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3.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trlProps/ctrlProp28.xml" ContentType="application/vnd.ms-excel.controlproperties+xml"/>
  <Override PartName="/xl/ctrlProps/ctrlProp29.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C:\Users\Hayden\Downloads\"/>
    </mc:Choice>
  </mc:AlternateContent>
  <xr:revisionPtr revIDLastSave="0" documentId="8_{D42CF2F8-636A-4863-A75C-2B2A05640727}" xr6:coauthVersionLast="47" xr6:coauthVersionMax="47" xr10:uidLastSave="{00000000-0000-0000-0000-000000000000}"/>
  <workbookProtection workbookPassword="CF21" lockStructure="1"/>
  <bookViews>
    <workbookView xWindow="-98" yWindow="-98" windowWidth="20715" windowHeight="13276" tabRatio="783" xr2:uid="{00000000-000D-0000-FFFF-FFFF00000000}"/>
  </bookViews>
  <sheets>
    <sheet name="Frontpage" sheetId="21" r:id="rId1"/>
    <sheet name="Enter Information" sheetId="1" r:id="rId2"/>
    <sheet name="1" sheetId="2" state="hidden" r:id="rId3"/>
    <sheet name="2" sheetId="13" state="hidden" r:id="rId4"/>
    <sheet name="3" sheetId="12" state="hidden" r:id="rId5"/>
    <sheet name="4" sheetId="11" state="hidden" r:id="rId6"/>
    <sheet name="5" sheetId="10" state="hidden" r:id="rId7"/>
    <sheet name="6" sheetId="9" state="hidden" r:id="rId8"/>
    <sheet name="7" sheetId="8" state="hidden" r:id="rId9"/>
    <sheet name="8" sheetId="7" state="hidden" r:id="rId10"/>
    <sheet name="9" sheetId="6" state="hidden" r:id="rId11"/>
    <sheet name="10" sheetId="5" state="hidden" r:id="rId12"/>
    <sheet name="11" sheetId="4" state="hidden" r:id="rId13"/>
    <sheet name="12" sheetId="14" state="hidden" r:id="rId14"/>
    <sheet name="13" sheetId="15" state="hidden" r:id="rId15"/>
    <sheet name="14" sheetId="16" state="hidden" r:id="rId16"/>
    <sheet name="15" sheetId="3" state="hidden" r:id="rId17"/>
    <sheet name="Results" sheetId="17" r:id="rId18"/>
    <sheet name="Summary" sheetId="19" r:id="rId19"/>
    <sheet name="Serv Demand" sheetId="36" r:id="rId20"/>
    <sheet name="Serv Benchmarks" sheetId="37" r:id="rId21"/>
    <sheet name="About the Forecasts" sheetId="30" r:id="rId22"/>
    <sheet name="Table 1" sheetId="22" state="hidden" r:id="rId23"/>
    <sheet name="Table 2" sheetId="23" state="hidden" r:id="rId24"/>
    <sheet name="Table 3" sheetId="24" state="hidden" r:id="rId25"/>
    <sheet name="Table 4" sheetId="25" state="hidden" r:id="rId26"/>
    <sheet name="Table 5" sheetId="26" state="hidden" r:id="rId27"/>
    <sheet name="Table 6" sheetId="27" state="hidden" r:id="rId28"/>
    <sheet name="Sheet 7" sheetId="28" state="hidden" r:id="rId29"/>
    <sheet name="Sheet 8" sheetId="29" state="hidden" r:id="rId30"/>
    <sheet name="Table 9" sheetId="32" state="hidden" r:id="rId31"/>
    <sheet name="Notes" sheetId="31" state="hidden" r:id="rId32"/>
  </sheets>
  <externalReferences>
    <externalReference r:id="rId33"/>
  </externalReferences>
  <definedNames>
    <definedName name="_xlnm.Print_Area" localSheetId="2">'1'!$AM$1:$AQ$108</definedName>
    <definedName name="_xlnm.Print_Area" localSheetId="21">'About the Forecasts'!$A$1:$J$49</definedName>
    <definedName name="_xlnm.Print_Area" localSheetId="0">Frontpage!$A$1:$P$30</definedName>
    <definedName name="_xlnm.Print_Area" localSheetId="31">Notes!$A$1:$B$10</definedName>
    <definedName name="_xlnm.Print_Area" localSheetId="17">Results!$A$1:$R$42</definedName>
    <definedName name="_xlnm.Print_Area" localSheetId="20">'Serv Benchmarks'!$B$1:$F$72</definedName>
    <definedName name="_xlnm.Print_Area" localSheetId="19">'Serv Demand'!$A$1:$M$49</definedName>
    <definedName name="_xlnm.Print_Area" localSheetId="18">Summary!$A$1:$P$59</definedName>
    <definedName name="_xlnm.Print_Titles" localSheetId="17">Results!$B:$B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74" i="1" l="1"/>
  <c r="I30" i="1"/>
  <c r="I13" i="1"/>
  <c r="I14" i="1"/>
  <c r="I15" i="1"/>
  <c r="I16" i="1"/>
  <c r="I17" i="1"/>
  <c r="I18" i="1"/>
  <c r="I19" i="1"/>
  <c r="I20" i="1"/>
  <c r="I21" i="1"/>
  <c r="I22" i="1"/>
  <c r="I23" i="1"/>
  <c r="I24" i="1"/>
  <c r="I25" i="1"/>
  <c r="I26" i="1"/>
  <c r="I27" i="1"/>
  <c r="I28" i="1"/>
  <c r="I12" i="1"/>
  <c r="I11" i="1"/>
  <c r="I29" i="1" l="1"/>
  <c r="C775" i="1"/>
  <c r="U12" i="1" s="1"/>
  <c r="C776" i="1"/>
  <c r="U13" i="1" s="1"/>
  <c r="C777" i="1"/>
  <c r="U14" i="1" s="1"/>
  <c r="C778" i="1"/>
  <c r="U15" i="1" s="1"/>
  <c r="C779" i="1"/>
  <c r="U16" i="1" s="1"/>
  <c r="C780" i="1"/>
  <c r="U17" i="1" s="1"/>
  <c r="C781" i="1"/>
  <c r="U18" i="1" s="1"/>
  <c r="C782" i="1"/>
  <c r="U19" i="1" s="1"/>
  <c r="C783" i="1"/>
  <c r="U20" i="1" s="1"/>
  <c r="C784" i="1"/>
  <c r="U21" i="1" s="1"/>
  <c r="C785" i="1"/>
  <c r="U22" i="1" s="1"/>
  <c r="C786" i="1"/>
  <c r="U23" i="1" s="1"/>
  <c r="C787" i="1"/>
  <c r="U24" i="1" s="1"/>
  <c r="C788" i="1"/>
  <c r="U25" i="1" s="1"/>
  <c r="C789" i="1"/>
  <c r="U26" i="1" s="1"/>
  <c r="C790" i="1"/>
  <c r="U27" i="1" s="1"/>
  <c r="C791" i="1"/>
  <c r="U28" i="1" s="1"/>
  <c r="U11" i="1"/>
  <c r="I357" i="1"/>
  <c r="C49" i="19"/>
  <c r="D520" i="23"/>
  <c r="E520" i="23"/>
  <c r="F520" i="23"/>
  <c r="G520" i="23"/>
  <c r="D442" i="23"/>
  <c r="E442" i="23"/>
  <c r="F442" i="23"/>
  <c r="G442" i="23"/>
  <c r="D443" i="23"/>
  <c r="E443" i="23"/>
  <c r="F443" i="23"/>
  <c r="G443" i="23"/>
  <c r="D444" i="23"/>
  <c r="E444" i="23"/>
  <c r="F444" i="23"/>
  <c r="G444" i="23"/>
  <c r="D445" i="23"/>
  <c r="E445" i="23"/>
  <c r="F445" i="23"/>
  <c r="G445" i="23"/>
  <c r="D446" i="23"/>
  <c r="E446" i="23"/>
  <c r="F446" i="23"/>
  <c r="G446" i="23"/>
  <c r="D447" i="23"/>
  <c r="E447" i="23"/>
  <c r="F447" i="23"/>
  <c r="G447" i="23"/>
  <c r="D448" i="23"/>
  <c r="E448" i="23"/>
  <c r="F448" i="23"/>
  <c r="G448" i="23"/>
  <c r="D449" i="23"/>
  <c r="E449" i="23"/>
  <c r="F449" i="23"/>
  <c r="G449" i="23"/>
  <c r="D450" i="23"/>
  <c r="E450" i="23"/>
  <c r="F450" i="23"/>
  <c r="G450" i="23"/>
  <c r="D451" i="23"/>
  <c r="E451" i="23"/>
  <c r="F451" i="23"/>
  <c r="G451" i="23"/>
  <c r="D452" i="23"/>
  <c r="E452" i="23"/>
  <c r="F452" i="23"/>
  <c r="G452" i="23"/>
  <c r="D453" i="23"/>
  <c r="E453" i="23"/>
  <c r="F453" i="23"/>
  <c r="G453" i="23"/>
  <c r="D454" i="23"/>
  <c r="E454" i="23"/>
  <c r="F454" i="23"/>
  <c r="G454" i="23"/>
  <c r="D455" i="23"/>
  <c r="E455" i="23"/>
  <c r="F455" i="23"/>
  <c r="G455" i="23"/>
  <c r="D456" i="23"/>
  <c r="E456" i="23"/>
  <c r="F456" i="23"/>
  <c r="G456" i="23"/>
  <c r="D457" i="23"/>
  <c r="E457" i="23"/>
  <c r="F457" i="23"/>
  <c r="G457" i="23"/>
  <c r="D458" i="23"/>
  <c r="E458" i="23"/>
  <c r="F458" i="23"/>
  <c r="G458" i="23"/>
  <c r="D459" i="23"/>
  <c r="E459" i="23"/>
  <c r="F459" i="23"/>
  <c r="G459" i="23"/>
  <c r="D460" i="23"/>
  <c r="E460" i="23"/>
  <c r="F460" i="23"/>
  <c r="G460" i="23"/>
  <c r="D461" i="23"/>
  <c r="E461" i="23"/>
  <c r="F461" i="23"/>
  <c r="G461" i="23"/>
  <c r="D462" i="23"/>
  <c r="E462" i="23"/>
  <c r="F462" i="23"/>
  <c r="G462" i="23"/>
  <c r="D463" i="23"/>
  <c r="E463" i="23"/>
  <c r="F463" i="23"/>
  <c r="G463" i="23"/>
  <c r="D464" i="23"/>
  <c r="E464" i="23"/>
  <c r="F464" i="23"/>
  <c r="G464" i="23"/>
  <c r="D465" i="23"/>
  <c r="E465" i="23"/>
  <c r="F465" i="23"/>
  <c r="G465" i="23"/>
  <c r="D466" i="23"/>
  <c r="E466" i="23"/>
  <c r="F466" i="23"/>
  <c r="G466" i="23"/>
  <c r="D467" i="23"/>
  <c r="E467" i="23"/>
  <c r="F467" i="23"/>
  <c r="G467" i="23"/>
  <c r="D468" i="23"/>
  <c r="E468" i="23"/>
  <c r="F468" i="23"/>
  <c r="G468" i="23"/>
  <c r="D469" i="23"/>
  <c r="E469" i="23"/>
  <c r="F469" i="23"/>
  <c r="G469" i="23"/>
  <c r="D470" i="23"/>
  <c r="E470" i="23"/>
  <c r="F470" i="23"/>
  <c r="G470" i="23"/>
  <c r="D471" i="23"/>
  <c r="E471" i="23"/>
  <c r="F471" i="23"/>
  <c r="G471" i="23"/>
  <c r="D472" i="23"/>
  <c r="E472" i="23"/>
  <c r="F472" i="23"/>
  <c r="G472" i="23"/>
  <c r="D473" i="23"/>
  <c r="E473" i="23"/>
  <c r="F473" i="23"/>
  <c r="G473" i="23"/>
  <c r="D474" i="23"/>
  <c r="E474" i="23"/>
  <c r="F474" i="23"/>
  <c r="G474" i="23"/>
  <c r="D475" i="23"/>
  <c r="E475" i="23"/>
  <c r="F475" i="23"/>
  <c r="G475" i="23"/>
  <c r="D476" i="23"/>
  <c r="E476" i="23"/>
  <c r="F476" i="23"/>
  <c r="G476" i="23"/>
  <c r="D477" i="23"/>
  <c r="E477" i="23"/>
  <c r="F477" i="23"/>
  <c r="G477" i="23"/>
  <c r="D478" i="23"/>
  <c r="E478" i="23"/>
  <c r="F478" i="23"/>
  <c r="G478" i="23"/>
  <c r="D479" i="23"/>
  <c r="E479" i="23"/>
  <c r="F479" i="23"/>
  <c r="G479" i="23"/>
  <c r="D480" i="23"/>
  <c r="E480" i="23"/>
  <c r="F480" i="23"/>
  <c r="G480" i="23"/>
  <c r="D481" i="23"/>
  <c r="E481" i="23"/>
  <c r="F481" i="23"/>
  <c r="G481" i="23"/>
  <c r="D482" i="23"/>
  <c r="E482" i="23"/>
  <c r="F482" i="23"/>
  <c r="G482" i="23"/>
  <c r="D483" i="23"/>
  <c r="E483" i="23"/>
  <c r="F483" i="23"/>
  <c r="G483" i="23"/>
  <c r="D484" i="23"/>
  <c r="E484" i="23"/>
  <c r="F484" i="23"/>
  <c r="G484" i="23"/>
  <c r="D485" i="23"/>
  <c r="E485" i="23"/>
  <c r="F485" i="23"/>
  <c r="G485" i="23"/>
  <c r="D486" i="23"/>
  <c r="E486" i="23"/>
  <c r="F486" i="23"/>
  <c r="G486" i="23"/>
  <c r="D487" i="23"/>
  <c r="E487" i="23"/>
  <c r="F487" i="23"/>
  <c r="G487" i="23"/>
  <c r="D488" i="23"/>
  <c r="E488" i="23"/>
  <c r="F488" i="23"/>
  <c r="G488" i="23"/>
  <c r="D489" i="23"/>
  <c r="E489" i="23"/>
  <c r="F489" i="23"/>
  <c r="G489" i="23"/>
  <c r="D490" i="23"/>
  <c r="E490" i="23"/>
  <c r="F490" i="23"/>
  <c r="G490" i="23"/>
  <c r="D491" i="23"/>
  <c r="E491" i="23"/>
  <c r="F491" i="23"/>
  <c r="G491" i="23"/>
  <c r="D492" i="23"/>
  <c r="E492" i="23"/>
  <c r="F492" i="23"/>
  <c r="G492" i="23"/>
  <c r="D493" i="23"/>
  <c r="E493" i="23"/>
  <c r="F493" i="23"/>
  <c r="G493" i="23"/>
  <c r="D494" i="23"/>
  <c r="E494" i="23"/>
  <c r="F494" i="23"/>
  <c r="G494" i="23"/>
  <c r="D495" i="23"/>
  <c r="E495" i="23"/>
  <c r="F495" i="23"/>
  <c r="G495" i="23"/>
  <c r="D496" i="23"/>
  <c r="E496" i="23"/>
  <c r="F496" i="23"/>
  <c r="G496" i="23"/>
  <c r="D497" i="23"/>
  <c r="E497" i="23"/>
  <c r="F497" i="23"/>
  <c r="G497" i="23"/>
  <c r="D498" i="23"/>
  <c r="E498" i="23"/>
  <c r="F498" i="23"/>
  <c r="G498" i="23"/>
  <c r="D499" i="23"/>
  <c r="E499" i="23"/>
  <c r="F499" i="23"/>
  <c r="G499" i="23"/>
  <c r="D500" i="23"/>
  <c r="E500" i="23"/>
  <c r="F500" i="23"/>
  <c r="G500" i="23"/>
  <c r="D501" i="23"/>
  <c r="E501" i="23"/>
  <c r="F501" i="23"/>
  <c r="G501" i="23"/>
  <c r="D502" i="23"/>
  <c r="E502" i="23"/>
  <c r="F502" i="23"/>
  <c r="G502" i="23"/>
  <c r="D503" i="23"/>
  <c r="E503" i="23"/>
  <c r="F503" i="23"/>
  <c r="G503" i="23"/>
  <c r="D504" i="23"/>
  <c r="E504" i="23"/>
  <c r="F504" i="23"/>
  <c r="G504" i="23"/>
  <c r="D505" i="23"/>
  <c r="E505" i="23"/>
  <c r="F505" i="23"/>
  <c r="G505" i="23"/>
  <c r="D506" i="23"/>
  <c r="E506" i="23"/>
  <c r="F506" i="23"/>
  <c r="G506" i="23"/>
  <c r="D507" i="23"/>
  <c r="E507" i="23"/>
  <c r="F507" i="23"/>
  <c r="G507" i="23"/>
  <c r="D508" i="23"/>
  <c r="E508" i="23"/>
  <c r="F508" i="23"/>
  <c r="G508" i="23"/>
  <c r="D509" i="23"/>
  <c r="E509" i="23"/>
  <c r="F509" i="23"/>
  <c r="G509" i="23"/>
  <c r="D510" i="23"/>
  <c r="E510" i="23"/>
  <c r="F510" i="23"/>
  <c r="G510" i="23"/>
  <c r="D511" i="23"/>
  <c r="E511" i="23"/>
  <c r="F511" i="23"/>
  <c r="G511" i="23"/>
  <c r="D512" i="23"/>
  <c r="E512" i="23"/>
  <c r="F512" i="23"/>
  <c r="G512" i="23"/>
  <c r="D513" i="23"/>
  <c r="E513" i="23"/>
  <c r="F513" i="23"/>
  <c r="G513" i="23"/>
  <c r="D514" i="23"/>
  <c r="E514" i="23"/>
  <c r="F514" i="23"/>
  <c r="G514" i="23"/>
  <c r="D515" i="23"/>
  <c r="E515" i="23"/>
  <c r="F515" i="23"/>
  <c r="G515" i="23"/>
  <c r="D516" i="23"/>
  <c r="E516" i="23"/>
  <c r="F516" i="23"/>
  <c r="G516" i="23"/>
  <c r="D517" i="23"/>
  <c r="E517" i="23"/>
  <c r="F517" i="23"/>
  <c r="G517" i="23"/>
  <c r="D518" i="23"/>
  <c r="E518" i="23"/>
  <c r="F518" i="23"/>
  <c r="G518" i="23"/>
  <c r="D519" i="23"/>
  <c r="E519" i="23"/>
  <c r="F519" i="23"/>
  <c r="G519" i="23"/>
  <c r="G441" i="23"/>
  <c r="F441" i="23"/>
  <c r="E441" i="23"/>
  <c r="D441" i="23"/>
  <c r="E712" i="1"/>
  <c r="F712" i="1"/>
  <c r="G712" i="1"/>
  <c r="S712" i="1" s="1"/>
  <c r="H712" i="1"/>
  <c r="D712"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D692" i="1"/>
  <c r="D693" i="1"/>
  <c r="D694" i="1"/>
  <c r="D695" i="1"/>
  <c r="D696" i="1"/>
  <c r="D697" i="1"/>
  <c r="D698" i="1"/>
  <c r="D699" i="1"/>
  <c r="D700" i="1"/>
  <c r="D701" i="1"/>
  <c r="D702" i="1"/>
  <c r="D703" i="1"/>
  <c r="D704" i="1"/>
  <c r="D705" i="1"/>
  <c r="D706" i="1"/>
  <c r="D707" i="1"/>
  <c r="D708" i="1"/>
  <c r="D691" i="1"/>
  <c r="F1854" i="26"/>
  <c r="J1854" i="26"/>
  <c r="I1854" i="26"/>
  <c r="H1854" i="26"/>
  <c r="G1854" i="26"/>
  <c r="J1832" i="26"/>
  <c r="I1832" i="26"/>
  <c r="H1832" i="26"/>
  <c r="G1832" i="26"/>
  <c r="F1832" i="26"/>
  <c r="J1810" i="26"/>
  <c r="I1810" i="26"/>
  <c r="H1810" i="26"/>
  <c r="G1810" i="26"/>
  <c r="F1810" i="26"/>
  <c r="J1788" i="26"/>
  <c r="I1788" i="26"/>
  <c r="H1788" i="26"/>
  <c r="G1788" i="26"/>
  <c r="F1788" i="26"/>
  <c r="J1766" i="26"/>
  <c r="I1766" i="26"/>
  <c r="H1766" i="26"/>
  <c r="G1766" i="26"/>
  <c r="F1766" i="26"/>
  <c r="G1744" i="26"/>
  <c r="H1744" i="26"/>
  <c r="I1744" i="26"/>
  <c r="J1744" i="26"/>
  <c r="F1744" i="26"/>
  <c r="P30" i="1"/>
  <c r="P12" i="1"/>
  <c r="P13" i="1"/>
  <c r="P14" i="1"/>
  <c r="P15" i="1"/>
  <c r="P16" i="1"/>
  <c r="P17" i="1"/>
  <c r="P18" i="1"/>
  <c r="P19" i="1"/>
  <c r="P20" i="1"/>
  <c r="P21" i="1"/>
  <c r="P22" i="1"/>
  <c r="P23" i="1"/>
  <c r="P24" i="1"/>
  <c r="P25" i="1"/>
  <c r="P26" i="1"/>
  <c r="P27" i="1"/>
  <c r="P28" i="1"/>
  <c r="P11" i="1"/>
  <c r="F1666" i="25"/>
  <c r="F1665" i="25"/>
  <c r="F1664" i="25"/>
  <c r="F1663" i="25"/>
  <c r="F1662" i="25"/>
  <c r="F1661" i="25"/>
  <c r="F1660" i="25"/>
  <c r="F1659" i="25"/>
  <c r="F1658" i="25"/>
  <c r="F1657" i="25"/>
  <c r="F1656" i="25"/>
  <c r="F1655" i="25"/>
  <c r="F1654" i="25"/>
  <c r="F1653" i="25"/>
  <c r="F1652" i="25"/>
  <c r="F1651" i="25"/>
  <c r="F1650" i="25"/>
  <c r="F1649" i="25"/>
  <c r="F1648" i="25"/>
  <c r="F1647" i="25"/>
  <c r="F1645" i="25"/>
  <c r="F1644" i="25"/>
  <c r="F1643" i="25"/>
  <c r="F1642" i="25"/>
  <c r="F1641" i="25"/>
  <c r="F1640" i="25"/>
  <c r="F1639" i="25"/>
  <c r="F1638" i="25"/>
  <c r="F1637" i="25"/>
  <c r="F1636" i="25"/>
  <c r="F1635" i="25"/>
  <c r="F1634" i="25"/>
  <c r="F1633" i="25"/>
  <c r="F1632" i="25"/>
  <c r="F1631" i="25"/>
  <c r="F1630" i="25"/>
  <c r="F1629" i="25"/>
  <c r="F1628" i="25"/>
  <c r="F1627" i="25"/>
  <c r="F1626" i="25"/>
  <c r="F1624" i="25"/>
  <c r="F1623" i="25"/>
  <c r="F1622" i="25"/>
  <c r="F1621" i="25"/>
  <c r="F1620" i="25"/>
  <c r="F1619" i="25"/>
  <c r="F1618" i="25"/>
  <c r="F1617" i="25"/>
  <c r="F1616" i="25"/>
  <c r="F1615" i="25"/>
  <c r="F1614" i="25"/>
  <c r="F1613" i="25"/>
  <c r="F1612" i="25"/>
  <c r="F1611" i="25"/>
  <c r="F1610" i="25"/>
  <c r="F1609" i="25"/>
  <c r="F1608" i="25"/>
  <c r="F1607" i="25"/>
  <c r="F1606" i="25"/>
  <c r="F1605" i="25"/>
  <c r="F1603" i="25"/>
  <c r="F1602" i="25"/>
  <c r="F1601" i="25"/>
  <c r="F1600" i="25"/>
  <c r="F1599" i="25"/>
  <c r="F1598" i="25"/>
  <c r="F1597" i="25"/>
  <c r="F1596" i="25"/>
  <c r="F1595" i="25"/>
  <c r="F1594" i="25"/>
  <c r="F1593" i="25"/>
  <c r="F1592" i="25"/>
  <c r="F1591" i="25"/>
  <c r="F1590" i="25"/>
  <c r="F1589" i="25"/>
  <c r="F1588" i="25"/>
  <c r="F1587" i="25"/>
  <c r="F1586" i="25"/>
  <c r="F1585" i="25"/>
  <c r="F1584" i="25"/>
  <c r="F1582" i="25"/>
  <c r="F1581" i="25"/>
  <c r="F1580" i="25"/>
  <c r="F1579" i="25"/>
  <c r="F1578" i="25"/>
  <c r="F1577" i="25"/>
  <c r="F1576" i="25"/>
  <c r="F1575" i="25"/>
  <c r="F1574" i="25"/>
  <c r="F1573" i="25"/>
  <c r="F1572" i="25"/>
  <c r="F1571" i="25"/>
  <c r="F1570" i="25"/>
  <c r="F1569" i="25"/>
  <c r="F1568" i="25"/>
  <c r="F1567" i="25"/>
  <c r="F1566" i="25"/>
  <c r="F1565" i="25"/>
  <c r="F1564" i="25"/>
  <c r="F1563" i="25"/>
  <c r="F1561" i="25"/>
  <c r="F1560" i="25"/>
  <c r="F1559" i="25"/>
  <c r="F1558" i="25"/>
  <c r="F1557" i="25"/>
  <c r="F1556" i="25"/>
  <c r="F1555" i="25"/>
  <c r="F1554" i="25"/>
  <c r="F1553" i="25"/>
  <c r="F1552" i="25"/>
  <c r="F1551" i="25"/>
  <c r="F1550" i="25"/>
  <c r="F1549" i="25"/>
  <c r="F1548" i="25"/>
  <c r="F1547" i="25"/>
  <c r="F1546" i="25"/>
  <c r="F1545" i="25"/>
  <c r="F1544" i="25"/>
  <c r="F1543" i="25"/>
  <c r="F1542" i="25"/>
  <c r="F1540" i="25"/>
  <c r="F1539" i="25"/>
  <c r="F1538" i="25"/>
  <c r="F1537" i="25"/>
  <c r="F1536" i="25"/>
  <c r="F1535" i="25"/>
  <c r="F1534" i="25"/>
  <c r="F1533" i="25"/>
  <c r="F1532" i="25"/>
  <c r="F1531" i="25"/>
  <c r="F1530" i="25"/>
  <c r="F1529" i="25"/>
  <c r="F1528" i="25"/>
  <c r="F1527" i="25"/>
  <c r="F1526" i="25"/>
  <c r="F1525" i="25"/>
  <c r="F1524" i="25"/>
  <c r="F1523" i="25"/>
  <c r="F1522" i="25"/>
  <c r="F1521" i="25"/>
  <c r="F1519" i="25"/>
  <c r="F1518" i="25"/>
  <c r="F1517" i="25"/>
  <c r="F1516" i="25"/>
  <c r="F1515" i="25"/>
  <c r="F1514" i="25"/>
  <c r="F1513" i="25"/>
  <c r="F1512" i="25"/>
  <c r="F1511" i="25"/>
  <c r="F1510" i="25"/>
  <c r="F1509" i="25"/>
  <c r="F1508" i="25"/>
  <c r="F1507" i="25"/>
  <c r="F1506" i="25"/>
  <c r="F1505" i="25"/>
  <c r="F1504" i="25"/>
  <c r="F1503" i="25"/>
  <c r="F1502" i="25"/>
  <c r="F1501" i="25"/>
  <c r="F1500" i="25"/>
  <c r="F1498" i="25"/>
  <c r="F1497" i="25"/>
  <c r="F1496" i="25"/>
  <c r="F1495" i="25"/>
  <c r="F1494" i="25"/>
  <c r="F1493" i="25"/>
  <c r="F1492" i="25"/>
  <c r="F1491" i="25"/>
  <c r="F1490" i="25"/>
  <c r="F1489" i="25"/>
  <c r="F1488" i="25"/>
  <c r="F1487" i="25"/>
  <c r="F1486" i="25"/>
  <c r="F1485" i="25"/>
  <c r="F1484" i="25"/>
  <c r="F1483" i="25"/>
  <c r="F1482" i="25"/>
  <c r="F1481" i="25"/>
  <c r="F1480" i="25"/>
  <c r="F1479" i="25"/>
  <c r="F1477" i="25"/>
  <c r="F1476" i="25"/>
  <c r="F1475" i="25"/>
  <c r="F1474" i="25"/>
  <c r="F1473" i="25"/>
  <c r="F1472" i="25"/>
  <c r="F1471" i="25"/>
  <c r="F1470" i="25"/>
  <c r="F1469" i="25"/>
  <c r="F1468" i="25"/>
  <c r="F1467" i="25"/>
  <c r="F1466" i="25"/>
  <c r="F1465" i="25"/>
  <c r="F1464" i="25"/>
  <c r="F1463" i="25"/>
  <c r="F1462" i="25"/>
  <c r="F1461" i="25"/>
  <c r="F1460" i="25"/>
  <c r="F1459" i="25"/>
  <c r="F1458" i="25"/>
  <c r="F1456" i="25"/>
  <c r="F1455" i="25"/>
  <c r="F1454" i="25"/>
  <c r="F1453" i="25"/>
  <c r="F1452" i="25"/>
  <c r="F1451" i="25"/>
  <c r="F1450" i="25"/>
  <c r="F1449" i="25"/>
  <c r="F1448" i="25"/>
  <c r="F1447" i="25"/>
  <c r="F1446" i="25"/>
  <c r="F1445" i="25"/>
  <c r="F1444" i="25"/>
  <c r="F1443" i="25"/>
  <c r="F1442" i="25"/>
  <c r="F1441" i="25"/>
  <c r="F1440" i="25"/>
  <c r="F1439" i="25"/>
  <c r="F1438" i="25"/>
  <c r="F1437" i="25"/>
  <c r="F1435" i="25"/>
  <c r="F1434" i="25"/>
  <c r="F1433" i="25"/>
  <c r="F1432" i="25"/>
  <c r="F1431" i="25"/>
  <c r="F1430" i="25"/>
  <c r="F1429" i="25"/>
  <c r="F1428" i="25"/>
  <c r="F1427" i="25"/>
  <c r="F1426" i="25"/>
  <c r="F1425" i="25"/>
  <c r="F1424" i="25"/>
  <c r="F1423" i="25"/>
  <c r="F1422" i="25"/>
  <c r="F1421" i="25"/>
  <c r="F1420" i="25"/>
  <c r="F1419" i="25"/>
  <c r="F1418" i="25"/>
  <c r="F1417" i="25"/>
  <c r="F1416" i="25"/>
  <c r="F1414" i="25"/>
  <c r="F1413" i="25"/>
  <c r="F1412" i="25"/>
  <c r="F1411" i="25"/>
  <c r="F1410" i="25"/>
  <c r="F1409" i="25"/>
  <c r="F1408" i="25"/>
  <c r="F1407" i="25"/>
  <c r="F1406" i="25"/>
  <c r="F1405" i="25"/>
  <c r="F1404" i="25"/>
  <c r="F1403" i="25"/>
  <c r="F1402" i="25"/>
  <c r="F1401" i="25"/>
  <c r="F1400" i="25"/>
  <c r="F1399" i="25"/>
  <c r="F1398" i="25"/>
  <c r="F1397" i="25"/>
  <c r="F1396" i="25"/>
  <c r="F1395" i="25"/>
  <c r="F1393" i="25"/>
  <c r="F1392" i="25"/>
  <c r="F1391" i="25"/>
  <c r="F1390" i="25"/>
  <c r="F1389" i="25"/>
  <c r="F1388" i="25"/>
  <c r="F1387" i="25"/>
  <c r="F1386" i="25"/>
  <c r="F1385" i="25"/>
  <c r="F1384" i="25"/>
  <c r="F1383" i="25"/>
  <c r="F1382" i="25"/>
  <c r="F1381" i="25"/>
  <c r="F1380" i="25"/>
  <c r="F1379" i="25"/>
  <c r="F1378" i="25"/>
  <c r="F1377" i="25"/>
  <c r="F1376" i="25"/>
  <c r="F1375" i="25"/>
  <c r="F1374" i="25"/>
  <c r="F1372" i="25"/>
  <c r="F1371" i="25"/>
  <c r="F1370" i="25"/>
  <c r="F1369" i="25"/>
  <c r="F1368" i="25"/>
  <c r="F1367" i="25"/>
  <c r="F1366" i="25"/>
  <c r="F1365" i="25"/>
  <c r="F1364" i="25"/>
  <c r="F1363" i="25"/>
  <c r="F1362" i="25"/>
  <c r="F1361" i="25"/>
  <c r="F1360" i="25"/>
  <c r="F1359" i="25"/>
  <c r="F1358" i="25"/>
  <c r="F1357" i="25"/>
  <c r="F1356" i="25"/>
  <c r="F1355" i="25"/>
  <c r="F1354" i="25"/>
  <c r="F1353" i="25"/>
  <c r="F1351" i="25"/>
  <c r="F1350" i="25"/>
  <c r="F1349" i="25"/>
  <c r="F1348" i="25"/>
  <c r="F1347" i="25"/>
  <c r="F1346" i="25"/>
  <c r="F1345" i="25"/>
  <c r="F1344" i="25"/>
  <c r="F1343" i="25"/>
  <c r="F1342" i="25"/>
  <c r="F1341" i="25"/>
  <c r="F1340" i="25"/>
  <c r="F1339" i="25"/>
  <c r="F1338" i="25"/>
  <c r="F1337" i="25"/>
  <c r="F1336" i="25"/>
  <c r="F1335" i="25"/>
  <c r="F1334" i="25"/>
  <c r="F1333" i="25"/>
  <c r="F1332" i="25"/>
  <c r="F1330" i="25"/>
  <c r="F1329" i="25"/>
  <c r="F1328" i="25"/>
  <c r="F1327" i="25"/>
  <c r="F1326" i="25"/>
  <c r="F1325" i="25"/>
  <c r="F1324" i="25"/>
  <c r="F1323" i="25"/>
  <c r="F1322" i="25"/>
  <c r="F1321" i="25"/>
  <c r="F1320" i="25"/>
  <c r="F1319" i="25"/>
  <c r="F1318" i="25"/>
  <c r="F1317" i="25"/>
  <c r="F1316" i="25"/>
  <c r="F1315" i="25"/>
  <c r="F1314" i="25"/>
  <c r="F1313" i="25"/>
  <c r="F1312" i="25"/>
  <c r="F1311" i="25"/>
  <c r="F1309" i="25"/>
  <c r="F1308" i="25"/>
  <c r="F1307" i="25"/>
  <c r="F1306" i="25"/>
  <c r="F1305" i="25"/>
  <c r="F1304" i="25"/>
  <c r="F1303" i="25"/>
  <c r="F1302" i="25"/>
  <c r="F1301" i="25"/>
  <c r="F1300" i="25"/>
  <c r="F1299" i="25"/>
  <c r="F1298" i="25"/>
  <c r="F1297" i="25"/>
  <c r="F1296" i="25"/>
  <c r="F1295" i="25"/>
  <c r="F1294" i="25"/>
  <c r="F1293" i="25"/>
  <c r="F1292" i="25"/>
  <c r="F1291" i="25"/>
  <c r="F1290" i="25"/>
  <c r="F1288" i="25"/>
  <c r="F1287" i="25"/>
  <c r="F1286" i="25"/>
  <c r="F1285" i="25"/>
  <c r="F1284" i="25"/>
  <c r="F1283" i="25"/>
  <c r="F1282" i="25"/>
  <c r="F1281" i="25"/>
  <c r="F1280" i="25"/>
  <c r="F1279" i="25"/>
  <c r="F1278" i="25"/>
  <c r="F1277" i="25"/>
  <c r="F1276" i="25"/>
  <c r="F1275" i="25"/>
  <c r="F1274" i="25"/>
  <c r="F1273" i="25"/>
  <c r="F1272" i="25"/>
  <c r="F1271" i="25"/>
  <c r="F1270" i="25"/>
  <c r="F1269" i="25"/>
  <c r="F1267" i="25"/>
  <c r="F1266" i="25"/>
  <c r="F1265" i="25"/>
  <c r="F1264" i="25"/>
  <c r="F1263" i="25"/>
  <c r="F1262" i="25"/>
  <c r="F1261" i="25"/>
  <c r="F1260" i="25"/>
  <c r="F1259" i="25"/>
  <c r="F1258" i="25"/>
  <c r="F1257" i="25"/>
  <c r="F1256" i="25"/>
  <c r="F1255" i="25"/>
  <c r="F1254" i="25"/>
  <c r="F1253" i="25"/>
  <c r="F1252" i="25"/>
  <c r="F1251" i="25"/>
  <c r="F1250" i="25"/>
  <c r="F1249" i="25"/>
  <c r="F1248" i="25"/>
  <c r="F1246" i="25"/>
  <c r="F1245" i="25"/>
  <c r="F1244" i="25"/>
  <c r="F1243" i="25"/>
  <c r="F1242" i="25"/>
  <c r="F1241" i="25"/>
  <c r="F1240" i="25"/>
  <c r="F1239" i="25"/>
  <c r="F1238" i="25"/>
  <c r="F1237" i="25"/>
  <c r="F1236" i="25"/>
  <c r="F1235" i="25"/>
  <c r="F1234" i="25"/>
  <c r="F1233" i="25"/>
  <c r="F1232" i="25"/>
  <c r="F1231" i="25"/>
  <c r="F1230" i="25"/>
  <c r="F1229" i="25"/>
  <c r="F1228" i="25"/>
  <c r="F1227" i="25"/>
  <c r="F1225" i="25"/>
  <c r="F1224" i="25"/>
  <c r="F1223" i="25"/>
  <c r="F1222" i="25"/>
  <c r="F1221" i="25"/>
  <c r="F1220" i="25"/>
  <c r="F1219" i="25"/>
  <c r="F1218" i="25"/>
  <c r="F1217" i="25"/>
  <c r="F1216" i="25"/>
  <c r="F1215" i="25"/>
  <c r="F1214" i="25"/>
  <c r="F1213" i="25"/>
  <c r="F1212" i="25"/>
  <c r="F1211" i="25"/>
  <c r="F1210" i="25"/>
  <c r="F1209" i="25"/>
  <c r="F1208" i="25"/>
  <c r="F1207" i="25"/>
  <c r="F1206" i="25"/>
  <c r="F1204" i="25"/>
  <c r="F1203" i="25"/>
  <c r="F1202" i="25"/>
  <c r="F1201" i="25"/>
  <c r="F1200" i="25"/>
  <c r="F1199" i="25"/>
  <c r="F1198" i="25"/>
  <c r="F1197" i="25"/>
  <c r="F1196" i="25"/>
  <c r="F1195" i="25"/>
  <c r="F1194" i="25"/>
  <c r="F1193" i="25"/>
  <c r="F1192" i="25"/>
  <c r="F1191" i="25"/>
  <c r="F1190" i="25"/>
  <c r="F1189" i="25"/>
  <c r="F1188" i="25"/>
  <c r="F1187" i="25"/>
  <c r="F1186" i="25"/>
  <c r="F1185" i="25"/>
  <c r="F1183" i="25"/>
  <c r="F1182" i="25"/>
  <c r="F1181" i="25"/>
  <c r="F1180" i="25"/>
  <c r="F1179" i="25"/>
  <c r="F1178" i="25"/>
  <c r="F1177" i="25"/>
  <c r="F1176" i="25"/>
  <c r="F1175" i="25"/>
  <c r="F1174" i="25"/>
  <c r="F1173" i="25"/>
  <c r="F1172" i="25"/>
  <c r="F1171" i="25"/>
  <c r="F1170" i="25"/>
  <c r="F1169" i="25"/>
  <c r="F1168" i="25"/>
  <c r="F1167" i="25"/>
  <c r="F1166" i="25"/>
  <c r="F1165" i="25"/>
  <c r="F1164" i="25"/>
  <c r="F1162" i="25"/>
  <c r="F1161" i="25"/>
  <c r="F1160" i="25"/>
  <c r="F1159" i="25"/>
  <c r="F1158" i="25"/>
  <c r="F1157" i="25"/>
  <c r="F1156" i="25"/>
  <c r="F1155" i="25"/>
  <c r="F1154" i="25"/>
  <c r="F1153" i="25"/>
  <c r="F1152" i="25"/>
  <c r="F1151" i="25"/>
  <c r="F1150" i="25"/>
  <c r="F1149" i="25"/>
  <c r="F1148" i="25"/>
  <c r="F1147" i="25"/>
  <c r="F1146" i="25"/>
  <c r="F1145" i="25"/>
  <c r="F1144" i="25"/>
  <c r="F1143" i="25"/>
  <c r="F1141" i="25"/>
  <c r="F1140" i="25"/>
  <c r="F1139" i="25"/>
  <c r="F1138" i="25"/>
  <c r="F1137" i="25"/>
  <c r="F1136" i="25"/>
  <c r="F1135" i="25"/>
  <c r="F1134" i="25"/>
  <c r="F1133" i="25"/>
  <c r="F1132" i="25"/>
  <c r="F1131" i="25"/>
  <c r="F1130" i="25"/>
  <c r="F1129" i="25"/>
  <c r="F1128" i="25"/>
  <c r="F1127" i="25"/>
  <c r="F1126" i="25"/>
  <c r="F1125" i="25"/>
  <c r="F1124" i="25"/>
  <c r="F1123" i="25"/>
  <c r="F1122" i="25"/>
  <c r="F1120" i="25"/>
  <c r="F1119" i="25"/>
  <c r="F1118" i="25"/>
  <c r="F1117" i="25"/>
  <c r="F1116" i="25"/>
  <c r="F1115" i="25"/>
  <c r="F1114" i="25"/>
  <c r="F1113" i="25"/>
  <c r="F1112" i="25"/>
  <c r="F1111" i="25"/>
  <c r="F1110" i="25"/>
  <c r="F1109" i="25"/>
  <c r="F1108" i="25"/>
  <c r="F1107" i="25"/>
  <c r="F1106" i="25"/>
  <c r="F1105" i="25"/>
  <c r="F1104" i="25"/>
  <c r="F1103" i="25"/>
  <c r="F1102" i="25"/>
  <c r="F1101" i="25"/>
  <c r="F1099" i="25"/>
  <c r="F1098" i="25"/>
  <c r="F1097" i="25"/>
  <c r="F1096" i="25"/>
  <c r="F1095" i="25"/>
  <c r="F1094" i="25"/>
  <c r="F1093" i="25"/>
  <c r="F1092" i="25"/>
  <c r="F1091" i="25"/>
  <c r="F1090" i="25"/>
  <c r="F1089" i="25"/>
  <c r="F1088" i="25"/>
  <c r="F1087" i="25"/>
  <c r="F1086" i="25"/>
  <c r="F1085" i="25"/>
  <c r="F1084" i="25"/>
  <c r="F1083" i="25"/>
  <c r="F1082" i="25"/>
  <c r="F1081" i="25"/>
  <c r="F1080" i="25"/>
  <c r="F1078" i="25"/>
  <c r="F1077" i="25"/>
  <c r="F1076" i="25"/>
  <c r="F1075" i="25"/>
  <c r="F1074" i="25"/>
  <c r="F1073" i="25"/>
  <c r="F1072" i="25"/>
  <c r="F1071" i="25"/>
  <c r="F1070" i="25"/>
  <c r="F1069" i="25"/>
  <c r="F1068" i="25"/>
  <c r="F1067" i="25"/>
  <c r="F1066" i="25"/>
  <c r="F1065" i="25"/>
  <c r="F1064" i="25"/>
  <c r="F1063" i="25"/>
  <c r="F1062" i="25"/>
  <c r="F1061" i="25"/>
  <c r="F1060" i="25"/>
  <c r="F1059" i="25"/>
  <c r="F1057" i="25"/>
  <c r="F1056" i="25"/>
  <c r="F1055" i="25"/>
  <c r="F1054" i="25"/>
  <c r="F1053" i="25"/>
  <c r="F1052" i="25"/>
  <c r="F1051" i="25"/>
  <c r="F1050" i="25"/>
  <c r="F1049" i="25"/>
  <c r="F1048" i="25"/>
  <c r="F1047" i="25"/>
  <c r="F1046" i="25"/>
  <c r="F1045" i="25"/>
  <c r="F1044" i="25"/>
  <c r="F1043" i="25"/>
  <c r="F1042" i="25"/>
  <c r="F1041" i="25"/>
  <c r="F1040" i="25"/>
  <c r="F1039" i="25"/>
  <c r="F1038" i="25"/>
  <c r="F1036" i="25"/>
  <c r="F1035" i="25"/>
  <c r="F1034" i="25"/>
  <c r="F1033" i="25"/>
  <c r="F1032" i="25"/>
  <c r="F1031" i="25"/>
  <c r="F1030" i="25"/>
  <c r="F1029" i="25"/>
  <c r="F1028" i="25"/>
  <c r="F1027" i="25"/>
  <c r="F1026" i="25"/>
  <c r="F1025" i="25"/>
  <c r="F1024" i="25"/>
  <c r="F1023" i="25"/>
  <c r="F1022" i="25"/>
  <c r="F1021" i="25"/>
  <c r="F1020" i="25"/>
  <c r="F1019" i="25"/>
  <c r="F1018" i="25"/>
  <c r="F1017" i="25"/>
  <c r="F1015" i="25"/>
  <c r="F1014" i="25"/>
  <c r="F1013" i="25"/>
  <c r="F1012" i="25"/>
  <c r="F1011" i="25"/>
  <c r="F1010" i="25"/>
  <c r="F1009" i="25"/>
  <c r="F1008" i="25"/>
  <c r="F1007" i="25"/>
  <c r="F1006" i="25"/>
  <c r="F1005" i="25"/>
  <c r="F1004" i="25"/>
  <c r="F1003" i="25"/>
  <c r="F1002" i="25"/>
  <c r="F1001" i="25"/>
  <c r="F1000" i="25"/>
  <c r="F999" i="25"/>
  <c r="F998" i="25"/>
  <c r="F997" i="25"/>
  <c r="F996" i="25"/>
  <c r="F994" i="25"/>
  <c r="F993" i="25"/>
  <c r="F992" i="25"/>
  <c r="F991" i="25"/>
  <c r="F990" i="25"/>
  <c r="F989" i="25"/>
  <c r="F988" i="25"/>
  <c r="F987" i="25"/>
  <c r="F986" i="25"/>
  <c r="F985" i="25"/>
  <c r="F984" i="25"/>
  <c r="F983" i="25"/>
  <c r="F982" i="25"/>
  <c r="F981" i="25"/>
  <c r="F980" i="25"/>
  <c r="F979" i="25"/>
  <c r="F978" i="25"/>
  <c r="F977" i="25"/>
  <c r="F976" i="25"/>
  <c r="F975" i="25"/>
  <c r="F973" i="25"/>
  <c r="F972" i="25"/>
  <c r="F971" i="25"/>
  <c r="F970" i="25"/>
  <c r="F969" i="25"/>
  <c r="F968" i="25"/>
  <c r="F967" i="25"/>
  <c r="F966" i="25"/>
  <c r="F965" i="25"/>
  <c r="F964" i="25"/>
  <c r="F963" i="25"/>
  <c r="F962" i="25"/>
  <c r="F961" i="25"/>
  <c r="F960" i="25"/>
  <c r="F959" i="25"/>
  <c r="F958" i="25"/>
  <c r="F957" i="25"/>
  <c r="F956" i="25"/>
  <c r="F955" i="25"/>
  <c r="F954" i="25"/>
  <c r="F952" i="25"/>
  <c r="F951" i="25"/>
  <c r="F950" i="25"/>
  <c r="F949" i="25"/>
  <c r="F948" i="25"/>
  <c r="F947" i="25"/>
  <c r="F946" i="25"/>
  <c r="F945" i="25"/>
  <c r="F944" i="25"/>
  <c r="F943" i="25"/>
  <c r="F942" i="25"/>
  <c r="F941" i="25"/>
  <c r="F940" i="25"/>
  <c r="F939" i="25"/>
  <c r="F938" i="25"/>
  <c r="F937" i="25"/>
  <c r="F936" i="25"/>
  <c r="F935" i="25"/>
  <c r="F934" i="25"/>
  <c r="F933" i="25"/>
  <c r="F931" i="25"/>
  <c r="F930" i="25"/>
  <c r="F929" i="25"/>
  <c r="F928" i="25"/>
  <c r="F927" i="25"/>
  <c r="F926" i="25"/>
  <c r="F925" i="25"/>
  <c r="F924" i="25"/>
  <c r="F923" i="25"/>
  <c r="F922" i="25"/>
  <c r="F921" i="25"/>
  <c r="F920" i="25"/>
  <c r="F919" i="25"/>
  <c r="F918" i="25"/>
  <c r="F917" i="25"/>
  <c r="F916" i="25"/>
  <c r="F915" i="25"/>
  <c r="F914" i="25"/>
  <c r="F913" i="25"/>
  <c r="F912" i="25"/>
  <c r="F910" i="25"/>
  <c r="F909" i="25"/>
  <c r="F908" i="25"/>
  <c r="F907" i="25"/>
  <c r="F906" i="25"/>
  <c r="F905" i="25"/>
  <c r="F904" i="25"/>
  <c r="F903" i="25"/>
  <c r="F902" i="25"/>
  <c r="F901" i="25"/>
  <c r="F900" i="25"/>
  <c r="F899" i="25"/>
  <c r="F898" i="25"/>
  <c r="F897" i="25"/>
  <c r="F896" i="25"/>
  <c r="F895" i="25"/>
  <c r="F894" i="25"/>
  <c r="F893" i="25"/>
  <c r="F892" i="25"/>
  <c r="F891" i="25"/>
  <c r="F889" i="25"/>
  <c r="F888" i="25"/>
  <c r="F887" i="25"/>
  <c r="F886" i="25"/>
  <c r="F885" i="25"/>
  <c r="F884" i="25"/>
  <c r="F883" i="25"/>
  <c r="F882" i="25"/>
  <c r="F881" i="25"/>
  <c r="F880" i="25"/>
  <c r="F879" i="25"/>
  <c r="F878" i="25"/>
  <c r="F877" i="25"/>
  <c r="F876" i="25"/>
  <c r="F875" i="25"/>
  <c r="F874" i="25"/>
  <c r="F873" i="25"/>
  <c r="F872" i="25"/>
  <c r="F871" i="25"/>
  <c r="F870" i="25"/>
  <c r="F868" i="25"/>
  <c r="F867" i="25"/>
  <c r="F866" i="25"/>
  <c r="F865" i="25"/>
  <c r="F864" i="25"/>
  <c r="F863" i="25"/>
  <c r="F862" i="25"/>
  <c r="F861" i="25"/>
  <c r="F860" i="25"/>
  <c r="F859" i="25"/>
  <c r="F858" i="25"/>
  <c r="F857" i="25"/>
  <c r="F856" i="25"/>
  <c r="F855" i="25"/>
  <c r="F854" i="25"/>
  <c r="F853" i="25"/>
  <c r="F852" i="25"/>
  <c r="F851" i="25"/>
  <c r="F850" i="25"/>
  <c r="F849" i="25"/>
  <c r="F847" i="25"/>
  <c r="F846" i="25"/>
  <c r="F845" i="25"/>
  <c r="F844" i="25"/>
  <c r="F843" i="25"/>
  <c r="F842" i="25"/>
  <c r="F841" i="25"/>
  <c r="F840" i="25"/>
  <c r="F839" i="25"/>
  <c r="F838" i="25"/>
  <c r="F837" i="25"/>
  <c r="F836" i="25"/>
  <c r="F835" i="25"/>
  <c r="F834" i="25"/>
  <c r="F833" i="25"/>
  <c r="F832" i="25"/>
  <c r="F831" i="25"/>
  <c r="F830" i="25"/>
  <c r="F829" i="25"/>
  <c r="F828" i="25"/>
  <c r="F826" i="25"/>
  <c r="F825" i="25"/>
  <c r="F824" i="25"/>
  <c r="F823" i="25"/>
  <c r="F822" i="25"/>
  <c r="F821" i="25"/>
  <c r="F820" i="25"/>
  <c r="F819" i="25"/>
  <c r="F818" i="25"/>
  <c r="F817" i="25"/>
  <c r="F816" i="25"/>
  <c r="F815" i="25"/>
  <c r="F814" i="25"/>
  <c r="F813" i="25"/>
  <c r="F812" i="25"/>
  <c r="F811" i="25"/>
  <c r="F810" i="25"/>
  <c r="F809" i="25"/>
  <c r="F808" i="25"/>
  <c r="F807" i="25"/>
  <c r="F805" i="25"/>
  <c r="F804" i="25"/>
  <c r="F803" i="25"/>
  <c r="F802" i="25"/>
  <c r="F801" i="25"/>
  <c r="F800" i="25"/>
  <c r="F799" i="25"/>
  <c r="F798" i="25"/>
  <c r="F797" i="25"/>
  <c r="F796" i="25"/>
  <c r="F795" i="25"/>
  <c r="F794" i="25"/>
  <c r="F793" i="25"/>
  <c r="F792" i="25"/>
  <c r="F791" i="25"/>
  <c r="F790" i="25"/>
  <c r="F789" i="25"/>
  <c r="F788" i="25"/>
  <c r="F787" i="25"/>
  <c r="F786" i="25"/>
  <c r="F784" i="25"/>
  <c r="F783" i="25"/>
  <c r="F782" i="25"/>
  <c r="F781" i="25"/>
  <c r="F780" i="25"/>
  <c r="F779" i="25"/>
  <c r="F778" i="25"/>
  <c r="F777" i="25"/>
  <c r="F776" i="25"/>
  <c r="F775" i="25"/>
  <c r="F774" i="25"/>
  <c r="F773" i="25"/>
  <c r="F772" i="25"/>
  <c r="F771" i="25"/>
  <c r="F770" i="25"/>
  <c r="F769" i="25"/>
  <c r="F768" i="25"/>
  <c r="F767" i="25"/>
  <c r="F766" i="25"/>
  <c r="F765" i="25"/>
  <c r="F763" i="25"/>
  <c r="F762" i="25"/>
  <c r="F761" i="25"/>
  <c r="F760" i="25"/>
  <c r="F759" i="25"/>
  <c r="F758" i="25"/>
  <c r="F757" i="25"/>
  <c r="F756" i="25"/>
  <c r="F755" i="25"/>
  <c r="F754" i="25"/>
  <c r="F753" i="25"/>
  <c r="F752" i="25"/>
  <c r="F751" i="25"/>
  <c r="F750" i="25"/>
  <c r="F749" i="25"/>
  <c r="F748" i="25"/>
  <c r="F747" i="25"/>
  <c r="F746" i="25"/>
  <c r="F745" i="25"/>
  <c r="F744" i="25"/>
  <c r="F742" i="25"/>
  <c r="F741" i="25"/>
  <c r="F740" i="25"/>
  <c r="F739" i="25"/>
  <c r="F738" i="25"/>
  <c r="F737" i="25"/>
  <c r="F736" i="25"/>
  <c r="F735" i="25"/>
  <c r="F734" i="25"/>
  <c r="F733" i="25"/>
  <c r="F732" i="25"/>
  <c r="F731" i="25"/>
  <c r="F730" i="25"/>
  <c r="F729" i="25"/>
  <c r="F728" i="25"/>
  <c r="F727" i="25"/>
  <c r="F726" i="25"/>
  <c r="F725" i="25"/>
  <c r="F724" i="25"/>
  <c r="F723" i="25"/>
  <c r="F721" i="25"/>
  <c r="F720" i="25"/>
  <c r="F719" i="25"/>
  <c r="F718" i="25"/>
  <c r="F717" i="25"/>
  <c r="F716" i="25"/>
  <c r="F715" i="25"/>
  <c r="F714" i="25"/>
  <c r="F713" i="25"/>
  <c r="F712" i="25"/>
  <c r="F711" i="25"/>
  <c r="F710" i="25"/>
  <c r="F709" i="25"/>
  <c r="F708" i="25"/>
  <c r="F707" i="25"/>
  <c r="F706" i="25"/>
  <c r="F705" i="25"/>
  <c r="F704" i="25"/>
  <c r="F703" i="25"/>
  <c r="F702" i="25"/>
  <c r="F700" i="25"/>
  <c r="F699" i="25"/>
  <c r="F698" i="25"/>
  <c r="F697" i="25"/>
  <c r="F696" i="25"/>
  <c r="F695" i="25"/>
  <c r="F694" i="25"/>
  <c r="F693" i="25"/>
  <c r="F692" i="25"/>
  <c r="F691" i="25"/>
  <c r="F690" i="25"/>
  <c r="F689" i="25"/>
  <c r="F688" i="25"/>
  <c r="F687" i="25"/>
  <c r="F686" i="25"/>
  <c r="F685" i="25"/>
  <c r="F684" i="25"/>
  <c r="F683" i="25"/>
  <c r="F682" i="25"/>
  <c r="F681" i="25"/>
  <c r="F679" i="25"/>
  <c r="F678" i="25"/>
  <c r="F677" i="25"/>
  <c r="F676" i="25"/>
  <c r="F675" i="25"/>
  <c r="F674" i="25"/>
  <c r="F673" i="25"/>
  <c r="F672" i="25"/>
  <c r="F671" i="25"/>
  <c r="F670" i="25"/>
  <c r="F669" i="25"/>
  <c r="F668" i="25"/>
  <c r="F667" i="25"/>
  <c r="F666" i="25"/>
  <c r="F665" i="25"/>
  <c r="F664" i="25"/>
  <c r="F663" i="25"/>
  <c r="F662" i="25"/>
  <c r="F661" i="25"/>
  <c r="F660" i="25"/>
  <c r="F658" i="25"/>
  <c r="F657" i="25"/>
  <c r="F656" i="25"/>
  <c r="F655" i="25"/>
  <c r="F654" i="25"/>
  <c r="F653" i="25"/>
  <c r="F652" i="25"/>
  <c r="F651" i="25"/>
  <c r="F650" i="25"/>
  <c r="F649" i="25"/>
  <c r="F648" i="25"/>
  <c r="F647" i="25"/>
  <c r="F646" i="25"/>
  <c r="F645" i="25"/>
  <c r="F644" i="25"/>
  <c r="F643" i="25"/>
  <c r="F642" i="25"/>
  <c r="F641" i="25"/>
  <c r="F640" i="25"/>
  <c r="F639" i="25"/>
  <c r="F637" i="25"/>
  <c r="F636" i="25"/>
  <c r="F635" i="25"/>
  <c r="F634" i="25"/>
  <c r="F633" i="25"/>
  <c r="F632" i="25"/>
  <c r="F631" i="25"/>
  <c r="F630" i="25"/>
  <c r="F629" i="25"/>
  <c r="F628" i="25"/>
  <c r="F627" i="25"/>
  <c r="F626" i="25"/>
  <c r="F625" i="25"/>
  <c r="F624" i="25"/>
  <c r="F623" i="25"/>
  <c r="F622" i="25"/>
  <c r="F621" i="25"/>
  <c r="F620" i="25"/>
  <c r="F619" i="25"/>
  <c r="F618" i="25"/>
  <c r="F616" i="25"/>
  <c r="F615" i="25"/>
  <c r="F614" i="25"/>
  <c r="F613" i="25"/>
  <c r="F612" i="25"/>
  <c r="F611" i="25"/>
  <c r="F610" i="25"/>
  <c r="F609" i="25"/>
  <c r="F608" i="25"/>
  <c r="F607" i="25"/>
  <c r="F606" i="25"/>
  <c r="F605" i="25"/>
  <c r="F604" i="25"/>
  <c r="F603" i="25"/>
  <c r="F602" i="25"/>
  <c r="F601" i="25"/>
  <c r="F600" i="25"/>
  <c r="F599" i="25"/>
  <c r="F598" i="25"/>
  <c r="F597" i="25"/>
  <c r="F595" i="25"/>
  <c r="F594" i="25"/>
  <c r="F593" i="25"/>
  <c r="F592" i="25"/>
  <c r="F591" i="25"/>
  <c r="F590" i="25"/>
  <c r="F589" i="25"/>
  <c r="F588" i="25"/>
  <c r="F587" i="25"/>
  <c r="F586" i="25"/>
  <c r="F585" i="25"/>
  <c r="F584" i="25"/>
  <c r="F583" i="25"/>
  <c r="F582" i="25"/>
  <c r="F581" i="25"/>
  <c r="F580" i="25"/>
  <c r="F579" i="25"/>
  <c r="F578" i="25"/>
  <c r="F577" i="25"/>
  <c r="F576" i="25"/>
  <c r="F574" i="25"/>
  <c r="F573" i="25"/>
  <c r="F572" i="25"/>
  <c r="F571" i="25"/>
  <c r="F570" i="25"/>
  <c r="F569" i="25"/>
  <c r="F568" i="25"/>
  <c r="F567" i="25"/>
  <c r="F566" i="25"/>
  <c r="F565" i="25"/>
  <c r="F564" i="25"/>
  <c r="F563" i="25"/>
  <c r="F562" i="25"/>
  <c r="F561" i="25"/>
  <c r="F560" i="25"/>
  <c r="F559" i="25"/>
  <c r="F558" i="25"/>
  <c r="F557" i="25"/>
  <c r="F556" i="25"/>
  <c r="F555" i="25"/>
  <c r="F553" i="25"/>
  <c r="F552" i="25"/>
  <c r="F551" i="25"/>
  <c r="F550" i="25"/>
  <c r="F549" i="25"/>
  <c r="F548" i="25"/>
  <c r="F547" i="25"/>
  <c r="F546" i="25"/>
  <c r="F545" i="25"/>
  <c r="F544" i="25"/>
  <c r="F543" i="25"/>
  <c r="F542" i="25"/>
  <c r="F541" i="25"/>
  <c r="F540" i="25"/>
  <c r="F539" i="25"/>
  <c r="F538" i="25"/>
  <c r="F537" i="25"/>
  <c r="F536" i="25"/>
  <c r="F535" i="25"/>
  <c r="F534" i="25"/>
  <c r="F532" i="25"/>
  <c r="F531" i="25"/>
  <c r="F530" i="25"/>
  <c r="F529" i="25"/>
  <c r="F528" i="25"/>
  <c r="F527" i="25"/>
  <c r="F526" i="25"/>
  <c r="F525" i="25"/>
  <c r="F524" i="25"/>
  <c r="F523" i="25"/>
  <c r="F522" i="25"/>
  <c r="F521" i="25"/>
  <c r="F520" i="25"/>
  <c r="F519" i="25"/>
  <c r="F518" i="25"/>
  <c r="F517" i="25"/>
  <c r="F516" i="25"/>
  <c r="F515" i="25"/>
  <c r="F514" i="25"/>
  <c r="F513" i="25"/>
  <c r="F511" i="25"/>
  <c r="F510" i="25"/>
  <c r="F509" i="25"/>
  <c r="F508" i="25"/>
  <c r="F507" i="25"/>
  <c r="F506" i="25"/>
  <c r="F505" i="25"/>
  <c r="F504" i="25"/>
  <c r="F503" i="25"/>
  <c r="F502" i="25"/>
  <c r="F501" i="25"/>
  <c r="F500" i="25"/>
  <c r="F499" i="25"/>
  <c r="F498" i="25"/>
  <c r="F497" i="25"/>
  <c r="F496" i="25"/>
  <c r="F495" i="25"/>
  <c r="F494" i="25"/>
  <c r="F493" i="25"/>
  <c r="F492" i="25"/>
  <c r="F490" i="25"/>
  <c r="F489" i="25"/>
  <c r="F488" i="25"/>
  <c r="F487" i="25"/>
  <c r="F486" i="25"/>
  <c r="F485" i="25"/>
  <c r="F484" i="25"/>
  <c r="F483" i="25"/>
  <c r="F482" i="25"/>
  <c r="F481" i="25"/>
  <c r="F480" i="25"/>
  <c r="F479" i="25"/>
  <c r="F478" i="25"/>
  <c r="F477" i="25"/>
  <c r="F476" i="25"/>
  <c r="F475" i="25"/>
  <c r="F474" i="25"/>
  <c r="F473" i="25"/>
  <c r="F472" i="25"/>
  <c r="F471" i="25"/>
  <c r="F469" i="25"/>
  <c r="F468" i="25"/>
  <c r="F467" i="25"/>
  <c r="F466" i="25"/>
  <c r="F465" i="25"/>
  <c r="F464" i="25"/>
  <c r="F463" i="25"/>
  <c r="F462" i="25"/>
  <c r="F461" i="25"/>
  <c r="F460" i="25"/>
  <c r="F459" i="25"/>
  <c r="F458" i="25"/>
  <c r="F457" i="25"/>
  <c r="F456" i="25"/>
  <c r="F455" i="25"/>
  <c r="F454" i="25"/>
  <c r="F453" i="25"/>
  <c r="F452" i="25"/>
  <c r="F451" i="25"/>
  <c r="F450" i="25"/>
  <c r="F448" i="25"/>
  <c r="F447" i="25"/>
  <c r="F446" i="25"/>
  <c r="F445" i="25"/>
  <c r="F444" i="25"/>
  <c r="F443" i="25"/>
  <c r="F442" i="25"/>
  <c r="F441" i="25"/>
  <c r="F440" i="25"/>
  <c r="F439" i="25"/>
  <c r="F438" i="25"/>
  <c r="F437" i="25"/>
  <c r="F436" i="25"/>
  <c r="F435" i="25"/>
  <c r="F434" i="25"/>
  <c r="F433" i="25"/>
  <c r="F432" i="25"/>
  <c r="F431" i="25"/>
  <c r="F430" i="25"/>
  <c r="F429" i="25"/>
  <c r="F427" i="25"/>
  <c r="F426" i="25"/>
  <c r="F425" i="25"/>
  <c r="F424" i="25"/>
  <c r="F423" i="25"/>
  <c r="F422" i="25"/>
  <c r="F421" i="25"/>
  <c r="F420" i="25"/>
  <c r="F419" i="25"/>
  <c r="F418" i="25"/>
  <c r="F417" i="25"/>
  <c r="F416" i="25"/>
  <c r="F415" i="25"/>
  <c r="F414" i="25"/>
  <c r="F413" i="25"/>
  <c r="F412" i="25"/>
  <c r="F411" i="25"/>
  <c r="F410" i="25"/>
  <c r="F409" i="25"/>
  <c r="F408" i="25"/>
  <c r="F406" i="25"/>
  <c r="F405" i="25"/>
  <c r="F404" i="25"/>
  <c r="F403" i="25"/>
  <c r="F402" i="25"/>
  <c r="F401" i="25"/>
  <c r="F400" i="25"/>
  <c r="F399" i="25"/>
  <c r="F398" i="25"/>
  <c r="F397" i="25"/>
  <c r="F396" i="25"/>
  <c r="F395" i="25"/>
  <c r="F394" i="25"/>
  <c r="F393" i="25"/>
  <c r="F392" i="25"/>
  <c r="F391" i="25"/>
  <c r="F390" i="25"/>
  <c r="F389" i="25"/>
  <c r="F388" i="25"/>
  <c r="F387" i="25"/>
  <c r="F385" i="25"/>
  <c r="F384" i="25"/>
  <c r="F383" i="25"/>
  <c r="F382" i="25"/>
  <c r="F381" i="25"/>
  <c r="F380" i="25"/>
  <c r="F379" i="25"/>
  <c r="F378" i="25"/>
  <c r="F377" i="25"/>
  <c r="F376" i="25"/>
  <c r="F375" i="25"/>
  <c r="F374" i="25"/>
  <c r="F373" i="25"/>
  <c r="F372" i="25"/>
  <c r="F371" i="25"/>
  <c r="F370" i="25"/>
  <c r="F369" i="25"/>
  <c r="F368" i="25"/>
  <c r="F367" i="25"/>
  <c r="F366" i="25"/>
  <c r="F364" i="25"/>
  <c r="F363" i="25"/>
  <c r="F362" i="25"/>
  <c r="F361" i="25"/>
  <c r="F360" i="25"/>
  <c r="F359" i="25"/>
  <c r="F358" i="25"/>
  <c r="F357" i="25"/>
  <c r="F356" i="25"/>
  <c r="F355" i="25"/>
  <c r="F354" i="25"/>
  <c r="F353" i="25"/>
  <c r="F352" i="25"/>
  <c r="F351" i="25"/>
  <c r="F350" i="25"/>
  <c r="F349" i="25"/>
  <c r="F348" i="25"/>
  <c r="F347" i="25"/>
  <c r="F346" i="25"/>
  <c r="F345" i="25"/>
  <c r="F343" i="25"/>
  <c r="F342" i="25"/>
  <c r="F341" i="25"/>
  <c r="F340" i="25"/>
  <c r="F339" i="25"/>
  <c r="F338" i="25"/>
  <c r="F337" i="25"/>
  <c r="F336" i="25"/>
  <c r="F335" i="25"/>
  <c r="F334" i="25"/>
  <c r="F333" i="25"/>
  <c r="F332" i="25"/>
  <c r="F331" i="25"/>
  <c r="F330" i="25"/>
  <c r="F329" i="25"/>
  <c r="F328" i="25"/>
  <c r="F327" i="25"/>
  <c r="F326" i="25"/>
  <c r="F325" i="25"/>
  <c r="F324" i="25"/>
  <c r="F322" i="25"/>
  <c r="F321" i="25"/>
  <c r="F320" i="25"/>
  <c r="F319" i="25"/>
  <c r="F318" i="25"/>
  <c r="F317" i="25"/>
  <c r="F316" i="25"/>
  <c r="F315" i="25"/>
  <c r="F314" i="25"/>
  <c r="F313" i="25"/>
  <c r="F312" i="25"/>
  <c r="F311" i="25"/>
  <c r="F310" i="25"/>
  <c r="F309" i="25"/>
  <c r="F308" i="25"/>
  <c r="F307" i="25"/>
  <c r="F306" i="25"/>
  <c r="F305" i="25"/>
  <c r="F304" i="25"/>
  <c r="F303" i="25"/>
  <c r="F301" i="25"/>
  <c r="F300" i="25"/>
  <c r="F299" i="25"/>
  <c r="F298" i="25"/>
  <c r="F297" i="25"/>
  <c r="F296" i="25"/>
  <c r="F295" i="25"/>
  <c r="F294" i="25"/>
  <c r="F293" i="25"/>
  <c r="F292" i="25"/>
  <c r="F291" i="25"/>
  <c r="F290" i="25"/>
  <c r="F289" i="25"/>
  <c r="F288" i="25"/>
  <c r="F287" i="25"/>
  <c r="F286" i="25"/>
  <c r="F285" i="25"/>
  <c r="F284" i="25"/>
  <c r="F283" i="25"/>
  <c r="F282" i="25"/>
  <c r="F280" i="25"/>
  <c r="F279" i="25"/>
  <c r="F278" i="25"/>
  <c r="F277" i="25"/>
  <c r="F276" i="25"/>
  <c r="F275" i="25"/>
  <c r="F274" i="25"/>
  <c r="F273" i="25"/>
  <c r="F272" i="25"/>
  <c r="F271" i="25"/>
  <c r="F270" i="25"/>
  <c r="F269" i="25"/>
  <c r="F268" i="25"/>
  <c r="F267" i="25"/>
  <c r="F266" i="25"/>
  <c r="F265" i="25"/>
  <c r="F264" i="25"/>
  <c r="F263" i="25"/>
  <c r="F262" i="25"/>
  <c r="F261" i="25"/>
  <c r="F259" i="25"/>
  <c r="F258" i="25"/>
  <c r="F257" i="25"/>
  <c r="F256" i="25"/>
  <c r="F255" i="25"/>
  <c r="F254" i="25"/>
  <c r="F253" i="25"/>
  <c r="F252" i="25"/>
  <c r="F251" i="25"/>
  <c r="F250" i="25"/>
  <c r="F249" i="25"/>
  <c r="F248" i="25"/>
  <c r="F247" i="25"/>
  <c r="F246" i="25"/>
  <c r="F245" i="25"/>
  <c r="F244" i="25"/>
  <c r="F243" i="25"/>
  <c r="F242" i="25"/>
  <c r="F241" i="25"/>
  <c r="F240" i="25"/>
  <c r="F238" i="25"/>
  <c r="F237" i="25"/>
  <c r="F236" i="25"/>
  <c r="F235" i="25"/>
  <c r="F234" i="25"/>
  <c r="F233" i="25"/>
  <c r="F232" i="25"/>
  <c r="F231" i="25"/>
  <c r="F230" i="25"/>
  <c r="F229" i="25"/>
  <c r="F228" i="25"/>
  <c r="F227" i="25"/>
  <c r="F226" i="25"/>
  <c r="F225" i="25"/>
  <c r="F224" i="25"/>
  <c r="F223" i="25"/>
  <c r="F222" i="25"/>
  <c r="F221" i="25"/>
  <c r="F220" i="25"/>
  <c r="F219" i="25"/>
  <c r="F217" i="25"/>
  <c r="F216" i="25"/>
  <c r="F215" i="25"/>
  <c r="F214" i="25"/>
  <c r="F213" i="25"/>
  <c r="F212" i="25"/>
  <c r="F211" i="25"/>
  <c r="F210" i="25"/>
  <c r="F209" i="25"/>
  <c r="F208" i="25"/>
  <c r="F207" i="25"/>
  <c r="F206" i="25"/>
  <c r="F205" i="25"/>
  <c r="F204" i="25"/>
  <c r="F203" i="25"/>
  <c r="F202" i="25"/>
  <c r="F201" i="25"/>
  <c r="F200" i="25"/>
  <c r="F199" i="25"/>
  <c r="F198" i="25"/>
  <c r="F196" i="25"/>
  <c r="F195" i="25"/>
  <c r="F194" i="25"/>
  <c r="F193" i="25"/>
  <c r="F192" i="25"/>
  <c r="F191" i="25"/>
  <c r="F190" i="25"/>
  <c r="F189" i="25"/>
  <c r="F188" i="25"/>
  <c r="F187" i="25"/>
  <c r="F186" i="25"/>
  <c r="F185" i="25"/>
  <c r="F184" i="25"/>
  <c r="F183" i="25"/>
  <c r="F182" i="25"/>
  <c r="F181" i="25"/>
  <c r="F180" i="25"/>
  <c r="F179" i="25"/>
  <c r="F178" i="25"/>
  <c r="F177" i="25"/>
  <c r="F175" i="25"/>
  <c r="F174" i="25"/>
  <c r="F173" i="25"/>
  <c r="F172" i="25"/>
  <c r="F171" i="25"/>
  <c r="F170" i="25"/>
  <c r="F169" i="25"/>
  <c r="F168" i="25"/>
  <c r="F167" i="25"/>
  <c r="F166" i="25"/>
  <c r="F165" i="25"/>
  <c r="F164" i="25"/>
  <c r="F163" i="25"/>
  <c r="F162" i="25"/>
  <c r="F161" i="25"/>
  <c r="F160" i="25"/>
  <c r="F159" i="25"/>
  <c r="F158" i="25"/>
  <c r="F157" i="25"/>
  <c r="F156" i="25"/>
  <c r="F154" i="25"/>
  <c r="F153" i="25"/>
  <c r="F152" i="25"/>
  <c r="F151" i="25"/>
  <c r="F150" i="25"/>
  <c r="F149" i="25"/>
  <c r="F148" i="25"/>
  <c r="F147" i="25"/>
  <c r="F146" i="25"/>
  <c r="F145" i="25"/>
  <c r="F144" i="25"/>
  <c r="F143" i="25"/>
  <c r="F142" i="25"/>
  <c r="F141" i="25"/>
  <c r="F140" i="25"/>
  <c r="F139" i="25"/>
  <c r="F138" i="25"/>
  <c r="F137" i="25"/>
  <c r="F136" i="25"/>
  <c r="F135" i="25"/>
  <c r="F133" i="25"/>
  <c r="F132" i="25"/>
  <c r="F131" i="25"/>
  <c r="F130" i="25"/>
  <c r="F129" i="25"/>
  <c r="F128" i="25"/>
  <c r="F127" i="25"/>
  <c r="F126" i="25"/>
  <c r="F125" i="25"/>
  <c r="F124" i="25"/>
  <c r="F123" i="25"/>
  <c r="F122" i="25"/>
  <c r="F121" i="25"/>
  <c r="F120" i="25"/>
  <c r="F119" i="25"/>
  <c r="F118" i="25"/>
  <c r="F117" i="25"/>
  <c r="F116" i="25"/>
  <c r="F115" i="25"/>
  <c r="F114" i="25"/>
  <c r="F112" i="25"/>
  <c r="F111" i="25"/>
  <c r="F110" i="25"/>
  <c r="F109" i="25"/>
  <c r="F108" i="25"/>
  <c r="F107" i="25"/>
  <c r="F106" i="25"/>
  <c r="F105" i="25"/>
  <c r="F104" i="25"/>
  <c r="F103" i="25"/>
  <c r="F102" i="25"/>
  <c r="F101" i="25"/>
  <c r="F100" i="25"/>
  <c r="F99" i="25"/>
  <c r="F98" i="25"/>
  <c r="F97" i="25"/>
  <c r="F96" i="25"/>
  <c r="F95" i="25"/>
  <c r="F94" i="25"/>
  <c r="F93" i="25"/>
  <c r="F91" i="25"/>
  <c r="F90" i="25"/>
  <c r="F89" i="25"/>
  <c r="F88" i="25"/>
  <c r="F87" i="25"/>
  <c r="F86" i="25"/>
  <c r="F85" i="25"/>
  <c r="F84" i="25"/>
  <c r="F83" i="25"/>
  <c r="F82" i="25"/>
  <c r="F81" i="25"/>
  <c r="F80" i="25"/>
  <c r="F79" i="25"/>
  <c r="F78" i="25"/>
  <c r="F77" i="25"/>
  <c r="F76" i="25"/>
  <c r="F75" i="25"/>
  <c r="F74" i="25"/>
  <c r="F73" i="25"/>
  <c r="F72" i="25"/>
  <c r="F70" i="25"/>
  <c r="F69" i="25"/>
  <c r="F68" i="25"/>
  <c r="F67" i="25"/>
  <c r="F66" i="25"/>
  <c r="F65" i="25"/>
  <c r="F64" i="25"/>
  <c r="F63" i="25"/>
  <c r="F62" i="25"/>
  <c r="F61" i="25"/>
  <c r="F60" i="25"/>
  <c r="F59" i="25"/>
  <c r="F58" i="25"/>
  <c r="F57" i="25"/>
  <c r="F56" i="25"/>
  <c r="F55" i="25"/>
  <c r="F54" i="25"/>
  <c r="F53" i="25"/>
  <c r="F52" i="25"/>
  <c r="F51" i="25"/>
  <c r="F49" i="25"/>
  <c r="F48" i="25"/>
  <c r="F47" i="25"/>
  <c r="F46" i="25"/>
  <c r="F45" i="25"/>
  <c r="F44" i="25"/>
  <c r="F43" i="25"/>
  <c r="F42" i="25"/>
  <c r="F41" i="25"/>
  <c r="F40" i="25"/>
  <c r="F39" i="25"/>
  <c r="F38" i="25"/>
  <c r="F37" i="25"/>
  <c r="F36" i="25"/>
  <c r="F35" i="25"/>
  <c r="F34" i="25"/>
  <c r="F33" i="25"/>
  <c r="F32" i="25"/>
  <c r="F31" i="25"/>
  <c r="F30" i="25"/>
  <c r="L588" i="1"/>
  <c r="W21" i="25"/>
  <c r="W20" i="25"/>
  <c r="W10" i="25"/>
  <c r="N45" i="36"/>
  <c r="N43" i="36"/>
  <c r="N41" i="36"/>
  <c r="N39" i="36"/>
  <c r="N37" i="36"/>
  <c r="N35" i="36"/>
  <c r="N33" i="36"/>
  <c r="N31" i="36"/>
  <c r="N29" i="36"/>
  <c r="N27" i="36"/>
  <c r="N25" i="36"/>
  <c r="N23" i="36"/>
  <c r="N21" i="36"/>
  <c r="N19" i="36"/>
  <c r="N17" i="36"/>
  <c r="N15" i="36"/>
  <c r="N13" i="36"/>
  <c r="N11" i="36"/>
  <c r="N9" i="36"/>
  <c r="N7" i="36"/>
  <c r="W15" i="25"/>
  <c r="F593" i="1" s="1"/>
  <c r="L593" i="1" s="1"/>
  <c r="O594" i="1"/>
  <c r="J594" i="1"/>
  <c r="F28" i="25"/>
  <c r="F10" i="25"/>
  <c r="F11" i="25"/>
  <c r="F12" i="25"/>
  <c r="F13" i="25"/>
  <c r="F14" i="25"/>
  <c r="F15" i="25"/>
  <c r="F16" i="25"/>
  <c r="F17" i="25"/>
  <c r="F18" i="25"/>
  <c r="F19" i="25"/>
  <c r="F20" i="25"/>
  <c r="F21" i="25"/>
  <c r="F22" i="25"/>
  <c r="F23" i="25"/>
  <c r="F24" i="25"/>
  <c r="F25" i="25"/>
  <c r="F26" i="25"/>
  <c r="F27" i="25"/>
  <c r="F9" i="25"/>
  <c r="H8" i="36"/>
  <c r="H9" i="36"/>
  <c r="H10" i="36"/>
  <c r="H11" i="36"/>
  <c r="H12" i="36"/>
  <c r="H13" i="36"/>
  <c r="H14" i="36"/>
  <c r="H15" i="36"/>
  <c r="H16" i="36"/>
  <c r="H17" i="36"/>
  <c r="H18" i="36"/>
  <c r="H19" i="36"/>
  <c r="H20" i="36"/>
  <c r="H21" i="36"/>
  <c r="H22" i="36"/>
  <c r="H23" i="36"/>
  <c r="H24" i="36"/>
  <c r="H7" i="36"/>
  <c r="N30" i="1"/>
  <c r="N12" i="1"/>
  <c r="N13" i="1"/>
  <c r="N14" i="1"/>
  <c r="N15" i="1"/>
  <c r="N16" i="1"/>
  <c r="N17" i="1"/>
  <c r="N18" i="1"/>
  <c r="N19" i="1"/>
  <c r="N20" i="1"/>
  <c r="N21" i="1"/>
  <c r="N22" i="1"/>
  <c r="N23" i="1"/>
  <c r="N24" i="1"/>
  <c r="N25" i="1"/>
  <c r="N26" i="1"/>
  <c r="N27" i="1"/>
  <c r="N28" i="1"/>
  <c r="N11" i="1"/>
  <c r="W11" i="25"/>
  <c r="L26" i="29"/>
  <c r="E26" i="29"/>
  <c r="F26" i="29"/>
  <c r="G26" i="29"/>
  <c r="H26" i="29"/>
  <c r="I26" i="29"/>
  <c r="J26" i="29"/>
  <c r="K26" i="29"/>
  <c r="D26" i="29"/>
  <c r="B28" i="2"/>
  <c r="C41" i="17" s="1"/>
  <c r="B6" i="2"/>
  <c r="E8" i="2" s="1"/>
  <c r="B7" i="2"/>
  <c r="E13" i="2" s="1"/>
  <c r="B8" i="2"/>
  <c r="E18" i="2" s="1"/>
  <c r="B9" i="2"/>
  <c r="E23" i="2" s="1"/>
  <c r="B10" i="2"/>
  <c r="E28" i="2"/>
  <c r="B11" i="2"/>
  <c r="B12" i="2"/>
  <c r="B13" i="2"/>
  <c r="B14" i="2"/>
  <c r="B15" i="2"/>
  <c r="E53" i="2" s="1"/>
  <c r="B16" i="2"/>
  <c r="E58" i="2" s="1"/>
  <c r="B17" i="2"/>
  <c r="E63" i="2" s="1"/>
  <c r="B18" i="2"/>
  <c r="E68" i="2" s="1"/>
  <c r="B19" i="2"/>
  <c r="E73" i="2" s="1"/>
  <c r="E75" i="2" s="1"/>
  <c r="B20" i="2"/>
  <c r="B21" i="2"/>
  <c r="B22" i="2"/>
  <c r="B23" i="2"/>
  <c r="O613" i="1"/>
  <c r="N5" i="9" s="1"/>
  <c r="O596" i="1"/>
  <c r="K594" i="1"/>
  <c r="P3" i="2" s="1"/>
  <c r="P613" i="1"/>
  <c r="O5" i="12" s="1"/>
  <c r="P596" i="1"/>
  <c r="L594" i="1"/>
  <c r="Q3" i="2" s="1"/>
  <c r="Q613" i="1"/>
  <c r="P5" i="6"/>
  <c r="Q596" i="1"/>
  <c r="J595" i="1"/>
  <c r="N3" i="13" s="1"/>
  <c r="K595" i="1"/>
  <c r="O3" i="13" s="1"/>
  <c r="L595" i="1"/>
  <c r="P3" i="13"/>
  <c r="O597" i="1"/>
  <c r="N25" i="16" s="1"/>
  <c r="P597" i="1"/>
  <c r="O25" i="12" s="1"/>
  <c r="Q597" i="1"/>
  <c r="O598" i="1"/>
  <c r="N27" i="13" s="1"/>
  <c r="P598" i="1"/>
  <c r="O26" i="8"/>
  <c r="Q598" i="1"/>
  <c r="O599" i="1"/>
  <c r="P599" i="1"/>
  <c r="Q599" i="1"/>
  <c r="P32" i="13" s="1"/>
  <c r="O600" i="1"/>
  <c r="N36" i="4" s="1"/>
  <c r="P600" i="1"/>
  <c r="Q600" i="1"/>
  <c r="P38" i="15" s="1"/>
  <c r="O601" i="1"/>
  <c r="N44" i="10" s="1"/>
  <c r="P601" i="1"/>
  <c r="Q601" i="1"/>
  <c r="O602" i="1"/>
  <c r="N46" i="14" s="1"/>
  <c r="P602" i="1"/>
  <c r="O46" i="4"/>
  <c r="Q602" i="1"/>
  <c r="P49" i="9" s="1"/>
  <c r="O603" i="1"/>
  <c r="P603" i="1"/>
  <c r="Q603" i="1"/>
  <c r="P53" i="10" s="1"/>
  <c r="P594" i="1"/>
  <c r="Q594" i="1"/>
  <c r="C734" i="1"/>
  <c r="D734" i="1"/>
  <c r="O595" i="1"/>
  <c r="P595" i="1"/>
  <c r="Q595" i="1"/>
  <c r="P15" i="15" s="1"/>
  <c r="C735" i="1"/>
  <c r="D735" i="1"/>
  <c r="C736" i="1"/>
  <c r="D736" i="1"/>
  <c r="C737" i="1"/>
  <c r="D737" i="1"/>
  <c r="C738" i="1"/>
  <c r="D738" i="1"/>
  <c r="C739" i="1"/>
  <c r="D739" i="1"/>
  <c r="C740" i="1"/>
  <c r="D740" i="1"/>
  <c r="C741" i="1"/>
  <c r="D741" i="1"/>
  <c r="C742" i="1"/>
  <c r="D742" i="1"/>
  <c r="E742" i="1" s="1"/>
  <c r="C743" i="1"/>
  <c r="D743" i="1"/>
  <c r="O604" i="1"/>
  <c r="N59" i="4" s="1"/>
  <c r="P604" i="1"/>
  <c r="Q604" i="1"/>
  <c r="C744" i="1"/>
  <c r="D744" i="1"/>
  <c r="O605" i="1"/>
  <c r="P605" i="1"/>
  <c r="O61" i="5"/>
  <c r="Q605" i="1"/>
  <c r="P64" i="11" s="1"/>
  <c r="C745" i="1"/>
  <c r="D745" i="1"/>
  <c r="O606" i="1"/>
  <c r="N66" i="6" s="1"/>
  <c r="P606" i="1"/>
  <c r="Q606" i="1"/>
  <c r="C746" i="1"/>
  <c r="D746" i="1"/>
  <c r="O607" i="1"/>
  <c r="P607" i="1"/>
  <c r="O71" i="4" s="1"/>
  <c r="Q607" i="1"/>
  <c r="P74" i="8"/>
  <c r="C747" i="1"/>
  <c r="D747" i="1"/>
  <c r="E747" i="1" s="1"/>
  <c r="O608" i="1"/>
  <c r="N76" i="12" s="1"/>
  <c r="P608" i="1"/>
  <c r="Q608" i="1"/>
  <c r="C748" i="1"/>
  <c r="D748" i="1"/>
  <c r="O609" i="1"/>
  <c r="P609" i="1"/>
  <c r="O83" i="15" s="1"/>
  <c r="Q609" i="1"/>
  <c r="P81" i="14" s="1"/>
  <c r="C749" i="1"/>
  <c r="E749" i="1" s="1"/>
  <c r="D749" i="1"/>
  <c r="O610" i="1"/>
  <c r="O89" i="2"/>
  <c r="P610" i="1"/>
  <c r="Q610" i="1"/>
  <c r="C750" i="1"/>
  <c r="E750" i="1" s="1"/>
  <c r="D750" i="1"/>
  <c r="O611" i="1"/>
  <c r="P611" i="1"/>
  <c r="Q611" i="1"/>
  <c r="C751" i="1"/>
  <c r="D751" i="1"/>
  <c r="P712" i="1"/>
  <c r="Q712" i="1"/>
  <c r="R712" i="1"/>
  <c r="T712" i="1"/>
  <c r="J596" i="1"/>
  <c r="N3" i="12"/>
  <c r="K596" i="1"/>
  <c r="O3" i="12" s="1"/>
  <c r="L596" i="1"/>
  <c r="P3" i="12"/>
  <c r="B86" i="1"/>
  <c r="J597" i="1"/>
  <c r="K597" i="1"/>
  <c r="O3" i="11" s="1"/>
  <c r="L597" i="1"/>
  <c r="P3" i="11"/>
  <c r="J598" i="1"/>
  <c r="K598" i="1"/>
  <c r="O3" i="10"/>
  <c r="L598" i="1"/>
  <c r="P3" i="10" s="1"/>
  <c r="J599" i="1"/>
  <c r="N3" i="9" s="1"/>
  <c r="K599" i="1"/>
  <c r="O3" i="9" s="1"/>
  <c r="L599" i="1"/>
  <c r="P3" i="9" s="1"/>
  <c r="J600" i="1"/>
  <c r="N3" i="8" s="1"/>
  <c r="K600" i="1"/>
  <c r="O3" i="8"/>
  <c r="L600" i="1"/>
  <c r="P3" i="8" s="1"/>
  <c r="J601" i="1"/>
  <c r="N3" i="7"/>
  <c r="K601" i="1"/>
  <c r="O3" i="7" s="1"/>
  <c r="L601" i="1"/>
  <c r="P3" i="7"/>
  <c r="J602" i="1"/>
  <c r="N3" i="6" s="1"/>
  <c r="K602" i="1"/>
  <c r="O3" i="6" s="1"/>
  <c r="L602" i="1"/>
  <c r="P3" i="6" s="1"/>
  <c r="J603" i="1"/>
  <c r="N3" i="5"/>
  <c r="K603" i="1"/>
  <c r="O3" i="5" s="1"/>
  <c r="L603" i="1"/>
  <c r="J604" i="1"/>
  <c r="N3" i="4" s="1"/>
  <c r="K604" i="1"/>
  <c r="O3" i="4" s="1"/>
  <c r="L604" i="1"/>
  <c r="P3" i="4" s="1"/>
  <c r="J605" i="1"/>
  <c r="N3" i="14" s="1"/>
  <c r="K605" i="1"/>
  <c r="O3" i="14" s="1"/>
  <c r="L605" i="1"/>
  <c r="P3" i="14" s="1"/>
  <c r="J606" i="1"/>
  <c r="N3" i="15" s="1"/>
  <c r="K606" i="1"/>
  <c r="O3" i="15" s="1"/>
  <c r="L606" i="1"/>
  <c r="P3" i="15" s="1"/>
  <c r="J607" i="1"/>
  <c r="N3" i="16" s="1"/>
  <c r="K607" i="1"/>
  <c r="O3" i="16"/>
  <c r="L607" i="1"/>
  <c r="P3" i="16" s="1"/>
  <c r="J608" i="1"/>
  <c r="N3" i="3" s="1"/>
  <c r="K608" i="1"/>
  <c r="O3" i="3" s="1"/>
  <c r="L608" i="1"/>
  <c r="P3" i="3" s="1"/>
  <c r="V822" i="1"/>
  <c r="V830" i="1"/>
  <c r="C5" i="17"/>
  <c r="W17" i="25"/>
  <c r="W16" i="25"/>
  <c r="E593" i="1" s="1"/>
  <c r="K593" i="1" s="1"/>
  <c r="D590" i="1"/>
  <c r="D577" i="1"/>
  <c r="Q612" i="1"/>
  <c r="P612" i="1"/>
  <c r="O612" i="1"/>
  <c r="W9" i="25"/>
  <c r="W24" i="25"/>
  <c r="W23" i="25"/>
  <c r="W22" i="25"/>
  <c r="W19" i="25"/>
  <c r="D593" i="1" s="1"/>
  <c r="J593" i="1" s="1"/>
  <c r="W18" i="25"/>
  <c r="W14" i="25"/>
  <c r="B24" i="2"/>
  <c r="Q1" i="17"/>
  <c r="B28" i="1"/>
  <c r="H834" i="1"/>
  <c r="AD820" i="1"/>
  <c r="AC818" i="1"/>
  <c r="Z830" i="1"/>
  <c r="Y828" i="1"/>
  <c r="U822" i="1"/>
  <c r="T820" i="1"/>
  <c r="R832" i="1"/>
  <c r="I54" i="19"/>
  <c r="I59" i="19"/>
  <c r="P12" i="29"/>
  <c r="D815" i="1" s="1"/>
  <c r="E58" i="19" s="1"/>
  <c r="P16" i="29"/>
  <c r="D834" i="1"/>
  <c r="I58" i="19" s="1"/>
  <c r="P15" i="29"/>
  <c r="B818" i="1"/>
  <c r="Q816" i="1" s="1"/>
  <c r="R816" i="1" s="1"/>
  <c r="S816" i="1" s="1"/>
  <c r="T816" i="1" s="1"/>
  <c r="U816" i="1" s="1"/>
  <c r="V816" i="1" s="1"/>
  <c r="W816" i="1" s="1"/>
  <c r="X816" i="1" s="1"/>
  <c r="Y816" i="1" s="1"/>
  <c r="Z816" i="1" s="1"/>
  <c r="AA816" i="1" s="1"/>
  <c r="AB816" i="1" s="1"/>
  <c r="AC816" i="1" s="1"/>
  <c r="AD816" i="1" s="1"/>
  <c r="AE816" i="1" s="1"/>
  <c r="P14" i="29"/>
  <c r="P17" i="29"/>
  <c r="P13" i="29"/>
  <c r="H815" i="1" s="1"/>
  <c r="E59" i="19" s="1"/>
  <c r="P11" i="29"/>
  <c r="P10" i="29"/>
  <c r="P9" i="29"/>
  <c r="P8" i="29"/>
  <c r="C53" i="19"/>
  <c r="W12" i="25"/>
  <c r="W13" i="25"/>
  <c r="W25" i="25"/>
  <c r="C608" i="1"/>
  <c r="D220" i="1"/>
  <c r="E220" i="1" s="1"/>
  <c r="D221" i="1"/>
  <c r="E221" i="1"/>
  <c r="D222" i="1"/>
  <c r="E222" i="1" s="1"/>
  <c r="D223" i="1"/>
  <c r="E223" i="1"/>
  <c r="D224" i="1"/>
  <c r="E224" i="1" s="1"/>
  <c r="D225" i="1"/>
  <c r="E225" i="1"/>
  <c r="D226" i="1"/>
  <c r="E226" i="1" s="1"/>
  <c r="D227" i="1"/>
  <c r="E227" i="1" s="1"/>
  <c r="D228" i="1"/>
  <c r="E228" i="1" s="1"/>
  <c r="D229" i="1"/>
  <c r="E229" i="1"/>
  <c r="D230" i="1"/>
  <c r="E230" i="1" s="1"/>
  <c r="D231" i="1"/>
  <c r="E231" i="1" s="1"/>
  <c r="D217" i="1"/>
  <c r="E217" i="1" s="1"/>
  <c r="D232" i="1"/>
  <c r="E232" i="1"/>
  <c r="D233" i="1"/>
  <c r="E233" i="1" s="1"/>
  <c r="D234" i="1"/>
  <c r="E234" i="1" s="1"/>
  <c r="D235" i="1"/>
  <c r="E235" i="1" s="1"/>
  <c r="D236" i="1"/>
  <c r="E236" i="1"/>
  <c r="D237" i="1"/>
  <c r="E237" i="1" s="1"/>
  <c r="D238" i="1"/>
  <c r="E238" i="1"/>
  <c r="D239" i="1"/>
  <c r="E239" i="1" s="1"/>
  <c r="D240" i="1"/>
  <c r="E240" i="1"/>
  <c r="D241" i="1"/>
  <c r="E241" i="1" s="1"/>
  <c r="D242" i="1"/>
  <c r="E242" i="1" s="1"/>
  <c r="D243" i="1"/>
  <c r="E243" i="1" s="1"/>
  <c r="D244" i="1"/>
  <c r="E244" i="1"/>
  <c r="D245" i="1"/>
  <c r="E245" i="1" s="1"/>
  <c r="D246" i="1"/>
  <c r="E246" i="1" s="1"/>
  <c r="D247" i="1"/>
  <c r="E247" i="1" s="1"/>
  <c r="D248" i="1"/>
  <c r="E248" i="1"/>
  <c r="D249" i="1"/>
  <c r="E249" i="1" s="1"/>
  <c r="D250" i="1"/>
  <c r="E250" i="1" s="1"/>
  <c r="D251" i="1"/>
  <c r="E251" i="1" s="1"/>
  <c r="D252" i="1"/>
  <c r="E252" i="1"/>
  <c r="D253" i="1"/>
  <c r="E253" i="1" s="1"/>
  <c r="D254" i="1"/>
  <c r="E254" i="1"/>
  <c r="D255" i="1"/>
  <c r="E255" i="1" s="1"/>
  <c r="D256" i="1"/>
  <c r="E256" i="1"/>
  <c r="D257" i="1"/>
  <c r="E257" i="1" s="1"/>
  <c r="D258" i="1"/>
  <c r="E258" i="1" s="1"/>
  <c r="D259" i="1"/>
  <c r="E259" i="1" s="1"/>
  <c r="D260" i="1"/>
  <c r="E260" i="1"/>
  <c r="D261" i="1"/>
  <c r="E261" i="1" s="1"/>
  <c r="D262" i="1"/>
  <c r="E262" i="1" s="1"/>
  <c r="D263" i="1"/>
  <c r="E263" i="1" s="1"/>
  <c r="D264" i="1"/>
  <c r="E264" i="1"/>
  <c r="D265" i="1"/>
  <c r="D266" i="1"/>
  <c r="E266" i="1" s="1"/>
  <c r="D218" i="1"/>
  <c r="E218" i="1" s="1"/>
  <c r="D219" i="1"/>
  <c r="E219" i="1"/>
  <c r="D267" i="1"/>
  <c r="E267" i="1" s="1"/>
  <c r="D268" i="1"/>
  <c r="E268" i="1"/>
  <c r="D269" i="1"/>
  <c r="E269" i="1" s="1"/>
  <c r="D270" i="1"/>
  <c r="E270" i="1"/>
  <c r="D271" i="1"/>
  <c r="E271" i="1" s="1"/>
  <c r="D272" i="1"/>
  <c r="E272" i="1" s="1"/>
  <c r="D273" i="1"/>
  <c r="E273" i="1" s="1"/>
  <c r="D274" i="1"/>
  <c r="E274" i="1"/>
  <c r="D275" i="1"/>
  <c r="E275" i="1" s="1"/>
  <c r="D276" i="1"/>
  <c r="E276" i="1" s="1"/>
  <c r="D277" i="1"/>
  <c r="E277" i="1" s="1"/>
  <c r="D278" i="1"/>
  <c r="E278" i="1"/>
  <c r="D279" i="1"/>
  <c r="E279" i="1" s="1"/>
  <c r="D280" i="1"/>
  <c r="E280" i="1" s="1"/>
  <c r="D281" i="1"/>
  <c r="E281" i="1" s="1"/>
  <c r="D282" i="1"/>
  <c r="E282" i="1" s="1"/>
  <c r="D283" i="1"/>
  <c r="D284" i="1"/>
  <c r="E284" i="1" s="1"/>
  <c r="D285" i="1"/>
  <c r="D286" i="1"/>
  <c r="E286" i="1"/>
  <c r="D287" i="1"/>
  <c r="E287" i="1" s="1"/>
  <c r="D288" i="1"/>
  <c r="E288" i="1" s="1"/>
  <c r="D289" i="1"/>
  <c r="D290" i="1"/>
  <c r="E290" i="1"/>
  <c r="D291" i="1"/>
  <c r="D292" i="1"/>
  <c r="E292" i="1" s="1"/>
  <c r="D293" i="1"/>
  <c r="E293" i="1"/>
  <c r="D294" i="1"/>
  <c r="E294" i="1" s="1"/>
  <c r="D295" i="1"/>
  <c r="E295" i="1" s="1"/>
  <c r="D296" i="1"/>
  <c r="E296" i="1" s="1"/>
  <c r="E149" i="1"/>
  <c r="A93" i="8" s="1"/>
  <c r="D297" i="1"/>
  <c r="E297" i="1" s="1"/>
  <c r="D298" i="1"/>
  <c r="E298" i="1"/>
  <c r="D299" i="1"/>
  <c r="E299" i="1" s="1"/>
  <c r="D300" i="1"/>
  <c r="E300" i="1" s="1"/>
  <c r="D301" i="1"/>
  <c r="E301" i="1" s="1"/>
  <c r="E147" i="1"/>
  <c r="A91" i="4" s="1"/>
  <c r="A91" i="11"/>
  <c r="D302" i="1"/>
  <c r="E302" i="1" s="1"/>
  <c r="E148" i="1"/>
  <c r="D303" i="1"/>
  <c r="E303" i="1" s="1"/>
  <c r="D304" i="1"/>
  <c r="E304" i="1"/>
  <c r="E150" i="1"/>
  <c r="A94" i="2" s="1"/>
  <c r="F94" i="2" s="1"/>
  <c r="D305" i="1"/>
  <c r="E305" i="1" s="1"/>
  <c r="E151" i="1"/>
  <c r="A95" i="3"/>
  <c r="D306" i="1"/>
  <c r="E306" i="1" s="1"/>
  <c r="E152" i="1"/>
  <c r="D307" i="1"/>
  <c r="E307" i="1" s="1"/>
  <c r="E153" i="1"/>
  <c r="A97" i="3"/>
  <c r="D308" i="1"/>
  <c r="E308" i="1" s="1"/>
  <c r="E154" i="1"/>
  <c r="D309" i="1"/>
  <c r="E309" i="1" s="1"/>
  <c r="E155" i="1"/>
  <c r="A99" i="3" s="1"/>
  <c r="D310" i="1"/>
  <c r="E310" i="1"/>
  <c r="E156" i="1"/>
  <c r="A100" i="7" s="1"/>
  <c r="O100" i="7" s="1"/>
  <c r="D311" i="1"/>
  <c r="E311" i="1" s="1"/>
  <c r="E157" i="1"/>
  <c r="D312" i="1"/>
  <c r="E312" i="1"/>
  <c r="E158" i="1"/>
  <c r="A102" i="9" s="1"/>
  <c r="D313" i="1"/>
  <c r="E313" i="1" s="1"/>
  <c r="E159" i="1"/>
  <c r="A103" i="11" s="1"/>
  <c r="A103" i="3"/>
  <c r="O103" i="3" s="1"/>
  <c r="D314" i="1"/>
  <c r="E314" i="1"/>
  <c r="E160" i="1"/>
  <c r="A104" i="12" s="1"/>
  <c r="D315" i="1"/>
  <c r="E315" i="1" s="1"/>
  <c r="E161" i="1"/>
  <c r="A105" i="13"/>
  <c r="D316" i="1"/>
  <c r="E316" i="1" s="1"/>
  <c r="E162" i="1"/>
  <c r="A106" i="12" s="1"/>
  <c r="N106" i="12" s="1"/>
  <c r="D317" i="1"/>
  <c r="E317" i="1" s="1"/>
  <c r="C48" i="19"/>
  <c r="E47" i="19"/>
  <c r="G46" i="19"/>
  <c r="C46" i="19"/>
  <c r="O27" i="19"/>
  <c r="N1" i="17"/>
  <c r="A2" i="10"/>
  <c r="A28" i="10" s="1"/>
  <c r="A2" i="9"/>
  <c r="A28" i="9" s="1"/>
  <c r="A2" i="8"/>
  <c r="A28" i="8"/>
  <c r="A2" i="7"/>
  <c r="A28" i="7" s="1"/>
  <c r="A2" i="6"/>
  <c r="A28" i="6" s="1"/>
  <c r="A2" i="5"/>
  <c r="A28" i="5" s="1"/>
  <c r="A2" i="4"/>
  <c r="A28" i="4"/>
  <c r="A2" i="14"/>
  <c r="A28" i="14" s="1"/>
  <c r="A2" i="15"/>
  <c r="A28" i="15"/>
  <c r="A2" i="16"/>
  <c r="A28" i="16" s="1"/>
  <c r="A2" i="3"/>
  <c r="A28" i="3"/>
  <c r="A2" i="11"/>
  <c r="A28" i="11" s="1"/>
  <c r="A2" i="12"/>
  <c r="A28" i="12" s="1"/>
  <c r="A2" i="13"/>
  <c r="A28" i="13" s="1"/>
  <c r="A2" i="2"/>
  <c r="A28" i="2"/>
  <c r="C594" i="1"/>
  <c r="I594" i="1"/>
  <c r="C595" i="1"/>
  <c r="I595" i="1"/>
  <c r="C596" i="1"/>
  <c r="I596" i="1"/>
  <c r="C597" i="1"/>
  <c r="I597" i="1"/>
  <c r="C598" i="1"/>
  <c r="I598" i="1"/>
  <c r="C599" i="1"/>
  <c r="I599" i="1"/>
  <c r="C600" i="1"/>
  <c r="I600" i="1"/>
  <c r="C601" i="1"/>
  <c r="I601" i="1"/>
  <c r="C602" i="1"/>
  <c r="I602" i="1"/>
  <c r="C603" i="1"/>
  <c r="I603" i="1"/>
  <c r="C604" i="1"/>
  <c r="I604" i="1"/>
  <c r="C605" i="1"/>
  <c r="I605" i="1"/>
  <c r="C606" i="1"/>
  <c r="I606" i="1"/>
  <c r="C607" i="1"/>
  <c r="I607" i="1"/>
  <c r="I608" i="1"/>
  <c r="AQ110" i="3"/>
  <c r="AQ110" i="16"/>
  <c r="AQ110" i="15"/>
  <c r="AQ110" i="14"/>
  <c r="AQ110" i="4"/>
  <c r="AQ110" i="5"/>
  <c r="AQ110" i="6"/>
  <c r="AQ110" i="7"/>
  <c r="AQ110" i="8"/>
  <c r="AQ110" i="9"/>
  <c r="AQ110" i="10"/>
  <c r="AQ110" i="11"/>
  <c r="AQ110" i="12"/>
  <c r="AQ110" i="13"/>
  <c r="E744" i="1"/>
  <c r="E737" i="1"/>
  <c r="E734" i="1"/>
  <c r="A92" i="4"/>
  <c r="N92" i="4" s="1"/>
  <c r="A91" i="10"/>
  <c r="A93" i="13"/>
  <c r="A93" i="12"/>
  <c r="A93" i="10"/>
  <c r="A93" i="9"/>
  <c r="A93" i="5"/>
  <c r="A93" i="15"/>
  <c r="A93" i="14"/>
  <c r="O93" i="14" s="1"/>
  <c r="E265" i="1"/>
  <c r="A106" i="10"/>
  <c r="A106" i="6"/>
  <c r="A105" i="12"/>
  <c r="A105" i="8"/>
  <c r="A105" i="15"/>
  <c r="A104" i="11"/>
  <c r="A104" i="8"/>
  <c r="A104" i="16"/>
  <c r="A103" i="13"/>
  <c r="A103" i="12"/>
  <c r="A103" i="10"/>
  <c r="A103" i="6"/>
  <c r="A103" i="7"/>
  <c r="O103" i="7" s="1"/>
  <c r="A103" i="15"/>
  <c r="A103" i="14"/>
  <c r="A102" i="12"/>
  <c r="A102" i="7"/>
  <c r="A102" i="14"/>
  <c r="A101" i="10"/>
  <c r="A100" i="12"/>
  <c r="A100" i="11"/>
  <c r="A100" i="9"/>
  <c r="A100" i="8"/>
  <c r="A100" i="14"/>
  <c r="A100" i="16"/>
  <c r="A100" i="15"/>
  <c r="A99" i="2"/>
  <c r="F99" i="2" s="1"/>
  <c r="A99" i="10"/>
  <c r="A99" i="9"/>
  <c r="A99" i="6"/>
  <c r="O99" i="6" s="1"/>
  <c r="A99" i="5"/>
  <c r="A99" i="14"/>
  <c r="A99" i="16"/>
  <c r="A98" i="13"/>
  <c r="A98" i="2"/>
  <c r="A98" i="12"/>
  <c r="A98" i="11"/>
  <c r="A98" i="10"/>
  <c r="A98" i="9"/>
  <c r="A98" i="8"/>
  <c r="A98" i="7"/>
  <c r="A98" i="6"/>
  <c r="A98" i="4"/>
  <c r="A98" i="14"/>
  <c r="A98" i="16"/>
  <c r="A98" i="5"/>
  <c r="A98" i="15"/>
  <c r="A97" i="13"/>
  <c r="A97" i="2"/>
  <c r="A97" i="12"/>
  <c r="A97" i="11"/>
  <c r="A97" i="10"/>
  <c r="A97" i="8"/>
  <c r="O97" i="8" s="1"/>
  <c r="A97" i="9"/>
  <c r="A97" i="6"/>
  <c r="A97" i="7"/>
  <c r="A97" i="5"/>
  <c r="O97" i="5" s="1"/>
  <c r="A97" i="15"/>
  <c r="A97" i="4"/>
  <c r="A97" i="14"/>
  <c r="A97" i="16"/>
  <c r="O97" i="16" s="1"/>
  <c r="A96" i="13"/>
  <c r="A96" i="2"/>
  <c r="F96" i="2"/>
  <c r="A96" i="12"/>
  <c r="A96" i="11"/>
  <c r="A96" i="10"/>
  <c r="O96" i="10" s="1"/>
  <c r="A96" i="9"/>
  <c r="A96" i="8"/>
  <c r="A96" i="7"/>
  <c r="A96" i="6"/>
  <c r="A96" i="4"/>
  <c r="A96" i="14"/>
  <c r="A96" i="16"/>
  <c r="A96" i="5"/>
  <c r="A96" i="15"/>
  <c r="A95" i="13"/>
  <c r="A95" i="2"/>
  <c r="A95" i="12"/>
  <c r="A95" i="11"/>
  <c r="O95" i="11" s="1"/>
  <c r="A95" i="10"/>
  <c r="A95" i="8"/>
  <c r="A95" i="9"/>
  <c r="A95" i="6"/>
  <c r="A95" i="7"/>
  <c r="A95" i="5"/>
  <c r="A95" i="15"/>
  <c r="A95" i="4"/>
  <c r="A95" i="14"/>
  <c r="A95" i="16"/>
  <c r="A94" i="13"/>
  <c r="A94" i="12"/>
  <c r="A94" i="9"/>
  <c r="A94" i="8"/>
  <c r="A94" i="6"/>
  <c r="O94" i="6" s="1"/>
  <c r="A94" i="14"/>
  <c r="O94" i="14" s="1"/>
  <c r="A94" i="15"/>
  <c r="E291" i="1"/>
  <c r="E289" i="1"/>
  <c r="E285" i="1"/>
  <c r="E283" i="1"/>
  <c r="A96" i="3"/>
  <c r="A98" i="3"/>
  <c r="A102" i="3"/>
  <c r="A104" i="3"/>
  <c r="N30" i="11"/>
  <c r="E736" i="1"/>
  <c r="C35" i="17"/>
  <c r="D5" i="17"/>
  <c r="O8" i="36"/>
  <c r="X32" i="19"/>
  <c r="O7" i="4"/>
  <c r="N29" i="12"/>
  <c r="O29" i="2"/>
  <c r="E43" i="2"/>
  <c r="E78" i="2"/>
  <c r="E748" i="1"/>
  <c r="E745" i="1"/>
  <c r="I51" i="19"/>
  <c r="F97" i="2"/>
  <c r="G97" i="2" s="1"/>
  <c r="F95" i="2"/>
  <c r="G95" i="2" s="1"/>
  <c r="I96" i="2" s="1"/>
  <c r="E33" i="2"/>
  <c r="E88" i="2"/>
  <c r="E38" i="2"/>
  <c r="E39" i="2" s="1"/>
  <c r="E83" i="2"/>
  <c r="E740" i="1"/>
  <c r="O7" i="36"/>
  <c r="R3" i="19"/>
  <c r="R4" i="19" s="1"/>
  <c r="R5" i="19" s="1"/>
  <c r="R6" i="19" s="1"/>
  <c r="R7" i="19" s="1"/>
  <c r="R8" i="19" s="1"/>
  <c r="R9" i="19" s="1"/>
  <c r="R10" i="19" s="1"/>
  <c r="R11" i="19" s="1"/>
  <c r="R12" i="19" s="1"/>
  <c r="R13" i="19" s="1"/>
  <c r="R14" i="19" s="1"/>
  <c r="R15" i="19" s="1"/>
  <c r="R16" i="19" s="1"/>
  <c r="R17" i="19" s="1"/>
  <c r="R18" i="19" s="1"/>
  <c r="P28" i="13"/>
  <c r="O99" i="5"/>
  <c r="O102" i="12"/>
  <c r="O96" i="14"/>
  <c r="O84" i="8"/>
  <c r="O85" i="11"/>
  <c r="O75" i="7"/>
  <c r="O75" i="6"/>
  <c r="O62" i="10"/>
  <c r="P62" i="2"/>
  <c r="O15" i="9"/>
  <c r="O15" i="12"/>
  <c r="P20" i="16"/>
  <c r="O18" i="16"/>
  <c r="P47" i="13"/>
  <c r="O8" i="7"/>
  <c r="Q16" i="2"/>
  <c r="P28" i="7"/>
  <c r="P27" i="11"/>
  <c r="O9" i="7"/>
  <c r="O6" i="6"/>
  <c r="O17" i="12"/>
  <c r="O44" i="4"/>
  <c r="P27" i="7"/>
  <c r="O58" i="12"/>
  <c r="O7" i="10"/>
  <c r="O89" i="15"/>
  <c r="O98" i="14"/>
  <c r="P61" i="2"/>
  <c r="O84" i="7"/>
  <c r="O65" i="9"/>
  <c r="O12" i="5"/>
  <c r="O13" i="8"/>
  <c r="O63" i="3"/>
  <c r="O62" i="16"/>
  <c r="O63" i="4"/>
  <c r="O61" i="13"/>
  <c r="O75" i="10"/>
  <c r="O74" i="9"/>
  <c r="O82" i="6"/>
  <c r="O85" i="13"/>
  <c r="O83" i="12"/>
  <c r="P82" i="2"/>
  <c r="N29" i="14"/>
  <c r="N26" i="16"/>
  <c r="N28" i="13"/>
  <c r="N27" i="10"/>
  <c r="O84" i="3"/>
  <c r="O81" i="14"/>
  <c r="O13" i="16"/>
  <c r="O64" i="5"/>
  <c r="O61" i="15"/>
  <c r="O64" i="7"/>
  <c r="O61" i="7"/>
  <c r="O61" i="14"/>
  <c r="O73" i="13"/>
  <c r="P71" i="2"/>
  <c r="O84" i="15"/>
  <c r="O85" i="8"/>
  <c r="O82" i="8"/>
  <c r="O84" i="6"/>
  <c r="O82" i="3"/>
  <c r="P99" i="2"/>
  <c r="O104" i="16"/>
  <c r="O91" i="10"/>
  <c r="O93" i="13"/>
  <c r="N28" i="11"/>
  <c r="N26" i="10"/>
  <c r="N29" i="11"/>
  <c r="O81" i="15"/>
  <c r="O84" i="16"/>
  <c r="O15" i="13"/>
  <c r="O83" i="10"/>
  <c r="O15" i="6"/>
  <c r="O11" i="12"/>
  <c r="O12" i="10"/>
  <c r="O15" i="3"/>
  <c r="O63" i="9"/>
  <c r="O61" i="4"/>
  <c r="O65" i="12"/>
  <c r="O62" i="13"/>
  <c r="O64" i="3"/>
  <c r="O61" i="3"/>
  <c r="O61" i="12"/>
  <c r="O61" i="10"/>
  <c r="O64" i="9"/>
  <c r="O62" i="14"/>
  <c r="O65" i="16"/>
  <c r="O62" i="3"/>
  <c r="O63" i="12"/>
  <c r="O63" i="6"/>
  <c r="O63" i="10"/>
  <c r="O61" i="6"/>
  <c r="O62" i="7"/>
  <c r="O63" i="16"/>
  <c r="O74" i="4"/>
  <c r="O71" i="7"/>
  <c r="O71" i="13"/>
  <c r="O72" i="9"/>
  <c r="O72" i="12"/>
  <c r="O73" i="15"/>
  <c r="O75" i="14"/>
  <c r="P72" i="2"/>
  <c r="O74" i="3"/>
  <c r="O73" i="6"/>
  <c r="O73" i="9"/>
  <c r="O72" i="16"/>
  <c r="O72" i="5"/>
  <c r="O72" i="10"/>
  <c r="P74" i="2"/>
  <c r="O72" i="7"/>
  <c r="P75" i="2"/>
  <c r="O84" i="4"/>
  <c r="O83" i="9"/>
  <c r="O81" i="9"/>
  <c r="O83" i="5"/>
  <c r="O83" i="3"/>
  <c r="O81" i="16"/>
  <c r="O82" i="16"/>
  <c r="O85" i="10"/>
  <c r="O82" i="7"/>
  <c r="O82" i="10"/>
  <c r="O81" i="4"/>
  <c r="O85" i="15"/>
  <c r="O85" i="9"/>
  <c r="O81" i="3"/>
  <c r="O85" i="14"/>
  <c r="O81" i="10"/>
  <c r="N27" i="6"/>
  <c r="N29" i="5"/>
  <c r="N26" i="5"/>
  <c r="N26" i="14"/>
  <c r="N28" i="8"/>
  <c r="N30" i="3"/>
  <c r="N30" i="6"/>
  <c r="N27" i="16"/>
  <c r="O30" i="2"/>
  <c r="N26" i="4"/>
  <c r="N27" i="15"/>
  <c r="N27" i="14"/>
  <c r="N28" i="3"/>
  <c r="O28" i="2"/>
  <c r="N29" i="13"/>
  <c r="N30" i="13"/>
  <c r="N27" i="8"/>
  <c r="N30" i="8"/>
  <c r="N29" i="8"/>
  <c r="P31" i="2"/>
  <c r="N30" i="14"/>
  <c r="P83" i="2"/>
  <c r="O71" i="12"/>
  <c r="O84" i="9"/>
  <c r="O71" i="9"/>
  <c r="O73" i="7"/>
  <c r="O83" i="8"/>
  <c r="O13" i="13"/>
  <c r="P12" i="2"/>
  <c r="O14" i="9"/>
  <c r="O15" i="10"/>
  <c r="O12" i="11"/>
  <c r="O63" i="15"/>
  <c r="O64" i="8"/>
  <c r="O62" i="15"/>
  <c r="O65" i="3"/>
  <c r="O64" i="10"/>
  <c r="O64" i="12"/>
  <c r="O62" i="8"/>
  <c r="O61" i="8"/>
  <c r="O65" i="14"/>
  <c r="O64" i="13"/>
  <c r="O65" i="13"/>
  <c r="O62" i="11"/>
  <c r="O65" i="10"/>
  <c r="O65" i="5"/>
  <c r="O62" i="6"/>
  <c r="O63" i="14"/>
  <c r="O64" i="14"/>
  <c r="O62" i="12"/>
  <c r="O71" i="16"/>
  <c r="O72" i="3"/>
  <c r="P73" i="2"/>
  <c r="O74" i="11"/>
  <c r="O72" i="8"/>
  <c r="O74" i="7"/>
  <c r="O73" i="4"/>
  <c r="O71" i="15"/>
  <c r="O72" i="6"/>
  <c r="O71" i="10"/>
  <c r="O75" i="11"/>
  <c r="O75" i="15"/>
  <c r="O73" i="14"/>
  <c r="O75" i="12"/>
  <c r="O72" i="15"/>
  <c r="O75" i="8"/>
  <c r="O71" i="3"/>
  <c r="O85" i="5"/>
  <c r="O82" i="12"/>
  <c r="O83" i="14"/>
  <c r="P84" i="2"/>
  <c r="O83" i="16"/>
  <c r="O83" i="7"/>
  <c r="O84" i="10"/>
  <c r="O85" i="6"/>
  <c r="O82" i="4"/>
  <c r="O81" i="5"/>
  <c r="O81" i="11"/>
  <c r="O82" i="14"/>
  <c r="O81" i="6"/>
  <c r="O82" i="11"/>
  <c r="O84" i="13"/>
  <c r="O83" i="11"/>
  <c r="P39" i="12"/>
  <c r="O31" i="5"/>
  <c r="N28" i="9"/>
  <c r="N26" i="8"/>
  <c r="N30" i="9"/>
  <c r="N29" i="16"/>
  <c r="N29" i="7"/>
  <c r="N26" i="3"/>
  <c r="N29" i="15"/>
  <c r="N27" i="3"/>
  <c r="N30" i="7"/>
  <c r="N28" i="6"/>
  <c r="N29" i="6"/>
  <c r="N27" i="9"/>
  <c r="N30" i="4"/>
  <c r="N28" i="14"/>
  <c r="N28" i="4"/>
  <c r="N30" i="5"/>
  <c r="N29" i="4"/>
  <c r="N28" i="5"/>
  <c r="P33" i="2"/>
  <c r="O74" i="6"/>
  <c r="O84" i="5"/>
  <c r="O74" i="8"/>
  <c r="O11" i="13"/>
  <c r="O12" i="13"/>
  <c r="O13" i="4"/>
  <c r="O14" i="15"/>
  <c r="O13" i="15"/>
  <c r="O14" i="13"/>
  <c r="O15" i="15"/>
  <c r="O11" i="11"/>
  <c r="O15" i="11"/>
  <c r="O13" i="10"/>
  <c r="O11" i="9"/>
  <c r="O14" i="6"/>
  <c r="O13" i="11"/>
  <c r="O14" i="8"/>
  <c r="O11" i="7"/>
  <c r="O13" i="6"/>
  <c r="O12" i="8"/>
  <c r="O12" i="15"/>
  <c r="O14" i="7"/>
  <c r="O64" i="6"/>
  <c r="O65" i="15"/>
  <c r="O64" i="16"/>
  <c r="P64" i="2"/>
  <c r="O63" i="8"/>
  <c r="O63" i="5"/>
  <c r="O62" i="5"/>
  <c r="P63" i="2"/>
  <c r="O65" i="7"/>
  <c r="O63" i="11"/>
  <c r="O63" i="7"/>
  <c r="O65" i="8"/>
  <c r="O65" i="4"/>
  <c r="O64" i="15"/>
  <c r="O61" i="16"/>
  <c r="P65" i="2"/>
  <c r="O61" i="11"/>
  <c r="O73" i="16"/>
  <c r="O71" i="8"/>
  <c r="O72" i="14"/>
  <c r="O75" i="16"/>
  <c r="O73" i="8"/>
  <c r="O71" i="11"/>
  <c r="O72" i="4"/>
  <c r="O75" i="4"/>
  <c r="O73" i="11"/>
  <c r="O73" i="12"/>
  <c r="O71" i="5"/>
  <c r="O72" i="13"/>
  <c r="O75" i="9"/>
  <c r="O74" i="5"/>
  <c r="O73" i="10"/>
  <c r="O74" i="14"/>
  <c r="O85" i="4"/>
  <c r="O81" i="7"/>
  <c r="O85" i="7"/>
  <c r="O85" i="3"/>
  <c r="O81" i="8"/>
  <c r="O81" i="12"/>
  <c r="O83" i="4"/>
  <c r="O81" i="13"/>
  <c r="P85" i="2"/>
  <c r="O84" i="12"/>
  <c r="O85" i="16"/>
  <c r="O84" i="14"/>
  <c r="O82" i="15"/>
  <c r="P81" i="2"/>
  <c r="O82" i="5"/>
  <c r="P36" i="12"/>
  <c r="O32" i="5"/>
  <c r="N28" i="12"/>
  <c r="N26" i="11"/>
  <c r="N30" i="12"/>
  <c r="N29" i="3"/>
  <c r="N26" i="6"/>
  <c r="N27" i="12"/>
  <c r="N30" i="16"/>
  <c r="O27" i="2"/>
  <c r="O52" i="16"/>
  <c r="N30" i="10"/>
  <c r="N29" i="9"/>
  <c r="N26" i="9"/>
  <c r="N28" i="16"/>
  <c r="N26" i="7"/>
  <c r="N27" i="7"/>
  <c r="N28" i="7"/>
  <c r="P32" i="2"/>
  <c r="N26" i="15"/>
  <c r="N26" i="13"/>
  <c r="N28" i="15"/>
  <c r="O33" i="5"/>
  <c r="N46" i="8"/>
  <c r="N48" i="12"/>
  <c r="N48" i="6"/>
  <c r="N47" i="13"/>
  <c r="N47" i="4"/>
  <c r="N46" i="7"/>
  <c r="N47" i="14"/>
  <c r="N50" i="8"/>
  <c r="O48" i="2"/>
  <c r="N48" i="4"/>
  <c r="N47" i="10"/>
  <c r="N50" i="13"/>
  <c r="N48" i="13"/>
  <c r="N49" i="3"/>
  <c r="N50" i="16"/>
  <c r="N6" i="8"/>
  <c r="N8" i="3"/>
  <c r="N7" i="7"/>
  <c r="N6" i="3"/>
  <c r="N8" i="13"/>
  <c r="N8" i="14"/>
  <c r="N10" i="14"/>
  <c r="N9" i="15"/>
  <c r="N10" i="10"/>
  <c r="N10" i="9"/>
  <c r="P39" i="3"/>
  <c r="P38" i="10"/>
  <c r="P38" i="13"/>
  <c r="P40" i="6"/>
  <c r="P39" i="16"/>
  <c r="N47" i="12"/>
  <c r="O51" i="11"/>
  <c r="N50" i="14"/>
  <c r="O53" i="10"/>
  <c r="O53" i="8"/>
  <c r="O55" i="8"/>
  <c r="O52" i="6"/>
  <c r="O53" i="5"/>
  <c r="O52" i="14"/>
  <c r="O52" i="3"/>
  <c r="P78" i="2"/>
  <c r="O79" i="11"/>
  <c r="O76" i="11"/>
  <c r="O78" i="7"/>
  <c r="O76" i="5"/>
  <c r="O76" i="6"/>
  <c r="O77" i="6"/>
  <c r="O78" i="6"/>
  <c r="O76" i="15"/>
  <c r="O78" i="11"/>
  <c r="O80" i="10"/>
  <c r="O77" i="10"/>
  <c r="O78" i="4"/>
  <c r="O78" i="3"/>
  <c r="O70" i="15"/>
  <c r="O66" i="14"/>
  <c r="O66" i="7"/>
  <c r="O68" i="16"/>
  <c r="O70" i="9"/>
  <c r="O70" i="3"/>
  <c r="O66" i="3"/>
  <c r="O67" i="5"/>
  <c r="O70" i="8"/>
  <c r="O66" i="11"/>
  <c r="O68" i="13"/>
  <c r="P67" i="2"/>
  <c r="O67" i="4"/>
  <c r="O68" i="12"/>
  <c r="O57" i="13"/>
  <c r="O58" i="6"/>
  <c r="P60" i="2"/>
  <c r="O60" i="13"/>
  <c r="O58" i="16"/>
  <c r="P57" i="2"/>
  <c r="O59" i="10"/>
  <c r="O58" i="14"/>
  <c r="O57" i="16"/>
  <c r="O58" i="3"/>
  <c r="O57" i="10"/>
  <c r="O60" i="8"/>
  <c r="O56" i="12"/>
  <c r="O58" i="11"/>
  <c r="N10" i="6"/>
  <c r="N8" i="16"/>
  <c r="N6" i="15"/>
  <c r="N9" i="16"/>
  <c r="N7" i="5"/>
  <c r="P40" i="5"/>
  <c r="P40" i="7"/>
  <c r="P38" i="12"/>
  <c r="P39" i="9"/>
  <c r="N46" i="15"/>
  <c r="O54" i="7"/>
  <c r="P39" i="6"/>
  <c r="P39" i="14"/>
  <c r="P39" i="13"/>
  <c r="Q38" i="2"/>
  <c r="P37" i="10"/>
  <c r="P37" i="4"/>
  <c r="P38" i="11"/>
  <c r="P38" i="3"/>
  <c r="P36" i="11"/>
  <c r="P37" i="9"/>
  <c r="P40" i="9"/>
  <c r="P38" i="7"/>
  <c r="Q37" i="2"/>
  <c r="P39" i="8"/>
  <c r="P37" i="6"/>
  <c r="P36" i="6"/>
  <c r="P36" i="13"/>
  <c r="P36" i="8"/>
  <c r="P40" i="12"/>
  <c r="P36" i="16"/>
  <c r="P38" i="16"/>
  <c r="P37" i="13"/>
  <c r="P38" i="9"/>
  <c r="P36" i="7"/>
  <c r="P38" i="14"/>
  <c r="P36" i="10"/>
  <c r="P40" i="3"/>
  <c r="P36" i="5"/>
  <c r="P38" i="8"/>
  <c r="P37" i="8"/>
  <c r="P39" i="10"/>
  <c r="P37" i="16"/>
  <c r="P37" i="7"/>
  <c r="P39" i="5"/>
  <c r="P36" i="15"/>
  <c r="P36" i="9"/>
  <c r="P40" i="8"/>
  <c r="Q36" i="2"/>
  <c r="P40" i="11"/>
  <c r="Q40" i="2"/>
  <c r="P40" i="14"/>
  <c r="P40" i="4"/>
  <c r="P40" i="15"/>
  <c r="P39" i="7"/>
  <c r="P37" i="15"/>
  <c r="P40" i="13"/>
  <c r="P39" i="15"/>
  <c r="P38" i="5"/>
  <c r="P37" i="11"/>
  <c r="P40" i="16"/>
  <c r="P39" i="4"/>
  <c r="P36" i="4"/>
  <c r="P39" i="11"/>
  <c r="P36" i="3"/>
  <c r="P37" i="3"/>
  <c r="P38" i="4"/>
  <c r="P38" i="6"/>
  <c r="N14" i="13"/>
  <c r="N13" i="8"/>
  <c r="P6" i="11"/>
  <c r="N9" i="5"/>
  <c r="N9" i="14"/>
  <c r="N7" i="15"/>
  <c r="N6" i="13"/>
  <c r="N7" i="4"/>
  <c r="P37" i="12"/>
  <c r="P40" i="10"/>
  <c r="P37" i="5"/>
  <c r="Q39" i="2"/>
  <c r="P37" i="14"/>
  <c r="N46" i="4"/>
  <c r="N8" i="6"/>
  <c r="N9" i="8"/>
  <c r="N9" i="4"/>
  <c r="O9" i="2"/>
  <c r="N7" i="9"/>
  <c r="O7" i="2"/>
  <c r="N10" i="12"/>
  <c r="N8" i="10"/>
  <c r="N10" i="11"/>
  <c r="N8" i="7"/>
  <c r="N7" i="11"/>
  <c r="N6" i="10"/>
  <c r="O6" i="2"/>
  <c r="N10" i="4"/>
  <c r="N7" i="14"/>
  <c r="N10" i="13"/>
  <c r="N6" i="6"/>
  <c r="N10" i="16"/>
  <c r="N6" i="16"/>
  <c r="N9" i="9"/>
  <c r="N7" i="10"/>
  <c r="N8" i="8"/>
  <c r="N10" i="8"/>
  <c r="N8" i="12"/>
  <c r="N6" i="11"/>
  <c r="N9" i="12"/>
  <c r="N9" i="11"/>
  <c r="N6" i="4"/>
  <c r="N10" i="3"/>
  <c r="N7" i="8"/>
  <c r="N6" i="14"/>
  <c r="N7" i="6"/>
  <c r="O10" i="2"/>
  <c r="N8" i="4"/>
  <c r="N10" i="7"/>
  <c r="N8" i="9"/>
  <c r="N8" i="11"/>
  <c r="N7" i="3"/>
  <c r="O8" i="2"/>
  <c r="N6" i="12"/>
  <c r="N8" i="15"/>
  <c r="N7" i="12"/>
  <c r="N9" i="13"/>
  <c r="N9" i="6"/>
  <c r="N10" i="15"/>
  <c r="N8" i="5"/>
  <c r="N7" i="13"/>
  <c r="O40" i="5"/>
  <c r="O37" i="12"/>
  <c r="O36" i="10"/>
  <c r="P80" i="3"/>
  <c r="P78" i="12"/>
  <c r="P70" i="9"/>
  <c r="P56" i="8"/>
  <c r="P57" i="4"/>
  <c r="P60" i="4"/>
  <c r="O90" i="13"/>
  <c r="O89" i="13"/>
  <c r="P87" i="2"/>
  <c r="O90" i="11"/>
  <c r="O89" i="4"/>
  <c r="O86" i="12"/>
  <c r="O86" i="9"/>
  <c r="O87" i="14"/>
  <c r="P86" i="2"/>
  <c r="O87" i="9"/>
  <c r="O86" i="14"/>
  <c r="O89" i="3"/>
  <c r="O86" i="3"/>
  <c r="O89" i="8"/>
  <c r="O88" i="12"/>
  <c r="P88" i="2"/>
  <c r="O86" i="11"/>
  <c r="O86" i="8"/>
  <c r="O89" i="5"/>
  <c r="O88" i="10"/>
  <c r="O88" i="7"/>
  <c r="O88" i="4"/>
  <c r="O89" i="10"/>
  <c r="O86" i="6"/>
  <c r="O90" i="14"/>
  <c r="O89" i="11"/>
  <c r="O88" i="15"/>
  <c r="O89" i="14"/>
  <c r="O89" i="12"/>
  <c r="O89" i="9"/>
  <c r="O88" i="6"/>
  <c r="O87" i="11"/>
  <c r="O87" i="8"/>
  <c r="O90" i="5"/>
  <c r="O88" i="11"/>
  <c r="O89" i="7"/>
  <c r="O87" i="4"/>
  <c r="O86" i="7"/>
  <c r="O86" i="16"/>
  <c r="O86" i="10"/>
  <c r="O90" i="10"/>
  <c r="O88" i="3"/>
  <c r="N50" i="5"/>
  <c r="N49" i="7"/>
  <c r="N46" i="3"/>
  <c r="N46" i="9"/>
  <c r="N49" i="12"/>
  <c r="N48" i="9"/>
  <c r="N48" i="11"/>
  <c r="O49" i="2"/>
  <c r="N47" i="7"/>
  <c r="N50" i="10"/>
  <c r="N47" i="3"/>
  <c r="N46" i="6"/>
  <c r="N49" i="11"/>
  <c r="N46" i="5"/>
  <c r="O46" i="2"/>
  <c r="N47" i="9"/>
  <c r="N48" i="7"/>
  <c r="N46" i="12"/>
  <c r="N47" i="15"/>
  <c r="N49" i="5"/>
  <c r="N49" i="15"/>
  <c r="N48" i="5"/>
  <c r="N48" i="16"/>
  <c r="N50" i="12"/>
  <c r="O50" i="2"/>
  <c r="N50" i="6"/>
  <c r="N49" i="6"/>
  <c r="N49" i="9"/>
  <c r="N47" i="11"/>
  <c r="N46" i="16"/>
  <c r="N50" i="11"/>
  <c r="N50" i="4"/>
  <c r="N49" i="14"/>
  <c r="N49" i="13"/>
  <c r="N49" i="16"/>
  <c r="N48" i="3"/>
  <c r="N50" i="15"/>
  <c r="N47" i="6"/>
  <c r="N49" i="10"/>
  <c r="O47" i="2"/>
  <c r="N49" i="4"/>
  <c r="N46" i="10"/>
  <c r="N47" i="8"/>
  <c r="N50" i="3"/>
  <c r="N48" i="15"/>
  <c r="N50" i="9"/>
  <c r="N46" i="11"/>
  <c r="N47" i="5"/>
  <c r="N48" i="10"/>
  <c r="N48" i="14"/>
  <c r="N50" i="7"/>
  <c r="N47" i="16"/>
  <c r="N48" i="8"/>
  <c r="N49" i="8"/>
  <c r="N46" i="13"/>
  <c r="H97" i="2"/>
  <c r="J98" i="2" s="1"/>
  <c r="N96" i="13"/>
  <c r="N9" i="3"/>
  <c r="N6" i="5"/>
  <c r="N6" i="7"/>
  <c r="N6" i="9"/>
  <c r="N9" i="7"/>
  <c r="O87" i="7"/>
  <c r="O88" i="14"/>
  <c r="O90" i="7"/>
  <c r="O87" i="13"/>
  <c r="O90" i="15"/>
  <c r="O86" i="13"/>
  <c r="O90" i="8"/>
  <c r="O89" i="6"/>
  <c r="O90" i="6"/>
  <c r="O87" i="6"/>
  <c r="P89" i="2"/>
  <c r="O90" i="16"/>
  <c r="O89" i="16"/>
  <c r="O86" i="4"/>
  <c r="O88" i="13"/>
  <c r="O87" i="15"/>
  <c r="O86" i="15"/>
  <c r="O88" i="16"/>
  <c r="O87" i="16"/>
  <c r="P79" i="2"/>
  <c r="O80" i="6"/>
  <c r="O78" i="5"/>
  <c r="O79" i="5"/>
  <c r="O79" i="6"/>
  <c r="O78" i="13"/>
  <c r="O78" i="12"/>
  <c r="O79" i="12"/>
  <c r="O79" i="16"/>
  <c r="O76" i="12"/>
  <c r="O77" i="4"/>
  <c r="O76" i="4"/>
  <c r="O78" i="14"/>
  <c r="O80" i="16"/>
  <c r="O79" i="13"/>
  <c r="O76" i="14"/>
  <c r="O78" i="15"/>
  <c r="O80" i="15"/>
  <c r="O77" i="11"/>
  <c r="O79" i="10"/>
  <c r="O78" i="9"/>
  <c r="O79" i="9"/>
  <c r="O80" i="5"/>
  <c r="P77" i="2"/>
  <c r="P80" i="2"/>
  <c r="P76" i="2"/>
  <c r="O76" i="16"/>
  <c r="O76" i="9"/>
  <c r="O77" i="5"/>
  <c r="O77" i="9"/>
  <c r="O79" i="8"/>
  <c r="O76" i="8"/>
  <c r="O76" i="3"/>
  <c r="O80" i="13"/>
  <c r="O80" i="14"/>
  <c r="O79" i="14"/>
  <c r="O77" i="15"/>
  <c r="O78" i="10"/>
  <c r="O79" i="7"/>
  <c r="O80" i="7"/>
  <c r="O77" i="7"/>
  <c r="O76" i="13"/>
  <c r="O69" i="10"/>
  <c r="O68" i="11"/>
  <c r="O67" i="11"/>
  <c r="O67" i="16"/>
  <c r="O66" i="4"/>
  <c r="O68" i="6"/>
  <c r="O67" i="7"/>
  <c r="O68" i="10"/>
  <c r="O66" i="13"/>
  <c r="O69" i="13"/>
  <c r="O68" i="5"/>
  <c r="O69" i="4"/>
  <c r="O66" i="8"/>
  <c r="O70" i="7"/>
  <c r="O67" i="9"/>
  <c r="O68" i="15"/>
  <c r="O70" i="6"/>
  <c r="O69" i="7"/>
  <c r="O66" i="9"/>
  <c r="O67" i="12"/>
  <c r="P68" i="2"/>
  <c r="O70" i="14"/>
  <c r="O68" i="14"/>
  <c r="O68" i="8"/>
  <c r="O69" i="6"/>
  <c r="O70" i="16"/>
  <c r="O66" i="16"/>
  <c r="O69" i="16"/>
  <c r="O67" i="6"/>
  <c r="O67" i="10"/>
  <c r="P66" i="2"/>
  <c r="O68" i="3"/>
  <c r="P70" i="2"/>
  <c r="O69" i="5"/>
  <c r="O68" i="4"/>
  <c r="O69" i="11"/>
  <c r="O70" i="13"/>
  <c r="O69" i="12"/>
  <c r="O69" i="14"/>
  <c r="O66" i="6"/>
  <c r="O67" i="8"/>
  <c r="O69" i="8"/>
  <c r="O66" i="10"/>
  <c r="O67" i="3"/>
  <c r="O67" i="15"/>
  <c r="O59" i="4"/>
  <c r="O59" i="15"/>
  <c r="O57" i="4"/>
  <c r="O60" i="5"/>
  <c r="O57" i="8"/>
  <c r="O59" i="7"/>
  <c r="O59" i="13"/>
  <c r="O60" i="12"/>
  <c r="O57" i="9"/>
  <c r="O59" i="6"/>
  <c r="O56" i="9"/>
  <c r="O57" i="7"/>
  <c r="O60" i="15"/>
  <c r="O58" i="4"/>
  <c r="O59" i="12"/>
  <c r="O57" i="15"/>
  <c r="O56" i="10"/>
  <c r="O60" i="14"/>
  <c r="O56" i="4"/>
  <c r="O56" i="13"/>
  <c r="O56" i="14"/>
  <c r="O58" i="5"/>
  <c r="O57" i="11"/>
  <c r="O59" i="5"/>
  <c r="O57" i="5"/>
  <c r="O58" i="15"/>
  <c r="O60" i="6"/>
  <c r="O57" i="12"/>
  <c r="O56" i="16"/>
  <c r="O57" i="6"/>
  <c r="P58" i="2"/>
  <c r="O58" i="9"/>
  <c r="O60" i="10"/>
  <c r="O60" i="3"/>
  <c r="O59" i="11"/>
  <c r="O60" i="7"/>
  <c r="P56" i="2"/>
  <c r="O56" i="3"/>
  <c r="O60" i="16"/>
  <c r="O59" i="16"/>
  <c r="O60" i="11"/>
  <c r="O60" i="9"/>
  <c r="O56" i="15"/>
  <c r="O10" i="14"/>
  <c r="O8" i="10"/>
  <c r="O7" i="3"/>
  <c r="O9" i="14"/>
  <c r="O8" i="12"/>
  <c r="O7" i="7"/>
  <c r="O8" i="5"/>
  <c r="O6" i="7"/>
  <c r="P50" i="9"/>
  <c r="P47" i="10"/>
  <c r="P50" i="15"/>
  <c r="P50" i="6"/>
  <c r="P49" i="13"/>
  <c r="P46" i="4"/>
  <c r="P49" i="10"/>
  <c r="P46" i="14"/>
  <c r="Q48" i="2"/>
  <c r="O42" i="4"/>
  <c r="O44" i="12"/>
  <c r="O42" i="8"/>
  <c r="O44" i="15"/>
  <c r="O44" i="16"/>
  <c r="O43" i="14"/>
  <c r="P43" i="2"/>
  <c r="N39" i="14"/>
  <c r="N40" i="9"/>
  <c r="N40" i="5"/>
  <c r="N38" i="7"/>
  <c r="N40" i="7"/>
  <c r="N38" i="4"/>
  <c r="N37" i="16"/>
  <c r="P26" i="13"/>
  <c r="P28" i="15"/>
  <c r="P27" i="12"/>
  <c r="P30" i="14"/>
  <c r="P30" i="7"/>
  <c r="P30" i="11"/>
  <c r="P30" i="5"/>
  <c r="P29" i="12"/>
  <c r="P27" i="9"/>
  <c r="Q28" i="2"/>
  <c r="P30" i="3"/>
  <c r="O19" i="4"/>
  <c r="O20" i="12"/>
  <c r="O18" i="7"/>
  <c r="O16" i="14"/>
  <c r="O20" i="11"/>
  <c r="O16" i="8"/>
  <c r="P18" i="7"/>
  <c r="P20" i="9"/>
  <c r="P20" i="3"/>
  <c r="P16" i="7"/>
  <c r="P19" i="9"/>
  <c r="P19" i="6"/>
  <c r="Q17" i="2"/>
  <c r="P20" i="7"/>
  <c r="P19" i="16"/>
  <c r="P17" i="12"/>
  <c r="P18" i="16"/>
  <c r="P17" i="10"/>
  <c r="P16" i="10"/>
  <c r="P16" i="12"/>
  <c r="P17" i="15"/>
  <c r="P19" i="13"/>
  <c r="P20" i="13"/>
  <c r="P18" i="14"/>
  <c r="P19" i="10"/>
  <c r="P16" i="11"/>
  <c r="P17" i="9"/>
  <c r="P16" i="16"/>
  <c r="P17" i="11"/>
  <c r="N7" i="16"/>
  <c r="N10" i="5"/>
  <c r="N9" i="10"/>
  <c r="O90" i="4"/>
  <c r="O87" i="5"/>
  <c r="O88" i="5"/>
  <c r="O86" i="5"/>
  <c r="O87" i="3"/>
  <c r="O90" i="3"/>
  <c r="O77" i="3"/>
  <c r="O79" i="4"/>
  <c r="O80" i="12"/>
  <c r="O80" i="4"/>
  <c r="O80" i="9"/>
  <c r="O77" i="16"/>
  <c r="O68" i="7"/>
  <c r="O70" i="4"/>
  <c r="O67" i="14"/>
  <c r="O66" i="15"/>
  <c r="O67" i="13"/>
  <c r="O70" i="10"/>
  <c r="O66" i="12"/>
  <c r="O69" i="15"/>
  <c r="O56" i="8"/>
  <c r="O56" i="5"/>
  <c r="O56" i="11"/>
  <c r="O57" i="3"/>
  <c r="O56" i="6"/>
  <c r="O57" i="14"/>
  <c r="O56" i="7"/>
  <c r="O59" i="3"/>
  <c r="O10" i="12"/>
  <c r="O9" i="13"/>
  <c r="O6" i="12"/>
  <c r="O9" i="11"/>
  <c r="O9" i="8"/>
  <c r="O10" i="7"/>
  <c r="O7" i="14"/>
  <c r="O8" i="15"/>
  <c r="P10" i="2"/>
  <c r="O9" i="10"/>
  <c r="O9" i="5"/>
  <c r="O9" i="16"/>
  <c r="O10" i="3"/>
  <c r="O10" i="10"/>
  <c r="O7" i="11"/>
  <c r="O9" i="9"/>
  <c r="O10" i="6"/>
  <c r="O10" i="5"/>
  <c r="O10" i="11"/>
  <c r="P8" i="2"/>
  <c r="O10" i="13"/>
  <c r="O7" i="15"/>
  <c r="O10" i="15"/>
  <c r="O6" i="9"/>
  <c r="O8" i="8"/>
  <c r="O7" i="5"/>
  <c r="P7" i="2"/>
  <c r="O8" i="13"/>
  <c r="O8" i="4"/>
  <c r="O9" i="3"/>
  <c r="O6" i="3"/>
  <c r="O8" i="9"/>
  <c r="Q49" i="2"/>
  <c r="P50" i="16"/>
  <c r="P46" i="12"/>
  <c r="P49" i="14"/>
  <c r="P50" i="11"/>
  <c r="P46" i="6"/>
  <c r="P48" i="12"/>
  <c r="Q50" i="2"/>
  <c r="P46" i="16"/>
  <c r="P50" i="5"/>
  <c r="P46" i="5"/>
  <c r="P47" i="3"/>
  <c r="P49" i="6"/>
  <c r="P46" i="3"/>
  <c r="P48" i="14"/>
  <c r="P48" i="8"/>
  <c r="P47" i="6"/>
  <c r="P50" i="4"/>
  <c r="P48" i="16"/>
  <c r="P46" i="10"/>
  <c r="P49" i="12"/>
  <c r="P47" i="12"/>
  <c r="P50" i="12"/>
  <c r="P48" i="3"/>
  <c r="P48" i="10"/>
  <c r="P49" i="15"/>
  <c r="P49" i="11"/>
  <c r="P48" i="11"/>
  <c r="P46" i="8"/>
  <c r="P49" i="5"/>
  <c r="P48" i="4"/>
  <c r="P49" i="4"/>
  <c r="P50" i="7"/>
  <c r="P47" i="9"/>
  <c r="P48" i="7"/>
  <c r="P46" i="7"/>
  <c r="O43" i="16"/>
  <c r="O42" i="15"/>
  <c r="O45" i="14"/>
  <c r="O41" i="13"/>
  <c r="O41" i="15"/>
  <c r="O41" i="16"/>
  <c r="O42" i="3"/>
  <c r="O44" i="5"/>
  <c r="O45" i="13"/>
  <c r="O45" i="6"/>
  <c r="P44" i="2"/>
  <c r="O45" i="11"/>
  <c r="O44" i="9"/>
  <c r="O45" i="10"/>
  <c r="O43" i="5"/>
  <c r="O45" i="4"/>
  <c r="O45" i="16"/>
  <c r="O42" i="10"/>
  <c r="O45" i="9"/>
  <c r="O43" i="11"/>
  <c r="O45" i="3"/>
  <c r="O44" i="3"/>
  <c r="O43" i="3"/>
  <c r="O42" i="12"/>
  <c r="O42" i="6"/>
  <c r="O44" i="11"/>
  <c r="O42" i="16"/>
  <c r="O42" i="5"/>
  <c r="O43" i="12"/>
  <c r="O45" i="7"/>
  <c r="O41" i="14"/>
  <c r="N36" i="14"/>
  <c r="O36" i="2"/>
  <c r="N37" i="7"/>
  <c r="N39" i="16"/>
  <c r="N37" i="8"/>
  <c r="N38" i="10"/>
  <c r="N39" i="10"/>
  <c r="N38" i="6"/>
  <c r="N36" i="6"/>
  <c r="N40" i="8"/>
  <c r="N38" i="15"/>
  <c r="N37" i="5"/>
  <c r="N37" i="10"/>
  <c r="N37" i="15"/>
  <c r="N39" i="3"/>
  <c r="N36" i="12"/>
  <c r="N36" i="7"/>
  <c r="N40" i="12"/>
  <c r="N40" i="3"/>
  <c r="N38" i="8"/>
  <c r="N38" i="11"/>
  <c r="N39" i="11"/>
  <c r="N40" i="14"/>
  <c r="N39" i="4"/>
  <c r="N38" i="12"/>
  <c r="O40" i="2"/>
  <c r="N39" i="9"/>
  <c r="N36" i="8"/>
  <c r="N39" i="7"/>
  <c r="P30" i="8"/>
  <c r="P29" i="5"/>
  <c r="P29" i="10"/>
  <c r="P28" i="10"/>
  <c r="P26" i="15"/>
  <c r="P28" i="9"/>
  <c r="P26" i="11"/>
  <c r="P30" i="12"/>
  <c r="P27" i="13"/>
  <c r="P26" i="5"/>
  <c r="P26" i="4"/>
  <c r="P29" i="15"/>
  <c r="P28" i="5"/>
  <c r="P28" i="4"/>
  <c r="P29" i="13"/>
  <c r="P27" i="10"/>
  <c r="P28" i="3"/>
  <c r="P27" i="4"/>
  <c r="P26" i="10"/>
  <c r="Q26" i="2"/>
  <c r="P28" i="14"/>
  <c r="P30" i="4"/>
  <c r="P30" i="10"/>
  <c r="P29" i="9"/>
  <c r="Q29" i="2"/>
  <c r="P28" i="11"/>
  <c r="P26" i="16"/>
  <c r="O23" i="13"/>
  <c r="O23" i="6"/>
  <c r="O23" i="15"/>
  <c r="O25" i="15"/>
  <c r="O25" i="16"/>
  <c r="O20" i="8"/>
  <c r="O16" i="9"/>
  <c r="O16" i="16"/>
  <c r="O19" i="6"/>
  <c r="O18" i="5"/>
  <c r="O16" i="3"/>
  <c r="O20" i="13"/>
  <c r="O20" i="3"/>
  <c r="O18" i="11"/>
  <c r="O19" i="8"/>
  <c r="O16" i="7"/>
  <c r="O17" i="9"/>
  <c r="P20" i="2"/>
  <c r="O17" i="3"/>
  <c r="O18" i="3"/>
  <c r="O17" i="16"/>
  <c r="Q17" i="16" s="1"/>
  <c r="O19" i="10"/>
  <c r="O17" i="15"/>
  <c r="O17" i="5"/>
  <c r="O17" i="6"/>
  <c r="O20" i="6"/>
  <c r="O16" i="5"/>
  <c r="O19" i="11"/>
  <c r="O16" i="4"/>
  <c r="Q16" i="4" s="1"/>
  <c r="O16" i="10"/>
  <c r="P90" i="2"/>
  <c r="O90" i="12"/>
  <c r="O90" i="9"/>
  <c r="O87" i="12"/>
  <c r="O79" i="15"/>
  <c r="O80" i="3"/>
  <c r="O76" i="10"/>
  <c r="O77" i="14"/>
  <c r="O79" i="3"/>
  <c r="O77" i="12"/>
  <c r="O77" i="13"/>
  <c r="O76" i="7"/>
  <c r="O78" i="16"/>
  <c r="O80" i="11"/>
  <c r="P69" i="2"/>
  <c r="O70" i="5"/>
  <c r="O70" i="11"/>
  <c r="O69" i="9"/>
  <c r="O69" i="3"/>
  <c r="O60" i="4"/>
  <c r="O59" i="9"/>
  <c r="O58" i="10"/>
  <c r="O58" i="7"/>
  <c r="Q58" i="7" s="1"/>
  <c r="O58" i="13"/>
  <c r="P59" i="2"/>
  <c r="O59" i="8"/>
  <c r="O58" i="8"/>
  <c r="O59" i="14"/>
  <c r="O7" i="12"/>
  <c r="O7" i="9"/>
  <c r="O10" i="8"/>
  <c r="O6" i="4"/>
  <c r="O7" i="6"/>
  <c r="O9" i="15"/>
  <c r="O10" i="16"/>
  <c r="O9" i="12"/>
  <c r="O6" i="13"/>
  <c r="O8" i="6"/>
  <c r="O10" i="4"/>
  <c r="O8" i="3"/>
  <c r="O6" i="14"/>
  <c r="O7" i="8"/>
  <c r="O6" i="5"/>
  <c r="O9" i="4"/>
  <c r="O7" i="16"/>
  <c r="O6" i="11"/>
  <c r="O8" i="11"/>
  <c r="Q8" i="11" s="1"/>
  <c r="O8" i="16"/>
  <c r="P9" i="2"/>
  <c r="O7" i="13"/>
  <c r="O10" i="9"/>
  <c r="P47" i="16"/>
  <c r="P50" i="13"/>
  <c r="P48" i="15"/>
  <c r="P50" i="8"/>
  <c r="Q50" i="8" s="1"/>
  <c r="P50" i="10"/>
  <c r="P47" i="11"/>
  <c r="P48" i="9"/>
  <c r="P46" i="11"/>
  <c r="P47" i="8"/>
  <c r="P49" i="7"/>
  <c r="P50" i="14"/>
  <c r="P47" i="5"/>
  <c r="P48" i="5"/>
  <c r="P47" i="15"/>
  <c r="P46" i="9"/>
  <c r="P47" i="4"/>
  <c r="P48" i="6"/>
  <c r="P47" i="14"/>
  <c r="P49" i="3"/>
  <c r="P46" i="13"/>
  <c r="P49" i="8"/>
  <c r="P48" i="13"/>
  <c r="P47" i="7"/>
  <c r="P46" i="15"/>
  <c r="P49" i="16"/>
  <c r="Q46" i="2"/>
  <c r="P50" i="3"/>
  <c r="Q47" i="2"/>
  <c r="O41" i="7"/>
  <c r="O42" i="11"/>
  <c r="O43" i="10"/>
  <c r="O45" i="12"/>
  <c r="O41" i="11"/>
  <c r="O41" i="3"/>
  <c r="O44" i="13"/>
  <c r="P45" i="2"/>
  <c r="O41" i="12"/>
  <c r="O44" i="7"/>
  <c r="O41" i="8"/>
  <c r="O45" i="15"/>
  <c r="O43" i="6"/>
  <c r="O41" i="5"/>
  <c r="O43" i="13"/>
  <c r="O41" i="4"/>
  <c r="Q41" i="4" s="1"/>
  <c r="O44" i="14"/>
  <c r="O43" i="15"/>
  <c r="O42" i="14"/>
  <c r="O45" i="8"/>
  <c r="O41" i="6"/>
  <c r="O41" i="9"/>
  <c r="O42" i="9"/>
  <c r="O42" i="13"/>
  <c r="O43" i="9"/>
  <c r="O45" i="5"/>
  <c r="O44" i="6"/>
  <c r="P41" i="2"/>
  <c r="P42" i="2"/>
  <c r="O44" i="8"/>
  <c r="O43" i="8"/>
  <c r="O44" i="10"/>
  <c r="O43" i="7"/>
  <c r="O41" i="10"/>
  <c r="O42" i="7"/>
  <c r="O43" i="4"/>
  <c r="N39" i="13"/>
  <c r="N40" i="16"/>
  <c r="N36" i="15"/>
  <c r="O39" i="2"/>
  <c r="N38" i="9"/>
  <c r="N37" i="6"/>
  <c r="N37" i="13"/>
  <c r="N36" i="16"/>
  <c r="N38" i="16"/>
  <c r="N39" i="5"/>
  <c r="N36" i="10"/>
  <c r="O38" i="2"/>
  <c r="N39" i="12"/>
  <c r="N39" i="8"/>
  <c r="N40" i="6"/>
  <c r="O37" i="2"/>
  <c r="N39" i="6"/>
  <c r="N38" i="5"/>
  <c r="N40" i="11"/>
  <c r="N37" i="12"/>
  <c r="N36" i="3"/>
  <c r="N38" i="14"/>
  <c r="N38" i="3"/>
  <c r="N40" i="4"/>
  <c r="N37" i="11"/>
  <c r="N40" i="13"/>
  <c r="N37" i="4"/>
  <c r="N40" i="15"/>
  <c r="N36" i="9"/>
  <c r="N37" i="9"/>
  <c r="N38" i="13"/>
  <c r="N39" i="15"/>
  <c r="N37" i="3"/>
  <c r="N36" i="11"/>
  <c r="N40" i="10"/>
  <c r="N36" i="13"/>
  <c r="Q36" i="13" s="1"/>
  <c r="N37" i="14"/>
  <c r="P26" i="9"/>
  <c r="P30" i="13"/>
  <c r="P30" i="16"/>
  <c r="P29" i="7"/>
  <c r="P28" i="8"/>
  <c r="P27" i="6"/>
  <c r="P26" i="3"/>
  <c r="Q26" i="3" s="1"/>
  <c r="P28" i="12"/>
  <c r="P26" i="14"/>
  <c r="Q30" i="2"/>
  <c r="P29" i="14"/>
  <c r="P27" i="14"/>
  <c r="P29" i="3"/>
  <c r="P29" i="11"/>
  <c r="P28" i="6"/>
  <c r="P28" i="16"/>
  <c r="P29" i="4"/>
  <c r="P30" i="9"/>
  <c r="P27" i="15"/>
  <c r="P26" i="8"/>
  <c r="P27" i="3"/>
  <c r="P26" i="6"/>
  <c r="P29" i="16"/>
  <c r="P27" i="8"/>
  <c r="P27" i="16"/>
  <c r="P29" i="6"/>
  <c r="P26" i="12"/>
  <c r="P30" i="6"/>
  <c r="Q27" i="2"/>
  <c r="P30" i="15"/>
  <c r="P27" i="5"/>
  <c r="P29" i="8"/>
  <c r="P26" i="7"/>
  <c r="O22" i="6"/>
  <c r="O24" i="4"/>
  <c r="O22" i="3"/>
  <c r="O23" i="10"/>
  <c r="O23" i="5"/>
  <c r="O21" i="4"/>
  <c r="O24" i="9"/>
  <c r="O25" i="11"/>
  <c r="O17" i="8"/>
  <c r="O18" i="4"/>
  <c r="O17" i="13"/>
  <c r="P19" i="2"/>
  <c r="O19" i="14"/>
  <c r="O20" i="10"/>
  <c r="O17" i="4"/>
  <c r="O20" i="7"/>
  <c r="O18" i="6"/>
  <c r="O17" i="14"/>
  <c r="O16" i="11"/>
  <c r="O17" i="10"/>
  <c r="O19" i="16"/>
  <c r="O19" i="3"/>
  <c r="O20" i="4"/>
  <c r="O19" i="12"/>
  <c r="O16" i="12"/>
  <c r="P18" i="2"/>
  <c r="O16" i="13"/>
  <c r="O18" i="14"/>
  <c r="O20" i="14"/>
  <c r="O19" i="15"/>
  <c r="Q19" i="15" s="1"/>
  <c r="O20" i="9"/>
  <c r="O17" i="7"/>
  <c r="O17" i="11"/>
  <c r="P16" i="2"/>
  <c r="O19" i="7"/>
  <c r="O19" i="5"/>
  <c r="P17" i="2"/>
  <c r="O16" i="15"/>
  <c r="Q16" i="15" s="1"/>
  <c r="O20" i="15"/>
  <c r="O18" i="9"/>
  <c r="O20" i="16"/>
  <c r="O18" i="8"/>
  <c r="O16" i="6"/>
  <c r="O18" i="13"/>
  <c r="O19" i="13"/>
  <c r="O18" i="12"/>
  <c r="Q18" i="12" s="1"/>
  <c r="O20" i="5"/>
  <c r="O18" i="15"/>
  <c r="O18" i="10"/>
  <c r="O19" i="9"/>
  <c r="N95" i="16"/>
  <c r="O99" i="2"/>
  <c r="N102" i="14"/>
  <c r="N100" i="14"/>
  <c r="N104" i="16"/>
  <c r="N95" i="12"/>
  <c r="N95" i="15"/>
  <c r="N95" i="10"/>
  <c r="N103" i="6"/>
  <c r="N95" i="7"/>
  <c r="N98" i="11"/>
  <c r="N98" i="16"/>
  <c r="N104" i="11"/>
  <c r="N100" i="12"/>
  <c r="N98" i="12"/>
  <c r="N98" i="10"/>
  <c r="N93" i="13"/>
  <c r="N96" i="9"/>
  <c r="N95" i="6"/>
  <c r="N95" i="5"/>
  <c r="N95" i="13"/>
  <c r="N102" i="7"/>
  <c r="N95" i="11"/>
  <c r="N93" i="9"/>
  <c r="N96" i="11"/>
  <c r="N94" i="6"/>
  <c r="N103" i="15"/>
  <c r="N98" i="13"/>
  <c r="N100" i="16"/>
  <c r="N104" i="3"/>
  <c r="P90" i="7"/>
  <c r="Q89" i="2"/>
  <c r="P88" i="10"/>
  <c r="P89" i="15"/>
  <c r="P87" i="13"/>
  <c r="P86" i="8"/>
  <c r="P90" i="4"/>
  <c r="P89" i="4"/>
  <c r="P86" i="15"/>
  <c r="P87" i="7"/>
  <c r="P89" i="14"/>
  <c r="P86" i="13"/>
  <c r="P89" i="5"/>
  <c r="P87" i="10"/>
  <c r="P89" i="16"/>
  <c r="P86" i="5"/>
  <c r="P87" i="16"/>
  <c r="P90" i="8"/>
  <c r="P88" i="9"/>
  <c r="P90" i="14"/>
  <c r="P87" i="8"/>
  <c r="P90" i="10"/>
  <c r="P88" i="14"/>
  <c r="P88" i="7"/>
  <c r="P86" i="9"/>
  <c r="P86" i="14"/>
  <c r="P86" i="6"/>
  <c r="P87" i="3"/>
  <c r="P88" i="11"/>
  <c r="P86" i="7"/>
  <c r="Q87" i="2"/>
  <c r="P89" i="8"/>
  <c r="Q90" i="2"/>
  <c r="P89" i="10"/>
  <c r="N82" i="9"/>
  <c r="N82" i="15"/>
  <c r="N85" i="3"/>
  <c r="N83" i="5"/>
  <c r="N84" i="4"/>
  <c r="N84" i="9"/>
  <c r="N84" i="13"/>
  <c r="N85" i="12"/>
  <c r="N83" i="11"/>
  <c r="N84" i="6"/>
  <c r="N83" i="10"/>
  <c r="N84" i="5"/>
  <c r="O81" i="2"/>
  <c r="N85" i="9"/>
  <c r="N83" i="16"/>
  <c r="N83" i="4"/>
  <c r="P76" i="5"/>
  <c r="P77" i="13"/>
  <c r="P77" i="11"/>
  <c r="N73" i="14"/>
  <c r="N75" i="9"/>
  <c r="N75" i="4"/>
  <c r="N74" i="15"/>
  <c r="N73" i="15"/>
  <c r="N72" i="5"/>
  <c r="O71" i="2"/>
  <c r="N71" i="13"/>
  <c r="N75" i="13"/>
  <c r="N74" i="8"/>
  <c r="N75" i="5"/>
  <c r="N71" i="9"/>
  <c r="N74" i="14"/>
  <c r="N75" i="11"/>
  <c r="N72" i="12"/>
  <c r="N71" i="6"/>
  <c r="P69" i="10"/>
  <c r="P70" i="14"/>
  <c r="N63" i="5"/>
  <c r="N64" i="16"/>
  <c r="N61" i="8"/>
  <c r="N61" i="11"/>
  <c r="N65" i="3"/>
  <c r="O61" i="2"/>
  <c r="N64" i="13"/>
  <c r="N65" i="7"/>
  <c r="N62" i="5"/>
  <c r="N64" i="7"/>
  <c r="N61" i="10"/>
  <c r="N62" i="11"/>
  <c r="N65" i="14"/>
  <c r="O64" i="2"/>
  <c r="N64" i="11"/>
  <c r="N62" i="16"/>
  <c r="N61" i="9"/>
  <c r="N65" i="8"/>
  <c r="N65" i="16"/>
  <c r="P59" i="5"/>
  <c r="Q58" i="2"/>
  <c r="P60" i="15"/>
  <c r="N11" i="8"/>
  <c r="N14" i="5"/>
  <c r="N14" i="10"/>
  <c r="N13" i="6"/>
  <c r="N14" i="6"/>
  <c r="N15" i="14"/>
  <c r="N13" i="15"/>
  <c r="N15" i="9"/>
  <c r="N15" i="12"/>
  <c r="N12" i="13"/>
  <c r="N14" i="15"/>
  <c r="N12" i="4"/>
  <c r="O14" i="2"/>
  <c r="N13" i="3"/>
  <c r="N12" i="6"/>
  <c r="N15" i="16"/>
  <c r="N11" i="6"/>
  <c r="N14" i="4"/>
  <c r="O12" i="2"/>
  <c r="O11" i="2"/>
  <c r="N14" i="11"/>
  <c r="N12" i="5"/>
  <c r="N14" i="14"/>
  <c r="N11" i="4"/>
  <c r="N14" i="9"/>
  <c r="N15" i="13"/>
  <c r="P7" i="9"/>
  <c r="P9" i="15"/>
  <c r="P8" i="4"/>
  <c r="P9" i="11"/>
  <c r="P8" i="6"/>
  <c r="P7" i="13"/>
  <c r="P7" i="7"/>
  <c r="P7" i="11"/>
  <c r="P6" i="7"/>
  <c r="P7" i="16"/>
  <c r="P10" i="5"/>
  <c r="P6" i="8"/>
  <c r="Q9" i="2"/>
  <c r="P10" i="9"/>
  <c r="P9" i="8"/>
  <c r="P8" i="15"/>
  <c r="P10" i="11"/>
  <c r="P10" i="6"/>
  <c r="P9" i="3"/>
  <c r="P10" i="10"/>
  <c r="P7" i="3"/>
  <c r="P6" i="14"/>
  <c r="Q8" i="2"/>
  <c r="P8" i="7"/>
  <c r="P7" i="12"/>
  <c r="P9" i="9"/>
  <c r="Q7" i="2"/>
  <c r="P6" i="9"/>
  <c r="P8" i="5"/>
  <c r="P9" i="13"/>
  <c r="P9" i="14"/>
  <c r="P6" i="6"/>
  <c r="P7" i="4"/>
  <c r="N52" i="11"/>
  <c r="N52" i="3"/>
  <c r="N55" i="16"/>
  <c r="N54" i="13"/>
  <c r="N53" i="8"/>
  <c r="N53" i="5"/>
  <c r="N52" i="8"/>
  <c r="N53" i="6"/>
  <c r="O55" i="2"/>
  <c r="N53" i="9"/>
  <c r="N55" i="8"/>
  <c r="N52" i="12"/>
  <c r="N52" i="13"/>
  <c r="N53" i="10"/>
  <c r="N52" i="10"/>
  <c r="N54" i="16"/>
  <c r="N52" i="7"/>
  <c r="N51" i="10"/>
  <c r="N55" i="3"/>
  <c r="N54" i="5"/>
  <c r="N53" i="13"/>
  <c r="N51" i="14"/>
  <c r="N55" i="4"/>
  <c r="N51" i="16"/>
  <c r="N55" i="6"/>
  <c r="O51" i="2"/>
  <c r="N53" i="14"/>
  <c r="N53" i="15"/>
  <c r="N52" i="5"/>
  <c r="N55" i="5"/>
  <c r="N54" i="8"/>
  <c r="N53" i="11"/>
  <c r="N53" i="3"/>
  <c r="N51" i="13"/>
  <c r="N54" i="3"/>
  <c r="N52" i="16"/>
  <c r="N55" i="12"/>
  <c r="N53" i="16"/>
  <c r="N55" i="11"/>
  <c r="N52" i="9"/>
  <c r="N51" i="11"/>
  <c r="N55" i="9"/>
  <c r="N54" i="15"/>
  <c r="N54" i="4"/>
  <c r="N55" i="15"/>
  <c r="N54" i="9"/>
  <c r="N53" i="12"/>
  <c r="N55" i="14"/>
  <c r="N53" i="4"/>
  <c r="N54" i="12"/>
  <c r="N54" i="6"/>
  <c r="N52" i="4"/>
  <c r="N55" i="7"/>
  <c r="N51" i="8"/>
  <c r="N51" i="12"/>
  <c r="P41" i="11"/>
  <c r="P44" i="9"/>
  <c r="P43" i="6"/>
  <c r="P43" i="10"/>
  <c r="P41" i="8"/>
  <c r="P41" i="15"/>
  <c r="P44" i="10"/>
  <c r="Q44" i="2"/>
  <c r="P42" i="14"/>
  <c r="P42" i="4"/>
  <c r="P43" i="4"/>
  <c r="P41" i="16"/>
  <c r="P41" i="3"/>
  <c r="P45" i="12"/>
  <c r="P44" i="14"/>
  <c r="P41" i="7"/>
  <c r="P45" i="5"/>
  <c r="P43" i="7"/>
  <c r="P44" i="7"/>
  <c r="P43" i="15"/>
  <c r="P45" i="6"/>
  <c r="P44" i="15"/>
  <c r="Q45" i="2"/>
  <c r="P45" i="15"/>
  <c r="P42" i="6"/>
  <c r="P44" i="8"/>
  <c r="P44" i="11"/>
  <c r="P42" i="8"/>
  <c r="P43" i="12"/>
  <c r="P45" i="16"/>
  <c r="P41" i="13"/>
  <c r="P43" i="5"/>
  <c r="P42" i="5"/>
  <c r="P45" i="4"/>
  <c r="P45" i="7"/>
  <c r="P41" i="12"/>
  <c r="P45" i="8"/>
  <c r="P41" i="10"/>
  <c r="P43" i="14"/>
  <c r="P44" i="5"/>
  <c r="P43" i="11"/>
  <c r="Q41" i="2"/>
  <c r="P42" i="12"/>
  <c r="P42" i="15"/>
  <c r="P45" i="3"/>
  <c r="O36" i="8"/>
  <c r="O40" i="9"/>
  <c r="O36" i="16"/>
  <c r="O36" i="14"/>
  <c r="O40" i="14"/>
  <c r="O39" i="7"/>
  <c r="P39" i="2"/>
  <c r="O38" i="9"/>
  <c r="O40" i="6"/>
  <c r="O38" i="14"/>
  <c r="O39" i="9"/>
  <c r="O37" i="5"/>
  <c r="O40" i="7"/>
  <c r="N33" i="11"/>
  <c r="N32" i="4"/>
  <c r="N31" i="3"/>
  <c r="N32" i="11"/>
  <c r="N35" i="14"/>
  <c r="N31" i="7"/>
  <c r="N31" i="5"/>
  <c r="N35" i="16"/>
  <c r="N35" i="5"/>
  <c r="N32" i="7"/>
  <c r="N31" i="10"/>
  <c r="N33" i="4"/>
  <c r="N35" i="12"/>
  <c r="N31" i="6"/>
  <c r="N34" i="4"/>
  <c r="N34" i="3"/>
  <c r="N31" i="13"/>
  <c r="N35" i="8"/>
  <c r="N33" i="15"/>
  <c r="N34" i="7"/>
  <c r="N33" i="16"/>
  <c r="N31" i="12"/>
  <c r="N35" i="11"/>
  <c r="N32" i="3"/>
  <c r="N34" i="12"/>
  <c r="N33" i="14"/>
  <c r="N32" i="10"/>
  <c r="N32" i="16"/>
  <c r="N35" i="15"/>
  <c r="N32" i="5"/>
  <c r="N35" i="3"/>
  <c r="N33" i="7"/>
  <c r="N34" i="8"/>
  <c r="N32" i="6"/>
  <c r="N33" i="8"/>
  <c r="N31" i="16"/>
  <c r="N34" i="14"/>
  <c r="N34" i="6"/>
  <c r="O34" i="2"/>
  <c r="O35" i="2"/>
  <c r="N31" i="14"/>
  <c r="N31" i="11"/>
  <c r="N31" i="15"/>
  <c r="N35" i="9"/>
  <c r="N32" i="14"/>
  <c r="N33" i="6"/>
  <c r="N33" i="13"/>
  <c r="N33" i="5"/>
  <c r="N32" i="9"/>
  <c r="N35" i="7"/>
  <c r="N31" i="8"/>
  <c r="N34" i="15"/>
  <c r="P25" i="11"/>
  <c r="P25" i="3"/>
  <c r="P23" i="11"/>
  <c r="P22" i="11"/>
  <c r="P25" i="4"/>
  <c r="P24" i="6"/>
  <c r="P23" i="7"/>
  <c r="P21" i="10"/>
  <c r="P23" i="12"/>
  <c r="P21" i="3"/>
  <c r="Q21" i="2"/>
  <c r="P21" i="14"/>
  <c r="P24" i="15"/>
  <c r="P24" i="3"/>
  <c r="Q23" i="2"/>
  <c r="P25" i="16"/>
  <c r="P24" i="16"/>
  <c r="P24" i="5"/>
  <c r="P23" i="4"/>
  <c r="P24" i="7"/>
  <c r="P22" i="10"/>
  <c r="P21" i="11"/>
  <c r="P23" i="3"/>
  <c r="P22" i="8"/>
  <c r="P25" i="12"/>
  <c r="P21" i="12"/>
  <c r="P22" i="13"/>
  <c r="P25" i="15"/>
  <c r="P25" i="6"/>
  <c r="P25" i="5"/>
  <c r="P22" i="7"/>
  <c r="P25" i="8"/>
  <c r="P22" i="3"/>
  <c r="P21" i="4"/>
  <c r="P24" i="4"/>
  <c r="P21" i="16"/>
  <c r="Q22" i="2"/>
  <c r="P21" i="15"/>
  <c r="P23" i="10"/>
  <c r="P22" i="5"/>
  <c r="P21" i="6"/>
  <c r="P21" i="13"/>
  <c r="P21" i="7"/>
  <c r="P21" i="9"/>
  <c r="P25" i="9"/>
  <c r="P23" i="15"/>
  <c r="P23" i="6"/>
  <c r="P25" i="10"/>
  <c r="P22" i="15"/>
  <c r="N19" i="15"/>
  <c r="N16" i="15"/>
  <c r="N18" i="5"/>
  <c r="N17" i="5"/>
  <c r="N16" i="10"/>
  <c r="N16" i="5"/>
  <c r="N17" i="14"/>
  <c r="N18" i="9"/>
  <c r="N19" i="8"/>
  <c r="Q56" i="2"/>
  <c r="P60" i="12"/>
  <c r="P59" i="11"/>
  <c r="P57" i="8"/>
  <c r="P58" i="8"/>
  <c r="P60" i="5"/>
  <c r="P60" i="6"/>
  <c r="P59" i="7"/>
  <c r="P59" i="4"/>
  <c r="P58" i="5"/>
  <c r="P56" i="5"/>
  <c r="P56" i="6"/>
  <c r="P58" i="14"/>
  <c r="P58" i="11"/>
  <c r="P69" i="11"/>
  <c r="P69" i="14"/>
  <c r="P68" i="16"/>
  <c r="P66" i="13"/>
  <c r="P66" i="11"/>
  <c r="P69" i="4"/>
  <c r="P69" i="9"/>
  <c r="P68" i="6"/>
  <c r="P68" i="4"/>
  <c r="Q67" i="2"/>
  <c r="P68" i="3"/>
  <c r="P67" i="7"/>
  <c r="P67" i="10"/>
  <c r="P70" i="11"/>
  <c r="P79" i="3"/>
  <c r="P79" i="10"/>
  <c r="P78" i="4"/>
  <c r="P77" i="5"/>
  <c r="P77" i="16"/>
  <c r="P78" i="8"/>
  <c r="P78" i="15"/>
  <c r="P77" i="12"/>
  <c r="P79" i="16"/>
  <c r="P80" i="8"/>
  <c r="P76" i="15"/>
  <c r="P79" i="12"/>
  <c r="P79" i="15"/>
  <c r="P80" i="14"/>
  <c r="O39" i="11"/>
  <c r="O39" i="8"/>
  <c r="O36" i="6"/>
  <c r="O38" i="5"/>
  <c r="O39" i="14"/>
  <c r="O36" i="7"/>
  <c r="O37" i="7"/>
  <c r="O39" i="6"/>
  <c r="O40" i="4"/>
  <c r="O39" i="4"/>
  <c r="P38" i="2"/>
  <c r="O37" i="9"/>
  <c r="O38" i="7"/>
  <c r="O36" i="9"/>
  <c r="P7" i="10"/>
  <c r="P9" i="10"/>
  <c r="Q6" i="2"/>
  <c r="P10" i="4"/>
  <c r="P8" i="9"/>
  <c r="P9" i="16"/>
  <c r="P8" i="10"/>
  <c r="P7" i="5"/>
  <c r="N12" i="11"/>
  <c r="N11" i="9"/>
  <c r="N11" i="15"/>
  <c r="N13" i="4"/>
  <c r="N15" i="15"/>
  <c r="N12" i="12"/>
  <c r="N12" i="3"/>
  <c r="N96" i="15"/>
  <c r="O95" i="2"/>
  <c r="P89" i="13"/>
  <c r="P87" i="5"/>
  <c r="P90" i="13"/>
  <c r="N32" i="13"/>
  <c r="N98" i="9"/>
  <c r="N96" i="10"/>
  <c r="N105" i="8"/>
  <c r="N91" i="10"/>
  <c r="P86" i="4"/>
  <c r="P88" i="8"/>
  <c r="P86" i="12"/>
  <c r="N104" i="12"/>
  <c r="Q104" i="12" s="1"/>
  <c r="Q42" i="2"/>
  <c r="P89" i="11"/>
  <c r="P88" i="15"/>
  <c r="N102" i="12"/>
  <c r="O83" i="2"/>
  <c r="Q69" i="2"/>
  <c r="O77" i="8"/>
  <c r="Q77" i="8" s="1"/>
  <c r="P6" i="2"/>
  <c r="O9" i="6"/>
  <c r="O6" i="15"/>
  <c r="O6" i="16"/>
  <c r="O6" i="10"/>
  <c r="O8" i="14"/>
  <c r="O80" i="8"/>
  <c r="O88" i="8"/>
  <c r="Q88" i="8" s="1"/>
  <c r="O88" i="9"/>
  <c r="O78" i="8"/>
  <c r="O87" i="10"/>
  <c r="O6" i="8"/>
  <c r="N96" i="14"/>
  <c r="N103" i="14"/>
  <c r="O94" i="2"/>
  <c r="N100" i="9"/>
  <c r="N94" i="14"/>
  <c r="N94" i="8"/>
  <c r="N97" i="15"/>
  <c r="N83" i="15"/>
  <c r="N83" i="9"/>
  <c r="O85" i="2"/>
  <c r="N84" i="7"/>
  <c r="N81" i="9"/>
  <c r="N82" i="4"/>
  <c r="N82" i="7"/>
  <c r="N82" i="6"/>
  <c r="N84" i="11"/>
  <c r="N83" i="12"/>
  <c r="N84" i="15"/>
  <c r="N81" i="3"/>
  <c r="N85" i="8"/>
  <c r="N83" i="6"/>
  <c r="N82" i="11"/>
  <c r="N81" i="11"/>
  <c r="N83" i="13"/>
  <c r="N81" i="6"/>
  <c r="N82" i="12"/>
  <c r="N82" i="8"/>
  <c r="N81" i="14"/>
  <c r="O84" i="2"/>
  <c r="N85" i="6"/>
  <c r="N82" i="10"/>
  <c r="N81" i="8"/>
  <c r="N81" i="15"/>
  <c r="N83" i="14"/>
  <c r="N82" i="14"/>
  <c r="N85" i="7"/>
  <c r="N84" i="12"/>
  <c r="N84" i="8"/>
  <c r="N81" i="13"/>
  <c r="N81" i="10"/>
  <c r="N81" i="5"/>
  <c r="N84" i="16"/>
  <c r="N85" i="16"/>
  <c r="O82" i="2"/>
  <c r="N83" i="8"/>
  <c r="N81" i="12"/>
  <c r="N82" i="3"/>
  <c r="N84" i="14"/>
  <c r="N85" i="15"/>
  <c r="N85" i="13"/>
  <c r="N85" i="4"/>
  <c r="N85" i="11"/>
  <c r="N81" i="7"/>
  <c r="N84" i="3"/>
  <c r="N85" i="14"/>
  <c r="N81" i="4"/>
  <c r="N83" i="7"/>
  <c r="N82" i="5"/>
  <c r="N81" i="16"/>
  <c r="N82" i="13"/>
  <c r="P76" i="12"/>
  <c r="P80" i="10"/>
  <c r="Q77" i="2"/>
  <c r="P80" i="7"/>
  <c r="P77" i="15"/>
  <c r="P77" i="3"/>
  <c r="P80" i="16"/>
  <c r="Q80" i="2"/>
  <c r="P80" i="9"/>
  <c r="P80" i="4"/>
  <c r="P76" i="14"/>
  <c r="P77" i="4"/>
  <c r="P77" i="10"/>
  <c r="P77" i="14"/>
  <c r="P79" i="8"/>
  <c r="N71" i="8"/>
  <c r="N72" i="11"/>
  <c r="N72" i="16"/>
  <c r="N72" i="8"/>
  <c r="N73" i="5"/>
  <c r="O74" i="2"/>
  <c r="N73" i="9"/>
  <c r="N73" i="7"/>
  <c r="N74" i="6"/>
  <c r="O73" i="2"/>
  <c r="N72" i="14"/>
  <c r="N75" i="7"/>
  <c r="N73" i="11"/>
  <c r="O72" i="2"/>
  <c r="N71" i="3"/>
  <c r="N74" i="13"/>
  <c r="N74" i="9"/>
  <c r="N72" i="7"/>
  <c r="N71" i="7"/>
  <c r="N75" i="6"/>
  <c r="N72" i="4"/>
  <c r="N73" i="4"/>
  <c r="N71" i="12"/>
  <c r="N71" i="10"/>
  <c r="N74" i="7"/>
  <c r="N71" i="14"/>
  <c r="N72" i="9"/>
  <c r="N72" i="13"/>
  <c r="N71" i="5"/>
  <c r="N72" i="3"/>
  <c r="N75" i="12"/>
  <c r="N74" i="3"/>
  <c r="N74" i="16"/>
  <c r="O75" i="2"/>
  <c r="N75" i="14"/>
  <c r="N73" i="6"/>
  <c r="N74" i="4"/>
  <c r="N72" i="10"/>
  <c r="N71" i="4"/>
  <c r="N73" i="16"/>
  <c r="N74" i="10"/>
  <c r="N72" i="15"/>
  <c r="N74" i="12"/>
  <c r="N71" i="11"/>
  <c r="N73" i="12"/>
  <c r="N73" i="10"/>
  <c r="N72" i="6"/>
  <c r="N73" i="8"/>
  <c r="N71" i="16"/>
  <c r="N73" i="13"/>
  <c r="N75" i="10"/>
  <c r="N74" i="11"/>
  <c r="N75" i="3"/>
  <c r="N74" i="5"/>
  <c r="P66" i="15"/>
  <c r="P67" i="15"/>
  <c r="P67" i="4"/>
  <c r="P66" i="4"/>
  <c r="P67" i="5"/>
  <c r="P66" i="9"/>
  <c r="P67" i="9"/>
  <c r="P70" i="3"/>
  <c r="P70" i="7"/>
  <c r="P68" i="9"/>
  <c r="P70" i="15"/>
  <c r="P69" i="15"/>
  <c r="Q70" i="2"/>
  <c r="P66" i="3"/>
  <c r="N62" i="4"/>
  <c r="N65" i="15"/>
  <c r="N64" i="5"/>
  <c r="N65" i="5"/>
  <c r="N63" i="16"/>
  <c r="N61" i="13"/>
  <c r="N64" i="12"/>
  <c r="N63" i="3"/>
  <c r="N63" i="12"/>
  <c r="N63" i="9"/>
  <c r="N64" i="9"/>
  <c r="N61" i="6"/>
  <c r="N61" i="14"/>
  <c r="N61" i="12"/>
  <c r="N63" i="7"/>
  <c r="N64" i="15"/>
  <c r="N62" i="7"/>
  <c r="N63" i="8"/>
  <c r="N62" i="6"/>
  <c r="N63" i="13"/>
  <c r="N65" i="12"/>
  <c r="N61" i="15"/>
  <c r="N63" i="15"/>
  <c r="N65" i="4"/>
  <c r="N65" i="9"/>
  <c r="N62" i="15"/>
  <c r="N65" i="11"/>
  <c r="O63" i="2"/>
  <c r="N65" i="13"/>
  <c r="N65" i="6"/>
  <c r="N63" i="14"/>
  <c r="N63" i="11"/>
  <c r="N64" i="8"/>
  <c r="N63" i="10"/>
  <c r="N61" i="3"/>
  <c r="N62" i="13"/>
  <c r="N62" i="12"/>
  <c r="N61" i="16"/>
  <c r="N63" i="4"/>
  <c r="N62" i="8"/>
  <c r="N62" i="9"/>
  <c r="N64" i="4"/>
  <c r="N65" i="10"/>
  <c r="O62" i="2"/>
  <c r="N64" i="3"/>
  <c r="N64" i="6"/>
  <c r="O65" i="2"/>
  <c r="N63" i="6"/>
  <c r="N61" i="4"/>
  <c r="N62" i="10"/>
  <c r="P60" i="9"/>
  <c r="P58" i="4"/>
  <c r="P59" i="8"/>
  <c r="P57" i="9"/>
  <c r="Q60" i="2"/>
  <c r="P59" i="12"/>
  <c r="Q59" i="2"/>
  <c r="P58" i="15"/>
  <c r="P60" i="3"/>
  <c r="P58" i="16"/>
  <c r="P59" i="14"/>
  <c r="P59" i="6"/>
  <c r="P56" i="9"/>
  <c r="P56" i="12"/>
  <c r="P58" i="12"/>
  <c r="P58" i="9"/>
  <c r="N13" i="13"/>
  <c r="N12" i="7"/>
  <c r="N15" i="10"/>
  <c r="N12" i="10"/>
  <c r="N13" i="12"/>
  <c r="N12" i="14"/>
  <c r="N15" i="3"/>
  <c r="N11" i="11"/>
  <c r="N14" i="3"/>
  <c r="N11" i="10"/>
  <c r="N11" i="13"/>
  <c r="N12" i="9"/>
  <c r="N13" i="9"/>
  <c r="N13" i="16"/>
  <c r="N12" i="16"/>
  <c r="N12" i="15"/>
  <c r="P6" i="10"/>
  <c r="P6" i="12"/>
  <c r="P10" i="16"/>
  <c r="P10" i="3"/>
  <c r="P8" i="13"/>
  <c r="P6" i="16"/>
  <c r="P6" i="4"/>
  <c r="P8" i="12"/>
  <c r="N51" i="5"/>
  <c r="N54" i="7"/>
  <c r="N51" i="9"/>
  <c r="N54" i="11"/>
  <c r="N54" i="10"/>
  <c r="N51" i="6"/>
  <c r="N51" i="3"/>
  <c r="N52" i="6"/>
  <c r="N54" i="14"/>
  <c r="O52" i="2"/>
  <c r="O53" i="2"/>
  <c r="N52" i="15"/>
  <c r="N55" i="13"/>
  <c r="O54" i="2"/>
  <c r="N51" i="15"/>
  <c r="N51" i="7"/>
  <c r="N53" i="7"/>
  <c r="N51" i="4"/>
  <c r="N52" i="14"/>
  <c r="N55" i="10"/>
  <c r="P45" i="14"/>
  <c r="P42" i="13"/>
  <c r="P44" i="16"/>
  <c r="P42" i="16"/>
  <c r="P42" i="9"/>
  <c r="P41" i="6"/>
  <c r="P42" i="7"/>
  <c r="P45" i="11"/>
  <c r="P43" i="16"/>
  <c r="Q43" i="2"/>
  <c r="P41" i="4"/>
  <c r="P42" i="10"/>
  <c r="P43" i="9"/>
  <c r="P44" i="12"/>
  <c r="P44" i="4"/>
  <c r="P41" i="9"/>
  <c r="P43" i="13"/>
  <c r="P43" i="3"/>
  <c r="P44" i="13"/>
  <c r="P44" i="6"/>
  <c r="P41" i="5"/>
  <c r="P41" i="14"/>
  <c r="P45" i="13"/>
  <c r="P42" i="11"/>
  <c r="P43" i="8"/>
  <c r="P42" i="3"/>
  <c r="P45" i="10"/>
  <c r="P45" i="9"/>
  <c r="P44" i="3"/>
  <c r="O36" i="11"/>
  <c r="P40" i="2"/>
  <c r="O38" i="3"/>
  <c r="O40" i="11"/>
  <c r="N33" i="3"/>
  <c r="O31" i="2"/>
  <c r="N31" i="4"/>
  <c r="N34" i="5"/>
  <c r="N31" i="9"/>
  <c r="N33" i="10"/>
  <c r="N33" i="12"/>
  <c r="N34" i="10"/>
  <c r="N34" i="9"/>
  <c r="N34" i="16"/>
  <c r="N34" i="13"/>
  <c r="O33" i="2"/>
  <c r="N32" i="12"/>
  <c r="N34" i="11"/>
  <c r="O32" i="2"/>
  <c r="N35" i="4"/>
  <c r="N35" i="10"/>
  <c r="N32" i="15"/>
  <c r="N33" i="9"/>
  <c r="N35" i="13"/>
  <c r="N32" i="8"/>
  <c r="N35" i="6"/>
  <c r="P25" i="13"/>
  <c r="P24" i="13"/>
  <c r="P23" i="9"/>
  <c r="P22" i="16"/>
  <c r="P23" i="14"/>
  <c r="Q24" i="2"/>
  <c r="P22" i="4"/>
  <c r="P24" i="12"/>
  <c r="P24" i="8"/>
  <c r="Q25" i="2"/>
  <c r="P24" i="9"/>
  <c r="P22" i="14"/>
  <c r="P25" i="14"/>
  <c r="P22" i="12"/>
  <c r="P24" i="10"/>
  <c r="P23" i="16"/>
  <c r="P21" i="8"/>
  <c r="P21" i="5"/>
  <c r="P22" i="6"/>
  <c r="P22" i="9"/>
  <c r="P23" i="8"/>
  <c r="P23" i="5"/>
  <c r="P23" i="13"/>
  <c r="P25" i="7"/>
  <c r="P24" i="14"/>
  <c r="N17" i="13"/>
  <c r="N18" i="11"/>
  <c r="N19" i="7"/>
  <c r="N19" i="10"/>
  <c r="N20" i="8"/>
  <c r="N19" i="9"/>
  <c r="N17" i="10"/>
  <c r="N19" i="5"/>
  <c r="O19" i="2"/>
  <c r="N16" i="6"/>
  <c r="N16" i="16"/>
  <c r="N19" i="12"/>
  <c r="N16" i="8"/>
  <c r="N16" i="7"/>
  <c r="N20" i="11"/>
  <c r="O18" i="2"/>
  <c r="N17" i="6"/>
  <c r="N16" i="12"/>
  <c r="N17" i="11"/>
  <c r="N16" i="3"/>
  <c r="N18" i="4"/>
  <c r="N19" i="11"/>
  <c r="N19" i="16"/>
  <c r="N17" i="3"/>
  <c r="N18" i="10"/>
  <c r="N20" i="12"/>
  <c r="N17" i="4"/>
  <c r="N17" i="9"/>
  <c r="N19" i="13"/>
  <c r="N19" i="14"/>
  <c r="N17" i="7"/>
  <c r="N18" i="8"/>
  <c r="N16" i="9"/>
  <c r="N18" i="6"/>
  <c r="N16" i="13"/>
  <c r="N20" i="13"/>
  <c r="N18" i="13"/>
  <c r="N18" i="14"/>
  <c r="N17" i="16"/>
  <c r="N20" i="15"/>
  <c r="N20" i="5"/>
  <c r="N20" i="10"/>
  <c r="N20" i="3"/>
  <c r="N19" i="3"/>
  <c r="N18" i="3"/>
  <c r="N19" i="4"/>
  <c r="N20" i="16"/>
  <c r="N18" i="7"/>
  <c r="N20" i="9"/>
  <c r="O16" i="2"/>
  <c r="N18" i="15"/>
  <c r="N20" i="4"/>
  <c r="N16" i="14"/>
  <c r="N17" i="8"/>
  <c r="O17" i="2"/>
  <c r="O20" i="2"/>
  <c r="N17" i="15"/>
  <c r="N19" i="6"/>
  <c r="N18" i="16"/>
  <c r="N20" i="14"/>
  <c r="N20" i="6"/>
  <c r="N16" i="4"/>
  <c r="N20" i="7"/>
  <c r="N16" i="11"/>
  <c r="N18" i="12"/>
  <c r="N17" i="12"/>
  <c r="O98" i="15"/>
  <c r="O65" i="6"/>
  <c r="O64" i="11"/>
  <c r="O61" i="9"/>
  <c r="O75" i="5"/>
  <c r="O72" i="11"/>
  <c r="O82" i="9"/>
  <c r="O85" i="12"/>
  <c r="O106" i="6"/>
  <c r="O97" i="12"/>
  <c r="O95" i="5"/>
  <c r="P94" i="2"/>
  <c r="O26" i="2"/>
  <c r="N27" i="5"/>
  <c r="O106" i="10"/>
  <c r="O62" i="9"/>
  <c r="O65" i="11"/>
  <c r="O64" i="4"/>
  <c r="O71" i="14"/>
  <c r="O73" i="5"/>
  <c r="O84" i="11"/>
  <c r="O83" i="6"/>
  <c r="O92" i="4"/>
  <c r="O95" i="12"/>
  <c r="O96" i="12"/>
  <c r="O95" i="4"/>
  <c r="P36" i="14"/>
  <c r="N30" i="15"/>
  <c r="N29" i="10"/>
  <c r="N27" i="11"/>
  <c r="Q27" i="11" s="1"/>
  <c r="P19" i="12"/>
  <c r="Q18" i="2"/>
  <c r="P16" i="9"/>
  <c r="P18" i="10"/>
  <c r="P18" i="12"/>
  <c r="P16" i="15"/>
  <c r="Q20" i="2"/>
  <c r="P19" i="5"/>
  <c r="P18" i="4"/>
  <c r="P16" i="5"/>
  <c r="P18" i="3"/>
  <c r="P19" i="3"/>
  <c r="Q19" i="2"/>
  <c r="P18" i="8"/>
  <c r="P18" i="9"/>
  <c r="P18" i="13"/>
  <c r="P19" i="15"/>
  <c r="P17" i="8"/>
  <c r="P20" i="8"/>
  <c r="P19" i="7"/>
  <c r="P18" i="15"/>
  <c r="P17" i="3"/>
  <c r="P17" i="16"/>
  <c r="P17" i="13"/>
  <c r="Q17" i="13" s="1"/>
  <c r="P17" i="14"/>
  <c r="P19" i="14"/>
  <c r="P19" i="11"/>
  <c r="P20" i="14"/>
  <c r="P18" i="11"/>
  <c r="P20" i="11"/>
  <c r="P20" i="6"/>
  <c r="P16" i="13"/>
  <c r="Q16" i="13" s="1"/>
  <c r="P16" i="6"/>
  <c r="P18" i="6"/>
  <c r="P17" i="7"/>
  <c r="P16" i="4"/>
  <c r="P16" i="3"/>
  <c r="P19" i="4"/>
  <c r="P17" i="5"/>
  <c r="P20" i="10"/>
  <c r="P20" i="15"/>
  <c r="P18" i="5"/>
  <c r="P17" i="6"/>
  <c r="P20" i="4"/>
  <c r="P16" i="14"/>
  <c r="P20" i="5"/>
  <c r="P16" i="8"/>
  <c r="P19" i="8"/>
  <c r="P20" i="12"/>
  <c r="P17" i="4"/>
  <c r="P24" i="11"/>
  <c r="O68" i="9"/>
  <c r="O66" i="5"/>
  <c r="O70" i="12"/>
  <c r="O12" i="4"/>
  <c r="O12" i="7"/>
  <c r="Q12" i="7" s="1"/>
  <c r="O14" i="12"/>
  <c r="O11" i="4"/>
  <c r="O12" i="14"/>
  <c r="O13" i="9"/>
  <c r="O15" i="14"/>
  <c r="P15" i="2"/>
  <c r="O11" i="8"/>
  <c r="O12" i="9"/>
  <c r="Q12" i="9" s="1"/>
  <c r="O11" i="6"/>
  <c r="O11" i="15"/>
  <c r="O14" i="3"/>
  <c r="O15" i="7"/>
  <c r="O12" i="12"/>
  <c r="O11" i="14"/>
  <c r="O13" i="3"/>
  <c r="O11" i="3"/>
  <c r="O15" i="4"/>
  <c r="P11" i="2"/>
  <c r="P14" i="2"/>
  <c r="O12" i="16"/>
  <c r="O12" i="6"/>
  <c r="O13" i="14"/>
  <c r="O13" i="12"/>
  <c r="O13" i="7"/>
  <c r="Q13" i="7" s="1"/>
  <c r="O11" i="5"/>
  <c r="O14" i="5"/>
  <c r="O15" i="16"/>
  <c r="O14" i="10"/>
  <c r="O15" i="8"/>
  <c r="O14" i="14"/>
  <c r="O11" i="16"/>
  <c r="O14" i="16"/>
  <c r="Q14" i="16" s="1"/>
  <c r="P13" i="2"/>
  <c r="O12" i="3"/>
  <c r="O15" i="5"/>
  <c r="O13" i="5"/>
  <c r="O14" i="4"/>
  <c r="O14" i="11"/>
  <c r="O11" i="10"/>
  <c r="P53" i="2"/>
  <c r="O55" i="13"/>
  <c r="O54" i="12"/>
  <c r="O32" i="11"/>
  <c r="O34" i="4"/>
  <c r="O34" i="5"/>
  <c r="O33" i="3"/>
  <c r="O31" i="9"/>
  <c r="O33" i="9"/>
  <c r="O31" i="6"/>
  <c r="O34" i="6"/>
  <c r="O35" i="16"/>
  <c r="O34" i="7"/>
  <c r="O32" i="3"/>
  <c r="O32" i="7"/>
  <c r="O34" i="9"/>
  <c r="O33" i="6"/>
  <c r="O34" i="16"/>
  <c r="O34" i="12"/>
  <c r="O33" i="10"/>
  <c r="O35" i="9"/>
  <c r="O35" i="13"/>
  <c r="O33" i="15"/>
  <c r="O34" i="8"/>
  <c r="O33" i="4"/>
  <c r="Q33" i="4" s="1"/>
  <c r="O31" i="14"/>
  <c r="O33" i="7"/>
  <c r="O33" i="11"/>
  <c r="O31" i="10"/>
  <c r="O31" i="3"/>
  <c r="O32" i="16"/>
  <c r="O33" i="13"/>
  <c r="O34" i="13"/>
  <c r="P34" i="2"/>
  <c r="O97" i="15"/>
  <c r="O104" i="12"/>
  <c r="O98" i="10"/>
  <c r="O93" i="5"/>
  <c r="O103" i="10"/>
  <c r="O98" i="3"/>
  <c r="O102" i="3"/>
  <c r="O96" i="8"/>
  <c r="O103" i="12"/>
  <c r="O97" i="3"/>
  <c r="O95" i="10"/>
  <c r="O102" i="9"/>
  <c r="O103" i="6"/>
  <c r="O98" i="13"/>
  <c r="O103" i="14"/>
  <c r="O105" i="12"/>
  <c r="O105" i="15"/>
  <c r="O96" i="15"/>
  <c r="O99" i="16"/>
  <c r="O96" i="16"/>
  <c r="O100" i="11"/>
  <c r="O94" i="15"/>
  <c r="O94" i="9"/>
  <c r="O99" i="10"/>
  <c r="O97" i="13"/>
  <c r="O93" i="9"/>
  <c r="O96" i="3"/>
  <c r="O97" i="14"/>
  <c r="O103" i="13"/>
  <c r="O94" i="12"/>
  <c r="O105" i="8"/>
  <c r="O98" i="5"/>
  <c r="O96" i="9"/>
  <c r="O100" i="15"/>
  <c r="O100" i="12"/>
  <c r="O96" i="4"/>
  <c r="O95" i="6"/>
  <c r="O96" i="11"/>
  <c r="O97" i="10"/>
  <c r="O100" i="9"/>
  <c r="O95" i="14"/>
  <c r="O97" i="6"/>
  <c r="P95" i="2"/>
  <c r="O95" i="7"/>
  <c r="O98" i="8"/>
  <c r="O100" i="16"/>
  <c r="O96" i="13"/>
  <c r="O98" i="12"/>
  <c r="O106" i="12"/>
  <c r="P97" i="2"/>
  <c r="O95" i="13"/>
  <c r="O96" i="6"/>
  <c r="O102" i="14"/>
  <c r="O100" i="14"/>
  <c r="Q100" i="14" s="1"/>
  <c r="O95" i="15"/>
  <c r="O96" i="7"/>
  <c r="O97" i="9"/>
  <c r="O103" i="11"/>
  <c r="O98" i="9"/>
  <c r="O104" i="8"/>
  <c r="O91" i="4"/>
  <c r="Q91" i="4" s="1"/>
  <c r="O95" i="16"/>
  <c r="O99" i="9"/>
  <c r="O98" i="6"/>
  <c r="O93" i="15"/>
  <c r="O98" i="11"/>
  <c r="O104" i="11"/>
  <c r="O99" i="14"/>
  <c r="P96" i="2"/>
  <c r="O93" i="12"/>
  <c r="O97" i="4"/>
  <c r="O97" i="7"/>
  <c r="O98" i="7"/>
  <c r="O102" i="7"/>
  <c r="O95" i="8"/>
  <c r="O93" i="8"/>
  <c r="O94" i="8"/>
  <c r="Q94" i="8" s="1"/>
  <c r="E36" i="2"/>
  <c r="A91" i="16"/>
  <c r="A91" i="5"/>
  <c r="O91" i="5" s="1"/>
  <c r="A91" i="12"/>
  <c r="O91" i="12" s="1"/>
  <c r="N91" i="12"/>
  <c r="A91" i="14"/>
  <c r="N91" i="14" s="1"/>
  <c r="A91" i="7"/>
  <c r="O91" i="16"/>
  <c r="N91" i="16"/>
  <c r="O91" i="14"/>
  <c r="N91" i="5"/>
  <c r="E5" i="17"/>
  <c r="F5" i="17" s="1"/>
  <c r="D35" i="17"/>
  <c r="M3" i="19"/>
  <c r="B4" i="19" s="1"/>
  <c r="B819" i="1"/>
  <c r="B820" i="1" s="1"/>
  <c r="B821" i="1" s="1"/>
  <c r="B822" i="1" s="1"/>
  <c r="B823" i="1" s="1"/>
  <c r="B824" i="1" s="1"/>
  <c r="B825" i="1" s="1"/>
  <c r="B826" i="1" s="1"/>
  <c r="B827" i="1" s="1"/>
  <c r="B828" i="1" s="1"/>
  <c r="B829" i="1" s="1"/>
  <c r="B830" i="1" s="1"/>
  <c r="B831" i="1" s="1"/>
  <c r="B832" i="1" s="1"/>
  <c r="E35" i="17"/>
  <c r="B6" i="36"/>
  <c r="G6" i="36" s="1"/>
  <c r="H94" i="2"/>
  <c r="O91" i="11"/>
  <c r="G94" i="2"/>
  <c r="A105" i="14"/>
  <c r="A105" i="7"/>
  <c r="O105" i="7" s="1"/>
  <c r="A105" i="10"/>
  <c r="A105" i="2"/>
  <c r="A106" i="5"/>
  <c r="P106" i="5" s="1"/>
  <c r="A106" i="7"/>
  <c r="O106" i="7" s="1"/>
  <c r="A91" i="6"/>
  <c r="A91" i="13"/>
  <c r="O91" i="13" s="1"/>
  <c r="A92" i="16"/>
  <c r="A92" i="7"/>
  <c r="A92" i="11"/>
  <c r="O92" i="11" s="1"/>
  <c r="A92" i="2"/>
  <c r="A105" i="4"/>
  <c r="O105" i="4" s="1"/>
  <c r="A105" i="6"/>
  <c r="O105" i="6" s="1"/>
  <c r="A105" i="11"/>
  <c r="A106" i="16"/>
  <c r="A106" i="15"/>
  <c r="O106" i="15" s="1"/>
  <c r="A106" i="9"/>
  <c r="A106" i="2"/>
  <c r="A91" i="3"/>
  <c r="P91" i="3" s="1"/>
  <c r="A91" i="9"/>
  <c r="A91" i="2"/>
  <c r="A92" i="14"/>
  <c r="A92" i="8"/>
  <c r="O92" i="8" s="1"/>
  <c r="A92" i="12"/>
  <c r="O92" i="12" s="1"/>
  <c r="A106" i="3"/>
  <c r="O106" i="3" s="1"/>
  <c r="A105" i="3"/>
  <c r="A91" i="8"/>
  <c r="A105" i="16"/>
  <c r="N105" i="16" s="1"/>
  <c r="A105" i="5"/>
  <c r="O105" i="5" s="1"/>
  <c r="A105" i="9"/>
  <c r="A106" i="4"/>
  <c r="O106" i="4" s="1"/>
  <c r="A106" i="8"/>
  <c r="O106" i="8" s="1"/>
  <c r="A106" i="11"/>
  <c r="O106" i="11" s="1"/>
  <c r="A91" i="15"/>
  <c r="P91" i="15" s="1"/>
  <c r="A92" i="5"/>
  <c r="A92" i="6"/>
  <c r="N99" i="3"/>
  <c r="O99" i="3"/>
  <c r="J95" i="2"/>
  <c r="O95" i="3"/>
  <c r="I697" i="1"/>
  <c r="I702" i="1"/>
  <c r="T702" i="1" s="1"/>
  <c r="I696" i="1"/>
  <c r="I695" i="1"/>
  <c r="R695" i="1" s="1"/>
  <c r="I694" i="1"/>
  <c r="S694" i="1" s="1"/>
  <c r="I704" i="1"/>
  <c r="T704" i="1"/>
  <c r="I693" i="1"/>
  <c r="T693" i="1" s="1"/>
  <c r="E709" i="1"/>
  <c r="I708" i="1"/>
  <c r="S708" i="1" s="1"/>
  <c r="I707" i="1"/>
  <c r="Q707" i="1" s="1"/>
  <c r="I699" i="1"/>
  <c r="P699" i="1" s="1"/>
  <c r="H709" i="1"/>
  <c r="D709" i="1"/>
  <c r="I701" i="1"/>
  <c r="I698" i="1"/>
  <c r="S698" i="1" s="1"/>
  <c r="I691" i="1"/>
  <c r="T691" i="1" s="1"/>
  <c r="I692" i="1"/>
  <c r="I706" i="1"/>
  <c r="I705" i="1"/>
  <c r="R705" i="1" s="1"/>
  <c r="I703" i="1"/>
  <c r="I700" i="1"/>
  <c r="R700" i="1" s="1"/>
  <c r="G709" i="1"/>
  <c r="F709" i="1"/>
  <c r="P704" i="1"/>
  <c r="P707" i="1"/>
  <c r="U707" i="1" s="1"/>
  <c r="R694" i="1"/>
  <c r="O98" i="16"/>
  <c r="O62" i="4"/>
  <c r="O74" i="15"/>
  <c r="O83" i="13"/>
  <c r="O100" i="8"/>
  <c r="O34" i="10"/>
  <c r="N27" i="4"/>
  <c r="N26" i="12"/>
  <c r="N28" i="10"/>
  <c r="O104" i="3"/>
  <c r="O63" i="13"/>
  <c r="O73" i="3"/>
  <c r="O82" i="13"/>
  <c r="O103" i="15"/>
  <c r="O105" i="13"/>
  <c r="P5" i="8"/>
  <c r="P71" i="8"/>
  <c r="P5" i="5"/>
  <c r="P12" i="11"/>
  <c r="N41" i="9"/>
  <c r="N66" i="16"/>
  <c r="P5" i="10"/>
  <c r="N60" i="7"/>
  <c r="O77" i="2"/>
  <c r="N5" i="3"/>
  <c r="N87" i="16"/>
  <c r="P104" i="11"/>
  <c r="O50" i="14"/>
  <c r="P71" i="14"/>
  <c r="P73" i="3"/>
  <c r="P12" i="12"/>
  <c r="P75" i="14"/>
  <c r="P11" i="11"/>
  <c r="P91" i="16"/>
  <c r="P100" i="9"/>
  <c r="O50" i="12"/>
  <c r="Q64" i="2"/>
  <c r="P83" i="8"/>
  <c r="N21" i="12"/>
  <c r="N58" i="12"/>
  <c r="N76" i="13"/>
  <c r="P97" i="16"/>
  <c r="O28" i="11"/>
  <c r="P53" i="7"/>
  <c r="P74" i="5"/>
  <c r="P75" i="13"/>
  <c r="P12" i="14"/>
  <c r="Q73" i="2"/>
  <c r="P13" i="9"/>
  <c r="N24" i="10"/>
  <c r="O49" i="5"/>
  <c r="N69" i="10"/>
  <c r="N89" i="6"/>
  <c r="N45" i="7"/>
  <c r="N56" i="16"/>
  <c r="P81" i="16"/>
  <c r="P105" i="14"/>
  <c r="N56" i="15"/>
  <c r="P81" i="3"/>
  <c r="P75" i="3"/>
  <c r="P75" i="11"/>
  <c r="P15" i="4"/>
  <c r="P71" i="4"/>
  <c r="P14" i="9"/>
  <c r="N88" i="15"/>
  <c r="N41" i="15"/>
  <c r="P15" i="9"/>
  <c r="P71" i="7"/>
  <c r="P92" i="7"/>
  <c r="O48" i="9"/>
  <c r="N70" i="6"/>
  <c r="N87" i="6"/>
  <c r="N87" i="11"/>
  <c r="P72" i="16"/>
  <c r="P5" i="7"/>
  <c r="P12" i="10"/>
  <c r="P98" i="12"/>
  <c r="P97" i="5"/>
  <c r="P61" i="11"/>
  <c r="O28" i="14"/>
  <c r="N44" i="11"/>
  <c r="N44" i="6"/>
  <c r="P49" i="2"/>
  <c r="P53" i="12"/>
  <c r="P14" i="10"/>
  <c r="O58" i="2"/>
  <c r="P62" i="8"/>
  <c r="N69" i="11"/>
  <c r="N80" i="11"/>
  <c r="N80" i="14"/>
  <c r="P84" i="7"/>
  <c r="N86" i="8"/>
  <c r="P32" i="3"/>
  <c r="N42" i="5"/>
  <c r="O49" i="8"/>
  <c r="P51" i="6"/>
  <c r="N57" i="6"/>
  <c r="N68" i="15"/>
  <c r="P74" i="6"/>
  <c r="N77" i="9"/>
  <c r="N90" i="9"/>
  <c r="N90" i="7"/>
  <c r="P96" i="9"/>
  <c r="N22" i="13"/>
  <c r="N43" i="11"/>
  <c r="N68" i="7"/>
  <c r="P95" i="5"/>
  <c r="P32" i="4"/>
  <c r="P55" i="3"/>
  <c r="P11" i="6"/>
  <c r="O46" i="5"/>
  <c r="P73" i="15"/>
  <c r="P72" i="12"/>
  <c r="P71" i="16"/>
  <c r="P71" i="10"/>
  <c r="P15" i="12"/>
  <c r="P5" i="13"/>
  <c r="P75" i="10"/>
  <c r="P72" i="11"/>
  <c r="P11" i="12"/>
  <c r="P75" i="16"/>
  <c r="P73" i="14"/>
  <c r="P72" i="3"/>
  <c r="Q71" i="2"/>
  <c r="P71" i="6"/>
  <c r="P72" i="15"/>
  <c r="P72" i="6"/>
  <c r="P73" i="11"/>
  <c r="P15" i="16"/>
  <c r="Q14" i="2"/>
  <c r="P12" i="3"/>
  <c r="P5" i="3"/>
  <c r="P5" i="4"/>
  <c r="P74" i="16"/>
  <c r="P74" i="12"/>
  <c r="P75" i="15"/>
  <c r="P12" i="15"/>
  <c r="P12" i="16"/>
  <c r="P12" i="13"/>
  <c r="P13" i="3"/>
  <c r="P96" i="11"/>
  <c r="N86" i="11"/>
  <c r="P98" i="10"/>
  <c r="P93" i="15"/>
  <c r="N90" i="15"/>
  <c r="P34" i="12"/>
  <c r="N44" i="13"/>
  <c r="O49" i="9"/>
  <c r="O48" i="13"/>
  <c r="P52" i="12"/>
  <c r="N59" i="11"/>
  <c r="N59" i="15"/>
  <c r="N68" i="16"/>
  <c r="N67" i="9"/>
  <c r="N80" i="9"/>
  <c r="N76" i="5"/>
  <c r="N88" i="4"/>
  <c r="P34" i="9"/>
  <c r="N44" i="12"/>
  <c r="O47" i="3"/>
  <c r="P12" i="5"/>
  <c r="N58" i="15"/>
  <c r="N70" i="8"/>
  <c r="O69" i="2"/>
  <c r="N77" i="5"/>
  <c r="N77" i="12"/>
  <c r="N86" i="13"/>
  <c r="P99" i="5"/>
  <c r="P99" i="10"/>
  <c r="N25" i="7"/>
  <c r="O49" i="7"/>
  <c r="N80" i="12"/>
  <c r="P97" i="9"/>
  <c r="P31" i="14"/>
  <c r="P53" i="9"/>
  <c r="P5" i="15"/>
  <c r="P72" i="10"/>
  <c r="P75" i="7"/>
  <c r="Q75" i="7" s="1"/>
  <c r="P13" i="13"/>
  <c r="Q11" i="2"/>
  <c r="P74" i="4"/>
  <c r="P73" i="5"/>
  <c r="Q12" i="2"/>
  <c r="P5" i="12"/>
  <c r="P72" i="4"/>
  <c r="P72" i="14"/>
  <c r="Q72" i="14" s="1"/>
  <c r="P74" i="13"/>
  <c r="Q5" i="2"/>
  <c r="P75" i="8"/>
  <c r="P71" i="15"/>
  <c r="P73" i="4"/>
  <c r="P71" i="12"/>
  <c r="P15" i="14"/>
  <c r="P11" i="15"/>
  <c r="Q11" i="15" s="1"/>
  <c r="P14" i="14"/>
  <c r="P74" i="9"/>
  <c r="Q74" i="2"/>
  <c r="P75" i="4"/>
  <c r="P11" i="7"/>
  <c r="P13" i="8"/>
  <c r="P11" i="10"/>
  <c r="P91" i="5"/>
  <c r="P91" i="14"/>
  <c r="P91" i="12"/>
  <c r="N67" i="3"/>
  <c r="N78" i="8"/>
  <c r="P106" i="15"/>
  <c r="P105" i="11"/>
  <c r="N43" i="5"/>
  <c r="N45" i="15"/>
  <c r="O47" i="16"/>
  <c r="O47" i="12"/>
  <c r="P52" i="6"/>
  <c r="N60" i="15"/>
  <c r="N60" i="16"/>
  <c r="N67" i="12"/>
  <c r="N69" i="5"/>
  <c r="N78" i="6"/>
  <c r="N86" i="4"/>
  <c r="P103" i="7"/>
  <c r="N43" i="6"/>
  <c r="N59" i="14"/>
  <c r="N66" i="13"/>
  <c r="N77" i="11"/>
  <c r="N79" i="3"/>
  <c r="P97" i="12"/>
  <c r="Q97" i="12" s="1"/>
  <c r="P98" i="13"/>
  <c r="P95" i="13"/>
  <c r="P105" i="6"/>
  <c r="P91" i="10"/>
  <c r="P104" i="12"/>
  <c r="P100" i="15"/>
  <c r="P94" i="15"/>
  <c r="Q94" i="15" s="1"/>
  <c r="P99" i="6"/>
  <c r="P94" i="14"/>
  <c r="P95" i="10"/>
  <c r="P95" i="12"/>
  <c r="P103" i="14"/>
  <c r="Q95" i="2"/>
  <c r="Q91" i="2"/>
  <c r="Q92" i="2"/>
  <c r="P103" i="3"/>
  <c r="P93" i="14"/>
  <c r="P105" i="15"/>
  <c r="P100" i="12"/>
  <c r="P106" i="6"/>
  <c r="P91" i="13"/>
  <c r="Q91" i="13" s="1"/>
  <c r="P98" i="16"/>
  <c r="P102" i="12"/>
  <c r="P96" i="3"/>
  <c r="P96" i="13"/>
  <c r="P95" i="6"/>
  <c r="P103" i="10"/>
  <c r="P97" i="6"/>
  <c r="P92" i="8"/>
  <c r="P97" i="15"/>
  <c r="Q99" i="2"/>
  <c r="P106" i="9"/>
  <c r="P98" i="11"/>
  <c r="P102" i="14"/>
  <c r="P96" i="12"/>
  <c r="P98" i="8"/>
  <c r="P93" i="5"/>
  <c r="P95" i="16"/>
  <c r="P93" i="8"/>
  <c r="Q97" i="2"/>
  <c r="P99" i="9"/>
  <c r="P98" i="15"/>
  <c r="P98" i="5"/>
  <c r="P97" i="14"/>
  <c r="P103" i="11"/>
  <c r="P98" i="6"/>
  <c r="P96" i="8"/>
  <c r="P105" i="13"/>
  <c r="P104" i="8"/>
  <c r="N90" i="12"/>
  <c r="N89" i="3"/>
  <c r="O86" i="2"/>
  <c r="N87" i="3"/>
  <c r="N89" i="10"/>
  <c r="N88" i="8"/>
  <c r="N88" i="7"/>
  <c r="N86" i="3"/>
  <c r="N88" i="14"/>
  <c r="N90" i="5"/>
  <c r="N90" i="10"/>
  <c r="N89" i="9"/>
  <c r="N89" i="16"/>
  <c r="N89" i="7"/>
  <c r="O88" i="2"/>
  <c r="N86" i="12"/>
  <c r="N87" i="12"/>
  <c r="N89" i="5"/>
  <c r="N88" i="5"/>
  <c r="N88" i="12"/>
  <c r="N86" i="15"/>
  <c r="N89" i="4"/>
  <c r="N88" i="10"/>
  <c r="N90" i="11"/>
  <c r="N86" i="10"/>
  <c r="N86" i="14"/>
  <c r="N90" i="13"/>
  <c r="N90" i="14"/>
  <c r="N87" i="5"/>
  <c r="O90" i="2"/>
  <c r="N88" i="16"/>
  <c r="P85" i="4"/>
  <c r="P82" i="11"/>
  <c r="Q81" i="2"/>
  <c r="P85" i="11"/>
  <c r="P84" i="12"/>
  <c r="P81" i="6"/>
  <c r="P84" i="14"/>
  <c r="P84" i="11"/>
  <c r="P84" i="16"/>
  <c r="P83" i="5"/>
  <c r="P83" i="10"/>
  <c r="P83" i="6"/>
  <c r="P83" i="11"/>
  <c r="P83" i="15"/>
  <c r="P85" i="12"/>
  <c r="P82" i="4"/>
  <c r="P81" i="9"/>
  <c r="P84" i="3"/>
  <c r="P85" i="13"/>
  <c r="P82" i="3"/>
  <c r="P82" i="15"/>
  <c r="P84" i="8"/>
  <c r="P81" i="5"/>
  <c r="P82" i="12"/>
  <c r="P82" i="16"/>
  <c r="P85" i="6"/>
  <c r="P83" i="3"/>
  <c r="P85" i="7"/>
  <c r="P82" i="8"/>
  <c r="P82" i="10"/>
  <c r="P82" i="9"/>
  <c r="P81" i="8"/>
  <c r="P81" i="15"/>
  <c r="P83" i="9"/>
  <c r="P83" i="14"/>
  <c r="P84" i="6"/>
  <c r="P81" i="10"/>
  <c r="P81" i="12"/>
  <c r="P81" i="7"/>
  <c r="Q84" i="2"/>
  <c r="P82" i="13"/>
  <c r="P84" i="5"/>
  <c r="P85" i="10"/>
  <c r="P82" i="5"/>
  <c r="P84" i="13"/>
  <c r="Q85" i="2"/>
  <c r="P82" i="14"/>
  <c r="P82" i="6"/>
  <c r="P85" i="8"/>
  <c r="P82" i="7"/>
  <c r="P83" i="12"/>
  <c r="P84" i="15"/>
  <c r="P81" i="11"/>
  <c r="P83" i="7"/>
  <c r="N79" i="7"/>
  <c r="N79" i="5"/>
  <c r="N80" i="7"/>
  <c r="N79" i="9"/>
  <c r="N76" i="6"/>
  <c r="N78" i="7"/>
  <c r="N79" i="13"/>
  <c r="N76" i="7"/>
  <c r="N79" i="8"/>
  <c r="N76" i="8"/>
  <c r="N79" i="16"/>
  <c r="N80" i="13"/>
  <c r="O76" i="2"/>
  <c r="N78" i="3"/>
  <c r="N76" i="11"/>
  <c r="N77" i="7"/>
  <c r="N78" i="10"/>
  <c r="N80" i="3"/>
  <c r="N77" i="4"/>
  <c r="N79" i="14"/>
  <c r="N80" i="16"/>
  <c r="N78" i="12"/>
  <c r="N80" i="4"/>
  <c r="P71" i="13"/>
  <c r="P71" i="5"/>
  <c r="P75" i="6"/>
  <c r="Q75" i="2"/>
  <c r="P75" i="9"/>
  <c r="P74" i="7"/>
  <c r="P73" i="13"/>
  <c r="P71" i="11"/>
  <c r="P73" i="16"/>
  <c r="P72" i="9"/>
  <c r="P73" i="7"/>
  <c r="P72" i="7"/>
  <c r="P74" i="14"/>
  <c r="P73" i="8"/>
  <c r="P74" i="15"/>
  <c r="P73" i="6"/>
  <c r="P73" i="12"/>
  <c r="P71" i="9"/>
  <c r="P75" i="12"/>
  <c r="N70" i="5"/>
  <c r="N70" i="16"/>
  <c r="N68" i="4"/>
  <c r="N69" i="4"/>
  <c r="N66" i="5"/>
  <c r="N67" i="4"/>
  <c r="N67" i="5"/>
  <c r="N69" i="14"/>
  <c r="N67" i="14"/>
  <c r="O70" i="2"/>
  <c r="N67" i="16"/>
  <c r="N68" i="5"/>
  <c r="N68" i="13"/>
  <c r="N68" i="8"/>
  <c r="N70" i="14"/>
  <c r="N66" i="12"/>
  <c r="N66" i="7"/>
  <c r="N70" i="4"/>
  <c r="N68" i="6"/>
  <c r="N66" i="9"/>
  <c r="N68" i="9"/>
  <c r="P63" i="8"/>
  <c r="P65" i="13"/>
  <c r="P62" i="16"/>
  <c r="P61" i="14"/>
  <c r="P65" i="4"/>
  <c r="P64" i="5"/>
  <c r="P63" i="13"/>
  <c r="P62" i="13"/>
  <c r="P65" i="3"/>
  <c r="P61" i="7"/>
  <c r="P65" i="7"/>
  <c r="P65" i="8"/>
  <c r="P61" i="10"/>
  <c r="Q62" i="2"/>
  <c r="P61" i="9"/>
  <c r="P64" i="7"/>
  <c r="P63" i="9"/>
  <c r="P63" i="5"/>
  <c r="P62" i="3"/>
  <c r="P63" i="10"/>
  <c r="P65" i="9"/>
  <c r="P62" i="7"/>
  <c r="P65" i="11"/>
  <c r="P64" i="6"/>
  <c r="P65" i="14"/>
  <c r="P61" i="15"/>
  <c r="P61" i="12"/>
  <c r="P65" i="12"/>
  <c r="P64" i="10"/>
  <c r="P61" i="13"/>
  <c r="P64" i="4"/>
  <c r="P62" i="14"/>
  <c r="P64" i="9"/>
  <c r="P62" i="6"/>
  <c r="P64" i="8"/>
  <c r="P63" i="11"/>
  <c r="P64" i="13"/>
  <c r="P63" i="12"/>
  <c r="P64" i="12"/>
  <c r="P65" i="6"/>
  <c r="P62" i="9"/>
  <c r="Q63" i="2"/>
  <c r="P62" i="15"/>
  <c r="P62" i="4"/>
  <c r="P62" i="12"/>
  <c r="Q65" i="2"/>
  <c r="P63" i="7"/>
  <c r="P64" i="14"/>
  <c r="P61" i="3"/>
  <c r="P64" i="15"/>
  <c r="P63" i="6"/>
  <c r="P61" i="8"/>
  <c r="P63" i="3"/>
  <c r="P61" i="16"/>
  <c r="P64" i="16"/>
  <c r="P61" i="4"/>
  <c r="P63" i="15"/>
  <c r="P62" i="5"/>
  <c r="P65" i="16"/>
  <c r="P63" i="16"/>
  <c r="N57" i="8"/>
  <c r="N58" i="5"/>
  <c r="N58" i="6"/>
  <c r="N57" i="4"/>
  <c r="N60" i="9"/>
  <c r="N57" i="5"/>
  <c r="N57" i="13"/>
  <c r="N59" i="9"/>
  <c r="N57" i="12"/>
  <c r="N58" i="10"/>
  <c r="N59" i="3"/>
  <c r="N57" i="3"/>
  <c r="N57" i="7"/>
  <c r="N57" i="11"/>
  <c r="N59" i="8"/>
  <c r="N60" i="6"/>
  <c r="N57" i="9"/>
  <c r="N56" i="10"/>
  <c r="N60" i="4"/>
  <c r="N58" i="9"/>
  <c r="P11" i="3"/>
  <c r="P14" i="16"/>
  <c r="P15" i="6"/>
  <c r="P14" i="5"/>
  <c r="P15" i="10"/>
  <c r="P14" i="15"/>
  <c r="Q13" i="2"/>
  <c r="P13" i="14"/>
  <c r="P15" i="8"/>
  <c r="P15" i="5"/>
  <c r="P12" i="9"/>
  <c r="P11" i="5"/>
  <c r="P13" i="7"/>
  <c r="Q15" i="2"/>
  <c r="P13" i="10"/>
  <c r="P14" i="13"/>
  <c r="P13" i="15"/>
  <c r="P12" i="6"/>
  <c r="P15" i="13"/>
  <c r="P11" i="4"/>
  <c r="P11" i="9"/>
  <c r="P14" i="7"/>
  <c r="P13" i="16"/>
  <c r="P14" i="11"/>
  <c r="P12" i="8"/>
  <c r="P15" i="3"/>
  <c r="P13" i="6"/>
  <c r="P13" i="4"/>
  <c r="P13" i="12"/>
  <c r="P11" i="14"/>
  <c r="P52" i="11"/>
  <c r="P52" i="13"/>
  <c r="P54" i="15"/>
  <c r="P54" i="9"/>
  <c r="Q53" i="2"/>
  <c r="P55" i="10"/>
  <c r="P51" i="4"/>
  <c r="P55" i="7"/>
  <c r="P55" i="13"/>
  <c r="P54" i="3"/>
  <c r="P52" i="15"/>
  <c r="Q55" i="2"/>
  <c r="P54" i="8"/>
  <c r="P53" i="14"/>
  <c r="P55" i="6"/>
  <c r="P52" i="10"/>
  <c r="P53" i="3"/>
  <c r="P51" i="16"/>
  <c r="P53" i="11"/>
  <c r="P51" i="8"/>
  <c r="P55" i="8"/>
  <c r="P52" i="8"/>
  <c r="P53" i="6"/>
  <c r="P51" i="5"/>
  <c r="P55" i="5"/>
  <c r="P54" i="4"/>
  <c r="P51" i="10"/>
  <c r="P52" i="14"/>
  <c r="P51" i="15"/>
  <c r="P52" i="16"/>
  <c r="P51" i="7"/>
  <c r="P54" i="6"/>
  <c r="P51" i="14"/>
  <c r="P55" i="15"/>
  <c r="P52" i="5"/>
  <c r="P53" i="13"/>
  <c r="P51" i="3"/>
  <c r="P55" i="16"/>
  <c r="P54" i="16"/>
  <c r="P55" i="14"/>
  <c r="Q52" i="2"/>
  <c r="P54" i="12"/>
  <c r="P53" i="5"/>
  <c r="P53" i="15"/>
  <c r="P52" i="9"/>
  <c r="P52" i="3"/>
  <c r="P54" i="14"/>
  <c r="P51" i="9"/>
  <c r="P52" i="4"/>
  <c r="O50" i="16"/>
  <c r="O46" i="12"/>
  <c r="O47" i="11"/>
  <c r="O49" i="10"/>
  <c r="O49" i="6"/>
  <c r="O46" i="13"/>
  <c r="O46" i="7"/>
  <c r="O48" i="6"/>
  <c r="O46" i="8"/>
  <c r="O48" i="10"/>
  <c r="O49" i="12"/>
  <c r="O47" i="4"/>
  <c r="O46" i="15"/>
  <c r="O49" i="13"/>
  <c r="O50" i="6"/>
  <c r="O47" i="7"/>
  <c r="O46" i="14"/>
  <c r="O47" i="14"/>
  <c r="O50" i="9"/>
  <c r="O49" i="4"/>
  <c r="O50" i="3"/>
  <c r="O47" i="8"/>
  <c r="O48" i="4"/>
  <c r="N45" i="9"/>
  <c r="N45" i="14"/>
  <c r="N42" i="7"/>
  <c r="N42" i="8"/>
  <c r="N41" i="8"/>
  <c r="N43" i="14"/>
  <c r="N41" i="5"/>
  <c r="N45" i="10"/>
  <c r="N45" i="5"/>
  <c r="N44" i="7"/>
  <c r="N42" i="10"/>
  <c r="N45" i="11"/>
  <c r="N43" i="7"/>
  <c r="N43" i="16"/>
  <c r="N44" i="15"/>
  <c r="N41" i="14"/>
  <c r="N45" i="13"/>
  <c r="N42" i="15"/>
  <c r="N44" i="9"/>
  <c r="N42" i="12"/>
  <c r="P33" i="12"/>
  <c r="P33" i="10"/>
  <c r="P31" i="4"/>
  <c r="P31" i="5"/>
  <c r="P33" i="11"/>
  <c r="P34" i="5"/>
  <c r="P33" i="3"/>
  <c r="P34" i="14"/>
  <c r="Q35" i="2"/>
  <c r="P32" i="6"/>
  <c r="P32" i="16"/>
  <c r="P35" i="11"/>
  <c r="P31" i="11"/>
  <c r="P34" i="8"/>
  <c r="P31" i="6"/>
  <c r="P32" i="10"/>
  <c r="P32" i="8"/>
  <c r="Q33" i="2"/>
  <c r="P32" i="11"/>
  <c r="P31" i="9"/>
  <c r="P35" i="14"/>
  <c r="Q34" i="2"/>
  <c r="Q32" i="2"/>
  <c r="P35" i="6"/>
  <c r="P33" i="15"/>
  <c r="P34" i="15"/>
  <c r="P35" i="8"/>
  <c r="P31" i="12"/>
  <c r="P32" i="7"/>
  <c r="P33" i="7"/>
  <c r="P32" i="15"/>
  <c r="P34" i="16"/>
  <c r="P34" i="11"/>
  <c r="P33" i="6"/>
  <c r="P31" i="15"/>
  <c r="P31" i="8"/>
  <c r="P35" i="13"/>
  <c r="P33" i="9"/>
  <c r="P35" i="16"/>
  <c r="P31" i="13"/>
  <c r="P32" i="9"/>
  <c r="P35" i="10"/>
  <c r="P35" i="7"/>
  <c r="P33" i="5"/>
  <c r="P34" i="4"/>
  <c r="P35" i="4"/>
  <c r="P35" i="9"/>
  <c r="P31" i="3"/>
  <c r="P35" i="12"/>
  <c r="P32" i="5"/>
  <c r="P35" i="5"/>
  <c r="O29" i="5"/>
  <c r="O27" i="16"/>
  <c r="O29" i="8"/>
  <c r="O30" i="8"/>
  <c r="O29" i="7"/>
  <c r="O29" i="16"/>
  <c r="O28" i="9"/>
  <c r="O26" i="3"/>
  <c r="O27" i="7"/>
  <c r="O30" i="13"/>
  <c r="O28" i="7"/>
  <c r="O28" i="6"/>
  <c r="O29" i="4"/>
  <c r="O30" i="15"/>
  <c r="O28" i="16"/>
  <c r="O26" i="6"/>
  <c r="O29" i="10"/>
  <c r="O30" i="4"/>
  <c r="O29" i="15"/>
  <c r="O30" i="10"/>
  <c r="O28" i="15"/>
  <c r="O28" i="8"/>
  <c r="O27" i="14"/>
  <c r="O26" i="13"/>
  <c r="O28" i="4"/>
  <c r="O26" i="10"/>
  <c r="O26" i="14"/>
  <c r="O29" i="9"/>
  <c r="O30" i="16"/>
  <c r="O30" i="9"/>
  <c r="O27" i="9"/>
  <c r="P28" i="2"/>
  <c r="P26" i="2"/>
  <c r="O30" i="14"/>
  <c r="O27" i="5"/>
  <c r="O29" i="6"/>
  <c r="O29" i="12"/>
  <c r="O27" i="4"/>
  <c r="O26" i="9"/>
  <c r="O26" i="4"/>
  <c r="O27" i="12"/>
  <c r="O28" i="10"/>
  <c r="P27" i="2"/>
  <c r="O26" i="5"/>
  <c r="O26" i="11"/>
  <c r="O29" i="14"/>
  <c r="O27" i="10"/>
  <c r="O27" i="3"/>
  <c r="O30" i="11"/>
  <c r="O27" i="11"/>
  <c r="O27" i="15"/>
  <c r="O30" i="6"/>
  <c r="O28" i="12"/>
  <c r="O27" i="13"/>
  <c r="O26" i="15"/>
  <c r="O28" i="5"/>
  <c r="O28" i="13"/>
  <c r="O29" i="3"/>
  <c r="O26" i="7"/>
  <c r="O27" i="6"/>
  <c r="O30" i="5"/>
  <c r="O29" i="11"/>
  <c r="O29" i="13"/>
  <c r="O26" i="16"/>
  <c r="P29" i="2"/>
  <c r="O27" i="8"/>
  <c r="O28" i="3"/>
  <c r="N24" i="5"/>
  <c r="N23" i="11"/>
  <c r="N21" i="3"/>
  <c r="N21" i="8"/>
  <c r="N23" i="12"/>
  <c r="O22" i="2"/>
  <c r="N21" i="6"/>
  <c r="N24" i="16"/>
  <c r="N21" i="10"/>
  <c r="N25" i="13"/>
  <c r="N22" i="16"/>
  <c r="N22" i="4"/>
  <c r="O21" i="2"/>
  <c r="N23" i="16"/>
  <c r="N25" i="15"/>
  <c r="N25" i="5"/>
  <c r="N25" i="11"/>
  <c r="N23" i="14"/>
  <c r="N24" i="7"/>
  <c r="N24" i="9"/>
  <c r="N21" i="7"/>
  <c r="N21" i="16"/>
  <c r="N24" i="14"/>
  <c r="N21" i="13"/>
  <c r="N23" i="3"/>
  <c r="N23" i="9"/>
  <c r="N24" i="3"/>
  <c r="N25" i="3"/>
  <c r="N23" i="6"/>
  <c r="N21" i="4"/>
  <c r="N24" i="15"/>
  <c r="N22" i="3"/>
  <c r="N22" i="11"/>
  <c r="N25" i="14"/>
  <c r="N24" i="6"/>
  <c r="N21" i="15"/>
  <c r="N24" i="11"/>
  <c r="N23" i="15"/>
  <c r="N22" i="8"/>
  <c r="N22" i="10"/>
  <c r="O23" i="2"/>
  <c r="N24" i="4"/>
  <c r="N22" i="12"/>
  <c r="N23" i="13"/>
  <c r="N21" i="11"/>
  <c r="N24" i="8"/>
  <c r="N23" i="8"/>
  <c r="N22" i="15"/>
  <c r="N22" i="9"/>
  <c r="N25" i="8"/>
  <c r="N22" i="6"/>
  <c r="N24" i="13"/>
  <c r="N23" i="4"/>
  <c r="P5" i="16"/>
  <c r="P5" i="9"/>
  <c r="P5" i="11"/>
  <c r="P5" i="14"/>
  <c r="O5" i="6"/>
  <c r="O5" i="8"/>
  <c r="O5" i="11"/>
  <c r="O5" i="15"/>
  <c r="O5" i="3"/>
  <c r="O5" i="16"/>
  <c r="O5" i="10"/>
  <c r="P5" i="2"/>
  <c r="O5" i="5"/>
  <c r="O5" i="14"/>
  <c r="O5" i="9"/>
  <c r="O5" i="4"/>
  <c r="N5" i="4"/>
  <c r="O5" i="2"/>
  <c r="N5" i="15"/>
  <c r="Q40" i="15" s="1"/>
  <c r="N5" i="10"/>
  <c r="N5" i="5"/>
  <c r="N5" i="7"/>
  <c r="N5" i="13"/>
  <c r="O5" i="7"/>
  <c r="N22" i="7"/>
  <c r="O30" i="3"/>
  <c r="P34" i="7"/>
  <c r="N42" i="16"/>
  <c r="N42" i="14"/>
  <c r="O44" i="2"/>
  <c r="N41" i="7"/>
  <c r="N42" i="3"/>
  <c r="N42" i="9"/>
  <c r="N43" i="9"/>
  <c r="O49" i="15"/>
  <c r="O49" i="11"/>
  <c r="O48" i="11"/>
  <c r="O50" i="11"/>
  <c r="O48" i="14"/>
  <c r="O50" i="13"/>
  <c r="O47" i="10"/>
  <c r="P55" i="12"/>
  <c r="P51" i="13"/>
  <c r="P15" i="11"/>
  <c r="P14" i="8"/>
  <c r="P14" i="3"/>
  <c r="N59" i="12"/>
  <c r="N56" i="6"/>
  <c r="O60" i="2"/>
  <c r="N58" i="14"/>
  <c r="N57" i="15"/>
  <c r="N59" i="16"/>
  <c r="P61" i="6"/>
  <c r="N66" i="10"/>
  <c r="N69" i="3"/>
  <c r="N66" i="14"/>
  <c r="N69" i="13"/>
  <c r="N67" i="13"/>
  <c r="N70" i="15"/>
  <c r="P72" i="8"/>
  <c r="P71" i="3"/>
  <c r="N80" i="5"/>
  <c r="N76" i="3"/>
  <c r="N79" i="15"/>
  <c r="O80" i="2"/>
  <c r="O79" i="2"/>
  <c r="N78" i="13"/>
  <c r="P84" i="4"/>
  <c r="P81" i="4"/>
  <c r="P85" i="14"/>
  <c r="N87" i="9"/>
  <c r="N87" i="4"/>
  <c r="N89" i="13"/>
  <c r="N88" i="6"/>
  <c r="P94" i="6"/>
  <c r="P105" i="8"/>
  <c r="P106" i="3"/>
  <c r="P100" i="16"/>
  <c r="P96" i="14"/>
  <c r="P100" i="14"/>
  <c r="P103" i="6"/>
  <c r="P103" i="12"/>
  <c r="P31" i="16"/>
  <c r="P34" i="6"/>
  <c r="N45" i="16"/>
  <c r="N43" i="12"/>
  <c r="N44" i="3"/>
  <c r="N42" i="13"/>
  <c r="N43" i="13"/>
  <c r="N42" i="6"/>
  <c r="P47" i="2"/>
  <c r="O50" i="10"/>
  <c r="O46" i="10"/>
  <c r="O46" i="9"/>
  <c r="P46" i="2"/>
  <c r="P55" i="11"/>
  <c r="P13" i="11"/>
  <c r="N56" i="3"/>
  <c r="O56" i="2"/>
  <c r="N56" i="9"/>
  <c r="O57" i="2"/>
  <c r="N59" i="10"/>
  <c r="N58" i="13"/>
  <c r="P65" i="5"/>
  <c r="N70" i="10"/>
  <c r="N66" i="11"/>
  <c r="N69" i="9"/>
  <c r="O68" i="2"/>
  <c r="N66" i="8"/>
  <c r="N67" i="6"/>
  <c r="P73" i="9"/>
  <c r="P72" i="13"/>
  <c r="N76" i="15"/>
  <c r="O78" i="2"/>
  <c r="N80" i="10"/>
  <c r="N79" i="12"/>
  <c r="N78" i="4"/>
  <c r="Q82" i="2"/>
  <c r="P84" i="10"/>
  <c r="N86" i="9"/>
  <c r="N87" i="13"/>
  <c r="N86" i="6"/>
  <c r="N90" i="3"/>
  <c r="P104" i="16"/>
  <c r="P95" i="4"/>
  <c r="P93" i="9"/>
  <c r="P95" i="7"/>
  <c r="Q95" i="7" s="1"/>
  <c r="P105" i="9"/>
  <c r="P91" i="11"/>
  <c r="P92" i="16"/>
  <c r="P95" i="8"/>
  <c r="P99" i="14"/>
  <c r="P91" i="6"/>
  <c r="P96" i="6"/>
  <c r="P94" i="8"/>
  <c r="P93" i="12"/>
  <c r="P103" i="15"/>
  <c r="N5" i="14"/>
  <c r="N5" i="11"/>
  <c r="O5" i="13"/>
  <c r="N25" i="6"/>
  <c r="N25" i="10"/>
  <c r="N25" i="4"/>
  <c r="P33" i="8"/>
  <c r="N41" i="3"/>
  <c r="O47" i="9"/>
  <c r="P11" i="16"/>
  <c r="N60" i="10"/>
  <c r="N68" i="14"/>
  <c r="N78" i="11"/>
  <c r="N89" i="8"/>
  <c r="P102" i="7"/>
  <c r="N59" i="13"/>
  <c r="P31" i="7"/>
  <c r="P33" i="14"/>
  <c r="Q31" i="2"/>
  <c r="P54" i="5"/>
  <c r="P53" i="16"/>
  <c r="P63" i="4"/>
  <c r="N23" i="10"/>
  <c r="N87" i="15"/>
  <c r="N21" i="9"/>
  <c r="N22" i="5"/>
  <c r="O30" i="12"/>
  <c r="P34" i="3"/>
  <c r="N44" i="5"/>
  <c r="O42" i="2"/>
  <c r="N44" i="8"/>
  <c r="N41" i="16"/>
  <c r="N44" i="14"/>
  <c r="N41" i="6"/>
  <c r="N45" i="12"/>
  <c r="O50" i="7"/>
  <c r="O47" i="5"/>
  <c r="O50" i="4"/>
  <c r="O48" i="3"/>
  <c r="O48" i="12"/>
  <c r="O48" i="15"/>
  <c r="O46" i="3"/>
  <c r="P51" i="12"/>
  <c r="P55" i="9"/>
  <c r="P11" i="13"/>
  <c r="P12" i="4"/>
  <c r="P14" i="12"/>
  <c r="N60" i="14"/>
  <c r="N58" i="16"/>
  <c r="N56" i="4"/>
  <c r="N56" i="7"/>
  <c r="N58" i="8"/>
  <c r="P62" i="11"/>
  <c r="P62" i="10"/>
  <c r="N66" i="3"/>
  <c r="N68" i="10"/>
  <c r="N69" i="15"/>
  <c r="N69" i="16"/>
  <c r="N70" i="13"/>
  <c r="N66" i="15"/>
  <c r="P74" i="11"/>
  <c r="P73" i="10"/>
  <c r="N77" i="6"/>
  <c r="N76" i="9"/>
  <c r="N77" i="14"/>
  <c r="N78" i="9"/>
  <c r="N76" i="16"/>
  <c r="P84" i="9"/>
  <c r="P83" i="4"/>
  <c r="P85" i="5"/>
  <c r="N88" i="9"/>
  <c r="N90" i="6"/>
  <c r="N90" i="4"/>
  <c r="N90" i="8"/>
  <c r="N88" i="13"/>
  <c r="Q94" i="2"/>
  <c r="P106" i="7"/>
  <c r="P96" i="7"/>
  <c r="P92" i="4"/>
  <c r="P106" i="4"/>
  <c r="P97" i="7"/>
  <c r="P97" i="8"/>
  <c r="P102" i="3"/>
  <c r="P95" i="15"/>
  <c r="P34" i="10"/>
  <c r="P33" i="16"/>
  <c r="N41" i="13"/>
  <c r="N44" i="4"/>
  <c r="O45" i="2"/>
  <c r="N43" i="3"/>
  <c r="N45" i="4"/>
  <c r="N41" i="10"/>
  <c r="O49" i="16"/>
  <c r="O50" i="15"/>
  <c r="O50" i="8"/>
  <c r="O47" i="15"/>
  <c r="P51" i="11"/>
  <c r="P13" i="5"/>
  <c r="N60" i="3"/>
  <c r="N58" i="11"/>
  <c r="N56" i="13"/>
  <c r="N59" i="5"/>
  <c r="N60" i="5"/>
  <c r="N59" i="7"/>
  <c r="N56" i="8"/>
  <c r="P63" i="14"/>
  <c r="N66" i="4"/>
  <c r="N67" i="10"/>
  <c r="N67" i="15"/>
  <c r="N70" i="12"/>
  <c r="N70" i="11"/>
  <c r="O66" i="2"/>
  <c r="P75" i="5"/>
  <c r="N79" i="4"/>
  <c r="N77" i="15"/>
  <c r="N77" i="16"/>
  <c r="N76" i="10"/>
  <c r="N79" i="11"/>
  <c r="N80" i="8"/>
  <c r="P85" i="3"/>
  <c r="Q85" i="3"/>
  <c r="P85" i="9"/>
  <c r="N87" i="8"/>
  <c r="N89" i="15"/>
  <c r="N88" i="3"/>
  <c r="N90" i="16"/>
  <c r="P94" i="9"/>
  <c r="Q96" i="2"/>
  <c r="P98" i="9"/>
  <c r="P106" i="10"/>
  <c r="P91" i="8"/>
  <c r="P105" i="7"/>
  <c r="P100" i="8"/>
  <c r="P96" i="15"/>
  <c r="P106" i="11"/>
  <c r="P103" i="13"/>
  <c r="P95" i="11"/>
  <c r="P98" i="14"/>
  <c r="N5" i="12"/>
  <c r="N5" i="8"/>
  <c r="N24" i="12"/>
  <c r="O24" i="2"/>
  <c r="N21" i="14"/>
  <c r="N25" i="12"/>
  <c r="N43" i="10"/>
  <c r="O41" i="2"/>
  <c r="P48" i="2"/>
  <c r="N58" i="4"/>
  <c r="N56" i="12"/>
  <c r="O67" i="2"/>
  <c r="N77" i="13"/>
  <c r="N89" i="14"/>
  <c r="P97" i="3"/>
  <c r="P93" i="10"/>
  <c r="O59" i="2"/>
  <c r="P32" i="14"/>
  <c r="P33" i="4"/>
  <c r="P53" i="8"/>
  <c r="P54" i="10"/>
  <c r="Q51" i="2"/>
  <c r="P61" i="5"/>
  <c r="O30" i="7"/>
  <c r="N23" i="5"/>
  <c r="P30" i="2"/>
  <c r="P33" i="13"/>
  <c r="P35" i="15"/>
  <c r="N42" i="11"/>
  <c r="N45" i="3"/>
  <c r="N45" i="6"/>
  <c r="N41" i="4"/>
  <c r="N45" i="8"/>
  <c r="N41" i="11"/>
  <c r="N43" i="15"/>
  <c r="P50" i="2"/>
  <c r="O48" i="8"/>
  <c r="O49" i="14"/>
  <c r="O46" i="11"/>
  <c r="O48" i="16"/>
  <c r="O47" i="6"/>
  <c r="O46" i="16"/>
  <c r="P53" i="4"/>
  <c r="P54" i="13"/>
  <c r="P11" i="8"/>
  <c r="P15" i="7"/>
  <c r="P12" i="7"/>
  <c r="N60" i="13"/>
  <c r="N58" i="3"/>
  <c r="N56" i="14"/>
  <c r="N60" i="11"/>
  <c r="N60" i="8"/>
  <c r="Q61" i="2"/>
  <c r="P65" i="15"/>
  <c r="N68" i="12"/>
  <c r="N69" i="12"/>
  <c r="N70" i="3"/>
  <c r="N70" i="7"/>
  <c r="N67" i="7"/>
  <c r="N67" i="8"/>
  <c r="Q72" i="2"/>
  <c r="P74" i="3"/>
  <c r="N77" i="8"/>
  <c r="N77" i="10"/>
  <c r="N76" i="4"/>
  <c r="N80" i="6"/>
  <c r="N76" i="14"/>
  <c r="P85" i="16"/>
  <c r="P83" i="16"/>
  <c r="P83" i="13"/>
  <c r="N86" i="5"/>
  <c r="N88" i="11"/>
  <c r="N89" i="12"/>
  <c r="N89" i="11"/>
  <c r="N87" i="14"/>
  <c r="P106" i="8"/>
  <c r="P98" i="7"/>
  <c r="P95" i="14"/>
  <c r="P97" i="13"/>
  <c r="P96" i="10"/>
  <c r="P96" i="4"/>
  <c r="N25" i="9"/>
  <c r="P35" i="3"/>
  <c r="P32" i="12"/>
  <c r="O43" i="2"/>
  <c r="N42" i="4"/>
  <c r="N43" i="8"/>
  <c r="N41" i="12"/>
  <c r="N44" i="16"/>
  <c r="O48" i="5"/>
  <c r="O50" i="5"/>
  <c r="O48" i="7"/>
  <c r="O49" i="3"/>
  <c r="O47" i="13"/>
  <c r="P52" i="7"/>
  <c r="P14" i="4"/>
  <c r="N56" i="5"/>
  <c r="N58" i="7"/>
  <c r="N57" i="14"/>
  <c r="N59" i="6"/>
  <c r="N56" i="11"/>
  <c r="N57" i="10"/>
  <c r="N57" i="16"/>
  <c r="P65" i="10"/>
  <c r="N68" i="3"/>
  <c r="N68" i="11"/>
  <c r="N69" i="7"/>
  <c r="Q69" i="7" s="1"/>
  <c r="N67" i="11"/>
  <c r="N69" i="8"/>
  <c r="N69" i="6"/>
  <c r="P74" i="10"/>
  <c r="N78" i="5"/>
  <c r="N78" i="14"/>
  <c r="N78" i="16"/>
  <c r="N78" i="15"/>
  <c r="N80" i="15"/>
  <c r="N79" i="6"/>
  <c r="Q83" i="2"/>
  <c r="P81" i="13"/>
  <c r="O87" i="2"/>
  <c r="N87" i="7"/>
  <c r="N86" i="7"/>
  <c r="N86" i="16"/>
  <c r="Q86" i="16" s="1"/>
  <c r="P102" i="9"/>
  <c r="P93" i="13"/>
  <c r="P99" i="16"/>
  <c r="P97" i="10"/>
  <c r="P96" i="16"/>
  <c r="P105" i="5"/>
  <c r="P94" i="12"/>
  <c r="P104" i="3"/>
  <c r="P92" i="5"/>
  <c r="P95" i="3"/>
  <c r="P92" i="14"/>
  <c r="P98" i="3"/>
  <c r="P91" i="4"/>
  <c r="N5" i="16"/>
  <c r="N5" i="6"/>
  <c r="N77" i="3"/>
  <c r="N23" i="7"/>
  <c r="O25" i="2"/>
  <c r="N22" i="14"/>
  <c r="N21" i="5"/>
  <c r="N43" i="4"/>
  <c r="O46" i="6"/>
  <c r="Q54" i="2"/>
  <c r="N60" i="12"/>
  <c r="P64" i="3"/>
  <c r="N70" i="9"/>
  <c r="N79" i="10"/>
  <c r="N87" i="10"/>
  <c r="P100" i="11"/>
  <c r="P99" i="3"/>
  <c r="Q105" i="2"/>
  <c r="P34" i="13"/>
  <c r="P31" i="10"/>
  <c r="P54" i="11"/>
  <c r="P55" i="4"/>
  <c r="P54" i="7"/>
  <c r="P14" i="6"/>
  <c r="P72" i="5"/>
  <c r="P85" i="15"/>
  <c r="Q85" i="15" s="1"/>
  <c r="O26" i="12"/>
  <c r="N97" i="9"/>
  <c r="N98" i="7"/>
  <c r="N98" i="3"/>
  <c r="N104" i="8"/>
  <c r="N97" i="5"/>
  <c r="N95" i="3"/>
  <c r="N99" i="16"/>
  <c r="N91" i="13"/>
  <c r="N106" i="7"/>
  <c r="N92" i="8"/>
  <c r="N103" i="13"/>
  <c r="N103" i="10"/>
  <c r="O91" i="2"/>
  <c r="N91" i="15"/>
  <c r="N97" i="16"/>
  <c r="N92" i="5"/>
  <c r="N95" i="8"/>
  <c r="N102" i="3"/>
  <c r="N93" i="5"/>
  <c r="O97" i="2"/>
  <c r="O96" i="2"/>
  <c r="N97" i="3"/>
  <c r="N97" i="7"/>
  <c r="N106" i="3"/>
  <c r="N105" i="5"/>
  <c r="N103" i="7"/>
  <c r="N92" i="16"/>
  <c r="N93" i="14"/>
  <c r="Q93" i="14" s="1"/>
  <c r="N106" i="8"/>
  <c r="N100" i="11"/>
  <c r="N103" i="3"/>
  <c r="Q103" i="3" s="1"/>
  <c r="N98" i="15"/>
  <c r="N93" i="15"/>
  <c r="N100" i="8"/>
  <c r="N97" i="8"/>
  <c r="Q97" i="8" s="1"/>
  <c r="N97" i="14"/>
  <c r="N96" i="16"/>
  <c r="Q96" i="16" s="1"/>
  <c r="N92" i="6"/>
  <c r="N96" i="3"/>
  <c r="N91" i="11"/>
  <c r="N91" i="4"/>
  <c r="N98" i="6"/>
  <c r="N97" i="10"/>
  <c r="N99" i="6"/>
  <c r="N97" i="6"/>
  <c r="N96" i="8"/>
  <c r="N95" i="14"/>
  <c r="N98" i="8"/>
  <c r="N98" i="5"/>
  <c r="N106" i="6"/>
  <c r="N96" i="7"/>
  <c r="N92" i="7"/>
  <c r="N94" i="9"/>
  <c r="N96" i="4"/>
  <c r="N102" i="9"/>
  <c r="N92" i="11"/>
  <c r="N94" i="15"/>
  <c r="N106" i="4"/>
  <c r="N103" i="11"/>
  <c r="N103" i="12"/>
  <c r="N93" i="12"/>
  <c r="O105" i="2"/>
  <c r="N100" i="15"/>
  <c r="N99" i="10"/>
  <c r="N97" i="12"/>
  <c r="N106" i="10"/>
  <c r="N106" i="15"/>
  <c r="N96" i="6"/>
  <c r="N94" i="12"/>
  <c r="N97" i="13"/>
  <c r="N99" i="5"/>
  <c r="N105" i="7"/>
  <c r="N105" i="15"/>
  <c r="N93" i="8"/>
  <c r="N105" i="6"/>
  <c r="N106" i="11"/>
  <c r="N99" i="14"/>
  <c r="N91" i="3"/>
  <c r="N105" i="13"/>
  <c r="N98" i="14"/>
  <c r="N99" i="9"/>
  <c r="N92" i="14"/>
  <c r="N91" i="8"/>
  <c r="N92" i="12"/>
  <c r="N96" i="12"/>
  <c r="N95" i="4"/>
  <c r="O92" i="2"/>
  <c r="P88" i="6"/>
  <c r="P86" i="11"/>
  <c r="P88" i="5"/>
  <c r="P87" i="12"/>
  <c r="Q87" i="12" s="1"/>
  <c r="P89" i="12"/>
  <c r="P87" i="4"/>
  <c r="P90" i="11"/>
  <c r="P90" i="16"/>
  <c r="P88" i="16"/>
  <c r="P88" i="3"/>
  <c r="P88" i="12"/>
  <c r="P90" i="3"/>
  <c r="P89" i="7"/>
  <c r="P89" i="6"/>
  <c r="P87" i="11"/>
  <c r="P89" i="9"/>
  <c r="P86" i="3"/>
  <c r="P87" i="15"/>
  <c r="P89" i="3"/>
  <c r="P90" i="9"/>
  <c r="Q90" i="9" s="1"/>
  <c r="P90" i="5"/>
  <c r="P90" i="15"/>
  <c r="Q88" i="2"/>
  <c r="P90" i="12"/>
  <c r="P90" i="6"/>
  <c r="P88" i="4"/>
  <c r="P86" i="10"/>
  <c r="Q86" i="2"/>
  <c r="P87" i="14"/>
  <c r="P86" i="16"/>
  <c r="P87" i="9"/>
  <c r="P87" i="6"/>
  <c r="P88" i="13"/>
  <c r="N84" i="10"/>
  <c r="N82" i="16"/>
  <c r="N83" i="3"/>
  <c r="Q83" i="3" s="1"/>
  <c r="N85" i="10"/>
  <c r="N85" i="5"/>
  <c r="P77" i="6"/>
  <c r="P77" i="8"/>
  <c r="P79" i="14"/>
  <c r="P80" i="13"/>
  <c r="P79" i="9"/>
  <c r="P76" i="4"/>
  <c r="Q76" i="4" s="1"/>
  <c r="P80" i="5"/>
  <c r="P80" i="12"/>
  <c r="P76" i="6"/>
  <c r="P76" i="8"/>
  <c r="P79" i="6"/>
  <c r="P76" i="11"/>
  <c r="P78" i="7"/>
  <c r="Q76" i="2"/>
  <c r="Q78" i="2"/>
  <c r="P76" i="7"/>
  <c r="Q76" i="7" s="1"/>
  <c r="Q79" i="2"/>
  <c r="P79" i="4"/>
  <c r="P76" i="13"/>
  <c r="P78" i="16"/>
  <c r="P79" i="13"/>
  <c r="P78" i="10"/>
  <c r="P80" i="6"/>
  <c r="P78" i="9"/>
  <c r="P76" i="10"/>
  <c r="P78" i="6"/>
  <c r="P76" i="9"/>
  <c r="P78" i="11"/>
  <c r="P79" i="11"/>
  <c r="P76" i="3"/>
  <c r="P78" i="14"/>
  <c r="P78" i="13"/>
  <c r="P76" i="16"/>
  <c r="P78" i="5"/>
  <c r="P77" i="7"/>
  <c r="P77" i="9"/>
  <c r="P79" i="7"/>
  <c r="P79" i="5"/>
  <c r="P80" i="15"/>
  <c r="P78" i="3"/>
  <c r="P80" i="11"/>
  <c r="N75" i="8"/>
  <c r="N73" i="3"/>
  <c r="N75" i="16"/>
  <c r="N75" i="15"/>
  <c r="N71" i="15"/>
  <c r="Q71" i="15" s="1"/>
  <c r="P69" i="3"/>
  <c r="P70" i="10"/>
  <c r="P66" i="5"/>
  <c r="P66" i="8"/>
  <c r="P67" i="14"/>
  <c r="P68" i="10"/>
  <c r="P69" i="7"/>
  <c r="P70" i="13"/>
  <c r="Q70" i="13" s="1"/>
  <c r="P68" i="8"/>
  <c r="P67" i="8"/>
  <c r="Q67" i="8" s="1"/>
  <c r="P66" i="7"/>
  <c r="P69" i="5"/>
  <c r="P69" i="12"/>
  <c r="P67" i="13"/>
  <c r="P70" i="12"/>
  <c r="P67" i="12"/>
  <c r="Q67" i="12" s="1"/>
  <c r="P67" i="16"/>
  <c r="P69" i="13"/>
  <c r="P70" i="4"/>
  <c r="P69" i="16"/>
  <c r="P68" i="14"/>
  <c r="P66" i="14"/>
  <c r="Q66" i="14" s="1"/>
  <c r="P68" i="15"/>
  <c r="P67" i="6"/>
  <c r="P68" i="11"/>
  <c r="P70" i="8"/>
  <c r="Q70" i="8" s="1"/>
  <c r="P66" i="10"/>
  <c r="P69" i="6"/>
  <c r="P68" i="13"/>
  <c r="P68" i="12"/>
  <c r="P67" i="11"/>
  <c r="P68" i="5"/>
  <c r="P70" i="5"/>
  <c r="Q66" i="2"/>
  <c r="P68" i="7"/>
  <c r="P67" i="3"/>
  <c r="P66" i="6"/>
  <c r="P70" i="6"/>
  <c r="P70" i="16"/>
  <c r="P69" i="8"/>
  <c r="Q69" i="8" s="1"/>
  <c r="P66" i="12"/>
  <c r="N64" i="10"/>
  <c r="N62" i="3"/>
  <c r="N61" i="7"/>
  <c r="N62" i="14"/>
  <c r="N64" i="14"/>
  <c r="N61" i="5"/>
  <c r="P58" i="13"/>
  <c r="Q58" i="13" s="1"/>
  <c r="P57" i="12"/>
  <c r="P60" i="10"/>
  <c r="P57" i="16"/>
  <c r="P60" i="13"/>
  <c r="P57" i="10"/>
  <c r="P60" i="8"/>
  <c r="Q60" i="8" s="1"/>
  <c r="P59" i="13"/>
  <c r="Q57" i="2"/>
  <c r="P56" i="7"/>
  <c r="P59" i="10"/>
  <c r="P57" i="6"/>
  <c r="P60" i="16"/>
  <c r="P58" i="3"/>
  <c r="P60" i="7"/>
  <c r="P59" i="15"/>
  <c r="P56" i="16"/>
  <c r="P58" i="6"/>
  <c r="P57" i="5"/>
  <c r="P57" i="14"/>
  <c r="P57" i="15"/>
  <c r="P56" i="3"/>
  <c r="P56" i="13"/>
  <c r="P56" i="11"/>
  <c r="P59" i="3"/>
  <c r="Q59" i="3" s="1"/>
  <c r="P57" i="13"/>
  <c r="P59" i="16"/>
  <c r="Q59" i="16" s="1"/>
  <c r="P56" i="14"/>
  <c r="P56" i="15"/>
  <c r="P57" i="3"/>
  <c r="P58" i="7"/>
  <c r="P58" i="10"/>
  <c r="P59" i="9"/>
  <c r="P57" i="7"/>
  <c r="P60" i="14"/>
  <c r="Q60" i="14" s="1"/>
  <c r="P56" i="4"/>
  <c r="P56" i="10"/>
  <c r="P60" i="11"/>
  <c r="P57" i="11"/>
  <c r="N12" i="8"/>
  <c r="N15" i="11"/>
  <c r="Q15" i="11" s="1"/>
  <c r="N15" i="7"/>
  <c r="N13" i="10"/>
  <c r="N11" i="7"/>
  <c r="N15" i="8"/>
  <c r="N13" i="7"/>
  <c r="N14" i="7"/>
  <c r="O13" i="2"/>
  <c r="N13" i="11"/>
  <c r="Q13" i="11" s="1"/>
  <c r="N14" i="12"/>
  <c r="N14" i="8"/>
  <c r="Q14" i="8" s="1"/>
  <c r="N11" i="3"/>
  <c r="N15" i="6"/>
  <c r="N14" i="16"/>
  <c r="N11" i="16"/>
  <c r="N15" i="5"/>
  <c r="N11" i="14"/>
  <c r="N13" i="14"/>
  <c r="N11" i="5"/>
  <c r="N13" i="5"/>
  <c r="N11" i="12"/>
  <c r="O15" i="2"/>
  <c r="N15" i="4"/>
  <c r="P10" i="8"/>
  <c r="P8" i="11"/>
  <c r="P9" i="4"/>
  <c r="P10" i="15"/>
  <c r="P6" i="5"/>
  <c r="P7" i="6"/>
  <c r="P9" i="5"/>
  <c r="P10" i="13"/>
  <c r="P7" i="15"/>
  <c r="Q7" i="15" s="1"/>
  <c r="P10" i="12"/>
  <c r="P7" i="8"/>
  <c r="P8" i="3"/>
  <c r="P9" i="12"/>
  <c r="P10" i="7"/>
  <c r="P6" i="15"/>
  <c r="P9" i="7"/>
  <c r="P6" i="13"/>
  <c r="Q6" i="13" s="1"/>
  <c r="P7" i="14"/>
  <c r="P8" i="16"/>
  <c r="Q8" i="16" s="1"/>
  <c r="P8" i="8"/>
  <c r="P10" i="14"/>
  <c r="P6" i="3"/>
  <c r="Q10" i="2"/>
  <c r="P9" i="6"/>
  <c r="P8" i="14"/>
  <c r="Q8" i="14" s="1"/>
  <c r="P37" i="2"/>
  <c r="O38" i="11"/>
  <c r="O38" i="6"/>
  <c r="O37" i="11"/>
  <c r="O40" i="10"/>
  <c r="O37" i="16"/>
  <c r="O36" i="15"/>
  <c r="O39" i="3"/>
  <c r="Q39" i="3" s="1"/>
  <c r="O40" i="15"/>
  <c r="O40" i="13"/>
  <c r="O40" i="3"/>
  <c r="O37" i="4"/>
  <c r="O37" i="3"/>
  <c r="O40" i="16"/>
  <c r="P36" i="2"/>
  <c r="O40" i="12"/>
  <c r="Q40" i="12" s="1"/>
  <c r="O39" i="10"/>
  <c r="O38" i="8"/>
  <c r="O38" i="13"/>
  <c r="O37" i="8"/>
  <c r="O39" i="5"/>
  <c r="O38" i="10"/>
  <c r="O38" i="16"/>
  <c r="O39" i="12"/>
  <c r="Q39" i="12" s="1"/>
  <c r="O36" i="5"/>
  <c r="O37" i="13"/>
  <c r="O40" i="8"/>
  <c r="O38" i="4"/>
  <c r="O36" i="12"/>
  <c r="O37" i="10"/>
  <c r="O38" i="15"/>
  <c r="O39" i="15"/>
  <c r="Q39" i="15" s="1"/>
  <c r="O37" i="6"/>
  <c r="O38" i="12"/>
  <c r="O37" i="15"/>
  <c r="O36" i="13"/>
  <c r="O36" i="4"/>
  <c r="O36" i="3"/>
  <c r="O37" i="14"/>
  <c r="O39" i="16"/>
  <c r="Q39" i="16" s="1"/>
  <c r="O39" i="13"/>
  <c r="Q15" i="3"/>
  <c r="N29" i="1"/>
  <c r="P696" i="1"/>
  <c r="O91" i="3"/>
  <c r="N105" i="9"/>
  <c r="O105" i="9"/>
  <c r="F91" i="2"/>
  <c r="G91" i="2" s="1"/>
  <c r="I92" i="2" s="1"/>
  <c r="M92" i="2" s="1"/>
  <c r="P91" i="2"/>
  <c r="O106" i="9"/>
  <c r="N106" i="9"/>
  <c r="O92" i="7"/>
  <c r="O92" i="16"/>
  <c r="N106" i="5"/>
  <c r="O106" i="5"/>
  <c r="N105" i="14"/>
  <c r="O105" i="14"/>
  <c r="O92" i="5"/>
  <c r="O105" i="16"/>
  <c r="O91" i="8"/>
  <c r="N106" i="16"/>
  <c r="O106" i="16"/>
  <c r="Q106" i="16"/>
  <c r="F92" i="2"/>
  <c r="P92" i="2"/>
  <c r="P105" i="2"/>
  <c r="F105" i="2"/>
  <c r="I95" i="2"/>
  <c r="P106" i="16"/>
  <c r="O92" i="14"/>
  <c r="Q92" i="14" s="1"/>
  <c r="N105" i="11"/>
  <c r="O105" i="11"/>
  <c r="N91" i="6"/>
  <c r="O91" i="6"/>
  <c r="S697" i="1"/>
  <c r="R697" i="1"/>
  <c r="Q704" i="1"/>
  <c r="S702" i="1"/>
  <c r="Q702" i="1"/>
  <c r="P702" i="1"/>
  <c r="R702" i="1"/>
  <c r="R691" i="1"/>
  <c r="S704" i="1"/>
  <c r="P695" i="1"/>
  <c r="R704" i="1"/>
  <c r="Q694" i="1"/>
  <c r="Q691" i="1"/>
  <c r="S691" i="1"/>
  <c r="T706" i="1"/>
  <c r="T707" i="1"/>
  <c r="Q693" i="1"/>
  <c r="S693" i="1"/>
  <c r="Q705" i="1"/>
  <c r="R707" i="1"/>
  <c r="T703" i="1"/>
  <c r="P705" i="1"/>
  <c r="S707" i="1"/>
  <c r="I709" i="1"/>
  <c r="R708" i="1"/>
  <c r="R699" i="1"/>
  <c r="Q699" i="1"/>
  <c r="S700" i="1"/>
  <c r="P708" i="1"/>
  <c r="U708" i="1" s="1"/>
  <c r="T708" i="1"/>
  <c r="S699" i="1"/>
  <c r="T699" i="1"/>
  <c r="Q708" i="1"/>
  <c r="P691" i="1"/>
  <c r="Q698" i="1"/>
  <c r="T698" i="1"/>
  <c r="R698" i="1"/>
  <c r="P698" i="1"/>
  <c r="Q701" i="1"/>
  <c r="S692" i="1"/>
  <c r="U692" i="1" s="1"/>
  <c r="Q692" i="1"/>
  <c r="P692" i="1"/>
  <c r="T692" i="1"/>
  <c r="P706" i="1"/>
  <c r="R692" i="1"/>
  <c r="P701" i="1"/>
  <c r="Q706" i="1"/>
  <c r="S705" i="1"/>
  <c r="S703" i="1"/>
  <c r="T705" i="1"/>
  <c r="Q700" i="1"/>
  <c r="T700" i="1"/>
  <c r="P700" i="1"/>
  <c r="Q46" i="3"/>
  <c r="Q86" i="3"/>
  <c r="Q74" i="3"/>
  <c r="Q87" i="3"/>
  <c r="Q96" i="3"/>
  <c r="Q45" i="3"/>
  <c r="Q6" i="16"/>
  <c r="Q80" i="4"/>
  <c r="Q88" i="16"/>
  <c r="Q6" i="15"/>
  <c r="Q13" i="16"/>
  <c r="Q47" i="4"/>
  <c r="Q11" i="3"/>
  <c r="Q68" i="15"/>
  <c r="Q82" i="16"/>
  <c r="Q99" i="16"/>
  <c r="Q14" i="14"/>
  <c r="Q77" i="16"/>
  <c r="Q46" i="16"/>
  <c r="Q87" i="16"/>
  <c r="Q18" i="16"/>
  <c r="Q89" i="16"/>
  <c r="Q52" i="16"/>
  <c r="Q20" i="16"/>
  <c r="Q84" i="16"/>
  <c r="Q34" i="16"/>
  <c r="Q43" i="16"/>
  <c r="Q61" i="3"/>
  <c r="Q16" i="3"/>
  <c r="Q47" i="3"/>
  <c r="Q7" i="3"/>
  <c r="Q27" i="3"/>
  <c r="Q18" i="3"/>
  <c r="Q17" i="3"/>
  <c r="Q38" i="3"/>
  <c r="Q67" i="4"/>
  <c r="Q68" i="4"/>
  <c r="Q37" i="3"/>
  <c r="Q6" i="3"/>
  <c r="Q81" i="16"/>
  <c r="Q71" i="16"/>
  <c r="Q40" i="3"/>
  <c r="Q79" i="3"/>
  <c r="Q43" i="3"/>
  <c r="Q63" i="3"/>
  <c r="Q31" i="3"/>
  <c r="Q72" i="3"/>
  <c r="Q33" i="3"/>
  <c r="Q81" i="3"/>
  <c r="Q15" i="4"/>
  <c r="Q11" i="16"/>
  <c r="Q75" i="16"/>
  <c r="Q88" i="3"/>
  <c r="Q60" i="16"/>
  <c r="Q97" i="16"/>
  <c r="Q52" i="3"/>
  <c r="Q78" i="3"/>
  <c r="Q41" i="3"/>
  <c r="Q102" i="3"/>
  <c r="Q64" i="3"/>
  <c r="Q104" i="3"/>
  <c r="Q69" i="3"/>
  <c r="Q58" i="4"/>
  <c r="Q83" i="16"/>
  <c r="Q66" i="3"/>
  <c r="Q44" i="3"/>
  <c r="Q30" i="3"/>
  <c r="Q76" i="16"/>
  <c r="Q29" i="3"/>
  <c r="Q30" i="4"/>
  <c r="Q60" i="4"/>
  <c r="Q80" i="3"/>
  <c r="Q73" i="3"/>
  <c r="Q73" i="4"/>
  <c r="Q78" i="4"/>
  <c r="Q26" i="4"/>
  <c r="Q87" i="4"/>
  <c r="Q8" i="4"/>
  <c r="Q65" i="4"/>
  <c r="Q6" i="4"/>
  <c r="Q36" i="16"/>
  <c r="Q85" i="16"/>
  <c r="Q35" i="16"/>
  <c r="Q48" i="16"/>
  <c r="Q45" i="16"/>
  <c r="Q10" i="16"/>
  <c r="Q57" i="16"/>
  <c r="Q44" i="16"/>
  <c r="Q7" i="16"/>
  <c r="Q47" i="16"/>
  <c r="Q32" i="16"/>
  <c r="Q16" i="14"/>
  <c r="Q103" i="14"/>
  <c r="Q29" i="4"/>
  <c r="Q75" i="4"/>
  <c r="Q85" i="14"/>
  <c r="Q12" i="14"/>
  <c r="Q96" i="14"/>
  <c r="Q48" i="14"/>
  <c r="Q17" i="14"/>
  <c r="Q37" i="14"/>
  <c r="Q40" i="8"/>
  <c r="Q8" i="8"/>
  <c r="Q9" i="7"/>
  <c r="Q14" i="7"/>
  <c r="Q60" i="7"/>
  <c r="Q64" i="14"/>
  <c r="Q88" i="4"/>
  <c r="Q90" i="15"/>
  <c r="Q87" i="15"/>
  <c r="Q93" i="8"/>
  <c r="Q69" i="16"/>
  <c r="Q67" i="16"/>
  <c r="Q58" i="16"/>
  <c r="Q91" i="16"/>
  <c r="Q95" i="16"/>
  <c r="Q70" i="16"/>
  <c r="Q16" i="16"/>
  <c r="Q98" i="16"/>
  <c r="Q78" i="16"/>
  <c r="Q80" i="16"/>
  <c r="Q44" i="14"/>
  <c r="Q74" i="4"/>
  <c r="Q64" i="4"/>
  <c r="Q38" i="8"/>
  <c r="Q40" i="16"/>
  <c r="Q37" i="16"/>
  <c r="Q7" i="8"/>
  <c r="Q9" i="4"/>
  <c r="Q13" i="14"/>
  <c r="Q57" i="7"/>
  <c r="Q58" i="3"/>
  <c r="Q56" i="7"/>
  <c r="Q62" i="14"/>
  <c r="Q68" i="14"/>
  <c r="Q67" i="14"/>
  <c r="Q77" i="7"/>
  <c r="Q79" i="14"/>
  <c r="Q89" i="7"/>
  <c r="Q99" i="14"/>
  <c r="Q7" i="14"/>
  <c r="Q10" i="7"/>
  <c r="Q11" i="14"/>
  <c r="Q15" i="8"/>
  <c r="Q56" i="15"/>
  <c r="Q61" i="7"/>
  <c r="Q66" i="8"/>
  <c r="Q75" i="8"/>
  <c r="Q76" i="8"/>
  <c r="Q92" i="7"/>
  <c r="Q103" i="7"/>
  <c r="Q38" i="4"/>
  <c r="Q37" i="8"/>
  <c r="Q37" i="4"/>
  <c r="Q10" i="14"/>
  <c r="Q11" i="7"/>
  <c r="Q12" i="8"/>
  <c r="Q56" i="4"/>
  <c r="Q56" i="14"/>
  <c r="Q57" i="14"/>
  <c r="Q68" i="7"/>
  <c r="Q70" i="4"/>
  <c r="Q66" i="7"/>
  <c r="Q79" i="7"/>
  <c r="Q78" i="7"/>
  <c r="Q95" i="4"/>
  <c r="Q15" i="7"/>
  <c r="Q80" i="15"/>
  <c r="Q105" i="15"/>
  <c r="Q93" i="15"/>
  <c r="Q57" i="15"/>
  <c r="Q100" i="15"/>
  <c r="Q98" i="15"/>
  <c r="Q63" i="16"/>
  <c r="Q26" i="14"/>
  <c r="Q24" i="4"/>
  <c r="Q97" i="14"/>
  <c r="Q40" i="14"/>
  <c r="Q95" i="14"/>
  <c r="Q62" i="4"/>
  <c r="Q68" i="8"/>
  <c r="Q78" i="14"/>
  <c r="Q87" i="14"/>
  <c r="Q98" i="8"/>
  <c r="Q104" i="8"/>
  <c r="Q21" i="4"/>
  <c r="Q96" i="7"/>
  <c r="Q15" i="14"/>
  <c r="Q98" i="14"/>
  <c r="Q98" i="7"/>
  <c r="Q86" i="14"/>
  <c r="Q70" i="14"/>
  <c r="Q9" i="14"/>
  <c r="Q100" i="8"/>
  <c r="Q97" i="7"/>
  <c r="Q63" i="4"/>
  <c r="Q34" i="4"/>
  <c r="Q85" i="4"/>
  <c r="Q13" i="4"/>
  <c r="Q61" i="4"/>
  <c r="Q45" i="4"/>
  <c r="Q14" i="4"/>
  <c r="Q20" i="4"/>
  <c r="Q81" i="4"/>
  <c r="Q7" i="4"/>
  <c r="Q57" i="4"/>
  <c r="Q83" i="4"/>
  <c r="Q17" i="4"/>
  <c r="Q84" i="4"/>
  <c r="Q82" i="4"/>
  <c r="Q11" i="4"/>
  <c r="Q50" i="4"/>
  <c r="Q92" i="4"/>
  <c r="Q18" i="4"/>
  <c r="Q77" i="4"/>
  <c r="Q48" i="4"/>
  <c r="Q86" i="4"/>
  <c r="Q90" i="4"/>
  <c r="Q43" i="4"/>
  <c r="Q12" i="4"/>
  <c r="Q46" i="4"/>
  <c r="Q39" i="4"/>
  <c r="Q48" i="3"/>
  <c r="Q90" i="14"/>
  <c r="Q39" i="14"/>
  <c r="Q76" i="14"/>
  <c r="Q18" i="14"/>
  <c r="Q49" i="6"/>
  <c r="Q64" i="6"/>
  <c r="Q11" i="6"/>
  <c r="Q52" i="6"/>
  <c r="Q22" i="6"/>
  <c r="Q34" i="6"/>
  <c r="Q63" i="14"/>
  <c r="Q73" i="16"/>
  <c r="Q41" i="14"/>
  <c r="Q102" i="14"/>
  <c r="Q28" i="4"/>
  <c r="Q73" i="14"/>
  <c r="Q81" i="14"/>
  <c r="Q59" i="14"/>
  <c r="Q62" i="16"/>
  <c r="Q30" i="16"/>
  <c r="Q65" i="16"/>
  <c r="Q79" i="8"/>
  <c r="Q57" i="8"/>
  <c r="Q42" i="8"/>
  <c r="Q39" i="8"/>
  <c r="Q64" i="8"/>
  <c r="Q28" i="8"/>
  <c r="Q63" i="8"/>
  <c r="Q61" i="8"/>
  <c r="Q105" i="8"/>
  <c r="Q26" i="8"/>
  <c r="Q59" i="8"/>
  <c r="Q9" i="8"/>
  <c r="Q43" i="8"/>
  <c r="Q41" i="8"/>
  <c r="Q6" i="8"/>
  <c r="Q16" i="8"/>
  <c r="Q85" i="8"/>
  <c r="Q82" i="8"/>
  <c r="Q81" i="8"/>
  <c r="Q89" i="8"/>
  <c r="Q65" i="8"/>
  <c r="Q56" i="8"/>
  <c r="Q27" i="8"/>
  <c r="Q78" i="8"/>
  <c r="Q47" i="8"/>
  <c r="Q48" i="8"/>
  <c r="Q90" i="8"/>
  <c r="Q20" i="8"/>
  <c r="Q55" i="8"/>
  <c r="Q83" i="8"/>
  <c r="Q84" i="8"/>
  <c r="Q72" i="8"/>
  <c r="Q30" i="8"/>
  <c r="Q62" i="8"/>
  <c r="Q13" i="8"/>
  <c r="Q46" i="8"/>
  <c r="Q49" i="8"/>
  <c r="Q87" i="8"/>
  <c r="Q45" i="8"/>
  <c r="Q11" i="8"/>
  <c r="Q80" i="8"/>
  <c r="Q17" i="8"/>
  <c r="Q86" i="8"/>
  <c r="Q34" i="8"/>
  <c r="Q71" i="8"/>
  <c r="Q53" i="8"/>
  <c r="Q36" i="8"/>
  <c r="Q73" i="8"/>
  <c r="Q19" i="8"/>
  <c r="Q74" i="8"/>
  <c r="Q29" i="8"/>
  <c r="Q58" i="8"/>
  <c r="Q44" i="8"/>
  <c r="Q18" i="8"/>
  <c r="Q74" i="14"/>
  <c r="Q43" i="14"/>
  <c r="Q29" i="14"/>
  <c r="Q83" i="14"/>
  <c r="Q46" i="15"/>
  <c r="Q60" i="15"/>
  <c r="Q86" i="15"/>
  <c r="Q44" i="15"/>
  <c r="Q78" i="15"/>
  <c r="Q42" i="15"/>
  <c r="Q50" i="15"/>
  <c r="Q26" i="15"/>
  <c r="Q63" i="15"/>
  <c r="Q70" i="15"/>
  <c r="Q61" i="15"/>
  <c r="Q45" i="15"/>
  <c r="Q18" i="15"/>
  <c r="Q33" i="15"/>
  <c r="Q25" i="15"/>
  <c r="Q29" i="15"/>
  <c r="Q8" i="15"/>
  <c r="Q72" i="15"/>
  <c r="Q15" i="15"/>
  <c r="Q77" i="15"/>
  <c r="Q14" i="15"/>
  <c r="Q58" i="15"/>
  <c r="Q62" i="15"/>
  <c r="Q47" i="15"/>
  <c r="Q69" i="15"/>
  <c r="Q48" i="15"/>
  <c r="Q88" i="15"/>
  <c r="Q49" i="15"/>
  <c r="Q83" i="15"/>
  <c r="Q17" i="15"/>
  <c r="Q13" i="15"/>
  <c r="Q67" i="15"/>
  <c r="Q64" i="15"/>
  <c r="Q89" i="15"/>
  <c r="Q81" i="15"/>
  <c r="Q95" i="15"/>
  <c r="Q20" i="15"/>
  <c r="Q43" i="15"/>
  <c r="Q27" i="15"/>
  <c r="Q23" i="15"/>
  <c r="Q30" i="15"/>
  <c r="Q82" i="15"/>
  <c r="Q84" i="15"/>
  <c r="Q76" i="15"/>
  <c r="Q41" i="15"/>
  <c r="Q103" i="15"/>
  <c r="Q96" i="15"/>
  <c r="Q66" i="15"/>
  <c r="Q9" i="15"/>
  <c r="Q73" i="15"/>
  <c r="Q74" i="15"/>
  <c r="Q65" i="15"/>
  <c r="Q12" i="15"/>
  <c r="Q79" i="15"/>
  <c r="Q97" i="15"/>
  <c r="Q28" i="15"/>
  <c r="Q65" i="14"/>
  <c r="Q58" i="14"/>
  <c r="Q31" i="14"/>
  <c r="Q15" i="16"/>
  <c r="Q84" i="14"/>
  <c r="Q61" i="14"/>
  <c r="Q71" i="14"/>
  <c r="Q91" i="8"/>
  <c r="Q96" i="8"/>
  <c r="Q95" i="8"/>
  <c r="Q69" i="4"/>
  <c r="Q44" i="4"/>
  <c r="Q86" i="12"/>
  <c r="Q54" i="12"/>
  <c r="Q34" i="12"/>
  <c r="Q61" i="12"/>
  <c r="Q43" i="12"/>
  <c r="Q8" i="12"/>
  <c r="Q46" i="12"/>
  <c r="Q25" i="12"/>
  <c r="Q6" i="12"/>
  <c r="Q13" i="12"/>
  <c r="Q83" i="12"/>
  <c r="Q6" i="14"/>
  <c r="Q38" i="14"/>
  <c r="Q49" i="14"/>
  <c r="Q36" i="14"/>
  <c r="Q20" i="14"/>
  <c r="Q30" i="14"/>
  <c r="Q88" i="14"/>
  <c r="Q47" i="14"/>
  <c r="Q42" i="14"/>
  <c r="Q19" i="14"/>
  <c r="Q28" i="14"/>
  <c r="Q77" i="14"/>
  <c r="Q50" i="14"/>
  <c r="Q45" i="14"/>
  <c r="Q89" i="14"/>
  <c r="Q69" i="14"/>
  <c r="Q88" i="7"/>
  <c r="Q64" i="7"/>
  <c r="Q59" i="7"/>
  <c r="Q80" i="7"/>
  <c r="Q73" i="7"/>
  <c r="Q84" i="7"/>
  <c r="Q54" i="7"/>
  <c r="Q20" i="7"/>
  <c r="Q30" i="7"/>
  <c r="Q63" i="7"/>
  <c r="Q44" i="7"/>
  <c r="Q102" i="7"/>
  <c r="Q39" i="7"/>
  <c r="Q90" i="7"/>
  <c r="Q86" i="7"/>
  <c r="Q43" i="7"/>
  <c r="Q81" i="7"/>
  <c r="Q36" i="7"/>
  <c r="Q8" i="7"/>
  <c r="Q74" i="7"/>
  <c r="Q29" i="7"/>
  <c r="Q33" i="7"/>
  <c r="Q62" i="7"/>
  <c r="Q45" i="7"/>
  <c r="Q49" i="7"/>
  <c r="Q41" i="7"/>
  <c r="Q67" i="7"/>
  <c r="Q17" i="7"/>
  <c r="Q72" i="7"/>
  <c r="Q7" i="7"/>
  <c r="Q71" i="7"/>
  <c r="Q85" i="7"/>
  <c r="Q27" i="7"/>
  <c r="Q34" i="7"/>
  <c r="Q42" i="7"/>
  <c r="Q32" i="7"/>
  <c r="Q6" i="7"/>
  <c r="Q38" i="7"/>
  <c r="Q26" i="7"/>
  <c r="Q47" i="7"/>
  <c r="Q82" i="7"/>
  <c r="Q87" i="7"/>
  <c r="Q18" i="7"/>
  <c r="Q40" i="7"/>
  <c r="Q37" i="7"/>
  <c r="Q19" i="7"/>
  <c r="Q65" i="7"/>
  <c r="Q83" i="7"/>
  <c r="Q70" i="7"/>
  <c r="Q28" i="7"/>
  <c r="Q48" i="7"/>
  <c r="Q50" i="7"/>
  <c r="Q16" i="7"/>
  <c r="Q46" i="7"/>
  <c r="Q27" i="14"/>
  <c r="Q80" i="14"/>
  <c r="Q61" i="16"/>
  <c r="Q82" i="14"/>
  <c r="Q12" i="16"/>
  <c r="Q94" i="14"/>
  <c r="Q52" i="14"/>
  <c r="Q72" i="16"/>
  <c r="Q105" i="14"/>
  <c r="Q75" i="14"/>
  <c r="Q26" i="12"/>
  <c r="G92" i="2"/>
  <c r="H92" i="2"/>
  <c r="J93" i="2" s="1"/>
  <c r="G105" i="2"/>
  <c r="I106" i="2" s="1"/>
  <c r="H105" i="2"/>
  <c r="P709" i="1"/>
  <c r="J106" i="2"/>
  <c r="P694" i="1"/>
  <c r="U694" i="1" s="1"/>
  <c r="T694" i="1"/>
  <c r="AG26" i="7"/>
  <c r="AG26" i="4"/>
  <c r="AG26" i="14"/>
  <c r="AG26" i="15"/>
  <c r="AG26" i="5"/>
  <c r="AG26" i="16"/>
  <c r="AG26" i="12"/>
  <c r="AH26" i="2"/>
  <c r="AG26" i="13"/>
  <c r="AG26" i="8"/>
  <c r="AG26" i="10"/>
  <c r="AG26" i="3"/>
  <c r="AG26" i="9"/>
  <c r="AG26" i="11"/>
  <c r="AG26" i="6"/>
  <c r="AF26" i="5"/>
  <c r="AF26" i="3"/>
  <c r="AF26" i="4"/>
  <c r="AF26" i="16"/>
  <c r="AF26" i="6"/>
  <c r="AF26" i="14"/>
  <c r="AF26" i="15"/>
  <c r="AF26" i="11"/>
  <c r="AF26" i="13"/>
  <c r="AF26" i="12"/>
  <c r="AF26" i="8"/>
  <c r="AF26" i="7"/>
  <c r="AG26" i="2"/>
  <c r="AF26" i="9"/>
  <c r="AF26" i="10"/>
  <c r="AI26" i="4"/>
  <c r="AI26" i="3"/>
  <c r="AI26" i="8"/>
  <c r="AI26" i="9"/>
  <c r="AI26" i="14"/>
  <c r="AI26" i="5"/>
  <c r="AI26" i="12"/>
  <c r="AI26" i="6"/>
  <c r="AI26" i="10"/>
  <c r="AI26" i="13"/>
  <c r="AI26" i="15"/>
  <c r="AI26" i="16"/>
  <c r="AI26" i="11"/>
  <c r="AJ26" i="2"/>
  <c r="AI26" i="7"/>
  <c r="AE26" i="3"/>
  <c r="AE26" i="9"/>
  <c r="AE26" i="15"/>
  <c r="AE26" i="7"/>
  <c r="AE26" i="4"/>
  <c r="AE26" i="16"/>
  <c r="AE26" i="11"/>
  <c r="AE26" i="5"/>
  <c r="AE26" i="13"/>
  <c r="AE26" i="10"/>
  <c r="AF26" i="2"/>
  <c r="AE26" i="6"/>
  <c r="AE26" i="14"/>
  <c r="AE26" i="8"/>
  <c r="AE26" i="12"/>
  <c r="AH26" i="5"/>
  <c r="AH26" i="10"/>
  <c r="AH26" i="3"/>
  <c r="AH26" i="9"/>
  <c r="AH26" i="11"/>
  <c r="AH26" i="13"/>
  <c r="AH26" i="8"/>
  <c r="AH26" i="4"/>
  <c r="AH26" i="15"/>
  <c r="AH26" i="14"/>
  <c r="AI26" i="2"/>
  <c r="AH26" i="6"/>
  <c r="AH26" i="7"/>
  <c r="AH26" i="16"/>
  <c r="AH26" i="12"/>
  <c r="Q67" i="6"/>
  <c r="Q15" i="6"/>
  <c r="Q97" i="6"/>
  <c r="Q60" i="6"/>
  <c r="Q18" i="6"/>
  <c r="Q91" i="6"/>
  <c r="Q74" i="6"/>
  <c r="Q7" i="6"/>
  <c r="Q82" i="6"/>
  <c r="Q28" i="6"/>
  <c r="Q46" i="6"/>
  <c r="Q23" i="6"/>
  <c r="Q80" i="6"/>
  <c r="Q63" i="6"/>
  <c r="Q17" i="6"/>
  <c r="Q56" i="6"/>
  <c r="Q27" i="6"/>
  <c r="Q38" i="6"/>
  <c r="Q72" i="6"/>
  <c r="Q70" i="12"/>
  <c r="Q49" i="12"/>
  <c r="Q16" i="12"/>
  <c r="Q62" i="12"/>
  <c r="Q71" i="12"/>
  <c r="Q36" i="12"/>
  <c r="Q59" i="12"/>
  <c r="Q44" i="12"/>
  <c r="Q29" i="12"/>
  <c r="Q47" i="12"/>
  <c r="Q12" i="12"/>
  <c r="Q73" i="12"/>
  <c r="Q38" i="12"/>
  <c r="Q75" i="12"/>
  <c r="Q77" i="12"/>
  <c r="Q58" i="12"/>
  <c r="Q63" i="12"/>
  <c r="Q19" i="12"/>
  <c r="Q27" i="12"/>
  <c r="Q37" i="12"/>
  <c r="Q17" i="12"/>
  <c r="Q90" i="12"/>
  <c r="Q80" i="12"/>
  <c r="Q79" i="12"/>
  <c r="Q60" i="12"/>
  <c r="Q78" i="12"/>
  <c r="Q96" i="12"/>
  <c r="Q72" i="12"/>
  <c r="Q14" i="12"/>
  <c r="Q66" i="12"/>
  <c r="Q88" i="12"/>
  <c r="Q9" i="12"/>
  <c r="Q45" i="12"/>
  <c r="Q28" i="12"/>
  <c r="Q81" i="12"/>
  <c r="Q103" i="12"/>
  <c r="Q10" i="12"/>
  <c r="Q98" i="12"/>
  <c r="Q84" i="12"/>
  <c r="Q20" i="12"/>
  <c r="Q85" i="12"/>
  <c r="Q69" i="12"/>
  <c r="Q11" i="12"/>
  <c r="Q95" i="12"/>
  <c r="Q89" i="12"/>
  <c r="Q65" i="12"/>
  <c r="Q102" i="12"/>
  <c r="Q30" i="12"/>
  <c r="Q7" i="12"/>
  <c r="Q42" i="12"/>
  <c r="Q56" i="12"/>
  <c r="Q93" i="12"/>
  <c r="Q100" i="12"/>
  <c r="Q68" i="12"/>
  <c r="Q48" i="12"/>
  <c r="Q50" i="12"/>
  <c r="Q57" i="12"/>
  <c r="Q41" i="12"/>
  <c r="Q94" i="12"/>
  <c r="Q64" i="12"/>
  <c r="Q82" i="12"/>
  <c r="O74" i="10"/>
  <c r="O35" i="7"/>
  <c r="Q35" i="7" s="1"/>
  <c r="O74" i="12"/>
  <c r="Q74" i="12" s="1"/>
  <c r="O75" i="3"/>
  <c r="Q75" i="3"/>
  <c r="O32" i="10"/>
  <c r="O75" i="13"/>
  <c r="Q75" i="13" s="1"/>
  <c r="O74" i="16"/>
  <c r="Q74" i="16"/>
  <c r="N36" i="5"/>
  <c r="O74" i="13"/>
  <c r="O71" i="6"/>
  <c r="O21" i="9"/>
  <c r="E34" i="2"/>
  <c r="F33" i="2" s="1"/>
  <c r="E82" i="2"/>
  <c r="E37" i="2"/>
  <c r="E86" i="2"/>
  <c r="E77" i="2"/>
  <c r="Q703" i="1"/>
  <c r="Q76" i="12"/>
  <c r="Q37" i="9"/>
  <c r="Q106" i="9"/>
  <c r="Q105" i="9"/>
  <c r="Q16" i="9"/>
  <c r="Q35" i="9"/>
  <c r="Q78" i="9"/>
  <c r="Q68" i="9"/>
  <c r="Q89" i="9"/>
  <c r="Q88" i="9"/>
  <c r="Q24" i="9"/>
  <c r="Q62" i="9"/>
  <c r="Q18" i="9"/>
  <c r="Q13" i="9"/>
  <c r="Q30" i="9"/>
  <c r="Q46" i="9"/>
  <c r="Q41" i="9"/>
  <c r="Q42" i="9"/>
  <c r="Q65" i="9"/>
  <c r="Q21" i="9"/>
  <c r="Q61" i="9"/>
  <c r="Q100" i="9"/>
  <c r="Q44" i="9"/>
  <c r="Q59" i="9"/>
  <c r="Q79" i="9"/>
  <c r="Q102" i="9"/>
  <c r="Q76" i="9"/>
  <c r="Q70" i="9"/>
  <c r="Q94" i="9"/>
  <c r="Q86" i="9"/>
  <c r="Q57" i="9"/>
  <c r="Q58" i="9"/>
  <c r="Q72" i="9"/>
  <c r="Q11" i="9"/>
  <c r="Q93" i="9"/>
  <c r="Q31" i="9"/>
  <c r="Q85" i="9"/>
  <c r="Q28" i="9"/>
  <c r="Q75" i="9"/>
  <c r="Q8" i="9"/>
  <c r="Q48" i="9"/>
  <c r="Q15" i="9"/>
  <c r="Q40" i="9"/>
  <c r="Q73" i="9"/>
  <c r="Q49" i="9"/>
  <c r="Q77" i="9"/>
  <c r="Q80" i="9"/>
  <c r="Q99" i="9"/>
  <c r="Q69" i="9"/>
  <c r="Q56" i="9"/>
  <c r="Q60" i="9"/>
  <c r="Q6" i="9"/>
  <c r="Q81" i="9"/>
  <c r="Q96" i="9"/>
  <c r="Q82" i="9"/>
  <c r="Q38" i="9"/>
  <c r="Q50" i="9"/>
  <c r="Q36" i="9"/>
  <c r="Q84" i="9"/>
  <c r="Q47" i="9"/>
  <c r="Q19" i="9"/>
  <c r="Q63" i="9"/>
  <c r="Q98" i="9"/>
  <c r="Q34" i="9"/>
  <c r="Q7" i="9"/>
  <c r="Q45" i="9"/>
  <c r="Q87" i="9"/>
  <c r="Q26" i="9"/>
  <c r="Q43" i="9"/>
  <c r="Q97" i="9"/>
  <c r="Q74" i="9"/>
  <c r="Q64" i="9"/>
  <c r="Q29" i="9"/>
  <c r="Q66" i="9"/>
  <c r="Q67" i="9"/>
  <c r="Q14" i="9"/>
  <c r="Q83" i="9"/>
  <c r="Q20" i="9"/>
  <c r="Q71" i="9"/>
  <c r="Q33" i="9"/>
  <c r="Q10" i="9"/>
  <c r="Q9" i="9"/>
  <c r="Q27" i="9"/>
  <c r="Q39" i="9"/>
  <c r="Q17" i="9"/>
  <c r="Q59" i="4"/>
  <c r="Q36" i="4"/>
  <c r="Q71" i="4"/>
  <c r="E41" i="2"/>
  <c r="E42" i="2"/>
  <c r="I93" i="2"/>
  <c r="E40" i="2"/>
  <c r="F40" i="2" s="1"/>
  <c r="E35" i="2"/>
  <c r="E30" i="2"/>
  <c r="E31" i="2"/>
  <c r="E32" i="2"/>
  <c r="E29" i="2"/>
  <c r="E735" i="1"/>
  <c r="T695" i="1"/>
  <c r="Q93" i="13"/>
  <c r="Q10" i="13"/>
  <c r="Q38" i="13"/>
  <c r="Q23" i="13"/>
  <c r="Q19" i="13"/>
  <c r="Q8" i="13"/>
  <c r="Q98" i="13"/>
  <c r="Q50" i="13"/>
  <c r="Q26" i="13"/>
  <c r="Q77" i="13"/>
  <c r="Q65" i="13"/>
  <c r="Q30" i="13"/>
  <c r="Q45" i="13"/>
  <c r="Q13" i="13"/>
  <c r="Q49" i="13"/>
  <c r="Q33" i="13"/>
  <c r="Q42" i="13"/>
  <c r="Q62" i="13"/>
  <c r="Q37" i="13"/>
  <c r="Q59" i="13"/>
  <c r="Q105" i="13"/>
  <c r="Q76" i="13"/>
  <c r="Q11" i="13"/>
  <c r="Q48" i="13"/>
  <c r="Q18" i="13"/>
  <c r="Q79" i="13"/>
  <c r="Q68" i="13"/>
  <c r="Q39" i="13"/>
  <c r="Q29" i="13"/>
  <c r="Q82" i="13"/>
  <c r="Q46" i="13"/>
  <c r="Q67" i="13"/>
  <c r="Q15" i="13"/>
  <c r="Q14" i="13"/>
  <c r="Q66" i="13"/>
  <c r="Q97" i="13"/>
  <c r="Q103" i="13"/>
  <c r="Q87" i="13"/>
  <c r="Q84" i="13"/>
  <c r="Q74" i="13"/>
  <c r="Q73" i="13"/>
  <c r="Q63" i="13"/>
  <c r="Q90" i="13"/>
  <c r="Q9" i="13"/>
  <c r="Q60" i="13"/>
  <c r="Q41" i="13"/>
  <c r="Q64" i="13"/>
  <c r="Q69" i="13"/>
  <c r="Q28" i="13"/>
  <c r="Q89" i="13"/>
  <c r="Q81" i="13"/>
  <c r="Q55" i="13"/>
  <c r="Q71" i="13"/>
  <c r="Q78" i="13"/>
  <c r="Q57" i="13"/>
  <c r="Q47" i="13"/>
  <c r="Q44" i="13"/>
  <c r="Q7" i="13"/>
  <c r="Q80" i="13"/>
  <c r="Q86" i="13"/>
  <c r="Q85" i="13"/>
  <c r="Q88" i="13"/>
  <c r="Q43" i="13"/>
  <c r="Q12" i="13"/>
  <c r="Q61" i="13"/>
  <c r="Q27" i="13"/>
  <c r="Q35" i="13"/>
  <c r="Q20" i="13"/>
  <c r="Q95" i="13"/>
  <c r="Q96" i="13"/>
  <c r="Q72" i="13"/>
  <c r="Q56" i="13"/>
  <c r="Q34" i="13"/>
  <c r="Q40" i="13"/>
  <c r="Q83" i="13"/>
  <c r="N3" i="11"/>
  <c r="Q88" i="11"/>
  <c r="E85" i="2"/>
  <c r="E84" i="2"/>
  <c r="Q49" i="11"/>
  <c r="Q45" i="11"/>
  <c r="Q29" i="11"/>
  <c r="Q78" i="11"/>
  <c r="Q77" i="11"/>
  <c r="Q44" i="11"/>
  <c r="Q30" i="11"/>
  <c r="Q79" i="11"/>
  <c r="Q90" i="11"/>
  <c r="Q9" i="11"/>
  <c r="Q80" i="11"/>
  <c r="Q96" i="11"/>
  <c r="Q25" i="11"/>
  <c r="Q11" i="11"/>
  <c r="Q37" i="11"/>
  <c r="Q76" i="11"/>
  <c r="Q14" i="11"/>
  <c r="Q41" i="11"/>
  <c r="Q66" i="11"/>
  <c r="Q16" i="11"/>
  <c r="Q87" i="11"/>
  <c r="Q12" i="11"/>
  <c r="Q33" i="11"/>
  <c r="Q62" i="11"/>
  <c r="Q65" i="11"/>
  <c r="Q42" i="11"/>
  <c r="Q75" i="11"/>
  <c r="Q51" i="11"/>
  <c r="Q32" i="11"/>
  <c r="Q64" i="11"/>
  <c r="Q106" i="11"/>
  <c r="Q82" i="11"/>
  <c r="Q28" i="11"/>
  <c r="Q61" i="11"/>
  <c r="Q85" i="11"/>
  <c r="Q6" i="11"/>
  <c r="Q86" i="11"/>
  <c r="Q68" i="11"/>
  <c r="Q69" i="11"/>
  <c r="Q48" i="11"/>
  <c r="Q98" i="11"/>
  <c r="Q19" i="11"/>
  <c r="Q103" i="11"/>
  <c r="Q50" i="11"/>
  <c r="Q10" i="11"/>
  <c r="Q81" i="11"/>
  <c r="Q39" i="11"/>
  <c r="Q26" i="11"/>
  <c r="Q60" i="11"/>
  <c r="Q70" i="11"/>
  <c r="Q36" i="11"/>
  <c r="Q46" i="11"/>
  <c r="Q71" i="11"/>
  <c r="Q18" i="11"/>
  <c r="Q91" i="11"/>
  <c r="Q59" i="11"/>
  <c r="Q104" i="11"/>
  <c r="Q74" i="11"/>
  <c r="Q89" i="11"/>
  <c r="Q57" i="11"/>
  <c r="Q95" i="11"/>
  <c r="Q58" i="11"/>
  <c r="Q73" i="11"/>
  <c r="Q56" i="11"/>
  <c r="Q105" i="11"/>
  <c r="Q43" i="11"/>
  <c r="Q17" i="11"/>
  <c r="Q63" i="11"/>
  <c r="Q20" i="11"/>
  <c r="Q72" i="11"/>
  <c r="Q83" i="11"/>
  <c r="Q38" i="11"/>
  <c r="Q84" i="11"/>
  <c r="Q67" i="11"/>
  <c r="Q100" i="11"/>
  <c r="Q7" i="11"/>
  <c r="Q47" i="11"/>
  <c r="Q40" i="11"/>
  <c r="O1" i="6"/>
  <c r="O1" i="12"/>
  <c r="O1" i="16"/>
  <c r="O1" i="11"/>
  <c r="O1" i="5"/>
  <c r="E51" i="19"/>
  <c r="O1" i="9"/>
  <c r="P593" i="1"/>
  <c r="O1" i="15"/>
  <c r="O1" i="8"/>
  <c r="P1" i="2"/>
  <c r="O1" i="4"/>
  <c r="O1" i="13"/>
  <c r="O1" i="10"/>
  <c r="O1" i="3"/>
  <c r="O1" i="14"/>
  <c r="O1" i="7"/>
  <c r="O593" i="1"/>
  <c r="N1" i="4"/>
  <c r="E50" i="19"/>
  <c r="N1" i="5"/>
  <c r="N1" i="7"/>
  <c r="N1" i="16"/>
  <c r="O1" i="2"/>
  <c r="N1" i="11"/>
  <c r="N1" i="10"/>
  <c r="N1" i="8"/>
  <c r="N1" i="14"/>
  <c r="N1" i="9"/>
  <c r="N1" i="12"/>
  <c r="N1" i="15"/>
  <c r="N1" i="3"/>
  <c r="N1" i="13"/>
  <c r="N1" i="6"/>
  <c r="H96" i="2"/>
  <c r="J97" i="2" s="1"/>
  <c r="G96" i="2"/>
  <c r="I97" i="2" s="1"/>
  <c r="P1" i="6"/>
  <c r="P1" i="5"/>
  <c r="P1" i="10"/>
  <c r="P1" i="16"/>
  <c r="P1" i="4"/>
  <c r="Q593" i="1"/>
  <c r="P1" i="14"/>
  <c r="P1" i="11"/>
  <c r="P1" i="15"/>
  <c r="P1" i="13"/>
  <c r="P1" i="8"/>
  <c r="P1" i="7"/>
  <c r="Q1" i="2"/>
  <c r="P1" i="9"/>
  <c r="P1" i="3"/>
  <c r="E52" i="19"/>
  <c r="P1" i="12"/>
  <c r="E76" i="2"/>
  <c r="G5" i="17"/>
  <c r="H5" i="17" s="1"/>
  <c r="R49" i="19"/>
  <c r="C47" i="19"/>
  <c r="G47" i="19"/>
  <c r="G33" i="2" l="1"/>
  <c r="I34" i="2" s="1"/>
  <c r="H33" i="2"/>
  <c r="J34" i="2" s="1"/>
  <c r="I5" i="17"/>
  <c r="H35" i="17"/>
  <c r="Q10" i="8"/>
  <c r="H91" i="2"/>
  <c r="J92" i="2" s="1"/>
  <c r="O91" i="15"/>
  <c r="Q91" i="15" s="1"/>
  <c r="Q76" i="3"/>
  <c r="O105" i="3"/>
  <c r="P105" i="3"/>
  <c r="N105" i="3"/>
  <c r="O106" i="2"/>
  <c r="Q106" i="2"/>
  <c r="P106" i="2"/>
  <c r="F106" i="2"/>
  <c r="O105" i="10"/>
  <c r="P105" i="10"/>
  <c r="N105" i="10"/>
  <c r="O91" i="7"/>
  <c r="N91" i="7"/>
  <c r="P91" i="7"/>
  <c r="G35" i="17"/>
  <c r="O11" i="36"/>
  <c r="S709" i="1"/>
  <c r="T709" i="1"/>
  <c r="R709" i="1"/>
  <c r="I712" i="1"/>
  <c r="U712" i="1" s="1"/>
  <c r="Q709" i="1"/>
  <c r="U709" i="1" s="1"/>
  <c r="T697" i="1"/>
  <c r="P697" i="1"/>
  <c r="Q697" i="1"/>
  <c r="P92" i="11"/>
  <c r="Q92" i="11" s="1"/>
  <c r="Q95" i="6"/>
  <c r="Q12" i="6"/>
  <c r="Q78" i="6"/>
  <c r="Q19" i="6"/>
  <c r="Q59" i="6"/>
  <c r="Q33" i="6"/>
  <c r="Q10" i="6"/>
  <c r="Q42" i="6"/>
  <c r="Q69" i="6"/>
  <c r="Q103" i="6"/>
  <c r="Q86" i="6"/>
  <c r="Q14" i="6"/>
  <c r="Q83" i="6"/>
  <c r="Q40" i="6"/>
  <c r="Q57" i="6"/>
  <c r="Q99" i="6"/>
  <c r="Q84" i="6"/>
  <c r="Q58" i="6"/>
  <c r="Q85" i="6"/>
  <c r="Q89" i="6"/>
  <c r="Q50" i="6"/>
  <c r="Q106" i="6"/>
  <c r="Q62" i="6"/>
  <c r="Q45" i="6"/>
  <c r="Q48" i="6"/>
  <c r="Q26" i="6"/>
  <c r="Q30" i="6"/>
  <c r="Q70" i="6"/>
  <c r="Q36" i="6"/>
  <c r="Q87" i="6"/>
  <c r="Q8" i="6"/>
  <c r="Q98" i="6"/>
  <c r="Q31" i="6"/>
  <c r="Q79" i="6"/>
  <c r="Q39" i="6"/>
  <c r="Q13" i="6"/>
  <c r="Q65" i="6"/>
  <c r="Q75" i="6"/>
  <c r="Q76" i="6"/>
  <c r="Q9" i="6"/>
  <c r="Q81" i="6"/>
  <c r="Q90" i="6"/>
  <c r="Q20" i="6"/>
  <c r="Q43" i="6"/>
  <c r="Q61" i="6"/>
  <c r="Q88" i="6"/>
  <c r="Q66" i="6"/>
  <c r="Q16" i="6"/>
  <c r="Q29" i="6"/>
  <c r="Q6" i="6"/>
  <c r="Q44" i="6"/>
  <c r="Q77" i="6"/>
  <c r="Q37" i="6"/>
  <c r="Q94" i="6"/>
  <c r="Q47" i="6"/>
  <c r="Q68" i="6"/>
  <c r="Q73" i="6"/>
  <c r="Q41" i="6"/>
  <c r="Q96" i="6"/>
  <c r="O94" i="13"/>
  <c r="N94" i="13"/>
  <c r="P94" i="13"/>
  <c r="N95" i="9"/>
  <c r="O95" i="9"/>
  <c r="P95" i="9"/>
  <c r="N96" i="5"/>
  <c r="P96" i="5"/>
  <c r="O96" i="5"/>
  <c r="N97" i="4"/>
  <c r="Q97" i="4" s="1"/>
  <c r="P97" i="4"/>
  <c r="O97" i="11"/>
  <c r="P97" i="11"/>
  <c r="N97" i="11"/>
  <c r="Q97" i="11" s="1"/>
  <c r="O98" i="4"/>
  <c r="N98" i="4"/>
  <c r="P98" i="4"/>
  <c r="F98" i="2"/>
  <c r="O98" i="2"/>
  <c r="P98" i="2"/>
  <c r="Q98" i="2"/>
  <c r="H99" i="2"/>
  <c r="G99" i="2"/>
  <c r="I100" i="2" s="1"/>
  <c r="P101" i="10"/>
  <c r="O101" i="10"/>
  <c r="N101" i="10"/>
  <c r="P105" i="12"/>
  <c r="N105" i="12"/>
  <c r="Q105" i="12" s="1"/>
  <c r="O93" i="10"/>
  <c r="N93" i="10"/>
  <c r="Q71" i="6"/>
  <c r="Q77" i="3"/>
  <c r="Q42" i="3"/>
  <c r="U705" i="1"/>
  <c r="U702" i="1"/>
  <c r="P105" i="16"/>
  <c r="Q105" i="16" s="1"/>
  <c r="Q91" i="12"/>
  <c r="T701" i="1"/>
  <c r="R701" i="1"/>
  <c r="S701" i="1"/>
  <c r="U701" i="1" s="1"/>
  <c r="Q59" i="15"/>
  <c r="Q75" i="15"/>
  <c r="Q50" i="16"/>
  <c r="R703" i="1"/>
  <c r="P703" i="1"/>
  <c r="Q20" i="3"/>
  <c r="Q97" i="3"/>
  <c r="Q84" i="3"/>
  <c r="Q49" i="3"/>
  <c r="Q8" i="3"/>
  <c r="Q13" i="3"/>
  <c r="Q57" i="3"/>
  <c r="Q90" i="3"/>
  <c r="Q22" i="3"/>
  <c r="Q60" i="3"/>
  <c r="Q98" i="3"/>
  <c r="Q89" i="3"/>
  <c r="Q28" i="3"/>
  <c r="Q71" i="3"/>
  <c r="Q32" i="3"/>
  <c r="Q95" i="3"/>
  <c r="Q14" i="3"/>
  <c r="Q82" i="3"/>
  <c r="Q19" i="3"/>
  <c r="Q68" i="3"/>
  <c r="Q65" i="3"/>
  <c r="Q10" i="3"/>
  <c r="Q67" i="3"/>
  <c r="Q99" i="3"/>
  <c r="Q12" i="3"/>
  <c r="Q50" i="3"/>
  <c r="Q36" i="3"/>
  <c r="Q70" i="3"/>
  <c r="O92" i="6"/>
  <c r="Q92" i="6" s="1"/>
  <c r="P92" i="6"/>
  <c r="P91" i="9"/>
  <c r="N91" i="9"/>
  <c r="Q91" i="9" s="1"/>
  <c r="O91" i="9"/>
  <c r="N105" i="4"/>
  <c r="P105" i="4"/>
  <c r="Q49" i="16"/>
  <c r="U691" i="1"/>
  <c r="Q89" i="4"/>
  <c r="Q10" i="4"/>
  <c r="Q19" i="4"/>
  <c r="Q72" i="4"/>
  <c r="Q66" i="4"/>
  <c r="Q27" i="4"/>
  <c r="Q40" i="4"/>
  <c r="Q49" i="4"/>
  <c r="Q42" i="4"/>
  <c r="Q96" i="4"/>
  <c r="Q79" i="4"/>
  <c r="Q9" i="3"/>
  <c r="Q26" i="16"/>
  <c r="Q9" i="16"/>
  <c r="Q90" i="16"/>
  <c r="Q29" i="16"/>
  <c r="Q27" i="16"/>
  <c r="Q104" i="16"/>
  <c r="Q100" i="16"/>
  <c r="Q64" i="16"/>
  <c r="Q42" i="16"/>
  <c r="Q38" i="16"/>
  <c r="Q68" i="16"/>
  <c r="Q19" i="16"/>
  <c r="Q28" i="16"/>
  <c r="Q41" i="16"/>
  <c r="Q79" i="16"/>
  <c r="Q56" i="16"/>
  <c r="R706" i="1"/>
  <c r="U706" i="1" s="1"/>
  <c r="S706" i="1"/>
  <c r="Q696" i="1"/>
  <c r="U696" i="1" s="1"/>
  <c r="R696" i="1"/>
  <c r="T696" i="1"/>
  <c r="S696" i="1"/>
  <c r="P100" i="7"/>
  <c r="N100" i="7"/>
  <c r="P21" i="2"/>
  <c r="O22" i="13"/>
  <c r="Q22" i="13" s="1"/>
  <c r="O22" i="16"/>
  <c r="Q22" i="16" s="1"/>
  <c r="O24" i="16"/>
  <c r="Q24" i="16" s="1"/>
  <c r="O25" i="14"/>
  <c r="Q25" i="14" s="1"/>
  <c r="O23" i="7"/>
  <c r="Q23" i="7" s="1"/>
  <c r="O25" i="9"/>
  <c r="Q25" i="9" s="1"/>
  <c r="E79" i="2"/>
  <c r="E80" i="2"/>
  <c r="E81" i="2"/>
  <c r="F82" i="2" s="1"/>
  <c r="A101" i="11"/>
  <c r="A101" i="7"/>
  <c r="A101" i="14"/>
  <c r="A101" i="13"/>
  <c r="Q825" i="1"/>
  <c r="AA819" i="1"/>
  <c r="AA823" i="1"/>
  <c r="AA827" i="1"/>
  <c r="AA831" i="1"/>
  <c r="AE823" i="1"/>
  <c r="AE831" i="1"/>
  <c r="AD821" i="1"/>
  <c r="AD829" i="1"/>
  <c r="AC819" i="1"/>
  <c r="AC827" i="1"/>
  <c r="AC817" i="1"/>
  <c r="AB825" i="1"/>
  <c r="AB833" i="1"/>
  <c r="Z823" i="1"/>
  <c r="Z831" i="1"/>
  <c r="Y821" i="1"/>
  <c r="Y829" i="1"/>
  <c r="X819" i="1"/>
  <c r="X827" i="1"/>
  <c r="X817" i="1"/>
  <c r="W825" i="1"/>
  <c r="W833" i="1"/>
  <c r="U823" i="1"/>
  <c r="U831" i="1"/>
  <c r="T821" i="1"/>
  <c r="T829" i="1"/>
  <c r="S819" i="1"/>
  <c r="S827" i="1"/>
  <c r="S817" i="1"/>
  <c r="R825" i="1"/>
  <c r="R833" i="1"/>
  <c r="Q831" i="1"/>
  <c r="C20" i="17" s="1"/>
  <c r="V817" i="1"/>
  <c r="AA817" i="1"/>
  <c r="V819" i="1"/>
  <c r="V823" i="1"/>
  <c r="V827" i="1"/>
  <c r="V831" i="1"/>
  <c r="AE824" i="1"/>
  <c r="AE832" i="1"/>
  <c r="AD822" i="1"/>
  <c r="AD830" i="1"/>
  <c r="AC820" i="1"/>
  <c r="AC828" i="1"/>
  <c r="AB818" i="1"/>
  <c r="AB826" i="1"/>
  <c r="AB834" i="1"/>
  <c r="Z824" i="1"/>
  <c r="Z832" i="1"/>
  <c r="Y822" i="1"/>
  <c r="Y830" i="1"/>
  <c r="X820" i="1"/>
  <c r="X828" i="1"/>
  <c r="W818" i="1"/>
  <c r="W826" i="1"/>
  <c r="W834" i="1"/>
  <c r="U824" i="1"/>
  <c r="U832" i="1"/>
  <c r="T822" i="1"/>
  <c r="T830" i="1"/>
  <c r="S820" i="1"/>
  <c r="S828" i="1"/>
  <c r="R818" i="1"/>
  <c r="R826" i="1"/>
  <c r="R834" i="1"/>
  <c r="Q821" i="1"/>
  <c r="C10" i="17" s="1"/>
  <c r="AA820" i="1"/>
  <c r="AA824" i="1"/>
  <c r="AA828" i="1"/>
  <c r="AA832" i="1"/>
  <c r="AE825" i="1"/>
  <c r="AE833" i="1"/>
  <c r="AD823" i="1"/>
  <c r="AD831" i="1"/>
  <c r="AC821" i="1"/>
  <c r="AC829" i="1"/>
  <c r="AB819" i="1"/>
  <c r="AB827" i="1"/>
  <c r="AB817" i="1"/>
  <c r="Z825" i="1"/>
  <c r="Z833" i="1"/>
  <c r="Y823" i="1"/>
  <c r="Y831" i="1"/>
  <c r="X821" i="1"/>
  <c r="X829" i="1"/>
  <c r="W819" i="1"/>
  <c r="W827" i="1"/>
  <c r="W817" i="1"/>
  <c r="U825" i="1"/>
  <c r="U833" i="1"/>
  <c r="T823" i="1"/>
  <c r="T831" i="1"/>
  <c r="S821" i="1"/>
  <c r="S829" i="1"/>
  <c r="R819" i="1"/>
  <c r="R827" i="1"/>
  <c r="R817" i="1"/>
  <c r="Q827" i="1"/>
  <c r="C16" i="17" s="1"/>
  <c r="V820" i="1"/>
  <c r="V824" i="1"/>
  <c r="V828" i="1"/>
  <c r="V832" i="1"/>
  <c r="AE818" i="1"/>
  <c r="AE826" i="1"/>
  <c r="AE834" i="1"/>
  <c r="AD824" i="1"/>
  <c r="AD832" i="1"/>
  <c r="AC822" i="1"/>
  <c r="AC830" i="1"/>
  <c r="AB820" i="1"/>
  <c r="AB828" i="1"/>
  <c r="Z818" i="1"/>
  <c r="Z826" i="1"/>
  <c r="Z834" i="1"/>
  <c r="Y824" i="1"/>
  <c r="Y832" i="1"/>
  <c r="X822" i="1"/>
  <c r="X830" i="1"/>
  <c r="W820" i="1"/>
  <c r="W828" i="1"/>
  <c r="U818" i="1"/>
  <c r="U826" i="1"/>
  <c r="U834" i="1"/>
  <c r="T824" i="1"/>
  <c r="T832" i="1"/>
  <c r="S822" i="1"/>
  <c r="S830" i="1"/>
  <c r="R820" i="1"/>
  <c r="R828" i="1"/>
  <c r="Q833" i="1"/>
  <c r="C22" i="17" s="1"/>
  <c r="V818" i="1"/>
  <c r="AA821" i="1"/>
  <c r="AA825" i="1"/>
  <c r="AA829" i="1"/>
  <c r="AA833" i="1"/>
  <c r="AE819" i="1"/>
  <c r="AE827" i="1"/>
  <c r="AE817" i="1"/>
  <c r="AD825" i="1"/>
  <c r="AD833" i="1"/>
  <c r="AC823" i="1"/>
  <c r="AC831" i="1"/>
  <c r="AB821" i="1"/>
  <c r="AB829" i="1"/>
  <c r="Z819" i="1"/>
  <c r="Z827" i="1"/>
  <c r="Z817" i="1"/>
  <c r="Y825" i="1"/>
  <c r="Y833" i="1"/>
  <c r="X823" i="1"/>
  <c r="X831" i="1"/>
  <c r="W821" i="1"/>
  <c r="W829" i="1"/>
  <c r="U819" i="1"/>
  <c r="U827" i="1"/>
  <c r="U817" i="1"/>
  <c r="T825" i="1"/>
  <c r="T833" i="1"/>
  <c r="S823" i="1"/>
  <c r="S831" i="1"/>
  <c r="R821" i="1"/>
  <c r="R829" i="1"/>
  <c r="Q823" i="1"/>
  <c r="C12" i="17" s="1"/>
  <c r="AA818" i="1"/>
  <c r="V821" i="1"/>
  <c r="V825" i="1"/>
  <c r="V829" i="1"/>
  <c r="V833" i="1"/>
  <c r="AE820" i="1"/>
  <c r="AE828" i="1"/>
  <c r="AD818" i="1"/>
  <c r="AD826" i="1"/>
  <c r="AD834" i="1"/>
  <c r="AC824" i="1"/>
  <c r="AC832" i="1"/>
  <c r="AB822" i="1"/>
  <c r="AB830" i="1"/>
  <c r="Z820" i="1"/>
  <c r="Z828" i="1"/>
  <c r="Y818" i="1"/>
  <c r="Y826" i="1"/>
  <c r="Y834" i="1"/>
  <c r="X824" i="1"/>
  <c r="X832" i="1"/>
  <c r="W822" i="1"/>
  <c r="W830" i="1"/>
  <c r="U820" i="1"/>
  <c r="U828" i="1"/>
  <c r="T818" i="1"/>
  <c r="T826" i="1"/>
  <c r="T834" i="1"/>
  <c r="S824" i="1"/>
  <c r="S832" i="1"/>
  <c r="R822" i="1"/>
  <c r="R830" i="1"/>
  <c r="Q829" i="1"/>
  <c r="C18" i="17" s="1"/>
  <c r="AA834" i="1"/>
  <c r="AA822" i="1"/>
  <c r="AA826" i="1"/>
  <c r="AA830" i="1"/>
  <c r="AE821" i="1"/>
  <c r="AE829" i="1"/>
  <c r="AD819" i="1"/>
  <c r="AD827" i="1"/>
  <c r="AD817" i="1"/>
  <c r="AC825" i="1"/>
  <c r="AC833" i="1"/>
  <c r="AB823" i="1"/>
  <c r="AB831" i="1"/>
  <c r="Z821" i="1"/>
  <c r="Z829" i="1"/>
  <c r="Y819" i="1"/>
  <c r="Y827" i="1"/>
  <c r="Y817" i="1"/>
  <c r="X825" i="1"/>
  <c r="X833" i="1"/>
  <c r="W823" i="1"/>
  <c r="W831" i="1"/>
  <c r="U821" i="1"/>
  <c r="U829" i="1"/>
  <c r="T819" i="1"/>
  <c r="T827" i="1"/>
  <c r="T817" i="1"/>
  <c r="S825" i="1"/>
  <c r="S833" i="1"/>
  <c r="R823" i="1"/>
  <c r="R831" i="1"/>
  <c r="C3" i="17"/>
  <c r="O3" i="2"/>
  <c r="P29" i="1"/>
  <c r="U700" i="1"/>
  <c r="U704" i="1"/>
  <c r="Q56" i="3"/>
  <c r="Q105" i="6"/>
  <c r="O21" i="8"/>
  <c r="Q21" i="8" s="1"/>
  <c r="O24" i="8"/>
  <c r="Q24" i="8" s="1"/>
  <c r="O21" i="15"/>
  <c r="Q21" i="15" s="1"/>
  <c r="O22" i="5"/>
  <c r="O23" i="16"/>
  <c r="Q23" i="16" s="1"/>
  <c r="O21" i="11"/>
  <c r="Q21" i="11" s="1"/>
  <c r="O24" i="5"/>
  <c r="U830" i="1"/>
  <c r="Y820" i="1"/>
  <c r="AD828" i="1"/>
  <c r="V826" i="1"/>
  <c r="O25" i="6"/>
  <c r="Q25" i="6" s="1"/>
  <c r="O22" i="10"/>
  <c r="O23" i="4"/>
  <c r="Q23" i="4" s="1"/>
  <c r="O25" i="5"/>
  <c r="O24" i="6"/>
  <c r="Q24" i="6" s="1"/>
  <c r="O23" i="14"/>
  <c r="Q23" i="14" s="1"/>
  <c r="O21" i="5"/>
  <c r="O22" i="15"/>
  <c r="Q22" i="15" s="1"/>
  <c r="P22" i="2"/>
  <c r="O22" i="14"/>
  <c r="Q22" i="14" s="1"/>
  <c r="O23" i="11"/>
  <c r="Q23" i="11" s="1"/>
  <c r="O22" i="11"/>
  <c r="Q22" i="11" s="1"/>
  <c r="O23" i="12"/>
  <c r="Q23" i="12" s="1"/>
  <c r="O21" i="14"/>
  <c r="Q21" i="14" s="1"/>
  <c r="O21" i="6"/>
  <c r="Q21" i="6" s="1"/>
  <c r="O22" i="4"/>
  <c r="Q22" i="4" s="1"/>
  <c r="O22" i="7"/>
  <c r="Q22" i="7" s="1"/>
  <c r="O25" i="13"/>
  <c r="Q25" i="13" s="1"/>
  <c r="P24" i="2"/>
  <c r="E48" i="2"/>
  <c r="C14" i="17"/>
  <c r="U698" i="1"/>
  <c r="Q37" i="15"/>
  <c r="Q10" i="15"/>
  <c r="Q62" i="3"/>
  <c r="Q92" i="8"/>
  <c r="P106" i="12"/>
  <c r="Q106" i="12" s="1"/>
  <c r="Q695" i="1"/>
  <c r="Q91" i="3"/>
  <c r="Q91" i="14"/>
  <c r="O25" i="3"/>
  <c r="Q25" i="3" s="1"/>
  <c r="O25" i="10"/>
  <c r="O23" i="3"/>
  <c r="Q23" i="3" s="1"/>
  <c r="O25" i="4"/>
  <c r="Q25" i="4" s="1"/>
  <c r="O21" i="7"/>
  <c r="Q21" i="7" s="1"/>
  <c r="P23" i="2"/>
  <c r="R824" i="1"/>
  <c r="W832" i="1"/>
  <c r="Z822" i="1"/>
  <c r="AE830" i="1"/>
  <c r="V834" i="1"/>
  <c r="O35" i="4"/>
  <c r="Q35" i="4" s="1"/>
  <c r="O35" i="12"/>
  <c r="Q35" i="12" s="1"/>
  <c r="O31" i="12"/>
  <c r="Q31" i="12" s="1"/>
  <c r="O32" i="8"/>
  <c r="Q32" i="8" s="1"/>
  <c r="O33" i="16"/>
  <c r="Q33" i="16" s="1"/>
  <c r="O33" i="8"/>
  <c r="Q33" i="8" s="1"/>
  <c r="O35" i="8"/>
  <c r="Q35" i="8" s="1"/>
  <c r="O35" i="11"/>
  <c r="Q35" i="11" s="1"/>
  <c r="O32" i="14"/>
  <c r="Q32" i="14" s="1"/>
  <c r="O32" i="4"/>
  <c r="Q32" i="4" s="1"/>
  <c r="O32" i="12"/>
  <c r="Q32" i="12" s="1"/>
  <c r="O32" i="13"/>
  <c r="Q32" i="13" s="1"/>
  <c r="O32" i="15"/>
  <c r="Q32" i="15" s="1"/>
  <c r="O31" i="11"/>
  <c r="Q31" i="11" s="1"/>
  <c r="O33" i="14"/>
  <c r="Q33" i="14" s="1"/>
  <c r="O34" i="15"/>
  <c r="Q34" i="15" s="1"/>
  <c r="O31" i="13"/>
  <c r="Q31" i="13" s="1"/>
  <c r="O35" i="14"/>
  <c r="Q35" i="14" s="1"/>
  <c r="O31" i="15"/>
  <c r="Q31" i="15" s="1"/>
  <c r="O35" i="6"/>
  <c r="Q35" i="6" s="1"/>
  <c r="O31" i="4"/>
  <c r="Q31" i="4" s="1"/>
  <c r="O35" i="10"/>
  <c r="O35" i="5"/>
  <c r="Q35" i="5" s="1"/>
  <c r="P35" i="2"/>
  <c r="O32" i="9"/>
  <c r="Q32" i="9" s="1"/>
  <c r="O31" i="8"/>
  <c r="Q31" i="8" s="1"/>
  <c r="O31" i="7"/>
  <c r="Q31" i="7" s="1"/>
  <c r="O34" i="3"/>
  <c r="Q34" i="3" s="1"/>
  <c r="O33" i="12"/>
  <c r="Q33" i="12" s="1"/>
  <c r="O32" i="6"/>
  <c r="Q32" i="6" s="1"/>
  <c r="O34" i="11"/>
  <c r="Q34" i="11" s="1"/>
  <c r="O31" i="16"/>
  <c r="Q31" i="16" s="1"/>
  <c r="O35" i="15"/>
  <c r="Q35" i="15" s="1"/>
  <c r="O35" i="3"/>
  <c r="Q35" i="3" s="1"/>
  <c r="O34" i="14"/>
  <c r="Q34" i="14" s="1"/>
  <c r="S834" i="1"/>
  <c r="W824" i="1"/>
  <c r="AB832" i="1"/>
  <c r="AE822" i="1"/>
  <c r="P3" i="5"/>
  <c r="Q105" i="5" s="1"/>
  <c r="I52" i="19"/>
  <c r="Q106" i="3"/>
  <c r="Q105" i="7"/>
  <c r="O22" i="12"/>
  <c r="Q22" i="12" s="1"/>
  <c r="O21" i="3"/>
  <c r="Q21" i="3" s="1"/>
  <c r="O24" i="14"/>
  <c r="Q24" i="14" s="1"/>
  <c r="O22" i="8"/>
  <c r="Q22" i="8" s="1"/>
  <c r="O24" i="10"/>
  <c r="O24" i="15"/>
  <c r="Q24" i="15" s="1"/>
  <c r="O21" i="10"/>
  <c r="A92" i="10"/>
  <c r="A92" i="15"/>
  <c r="A92" i="3"/>
  <c r="A92" i="13"/>
  <c r="A92" i="9"/>
  <c r="S826" i="1"/>
  <c r="X834" i="1"/>
  <c r="AB824" i="1"/>
  <c r="U699" i="1"/>
  <c r="Q106" i="15"/>
  <c r="O25" i="7"/>
  <c r="Q25" i="7" s="1"/>
  <c r="O23" i="8"/>
  <c r="Q23" i="8" s="1"/>
  <c r="O21" i="16"/>
  <c r="Q21" i="16" s="1"/>
  <c r="O24" i="7"/>
  <c r="Q24" i="7" s="1"/>
  <c r="O25" i="8"/>
  <c r="Q25" i="8" s="1"/>
  <c r="O21" i="13"/>
  <c r="Q21" i="13" s="1"/>
  <c r="O24" i="11"/>
  <c r="Q24" i="11" s="1"/>
  <c r="S818" i="1"/>
  <c r="X826" i="1"/>
  <c r="AC834" i="1"/>
  <c r="Q68" i="2"/>
  <c r="P66" i="16"/>
  <c r="Q66" i="16" s="1"/>
  <c r="D752" i="1"/>
  <c r="E738" i="1"/>
  <c r="O54" i="10"/>
  <c r="O52" i="10"/>
  <c r="O55" i="9"/>
  <c r="Q55" i="9" s="1"/>
  <c r="O52" i="8"/>
  <c r="Q52" i="8" s="1"/>
  <c r="P52" i="2"/>
  <c r="O54" i="4"/>
  <c r="Q54" i="4" s="1"/>
  <c r="O51" i="4"/>
  <c r="Q51" i="4" s="1"/>
  <c r="O54" i="14"/>
  <c r="Q54" i="14" s="1"/>
  <c r="O54" i="11"/>
  <c r="Q54" i="11" s="1"/>
  <c r="O55" i="12"/>
  <c r="Q55" i="12" s="1"/>
  <c r="O55" i="10"/>
  <c r="O51" i="8"/>
  <c r="Q51" i="8" s="1"/>
  <c r="O53" i="7"/>
  <c r="Q53" i="7" s="1"/>
  <c r="O55" i="16"/>
  <c r="Q55" i="16" s="1"/>
  <c r="O52" i="5"/>
  <c r="O51" i="14"/>
  <c r="Q51" i="14" s="1"/>
  <c r="O54" i="15"/>
  <c r="Q54" i="15" s="1"/>
  <c r="O54" i="3"/>
  <c r="Q54" i="3" s="1"/>
  <c r="O53" i="12"/>
  <c r="Q53" i="12" s="1"/>
  <c r="O51" i="9"/>
  <c r="Q51" i="9" s="1"/>
  <c r="O54" i="8"/>
  <c r="Q54" i="8" s="1"/>
  <c r="O52" i="7"/>
  <c r="Q52" i="7" s="1"/>
  <c r="O51" i="6"/>
  <c r="Q51" i="6" s="1"/>
  <c r="O51" i="10"/>
  <c r="O55" i="15"/>
  <c r="Q55" i="15" s="1"/>
  <c r="O51" i="15"/>
  <c r="Q51" i="15" s="1"/>
  <c r="O53" i="13"/>
  <c r="Q53" i="13" s="1"/>
  <c r="O51" i="16"/>
  <c r="Q51" i="16" s="1"/>
  <c r="O51" i="13"/>
  <c r="Q51" i="13" s="1"/>
  <c r="P54" i="2"/>
  <c r="O54" i="9"/>
  <c r="Q54" i="9" s="1"/>
  <c r="O51" i="3"/>
  <c r="Q51" i="3" s="1"/>
  <c r="O55" i="7"/>
  <c r="Q55" i="7" s="1"/>
  <c r="O53" i="14"/>
  <c r="Q53" i="14" s="1"/>
  <c r="O55" i="11"/>
  <c r="Q55" i="11" s="1"/>
  <c r="O55" i="3"/>
  <c r="Q55" i="3" s="1"/>
  <c r="P51" i="2"/>
  <c r="O53" i="16"/>
  <c r="Q53" i="16" s="1"/>
  <c r="O53" i="4"/>
  <c r="Q53" i="4" s="1"/>
  <c r="O53" i="9"/>
  <c r="Q53" i="9" s="1"/>
  <c r="O55" i="6"/>
  <c r="Q55" i="6" s="1"/>
  <c r="P55" i="2"/>
  <c r="O53" i="11"/>
  <c r="Q53" i="11" s="1"/>
  <c r="O52" i="11"/>
  <c r="Q52" i="11" s="1"/>
  <c r="O52" i="9"/>
  <c r="Q52" i="9" s="1"/>
  <c r="O51" i="12"/>
  <c r="Q51" i="12" s="1"/>
  <c r="O52" i="4"/>
  <c r="Q52" i="4" s="1"/>
  <c r="O54" i="16"/>
  <c r="Q54" i="16" s="1"/>
  <c r="O52" i="12"/>
  <c r="Q52" i="12" s="1"/>
  <c r="O54" i="6"/>
  <c r="Q54" i="6" s="1"/>
  <c r="O51" i="5"/>
  <c r="O55" i="4"/>
  <c r="Q55" i="4" s="1"/>
  <c r="O54" i="13"/>
  <c r="Q54" i="13" s="1"/>
  <c r="O52" i="13"/>
  <c r="Q52" i="13" s="1"/>
  <c r="O55" i="5"/>
  <c r="O52" i="15"/>
  <c r="Q52" i="15" s="1"/>
  <c r="O51" i="7"/>
  <c r="Q51" i="7" s="1"/>
  <c r="O53" i="6"/>
  <c r="Q53" i="6" s="1"/>
  <c r="O54" i="5"/>
  <c r="O55" i="14"/>
  <c r="Q55" i="14" s="1"/>
  <c r="O53" i="3"/>
  <c r="Q53" i="3" s="1"/>
  <c r="O53" i="15"/>
  <c r="Q53" i="15" s="1"/>
  <c r="M95" i="2"/>
  <c r="Q92" i="16"/>
  <c r="Q38" i="15"/>
  <c r="Q36" i="15"/>
  <c r="Q46" i="14"/>
  <c r="Q91" i="7"/>
  <c r="Q106" i="4"/>
  <c r="O21" i="12"/>
  <c r="Q21" i="12" s="1"/>
  <c r="O24" i="13"/>
  <c r="Q24" i="13" s="1"/>
  <c r="O22" i="9"/>
  <c r="Q22" i="9" s="1"/>
  <c r="P25" i="2"/>
  <c r="O23" i="9"/>
  <c r="Q23" i="9" s="1"/>
  <c r="O24" i="12"/>
  <c r="Q24" i="12" s="1"/>
  <c r="O24" i="3"/>
  <c r="Q24" i="3" s="1"/>
  <c r="T828" i="1"/>
  <c r="X818" i="1"/>
  <c r="AC826" i="1"/>
  <c r="A100" i="3"/>
  <c r="A94" i="7"/>
  <c r="A99" i="8"/>
  <c r="A100" i="5"/>
  <c r="A100" i="10"/>
  <c r="A103" i="5"/>
  <c r="A103" i="2"/>
  <c r="A106" i="14"/>
  <c r="A93" i="4"/>
  <c r="A93" i="11"/>
  <c r="A106" i="13"/>
  <c r="Q817" i="1"/>
  <c r="C6" i="17" s="1"/>
  <c r="I358" i="1"/>
  <c r="I359" i="1" s="1"/>
  <c r="I50" i="19"/>
  <c r="E751" i="1"/>
  <c r="E87" i="2"/>
  <c r="A94" i="3"/>
  <c r="A94" i="5"/>
  <c r="A94" i="10"/>
  <c r="A99" i="4"/>
  <c r="A99" i="11"/>
  <c r="A100" i="4"/>
  <c r="A100" i="2"/>
  <c r="A103" i="8"/>
  <c r="A93" i="7"/>
  <c r="A93" i="2"/>
  <c r="A94" i="16"/>
  <c r="A94" i="11"/>
  <c r="A99" i="15"/>
  <c r="A99" i="12"/>
  <c r="A100" i="6"/>
  <c r="A100" i="13"/>
  <c r="A103" i="16"/>
  <c r="A103" i="9"/>
  <c r="A93" i="3"/>
  <c r="A93" i="6"/>
  <c r="A94" i="4"/>
  <c r="A99" i="7"/>
  <c r="A99" i="13"/>
  <c r="A103" i="4"/>
  <c r="A93" i="16"/>
  <c r="J5" i="17"/>
  <c r="O13" i="36"/>
  <c r="I35" i="17"/>
  <c r="O12" i="36"/>
  <c r="F83" i="2"/>
  <c r="U703" i="1"/>
  <c r="O10" i="36"/>
  <c r="F35" i="17"/>
  <c r="Q106" i="8"/>
  <c r="Q25" i="16"/>
  <c r="R89" i="2"/>
  <c r="R693" i="1"/>
  <c r="P693" i="1"/>
  <c r="U693" i="1" s="1"/>
  <c r="O9" i="36"/>
  <c r="F31" i="2"/>
  <c r="H31" i="2" s="1"/>
  <c r="J32" i="2" s="1"/>
  <c r="S695" i="1"/>
  <c r="U695" i="1" s="1"/>
  <c r="Q106" i="7"/>
  <c r="Q15" i="12"/>
  <c r="P92" i="12"/>
  <c r="Q92" i="12" s="1"/>
  <c r="A101" i="15"/>
  <c r="A101" i="8"/>
  <c r="A101" i="12"/>
  <c r="A107" i="12" s="1"/>
  <c r="A102" i="5"/>
  <c r="A102" i="6"/>
  <c r="A102" i="10"/>
  <c r="A102" i="2"/>
  <c r="A104" i="15"/>
  <c r="A104" i="4"/>
  <c r="A104" i="9"/>
  <c r="A104" i="2"/>
  <c r="E743" i="1"/>
  <c r="E741" i="1"/>
  <c r="Q834" i="1"/>
  <c r="C23" i="17" s="1"/>
  <c r="Q832" i="1"/>
  <c r="C21" i="17" s="1"/>
  <c r="Q830" i="1"/>
  <c r="C19" i="17" s="1"/>
  <c r="Q828" i="1"/>
  <c r="C17" i="17" s="1"/>
  <c r="Q826" i="1"/>
  <c r="C15" i="17" s="1"/>
  <c r="Q824" i="1"/>
  <c r="C13" i="17" s="1"/>
  <c r="Q822" i="1"/>
  <c r="C11" i="17" s="1"/>
  <c r="H95" i="2"/>
  <c r="A101" i="16"/>
  <c r="A101" i="5"/>
  <c r="A101" i="9"/>
  <c r="A101" i="2"/>
  <c r="A102" i="16"/>
  <c r="A102" i="8"/>
  <c r="A102" i="11"/>
  <c r="A102" i="13"/>
  <c r="A104" i="5"/>
  <c r="A104" i="6"/>
  <c r="A104" i="10"/>
  <c r="A104" i="13"/>
  <c r="A101" i="3"/>
  <c r="A107" i="3" s="1"/>
  <c r="N3" i="10"/>
  <c r="Q820" i="1"/>
  <c r="C9" i="17" s="1"/>
  <c r="Q818" i="1"/>
  <c r="C7" i="17" s="1"/>
  <c r="A101" i="4"/>
  <c r="A101" i="6"/>
  <c r="A102" i="15"/>
  <c r="A102" i="4"/>
  <c r="A104" i="14"/>
  <c r="A104" i="7"/>
  <c r="Q819" i="1"/>
  <c r="C8" i="17" s="1"/>
  <c r="G31" i="2"/>
  <c r="I32" i="2" s="1"/>
  <c r="J96" i="2"/>
  <c r="N95" i="2"/>
  <c r="E26" i="2"/>
  <c r="E27" i="2"/>
  <c r="E25" i="2"/>
  <c r="E24" i="2"/>
  <c r="F35" i="2"/>
  <c r="N97" i="2"/>
  <c r="H40" i="2"/>
  <c r="G40" i="2"/>
  <c r="N92" i="2"/>
  <c r="F79" i="2"/>
  <c r="F77" i="2"/>
  <c r="F78" i="2"/>
  <c r="F80" i="2"/>
  <c r="F76" i="2"/>
  <c r="E55" i="2"/>
  <c r="E54" i="2"/>
  <c r="E56" i="2"/>
  <c r="E57" i="2"/>
  <c r="M96" i="2"/>
  <c r="F38" i="2"/>
  <c r="F37" i="2"/>
  <c r="F36" i="2"/>
  <c r="F39" i="2"/>
  <c r="J100" i="2"/>
  <c r="Z22" i="5"/>
  <c r="Z22" i="16"/>
  <c r="Z22" i="10"/>
  <c r="Z22" i="4"/>
  <c r="Z22" i="15"/>
  <c r="Z22" i="7"/>
  <c r="Z22" i="8"/>
  <c r="Z22" i="3"/>
  <c r="Z22" i="11"/>
  <c r="Z22" i="13"/>
  <c r="Z22" i="6"/>
  <c r="Z22" i="9"/>
  <c r="Z22" i="14"/>
  <c r="AA22" i="2"/>
  <c r="Z22" i="12"/>
  <c r="Z18" i="6"/>
  <c r="Z18" i="13"/>
  <c r="Z18" i="15"/>
  <c r="Z18" i="14"/>
  <c r="Z18" i="4"/>
  <c r="AA18" i="2"/>
  <c r="Z18" i="8"/>
  <c r="Z18" i="16"/>
  <c r="Z18" i="7"/>
  <c r="Z18" i="9"/>
  <c r="Z18" i="11"/>
  <c r="Z18" i="10"/>
  <c r="Z18" i="5"/>
  <c r="Z18" i="12"/>
  <c r="Z18" i="3"/>
  <c r="Z14" i="11"/>
  <c r="Z14" i="14"/>
  <c r="AA14" i="2"/>
  <c r="Z14" i="9"/>
  <c r="Z14" i="8"/>
  <c r="Z14" i="16"/>
  <c r="Z14" i="10"/>
  <c r="Z14" i="5"/>
  <c r="Z14" i="15"/>
  <c r="Z14" i="12"/>
  <c r="Z14" i="6"/>
  <c r="Z14" i="3"/>
  <c r="Z14" i="13"/>
  <c r="Z14" i="7"/>
  <c r="Z14" i="4"/>
  <c r="Z10" i="11"/>
  <c r="Z10" i="6"/>
  <c r="Z10" i="10"/>
  <c r="Z10" i="3"/>
  <c r="Z10" i="4"/>
  <c r="AA10" i="2"/>
  <c r="Z10" i="9"/>
  <c r="Z10" i="8"/>
  <c r="Z10" i="13"/>
  <c r="Z10" i="7"/>
  <c r="Z10" i="16"/>
  <c r="Z10" i="12"/>
  <c r="Z10" i="14"/>
  <c r="Z10" i="15"/>
  <c r="Z10" i="5"/>
  <c r="Z21" i="12"/>
  <c r="Z21" i="9"/>
  <c r="Z21" i="5"/>
  <c r="Z21" i="4"/>
  <c r="Z21" i="7"/>
  <c r="Z21" i="16"/>
  <c r="Z21" i="3"/>
  <c r="Z21" i="11"/>
  <c r="Z21" i="13"/>
  <c r="Z21" i="8"/>
  <c r="Z21" i="15"/>
  <c r="AA21" i="2"/>
  <c r="Z21" i="14"/>
  <c r="Z21" i="10"/>
  <c r="Z21" i="6"/>
  <c r="Z17" i="7"/>
  <c r="Z17" i="13"/>
  <c r="Z17" i="10"/>
  <c r="Z17" i="3"/>
  <c r="Z17" i="16"/>
  <c r="Z17" i="5"/>
  <c r="Z17" i="14"/>
  <c r="Z17" i="15"/>
  <c r="Z17" i="6"/>
  <c r="Z17" i="12"/>
  <c r="AA17" i="2"/>
  <c r="Z17" i="11"/>
  <c r="Z17" i="9"/>
  <c r="Z17" i="4"/>
  <c r="Z17" i="8"/>
  <c r="Z13" i="7"/>
  <c r="Z13" i="13"/>
  <c r="Z13" i="8"/>
  <c r="Z13" i="3"/>
  <c r="Z13" i="11"/>
  <c r="Z13" i="10"/>
  <c r="Z13" i="14"/>
  <c r="Z13" i="16"/>
  <c r="Z13" i="4"/>
  <c r="Z13" i="5"/>
  <c r="Z13" i="6"/>
  <c r="Z13" i="15"/>
  <c r="Z13" i="9"/>
  <c r="Z13" i="12"/>
  <c r="AA13" i="2"/>
  <c r="Z9" i="4"/>
  <c r="Z9" i="15"/>
  <c r="Z9" i="7"/>
  <c r="Z9" i="9"/>
  <c r="Z9" i="3"/>
  <c r="Z9" i="12"/>
  <c r="Z9" i="11"/>
  <c r="Z9" i="6"/>
  <c r="AA9" i="2"/>
  <c r="Z9" i="14"/>
  <c r="Z9" i="13"/>
  <c r="Z9" i="8"/>
  <c r="Z9" i="16"/>
  <c r="Z9" i="5"/>
  <c r="Z9" i="10"/>
  <c r="Z6" i="10"/>
  <c r="Z6" i="6"/>
  <c r="Z6" i="3"/>
  <c r="AA6" i="2"/>
  <c r="E358" i="1"/>
  <c r="Z6" i="12"/>
  <c r="Z6" i="11"/>
  <c r="Z6" i="13"/>
  <c r="Z6" i="16"/>
  <c r="E359" i="1"/>
  <c r="Z6" i="8"/>
  <c r="Z6" i="15"/>
  <c r="Z6" i="5"/>
  <c r="E360" i="1"/>
  <c r="E357" i="1"/>
  <c r="Z6" i="9"/>
  <c r="Z6" i="4"/>
  <c r="Z6" i="14"/>
  <c r="Z6" i="7"/>
  <c r="Z20" i="10"/>
  <c r="Z20" i="6"/>
  <c r="Z20" i="16"/>
  <c r="Z20" i="5"/>
  <c r="Z20" i="12"/>
  <c r="Z20" i="4"/>
  <c r="Z20" i="15"/>
  <c r="Z20" i="9"/>
  <c r="Z20" i="13"/>
  <c r="Z20" i="7"/>
  <c r="AA20" i="2"/>
  <c r="Z20" i="8"/>
  <c r="Z20" i="3"/>
  <c r="Z20" i="11"/>
  <c r="Z20" i="14"/>
  <c r="Z16" i="3"/>
  <c r="Z16" i="4"/>
  <c r="Z16" i="13"/>
  <c r="Z16" i="10"/>
  <c r="Z16" i="14"/>
  <c r="Z16" i="9"/>
  <c r="Z16" i="6"/>
  <c r="Z16" i="15"/>
  <c r="Z16" i="7"/>
  <c r="Z16" i="11"/>
  <c r="Z16" i="16"/>
  <c r="Z16" i="5"/>
  <c r="Z16" i="12"/>
  <c r="AA16" i="2"/>
  <c r="Z16" i="8"/>
  <c r="Z12" i="13"/>
  <c r="Z12" i="15"/>
  <c r="Z12" i="5"/>
  <c r="Z12" i="16"/>
  <c r="Z12" i="6"/>
  <c r="Z12" i="9"/>
  <c r="Z12" i="11"/>
  <c r="AA12" i="2"/>
  <c r="Z12" i="8"/>
  <c r="Z12" i="4"/>
  <c r="Z12" i="12"/>
  <c r="Z12" i="3"/>
  <c r="Z12" i="7"/>
  <c r="Z12" i="14"/>
  <c r="Z12" i="10"/>
  <c r="Z8" i="5"/>
  <c r="Z8" i="6"/>
  <c r="Z8" i="9"/>
  <c r="Z8" i="8"/>
  <c r="Z8" i="7"/>
  <c r="Z8" i="11"/>
  <c r="Z8" i="15"/>
  <c r="AA8" i="2"/>
  <c r="Z8" i="10"/>
  <c r="Z8" i="16"/>
  <c r="Z8" i="14"/>
  <c r="Z8" i="4"/>
  <c r="Z8" i="3"/>
  <c r="Z8" i="12"/>
  <c r="Z8" i="13"/>
  <c r="Z23" i="4"/>
  <c r="Z23" i="11"/>
  <c r="Z23" i="8"/>
  <c r="Z23" i="9"/>
  <c r="AA23" i="2"/>
  <c r="Z23" i="6"/>
  <c r="Z23" i="12"/>
  <c r="Z23" i="13"/>
  <c r="Z23" i="3"/>
  <c r="Z23" i="14"/>
  <c r="Z23" i="7"/>
  <c r="Z23" i="10"/>
  <c r="Z23" i="16"/>
  <c r="Z23" i="5"/>
  <c r="Z23" i="15"/>
  <c r="Z19" i="11"/>
  <c r="Z19" i="13"/>
  <c r="AA19" i="2"/>
  <c r="Z19" i="5"/>
  <c r="Z19" i="3"/>
  <c r="Z19" i="4"/>
  <c r="Z19" i="9"/>
  <c r="Z19" i="14"/>
  <c r="Z19" i="6"/>
  <c r="Z19" i="16"/>
  <c r="Z19" i="8"/>
  <c r="Z19" i="10"/>
  <c r="Z19" i="7"/>
  <c r="Z19" i="12"/>
  <c r="Z19" i="15"/>
  <c r="Z15" i="8"/>
  <c r="Z15" i="14"/>
  <c r="AA15" i="2"/>
  <c r="Z15" i="15"/>
  <c r="Z15" i="16"/>
  <c r="Z15" i="10"/>
  <c r="Z15" i="6"/>
  <c r="Z15" i="5"/>
  <c r="Z15" i="12"/>
  <c r="Z15" i="4"/>
  <c r="Z15" i="13"/>
  <c r="Z15" i="11"/>
  <c r="Z15" i="9"/>
  <c r="Z15" i="7"/>
  <c r="Z15" i="3"/>
  <c r="Z11" i="11"/>
  <c r="AA11" i="2"/>
  <c r="Z11" i="15"/>
  <c r="Z11" i="6"/>
  <c r="Z11" i="9"/>
  <c r="Z11" i="10"/>
  <c r="Z11" i="4"/>
  <c r="Z11" i="14"/>
  <c r="Z11" i="7"/>
  <c r="Z11" i="3"/>
  <c r="Z11" i="16"/>
  <c r="Z11" i="12"/>
  <c r="Z11" i="13"/>
  <c r="Z11" i="8"/>
  <c r="Z11" i="5"/>
  <c r="Z7" i="6"/>
  <c r="Z7" i="3"/>
  <c r="Z7" i="4"/>
  <c r="Z7" i="15"/>
  <c r="Z7" i="7"/>
  <c r="Z7" i="8"/>
  <c r="Z7" i="10"/>
  <c r="Z7" i="16"/>
  <c r="Z7" i="13"/>
  <c r="Z7" i="14"/>
  <c r="Z7" i="12"/>
  <c r="Z7" i="9"/>
  <c r="AA7" i="2"/>
  <c r="Z7" i="11"/>
  <c r="Z7" i="5"/>
  <c r="E739" i="1"/>
  <c r="C752" i="1"/>
  <c r="E752" i="1" s="1"/>
  <c r="E746" i="1"/>
  <c r="I98" i="2"/>
  <c r="M97" i="2"/>
  <c r="E64" i="2"/>
  <c r="E67" i="2"/>
  <c r="E61" i="2"/>
  <c r="E62" i="2"/>
  <c r="E65" i="2"/>
  <c r="E60" i="2"/>
  <c r="E66" i="2"/>
  <c r="E59" i="2"/>
  <c r="E47" i="2"/>
  <c r="E49" i="2"/>
  <c r="E44" i="2"/>
  <c r="E46" i="2"/>
  <c r="E50" i="2"/>
  <c r="E52" i="2"/>
  <c r="E51" i="2"/>
  <c r="E45" i="2"/>
  <c r="H83" i="2"/>
  <c r="G83" i="2"/>
  <c r="G35" i="2"/>
  <c r="H35" i="2"/>
  <c r="E70" i="2"/>
  <c r="E69" i="2"/>
  <c r="E71" i="2"/>
  <c r="E72" i="2"/>
  <c r="E22" i="2"/>
  <c r="E20" i="2"/>
  <c r="E21" i="2"/>
  <c r="E19" i="2"/>
  <c r="F32" i="2"/>
  <c r="E74" i="2"/>
  <c r="F85" i="2"/>
  <c r="F34" i="2"/>
  <c r="E15" i="2"/>
  <c r="E14" i="2"/>
  <c r="E16" i="2"/>
  <c r="E17" i="2"/>
  <c r="E11" i="2"/>
  <c r="E10" i="2"/>
  <c r="E9" i="2"/>
  <c r="E6" i="2" s="1"/>
  <c r="E12" i="2"/>
  <c r="T97" i="2" l="1"/>
  <c r="H82" i="2"/>
  <c r="J83" i="2" s="1"/>
  <c r="G82" i="2"/>
  <c r="I83" i="2" s="1"/>
  <c r="P94" i="4"/>
  <c r="N94" i="4"/>
  <c r="Q94" i="4" s="1"/>
  <c r="O94" i="4"/>
  <c r="P99" i="15"/>
  <c r="O99" i="15"/>
  <c r="N99" i="15"/>
  <c r="P99" i="11"/>
  <c r="O99" i="11"/>
  <c r="N99" i="11"/>
  <c r="Q99" i="11" s="1"/>
  <c r="P100" i="10"/>
  <c r="O100" i="10"/>
  <c r="N100" i="10"/>
  <c r="O92" i="9"/>
  <c r="P92" i="9"/>
  <c r="N92" i="9"/>
  <c r="Q22" i="5"/>
  <c r="P101" i="13"/>
  <c r="O101" i="13"/>
  <c r="N101" i="13"/>
  <c r="F84" i="2"/>
  <c r="H106" i="2"/>
  <c r="N106" i="2" s="1"/>
  <c r="G106" i="2"/>
  <c r="M106" i="2" s="1"/>
  <c r="Q95" i="5"/>
  <c r="N93" i="6"/>
  <c r="O93" i="6"/>
  <c r="P93" i="6"/>
  <c r="O94" i="11"/>
  <c r="P94" i="11"/>
  <c r="N94" i="11"/>
  <c r="N99" i="4"/>
  <c r="Q99" i="4" s="1"/>
  <c r="O99" i="4"/>
  <c r="P99" i="4"/>
  <c r="M4" i="19"/>
  <c r="C4" i="19" s="1"/>
  <c r="B7" i="36"/>
  <c r="N100" i="5"/>
  <c r="P100" i="5"/>
  <c r="O100" i="5"/>
  <c r="O92" i="13"/>
  <c r="N92" i="13"/>
  <c r="P92" i="13"/>
  <c r="P101" i="14"/>
  <c r="N101" i="14"/>
  <c r="Q101" i="14" s="1"/>
  <c r="O101" i="14"/>
  <c r="Q36" i="5"/>
  <c r="AJ26" i="5"/>
  <c r="AK26" i="2"/>
  <c r="AJ26" i="10"/>
  <c r="AJ26" i="13"/>
  <c r="AJ26" i="16"/>
  <c r="AJ26" i="15"/>
  <c r="AJ26" i="7"/>
  <c r="AJ26" i="9"/>
  <c r="AJ26" i="6"/>
  <c r="AJ26" i="8"/>
  <c r="AJ26" i="14"/>
  <c r="AJ26" i="4"/>
  <c r="AJ26" i="3"/>
  <c r="AJ26" i="12"/>
  <c r="AJ26" i="11"/>
  <c r="F81" i="2"/>
  <c r="Q23" i="5"/>
  <c r="Q43" i="5"/>
  <c r="F29" i="2"/>
  <c r="P93" i="3"/>
  <c r="N93" i="3"/>
  <c r="O93" i="3"/>
  <c r="N94" i="16"/>
  <c r="P94" i="16"/>
  <c r="O94" i="16"/>
  <c r="O94" i="10"/>
  <c r="N94" i="10"/>
  <c r="P94" i="10"/>
  <c r="O106" i="13"/>
  <c r="N106" i="13"/>
  <c r="Q106" i="13" s="1"/>
  <c r="P106" i="13"/>
  <c r="P99" i="8"/>
  <c r="N99" i="8"/>
  <c r="O99" i="8"/>
  <c r="Q54" i="5"/>
  <c r="Q51" i="5"/>
  <c r="N92" i="3"/>
  <c r="O92" i="3"/>
  <c r="P92" i="3"/>
  <c r="Q21" i="5"/>
  <c r="Z26" i="2"/>
  <c r="R92" i="2"/>
  <c r="R16" i="2"/>
  <c r="R99" i="2"/>
  <c r="R24" i="2"/>
  <c r="R9" i="2"/>
  <c r="R40" i="2"/>
  <c r="R96" i="2"/>
  <c r="S96" i="2" s="1"/>
  <c r="R76" i="2"/>
  <c r="R73" i="2"/>
  <c r="R37" i="2"/>
  <c r="R23" i="2"/>
  <c r="R59" i="2"/>
  <c r="R97" i="2"/>
  <c r="R69" i="2"/>
  <c r="R72" i="2"/>
  <c r="R81" i="2"/>
  <c r="R8" i="2"/>
  <c r="R84" i="2"/>
  <c r="R25" i="2"/>
  <c r="R67" i="2"/>
  <c r="R68" i="2"/>
  <c r="R74" i="2"/>
  <c r="R66" i="2"/>
  <c r="R105" i="2"/>
  <c r="R7" i="2"/>
  <c r="R29" i="2"/>
  <c r="R53" i="2"/>
  <c r="R60" i="2"/>
  <c r="R64" i="2"/>
  <c r="R79" i="2"/>
  <c r="R15" i="2"/>
  <c r="R87" i="2"/>
  <c r="R65" i="2"/>
  <c r="R90" i="2"/>
  <c r="R22" i="2"/>
  <c r="R83" i="2"/>
  <c r="R32" i="2"/>
  <c r="R94" i="2"/>
  <c r="R13" i="2"/>
  <c r="R39" i="2"/>
  <c r="R75" i="2"/>
  <c r="R34" i="2"/>
  <c r="R50" i="2"/>
  <c r="R17" i="2"/>
  <c r="R95" i="2"/>
  <c r="S95" i="2" s="1"/>
  <c r="R36" i="2"/>
  <c r="R20" i="2"/>
  <c r="R42" i="2"/>
  <c r="R47" i="2"/>
  <c r="R35" i="2"/>
  <c r="R70" i="2"/>
  <c r="R31" i="2"/>
  <c r="R14" i="2"/>
  <c r="R58" i="2"/>
  <c r="R78" i="2"/>
  <c r="R82" i="2"/>
  <c r="R54" i="2"/>
  <c r="R63" i="2"/>
  <c r="R38" i="2"/>
  <c r="R56" i="2"/>
  <c r="R12" i="2"/>
  <c r="R77" i="2"/>
  <c r="R10" i="2"/>
  <c r="R86" i="2"/>
  <c r="R88" i="2"/>
  <c r="R85" i="2"/>
  <c r="R33" i="2"/>
  <c r="R30" i="2"/>
  <c r="R52" i="2"/>
  <c r="R45" i="2"/>
  <c r="R55" i="2"/>
  <c r="R6" i="2"/>
  <c r="R80" i="2"/>
  <c r="R57" i="2"/>
  <c r="R98" i="2"/>
  <c r="R71" i="2"/>
  <c r="R49" i="2"/>
  <c r="R18" i="2"/>
  <c r="R26" i="2"/>
  <c r="R91" i="2"/>
  <c r="R19" i="2"/>
  <c r="R41" i="2"/>
  <c r="R61" i="2"/>
  <c r="R11" i="2"/>
  <c r="R46" i="2"/>
  <c r="R27" i="2"/>
  <c r="R51" i="2"/>
  <c r="R21" i="2"/>
  <c r="R62" i="2"/>
  <c r="R106" i="2"/>
  <c r="R28" i="2"/>
  <c r="R48" i="2"/>
  <c r="R44" i="2"/>
  <c r="R43" i="2"/>
  <c r="P101" i="7"/>
  <c r="O101" i="7"/>
  <c r="N101" i="7"/>
  <c r="Q101" i="7" s="1"/>
  <c r="Q13" i="5"/>
  <c r="Q95" i="9"/>
  <c r="Q69" i="5"/>
  <c r="P103" i="9"/>
  <c r="O103" i="9"/>
  <c r="N103" i="9"/>
  <c r="Q103" i="9" s="1"/>
  <c r="F93" i="2"/>
  <c r="E93" i="2"/>
  <c r="Q93" i="2"/>
  <c r="O93" i="2"/>
  <c r="R93" i="2" s="1"/>
  <c r="P93" i="2"/>
  <c r="O94" i="5"/>
  <c r="P94" i="5"/>
  <c r="N94" i="5"/>
  <c r="Q94" i="5" s="1"/>
  <c r="N93" i="11"/>
  <c r="P93" i="11"/>
  <c r="O93" i="11"/>
  <c r="O94" i="7"/>
  <c r="P94" i="7"/>
  <c r="N94" i="7"/>
  <c r="O92" i="15"/>
  <c r="P92" i="15"/>
  <c r="N92" i="15"/>
  <c r="Q92" i="15" s="1"/>
  <c r="M16" i="19"/>
  <c r="B19" i="36"/>
  <c r="O101" i="11"/>
  <c r="P101" i="11"/>
  <c r="N101" i="11"/>
  <c r="Q105" i="4"/>
  <c r="Q85" i="5"/>
  <c r="Q6" i="5"/>
  <c r="Q106" i="5"/>
  <c r="P93" i="16"/>
  <c r="O93" i="16"/>
  <c r="N93" i="16"/>
  <c r="P103" i="16"/>
  <c r="O103" i="16"/>
  <c r="N103" i="16"/>
  <c r="Q103" i="16" s="1"/>
  <c r="O93" i="7"/>
  <c r="N93" i="7"/>
  <c r="P93" i="7"/>
  <c r="O94" i="3"/>
  <c r="P94" i="3"/>
  <c r="N94" i="3"/>
  <c r="N93" i="4"/>
  <c r="O93" i="4"/>
  <c r="P93" i="4"/>
  <c r="O100" i="3"/>
  <c r="N100" i="3"/>
  <c r="Q100" i="3" s="1"/>
  <c r="P100" i="3"/>
  <c r="P92" i="10"/>
  <c r="Q92" i="10" s="1"/>
  <c r="O92" i="10"/>
  <c r="N92" i="10"/>
  <c r="B15" i="36"/>
  <c r="M12" i="19"/>
  <c r="M10" i="19"/>
  <c r="B13" i="36"/>
  <c r="G98" i="2"/>
  <c r="I99" i="2" s="1"/>
  <c r="H98" i="2"/>
  <c r="Q94" i="13"/>
  <c r="O103" i="4"/>
  <c r="N103" i="4"/>
  <c r="P103" i="4"/>
  <c r="N100" i="13"/>
  <c r="O100" i="13"/>
  <c r="P100" i="13"/>
  <c r="P103" i="8"/>
  <c r="N103" i="8"/>
  <c r="O103" i="8"/>
  <c r="P106" i="14"/>
  <c r="N106" i="14"/>
  <c r="Q106" i="14" s="1"/>
  <c r="O106" i="14"/>
  <c r="Q25" i="5"/>
  <c r="Q24" i="5"/>
  <c r="B23" i="36"/>
  <c r="M20" i="19"/>
  <c r="M14" i="19"/>
  <c r="B17" i="36"/>
  <c r="M8" i="19"/>
  <c r="B11" i="36"/>
  <c r="F74" i="2"/>
  <c r="S97" i="2"/>
  <c r="U97" i="2" s="1"/>
  <c r="M98" i="2"/>
  <c r="N99" i="13"/>
  <c r="O99" i="13"/>
  <c r="P99" i="13"/>
  <c r="O100" i="6"/>
  <c r="P100" i="6"/>
  <c r="N100" i="6"/>
  <c r="Q100" i="6" s="1"/>
  <c r="F100" i="2"/>
  <c r="Q100" i="2"/>
  <c r="P100" i="2"/>
  <c r="O100" i="2"/>
  <c r="R100" i="2" s="1"/>
  <c r="F103" i="2"/>
  <c r="Q103" i="2"/>
  <c r="P103" i="2"/>
  <c r="O103" i="2"/>
  <c r="R103" i="2" s="1"/>
  <c r="Q55" i="5"/>
  <c r="Q52" i="5"/>
  <c r="Q100" i="7"/>
  <c r="Q98" i="4"/>
  <c r="U697" i="1"/>
  <c r="Q105" i="3"/>
  <c r="O99" i="7"/>
  <c r="P99" i="7"/>
  <c r="N99" i="7"/>
  <c r="O99" i="12"/>
  <c r="P99" i="12"/>
  <c r="N99" i="12"/>
  <c r="Q99" i="12" s="1"/>
  <c r="P100" i="4"/>
  <c r="N100" i="4"/>
  <c r="O100" i="4"/>
  <c r="N103" i="5"/>
  <c r="P103" i="5"/>
  <c r="O103" i="5"/>
  <c r="Q61" i="5"/>
  <c r="Q57" i="5"/>
  <c r="Q70" i="5"/>
  <c r="Q89" i="5"/>
  <c r="Q87" i="5"/>
  <c r="Q20" i="5"/>
  <c r="Q83" i="5"/>
  <c r="Q16" i="5"/>
  <c r="Q59" i="5"/>
  <c r="Q81" i="5"/>
  <c r="Q8" i="5"/>
  <c r="Q99" i="5"/>
  <c r="Q39" i="5"/>
  <c r="Q84" i="5"/>
  <c r="Q32" i="5"/>
  <c r="Q29" i="5"/>
  <c r="Q63" i="5"/>
  <c r="Q45" i="5"/>
  <c r="Q75" i="5"/>
  <c r="Q53" i="5"/>
  <c r="Q40" i="5"/>
  <c r="Q28" i="5"/>
  <c r="Q90" i="5"/>
  <c r="Q79" i="5"/>
  <c r="Q92" i="5"/>
  <c r="Q72" i="5"/>
  <c r="Q77" i="5"/>
  <c r="Q62" i="5"/>
  <c r="Q46" i="5"/>
  <c r="Q49" i="5"/>
  <c r="Q34" i="5"/>
  <c r="Q67" i="5"/>
  <c r="Q33" i="5"/>
  <c r="Q37" i="5"/>
  <c r="Q97" i="5"/>
  <c r="Q78" i="5"/>
  <c r="Q56" i="5"/>
  <c r="Q58" i="5"/>
  <c r="Q60" i="5"/>
  <c r="Q26" i="5"/>
  <c r="Q10" i="5"/>
  <c r="Q80" i="5"/>
  <c r="Q31" i="5"/>
  <c r="Q47" i="5"/>
  <c r="Q7" i="5"/>
  <c r="Q74" i="5"/>
  <c r="Q71" i="5"/>
  <c r="Q41" i="5"/>
  <c r="Q17" i="5"/>
  <c r="Q11" i="5"/>
  <c r="Q88" i="5"/>
  <c r="Q12" i="5"/>
  <c r="Q82" i="5"/>
  <c r="Q42" i="5"/>
  <c r="Q18" i="5"/>
  <c r="Q44" i="5"/>
  <c r="Q64" i="5"/>
  <c r="Q50" i="5"/>
  <c r="Q30" i="5"/>
  <c r="Q65" i="5"/>
  <c r="Q27" i="5"/>
  <c r="Q91" i="5"/>
  <c r="Q98" i="5"/>
  <c r="Q9" i="5"/>
  <c r="Q76" i="5"/>
  <c r="Q73" i="5"/>
  <c r="Q48" i="5"/>
  <c r="Q19" i="5"/>
  <c r="Q93" i="5"/>
  <c r="Q38" i="5"/>
  <c r="Q14" i="5"/>
  <c r="Q86" i="5"/>
  <c r="Q68" i="5"/>
  <c r="Q15" i="5"/>
  <c r="Q66" i="5"/>
  <c r="B21" i="36"/>
  <c r="M18" i="19"/>
  <c r="Q96" i="5"/>
  <c r="H29" i="2"/>
  <c r="J30" i="2" s="1"/>
  <c r="G29" i="2"/>
  <c r="F27" i="2"/>
  <c r="O102" i="4"/>
  <c r="P102" i="4"/>
  <c r="N102" i="4"/>
  <c r="M5" i="19"/>
  <c r="B8" i="36"/>
  <c r="C24" i="17"/>
  <c r="C25" i="17"/>
  <c r="O104" i="13"/>
  <c r="P104" i="13"/>
  <c r="N104" i="13"/>
  <c r="O102" i="13"/>
  <c r="P102" i="13"/>
  <c r="A107" i="13"/>
  <c r="N102" i="13"/>
  <c r="F101" i="2"/>
  <c r="Q101" i="2"/>
  <c r="P101" i="2"/>
  <c r="A107" i="2"/>
  <c r="O101" i="2"/>
  <c r="M15" i="19"/>
  <c r="B18" i="36"/>
  <c r="O104" i="4"/>
  <c r="P104" i="4"/>
  <c r="N104" i="4"/>
  <c r="P102" i="6"/>
  <c r="N102" i="6"/>
  <c r="O102" i="6"/>
  <c r="N101" i="15"/>
  <c r="P101" i="15"/>
  <c r="O101" i="15"/>
  <c r="A107" i="15"/>
  <c r="J35" i="17"/>
  <c r="K5" i="17"/>
  <c r="O14" i="36"/>
  <c r="M6" i="19"/>
  <c r="B9" i="36"/>
  <c r="P102" i="15"/>
  <c r="N102" i="15"/>
  <c r="O102" i="15"/>
  <c r="C26" i="17"/>
  <c r="M7" i="19"/>
  <c r="B10" i="36"/>
  <c r="G23" i="36" s="1"/>
  <c r="O104" i="10"/>
  <c r="N104" i="10"/>
  <c r="Q104" i="10" s="1"/>
  <c r="P104" i="10"/>
  <c r="P102" i="11"/>
  <c r="O102" i="11"/>
  <c r="A107" i="11"/>
  <c r="N102" i="11"/>
  <c r="N101" i="9"/>
  <c r="A107" i="9"/>
  <c r="O101" i="9"/>
  <c r="P101" i="9"/>
  <c r="C27" i="17"/>
  <c r="B12" i="36"/>
  <c r="M9" i="19"/>
  <c r="C28" i="17"/>
  <c r="M17" i="19"/>
  <c r="B20" i="36"/>
  <c r="P104" i="15"/>
  <c r="O104" i="15"/>
  <c r="N104" i="15"/>
  <c r="Q104" i="15" s="1"/>
  <c r="O102" i="5"/>
  <c r="P102" i="5"/>
  <c r="N102" i="5"/>
  <c r="F52" i="2"/>
  <c r="N104" i="7"/>
  <c r="O104" i="7"/>
  <c r="P104" i="7"/>
  <c r="A107" i="7"/>
  <c r="O101" i="6"/>
  <c r="N101" i="6"/>
  <c r="A107" i="6"/>
  <c r="P101" i="6"/>
  <c r="Q56" i="10"/>
  <c r="Q14" i="10"/>
  <c r="Q28" i="10"/>
  <c r="Q37" i="10"/>
  <c r="Q33" i="10"/>
  <c r="Q73" i="10"/>
  <c r="Q99" i="10"/>
  <c r="Q30" i="10"/>
  <c r="Q32" i="10"/>
  <c r="Q29" i="10"/>
  <c r="Q51" i="10"/>
  <c r="Q103" i="10"/>
  <c r="Q97" i="10"/>
  <c r="Q50" i="10"/>
  <c r="Q11" i="10"/>
  <c r="Q91" i="10"/>
  <c r="Q7" i="10"/>
  <c r="Q45" i="10"/>
  <c r="Q25" i="10"/>
  <c r="Q13" i="10"/>
  <c r="Q95" i="10"/>
  <c r="Q69" i="10"/>
  <c r="Q105" i="10"/>
  <c r="Q31" i="10"/>
  <c r="Q72" i="10"/>
  <c r="Q44" i="10"/>
  <c r="Q63" i="10"/>
  <c r="Q84" i="10"/>
  <c r="Q19" i="10"/>
  <c r="Q49" i="10"/>
  <c r="Q85" i="10"/>
  <c r="Q89" i="10"/>
  <c r="Q21" i="10"/>
  <c r="Q90" i="10"/>
  <c r="Q6" i="10"/>
  <c r="Q57" i="10"/>
  <c r="Q68" i="10"/>
  <c r="Q36" i="10"/>
  <c r="Q27" i="10"/>
  <c r="Q46" i="10"/>
  <c r="Q38" i="10"/>
  <c r="Q88" i="10"/>
  <c r="Q83" i="10"/>
  <c r="Q62" i="10"/>
  <c r="Q55" i="10"/>
  <c r="Q8" i="10"/>
  <c r="Q76" i="10"/>
  <c r="Q47" i="10"/>
  <c r="Q40" i="10"/>
  <c r="Q81" i="10"/>
  <c r="Q87" i="10"/>
  <c r="Q64" i="10"/>
  <c r="Q34" i="10"/>
  <c r="Q12" i="10"/>
  <c r="Q65" i="10"/>
  <c r="Q71" i="10"/>
  <c r="Q43" i="10"/>
  <c r="Q10" i="10"/>
  <c r="Q59" i="10"/>
  <c r="Q79" i="10"/>
  <c r="Q86" i="10"/>
  <c r="Q48" i="10"/>
  <c r="Q26" i="10"/>
  <c r="Q18" i="10"/>
  <c r="Q77" i="10"/>
  <c r="Q39" i="10"/>
  <c r="Q75" i="10"/>
  <c r="Q15" i="10"/>
  <c r="Q58" i="10"/>
  <c r="Q17" i="10"/>
  <c r="Q66" i="10"/>
  <c r="Q67" i="10"/>
  <c r="Q94" i="10"/>
  <c r="Q93" i="10"/>
  <c r="Q16" i="10"/>
  <c r="Q35" i="10"/>
  <c r="Q106" i="10"/>
  <c r="Q74" i="10"/>
  <c r="Q54" i="10"/>
  <c r="Q96" i="10"/>
  <c r="Q9" i="10"/>
  <c r="Q61" i="10"/>
  <c r="Q53" i="10"/>
  <c r="Q78" i="10"/>
  <c r="Q22" i="10"/>
  <c r="Q98" i="10"/>
  <c r="Q60" i="10"/>
  <c r="Q20" i="10"/>
  <c r="Q24" i="10"/>
  <c r="Q70" i="10"/>
  <c r="Q52" i="10"/>
  <c r="Q80" i="10"/>
  <c r="Q23" i="10"/>
  <c r="Q41" i="10"/>
  <c r="Q101" i="10"/>
  <c r="Q42" i="10"/>
  <c r="Q100" i="10"/>
  <c r="Q82" i="10"/>
  <c r="O104" i="6"/>
  <c r="N104" i="6"/>
  <c r="P104" i="6"/>
  <c r="O102" i="8"/>
  <c r="N102" i="8"/>
  <c r="Q102" i="8" s="1"/>
  <c r="P102" i="8"/>
  <c r="N101" i="5"/>
  <c r="A107" i="5"/>
  <c r="P101" i="5"/>
  <c r="O101" i="5"/>
  <c r="B14" i="36"/>
  <c r="M11" i="19"/>
  <c r="C30" i="17"/>
  <c r="C29" i="17"/>
  <c r="S3" i="19" s="1"/>
  <c r="B22" i="36"/>
  <c r="M19" i="19"/>
  <c r="P104" i="2"/>
  <c r="F104" i="2"/>
  <c r="O104" i="2"/>
  <c r="Q104" i="2"/>
  <c r="F102" i="2"/>
  <c r="O102" i="2"/>
  <c r="P102" i="2"/>
  <c r="Q102" i="2"/>
  <c r="O101" i="12"/>
  <c r="N101" i="12"/>
  <c r="P101" i="12"/>
  <c r="O104" i="14"/>
  <c r="P104" i="14"/>
  <c r="A107" i="14"/>
  <c r="N104" i="14"/>
  <c r="P101" i="4"/>
  <c r="N101" i="4"/>
  <c r="O101" i="4"/>
  <c r="A107" i="4"/>
  <c r="P101" i="3"/>
  <c r="O101" i="3"/>
  <c r="N101" i="3"/>
  <c r="N104" i="5"/>
  <c r="O104" i="5"/>
  <c r="P104" i="5"/>
  <c r="N102" i="16"/>
  <c r="Q102" i="16" s="1"/>
  <c r="O102" i="16"/>
  <c r="P102" i="16"/>
  <c r="A107" i="16"/>
  <c r="O101" i="16"/>
  <c r="N101" i="16"/>
  <c r="P101" i="16"/>
  <c r="M13" i="19"/>
  <c r="B16" i="36"/>
  <c r="M21" i="19"/>
  <c r="B24" i="36"/>
  <c r="O104" i="9"/>
  <c r="N104" i="9"/>
  <c r="P104" i="9"/>
  <c r="O102" i="10"/>
  <c r="A107" i="10"/>
  <c r="N102" i="10"/>
  <c r="P102" i="10"/>
  <c r="P101" i="8"/>
  <c r="N101" i="8"/>
  <c r="O101" i="8"/>
  <c r="A107" i="8"/>
  <c r="F22" i="2"/>
  <c r="H22" i="2" s="1"/>
  <c r="F62" i="2"/>
  <c r="N96" i="2"/>
  <c r="T96" i="2" s="1"/>
  <c r="F30" i="2"/>
  <c r="F26" i="2"/>
  <c r="F28" i="2"/>
  <c r="F68" i="2"/>
  <c r="F69" i="2"/>
  <c r="G27" i="2"/>
  <c r="H27" i="2"/>
  <c r="H37" i="2"/>
  <c r="G37" i="2"/>
  <c r="G76" i="2"/>
  <c r="I77" i="2" s="1"/>
  <c r="H76" i="2"/>
  <c r="J77" i="2" s="1"/>
  <c r="H79" i="2"/>
  <c r="G79" i="2"/>
  <c r="I80" i="2" s="1"/>
  <c r="J41" i="2"/>
  <c r="H38" i="2"/>
  <c r="G38" i="2"/>
  <c r="H80" i="2"/>
  <c r="G80" i="2"/>
  <c r="H39" i="2"/>
  <c r="G39" i="2"/>
  <c r="I40" i="2" s="1"/>
  <c r="G78" i="2"/>
  <c r="H78" i="2"/>
  <c r="F49" i="2"/>
  <c r="G49" i="2" s="1"/>
  <c r="H36" i="2"/>
  <c r="J37" i="2" s="1"/>
  <c r="G36" i="2"/>
  <c r="I37" i="2" s="1"/>
  <c r="I30" i="2"/>
  <c r="G77" i="2"/>
  <c r="H77" i="2"/>
  <c r="I41" i="2"/>
  <c r="M40" i="2"/>
  <c r="S40" i="2" s="1"/>
  <c r="G357" i="1"/>
  <c r="G360" i="1"/>
  <c r="G359" i="1"/>
  <c r="G358" i="1"/>
  <c r="H32" i="2"/>
  <c r="G32" i="2"/>
  <c r="F17" i="2"/>
  <c r="H17" i="2" s="1"/>
  <c r="J18" i="2" s="1"/>
  <c r="G85" i="2"/>
  <c r="H85" i="2"/>
  <c r="F21" i="2"/>
  <c r="F23" i="2"/>
  <c r="F73" i="2"/>
  <c r="F71" i="2"/>
  <c r="J36" i="2"/>
  <c r="F45" i="2"/>
  <c r="F46" i="2"/>
  <c r="F47" i="2"/>
  <c r="F65" i="2"/>
  <c r="F67" i="2"/>
  <c r="F25" i="2"/>
  <c r="H74" i="2"/>
  <c r="G74" i="2"/>
  <c r="H68" i="2"/>
  <c r="G68" i="2"/>
  <c r="I36" i="2"/>
  <c r="F54" i="2"/>
  <c r="F55" i="2"/>
  <c r="F53" i="2"/>
  <c r="F51" i="2"/>
  <c r="F41" i="2"/>
  <c r="F43" i="2"/>
  <c r="F42" i="2"/>
  <c r="F44" i="2"/>
  <c r="F56" i="2"/>
  <c r="F59" i="2"/>
  <c r="F57" i="2"/>
  <c r="F63" i="2"/>
  <c r="F64" i="2"/>
  <c r="F75" i="2"/>
  <c r="M99" i="2"/>
  <c r="S99" i="2" s="1"/>
  <c r="G69" i="2"/>
  <c r="H69" i="2"/>
  <c r="I84" i="2"/>
  <c r="M83" i="2"/>
  <c r="S83" i="2" s="1"/>
  <c r="F66" i="2"/>
  <c r="AN97" i="2"/>
  <c r="AQ97" i="2" s="1"/>
  <c r="E97" i="13" s="1"/>
  <c r="AO97" i="2"/>
  <c r="AM97" i="2"/>
  <c r="F58" i="2"/>
  <c r="G22" i="2"/>
  <c r="H52" i="2"/>
  <c r="G52" i="2"/>
  <c r="H62" i="2"/>
  <c r="G62" i="2"/>
  <c r="H34" i="2"/>
  <c r="G34" i="2"/>
  <c r="F72" i="2"/>
  <c r="F70" i="2"/>
  <c r="J84" i="2"/>
  <c r="N83" i="2"/>
  <c r="T83" i="2" s="1"/>
  <c r="F50" i="2"/>
  <c r="F48" i="2"/>
  <c r="F60" i="2"/>
  <c r="F61" i="2"/>
  <c r="S98" i="2"/>
  <c r="F24" i="2"/>
  <c r="F16" i="2"/>
  <c r="F19" i="2"/>
  <c r="F20" i="2"/>
  <c r="F18" i="2"/>
  <c r="E7" i="2"/>
  <c r="F10" i="2" s="1"/>
  <c r="F12" i="2"/>
  <c r="H12" i="2" s="1"/>
  <c r="F14" i="2"/>
  <c r="F11" i="2"/>
  <c r="F13" i="2"/>
  <c r="F15" i="2"/>
  <c r="H81" i="2" l="1"/>
  <c r="J82" i="2" s="1"/>
  <c r="G81" i="2"/>
  <c r="I82" i="2" s="1"/>
  <c r="M82" i="2" s="1"/>
  <c r="S82" i="2" s="1"/>
  <c r="G84" i="2"/>
  <c r="I85" i="2" s="1"/>
  <c r="H84" i="2"/>
  <c r="J85" i="2" s="1"/>
  <c r="Q104" i="9"/>
  <c r="Q101" i="3"/>
  <c r="R102" i="2"/>
  <c r="Q100" i="4"/>
  <c r="Q100" i="13"/>
  <c r="Q93" i="7"/>
  <c r="E109" i="2"/>
  <c r="E89" i="2"/>
  <c r="E90" i="2"/>
  <c r="Q94" i="16"/>
  <c r="Q100" i="5"/>
  <c r="Q101" i="13"/>
  <c r="Q93" i="11"/>
  <c r="H93" i="2"/>
  <c r="G93" i="2"/>
  <c r="G13" i="36"/>
  <c r="G17" i="36"/>
  <c r="G15" i="36"/>
  <c r="G9" i="36"/>
  <c r="G11" i="36"/>
  <c r="G7" i="36"/>
  <c r="U96" i="2"/>
  <c r="Q102" i="13"/>
  <c r="G103" i="2"/>
  <c r="I104" i="2" s="1"/>
  <c r="H103" i="2"/>
  <c r="J104" i="2" s="1"/>
  <c r="Q103" i="4"/>
  <c r="Q92" i="3"/>
  <c r="Q93" i="3"/>
  <c r="G17" i="2"/>
  <c r="G12" i="2"/>
  <c r="Q101" i="9"/>
  <c r="Q93" i="4"/>
  <c r="Q93" i="6"/>
  <c r="Q102" i="10"/>
  <c r="Q101" i="12"/>
  <c r="Q101" i="6"/>
  <c r="E4" i="19"/>
  <c r="Q99" i="13"/>
  <c r="Q103" i="8"/>
  <c r="Q94" i="3"/>
  <c r="Q101" i="11"/>
  <c r="Q94" i="7"/>
  <c r="Q92" i="13"/>
  <c r="Q92" i="9"/>
  <c r="H49" i="2"/>
  <c r="Q99" i="7"/>
  <c r="J99" i="2"/>
  <c r="N99" i="2" s="1"/>
  <c r="T99" i="2" s="1"/>
  <c r="U99" i="2" s="1"/>
  <c r="N98" i="2"/>
  <c r="T98" i="2" s="1"/>
  <c r="U98" i="2" s="1"/>
  <c r="Q93" i="16"/>
  <c r="T95" i="2"/>
  <c r="U95" i="2" s="1"/>
  <c r="T92" i="2"/>
  <c r="U92" i="2" s="1"/>
  <c r="S92" i="2"/>
  <c r="S106" i="2"/>
  <c r="Q99" i="15"/>
  <c r="Q102" i="6"/>
  <c r="Q104" i="13"/>
  <c r="Q103" i="5"/>
  <c r="H100" i="2"/>
  <c r="G100" i="2"/>
  <c r="AN108" i="2"/>
  <c r="AQ108" i="2" s="1"/>
  <c r="B28" i="13" s="1"/>
  <c r="Y26" i="13" s="1"/>
  <c r="AM108" i="2"/>
  <c r="AP108" i="2"/>
  <c r="Q99" i="8"/>
  <c r="Q94" i="11"/>
  <c r="T106" i="2"/>
  <c r="U106" i="2" s="1"/>
  <c r="H104" i="2"/>
  <c r="G104" i="2"/>
  <c r="Q104" i="6"/>
  <c r="G47" i="36"/>
  <c r="M22" i="19"/>
  <c r="B25" i="36"/>
  <c r="Q101" i="8"/>
  <c r="Q101" i="4"/>
  <c r="G102" i="2"/>
  <c r="I103" i="2" s="1"/>
  <c r="M103" i="2" s="1"/>
  <c r="S103" i="2" s="1"/>
  <c r="H102" i="2"/>
  <c r="J103" i="2" s="1"/>
  <c r="G4" i="19"/>
  <c r="Q102" i="15"/>
  <c r="G49" i="36"/>
  <c r="G19" i="36"/>
  <c r="H4" i="19"/>
  <c r="Q104" i="7"/>
  <c r="Q102" i="5"/>
  <c r="Q102" i="11"/>
  <c r="Q101" i="15"/>
  <c r="Q104" i="4"/>
  <c r="D4" i="19"/>
  <c r="Q101" i="16"/>
  <c r="Q104" i="5"/>
  <c r="Q104" i="14"/>
  <c r="R104" i="2"/>
  <c r="G39" i="36"/>
  <c r="G45" i="36"/>
  <c r="G43" i="36"/>
  <c r="G41" i="36"/>
  <c r="Q101" i="5"/>
  <c r="F4" i="19"/>
  <c r="G21" i="36"/>
  <c r="O15" i="36"/>
  <c r="L5" i="17"/>
  <c r="K35" i="17"/>
  <c r="R101" i="2"/>
  <c r="H101" i="2"/>
  <c r="G101" i="2"/>
  <c r="F109" i="2"/>
  <c r="Q102" i="4"/>
  <c r="AM96" i="2"/>
  <c r="AN96" i="2"/>
  <c r="AQ96" i="2" s="1"/>
  <c r="E96" i="13" s="1"/>
  <c r="F96" i="13" s="1"/>
  <c r="H97" i="13" s="1"/>
  <c r="AO96" i="2"/>
  <c r="G30" i="2"/>
  <c r="H30" i="2"/>
  <c r="J31" i="2" s="1"/>
  <c r="H28" i="2"/>
  <c r="J29" i="2" s="1"/>
  <c r="N29" i="2" s="1"/>
  <c r="T29" i="2" s="1"/>
  <c r="G28" i="2"/>
  <c r="I29" i="2" s="1"/>
  <c r="M29" i="2" s="1"/>
  <c r="S29" i="2" s="1"/>
  <c r="N30" i="2"/>
  <c r="T30" i="2" s="1"/>
  <c r="G26" i="2"/>
  <c r="I27" i="2" s="1"/>
  <c r="M27" i="2" s="1"/>
  <c r="S27" i="2" s="1"/>
  <c r="H26" i="2"/>
  <c r="J27" i="2" s="1"/>
  <c r="J78" i="2"/>
  <c r="N78" i="2" s="1"/>
  <c r="N77" i="2"/>
  <c r="T77" i="2" s="1"/>
  <c r="I79" i="2"/>
  <c r="J40" i="2"/>
  <c r="N40" i="2" s="1"/>
  <c r="T40" i="2" s="1"/>
  <c r="J39" i="2"/>
  <c r="N39" i="2" s="1"/>
  <c r="I38" i="2"/>
  <c r="M38" i="2" s="1"/>
  <c r="M37" i="2"/>
  <c r="S37" i="2" s="1"/>
  <c r="I78" i="2"/>
  <c r="M78" i="2" s="1"/>
  <c r="S78" i="2" s="1"/>
  <c r="M77" i="2"/>
  <c r="I81" i="2"/>
  <c r="M81" i="2" s="1"/>
  <c r="S81" i="2" s="1"/>
  <c r="M80" i="2"/>
  <c r="S80" i="2" s="1"/>
  <c r="J80" i="2"/>
  <c r="N80" i="2" s="1"/>
  <c r="J38" i="2"/>
  <c r="N37" i="2"/>
  <c r="T37" i="2" s="1"/>
  <c r="U40" i="2"/>
  <c r="J81" i="2"/>
  <c r="N81" i="2" s="1"/>
  <c r="T81" i="2" s="1"/>
  <c r="J28" i="2"/>
  <c r="N27" i="2"/>
  <c r="T27" i="2" s="1"/>
  <c r="J79" i="2"/>
  <c r="N79" i="2" s="1"/>
  <c r="I39" i="2"/>
  <c r="M39" i="2" s="1"/>
  <c r="S39" i="2" s="1"/>
  <c r="S77" i="2"/>
  <c r="I28" i="2"/>
  <c r="F7" i="2"/>
  <c r="G7" i="2" s="1"/>
  <c r="G362" i="1"/>
  <c r="F8" i="2"/>
  <c r="H8" i="2" s="1"/>
  <c r="F9" i="2"/>
  <c r="H9" i="2" s="1"/>
  <c r="E111" i="2"/>
  <c r="H48" i="2"/>
  <c r="G48" i="2"/>
  <c r="H72" i="2"/>
  <c r="G72" i="2"/>
  <c r="I50" i="2"/>
  <c r="J23" i="2"/>
  <c r="G97" i="13"/>
  <c r="F97" i="13"/>
  <c r="I70" i="2"/>
  <c r="H75" i="2"/>
  <c r="G75" i="2"/>
  <c r="G59" i="2"/>
  <c r="H59" i="2"/>
  <c r="H43" i="2"/>
  <c r="G43" i="2"/>
  <c r="G55" i="2"/>
  <c r="H55" i="2"/>
  <c r="J75" i="2"/>
  <c r="G65" i="2"/>
  <c r="H65" i="2"/>
  <c r="H71" i="2"/>
  <c r="G71" i="2"/>
  <c r="J86" i="2"/>
  <c r="N85" i="2"/>
  <c r="T85" i="2" s="1"/>
  <c r="I33" i="2"/>
  <c r="M32" i="2"/>
  <c r="S32" i="2" s="1"/>
  <c r="G24" i="2"/>
  <c r="H24" i="2"/>
  <c r="G50" i="2"/>
  <c r="H50" i="2"/>
  <c r="I35" i="2"/>
  <c r="M34" i="2"/>
  <c r="S34" i="2" s="1"/>
  <c r="I63" i="2"/>
  <c r="I53" i="2"/>
  <c r="G66" i="2"/>
  <c r="H66" i="2"/>
  <c r="H64" i="2"/>
  <c r="G64" i="2"/>
  <c r="G56" i="2"/>
  <c r="H56" i="2"/>
  <c r="H41" i="2"/>
  <c r="G41" i="2"/>
  <c r="H54" i="2"/>
  <c r="G54" i="2"/>
  <c r="I69" i="2"/>
  <c r="M69" i="2" s="1"/>
  <c r="H47" i="2"/>
  <c r="G47" i="2"/>
  <c r="G73" i="2"/>
  <c r="H73" i="2"/>
  <c r="I86" i="2"/>
  <c r="M85" i="2"/>
  <c r="S85" i="2" s="1"/>
  <c r="N31" i="2"/>
  <c r="T31" i="2" s="1"/>
  <c r="J33" i="2"/>
  <c r="N32" i="2"/>
  <c r="T32" i="2" s="1"/>
  <c r="H61" i="2"/>
  <c r="G61" i="2"/>
  <c r="J35" i="2"/>
  <c r="N34" i="2"/>
  <c r="T34" i="2" s="1"/>
  <c r="J63" i="2"/>
  <c r="J53" i="2"/>
  <c r="H58" i="2"/>
  <c r="G58" i="2"/>
  <c r="U83" i="2"/>
  <c r="H63" i="2"/>
  <c r="G63" i="2"/>
  <c r="H44" i="2"/>
  <c r="G44" i="2"/>
  <c r="G51" i="2"/>
  <c r="H51" i="2"/>
  <c r="M36" i="2"/>
  <c r="S36" i="2" s="1"/>
  <c r="J69" i="2"/>
  <c r="N69" i="2" s="1"/>
  <c r="G25" i="2"/>
  <c r="H25" i="2"/>
  <c r="H46" i="2"/>
  <c r="G46" i="2"/>
  <c r="N36" i="2"/>
  <c r="T36" i="2" s="1"/>
  <c r="H23" i="2"/>
  <c r="G23" i="2"/>
  <c r="G60" i="2"/>
  <c r="H60" i="2"/>
  <c r="N84" i="2"/>
  <c r="T84" i="2" s="1"/>
  <c r="G70" i="2"/>
  <c r="H70" i="2"/>
  <c r="J50" i="2"/>
  <c r="I23" i="2"/>
  <c r="M84" i="2"/>
  <c r="S84" i="2" s="1"/>
  <c r="J70" i="2"/>
  <c r="H57" i="2"/>
  <c r="G57" i="2"/>
  <c r="H42" i="2"/>
  <c r="G42" i="2"/>
  <c r="G53" i="2"/>
  <c r="H53" i="2"/>
  <c r="I75" i="2"/>
  <c r="H67" i="2"/>
  <c r="G67" i="2"/>
  <c r="G45" i="2"/>
  <c r="H45" i="2"/>
  <c r="G21" i="2"/>
  <c r="I22" i="2" s="1"/>
  <c r="M22" i="2" s="1"/>
  <c r="H21" i="2"/>
  <c r="F6" i="2"/>
  <c r="G19" i="2"/>
  <c r="H19" i="2"/>
  <c r="G16" i="2"/>
  <c r="I17" i="2" s="1"/>
  <c r="M17" i="2" s="1"/>
  <c r="S17" i="2" s="1"/>
  <c r="H16" i="2"/>
  <c r="J17" i="2" s="1"/>
  <c r="N17" i="2" s="1"/>
  <c r="T17" i="2" s="1"/>
  <c r="H18" i="2"/>
  <c r="G18" i="2"/>
  <c r="I18" i="2"/>
  <c r="G20" i="2"/>
  <c r="H20" i="2"/>
  <c r="J13" i="2"/>
  <c r="H11" i="2"/>
  <c r="G11" i="2"/>
  <c r="H14" i="2"/>
  <c r="G14" i="2"/>
  <c r="I13" i="2"/>
  <c r="G9" i="2"/>
  <c r="H15" i="2"/>
  <c r="G15" i="2"/>
  <c r="G10" i="2"/>
  <c r="H10" i="2"/>
  <c r="H13" i="2"/>
  <c r="G13" i="2"/>
  <c r="G8" i="2"/>
  <c r="AN95" i="2" l="1"/>
  <c r="AQ95" i="2" s="1"/>
  <c r="E95" i="13" s="1"/>
  <c r="AO95" i="2"/>
  <c r="AM95" i="2"/>
  <c r="AO98" i="2"/>
  <c r="AM98" i="2"/>
  <c r="AN98" i="2"/>
  <c r="AQ98" i="2" s="1"/>
  <c r="E98" i="13" s="1"/>
  <c r="AM99" i="2"/>
  <c r="AO99" i="2"/>
  <c r="AN99" i="2"/>
  <c r="AQ99" i="2" s="1"/>
  <c r="E99" i="13" s="1"/>
  <c r="F89" i="2"/>
  <c r="F90" i="2"/>
  <c r="H7" i="2"/>
  <c r="N103" i="2"/>
  <c r="T103" i="2" s="1"/>
  <c r="U103" i="2" s="1"/>
  <c r="F87" i="2"/>
  <c r="F86" i="2"/>
  <c r="F88" i="2"/>
  <c r="M93" i="2"/>
  <c r="S93" i="2" s="1"/>
  <c r="I94" i="2"/>
  <c r="M94" i="2" s="1"/>
  <c r="S94" i="2" s="1"/>
  <c r="AM106" i="2"/>
  <c r="AN106" i="2"/>
  <c r="AQ106" i="2" s="1"/>
  <c r="E106" i="13" s="1"/>
  <c r="AO106" i="2"/>
  <c r="G96" i="13"/>
  <c r="I97" i="13" s="1"/>
  <c r="AL108" i="13"/>
  <c r="AM108" i="13"/>
  <c r="AP108" i="13" s="1"/>
  <c r="B28" i="12" s="1"/>
  <c r="Y26" i="12" s="1"/>
  <c r="AO108" i="13"/>
  <c r="N93" i="2"/>
  <c r="T93" i="2" s="1"/>
  <c r="J94" i="2"/>
  <c r="N94" i="2" s="1"/>
  <c r="T94" i="2" s="1"/>
  <c r="U82" i="2"/>
  <c r="I4" i="19"/>
  <c r="I101" i="2"/>
  <c r="M101" i="2" s="1"/>
  <c r="M100" i="2"/>
  <c r="S100" i="2" s="1"/>
  <c r="AM92" i="2"/>
  <c r="AO92" i="2"/>
  <c r="AN92" i="2"/>
  <c r="AQ92" i="2" s="1"/>
  <c r="E92" i="13" s="1"/>
  <c r="N82" i="2"/>
  <c r="T82" i="2"/>
  <c r="Y21" i="2" s="1"/>
  <c r="J101" i="2"/>
  <c r="N101" i="2" s="1"/>
  <c r="T101" i="2" s="1"/>
  <c r="N100" i="2"/>
  <c r="T100" i="2" s="1"/>
  <c r="U100" i="2" s="1"/>
  <c r="I102" i="2"/>
  <c r="G109" i="2"/>
  <c r="L35" i="17"/>
  <c r="O16" i="36"/>
  <c r="M5" i="17"/>
  <c r="J105" i="2"/>
  <c r="N104" i="2"/>
  <c r="T104" i="2" s="1"/>
  <c r="U77" i="2"/>
  <c r="U81" i="2"/>
  <c r="J102" i="2"/>
  <c r="U37" i="2"/>
  <c r="AM37" i="2" s="1"/>
  <c r="U29" i="2"/>
  <c r="AN29" i="2" s="1"/>
  <c r="AQ29" i="2" s="1"/>
  <c r="E29" i="13" s="1"/>
  <c r="F29" i="13" s="1"/>
  <c r="G25" i="36"/>
  <c r="G37" i="36"/>
  <c r="G27" i="36"/>
  <c r="G31" i="36"/>
  <c r="G29" i="36"/>
  <c r="G33" i="36"/>
  <c r="G35" i="36"/>
  <c r="I105" i="2"/>
  <c r="M104" i="2"/>
  <c r="S104" i="2" s="1"/>
  <c r="U104" i="2" s="1"/>
  <c r="H6" i="2"/>
  <c r="N28" i="2"/>
  <c r="T28" i="2" s="1"/>
  <c r="M30" i="2"/>
  <c r="S30" i="2" s="1"/>
  <c r="U30" i="2" s="1"/>
  <c r="I31" i="2"/>
  <c r="M31" i="2" s="1"/>
  <c r="S31" i="2" s="1"/>
  <c r="U31" i="2" s="1"/>
  <c r="AM29" i="2"/>
  <c r="G6" i="2"/>
  <c r="N38" i="2"/>
  <c r="T38" i="2" s="1"/>
  <c r="AM40" i="2"/>
  <c r="AO40" i="2"/>
  <c r="AN40" i="2"/>
  <c r="AQ40" i="2" s="1"/>
  <c r="E40" i="13" s="1"/>
  <c r="T80" i="2"/>
  <c r="U80" i="2" s="1"/>
  <c r="T39" i="2"/>
  <c r="U39" i="2" s="1"/>
  <c r="M79" i="2"/>
  <c r="S79" i="2" s="1"/>
  <c r="M28" i="2"/>
  <c r="S28" i="2" s="1"/>
  <c r="T79" i="2"/>
  <c r="U27" i="2"/>
  <c r="AO37" i="2"/>
  <c r="AN37" i="2"/>
  <c r="AQ37" i="2" s="1"/>
  <c r="E37" i="13" s="1"/>
  <c r="S38" i="2"/>
  <c r="X12" i="2" s="1"/>
  <c r="T78" i="2"/>
  <c r="U78" i="2" s="1"/>
  <c r="U34" i="2"/>
  <c r="AM34" i="2" s="1"/>
  <c r="U32" i="2"/>
  <c r="AN32" i="2" s="1"/>
  <c r="AQ32" i="2" s="1"/>
  <c r="E32" i="13" s="1"/>
  <c r="C357" i="1"/>
  <c r="L21" i="2" s="1"/>
  <c r="C359" i="1"/>
  <c r="C360" i="1"/>
  <c r="K46" i="2" s="1"/>
  <c r="C358" i="1"/>
  <c r="U84" i="2"/>
  <c r="X21" i="2"/>
  <c r="U36" i="2"/>
  <c r="J43" i="2"/>
  <c r="I64" i="2"/>
  <c r="M63" i="2"/>
  <c r="S63" i="2" s="1"/>
  <c r="J22" i="2"/>
  <c r="I68" i="2"/>
  <c r="J54" i="2"/>
  <c r="N54" i="2" s="1"/>
  <c r="N53" i="2"/>
  <c r="T53" i="2" s="1"/>
  <c r="I58" i="2"/>
  <c r="J61" i="2"/>
  <c r="N61" i="2" s="1"/>
  <c r="I24" i="2"/>
  <c r="M23" i="2"/>
  <c r="S23" i="2" s="1"/>
  <c r="I47" i="2"/>
  <c r="M47" i="2" s="1"/>
  <c r="I52" i="2"/>
  <c r="J64" i="2"/>
  <c r="N63" i="2"/>
  <c r="T63" i="2" s="1"/>
  <c r="U85" i="2"/>
  <c r="I48" i="2"/>
  <c r="M48" i="2" s="1"/>
  <c r="I55" i="2"/>
  <c r="J57" i="2"/>
  <c r="I67" i="2"/>
  <c r="M67" i="2" s="1"/>
  <c r="M35" i="2"/>
  <c r="S35" i="2" s="1"/>
  <c r="N50" i="2"/>
  <c r="J51" i="2"/>
  <c r="M33" i="2"/>
  <c r="S33" i="2" s="1"/>
  <c r="J72" i="2"/>
  <c r="N72" i="2" s="1"/>
  <c r="I44" i="2"/>
  <c r="I76" i="2"/>
  <c r="M75" i="2"/>
  <c r="S75" i="2" s="1"/>
  <c r="H98" i="13"/>
  <c r="L97" i="13"/>
  <c r="R97" i="13" s="1"/>
  <c r="I49" i="2"/>
  <c r="S22" i="2"/>
  <c r="J68" i="2"/>
  <c r="I54" i="2"/>
  <c r="M54" i="2" s="1"/>
  <c r="M53" i="2"/>
  <c r="J58" i="2"/>
  <c r="N58" i="2" s="1"/>
  <c r="N57" i="2"/>
  <c r="T50" i="2"/>
  <c r="I61" i="2"/>
  <c r="M61" i="2" s="1"/>
  <c r="N23" i="2"/>
  <c r="J24" i="2"/>
  <c r="N24" i="2" s="1"/>
  <c r="J47" i="2"/>
  <c r="N47" i="2" s="1"/>
  <c r="J26" i="2"/>
  <c r="I45" i="2"/>
  <c r="M45" i="2" s="1"/>
  <c r="M44" i="2"/>
  <c r="AM83" i="2"/>
  <c r="AN83" i="2"/>
  <c r="AQ83" i="2" s="1"/>
  <c r="E83" i="13" s="1"/>
  <c r="AO83" i="2"/>
  <c r="N35" i="2"/>
  <c r="T35" i="2" s="1"/>
  <c r="I62" i="2"/>
  <c r="N33" i="2"/>
  <c r="T33" i="2" s="1"/>
  <c r="J48" i="2"/>
  <c r="J55" i="2"/>
  <c r="I57" i="2"/>
  <c r="M57" i="2" s="1"/>
  <c r="M50" i="2"/>
  <c r="S50" i="2" s="1"/>
  <c r="U50" i="2" s="1"/>
  <c r="I51" i="2"/>
  <c r="M51" i="2" s="1"/>
  <c r="J25" i="2"/>
  <c r="J66" i="2"/>
  <c r="N66" i="2" s="1"/>
  <c r="N43" i="2"/>
  <c r="J44" i="2"/>
  <c r="N44" i="2" s="1"/>
  <c r="J76" i="2"/>
  <c r="N75" i="2"/>
  <c r="T75" i="2" s="1"/>
  <c r="I98" i="13"/>
  <c r="M97" i="13"/>
  <c r="S97" i="13" s="1"/>
  <c r="N48" i="2"/>
  <c r="J49" i="2"/>
  <c r="AM81" i="2"/>
  <c r="AN81" i="2"/>
  <c r="AQ81" i="2" s="1"/>
  <c r="E81" i="13" s="1"/>
  <c r="AO81" i="2"/>
  <c r="Z21" i="2"/>
  <c r="J46" i="2"/>
  <c r="N46" i="2" s="1"/>
  <c r="L45" i="2"/>
  <c r="I43" i="2"/>
  <c r="J71" i="2"/>
  <c r="N71" i="2" s="1"/>
  <c r="N70" i="2"/>
  <c r="T70" i="2" s="1"/>
  <c r="I26" i="2"/>
  <c r="J45" i="2"/>
  <c r="I59" i="2"/>
  <c r="M59" i="2" s="1"/>
  <c r="M58" i="2"/>
  <c r="J62" i="2"/>
  <c r="J74" i="2"/>
  <c r="M41" i="2"/>
  <c r="S41" i="2" s="1"/>
  <c r="I42" i="2"/>
  <c r="M42" i="2" s="1"/>
  <c r="I65" i="2"/>
  <c r="M65" i="2" s="1"/>
  <c r="M64" i="2"/>
  <c r="G98" i="13"/>
  <c r="F98" i="13"/>
  <c r="I25" i="2"/>
  <c r="M24" i="2"/>
  <c r="I66" i="2"/>
  <c r="N55" i="2"/>
  <c r="J56" i="2"/>
  <c r="J60" i="2"/>
  <c r="N60" i="2" s="1"/>
  <c r="I73" i="2"/>
  <c r="M73" i="2" s="1"/>
  <c r="F99" i="13"/>
  <c r="G99" i="13"/>
  <c r="I46" i="2"/>
  <c r="M70" i="2"/>
  <c r="S70" i="2" s="1"/>
  <c r="I71" i="2"/>
  <c r="M71" i="2" s="1"/>
  <c r="T69" i="2"/>
  <c r="J52" i="2"/>
  <c r="N51" i="2"/>
  <c r="L51" i="2"/>
  <c r="J59" i="2"/>
  <c r="I74" i="2"/>
  <c r="S69" i="2"/>
  <c r="J42" i="2"/>
  <c r="N42" i="2" s="1"/>
  <c r="N41" i="2"/>
  <c r="T41" i="2" s="1"/>
  <c r="K41" i="2"/>
  <c r="J65" i="2"/>
  <c r="N65" i="2" s="1"/>
  <c r="N64" i="2"/>
  <c r="J67" i="2"/>
  <c r="S53" i="2"/>
  <c r="AO34" i="2"/>
  <c r="AN34" i="2"/>
  <c r="AQ34" i="2" s="1"/>
  <c r="E34" i="13" s="1"/>
  <c r="AM32" i="2"/>
  <c r="I72" i="2"/>
  <c r="M72" i="2" s="1"/>
  <c r="I56" i="2"/>
  <c r="M55" i="2"/>
  <c r="I60" i="2"/>
  <c r="T23" i="2"/>
  <c r="J73" i="2"/>
  <c r="U17" i="2"/>
  <c r="J21" i="2"/>
  <c r="N21" i="2" s="1"/>
  <c r="T21" i="2" s="1"/>
  <c r="I21" i="2"/>
  <c r="M21" i="2" s="1"/>
  <c r="S21" i="2" s="1"/>
  <c r="I19" i="2"/>
  <c r="M19" i="2" s="1"/>
  <c r="S19" i="2" s="1"/>
  <c r="M18" i="2"/>
  <c r="S18" i="2" s="1"/>
  <c r="J20" i="2"/>
  <c r="N20" i="2" s="1"/>
  <c r="T20" i="2" s="1"/>
  <c r="J19" i="2"/>
  <c r="N19" i="2" s="1"/>
  <c r="N18" i="2"/>
  <c r="T18" i="2" s="1"/>
  <c r="I20" i="2"/>
  <c r="M20" i="2" s="1"/>
  <c r="N13" i="2"/>
  <c r="T13" i="2" s="1"/>
  <c r="J14" i="2"/>
  <c r="N14" i="2" s="1"/>
  <c r="J8" i="2"/>
  <c r="N8" i="2" s="1"/>
  <c r="I9" i="2"/>
  <c r="M9" i="2" s="1"/>
  <c r="J9" i="2"/>
  <c r="I12" i="2"/>
  <c r="M13" i="2"/>
  <c r="S13" i="2" s="1"/>
  <c r="I14" i="2"/>
  <c r="M14" i="2" s="1"/>
  <c r="J11" i="2"/>
  <c r="I7" i="2"/>
  <c r="M7" i="2" s="1"/>
  <c r="J12" i="2"/>
  <c r="J7" i="2"/>
  <c r="N7" i="2" s="1"/>
  <c r="I11" i="2"/>
  <c r="I16" i="2"/>
  <c r="J16" i="2"/>
  <c r="I10" i="2"/>
  <c r="M10" i="2" s="1"/>
  <c r="I15" i="2"/>
  <c r="I8" i="2"/>
  <c r="J10" i="2"/>
  <c r="J15" i="2"/>
  <c r="AM103" i="2" l="1"/>
  <c r="AN103" i="2"/>
  <c r="AQ103" i="2" s="1"/>
  <c r="E103" i="13" s="1"/>
  <c r="AO103" i="2"/>
  <c r="H86" i="2"/>
  <c r="G86" i="2"/>
  <c r="H87" i="2"/>
  <c r="G87" i="2"/>
  <c r="I88" i="2" s="1"/>
  <c r="F106" i="13"/>
  <c r="G106" i="13"/>
  <c r="K20" i="2"/>
  <c r="F92" i="13"/>
  <c r="H93" i="13" s="1"/>
  <c r="G92" i="13"/>
  <c r="I93" i="13" s="1"/>
  <c r="U94" i="2"/>
  <c r="L42" i="2"/>
  <c r="G29" i="13"/>
  <c r="U93" i="2"/>
  <c r="H90" i="2"/>
  <c r="G90" i="2"/>
  <c r="AM82" i="2"/>
  <c r="AN82" i="2"/>
  <c r="AQ82" i="2" s="1"/>
  <c r="E82" i="13" s="1"/>
  <c r="AO82" i="2"/>
  <c r="L20" i="2"/>
  <c r="X11" i="2"/>
  <c r="AO29" i="2"/>
  <c r="AM108" i="12"/>
  <c r="AP108" i="12" s="1"/>
  <c r="B28" i="11" s="1"/>
  <c r="Y26" i="11" s="1"/>
  <c r="AO108" i="12"/>
  <c r="AL108" i="12"/>
  <c r="G89" i="2"/>
  <c r="H89" i="2"/>
  <c r="K24" i="2"/>
  <c r="F111" i="2"/>
  <c r="G5" i="19"/>
  <c r="C5" i="19"/>
  <c r="E5" i="19"/>
  <c r="H5" i="19"/>
  <c r="I5" i="19"/>
  <c r="F5" i="19"/>
  <c r="D5" i="19"/>
  <c r="AO32" i="2"/>
  <c r="AO100" i="2"/>
  <c r="AM100" i="2"/>
  <c r="AN100" i="2"/>
  <c r="AQ100" i="2" s="1"/>
  <c r="E100" i="13" s="1"/>
  <c r="H88" i="2"/>
  <c r="G88" i="2"/>
  <c r="F95" i="13"/>
  <c r="H96" i="13" s="1"/>
  <c r="L96" i="13" s="1"/>
  <c r="R96" i="13" s="1"/>
  <c r="G95" i="13"/>
  <c r="AM104" i="2"/>
  <c r="AO104" i="2"/>
  <c r="AN104" i="2"/>
  <c r="AQ104" i="2" s="1"/>
  <c r="E104" i="13" s="1"/>
  <c r="AM77" i="2"/>
  <c r="AO77" i="2"/>
  <c r="F103" i="13"/>
  <c r="H104" i="13" s="1"/>
  <c r="G103" i="13"/>
  <c r="I104" i="13" s="1"/>
  <c r="S101" i="2"/>
  <c r="M105" i="2"/>
  <c r="S105" i="2" s="1"/>
  <c r="U101" i="2"/>
  <c r="N3" i="19"/>
  <c r="M35" i="17"/>
  <c r="O17" i="36"/>
  <c r="N5" i="17"/>
  <c r="AN77" i="2"/>
  <c r="AQ77" i="2" s="1"/>
  <c r="E77" i="13" s="1"/>
  <c r="N102" i="2"/>
  <c r="T102" i="2"/>
  <c r="U102" i="2" s="1"/>
  <c r="N105" i="2"/>
  <c r="M102" i="2"/>
  <c r="S102" i="2" s="1"/>
  <c r="U53" i="2"/>
  <c r="U18" i="2"/>
  <c r="U69" i="2"/>
  <c r="K44" i="2"/>
  <c r="L48" i="2"/>
  <c r="U28" i="2"/>
  <c r="AM28" i="2" s="1"/>
  <c r="AO30" i="2"/>
  <c r="AM30" i="2"/>
  <c r="AN30" i="2"/>
  <c r="AQ30" i="2" s="1"/>
  <c r="E30" i="13" s="1"/>
  <c r="L41" i="2"/>
  <c r="L44" i="2"/>
  <c r="K45" i="2"/>
  <c r="K48" i="2"/>
  <c r="L43" i="2"/>
  <c r="K42" i="2"/>
  <c r="U79" i="2"/>
  <c r="AO79" i="2" s="1"/>
  <c r="K43" i="2"/>
  <c r="L47" i="2"/>
  <c r="L50" i="2"/>
  <c r="Y12" i="2"/>
  <c r="AN80" i="2"/>
  <c r="AQ80" i="2" s="1"/>
  <c r="E80" i="13" s="1"/>
  <c r="AM80" i="2"/>
  <c r="AO80" i="2"/>
  <c r="AO28" i="2"/>
  <c r="K51" i="2"/>
  <c r="L24" i="2"/>
  <c r="K47" i="2"/>
  <c r="K25" i="2"/>
  <c r="K23" i="2"/>
  <c r="AO78" i="2"/>
  <c r="AN78" i="2"/>
  <c r="AQ78" i="2" s="1"/>
  <c r="E78" i="13" s="1"/>
  <c r="AM78" i="2"/>
  <c r="U38" i="2"/>
  <c r="AN27" i="2"/>
  <c r="AQ27" i="2" s="1"/>
  <c r="E27" i="13" s="1"/>
  <c r="AO27" i="2"/>
  <c r="AM27" i="2"/>
  <c r="F40" i="13"/>
  <c r="G40" i="13"/>
  <c r="I30" i="13"/>
  <c r="H30" i="13"/>
  <c r="F37" i="13"/>
  <c r="H38" i="13" s="1"/>
  <c r="G37" i="13"/>
  <c r="I38" i="13" s="1"/>
  <c r="AN39" i="2"/>
  <c r="AQ39" i="2" s="1"/>
  <c r="E39" i="13" s="1"/>
  <c r="AO39" i="2"/>
  <c r="AM39" i="2"/>
  <c r="L46" i="2"/>
  <c r="K50" i="2"/>
  <c r="K21" i="2"/>
  <c r="L25" i="2"/>
  <c r="L23" i="2"/>
  <c r="L38" i="2"/>
  <c r="K40" i="2"/>
  <c r="L36" i="2"/>
  <c r="L39" i="2"/>
  <c r="K39" i="2"/>
  <c r="K36" i="2"/>
  <c r="L40" i="2"/>
  <c r="K37" i="2"/>
  <c r="K38" i="2"/>
  <c r="L37" i="2"/>
  <c r="K28" i="2"/>
  <c r="K29" i="2"/>
  <c r="L28" i="2"/>
  <c r="L29" i="2"/>
  <c r="L26" i="2"/>
  <c r="K27" i="2"/>
  <c r="L27" i="2"/>
  <c r="K26" i="2"/>
  <c r="K29" i="13"/>
  <c r="L30" i="2"/>
  <c r="K30" i="2"/>
  <c r="J29" i="13"/>
  <c r="K22" i="2"/>
  <c r="I6" i="2" s="1"/>
  <c r="M6" i="2" s="1"/>
  <c r="S6" i="2" s="1"/>
  <c r="L22" i="2"/>
  <c r="K33" i="2"/>
  <c r="L31" i="2"/>
  <c r="L33" i="2"/>
  <c r="K31" i="2"/>
  <c r="L35" i="2"/>
  <c r="K35" i="2"/>
  <c r="L34" i="2"/>
  <c r="L32" i="2"/>
  <c r="K34" i="2"/>
  <c r="K32" i="2"/>
  <c r="K49" i="2"/>
  <c r="L49" i="2"/>
  <c r="T97" i="13"/>
  <c r="AL97" i="13" s="1"/>
  <c r="Y11" i="2"/>
  <c r="U35" i="2"/>
  <c r="U70" i="2"/>
  <c r="S72" i="2"/>
  <c r="AM53" i="2"/>
  <c r="AN53" i="2"/>
  <c r="AQ53" i="2" s="1"/>
  <c r="E53" i="13" s="1"/>
  <c r="AO53" i="2"/>
  <c r="S73" i="2"/>
  <c r="H99" i="13"/>
  <c r="L99" i="13" s="1"/>
  <c r="R99" i="13" s="1"/>
  <c r="L98" i="13"/>
  <c r="R98" i="13" s="1"/>
  <c r="S42" i="2"/>
  <c r="M26" i="2"/>
  <c r="S26" i="2" s="1"/>
  <c r="T71" i="2"/>
  <c r="T46" i="2"/>
  <c r="N76" i="2"/>
  <c r="T76" i="2" s="1"/>
  <c r="Y20" i="2" s="1"/>
  <c r="S57" i="2"/>
  <c r="S45" i="2"/>
  <c r="N26" i="2"/>
  <c r="T26" i="2" s="1"/>
  <c r="Y10" i="2" s="1"/>
  <c r="T47" i="2"/>
  <c r="U75" i="2"/>
  <c r="S67" i="2"/>
  <c r="T57" i="2"/>
  <c r="S48" i="2"/>
  <c r="T64" i="2"/>
  <c r="S24" i="2"/>
  <c r="T54" i="2"/>
  <c r="AN84" i="2"/>
  <c r="AQ84" i="2" s="1"/>
  <c r="E84" i="13" s="1"/>
  <c r="AO84" i="2"/>
  <c r="AM84" i="2"/>
  <c r="F34" i="13"/>
  <c r="H35" i="13" s="1"/>
  <c r="G34" i="13"/>
  <c r="M74" i="2"/>
  <c r="S74" i="2" s="1"/>
  <c r="S71" i="2"/>
  <c r="I100" i="13"/>
  <c r="I99" i="13"/>
  <c r="M99" i="13" s="1"/>
  <c r="S99" i="13" s="1"/>
  <c r="M98" i="13"/>
  <c r="S98" i="13" s="1"/>
  <c r="U41" i="2"/>
  <c r="N62" i="2"/>
  <c r="T62" i="2" s="1"/>
  <c r="G81" i="13"/>
  <c r="F81" i="13"/>
  <c r="N49" i="2"/>
  <c r="T49" i="2" s="1"/>
  <c r="U63" i="2"/>
  <c r="M56" i="2"/>
  <c r="S56" i="2" s="1"/>
  <c r="M62" i="2"/>
  <c r="S62" i="2" s="1"/>
  <c r="F83" i="13"/>
  <c r="G83" i="13"/>
  <c r="S61" i="2"/>
  <c r="T58" i="2"/>
  <c r="N67" i="2"/>
  <c r="T67" i="2" s="1"/>
  <c r="M49" i="2"/>
  <c r="S49" i="2" s="1"/>
  <c r="M76" i="2"/>
  <c r="S76" i="2" s="1"/>
  <c r="S55" i="2"/>
  <c r="AM85" i="2"/>
  <c r="AN85" i="2"/>
  <c r="AQ85" i="2" s="1"/>
  <c r="E85" i="13" s="1"/>
  <c r="AO85" i="2"/>
  <c r="S47" i="2"/>
  <c r="M68" i="2"/>
  <c r="S68" i="2" s="1"/>
  <c r="N22" i="2"/>
  <c r="T22" i="2" s="1"/>
  <c r="T43" i="2"/>
  <c r="T65" i="2"/>
  <c r="T42" i="2"/>
  <c r="H100" i="13"/>
  <c r="T60" i="2"/>
  <c r="N73" i="2"/>
  <c r="T73" i="2" s="1"/>
  <c r="S59" i="2"/>
  <c r="T44" i="2"/>
  <c r="T66" i="2"/>
  <c r="M60" i="2"/>
  <c r="S60" i="2" s="1"/>
  <c r="U23" i="2"/>
  <c r="N68" i="2"/>
  <c r="T68" i="2" s="1"/>
  <c r="M43" i="2"/>
  <c r="S43" i="2" s="1"/>
  <c r="T72" i="2"/>
  <c r="M52" i="2"/>
  <c r="S52" i="2" s="1"/>
  <c r="M46" i="2"/>
  <c r="S46" i="2" s="1"/>
  <c r="T61" i="2"/>
  <c r="S58" i="2"/>
  <c r="Z12" i="2"/>
  <c r="AM36" i="2"/>
  <c r="AO36" i="2"/>
  <c r="AN36" i="2"/>
  <c r="AQ36" i="2" s="1"/>
  <c r="E36" i="13" s="1"/>
  <c r="AO31" i="2"/>
  <c r="AN31" i="2"/>
  <c r="AQ31" i="2" s="1"/>
  <c r="E31" i="13" s="1"/>
  <c r="AM31" i="2"/>
  <c r="G32" i="13"/>
  <c r="F32" i="13"/>
  <c r="AM69" i="2"/>
  <c r="AO69" i="2"/>
  <c r="AN69" i="2"/>
  <c r="AQ69" i="2" s="1"/>
  <c r="E69" i="13" s="1"/>
  <c r="N52" i="2"/>
  <c r="T52" i="2" s="1"/>
  <c r="N59" i="2"/>
  <c r="T59" i="2" s="1"/>
  <c r="S65" i="2"/>
  <c r="U65" i="2" s="1"/>
  <c r="N74" i="2"/>
  <c r="T74" i="2" s="1"/>
  <c r="M25" i="2"/>
  <c r="S25" i="2" s="1"/>
  <c r="N45" i="2"/>
  <c r="T45" i="2" s="1"/>
  <c r="AJ21" i="2"/>
  <c r="AG21" i="2"/>
  <c r="AH21" i="2"/>
  <c r="AF21" i="2"/>
  <c r="AI21" i="2"/>
  <c r="AO50" i="2"/>
  <c r="AM50" i="2"/>
  <c r="AN50" i="2"/>
  <c r="AQ50" i="2" s="1"/>
  <c r="E50" i="13" s="1"/>
  <c r="S51" i="2"/>
  <c r="T55" i="2"/>
  <c r="T48" i="2"/>
  <c r="N25" i="2"/>
  <c r="T25" i="2" s="1"/>
  <c r="T24" i="2"/>
  <c r="S54" i="2"/>
  <c r="S44" i="2"/>
  <c r="U33" i="2"/>
  <c r="T51" i="2"/>
  <c r="M66" i="2"/>
  <c r="S66" i="2" s="1"/>
  <c r="N56" i="2"/>
  <c r="T56" i="2" s="1"/>
  <c r="S64" i="2"/>
  <c r="U64" i="2" s="1"/>
  <c r="AN18" i="2"/>
  <c r="AQ18" i="2" s="1"/>
  <c r="E18" i="13" s="1"/>
  <c r="AM18" i="2"/>
  <c r="AO18" i="2"/>
  <c r="T19" i="2"/>
  <c r="U19" i="2" s="1"/>
  <c r="S20" i="2"/>
  <c r="U20" i="2" s="1"/>
  <c r="U21" i="2"/>
  <c r="AO17" i="2"/>
  <c r="AM17" i="2"/>
  <c r="AN17" i="2"/>
  <c r="AQ17" i="2" s="1"/>
  <c r="E17" i="13" s="1"/>
  <c r="U13" i="2"/>
  <c r="AN13" i="2" s="1"/>
  <c r="AQ13" i="2" s="1"/>
  <c r="E13" i="13" s="1"/>
  <c r="M15" i="2"/>
  <c r="S15" i="2" s="1"/>
  <c r="N16" i="2"/>
  <c r="T16" i="2" s="1"/>
  <c r="N10" i="2"/>
  <c r="T10" i="2" s="1"/>
  <c r="N9" i="2"/>
  <c r="T9" i="2" s="1"/>
  <c r="N15" i="2"/>
  <c r="T15" i="2" s="1"/>
  <c r="S14" i="2"/>
  <c r="M12" i="2"/>
  <c r="S12" i="2" s="1"/>
  <c r="S10" i="2"/>
  <c r="M16" i="2"/>
  <c r="S16" i="2" s="1"/>
  <c r="S7" i="2"/>
  <c r="M11" i="2"/>
  <c r="S11" i="2" s="1"/>
  <c r="M8" i="2"/>
  <c r="S8" i="2" s="1"/>
  <c r="T8" i="2"/>
  <c r="N12" i="2"/>
  <c r="T12" i="2" s="1"/>
  <c r="S9" i="2"/>
  <c r="T14" i="2"/>
  <c r="T7" i="2"/>
  <c r="N11" i="2"/>
  <c r="T11" i="2" s="1"/>
  <c r="AO93" i="2" l="1"/>
  <c r="AN93" i="2"/>
  <c r="AQ93" i="2" s="1"/>
  <c r="E93" i="13" s="1"/>
  <c r="AM93" i="2"/>
  <c r="I96" i="13"/>
  <c r="M96" i="13" s="1"/>
  <c r="S96" i="13" s="1"/>
  <c r="T96" i="13" s="1"/>
  <c r="N87" i="2"/>
  <c r="T87" i="2" s="1"/>
  <c r="U87" i="2" s="1"/>
  <c r="J88" i="2"/>
  <c r="J90" i="2"/>
  <c r="AM94" i="2"/>
  <c r="AO94" i="2"/>
  <c r="AN94" i="2"/>
  <c r="AQ94" i="2" s="1"/>
  <c r="E94" i="13" s="1"/>
  <c r="I87" i="2"/>
  <c r="M87" i="2" s="1"/>
  <c r="S87" i="2" s="1"/>
  <c r="M86" i="2"/>
  <c r="S86" i="2" s="1"/>
  <c r="I89" i="2"/>
  <c r="M88" i="2"/>
  <c r="S88" i="2" s="1"/>
  <c r="I90" i="2"/>
  <c r="M89" i="2"/>
  <c r="S89" i="2" s="1"/>
  <c r="F82" i="13"/>
  <c r="H83" i="13" s="1"/>
  <c r="G82" i="13"/>
  <c r="I83" i="13" s="1"/>
  <c r="M83" i="13" s="1"/>
  <c r="S83" i="13" s="1"/>
  <c r="J87" i="2"/>
  <c r="N86" i="2"/>
  <c r="T86" i="2" s="1"/>
  <c r="K37" i="13"/>
  <c r="J89" i="2"/>
  <c r="N89" i="2" s="1"/>
  <c r="T89" i="2" s="1"/>
  <c r="N88" i="2"/>
  <c r="T88" i="2" s="1"/>
  <c r="U88" i="2" s="1"/>
  <c r="G100" i="13"/>
  <c r="I101" i="13" s="1"/>
  <c r="F100" i="13"/>
  <c r="H101" i="13" s="1"/>
  <c r="I91" i="2"/>
  <c r="M90" i="2"/>
  <c r="S90" i="2" s="1"/>
  <c r="T105" i="2"/>
  <c r="U105" i="2" s="1"/>
  <c r="AM108" i="11"/>
  <c r="AP108" i="11" s="1"/>
  <c r="B28" i="10" s="1"/>
  <c r="Y26" i="10" s="1"/>
  <c r="AL108" i="11"/>
  <c r="AO108" i="11"/>
  <c r="J91" i="2"/>
  <c r="N91" i="2" s="1"/>
  <c r="T91" i="2" s="1"/>
  <c r="Y23" i="2" s="1"/>
  <c r="N90" i="2"/>
  <c r="T90" i="2" s="1"/>
  <c r="U47" i="2"/>
  <c r="AN79" i="2"/>
  <c r="AQ79" i="2" s="1"/>
  <c r="E79" i="13" s="1"/>
  <c r="F79" i="13" s="1"/>
  <c r="H80" i="13" s="1"/>
  <c r="AN28" i="2"/>
  <c r="AQ28" i="2" s="1"/>
  <c r="E28" i="13" s="1"/>
  <c r="F28" i="13" s="1"/>
  <c r="H29" i="13" s="1"/>
  <c r="L29" i="13" s="1"/>
  <c r="R29" i="13" s="1"/>
  <c r="AM101" i="2"/>
  <c r="AN101" i="2"/>
  <c r="AQ101" i="2" s="1"/>
  <c r="AO101" i="2"/>
  <c r="AM79" i="2"/>
  <c r="G77" i="13"/>
  <c r="I78" i="13" s="1"/>
  <c r="F77" i="13"/>
  <c r="H78" i="13" s="1"/>
  <c r="F104" i="13"/>
  <c r="G104" i="13"/>
  <c r="R50" i="19"/>
  <c r="F1" i="17"/>
  <c r="A1" i="19" s="1"/>
  <c r="B10" i="19"/>
  <c r="I31" i="19"/>
  <c r="B6" i="19"/>
  <c r="AN102" i="2"/>
  <c r="AQ102" i="2" s="1"/>
  <c r="E102" i="13" s="1"/>
  <c r="AM102" i="2"/>
  <c r="AO102" i="2"/>
  <c r="O5" i="17"/>
  <c r="O18" i="36"/>
  <c r="N35" i="17"/>
  <c r="F30" i="13"/>
  <c r="G30" i="13"/>
  <c r="Y16" i="2"/>
  <c r="U58" i="2"/>
  <c r="AO58" i="2" s="1"/>
  <c r="J37" i="13"/>
  <c r="K40" i="13"/>
  <c r="I41" i="13"/>
  <c r="J40" i="13"/>
  <c r="F27" i="13"/>
  <c r="H28" i="13" s="1"/>
  <c r="G27" i="13"/>
  <c r="F39" i="13"/>
  <c r="G39" i="13"/>
  <c r="H41" i="13"/>
  <c r="AO38" i="2"/>
  <c r="AM38" i="2"/>
  <c r="AN38" i="2"/>
  <c r="AQ38" i="2" s="1"/>
  <c r="E38" i="13" s="1"/>
  <c r="D12" i="17" s="1"/>
  <c r="G78" i="13"/>
  <c r="I79" i="13" s="1"/>
  <c r="F78" i="13"/>
  <c r="H79" i="13" s="1"/>
  <c r="G79" i="13"/>
  <c r="I80" i="13" s="1"/>
  <c r="F80" i="13"/>
  <c r="G80" i="13"/>
  <c r="J6" i="2"/>
  <c r="N6" i="2" s="1"/>
  <c r="T6" i="2" s="1"/>
  <c r="U44" i="2"/>
  <c r="AO44" i="2" s="1"/>
  <c r="U60" i="2"/>
  <c r="AM60" i="2" s="1"/>
  <c r="U54" i="2"/>
  <c r="AO54" i="2" s="1"/>
  <c r="U68" i="2"/>
  <c r="AN68" i="2" s="1"/>
  <c r="AQ68" i="2" s="1"/>
  <c r="E68" i="13" s="1"/>
  <c r="U49" i="2"/>
  <c r="AN49" i="2" s="1"/>
  <c r="AQ49" i="2" s="1"/>
  <c r="E49" i="13" s="1"/>
  <c r="U74" i="2"/>
  <c r="AO74" i="2" s="1"/>
  <c r="U48" i="2"/>
  <c r="AM48" i="2" s="1"/>
  <c r="U6" i="2"/>
  <c r="AN97" i="13"/>
  <c r="U43" i="2"/>
  <c r="X13" i="2"/>
  <c r="Y9" i="2"/>
  <c r="U22" i="2"/>
  <c r="X20" i="2"/>
  <c r="U76" i="2"/>
  <c r="U25" i="2"/>
  <c r="X9" i="2"/>
  <c r="U46" i="2"/>
  <c r="X14" i="2"/>
  <c r="Y13" i="2"/>
  <c r="X16" i="2"/>
  <c r="U56" i="2"/>
  <c r="AK21" i="2"/>
  <c r="G36" i="13"/>
  <c r="F36" i="13"/>
  <c r="Y8" i="2"/>
  <c r="U59" i="2"/>
  <c r="I84" i="13"/>
  <c r="I82" i="13"/>
  <c r="AO41" i="2"/>
  <c r="AN41" i="2"/>
  <c r="AQ41" i="2" s="1"/>
  <c r="E41" i="13" s="1"/>
  <c r="AM41" i="2"/>
  <c r="X19" i="2"/>
  <c r="U71" i="2"/>
  <c r="AN75" i="2"/>
  <c r="AQ75" i="2" s="1"/>
  <c r="E75" i="13" s="1"/>
  <c r="AM75" i="2"/>
  <c r="AO75" i="2"/>
  <c r="U72" i="2"/>
  <c r="AO35" i="2"/>
  <c r="AM35" i="2"/>
  <c r="AN35" i="2"/>
  <c r="AQ35" i="2" s="1"/>
  <c r="E35" i="13" s="1"/>
  <c r="AN54" i="2"/>
  <c r="AQ54" i="2" s="1"/>
  <c r="E54" i="13" s="1"/>
  <c r="AO65" i="2"/>
  <c r="AM65" i="2"/>
  <c r="AN65" i="2"/>
  <c r="AQ65" i="2" s="1"/>
  <c r="E65" i="13" s="1"/>
  <c r="H33" i="13"/>
  <c r="G31" i="13"/>
  <c r="F31" i="13"/>
  <c r="AN58" i="2"/>
  <c r="AQ58" i="2" s="1"/>
  <c r="E58" i="13" s="1"/>
  <c r="AM58" i="2"/>
  <c r="U52" i="2"/>
  <c r="Y18" i="2"/>
  <c r="T99" i="13"/>
  <c r="G85" i="13"/>
  <c r="I86" i="13" s="1"/>
  <c r="F85" i="13"/>
  <c r="H84" i="13"/>
  <c r="L83" i="13"/>
  <c r="R83" i="13" s="1"/>
  <c r="U62" i="2"/>
  <c r="G84" i="13"/>
  <c r="F84" i="13"/>
  <c r="U24" i="2"/>
  <c r="AN48" i="2"/>
  <c r="AQ48" i="2" s="1"/>
  <c r="E48" i="13" s="1"/>
  <c r="U45" i="2"/>
  <c r="Y14" i="2"/>
  <c r="U26" i="2"/>
  <c r="X10" i="2"/>
  <c r="Y15" i="2"/>
  <c r="AO64" i="2"/>
  <c r="AM64" i="2"/>
  <c r="AN64" i="2"/>
  <c r="AQ64" i="2" s="1"/>
  <c r="E64" i="13" s="1"/>
  <c r="AO33" i="2"/>
  <c r="AM33" i="2"/>
  <c r="AN33" i="2"/>
  <c r="AQ33" i="2" s="1"/>
  <c r="E33" i="13" s="1"/>
  <c r="U51" i="2"/>
  <c r="X15" i="2"/>
  <c r="G69" i="13"/>
  <c r="F69" i="13"/>
  <c r="I33" i="13"/>
  <c r="K32" i="13"/>
  <c r="J32" i="13"/>
  <c r="AF12" i="2"/>
  <c r="AH12" i="2"/>
  <c r="AG12" i="2"/>
  <c r="AJ12" i="2"/>
  <c r="AI12" i="2"/>
  <c r="Y17" i="2"/>
  <c r="AO23" i="2"/>
  <c r="AM23" i="2"/>
  <c r="AN23" i="2"/>
  <c r="AQ23" i="2" s="1"/>
  <c r="E23" i="13" s="1"/>
  <c r="D21" i="17"/>
  <c r="I35" i="13"/>
  <c r="K34" i="13"/>
  <c r="J34" i="13"/>
  <c r="U57" i="2"/>
  <c r="U42" i="2"/>
  <c r="U73" i="2"/>
  <c r="G53" i="13"/>
  <c r="F53" i="13"/>
  <c r="G50" i="13"/>
  <c r="F50" i="13"/>
  <c r="U66" i="2"/>
  <c r="X18" i="2"/>
  <c r="Z11" i="2"/>
  <c r="AO47" i="2"/>
  <c r="AM47" i="2"/>
  <c r="AN47" i="2"/>
  <c r="AQ47" i="2" s="1"/>
  <c r="E47" i="13" s="1"/>
  <c r="U55" i="2"/>
  <c r="U61" i="2"/>
  <c r="X17" i="2"/>
  <c r="AN63" i="2"/>
  <c r="AQ63" i="2" s="1"/>
  <c r="E63" i="13" s="1"/>
  <c r="AM63" i="2"/>
  <c r="AO63" i="2"/>
  <c r="H82" i="13"/>
  <c r="L82" i="13" s="1"/>
  <c r="R82" i="13" s="1"/>
  <c r="U67" i="2"/>
  <c r="Y19" i="2"/>
  <c r="T98" i="13"/>
  <c r="AN70" i="2"/>
  <c r="AQ70" i="2" s="1"/>
  <c r="E70" i="13" s="1"/>
  <c r="AO70" i="2"/>
  <c r="AM70" i="2"/>
  <c r="AM20" i="2"/>
  <c r="AO20" i="2"/>
  <c r="AN20" i="2"/>
  <c r="AQ20" i="2" s="1"/>
  <c r="E20" i="13" s="1"/>
  <c r="AO13" i="2"/>
  <c r="G17" i="13"/>
  <c r="I18" i="13" s="1"/>
  <c r="F17" i="13"/>
  <c r="H18" i="13" s="1"/>
  <c r="AO19" i="2"/>
  <c r="AN19" i="2"/>
  <c r="AQ19" i="2" s="1"/>
  <c r="E19" i="13" s="1"/>
  <c r="AM19" i="2"/>
  <c r="G18" i="13"/>
  <c r="F18" i="13"/>
  <c r="H19" i="13" s="1"/>
  <c r="AM21" i="2"/>
  <c r="AN21" i="2"/>
  <c r="AQ21" i="2" s="1"/>
  <c r="E21" i="13" s="1"/>
  <c r="AO21" i="2"/>
  <c r="AM13" i="2"/>
  <c r="U8" i="2"/>
  <c r="AN8" i="2" s="1"/>
  <c r="AQ8" i="2" s="1"/>
  <c r="E8" i="13" s="1"/>
  <c r="U12" i="2"/>
  <c r="AM12" i="2" s="1"/>
  <c r="U9" i="2"/>
  <c r="AO9" i="2" s="1"/>
  <c r="Y6" i="2"/>
  <c r="Y7" i="2"/>
  <c r="X7" i="2"/>
  <c r="U11" i="2"/>
  <c r="U15" i="2"/>
  <c r="U7" i="2"/>
  <c r="U10" i="2"/>
  <c r="U14" i="2"/>
  <c r="F13" i="13"/>
  <c r="G13" i="13"/>
  <c r="U16" i="2"/>
  <c r="X8" i="2"/>
  <c r="X6" i="2"/>
  <c r="AO6" i="2"/>
  <c r="AM6" i="2"/>
  <c r="AN6" i="2"/>
  <c r="AL96" i="13" l="1"/>
  <c r="AN96" i="13"/>
  <c r="AN88" i="2"/>
  <c r="AQ88" i="2" s="1"/>
  <c r="E88" i="13" s="1"/>
  <c r="AM88" i="2"/>
  <c r="AO88" i="2"/>
  <c r="U86" i="2"/>
  <c r="X22" i="2"/>
  <c r="AO60" i="2"/>
  <c r="U89" i="2"/>
  <c r="G94" i="13"/>
  <c r="F94" i="13"/>
  <c r="AN87" i="2"/>
  <c r="AQ87" i="2" s="1"/>
  <c r="E87" i="13" s="1"/>
  <c r="AO87" i="2"/>
  <c r="AM87" i="2"/>
  <c r="AO108" i="10"/>
  <c r="AL108" i="10"/>
  <c r="AM108" i="10"/>
  <c r="AP108" i="10" s="1"/>
  <c r="B28" i="9" s="1"/>
  <c r="Y26" i="9" s="1"/>
  <c r="M82" i="13"/>
  <c r="S82" i="13" s="1"/>
  <c r="Y22" i="2"/>
  <c r="F93" i="13"/>
  <c r="G93" i="13"/>
  <c r="AM74" i="2"/>
  <c r="AM44" i="2"/>
  <c r="AO49" i="2"/>
  <c r="M91" i="2"/>
  <c r="N109" i="2" s="1"/>
  <c r="I109" i="2"/>
  <c r="M100" i="13"/>
  <c r="S100" i="13" s="1"/>
  <c r="AM49" i="2"/>
  <c r="G28" i="13"/>
  <c r="U90" i="2"/>
  <c r="L100" i="13"/>
  <c r="R100" i="13" s="1"/>
  <c r="T100" i="13" s="1"/>
  <c r="AL100" i="13" s="1"/>
  <c r="Z9" i="2"/>
  <c r="AM54" i="2"/>
  <c r="AN44" i="2"/>
  <c r="AQ44" i="2" s="1"/>
  <c r="E44" i="13" s="1"/>
  <c r="AM105" i="2"/>
  <c r="AO105" i="2"/>
  <c r="AN105" i="2"/>
  <c r="AQ105" i="2" s="1"/>
  <c r="E105" i="13" s="1"/>
  <c r="F102" i="13"/>
  <c r="G102" i="13"/>
  <c r="M104" i="13"/>
  <c r="S104" i="13" s="1"/>
  <c r="I105" i="13"/>
  <c r="AM68" i="2"/>
  <c r="O19" i="36"/>
  <c r="P5" i="17"/>
  <c r="O35" i="17"/>
  <c r="L104" i="13"/>
  <c r="R104" i="13" s="1"/>
  <c r="H105" i="13"/>
  <c r="E101" i="13"/>
  <c r="AN60" i="2"/>
  <c r="AQ60" i="2" s="1"/>
  <c r="E60" i="13" s="1"/>
  <c r="G60" i="13" s="1"/>
  <c r="AN74" i="2"/>
  <c r="AQ74" i="2" s="1"/>
  <c r="E74" i="13" s="1"/>
  <c r="F74" i="13" s="1"/>
  <c r="AO68" i="2"/>
  <c r="I31" i="13"/>
  <c r="J30" i="13"/>
  <c r="K30" i="13"/>
  <c r="M30" i="13"/>
  <c r="S30" i="13" s="1"/>
  <c r="H31" i="13"/>
  <c r="L30" i="13"/>
  <c r="R30" i="13" s="1"/>
  <c r="M78" i="13"/>
  <c r="S78" i="13" s="1"/>
  <c r="AO48" i="2"/>
  <c r="H81" i="13"/>
  <c r="L81" i="13" s="1"/>
  <c r="R81" i="13" s="1"/>
  <c r="L80" i="13"/>
  <c r="R80" i="13" s="1"/>
  <c r="M79" i="13"/>
  <c r="S79" i="13" s="1"/>
  <c r="H40" i="13"/>
  <c r="L40" i="13" s="1"/>
  <c r="R40" i="13" s="1"/>
  <c r="L28" i="13"/>
  <c r="R28" i="13" s="1"/>
  <c r="L78" i="13"/>
  <c r="R78" i="13" s="1"/>
  <c r="I29" i="13"/>
  <c r="M29" i="13" s="1"/>
  <c r="S29" i="13" s="1"/>
  <c r="T29" i="13" s="1"/>
  <c r="K28" i="13"/>
  <c r="J28" i="13"/>
  <c r="F38" i="13"/>
  <c r="G38" i="13"/>
  <c r="I81" i="13"/>
  <c r="M81" i="13" s="1"/>
  <c r="S81" i="13" s="1"/>
  <c r="M80" i="13"/>
  <c r="S80" i="13" s="1"/>
  <c r="L79" i="13"/>
  <c r="R79" i="13" s="1"/>
  <c r="J39" i="13"/>
  <c r="I40" i="13"/>
  <c r="K39" i="13"/>
  <c r="J27" i="13"/>
  <c r="I28" i="13"/>
  <c r="M28" i="13" s="1"/>
  <c r="S28" i="13" s="1"/>
  <c r="K27" i="13"/>
  <c r="AN9" i="2"/>
  <c r="AQ9" i="2" s="1"/>
  <c r="E9" i="13" s="1"/>
  <c r="Y24" i="2"/>
  <c r="AO8" i="2"/>
  <c r="AM8" i="2"/>
  <c r="AM9" i="2"/>
  <c r="AM67" i="2"/>
  <c r="AN67" i="2"/>
  <c r="AQ67" i="2" s="1"/>
  <c r="E67" i="13" s="1"/>
  <c r="AO67" i="2"/>
  <c r="AG11" i="2"/>
  <c r="AJ11" i="2"/>
  <c r="AF11" i="2"/>
  <c r="AH11" i="2"/>
  <c r="AI11" i="2"/>
  <c r="I51" i="13"/>
  <c r="K50" i="13"/>
  <c r="J50" i="13"/>
  <c r="AN42" i="2"/>
  <c r="AQ42" i="2" s="1"/>
  <c r="E42" i="13" s="1"/>
  <c r="AM42" i="2"/>
  <c r="AO42" i="2"/>
  <c r="H70" i="13"/>
  <c r="G33" i="13"/>
  <c r="F33" i="13"/>
  <c r="AM26" i="2"/>
  <c r="Z10" i="2"/>
  <c r="AN26" i="2"/>
  <c r="AQ26" i="2" s="1"/>
  <c r="E26" i="13" s="1"/>
  <c r="AO26" i="2"/>
  <c r="AN24" i="2"/>
  <c r="AQ24" i="2" s="1"/>
  <c r="E24" i="13" s="1"/>
  <c r="AM24" i="2"/>
  <c r="AO24" i="2"/>
  <c r="H86" i="13"/>
  <c r="AN52" i="2"/>
  <c r="AQ52" i="2" s="1"/>
  <c r="E52" i="13" s="1"/>
  <c r="AM52" i="2"/>
  <c r="AO52" i="2"/>
  <c r="D11" i="17"/>
  <c r="G54" i="13"/>
  <c r="F54" i="13"/>
  <c r="Z13" i="2"/>
  <c r="K36" i="13"/>
  <c r="J36" i="13"/>
  <c r="I37" i="13"/>
  <c r="M37" i="13" s="1"/>
  <c r="S37" i="13" s="1"/>
  <c r="F44" i="13"/>
  <c r="G44" i="13"/>
  <c r="AM22" i="2"/>
  <c r="AN22" i="2"/>
  <c r="AQ22" i="2" s="1"/>
  <c r="E22" i="13" s="1"/>
  <c r="AO22" i="2"/>
  <c r="G70" i="13"/>
  <c r="F70" i="13"/>
  <c r="H71" i="13" s="1"/>
  <c r="T81" i="13"/>
  <c r="G63" i="13"/>
  <c r="F63" i="13"/>
  <c r="AN61" i="2"/>
  <c r="AQ61" i="2" s="1"/>
  <c r="E61" i="13" s="1"/>
  <c r="AO61" i="2"/>
  <c r="AM61" i="2"/>
  <c r="Z17" i="2"/>
  <c r="H54" i="13"/>
  <c r="I70" i="13"/>
  <c r="G48" i="13"/>
  <c r="F48" i="13"/>
  <c r="H49" i="13" s="1"/>
  <c r="L84" i="13"/>
  <c r="R84" i="13" s="1"/>
  <c r="H85" i="13"/>
  <c r="L85" i="13" s="1"/>
  <c r="R85" i="13" s="1"/>
  <c r="AO62" i="2"/>
  <c r="AM62" i="2"/>
  <c r="AN62" i="2"/>
  <c r="AQ62" i="2" s="1"/>
  <c r="E62" i="13" s="1"/>
  <c r="H32" i="13"/>
  <c r="L32" i="13" s="1"/>
  <c r="R32" i="13" s="1"/>
  <c r="L31" i="13"/>
  <c r="R31" i="13" s="1"/>
  <c r="G65" i="13"/>
  <c r="F65" i="13"/>
  <c r="G75" i="13"/>
  <c r="F75" i="13"/>
  <c r="T82" i="13"/>
  <c r="G74" i="13"/>
  <c r="F68" i="13"/>
  <c r="G68" i="13"/>
  <c r="AO25" i="2"/>
  <c r="AM25" i="2"/>
  <c r="AN25" i="2"/>
  <c r="AQ25" i="2" s="1"/>
  <c r="E25" i="13" s="1"/>
  <c r="AN98" i="13"/>
  <c r="AL98" i="13"/>
  <c r="AN55" i="2"/>
  <c r="AQ55" i="2" s="1"/>
  <c r="E55" i="13" s="1"/>
  <c r="AM55" i="2"/>
  <c r="AO55" i="2"/>
  <c r="AO66" i="2"/>
  <c r="AN66" i="2"/>
  <c r="AQ66" i="2" s="1"/>
  <c r="E66" i="13" s="1"/>
  <c r="AM66" i="2"/>
  <c r="Z18" i="2"/>
  <c r="I54" i="13"/>
  <c r="AO45" i="2"/>
  <c r="AM45" i="2"/>
  <c r="AN45" i="2"/>
  <c r="AQ45" i="2" s="1"/>
  <c r="E45" i="13" s="1"/>
  <c r="I85" i="13"/>
  <c r="M84" i="13"/>
  <c r="S84" i="13" s="1"/>
  <c r="AL99" i="13"/>
  <c r="AN99" i="13"/>
  <c r="K31" i="13"/>
  <c r="I32" i="13"/>
  <c r="J31" i="13"/>
  <c r="M31" i="13"/>
  <c r="S31" i="13" s="1"/>
  <c r="AO72" i="2"/>
  <c r="AN72" i="2"/>
  <c r="AQ72" i="2" s="1"/>
  <c r="E72" i="13" s="1"/>
  <c r="AM72" i="2"/>
  <c r="AN71" i="2"/>
  <c r="AQ71" i="2" s="1"/>
  <c r="E71" i="13" s="1"/>
  <c r="Z19" i="2"/>
  <c r="AO71" i="2"/>
  <c r="AM71" i="2"/>
  <c r="G41" i="13"/>
  <c r="F41" i="13"/>
  <c r="T83" i="13"/>
  <c r="AO59" i="2"/>
  <c r="AM59" i="2"/>
  <c r="AN59" i="2"/>
  <c r="AQ59" i="2" s="1"/>
  <c r="E59" i="13" s="1"/>
  <c r="AM46" i="2"/>
  <c r="AN46" i="2"/>
  <c r="AQ46" i="2" s="1"/>
  <c r="E46" i="13" s="1"/>
  <c r="Z14" i="2"/>
  <c r="AO46" i="2"/>
  <c r="AM76" i="2"/>
  <c r="Z20" i="2"/>
  <c r="AO76" i="2"/>
  <c r="AN76" i="2"/>
  <c r="AQ76" i="2" s="1"/>
  <c r="E76" i="13" s="1"/>
  <c r="G47" i="13"/>
  <c r="F47" i="13"/>
  <c r="H51" i="13"/>
  <c r="AN73" i="2"/>
  <c r="AQ73" i="2" s="1"/>
  <c r="E73" i="13" s="1"/>
  <c r="AO73" i="2"/>
  <c r="AM73" i="2"/>
  <c r="AO57" i="2"/>
  <c r="AM57" i="2"/>
  <c r="AN57" i="2"/>
  <c r="AQ57" i="2" s="1"/>
  <c r="E57" i="13" s="1"/>
  <c r="F23" i="13"/>
  <c r="G23" i="13"/>
  <c r="AK12" i="2"/>
  <c r="AM51" i="2"/>
  <c r="AO51" i="2"/>
  <c r="Z15" i="2"/>
  <c r="AN51" i="2"/>
  <c r="AQ51" i="2" s="1"/>
  <c r="E51" i="13" s="1"/>
  <c r="G64" i="13"/>
  <c r="F64" i="13"/>
  <c r="H65" i="13" s="1"/>
  <c r="F58" i="13"/>
  <c r="G58" i="13"/>
  <c r="G35" i="13"/>
  <c r="F35" i="13"/>
  <c r="H37" i="13"/>
  <c r="L37" i="13" s="1"/>
  <c r="R37" i="13" s="1"/>
  <c r="AN56" i="2"/>
  <c r="AQ56" i="2" s="1"/>
  <c r="E56" i="13" s="1"/>
  <c r="Z16" i="2"/>
  <c r="AM56" i="2"/>
  <c r="AO56" i="2"/>
  <c r="F49" i="13"/>
  <c r="H50" i="13" s="1"/>
  <c r="L50" i="13" s="1"/>
  <c r="R50" i="13" s="1"/>
  <c r="G49" i="13"/>
  <c r="AN43" i="2"/>
  <c r="AQ43" i="2" s="1"/>
  <c r="E43" i="13" s="1"/>
  <c r="AO43" i="2"/>
  <c r="AM43" i="2"/>
  <c r="Z6" i="2"/>
  <c r="AH6" i="2" s="1"/>
  <c r="G21" i="13"/>
  <c r="F21" i="13"/>
  <c r="I19" i="13"/>
  <c r="M18" i="13"/>
  <c r="S18" i="13" s="1"/>
  <c r="L18" i="13"/>
  <c r="R18" i="13" s="1"/>
  <c r="F20" i="13"/>
  <c r="H21" i="13" s="1"/>
  <c r="G20" i="13"/>
  <c r="AF9" i="2"/>
  <c r="AH9" i="2"/>
  <c r="AI9" i="2"/>
  <c r="AG9" i="2"/>
  <c r="AJ9" i="2"/>
  <c r="F19" i="13"/>
  <c r="G19" i="13"/>
  <c r="I20" i="13" s="1"/>
  <c r="AN12" i="2"/>
  <c r="AQ12" i="2" s="1"/>
  <c r="E12" i="13" s="1"/>
  <c r="G12" i="13" s="1"/>
  <c r="AO12" i="2"/>
  <c r="F9" i="13"/>
  <c r="G9" i="13"/>
  <c r="AO16" i="2"/>
  <c r="Z8" i="2"/>
  <c r="AN16" i="2"/>
  <c r="AQ16" i="2" s="1"/>
  <c r="E16" i="13" s="1"/>
  <c r="AM16" i="2"/>
  <c r="AN14" i="2"/>
  <c r="AQ14" i="2" s="1"/>
  <c r="E14" i="13" s="1"/>
  <c r="AM14" i="2"/>
  <c r="AO14" i="2"/>
  <c r="I14" i="13"/>
  <c r="AO10" i="2"/>
  <c r="AM10" i="2"/>
  <c r="AN10" i="2"/>
  <c r="AQ10" i="2" s="1"/>
  <c r="E10" i="13" s="1"/>
  <c r="AN15" i="2"/>
  <c r="AQ15" i="2" s="1"/>
  <c r="E15" i="13" s="1"/>
  <c r="AM15" i="2"/>
  <c r="AO15" i="2"/>
  <c r="AQ6" i="2"/>
  <c r="E6" i="13" s="1"/>
  <c r="H14" i="13"/>
  <c r="G8" i="13"/>
  <c r="F8" i="13"/>
  <c r="AO11" i="2"/>
  <c r="Z7" i="2"/>
  <c r="AN11" i="2"/>
  <c r="AQ11" i="2" s="1"/>
  <c r="E11" i="13" s="1"/>
  <c r="AM11" i="2"/>
  <c r="AO7" i="2"/>
  <c r="AM7" i="2"/>
  <c r="AN7" i="2"/>
  <c r="AQ7" i="2" s="1"/>
  <c r="E7" i="13" s="1"/>
  <c r="AN90" i="2" l="1"/>
  <c r="AQ90" i="2" s="1"/>
  <c r="E90" i="13" s="1"/>
  <c r="AM90" i="2"/>
  <c r="AO90" i="2"/>
  <c r="AN86" i="2"/>
  <c r="AQ86" i="2" s="1"/>
  <c r="E86" i="13" s="1"/>
  <c r="AM86" i="2"/>
  <c r="Z22" i="2"/>
  <c r="AO86" i="2"/>
  <c r="F60" i="13"/>
  <c r="H61" i="13" s="1"/>
  <c r="AN100" i="13"/>
  <c r="I94" i="13"/>
  <c r="M93" i="13"/>
  <c r="S93" i="13" s="1"/>
  <c r="H94" i="13"/>
  <c r="L93" i="13"/>
  <c r="R93" i="13" s="1"/>
  <c r="F87" i="13"/>
  <c r="H88" i="13" s="1"/>
  <c r="G87" i="13"/>
  <c r="I88" i="13" s="1"/>
  <c r="L94" i="13"/>
  <c r="R94" i="13" s="1"/>
  <c r="H95" i="13"/>
  <c r="L95" i="13" s="1"/>
  <c r="R95" i="13" s="1"/>
  <c r="F88" i="13"/>
  <c r="G88" i="13"/>
  <c r="S91" i="2"/>
  <c r="I95" i="13"/>
  <c r="M95" i="13" s="1"/>
  <c r="S95" i="13" s="1"/>
  <c r="M94" i="13"/>
  <c r="T28" i="13"/>
  <c r="AN28" i="13" s="1"/>
  <c r="AM108" i="9"/>
  <c r="AP108" i="9" s="1"/>
  <c r="B28" i="8" s="1"/>
  <c r="Y26" i="8" s="1"/>
  <c r="AO108" i="9"/>
  <c r="AL108" i="9"/>
  <c r="AN89" i="2"/>
  <c r="AQ89" i="2" s="1"/>
  <c r="E89" i="13" s="1"/>
  <c r="AO89" i="2"/>
  <c r="AM89" i="2"/>
  <c r="T30" i="13"/>
  <c r="T104" i="13"/>
  <c r="H103" i="13"/>
  <c r="L103" i="13" s="1"/>
  <c r="R103" i="13" s="1"/>
  <c r="F105" i="13"/>
  <c r="H106" i="13" s="1"/>
  <c r="L106" i="13" s="1"/>
  <c r="R106" i="13" s="1"/>
  <c r="G105" i="13"/>
  <c r="I106" i="13" s="1"/>
  <c r="M106" i="13" s="1"/>
  <c r="S106" i="13" s="1"/>
  <c r="G101" i="13"/>
  <c r="F101" i="13"/>
  <c r="O20" i="36"/>
  <c r="Q5" i="17"/>
  <c r="P35" i="17"/>
  <c r="I103" i="13"/>
  <c r="M103" i="13" s="1"/>
  <c r="S103" i="13" s="1"/>
  <c r="T103" i="13" s="1"/>
  <c r="T79" i="13"/>
  <c r="AN79" i="13" s="1"/>
  <c r="T78" i="13"/>
  <c r="L38" i="13"/>
  <c r="R38" i="13" s="1"/>
  <c r="H39" i="13"/>
  <c r="L39" i="13" s="1"/>
  <c r="R39" i="13" s="1"/>
  <c r="T80" i="13"/>
  <c r="M40" i="13"/>
  <c r="S40" i="13" s="1"/>
  <c r="T40" i="13" s="1"/>
  <c r="AL28" i="13"/>
  <c r="I39" i="13"/>
  <c r="M39" i="13" s="1"/>
  <c r="S39" i="13" s="1"/>
  <c r="K38" i="13"/>
  <c r="J38" i="13"/>
  <c r="M38" i="13"/>
  <c r="S38" i="13" s="1"/>
  <c r="AL29" i="13"/>
  <c r="AN29" i="13"/>
  <c r="AK11" i="2"/>
  <c r="AJ6" i="2"/>
  <c r="AG6" i="2"/>
  <c r="D9" i="17"/>
  <c r="AI6" i="2"/>
  <c r="AF6" i="2"/>
  <c r="T18" i="13"/>
  <c r="AN18" i="13" s="1"/>
  <c r="F12" i="13"/>
  <c r="H13" i="13" s="1"/>
  <c r="T84" i="13"/>
  <c r="AN84" i="13" s="1"/>
  <c r="T37" i="13"/>
  <c r="AG15" i="2"/>
  <c r="AF15" i="2"/>
  <c r="AH15" i="2"/>
  <c r="AJ15" i="2"/>
  <c r="AI15" i="2"/>
  <c r="H48" i="13"/>
  <c r="L48" i="13" s="1"/>
  <c r="R48" i="13" s="1"/>
  <c r="G43" i="13"/>
  <c r="F43" i="13"/>
  <c r="H36" i="13"/>
  <c r="L36" i="13" s="1"/>
  <c r="R36" i="13" s="1"/>
  <c r="L35" i="13"/>
  <c r="R35" i="13" s="1"/>
  <c r="G73" i="13"/>
  <c r="F73" i="13"/>
  <c r="I48" i="13"/>
  <c r="M48" i="13" s="1"/>
  <c r="S48" i="13" s="1"/>
  <c r="K47" i="13"/>
  <c r="J47" i="13"/>
  <c r="AL83" i="13"/>
  <c r="AN83" i="13"/>
  <c r="AF18" i="2"/>
  <c r="AJ18" i="2"/>
  <c r="AH18" i="2"/>
  <c r="AI18" i="2"/>
  <c r="AG18" i="2"/>
  <c r="I75" i="13"/>
  <c r="M75" i="13" s="1"/>
  <c r="S75" i="13" s="1"/>
  <c r="T31" i="13"/>
  <c r="AN81" i="13"/>
  <c r="AL81" i="13"/>
  <c r="AI13" i="2"/>
  <c r="AF13" i="2"/>
  <c r="AJ13" i="2"/>
  <c r="AG13" i="2"/>
  <c r="AH13" i="2"/>
  <c r="I50" i="13"/>
  <c r="M50" i="13" s="1"/>
  <c r="S50" i="13" s="1"/>
  <c r="T50" i="13" s="1"/>
  <c r="K49" i="13"/>
  <c r="J49" i="13"/>
  <c r="AF16" i="2"/>
  <c r="AJ16" i="2"/>
  <c r="AH16" i="2"/>
  <c r="AG16" i="2"/>
  <c r="AI16" i="2"/>
  <c r="I36" i="13"/>
  <c r="M36" i="13" s="1"/>
  <c r="S36" i="13" s="1"/>
  <c r="M35" i="13"/>
  <c r="S35" i="13" s="1"/>
  <c r="J35" i="13"/>
  <c r="K35" i="13"/>
  <c r="I65" i="13"/>
  <c r="M65" i="13" s="1"/>
  <c r="S65" i="13" s="1"/>
  <c r="F76" i="13"/>
  <c r="H77" i="13" s="1"/>
  <c r="L77" i="13" s="1"/>
  <c r="R77" i="13" s="1"/>
  <c r="D20" i="17"/>
  <c r="G76" i="13"/>
  <c r="G59" i="13"/>
  <c r="F59" i="13"/>
  <c r="D13" i="17"/>
  <c r="F72" i="13"/>
  <c r="G72" i="13"/>
  <c r="M32" i="13"/>
  <c r="S32" i="13" s="1"/>
  <c r="T32" i="13" s="1"/>
  <c r="I69" i="13"/>
  <c r="M69" i="13" s="1"/>
  <c r="S69" i="13" s="1"/>
  <c r="I76" i="13"/>
  <c r="G61" i="13"/>
  <c r="I62" i="13" s="1"/>
  <c r="F61" i="13"/>
  <c r="D17" i="17"/>
  <c r="W21" i="13"/>
  <c r="G22" i="13"/>
  <c r="F22" i="13"/>
  <c r="H23" i="13" s="1"/>
  <c r="L23" i="13" s="1"/>
  <c r="R23" i="13" s="1"/>
  <c r="K44" i="13"/>
  <c r="J44" i="13"/>
  <c r="I45" i="13"/>
  <c r="H55" i="13"/>
  <c r="L54" i="13"/>
  <c r="R54" i="13" s="1"/>
  <c r="F26" i="13"/>
  <c r="D10" i="17"/>
  <c r="G26" i="13"/>
  <c r="M33" i="13"/>
  <c r="S33" i="13" s="1"/>
  <c r="J33" i="13"/>
  <c r="I34" i="13"/>
  <c r="M34" i="13" s="1"/>
  <c r="S34" i="13" s="1"/>
  <c r="K33" i="13"/>
  <c r="G42" i="13"/>
  <c r="F42" i="13"/>
  <c r="G56" i="13"/>
  <c r="F56" i="13"/>
  <c r="H57" i="13" s="1"/>
  <c r="D16" i="17"/>
  <c r="I59" i="13"/>
  <c r="G51" i="13"/>
  <c r="M51" i="13" s="1"/>
  <c r="S51" i="13" s="1"/>
  <c r="F51" i="13"/>
  <c r="D15" i="17"/>
  <c r="AJ14" i="2"/>
  <c r="AI14" i="2"/>
  <c r="AF14" i="2"/>
  <c r="AG14" i="2"/>
  <c r="AH14" i="2"/>
  <c r="H42" i="13"/>
  <c r="L41" i="13"/>
  <c r="R41" i="13" s="1"/>
  <c r="AI19" i="2"/>
  <c r="AF19" i="2"/>
  <c r="AH19" i="2"/>
  <c r="AG19" i="2"/>
  <c r="AJ19" i="2"/>
  <c r="M85" i="13"/>
  <c r="S85" i="13" s="1"/>
  <c r="D18" i="17"/>
  <c r="G66" i="13"/>
  <c r="F66" i="13"/>
  <c r="F55" i="13"/>
  <c r="G55" i="13"/>
  <c r="F25" i="13"/>
  <c r="G25" i="13"/>
  <c r="H69" i="13"/>
  <c r="L69" i="13" s="1"/>
  <c r="R69" i="13" s="1"/>
  <c r="L65" i="13"/>
  <c r="R65" i="13" s="1"/>
  <c r="H66" i="13"/>
  <c r="G62" i="13"/>
  <c r="F62" i="13"/>
  <c r="AI17" i="2"/>
  <c r="AH17" i="2"/>
  <c r="AF17" i="2"/>
  <c r="AJ17" i="2"/>
  <c r="AG17" i="2"/>
  <c r="H64" i="13"/>
  <c r="L64" i="13" s="1"/>
  <c r="R64" i="13" s="1"/>
  <c r="H45" i="13"/>
  <c r="I55" i="13"/>
  <c r="M54" i="13"/>
  <c r="S54" i="13" s="1"/>
  <c r="G52" i="13"/>
  <c r="F52" i="13"/>
  <c r="AF10" i="2"/>
  <c r="AG10" i="2"/>
  <c r="AJ10" i="2"/>
  <c r="AH10" i="2"/>
  <c r="AI10" i="2"/>
  <c r="G57" i="13"/>
  <c r="F57" i="13"/>
  <c r="D14" i="17"/>
  <c r="G46" i="13"/>
  <c r="F46" i="13"/>
  <c r="I42" i="13"/>
  <c r="K41" i="13"/>
  <c r="J41" i="13"/>
  <c r="M41" i="13"/>
  <c r="S41" i="13" s="1"/>
  <c r="F71" i="13"/>
  <c r="G71" i="13"/>
  <c r="D19" i="17"/>
  <c r="G45" i="13"/>
  <c r="F45" i="13"/>
  <c r="H46" i="13" s="1"/>
  <c r="H75" i="13"/>
  <c r="L75" i="13" s="1"/>
  <c r="R75" i="13" s="1"/>
  <c r="AN82" i="13"/>
  <c r="AL82" i="13"/>
  <c r="I66" i="13"/>
  <c r="L49" i="13"/>
  <c r="R49" i="13" s="1"/>
  <c r="I64" i="13"/>
  <c r="M64" i="13" s="1"/>
  <c r="S64" i="13" s="1"/>
  <c r="I71" i="13"/>
  <c r="M70" i="13"/>
  <c r="S70" i="13" s="1"/>
  <c r="I61" i="13"/>
  <c r="G24" i="13"/>
  <c r="F24" i="13"/>
  <c r="L70" i="13"/>
  <c r="R70" i="13" s="1"/>
  <c r="H59" i="13"/>
  <c r="K23" i="13"/>
  <c r="I24" i="13"/>
  <c r="J23" i="13"/>
  <c r="AI20" i="2"/>
  <c r="AG20" i="2"/>
  <c r="AF20" i="2"/>
  <c r="AH20" i="2"/>
  <c r="AJ20" i="2"/>
  <c r="H24" i="13"/>
  <c r="H76" i="13"/>
  <c r="K48" i="13"/>
  <c r="J48" i="13"/>
  <c r="I49" i="13"/>
  <c r="M49" i="13" s="1"/>
  <c r="S49" i="13" s="1"/>
  <c r="H34" i="13"/>
  <c r="L34" i="13" s="1"/>
  <c r="R34" i="13" s="1"/>
  <c r="L33" i="13"/>
  <c r="R33" i="13" s="1"/>
  <c r="F67" i="13"/>
  <c r="H68" i="13" s="1"/>
  <c r="L68" i="13" s="1"/>
  <c r="R68" i="13" s="1"/>
  <c r="G67" i="13"/>
  <c r="M19" i="13"/>
  <c r="S19" i="13" s="1"/>
  <c r="H20" i="13"/>
  <c r="L19" i="13"/>
  <c r="R19" i="13" s="1"/>
  <c r="L21" i="13"/>
  <c r="R21" i="13" s="1"/>
  <c r="H22" i="13"/>
  <c r="AK9" i="2"/>
  <c r="J20" i="13"/>
  <c r="I21" i="13"/>
  <c r="M21" i="13" s="1"/>
  <c r="S21" i="13" s="1"/>
  <c r="K20" i="13"/>
  <c r="M20" i="13"/>
  <c r="S20" i="13" s="1"/>
  <c r="J21" i="13"/>
  <c r="K21" i="13"/>
  <c r="I22" i="13"/>
  <c r="D7" i="17"/>
  <c r="F11" i="13"/>
  <c r="G11" i="13"/>
  <c r="I9" i="13"/>
  <c r="M9" i="13" s="1"/>
  <c r="D6" i="17"/>
  <c r="F6" i="13"/>
  <c r="G6" i="13"/>
  <c r="G15" i="13"/>
  <c r="F15" i="13"/>
  <c r="F7" i="13"/>
  <c r="G7" i="13"/>
  <c r="H9" i="13"/>
  <c r="L9" i="13" s="1"/>
  <c r="I13" i="13"/>
  <c r="G10" i="13"/>
  <c r="F10" i="13"/>
  <c r="G16" i="13"/>
  <c r="D8" i="17"/>
  <c r="F16" i="13"/>
  <c r="I10" i="13"/>
  <c r="G14" i="13"/>
  <c r="F14" i="13"/>
  <c r="AJ8" i="2"/>
  <c r="AF8" i="2"/>
  <c r="AH8" i="2"/>
  <c r="AG8" i="2"/>
  <c r="AI8" i="2"/>
  <c r="H10" i="13"/>
  <c r="AG7" i="2"/>
  <c r="AI7" i="2"/>
  <c r="AJ7" i="2"/>
  <c r="AF7" i="2"/>
  <c r="AH7" i="2"/>
  <c r="AO108" i="8" l="1"/>
  <c r="AM108" i="8"/>
  <c r="AP108" i="8" s="1"/>
  <c r="B28" i="7" s="1"/>
  <c r="Y26" i="7" s="1"/>
  <c r="AL108" i="8"/>
  <c r="AG22" i="2"/>
  <c r="AH22" i="2"/>
  <c r="AI22" i="2"/>
  <c r="AJ22" i="2"/>
  <c r="AF22" i="2"/>
  <c r="T94" i="13"/>
  <c r="T93" i="13"/>
  <c r="U91" i="2"/>
  <c r="X23" i="2"/>
  <c r="X24" i="2" s="1"/>
  <c r="G86" i="13"/>
  <c r="F86" i="13"/>
  <c r="D22" i="17"/>
  <c r="F89" i="13"/>
  <c r="H90" i="13" s="1"/>
  <c r="G89" i="13"/>
  <c r="I90" i="13" s="1"/>
  <c r="I89" i="13"/>
  <c r="M88" i="13"/>
  <c r="S88" i="13" s="1"/>
  <c r="T106" i="13"/>
  <c r="AL106" i="13" s="1"/>
  <c r="H89" i="13"/>
  <c r="L89" i="13" s="1"/>
  <c r="R89" i="13" s="1"/>
  <c r="L88" i="13"/>
  <c r="R88" i="13" s="1"/>
  <c r="T88" i="13" s="1"/>
  <c r="AL88" i="13" s="1"/>
  <c r="S94" i="13"/>
  <c r="T95" i="13"/>
  <c r="F90" i="13"/>
  <c r="G90" i="13"/>
  <c r="L105" i="13"/>
  <c r="R105" i="13" s="1"/>
  <c r="M105" i="13"/>
  <c r="S105" i="13" s="1"/>
  <c r="H102" i="13"/>
  <c r="L101" i="13"/>
  <c r="R101" i="13" s="1"/>
  <c r="AL104" i="13"/>
  <c r="AN104" i="13"/>
  <c r="Q35" i="17"/>
  <c r="O21" i="36"/>
  <c r="R5" i="17"/>
  <c r="I102" i="13"/>
  <c r="M102" i="13" s="1"/>
  <c r="S102" i="13" s="1"/>
  <c r="M101" i="13"/>
  <c r="AN106" i="13"/>
  <c r="AN30" i="13"/>
  <c r="AL30" i="13"/>
  <c r="AL103" i="13"/>
  <c r="AN103" i="13"/>
  <c r="W12" i="13"/>
  <c r="T39" i="13"/>
  <c r="AL39" i="13" s="1"/>
  <c r="AK6" i="2"/>
  <c r="X12" i="13"/>
  <c r="AL79" i="13"/>
  <c r="AN78" i="13"/>
  <c r="AL78" i="13"/>
  <c r="T38" i="13"/>
  <c r="AN38" i="13" s="1"/>
  <c r="AN39" i="13"/>
  <c r="AL40" i="13"/>
  <c r="AN40" i="13"/>
  <c r="AN80" i="13"/>
  <c r="AL80" i="13"/>
  <c r="T69" i="13"/>
  <c r="AN69" i="13" s="1"/>
  <c r="AL18" i="13"/>
  <c r="D26" i="17"/>
  <c r="L76" i="13"/>
  <c r="R76" i="13" s="1"/>
  <c r="T33" i="13"/>
  <c r="AN33" i="13" s="1"/>
  <c r="AL84" i="13"/>
  <c r="D27" i="17"/>
  <c r="T34" i="13"/>
  <c r="AL34" i="13" s="1"/>
  <c r="M61" i="13"/>
  <c r="S61" i="13" s="1"/>
  <c r="M22" i="13"/>
  <c r="S22" i="13" s="1"/>
  <c r="L22" i="13"/>
  <c r="R22" i="13" s="1"/>
  <c r="T75" i="13"/>
  <c r="AN75" i="13" s="1"/>
  <c r="T70" i="13"/>
  <c r="X21" i="13"/>
  <c r="T85" i="13"/>
  <c r="AL32" i="13"/>
  <c r="AN32" i="13"/>
  <c r="AL50" i="13"/>
  <c r="AN50" i="13"/>
  <c r="T19" i="13"/>
  <c r="AL19" i="13" s="1"/>
  <c r="AK20" i="2"/>
  <c r="I72" i="13"/>
  <c r="M72" i="13" s="1"/>
  <c r="S72" i="13" s="1"/>
  <c r="M71" i="13"/>
  <c r="S71" i="13" s="1"/>
  <c r="H53" i="13"/>
  <c r="L53" i="13" s="1"/>
  <c r="R53" i="13" s="1"/>
  <c r="I63" i="13"/>
  <c r="M63" i="13" s="1"/>
  <c r="S63" i="13" s="1"/>
  <c r="M62" i="13"/>
  <c r="S62" i="13" s="1"/>
  <c r="H26" i="13"/>
  <c r="L26" i="13" s="1"/>
  <c r="R26" i="13" s="1"/>
  <c r="I67" i="13"/>
  <c r="M67" i="13" s="1"/>
  <c r="S67" i="13" s="1"/>
  <c r="M66" i="13"/>
  <c r="S66" i="13" s="1"/>
  <c r="L42" i="13"/>
  <c r="R42" i="13" s="1"/>
  <c r="H43" i="13"/>
  <c r="H27" i="13"/>
  <c r="L27" i="13" s="1"/>
  <c r="R27" i="13" s="1"/>
  <c r="J22" i="13"/>
  <c r="I23" i="13"/>
  <c r="M23" i="13" s="1"/>
  <c r="S23" i="13" s="1"/>
  <c r="K22" i="13"/>
  <c r="H74" i="13"/>
  <c r="H44" i="13"/>
  <c r="L44" i="13" s="1"/>
  <c r="R44" i="13" s="1"/>
  <c r="L43" i="13"/>
  <c r="R43" i="13" s="1"/>
  <c r="I68" i="13"/>
  <c r="M68" i="13" s="1"/>
  <c r="S68" i="13" s="1"/>
  <c r="T68" i="13" s="1"/>
  <c r="W20" i="13"/>
  <c r="T23" i="13"/>
  <c r="H25" i="13"/>
  <c r="L25" i="13" s="1"/>
  <c r="R25" i="13" s="1"/>
  <c r="L24" i="13"/>
  <c r="R24" i="13" s="1"/>
  <c r="H72" i="13"/>
  <c r="L72" i="13" s="1"/>
  <c r="R72" i="13" s="1"/>
  <c r="L71" i="13"/>
  <c r="R71" i="13" s="1"/>
  <c r="H58" i="13"/>
  <c r="L57" i="13"/>
  <c r="R57" i="13" s="1"/>
  <c r="I53" i="13"/>
  <c r="M53" i="13" s="1"/>
  <c r="S53" i="13" s="1"/>
  <c r="L45" i="13"/>
  <c r="R45" i="13" s="1"/>
  <c r="I56" i="13"/>
  <c r="M56" i="13" s="1"/>
  <c r="S56" i="13" s="1"/>
  <c r="M55" i="13"/>
  <c r="S55" i="13" s="1"/>
  <c r="T41" i="13"/>
  <c r="AK14" i="2"/>
  <c r="H52" i="13"/>
  <c r="L52" i="13" s="1"/>
  <c r="R52" i="13" s="1"/>
  <c r="L51" i="13"/>
  <c r="R51" i="13" s="1"/>
  <c r="T51" i="13" s="1"/>
  <c r="I57" i="13"/>
  <c r="M57" i="13" s="1"/>
  <c r="S57" i="13" s="1"/>
  <c r="M42" i="13"/>
  <c r="S42" i="13" s="1"/>
  <c r="I43" i="13"/>
  <c r="M43" i="13" s="1"/>
  <c r="S43" i="13" s="1"/>
  <c r="K42" i="13"/>
  <c r="J42" i="13"/>
  <c r="T54" i="13"/>
  <c r="H60" i="13"/>
  <c r="L60" i="13" s="1"/>
  <c r="R60" i="13" s="1"/>
  <c r="L59" i="13"/>
  <c r="R59" i="13" s="1"/>
  <c r="W11" i="13"/>
  <c r="AK18" i="2"/>
  <c r="I74" i="13"/>
  <c r="M74" i="13" s="1"/>
  <c r="S74" i="13" s="1"/>
  <c r="K43" i="13"/>
  <c r="J43" i="13"/>
  <c r="I44" i="13"/>
  <c r="AL37" i="13"/>
  <c r="AN37" i="13"/>
  <c r="AL75" i="13"/>
  <c r="K24" i="13"/>
  <c r="I25" i="13"/>
  <c r="M25" i="13" s="1"/>
  <c r="S25" i="13" s="1"/>
  <c r="J24" i="13"/>
  <c r="M24" i="13"/>
  <c r="S24" i="13" s="1"/>
  <c r="I46" i="13"/>
  <c r="M46" i="13" s="1"/>
  <c r="S46" i="13" s="1"/>
  <c r="K45" i="13"/>
  <c r="J45" i="13"/>
  <c r="M45" i="13"/>
  <c r="S45" i="13" s="1"/>
  <c r="L46" i="13"/>
  <c r="R46" i="13" s="1"/>
  <c r="H47" i="13"/>
  <c r="L47" i="13" s="1"/>
  <c r="R47" i="13" s="1"/>
  <c r="I58" i="13"/>
  <c r="M58" i="13" s="1"/>
  <c r="S58" i="13" s="1"/>
  <c r="AK17" i="2"/>
  <c r="T65" i="13"/>
  <c r="H56" i="13"/>
  <c r="L56" i="13" s="1"/>
  <c r="R56" i="13" s="1"/>
  <c r="L55" i="13"/>
  <c r="R55" i="13" s="1"/>
  <c r="I52" i="13"/>
  <c r="M52" i="13" s="1"/>
  <c r="S52" i="13" s="1"/>
  <c r="K51" i="13"/>
  <c r="J51" i="13"/>
  <c r="I27" i="13"/>
  <c r="M27" i="13" s="1"/>
  <c r="S27" i="13" s="1"/>
  <c r="J26" i="13"/>
  <c r="K26" i="13"/>
  <c r="I73" i="13"/>
  <c r="M73" i="13" s="1"/>
  <c r="S73" i="13" s="1"/>
  <c r="M59" i="13"/>
  <c r="S59" i="13" s="1"/>
  <c r="I60" i="13"/>
  <c r="M60" i="13" s="1"/>
  <c r="S60" i="13" s="1"/>
  <c r="AK16" i="2"/>
  <c r="AK13" i="2"/>
  <c r="AN31" i="13"/>
  <c r="AL31" i="13"/>
  <c r="T35" i="13"/>
  <c r="AL33" i="13"/>
  <c r="AL70" i="13"/>
  <c r="AN70" i="13"/>
  <c r="T49" i="13"/>
  <c r="J46" i="13"/>
  <c r="K46" i="13"/>
  <c r="I47" i="13"/>
  <c r="M47" i="13" s="1"/>
  <c r="S47" i="13" s="1"/>
  <c r="AK10" i="2"/>
  <c r="T64" i="13"/>
  <c r="H63" i="13"/>
  <c r="L63" i="13" s="1"/>
  <c r="R63" i="13" s="1"/>
  <c r="K25" i="13"/>
  <c r="J25" i="13"/>
  <c r="I26" i="13"/>
  <c r="M26" i="13" s="1"/>
  <c r="S26" i="13" s="1"/>
  <c r="H67" i="13"/>
  <c r="L67" i="13" s="1"/>
  <c r="R67" i="13" s="1"/>
  <c r="L66" i="13"/>
  <c r="R66" i="13" s="1"/>
  <c r="AK19" i="2"/>
  <c r="X11" i="13"/>
  <c r="H62" i="13"/>
  <c r="L62" i="13" s="1"/>
  <c r="R62" i="13" s="1"/>
  <c r="L61" i="13"/>
  <c r="R61" i="13" s="1"/>
  <c r="H73" i="13"/>
  <c r="M76" i="13"/>
  <c r="S76" i="13" s="1"/>
  <c r="I77" i="13"/>
  <c r="M77" i="13" s="1"/>
  <c r="S77" i="13" s="1"/>
  <c r="T36" i="13"/>
  <c r="T48" i="13"/>
  <c r="AK15" i="2"/>
  <c r="T21" i="13"/>
  <c r="L20" i="13"/>
  <c r="R20" i="13" s="1"/>
  <c r="T20" i="13" s="1"/>
  <c r="H17" i="13"/>
  <c r="I12" i="13"/>
  <c r="AK7" i="2"/>
  <c r="H15" i="13"/>
  <c r="L15" i="13" s="1"/>
  <c r="L14" i="13"/>
  <c r="R14" i="13" s="1"/>
  <c r="M13" i="13"/>
  <c r="S13" i="13" s="1"/>
  <c r="H8" i="13"/>
  <c r="I16" i="13"/>
  <c r="M16" i="13" s="1"/>
  <c r="I7" i="13"/>
  <c r="S9" i="13"/>
  <c r="I15" i="13"/>
  <c r="M15" i="13" s="1"/>
  <c r="M14" i="13"/>
  <c r="S14" i="13" s="1"/>
  <c r="H11" i="13"/>
  <c r="L11" i="13" s="1"/>
  <c r="L10" i="13"/>
  <c r="R10" i="13" s="1"/>
  <c r="H7" i="13"/>
  <c r="AK8" i="2"/>
  <c r="I11" i="13"/>
  <c r="M11" i="13" s="1"/>
  <c r="M10" i="13"/>
  <c r="S10" i="13" s="1"/>
  <c r="R9" i="13"/>
  <c r="L13" i="13"/>
  <c r="R13" i="13" s="1"/>
  <c r="D25" i="17"/>
  <c r="H12" i="13"/>
  <c r="I17" i="13"/>
  <c r="I8" i="13"/>
  <c r="H16" i="13"/>
  <c r="L16" i="13" s="1"/>
  <c r="AN88" i="13" l="1"/>
  <c r="T105" i="13"/>
  <c r="AO91" i="2"/>
  <c r="AO107" i="2" s="1"/>
  <c r="AM91" i="2"/>
  <c r="AM107" i="2" s="1"/>
  <c r="AN91" i="2"/>
  <c r="Z23" i="2"/>
  <c r="I91" i="13"/>
  <c r="M90" i="13"/>
  <c r="S90" i="13" s="1"/>
  <c r="M89" i="13"/>
  <c r="S89" i="13" s="1"/>
  <c r="T89" i="13" s="1"/>
  <c r="AL93" i="13"/>
  <c r="AN93" i="13"/>
  <c r="H87" i="13"/>
  <c r="L87" i="13" s="1"/>
  <c r="R87" i="13" s="1"/>
  <c r="T87" i="13" s="1"/>
  <c r="L86" i="13"/>
  <c r="R86" i="13" s="1"/>
  <c r="I87" i="13"/>
  <c r="M87" i="13" s="1"/>
  <c r="S87" i="13" s="1"/>
  <c r="X22" i="13" s="1"/>
  <c r="M86" i="13"/>
  <c r="S86" i="13" s="1"/>
  <c r="H91" i="13"/>
  <c r="L90" i="13"/>
  <c r="R90" i="13" s="1"/>
  <c r="T90" i="13" s="1"/>
  <c r="AL94" i="13"/>
  <c r="AN94" i="13"/>
  <c r="AL108" i="7"/>
  <c r="AO108" i="7"/>
  <c r="AM108" i="7"/>
  <c r="AP108" i="7" s="1"/>
  <c r="B28" i="6" s="1"/>
  <c r="Y26" i="6" s="1"/>
  <c r="AL69" i="13"/>
  <c r="AN95" i="13"/>
  <c r="AL95" i="13"/>
  <c r="AK22" i="2"/>
  <c r="T22" i="13"/>
  <c r="AN22" i="13" s="1"/>
  <c r="AL38" i="13"/>
  <c r="S101" i="13"/>
  <c r="L102" i="13"/>
  <c r="O22" i="36"/>
  <c r="C6" i="36" s="1"/>
  <c r="I6" i="36" s="1"/>
  <c r="K6" i="36" s="1"/>
  <c r="X47" i="19"/>
  <c r="R35" i="17"/>
  <c r="B31" i="19"/>
  <c r="AN105" i="13"/>
  <c r="AL105" i="13"/>
  <c r="T62" i="13"/>
  <c r="AN19" i="13"/>
  <c r="T76" i="13"/>
  <c r="AL76" i="13" s="1"/>
  <c r="Y11" i="13"/>
  <c r="AI11" i="13" s="1"/>
  <c r="T63" i="13"/>
  <c r="AL63" i="13" s="1"/>
  <c r="X15" i="13"/>
  <c r="X9" i="13"/>
  <c r="AN34" i="13"/>
  <c r="T72" i="13"/>
  <c r="AL72" i="13" s="1"/>
  <c r="X10" i="13"/>
  <c r="X17" i="13"/>
  <c r="T67" i="13"/>
  <c r="AL67" i="13" s="1"/>
  <c r="I6" i="13"/>
  <c r="M6" i="13" s="1"/>
  <c r="S6" i="13" s="1"/>
  <c r="T45" i="13"/>
  <c r="AL45" i="13" s="1"/>
  <c r="T55" i="13"/>
  <c r="AN55" i="13" s="1"/>
  <c r="T47" i="13"/>
  <c r="AL47" i="13" s="1"/>
  <c r="H6" i="13"/>
  <c r="L6" i="13" s="1"/>
  <c r="R6" i="13" s="1"/>
  <c r="X14" i="13"/>
  <c r="W9" i="13"/>
  <c r="AN62" i="13"/>
  <c r="AL62" i="13"/>
  <c r="AL51" i="13"/>
  <c r="AN51" i="13"/>
  <c r="T52" i="13"/>
  <c r="AN68" i="13"/>
  <c r="AL68" i="13"/>
  <c r="T26" i="13"/>
  <c r="W10" i="13"/>
  <c r="AL36" i="13"/>
  <c r="AN36" i="13"/>
  <c r="Y12" i="13"/>
  <c r="T46" i="13"/>
  <c r="W14" i="13"/>
  <c r="M44" i="13"/>
  <c r="S44" i="13" s="1"/>
  <c r="AN54" i="13"/>
  <c r="AL54" i="13"/>
  <c r="T57" i="13"/>
  <c r="T24" i="13"/>
  <c r="X20" i="13"/>
  <c r="T25" i="13"/>
  <c r="AL49" i="13"/>
  <c r="AN49" i="13"/>
  <c r="AN35" i="13"/>
  <c r="AL35" i="13"/>
  <c r="T77" i="13"/>
  <c r="X16" i="13"/>
  <c r="L58" i="13"/>
  <c r="R58" i="13" s="1"/>
  <c r="L73" i="13"/>
  <c r="R73" i="13" s="1"/>
  <c r="T61" i="13"/>
  <c r="W17" i="13"/>
  <c r="T66" i="13"/>
  <c r="W18" i="13"/>
  <c r="AL64" i="13"/>
  <c r="AN64" i="13"/>
  <c r="AN65" i="13"/>
  <c r="AL65" i="13"/>
  <c r="T59" i="13"/>
  <c r="AL41" i="13"/>
  <c r="AN41" i="13"/>
  <c r="T71" i="13"/>
  <c r="AL23" i="13"/>
  <c r="AN23" i="13"/>
  <c r="L74" i="13"/>
  <c r="R74" i="13" s="1"/>
  <c r="T74" i="13" s="1"/>
  <c r="T42" i="13"/>
  <c r="T53" i="13"/>
  <c r="AL85" i="13"/>
  <c r="AN85" i="13"/>
  <c r="Y21" i="13"/>
  <c r="AL48" i="13"/>
  <c r="AN48" i="13"/>
  <c r="AN67" i="13"/>
  <c r="T56" i="13"/>
  <c r="T60" i="13"/>
  <c r="W15" i="13"/>
  <c r="W13" i="13"/>
  <c r="T43" i="13"/>
  <c r="T27" i="13"/>
  <c r="X18" i="13"/>
  <c r="X19" i="13"/>
  <c r="AL20" i="13"/>
  <c r="AN20" i="13"/>
  <c r="AN21" i="13"/>
  <c r="AL21" i="13"/>
  <c r="T9" i="13"/>
  <c r="AN9" i="13" s="1"/>
  <c r="T10" i="13"/>
  <c r="L8" i="13"/>
  <c r="R8" i="13" s="1"/>
  <c r="M7" i="13"/>
  <c r="S7" i="13" s="1"/>
  <c r="L7" i="13"/>
  <c r="R7" i="13" s="1"/>
  <c r="T14" i="13"/>
  <c r="L17" i="13"/>
  <c r="R17" i="13" s="1"/>
  <c r="M8" i="13"/>
  <c r="S8" i="13" s="1"/>
  <c r="M12" i="13"/>
  <c r="S12" i="13" s="1"/>
  <c r="M17" i="13"/>
  <c r="S17" i="13" s="1"/>
  <c r="L12" i="13"/>
  <c r="R12" i="13" s="1"/>
  <c r="S11" i="13"/>
  <c r="S15" i="13"/>
  <c r="R15" i="13"/>
  <c r="R16" i="13"/>
  <c r="T13" i="13"/>
  <c r="R11" i="13"/>
  <c r="S16" i="13"/>
  <c r="AL89" i="13" l="1"/>
  <c r="AN89" i="13"/>
  <c r="AL22" i="13"/>
  <c r="AL90" i="13"/>
  <c r="AN90" i="13"/>
  <c r="AG23" i="2"/>
  <c r="AG24" i="2" s="1"/>
  <c r="AH23" i="2"/>
  <c r="AH24" i="2" s="1"/>
  <c r="AJ23" i="2"/>
  <c r="AJ24" i="2" s="1"/>
  <c r="AI23" i="2"/>
  <c r="AI24" i="2" s="1"/>
  <c r="AI25" i="2" s="1"/>
  <c r="AF23" i="2"/>
  <c r="Z24" i="2"/>
  <c r="AO108" i="6"/>
  <c r="AL108" i="6"/>
  <c r="AM108" i="6"/>
  <c r="AP108" i="6" s="1"/>
  <c r="B28" i="5" s="1"/>
  <c r="Y26" i="5" s="1"/>
  <c r="T86" i="13"/>
  <c r="W22" i="13"/>
  <c r="AQ91" i="2"/>
  <c r="AN107" i="2"/>
  <c r="AQ107" i="2" s="1"/>
  <c r="R102" i="13"/>
  <c r="T101" i="13"/>
  <c r="AG11" i="13"/>
  <c r="AN76" i="13"/>
  <c r="AE11" i="13"/>
  <c r="AN47" i="13"/>
  <c r="AN72" i="13"/>
  <c r="AF11" i="13"/>
  <c r="AN63" i="13"/>
  <c r="AH11" i="13"/>
  <c r="T6" i="13"/>
  <c r="AL6" i="13" s="1"/>
  <c r="AL55" i="13"/>
  <c r="AN45" i="13"/>
  <c r="Y9" i="13"/>
  <c r="AG9" i="13" s="1"/>
  <c r="AL9" i="13"/>
  <c r="T58" i="13"/>
  <c r="Y16" i="13" s="1"/>
  <c r="W16" i="13"/>
  <c r="T44" i="13"/>
  <c r="X13" i="13"/>
  <c r="T73" i="13"/>
  <c r="Y19" i="13" s="1"/>
  <c r="W19" i="13"/>
  <c r="Y13" i="13"/>
  <c r="AL43" i="13"/>
  <c r="AN43" i="13"/>
  <c r="AL74" i="13"/>
  <c r="AN74" i="13"/>
  <c r="AL71" i="13"/>
  <c r="AN71" i="13"/>
  <c r="AL61" i="13"/>
  <c r="AN61" i="13"/>
  <c r="Y17" i="13"/>
  <c r="AL25" i="13"/>
  <c r="AN25" i="13"/>
  <c r="AL87" i="13"/>
  <c r="AN87" i="13"/>
  <c r="AN53" i="13"/>
  <c r="AL53" i="13"/>
  <c r="AL77" i="13"/>
  <c r="AN77" i="13"/>
  <c r="Y14" i="13"/>
  <c r="AL46" i="13"/>
  <c r="AN46" i="13"/>
  <c r="AG21" i="13"/>
  <c r="AI21" i="13"/>
  <c r="AF21" i="13"/>
  <c r="AH21" i="13"/>
  <c r="AE21" i="13"/>
  <c r="AL42" i="13"/>
  <c r="AN42" i="13"/>
  <c r="AN66" i="13"/>
  <c r="Y18" i="13"/>
  <c r="AL66" i="13"/>
  <c r="AN24" i="13"/>
  <c r="AL24" i="13"/>
  <c r="Y15" i="13"/>
  <c r="AF12" i="13"/>
  <c r="AG12" i="13"/>
  <c r="AE12" i="13"/>
  <c r="AI12" i="13"/>
  <c r="AH12" i="13"/>
  <c r="AN26" i="13"/>
  <c r="AL26" i="13"/>
  <c r="Y10" i="13"/>
  <c r="AL52" i="13"/>
  <c r="AN52" i="13"/>
  <c r="AL27" i="13"/>
  <c r="AN27" i="13"/>
  <c r="AN60" i="13"/>
  <c r="AL60" i="13"/>
  <c r="AN56" i="13"/>
  <c r="AL56" i="13"/>
  <c r="AL59" i="13"/>
  <c r="AN59" i="13"/>
  <c r="AN57" i="13"/>
  <c r="AL57" i="13"/>
  <c r="Y20" i="13"/>
  <c r="T15" i="13"/>
  <c r="AN15" i="13" s="1"/>
  <c r="T8" i="13"/>
  <c r="AN8" i="13" s="1"/>
  <c r="T12" i="13"/>
  <c r="AL12" i="13" s="1"/>
  <c r="X7" i="13"/>
  <c r="X6" i="13"/>
  <c r="T7" i="13"/>
  <c r="W6" i="13"/>
  <c r="W8" i="13"/>
  <c r="T16" i="13"/>
  <c r="AL13" i="13"/>
  <c r="AN13" i="13"/>
  <c r="T17" i="13"/>
  <c r="AN14" i="13"/>
  <c r="AL14" i="13"/>
  <c r="X8" i="13"/>
  <c r="W7" i="13"/>
  <c r="T11" i="13"/>
  <c r="AL10" i="13"/>
  <c r="AN10" i="13"/>
  <c r="AK23" i="2" l="1"/>
  <c r="AK24" i="2" s="1"/>
  <c r="AK28" i="2" s="1"/>
  <c r="AF24" i="2"/>
  <c r="AI28" i="2"/>
  <c r="AJ25" i="2"/>
  <c r="AJ28" i="2"/>
  <c r="E91" i="13"/>
  <c r="AQ109" i="2"/>
  <c r="Y22" i="13"/>
  <c r="AL86" i="13"/>
  <c r="AN86" i="13"/>
  <c r="AH25" i="2"/>
  <c r="AH28" i="2"/>
  <c r="AM108" i="5"/>
  <c r="AP108" i="5" s="1"/>
  <c r="B28" i="4" s="1"/>
  <c r="Y26" i="4" s="1"/>
  <c r="AO108" i="5"/>
  <c r="AL108" i="5"/>
  <c r="AG25" i="2"/>
  <c r="AG28" i="2"/>
  <c r="AL101" i="13"/>
  <c r="AN101" i="13"/>
  <c r="T102" i="13"/>
  <c r="AN6" i="13"/>
  <c r="AJ11" i="13"/>
  <c r="AE9" i="13"/>
  <c r="AF9" i="13"/>
  <c r="AL8" i="13"/>
  <c r="AI9" i="13"/>
  <c r="AH9" i="13"/>
  <c r="Y6" i="13"/>
  <c r="AF6" i="13" s="1"/>
  <c r="AN44" i="13"/>
  <c r="AL44" i="13"/>
  <c r="AI16" i="13"/>
  <c r="AH16" i="13"/>
  <c r="AE16" i="13"/>
  <c r="AF16" i="13"/>
  <c r="AG16" i="13"/>
  <c r="AG20" i="13"/>
  <c r="AH20" i="13"/>
  <c r="AI20" i="13"/>
  <c r="AF20" i="13"/>
  <c r="AE20" i="13"/>
  <c r="AE10" i="13"/>
  <c r="AF10" i="13"/>
  <c r="AH10" i="13"/>
  <c r="AG10" i="13"/>
  <c r="AI10" i="13"/>
  <c r="AE14" i="13"/>
  <c r="AI14" i="13"/>
  <c r="AH14" i="13"/>
  <c r="AF14" i="13"/>
  <c r="AG14" i="13"/>
  <c r="AI19" i="13"/>
  <c r="AH19" i="13"/>
  <c r="AG19" i="13"/>
  <c r="AF19" i="13"/>
  <c r="AE19" i="13"/>
  <c r="AI13" i="13"/>
  <c r="AF13" i="13"/>
  <c r="AE13" i="13"/>
  <c r="AG13" i="13"/>
  <c r="AH13" i="13"/>
  <c r="AJ12" i="13"/>
  <c r="AE15" i="13"/>
  <c r="AF15" i="13"/>
  <c r="AG15" i="13"/>
  <c r="AH15" i="13"/>
  <c r="AI15" i="13"/>
  <c r="AG18" i="13"/>
  <c r="AI18" i="13"/>
  <c r="AH18" i="13"/>
  <c r="AE18" i="13"/>
  <c r="AF18" i="13"/>
  <c r="AJ21" i="13"/>
  <c r="AE17" i="13"/>
  <c r="AH17" i="13"/>
  <c r="AF17" i="13"/>
  <c r="AI17" i="13"/>
  <c r="AG17" i="13"/>
  <c r="AL73" i="13"/>
  <c r="AN73" i="13"/>
  <c r="AL58" i="13"/>
  <c r="AN58" i="13"/>
  <c r="AL15" i="13"/>
  <c r="AN12" i="13"/>
  <c r="AN11" i="13"/>
  <c r="AL11" i="13"/>
  <c r="Y7" i="13"/>
  <c r="AN7" i="13"/>
  <c r="AL7" i="13"/>
  <c r="AN17" i="13"/>
  <c r="AL17" i="13"/>
  <c r="AL16" i="13"/>
  <c r="AN16" i="13"/>
  <c r="Y8" i="13"/>
  <c r="AL108" i="4" l="1"/>
  <c r="AM108" i="4"/>
  <c r="AP108" i="4" s="1"/>
  <c r="B28" i="14" s="1"/>
  <c r="Y26" i="14" s="1"/>
  <c r="AO108" i="4"/>
  <c r="F91" i="13"/>
  <c r="G91" i="13"/>
  <c r="D23" i="17"/>
  <c r="E107" i="13"/>
  <c r="AF25" i="2"/>
  <c r="AF28" i="2"/>
  <c r="AH22" i="13"/>
  <c r="AE22" i="13"/>
  <c r="AI22" i="13"/>
  <c r="AF22" i="13"/>
  <c r="AG22" i="13"/>
  <c r="AL102" i="13"/>
  <c r="AN102" i="13"/>
  <c r="AG6" i="13"/>
  <c r="AJ9" i="13"/>
  <c r="AH6" i="13"/>
  <c r="AI6" i="13"/>
  <c r="AE6" i="13"/>
  <c r="AJ19" i="13"/>
  <c r="AJ10" i="13"/>
  <c r="AJ20" i="13"/>
  <c r="AJ17" i="13"/>
  <c r="AJ18" i="13"/>
  <c r="AJ15" i="13"/>
  <c r="AJ13" i="13"/>
  <c r="AJ14" i="13"/>
  <c r="AJ16" i="13"/>
  <c r="AG8" i="13"/>
  <c r="AH8" i="13"/>
  <c r="AE8" i="13"/>
  <c r="AI8" i="13"/>
  <c r="AF8" i="13"/>
  <c r="AI7" i="13"/>
  <c r="AG7" i="13"/>
  <c r="AF7" i="13"/>
  <c r="AH7" i="13"/>
  <c r="AE7" i="13"/>
  <c r="M91" i="13" l="1"/>
  <c r="I92" i="13"/>
  <c r="M92" i="13" s="1"/>
  <c r="S92" i="13" s="1"/>
  <c r="AJ22" i="13"/>
  <c r="H92" i="13"/>
  <c r="L91" i="13"/>
  <c r="G109" i="13"/>
  <c r="AO108" i="14"/>
  <c r="AM108" i="14"/>
  <c r="AP108" i="14" s="1"/>
  <c r="B28" i="15" s="1"/>
  <c r="Y26" i="15" s="1"/>
  <c r="AL108" i="14"/>
  <c r="D24" i="17"/>
  <c r="D28" i="17"/>
  <c r="D29" i="17"/>
  <c r="S4" i="19" s="1"/>
  <c r="D30" i="17"/>
  <c r="AK25" i="2"/>
  <c r="AF27" i="2" s="1"/>
  <c r="AT6" i="2" s="1"/>
  <c r="AJ6" i="13"/>
  <c r="AJ8" i="13"/>
  <c r="AJ7" i="13"/>
  <c r="D36" i="17" l="1"/>
  <c r="M109" i="13"/>
  <c r="R91" i="13"/>
  <c r="L92" i="13"/>
  <c r="R92" i="13" s="1"/>
  <c r="T92" i="13" s="1"/>
  <c r="I109" i="13"/>
  <c r="AM108" i="15"/>
  <c r="AP108" i="15" s="1"/>
  <c r="B28" i="16" s="1"/>
  <c r="Y26" i="16" s="1"/>
  <c r="AO108" i="15"/>
  <c r="AL108" i="15"/>
  <c r="AH27" i="2"/>
  <c r="AT8" i="2" s="1"/>
  <c r="D38" i="17" s="1"/>
  <c r="AP95" i="2"/>
  <c r="AP57" i="2"/>
  <c r="AP31" i="2"/>
  <c r="AP73" i="2"/>
  <c r="AP100" i="2"/>
  <c r="AP65" i="2"/>
  <c r="AP81" i="2"/>
  <c r="AP32" i="2"/>
  <c r="AP46" i="2"/>
  <c r="AP77" i="2"/>
  <c r="AP25" i="2"/>
  <c r="AP26" i="2"/>
  <c r="AP16" i="2"/>
  <c r="AP58" i="2"/>
  <c r="AP78" i="2"/>
  <c r="AP10" i="2"/>
  <c r="AP87" i="2"/>
  <c r="AP22" i="2"/>
  <c r="AP60" i="2"/>
  <c r="AP72" i="2"/>
  <c r="AP84" i="2"/>
  <c r="AP85" i="2"/>
  <c r="AP64" i="2"/>
  <c r="AP62" i="2"/>
  <c r="AP69" i="2"/>
  <c r="AP88" i="2"/>
  <c r="AP55" i="2"/>
  <c r="AP92" i="2"/>
  <c r="AP61" i="2"/>
  <c r="AP96" i="2"/>
  <c r="AP71" i="2"/>
  <c r="AP49" i="2"/>
  <c r="AO108" i="2"/>
  <c r="AP98" i="2"/>
  <c r="AP41" i="2"/>
  <c r="AP14" i="2"/>
  <c r="AP44" i="2"/>
  <c r="AP18" i="2"/>
  <c r="AP36" i="2"/>
  <c r="AP105" i="2"/>
  <c r="AP50" i="2"/>
  <c r="AP103" i="2"/>
  <c r="AP74" i="2"/>
  <c r="AP33" i="2"/>
  <c r="AP90" i="2"/>
  <c r="AP34" i="2"/>
  <c r="AP54" i="2"/>
  <c r="AP67" i="2"/>
  <c r="AP91" i="2"/>
  <c r="AP45" i="2"/>
  <c r="AP52" i="2"/>
  <c r="AP94" i="2"/>
  <c r="AP19" i="2"/>
  <c r="AP75" i="2"/>
  <c r="AP86" i="2"/>
  <c r="AP97" i="2"/>
  <c r="AP83" i="2"/>
  <c r="AP15" i="2"/>
  <c r="AP53" i="2"/>
  <c r="AP68" i="2"/>
  <c r="AP101" i="2"/>
  <c r="AP37" i="2"/>
  <c r="AP76" i="2"/>
  <c r="AP13" i="2"/>
  <c r="AP99" i="2"/>
  <c r="AP48" i="2"/>
  <c r="AP9" i="2"/>
  <c r="AP82" i="2"/>
  <c r="AP40" i="2"/>
  <c r="AP89" i="2"/>
  <c r="AP38" i="2"/>
  <c r="AP27" i="2"/>
  <c r="AP47" i="2"/>
  <c r="AP30" i="2"/>
  <c r="AP56" i="2"/>
  <c r="AP59" i="2"/>
  <c r="AP35" i="2"/>
  <c r="AP104" i="2"/>
  <c r="AP63" i="2"/>
  <c r="AP23" i="2"/>
  <c r="AP29" i="2"/>
  <c r="AP8" i="2"/>
  <c r="AP11" i="2"/>
  <c r="AP79" i="2"/>
  <c r="AP80" i="2"/>
  <c r="AP7" i="2"/>
  <c r="AP24" i="2"/>
  <c r="AP42" i="2"/>
  <c r="AP6" i="2"/>
  <c r="AP70" i="2"/>
  <c r="AP20" i="2"/>
  <c r="AP17" i="2"/>
  <c r="AP51" i="2"/>
  <c r="AP21" i="2"/>
  <c r="AP39" i="2"/>
  <c r="AP43" i="2"/>
  <c r="AP106" i="2"/>
  <c r="AP102" i="2"/>
  <c r="AP12" i="2"/>
  <c r="AP66" i="2"/>
  <c r="AP93" i="2"/>
  <c r="AP28" i="2"/>
  <c r="AK27" i="2"/>
  <c r="AI27" i="2"/>
  <c r="AT9" i="2" s="1"/>
  <c r="D39" i="17" s="1"/>
  <c r="AG27" i="2"/>
  <c r="AT7" i="2" s="1"/>
  <c r="D37" i="17" s="1"/>
  <c r="AJ27" i="2"/>
  <c r="AT10" i="2" s="1"/>
  <c r="D40" i="17" s="1"/>
  <c r="N109" i="13"/>
  <c r="S91" i="13"/>
  <c r="X23" i="13" s="1"/>
  <c r="X24" i="13" s="1"/>
  <c r="AO108" i="16" l="1"/>
  <c r="AM108" i="16"/>
  <c r="AP108" i="16" s="1"/>
  <c r="B28" i="3" s="1"/>
  <c r="Y26" i="3" s="1"/>
  <c r="AL108" i="16"/>
  <c r="AL92" i="13"/>
  <c r="AN92" i="13"/>
  <c r="T33" i="19"/>
  <c r="C37" i="17"/>
  <c r="T32" i="19" s="1"/>
  <c r="T49" i="19" s="1"/>
  <c r="AP107" i="2"/>
  <c r="V33" i="19"/>
  <c r="C39" i="17"/>
  <c r="V32" i="19" s="1"/>
  <c r="V49" i="19" s="1"/>
  <c r="U33" i="19"/>
  <c r="C38" i="17"/>
  <c r="U32" i="19" s="1"/>
  <c r="U49" i="19" s="1"/>
  <c r="AT11" i="2"/>
  <c r="W33" i="19"/>
  <c r="C40" i="17"/>
  <c r="W32" i="19" s="1"/>
  <c r="W49" i="19" s="1"/>
  <c r="T91" i="13"/>
  <c r="W23" i="13"/>
  <c r="W24" i="13" s="1"/>
  <c r="S33" i="19"/>
  <c r="D41" i="17"/>
  <c r="C36" i="17" s="1"/>
  <c r="S32" i="19" s="1"/>
  <c r="S49" i="19" s="1"/>
  <c r="AL91" i="13" l="1"/>
  <c r="AL107" i="13" s="1"/>
  <c r="AN91" i="13"/>
  <c r="AN107" i="13" s="1"/>
  <c r="Y23" i="13"/>
  <c r="AM108" i="3"/>
  <c r="AP108" i="3" s="1"/>
  <c r="I47" i="19" s="1"/>
  <c r="AL108" i="3"/>
  <c r="AO108" i="3"/>
  <c r="Y24" i="13" l="1"/>
  <c r="AF23" i="13"/>
  <c r="AF24" i="13" s="1"/>
  <c r="AI23" i="13"/>
  <c r="AI24" i="13" s="1"/>
  <c r="AG23" i="13"/>
  <c r="AG24" i="13" s="1"/>
  <c r="AE23" i="13"/>
  <c r="AH23" i="13"/>
  <c r="AH24" i="13" s="1"/>
  <c r="AJ23" i="13" l="1"/>
  <c r="AJ24" i="13" s="1"/>
  <c r="AJ28" i="13" s="1"/>
  <c r="AE24" i="13"/>
  <c r="AG25" i="13"/>
  <c r="AG28" i="13"/>
  <c r="AI25" i="13"/>
  <c r="AI28" i="13"/>
  <c r="AH25" i="13"/>
  <c r="AH28" i="13"/>
  <c r="AF25" i="13"/>
  <c r="AF28" i="13"/>
  <c r="AE25" i="13" l="1"/>
  <c r="AJ25" i="13" s="1"/>
  <c r="AE28" i="13"/>
  <c r="AF27" i="13"/>
  <c r="AS7" i="13" s="1"/>
  <c r="E37" i="17" s="1"/>
  <c r="T34" i="19" s="1"/>
  <c r="AE27" i="13" l="1"/>
  <c r="AS6" i="13" s="1"/>
  <c r="AO104" i="13"/>
  <c r="AO50" i="13"/>
  <c r="AO79" i="13"/>
  <c r="AO92" i="13"/>
  <c r="AM100" i="13"/>
  <c r="AP100" i="13" s="1"/>
  <c r="E100" i="12" s="1"/>
  <c r="AM80" i="13"/>
  <c r="AP80" i="13" s="1"/>
  <c r="E80" i="12" s="1"/>
  <c r="AM51" i="13"/>
  <c r="AP51" i="13" s="1"/>
  <c r="E51" i="12" s="1"/>
  <c r="AO32" i="13"/>
  <c r="AM54" i="13"/>
  <c r="AP54" i="13" s="1"/>
  <c r="E54" i="12" s="1"/>
  <c r="AO95" i="13"/>
  <c r="AM84" i="13"/>
  <c r="AP84" i="13" s="1"/>
  <c r="E84" i="12" s="1"/>
  <c r="AO40" i="13"/>
  <c r="AM33" i="13"/>
  <c r="AP33" i="13" s="1"/>
  <c r="E33" i="12" s="1"/>
  <c r="AO38" i="13"/>
  <c r="AO91" i="13"/>
  <c r="AM41" i="13"/>
  <c r="AP41" i="13" s="1"/>
  <c r="E41" i="12" s="1"/>
  <c r="AM89" i="13"/>
  <c r="AP89" i="13" s="1"/>
  <c r="E89" i="12" s="1"/>
  <c r="AO61" i="13"/>
  <c r="AO46" i="13"/>
  <c r="AM46" i="13"/>
  <c r="AP46" i="13" s="1"/>
  <c r="E46" i="12" s="1"/>
  <c r="AO69" i="13"/>
  <c r="AM77" i="13"/>
  <c r="AP77" i="13" s="1"/>
  <c r="E77" i="12" s="1"/>
  <c r="AM66" i="13"/>
  <c r="AP66" i="13" s="1"/>
  <c r="E66" i="12" s="1"/>
  <c r="AM13" i="13"/>
  <c r="AP13" i="13" s="1"/>
  <c r="E13" i="12" s="1"/>
  <c r="AO14" i="13"/>
  <c r="AM16" i="13"/>
  <c r="AP16" i="13" s="1"/>
  <c r="E16" i="12" s="1"/>
  <c r="AM39" i="13"/>
  <c r="AP39" i="13" s="1"/>
  <c r="E39" i="12" s="1"/>
  <c r="AO13" i="13"/>
  <c r="AO47" i="13"/>
  <c r="AM64" i="13"/>
  <c r="AP64" i="13" s="1"/>
  <c r="E64" i="12" s="1"/>
  <c r="AO55" i="13"/>
  <c r="AO29" i="13"/>
  <c r="AM15" i="13"/>
  <c r="AP15" i="13" s="1"/>
  <c r="E15" i="12" s="1"/>
  <c r="AO106" i="13"/>
  <c r="AM49" i="13"/>
  <c r="AP49" i="13" s="1"/>
  <c r="E49" i="12" s="1"/>
  <c r="AM72" i="13"/>
  <c r="AP72" i="13" s="1"/>
  <c r="E72" i="12" s="1"/>
  <c r="AM29" i="13"/>
  <c r="AP29" i="13" s="1"/>
  <c r="E29" i="12" s="1"/>
  <c r="AO63" i="13"/>
  <c r="AM48" i="13"/>
  <c r="AP48" i="13" s="1"/>
  <c r="E48" i="12" s="1"/>
  <c r="AO96" i="13"/>
  <c r="AM71" i="13"/>
  <c r="AP71" i="13" s="1"/>
  <c r="E71" i="12" s="1"/>
  <c r="AM31" i="13"/>
  <c r="AP31" i="13" s="1"/>
  <c r="E31" i="12" s="1"/>
  <c r="AO31" i="13"/>
  <c r="AM50" i="13"/>
  <c r="AP50" i="13" s="1"/>
  <c r="E50" i="12" s="1"/>
  <c r="AO74" i="13"/>
  <c r="AM101" i="13"/>
  <c r="AP101" i="13" s="1"/>
  <c r="E101" i="12" s="1"/>
  <c r="AO103" i="13"/>
  <c r="AO30" i="13"/>
  <c r="AM56" i="13"/>
  <c r="AP56" i="13" s="1"/>
  <c r="E56" i="12" s="1"/>
  <c r="AO56" i="13"/>
  <c r="AM28" i="13"/>
  <c r="AP28" i="13" s="1"/>
  <c r="E28" i="12" s="1"/>
  <c r="AO81" i="13"/>
  <c r="AO44" i="13"/>
  <c r="AM61" i="13"/>
  <c r="AP61" i="13" s="1"/>
  <c r="E61" i="12" s="1"/>
  <c r="AO62" i="13"/>
  <c r="AM65" i="13"/>
  <c r="AP65" i="13" s="1"/>
  <c r="E65" i="12" s="1"/>
  <c r="AO77" i="13"/>
  <c r="AM86" i="13"/>
  <c r="AP86" i="13" s="1"/>
  <c r="E86" i="12" s="1"/>
  <c r="AM27" i="13"/>
  <c r="AP27" i="13" s="1"/>
  <c r="E27" i="12" s="1"/>
  <c r="AM94" i="13"/>
  <c r="AP94" i="13" s="1"/>
  <c r="E94" i="12" s="1"/>
  <c r="AO6" i="13"/>
  <c r="AO15" i="13"/>
  <c r="AO7" i="13"/>
  <c r="AN108" i="13"/>
  <c r="AO67" i="13"/>
  <c r="AM67" i="13"/>
  <c r="AP67" i="13" s="1"/>
  <c r="E67" i="12" s="1"/>
  <c r="AM44" i="13"/>
  <c r="AP44" i="13" s="1"/>
  <c r="E44" i="12" s="1"/>
  <c r="AO68" i="13"/>
  <c r="AO57" i="13"/>
  <c r="AO94" i="13"/>
  <c r="AM9" i="13"/>
  <c r="AP9" i="13" s="1"/>
  <c r="E9" i="12" s="1"/>
  <c r="AM14" i="13"/>
  <c r="AP14" i="13" s="1"/>
  <c r="E14" i="12" s="1"/>
  <c r="AO52" i="13"/>
  <c r="AM53" i="13"/>
  <c r="AP53" i="13" s="1"/>
  <c r="E53" i="12" s="1"/>
  <c r="AM68" i="13"/>
  <c r="AP68" i="13" s="1"/>
  <c r="E68" i="12" s="1"/>
  <c r="AO42" i="13"/>
  <c r="AM17" i="13"/>
  <c r="AP17" i="13" s="1"/>
  <c r="E17" i="12" s="1"/>
  <c r="AM78" i="13"/>
  <c r="AP78" i="13" s="1"/>
  <c r="E78" i="12" s="1"/>
  <c r="AM70" i="13"/>
  <c r="AP70" i="13" s="1"/>
  <c r="E70" i="12" s="1"/>
  <c r="AO25" i="13"/>
  <c r="AM42" i="13"/>
  <c r="AP42" i="13" s="1"/>
  <c r="E42" i="12" s="1"/>
  <c r="AO86" i="13"/>
  <c r="AM97" i="13"/>
  <c r="AP97" i="13" s="1"/>
  <c r="E97" i="12" s="1"/>
  <c r="AM75" i="13"/>
  <c r="AP75" i="13" s="1"/>
  <c r="E75" i="12" s="1"/>
  <c r="AO59" i="13"/>
  <c r="AO87" i="13"/>
  <c r="AM35" i="13"/>
  <c r="AP35" i="13" s="1"/>
  <c r="E35" i="12" s="1"/>
  <c r="AM23" i="13"/>
  <c r="AP23" i="13" s="1"/>
  <c r="E23" i="12" s="1"/>
  <c r="AM79" i="13"/>
  <c r="AP79" i="13" s="1"/>
  <c r="E79" i="12" s="1"/>
  <c r="AO73" i="13"/>
  <c r="AO33" i="13"/>
  <c r="AM95" i="13"/>
  <c r="AP95" i="13" s="1"/>
  <c r="E95" i="12" s="1"/>
  <c r="AO49" i="13"/>
  <c r="AO84" i="13"/>
  <c r="AO45" i="13"/>
  <c r="AO41" i="13"/>
  <c r="AO85" i="13"/>
  <c r="AM20" i="13"/>
  <c r="AP20" i="13" s="1"/>
  <c r="E20" i="12" s="1"/>
  <c r="AM62" i="13"/>
  <c r="AP62" i="13" s="1"/>
  <c r="E62" i="12" s="1"/>
  <c r="AM57" i="13"/>
  <c r="AP57" i="13" s="1"/>
  <c r="E57" i="12" s="1"/>
  <c r="AM18" i="13"/>
  <c r="AP18" i="13" s="1"/>
  <c r="E18" i="12" s="1"/>
  <c r="AO43" i="13"/>
  <c r="AO19" i="13"/>
  <c r="AO37" i="13"/>
  <c r="AO93" i="13"/>
  <c r="AO12" i="13"/>
  <c r="AO10" i="13"/>
  <c r="AM11" i="13"/>
  <c r="AP11" i="13" s="1"/>
  <c r="E11" i="12" s="1"/>
  <c r="AM98" i="13"/>
  <c r="AP98" i="13" s="1"/>
  <c r="E98" i="12" s="1"/>
  <c r="AO53" i="13"/>
  <c r="AM25" i="13"/>
  <c r="AP25" i="13" s="1"/>
  <c r="E25" i="12" s="1"/>
  <c r="AO34" i="13"/>
  <c r="AO89" i="13"/>
  <c r="AM76" i="13"/>
  <c r="AP76" i="13" s="1"/>
  <c r="E76" i="12" s="1"/>
  <c r="AO22" i="13"/>
  <c r="AM7" i="13"/>
  <c r="AP7" i="13" s="1"/>
  <c r="E7" i="12" s="1"/>
  <c r="AO17" i="13"/>
  <c r="AO97" i="13"/>
  <c r="AO54" i="13"/>
  <c r="AO72" i="13"/>
  <c r="AM26" i="13"/>
  <c r="AP26" i="13" s="1"/>
  <c r="E26" i="12" s="1"/>
  <c r="AM10" i="13"/>
  <c r="AP10" i="13" s="1"/>
  <c r="E10" i="12" s="1"/>
  <c r="AJ27" i="13"/>
  <c r="AM87" i="13"/>
  <c r="AP87" i="13" s="1"/>
  <c r="E87" i="12" s="1"/>
  <c r="AO83" i="13"/>
  <c r="AO88" i="13"/>
  <c r="AM22" i="13"/>
  <c r="AP22" i="13" s="1"/>
  <c r="E22" i="12" s="1"/>
  <c r="AM32" i="13"/>
  <c r="AP32" i="13" s="1"/>
  <c r="E32" i="12" s="1"/>
  <c r="AM63" i="13"/>
  <c r="AP63" i="13" s="1"/>
  <c r="E63" i="12" s="1"/>
  <c r="AM104" i="13"/>
  <c r="AP104" i="13" s="1"/>
  <c r="E104" i="12" s="1"/>
  <c r="AM92" i="13"/>
  <c r="AP92" i="13" s="1"/>
  <c r="E92" i="12" s="1"/>
  <c r="AO60" i="13"/>
  <c r="AM30" i="13"/>
  <c r="AP30" i="13" s="1"/>
  <c r="E30" i="12" s="1"/>
  <c r="AO18" i="13"/>
  <c r="AM74" i="13"/>
  <c r="AP74" i="13" s="1"/>
  <c r="E74" i="12" s="1"/>
  <c r="AO28" i="13"/>
  <c r="AM19" i="13"/>
  <c r="AP19" i="13" s="1"/>
  <c r="E19" i="12" s="1"/>
  <c r="AM60" i="13"/>
  <c r="AP60" i="13" s="1"/>
  <c r="E60" i="12" s="1"/>
  <c r="AM40" i="13"/>
  <c r="AP40" i="13" s="1"/>
  <c r="E40" i="12" s="1"/>
  <c r="AO36" i="13"/>
  <c r="AM8" i="13"/>
  <c r="AP8" i="13" s="1"/>
  <c r="E8" i="12" s="1"/>
  <c r="AO78" i="13"/>
  <c r="AO51" i="13"/>
  <c r="AO35" i="13"/>
  <c r="AO75" i="13"/>
  <c r="AO48" i="13"/>
  <c r="AO70" i="13"/>
  <c r="AO80" i="13"/>
  <c r="AM102" i="13"/>
  <c r="AP102" i="13" s="1"/>
  <c r="E102" i="12" s="1"/>
  <c r="AO105" i="13"/>
  <c r="AM105" i="13"/>
  <c r="AP105" i="13" s="1"/>
  <c r="E105" i="12" s="1"/>
  <c r="AO102" i="13"/>
  <c r="AO101" i="13"/>
  <c r="AM103" i="13"/>
  <c r="AP103" i="13" s="1"/>
  <c r="E103" i="12" s="1"/>
  <c r="AM81" i="13"/>
  <c r="AP81" i="13" s="1"/>
  <c r="E81" i="12" s="1"/>
  <c r="AM91" i="13"/>
  <c r="AP91" i="13" s="1"/>
  <c r="AO65" i="13"/>
  <c r="AO21" i="13"/>
  <c r="AM21" i="13"/>
  <c r="AP21" i="13" s="1"/>
  <c r="E21" i="12" s="1"/>
  <c r="AM36" i="13"/>
  <c r="AP36" i="13" s="1"/>
  <c r="E36" i="12" s="1"/>
  <c r="AM93" i="13"/>
  <c r="AP93" i="13" s="1"/>
  <c r="E93" i="12" s="1"/>
  <c r="AM43" i="13"/>
  <c r="AP43" i="13" s="1"/>
  <c r="E43" i="12" s="1"/>
  <c r="AO9" i="13"/>
  <c r="AM83" i="13"/>
  <c r="AP83" i="13" s="1"/>
  <c r="E83" i="12" s="1"/>
  <c r="AO66" i="13"/>
  <c r="AO64" i="13"/>
  <c r="AM38" i="13"/>
  <c r="AP38" i="13" s="1"/>
  <c r="E38" i="12" s="1"/>
  <c r="AM12" i="13"/>
  <c r="AP12" i="13" s="1"/>
  <c r="E12" i="12" s="1"/>
  <c r="AO23" i="13"/>
  <c r="AO24" i="13"/>
  <c r="AM96" i="13"/>
  <c r="AP96" i="13" s="1"/>
  <c r="E96" i="12" s="1"/>
  <c r="AM73" i="13"/>
  <c r="AP73" i="13" s="1"/>
  <c r="E73" i="12" s="1"/>
  <c r="AO71" i="13"/>
  <c r="AO98" i="13"/>
  <c r="AO100" i="13"/>
  <c r="AM90" i="13"/>
  <c r="AP90" i="13" s="1"/>
  <c r="E90" i="12" s="1"/>
  <c r="AO99" i="13"/>
  <c r="AM55" i="13"/>
  <c r="AP55" i="13" s="1"/>
  <c r="E55" i="12" s="1"/>
  <c r="AO90" i="13"/>
  <c r="AM45" i="13"/>
  <c r="AP45" i="13" s="1"/>
  <c r="E45" i="12" s="1"/>
  <c r="AM82" i="13"/>
  <c r="AP82" i="13" s="1"/>
  <c r="E82" i="12" s="1"/>
  <c r="AM85" i="13"/>
  <c r="AP85" i="13" s="1"/>
  <c r="E85" i="12" s="1"/>
  <c r="AO82" i="13"/>
  <c r="AM58" i="13"/>
  <c r="AP58" i="13" s="1"/>
  <c r="E58" i="12" s="1"/>
  <c r="AO26" i="13"/>
  <c r="AO76" i="13"/>
  <c r="AM88" i="13"/>
  <c r="AP88" i="13" s="1"/>
  <c r="E88" i="12" s="1"/>
  <c r="AM47" i="13"/>
  <c r="AP47" i="13" s="1"/>
  <c r="E47" i="12" s="1"/>
  <c r="AM69" i="13"/>
  <c r="AP69" i="13" s="1"/>
  <c r="E69" i="12" s="1"/>
  <c r="AO27" i="13"/>
  <c r="AO8" i="13"/>
  <c r="AM6" i="13"/>
  <c r="AO11" i="13"/>
  <c r="AM59" i="13"/>
  <c r="AP59" i="13" s="1"/>
  <c r="E59" i="12" s="1"/>
  <c r="AM24" i="13"/>
  <c r="AP24" i="13" s="1"/>
  <c r="E24" i="12" s="1"/>
  <c r="AM52" i="13"/>
  <c r="AP52" i="13" s="1"/>
  <c r="E52" i="12" s="1"/>
  <c r="AM34" i="13"/>
  <c r="AP34" i="13" s="1"/>
  <c r="E34" i="12" s="1"/>
  <c r="AO58" i="13"/>
  <c r="AM37" i="13"/>
  <c r="AP37" i="13" s="1"/>
  <c r="E37" i="12" s="1"/>
  <c r="AM106" i="13"/>
  <c r="AP106" i="13" s="1"/>
  <c r="E106" i="12" s="1"/>
  <c r="AM99" i="13"/>
  <c r="AP99" i="13" s="1"/>
  <c r="E99" i="12" s="1"/>
  <c r="AO20" i="13"/>
  <c r="AO39" i="13"/>
  <c r="AO16" i="13"/>
  <c r="AG27" i="13"/>
  <c r="AS8" i="13" s="1"/>
  <c r="E38" i="17" s="1"/>
  <c r="U34" i="19" s="1"/>
  <c r="AI27" i="13"/>
  <c r="AS10" i="13" s="1"/>
  <c r="E40" i="17" s="1"/>
  <c r="W34" i="19" s="1"/>
  <c r="AH27" i="13"/>
  <c r="AS9" i="13" s="1"/>
  <c r="E39" i="17" s="1"/>
  <c r="V34" i="19" s="1"/>
  <c r="G25" i="12" l="1"/>
  <c r="F25" i="12"/>
  <c r="H26" i="12" s="1"/>
  <c r="G48" i="12"/>
  <c r="F48" i="12"/>
  <c r="H49" i="12" s="1"/>
  <c r="F85" i="12"/>
  <c r="G85" i="12"/>
  <c r="I86" i="12" s="1"/>
  <c r="F78" i="12"/>
  <c r="H79" i="12" s="1"/>
  <c r="G78" i="12"/>
  <c r="E17" i="17"/>
  <c r="G61" i="12"/>
  <c r="F61" i="12"/>
  <c r="H62" i="12" s="1"/>
  <c r="G101" i="12"/>
  <c r="F101" i="12"/>
  <c r="H102" i="12" s="1"/>
  <c r="G64" i="12"/>
  <c r="I65" i="12" s="1"/>
  <c r="F64" i="12"/>
  <c r="G77" i="12"/>
  <c r="I78" i="12" s="1"/>
  <c r="F77" i="12"/>
  <c r="H78" i="12" s="1"/>
  <c r="F80" i="12"/>
  <c r="H81" i="12" s="1"/>
  <c r="G80" i="12"/>
  <c r="I81" i="12" s="1"/>
  <c r="G22" i="12"/>
  <c r="F22" i="12"/>
  <c r="H23" i="12" s="1"/>
  <c r="G9" i="12"/>
  <c r="I10" i="12" s="1"/>
  <c r="F9" i="12"/>
  <c r="G51" i="12"/>
  <c r="F51" i="12"/>
  <c r="E15" i="17"/>
  <c r="F34" i="12"/>
  <c r="G34" i="12"/>
  <c r="F69" i="12"/>
  <c r="H70" i="12" s="1"/>
  <c r="G69" i="12"/>
  <c r="F82" i="12"/>
  <c r="G82" i="12"/>
  <c r="I83" i="12" s="1"/>
  <c r="F102" i="12"/>
  <c r="H103" i="12" s="1"/>
  <c r="G102" i="12"/>
  <c r="I103" i="12" s="1"/>
  <c r="G8" i="12"/>
  <c r="I9" i="12" s="1"/>
  <c r="F8" i="12"/>
  <c r="G30" i="12"/>
  <c r="F30" i="12"/>
  <c r="F98" i="12"/>
  <c r="H99" i="12" s="1"/>
  <c r="G98" i="12"/>
  <c r="G18" i="12"/>
  <c r="I19" i="12" s="1"/>
  <c r="F18" i="12"/>
  <c r="G17" i="12"/>
  <c r="I18" i="12" s="1"/>
  <c r="F17" i="12"/>
  <c r="H18" i="12" s="1"/>
  <c r="AO107" i="13"/>
  <c r="G29" i="12"/>
  <c r="F29" i="12"/>
  <c r="G33" i="12"/>
  <c r="F33" i="12"/>
  <c r="F100" i="12"/>
  <c r="H101" i="12" s="1"/>
  <c r="G100" i="12"/>
  <c r="I101" i="12" s="1"/>
  <c r="F105" i="12"/>
  <c r="H106" i="12" s="1"/>
  <c r="G105" i="12"/>
  <c r="I106" i="12" s="1"/>
  <c r="F70" i="12"/>
  <c r="H71" i="12" s="1"/>
  <c r="G70" i="12"/>
  <c r="F66" i="12"/>
  <c r="E18" i="17"/>
  <c r="G66" i="12"/>
  <c r="F52" i="12"/>
  <c r="G52" i="12"/>
  <c r="I53" i="12" s="1"/>
  <c r="F47" i="12"/>
  <c r="H48" i="12" s="1"/>
  <c r="G47" i="12"/>
  <c r="F45" i="12"/>
  <c r="G45" i="12"/>
  <c r="F73" i="12"/>
  <c r="G73" i="12"/>
  <c r="I74" i="12" s="1"/>
  <c r="G83" i="12"/>
  <c r="I84" i="12" s="1"/>
  <c r="F83" i="12"/>
  <c r="E91" i="12"/>
  <c r="AP109" i="13"/>
  <c r="G87" i="12"/>
  <c r="I88" i="12" s="1"/>
  <c r="F87" i="12"/>
  <c r="G7" i="12"/>
  <c r="F7" i="12"/>
  <c r="F11" i="12"/>
  <c r="G11" i="12"/>
  <c r="E7" i="17"/>
  <c r="G57" i="12"/>
  <c r="I58" i="12" s="1"/>
  <c r="F57" i="12"/>
  <c r="H58" i="12" s="1"/>
  <c r="F95" i="12"/>
  <c r="H96" i="12" s="1"/>
  <c r="G95" i="12"/>
  <c r="I96" i="12" s="1"/>
  <c r="F75" i="12"/>
  <c r="G75" i="12"/>
  <c r="G94" i="12"/>
  <c r="F94" i="12"/>
  <c r="F50" i="12"/>
  <c r="G50" i="12"/>
  <c r="G72" i="12"/>
  <c r="F72" i="12"/>
  <c r="H73" i="12" s="1"/>
  <c r="E14" i="17"/>
  <c r="F46" i="12"/>
  <c r="G46" i="12"/>
  <c r="G21" i="12"/>
  <c r="E9" i="17"/>
  <c r="F21" i="12"/>
  <c r="F24" i="12"/>
  <c r="H25" i="12" s="1"/>
  <c r="G24" i="12"/>
  <c r="F40" i="12"/>
  <c r="G40" i="12"/>
  <c r="G92" i="12"/>
  <c r="F92" i="12"/>
  <c r="F62" i="12"/>
  <c r="H63" i="12" s="1"/>
  <c r="G62" i="12"/>
  <c r="I63" i="12" s="1"/>
  <c r="F97" i="12"/>
  <c r="H98" i="12" s="1"/>
  <c r="G97" i="12"/>
  <c r="I98" i="12" s="1"/>
  <c r="F68" i="12"/>
  <c r="H69" i="12" s="1"/>
  <c r="G68" i="12"/>
  <c r="F44" i="12"/>
  <c r="H45" i="12" s="1"/>
  <c r="G44" i="12"/>
  <c r="F27" i="12"/>
  <c r="G27" i="12"/>
  <c r="F28" i="12"/>
  <c r="G28" i="12"/>
  <c r="G49" i="12"/>
  <c r="F49" i="12"/>
  <c r="H50" i="12" s="1"/>
  <c r="G39" i="12"/>
  <c r="F39" i="12"/>
  <c r="H40" i="12" s="1"/>
  <c r="F84" i="12"/>
  <c r="G84" i="12"/>
  <c r="F96" i="12"/>
  <c r="G96" i="12"/>
  <c r="I97" i="12" s="1"/>
  <c r="G55" i="12"/>
  <c r="F55" i="12"/>
  <c r="H56" i="12" s="1"/>
  <c r="F43" i="12"/>
  <c r="H44" i="12" s="1"/>
  <c r="G43" i="12"/>
  <c r="F103" i="12"/>
  <c r="G103" i="12"/>
  <c r="I104" i="12" s="1"/>
  <c r="F60" i="12"/>
  <c r="G60" i="12"/>
  <c r="I61" i="12" s="1"/>
  <c r="F104" i="12"/>
  <c r="H105" i="12" s="1"/>
  <c r="G104" i="12"/>
  <c r="F10" i="12"/>
  <c r="G10" i="12"/>
  <c r="I11" i="12" s="1"/>
  <c r="G76" i="12"/>
  <c r="E20" i="17"/>
  <c r="F76" i="12"/>
  <c r="F20" i="12"/>
  <c r="G20" i="12"/>
  <c r="G53" i="12"/>
  <c r="I54" i="12" s="1"/>
  <c r="F53" i="12"/>
  <c r="H54" i="12" s="1"/>
  <c r="F67" i="12"/>
  <c r="G67" i="12"/>
  <c r="I68" i="12" s="1"/>
  <c r="G86" i="12"/>
  <c r="I87" i="12" s="1"/>
  <c r="E22" i="17"/>
  <c r="F86" i="12"/>
  <c r="E11" i="17"/>
  <c r="G31" i="12"/>
  <c r="F31" i="12"/>
  <c r="H32" i="12" s="1"/>
  <c r="G16" i="12"/>
  <c r="F16" i="12"/>
  <c r="H17" i="12" s="1"/>
  <c r="E8" i="17"/>
  <c r="F38" i="12"/>
  <c r="H39" i="12" s="1"/>
  <c r="G38" i="12"/>
  <c r="F35" i="12"/>
  <c r="G35" i="12"/>
  <c r="F88" i="12"/>
  <c r="H89" i="12" s="1"/>
  <c r="G88" i="12"/>
  <c r="I89" i="12" s="1"/>
  <c r="F59" i="12"/>
  <c r="H60" i="12" s="1"/>
  <c r="G59" i="12"/>
  <c r="G99" i="12"/>
  <c r="I100" i="12" s="1"/>
  <c r="F99" i="12"/>
  <c r="H100" i="12" s="1"/>
  <c r="F93" i="12"/>
  <c r="H94" i="12" s="1"/>
  <c r="G93" i="12"/>
  <c r="G19" i="12"/>
  <c r="I20" i="12" s="1"/>
  <c r="F19" i="12"/>
  <c r="G63" i="12"/>
  <c r="I64" i="12" s="1"/>
  <c r="F63" i="12"/>
  <c r="H64" i="12" s="1"/>
  <c r="G26" i="12"/>
  <c r="E10" i="17"/>
  <c r="F26" i="12"/>
  <c r="F79" i="12"/>
  <c r="G79" i="12"/>
  <c r="I80" i="12" s="1"/>
  <c r="G42" i="12"/>
  <c r="F42" i="12"/>
  <c r="E16" i="17"/>
  <c r="F56" i="12"/>
  <c r="G56" i="12"/>
  <c r="F71" i="12"/>
  <c r="H72" i="12" s="1"/>
  <c r="E19" i="17"/>
  <c r="G71" i="12"/>
  <c r="I72" i="12" s="1"/>
  <c r="G15" i="12"/>
  <c r="I16" i="12" s="1"/>
  <c r="F15" i="12"/>
  <c r="F89" i="12"/>
  <c r="H90" i="12" s="1"/>
  <c r="G89" i="12"/>
  <c r="I90" i="12" s="1"/>
  <c r="F54" i="12"/>
  <c r="H55" i="12" s="1"/>
  <c r="G54" i="12"/>
  <c r="F37" i="12"/>
  <c r="G37" i="12"/>
  <c r="F74" i="12"/>
  <c r="G74" i="12"/>
  <c r="I75" i="12" s="1"/>
  <c r="G81" i="12"/>
  <c r="I82" i="12" s="1"/>
  <c r="F81" i="12"/>
  <c r="H82" i="12" s="1"/>
  <c r="E21" i="17"/>
  <c r="G106" i="12"/>
  <c r="F106" i="12"/>
  <c r="AM107" i="13"/>
  <c r="AP107" i="13" s="1"/>
  <c r="AP6" i="13"/>
  <c r="E6" i="12" s="1"/>
  <c r="G58" i="12"/>
  <c r="I59" i="12" s="1"/>
  <c r="F58" i="12"/>
  <c r="F90" i="12"/>
  <c r="H91" i="12" s="1"/>
  <c r="G90" i="12"/>
  <c r="I91" i="12" s="1"/>
  <c r="F12" i="12"/>
  <c r="G12" i="12"/>
  <c r="I13" i="12" s="1"/>
  <c r="E12" i="17"/>
  <c r="G36" i="12"/>
  <c r="F36" i="12"/>
  <c r="F32" i="12"/>
  <c r="G32" i="12"/>
  <c r="F23" i="12"/>
  <c r="H24" i="12" s="1"/>
  <c r="G23" i="12"/>
  <c r="F14" i="12"/>
  <c r="G14" i="12"/>
  <c r="I15" i="12" s="1"/>
  <c r="G65" i="12"/>
  <c r="I66" i="12" s="1"/>
  <c r="F65" i="12"/>
  <c r="G13" i="12"/>
  <c r="I14" i="12" s="1"/>
  <c r="F13" i="12"/>
  <c r="H14" i="12" s="1"/>
  <c r="F41" i="12"/>
  <c r="E13" i="17"/>
  <c r="G41" i="12"/>
  <c r="E36" i="17"/>
  <c r="AS11" i="13"/>
  <c r="J32" i="12" l="1"/>
  <c r="I33" i="12"/>
  <c r="K32" i="12"/>
  <c r="M90" i="12"/>
  <c r="S90" i="12" s="1"/>
  <c r="J26" i="12"/>
  <c r="I27" i="12"/>
  <c r="K26" i="12"/>
  <c r="H61" i="12"/>
  <c r="L60" i="12"/>
  <c r="R60" i="12" s="1"/>
  <c r="L25" i="12"/>
  <c r="R25" i="12" s="1"/>
  <c r="H88" i="12"/>
  <c r="I99" i="12"/>
  <c r="M98" i="12"/>
  <c r="S98" i="12" s="1"/>
  <c r="I79" i="12"/>
  <c r="M78" i="12"/>
  <c r="S78" i="12" s="1"/>
  <c r="M14" i="12"/>
  <c r="S14" i="12" s="1"/>
  <c r="H33" i="12"/>
  <c r="L32" i="12"/>
  <c r="R32" i="12" s="1"/>
  <c r="H59" i="12"/>
  <c r="L58" i="12"/>
  <c r="R58" i="12" s="1"/>
  <c r="M82" i="12"/>
  <c r="S82" i="12" s="1"/>
  <c r="L90" i="12"/>
  <c r="R90" i="12" s="1"/>
  <c r="I60" i="12"/>
  <c r="M59" i="12"/>
  <c r="S59" i="12" s="1"/>
  <c r="M87" i="12"/>
  <c r="S87" i="12" s="1"/>
  <c r="E29" i="17"/>
  <c r="S5" i="19" s="1"/>
  <c r="I85" i="12"/>
  <c r="M84" i="12"/>
  <c r="I28" i="12"/>
  <c r="K27" i="12"/>
  <c r="J27" i="12"/>
  <c r="M63" i="12"/>
  <c r="S63" i="12" s="1"/>
  <c r="H22" i="12"/>
  <c r="K50" i="12"/>
  <c r="I51" i="12"/>
  <c r="J50" i="12"/>
  <c r="M88" i="12"/>
  <c r="S88" i="12" s="1"/>
  <c r="H46" i="12"/>
  <c r="L45" i="12"/>
  <c r="R45" i="12" s="1"/>
  <c r="I71" i="12"/>
  <c r="H30" i="12"/>
  <c r="L99" i="12"/>
  <c r="R99" i="12" s="1"/>
  <c r="H83" i="12"/>
  <c r="L82" i="12"/>
  <c r="R82" i="12" s="1"/>
  <c r="H10" i="12"/>
  <c r="H65" i="12"/>
  <c r="L64" i="12"/>
  <c r="R64" i="12" s="1"/>
  <c r="H66" i="12"/>
  <c r="L65" i="12"/>
  <c r="R65" i="12" s="1"/>
  <c r="H37" i="12"/>
  <c r="L36" i="12"/>
  <c r="R36" i="12" s="1"/>
  <c r="H16" i="12"/>
  <c r="H43" i="12"/>
  <c r="L42" i="12"/>
  <c r="M64" i="12"/>
  <c r="S64" i="12" s="1"/>
  <c r="L17" i="12"/>
  <c r="R17" i="12" s="1"/>
  <c r="I77" i="12"/>
  <c r="H104" i="12"/>
  <c r="L103" i="12"/>
  <c r="R103" i="12" s="1"/>
  <c r="H85" i="12"/>
  <c r="L85" i="12" s="1"/>
  <c r="H28" i="12"/>
  <c r="L63" i="12"/>
  <c r="R63" i="12" s="1"/>
  <c r="E26" i="17"/>
  <c r="H51" i="12"/>
  <c r="L51" i="12" s="1"/>
  <c r="L50" i="12"/>
  <c r="R50" i="12" s="1"/>
  <c r="M58" i="12"/>
  <c r="S58" i="12"/>
  <c r="I48" i="12"/>
  <c r="K47" i="12"/>
  <c r="J47" i="12"/>
  <c r="L71" i="12"/>
  <c r="R71" i="12" s="1"/>
  <c r="I30" i="12"/>
  <c r="J29" i="12"/>
  <c r="K29" i="12"/>
  <c r="L30" i="12"/>
  <c r="H31" i="12"/>
  <c r="I70" i="12"/>
  <c r="M69" i="12"/>
  <c r="S69" i="12" s="1"/>
  <c r="M10" i="12"/>
  <c r="S10" i="12" s="1"/>
  <c r="M65" i="12"/>
  <c r="S65" i="12" s="1"/>
  <c r="M86" i="12"/>
  <c r="S86" i="12" s="1"/>
  <c r="H57" i="12"/>
  <c r="L56" i="12"/>
  <c r="R56" i="12" s="1"/>
  <c r="L98" i="12"/>
  <c r="R98" i="12" s="1"/>
  <c r="T98" i="12" s="1"/>
  <c r="M83" i="12"/>
  <c r="S83" i="12" s="1"/>
  <c r="K36" i="12"/>
  <c r="J36" i="12"/>
  <c r="I37" i="12"/>
  <c r="M36" i="12"/>
  <c r="E107" i="12"/>
  <c r="G6" i="12"/>
  <c r="I7" i="12" s="1"/>
  <c r="F6" i="12"/>
  <c r="E6" i="17"/>
  <c r="H75" i="12"/>
  <c r="I43" i="12"/>
  <c r="J42" i="12"/>
  <c r="K42" i="12"/>
  <c r="L19" i="12"/>
  <c r="H20" i="12"/>
  <c r="M89" i="12"/>
  <c r="S89" i="12" s="1"/>
  <c r="I17" i="12"/>
  <c r="M16" i="12"/>
  <c r="S16" i="12" s="1"/>
  <c r="H68" i="12"/>
  <c r="S11" i="12"/>
  <c r="K43" i="12"/>
  <c r="I44" i="12"/>
  <c r="J43" i="12"/>
  <c r="I45" i="12"/>
  <c r="M45" i="12" s="1"/>
  <c r="S45" i="12" s="1"/>
  <c r="K44" i="12"/>
  <c r="J44" i="12"/>
  <c r="H93" i="12"/>
  <c r="K21" i="12"/>
  <c r="J21" i="12"/>
  <c r="I22" i="12"/>
  <c r="H95" i="12"/>
  <c r="L94" i="12"/>
  <c r="R94" i="12" s="1"/>
  <c r="T94" i="12" s="1"/>
  <c r="G91" i="12"/>
  <c r="F91" i="12"/>
  <c r="E23" i="17"/>
  <c r="E28" i="17" s="1"/>
  <c r="L48" i="12"/>
  <c r="R48" i="12" s="1"/>
  <c r="M106" i="12"/>
  <c r="S106" i="12"/>
  <c r="I31" i="12"/>
  <c r="J30" i="12"/>
  <c r="K30" i="12"/>
  <c r="M30" i="12"/>
  <c r="S30" i="12" s="1"/>
  <c r="L70" i="12"/>
  <c r="R70" i="12" s="1"/>
  <c r="L23" i="12"/>
  <c r="R23" i="12"/>
  <c r="L102" i="12"/>
  <c r="R102" i="12" s="1"/>
  <c r="H86" i="12"/>
  <c r="L39" i="12"/>
  <c r="R39" i="12" s="1"/>
  <c r="L44" i="12"/>
  <c r="R44" i="12"/>
  <c r="J46" i="12"/>
  <c r="K46" i="12"/>
  <c r="I47" i="12"/>
  <c r="M47" i="12" s="1"/>
  <c r="S47" i="12" s="1"/>
  <c r="H84" i="12"/>
  <c r="L84" i="12" s="1"/>
  <c r="R84" i="12" s="1"/>
  <c r="T84" i="12" s="1"/>
  <c r="L83" i="12"/>
  <c r="I23" i="12"/>
  <c r="K22" i="12"/>
  <c r="J22" i="12"/>
  <c r="M22" i="12"/>
  <c r="S22" i="12" s="1"/>
  <c r="K41" i="12"/>
  <c r="J41" i="12"/>
  <c r="I42" i="12"/>
  <c r="M42" i="12" s="1"/>
  <c r="S42" i="12" s="1"/>
  <c r="H15" i="12"/>
  <c r="L14" i="12"/>
  <c r="R14" i="12" s="1"/>
  <c r="M13" i="12"/>
  <c r="S13" i="12"/>
  <c r="H38" i="12"/>
  <c r="L37" i="12"/>
  <c r="R37" i="12" s="1"/>
  <c r="H80" i="12"/>
  <c r="L79" i="12"/>
  <c r="R79" i="12" s="1"/>
  <c r="I94" i="12"/>
  <c r="M93" i="12"/>
  <c r="S93" i="12" s="1"/>
  <c r="J35" i="12"/>
  <c r="K35" i="12"/>
  <c r="I36" i="12"/>
  <c r="M35" i="12"/>
  <c r="S35" i="12" s="1"/>
  <c r="I32" i="12"/>
  <c r="K31" i="12"/>
  <c r="J31" i="12"/>
  <c r="I105" i="12"/>
  <c r="M104" i="12"/>
  <c r="S104" i="12" s="1"/>
  <c r="I69" i="12"/>
  <c r="M68" i="12"/>
  <c r="S68" i="12" s="1"/>
  <c r="J40" i="12"/>
  <c r="I41" i="12"/>
  <c r="M41" i="12" s="1"/>
  <c r="S41" i="12" s="1"/>
  <c r="K40" i="12"/>
  <c r="H47" i="12"/>
  <c r="L46" i="12"/>
  <c r="I76" i="12"/>
  <c r="M76" i="12" s="1"/>
  <c r="M75" i="12"/>
  <c r="S75" i="12" s="1"/>
  <c r="H12" i="12"/>
  <c r="S84" i="12"/>
  <c r="H53" i="12"/>
  <c r="L52" i="12"/>
  <c r="R52" i="12" s="1"/>
  <c r="M18" i="12"/>
  <c r="S18" i="12" s="1"/>
  <c r="M9" i="12"/>
  <c r="S9" i="12" s="1"/>
  <c r="H35" i="12"/>
  <c r="M81" i="12"/>
  <c r="S81" i="12"/>
  <c r="L62" i="12"/>
  <c r="R62" i="12" s="1"/>
  <c r="J48" i="12"/>
  <c r="K48" i="12"/>
  <c r="I49" i="12"/>
  <c r="H97" i="12"/>
  <c r="L96" i="12"/>
  <c r="R96" i="12" s="1"/>
  <c r="H67" i="12"/>
  <c r="L67" i="12" s="1"/>
  <c r="R67" i="12" s="1"/>
  <c r="I52" i="12"/>
  <c r="K51" i="12"/>
  <c r="J51" i="12"/>
  <c r="M51" i="12"/>
  <c r="S51" i="12" s="1"/>
  <c r="M15" i="12"/>
  <c r="S15" i="12"/>
  <c r="L89" i="12"/>
  <c r="R89" i="12" s="1"/>
  <c r="L54" i="12"/>
  <c r="R54" i="12" s="1"/>
  <c r="J39" i="12"/>
  <c r="I40" i="12"/>
  <c r="M40" i="12" s="1"/>
  <c r="S40" i="12" s="1"/>
  <c r="K39" i="12"/>
  <c r="I93" i="12"/>
  <c r="M53" i="12"/>
  <c r="S53" i="12" s="1"/>
  <c r="I102" i="12"/>
  <c r="M101" i="12"/>
  <c r="S101" i="12" s="1"/>
  <c r="K23" i="12"/>
  <c r="M23" i="12"/>
  <c r="I24" i="12"/>
  <c r="J23" i="12"/>
  <c r="L12" i="12"/>
  <c r="H13" i="12"/>
  <c r="I55" i="12"/>
  <c r="M54" i="12"/>
  <c r="S54" i="12" s="1"/>
  <c r="L72" i="12"/>
  <c r="R72" i="12"/>
  <c r="H27" i="12"/>
  <c r="L27" i="12" s="1"/>
  <c r="R27" i="12" s="1"/>
  <c r="L26" i="12"/>
  <c r="R26" i="12" s="1"/>
  <c r="L35" i="12"/>
  <c r="H36" i="12"/>
  <c r="E27" i="17"/>
  <c r="K20" i="12"/>
  <c r="I21" i="12"/>
  <c r="M21" i="12" s="1"/>
  <c r="S21" i="12" s="1"/>
  <c r="J20" i="12"/>
  <c r="M20" i="12"/>
  <c r="S20" i="12" s="1"/>
  <c r="L105" i="12"/>
  <c r="R105" i="12" s="1"/>
  <c r="I56" i="12"/>
  <c r="M55" i="12"/>
  <c r="S55" i="12" s="1"/>
  <c r="I50" i="12"/>
  <c r="J49" i="12"/>
  <c r="K49" i="12"/>
  <c r="M49" i="12"/>
  <c r="S49" i="12" s="1"/>
  <c r="L69" i="12"/>
  <c r="R69" i="12" s="1"/>
  <c r="T69" i="12" s="1"/>
  <c r="H41" i="12"/>
  <c r="L40" i="12"/>
  <c r="R40" i="12" s="1"/>
  <c r="H76" i="12"/>
  <c r="L76" i="12" s="1"/>
  <c r="R76" i="12" s="1"/>
  <c r="L75" i="12"/>
  <c r="H8" i="12"/>
  <c r="M74" i="12"/>
  <c r="S74" i="12" s="1"/>
  <c r="I67" i="12"/>
  <c r="M66" i="12"/>
  <c r="S66" i="12" s="1"/>
  <c r="L101" i="12"/>
  <c r="R101" i="12"/>
  <c r="T101" i="12" s="1"/>
  <c r="H19" i="12"/>
  <c r="L18" i="12"/>
  <c r="R18" i="12" s="1"/>
  <c r="M103" i="12"/>
  <c r="S103" i="12" s="1"/>
  <c r="L81" i="12"/>
  <c r="R81" i="12"/>
  <c r="I62" i="12"/>
  <c r="M61" i="12"/>
  <c r="S61" i="12" s="1"/>
  <c r="M100" i="12"/>
  <c r="S100" i="12" s="1"/>
  <c r="H77" i="12"/>
  <c r="H29" i="12"/>
  <c r="L29" i="12" s="1"/>
  <c r="R29" i="12" s="1"/>
  <c r="L28" i="12"/>
  <c r="I73" i="12"/>
  <c r="M72" i="12"/>
  <c r="S72" i="12" s="1"/>
  <c r="J45" i="12"/>
  <c r="K45" i="12"/>
  <c r="I46" i="12"/>
  <c r="K33" i="12"/>
  <c r="I34" i="12"/>
  <c r="J33" i="12"/>
  <c r="M33" i="12"/>
  <c r="S33" i="12" s="1"/>
  <c r="E41" i="17"/>
  <c r="S34" i="19"/>
  <c r="K37" i="12"/>
  <c r="J37" i="12"/>
  <c r="I38" i="12"/>
  <c r="M80" i="12"/>
  <c r="S80" i="12"/>
  <c r="H11" i="12"/>
  <c r="L11" i="12" s="1"/>
  <c r="R11" i="12" s="1"/>
  <c r="L10" i="12"/>
  <c r="R10" i="12" s="1"/>
  <c r="I95" i="12"/>
  <c r="M94" i="12"/>
  <c r="S94" i="12" s="1"/>
  <c r="M11" i="12"/>
  <c r="I12" i="12"/>
  <c r="L106" i="12"/>
  <c r="R106" i="12"/>
  <c r="T106" i="12" s="1"/>
  <c r="H9" i="12"/>
  <c r="L9" i="12" s="1"/>
  <c r="R9" i="12" s="1"/>
  <c r="T9" i="12" s="1"/>
  <c r="L8" i="12"/>
  <c r="J34" i="12"/>
  <c r="I35" i="12"/>
  <c r="K34" i="12"/>
  <c r="L49" i="12"/>
  <c r="R49" i="12"/>
  <c r="T49" i="12" s="1"/>
  <c r="L41" i="12"/>
  <c r="H42" i="12"/>
  <c r="L24" i="12"/>
  <c r="R24" i="12" s="1"/>
  <c r="E30" i="17"/>
  <c r="L55" i="12"/>
  <c r="R55" i="12"/>
  <c r="T55" i="12" s="1"/>
  <c r="I57" i="12"/>
  <c r="M56" i="12"/>
  <c r="S56" i="12" s="1"/>
  <c r="L100" i="12"/>
  <c r="R100" i="12"/>
  <c r="K38" i="12"/>
  <c r="I39" i="12"/>
  <c r="J38" i="12"/>
  <c r="M38" i="12"/>
  <c r="H87" i="12"/>
  <c r="L87" i="12" s="1"/>
  <c r="R87" i="12" s="1"/>
  <c r="T87" i="12" s="1"/>
  <c r="L86" i="12"/>
  <c r="R86" i="12" s="1"/>
  <c r="H21" i="12"/>
  <c r="L21" i="12" s="1"/>
  <c r="L20" i="12"/>
  <c r="R20" i="12" s="1"/>
  <c r="T20" i="12" s="1"/>
  <c r="M97" i="12"/>
  <c r="S97" i="12" s="1"/>
  <c r="J28" i="12"/>
  <c r="I29" i="12"/>
  <c r="K28" i="12"/>
  <c r="K24" i="12"/>
  <c r="J24" i="12"/>
  <c r="I25" i="12"/>
  <c r="M96" i="12"/>
  <c r="S96" i="12" s="1"/>
  <c r="I8" i="12"/>
  <c r="M7" i="12"/>
  <c r="S7" i="12" s="1"/>
  <c r="H74" i="12"/>
  <c r="L73" i="12"/>
  <c r="R73" i="12" s="1"/>
  <c r="L33" i="12"/>
  <c r="H34" i="12"/>
  <c r="L34" i="12" s="1"/>
  <c r="R34" i="12" s="1"/>
  <c r="M19" i="12"/>
  <c r="S19" i="12" s="1"/>
  <c r="H52" i="12"/>
  <c r="L78" i="12"/>
  <c r="R78" i="12"/>
  <c r="T78" i="12" s="1"/>
  <c r="J25" i="12"/>
  <c r="I26" i="12"/>
  <c r="M26" i="12" s="1"/>
  <c r="S26" i="12" s="1"/>
  <c r="K25" i="12"/>
  <c r="T11" i="12" l="1"/>
  <c r="T54" i="12"/>
  <c r="T63" i="12"/>
  <c r="T90" i="12"/>
  <c r="AL9" i="12"/>
  <c r="AN9" i="12"/>
  <c r="T89" i="12"/>
  <c r="AL98" i="12"/>
  <c r="AN98" i="12"/>
  <c r="AL87" i="12"/>
  <c r="AN87" i="12"/>
  <c r="AN69" i="12"/>
  <c r="AL69" i="12"/>
  <c r="AN84" i="12"/>
  <c r="AL84" i="12"/>
  <c r="T25" i="12"/>
  <c r="AL94" i="12"/>
  <c r="AN94" i="12"/>
  <c r="T26" i="12"/>
  <c r="W10" i="12"/>
  <c r="X22" i="12"/>
  <c r="AN106" i="12"/>
  <c r="AL106" i="12"/>
  <c r="M73" i="12"/>
  <c r="S73" i="12"/>
  <c r="T73" i="12" s="1"/>
  <c r="M57" i="12"/>
  <c r="S57" i="12" s="1"/>
  <c r="X16" i="12" s="1"/>
  <c r="M34" i="12"/>
  <c r="S34" i="12"/>
  <c r="T34" i="12" s="1"/>
  <c r="M62" i="12"/>
  <c r="S62" i="12" s="1"/>
  <c r="M50" i="12"/>
  <c r="S50" i="12"/>
  <c r="T50" i="12" s="1"/>
  <c r="M105" i="12"/>
  <c r="S105" i="12"/>
  <c r="T105" i="12" s="1"/>
  <c r="T56" i="12"/>
  <c r="AN55" i="12"/>
  <c r="AL55" i="12"/>
  <c r="M12" i="12"/>
  <c r="S12" i="12"/>
  <c r="M17" i="12"/>
  <c r="S17" i="12" s="1"/>
  <c r="M37" i="12"/>
  <c r="S37" i="12"/>
  <c r="T64" i="12"/>
  <c r="M60" i="12"/>
  <c r="S60" i="12"/>
  <c r="R33" i="12"/>
  <c r="T33" i="12" s="1"/>
  <c r="M8" i="12"/>
  <c r="S8" i="12" s="1"/>
  <c r="M67" i="12"/>
  <c r="S67" i="12"/>
  <c r="T67" i="12" s="1"/>
  <c r="R41" i="12"/>
  <c r="M102" i="12"/>
  <c r="S102" i="12"/>
  <c r="T102" i="12" s="1"/>
  <c r="S23" i="12"/>
  <c r="T23" i="12" s="1"/>
  <c r="R75" i="12"/>
  <c r="T75" i="12" s="1"/>
  <c r="L31" i="12"/>
  <c r="R31" i="12"/>
  <c r="M77" i="12"/>
  <c r="S77" i="12" s="1"/>
  <c r="L16" i="12"/>
  <c r="R16" i="12" s="1"/>
  <c r="R30" i="12"/>
  <c r="T30" i="12" s="1"/>
  <c r="M28" i="12"/>
  <c r="S28" i="12" s="1"/>
  <c r="I6" i="12"/>
  <c r="L47" i="12"/>
  <c r="R47" i="12" s="1"/>
  <c r="T47" i="12" s="1"/>
  <c r="L95" i="12"/>
  <c r="R95" i="12"/>
  <c r="T103" i="12"/>
  <c r="M29" i="12"/>
  <c r="S29" i="12"/>
  <c r="T29" i="12" s="1"/>
  <c r="S38" i="12"/>
  <c r="T81" i="12"/>
  <c r="T40" i="12"/>
  <c r="L53" i="12"/>
  <c r="R53" i="12" s="1"/>
  <c r="T53" i="12" s="1"/>
  <c r="T14" i="12"/>
  <c r="M43" i="12"/>
  <c r="S43" i="12" s="1"/>
  <c r="X13" i="12" s="1"/>
  <c r="L57" i="12"/>
  <c r="R57" i="12"/>
  <c r="L104" i="12"/>
  <c r="R104" i="12" s="1"/>
  <c r="T104" i="12" s="1"/>
  <c r="L43" i="12"/>
  <c r="R43" i="12" s="1"/>
  <c r="L88" i="12"/>
  <c r="R88" i="12"/>
  <c r="T88" i="12" s="1"/>
  <c r="M39" i="12"/>
  <c r="S39" i="12" s="1"/>
  <c r="T39" i="12" s="1"/>
  <c r="M46" i="12"/>
  <c r="S46" i="12" s="1"/>
  <c r="X14" i="12" s="1"/>
  <c r="L77" i="12"/>
  <c r="R77" i="12" s="1"/>
  <c r="L13" i="12"/>
  <c r="R13" i="12"/>
  <c r="T13" i="12" s="1"/>
  <c r="R35" i="12"/>
  <c r="T35" i="12" s="1"/>
  <c r="M44" i="12"/>
  <c r="S44" i="12" s="1"/>
  <c r="T44" i="12" s="1"/>
  <c r="L74" i="12"/>
  <c r="R74" i="12" s="1"/>
  <c r="L15" i="12"/>
  <c r="R15" i="12" s="1"/>
  <c r="T15" i="12" s="1"/>
  <c r="M71" i="12"/>
  <c r="S71" i="12"/>
  <c r="X19" i="12" s="1"/>
  <c r="AN49" i="12"/>
  <c r="AL49" i="12"/>
  <c r="L97" i="12"/>
  <c r="R97" i="12" s="1"/>
  <c r="T97" i="12" s="1"/>
  <c r="R51" i="12"/>
  <c r="R66" i="12"/>
  <c r="M27" i="12"/>
  <c r="S27" i="12"/>
  <c r="T27" i="12" s="1"/>
  <c r="M95" i="12"/>
  <c r="S95" i="12" s="1"/>
  <c r="M52" i="12"/>
  <c r="S52" i="12" s="1"/>
  <c r="R12" i="12"/>
  <c r="T12" i="12" s="1"/>
  <c r="L80" i="12"/>
  <c r="R80" i="12"/>
  <c r="T80" i="12" s="1"/>
  <c r="E25" i="17"/>
  <c r="E24" i="17"/>
  <c r="M48" i="12"/>
  <c r="S48" i="12" s="1"/>
  <c r="T48" i="12" s="1"/>
  <c r="M70" i="12"/>
  <c r="S70" i="12" s="1"/>
  <c r="T70" i="12" s="1"/>
  <c r="M85" i="12"/>
  <c r="S85" i="12" s="1"/>
  <c r="X21" i="12" s="1"/>
  <c r="T60" i="12"/>
  <c r="M32" i="12"/>
  <c r="S32" i="12" s="1"/>
  <c r="T32" i="12" s="1"/>
  <c r="M25" i="12"/>
  <c r="S25" i="12"/>
  <c r="T100" i="12"/>
  <c r="T10" i="12"/>
  <c r="T18" i="12"/>
  <c r="X7" i="12"/>
  <c r="R28" i="12"/>
  <c r="T82" i="12"/>
  <c r="T45" i="12"/>
  <c r="L22" i="12"/>
  <c r="R22" i="12" s="1"/>
  <c r="T22" i="12" s="1"/>
  <c r="L61" i="12"/>
  <c r="R61" i="12" s="1"/>
  <c r="AL20" i="12"/>
  <c r="AN20" i="12"/>
  <c r="T37" i="12"/>
  <c r="H92" i="12"/>
  <c r="G109" i="12"/>
  <c r="L91" i="12"/>
  <c r="L6" i="12"/>
  <c r="H7" i="12"/>
  <c r="L7" i="12" s="1"/>
  <c r="R7" i="12" s="1"/>
  <c r="T7" i="12" s="1"/>
  <c r="T36" i="12"/>
  <c r="M79" i="12"/>
  <c r="S79" i="12" s="1"/>
  <c r="T79" i="12" s="1"/>
  <c r="R21" i="12"/>
  <c r="R42" i="12"/>
  <c r="T42" i="12" s="1"/>
  <c r="R19" i="12"/>
  <c r="T19" i="12" s="1"/>
  <c r="R8" i="12"/>
  <c r="H6" i="12"/>
  <c r="M24" i="12"/>
  <c r="S24" i="12"/>
  <c r="T24" i="12" s="1"/>
  <c r="L66" i="12"/>
  <c r="S76" i="12"/>
  <c r="T76" i="12" s="1"/>
  <c r="S36" i="12"/>
  <c r="L38" i="12"/>
  <c r="R38" i="12" s="1"/>
  <c r="M91" i="12"/>
  <c r="I92" i="12"/>
  <c r="M92" i="12" s="1"/>
  <c r="S92" i="12" s="1"/>
  <c r="L93" i="12"/>
  <c r="R93" i="12" s="1"/>
  <c r="T93" i="12" s="1"/>
  <c r="R83" i="12"/>
  <c r="T83" i="12" s="1"/>
  <c r="R46" i="12"/>
  <c r="T58" i="12"/>
  <c r="AN78" i="12"/>
  <c r="AL78" i="12"/>
  <c r="T86" i="12"/>
  <c r="W22" i="12"/>
  <c r="AL101" i="12"/>
  <c r="AN101" i="12"/>
  <c r="T72" i="12"/>
  <c r="T96" i="12"/>
  <c r="M31" i="12"/>
  <c r="S31" i="12" s="1"/>
  <c r="L68" i="12"/>
  <c r="R68" i="12"/>
  <c r="T68" i="12" s="1"/>
  <c r="R85" i="12"/>
  <c r="T65" i="12"/>
  <c r="L59" i="12"/>
  <c r="R59" i="12" s="1"/>
  <c r="T59" i="12" s="1"/>
  <c r="M99" i="12"/>
  <c r="S99" i="12"/>
  <c r="T99" i="12" s="1"/>
  <c r="AN67" i="12" l="1"/>
  <c r="AL67" i="12"/>
  <c r="T17" i="12"/>
  <c r="X8" i="12"/>
  <c r="AL44" i="12"/>
  <c r="AN44" i="12"/>
  <c r="AL47" i="12"/>
  <c r="AN47" i="12"/>
  <c r="X17" i="12"/>
  <c r="T62" i="12"/>
  <c r="AL24" i="12"/>
  <c r="AN24" i="12"/>
  <c r="AL15" i="12"/>
  <c r="AN15" i="12"/>
  <c r="AN32" i="12"/>
  <c r="AL32" i="12"/>
  <c r="AL97" i="12"/>
  <c r="AN97" i="12"/>
  <c r="T43" i="12"/>
  <c r="AN23" i="12"/>
  <c r="AL23" i="12"/>
  <c r="AN34" i="12"/>
  <c r="AL34" i="12"/>
  <c r="AL59" i="12"/>
  <c r="AN59" i="12"/>
  <c r="AL27" i="12"/>
  <c r="AN27" i="12"/>
  <c r="AL93" i="12"/>
  <c r="AN93" i="12"/>
  <c r="AN22" i="12"/>
  <c r="AL22" i="12"/>
  <c r="AN104" i="12"/>
  <c r="AL104" i="12"/>
  <c r="AL102" i="12"/>
  <c r="AN102" i="12"/>
  <c r="AL48" i="12"/>
  <c r="AN48" i="12"/>
  <c r="AL39" i="12"/>
  <c r="AN39" i="12"/>
  <c r="AN50" i="12"/>
  <c r="AL50" i="12"/>
  <c r="AL53" i="12"/>
  <c r="AN53" i="12"/>
  <c r="X11" i="12"/>
  <c r="AN99" i="12"/>
  <c r="AL99" i="12"/>
  <c r="AL76" i="12"/>
  <c r="AN76" i="12"/>
  <c r="X15" i="12"/>
  <c r="T52" i="12"/>
  <c r="AL29" i="12"/>
  <c r="AN29" i="12"/>
  <c r="W17" i="12"/>
  <c r="T61" i="12"/>
  <c r="T74" i="12"/>
  <c r="W19" i="12"/>
  <c r="T38" i="12"/>
  <c r="W12" i="12"/>
  <c r="AL79" i="12"/>
  <c r="AN79" i="12"/>
  <c r="AN70" i="12"/>
  <c r="AL70" i="12"/>
  <c r="T77" i="12"/>
  <c r="Y20" i="12" s="1"/>
  <c r="W20" i="12"/>
  <c r="W8" i="12"/>
  <c r="T16" i="12"/>
  <c r="AN105" i="12"/>
  <c r="AL105" i="12"/>
  <c r="AN73" i="12"/>
  <c r="AL73" i="12"/>
  <c r="AN82" i="12"/>
  <c r="AL82" i="12"/>
  <c r="W13" i="12"/>
  <c r="T41" i="12"/>
  <c r="T28" i="12"/>
  <c r="AN80" i="12"/>
  <c r="AL80" i="12"/>
  <c r="AL13" i="12"/>
  <c r="AN13" i="12"/>
  <c r="AL81" i="12"/>
  <c r="AN81" i="12"/>
  <c r="T31" i="12"/>
  <c r="W11" i="12"/>
  <c r="Y10" i="12"/>
  <c r="AL26" i="12"/>
  <c r="AN26" i="12"/>
  <c r="X9" i="12"/>
  <c r="S91" i="12"/>
  <c r="X23" i="12" s="1"/>
  <c r="N109" i="12"/>
  <c r="R6" i="12"/>
  <c r="W21" i="12"/>
  <c r="AN56" i="12"/>
  <c r="Y16" i="12"/>
  <c r="AL56" i="12"/>
  <c r="AL89" i="12"/>
  <c r="AN89" i="12"/>
  <c r="AN11" i="12"/>
  <c r="Y7" i="12"/>
  <c r="AL11" i="12"/>
  <c r="T57" i="12"/>
  <c r="AN64" i="12"/>
  <c r="AL64" i="12"/>
  <c r="Y22" i="12"/>
  <c r="AN86" i="12"/>
  <c r="AL86" i="12"/>
  <c r="Y12" i="12"/>
  <c r="AN36" i="12"/>
  <c r="AL36" i="12"/>
  <c r="AL60" i="12"/>
  <c r="AN60" i="12"/>
  <c r="AN88" i="12"/>
  <c r="AL88" i="12"/>
  <c r="T8" i="12"/>
  <c r="AL7" i="12"/>
  <c r="AN7" i="12"/>
  <c r="AN18" i="12"/>
  <c r="AL18" i="12"/>
  <c r="T66" i="12"/>
  <c r="W18" i="12"/>
  <c r="AN75" i="12"/>
  <c r="AL75" i="12"/>
  <c r="W16" i="12"/>
  <c r="X10" i="12"/>
  <c r="W7" i="12"/>
  <c r="AN54" i="12"/>
  <c r="AL54" i="12"/>
  <c r="AL19" i="12"/>
  <c r="AN19" i="12"/>
  <c r="AN12" i="12"/>
  <c r="AL12" i="12"/>
  <c r="AN65" i="12"/>
  <c r="AL65" i="12"/>
  <c r="AN72" i="12"/>
  <c r="AL72" i="12"/>
  <c r="W14" i="12"/>
  <c r="T46" i="12"/>
  <c r="X12" i="12"/>
  <c r="AL42" i="12"/>
  <c r="AN42" i="12"/>
  <c r="M109" i="12"/>
  <c r="R91" i="12"/>
  <c r="AL100" i="12"/>
  <c r="AN100" i="12"/>
  <c r="AL33" i="12"/>
  <c r="AN33" i="12"/>
  <c r="X18" i="12"/>
  <c r="AN90" i="12"/>
  <c r="AL90" i="12"/>
  <c r="T71" i="12"/>
  <c r="AL68" i="12"/>
  <c r="AN68" i="12"/>
  <c r="AN37" i="12"/>
  <c r="AL37" i="12"/>
  <c r="T95" i="12"/>
  <c r="AL25" i="12"/>
  <c r="AN25" i="12"/>
  <c r="AN58" i="12"/>
  <c r="AL58" i="12"/>
  <c r="AL10" i="12"/>
  <c r="AN10" i="12"/>
  <c r="AL14" i="12"/>
  <c r="AN14" i="12"/>
  <c r="AN83" i="12"/>
  <c r="AL83" i="12"/>
  <c r="T21" i="12"/>
  <c r="W9" i="12"/>
  <c r="M6" i="12"/>
  <c r="S6" i="12"/>
  <c r="X6" i="12" s="1"/>
  <c r="AN63" i="12"/>
  <c r="AL63" i="12"/>
  <c r="AL35" i="12"/>
  <c r="AN35" i="12"/>
  <c r="AN40" i="12"/>
  <c r="AL40" i="12"/>
  <c r="AL96" i="12"/>
  <c r="AN96" i="12"/>
  <c r="W15" i="12"/>
  <c r="T51" i="12"/>
  <c r="AL30" i="12"/>
  <c r="AN30" i="12"/>
  <c r="T85" i="12"/>
  <c r="Y21" i="12" s="1"/>
  <c r="X20" i="12"/>
  <c r="L92" i="12"/>
  <c r="R92" i="12" s="1"/>
  <c r="T92" i="12" s="1"/>
  <c r="I109" i="12"/>
  <c r="AL45" i="12"/>
  <c r="AN45" i="12"/>
  <c r="AN103" i="12"/>
  <c r="AL103" i="12"/>
  <c r="AG20" i="12" l="1"/>
  <c r="AH20" i="12"/>
  <c r="AE20" i="12"/>
  <c r="AI20" i="12"/>
  <c r="AF20" i="12"/>
  <c r="AF21" i="12"/>
  <c r="AI21" i="12"/>
  <c r="AH21" i="12"/>
  <c r="AE21" i="12"/>
  <c r="AG21" i="12"/>
  <c r="AL57" i="12"/>
  <c r="AN57" i="12"/>
  <c r="AG10" i="12"/>
  <c r="AE10" i="12"/>
  <c r="AH10" i="12"/>
  <c r="AI10" i="12"/>
  <c r="AF10" i="12"/>
  <c r="Y17" i="12"/>
  <c r="AL61" i="12"/>
  <c r="AN61" i="12"/>
  <c r="AL77" i="12"/>
  <c r="AN77" i="12"/>
  <c r="AL51" i="12"/>
  <c r="Y15" i="12"/>
  <c r="AN51" i="12"/>
  <c r="AL95" i="12"/>
  <c r="AN95" i="12"/>
  <c r="AF12" i="12"/>
  <c r="AI12" i="12"/>
  <c r="AG12" i="12"/>
  <c r="AE12" i="12"/>
  <c r="AH12" i="12"/>
  <c r="AH7" i="12"/>
  <c r="AG7" i="12"/>
  <c r="AE7" i="12"/>
  <c r="AJ7" i="12" s="1"/>
  <c r="AF7" i="12"/>
  <c r="AI7" i="12"/>
  <c r="T6" i="12"/>
  <c r="W6" i="12"/>
  <c r="W24" i="12" s="1"/>
  <c r="Y11" i="12"/>
  <c r="AL31" i="12"/>
  <c r="AN31" i="12"/>
  <c r="AN28" i="12"/>
  <c r="AL28" i="12"/>
  <c r="AN71" i="12"/>
  <c r="AL71" i="12"/>
  <c r="Y19" i="12"/>
  <c r="AH16" i="12"/>
  <c r="AI16" i="12"/>
  <c r="AE16" i="12"/>
  <c r="AG16" i="12"/>
  <c r="AF16" i="12"/>
  <c r="AL74" i="12"/>
  <c r="AN74" i="12"/>
  <c r="AL8" i="12"/>
  <c r="AN8" i="12"/>
  <c r="T91" i="12"/>
  <c r="W23" i="12"/>
  <c r="Y14" i="12"/>
  <c r="AN46" i="12"/>
  <c r="AL46" i="12"/>
  <c r="Y13" i="12"/>
  <c r="AN41" i="12"/>
  <c r="AL41" i="12"/>
  <c r="Y8" i="12"/>
  <c r="AN16" i="12"/>
  <c r="AL16" i="12"/>
  <c r="AL52" i="12"/>
  <c r="AN52" i="12"/>
  <c r="AN43" i="12"/>
  <c r="AL43" i="12"/>
  <c r="AN17" i="12"/>
  <c r="AL17" i="12"/>
  <c r="AL21" i="12"/>
  <c r="AN21" i="12"/>
  <c r="Y9" i="12"/>
  <c r="AL92" i="12"/>
  <c r="AN92" i="12"/>
  <c r="AH22" i="12"/>
  <c r="AF22" i="12"/>
  <c r="AI22" i="12"/>
  <c r="AG22" i="12"/>
  <c r="AE22" i="12"/>
  <c r="AN38" i="12"/>
  <c r="AL38" i="12"/>
  <c r="AL62" i="12"/>
  <c r="AN62" i="12"/>
  <c r="AL85" i="12"/>
  <c r="AN85" i="12"/>
  <c r="X24" i="12"/>
  <c r="AL66" i="12"/>
  <c r="AN66" i="12"/>
  <c r="Y18" i="12"/>
  <c r="AI15" i="12" l="1"/>
  <c r="AG15" i="12"/>
  <c r="AE15" i="12"/>
  <c r="AH15" i="12"/>
  <c r="AF15" i="12"/>
  <c r="AJ12" i="12"/>
  <c r="AH13" i="12"/>
  <c r="AG13" i="12"/>
  <c r="AF13" i="12"/>
  <c r="AI13" i="12"/>
  <c r="AE13" i="12"/>
  <c r="AN6" i="12"/>
  <c r="Y6" i="12"/>
  <c r="AL6" i="12"/>
  <c r="AJ10" i="12"/>
  <c r="AF19" i="12"/>
  <c r="AI19" i="12"/>
  <c r="AE19" i="12"/>
  <c r="AH19" i="12"/>
  <c r="AG19" i="12"/>
  <c r="AH18" i="12"/>
  <c r="AI18" i="12"/>
  <c r="AE18" i="12"/>
  <c r="AG18" i="12"/>
  <c r="AF18" i="12"/>
  <c r="AH9" i="12"/>
  <c r="AG9" i="12"/>
  <c r="AF9" i="12"/>
  <c r="AI9" i="12"/>
  <c r="AE9" i="12"/>
  <c r="AJ9" i="12" s="1"/>
  <c r="AG14" i="12"/>
  <c r="AI14" i="12"/>
  <c r="AE14" i="12"/>
  <c r="AH14" i="12"/>
  <c r="AF14" i="12"/>
  <c r="AJ20" i="12"/>
  <c r="AJ16" i="12"/>
  <c r="AF17" i="12"/>
  <c r="AH17" i="12"/>
  <c r="AI17" i="12"/>
  <c r="AG17" i="12"/>
  <c r="AE17" i="12"/>
  <c r="AF11" i="12"/>
  <c r="AH11" i="12"/>
  <c r="AE11" i="12"/>
  <c r="AG11" i="12"/>
  <c r="AI11" i="12"/>
  <c r="AJ22" i="12"/>
  <c r="AI8" i="12"/>
  <c r="AG8" i="12"/>
  <c r="AE8" i="12"/>
  <c r="AF8" i="12"/>
  <c r="AH8" i="12"/>
  <c r="AN91" i="12"/>
  <c r="Y23" i="12"/>
  <c r="AL91" i="12"/>
  <c r="AJ21" i="12"/>
  <c r="AJ18" i="12" l="1"/>
  <c r="AL107" i="12"/>
  <c r="AJ11" i="12"/>
  <c r="Y24" i="12"/>
  <c r="AF6" i="12"/>
  <c r="AF24" i="12" s="1"/>
  <c r="AI6" i="12"/>
  <c r="AG6" i="12"/>
  <c r="AG24" i="12" s="1"/>
  <c r="AH6" i="12"/>
  <c r="AH24" i="12" s="1"/>
  <c r="AE6" i="12"/>
  <c r="AH23" i="12"/>
  <c r="AG23" i="12"/>
  <c r="AF23" i="12"/>
  <c r="AI23" i="12"/>
  <c r="AE23" i="12"/>
  <c r="AJ23" i="12" s="1"/>
  <c r="AN107" i="12"/>
  <c r="AJ8" i="12"/>
  <c r="AJ13" i="12"/>
  <c r="AJ15" i="12"/>
  <c r="AJ19" i="12"/>
  <c r="AJ17" i="12"/>
  <c r="AJ14" i="12"/>
  <c r="AG25" i="12" l="1"/>
  <c r="AI24" i="12"/>
  <c r="AF25" i="12"/>
  <c r="AH25" i="12"/>
  <c r="AJ6" i="12"/>
  <c r="AJ24" i="12" s="1"/>
  <c r="AJ28" i="12" s="1"/>
  <c r="AE24" i="12"/>
  <c r="AH28" i="12" l="1"/>
  <c r="AF28" i="12"/>
  <c r="AI28" i="12"/>
  <c r="AI25" i="12"/>
  <c r="AG28" i="12"/>
  <c r="AE25" i="12"/>
  <c r="AJ25" i="12" s="1"/>
  <c r="AE28" i="12"/>
  <c r="AE27" i="12" l="1"/>
  <c r="AS6" i="12" s="1"/>
  <c r="AM37" i="12"/>
  <c r="AP37" i="12" s="1"/>
  <c r="E37" i="11" s="1"/>
  <c r="AO28" i="12"/>
  <c r="AO18" i="12"/>
  <c r="AM105" i="12"/>
  <c r="AP105" i="12" s="1"/>
  <c r="E105" i="11" s="1"/>
  <c r="AM63" i="12"/>
  <c r="AP63" i="12" s="1"/>
  <c r="E63" i="11" s="1"/>
  <c r="AO79" i="12"/>
  <c r="AM54" i="12"/>
  <c r="AP54" i="12" s="1"/>
  <c r="E54" i="11" s="1"/>
  <c r="AM74" i="12"/>
  <c r="AP74" i="12" s="1"/>
  <c r="E74" i="11" s="1"/>
  <c r="AM40" i="12"/>
  <c r="AP40" i="12" s="1"/>
  <c r="E40" i="11" s="1"/>
  <c r="AM84" i="12"/>
  <c r="AP84" i="12" s="1"/>
  <c r="E84" i="11" s="1"/>
  <c r="AO13" i="12"/>
  <c r="AM15" i="12"/>
  <c r="AP15" i="12" s="1"/>
  <c r="E15" i="11" s="1"/>
  <c r="AO11" i="12"/>
  <c r="AO41" i="12"/>
  <c r="AO51" i="12"/>
  <c r="AO26" i="12"/>
  <c r="AM77" i="12"/>
  <c r="AP77" i="12" s="1"/>
  <c r="E77" i="11" s="1"/>
  <c r="AO66" i="12"/>
  <c r="AM31" i="12"/>
  <c r="AP31" i="12" s="1"/>
  <c r="E31" i="11" s="1"/>
  <c r="AM86" i="12"/>
  <c r="AP86" i="12" s="1"/>
  <c r="E86" i="11" s="1"/>
  <c r="AM98" i="12"/>
  <c r="AP98" i="12" s="1"/>
  <c r="E98" i="11" s="1"/>
  <c r="AO101" i="12"/>
  <c r="AM30" i="12"/>
  <c r="AP30" i="12" s="1"/>
  <c r="E30" i="11" s="1"/>
  <c r="AM92" i="12"/>
  <c r="AP92" i="12" s="1"/>
  <c r="E92" i="11" s="1"/>
  <c r="AO6" i="12"/>
  <c r="AO91" i="12"/>
  <c r="AO39" i="12"/>
  <c r="AM55" i="12"/>
  <c r="AP55" i="12" s="1"/>
  <c r="E55" i="11" s="1"/>
  <c r="AM11" i="12"/>
  <c r="AP11" i="12" s="1"/>
  <c r="E11" i="11" s="1"/>
  <c r="AM97" i="12"/>
  <c r="AP97" i="12" s="1"/>
  <c r="E97" i="11" s="1"/>
  <c r="AM102" i="12"/>
  <c r="AP102" i="12" s="1"/>
  <c r="E102" i="11" s="1"/>
  <c r="AM71" i="12"/>
  <c r="AP71" i="12" s="1"/>
  <c r="E71" i="11" s="1"/>
  <c r="AM60" i="12"/>
  <c r="AP60" i="12" s="1"/>
  <c r="E60" i="11" s="1"/>
  <c r="AM62" i="12"/>
  <c r="AP62" i="12" s="1"/>
  <c r="E62" i="11" s="1"/>
  <c r="AO58" i="12"/>
  <c r="AO88" i="12"/>
  <c r="AM95" i="12"/>
  <c r="AP95" i="12" s="1"/>
  <c r="E95" i="11" s="1"/>
  <c r="AO50" i="12"/>
  <c r="AM80" i="12"/>
  <c r="AP80" i="12" s="1"/>
  <c r="E80" i="11" s="1"/>
  <c r="AO53" i="12"/>
  <c r="AO9" i="12"/>
  <c r="AM67" i="12"/>
  <c r="AP67" i="12" s="1"/>
  <c r="E67" i="11" s="1"/>
  <c r="AO105" i="12"/>
  <c r="AO77" i="12"/>
  <c r="AM66" i="12"/>
  <c r="AP66" i="12" s="1"/>
  <c r="E66" i="11" s="1"/>
  <c r="AM99" i="12"/>
  <c r="AP99" i="12" s="1"/>
  <c r="E99" i="11" s="1"/>
  <c r="AO83" i="12"/>
  <c r="AM101" i="12"/>
  <c r="AP101" i="12" s="1"/>
  <c r="E101" i="11" s="1"/>
  <c r="AM19" i="12"/>
  <c r="AP19" i="12" s="1"/>
  <c r="E19" i="11" s="1"/>
  <c r="AO59" i="12"/>
  <c r="AM76" i="12"/>
  <c r="AP76" i="12" s="1"/>
  <c r="E76" i="11" s="1"/>
  <c r="AM33" i="12"/>
  <c r="AP33" i="12" s="1"/>
  <c r="E33" i="11" s="1"/>
  <c r="AO97" i="12"/>
  <c r="AO94" i="12"/>
  <c r="AO8" i="12"/>
  <c r="AO20" i="12"/>
  <c r="AM104" i="12"/>
  <c r="AP104" i="12" s="1"/>
  <c r="E104" i="11" s="1"/>
  <c r="AM16" i="12"/>
  <c r="AP16" i="12" s="1"/>
  <c r="E16" i="11" s="1"/>
  <c r="AO99" i="12"/>
  <c r="AM83" i="12"/>
  <c r="AP83" i="12" s="1"/>
  <c r="E83" i="11" s="1"/>
  <c r="AO75" i="12"/>
  <c r="AO49" i="12"/>
  <c r="AO22" i="12"/>
  <c r="AM59" i="12"/>
  <c r="AP59" i="12" s="1"/>
  <c r="E59" i="11" s="1"/>
  <c r="AM12" i="12"/>
  <c r="AP12" i="12" s="1"/>
  <c r="E12" i="11" s="1"/>
  <c r="AO72" i="12"/>
  <c r="AO92" i="12"/>
  <c r="AO7" i="12"/>
  <c r="AM34" i="12"/>
  <c r="AP34" i="12" s="1"/>
  <c r="E34" i="11" s="1"/>
  <c r="AO23" i="12"/>
  <c r="AM36" i="12"/>
  <c r="AP36" i="12" s="1"/>
  <c r="E36" i="11" s="1"/>
  <c r="AO70" i="12"/>
  <c r="AJ27" i="12"/>
  <c r="AO84" i="12"/>
  <c r="AM88" i="12"/>
  <c r="AP88" i="12" s="1"/>
  <c r="E88" i="11" s="1"/>
  <c r="AM65" i="12"/>
  <c r="AP65" i="12" s="1"/>
  <c r="E65" i="11" s="1"/>
  <c r="AM100" i="12"/>
  <c r="AP100" i="12" s="1"/>
  <c r="E100" i="11" s="1"/>
  <c r="AM89" i="12"/>
  <c r="AP89" i="12" s="1"/>
  <c r="E89" i="11" s="1"/>
  <c r="AO60" i="12"/>
  <c r="AM13" i="12"/>
  <c r="AP13" i="12" s="1"/>
  <c r="E13" i="11" s="1"/>
  <c r="AO95" i="12"/>
  <c r="AO27" i="12"/>
  <c r="AO64" i="12"/>
  <c r="AM87" i="12"/>
  <c r="AP87" i="12" s="1"/>
  <c r="E87" i="11" s="1"/>
  <c r="AO19" i="12"/>
  <c r="AO42" i="12"/>
  <c r="AO43" i="12"/>
  <c r="AO93" i="12"/>
  <c r="AO61" i="12"/>
  <c r="AM6" i="12"/>
  <c r="AM85" i="12"/>
  <c r="AP85" i="12" s="1"/>
  <c r="E85" i="11" s="1"/>
  <c r="AM35" i="12"/>
  <c r="AP35" i="12" s="1"/>
  <c r="E35" i="11" s="1"/>
  <c r="AM47" i="12"/>
  <c r="AP47" i="12" s="1"/>
  <c r="E47" i="11" s="1"/>
  <c r="AM51" i="12"/>
  <c r="AP51" i="12" s="1"/>
  <c r="E51" i="11" s="1"/>
  <c r="AO56" i="12"/>
  <c r="AO65" i="12"/>
  <c r="AO74" i="12"/>
  <c r="AM50" i="12"/>
  <c r="AP50" i="12" s="1"/>
  <c r="E50" i="11" s="1"/>
  <c r="AO90" i="12"/>
  <c r="AM81" i="12"/>
  <c r="AP81" i="12" s="1"/>
  <c r="E81" i="11" s="1"/>
  <c r="AO69" i="12"/>
  <c r="AN108" i="12"/>
  <c r="AO67" i="12"/>
  <c r="AO100" i="12"/>
  <c r="AO29" i="12"/>
  <c r="AO17" i="12"/>
  <c r="AO73" i="12"/>
  <c r="AO45" i="12"/>
  <c r="AO62" i="12"/>
  <c r="AO89" i="12"/>
  <c r="AO34" i="12"/>
  <c r="AM10" i="12"/>
  <c r="AP10" i="12" s="1"/>
  <c r="E10" i="11" s="1"/>
  <c r="AO106" i="12"/>
  <c r="AM93" i="12"/>
  <c r="AP93" i="12" s="1"/>
  <c r="E93" i="11" s="1"/>
  <c r="AO55" i="12"/>
  <c r="AO25" i="12"/>
  <c r="AM72" i="12"/>
  <c r="AP72" i="12" s="1"/>
  <c r="E72" i="11" s="1"/>
  <c r="AO76" i="12"/>
  <c r="AM26" i="12"/>
  <c r="AP26" i="12" s="1"/>
  <c r="E26" i="11" s="1"/>
  <c r="AO104" i="12"/>
  <c r="AM21" i="12"/>
  <c r="AP21" i="12" s="1"/>
  <c r="E21" i="11" s="1"/>
  <c r="AM38" i="12"/>
  <c r="AP38" i="12" s="1"/>
  <c r="E38" i="11" s="1"/>
  <c r="AO47" i="12"/>
  <c r="AM41" i="12"/>
  <c r="AP41" i="12" s="1"/>
  <c r="E41" i="11" s="1"/>
  <c r="AM69" i="12"/>
  <c r="AP69" i="12" s="1"/>
  <c r="E69" i="11" s="1"/>
  <c r="AO35" i="12"/>
  <c r="AM7" i="12"/>
  <c r="AP7" i="12" s="1"/>
  <c r="E7" i="11" s="1"/>
  <c r="AM14" i="12"/>
  <c r="AP14" i="12" s="1"/>
  <c r="E14" i="11" s="1"/>
  <c r="AO98" i="12"/>
  <c r="AM70" i="12"/>
  <c r="AP70" i="12" s="1"/>
  <c r="E70" i="11" s="1"/>
  <c r="AM49" i="12"/>
  <c r="AP49" i="12" s="1"/>
  <c r="E49" i="11" s="1"/>
  <c r="AM8" i="12"/>
  <c r="AP8" i="12" s="1"/>
  <c r="E8" i="11" s="1"/>
  <c r="AM25" i="12"/>
  <c r="AP25" i="12" s="1"/>
  <c r="E25" i="11" s="1"/>
  <c r="AM78" i="12"/>
  <c r="AP78" i="12" s="1"/>
  <c r="E78" i="11" s="1"/>
  <c r="AO78" i="12"/>
  <c r="AM94" i="12"/>
  <c r="AP94" i="12" s="1"/>
  <c r="E94" i="11" s="1"/>
  <c r="AO46" i="12"/>
  <c r="AO30" i="12"/>
  <c r="AO36" i="12"/>
  <c r="AM28" i="12"/>
  <c r="AP28" i="12" s="1"/>
  <c r="E28" i="11" s="1"/>
  <c r="AO80" i="12"/>
  <c r="AO71" i="12"/>
  <c r="AM22" i="12"/>
  <c r="AP22" i="12" s="1"/>
  <c r="E22" i="11" s="1"/>
  <c r="AO32" i="12"/>
  <c r="AM45" i="12"/>
  <c r="AP45" i="12" s="1"/>
  <c r="E45" i="11" s="1"/>
  <c r="AM53" i="12"/>
  <c r="AP53" i="12" s="1"/>
  <c r="E53" i="11" s="1"/>
  <c r="AO52" i="12"/>
  <c r="AO87" i="12"/>
  <c r="AO40" i="12"/>
  <c r="AM29" i="12"/>
  <c r="AP29" i="12" s="1"/>
  <c r="E29" i="11" s="1"/>
  <c r="AM17" i="12"/>
  <c r="AP17" i="12" s="1"/>
  <c r="E17" i="11" s="1"/>
  <c r="AO57" i="12"/>
  <c r="AO103" i="12"/>
  <c r="AO63" i="12"/>
  <c r="AO16" i="12"/>
  <c r="AO68" i="12"/>
  <c r="AM91" i="12"/>
  <c r="AP91" i="12" s="1"/>
  <c r="AO85" i="12"/>
  <c r="AO81" i="12"/>
  <c r="AM58" i="12"/>
  <c r="AP58" i="12" s="1"/>
  <c r="E58" i="11" s="1"/>
  <c r="AM73" i="12"/>
  <c r="AP73" i="12" s="1"/>
  <c r="E73" i="11" s="1"/>
  <c r="AO33" i="12"/>
  <c r="AO38" i="12"/>
  <c r="AM79" i="12"/>
  <c r="AP79" i="12" s="1"/>
  <c r="E79" i="11" s="1"/>
  <c r="AM64" i="12"/>
  <c r="AP64" i="12" s="1"/>
  <c r="E64" i="11" s="1"/>
  <c r="AM57" i="12"/>
  <c r="AP57" i="12" s="1"/>
  <c r="E57" i="11" s="1"/>
  <c r="AO14" i="12"/>
  <c r="AO24" i="12"/>
  <c r="AM9" i="12"/>
  <c r="AP9" i="12" s="1"/>
  <c r="E9" i="11" s="1"/>
  <c r="AM52" i="12"/>
  <c r="AP52" i="12" s="1"/>
  <c r="E52" i="11" s="1"/>
  <c r="AM24" i="12"/>
  <c r="AP24" i="12" s="1"/>
  <c r="E24" i="11" s="1"/>
  <c r="AO44" i="12"/>
  <c r="AM32" i="12"/>
  <c r="AP32" i="12" s="1"/>
  <c r="E32" i="11" s="1"/>
  <c r="AM96" i="12"/>
  <c r="AP96" i="12" s="1"/>
  <c r="E96" i="11" s="1"/>
  <c r="AM18" i="12"/>
  <c r="AP18" i="12" s="1"/>
  <c r="E18" i="11" s="1"/>
  <c r="AO10" i="12"/>
  <c r="AO12" i="12"/>
  <c r="AO96" i="12"/>
  <c r="AM48" i="12"/>
  <c r="AP48" i="12" s="1"/>
  <c r="E48" i="11" s="1"/>
  <c r="AM27" i="12"/>
  <c r="AP27" i="12" s="1"/>
  <c r="E27" i="11" s="1"/>
  <c r="AO82" i="12"/>
  <c r="AO48" i="12"/>
  <c r="AM23" i="12"/>
  <c r="AP23" i="12" s="1"/>
  <c r="E23" i="11" s="1"/>
  <c r="AO37" i="12"/>
  <c r="AM82" i="12"/>
  <c r="AP82" i="12" s="1"/>
  <c r="E82" i="11" s="1"/>
  <c r="AM44" i="12"/>
  <c r="AP44" i="12" s="1"/>
  <c r="E44" i="11" s="1"/>
  <c r="AM61" i="12"/>
  <c r="AP61" i="12" s="1"/>
  <c r="E61" i="11" s="1"/>
  <c r="AM75" i="12"/>
  <c r="AP75" i="12" s="1"/>
  <c r="E75" i="11" s="1"/>
  <c r="AM39" i="12"/>
  <c r="AP39" i="12" s="1"/>
  <c r="E39" i="11" s="1"/>
  <c r="AO86" i="12"/>
  <c r="AM46" i="12"/>
  <c r="AP46" i="12" s="1"/>
  <c r="E46" i="11" s="1"/>
  <c r="AM20" i="12"/>
  <c r="AP20" i="12" s="1"/>
  <c r="E20" i="11" s="1"/>
  <c r="AM90" i="12"/>
  <c r="AP90" i="12" s="1"/>
  <c r="E90" i="11" s="1"/>
  <c r="AM43" i="12"/>
  <c r="AP43" i="12" s="1"/>
  <c r="E43" i="11" s="1"/>
  <c r="AO15" i="12"/>
  <c r="AM42" i="12"/>
  <c r="AP42" i="12" s="1"/>
  <c r="E42" i="11" s="1"/>
  <c r="AO31" i="12"/>
  <c r="AO21" i="12"/>
  <c r="AM103" i="12"/>
  <c r="AP103" i="12" s="1"/>
  <c r="E103" i="11" s="1"/>
  <c r="AO54" i="12"/>
  <c r="AM106" i="12"/>
  <c r="AP106" i="12" s="1"/>
  <c r="E106" i="11" s="1"/>
  <c r="AM68" i="12"/>
  <c r="AP68" i="12" s="1"/>
  <c r="E68" i="11" s="1"/>
  <c r="AO102" i="12"/>
  <c r="AM56" i="12"/>
  <c r="AP56" i="12" s="1"/>
  <c r="E56" i="11" s="1"/>
  <c r="AI27" i="12"/>
  <c r="AS10" i="12" s="1"/>
  <c r="F40" i="17" s="1"/>
  <c r="W35" i="19" s="1"/>
  <c r="AF27" i="12"/>
  <c r="AS7" i="12" s="1"/>
  <c r="F37" i="17" s="1"/>
  <c r="T35" i="19" s="1"/>
  <c r="AG27" i="12"/>
  <c r="AS8" i="12" s="1"/>
  <c r="F38" i="17" s="1"/>
  <c r="U35" i="19" s="1"/>
  <c r="AH27" i="12"/>
  <c r="AS9" i="12" s="1"/>
  <c r="F39" i="17" s="1"/>
  <c r="V35" i="19" s="1"/>
  <c r="G23" i="11" l="1"/>
  <c r="F23" i="11"/>
  <c r="H24" i="11" s="1"/>
  <c r="G7" i="11"/>
  <c r="I8" i="11" s="1"/>
  <c r="F7" i="11"/>
  <c r="H8" i="11" s="1"/>
  <c r="F80" i="11"/>
  <c r="H81" i="11" s="1"/>
  <c r="G80" i="11"/>
  <c r="I81" i="11" s="1"/>
  <c r="G102" i="11"/>
  <c r="F102" i="11"/>
  <c r="H103" i="11" s="1"/>
  <c r="G30" i="11"/>
  <c r="F30" i="11"/>
  <c r="F54" i="11"/>
  <c r="G54" i="11"/>
  <c r="F96" i="11"/>
  <c r="H97" i="11" s="1"/>
  <c r="G96" i="11"/>
  <c r="F57" i="11"/>
  <c r="G57" i="11"/>
  <c r="F29" i="11"/>
  <c r="G29" i="11"/>
  <c r="F78" i="11"/>
  <c r="H79" i="11" s="1"/>
  <c r="G78" i="11"/>
  <c r="F51" i="11"/>
  <c r="G51" i="11"/>
  <c r="F15" i="17"/>
  <c r="F89" i="11"/>
  <c r="H90" i="11" s="1"/>
  <c r="G89" i="11"/>
  <c r="F99" i="11"/>
  <c r="G99" i="11"/>
  <c r="G97" i="11"/>
  <c r="I98" i="11" s="1"/>
  <c r="F97" i="11"/>
  <c r="F18" i="11"/>
  <c r="G18" i="11"/>
  <c r="I19" i="11" s="1"/>
  <c r="F36" i="11"/>
  <c r="F12" i="17"/>
  <c r="G36" i="11"/>
  <c r="G39" i="11"/>
  <c r="F39" i="11"/>
  <c r="F32" i="11"/>
  <c r="G32" i="11"/>
  <c r="F64" i="11"/>
  <c r="G64" i="11"/>
  <c r="E91" i="11"/>
  <c r="AP109" i="12"/>
  <c r="F25" i="11"/>
  <c r="H26" i="11" s="1"/>
  <c r="G25" i="11"/>
  <c r="F69" i="11"/>
  <c r="H70" i="11" s="1"/>
  <c r="G69" i="11"/>
  <c r="G72" i="11"/>
  <c r="F72" i="11"/>
  <c r="F47" i="11"/>
  <c r="G47" i="11"/>
  <c r="F100" i="11"/>
  <c r="H101" i="11" s="1"/>
  <c r="G100" i="11"/>
  <c r="I101" i="11" s="1"/>
  <c r="G34" i="11"/>
  <c r="F34" i="11"/>
  <c r="F66" i="11"/>
  <c r="G66" i="11"/>
  <c r="I67" i="11" s="1"/>
  <c r="F18" i="17"/>
  <c r="F95" i="11"/>
  <c r="G95" i="11"/>
  <c r="F11" i="11"/>
  <c r="G11" i="11"/>
  <c r="I12" i="11" s="1"/>
  <c r="F7" i="17"/>
  <c r="G98" i="11"/>
  <c r="I99" i="11" s="1"/>
  <c r="F98" i="11"/>
  <c r="G63" i="11"/>
  <c r="F63" i="11"/>
  <c r="F42" i="11"/>
  <c r="H43" i="11" s="1"/>
  <c r="G42" i="11"/>
  <c r="F75" i="11"/>
  <c r="G75" i="11"/>
  <c r="I76" i="11" s="1"/>
  <c r="F27" i="11"/>
  <c r="H28" i="11" s="1"/>
  <c r="G27" i="11"/>
  <c r="F79" i="11"/>
  <c r="G79" i="11"/>
  <c r="G28" i="11"/>
  <c r="F28" i="11"/>
  <c r="F8" i="11"/>
  <c r="G8" i="11"/>
  <c r="G41" i="11"/>
  <c r="F13" i="17"/>
  <c r="F41" i="11"/>
  <c r="H42" i="11" s="1"/>
  <c r="G81" i="11"/>
  <c r="F21" i="17"/>
  <c r="F81" i="11"/>
  <c r="F35" i="11"/>
  <c r="H36" i="11" s="1"/>
  <c r="G35" i="11"/>
  <c r="G87" i="11"/>
  <c r="F87" i="11"/>
  <c r="F65" i="11"/>
  <c r="H66" i="11" s="1"/>
  <c r="G65" i="11"/>
  <c r="F83" i="11"/>
  <c r="G83" i="11"/>
  <c r="I84" i="11" s="1"/>
  <c r="G33" i="11"/>
  <c r="F33" i="11"/>
  <c r="H34" i="11" s="1"/>
  <c r="G55" i="11"/>
  <c r="F55" i="11"/>
  <c r="F22" i="17"/>
  <c r="F86" i="11"/>
  <c r="G86" i="11"/>
  <c r="G15" i="11"/>
  <c r="F15" i="11"/>
  <c r="G105" i="11"/>
  <c r="F105" i="11"/>
  <c r="F22" i="11"/>
  <c r="H23" i="11" s="1"/>
  <c r="G22" i="11"/>
  <c r="F61" i="11"/>
  <c r="H62" i="11" s="1"/>
  <c r="F17" i="17"/>
  <c r="G61" i="11"/>
  <c r="I62" i="11" s="1"/>
  <c r="F48" i="11"/>
  <c r="H49" i="11" s="1"/>
  <c r="G48" i="11"/>
  <c r="F24" i="11"/>
  <c r="G24" i="11"/>
  <c r="G49" i="11"/>
  <c r="F49" i="11"/>
  <c r="G85" i="11"/>
  <c r="F85" i="11"/>
  <c r="G88" i="11"/>
  <c r="I89" i="11" s="1"/>
  <c r="F88" i="11"/>
  <c r="H89" i="11" s="1"/>
  <c r="F76" i="11"/>
  <c r="H77" i="11" s="1"/>
  <c r="G76" i="11"/>
  <c r="F20" i="17"/>
  <c r="G31" i="11"/>
  <c r="F11" i="17"/>
  <c r="F31" i="11"/>
  <c r="G103" i="11"/>
  <c r="F103" i="11"/>
  <c r="F10" i="17"/>
  <c r="F26" i="11"/>
  <c r="H27" i="11" s="1"/>
  <c r="G26" i="11"/>
  <c r="F16" i="17"/>
  <c r="F56" i="11"/>
  <c r="G56" i="11"/>
  <c r="G68" i="11"/>
  <c r="I69" i="11" s="1"/>
  <c r="F68" i="11"/>
  <c r="H69" i="11" s="1"/>
  <c r="G43" i="11"/>
  <c r="F43" i="11"/>
  <c r="H44" i="11" s="1"/>
  <c r="F44" i="11"/>
  <c r="G44" i="11"/>
  <c r="F52" i="11"/>
  <c r="H53" i="11" s="1"/>
  <c r="G52" i="11"/>
  <c r="G53" i="11"/>
  <c r="I54" i="11" s="1"/>
  <c r="F53" i="11"/>
  <c r="H54" i="11" s="1"/>
  <c r="F70" i="11"/>
  <c r="H71" i="11" s="1"/>
  <c r="G70" i="11"/>
  <c r="I71" i="11" s="1"/>
  <c r="F38" i="11"/>
  <c r="H39" i="11" s="1"/>
  <c r="G38" i="11"/>
  <c r="G93" i="11"/>
  <c r="F93" i="11"/>
  <c r="G50" i="11"/>
  <c r="F50" i="11"/>
  <c r="H51" i="11" s="1"/>
  <c r="AM107" i="12"/>
  <c r="AP107" i="12" s="1"/>
  <c r="AP6" i="12"/>
  <c r="E6" i="11" s="1"/>
  <c r="F8" i="17"/>
  <c r="F16" i="11"/>
  <c r="H17" i="11" s="1"/>
  <c r="G16" i="11"/>
  <c r="I17" i="11" s="1"/>
  <c r="G67" i="11"/>
  <c r="I68" i="11" s="1"/>
  <c r="F67" i="11"/>
  <c r="F62" i="11"/>
  <c r="G62" i="11"/>
  <c r="I63" i="11" s="1"/>
  <c r="F84" i="11"/>
  <c r="H85" i="11" s="1"/>
  <c r="G84" i="11"/>
  <c r="G17" i="11"/>
  <c r="I18" i="11" s="1"/>
  <c r="F17" i="11"/>
  <c r="G106" i="11"/>
  <c r="F106" i="11"/>
  <c r="G90" i="11"/>
  <c r="F90" i="11"/>
  <c r="G82" i="11"/>
  <c r="I83" i="11" s="1"/>
  <c r="F82" i="11"/>
  <c r="H83" i="11" s="1"/>
  <c r="F9" i="11"/>
  <c r="G9" i="11"/>
  <c r="G73" i="11"/>
  <c r="I74" i="11" s="1"/>
  <c r="F73" i="11"/>
  <c r="G45" i="11"/>
  <c r="F45" i="11"/>
  <c r="F9" i="17"/>
  <c r="F26" i="17" s="1"/>
  <c r="G21" i="11"/>
  <c r="F21" i="11"/>
  <c r="H22" i="11" s="1"/>
  <c r="G12" i="11"/>
  <c r="F12" i="11"/>
  <c r="H13" i="11" s="1"/>
  <c r="G104" i="11"/>
  <c r="F104" i="11"/>
  <c r="H105" i="11" s="1"/>
  <c r="F19" i="11"/>
  <c r="G19" i="11"/>
  <c r="I20" i="11" s="1"/>
  <c r="F60" i="11"/>
  <c r="H61" i="11" s="1"/>
  <c r="G60" i="11"/>
  <c r="AO107" i="12"/>
  <c r="G77" i="11"/>
  <c r="I78" i="11" s="1"/>
  <c r="F77" i="11"/>
  <c r="H78" i="11" s="1"/>
  <c r="F40" i="11"/>
  <c r="G40" i="11"/>
  <c r="F37" i="11"/>
  <c r="H38" i="11" s="1"/>
  <c r="G37" i="11"/>
  <c r="F14" i="17"/>
  <c r="G46" i="11"/>
  <c r="F46" i="11"/>
  <c r="F20" i="11"/>
  <c r="G20" i="11"/>
  <c r="G58" i="11"/>
  <c r="F58" i="11"/>
  <c r="F94" i="11"/>
  <c r="G94" i="11"/>
  <c r="F14" i="11"/>
  <c r="H15" i="11" s="1"/>
  <c r="G14" i="11"/>
  <c r="I15" i="11" s="1"/>
  <c r="F10" i="11"/>
  <c r="G10" i="11"/>
  <c r="I11" i="11" s="1"/>
  <c r="G13" i="11"/>
  <c r="F13" i="11"/>
  <c r="G59" i="11"/>
  <c r="F59" i="11"/>
  <c r="G101" i="11"/>
  <c r="I102" i="11" s="1"/>
  <c r="F101" i="11"/>
  <c r="G71" i="11"/>
  <c r="I72" i="11" s="1"/>
  <c r="F19" i="17"/>
  <c r="F71" i="11"/>
  <c r="H72" i="11" s="1"/>
  <c r="G92" i="11"/>
  <c r="I93" i="11" s="1"/>
  <c r="F92" i="11"/>
  <c r="H93" i="11" s="1"/>
  <c r="F74" i="11"/>
  <c r="G74" i="11"/>
  <c r="F36" i="17"/>
  <c r="AS11" i="12"/>
  <c r="I95" i="11" l="1"/>
  <c r="H10" i="11"/>
  <c r="J44" i="11"/>
  <c r="K44" i="11"/>
  <c r="I45" i="11"/>
  <c r="L49" i="11"/>
  <c r="H50" i="11"/>
  <c r="I80" i="11"/>
  <c r="J36" i="11"/>
  <c r="I37" i="11"/>
  <c r="M37" i="11" s="1"/>
  <c r="S37" i="11" s="1"/>
  <c r="K36" i="11"/>
  <c r="H95" i="11"/>
  <c r="J21" i="11"/>
  <c r="K21" i="11"/>
  <c r="I22" i="11"/>
  <c r="M21" i="11"/>
  <c r="S21" i="11" s="1"/>
  <c r="H45" i="11"/>
  <c r="L45" i="11" s="1"/>
  <c r="R45" i="11" s="1"/>
  <c r="L44" i="11"/>
  <c r="I64" i="11"/>
  <c r="M63" i="11"/>
  <c r="S63" i="11" s="1"/>
  <c r="J23" i="11"/>
  <c r="K23" i="11"/>
  <c r="I24" i="11"/>
  <c r="H59" i="11"/>
  <c r="L58" i="11"/>
  <c r="R58" i="11" s="1"/>
  <c r="M71" i="11"/>
  <c r="S71" i="11" s="1"/>
  <c r="L23" i="11"/>
  <c r="R23" i="11" s="1"/>
  <c r="J27" i="11"/>
  <c r="I28" i="11"/>
  <c r="K27" i="11"/>
  <c r="I14" i="11"/>
  <c r="I59" i="11"/>
  <c r="J40" i="11"/>
  <c r="K40" i="11"/>
  <c r="I41" i="11"/>
  <c r="M40" i="11"/>
  <c r="S40" i="11" s="1"/>
  <c r="H20" i="11"/>
  <c r="H46" i="11"/>
  <c r="H91" i="11"/>
  <c r="L90" i="11"/>
  <c r="R90" i="11" s="1"/>
  <c r="L71" i="11"/>
  <c r="R71" i="11"/>
  <c r="K43" i="11"/>
  <c r="J43" i="11"/>
  <c r="I44" i="11"/>
  <c r="L77" i="11"/>
  <c r="R77" i="11"/>
  <c r="H25" i="11"/>
  <c r="L24" i="11"/>
  <c r="R24" i="11" s="1"/>
  <c r="H106" i="11"/>
  <c r="L106" i="11" s="1"/>
  <c r="R106" i="11" s="1"/>
  <c r="L105" i="11"/>
  <c r="R105" i="11" s="1"/>
  <c r="I56" i="11"/>
  <c r="I88" i="11"/>
  <c r="K41" i="11"/>
  <c r="J41" i="11"/>
  <c r="I42" i="11"/>
  <c r="R28" i="11"/>
  <c r="H67" i="11"/>
  <c r="L66" i="11"/>
  <c r="R66" i="11" s="1"/>
  <c r="I73" i="11"/>
  <c r="M72" i="11"/>
  <c r="S72" i="11" s="1"/>
  <c r="H65" i="11"/>
  <c r="M19" i="11"/>
  <c r="S19" i="11" s="1"/>
  <c r="H58" i="11"/>
  <c r="I103" i="11"/>
  <c r="M102" i="11"/>
  <c r="L22" i="11"/>
  <c r="R22" i="11"/>
  <c r="H87" i="11"/>
  <c r="H96" i="11"/>
  <c r="L95" i="11"/>
  <c r="H31" i="11"/>
  <c r="I60" i="11"/>
  <c r="M59" i="11"/>
  <c r="S59" i="11" s="1"/>
  <c r="R83" i="11"/>
  <c r="J26" i="11"/>
  <c r="K26" i="11"/>
  <c r="I27" i="11"/>
  <c r="I23" i="11"/>
  <c r="K22" i="11"/>
  <c r="J22" i="11"/>
  <c r="M22" i="11"/>
  <c r="L42" i="11"/>
  <c r="R42" i="11" s="1"/>
  <c r="H48" i="11"/>
  <c r="H30" i="11"/>
  <c r="E107" i="11"/>
  <c r="F6" i="11"/>
  <c r="H7" i="11" s="1"/>
  <c r="L7" i="11" s="1"/>
  <c r="R7" i="11" s="1"/>
  <c r="G6" i="11"/>
  <c r="F6" i="17"/>
  <c r="I77" i="11"/>
  <c r="M76" i="11"/>
  <c r="S76" i="11" s="1"/>
  <c r="H56" i="11"/>
  <c r="M67" i="11"/>
  <c r="S67" i="11" s="1"/>
  <c r="F28" i="17"/>
  <c r="M11" i="11"/>
  <c r="S11" i="11"/>
  <c r="I21" i="11"/>
  <c r="K20" i="11"/>
  <c r="J20" i="11"/>
  <c r="M20" i="11"/>
  <c r="S20" i="11" s="1"/>
  <c r="H41" i="11"/>
  <c r="I46" i="11"/>
  <c r="K45" i="11"/>
  <c r="J45" i="11"/>
  <c r="I91" i="11"/>
  <c r="M90" i="11"/>
  <c r="S90" i="11" s="1"/>
  <c r="H63" i="11"/>
  <c r="L63" i="11" s="1"/>
  <c r="R63" i="11" s="1"/>
  <c r="T63" i="11" s="1"/>
  <c r="L62" i="11"/>
  <c r="L69" i="11"/>
  <c r="R69" i="11"/>
  <c r="H104" i="11"/>
  <c r="L103" i="11"/>
  <c r="M124" i="11" s="1"/>
  <c r="L89" i="11"/>
  <c r="R89" i="11" s="1"/>
  <c r="K48" i="11"/>
  <c r="J48" i="11"/>
  <c r="I49" i="11"/>
  <c r="I106" i="11"/>
  <c r="I36" i="11"/>
  <c r="K35" i="11"/>
  <c r="J35" i="11"/>
  <c r="I9" i="11"/>
  <c r="M8" i="11"/>
  <c r="S8" i="11" s="1"/>
  <c r="H35" i="11"/>
  <c r="L34" i="11"/>
  <c r="R34" i="11" s="1"/>
  <c r="I70" i="11"/>
  <c r="M69" i="11"/>
  <c r="S69" i="11" s="1"/>
  <c r="I33" i="11"/>
  <c r="K32" i="11"/>
  <c r="J32" i="11"/>
  <c r="H19" i="11"/>
  <c r="L19" i="11" s="1"/>
  <c r="J51" i="11"/>
  <c r="K51" i="11"/>
  <c r="I52" i="11"/>
  <c r="I97" i="11"/>
  <c r="H60" i="11"/>
  <c r="M60" i="11"/>
  <c r="I61" i="11"/>
  <c r="J38" i="11"/>
  <c r="I39" i="11"/>
  <c r="K38" i="11"/>
  <c r="J31" i="11"/>
  <c r="I32" i="11"/>
  <c r="K31" i="11"/>
  <c r="I66" i="11"/>
  <c r="J47" i="11"/>
  <c r="K47" i="11"/>
  <c r="I48" i="11"/>
  <c r="J29" i="11"/>
  <c r="K29" i="11"/>
  <c r="I30" i="11"/>
  <c r="L61" i="11"/>
  <c r="R61" i="11"/>
  <c r="F29" i="17"/>
  <c r="S6" i="19" s="1"/>
  <c r="H80" i="11"/>
  <c r="L79" i="11"/>
  <c r="R79" i="11" s="1"/>
  <c r="F91" i="11"/>
  <c r="G91" i="11"/>
  <c r="F23" i="17"/>
  <c r="F30" i="17" s="1"/>
  <c r="M89" i="11"/>
  <c r="S89" i="11" s="1"/>
  <c r="I90" i="11"/>
  <c r="L38" i="11"/>
  <c r="R38" i="11" s="1"/>
  <c r="M83" i="11"/>
  <c r="S83" i="11" s="1"/>
  <c r="L27" i="11"/>
  <c r="R27" i="11" s="1"/>
  <c r="H73" i="11"/>
  <c r="L72" i="11"/>
  <c r="R72" i="11" s="1"/>
  <c r="T72" i="11" s="1"/>
  <c r="I58" i="11"/>
  <c r="L10" i="11"/>
  <c r="H11" i="11"/>
  <c r="H21" i="11"/>
  <c r="L78" i="11"/>
  <c r="R78" i="11"/>
  <c r="I105" i="11"/>
  <c r="M105" i="11" s="1"/>
  <c r="S105" i="11" s="1"/>
  <c r="H74" i="11"/>
  <c r="L73" i="11"/>
  <c r="L67" i="11"/>
  <c r="H68" i="11"/>
  <c r="J50" i="11"/>
  <c r="I51" i="11"/>
  <c r="K50" i="11"/>
  <c r="I104" i="11"/>
  <c r="M104" i="11" s="1"/>
  <c r="S104" i="11" s="1"/>
  <c r="M103" i="11"/>
  <c r="R49" i="11"/>
  <c r="H16" i="11"/>
  <c r="L15" i="11"/>
  <c r="R15" i="11" s="1"/>
  <c r="T15" i="11" s="1"/>
  <c r="J33" i="11"/>
  <c r="I34" i="11"/>
  <c r="K33" i="11"/>
  <c r="H9" i="11"/>
  <c r="L8" i="11"/>
  <c r="R8" i="11" s="1"/>
  <c r="H76" i="11"/>
  <c r="S12" i="11"/>
  <c r="I35" i="11"/>
  <c r="M35" i="11" s="1"/>
  <c r="S35" i="11" s="1"/>
  <c r="J34" i="11"/>
  <c r="K34" i="11"/>
  <c r="L70" i="11"/>
  <c r="R70" i="11" s="1"/>
  <c r="H33" i="11"/>
  <c r="H98" i="11"/>
  <c r="L97" i="11"/>
  <c r="R97" i="11" s="1"/>
  <c r="L51" i="11"/>
  <c r="R51" i="11" s="1"/>
  <c r="H52" i="11"/>
  <c r="M84" i="11"/>
  <c r="I85" i="11"/>
  <c r="H14" i="11"/>
  <c r="L13" i="11"/>
  <c r="R13" i="11" s="1"/>
  <c r="H37" i="11"/>
  <c r="L36" i="11"/>
  <c r="R36" i="11" s="1"/>
  <c r="S35" i="19"/>
  <c r="F41" i="17"/>
  <c r="H102" i="11"/>
  <c r="L101" i="11"/>
  <c r="H47" i="11"/>
  <c r="L47" i="11" s="1"/>
  <c r="R47" i="11" s="1"/>
  <c r="L46" i="11"/>
  <c r="M106" i="11"/>
  <c r="M68" i="11"/>
  <c r="S68" i="11"/>
  <c r="H94" i="11"/>
  <c r="L93" i="11"/>
  <c r="R93" i="11" s="1"/>
  <c r="T93" i="11" s="1"/>
  <c r="I53" i="11"/>
  <c r="M52" i="11"/>
  <c r="I57" i="11"/>
  <c r="M57" i="11" s="1"/>
  <c r="S57" i="11" s="1"/>
  <c r="M56" i="11"/>
  <c r="H32" i="11"/>
  <c r="L31" i="11"/>
  <c r="R31" i="11" s="1"/>
  <c r="H86" i="11"/>
  <c r="L85" i="11"/>
  <c r="R85" i="11" s="1"/>
  <c r="M62" i="11"/>
  <c r="S62" i="11"/>
  <c r="I16" i="11"/>
  <c r="M15" i="11"/>
  <c r="S15" i="11" s="1"/>
  <c r="S84" i="11"/>
  <c r="H82" i="11"/>
  <c r="L81" i="11"/>
  <c r="R81" i="11" s="1"/>
  <c r="H29" i="11"/>
  <c r="L29" i="11" s="1"/>
  <c r="R29" i="11" s="1"/>
  <c r="L28" i="11"/>
  <c r="K42" i="11"/>
  <c r="J42" i="11"/>
  <c r="I43" i="11"/>
  <c r="H12" i="11"/>
  <c r="L11" i="11"/>
  <c r="R11" i="11" s="1"/>
  <c r="M101" i="11"/>
  <c r="S101" i="11" s="1"/>
  <c r="J25" i="11"/>
  <c r="K25" i="11"/>
  <c r="I26" i="11"/>
  <c r="H40" i="11"/>
  <c r="L40" i="11" s="1"/>
  <c r="R40" i="11" s="1"/>
  <c r="T40" i="11" s="1"/>
  <c r="L39" i="11"/>
  <c r="R39" i="11" s="1"/>
  <c r="M98" i="11"/>
  <c r="S98" i="11" s="1"/>
  <c r="I79" i="11"/>
  <c r="M79" i="11" s="1"/>
  <c r="S79" i="11" s="1"/>
  <c r="M78" i="11"/>
  <c r="S78" i="11" s="1"/>
  <c r="I55" i="11"/>
  <c r="M55" i="11" s="1"/>
  <c r="M54" i="11"/>
  <c r="S54" i="11" s="1"/>
  <c r="H75" i="11"/>
  <c r="L74" i="11"/>
  <c r="R74" i="11" s="1"/>
  <c r="T74" i="11" s="1"/>
  <c r="M18" i="11"/>
  <c r="S18" i="11" s="1"/>
  <c r="R62" i="11"/>
  <c r="T62" i="11" s="1"/>
  <c r="H64" i="11"/>
  <c r="L64" i="11" s="1"/>
  <c r="H100" i="11"/>
  <c r="L99" i="11"/>
  <c r="M120" i="11" s="1"/>
  <c r="J37" i="11"/>
  <c r="I38" i="11"/>
  <c r="K37" i="11"/>
  <c r="I50" i="11"/>
  <c r="M50" i="11" s="1"/>
  <c r="J49" i="11"/>
  <c r="K49" i="11"/>
  <c r="M49" i="11"/>
  <c r="S49" i="11" s="1"/>
  <c r="I31" i="11"/>
  <c r="M31" i="11" s="1"/>
  <c r="S31" i="11" s="1"/>
  <c r="K30" i="11"/>
  <c r="J30" i="11"/>
  <c r="R44" i="11"/>
  <c r="M24" i="11"/>
  <c r="J24" i="11"/>
  <c r="K24" i="11"/>
  <c r="I25" i="11"/>
  <c r="M25" i="11" s="1"/>
  <c r="S25" i="11" s="1"/>
  <c r="L87" i="11"/>
  <c r="H88" i="11"/>
  <c r="H99" i="11"/>
  <c r="I65" i="11"/>
  <c r="M64" i="11"/>
  <c r="S64" i="11" s="1"/>
  <c r="I75" i="11"/>
  <c r="M74" i="11"/>
  <c r="S74" i="11" s="1"/>
  <c r="S102" i="11"/>
  <c r="I47" i="11"/>
  <c r="M47" i="11" s="1"/>
  <c r="J46" i="11"/>
  <c r="K46" i="11"/>
  <c r="M12" i="11"/>
  <c r="I13" i="11"/>
  <c r="M13" i="11" s="1"/>
  <c r="S13" i="11" s="1"/>
  <c r="I10" i="11"/>
  <c r="M9" i="11"/>
  <c r="S9" i="11" s="1"/>
  <c r="H18" i="11"/>
  <c r="L18" i="11" s="1"/>
  <c r="R18" i="11" s="1"/>
  <c r="T18" i="11" s="1"/>
  <c r="L17" i="11"/>
  <c r="M17" i="11"/>
  <c r="S17" i="11"/>
  <c r="I94" i="11"/>
  <c r="M93" i="11"/>
  <c r="S93" i="11" s="1"/>
  <c r="L53" i="11"/>
  <c r="R53" i="11" s="1"/>
  <c r="L56" i="11"/>
  <c r="H57" i="11"/>
  <c r="L57" i="11" s="1"/>
  <c r="R57" i="11" s="1"/>
  <c r="T57" i="11" s="1"/>
  <c r="F27" i="17"/>
  <c r="I86" i="11"/>
  <c r="M85" i="11"/>
  <c r="S85" i="11" s="1"/>
  <c r="I87" i="11"/>
  <c r="M86" i="11"/>
  <c r="S86" i="11" s="1"/>
  <c r="L83" i="11"/>
  <c r="H84" i="11"/>
  <c r="J28" i="11"/>
  <c r="I29" i="11"/>
  <c r="M29" i="11" s="1"/>
  <c r="S29" i="11" s="1"/>
  <c r="K28" i="11"/>
  <c r="L43" i="11"/>
  <c r="R43" i="11"/>
  <c r="I96" i="11"/>
  <c r="M96" i="11" s="1"/>
  <c r="S96" i="11" s="1"/>
  <c r="M95" i="11"/>
  <c r="M116" i="11" s="1"/>
  <c r="R101" i="11"/>
  <c r="M122" i="11"/>
  <c r="L26" i="11"/>
  <c r="R26" i="11"/>
  <c r="I40" i="11"/>
  <c r="K39" i="11"/>
  <c r="J39" i="11"/>
  <c r="M39" i="11"/>
  <c r="M99" i="11"/>
  <c r="S99" i="11" s="1"/>
  <c r="I100" i="11"/>
  <c r="H55" i="11"/>
  <c r="L55" i="11" s="1"/>
  <c r="L54" i="11"/>
  <c r="R54" i="11" s="1"/>
  <c r="T54" i="11" s="1"/>
  <c r="R17" i="11"/>
  <c r="M81" i="11"/>
  <c r="S81" i="11" s="1"/>
  <c r="I82" i="11"/>
  <c r="AL57" i="11" l="1"/>
  <c r="AN57" i="11"/>
  <c r="AL15" i="11"/>
  <c r="AN15" i="11"/>
  <c r="T81" i="11"/>
  <c r="AL40" i="11"/>
  <c r="AN40" i="11"/>
  <c r="AN63" i="11"/>
  <c r="AL63" i="11"/>
  <c r="T105" i="11"/>
  <c r="AN18" i="11"/>
  <c r="AL18" i="11"/>
  <c r="AN54" i="11"/>
  <c r="AL54" i="11"/>
  <c r="T29" i="11"/>
  <c r="AL93" i="11"/>
  <c r="AN93" i="11"/>
  <c r="T89" i="11"/>
  <c r="M10" i="11"/>
  <c r="S10" i="11"/>
  <c r="M42" i="11"/>
  <c r="S42" i="11"/>
  <c r="T42" i="11" s="1"/>
  <c r="L88" i="11"/>
  <c r="R88" i="11" s="1"/>
  <c r="T88" i="11" s="1"/>
  <c r="L21" i="11"/>
  <c r="R21" i="11" s="1"/>
  <c r="I92" i="11"/>
  <c r="M92" i="11" s="1"/>
  <c r="S92" i="11" s="1"/>
  <c r="M91" i="11"/>
  <c r="M30" i="11"/>
  <c r="S30" i="11"/>
  <c r="M66" i="11"/>
  <c r="S66" i="11" s="1"/>
  <c r="S52" i="11"/>
  <c r="I7" i="11"/>
  <c r="M7" i="11" s="1"/>
  <c r="S7" i="11" s="1"/>
  <c r="T7" i="11" s="1"/>
  <c r="L86" i="11"/>
  <c r="R86" i="11" s="1"/>
  <c r="T31" i="11"/>
  <c r="L52" i="11"/>
  <c r="R52" i="11"/>
  <c r="T52" i="11" s="1"/>
  <c r="L91" i="11"/>
  <c r="G109" i="11"/>
  <c r="H92" i="11"/>
  <c r="M61" i="11"/>
  <c r="S61" i="11"/>
  <c r="M70" i="11"/>
  <c r="S70" i="11" s="1"/>
  <c r="T70" i="11" s="1"/>
  <c r="M36" i="11"/>
  <c r="S36" i="11" s="1"/>
  <c r="L41" i="11"/>
  <c r="R41" i="11"/>
  <c r="T83" i="11"/>
  <c r="R87" i="11"/>
  <c r="M14" i="11"/>
  <c r="S14" i="11" s="1"/>
  <c r="X7" i="11" s="1"/>
  <c r="M82" i="11"/>
  <c r="S82" i="11" s="1"/>
  <c r="X21" i="11" s="1"/>
  <c r="M127" i="11"/>
  <c r="T71" i="11"/>
  <c r="R10" i="11"/>
  <c r="T10" i="11" s="1"/>
  <c r="T17" i="11"/>
  <c r="L100" i="11"/>
  <c r="R100" i="11" s="1"/>
  <c r="M43" i="11"/>
  <c r="S43" i="11"/>
  <c r="L37" i="11"/>
  <c r="R37" i="11" s="1"/>
  <c r="M51" i="11"/>
  <c r="S51" i="11" s="1"/>
  <c r="L80" i="11"/>
  <c r="R80" i="11" s="1"/>
  <c r="T80" i="11" s="1"/>
  <c r="M32" i="11"/>
  <c r="S32" i="11"/>
  <c r="L60" i="11"/>
  <c r="R60" i="11"/>
  <c r="L35" i="11"/>
  <c r="R35" i="11" s="1"/>
  <c r="T35" i="11" s="1"/>
  <c r="L104" i="11"/>
  <c r="R104" i="11" s="1"/>
  <c r="T104" i="11" s="1"/>
  <c r="S91" i="11"/>
  <c r="H6" i="11"/>
  <c r="R56" i="11"/>
  <c r="S60" i="11"/>
  <c r="M41" i="11"/>
  <c r="S41" i="11" s="1"/>
  <c r="M28" i="11"/>
  <c r="S28" i="11"/>
  <c r="T28" i="11" s="1"/>
  <c r="S24" i="11"/>
  <c r="T24" i="11" s="1"/>
  <c r="S22" i="11"/>
  <c r="L9" i="11"/>
  <c r="R9" i="11" s="1"/>
  <c r="T9" i="11" s="1"/>
  <c r="AL74" i="11"/>
  <c r="AN74" i="11"/>
  <c r="L65" i="11"/>
  <c r="R65" i="11"/>
  <c r="S55" i="11"/>
  <c r="M16" i="11"/>
  <c r="S16" i="11"/>
  <c r="X8" i="11" s="1"/>
  <c r="T13" i="11"/>
  <c r="R98" i="11"/>
  <c r="T98" i="11" s="1"/>
  <c r="M126" i="11"/>
  <c r="M48" i="11"/>
  <c r="S48" i="11" s="1"/>
  <c r="L59" i="11"/>
  <c r="R59" i="11" s="1"/>
  <c r="T59" i="11" s="1"/>
  <c r="R19" i="11"/>
  <c r="T19" i="11" s="1"/>
  <c r="S106" i="11"/>
  <c r="T106" i="11" s="1"/>
  <c r="T69" i="11"/>
  <c r="I6" i="11"/>
  <c r="M6" i="11" s="1"/>
  <c r="S6" i="11" s="1"/>
  <c r="X6" i="11" s="1"/>
  <c r="M23" i="11"/>
  <c r="S23" i="11" s="1"/>
  <c r="L30" i="11"/>
  <c r="R30" i="11" s="1"/>
  <c r="L25" i="11"/>
  <c r="R25" i="11"/>
  <c r="T25" i="11" s="1"/>
  <c r="T90" i="11"/>
  <c r="M80" i="11"/>
  <c r="S80" i="11"/>
  <c r="M94" i="11"/>
  <c r="S94" i="11" s="1"/>
  <c r="T43" i="11"/>
  <c r="M75" i="11"/>
  <c r="S75" i="11" s="1"/>
  <c r="M34" i="11"/>
  <c r="S34" i="11" s="1"/>
  <c r="T34" i="11" s="1"/>
  <c r="T22" i="11"/>
  <c r="R55" i="11"/>
  <c r="T55" i="11" s="1"/>
  <c r="S50" i="11"/>
  <c r="R64" i="11"/>
  <c r="T64" i="11" s="1"/>
  <c r="L14" i="11"/>
  <c r="R14" i="11"/>
  <c r="L32" i="11"/>
  <c r="R32" i="11" s="1"/>
  <c r="L75" i="11"/>
  <c r="R75" i="11" s="1"/>
  <c r="T75" i="11" s="1"/>
  <c r="L16" i="11"/>
  <c r="R16" i="11" s="1"/>
  <c r="T78" i="11"/>
  <c r="AL72" i="11"/>
  <c r="AN72" i="11"/>
  <c r="T61" i="11"/>
  <c r="W17" i="11"/>
  <c r="M27" i="11"/>
  <c r="S27" i="11" s="1"/>
  <c r="T27" i="11" s="1"/>
  <c r="S103" i="11"/>
  <c r="M73" i="11"/>
  <c r="S73" i="11" s="1"/>
  <c r="X19" i="11" s="1"/>
  <c r="M87" i="11"/>
  <c r="S87" i="11" s="1"/>
  <c r="X22" i="11" s="1"/>
  <c r="M112" i="11"/>
  <c r="L50" i="11"/>
  <c r="R50" i="11" s="1"/>
  <c r="T50" i="11" s="1"/>
  <c r="S95" i="11"/>
  <c r="L82" i="11"/>
  <c r="R82" i="11" s="1"/>
  <c r="T79" i="11"/>
  <c r="M100" i="11"/>
  <c r="S100" i="11" s="1"/>
  <c r="S47" i="11"/>
  <c r="T47" i="11" s="1"/>
  <c r="L98" i="11"/>
  <c r="M119" i="11" s="1"/>
  <c r="AN62" i="11"/>
  <c r="AL62" i="11"/>
  <c r="M53" i="11"/>
  <c r="S53" i="11" s="1"/>
  <c r="T53" i="11" s="1"/>
  <c r="L33" i="11"/>
  <c r="R33" i="11"/>
  <c r="L76" i="11"/>
  <c r="R76" i="11"/>
  <c r="T49" i="11"/>
  <c r="L68" i="11"/>
  <c r="R68" i="11"/>
  <c r="T68" i="11" s="1"/>
  <c r="R73" i="11"/>
  <c r="S39" i="11"/>
  <c r="T39" i="11" s="1"/>
  <c r="M46" i="11"/>
  <c r="S46" i="11" s="1"/>
  <c r="X14" i="11" s="1"/>
  <c r="M77" i="11"/>
  <c r="S77" i="11" s="1"/>
  <c r="L48" i="11"/>
  <c r="R48" i="11" s="1"/>
  <c r="T48" i="11" s="1"/>
  <c r="M26" i="11"/>
  <c r="S26" i="11" s="1"/>
  <c r="M88" i="11"/>
  <c r="S88" i="11"/>
  <c r="M58" i="11"/>
  <c r="S58" i="11" s="1"/>
  <c r="T58" i="11" s="1"/>
  <c r="L94" i="11"/>
  <c r="R94" i="11" s="1"/>
  <c r="T11" i="11"/>
  <c r="L12" i="11"/>
  <c r="R12" i="11" s="1"/>
  <c r="T101" i="11"/>
  <c r="L84" i="11"/>
  <c r="R84" i="11"/>
  <c r="T84" i="11" s="1"/>
  <c r="R99" i="11"/>
  <c r="T99" i="11" s="1"/>
  <c r="T85" i="11"/>
  <c r="M114" i="11"/>
  <c r="L102" i="11"/>
  <c r="R102" i="11"/>
  <c r="T102" i="11" s="1"/>
  <c r="M123" i="11"/>
  <c r="T8" i="11"/>
  <c r="L20" i="11"/>
  <c r="R20" i="11" s="1"/>
  <c r="T20" i="11" s="1"/>
  <c r="M65" i="11"/>
  <c r="S65" i="11" s="1"/>
  <c r="M38" i="11"/>
  <c r="S38" i="11" s="1"/>
  <c r="T38" i="11" s="1"/>
  <c r="M97" i="11"/>
  <c r="S97" i="11" s="1"/>
  <c r="T97" i="11" s="1"/>
  <c r="M33" i="11"/>
  <c r="S33" i="11" s="1"/>
  <c r="F25" i="17"/>
  <c r="F24" i="17"/>
  <c r="L96" i="11"/>
  <c r="M117" i="11" s="1"/>
  <c r="R96" i="11"/>
  <c r="T96" i="11" s="1"/>
  <c r="R67" i="11"/>
  <c r="T67" i="11" s="1"/>
  <c r="S56" i="11"/>
  <c r="M44" i="11"/>
  <c r="S44" i="11"/>
  <c r="T44" i="11" s="1"/>
  <c r="R46" i="11"/>
  <c r="R95" i="11"/>
  <c r="M45" i="11"/>
  <c r="S45" i="11" s="1"/>
  <c r="T45" i="11" s="1"/>
  <c r="R103" i="11"/>
  <c r="T103" i="11" s="1"/>
  <c r="AN20" i="11" l="1"/>
  <c r="AL20" i="11"/>
  <c r="AL106" i="11"/>
  <c r="AN106" i="11"/>
  <c r="AL24" i="11"/>
  <c r="AN24" i="11"/>
  <c r="AN104" i="11"/>
  <c r="AL104" i="11"/>
  <c r="T37" i="11"/>
  <c r="W12" i="11"/>
  <c r="T86" i="11"/>
  <c r="W22" i="11"/>
  <c r="T21" i="11"/>
  <c r="W9" i="11"/>
  <c r="X10" i="11"/>
  <c r="T26" i="11"/>
  <c r="AL28" i="11"/>
  <c r="AN28" i="11"/>
  <c r="AL35" i="11"/>
  <c r="AN35" i="11"/>
  <c r="AN7" i="11"/>
  <c r="AL7" i="11"/>
  <c r="AL88" i="11"/>
  <c r="AN88" i="11"/>
  <c r="AN48" i="11"/>
  <c r="AL48" i="11"/>
  <c r="AN47" i="11"/>
  <c r="AL47" i="11"/>
  <c r="W8" i="11"/>
  <c r="T16" i="11"/>
  <c r="AN59" i="11"/>
  <c r="AL59" i="11"/>
  <c r="AL42" i="11"/>
  <c r="AN42" i="11"/>
  <c r="T12" i="11"/>
  <c r="W7" i="11"/>
  <c r="AN75" i="11"/>
  <c r="AL75" i="11"/>
  <c r="AL34" i="11"/>
  <c r="AN34" i="11"/>
  <c r="X13" i="11"/>
  <c r="T100" i="11"/>
  <c r="X18" i="11"/>
  <c r="T66" i="11"/>
  <c r="AL45" i="11"/>
  <c r="AN45" i="11"/>
  <c r="AN44" i="11"/>
  <c r="AL44" i="11"/>
  <c r="AL27" i="11"/>
  <c r="AN27" i="11"/>
  <c r="T32" i="11"/>
  <c r="W11" i="11"/>
  <c r="T30" i="11"/>
  <c r="W10" i="11"/>
  <c r="X11" i="11"/>
  <c r="T77" i="11"/>
  <c r="X20" i="11"/>
  <c r="AL97" i="11"/>
  <c r="AN97" i="11"/>
  <c r="T94" i="11"/>
  <c r="AN39" i="11"/>
  <c r="AL39" i="11"/>
  <c r="T82" i="11"/>
  <c r="W21" i="11"/>
  <c r="X9" i="11"/>
  <c r="T23" i="11"/>
  <c r="AN38" i="11"/>
  <c r="AL38" i="11"/>
  <c r="AN53" i="11"/>
  <c r="AL53" i="11"/>
  <c r="AL9" i="11"/>
  <c r="AN9" i="11"/>
  <c r="AL80" i="11"/>
  <c r="AN80" i="11"/>
  <c r="X12" i="11"/>
  <c r="T36" i="11"/>
  <c r="AL58" i="11"/>
  <c r="AN58" i="11"/>
  <c r="AL50" i="11"/>
  <c r="AN50" i="11"/>
  <c r="X15" i="11"/>
  <c r="T51" i="11"/>
  <c r="AL70" i="11"/>
  <c r="AN70" i="11"/>
  <c r="AL55" i="11"/>
  <c r="AN55" i="11"/>
  <c r="M121" i="11"/>
  <c r="AN52" i="11"/>
  <c r="AL52" i="11"/>
  <c r="AN81" i="11"/>
  <c r="AL81" i="11"/>
  <c r="AN96" i="11"/>
  <c r="AL96" i="11"/>
  <c r="T33" i="11"/>
  <c r="AN85" i="11"/>
  <c r="AL85" i="11"/>
  <c r="AN11" i="11"/>
  <c r="AL11" i="11"/>
  <c r="AN43" i="11"/>
  <c r="AL43" i="11"/>
  <c r="W14" i="11"/>
  <c r="T46" i="11"/>
  <c r="AN99" i="11"/>
  <c r="AL99" i="11"/>
  <c r="T73" i="11"/>
  <c r="AN31" i="11"/>
  <c r="AL31" i="11"/>
  <c r="Y11" i="11"/>
  <c r="M115" i="11"/>
  <c r="AN29" i="11"/>
  <c r="AL29" i="11"/>
  <c r="AL84" i="11"/>
  <c r="AN84" i="11"/>
  <c r="AL68" i="11"/>
  <c r="AN68" i="11"/>
  <c r="AN79" i="11"/>
  <c r="AL79" i="11"/>
  <c r="AL61" i="11"/>
  <c r="AN61" i="11"/>
  <c r="T14" i="11"/>
  <c r="Y7" i="11" s="1"/>
  <c r="AN22" i="11"/>
  <c r="AL22" i="11"/>
  <c r="W16" i="11"/>
  <c r="T56" i="11"/>
  <c r="T60" i="11"/>
  <c r="T87" i="11"/>
  <c r="X17" i="11"/>
  <c r="W15" i="11"/>
  <c r="AN8" i="11"/>
  <c r="AL8" i="11"/>
  <c r="L6" i="11"/>
  <c r="R6" i="11" s="1"/>
  <c r="AN17" i="11"/>
  <c r="AL17" i="11"/>
  <c r="AN83" i="11"/>
  <c r="AL83" i="11"/>
  <c r="AN101" i="11"/>
  <c r="AL101" i="11"/>
  <c r="AN49" i="11"/>
  <c r="AL49" i="11"/>
  <c r="AN64" i="11"/>
  <c r="AL64" i="11"/>
  <c r="AN90" i="11"/>
  <c r="AL90" i="11"/>
  <c r="AN69" i="11"/>
  <c r="AL69" i="11"/>
  <c r="AL98" i="11"/>
  <c r="AN98" i="11"/>
  <c r="T65" i="11"/>
  <c r="Y17" i="11" s="1"/>
  <c r="X23" i="11"/>
  <c r="AN10" i="11"/>
  <c r="AL10" i="11"/>
  <c r="T41" i="11"/>
  <c r="W13" i="11"/>
  <c r="I109" i="11"/>
  <c r="L92" i="11"/>
  <c r="M113" i="11" s="1"/>
  <c r="AN105" i="11"/>
  <c r="AL105" i="11"/>
  <c r="AL103" i="11"/>
  <c r="AN103" i="11"/>
  <c r="M118" i="11"/>
  <c r="AL102" i="11"/>
  <c r="AN102" i="11"/>
  <c r="T76" i="11"/>
  <c r="W20" i="11"/>
  <c r="T95" i="11"/>
  <c r="AL78" i="11"/>
  <c r="AN78" i="11"/>
  <c r="AL25" i="11"/>
  <c r="AN25" i="11"/>
  <c r="M125" i="11"/>
  <c r="Y19" i="11"/>
  <c r="AL71" i="11"/>
  <c r="AN71" i="11"/>
  <c r="AL89" i="11"/>
  <c r="AN89" i="11"/>
  <c r="X16" i="11"/>
  <c r="X24" i="11" s="1"/>
  <c r="AN67" i="11"/>
  <c r="AL67" i="11"/>
  <c r="W18" i="11"/>
  <c r="AL19" i="11"/>
  <c r="AN19" i="11"/>
  <c r="AN13" i="11"/>
  <c r="AL13" i="11"/>
  <c r="W19" i="11"/>
  <c r="R91" i="11"/>
  <c r="AI7" i="11" l="1"/>
  <c r="AG7" i="11"/>
  <c r="AF7" i="11"/>
  <c r="AE7" i="11"/>
  <c r="AJ7" i="11" s="1"/>
  <c r="AH7" i="11"/>
  <c r="W6" i="11"/>
  <c r="T6" i="11"/>
  <c r="AH17" i="11"/>
  <c r="AG17" i="11"/>
  <c r="AF17" i="11"/>
  <c r="AE17" i="11"/>
  <c r="AI17" i="11"/>
  <c r="AN56" i="11"/>
  <c r="Y16" i="11"/>
  <c r="AL56" i="11"/>
  <c r="AL33" i="11"/>
  <c r="AN33" i="11"/>
  <c r="AL77" i="11"/>
  <c r="AN77" i="11"/>
  <c r="AL26" i="11"/>
  <c r="Y10" i="11"/>
  <c r="AN26" i="11"/>
  <c r="AI11" i="11"/>
  <c r="AF11" i="11"/>
  <c r="AH11" i="11"/>
  <c r="AG11" i="11"/>
  <c r="AE11" i="11"/>
  <c r="AL82" i="11"/>
  <c r="AN82" i="11"/>
  <c r="AL16" i="11"/>
  <c r="Y8" i="11"/>
  <c r="AN16" i="11"/>
  <c r="T91" i="11"/>
  <c r="AL41" i="11"/>
  <c r="Y13" i="11"/>
  <c r="AN41" i="11"/>
  <c r="AN36" i="11"/>
  <c r="AL36" i="11"/>
  <c r="Y12" i="11"/>
  <c r="AN30" i="11"/>
  <c r="AL30" i="11"/>
  <c r="Y9" i="11"/>
  <c r="AL21" i="11"/>
  <c r="AN21" i="11"/>
  <c r="AL73" i="11"/>
  <c r="AN73" i="11"/>
  <c r="Y21" i="11"/>
  <c r="AL94" i="11"/>
  <c r="AN94" i="11"/>
  <c r="AL66" i="11"/>
  <c r="Y18" i="11"/>
  <c r="AN66" i="11"/>
  <c r="AN95" i="11"/>
  <c r="AL95" i="11"/>
  <c r="AN14" i="11"/>
  <c r="AL14" i="11"/>
  <c r="AL51" i="11"/>
  <c r="Y15" i="11"/>
  <c r="AN51" i="11"/>
  <c r="AN32" i="11"/>
  <c r="AL32" i="11"/>
  <c r="AN12" i="11"/>
  <c r="AL12" i="11"/>
  <c r="AN86" i="11"/>
  <c r="Y22" i="11"/>
  <c r="AL86" i="11"/>
  <c r="Y20" i="11"/>
  <c r="AL76" i="11"/>
  <c r="AN76" i="11"/>
  <c r="R92" i="11"/>
  <c r="AN87" i="11"/>
  <c r="AL87" i="11"/>
  <c r="AL23" i="11"/>
  <c r="AN23" i="11"/>
  <c r="AL100" i="11"/>
  <c r="AN100" i="11"/>
  <c r="AH19" i="11"/>
  <c r="AE19" i="11"/>
  <c r="AJ19" i="11" s="1"/>
  <c r="AF19" i="11"/>
  <c r="AG19" i="11"/>
  <c r="AI19" i="11"/>
  <c r="M109" i="11"/>
  <c r="N109" i="11" s="1"/>
  <c r="AN65" i="11"/>
  <c r="AL65" i="11"/>
  <c r="AL60" i="11"/>
  <c r="AN60" i="11"/>
  <c r="Y14" i="11"/>
  <c r="AL46" i="11"/>
  <c r="AN46" i="11"/>
  <c r="AL37" i="11"/>
  <c r="AN37" i="11"/>
  <c r="AG21" i="11" l="1"/>
  <c r="AI21" i="11"/>
  <c r="AF21" i="11"/>
  <c r="AH21" i="11"/>
  <c r="AE21" i="11"/>
  <c r="AJ21" i="11" s="1"/>
  <c r="AF12" i="11"/>
  <c r="AE12" i="11"/>
  <c r="AI12" i="11"/>
  <c r="AH12" i="11"/>
  <c r="AG12" i="11"/>
  <c r="T109" i="11"/>
  <c r="T92" i="11"/>
  <c r="AE8" i="11"/>
  <c r="AF8" i="11"/>
  <c r="AG8" i="11"/>
  <c r="AI8" i="11"/>
  <c r="AH8" i="11"/>
  <c r="AG16" i="11"/>
  <c r="AH16" i="11"/>
  <c r="AI16" i="11"/>
  <c r="AE16" i="11"/>
  <c r="AF16" i="11"/>
  <c r="Y6" i="11"/>
  <c r="AN6" i="11"/>
  <c r="AL6" i="11"/>
  <c r="AG10" i="11"/>
  <c r="AH10" i="11"/>
  <c r="AE10" i="11"/>
  <c r="AI10" i="11"/>
  <c r="AF10" i="11"/>
  <c r="AF14" i="11"/>
  <c r="AH14" i="11"/>
  <c r="AI14" i="11"/>
  <c r="AE14" i="11"/>
  <c r="AG14" i="11"/>
  <c r="AF18" i="11"/>
  <c r="AI18" i="11"/>
  <c r="AH18" i="11"/>
  <c r="AE18" i="11"/>
  <c r="AJ18" i="11" s="1"/>
  <c r="AG18" i="11"/>
  <c r="AH13" i="11"/>
  <c r="AI13" i="11"/>
  <c r="AF13" i="11"/>
  <c r="AE13" i="11"/>
  <c r="AG13" i="11"/>
  <c r="AE20" i="11"/>
  <c r="AI20" i="11"/>
  <c r="AF20" i="11"/>
  <c r="AG20" i="11"/>
  <c r="AH20" i="11"/>
  <c r="AG9" i="11"/>
  <c r="AF9" i="11"/>
  <c r="AE9" i="11"/>
  <c r="AH9" i="11"/>
  <c r="AI9" i="11"/>
  <c r="AJ11" i="11"/>
  <c r="AJ17" i="11"/>
  <c r="AE22" i="11"/>
  <c r="AH22" i="11"/>
  <c r="AF22" i="11"/>
  <c r="AG22" i="11"/>
  <c r="AI22" i="11"/>
  <c r="W23" i="11"/>
  <c r="W24" i="11" s="1"/>
  <c r="AI15" i="11"/>
  <c r="AF15" i="11"/>
  <c r="AH15" i="11"/>
  <c r="AE15" i="11"/>
  <c r="AG15" i="11"/>
  <c r="AL91" i="11"/>
  <c r="AN91" i="11"/>
  <c r="Y23" i="11"/>
  <c r="AJ20" i="11" l="1"/>
  <c r="AJ9" i="11"/>
  <c r="AJ13" i="11"/>
  <c r="AJ10" i="11"/>
  <c r="AJ16" i="11"/>
  <c r="AJ8" i="11"/>
  <c r="AH23" i="11"/>
  <c r="AF23" i="11"/>
  <c r="AG23" i="11"/>
  <c r="AE23" i="11"/>
  <c r="AI23" i="11"/>
  <c r="AJ15" i="11"/>
  <c r="AN92" i="11"/>
  <c r="AL92" i="11"/>
  <c r="AJ22" i="11"/>
  <c r="AJ14" i="11"/>
  <c r="Y24" i="11"/>
  <c r="AI6" i="11"/>
  <c r="AH6" i="11"/>
  <c r="AH24" i="11" s="1"/>
  <c r="AH25" i="11" s="1"/>
  <c r="AE6" i="11"/>
  <c r="AG6" i="11"/>
  <c r="AG24" i="11" s="1"/>
  <c r="AG25" i="11" s="1"/>
  <c r="AF6" i="11"/>
  <c r="AJ12" i="11"/>
  <c r="AL107" i="11"/>
  <c r="AN107" i="11"/>
  <c r="AF24" i="11" l="1"/>
  <c r="AJ6" i="11"/>
  <c r="AE24" i="11"/>
  <c r="AI24" i="11"/>
  <c r="AJ23" i="11"/>
  <c r="AF25" i="11" l="1"/>
  <c r="AI25" i="11"/>
  <c r="AE25" i="11"/>
  <c r="AE28" i="11"/>
  <c r="AJ24" i="11"/>
  <c r="AJ28" i="11" l="1"/>
  <c r="AG28" i="11"/>
  <c r="AH28" i="11"/>
  <c r="AJ25" i="11"/>
  <c r="AE27" i="11"/>
  <c r="AS6" i="11" s="1"/>
  <c r="AI28" i="11"/>
  <c r="AI27" i="11"/>
  <c r="AS10" i="11" s="1"/>
  <c r="G40" i="17" s="1"/>
  <c r="W36" i="19" s="1"/>
  <c r="AF28" i="11"/>
  <c r="G36" i="17" l="1"/>
  <c r="AO12" i="11"/>
  <c r="AO83" i="11"/>
  <c r="AM94" i="11"/>
  <c r="AP94" i="11" s="1"/>
  <c r="E94" i="10" s="1"/>
  <c r="AM84" i="11"/>
  <c r="AP84" i="11" s="1"/>
  <c r="E84" i="10" s="1"/>
  <c r="AM8" i="11"/>
  <c r="AP8" i="11" s="1"/>
  <c r="E8" i="10" s="1"/>
  <c r="AO89" i="11"/>
  <c r="AM14" i="11"/>
  <c r="AP14" i="11" s="1"/>
  <c r="E14" i="10" s="1"/>
  <c r="AO58" i="11"/>
  <c r="AM53" i="11"/>
  <c r="AP53" i="11" s="1"/>
  <c r="E53" i="10" s="1"/>
  <c r="AO19" i="11"/>
  <c r="AO28" i="11"/>
  <c r="AO103" i="11"/>
  <c r="AO34" i="11"/>
  <c r="AO69" i="11"/>
  <c r="AO104" i="11"/>
  <c r="AM103" i="11"/>
  <c r="AP103" i="11" s="1"/>
  <c r="E103" i="10" s="1"/>
  <c r="AO96" i="11"/>
  <c r="AM86" i="11"/>
  <c r="AP86" i="11" s="1"/>
  <c r="E86" i="10" s="1"/>
  <c r="AO91" i="11"/>
  <c r="AO105" i="11"/>
  <c r="AM55" i="11"/>
  <c r="AP55" i="11" s="1"/>
  <c r="E55" i="10" s="1"/>
  <c r="AO90" i="11"/>
  <c r="AO36" i="11"/>
  <c r="AM25" i="11"/>
  <c r="AP25" i="11" s="1"/>
  <c r="E25" i="10" s="1"/>
  <c r="AO67" i="11"/>
  <c r="AM7" i="11"/>
  <c r="AP7" i="11" s="1"/>
  <c r="E7" i="10" s="1"/>
  <c r="AO20" i="11"/>
  <c r="AH27" i="11"/>
  <c r="AS9" i="11" s="1"/>
  <c r="G39" i="17" s="1"/>
  <c r="V36" i="19" s="1"/>
  <c r="AM64" i="11"/>
  <c r="AP64" i="11" s="1"/>
  <c r="E64" i="10" s="1"/>
  <c r="AO57" i="11"/>
  <c r="AM29" i="11"/>
  <c r="AP29" i="11" s="1"/>
  <c r="E29" i="10" s="1"/>
  <c r="AM76" i="11"/>
  <c r="AP76" i="11" s="1"/>
  <c r="E76" i="10" s="1"/>
  <c r="AO49" i="11"/>
  <c r="AM12" i="11"/>
  <c r="AP12" i="11" s="1"/>
  <c r="E12" i="10" s="1"/>
  <c r="AO32" i="11"/>
  <c r="AO59" i="11"/>
  <c r="AM20" i="11"/>
  <c r="AP20" i="11" s="1"/>
  <c r="E20" i="10" s="1"/>
  <c r="AM27" i="11"/>
  <c r="AP27" i="11" s="1"/>
  <c r="E27" i="10" s="1"/>
  <c r="AM32" i="11"/>
  <c r="AP32" i="11" s="1"/>
  <c r="E32" i="10" s="1"/>
  <c r="AO48" i="11"/>
  <c r="AM17" i="11"/>
  <c r="AP17" i="11" s="1"/>
  <c r="E17" i="10" s="1"/>
  <c r="AM24" i="11"/>
  <c r="AP24" i="11" s="1"/>
  <c r="E24" i="10" s="1"/>
  <c r="AO94" i="11"/>
  <c r="AO17" i="11"/>
  <c r="AM47" i="11"/>
  <c r="AP47" i="11" s="1"/>
  <c r="E47" i="10" s="1"/>
  <c r="AO39" i="11"/>
  <c r="AM73" i="11"/>
  <c r="AP73" i="11" s="1"/>
  <c r="E73" i="10" s="1"/>
  <c r="AO93" i="11"/>
  <c r="AO66" i="11"/>
  <c r="AO11" i="11"/>
  <c r="AO41" i="11"/>
  <c r="AM51" i="11"/>
  <c r="AP51" i="11" s="1"/>
  <c r="E51" i="10" s="1"/>
  <c r="AO26" i="11"/>
  <c r="AO33" i="11"/>
  <c r="AM69" i="11"/>
  <c r="AP69" i="11" s="1"/>
  <c r="E69" i="10" s="1"/>
  <c r="AM26" i="11"/>
  <c r="AP26" i="11" s="1"/>
  <c r="E26" i="10" s="1"/>
  <c r="AM82" i="11"/>
  <c r="AP82" i="11" s="1"/>
  <c r="E82" i="10" s="1"/>
  <c r="AM98" i="11"/>
  <c r="AP98" i="11" s="1"/>
  <c r="E98" i="10" s="1"/>
  <c r="AO16" i="11"/>
  <c r="AO54" i="11"/>
  <c r="AO101" i="11"/>
  <c r="AM10" i="11"/>
  <c r="AP10" i="11" s="1"/>
  <c r="E10" i="10" s="1"/>
  <c r="AM88" i="11"/>
  <c r="AP88" i="11" s="1"/>
  <c r="E88" i="10" s="1"/>
  <c r="AM72" i="11"/>
  <c r="AP72" i="11" s="1"/>
  <c r="E72" i="10" s="1"/>
  <c r="AO46" i="11"/>
  <c r="AM37" i="11"/>
  <c r="AP37" i="11" s="1"/>
  <c r="E37" i="10" s="1"/>
  <c r="AM11" i="11"/>
  <c r="AP11" i="11" s="1"/>
  <c r="E11" i="10" s="1"/>
  <c r="AM45" i="11"/>
  <c r="AP45" i="11" s="1"/>
  <c r="E45" i="10" s="1"/>
  <c r="AO29" i="11"/>
  <c r="AO30" i="11"/>
  <c r="AM104" i="11"/>
  <c r="AP104" i="11" s="1"/>
  <c r="E104" i="10" s="1"/>
  <c r="AM79" i="11"/>
  <c r="AP79" i="11" s="1"/>
  <c r="E79" i="10" s="1"/>
  <c r="AO53" i="11"/>
  <c r="AO73" i="11"/>
  <c r="AM44" i="11"/>
  <c r="AP44" i="11" s="1"/>
  <c r="E44" i="10" s="1"/>
  <c r="AM70" i="11"/>
  <c r="AP70" i="11" s="1"/>
  <c r="E70" i="10" s="1"/>
  <c r="AO47" i="11"/>
  <c r="AM48" i="11"/>
  <c r="AP48" i="11" s="1"/>
  <c r="E48" i="10" s="1"/>
  <c r="AO70" i="11"/>
  <c r="AM74" i="11"/>
  <c r="AP74" i="11" s="1"/>
  <c r="E74" i="10" s="1"/>
  <c r="AM50" i="11"/>
  <c r="AP50" i="11" s="1"/>
  <c r="E50" i="10" s="1"/>
  <c r="AO14" i="11"/>
  <c r="AM71" i="11"/>
  <c r="AP71" i="11" s="1"/>
  <c r="E71" i="10" s="1"/>
  <c r="AM54" i="11"/>
  <c r="AP54" i="11" s="1"/>
  <c r="E54" i="10" s="1"/>
  <c r="AO79" i="11"/>
  <c r="AO64" i="11"/>
  <c r="AO61" i="11"/>
  <c r="AM80" i="11"/>
  <c r="AP80" i="11" s="1"/>
  <c r="E80" i="10" s="1"/>
  <c r="AM105" i="11"/>
  <c r="AP105" i="11" s="1"/>
  <c r="E105" i="10" s="1"/>
  <c r="AO56" i="11"/>
  <c r="AO80" i="11"/>
  <c r="AM100" i="11"/>
  <c r="AP100" i="11" s="1"/>
  <c r="E100" i="10" s="1"/>
  <c r="AO38" i="11"/>
  <c r="AO55" i="11"/>
  <c r="AM18" i="11"/>
  <c r="AP18" i="11" s="1"/>
  <c r="E18" i="10" s="1"/>
  <c r="AM90" i="11"/>
  <c r="AP90" i="11" s="1"/>
  <c r="E90" i="10" s="1"/>
  <c r="AM67" i="11"/>
  <c r="AP67" i="11" s="1"/>
  <c r="E67" i="10" s="1"/>
  <c r="AM58" i="11"/>
  <c r="AP58" i="11" s="1"/>
  <c r="E58" i="10" s="1"/>
  <c r="AO86" i="11"/>
  <c r="AM22" i="11"/>
  <c r="AP22" i="11" s="1"/>
  <c r="E22" i="10" s="1"/>
  <c r="AM39" i="11"/>
  <c r="AP39" i="11" s="1"/>
  <c r="E39" i="10" s="1"/>
  <c r="AM77" i="11"/>
  <c r="AP77" i="11" s="1"/>
  <c r="E77" i="10" s="1"/>
  <c r="AM65" i="11"/>
  <c r="AP65" i="11" s="1"/>
  <c r="E65" i="10" s="1"/>
  <c r="AO102" i="11"/>
  <c r="AO74" i="11"/>
  <c r="AO65" i="11"/>
  <c r="AO97" i="11"/>
  <c r="AO106" i="11"/>
  <c r="AM89" i="11"/>
  <c r="AP89" i="11" s="1"/>
  <c r="E89" i="10" s="1"/>
  <c r="AO77" i="11"/>
  <c r="AM31" i="11"/>
  <c r="AP31" i="11" s="1"/>
  <c r="E31" i="10" s="1"/>
  <c r="AO10" i="11"/>
  <c r="AO25" i="11"/>
  <c r="AM56" i="11"/>
  <c r="AP56" i="11" s="1"/>
  <c r="E56" i="10" s="1"/>
  <c r="AO71" i="11"/>
  <c r="AM46" i="11"/>
  <c r="AP46" i="11" s="1"/>
  <c r="E46" i="10" s="1"/>
  <c r="AO82" i="11"/>
  <c r="AO99" i="11"/>
  <c r="AM36" i="11"/>
  <c r="AP36" i="11" s="1"/>
  <c r="E36" i="10" s="1"/>
  <c r="AO40" i="11"/>
  <c r="AM78" i="11"/>
  <c r="AP78" i="11" s="1"/>
  <c r="E78" i="10" s="1"/>
  <c r="AO51" i="11"/>
  <c r="AM23" i="11"/>
  <c r="AP23" i="11" s="1"/>
  <c r="E23" i="10" s="1"/>
  <c r="AO98" i="11"/>
  <c r="AM6" i="11"/>
  <c r="AM62" i="11"/>
  <c r="AP62" i="11" s="1"/>
  <c r="E62" i="10" s="1"/>
  <c r="AO13" i="11"/>
  <c r="AM41" i="11"/>
  <c r="AP41" i="11" s="1"/>
  <c r="E41" i="10" s="1"/>
  <c r="AO81" i="11"/>
  <c r="AM21" i="11"/>
  <c r="AP21" i="11" s="1"/>
  <c r="E21" i="10" s="1"/>
  <c r="AO27" i="11"/>
  <c r="AO37" i="11"/>
  <c r="AM101" i="11"/>
  <c r="AP101" i="11" s="1"/>
  <c r="E101" i="10" s="1"/>
  <c r="AO50" i="11"/>
  <c r="AM13" i="11"/>
  <c r="AP13" i="11" s="1"/>
  <c r="E13" i="10" s="1"/>
  <c r="AO88" i="11"/>
  <c r="AM97" i="11"/>
  <c r="AP97" i="11" s="1"/>
  <c r="E97" i="10" s="1"/>
  <c r="AM106" i="11"/>
  <c r="AP106" i="11" s="1"/>
  <c r="E106" i="10" s="1"/>
  <c r="AO60" i="11"/>
  <c r="AO85" i="11"/>
  <c r="AM63" i="11"/>
  <c r="AP63" i="11" s="1"/>
  <c r="E63" i="10" s="1"/>
  <c r="AM87" i="11"/>
  <c r="AP87" i="11" s="1"/>
  <c r="E87" i="10" s="1"/>
  <c r="AM102" i="11"/>
  <c r="AP102" i="11" s="1"/>
  <c r="E102" i="10" s="1"/>
  <c r="AM49" i="11"/>
  <c r="AP49" i="11" s="1"/>
  <c r="E49" i="10" s="1"/>
  <c r="AO23" i="11"/>
  <c r="AM42" i="11"/>
  <c r="AP42" i="11" s="1"/>
  <c r="E42" i="10" s="1"/>
  <c r="AM99" i="11"/>
  <c r="AP99" i="11" s="1"/>
  <c r="E99" i="10" s="1"/>
  <c r="AO31" i="11"/>
  <c r="AM30" i="11"/>
  <c r="AP30" i="11" s="1"/>
  <c r="E30" i="10" s="1"/>
  <c r="AO100" i="11"/>
  <c r="AO95" i="11"/>
  <c r="AM66" i="11"/>
  <c r="AP66" i="11" s="1"/>
  <c r="E66" i="10" s="1"/>
  <c r="AO42" i="11"/>
  <c r="AM15" i="11"/>
  <c r="AP15" i="11" s="1"/>
  <c r="E15" i="10" s="1"/>
  <c r="AM28" i="11"/>
  <c r="AP28" i="11" s="1"/>
  <c r="E28" i="10" s="1"/>
  <c r="AO75" i="11"/>
  <c r="AM38" i="11"/>
  <c r="AP38" i="11" s="1"/>
  <c r="E38" i="10" s="1"/>
  <c r="AO7" i="11"/>
  <c r="AO24" i="11"/>
  <c r="AM60" i="11"/>
  <c r="AP60" i="11" s="1"/>
  <c r="E60" i="10" s="1"/>
  <c r="AO43" i="11"/>
  <c r="AM96" i="11"/>
  <c r="AP96" i="11" s="1"/>
  <c r="E96" i="10" s="1"/>
  <c r="AO6" i="11"/>
  <c r="AO52" i="11"/>
  <c r="AO84" i="11"/>
  <c r="AM61" i="11"/>
  <c r="AP61" i="11" s="1"/>
  <c r="E61" i="10" s="1"/>
  <c r="AM35" i="11"/>
  <c r="AP35" i="11" s="1"/>
  <c r="E35" i="10" s="1"/>
  <c r="AM33" i="11"/>
  <c r="AP33" i="11" s="1"/>
  <c r="E33" i="10" s="1"/>
  <c r="AO92" i="11"/>
  <c r="AJ27" i="11"/>
  <c r="AO44" i="11"/>
  <c r="AO8" i="11"/>
  <c r="AM19" i="11"/>
  <c r="AP19" i="11" s="1"/>
  <c r="E19" i="10" s="1"/>
  <c r="AM85" i="11"/>
  <c r="AP85" i="11" s="1"/>
  <c r="E85" i="10" s="1"/>
  <c r="AO63" i="11"/>
  <c r="AO62" i="11"/>
  <c r="AO45" i="11"/>
  <c r="AO18" i="11"/>
  <c r="AM83" i="11"/>
  <c r="AP83" i="11" s="1"/>
  <c r="E83" i="10" s="1"/>
  <c r="AM16" i="11"/>
  <c r="AP16" i="11" s="1"/>
  <c r="E16" i="10" s="1"/>
  <c r="AO22" i="11"/>
  <c r="AM75" i="11"/>
  <c r="AP75" i="11" s="1"/>
  <c r="E75" i="10" s="1"/>
  <c r="AM57" i="11"/>
  <c r="AP57" i="11" s="1"/>
  <c r="E57" i="10" s="1"/>
  <c r="AM95" i="11"/>
  <c r="AP95" i="11" s="1"/>
  <c r="E95" i="10" s="1"/>
  <c r="AM91" i="11"/>
  <c r="AP91" i="11" s="1"/>
  <c r="AM34" i="11"/>
  <c r="AP34" i="11" s="1"/>
  <c r="E34" i="10" s="1"/>
  <c r="AM40" i="11"/>
  <c r="AP40" i="11" s="1"/>
  <c r="E40" i="10" s="1"/>
  <c r="AM43" i="11"/>
  <c r="AP43" i="11" s="1"/>
  <c r="E43" i="10" s="1"/>
  <c r="AO35" i="11"/>
  <c r="AO68" i="11"/>
  <c r="AO9" i="11"/>
  <c r="AM93" i="11"/>
  <c r="AP93" i="11" s="1"/>
  <c r="E93" i="10" s="1"/>
  <c r="AM81" i="11"/>
  <c r="AP81" i="11" s="1"/>
  <c r="E81" i="10" s="1"/>
  <c r="AO78" i="11"/>
  <c r="AM92" i="11"/>
  <c r="AP92" i="11" s="1"/>
  <c r="E92" i="10" s="1"/>
  <c r="AG27" i="11"/>
  <c r="AS8" i="11" s="1"/>
  <c r="G38" i="17" s="1"/>
  <c r="U36" i="19" s="1"/>
  <c r="AN108" i="11"/>
  <c r="AM52" i="11"/>
  <c r="AP52" i="11" s="1"/>
  <c r="E52" i="10" s="1"/>
  <c r="AO76" i="11"/>
  <c r="AM68" i="11"/>
  <c r="AP68" i="11" s="1"/>
  <c r="E68" i="10" s="1"/>
  <c r="AO15" i="11"/>
  <c r="AO87" i="11"/>
  <c r="AO72" i="11"/>
  <c r="AM59" i="11"/>
  <c r="AP59" i="11" s="1"/>
  <c r="E59" i="10" s="1"/>
  <c r="AO21" i="11"/>
  <c r="AM9" i="11"/>
  <c r="AP9" i="11" s="1"/>
  <c r="E9" i="10" s="1"/>
  <c r="AF27" i="11"/>
  <c r="AS7" i="11" s="1"/>
  <c r="G37" i="17" s="1"/>
  <c r="T36" i="19" s="1"/>
  <c r="G12" i="17" l="1"/>
  <c r="G36" i="10"/>
  <c r="F36" i="10"/>
  <c r="F9" i="10"/>
  <c r="H10" i="10" s="1"/>
  <c r="G9" i="10"/>
  <c r="I10" i="10" s="1"/>
  <c r="F52" i="10"/>
  <c r="H53" i="10" s="1"/>
  <c r="G52" i="10"/>
  <c r="I53" i="10" s="1"/>
  <c r="F75" i="10"/>
  <c r="H76" i="10" s="1"/>
  <c r="G75" i="10"/>
  <c r="I76" i="10" s="1"/>
  <c r="F85" i="10"/>
  <c r="G85" i="10"/>
  <c r="I86" i="10" s="1"/>
  <c r="F61" i="10"/>
  <c r="G17" i="17"/>
  <c r="G61" i="10"/>
  <c r="I62" i="10" s="1"/>
  <c r="G87" i="10"/>
  <c r="I88" i="10" s="1"/>
  <c r="F87" i="10"/>
  <c r="G62" i="10"/>
  <c r="I63" i="10" s="1"/>
  <c r="F62" i="10"/>
  <c r="G77" i="10"/>
  <c r="F77" i="10"/>
  <c r="F48" i="10"/>
  <c r="G48" i="10"/>
  <c r="F10" i="10"/>
  <c r="H11" i="10" s="1"/>
  <c r="G10" i="10"/>
  <c r="F27" i="10"/>
  <c r="H28" i="10" s="1"/>
  <c r="G27" i="10"/>
  <c r="F57" i="10"/>
  <c r="G57" i="10"/>
  <c r="G13" i="10"/>
  <c r="F13" i="10"/>
  <c r="F19" i="10"/>
  <c r="G19" i="10"/>
  <c r="F38" i="10"/>
  <c r="H39" i="10" s="1"/>
  <c r="G38" i="10"/>
  <c r="G30" i="10"/>
  <c r="F30" i="10"/>
  <c r="F63" i="10"/>
  <c r="G63" i="10"/>
  <c r="I64" i="10" s="1"/>
  <c r="F101" i="10"/>
  <c r="H102" i="10" s="1"/>
  <c r="G101" i="10"/>
  <c r="I102" i="10" s="1"/>
  <c r="AP6" i="11"/>
  <c r="E6" i="10" s="1"/>
  <c r="AM107" i="11"/>
  <c r="AP107" i="11" s="1"/>
  <c r="G89" i="10"/>
  <c r="I90" i="10" s="1"/>
  <c r="F89" i="10"/>
  <c r="H90" i="10" s="1"/>
  <c r="G39" i="10"/>
  <c r="F39" i="10"/>
  <c r="F47" i="10"/>
  <c r="H48" i="10" s="1"/>
  <c r="G47" i="10"/>
  <c r="G20" i="10"/>
  <c r="F20" i="10"/>
  <c r="G64" i="10"/>
  <c r="F64" i="10"/>
  <c r="H65" i="10" s="1"/>
  <c r="G55" i="10"/>
  <c r="F55" i="10"/>
  <c r="F8" i="10"/>
  <c r="H9" i="10" s="1"/>
  <c r="G8" i="10"/>
  <c r="F35" i="10"/>
  <c r="H36" i="10" s="1"/>
  <c r="G35" i="10"/>
  <c r="F59" i="10"/>
  <c r="G59" i="10"/>
  <c r="I60" i="10" s="1"/>
  <c r="G43" i="10"/>
  <c r="F43" i="10"/>
  <c r="H44" i="10" s="1"/>
  <c r="F16" i="10"/>
  <c r="H17" i="10" s="1"/>
  <c r="G16" i="10"/>
  <c r="G8" i="17"/>
  <c r="G14" i="17"/>
  <c r="G46" i="10"/>
  <c r="F46" i="10"/>
  <c r="F22" i="10"/>
  <c r="H23" i="10" s="1"/>
  <c r="G22" i="10"/>
  <c r="F100" i="10"/>
  <c r="H101" i="10" s="1"/>
  <c r="G100" i="10"/>
  <c r="G54" i="10"/>
  <c r="I55" i="10" s="1"/>
  <c r="F54" i="10"/>
  <c r="G70" i="10"/>
  <c r="I71" i="10" s="1"/>
  <c r="F70" i="10"/>
  <c r="F45" i="10"/>
  <c r="G45" i="10"/>
  <c r="G15" i="17"/>
  <c r="F51" i="10"/>
  <c r="G51" i="10"/>
  <c r="F84" i="10"/>
  <c r="H85" i="10" s="1"/>
  <c r="G84" i="10"/>
  <c r="I85" i="10" s="1"/>
  <c r="F92" i="10"/>
  <c r="H93" i="10" s="1"/>
  <c r="G92" i="10"/>
  <c r="I93" i="10" s="1"/>
  <c r="F40" i="10"/>
  <c r="H41" i="10" s="1"/>
  <c r="G40" i="10"/>
  <c r="G83" i="10"/>
  <c r="I84" i="10" s="1"/>
  <c r="F83" i="10"/>
  <c r="AO107" i="11"/>
  <c r="G28" i="10"/>
  <c r="F28" i="10"/>
  <c r="G99" i="10"/>
  <c r="F99" i="10"/>
  <c r="H100" i="10" s="1"/>
  <c r="F23" i="10"/>
  <c r="G23" i="10"/>
  <c r="G19" i="17"/>
  <c r="F71" i="10"/>
  <c r="H72" i="10" s="1"/>
  <c r="G71" i="10"/>
  <c r="I72" i="10" s="1"/>
  <c r="G44" i="10"/>
  <c r="F44" i="10"/>
  <c r="G7" i="17"/>
  <c r="F11" i="10"/>
  <c r="H12" i="10" s="1"/>
  <c r="G11" i="10"/>
  <c r="I12" i="10" s="1"/>
  <c r="F94" i="10"/>
  <c r="H95" i="10" s="1"/>
  <c r="G94" i="10"/>
  <c r="I95" i="10" s="1"/>
  <c r="G34" i="10"/>
  <c r="F34" i="10"/>
  <c r="F96" i="10"/>
  <c r="G96" i="10"/>
  <c r="G15" i="10"/>
  <c r="F15" i="10"/>
  <c r="G42" i="10"/>
  <c r="F42" i="10"/>
  <c r="F106" i="10"/>
  <c r="G106" i="10"/>
  <c r="G9" i="17"/>
  <c r="F21" i="10"/>
  <c r="H22" i="10" s="1"/>
  <c r="G21" i="10"/>
  <c r="G56" i="10"/>
  <c r="I57" i="10" s="1"/>
  <c r="G16" i="17"/>
  <c r="F56" i="10"/>
  <c r="F58" i="10"/>
  <c r="H59" i="10" s="1"/>
  <c r="G58" i="10"/>
  <c r="I59" i="10" s="1"/>
  <c r="F37" i="10"/>
  <c r="H38" i="10" s="1"/>
  <c r="G37" i="10"/>
  <c r="G98" i="10"/>
  <c r="F98" i="10"/>
  <c r="F24" i="10"/>
  <c r="G24" i="10"/>
  <c r="F12" i="10"/>
  <c r="H13" i="10" s="1"/>
  <c r="G12" i="10"/>
  <c r="I13" i="10" s="1"/>
  <c r="G7" i="10"/>
  <c r="I8" i="10" s="1"/>
  <c r="F7" i="10"/>
  <c r="H8" i="10" s="1"/>
  <c r="F86" i="10"/>
  <c r="H87" i="10" s="1"/>
  <c r="G86" i="10"/>
  <c r="I87" i="10" s="1"/>
  <c r="G22" i="17"/>
  <c r="G21" i="17"/>
  <c r="G81" i="10"/>
  <c r="F81" i="10"/>
  <c r="AP109" i="11"/>
  <c r="E91" i="10"/>
  <c r="F97" i="10"/>
  <c r="H98" i="10" s="1"/>
  <c r="G97" i="10"/>
  <c r="I98" i="10" s="1"/>
  <c r="G78" i="10"/>
  <c r="F78" i="10"/>
  <c r="F67" i="10"/>
  <c r="G67" i="10"/>
  <c r="I68" i="10" s="1"/>
  <c r="F105" i="10"/>
  <c r="H106" i="10" s="1"/>
  <c r="G105" i="10"/>
  <c r="I106" i="10" s="1"/>
  <c r="F50" i="10"/>
  <c r="H51" i="10" s="1"/>
  <c r="G50" i="10"/>
  <c r="F82" i="10"/>
  <c r="H83" i="10" s="1"/>
  <c r="G82" i="10"/>
  <c r="I83" i="10" s="1"/>
  <c r="F17" i="10"/>
  <c r="G17" i="10"/>
  <c r="I18" i="10" s="1"/>
  <c r="F53" i="10"/>
  <c r="G53" i="10"/>
  <c r="G68" i="10"/>
  <c r="F68" i="10"/>
  <c r="G93" i="10"/>
  <c r="F93" i="10"/>
  <c r="F95" i="10"/>
  <c r="H96" i="10" s="1"/>
  <c r="G95" i="10"/>
  <c r="F33" i="10"/>
  <c r="H34" i="10" s="1"/>
  <c r="G33" i="10"/>
  <c r="F60" i="10"/>
  <c r="G60" i="10"/>
  <c r="F66" i="10"/>
  <c r="G18" i="17"/>
  <c r="G66" i="10"/>
  <c r="I67" i="10" s="1"/>
  <c r="F49" i="10"/>
  <c r="G49" i="10"/>
  <c r="F41" i="10"/>
  <c r="H42" i="10" s="1"/>
  <c r="G41" i="10"/>
  <c r="G13" i="17"/>
  <c r="G90" i="10"/>
  <c r="F90" i="10"/>
  <c r="H91" i="10" s="1"/>
  <c r="G80" i="10"/>
  <c r="I81" i="10" s="1"/>
  <c r="F80" i="10"/>
  <c r="G74" i="10"/>
  <c r="I75" i="10" s="1"/>
  <c r="F74" i="10"/>
  <c r="F79" i="10"/>
  <c r="H80" i="10" s="1"/>
  <c r="G79" i="10"/>
  <c r="G72" i="10"/>
  <c r="I73" i="10" s="1"/>
  <c r="F72" i="10"/>
  <c r="G26" i="10"/>
  <c r="F26" i="10"/>
  <c r="G10" i="17"/>
  <c r="G20" i="17"/>
  <c r="G76" i="10"/>
  <c r="I77" i="10" s="1"/>
  <c r="F76" i="10"/>
  <c r="H77" i="10" s="1"/>
  <c r="G25" i="10"/>
  <c r="F25" i="10"/>
  <c r="F103" i="10"/>
  <c r="G103" i="10"/>
  <c r="AS11" i="11"/>
  <c r="G102" i="10"/>
  <c r="I103" i="10" s="1"/>
  <c r="F102" i="10"/>
  <c r="F31" i="10"/>
  <c r="H32" i="10" s="1"/>
  <c r="G11" i="17"/>
  <c r="G31" i="10"/>
  <c r="G65" i="10"/>
  <c r="F65" i="10"/>
  <c r="H66" i="10" s="1"/>
  <c r="F18" i="10"/>
  <c r="G18" i="10"/>
  <c r="G104" i="10"/>
  <c r="I105" i="10" s="1"/>
  <c r="F104" i="10"/>
  <c r="F88" i="10"/>
  <c r="G88" i="10"/>
  <c r="G69" i="10"/>
  <c r="F69" i="10"/>
  <c r="F73" i="10"/>
  <c r="G73" i="10"/>
  <c r="F32" i="10"/>
  <c r="G32" i="10"/>
  <c r="F29" i="10"/>
  <c r="H30" i="10" s="1"/>
  <c r="G29" i="10"/>
  <c r="F14" i="10"/>
  <c r="G14" i="10"/>
  <c r="G41" i="17"/>
  <c r="S36" i="19"/>
  <c r="M87" i="10" l="1"/>
  <c r="S87" i="10"/>
  <c r="M84" i="10"/>
  <c r="S84" i="10" s="1"/>
  <c r="L76" i="10"/>
  <c r="R76" i="10"/>
  <c r="H33" i="10"/>
  <c r="L32" i="10"/>
  <c r="R32" i="10" s="1"/>
  <c r="M105" i="10"/>
  <c r="S105" i="10"/>
  <c r="H103" i="10"/>
  <c r="L102" i="10"/>
  <c r="R102" i="10" s="1"/>
  <c r="J41" i="10"/>
  <c r="I42" i="10"/>
  <c r="K41" i="10"/>
  <c r="H61" i="10"/>
  <c r="I69" i="10"/>
  <c r="M68" i="10"/>
  <c r="S68" i="10" s="1"/>
  <c r="I99" i="10"/>
  <c r="M98" i="10"/>
  <c r="S98" i="10" s="1"/>
  <c r="K21" i="10"/>
  <c r="J21" i="10"/>
  <c r="I22" i="10"/>
  <c r="I16" i="10"/>
  <c r="L12" i="10"/>
  <c r="R12" i="10" s="1"/>
  <c r="T12" i="10" s="1"/>
  <c r="H24" i="10"/>
  <c r="L23" i="10"/>
  <c r="R23" i="10" s="1"/>
  <c r="K40" i="10"/>
  <c r="I41" i="10"/>
  <c r="J40" i="10"/>
  <c r="L101" i="10"/>
  <c r="R101" i="10" s="1"/>
  <c r="L9" i="10"/>
  <c r="R9" i="10" s="1"/>
  <c r="R48" i="10"/>
  <c r="H20" i="10"/>
  <c r="L11" i="10"/>
  <c r="R11" i="10"/>
  <c r="K50" i="10"/>
  <c r="J50" i="10"/>
  <c r="I51" i="10"/>
  <c r="H99" i="10"/>
  <c r="L98" i="10"/>
  <c r="R98" i="10" s="1"/>
  <c r="T98" i="10" s="1"/>
  <c r="I24" i="10"/>
  <c r="J23" i="10"/>
  <c r="K23" i="10"/>
  <c r="M16" i="10"/>
  <c r="I17" i="10"/>
  <c r="M102" i="10"/>
  <c r="S102" i="10" s="1"/>
  <c r="I74" i="10"/>
  <c r="M73" i="10"/>
  <c r="S73" i="10" s="1"/>
  <c r="I19" i="10"/>
  <c r="M18" i="10"/>
  <c r="S18" i="10" s="1"/>
  <c r="H75" i="10"/>
  <c r="K33" i="10"/>
  <c r="J33" i="10"/>
  <c r="I34" i="10"/>
  <c r="I54" i="10"/>
  <c r="M53" i="10"/>
  <c r="S53" i="10" s="1"/>
  <c r="M106" i="10"/>
  <c r="S106" i="10"/>
  <c r="G23" i="17"/>
  <c r="G29" i="17" s="1"/>
  <c r="S7" i="19" s="1"/>
  <c r="F91" i="10"/>
  <c r="G91" i="10"/>
  <c r="L8" i="10"/>
  <c r="R8" i="10" s="1"/>
  <c r="T8" i="10" s="1"/>
  <c r="I38" i="10"/>
  <c r="K37" i="10"/>
  <c r="J37" i="10"/>
  <c r="L22" i="10"/>
  <c r="R22" i="10"/>
  <c r="I97" i="10"/>
  <c r="L100" i="10"/>
  <c r="R100" i="10" s="1"/>
  <c r="T100" i="10" s="1"/>
  <c r="L41" i="10"/>
  <c r="R41" i="10" s="1"/>
  <c r="I46" i="10"/>
  <c r="K45" i="10"/>
  <c r="J45" i="10"/>
  <c r="K22" i="10"/>
  <c r="J22" i="10"/>
  <c r="I23" i="10"/>
  <c r="H56" i="10"/>
  <c r="H40" i="10"/>
  <c r="L39" i="10"/>
  <c r="R39" i="10" s="1"/>
  <c r="H14" i="10"/>
  <c r="L13" i="10"/>
  <c r="R13" i="10" s="1"/>
  <c r="K48" i="10"/>
  <c r="J48" i="10"/>
  <c r="I49" i="10"/>
  <c r="M62" i="10"/>
  <c r="S62" i="10" s="1"/>
  <c r="J32" i="10"/>
  <c r="I33" i="10"/>
  <c r="K32" i="10"/>
  <c r="I80" i="10"/>
  <c r="H16" i="10"/>
  <c r="H52" i="10"/>
  <c r="L51" i="10"/>
  <c r="R51" i="10" s="1"/>
  <c r="K47" i="10"/>
  <c r="I48" i="10"/>
  <c r="J47" i="10"/>
  <c r="I20" i="10"/>
  <c r="M19" i="10"/>
  <c r="S19" i="10" s="1"/>
  <c r="H74" i="10"/>
  <c r="L74" i="10" s="1"/>
  <c r="H19" i="10"/>
  <c r="L19" i="10" s="1"/>
  <c r="R19" i="10" s="1"/>
  <c r="T19" i="10" s="1"/>
  <c r="M75" i="10"/>
  <c r="S75" i="10" s="1"/>
  <c r="I50" i="10"/>
  <c r="M50" i="10" s="1"/>
  <c r="S50" i="10" s="1"/>
  <c r="K49" i="10"/>
  <c r="J49" i="10"/>
  <c r="L53" i="10"/>
  <c r="R53" i="10" s="1"/>
  <c r="T53" i="10" s="1"/>
  <c r="H54" i="10"/>
  <c r="L38" i="10"/>
  <c r="R38" i="10" s="1"/>
  <c r="G26" i="17"/>
  <c r="H97" i="10"/>
  <c r="L96" i="10"/>
  <c r="H45" i="10"/>
  <c r="L44" i="10"/>
  <c r="R44" i="10" s="1"/>
  <c r="M99" i="10"/>
  <c r="I100" i="10"/>
  <c r="H46" i="10"/>
  <c r="L45" i="10"/>
  <c r="I44" i="10"/>
  <c r="K43" i="10"/>
  <c r="J43" i="10"/>
  <c r="I56" i="10"/>
  <c r="M55" i="10"/>
  <c r="J39" i="10"/>
  <c r="K39" i="10"/>
  <c r="I40" i="10"/>
  <c r="H64" i="10"/>
  <c r="I14" i="10"/>
  <c r="M14" i="10" s="1"/>
  <c r="S14" i="10" s="1"/>
  <c r="M13" i="10"/>
  <c r="L48" i="10"/>
  <c r="H49" i="10"/>
  <c r="L49" i="10" s="1"/>
  <c r="R49" i="10" s="1"/>
  <c r="H69" i="10"/>
  <c r="M12" i="10"/>
  <c r="S12" i="10"/>
  <c r="I9" i="10"/>
  <c r="M8" i="10"/>
  <c r="S8" i="10" s="1"/>
  <c r="I11" i="10"/>
  <c r="M10" i="10"/>
  <c r="S10" i="10" s="1"/>
  <c r="I15" i="10"/>
  <c r="H70" i="10"/>
  <c r="L69" i="10"/>
  <c r="R69" i="10" s="1"/>
  <c r="I104" i="10"/>
  <c r="M103" i="10"/>
  <c r="S103" i="10" s="1"/>
  <c r="H27" i="10"/>
  <c r="H81" i="10"/>
  <c r="L80" i="10"/>
  <c r="R80" i="10" s="1"/>
  <c r="H50" i="10"/>
  <c r="I96" i="10"/>
  <c r="M96" i="10" s="1"/>
  <c r="S96" i="10" s="1"/>
  <c r="M95" i="10"/>
  <c r="S95" i="10" s="1"/>
  <c r="L81" i="10"/>
  <c r="H82" i="10"/>
  <c r="S13" i="10"/>
  <c r="M59" i="10"/>
  <c r="S59" i="10"/>
  <c r="H35" i="10"/>
  <c r="L34" i="10"/>
  <c r="R34" i="10" s="1"/>
  <c r="K44" i="10"/>
  <c r="I45" i="10"/>
  <c r="J44" i="10"/>
  <c r="H29" i="10"/>
  <c r="L28" i="10"/>
  <c r="H71" i="10"/>
  <c r="L70" i="10"/>
  <c r="H47" i="10"/>
  <c r="L46" i="10"/>
  <c r="R46" i="10" s="1"/>
  <c r="L65" i="10"/>
  <c r="R65" i="10"/>
  <c r="L90" i="10"/>
  <c r="R90" i="10"/>
  <c r="H31" i="10"/>
  <c r="L30" i="10"/>
  <c r="I58" i="10"/>
  <c r="M57" i="10"/>
  <c r="S57" i="10" s="1"/>
  <c r="L77" i="10"/>
  <c r="R77" i="10" s="1"/>
  <c r="T77" i="10" s="1"/>
  <c r="H78" i="10"/>
  <c r="L61" i="10"/>
  <c r="H62" i="10"/>
  <c r="L10" i="10"/>
  <c r="R10" i="10" s="1"/>
  <c r="T10" i="10" s="1"/>
  <c r="H105" i="10"/>
  <c r="L104" i="10"/>
  <c r="R104" i="10" s="1"/>
  <c r="I61" i="10"/>
  <c r="M60" i="10"/>
  <c r="S60" i="10" s="1"/>
  <c r="I101" i="10"/>
  <c r="M100" i="10"/>
  <c r="S100" i="10" s="1"/>
  <c r="H88" i="10"/>
  <c r="L87" i="10"/>
  <c r="R87" i="10" s="1"/>
  <c r="T87" i="10" s="1"/>
  <c r="L14" i="10"/>
  <c r="H15" i="10"/>
  <c r="L15" i="10" s="1"/>
  <c r="R15" i="10" s="1"/>
  <c r="I70" i="10"/>
  <c r="M69" i="10"/>
  <c r="I66" i="10"/>
  <c r="H104" i="10"/>
  <c r="L103" i="10"/>
  <c r="J26" i="10"/>
  <c r="K26" i="10"/>
  <c r="I27" i="10"/>
  <c r="M67" i="10"/>
  <c r="S67" i="10" s="1"/>
  <c r="R96" i="10"/>
  <c r="H18" i="10"/>
  <c r="L17" i="10"/>
  <c r="R17" i="10" s="1"/>
  <c r="H68" i="10"/>
  <c r="L68" i="10" s="1"/>
  <c r="R68" i="10" s="1"/>
  <c r="T68" i="10" s="1"/>
  <c r="I82" i="10"/>
  <c r="M81" i="10"/>
  <c r="S81" i="10" s="1"/>
  <c r="L106" i="10"/>
  <c r="R106" i="10" s="1"/>
  <c r="T106" i="10" s="1"/>
  <c r="K34" i="10"/>
  <c r="J34" i="10"/>
  <c r="I35" i="10"/>
  <c r="M34" i="10"/>
  <c r="S34" i="10" s="1"/>
  <c r="M72" i="10"/>
  <c r="S72" i="10" s="1"/>
  <c r="I29" i="10"/>
  <c r="M29" i="10" s="1"/>
  <c r="S29" i="10" s="1"/>
  <c r="K28" i="10"/>
  <c r="M28" i="10"/>
  <c r="J28" i="10"/>
  <c r="M85" i="10"/>
  <c r="S85" i="10"/>
  <c r="M71" i="10"/>
  <c r="S71" i="10" s="1"/>
  <c r="J46" i="10"/>
  <c r="K46" i="10"/>
  <c r="I47" i="10"/>
  <c r="M47" i="10" s="1"/>
  <c r="S47" i="10" s="1"/>
  <c r="H60" i="10"/>
  <c r="L59" i="10"/>
  <c r="R59" i="10" s="1"/>
  <c r="I65" i="10"/>
  <c r="M65" i="10" s="1"/>
  <c r="M64" i="10"/>
  <c r="S64" i="10" s="1"/>
  <c r="I31" i="10"/>
  <c r="K30" i="10"/>
  <c r="J30" i="10"/>
  <c r="H58" i="10"/>
  <c r="L57" i="10"/>
  <c r="R57" i="10" s="1"/>
  <c r="T57" i="10" s="1"/>
  <c r="I78" i="10"/>
  <c r="M77" i="10"/>
  <c r="S77" i="10" s="1"/>
  <c r="M86" i="10"/>
  <c r="S86" i="10" s="1"/>
  <c r="H37" i="10"/>
  <c r="L36" i="10"/>
  <c r="R36" i="10" s="1"/>
  <c r="J29" i="10"/>
  <c r="I30" i="10"/>
  <c r="M30" i="10" s="1"/>
  <c r="S30" i="10" s="1"/>
  <c r="K29" i="10"/>
  <c r="I89" i="10"/>
  <c r="M88" i="10"/>
  <c r="S88" i="10" s="1"/>
  <c r="K31" i="10"/>
  <c r="I32" i="10"/>
  <c r="M32" i="10" s="1"/>
  <c r="S32" i="10" s="1"/>
  <c r="J31" i="10"/>
  <c r="M31" i="10"/>
  <c r="S31" i="10" s="1"/>
  <c r="H26" i="10"/>
  <c r="H73" i="10"/>
  <c r="L72" i="10"/>
  <c r="R72" i="10" s="1"/>
  <c r="H94" i="10"/>
  <c r="L93" i="10"/>
  <c r="R93" i="10" s="1"/>
  <c r="T93" i="10" s="1"/>
  <c r="M83" i="10"/>
  <c r="S83" i="10"/>
  <c r="H79" i="10"/>
  <c r="L78" i="10"/>
  <c r="R78" i="10" s="1"/>
  <c r="G30" i="17"/>
  <c r="I25" i="10"/>
  <c r="J24" i="10"/>
  <c r="K24" i="10"/>
  <c r="H57" i="10"/>
  <c r="L56" i="10"/>
  <c r="R56" i="10" s="1"/>
  <c r="H43" i="10"/>
  <c r="L42" i="10"/>
  <c r="R42" i="10" s="1"/>
  <c r="H55" i="10"/>
  <c r="L55" i="10" s="1"/>
  <c r="L54" i="10"/>
  <c r="R54" i="10" s="1"/>
  <c r="K35" i="10"/>
  <c r="J35" i="10"/>
  <c r="I36" i="10"/>
  <c r="M35" i="10"/>
  <c r="H21" i="10"/>
  <c r="L20" i="10"/>
  <c r="R20" i="10" s="1"/>
  <c r="J38" i="10"/>
  <c r="M38" i="10"/>
  <c r="I39" i="10"/>
  <c r="M39" i="10" s="1"/>
  <c r="S39" i="10" s="1"/>
  <c r="K38" i="10"/>
  <c r="I28" i="10"/>
  <c r="K27" i="10"/>
  <c r="J27" i="10"/>
  <c r="H63" i="10"/>
  <c r="L63" i="10" s="1"/>
  <c r="L62" i="10"/>
  <c r="R62" i="10" s="1"/>
  <c r="H86" i="10"/>
  <c r="L85" i="10"/>
  <c r="R85" i="10" s="1"/>
  <c r="T85" i="10" s="1"/>
  <c r="I37" i="10"/>
  <c r="M37" i="10" s="1"/>
  <c r="S37" i="10" s="1"/>
  <c r="J36" i="10"/>
  <c r="K36" i="10"/>
  <c r="M36" i="10"/>
  <c r="S36" i="10" s="1"/>
  <c r="R30" i="10"/>
  <c r="H89" i="10"/>
  <c r="L88" i="10"/>
  <c r="G27" i="17"/>
  <c r="J25" i="10"/>
  <c r="I26" i="10"/>
  <c r="K25" i="10"/>
  <c r="I91" i="10"/>
  <c r="M90" i="10"/>
  <c r="S90" i="10" s="1"/>
  <c r="L66" i="10"/>
  <c r="R66" i="10" s="1"/>
  <c r="H67" i="10"/>
  <c r="L67" i="10" s="1"/>
  <c r="R67" i="10" s="1"/>
  <c r="T67" i="10" s="1"/>
  <c r="I94" i="10"/>
  <c r="M93" i="10"/>
  <c r="S93" i="10" s="1"/>
  <c r="I79" i="10"/>
  <c r="M79" i="10" s="1"/>
  <c r="S79" i="10" s="1"/>
  <c r="M78" i="10"/>
  <c r="H25" i="10"/>
  <c r="L25" i="10" s="1"/>
  <c r="R25" i="10" s="1"/>
  <c r="L24" i="10"/>
  <c r="I43" i="10"/>
  <c r="M43" i="10" s="1"/>
  <c r="S43" i="10" s="1"/>
  <c r="K42" i="10"/>
  <c r="M42" i="10"/>
  <c r="J42" i="10"/>
  <c r="L95" i="10"/>
  <c r="R95" i="10"/>
  <c r="T95" i="10" s="1"/>
  <c r="AN95" i="10" s="1"/>
  <c r="G28" i="17"/>
  <c r="H84" i="10"/>
  <c r="L83" i="10"/>
  <c r="R83" i="10" s="1"/>
  <c r="T83" i="10" s="1"/>
  <c r="J51" i="10"/>
  <c r="K51" i="10"/>
  <c r="I52" i="10"/>
  <c r="M51" i="10"/>
  <c r="S51" i="10" s="1"/>
  <c r="S55" i="10"/>
  <c r="M20" i="10"/>
  <c r="K20" i="10"/>
  <c r="I21" i="10"/>
  <c r="J20" i="10"/>
  <c r="F6" i="10"/>
  <c r="G6" i="10"/>
  <c r="I7" i="10" s="1"/>
  <c r="M7" i="10" s="1"/>
  <c r="S7" i="10" s="1"/>
  <c r="G6" i="17"/>
  <c r="E107" i="10"/>
  <c r="R28" i="10"/>
  <c r="M63" i="10"/>
  <c r="S63" i="10"/>
  <c r="M76" i="10"/>
  <c r="S76" i="10"/>
  <c r="AL57" i="10"/>
  <c r="AN57" i="10"/>
  <c r="AL95" i="10"/>
  <c r="AL53" i="10" l="1"/>
  <c r="AN53" i="10"/>
  <c r="AN12" i="10"/>
  <c r="AL12" i="10"/>
  <c r="AL10" i="10"/>
  <c r="AN10" i="10"/>
  <c r="AL100" i="10"/>
  <c r="AN100" i="10"/>
  <c r="AN68" i="10"/>
  <c r="AL68" i="10"/>
  <c r="AL93" i="10"/>
  <c r="AN93" i="10"/>
  <c r="AN8" i="10"/>
  <c r="AL8" i="10"/>
  <c r="AL19" i="10"/>
  <c r="AN19" i="10"/>
  <c r="AL67" i="10"/>
  <c r="AN67" i="10"/>
  <c r="AL77" i="10"/>
  <c r="AN77" i="10"/>
  <c r="T66" i="10"/>
  <c r="AN106" i="10"/>
  <c r="AL106" i="10"/>
  <c r="M52" i="10"/>
  <c r="S52" i="10"/>
  <c r="T36" i="10"/>
  <c r="R88" i="10"/>
  <c r="T88" i="10" s="1"/>
  <c r="L31" i="10"/>
  <c r="R31" i="10"/>
  <c r="L71" i="10"/>
  <c r="R71" i="10" s="1"/>
  <c r="L35" i="10"/>
  <c r="R35" i="10" s="1"/>
  <c r="T35" i="10" s="1"/>
  <c r="M9" i="10"/>
  <c r="S9" i="10" s="1"/>
  <c r="T9" i="10" s="1"/>
  <c r="L33" i="10"/>
  <c r="R33" i="10"/>
  <c r="H7" i="10"/>
  <c r="L7" i="10" s="1"/>
  <c r="R7" i="10" s="1"/>
  <c r="T7" i="10" s="1"/>
  <c r="L6" i="10"/>
  <c r="R6" i="10" s="1"/>
  <c r="M94" i="10"/>
  <c r="S94" i="10" s="1"/>
  <c r="AL85" i="10"/>
  <c r="AN85" i="10"/>
  <c r="L94" i="10"/>
  <c r="R94" i="10"/>
  <c r="L37" i="10"/>
  <c r="R37" i="10" s="1"/>
  <c r="T96" i="10"/>
  <c r="T90" i="10"/>
  <c r="L50" i="10"/>
  <c r="R50" i="10" s="1"/>
  <c r="T50" i="10" s="1"/>
  <c r="M56" i="10"/>
  <c r="S56" i="10"/>
  <c r="M80" i="10"/>
  <c r="S80" i="10"/>
  <c r="T80" i="10" s="1"/>
  <c r="S49" i="10"/>
  <c r="T49" i="10" s="1"/>
  <c r="L75" i="10"/>
  <c r="R75" i="10" s="1"/>
  <c r="T75" i="10" s="1"/>
  <c r="M17" i="10"/>
  <c r="S17" i="10"/>
  <c r="S42" i="10"/>
  <c r="T42" i="10" s="1"/>
  <c r="T76" i="10"/>
  <c r="H6" i="10"/>
  <c r="L86" i="10"/>
  <c r="R86" i="10"/>
  <c r="M25" i="10"/>
  <c r="S25" i="10" s="1"/>
  <c r="T25" i="10" s="1"/>
  <c r="T72" i="10"/>
  <c r="M66" i="10"/>
  <c r="S66" i="10"/>
  <c r="M101" i="10"/>
  <c r="S101" i="10"/>
  <c r="T101" i="10" s="1"/>
  <c r="R70" i="10"/>
  <c r="W18" i="10" s="1"/>
  <c r="M48" i="10"/>
  <c r="S48" i="10" s="1"/>
  <c r="T48" i="10" s="1"/>
  <c r="M23" i="10"/>
  <c r="S23" i="10"/>
  <c r="T23" i="10" s="1"/>
  <c r="R24" i="10"/>
  <c r="M21" i="10"/>
  <c r="S21" i="10"/>
  <c r="AN83" i="10"/>
  <c r="AL83" i="10"/>
  <c r="L89" i="10"/>
  <c r="R89" i="10"/>
  <c r="T62" i="10"/>
  <c r="R55" i="10"/>
  <c r="T55" i="10" s="1"/>
  <c r="R73" i="10"/>
  <c r="T73" i="10" s="1"/>
  <c r="M89" i="10"/>
  <c r="S89" i="10" s="1"/>
  <c r="X22" i="10" s="1"/>
  <c r="L29" i="10"/>
  <c r="R29" i="10"/>
  <c r="T29" i="10" s="1"/>
  <c r="R81" i="10"/>
  <c r="L64" i="10"/>
  <c r="R64" i="10"/>
  <c r="T64" i="10" s="1"/>
  <c r="R45" i="10"/>
  <c r="L18" i="10"/>
  <c r="R18" i="10" s="1"/>
  <c r="T18" i="10" s="1"/>
  <c r="S38" i="10"/>
  <c r="T38" i="10" s="1"/>
  <c r="S99" i="10"/>
  <c r="T102" i="10"/>
  <c r="I6" i="10"/>
  <c r="L84" i="10"/>
  <c r="R84" i="10"/>
  <c r="T84" i="10" s="1"/>
  <c r="T30" i="10"/>
  <c r="R63" i="10"/>
  <c r="T63" i="10" s="1"/>
  <c r="M82" i="10"/>
  <c r="S82" i="10" s="1"/>
  <c r="X21" i="10" s="1"/>
  <c r="M27" i="10"/>
  <c r="S27" i="10" s="1"/>
  <c r="M70" i="10"/>
  <c r="S70" i="10" s="1"/>
  <c r="M61" i="10"/>
  <c r="S61" i="10"/>
  <c r="L82" i="10"/>
  <c r="R82" i="10" s="1"/>
  <c r="L27" i="10"/>
  <c r="R27" i="10" s="1"/>
  <c r="S15" i="10"/>
  <c r="T15" i="10" s="1"/>
  <c r="M49" i="10"/>
  <c r="L73" i="10"/>
  <c r="T51" i="10"/>
  <c r="M33" i="10"/>
  <c r="S33" i="10"/>
  <c r="X11" i="10" s="1"/>
  <c r="T13" i="10"/>
  <c r="M54" i="10"/>
  <c r="S54" i="10" s="1"/>
  <c r="R103" i="10"/>
  <c r="T103" i="10" s="1"/>
  <c r="L21" i="10"/>
  <c r="R21" i="10"/>
  <c r="L43" i="10"/>
  <c r="R43" i="10"/>
  <c r="T43" i="10" s="1"/>
  <c r="L79" i="10"/>
  <c r="R79" i="10"/>
  <c r="T79" i="10" s="1"/>
  <c r="R26" i="10"/>
  <c r="S78" i="10"/>
  <c r="X20" i="10" s="1"/>
  <c r="M45" i="10"/>
  <c r="S45" i="10" s="1"/>
  <c r="L26" i="10"/>
  <c r="M40" i="10"/>
  <c r="S40" i="10"/>
  <c r="X12" i="10" s="1"/>
  <c r="M44" i="10"/>
  <c r="S44" i="10"/>
  <c r="T44" i="10" s="1"/>
  <c r="L97" i="10"/>
  <c r="R97" i="10"/>
  <c r="R74" i="10"/>
  <c r="L52" i="10"/>
  <c r="R52" i="10"/>
  <c r="T52" i="10" s="1"/>
  <c r="R14" i="10"/>
  <c r="T14" i="10" s="1"/>
  <c r="M97" i="10"/>
  <c r="S97" i="10"/>
  <c r="M24" i="10"/>
  <c r="S24" i="10"/>
  <c r="M15" i="10"/>
  <c r="S69" i="10"/>
  <c r="T69" i="10" s="1"/>
  <c r="T56" i="10"/>
  <c r="S65" i="10"/>
  <c r="T65" i="10" s="1"/>
  <c r="L105" i="10"/>
  <c r="R105" i="10"/>
  <c r="T105" i="10" s="1"/>
  <c r="M58" i="10"/>
  <c r="S58" i="10"/>
  <c r="L47" i="10"/>
  <c r="R47" i="10"/>
  <c r="T47" i="10" s="1"/>
  <c r="M11" i="10"/>
  <c r="S11" i="10"/>
  <c r="X7" i="10" s="1"/>
  <c r="T39" i="10"/>
  <c r="I92" i="10"/>
  <c r="M92" i="10" s="1"/>
  <c r="S92" i="10" s="1"/>
  <c r="M91" i="10"/>
  <c r="S91" i="10" s="1"/>
  <c r="M74" i="10"/>
  <c r="S74" i="10"/>
  <c r="X19" i="10" s="1"/>
  <c r="AL98" i="10"/>
  <c r="AN98" i="10"/>
  <c r="S16" i="10"/>
  <c r="L60" i="10"/>
  <c r="R60" i="10" s="1"/>
  <c r="G25" i="17"/>
  <c r="G24" i="17"/>
  <c r="M26" i="10"/>
  <c r="S26" i="10" s="1"/>
  <c r="S28" i="10"/>
  <c r="T28" i="10" s="1"/>
  <c r="L58" i="10"/>
  <c r="R58" i="10"/>
  <c r="T59" i="10"/>
  <c r="S35" i="10"/>
  <c r="T17" i="10"/>
  <c r="AL87" i="10"/>
  <c r="AN87" i="10"/>
  <c r="T34" i="10"/>
  <c r="M104" i="10"/>
  <c r="S104" i="10"/>
  <c r="T104" i="10" s="1"/>
  <c r="S20" i="10"/>
  <c r="T20" i="10" s="1"/>
  <c r="L16" i="10"/>
  <c r="R16" i="10" s="1"/>
  <c r="L40" i="10"/>
  <c r="R40" i="10" s="1"/>
  <c r="T40" i="10" s="1"/>
  <c r="M46" i="10"/>
  <c r="S46" i="10" s="1"/>
  <c r="H92" i="10"/>
  <c r="L92" i="10" s="1"/>
  <c r="R92" i="10" s="1"/>
  <c r="L91" i="10"/>
  <c r="R91" i="10" s="1"/>
  <c r="L99" i="10"/>
  <c r="R99" i="10" s="1"/>
  <c r="T99" i="10" s="1"/>
  <c r="M41" i="10"/>
  <c r="S41" i="10" s="1"/>
  <c r="M22" i="10"/>
  <c r="S22" i="10" s="1"/>
  <c r="T22" i="10" s="1"/>
  <c r="R61" i="10"/>
  <c r="T32" i="10"/>
  <c r="AL7" i="10"/>
  <c r="AN7" i="10"/>
  <c r="AN38" i="10" l="1"/>
  <c r="AL38" i="10"/>
  <c r="AL35" i="10"/>
  <c r="AN35" i="10"/>
  <c r="AN99" i="10"/>
  <c r="AL99" i="10"/>
  <c r="AL101" i="10"/>
  <c r="AN101" i="10"/>
  <c r="AL28" i="10"/>
  <c r="AN28" i="10"/>
  <c r="AN18" i="10"/>
  <c r="AL18" i="10"/>
  <c r="AN42" i="10"/>
  <c r="AL42" i="10"/>
  <c r="T71" i="10"/>
  <c r="W19" i="10"/>
  <c r="AL69" i="10"/>
  <c r="AN69" i="10"/>
  <c r="AL50" i="10"/>
  <c r="AN50" i="10"/>
  <c r="X14" i="10"/>
  <c r="T46" i="10"/>
  <c r="T82" i="10"/>
  <c r="AL23" i="10"/>
  <c r="AN23" i="10"/>
  <c r="X10" i="10"/>
  <c r="T27" i="10"/>
  <c r="W8" i="10"/>
  <c r="T16" i="10"/>
  <c r="T60" i="10"/>
  <c r="Y16" i="10" s="1"/>
  <c r="W16" i="10"/>
  <c r="AN25" i="10"/>
  <c r="AL25" i="10"/>
  <c r="AL75" i="10"/>
  <c r="AN75" i="10"/>
  <c r="T54" i="10"/>
  <c r="X15" i="10"/>
  <c r="AN22" i="10"/>
  <c r="AL22" i="10"/>
  <c r="AL48" i="10"/>
  <c r="AN48" i="10"/>
  <c r="AL49" i="10"/>
  <c r="AN49" i="10"/>
  <c r="T37" i="10"/>
  <c r="W12" i="10"/>
  <c r="AL9" i="10"/>
  <c r="AN9" i="10"/>
  <c r="AN15" i="10"/>
  <c r="AL15" i="10"/>
  <c r="AL40" i="10"/>
  <c r="AN40" i="10"/>
  <c r="AN44" i="10"/>
  <c r="AL44" i="10"/>
  <c r="AL20" i="10"/>
  <c r="AN20" i="10"/>
  <c r="AN65" i="10"/>
  <c r="AL65" i="10"/>
  <c r="X13" i="10"/>
  <c r="T41" i="10"/>
  <c r="AN104" i="10"/>
  <c r="AL104" i="10"/>
  <c r="AL80" i="10"/>
  <c r="AN80" i="10"/>
  <c r="AN34" i="10"/>
  <c r="AL34" i="10"/>
  <c r="T97" i="10"/>
  <c r="AN43" i="10"/>
  <c r="AL43" i="10"/>
  <c r="AL63" i="10"/>
  <c r="AN63" i="10"/>
  <c r="AL72" i="10"/>
  <c r="AN72" i="10"/>
  <c r="AN76" i="10"/>
  <c r="AL76" i="10"/>
  <c r="W14" i="10"/>
  <c r="AL13" i="10"/>
  <c r="AN13" i="10"/>
  <c r="AL30" i="10"/>
  <c r="AN30" i="10"/>
  <c r="T45" i="10"/>
  <c r="W20" i="10"/>
  <c r="AN90" i="10"/>
  <c r="AL90" i="10"/>
  <c r="T21" i="10"/>
  <c r="W9" i="10"/>
  <c r="T70" i="10"/>
  <c r="AN36" i="10"/>
  <c r="AL36" i="10"/>
  <c r="AL17" i="10"/>
  <c r="AN17" i="10"/>
  <c r="AN56" i="10"/>
  <c r="AL56" i="10"/>
  <c r="AN73" i="10"/>
  <c r="AL73" i="10"/>
  <c r="W6" i="10"/>
  <c r="X9" i="10"/>
  <c r="AN96" i="10"/>
  <c r="AL96" i="10"/>
  <c r="AL14" i="10"/>
  <c r="AN14" i="10"/>
  <c r="AL51" i="10"/>
  <c r="AN51" i="10"/>
  <c r="Y15" i="10"/>
  <c r="M6" i="10"/>
  <c r="S6" i="10" s="1"/>
  <c r="W21" i="10"/>
  <c r="T81" i="10"/>
  <c r="AL55" i="10"/>
  <c r="AN55" i="10"/>
  <c r="T24" i="10"/>
  <c r="T86" i="10"/>
  <c r="W22" i="10"/>
  <c r="X16" i="10"/>
  <c r="AN84" i="10"/>
  <c r="AL84" i="10"/>
  <c r="AL52" i="10"/>
  <c r="AN52" i="10"/>
  <c r="T26" i="10"/>
  <c r="W10" i="10"/>
  <c r="W15" i="10"/>
  <c r="X17" i="10"/>
  <c r="T78" i="10"/>
  <c r="AL102" i="10"/>
  <c r="AN102" i="10"/>
  <c r="AN29" i="10"/>
  <c r="AL29" i="10"/>
  <c r="AL62" i="10"/>
  <c r="AN62" i="10"/>
  <c r="T94" i="10"/>
  <c r="T33" i="10"/>
  <c r="T31" i="10"/>
  <c r="W11" i="10"/>
  <c r="AN64" i="10"/>
  <c r="AL64" i="10"/>
  <c r="T91" i="10"/>
  <c r="W23" i="10"/>
  <c r="AN59" i="10"/>
  <c r="AL59" i="10"/>
  <c r="W17" i="10"/>
  <c r="T61" i="10"/>
  <c r="T58" i="10"/>
  <c r="AL105" i="10"/>
  <c r="AN105" i="10"/>
  <c r="T11" i="10"/>
  <c r="AN79" i="10"/>
  <c r="AL79" i="10"/>
  <c r="AL103" i="10"/>
  <c r="AN103" i="10"/>
  <c r="T89" i="10"/>
  <c r="X18" i="10"/>
  <c r="W13" i="10"/>
  <c r="AN47" i="10"/>
  <c r="AL47" i="10"/>
  <c r="AN66" i="10"/>
  <c r="AL66" i="10"/>
  <c r="Y18" i="10"/>
  <c r="AL32" i="10"/>
  <c r="AN32" i="10"/>
  <c r="X23" i="10"/>
  <c r="T92" i="10"/>
  <c r="X8" i="10"/>
  <c r="AL39" i="10"/>
  <c r="AN39" i="10"/>
  <c r="W7" i="10"/>
  <c r="T74" i="10"/>
  <c r="AL88" i="10"/>
  <c r="AN88" i="10"/>
  <c r="X6" i="10" l="1"/>
  <c r="X24" i="10" s="1"/>
  <c r="T6" i="10"/>
  <c r="AI16" i="10"/>
  <c r="AE16" i="10"/>
  <c r="AH16" i="10"/>
  <c r="AF16" i="10"/>
  <c r="AG16" i="10"/>
  <c r="AH18" i="10"/>
  <c r="AI18" i="10"/>
  <c r="AE18" i="10"/>
  <c r="AF18" i="10"/>
  <c r="AG18" i="10"/>
  <c r="AN61" i="10"/>
  <c r="AL61" i="10"/>
  <c r="Y17" i="10"/>
  <c r="AN31" i="10"/>
  <c r="AL31" i="10"/>
  <c r="Y11" i="10"/>
  <c r="Y21" i="10"/>
  <c r="AN81" i="10"/>
  <c r="AL81" i="10"/>
  <c r="AL70" i="10"/>
  <c r="AN70" i="10"/>
  <c r="AL82" i="10"/>
  <c r="AN82" i="10"/>
  <c r="AL71" i="10"/>
  <c r="AN71" i="10"/>
  <c r="Y19" i="10"/>
  <c r="AL78" i="10"/>
  <c r="AN78" i="10"/>
  <c r="AL60" i="10"/>
  <c r="AN60" i="10"/>
  <c r="Y14" i="10"/>
  <c r="AL46" i="10"/>
  <c r="AN46" i="10"/>
  <c r="AN94" i="10"/>
  <c r="AL94" i="10"/>
  <c r="AN21" i="10"/>
  <c r="Y9" i="10"/>
  <c r="AL21" i="10"/>
  <c r="AN16" i="10"/>
  <c r="AL16" i="10"/>
  <c r="Y8" i="10"/>
  <c r="AL37" i="10"/>
  <c r="AN37" i="10"/>
  <c r="AN54" i="10"/>
  <c r="AL54" i="10"/>
  <c r="AL86" i="10"/>
  <c r="AN86" i="10"/>
  <c r="Y22" i="10"/>
  <c r="AH15" i="10"/>
  <c r="AE15" i="10"/>
  <c r="AG15" i="10"/>
  <c r="AF15" i="10"/>
  <c r="AI15" i="10"/>
  <c r="W24" i="10"/>
  <c r="Y20" i="10"/>
  <c r="AL41" i="10"/>
  <c r="Y13" i="10"/>
  <c r="AN41" i="10"/>
  <c r="AN27" i="10"/>
  <c r="AL27" i="10"/>
  <c r="AN33" i="10"/>
  <c r="AL33" i="10"/>
  <c r="AL11" i="10"/>
  <c r="Y7" i="10"/>
  <c r="AN11" i="10"/>
  <c r="AN26" i="10"/>
  <c r="AL26" i="10"/>
  <c r="Y10" i="10"/>
  <c r="AN24" i="10"/>
  <c r="AL24" i="10"/>
  <c r="Y12" i="10"/>
  <c r="AL97" i="10"/>
  <c r="AN97" i="10"/>
  <c r="Y23" i="10"/>
  <c r="AN92" i="10"/>
  <c r="AL92" i="10"/>
  <c r="AL91" i="10"/>
  <c r="AN91" i="10"/>
  <c r="AN74" i="10"/>
  <c r="AL74" i="10"/>
  <c r="AL89" i="10"/>
  <c r="AN89" i="10"/>
  <c r="AN58" i="10"/>
  <c r="AL58" i="10"/>
  <c r="AL45" i="10"/>
  <c r="AN45" i="10"/>
  <c r="AF9" i="10" l="1"/>
  <c r="AI9" i="10"/>
  <c r="AG9" i="10"/>
  <c r="AE9" i="10"/>
  <c r="AH9" i="10"/>
  <c r="AF17" i="10"/>
  <c r="AI17" i="10"/>
  <c r="AG17" i="10"/>
  <c r="AE17" i="10"/>
  <c r="AH17" i="10"/>
  <c r="AF19" i="10"/>
  <c r="AE19" i="10"/>
  <c r="AI19" i="10"/>
  <c r="AH19" i="10"/>
  <c r="AG19" i="10"/>
  <c r="AJ16" i="10"/>
  <c r="AE10" i="10"/>
  <c r="AG10" i="10"/>
  <c r="AF10" i="10"/>
  <c r="AH10" i="10"/>
  <c r="AI10" i="10"/>
  <c r="AG13" i="10"/>
  <c r="AF13" i="10"/>
  <c r="AI13" i="10"/>
  <c r="AH13" i="10"/>
  <c r="AE13" i="10"/>
  <c r="AG8" i="10"/>
  <c r="AI8" i="10"/>
  <c r="AH8" i="10"/>
  <c r="AE8" i="10"/>
  <c r="AF8" i="10"/>
  <c r="AI21" i="10"/>
  <c r="AH21" i="10"/>
  <c r="AE21" i="10"/>
  <c r="AG21" i="10"/>
  <c r="AF21" i="10"/>
  <c r="AG23" i="10"/>
  <c r="AH23" i="10"/>
  <c r="AF23" i="10"/>
  <c r="AI23" i="10"/>
  <c r="AE23" i="10"/>
  <c r="AE7" i="10"/>
  <c r="AH7" i="10"/>
  <c r="AI7" i="10"/>
  <c r="AG7" i="10"/>
  <c r="AF7" i="10"/>
  <c r="AH22" i="10"/>
  <c r="AE22" i="10"/>
  <c r="AJ22" i="10" s="1"/>
  <c r="AI22" i="10"/>
  <c r="AG22" i="10"/>
  <c r="AF22" i="10"/>
  <c r="AH11" i="10"/>
  <c r="AE11" i="10"/>
  <c r="AF11" i="10"/>
  <c r="AG11" i="10"/>
  <c r="AI11" i="10"/>
  <c r="AJ18" i="10"/>
  <c r="AL6" i="10"/>
  <c r="AL107" i="10" s="1"/>
  <c r="Y6" i="10"/>
  <c r="AN6" i="10"/>
  <c r="AN107" i="10" s="1"/>
  <c r="AJ15" i="10"/>
  <c r="AE12" i="10"/>
  <c r="AH12" i="10"/>
  <c r="AF12" i="10"/>
  <c r="AI12" i="10"/>
  <c r="AG12" i="10"/>
  <c r="AF20" i="10"/>
  <c r="AG20" i="10"/>
  <c r="AE20" i="10"/>
  <c r="AH20" i="10"/>
  <c r="AI20" i="10"/>
  <c r="AI14" i="10"/>
  <c r="AF14" i="10"/>
  <c r="AG14" i="10"/>
  <c r="AE14" i="10"/>
  <c r="AH14" i="10"/>
  <c r="AJ12" i="10" l="1"/>
  <c r="AJ8" i="10"/>
  <c r="AJ20" i="10"/>
  <c r="AJ11" i="10"/>
  <c r="AJ19" i="10"/>
  <c r="AJ9" i="10"/>
  <c r="AG6" i="10"/>
  <c r="AG24" i="10" s="1"/>
  <c r="AI6" i="10"/>
  <c r="AI24" i="10" s="1"/>
  <c r="AF6" i="10"/>
  <c r="AF24" i="10" s="1"/>
  <c r="AH6" i="10"/>
  <c r="AH24" i="10" s="1"/>
  <c r="AE6" i="10"/>
  <c r="Y24" i="10"/>
  <c r="AJ7" i="10"/>
  <c r="AJ21" i="10"/>
  <c r="AJ13" i="10"/>
  <c r="AJ14" i="10"/>
  <c r="AJ23" i="10"/>
  <c r="AJ10" i="10"/>
  <c r="AJ17" i="10"/>
  <c r="AG25" i="10" l="1"/>
  <c r="AI25" i="10"/>
  <c r="AH25" i="10"/>
  <c r="AJ6" i="10"/>
  <c r="AJ24" i="10" s="1"/>
  <c r="AJ28" i="10" s="1"/>
  <c r="AE24" i="10"/>
  <c r="AF25" i="10"/>
  <c r="AE25" i="10" l="1"/>
  <c r="AE28" i="10"/>
  <c r="AH28" i="10"/>
  <c r="AI28" i="10"/>
  <c r="AF28" i="10"/>
  <c r="AG28" i="10"/>
  <c r="AJ25" i="10" l="1"/>
  <c r="AE27" i="10"/>
  <c r="AS6" i="10" s="1"/>
  <c r="H36" i="17" l="1"/>
  <c r="AM20" i="10"/>
  <c r="AP20" i="10" s="1"/>
  <c r="E20" i="9" s="1"/>
  <c r="AO84" i="10"/>
  <c r="AO85" i="10"/>
  <c r="AO59" i="10"/>
  <c r="AM82" i="10"/>
  <c r="AP82" i="10" s="1"/>
  <c r="E82" i="9" s="1"/>
  <c r="AO42" i="10"/>
  <c r="AM97" i="10"/>
  <c r="AP97" i="10" s="1"/>
  <c r="E97" i="9" s="1"/>
  <c r="AM104" i="10"/>
  <c r="AP104" i="10" s="1"/>
  <c r="E104" i="9" s="1"/>
  <c r="AO23" i="10"/>
  <c r="AO55" i="10"/>
  <c r="AO49" i="10"/>
  <c r="AO37" i="10"/>
  <c r="AM22" i="10"/>
  <c r="AP22" i="10" s="1"/>
  <c r="E22" i="9" s="1"/>
  <c r="AM29" i="10"/>
  <c r="AP29" i="10" s="1"/>
  <c r="E29" i="9" s="1"/>
  <c r="AM66" i="10"/>
  <c r="AP66" i="10" s="1"/>
  <c r="E66" i="9" s="1"/>
  <c r="AM36" i="10"/>
  <c r="AP36" i="10" s="1"/>
  <c r="E36" i="9" s="1"/>
  <c r="AM64" i="10"/>
  <c r="AP64" i="10" s="1"/>
  <c r="E64" i="9" s="1"/>
  <c r="AM30" i="10"/>
  <c r="AP30" i="10" s="1"/>
  <c r="E30" i="9" s="1"/>
  <c r="AM95" i="10"/>
  <c r="AP95" i="10" s="1"/>
  <c r="E95" i="9" s="1"/>
  <c r="AO45" i="10"/>
  <c r="AM106" i="10"/>
  <c r="AP106" i="10" s="1"/>
  <c r="E106" i="9" s="1"/>
  <c r="AM18" i="10"/>
  <c r="AP18" i="10" s="1"/>
  <c r="E18" i="9" s="1"/>
  <c r="AM105" i="10"/>
  <c r="AP105" i="10" s="1"/>
  <c r="E105" i="9" s="1"/>
  <c r="AM53" i="10"/>
  <c r="AP53" i="10" s="1"/>
  <c r="E53" i="9" s="1"/>
  <c r="AO7" i="10"/>
  <c r="AH27" i="10"/>
  <c r="AS9" i="10" s="1"/>
  <c r="H39" i="17" s="1"/>
  <c r="V37" i="19" s="1"/>
  <c r="AO93" i="10"/>
  <c r="AM96" i="10"/>
  <c r="AP96" i="10" s="1"/>
  <c r="E96" i="9" s="1"/>
  <c r="AO100" i="10"/>
  <c r="AM7" i="10"/>
  <c r="AP7" i="10" s="1"/>
  <c r="E7" i="9" s="1"/>
  <c r="AO96" i="10"/>
  <c r="AM27" i="10"/>
  <c r="AP27" i="10" s="1"/>
  <c r="E27" i="9" s="1"/>
  <c r="AO97" i="10"/>
  <c r="AM69" i="10"/>
  <c r="AP69" i="10" s="1"/>
  <c r="E69" i="9" s="1"/>
  <c r="AM41" i="10"/>
  <c r="AP41" i="10" s="1"/>
  <c r="E41" i="9" s="1"/>
  <c r="AO32" i="10"/>
  <c r="AO103" i="10"/>
  <c r="AO67" i="10"/>
  <c r="AO82" i="10"/>
  <c r="AO44" i="10"/>
  <c r="AM33" i="10"/>
  <c r="AP33" i="10" s="1"/>
  <c r="E33" i="9" s="1"/>
  <c r="AM40" i="10"/>
  <c r="AP40" i="10" s="1"/>
  <c r="E40" i="9" s="1"/>
  <c r="AM80" i="10"/>
  <c r="AP80" i="10" s="1"/>
  <c r="E80" i="9" s="1"/>
  <c r="AM38" i="10"/>
  <c r="AP38" i="10" s="1"/>
  <c r="E38" i="9" s="1"/>
  <c r="AM102" i="10"/>
  <c r="AP102" i="10" s="1"/>
  <c r="E102" i="9" s="1"/>
  <c r="AM34" i="10"/>
  <c r="AP34" i="10" s="1"/>
  <c r="E34" i="9" s="1"/>
  <c r="AM101" i="10"/>
  <c r="AP101" i="10" s="1"/>
  <c r="E101" i="9" s="1"/>
  <c r="AO106" i="10"/>
  <c r="AO12" i="10"/>
  <c r="AO88" i="10"/>
  <c r="AM31" i="10"/>
  <c r="AP31" i="10" s="1"/>
  <c r="E31" i="9" s="1"/>
  <c r="AM50" i="10"/>
  <c r="AP50" i="10" s="1"/>
  <c r="E50" i="9" s="1"/>
  <c r="AO39" i="10"/>
  <c r="AO47" i="10"/>
  <c r="AM12" i="10"/>
  <c r="AP12" i="10" s="1"/>
  <c r="E12" i="9" s="1"/>
  <c r="AM86" i="10"/>
  <c r="AP86" i="10" s="1"/>
  <c r="E86" i="9" s="1"/>
  <c r="AM68" i="10"/>
  <c r="AP68" i="10" s="1"/>
  <c r="E68" i="9" s="1"/>
  <c r="AM24" i="10"/>
  <c r="AP24" i="10" s="1"/>
  <c r="E24" i="9" s="1"/>
  <c r="AO50" i="10"/>
  <c r="AO86" i="10"/>
  <c r="AO68" i="10"/>
  <c r="AO92" i="10"/>
  <c r="AF27" i="10"/>
  <c r="AS7" i="10" s="1"/>
  <c r="H37" i="17" s="1"/>
  <c r="T37" i="19" s="1"/>
  <c r="AO90" i="10"/>
  <c r="AO14" i="10"/>
  <c r="AO16" i="10"/>
  <c r="AO26" i="10"/>
  <c r="AM62" i="10"/>
  <c r="AP62" i="10" s="1"/>
  <c r="E62" i="9" s="1"/>
  <c r="AM83" i="10"/>
  <c r="AP83" i="10" s="1"/>
  <c r="E83" i="9" s="1"/>
  <c r="AO15" i="10"/>
  <c r="AM60" i="10"/>
  <c r="AP60" i="10" s="1"/>
  <c r="E60" i="9" s="1"/>
  <c r="AO76" i="10"/>
  <c r="AM48" i="10"/>
  <c r="AP48" i="10" s="1"/>
  <c r="E48" i="9" s="1"/>
  <c r="AJ27" i="10"/>
  <c r="AM17" i="10"/>
  <c r="AP17" i="10" s="1"/>
  <c r="E17" i="9" s="1"/>
  <c r="AO13" i="10"/>
  <c r="AM42" i="10"/>
  <c r="AP42" i="10" s="1"/>
  <c r="E42" i="9" s="1"/>
  <c r="AO9" i="10"/>
  <c r="AO69" i="10"/>
  <c r="AM23" i="10"/>
  <c r="AP23" i="10" s="1"/>
  <c r="E23" i="9" s="1"/>
  <c r="AM55" i="10"/>
  <c r="AP55" i="10" s="1"/>
  <c r="E55" i="9" s="1"/>
  <c r="AM54" i="10"/>
  <c r="AP54" i="10" s="1"/>
  <c r="E54" i="9" s="1"/>
  <c r="AO17" i="10"/>
  <c r="AM8" i="10"/>
  <c r="AP8" i="10" s="1"/>
  <c r="E8" i="9" s="1"/>
  <c r="AM90" i="10"/>
  <c r="AP90" i="10" s="1"/>
  <c r="E90" i="9" s="1"/>
  <c r="AO81" i="10"/>
  <c r="AM70" i="10"/>
  <c r="AP70" i="10" s="1"/>
  <c r="E70" i="9" s="1"/>
  <c r="AO51" i="10"/>
  <c r="AM52" i="10"/>
  <c r="AP52" i="10" s="1"/>
  <c r="E52" i="9" s="1"/>
  <c r="AO53" i="10"/>
  <c r="AO22" i="10"/>
  <c r="AO60" i="10"/>
  <c r="AM92" i="10"/>
  <c r="AP92" i="10" s="1"/>
  <c r="E92" i="9" s="1"/>
  <c r="AM19" i="10"/>
  <c r="AP19" i="10" s="1"/>
  <c r="E19" i="9" s="1"/>
  <c r="AO43" i="10"/>
  <c r="AO57" i="10"/>
  <c r="AN108" i="10"/>
  <c r="AO72" i="10"/>
  <c r="AO87" i="10"/>
  <c r="AM78" i="10"/>
  <c r="AP78" i="10" s="1"/>
  <c r="E78" i="9" s="1"/>
  <c r="AM28" i="10"/>
  <c r="AP28" i="10" s="1"/>
  <c r="E28" i="9" s="1"/>
  <c r="AO25" i="10"/>
  <c r="AM59" i="10"/>
  <c r="AP59" i="10" s="1"/>
  <c r="E59" i="9" s="1"/>
  <c r="AM74" i="10"/>
  <c r="AP74" i="10" s="1"/>
  <c r="E74" i="9" s="1"/>
  <c r="AO62" i="10"/>
  <c r="AO33" i="10"/>
  <c r="AO64" i="10"/>
  <c r="AM46" i="10"/>
  <c r="AP46" i="10" s="1"/>
  <c r="E46" i="9" s="1"/>
  <c r="AO71" i="10"/>
  <c r="AM39" i="10"/>
  <c r="AP39" i="10" s="1"/>
  <c r="E39" i="9" s="1"/>
  <c r="AM49" i="10"/>
  <c r="AP49" i="10" s="1"/>
  <c r="E49" i="9" s="1"/>
  <c r="AM71" i="10"/>
  <c r="AP71" i="10" s="1"/>
  <c r="E71" i="9" s="1"/>
  <c r="AM79" i="10"/>
  <c r="AP79" i="10" s="1"/>
  <c r="E79" i="9" s="1"/>
  <c r="AO24" i="10"/>
  <c r="AO66" i="10"/>
  <c r="AM88" i="10"/>
  <c r="AP88" i="10" s="1"/>
  <c r="E88" i="9" s="1"/>
  <c r="AO29" i="10"/>
  <c r="AM91" i="10"/>
  <c r="AP91" i="10" s="1"/>
  <c r="E91" i="9" s="1"/>
  <c r="AO52" i="10"/>
  <c r="AO6" i="10"/>
  <c r="AO80" i="10"/>
  <c r="AM9" i="10"/>
  <c r="AP9" i="10" s="1"/>
  <c r="E9" i="9" s="1"/>
  <c r="AO89" i="10"/>
  <c r="AM81" i="10"/>
  <c r="AP81" i="10" s="1"/>
  <c r="E81" i="9" s="1"/>
  <c r="AO48" i="10"/>
  <c r="AM21" i="10"/>
  <c r="AP21" i="10" s="1"/>
  <c r="E21" i="9" s="1"/>
  <c r="AM25" i="10"/>
  <c r="AP25" i="10" s="1"/>
  <c r="E25" i="9" s="1"/>
  <c r="AM89" i="10"/>
  <c r="AP89" i="10" s="1"/>
  <c r="E89" i="9" s="1"/>
  <c r="AO102" i="10"/>
  <c r="AM98" i="10"/>
  <c r="AP98" i="10" s="1"/>
  <c r="E98" i="9" s="1"/>
  <c r="AO10" i="10"/>
  <c r="AO104" i="10"/>
  <c r="AM67" i="10"/>
  <c r="AP67" i="10" s="1"/>
  <c r="E67" i="9" s="1"/>
  <c r="AO40" i="10"/>
  <c r="AM85" i="10"/>
  <c r="AP85" i="10" s="1"/>
  <c r="E85" i="9" s="1"/>
  <c r="AO28" i="10"/>
  <c r="AM11" i="10"/>
  <c r="AP11" i="10" s="1"/>
  <c r="E11" i="9" s="1"/>
  <c r="AO46" i="10"/>
  <c r="AM57" i="10"/>
  <c r="AP57" i="10" s="1"/>
  <c r="E57" i="9" s="1"/>
  <c r="AO61" i="10"/>
  <c r="AM76" i="10"/>
  <c r="AP76" i="10" s="1"/>
  <c r="E76" i="9" s="1"/>
  <c r="AM73" i="10"/>
  <c r="AP73" i="10" s="1"/>
  <c r="E73" i="9" s="1"/>
  <c r="AM75" i="10"/>
  <c r="AP75" i="10" s="1"/>
  <c r="E75" i="9" s="1"/>
  <c r="AM14" i="10"/>
  <c r="AP14" i="10" s="1"/>
  <c r="E14" i="9" s="1"/>
  <c r="AM100" i="10"/>
  <c r="AP100" i="10" s="1"/>
  <c r="E100" i="9" s="1"/>
  <c r="AM35" i="10"/>
  <c r="AP35" i="10" s="1"/>
  <c r="E35" i="9" s="1"/>
  <c r="AO21" i="10"/>
  <c r="AM56" i="10"/>
  <c r="AP56" i="10" s="1"/>
  <c r="E56" i="9" s="1"/>
  <c r="AO99" i="10"/>
  <c r="AO70" i="10"/>
  <c r="AO75" i="10"/>
  <c r="AM43" i="10"/>
  <c r="AP43" i="10" s="1"/>
  <c r="E43" i="9" s="1"/>
  <c r="AO19" i="10"/>
  <c r="AO65" i="10"/>
  <c r="AO54" i="10"/>
  <c r="AO20" i="10"/>
  <c r="AO27" i="10"/>
  <c r="AM87" i="10"/>
  <c r="AP87" i="10" s="1"/>
  <c r="E87" i="9" s="1"/>
  <c r="AM72" i="10"/>
  <c r="AP72" i="10" s="1"/>
  <c r="E72" i="9" s="1"/>
  <c r="AO101" i="10"/>
  <c r="AO78" i="10"/>
  <c r="AM10" i="10"/>
  <c r="AP10" i="10" s="1"/>
  <c r="E10" i="9" s="1"/>
  <c r="AO11" i="10"/>
  <c r="AO94" i="10"/>
  <c r="AM103" i="10"/>
  <c r="AP103" i="10" s="1"/>
  <c r="E103" i="9" s="1"/>
  <c r="AM45" i="10"/>
  <c r="AP45" i="10" s="1"/>
  <c r="E45" i="9" s="1"/>
  <c r="AM37" i="10"/>
  <c r="AP37" i="10" s="1"/>
  <c r="E37" i="9" s="1"/>
  <c r="AM16" i="10"/>
  <c r="AP16" i="10" s="1"/>
  <c r="E16" i="9" s="1"/>
  <c r="AM63" i="10"/>
  <c r="AP63" i="10" s="1"/>
  <c r="E63" i="9" s="1"/>
  <c r="AO91" i="10"/>
  <c r="AM99" i="10"/>
  <c r="AP99" i="10" s="1"/>
  <c r="E99" i="9" s="1"/>
  <c r="AO36" i="10"/>
  <c r="AO31" i="10"/>
  <c r="AM94" i="10"/>
  <c r="AP94" i="10" s="1"/>
  <c r="E94" i="9" s="1"/>
  <c r="AO73" i="10"/>
  <c r="AM61" i="10"/>
  <c r="AP61" i="10" s="1"/>
  <c r="E61" i="9" s="1"/>
  <c r="AO63" i="10"/>
  <c r="AM6" i="10"/>
  <c r="AM47" i="10"/>
  <c r="AP47" i="10" s="1"/>
  <c r="E47" i="9" s="1"/>
  <c r="AO8" i="10"/>
  <c r="AM15" i="10"/>
  <c r="AP15" i="10" s="1"/>
  <c r="E15" i="9" s="1"/>
  <c r="AO74" i="10"/>
  <c r="AO83" i="10"/>
  <c r="AO34" i="10"/>
  <c r="AM84" i="10"/>
  <c r="AP84" i="10" s="1"/>
  <c r="E84" i="9" s="1"/>
  <c r="AM44" i="10"/>
  <c r="AP44" i="10" s="1"/>
  <c r="E44" i="9" s="1"/>
  <c r="AM65" i="10"/>
  <c r="AP65" i="10" s="1"/>
  <c r="E65" i="9" s="1"/>
  <c r="AM13" i="10"/>
  <c r="AP13" i="10" s="1"/>
  <c r="E13" i="9" s="1"/>
  <c r="AO98" i="10"/>
  <c r="AO38" i="10"/>
  <c r="AM58" i="10"/>
  <c r="AP58" i="10" s="1"/>
  <c r="E58" i="9" s="1"/>
  <c r="AO30" i="10"/>
  <c r="AO95" i="10"/>
  <c r="AO79" i="10"/>
  <c r="AO18" i="10"/>
  <c r="AO35" i="10"/>
  <c r="AM32" i="10"/>
  <c r="AP32" i="10" s="1"/>
  <c r="E32" i="9" s="1"/>
  <c r="AO56" i="10"/>
  <c r="AO105" i="10"/>
  <c r="AM77" i="10"/>
  <c r="AP77" i="10" s="1"/>
  <c r="E77" i="9" s="1"/>
  <c r="AO58" i="10"/>
  <c r="AM93" i="10"/>
  <c r="AP93" i="10" s="1"/>
  <c r="E93" i="9" s="1"/>
  <c r="AO41" i="10"/>
  <c r="AO77" i="10"/>
  <c r="AM51" i="10"/>
  <c r="AP51" i="10" s="1"/>
  <c r="E51" i="9" s="1"/>
  <c r="AI27" i="10"/>
  <c r="AS10" i="10" s="1"/>
  <c r="H40" i="17" s="1"/>
  <c r="W37" i="19" s="1"/>
  <c r="AM26" i="10"/>
  <c r="AP26" i="10" s="1"/>
  <c r="E26" i="9" s="1"/>
  <c r="AG27" i="10"/>
  <c r="AS8" i="10" s="1"/>
  <c r="H38" i="17" s="1"/>
  <c r="U37" i="19" s="1"/>
  <c r="G94" i="9" l="1"/>
  <c r="I95" i="9" s="1"/>
  <c r="F94" i="9"/>
  <c r="H23" i="17"/>
  <c r="F91" i="9"/>
  <c r="G91" i="9"/>
  <c r="I92" i="9" s="1"/>
  <c r="F29" i="9"/>
  <c r="G29" i="9"/>
  <c r="G51" i="9"/>
  <c r="H15" i="17"/>
  <c r="F51" i="9"/>
  <c r="H52" i="9" s="1"/>
  <c r="F32" i="9"/>
  <c r="H33" i="9" s="1"/>
  <c r="G32" i="9"/>
  <c r="G15" i="9"/>
  <c r="F15" i="9"/>
  <c r="H16" i="9" s="1"/>
  <c r="F103" i="9"/>
  <c r="G103" i="9"/>
  <c r="G76" i="9"/>
  <c r="H20" i="17"/>
  <c r="F76" i="9"/>
  <c r="H77" i="9" s="1"/>
  <c r="F67" i="9"/>
  <c r="H68" i="9" s="1"/>
  <c r="G67" i="9"/>
  <c r="I68" i="9" s="1"/>
  <c r="F28" i="9"/>
  <c r="G28" i="9"/>
  <c r="G92" i="9"/>
  <c r="F92" i="9"/>
  <c r="G90" i="9"/>
  <c r="I91" i="9" s="1"/>
  <c r="F90" i="9"/>
  <c r="H91" i="9" s="1"/>
  <c r="G42" i="9"/>
  <c r="F42" i="9"/>
  <c r="F83" i="9"/>
  <c r="G83" i="9"/>
  <c r="F102" i="9"/>
  <c r="G102" i="9"/>
  <c r="G106" i="9"/>
  <c r="F106" i="9"/>
  <c r="F22" i="9"/>
  <c r="G22" i="9"/>
  <c r="F82" i="9"/>
  <c r="G82" i="9"/>
  <c r="I83" i="9" s="1"/>
  <c r="G87" i="9"/>
  <c r="F87" i="9"/>
  <c r="F7" i="9"/>
  <c r="H8" i="9" s="1"/>
  <c r="G7" i="9"/>
  <c r="I8" i="9" s="1"/>
  <c r="F13" i="9"/>
  <c r="H14" i="9" s="1"/>
  <c r="G13" i="9"/>
  <c r="I14" i="9" s="1"/>
  <c r="H16" i="17"/>
  <c r="F56" i="9"/>
  <c r="H57" i="9" s="1"/>
  <c r="G56" i="9"/>
  <c r="I57" i="9" s="1"/>
  <c r="H21" i="17"/>
  <c r="G81" i="9"/>
  <c r="I82" i="9" s="1"/>
  <c r="F81" i="9"/>
  <c r="H82" i="9" s="1"/>
  <c r="F88" i="9"/>
  <c r="G88" i="9"/>
  <c r="I89" i="9" s="1"/>
  <c r="F46" i="9"/>
  <c r="G46" i="9"/>
  <c r="H14" i="17"/>
  <c r="F78" i="9"/>
  <c r="G78" i="9"/>
  <c r="F8" i="9"/>
  <c r="G8" i="9"/>
  <c r="G62" i="9"/>
  <c r="I63" i="9" s="1"/>
  <c r="F62" i="9"/>
  <c r="F50" i="9"/>
  <c r="H51" i="9" s="1"/>
  <c r="G50" i="9"/>
  <c r="F38" i="9"/>
  <c r="H39" i="9" s="1"/>
  <c r="G38" i="9"/>
  <c r="F96" i="9"/>
  <c r="G96" i="9"/>
  <c r="I97" i="9" s="1"/>
  <c r="G65" i="9"/>
  <c r="F65" i="9"/>
  <c r="G47" i="9"/>
  <c r="F47" i="9"/>
  <c r="H48" i="9" s="1"/>
  <c r="F99" i="9"/>
  <c r="G99" i="9"/>
  <c r="I100" i="9" s="1"/>
  <c r="F57" i="9"/>
  <c r="G57" i="9"/>
  <c r="F17" i="9"/>
  <c r="G17" i="9"/>
  <c r="I18" i="9" s="1"/>
  <c r="H11" i="17"/>
  <c r="F31" i="9"/>
  <c r="G31" i="9"/>
  <c r="F80" i="9"/>
  <c r="G80" i="9"/>
  <c r="I81" i="9" s="1"/>
  <c r="F41" i="9"/>
  <c r="H13" i="17"/>
  <c r="G41" i="9"/>
  <c r="F95" i="9"/>
  <c r="G95" i="9"/>
  <c r="I96" i="9" s="1"/>
  <c r="F73" i="9"/>
  <c r="H74" i="9" s="1"/>
  <c r="G73" i="9"/>
  <c r="I74" i="9" s="1"/>
  <c r="F34" i="9"/>
  <c r="H35" i="9" s="1"/>
  <c r="G34" i="9"/>
  <c r="G93" i="9"/>
  <c r="I94" i="9" s="1"/>
  <c r="F93" i="9"/>
  <c r="F44" i="9"/>
  <c r="H45" i="9" s="1"/>
  <c r="G44" i="9"/>
  <c r="AM107" i="10"/>
  <c r="AP107" i="10" s="1"/>
  <c r="AP6" i="10"/>
  <c r="E6" i="9" s="1"/>
  <c r="G10" i="9"/>
  <c r="F10" i="9"/>
  <c r="H11" i="9" s="1"/>
  <c r="G35" i="9"/>
  <c r="F35" i="9"/>
  <c r="H36" i="9" s="1"/>
  <c r="F98" i="9"/>
  <c r="H99" i="9" s="1"/>
  <c r="G98" i="9"/>
  <c r="I99" i="9" s="1"/>
  <c r="F9" i="9"/>
  <c r="H10" i="9" s="1"/>
  <c r="G9" i="9"/>
  <c r="I10" i="9" s="1"/>
  <c r="G54" i="9"/>
  <c r="F54" i="9"/>
  <c r="G24" i="9"/>
  <c r="F24" i="9"/>
  <c r="G40" i="9"/>
  <c r="F40" i="9"/>
  <c r="H41" i="9" s="1"/>
  <c r="G69" i="9"/>
  <c r="F69" i="9"/>
  <c r="H70" i="9" s="1"/>
  <c r="F30" i="9"/>
  <c r="G30" i="9"/>
  <c r="F45" i="9"/>
  <c r="H46" i="9" s="1"/>
  <c r="G45" i="9"/>
  <c r="G39" i="9"/>
  <c r="F39" i="9"/>
  <c r="F18" i="9"/>
  <c r="G18" i="9"/>
  <c r="I19" i="9" s="1"/>
  <c r="G84" i="9"/>
  <c r="F84" i="9"/>
  <c r="G63" i="9"/>
  <c r="F63" i="9"/>
  <c r="H64" i="9" s="1"/>
  <c r="G100" i="9"/>
  <c r="F100" i="9"/>
  <c r="H101" i="9" s="1"/>
  <c r="F11" i="9"/>
  <c r="H12" i="9" s="1"/>
  <c r="H7" i="17"/>
  <c r="G11" i="9"/>
  <c r="F79" i="9"/>
  <c r="G79" i="9"/>
  <c r="I80" i="9" s="1"/>
  <c r="G52" i="9"/>
  <c r="I53" i="9" s="1"/>
  <c r="F52" i="9"/>
  <c r="H53" i="9" s="1"/>
  <c r="F55" i="9"/>
  <c r="H56" i="9" s="1"/>
  <c r="G55" i="9"/>
  <c r="F48" i="9"/>
  <c r="G48" i="9"/>
  <c r="F68" i="9"/>
  <c r="H69" i="9" s="1"/>
  <c r="G68" i="9"/>
  <c r="I69" i="9" s="1"/>
  <c r="G33" i="9"/>
  <c r="F33" i="9"/>
  <c r="G64" i="9"/>
  <c r="F64" i="9"/>
  <c r="H65" i="9" s="1"/>
  <c r="G20" i="9"/>
  <c r="F20" i="9"/>
  <c r="F21" i="9"/>
  <c r="G21" i="9"/>
  <c r="H9" i="17"/>
  <c r="F77" i="9"/>
  <c r="G77" i="9"/>
  <c r="I78" i="9" s="1"/>
  <c r="G61" i="9"/>
  <c r="F61" i="9"/>
  <c r="H17" i="17"/>
  <c r="H8" i="17"/>
  <c r="G16" i="9"/>
  <c r="I17" i="9" s="1"/>
  <c r="F16" i="9"/>
  <c r="F43" i="9"/>
  <c r="H44" i="9" s="1"/>
  <c r="G43" i="9"/>
  <c r="G14" i="9"/>
  <c r="F14" i="9"/>
  <c r="H15" i="9" s="1"/>
  <c r="G89" i="9"/>
  <c r="F89" i="9"/>
  <c r="H90" i="9" s="1"/>
  <c r="AO107" i="10"/>
  <c r="G71" i="9"/>
  <c r="I72" i="9" s="1"/>
  <c r="F71" i="9"/>
  <c r="H19" i="17"/>
  <c r="H28" i="17" s="1"/>
  <c r="G74" i="9"/>
  <c r="I75" i="9" s="1"/>
  <c r="F74" i="9"/>
  <c r="G23" i="9"/>
  <c r="F23" i="9"/>
  <c r="G86" i="9"/>
  <c r="I87" i="9" s="1"/>
  <c r="H22" i="17"/>
  <c r="F86" i="9"/>
  <c r="H87" i="9" s="1"/>
  <c r="G27" i="9"/>
  <c r="F27" i="9"/>
  <c r="G53" i="9"/>
  <c r="F53" i="9"/>
  <c r="H12" i="17"/>
  <c r="F36" i="9"/>
  <c r="H37" i="9" s="1"/>
  <c r="G36" i="9"/>
  <c r="G104" i="9"/>
  <c r="I105" i="9" s="1"/>
  <c r="F104" i="9"/>
  <c r="H105" i="9" s="1"/>
  <c r="H41" i="17"/>
  <c r="S37" i="19"/>
  <c r="G19" i="9"/>
  <c r="F19" i="9"/>
  <c r="G26" i="9"/>
  <c r="F26" i="9"/>
  <c r="H10" i="17"/>
  <c r="F58" i="9"/>
  <c r="H59" i="9" s="1"/>
  <c r="G58" i="9"/>
  <c r="I59" i="9" s="1"/>
  <c r="G37" i="9"/>
  <c r="F37" i="9"/>
  <c r="F72" i="9"/>
  <c r="G72" i="9"/>
  <c r="I73" i="9" s="1"/>
  <c r="F75" i="9"/>
  <c r="G75" i="9"/>
  <c r="I76" i="9" s="1"/>
  <c r="F85" i="9"/>
  <c r="H86" i="9" s="1"/>
  <c r="G85" i="9"/>
  <c r="F25" i="9"/>
  <c r="G25" i="9"/>
  <c r="G49" i="9"/>
  <c r="F49" i="9"/>
  <c r="H50" i="9" s="1"/>
  <c r="F59" i="9"/>
  <c r="G59" i="9"/>
  <c r="G70" i="9"/>
  <c r="F70" i="9"/>
  <c r="H71" i="9" s="1"/>
  <c r="G60" i="9"/>
  <c r="F60" i="9"/>
  <c r="H61" i="9" s="1"/>
  <c r="G12" i="9"/>
  <c r="I13" i="9" s="1"/>
  <c r="F12" i="9"/>
  <c r="G101" i="9"/>
  <c r="F101" i="9"/>
  <c r="H102" i="9" s="1"/>
  <c r="F105" i="9"/>
  <c r="G105" i="9"/>
  <c r="H18" i="17"/>
  <c r="F66" i="9"/>
  <c r="G66" i="9"/>
  <c r="I67" i="9" s="1"/>
  <c r="F97" i="9"/>
  <c r="G97" i="9"/>
  <c r="I98" i="9" s="1"/>
  <c r="AS11" i="10"/>
  <c r="L86" i="9" l="1"/>
  <c r="R86" i="9" s="1"/>
  <c r="I44" i="9"/>
  <c r="J43" i="9"/>
  <c r="K43" i="9"/>
  <c r="M99" i="9"/>
  <c r="S99" i="9" s="1"/>
  <c r="H34" i="9"/>
  <c r="L33" i="9"/>
  <c r="R33" i="9" s="1"/>
  <c r="I84" i="9"/>
  <c r="M83" i="9"/>
  <c r="S83" i="9" s="1"/>
  <c r="M98" i="9"/>
  <c r="S98" i="9"/>
  <c r="I102" i="9"/>
  <c r="H60" i="9"/>
  <c r="L59" i="9"/>
  <c r="R59" i="9" s="1"/>
  <c r="H76" i="9"/>
  <c r="H27" i="9"/>
  <c r="L27" i="9" s="1"/>
  <c r="R27" i="9" s="1"/>
  <c r="K36" i="9"/>
  <c r="I37" i="9"/>
  <c r="J36" i="9"/>
  <c r="M72" i="9"/>
  <c r="S72" i="9" s="1"/>
  <c r="H17" i="9"/>
  <c r="L16" i="9"/>
  <c r="H26" i="17"/>
  <c r="K33" i="9"/>
  <c r="J33" i="9"/>
  <c r="I34" i="9"/>
  <c r="L64" i="9"/>
  <c r="R64" i="9" s="1"/>
  <c r="T64" i="9" s="1"/>
  <c r="K45" i="9"/>
  <c r="I46" i="9"/>
  <c r="M45" i="9"/>
  <c r="J45" i="9"/>
  <c r="H25" i="9"/>
  <c r="L36" i="9"/>
  <c r="R36" i="9" s="1"/>
  <c r="H94" i="9"/>
  <c r="K41" i="9"/>
  <c r="J41" i="9"/>
  <c r="I42" i="9"/>
  <c r="M18" i="9"/>
  <c r="S18" i="9" s="1"/>
  <c r="H66" i="9"/>
  <c r="L65" i="9"/>
  <c r="R65" i="9" s="1"/>
  <c r="H63" i="9"/>
  <c r="H47" i="9"/>
  <c r="L46" i="9"/>
  <c r="R46" i="9" s="1"/>
  <c r="H83" i="9"/>
  <c r="L82" i="9"/>
  <c r="R82" i="9" s="1"/>
  <c r="H84" i="9"/>
  <c r="L83" i="9"/>
  <c r="R83" i="9" s="1"/>
  <c r="T83" i="9" s="1"/>
  <c r="L28" i="9"/>
  <c r="H29" i="9"/>
  <c r="R16" i="9"/>
  <c r="H30" i="9"/>
  <c r="L56" i="9"/>
  <c r="R56" i="9"/>
  <c r="I104" i="9"/>
  <c r="L44" i="9"/>
  <c r="R44" i="9" s="1"/>
  <c r="T44" i="9" s="1"/>
  <c r="H96" i="9"/>
  <c r="I48" i="9"/>
  <c r="M47" i="9"/>
  <c r="J47" i="9"/>
  <c r="K47" i="9"/>
  <c r="I47" i="9"/>
  <c r="K46" i="9"/>
  <c r="J46" i="9"/>
  <c r="K29" i="9"/>
  <c r="I30" i="9"/>
  <c r="M29" i="9"/>
  <c r="J29" i="9"/>
  <c r="H98" i="9"/>
  <c r="H13" i="9"/>
  <c r="L12" i="9"/>
  <c r="R12" i="9" s="1"/>
  <c r="L50" i="9"/>
  <c r="R50" i="9"/>
  <c r="M73" i="9"/>
  <c r="S73" i="9" s="1"/>
  <c r="J26" i="9"/>
  <c r="I27" i="9"/>
  <c r="K26" i="9"/>
  <c r="M17" i="9"/>
  <c r="S17" i="9"/>
  <c r="K21" i="9"/>
  <c r="J21" i="9"/>
  <c r="I22" i="9"/>
  <c r="M80" i="9"/>
  <c r="S80" i="9"/>
  <c r="I64" i="9"/>
  <c r="M63" i="9"/>
  <c r="S63" i="9" s="1"/>
  <c r="J24" i="9"/>
  <c r="K24" i="9"/>
  <c r="I25" i="9"/>
  <c r="I36" i="9"/>
  <c r="J35" i="9"/>
  <c r="K35" i="9"/>
  <c r="M94" i="9"/>
  <c r="S94" i="9"/>
  <c r="H18" i="9"/>
  <c r="L17" i="9"/>
  <c r="R17" i="9" s="1"/>
  <c r="T17" i="9" s="1"/>
  <c r="I66" i="9"/>
  <c r="J22" i="9"/>
  <c r="M22" i="9"/>
  <c r="I23" i="9"/>
  <c r="K22" i="9"/>
  <c r="H43" i="9"/>
  <c r="M68" i="9"/>
  <c r="S68" i="9" s="1"/>
  <c r="I16" i="9"/>
  <c r="M15" i="9"/>
  <c r="I71" i="9"/>
  <c r="I28" i="9"/>
  <c r="J27" i="9"/>
  <c r="K27" i="9"/>
  <c r="M27" i="9"/>
  <c r="L101" i="9"/>
  <c r="R101" i="9"/>
  <c r="M96" i="9"/>
  <c r="S96" i="9"/>
  <c r="K50" i="9"/>
  <c r="J50" i="9"/>
  <c r="I51" i="9"/>
  <c r="I93" i="9"/>
  <c r="M92" i="9"/>
  <c r="S92" i="9" s="1"/>
  <c r="R53" i="9"/>
  <c r="T53" i="9" s="1"/>
  <c r="AN53" i="9" s="1"/>
  <c r="K40" i="9"/>
  <c r="I41" i="9"/>
  <c r="M41" i="9" s="1"/>
  <c r="S41" i="9" s="1"/>
  <c r="J40" i="9"/>
  <c r="L45" i="9"/>
  <c r="R45" i="9" s="1"/>
  <c r="L51" i="9"/>
  <c r="R51" i="9"/>
  <c r="K28" i="9"/>
  <c r="J28" i="9"/>
  <c r="I29" i="9"/>
  <c r="M28" i="9"/>
  <c r="S28" i="9" s="1"/>
  <c r="M67" i="9"/>
  <c r="S67" i="9" s="1"/>
  <c r="M13" i="9"/>
  <c r="S13" i="9"/>
  <c r="I50" i="9"/>
  <c r="K49" i="9"/>
  <c r="J49" i="9"/>
  <c r="H73" i="9"/>
  <c r="H20" i="9"/>
  <c r="L23" i="9"/>
  <c r="H24" i="9"/>
  <c r="L24" i="9" s="1"/>
  <c r="R24" i="9" s="1"/>
  <c r="L90" i="9"/>
  <c r="R90" i="9" s="1"/>
  <c r="H22" i="9"/>
  <c r="L69" i="9"/>
  <c r="R69" i="9"/>
  <c r="H80" i="9"/>
  <c r="H85" i="9"/>
  <c r="L84" i="9"/>
  <c r="I31" i="9"/>
  <c r="K30" i="9"/>
  <c r="J30" i="9"/>
  <c r="H55" i="9"/>
  <c r="L54" i="9"/>
  <c r="R54" i="9" s="1"/>
  <c r="L11" i="9"/>
  <c r="R11" i="9"/>
  <c r="I35" i="9"/>
  <c r="J34" i="9"/>
  <c r="M34" i="9"/>
  <c r="K34" i="9"/>
  <c r="H42" i="9"/>
  <c r="L42" i="9" s="1"/>
  <c r="R42" i="9" s="1"/>
  <c r="L41" i="9"/>
  <c r="R41" i="9" s="1"/>
  <c r="I58" i="9"/>
  <c r="M57" i="9"/>
  <c r="S57" i="9" s="1"/>
  <c r="M97" i="9"/>
  <c r="S97" i="9"/>
  <c r="I9" i="9"/>
  <c r="M8" i="9"/>
  <c r="S8" i="9" s="1"/>
  <c r="H89" i="9"/>
  <c r="L14" i="9"/>
  <c r="R14" i="9"/>
  <c r="H23" i="9"/>
  <c r="J42" i="9"/>
  <c r="K42" i="9"/>
  <c r="I43" i="9"/>
  <c r="L68" i="9"/>
  <c r="R68" i="9" s="1"/>
  <c r="K32" i="9"/>
  <c r="J32" i="9"/>
  <c r="I33" i="9"/>
  <c r="H92" i="9"/>
  <c r="L91" i="9"/>
  <c r="G109" i="9"/>
  <c r="I65" i="9"/>
  <c r="M65" i="9" s="1"/>
  <c r="S65" i="9" s="1"/>
  <c r="M64" i="9"/>
  <c r="S64" i="9" s="1"/>
  <c r="K44" i="9"/>
  <c r="I45" i="9"/>
  <c r="J44" i="9"/>
  <c r="M44" i="9"/>
  <c r="S44" i="9" s="1"/>
  <c r="H103" i="9"/>
  <c r="L102" i="9"/>
  <c r="R102" i="9" s="1"/>
  <c r="H72" i="9"/>
  <c r="L71" i="9"/>
  <c r="R71" i="9" s="1"/>
  <c r="I101" i="9"/>
  <c r="M100" i="9"/>
  <c r="S100" i="9" s="1"/>
  <c r="H27" i="17"/>
  <c r="H104" i="9"/>
  <c r="L103" i="9"/>
  <c r="H67" i="9"/>
  <c r="L66" i="9"/>
  <c r="K25" i="9"/>
  <c r="J25" i="9"/>
  <c r="I26" i="9"/>
  <c r="M25" i="9"/>
  <c r="S25" i="9" s="1"/>
  <c r="H38" i="9"/>
  <c r="L37" i="9"/>
  <c r="R37" i="9" s="1"/>
  <c r="I20" i="9"/>
  <c r="M20" i="9" s="1"/>
  <c r="S20" i="9" s="1"/>
  <c r="M19" i="9"/>
  <c r="L53" i="9"/>
  <c r="H54" i="9"/>
  <c r="J23" i="9"/>
  <c r="I24" i="9"/>
  <c r="M24" i="9" s="1"/>
  <c r="S24" i="9" s="1"/>
  <c r="K23" i="9"/>
  <c r="I90" i="9"/>
  <c r="M89" i="9"/>
  <c r="S89" i="9" s="1"/>
  <c r="H21" i="9"/>
  <c r="L21" i="9" s="1"/>
  <c r="R21" i="9" s="1"/>
  <c r="L20" i="9"/>
  <c r="K48" i="9"/>
  <c r="J48" i="9"/>
  <c r="I49" i="9"/>
  <c r="M48" i="9"/>
  <c r="S48" i="9" s="1"/>
  <c r="I12" i="9"/>
  <c r="M11" i="9"/>
  <c r="I85" i="9"/>
  <c r="M84" i="9"/>
  <c r="H31" i="9"/>
  <c r="L30" i="9"/>
  <c r="R30" i="9" s="1"/>
  <c r="I55" i="9"/>
  <c r="M54" i="9"/>
  <c r="M10" i="9"/>
  <c r="I11" i="9"/>
  <c r="L35" i="9"/>
  <c r="R35" i="9"/>
  <c r="M81" i="9"/>
  <c r="S81" i="9"/>
  <c r="H58" i="9"/>
  <c r="L57" i="9"/>
  <c r="R57" i="9" s="1"/>
  <c r="T57" i="9" s="1"/>
  <c r="H97" i="9"/>
  <c r="L96" i="9"/>
  <c r="R96" i="9" s="1"/>
  <c r="T96" i="9" s="1"/>
  <c r="H9" i="9"/>
  <c r="L8" i="9"/>
  <c r="R8" i="9" s="1"/>
  <c r="T8" i="9" s="1"/>
  <c r="R91" i="9"/>
  <c r="H40" i="9"/>
  <c r="L39" i="9"/>
  <c r="R39" i="9" s="1"/>
  <c r="I88" i="9"/>
  <c r="M87" i="9"/>
  <c r="S87" i="9" s="1"/>
  <c r="H78" i="9"/>
  <c r="L77" i="9"/>
  <c r="R77" i="9" s="1"/>
  <c r="I61" i="9"/>
  <c r="H26" i="9"/>
  <c r="L26" i="9" s="1"/>
  <c r="L25" i="9"/>
  <c r="R25" i="9" s="1"/>
  <c r="T25" i="9" s="1"/>
  <c r="I38" i="9"/>
  <c r="K37" i="9"/>
  <c r="J37" i="9"/>
  <c r="I54" i="9"/>
  <c r="M53" i="9"/>
  <c r="S53" i="9" s="1"/>
  <c r="H75" i="9"/>
  <c r="L75" i="9" s="1"/>
  <c r="R75" i="9" s="1"/>
  <c r="L74" i="9"/>
  <c r="R74" i="9" s="1"/>
  <c r="L15" i="9"/>
  <c r="R15" i="9"/>
  <c r="H62" i="9"/>
  <c r="L61" i="9"/>
  <c r="R61" i="9" s="1"/>
  <c r="I21" i="9"/>
  <c r="M21" i="9" s="1"/>
  <c r="S21" i="9" s="1"/>
  <c r="K20" i="9"/>
  <c r="J20" i="9"/>
  <c r="H49" i="9"/>
  <c r="L48" i="9"/>
  <c r="R48" i="9" s="1"/>
  <c r="T48" i="9" s="1"/>
  <c r="S19" i="9"/>
  <c r="L70" i="9"/>
  <c r="R70" i="9" s="1"/>
  <c r="S10" i="9"/>
  <c r="H6" i="17"/>
  <c r="G6" i="9"/>
  <c r="E107" i="9"/>
  <c r="F6" i="9"/>
  <c r="M74" i="9"/>
  <c r="S74" i="9"/>
  <c r="H81" i="9"/>
  <c r="K38" i="9"/>
  <c r="J38" i="9"/>
  <c r="I39" i="9"/>
  <c r="M39" i="9" s="1"/>
  <c r="S39" i="9" s="1"/>
  <c r="M78" i="9"/>
  <c r="S78" i="9" s="1"/>
  <c r="I79" i="9"/>
  <c r="M82" i="9"/>
  <c r="S82" i="9" s="1"/>
  <c r="M106" i="9"/>
  <c r="M91" i="9"/>
  <c r="S91" i="9" s="1"/>
  <c r="H29" i="17"/>
  <c r="S8" i="19" s="1"/>
  <c r="L52" i="9"/>
  <c r="R52" i="9" s="1"/>
  <c r="L94" i="9"/>
  <c r="H95" i="9"/>
  <c r="L95" i="9" s="1"/>
  <c r="R95" i="9" s="1"/>
  <c r="T95" i="9" s="1"/>
  <c r="H106" i="9"/>
  <c r="L105" i="9"/>
  <c r="R105" i="9" s="1"/>
  <c r="H32" i="9"/>
  <c r="L31" i="9"/>
  <c r="I52" i="9"/>
  <c r="J51" i="9"/>
  <c r="K51" i="9"/>
  <c r="I60" i="9"/>
  <c r="M60" i="9" s="1"/>
  <c r="S60" i="9" s="1"/>
  <c r="M59" i="9"/>
  <c r="S59" i="9" s="1"/>
  <c r="J39" i="9"/>
  <c r="I40" i="9"/>
  <c r="K39" i="9"/>
  <c r="M105" i="9"/>
  <c r="S105" i="9" s="1"/>
  <c r="I106" i="9"/>
  <c r="I86" i="9"/>
  <c r="M85" i="9"/>
  <c r="S85" i="9" s="1"/>
  <c r="H28" i="9"/>
  <c r="M75" i="9"/>
  <c r="S75" i="9" s="1"/>
  <c r="M14" i="9"/>
  <c r="S14" i="9" s="1"/>
  <c r="I15" i="9"/>
  <c r="M61" i="9"/>
  <c r="I62" i="9"/>
  <c r="I56" i="9"/>
  <c r="M55" i="9"/>
  <c r="S55" i="9" s="1"/>
  <c r="L18" i="9"/>
  <c r="H19" i="9"/>
  <c r="L19" i="9" s="1"/>
  <c r="R19" i="9" s="1"/>
  <c r="T19" i="9" s="1"/>
  <c r="I70" i="9"/>
  <c r="M69" i="9"/>
  <c r="S69" i="9" s="1"/>
  <c r="L10" i="9"/>
  <c r="R10" i="9"/>
  <c r="T10" i="9" s="1"/>
  <c r="AL10" i="9" s="1"/>
  <c r="J31" i="9"/>
  <c r="I32" i="9"/>
  <c r="K31" i="9"/>
  <c r="M31" i="9"/>
  <c r="S31" i="9" s="1"/>
  <c r="H100" i="9"/>
  <c r="L99" i="9"/>
  <c r="R99" i="9" s="1"/>
  <c r="T99" i="9" s="1"/>
  <c r="H79" i="9"/>
  <c r="L79" i="9" s="1"/>
  <c r="R79" i="9" s="1"/>
  <c r="L78" i="9"/>
  <c r="H30" i="17"/>
  <c r="H88" i="9"/>
  <c r="L88" i="9" s="1"/>
  <c r="L87" i="9"/>
  <c r="R87" i="9" s="1"/>
  <c r="T87" i="9" s="1"/>
  <c r="AN87" i="9" s="1"/>
  <c r="I103" i="9"/>
  <c r="M102" i="9"/>
  <c r="S102" i="9" s="1"/>
  <c r="L92" i="9"/>
  <c r="H93" i="9"/>
  <c r="I109" i="9" s="1"/>
  <c r="I77" i="9"/>
  <c r="M76" i="9"/>
  <c r="S76" i="9" s="1"/>
  <c r="M95" i="9"/>
  <c r="S95" i="9"/>
  <c r="AL8" i="9"/>
  <c r="AN8" i="9"/>
  <c r="AL53" i="9"/>
  <c r="AN19" i="9" l="1"/>
  <c r="AL19" i="9"/>
  <c r="AN48" i="9"/>
  <c r="AL48" i="9"/>
  <c r="AN44" i="9"/>
  <c r="AL44" i="9"/>
  <c r="AL95" i="9"/>
  <c r="AN95" i="9"/>
  <c r="T75" i="9"/>
  <c r="T68" i="9"/>
  <c r="T21" i="9"/>
  <c r="T24" i="9"/>
  <c r="AL64" i="9"/>
  <c r="AN64" i="9"/>
  <c r="AL99" i="9"/>
  <c r="AN99" i="9"/>
  <c r="AL57" i="9"/>
  <c r="AN57" i="9"/>
  <c r="M88" i="9"/>
  <c r="S88" i="9" s="1"/>
  <c r="T41" i="9"/>
  <c r="L100" i="9"/>
  <c r="R100" i="9" s="1"/>
  <c r="T100" i="9" s="1"/>
  <c r="R78" i="9"/>
  <c r="T78" i="9" s="1"/>
  <c r="T14" i="9"/>
  <c r="L85" i="9"/>
  <c r="R85" i="9" s="1"/>
  <c r="T85" i="9" s="1"/>
  <c r="M71" i="9"/>
  <c r="S71" i="9" s="1"/>
  <c r="AN17" i="9"/>
  <c r="AL17" i="9"/>
  <c r="S22" i="9"/>
  <c r="X9" i="9" s="1"/>
  <c r="L98" i="9"/>
  <c r="R98" i="9"/>
  <c r="T98" i="9" s="1"/>
  <c r="L47" i="9"/>
  <c r="R47" i="9"/>
  <c r="M42" i="9"/>
  <c r="S42" i="9" s="1"/>
  <c r="M37" i="9"/>
  <c r="S37" i="9"/>
  <c r="T37" i="9" s="1"/>
  <c r="L67" i="9"/>
  <c r="R67" i="9"/>
  <c r="T67" i="9" s="1"/>
  <c r="L89" i="9"/>
  <c r="R89" i="9"/>
  <c r="T89" i="9" s="1"/>
  <c r="AN10" i="9"/>
  <c r="AL87" i="9"/>
  <c r="M52" i="9"/>
  <c r="S52" i="9"/>
  <c r="T52" i="9" s="1"/>
  <c r="M79" i="9"/>
  <c r="S79" i="9"/>
  <c r="T79" i="9" s="1"/>
  <c r="L9" i="9"/>
  <c r="R9" i="9" s="1"/>
  <c r="T9" i="9" s="1"/>
  <c r="M58" i="9"/>
  <c r="S58" i="9" s="1"/>
  <c r="M50" i="9"/>
  <c r="S50" i="9" s="1"/>
  <c r="T50" i="9" s="1"/>
  <c r="M70" i="9"/>
  <c r="S70" i="9" s="1"/>
  <c r="T70" i="9" s="1"/>
  <c r="M23" i="9"/>
  <c r="S23" i="9"/>
  <c r="R18" i="9"/>
  <c r="T18" i="9" s="1"/>
  <c r="M103" i="9"/>
  <c r="S103" i="9" s="1"/>
  <c r="L62" i="9"/>
  <c r="R62" i="9" s="1"/>
  <c r="M101" i="9"/>
  <c r="S101" i="9" s="1"/>
  <c r="T101" i="9" s="1"/>
  <c r="AL96" i="9"/>
  <c r="AN96" i="9"/>
  <c r="M32" i="9"/>
  <c r="S32" i="9" s="1"/>
  <c r="L32" i="9"/>
  <c r="R32" i="9" s="1"/>
  <c r="T32" i="9" s="1"/>
  <c r="L49" i="9"/>
  <c r="R49" i="9"/>
  <c r="W14" i="9" s="1"/>
  <c r="AL25" i="9"/>
  <c r="AN25" i="9"/>
  <c r="T39" i="9"/>
  <c r="M12" i="9"/>
  <c r="S12" i="9" s="1"/>
  <c r="T12" i="9" s="1"/>
  <c r="M90" i="9"/>
  <c r="S90" i="9"/>
  <c r="T90" i="9" s="1"/>
  <c r="T102" i="9"/>
  <c r="M43" i="9"/>
  <c r="S43" i="9" s="1"/>
  <c r="L55" i="9"/>
  <c r="R55" i="9" s="1"/>
  <c r="T69" i="9"/>
  <c r="M16" i="9"/>
  <c r="S16" i="9"/>
  <c r="X8" i="9" s="1"/>
  <c r="M30" i="9"/>
  <c r="S30" i="9" s="1"/>
  <c r="T30" i="9" s="1"/>
  <c r="AL83" i="9"/>
  <c r="AN83" i="9"/>
  <c r="T65" i="9"/>
  <c r="L93" i="9"/>
  <c r="R93" i="9" s="1"/>
  <c r="M46" i="9"/>
  <c r="S46" i="9" s="1"/>
  <c r="H7" i="9"/>
  <c r="L7" i="9" s="1"/>
  <c r="R7" i="9" s="1"/>
  <c r="T7" i="9" s="1"/>
  <c r="AN7" i="9" s="1"/>
  <c r="M38" i="9"/>
  <c r="S38" i="9" s="1"/>
  <c r="M104" i="9"/>
  <c r="S104" i="9"/>
  <c r="M56" i="9"/>
  <c r="S56" i="9" s="1"/>
  <c r="R28" i="9"/>
  <c r="T28" i="9" s="1"/>
  <c r="I7" i="9"/>
  <c r="M7" i="9" s="1"/>
  <c r="S7" i="9" s="1"/>
  <c r="T74" i="9"/>
  <c r="R26" i="9"/>
  <c r="L40" i="9"/>
  <c r="R40" i="9"/>
  <c r="L38" i="9"/>
  <c r="R38" i="9"/>
  <c r="W12" i="9" s="1"/>
  <c r="L104" i="9"/>
  <c r="R104" i="9" s="1"/>
  <c r="T104" i="9" s="1"/>
  <c r="R103" i="9"/>
  <c r="M109" i="9"/>
  <c r="N109" i="9" s="1"/>
  <c r="R20" i="9"/>
  <c r="T20" i="9" s="1"/>
  <c r="M93" i="9"/>
  <c r="S93" i="9" s="1"/>
  <c r="R84" i="9"/>
  <c r="R66" i="9"/>
  <c r="R94" i="9"/>
  <c r="T94" i="9" s="1"/>
  <c r="T105" i="9"/>
  <c r="H25" i="17"/>
  <c r="H24" i="17"/>
  <c r="H6" i="9"/>
  <c r="L6" i="9" s="1"/>
  <c r="R6" i="9" s="1"/>
  <c r="T91" i="9"/>
  <c r="L58" i="9"/>
  <c r="R58" i="9" s="1"/>
  <c r="M49" i="9"/>
  <c r="S49" i="9" s="1"/>
  <c r="R92" i="9"/>
  <c r="T92" i="9" s="1"/>
  <c r="M9" i="9"/>
  <c r="S9" i="9" s="1"/>
  <c r="L73" i="9"/>
  <c r="R73" i="9"/>
  <c r="T73" i="9" s="1"/>
  <c r="M51" i="9"/>
  <c r="S51" i="9"/>
  <c r="T82" i="9"/>
  <c r="L76" i="9"/>
  <c r="R76" i="9" s="1"/>
  <c r="S84" i="9"/>
  <c r="S11" i="9"/>
  <c r="R88" i="9"/>
  <c r="M77" i="9"/>
  <c r="S77" i="9"/>
  <c r="X20" i="9" s="1"/>
  <c r="M62" i="9"/>
  <c r="S62" i="9" s="1"/>
  <c r="M86" i="9"/>
  <c r="S86" i="9"/>
  <c r="R106" i="9"/>
  <c r="L80" i="9"/>
  <c r="R80" i="9" s="1"/>
  <c r="T80" i="9" s="1"/>
  <c r="I6" i="9"/>
  <c r="M6" i="9" s="1"/>
  <c r="S61" i="9"/>
  <c r="X21" i="9"/>
  <c r="M26" i="9"/>
  <c r="S26" i="9"/>
  <c r="M33" i="9"/>
  <c r="S33" i="9"/>
  <c r="T33" i="9" s="1"/>
  <c r="R23" i="9"/>
  <c r="R22" i="9"/>
  <c r="T22" i="9" s="1"/>
  <c r="L72" i="9"/>
  <c r="R72" i="9" s="1"/>
  <c r="M36" i="9"/>
  <c r="S36" i="9"/>
  <c r="T36" i="9" s="1"/>
  <c r="L13" i="9"/>
  <c r="R13" i="9" s="1"/>
  <c r="T59" i="9"/>
  <c r="T15" i="9"/>
  <c r="L63" i="9"/>
  <c r="R63" i="9"/>
  <c r="T63" i="9" s="1"/>
  <c r="S15" i="9"/>
  <c r="S106" i="9"/>
  <c r="L81" i="9"/>
  <c r="R81" i="9" s="1"/>
  <c r="S54" i="9"/>
  <c r="T54" i="9" s="1"/>
  <c r="L106" i="9"/>
  <c r="R31" i="9"/>
  <c r="S45" i="9"/>
  <c r="T45" i="9" s="1"/>
  <c r="L22" i="9"/>
  <c r="M35" i="9"/>
  <c r="S35" i="9" s="1"/>
  <c r="T35" i="9" s="1"/>
  <c r="S29" i="9"/>
  <c r="M40" i="9"/>
  <c r="S40" i="9" s="1"/>
  <c r="L43" i="9"/>
  <c r="R43" i="9"/>
  <c r="W13" i="9" s="1"/>
  <c r="M66" i="9"/>
  <c r="S66" i="9" s="1"/>
  <c r="X18" i="9" s="1"/>
  <c r="S27" i="9"/>
  <c r="T27" i="9" s="1"/>
  <c r="L97" i="9"/>
  <c r="R97" i="9" s="1"/>
  <c r="T97" i="9" s="1"/>
  <c r="S47" i="9"/>
  <c r="L29" i="9"/>
  <c r="R29" i="9" s="1"/>
  <c r="T29" i="9" s="1"/>
  <c r="S34" i="9"/>
  <c r="L60" i="9"/>
  <c r="R60" i="9"/>
  <c r="T60" i="9" s="1"/>
  <c r="L34" i="9"/>
  <c r="R34" i="9"/>
  <c r="T34" i="9" s="1"/>
  <c r="AL7" i="9"/>
  <c r="AL29" i="9" l="1"/>
  <c r="AN29" i="9"/>
  <c r="AL50" i="9"/>
  <c r="AN50" i="9"/>
  <c r="T62" i="9"/>
  <c r="W17" i="9"/>
  <c r="AN85" i="9"/>
  <c r="AL85" i="9"/>
  <c r="AN101" i="9"/>
  <c r="AL101" i="9"/>
  <c r="T72" i="9"/>
  <c r="W19" i="9"/>
  <c r="T55" i="9"/>
  <c r="W15" i="9"/>
  <c r="AN27" i="9"/>
  <c r="AL27" i="9"/>
  <c r="AN104" i="9"/>
  <c r="AL104" i="9"/>
  <c r="AN79" i="9"/>
  <c r="AL79" i="9"/>
  <c r="T76" i="9"/>
  <c r="W20" i="9"/>
  <c r="AL90" i="9"/>
  <c r="AN90" i="9"/>
  <c r="AL32" i="9"/>
  <c r="AN32" i="9"/>
  <c r="AN52" i="9"/>
  <c r="AL52" i="9"/>
  <c r="AN37" i="9"/>
  <c r="AL37" i="9"/>
  <c r="X14" i="9"/>
  <c r="T46" i="9"/>
  <c r="AN9" i="9"/>
  <c r="AL9" i="9"/>
  <c r="AN45" i="9"/>
  <c r="AL45" i="9"/>
  <c r="AL100" i="9"/>
  <c r="AN100" i="9"/>
  <c r="AN33" i="9"/>
  <c r="AL33" i="9"/>
  <c r="X16" i="9"/>
  <c r="T56" i="9"/>
  <c r="AN54" i="9"/>
  <c r="AL54" i="9"/>
  <c r="T13" i="9"/>
  <c r="W7" i="9"/>
  <c r="T58" i="9"/>
  <c r="W16" i="9"/>
  <c r="AN30" i="9"/>
  <c r="AL30" i="9"/>
  <c r="X11" i="9"/>
  <c r="W6" i="9"/>
  <c r="AL35" i="9"/>
  <c r="AN35" i="9"/>
  <c r="AL97" i="9"/>
  <c r="AN97" i="9"/>
  <c r="AN80" i="9"/>
  <c r="AL80" i="9"/>
  <c r="W21" i="9"/>
  <c r="T81" i="9"/>
  <c r="AL36" i="9"/>
  <c r="AN36" i="9"/>
  <c r="X23" i="9"/>
  <c r="AN12" i="9"/>
  <c r="AL12" i="9"/>
  <c r="AL70" i="9"/>
  <c r="AN70" i="9"/>
  <c r="X13" i="9"/>
  <c r="T42" i="9"/>
  <c r="X19" i="9"/>
  <c r="T71" i="9"/>
  <c r="X7" i="9"/>
  <c r="T77" i="9"/>
  <c r="T109" i="9"/>
  <c r="AN14" i="9"/>
  <c r="AL14" i="9"/>
  <c r="X17" i="9"/>
  <c r="AN92" i="9"/>
  <c r="AL92" i="9"/>
  <c r="T38" i="9"/>
  <c r="AN28" i="9"/>
  <c r="AL28" i="9"/>
  <c r="AN89" i="9"/>
  <c r="AL89" i="9"/>
  <c r="T47" i="9"/>
  <c r="AN34" i="9"/>
  <c r="AL34" i="9"/>
  <c r="AL82" i="9"/>
  <c r="AN82" i="9"/>
  <c r="T23" i="9"/>
  <c r="S6" i="9"/>
  <c r="X6" i="9" s="1"/>
  <c r="AN39" i="9"/>
  <c r="AL39" i="9"/>
  <c r="AN41" i="9"/>
  <c r="AL41" i="9"/>
  <c r="W9" i="9"/>
  <c r="AN22" i="9"/>
  <c r="AL22" i="9"/>
  <c r="X15" i="9"/>
  <c r="T40" i="9"/>
  <c r="AL67" i="9"/>
  <c r="AN67" i="9"/>
  <c r="W8" i="9"/>
  <c r="AN78" i="9"/>
  <c r="AL78" i="9"/>
  <c r="AN21" i="9"/>
  <c r="AL21" i="9"/>
  <c r="Y9" i="9"/>
  <c r="AN15" i="9"/>
  <c r="AL15" i="9"/>
  <c r="AN60" i="9"/>
  <c r="AL60" i="9"/>
  <c r="AN59" i="9"/>
  <c r="AL59" i="9"/>
  <c r="T88" i="9"/>
  <c r="T106" i="9"/>
  <c r="AL105" i="9"/>
  <c r="AN105" i="9"/>
  <c r="AN20" i="9"/>
  <c r="AL20" i="9"/>
  <c r="AN102" i="9"/>
  <c r="AL102" i="9"/>
  <c r="AN18" i="9"/>
  <c r="AL18" i="9"/>
  <c r="T16" i="9"/>
  <c r="T61" i="9"/>
  <c r="AL68" i="9"/>
  <c r="AN68" i="9"/>
  <c r="X10" i="9"/>
  <c r="AL73" i="9"/>
  <c r="AN73" i="9"/>
  <c r="AN94" i="9"/>
  <c r="AL94" i="9"/>
  <c r="W10" i="9"/>
  <c r="T26" i="9"/>
  <c r="AL75" i="9"/>
  <c r="AN75" i="9"/>
  <c r="T43" i="9"/>
  <c r="T31" i="9"/>
  <c r="W11" i="9"/>
  <c r="AN63" i="9"/>
  <c r="AL63" i="9"/>
  <c r="X12" i="9"/>
  <c r="AN91" i="9"/>
  <c r="AL91" i="9"/>
  <c r="W18" i="9"/>
  <c r="T66" i="9"/>
  <c r="T103" i="9"/>
  <c r="Y23" i="9" s="1"/>
  <c r="AN74" i="9"/>
  <c r="AL74" i="9"/>
  <c r="T93" i="9"/>
  <c r="T11" i="9"/>
  <c r="W22" i="9"/>
  <c r="AN24" i="9"/>
  <c r="AL24" i="9"/>
  <c r="X22" i="9"/>
  <c r="T49" i="9"/>
  <c r="T51" i="9"/>
  <c r="AL98" i="9"/>
  <c r="AN98" i="9"/>
  <c r="W23" i="9"/>
  <c r="T84" i="9"/>
  <c r="AN65" i="9"/>
  <c r="AL65" i="9"/>
  <c r="AL69" i="9"/>
  <c r="AN69" i="9"/>
  <c r="T86" i="9"/>
  <c r="AI23" i="9" l="1"/>
  <c r="AG23" i="9"/>
  <c r="AH23" i="9"/>
  <c r="AE23" i="9"/>
  <c r="AF23" i="9"/>
  <c r="AL46" i="9"/>
  <c r="Y14" i="9"/>
  <c r="AN46" i="9"/>
  <c r="AN42" i="9"/>
  <c r="AL42" i="9"/>
  <c r="AL84" i="9"/>
  <c r="AN84" i="9"/>
  <c r="AN31" i="9"/>
  <c r="Y11" i="9"/>
  <c r="AL31" i="9"/>
  <c r="AL88" i="9"/>
  <c r="AN88" i="9"/>
  <c r="AL16" i="9"/>
  <c r="Y8" i="9"/>
  <c r="AN16" i="9"/>
  <c r="AN47" i="9"/>
  <c r="AL47" i="9"/>
  <c r="X24" i="9"/>
  <c r="AL81" i="9"/>
  <c r="Y21" i="9"/>
  <c r="AN81" i="9"/>
  <c r="W24" i="9"/>
  <c r="AN13" i="9"/>
  <c r="AL13" i="9"/>
  <c r="Y20" i="9"/>
  <c r="AL76" i="9"/>
  <c r="AN76" i="9"/>
  <c r="AN55" i="9"/>
  <c r="AL55" i="9"/>
  <c r="AN62" i="9"/>
  <c r="AL62" i="9"/>
  <c r="Y18" i="9"/>
  <c r="AL66" i="9"/>
  <c r="AN66" i="9"/>
  <c r="AN40" i="9"/>
  <c r="AL40" i="9"/>
  <c r="AN58" i="9"/>
  <c r="AL58" i="9"/>
  <c r="AL11" i="9"/>
  <c r="AN11" i="9"/>
  <c r="Y7" i="9"/>
  <c r="AL23" i="9"/>
  <c r="AN23" i="9"/>
  <c r="T6" i="9"/>
  <c r="AN103" i="9"/>
  <c r="AL103" i="9"/>
  <c r="AG9" i="9"/>
  <c r="AF9" i="9"/>
  <c r="AH9" i="9"/>
  <c r="AE9" i="9"/>
  <c r="AI9" i="9"/>
  <c r="Y22" i="9"/>
  <c r="AL86" i="9"/>
  <c r="AN86" i="9"/>
  <c r="AL93" i="9"/>
  <c r="AN93" i="9"/>
  <c r="AN77" i="9"/>
  <c r="AL77" i="9"/>
  <c r="AN72" i="9"/>
  <c r="AL72" i="9"/>
  <c r="AL106" i="9"/>
  <c r="AN106" i="9"/>
  <c r="Y12" i="9"/>
  <c r="AN51" i="9"/>
  <c r="AL51" i="9"/>
  <c r="Y15" i="9"/>
  <c r="Y10" i="9"/>
  <c r="AN26" i="9"/>
  <c r="AL26" i="9"/>
  <c r="AL38" i="9"/>
  <c r="AN38" i="9"/>
  <c r="AN56" i="9"/>
  <c r="AL56" i="9"/>
  <c r="Y16" i="9"/>
  <c r="AL43" i="9"/>
  <c r="AN43" i="9"/>
  <c r="AN49" i="9"/>
  <c r="AL49" i="9"/>
  <c r="AL61" i="9"/>
  <c r="AN61" i="9"/>
  <c r="Y17" i="9"/>
  <c r="Y13" i="9"/>
  <c r="Y19" i="9"/>
  <c r="AN71" i="9"/>
  <c r="AL71" i="9"/>
  <c r="AJ9" i="9" l="1"/>
  <c r="AI14" i="9"/>
  <c r="AG14" i="9"/>
  <c r="AH14" i="9"/>
  <c r="AE14" i="9"/>
  <c r="AJ14" i="9" s="1"/>
  <c r="AF14" i="9"/>
  <c r="AF17" i="9"/>
  <c r="AH17" i="9"/>
  <c r="AE17" i="9"/>
  <c r="AG17" i="9"/>
  <c r="AI17" i="9"/>
  <c r="AI7" i="9"/>
  <c r="AH7" i="9"/>
  <c r="AF7" i="9"/>
  <c r="AG7" i="9"/>
  <c r="AE7" i="9"/>
  <c r="AJ7" i="9" s="1"/>
  <c r="AG20" i="9"/>
  <c r="AE20" i="9"/>
  <c r="AH20" i="9"/>
  <c r="AI20" i="9"/>
  <c r="AF20" i="9"/>
  <c r="AE11" i="9"/>
  <c r="AG11" i="9"/>
  <c r="AH11" i="9"/>
  <c r="AF11" i="9"/>
  <c r="AI11" i="9"/>
  <c r="AG19" i="9"/>
  <c r="AI19" i="9"/>
  <c r="AF19" i="9"/>
  <c r="AH19" i="9"/>
  <c r="AE19" i="9"/>
  <c r="AJ19" i="9" s="1"/>
  <c r="AF18" i="9"/>
  <c r="AE18" i="9"/>
  <c r="AI18" i="9"/>
  <c r="AG18" i="9"/>
  <c r="AH18" i="9"/>
  <c r="AH15" i="9"/>
  <c r="AI15" i="9"/>
  <c r="AE15" i="9"/>
  <c r="AG15" i="9"/>
  <c r="AF15" i="9"/>
  <c r="AJ23" i="9"/>
  <c r="AG12" i="9"/>
  <c r="AF12" i="9"/>
  <c r="AI12" i="9"/>
  <c r="AH12" i="9"/>
  <c r="AE12" i="9"/>
  <c r="AJ12" i="9" s="1"/>
  <c r="AE8" i="9"/>
  <c r="AJ8" i="9" s="1"/>
  <c r="AH8" i="9"/>
  <c r="AF8" i="9"/>
  <c r="AG8" i="9"/>
  <c r="AI8" i="9"/>
  <c r="AH10" i="9"/>
  <c r="AG10" i="9"/>
  <c r="AI10" i="9"/>
  <c r="AF10" i="9"/>
  <c r="AE10" i="9"/>
  <c r="AH16" i="9"/>
  <c r="AG16" i="9"/>
  <c r="AF16" i="9"/>
  <c r="AE16" i="9"/>
  <c r="AJ16" i="9" s="1"/>
  <c r="AI16" i="9"/>
  <c r="AF13" i="9"/>
  <c r="AG13" i="9"/>
  <c r="AE13" i="9"/>
  <c r="AI13" i="9"/>
  <c r="AH13" i="9"/>
  <c r="AG22" i="9"/>
  <c r="AE22" i="9"/>
  <c r="AH22" i="9"/>
  <c r="AI22" i="9"/>
  <c r="AF22" i="9"/>
  <c r="AL6" i="9"/>
  <c r="AL107" i="9" s="1"/>
  <c r="Y6" i="9"/>
  <c r="AN6" i="9"/>
  <c r="AN107" i="9" s="1"/>
  <c r="AF21" i="9"/>
  <c r="AE21" i="9"/>
  <c r="AH21" i="9"/>
  <c r="AG21" i="9"/>
  <c r="AI21" i="9"/>
  <c r="AJ15" i="9" l="1"/>
  <c r="AJ11" i="9"/>
  <c r="AJ21" i="9"/>
  <c r="AJ22" i="9"/>
  <c r="AI6" i="9"/>
  <c r="AI24" i="9" s="1"/>
  <c r="AE6" i="9"/>
  <c r="AH6" i="9"/>
  <c r="AH24" i="9" s="1"/>
  <c r="AF6" i="9"/>
  <c r="AF24" i="9" s="1"/>
  <c r="Y24" i="9"/>
  <c r="AG6" i="9"/>
  <c r="AG24" i="9" s="1"/>
  <c r="AJ20" i="9"/>
  <c r="AJ13" i="9"/>
  <c r="AJ10" i="9"/>
  <c r="AJ18" i="9"/>
  <c r="AJ17" i="9"/>
  <c r="AJ6" i="9" l="1"/>
  <c r="AJ24" i="9" s="1"/>
  <c r="AJ28" i="9" s="1"/>
  <c r="AE24" i="9"/>
  <c r="AF25" i="9"/>
  <c r="AF28" i="9"/>
  <c r="AI25" i="9"/>
  <c r="AI28" i="9"/>
  <c r="AH25" i="9"/>
  <c r="AH28" i="9"/>
  <c r="AG25" i="9"/>
  <c r="AG28" i="9"/>
  <c r="AE25" i="9" l="1"/>
  <c r="AJ25" i="9" s="1"/>
  <c r="AE28" i="9"/>
  <c r="AE27" i="9" l="1"/>
  <c r="AS6" i="9" s="1"/>
  <c r="AM96" i="9"/>
  <c r="AP96" i="9" s="1"/>
  <c r="E96" i="8" s="1"/>
  <c r="AO77" i="9"/>
  <c r="AM54" i="9"/>
  <c r="AP54" i="9" s="1"/>
  <c r="E54" i="8" s="1"/>
  <c r="AO22" i="9"/>
  <c r="AM74" i="9"/>
  <c r="AP74" i="9" s="1"/>
  <c r="E74" i="8" s="1"/>
  <c r="AM77" i="9"/>
  <c r="AP77" i="9" s="1"/>
  <c r="E77" i="8" s="1"/>
  <c r="AO43" i="9"/>
  <c r="AO74" i="9"/>
  <c r="AO93" i="9"/>
  <c r="AM88" i="9"/>
  <c r="AP88" i="9" s="1"/>
  <c r="E88" i="8" s="1"/>
  <c r="AO50" i="9"/>
  <c r="AM64" i="9"/>
  <c r="AP64" i="9" s="1"/>
  <c r="E64" i="8" s="1"/>
  <c r="AO35" i="9"/>
  <c r="AO36" i="9"/>
  <c r="AM92" i="9"/>
  <c r="AP92" i="9" s="1"/>
  <c r="E92" i="8" s="1"/>
  <c r="AM10" i="9"/>
  <c r="AP10" i="9" s="1"/>
  <c r="E10" i="8" s="1"/>
  <c r="AO86" i="9"/>
  <c r="AO31" i="9"/>
  <c r="AO87" i="9"/>
  <c r="AO26" i="9"/>
  <c r="AO37" i="9"/>
  <c r="AO92" i="9"/>
  <c r="AO64" i="9"/>
  <c r="AO10" i="9"/>
  <c r="AM86" i="9"/>
  <c r="AP86" i="9" s="1"/>
  <c r="E86" i="8" s="1"/>
  <c r="AI27" i="9"/>
  <c r="AS10" i="9" s="1"/>
  <c r="I40" i="17" s="1"/>
  <c r="W38" i="19" s="1"/>
  <c r="AM71" i="9"/>
  <c r="AP71" i="9" s="1"/>
  <c r="E71" i="8" s="1"/>
  <c r="AM38" i="9"/>
  <c r="AP38" i="9" s="1"/>
  <c r="E38" i="8" s="1"/>
  <c r="AM46" i="9"/>
  <c r="AP46" i="9" s="1"/>
  <c r="E46" i="8" s="1"/>
  <c r="AO66" i="9"/>
  <c r="AG27" i="9"/>
  <c r="AS8" i="9" s="1"/>
  <c r="I38" i="17" s="1"/>
  <c r="U38" i="19" s="1"/>
  <c r="AO71" i="9"/>
  <c r="AM50" i="9"/>
  <c r="AP50" i="9" s="1"/>
  <c r="E50" i="8" s="1"/>
  <c r="AM15" i="9"/>
  <c r="AP15" i="9" s="1"/>
  <c r="E15" i="8" s="1"/>
  <c r="AO45" i="9"/>
  <c r="AM65" i="9"/>
  <c r="AP65" i="9" s="1"/>
  <c r="E65" i="8" s="1"/>
  <c r="AM25" i="9"/>
  <c r="AP25" i="9" s="1"/>
  <c r="E25" i="8" s="1"/>
  <c r="AM93" i="9"/>
  <c r="AP93" i="9" s="1"/>
  <c r="E93" i="8" s="1"/>
  <c r="AO98" i="9"/>
  <c r="AM105" i="9"/>
  <c r="AP105" i="9" s="1"/>
  <c r="E105" i="8" s="1"/>
  <c r="AO12" i="9"/>
  <c r="AO23" i="9"/>
  <c r="AO95" i="9"/>
  <c r="AO82" i="9"/>
  <c r="AM13" i="9"/>
  <c r="AP13" i="9" s="1"/>
  <c r="E13" i="8" s="1"/>
  <c r="AM58" i="9"/>
  <c r="AP58" i="9" s="1"/>
  <c r="E58" i="8" s="1"/>
  <c r="AO21" i="9"/>
  <c r="AO56" i="9"/>
  <c r="AO80" i="9"/>
  <c r="AO61" i="9"/>
  <c r="AM66" i="9"/>
  <c r="AP66" i="9" s="1"/>
  <c r="E66" i="8" s="1"/>
  <c r="AO104" i="9"/>
  <c r="AO28" i="9"/>
  <c r="AO100" i="9"/>
  <c r="AM87" i="9"/>
  <c r="AP87" i="9" s="1"/>
  <c r="E87" i="8" s="1"/>
  <c r="AO69" i="9"/>
  <c r="AO16" i="9"/>
  <c r="AO58" i="9"/>
  <c r="AM21" i="9"/>
  <c r="AP21" i="9" s="1"/>
  <c r="E21" i="8" s="1"/>
  <c r="AO20" i="9"/>
  <c r="AO30" i="9"/>
  <c r="AO14" i="9"/>
  <c r="AM12" i="9"/>
  <c r="AP12" i="9" s="1"/>
  <c r="E12" i="8" s="1"/>
  <c r="AM99" i="9"/>
  <c r="AP99" i="9" s="1"/>
  <c r="E99" i="8" s="1"/>
  <c r="AO96" i="9"/>
  <c r="AM82" i="9"/>
  <c r="AP82" i="9" s="1"/>
  <c r="E82" i="8" s="1"/>
  <c r="AM22" i="9"/>
  <c r="AP22" i="9" s="1"/>
  <c r="E22" i="8" s="1"/>
  <c r="AO105" i="9"/>
  <c r="AO67" i="9"/>
  <c r="AM78" i="9"/>
  <c r="AP78" i="9" s="1"/>
  <c r="E78" i="8" s="1"/>
  <c r="AM63" i="9"/>
  <c r="AP63" i="9" s="1"/>
  <c r="E63" i="8" s="1"/>
  <c r="AO70" i="9"/>
  <c r="AO32" i="9"/>
  <c r="AM48" i="9"/>
  <c r="AP48" i="9" s="1"/>
  <c r="E48" i="8" s="1"/>
  <c r="AO46" i="9"/>
  <c r="AO102" i="9"/>
  <c r="AM80" i="9"/>
  <c r="AP80" i="9" s="1"/>
  <c r="E80" i="8" s="1"/>
  <c r="AO91" i="9"/>
  <c r="AM16" i="9"/>
  <c r="AP16" i="9" s="1"/>
  <c r="E16" i="8" s="1"/>
  <c r="AO106" i="9"/>
  <c r="AM73" i="9"/>
  <c r="AP73" i="9" s="1"/>
  <c r="E73" i="8" s="1"/>
  <c r="AO51" i="9"/>
  <c r="AM70" i="9"/>
  <c r="AP70" i="9" s="1"/>
  <c r="E70" i="8" s="1"/>
  <c r="AM53" i="9"/>
  <c r="AP53" i="9" s="1"/>
  <c r="E53" i="8" s="1"/>
  <c r="AF27" i="9"/>
  <c r="AS7" i="9" s="1"/>
  <c r="I37" i="17" s="1"/>
  <c r="T38" i="19" s="1"/>
  <c r="AM89" i="9"/>
  <c r="AP89" i="9" s="1"/>
  <c r="E89" i="8" s="1"/>
  <c r="AM7" i="9"/>
  <c r="AP7" i="9" s="1"/>
  <c r="E7" i="8" s="1"/>
  <c r="AO15" i="9"/>
  <c r="AH27" i="9"/>
  <c r="AS9" i="9" s="1"/>
  <c r="I39" i="17" s="1"/>
  <c r="V38" i="19" s="1"/>
  <c r="AJ27" i="9"/>
  <c r="AM19" i="9"/>
  <c r="AP19" i="9" s="1"/>
  <c r="E19" i="8" s="1"/>
  <c r="AO49" i="9"/>
  <c r="AO25" i="9"/>
  <c r="AM57" i="9"/>
  <c r="AP57" i="9" s="1"/>
  <c r="E57" i="8" s="1"/>
  <c r="AM42" i="9"/>
  <c r="AP42" i="9" s="1"/>
  <c r="E42" i="8" s="1"/>
  <c r="AM67" i="9"/>
  <c r="AP67" i="9" s="1"/>
  <c r="E67" i="8" s="1"/>
  <c r="AM49" i="9"/>
  <c r="AP49" i="9" s="1"/>
  <c r="E49" i="8" s="1"/>
  <c r="AO33" i="9"/>
  <c r="AM43" i="9"/>
  <c r="AP43" i="9" s="1"/>
  <c r="E43" i="8" s="1"/>
  <c r="AM36" i="9"/>
  <c r="AP36" i="9" s="1"/>
  <c r="E36" i="8" s="1"/>
  <c r="AM31" i="9"/>
  <c r="AP31" i="9" s="1"/>
  <c r="E31" i="8" s="1"/>
  <c r="AO94" i="9"/>
  <c r="AM60" i="9"/>
  <c r="AP60" i="9" s="1"/>
  <c r="E60" i="8" s="1"/>
  <c r="AM37" i="9"/>
  <c r="AP37" i="9" s="1"/>
  <c r="E37" i="8" s="1"/>
  <c r="AM51" i="9"/>
  <c r="AP51" i="9" s="1"/>
  <c r="E51" i="8" s="1"/>
  <c r="AM8" i="9"/>
  <c r="AP8" i="9" s="1"/>
  <c r="E8" i="8" s="1"/>
  <c r="AM45" i="9"/>
  <c r="AP45" i="9" s="1"/>
  <c r="E45" i="8" s="1"/>
  <c r="AM62" i="9"/>
  <c r="AP62" i="9" s="1"/>
  <c r="E62" i="8" s="1"/>
  <c r="AO41" i="9"/>
  <c r="AM52" i="9"/>
  <c r="AP52" i="9" s="1"/>
  <c r="E52" i="8" s="1"/>
  <c r="AM47" i="9"/>
  <c r="AP47" i="9" s="1"/>
  <c r="E47" i="8" s="1"/>
  <c r="AM91" i="9"/>
  <c r="AP91" i="9" s="1"/>
  <c r="AM94" i="9"/>
  <c r="AP94" i="9" s="1"/>
  <c r="E94" i="8" s="1"/>
  <c r="AM56" i="9"/>
  <c r="AP56" i="9" s="1"/>
  <c r="E56" i="8" s="1"/>
  <c r="AO6" i="9"/>
  <c r="AM102" i="9"/>
  <c r="AP102" i="9" s="1"/>
  <c r="E102" i="8" s="1"/>
  <c r="AO18" i="9"/>
  <c r="AM85" i="9"/>
  <c r="AP85" i="9" s="1"/>
  <c r="E85" i="8" s="1"/>
  <c r="AM6" i="9"/>
  <c r="AO34" i="9"/>
  <c r="AM41" i="9"/>
  <c r="AP41" i="9" s="1"/>
  <c r="E41" i="8" s="1"/>
  <c r="AO9" i="9"/>
  <c r="AO101" i="9"/>
  <c r="AM9" i="9"/>
  <c r="AP9" i="9" s="1"/>
  <c r="E9" i="8" s="1"/>
  <c r="AN108" i="9"/>
  <c r="AO75" i="9"/>
  <c r="AO90" i="9"/>
  <c r="AM40" i="9"/>
  <c r="AP40" i="9" s="1"/>
  <c r="E40" i="8" s="1"/>
  <c r="AO88" i="9"/>
  <c r="AO65" i="9"/>
  <c r="AO40" i="9"/>
  <c r="AM68" i="9"/>
  <c r="AP68" i="9" s="1"/>
  <c r="E68" i="8" s="1"/>
  <c r="AM30" i="9"/>
  <c r="AP30" i="9" s="1"/>
  <c r="E30" i="8" s="1"/>
  <c r="AM98" i="9"/>
  <c r="AP98" i="9" s="1"/>
  <c r="E98" i="8" s="1"/>
  <c r="AO89" i="9"/>
  <c r="AM61" i="9"/>
  <c r="AP61" i="9" s="1"/>
  <c r="E61" i="8" s="1"/>
  <c r="AO85" i="9"/>
  <c r="AO38" i="9"/>
  <c r="AO73" i="9"/>
  <c r="AM103" i="9"/>
  <c r="AP103" i="9" s="1"/>
  <c r="E103" i="8" s="1"/>
  <c r="AO53" i="9"/>
  <c r="AM44" i="9"/>
  <c r="AP44" i="9" s="1"/>
  <c r="E44" i="8" s="1"/>
  <c r="AM97" i="9"/>
  <c r="AP97" i="9" s="1"/>
  <c r="E97" i="8" s="1"/>
  <c r="AM69" i="9"/>
  <c r="AP69" i="9" s="1"/>
  <c r="E69" i="8" s="1"/>
  <c r="AO103" i="9"/>
  <c r="AO60" i="9"/>
  <c r="AM72" i="9"/>
  <c r="AP72" i="9" s="1"/>
  <c r="E72" i="8" s="1"/>
  <c r="AM32" i="9"/>
  <c r="AP32" i="9" s="1"/>
  <c r="E32" i="8" s="1"/>
  <c r="AO81" i="9"/>
  <c r="AO11" i="9"/>
  <c r="AM17" i="9"/>
  <c r="AP17" i="9" s="1"/>
  <c r="E17" i="8" s="1"/>
  <c r="AO54" i="9"/>
  <c r="AO42" i="9"/>
  <c r="AO84" i="9"/>
  <c r="AO13" i="9"/>
  <c r="AO19" i="9"/>
  <c r="AM84" i="9"/>
  <c r="AP84" i="9" s="1"/>
  <c r="E84" i="8" s="1"/>
  <c r="AO78" i="9"/>
  <c r="AO59" i="9"/>
  <c r="AO99" i="9"/>
  <c r="AO48" i="9"/>
  <c r="AM104" i="9"/>
  <c r="AP104" i="9" s="1"/>
  <c r="E104" i="8" s="1"/>
  <c r="AM20" i="9"/>
  <c r="AP20" i="9" s="1"/>
  <c r="E20" i="8" s="1"/>
  <c r="AM106" i="9"/>
  <c r="AP106" i="9" s="1"/>
  <c r="E106" i="8" s="1"/>
  <c r="AO47" i="9"/>
  <c r="AO62" i="9"/>
  <c r="AM34" i="9"/>
  <c r="AP34" i="9" s="1"/>
  <c r="E34" i="8" s="1"/>
  <c r="AM18" i="9"/>
  <c r="AP18" i="9" s="1"/>
  <c r="E18" i="8" s="1"/>
  <c r="AM76" i="9"/>
  <c r="AP76" i="9" s="1"/>
  <c r="E76" i="8" s="1"/>
  <c r="AM35" i="9"/>
  <c r="AP35" i="9" s="1"/>
  <c r="E35" i="8" s="1"/>
  <c r="AO39" i="9"/>
  <c r="AM81" i="9"/>
  <c r="AP81" i="9" s="1"/>
  <c r="E81" i="8" s="1"/>
  <c r="AO97" i="9"/>
  <c r="AM28" i="9"/>
  <c r="AP28" i="9" s="1"/>
  <c r="E28" i="8" s="1"/>
  <c r="AO7" i="9"/>
  <c r="AO52" i="9"/>
  <c r="AM26" i="9"/>
  <c r="AP26" i="9" s="1"/>
  <c r="E26" i="8" s="1"/>
  <c r="AO72" i="9"/>
  <c r="AM11" i="9"/>
  <c r="AP11" i="9" s="1"/>
  <c r="E11" i="8" s="1"/>
  <c r="AM95" i="9"/>
  <c r="AP95" i="9" s="1"/>
  <c r="E95" i="8" s="1"/>
  <c r="AO24" i="9"/>
  <c r="AM75" i="9"/>
  <c r="AP75" i="9" s="1"/>
  <c r="E75" i="8" s="1"/>
  <c r="AO29" i="9"/>
  <c r="AM90" i="9"/>
  <c r="AP90" i="9" s="1"/>
  <c r="E90" i="8" s="1"/>
  <c r="AO79" i="9"/>
  <c r="AM29" i="9"/>
  <c r="AP29" i="9" s="1"/>
  <c r="E29" i="8" s="1"/>
  <c r="AO83" i="9"/>
  <c r="AM79" i="9"/>
  <c r="AP79" i="9" s="1"/>
  <c r="E79" i="8" s="1"/>
  <c r="AO57" i="9"/>
  <c r="AO44" i="9"/>
  <c r="AO63" i="9"/>
  <c r="AM101" i="9"/>
  <c r="AP101" i="9" s="1"/>
  <c r="E101" i="8" s="1"/>
  <c r="AM33" i="9"/>
  <c r="AP33" i="9" s="1"/>
  <c r="E33" i="8" s="1"/>
  <c r="AO27" i="9"/>
  <c r="AM59" i="9"/>
  <c r="AP59" i="9" s="1"/>
  <c r="E59" i="8" s="1"/>
  <c r="AM23" i="9"/>
  <c r="AP23" i="9" s="1"/>
  <c r="E23" i="8" s="1"/>
  <c r="AM83" i="9"/>
  <c r="AP83" i="9" s="1"/>
  <c r="E83" i="8" s="1"/>
  <c r="AM27" i="9"/>
  <c r="AP27" i="9" s="1"/>
  <c r="E27" i="8" s="1"/>
  <c r="AM14" i="9"/>
  <c r="AP14" i="9" s="1"/>
  <c r="E14" i="8" s="1"/>
  <c r="AO17" i="9"/>
  <c r="AM24" i="9"/>
  <c r="AP24" i="9" s="1"/>
  <c r="E24" i="8" s="1"/>
  <c r="AO68" i="9"/>
  <c r="AM100" i="9"/>
  <c r="AP100" i="9" s="1"/>
  <c r="E100" i="8" s="1"/>
  <c r="AO76" i="9"/>
  <c r="AO8" i="9"/>
  <c r="AM39" i="9"/>
  <c r="AP39" i="9" s="1"/>
  <c r="E39" i="8" s="1"/>
  <c r="AM55" i="9"/>
  <c r="AP55" i="9" s="1"/>
  <c r="E55" i="8" s="1"/>
  <c r="AO55" i="9"/>
  <c r="F30" i="8" l="1"/>
  <c r="G30" i="8"/>
  <c r="G80" i="8"/>
  <c r="I81" i="8" s="1"/>
  <c r="F80" i="8"/>
  <c r="G25" i="8"/>
  <c r="F25" i="8"/>
  <c r="G55" i="8"/>
  <c r="I56" i="8" s="1"/>
  <c r="F55" i="8"/>
  <c r="H56" i="8" s="1"/>
  <c r="L56" i="8" s="1"/>
  <c r="F14" i="8"/>
  <c r="G14" i="8"/>
  <c r="I15" i="8" s="1"/>
  <c r="G34" i="8"/>
  <c r="F34" i="8"/>
  <c r="H35" i="8" s="1"/>
  <c r="G17" i="8"/>
  <c r="I18" i="8" s="1"/>
  <c r="F17" i="8"/>
  <c r="H18" i="8" s="1"/>
  <c r="F97" i="8"/>
  <c r="H98" i="8" s="1"/>
  <c r="G97" i="8"/>
  <c r="AM107" i="9"/>
  <c r="AP107" i="9" s="1"/>
  <c r="AP6" i="9"/>
  <c r="E6" i="8" s="1"/>
  <c r="F47" i="8"/>
  <c r="G47" i="8"/>
  <c r="F60" i="8"/>
  <c r="G60" i="8"/>
  <c r="I61" i="8" s="1"/>
  <c r="F42" i="8"/>
  <c r="H43" i="8" s="1"/>
  <c r="G42" i="8"/>
  <c r="G7" i="8"/>
  <c r="I8" i="8" s="1"/>
  <c r="F7" i="8"/>
  <c r="H8" i="8" s="1"/>
  <c r="G16" i="8"/>
  <c r="I17" i="8" s="1"/>
  <c r="I8" i="17"/>
  <c r="F16" i="8"/>
  <c r="G63" i="8"/>
  <c r="I64" i="8" s="1"/>
  <c r="F63" i="8"/>
  <c r="F12" i="8"/>
  <c r="H13" i="8" s="1"/>
  <c r="G12" i="8"/>
  <c r="G87" i="8"/>
  <c r="I88" i="8" s="1"/>
  <c r="F87" i="8"/>
  <c r="G92" i="8"/>
  <c r="I93" i="8" s="1"/>
  <c r="F92" i="8"/>
  <c r="H93" i="8" s="1"/>
  <c r="G83" i="8"/>
  <c r="F83" i="8"/>
  <c r="H84" i="8" s="1"/>
  <c r="G39" i="8"/>
  <c r="F39" i="8"/>
  <c r="H40" i="8" s="1"/>
  <c r="G27" i="8"/>
  <c r="F27" i="8"/>
  <c r="F75" i="8"/>
  <c r="H76" i="8" s="1"/>
  <c r="G75" i="8"/>
  <c r="I76" i="8" s="1"/>
  <c r="F28" i="8"/>
  <c r="H29" i="8" s="1"/>
  <c r="G28" i="8"/>
  <c r="F44" i="8"/>
  <c r="G44" i="8"/>
  <c r="F98" i="8"/>
  <c r="G98" i="8"/>
  <c r="I99" i="8" s="1"/>
  <c r="G85" i="8"/>
  <c r="F85" i="8"/>
  <c r="F52" i="8"/>
  <c r="G52" i="8"/>
  <c r="F57" i="8"/>
  <c r="G57" i="8"/>
  <c r="I58" i="8" s="1"/>
  <c r="G89" i="8"/>
  <c r="I90" i="8" s="1"/>
  <c r="F89" i="8"/>
  <c r="H90" i="8" s="1"/>
  <c r="G78" i="8"/>
  <c r="F78" i="8"/>
  <c r="H79" i="8" s="1"/>
  <c r="F58" i="8"/>
  <c r="G58" i="8"/>
  <c r="I59" i="8" s="1"/>
  <c r="F93" i="8"/>
  <c r="H94" i="8" s="1"/>
  <c r="G93" i="8"/>
  <c r="F77" i="8"/>
  <c r="H78" i="8" s="1"/>
  <c r="L78" i="8" s="1"/>
  <c r="G77" i="8"/>
  <c r="I78" i="8" s="1"/>
  <c r="G23" i="8"/>
  <c r="F23" i="8"/>
  <c r="G79" i="8"/>
  <c r="F79" i="8"/>
  <c r="H80" i="8" s="1"/>
  <c r="G95" i="8"/>
  <c r="I96" i="8" s="1"/>
  <c r="M96" i="8" s="1"/>
  <c r="F95" i="8"/>
  <c r="H96" i="8" s="1"/>
  <c r="G81" i="8"/>
  <c r="I82" i="8" s="1"/>
  <c r="I21" i="17"/>
  <c r="F81" i="8"/>
  <c r="H82" i="8" s="1"/>
  <c r="F106" i="8"/>
  <c r="G106" i="8"/>
  <c r="G32" i="8"/>
  <c r="F32" i="8"/>
  <c r="F103" i="8"/>
  <c r="H104" i="8" s="1"/>
  <c r="G103" i="8"/>
  <c r="I104" i="8" s="1"/>
  <c r="F68" i="8"/>
  <c r="G68" i="8"/>
  <c r="F9" i="8"/>
  <c r="H10" i="8" s="1"/>
  <c r="G9" i="8"/>
  <c r="I10" i="8" s="1"/>
  <c r="F102" i="8"/>
  <c r="H103" i="8" s="1"/>
  <c r="G102" i="8"/>
  <c r="I103" i="8" s="1"/>
  <c r="M103" i="8" s="1"/>
  <c r="F62" i="8"/>
  <c r="H63" i="8" s="1"/>
  <c r="G62" i="8"/>
  <c r="I63" i="8" s="1"/>
  <c r="I12" i="17"/>
  <c r="G36" i="8"/>
  <c r="F36" i="8"/>
  <c r="F53" i="8"/>
  <c r="H54" i="8" s="1"/>
  <c r="G53" i="8"/>
  <c r="I54" i="8" s="1"/>
  <c r="F65" i="8"/>
  <c r="H66" i="8" s="1"/>
  <c r="G65" i="8"/>
  <c r="I66" i="8" s="1"/>
  <c r="F38" i="8"/>
  <c r="G38" i="8"/>
  <c r="F64" i="8"/>
  <c r="H65" i="8" s="1"/>
  <c r="G64" i="8"/>
  <c r="G13" i="8"/>
  <c r="I14" i="8" s="1"/>
  <c r="M14" i="8" s="1"/>
  <c r="F13" i="8"/>
  <c r="G100" i="8"/>
  <c r="F100" i="8"/>
  <c r="F59" i="8"/>
  <c r="H60" i="8" s="1"/>
  <c r="G59" i="8"/>
  <c r="F11" i="8"/>
  <c r="G11" i="8"/>
  <c r="I12" i="8" s="1"/>
  <c r="I7" i="17"/>
  <c r="F20" i="8"/>
  <c r="H21" i="8" s="1"/>
  <c r="G20" i="8"/>
  <c r="M20" i="8" s="1"/>
  <c r="S20" i="8" s="1"/>
  <c r="F72" i="8"/>
  <c r="G72" i="8"/>
  <c r="I73" i="8" s="1"/>
  <c r="AO107" i="9"/>
  <c r="F45" i="8"/>
  <c r="G45" i="8"/>
  <c r="F43" i="8"/>
  <c r="H44" i="8" s="1"/>
  <c r="G43" i="8"/>
  <c r="F19" i="8"/>
  <c r="G19" i="8"/>
  <c r="I20" i="8" s="1"/>
  <c r="G70" i="8"/>
  <c r="I71" i="8" s="1"/>
  <c r="F70" i="8"/>
  <c r="H71" i="8" s="1"/>
  <c r="G22" i="8"/>
  <c r="F22" i="8"/>
  <c r="I9" i="17"/>
  <c r="F21" i="8"/>
  <c r="G21" i="8"/>
  <c r="F66" i="8"/>
  <c r="I18" i="17"/>
  <c r="G66" i="8"/>
  <c r="G71" i="8"/>
  <c r="I19" i="17"/>
  <c r="F71" i="8"/>
  <c r="H72" i="8" s="1"/>
  <c r="F54" i="8"/>
  <c r="G54" i="8"/>
  <c r="G74" i="8"/>
  <c r="F74" i="8"/>
  <c r="H75" i="8" s="1"/>
  <c r="L75" i="8" s="1"/>
  <c r="F29" i="8"/>
  <c r="H30" i="8" s="1"/>
  <c r="G29" i="8"/>
  <c r="G35" i="8"/>
  <c r="F35" i="8"/>
  <c r="H36" i="8" s="1"/>
  <c r="F104" i="8"/>
  <c r="H105" i="8" s="1"/>
  <c r="G104" i="8"/>
  <c r="I105" i="8" s="1"/>
  <c r="M105" i="8" s="1"/>
  <c r="S105" i="8" s="1"/>
  <c r="F56" i="8"/>
  <c r="H57" i="8" s="1"/>
  <c r="G56" i="8"/>
  <c r="I16" i="17"/>
  <c r="G8" i="8"/>
  <c r="F8" i="8"/>
  <c r="G48" i="8"/>
  <c r="F48" i="8"/>
  <c r="H49" i="8" s="1"/>
  <c r="G82" i="8"/>
  <c r="I83" i="8" s="1"/>
  <c r="F82" i="8"/>
  <c r="G15" i="8"/>
  <c r="F15" i="8"/>
  <c r="H16" i="8" s="1"/>
  <c r="G88" i="8"/>
  <c r="I89" i="8" s="1"/>
  <c r="M89" i="8" s="1"/>
  <c r="F88" i="8"/>
  <c r="H89" i="8" s="1"/>
  <c r="I11" i="17"/>
  <c r="I27" i="17" s="1"/>
  <c r="F31" i="8"/>
  <c r="H32" i="8" s="1"/>
  <c r="G31" i="8"/>
  <c r="F24" i="8"/>
  <c r="H25" i="8" s="1"/>
  <c r="G24" i="8"/>
  <c r="G33" i="8"/>
  <c r="F33" i="8"/>
  <c r="H34" i="8" s="1"/>
  <c r="L34" i="8" s="1"/>
  <c r="F26" i="8"/>
  <c r="H27" i="8" s="1"/>
  <c r="I10" i="17"/>
  <c r="G26" i="8"/>
  <c r="G76" i="8"/>
  <c r="F76" i="8"/>
  <c r="H77" i="8" s="1"/>
  <c r="I20" i="17"/>
  <c r="F41" i="8"/>
  <c r="G41" i="8"/>
  <c r="I13" i="17"/>
  <c r="F94" i="8"/>
  <c r="G94" i="8"/>
  <c r="I95" i="8" s="1"/>
  <c r="G51" i="8"/>
  <c r="F51" i="8"/>
  <c r="H52" i="8" s="1"/>
  <c r="I15" i="17"/>
  <c r="G49" i="8"/>
  <c r="F49" i="8"/>
  <c r="H50" i="8" s="1"/>
  <c r="F73" i="8"/>
  <c r="G73" i="8"/>
  <c r="G50" i="8"/>
  <c r="F50" i="8"/>
  <c r="H51" i="8" s="1"/>
  <c r="L51" i="8" s="1"/>
  <c r="I22" i="17"/>
  <c r="F86" i="8"/>
  <c r="H87" i="8" s="1"/>
  <c r="G86" i="8"/>
  <c r="F96" i="8"/>
  <c r="G96" i="8"/>
  <c r="I97" i="8" s="1"/>
  <c r="F84" i="8"/>
  <c r="H85" i="8" s="1"/>
  <c r="G84" i="8"/>
  <c r="I85" i="8" s="1"/>
  <c r="F46" i="8"/>
  <c r="H47" i="8" s="1"/>
  <c r="G46" i="8"/>
  <c r="I14" i="17"/>
  <c r="G101" i="8"/>
  <c r="I102" i="8" s="1"/>
  <c r="F101" i="8"/>
  <c r="F90" i="8"/>
  <c r="G90" i="8"/>
  <c r="I91" i="8" s="1"/>
  <c r="G18" i="8"/>
  <c r="F18" i="8"/>
  <c r="H19" i="8" s="1"/>
  <c r="F69" i="8"/>
  <c r="G69" i="8"/>
  <c r="I70" i="8" s="1"/>
  <c r="M70" i="8" s="1"/>
  <c r="F61" i="8"/>
  <c r="H62" i="8" s="1"/>
  <c r="L62" i="8" s="1"/>
  <c r="G61" i="8"/>
  <c r="I17" i="17"/>
  <c r="F40" i="8"/>
  <c r="H41" i="8" s="1"/>
  <c r="G40" i="8"/>
  <c r="AP109" i="9"/>
  <c r="E91" i="8"/>
  <c r="F37" i="8"/>
  <c r="H38" i="8" s="1"/>
  <c r="G37" i="8"/>
  <c r="G67" i="8"/>
  <c r="F67" i="8"/>
  <c r="H68" i="8" s="1"/>
  <c r="G99" i="8"/>
  <c r="I100" i="8" s="1"/>
  <c r="F99" i="8"/>
  <c r="H100" i="8" s="1"/>
  <c r="F105" i="8"/>
  <c r="G105" i="8"/>
  <c r="I106" i="8" s="1"/>
  <c r="G10" i="8"/>
  <c r="F10" i="8"/>
  <c r="H11" i="8" s="1"/>
  <c r="I36" i="17"/>
  <c r="AS11" i="9"/>
  <c r="M88" i="8"/>
  <c r="S88" i="8" s="1"/>
  <c r="R78" i="8"/>
  <c r="R34" i="8"/>
  <c r="L89" i="8"/>
  <c r="R89" i="8" s="1"/>
  <c r="M63" i="8"/>
  <c r="S63" i="8" s="1"/>
  <c r="L103" i="8"/>
  <c r="R103" i="8" s="1"/>
  <c r="R62" i="8"/>
  <c r="S103" i="8"/>
  <c r="S70" i="8"/>
  <c r="L10" i="8"/>
  <c r="R10" i="8" s="1"/>
  <c r="L104" i="8"/>
  <c r="R104" i="8" s="1"/>
  <c r="L18" i="8"/>
  <c r="R18" i="8" s="1"/>
  <c r="M58" i="8"/>
  <c r="S58" i="8" s="1"/>
  <c r="S14" i="8"/>
  <c r="R75" i="8"/>
  <c r="M99" i="8"/>
  <c r="S99" i="8" s="1"/>
  <c r="S89" i="8"/>
  <c r="L77" i="8"/>
  <c r="R77" i="8" s="1"/>
  <c r="L79" i="8"/>
  <c r="R79" i="8" s="1"/>
  <c r="M90" i="8"/>
  <c r="S90" i="8" s="1"/>
  <c r="M17" i="8"/>
  <c r="S17" i="8" s="1"/>
  <c r="R47" i="8" l="1"/>
  <c r="K21" i="8"/>
  <c r="I22" i="8"/>
  <c r="M22" i="8" s="1"/>
  <c r="S22" i="8" s="1"/>
  <c r="J21" i="8"/>
  <c r="H33" i="8"/>
  <c r="L32" i="8"/>
  <c r="R32" i="8" s="1"/>
  <c r="J40" i="8"/>
  <c r="K40" i="8"/>
  <c r="I41" i="8"/>
  <c r="I19" i="8"/>
  <c r="M18" i="8"/>
  <c r="S18" i="8" s="1"/>
  <c r="K50" i="8"/>
  <c r="J50" i="8"/>
  <c r="I51" i="8"/>
  <c r="M95" i="8"/>
  <c r="S95" i="8" s="1"/>
  <c r="J26" i="8"/>
  <c r="I27" i="8"/>
  <c r="K26" i="8"/>
  <c r="L49" i="8"/>
  <c r="R49" i="8" s="1"/>
  <c r="H55" i="8"/>
  <c r="L54" i="8"/>
  <c r="R54" i="8" s="1"/>
  <c r="T54" i="8" s="1"/>
  <c r="AN54" i="8" s="1"/>
  <c r="H22" i="8"/>
  <c r="L21" i="8"/>
  <c r="R21" i="8" s="1"/>
  <c r="J43" i="8"/>
  <c r="K43" i="8"/>
  <c r="I44" i="8"/>
  <c r="L13" i="8"/>
  <c r="R13" i="8" s="1"/>
  <c r="T13" i="8" s="1"/>
  <c r="H14" i="8"/>
  <c r="I33" i="8"/>
  <c r="J32" i="8"/>
  <c r="K32" i="8"/>
  <c r="I53" i="8"/>
  <c r="M53" i="8" s="1"/>
  <c r="S53" i="8" s="1"/>
  <c r="I29" i="8"/>
  <c r="J28" i="8"/>
  <c r="K28" i="8"/>
  <c r="L84" i="8"/>
  <c r="R84" i="8" s="1"/>
  <c r="H64" i="8"/>
  <c r="L64" i="8" s="1"/>
  <c r="R64" i="8" s="1"/>
  <c r="T64" i="8" s="1"/>
  <c r="L63" i="8"/>
  <c r="R63" i="8" s="1"/>
  <c r="L43" i="8"/>
  <c r="R43" i="8" s="1"/>
  <c r="H58" i="8"/>
  <c r="L57" i="8"/>
  <c r="R57" i="8" s="1"/>
  <c r="M73" i="8"/>
  <c r="S73" i="8" s="1"/>
  <c r="I74" i="8"/>
  <c r="M74" i="8" s="1"/>
  <c r="L94" i="8"/>
  <c r="R94" i="8" s="1"/>
  <c r="H95" i="8"/>
  <c r="J48" i="8"/>
  <c r="K48" i="8"/>
  <c r="I49" i="8"/>
  <c r="M49" i="8" s="1"/>
  <c r="S49" i="8" s="1"/>
  <c r="I26" i="17"/>
  <c r="M106" i="8"/>
  <c r="S106" i="8" s="1"/>
  <c r="I80" i="8"/>
  <c r="L58" i="8"/>
  <c r="H59" i="8"/>
  <c r="L59" i="8" s="1"/>
  <c r="R59" i="8" s="1"/>
  <c r="L52" i="8"/>
  <c r="R52" i="8" s="1"/>
  <c r="H53" i="8"/>
  <c r="L53" i="8" s="1"/>
  <c r="R53" i="8" s="1"/>
  <c r="T53" i="8" s="1"/>
  <c r="L29" i="8"/>
  <c r="R29" i="8" s="1"/>
  <c r="I84" i="8"/>
  <c r="M83" i="8"/>
  <c r="S83" i="8" s="1"/>
  <c r="H26" i="8"/>
  <c r="L25" i="8"/>
  <c r="R25" i="8" s="1"/>
  <c r="H20" i="8"/>
  <c r="L19" i="8"/>
  <c r="R19" i="8" s="1"/>
  <c r="R51" i="8"/>
  <c r="S96" i="8"/>
  <c r="H91" i="8"/>
  <c r="L90" i="8"/>
  <c r="R90" i="8" s="1"/>
  <c r="H74" i="8"/>
  <c r="L74" i="8" s="1"/>
  <c r="R74" i="8" s="1"/>
  <c r="H9" i="8"/>
  <c r="L9" i="8" s="1"/>
  <c r="R9" i="8" s="1"/>
  <c r="L8" i="8"/>
  <c r="R8" i="8" s="1"/>
  <c r="K35" i="8"/>
  <c r="J35" i="8"/>
  <c r="M35" i="8"/>
  <c r="I36" i="8"/>
  <c r="L22" i="8"/>
  <c r="H23" i="8"/>
  <c r="I46" i="8"/>
  <c r="M46" i="8" s="1"/>
  <c r="S46" i="8" s="1"/>
  <c r="K45" i="8"/>
  <c r="J45" i="8"/>
  <c r="M64" i="8"/>
  <c r="S64" i="8" s="1"/>
  <c r="I65" i="8"/>
  <c r="H37" i="8"/>
  <c r="L36" i="8"/>
  <c r="R36" i="8" s="1"/>
  <c r="H24" i="8"/>
  <c r="L24" i="8" s="1"/>
  <c r="R24" i="8" s="1"/>
  <c r="L23" i="8"/>
  <c r="L85" i="8"/>
  <c r="R85" i="8" s="1"/>
  <c r="T85" i="8" s="1"/>
  <c r="H86" i="8"/>
  <c r="L86" i="8" s="1"/>
  <c r="R86" i="8" s="1"/>
  <c r="H17" i="8"/>
  <c r="L16" i="8"/>
  <c r="R16" i="8" s="1"/>
  <c r="L60" i="8"/>
  <c r="R60" i="8" s="1"/>
  <c r="H61" i="8"/>
  <c r="L61" i="8" s="1"/>
  <c r="R61" i="8" s="1"/>
  <c r="J25" i="8"/>
  <c r="K25" i="8"/>
  <c r="I26" i="8"/>
  <c r="M26" i="8" s="1"/>
  <c r="S26" i="8" s="1"/>
  <c r="K51" i="8"/>
  <c r="M51" i="8"/>
  <c r="J51" i="8"/>
  <c r="I52" i="8"/>
  <c r="I55" i="8"/>
  <c r="M54" i="8"/>
  <c r="S54" i="8" s="1"/>
  <c r="K20" i="8"/>
  <c r="I21" i="8"/>
  <c r="M21" i="8" s="1"/>
  <c r="J20" i="8"/>
  <c r="H45" i="8"/>
  <c r="L44" i="8"/>
  <c r="R44" i="8" s="1"/>
  <c r="R56" i="8"/>
  <c r="I41" i="17"/>
  <c r="S38" i="19"/>
  <c r="I68" i="8"/>
  <c r="M61" i="8"/>
  <c r="S61" i="8" s="1"/>
  <c r="I62" i="8"/>
  <c r="M62" i="8" s="1"/>
  <c r="S62" i="8" s="1"/>
  <c r="H102" i="8"/>
  <c r="H97" i="8"/>
  <c r="L97" i="8" s="1"/>
  <c r="R97" i="8" s="1"/>
  <c r="L96" i="8"/>
  <c r="R96" i="8" s="1"/>
  <c r="T96" i="8" s="1"/>
  <c r="K41" i="8"/>
  <c r="I42" i="8"/>
  <c r="J41" i="8"/>
  <c r="M8" i="8"/>
  <c r="S8" i="8" s="1"/>
  <c r="I9" i="8"/>
  <c r="M9" i="8" s="1"/>
  <c r="S9" i="8" s="1"/>
  <c r="T9" i="8" s="1"/>
  <c r="M29" i="8"/>
  <c r="I30" i="8"/>
  <c r="M30" i="8" s="1"/>
  <c r="S30" i="8" s="1"/>
  <c r="J29" i="8"/>
  <c r="K29" i="8"/>
  <c r="M71" i="8"/>
  <c r="S71" i="8" s="1"/>
  <c r="I72" i="8"/>
  <c r="M72" i="8" s="1"/>
  <c r="S72" i="8" s="1"/>
  <c r="I23" i="8"/>
  <c r="J22" i="8"/>
  <c r="K22" i="8"/>
  <c r="L45" i="8"/>
  <c r="H46" i="8"/>
  <c r="H12" i="8"/>
  <c r="L11" i="8"/>
  <c r="R11" i="8" s="1"/>
  <c r="L65" i="8"/>
  <c r="R65" i="8" s="1"/>
  <c r="I37" i="8"/>
  <c r="M36" i="8"/>
  <c r="J36" i="8"/>
  <c r="K36" i="8"/>
  <c r="M68" i="8"/>
  <c r="I69" i="8"/>
  <c r="J23" i="8"/>
  <c r="K23" i="8"/>
  <c r="I24" i="8"/>
  <c r="I79" i="8"/>
  <c r="M79" i="8" s="1"/>
  <c r="M78" i="8"/>
  <c r="S78" i="8" s="1"/>
  <c r="M85" i="8"/>
  <c r="S85" i="8" s="1"/>
  <c r="I86" i="8"/>
  <c r="M86" i="8" s="1"/>
  <c r="L76" i="8"/>
  <c r="R76" i="8" s="1"/>
  <c r="J47" i="8"/>
  <c r="K47" i="8"/>
  <c r="I48" i="8"/>
  <c r="L35" i="8"/>
  <c r="R35" i="8" s="1"/>
  <c r="H81" i="8"/>
  <c r="L81" i="8" s="1"/>
  <c r="R81" i="8" s="1"/>
  <c r="L80" i="8"/>
  <c r="R80" i="8" s="1"/>
  <c r="I77" i="8"/>
  <c r="M77" i="8" s="1"/>
  <c r="S77" i="8" s="1"/>
  <c r="M76" i="8"/>
  <c r="S76" i="8" s="1"/>
  <c r="J42" i="8"/>
  <c r="K42" i="8"/>
  <c r="I43" i="8"/>
  <c r="K37" i="8"/>
  <c r="J37" i="8"/>
  <c r="M37" i="8"/>
  <c r="I38" i="8"/>
  <c r="M102" i="8"/>
  <c r="S102" i="8" s="1"/>
  <c r="I87" i="8"/>
  <c r="M87" i="8" s="1"/>
  <c r="S87" i="8" s="1"/>
  <c r="K49" i="8"/>
  <c r="I50" i="8"/>
  <c r="J49" i="8"/>
  <c r="L41" i="8"/>
  <c r="R41" i="8" s="1"/>
  <c r="H42" i="8"/>
  <c r="L42" i="8" s="1"/>
  <c r="R42" i="8" s="1"/>
  <c r="K33" i="8"/>
  <c r="I34" i="8"/>
  <c r="M34" i="8" s="1"/>
  <c r="S34" i="8" s="1"/>
  <c r="J33" i="8"/>
  <c r="I67" i="8"/>
  <c r="M66" i="8"/>
  <c r="S66" i="8" s="1"/>
  <c r="L71" i="8"/>
  <c r="R71" i="8" s="1"/>
  <c r="M59" i="8"/>
  <c r="S59" i="8" s="1"/>
  <c r="I60" i="8"/>
  <c r="M60" i="8" s="1"/>
  <c r="S60" i="8" s="1"/>
  <c r="I39" i="8"/>
  <c r="K38" i="8"/>
  <c r="J38" i="8"/>
  <c r="H69" i="8"/>
  <c r="L69" i="8" s="1"/>
  <c r="L68" i="8"/>
  <c r="R68" i="8" s="1"/>
  <c r="H28" i="8"/>
  <c r="L28" i="8" s="1"/>
  <c r="R28" i="8" s="1"/>
  <c r="L27" i="8"/>
  <c r="R27" i="8" s="1"/>
  <c r="H88" i="8"/>
  <c r="L87" i="8"/>
  <c r="R87" i="8" s="1"/>
  <c r="H48" i="8"/>
  <c r="L47" i="8"/>
  <c r="J34" i="8"/>
  <c r="K34" i="8"/>
  <c r="I35" i="8"/>
  <c r="M81" i="8"/>
  <c r="S81" i="8" s="1"/>
  <c r="T81" i="8" s="1"/>
  <c r="L105" i="8"/>
  <c r="R105" i="8" s="1"/>
  <c r="H106" i="8"/>
  <c r="J31" i="8"/>
  <c r="I32" i="8"/>
  <c r="K31" i="8"/>
  <c r="M100" i="8"/>
  <c r="S100" i="8" s="1"/>
  <c r="T100" i="8" s="1"/>
  <c r="I101" i="8"/>
  <c r="M101" i="8" s="1"/>
  <c r="S101" i="8" s="1"/>
  <c r="I98" i="8"/>
  <c r="M98" i="8" s="1"/>
  <c r="S98" i="8" s="1"/>
  <c r="M97" i="8"/>
  <c r="S97" i="8" s="1"/>
  <c r="I11" i="8"/>
  <c r="M11" i="8" s="1"/>
  <c r="S11" i="8" s="1"/>
  <c r="M10" i="8"/>
  <c r="S10" i="8" s="1"/>
  <c r="T10" i="8" s="1"/>
  <c r="J24" i="8"/>
  <c r="M24" i="8"/>
  <c r="I25" i="8"/>
  <c r="K24" i="8"/>
  <c r="M15" i="8"/>
  <c r="S15" i="8" s="1"/>
  <c r="I16" i="8"/>
  <c r="M56" i="8"/>
  <c r="S56" i="8" s="1"/>
  <c r="I57" i="8"/>
  <c r="M57" i="8" s="1"/>
  <c r="S57" i="8" s="1"/>
  <c r="H39" i="8"/>
  <c r="L38" i="8"/>
  <c r="R38" i="8" s="1"/>
  <c r="M104" i="8"/>
  <c r="S104" i="8" s="1"/>
  <c r="M82" i="8"/>
  <c r="S82" i="8" s="1"/>
  <c r="H99" i="8"/>
  <c r="L98" i="8"/>
  <c r="R98" i="8" s="1"/>
  <c r="J27" i="8"/>
  <c r="K27" i="8"/>
  <c r="I28" i="8"/>
  <c r="M28" i="8" s="1"/>
  <c r="S28" i="8" s="1"/>
  <c r="F6" i="8"/>
  <c r="H7" i="8" s="1"/>
  <c r="L7" i="8" s="1"/>
  <c r="R7" i="8" s="1"/>
  <c r="E107" i="8"/>
  <c r="I6" i="17"/>
  <c r="G6" i="8"/>
  <c r="I7" i="8" s="1"/>
  <c r="J30" i="8"/>
  <c r="I31" i="8"/>
  <c r="K30" i="8"/>
  <c r="K39" i="8"/>
  <c r="J39" i="8"/>
  <c r="I40" i="8"/>
  <c r="L93" i="8"/>
  <c r="R93" i="8" s="1"/>
  <c r="L50" i="8"/>
  <c r="R50" i="8" s="1"/>
  <c r="L55" i="8"/>
  <c r="R55" i="8" s="1"/>
  <c r="M69" i="8"/>
  <c r="S69" i="8" s="1"/>
  <c r="F91" i="8"/>
  <c r="G91" i="8"/>
  <c r="I23" i="17"/>
  <c r="H70" i="8"/>
  <c r="L70" i="8" s="1"/>
  <c r="R70" i="8" s="1"/>
  <c r="T70" i="8" s="1"/>
  <c r="AN70" i="8" s="1"/>
  <c r="I47" i="8"/>
  <c r="M47" i="8" s="1"/>
  <c r="K46" i="8"/>
  <c r="J46" i="8"/>
  <c r="L82" i="8"/>
  <c r="R82" i="8" s="1"/>
  <c r="H83" i="8"/>
  <c r="L83" i="8" s="1"/>
  <c r="R83" i="8" s="1"/>
  <c r="I75" i="8"/>
  <c r="M75" i="8" s="1"/>
  <c r="S75" i="8" s="1"/>
  <c r="L66" i="8"/>
  <c r="R66" i="8" s="1"/>
  <c r="H67" i="8"/>
  <c r="L67" i="8" s="1"/>
  <c r="R67" i="8" s="1"/>
  <c r="H73" i="8"/>
  <c r="L72" i="8"/>
  <c r="R72" i="8" s="1"/>
  <c r="L100" i="8"/>
  <c r="R100" i="8" s="1"/>
  <c r="H101" i="8"/>
  <c r="L101" i="8" s="1"/>
  <c r="I94" i="8"/>
  <c r="M93" i="8"/>
  <c r="S93" i="8" s="1"/>
  <c r="J44" i="8"/>
  <c r="K44" i="8"/>
  <c r="I45" i="8"/>
  <c r="L40" i="8"/>
  <c r="R40" i="8" s="1"/>
  <c r="I13" i="8"/>
  <c r="M13" i="8" s="1"/>
  <c r="S13" i="8" s="1"/>
  <c r="M12" i="8"/>
  <c r="S12" i="8" s="1"/>
  <c r="X7" i="8" s="1"/>
  <c r="H15" i="8"/>
  <c r="L15" i="8" s="1"/>
  <c r="R15" i="8" s="1"/>
  <c r="T15" i="8" s="1"/>
  <c r="AN15" i="8" s="1"/>
  <c r="L14" i="8"/>
  <c r="H31" i="8"/>
  <c r="L31" i="8" s="1"/>
  <c r="R31" i="8" s="1"/>
  <c r="L30" i="8"/>
  <c r="R30" i="8" s="1"/>
  <c r="T103" i="8"/>
  <c r="AL103" i="8" s="1"/>
  <c r="T104" i="8"/>
  <c r="AL104" i="8" s="1"/>
  <c r="T18" i="8"/>
  <c r="AN18" i="8" s="1"/>
  <c r="T89" i="8"/>
  <c r="T77" i="8"/>
  <c r="AN104" i="8"/>
  <c r="AL64" i="8"/>
  <c r="AN64" i="8"/>
  <c r="AN53" i="8"/>
  <c r="AL53" i="8"/>
  <c r="T28" i="8"/>
  <c r="AL89" i="8"/>
  <c r="AN89" i="8"/>
  <c r="T60" i="8"/>
  <c r="T75" i="8"/>
  <c r="T98" i="8"/>
  <c r="T72" i="8"/>
  <c r="T11" i="8"/>
  <c r="T78" i="8"/>
  <c r="T49" i="8"/>
  <c r="T87" i="8"/>
  <c r="X16" i="8"/>
  <c r="T59" i="8"/>
  <c r="T90" i="8"/>
  <c r="T61" i="8"/>
  <c r="W17" i="8"/>
  <c r="AL96" i="8"/>
  <c r="AN96" i="8"/>
  <c r="W20" i="8"/>
  <c r="T76" i="8"/>
  <c r="T62" i="8"/>
  <c r="T105" i="8"/>
  <c r="T8" i="8"/>
  <c r="M7" i="8"/>
  <c r="S7" i="8" s="1"/>
  <c r="T57" i="8"/>
  <c r="AL54" i="8"/>
  <c r="T56" i="8"/>
  <c r="T71" i="8"/>
  <c r="T30" i="8"/>
  <c r="T34" i="8"/>
  <c r="T63" i="8"/>
  <c r="AN9" i="8" l="1"/>
  <c r="AL9" i="8"/>
  <c r="T66" i="8"/>
  <c r="T83" i="8"/>
  <c r="T93" i="8"/>
  <c r="I24" i="17"/>
  <c r="I25" i="17"/>
  <c r="S35" i="8"/>
  <c r="T35" i="8" s="1"/>
  <c r="T97" i="8"/>
  <c r="M55" i="8"/>
  <c r="S55" i="8"/>
  <c r="T55" i="8" s="1"/>
  <c r="AL55" i="8" s="1"/>
  <c r="L26" i="8"/>
  <c r="R26" i="8" s="1"/>
  <c r="L95" i="8"/>
  <c r="R95" i="8"/>
  <c r="T95" i="8" s="1"/>
  <c r="M94" i="8"/>
  <c r="S94" i="8"/>
  <c r="T94" i="8" s="1"/>
  <c r="I29" i="17"/>
  <c r="S9" i="19" s="1"/>
  <c r="I30" i="17"/>
  <c r="I28" i="17"/>
  <c r="M40" i="8"/>
  <c r="S40" i="8"/>
  <c r="T40" i="8" s="1"/>
  <c r="M25" i="8"/>
  <c r="S25" i="8" s="1"/>
  <c r="T25" i="8" s="1"/>
  <c r="M50" i="8"/>
  <c r="S50" i="8" s="1"/>
  <c r="T50" i="8" s="1"/>
  <c r="S52" i="8"/>
  <c r="L37" i="8"/>
  <c r="R37" i="8"/>
  <c r="S36" i="8"/>
  <c r="M80" i="8"/>
  <c r="S80" i="8"/>
  <c r="R22" i="8"/>
  <c r="S51" i="8"/>
  <c r="S79" i="8"/>
  <c r="M65" i="8"/>
  <c r="S65" i="8"/>
  <c r="X17" i="8" s="1"/>
  <c r="R91" i="8"/>
  <c r="M84" i="8"/>
  <c r="S84" i="8" s="1"/>
  <c r="S74" i="8"/>
  <c r="M33" i="8"/>
  <c r="S33" i="8"/>
  <c r="L33" i="8"/>
  <c r="R33" i="8"/>
  <c r="W11" i="8" s="1"/>
  <c r="W15" i="8"/>
  <c r="T82" i="8"/>
  <c r="L91" i="8"/>
  <c r="G109" i="8"/>
  <c r="H92" i="8"/>
  <c r="L39" i="8"/>
  <c r="R39" i="8"/>
  <c r="S32" i="8"/>
  <c r="T32" i="8" s="1"/>
  <c r="AL32" i="8" s="1"/>
  <c r="S24" i="8"/>
  <c r="S37" i="8"/>
  <c r="M23" i="8"/>
  <c r="S23" i="8"/>
  <c r="R45" i="8"/>
  <c r="W13" i="8" s="1"/>
  <c r="L17" i="8"/>
  <c r="R17" i="8"/>
  <c r="T29" i="8"/>
  <c r="R14" i="8"/>
  <c r="T14" i="8" s="1"/>
  <c r="R101" i="8"/>
  <c r="T101" i="8" s="1"/>
  <c r="L48" i="8"/>
  <c r="R48" i="8"/>
  <c r="T65" i="8"/>
  <c r="H6" i="8"/>
  <c r="L6" i="8" s="1"/>
  <c r="R6" i="8" s="1"/>
  <c r="S29" i="8"/>
  <c r="L102" i="8"/>
  <c r="R102" i="8" s="1"/>
  <c r="T102" i="8" s="1"/>
  <c r="W21" i="8"/>
  <c r="AL70" i="8"/>
  <c r="M45" i="8"/>
  <c r="S45" i="8"/>
  <c r="M31" i="8"/>
  <c r="S31" i="8"/>
  <c r="L106" i="8"/>
  <c r="R106" i="8" s="1"/>
  <c r="T106" i="8" s="1"/>
  <c r="M39" i="8"/>
  <c r="S39" i="8"/>
  <c r="M42" i="8"/>
  <c r="S42" i="8" s="1"/>
  <c r="T42" i="8" s="1"/>
  <c r="S68" i="8"/>
  <c r="T68" i="8" s="1"/>
  <c r="S21" i="8"/>
  <c r="T52" i="8"/>
  <c r="R58" i="8"/>
  <c r="M52" i="8"/>
  <c r="M44" i="8"/>
  <c r="S44" i="8"/>
  <c r="T44" i="8" s="1"/>
  <c r="M19" i="8"/>
  <c r="S19" i="8"/>
  <c r="T19" i="8" s="1"/>
  <c r="I92" i="8"/>
  <c r="M92" i="8" s="1"/>
  <c r="S92" i="8" s="1"/>
  <c r="X23" i="8" s="1"/>
  <c r="M91" i="8"/>
  <c r="S91" i="8" s="1"/>
  <c r="R69" i="8"/>
  <c r="T69" i="8" s="1"/>
  <c r="M43" i="8"/>
  <c r="S43" i="8"/>
  <c r="T43" i="8" s="1"/>
  <c r="S47" i="8"/>
  <c r="T47" i="8" s="1"/>
  <c r="M16" i="8"/>
  <c r="S16" i="8"/>
  <c r="X8" i="8" s="1"/>
  <c r="L88" i="8"/>
  <c r="R88" i="8" s="1"/>
  <c r="M38" i="8"/>
  <c r="S38" i="8"/>
  <c r="T38" i="8" s="1"/>
  <c r="L12" i="8"/>
  <c r="R12" i="8"/>
  <c r="M67" i="8"/>
  <c r="S67" i="8" s="1"/>
  <c r="I6" i="8"/>
  <c r="M6" i="8" s="1"/>
  <c r="S6" i="8" s="1"/>
  <c r="X6" i="8" s="1"/>
  <c r="L20" i="8"/>
  <c r="R20" i="8" s="1"/>
  <c r="T20" i="8" s="1"/>
  <c r="M48" i="8"/>
  <c r="S48" i="8" s="1"/>
  <c r="M27" i="8"/>
  <c r="S27" i="8" s="1"/>
  <c r="M41" i="8"/>
  <c r="S41" i="8"/>
  <c r="L99" i="8"/>
  <c r="R99" i="8" s="1"/>
  <c r="T99" i="8" s="1"/>
  <c r="T80" i="8"/>
  <c r="S86" i="8"/>
  <c r="L46" i="8"/>
  <c r="R46" i="8" s="1"/>
  <c r="T24" i="8"/>
  <c r="R23" i="8"/>
  <c r="T23" i="8" s="1"/>
  <c r="AL23" i="8" s="1"/>
  <c r="L73" i="8"/>
  <c r="R73" i="8" s="1"/>
  <c r="M32" i="8"/>
  <c r="AL15" i="8"/>
  <c r="AN55" i="8"/>
  <c r="AL18" i="8"/>
  <c r="AN103" i="8"/>
  <c r="T7" i="8"/>
  <c r="AN7" i="8" s="1"/>
  <c r="W6" i="8"/>
  <c r="T6" i="8"/>
  <c r="AL34" i="8"/>
  <c r="AN34" i="8"/>
  <c r="AL30" i="8"/>
  <c r="AN30" i="8"/>
  <c r="AN71" i="8"/>
  <c r="AL71" i="8"/>
  <c r="AL8" i="8"/>
  <c r="AN8" i="8"/>
  <c r="AN62" i="8"/>
  <c r="AL62" i="8"/>
  <c r="AL66" i="8"/>
  <c r="AN66" i="8"/>
  <c r="AL59" i="8"/>
  <c r="AN59" i="8"/>
  <c r="AL49" i="8"/>
  <c r="AN49" i="8"/>
  <c r="AN98" i="8"/>
  <c r="AL98" i="8"/>
  <c r="AL60" i="8"/>
  <c r="AN60" i="8"/>
  <c r="AL85" i="8"/>
  <c r="AN85" i="8"/>
  <c r="AN105" i="8"/>
  <c r="AL105" i="8"/>
  <c r="AL14" i="8"/>
  <c r="AN14" i="8"/>
  <c r="AL101" i="8"/>
  <c r="AN101" i="8"/>
  <c r="AL69" i="8"/>
  <c r="AN69" i="8"/>
  <c r="AL78" i="8"/>
  <c r="AN78" i="8"/>
  <c r="AL77" i="8"/>
  <c r="AN77" i="8"/>
  <c r="AN56" i="8"/>
  <c r="AL56" i="8"/>
  <c r="AL57" i="8"/>
  <c r="AN57" i="8"/>
  <c r="AN13" i="8"/>
  <c r="AL13" i="8"/>
  <c r="AN76" i="8"/>
  <c r="AL76" i="8"/>
  <c r="AN100" i="8"/>
  <c r="AL100" i="8"/>
  <c r="AN90" i="8"/>
  <c r="AL90" i="8"/>
  <c r="AN87" i="8"/>
  <c r="AL87" i="8"/>
  <c r="AN11" i="8"/>
  <c r="AL11" i="8"/>
  <c r="AL28" i="8"/>
  <c r="AN28" i="8"/>
  <c r="AN63" i="8"/>
  <c r="AL63" i="8"/>
  <c r="AL61" i="8"/>
  <c r="Y17" i="8"/>
  <c r="AN61" i="8"/>
  <c r="AN10" i="8"/>
  <c r="AL10" i="8"/>
  <c r="AL72" i="8"/>
  <c r="AN72" i="8"/>
  <c r="AN75" i="8"/>
  <c r="AL75" i="8"/>
  <c r="AN81" i="8"/>
  <c r="AL81" i="8"/>
  <c r="AN50" i="8" l="1"/>
  <c r="AL50" i="8"/>
  <c r="T73" i="8"/>
  <c r="W19" i="8"/>
  <c r="T27" i="8"/>
  <c r="X10" i="8"/>
  <c r="AN25" i="8"/>
  <c r="AL25" i="8"/>
  <c r="W22" i="8"/>
  <c r="T88" i="8"/>
  <c r="AN40" i="8"/>
  <c r="AL40" i="8"/>
  <c r="AL94" i="8"/>
  <c r="AN94" i="8"/>
  <c r="T46" i="8"/>
  <c r="W14" i="8"/>
  <c r="AL20" i="8"/>
  <c r="AN20" i="8"/>
  <c r="AL19" i="8"/>
  <c r="AN19" i="8"/>
  <c r="AL68" i="8"/>
  <c r="AN68" i="8"/>
  <c r="X21" i="8"/>
  <c r="T84" i="8"/>
  <c r="T26" i="8"/>
  <c r="W10" i="8"/>
  <c r="AL42" i="8"/>
  <c r="AN42" i="8"/>
  <c r="X18" i="8"/>
  <c r="T67" i="8"/>
  <c r="AN47" i="8"/>
  <c r="AL47" i="8"/>
  <c r="AN44" i="8"/>
  <c r="AL44" i="8"/>
  <c r="AL106" i="8"/>
  <c r="AN106" i="8"/>
  <c r="AN38" i="8"/>
  <c r="AL38" i="8"/>
  <c r="AL99" i="8"/>
  <c r="AN99" i="8"/>
  <c r="AL102" i="8"/>
  <c r="AN102" i="8"/>
  <c r="W16" i="8"/>
  <c r="T58" i="8"/>
  <c r="AL82" i="8"/>
  <c r="AN82" i="8"/>
  <c r="T51" i="8"/>
  <c r="X15" i="8"/>
  <c r="AN93" i="8"/>
  <c r="AL93" i="8"/>
  <c r="AN52" i="8"/>
  <c r="AL52" i="8"/>
  <c r="W9" i="8"/>
  <c r="T22" i="8"/>
  <c r="AL83" i="8"/>
  <c r="AN83" i="8"/>
  <c r="X13" i="8"/>
  <c r="T21" i="8"/>
  <c r="X9" i="8"/>
  <c r="X24" i="8" s="1"/>
  <c r="T31" i="8"/>
  <c r="X11" i="8"/>
  <c r="AN29" i="8"/>
  <c r="AL29" i="8"/>
  <c r="T91" i="8"/>
  <c r="AL24" i="8"/>
  <c r="AN24" i="8"/>
  <c r="T12" i="8"/>
  <c r="W7" i="8"/>
  <c r="T17" i="8"/>
  <c r="W8" i="8"/>
  <c r="T39" i="8"/>
  <c r="T33" i="8"/>
  <c r="T41" i="8"/>
  <c r="AN97" i="8"/>
  <c r="AL97" i="8"/>
  <c r="X14" i="8"/>
  <c r="AN65" i="8"/>
  <c r="AL65" i="8"/>
  <c r="T45" i="8"/>
  <c r="L92" i="8"/>
  <c r="I109" i="8"/>
  <c r="T79" i="8"/>
  <c r="X20" i="8"/>
  <c r="X12" i="8"/>
  <c r="T36" i="8"/>
  <c r="AN35" i="8"/>
  <c r="AL35" i="8"/>
  <c r="AN32" i="8"/>
  <c r="X22" i="8"/>
  <c r="T86" i="8"/>
  <c r="AN43" i="8"/>
  <c r="AL43" i="8"/>
  <c r="T48" i="8"/>
  <c r="T37" i="8"/>
  <c r="W12" i="8"/>
  <c r="AL95" i="8"/>
  <c r="AN95" i="8"/>
  <c r="W18" i="8"/>
  <c r="T16" i="8"/>
  <c r="AN23" i="8"/>
  <c r="AL80" i="8"/>
  <c r="AN80" i="8"/>
  <c r="X19" i="8"/>
  <c r="T74" i="8"/>
  <c r="AL7" i="8"/>
  <c r="AI17" i="8"/>
  <c r="AH17" i="8"/>
  <c r="AG17" i="8"/>
  <c r="AE17" i="8"/>
  <c r="AF17" i="8"/>
  <c r="AL6" i="8"/>
  <c r="Y6" i="8"/>
  <c r="AN6" i="8"/>
  <c r="AN37" i="8" l="1"/>
  <c r="AL37" i="8"/>
  <c r="AN22" i="8"/>
  <c r="AL22" i="8"/>
  <c r="AL67" i="8"/>
  <c r="Y18" i="8"/>
  <c r="AN67" i="8"/>
  <c r="AL46" i="8"/>
  <c r="Y14" i="8"/>
  <c r="AN46" i="8"/>
  <c r="AL48" i="8"/>
  <c r="AN48" i="8"/>
  <c r="AN36" i="8"/>
  <c r="Y12" i="8"/>
  <c r="AL36" i="8"/>
  <c r="AN17" i="8"/>
  <c r="AL17" i="8"/>
  <c r="Y11" i="8"/>
  <c r="AN31" i="8"/>
  <c r="AL31" i="8"/>
  <c r="AN58" i="8"/>
  <c r="AL58" i="8"/>
  <c r="Y16" i="8"/>
  <c r="Y8" i="8"/>
  <c r="AL16" i="8"/>
  <c r="AN16" i="8"/>
  <c r="Y7" i="8"/>
  <c r="AL12" i="8"/>
  <c r="AN12" i="8"/>
  <c r="AN27" i="8"/>
  <c r="AL27" i="8"/>
  <c r="AN86" i="8"/>
  <c r="Y22" i="8"/>
  <c r="AL86" i="8"/>
  <c r="AL79" i="8"/>
  <c r="AN79" i="8"/>
  <c r="Y20" i="8"/>
  <c r="AN21" i="8"/>
  <c r="AL21" i="8"/>
  <c r="Y9" i="8"/>
  <c r="Y13" i="8"/>
  <c r="AL41" i="8"/>
  <c r="AN41" i="8"/>
  <c r="AN88" i="8"/>
  <c r="AL88" i="8"/>
  <c r="AL73" i="8"/>
  <c r="AN73" i="8"/>
  <c r="Y19" i="8"/>
  <c r="AN74" i="8"/>
  <c r="AL74" i="8"/>
  <c r="R92" i="8"/>
  <c r="M109" i="8"/>
  <c r="N109" i="8" s="1"/>
  <c r="AN33" i="8"/>
  <c r="AL33" i="8"/>
  <c r="AN91" i="8"/>
  <c r="AL91" i="8"/>
  <c r="Y10" i="8"/>
  <c r="AL26" i="8"/>
  <c r="AN26" i="8"/>
  <c r="AL45" i="8"/>
  <c r="AN45" i="8"/>
  <c r="AN39" i="8"/>
  <c r="AL39" i="8"/>
  <c r="AN51" i="8"/>
  <c r="AL51" i="8"/>
  <c r="Y15" i="8"/>
  <c r="AN84" i="8"/>
  <c r="AL84" i="8"/>
  <c r="Y21" i="8"/>
  <c r="AG6" i="8"/>
  <c r="AI6" i="8"/>
  <c r="AF6" i="8"/>
  <c r="AE6" i="8"/>
  <c r="AH6" i="8"/>
  <c r="AJ17" i="8"/>
  <c r="AG13" i="8" l="1"/>
  <c r="AH13" i="8"/>
  <c r="AF13" i="8"/>
  <c r="AI13" i="8"/>
  <c r="AE13" i="8"/>
  <c r="AH19" i="8"/>
  <c r="AI19" i="8"/>
  <c r="AF19" i="8"/>
  <c r="AG19" i="8"/>
  <c r="AE19" i="8"/>
  <c r="AJ19" i="8" s="1"/>
  <c r="AI9" i="8"/>
  <c r="AF9" i="8"/>
  <c r="AH9" i="8"/>
  <c r="AE9" i="8"/>
  <c r="AG9" i="8"/>
  <c r="AE8" i="8"/>
  <c r="AI8" i="8"/>
  <c r="AH8" i="8"/>
  <c r="AG8" i="8"/>
  <c r="AF8" i="8"/>
  <c r="AE16" i="8"/>
  <c r="AF16" i="8"/>
  <c r="AG16" i="8"/>
  <c r="AH16" i="8"/>
  <c r="AI16" i="8"/>
  <c r="AF21" i="8"/>
  <c r="AE21" i="8"/>
  <c r="AI21" i="8"/>
  <c r="AH21" i="8"/>
  <c r="AG21" i="8"/>
  <c r="AF12" i="8"/>
  <c r="AG12" i="8"/>
  <c r="AI12" i="8"/>
  <c r="AH12" i="8"/>
  <c r="AE12" i="8"/>
  <c r="AH18" i="8"/>
  <c r="AI18" i="8"/>
  <c r="AG18" i="8"/>
  <c r="AE18" i="8"/>
  <c r="AJ18" i="8" s="1"/>
  <c r="AF18" i="8"/>
  <c r="AH20" i="8"/>
  <c r="AE20" i="8"/>
  <c r="AJ20" i="8" s="1"/>
  <c r="AI20" i="8"/>
  <c r="AG20" i="8"/>
  <c r="AF20" i="8"/>
  <c r="AE22" i="8"/>
  <c r="AF22" i="8"/>
  <c r="AH22" i="8"/>
  <c r="AI22" i="8"/>
  <c r="AG22" i="8"/>
  <c r="AE14" i="8"/>
  <c r="AG14" i="8"/>
  <c r="AF14" i="8"/>
  <c r="AH14" i="8"/>
  <c r="AI14" i="8"/>
  <c r="AF15" i="8"/>
  <c r="AI15" i="8"/>
  <c r="AE15" i="8"/>
  <c r="AG15" i="8"/>
  <c r="AH15" i="8"/>
  <c r="T92" i="8"/>
  <c r="W23" i="8"/>
  <c r="W24" i="8" s="1"/>
  <c r="T109" i="8"/>
  <c r="AH7" i="8"/>
  <c r="AI7" i="8"/>
  <c r="AE7" i="8"/>
  <c r="AF7" i="8"/>
  <c r="AG7" i="8"/>
  <c r="AG10" i="8"/>
  <c r="AI10" i="8"/>
  <c r="AE10" i="8"/>
  <c r="AH10" i="8"/>
  <c r="AF10" i="8"/>
  <c r="AH11" i="8"/>
  <c r="AF11" i="8"/>
  <c r="AE11" i="8"/>
  <c r="AG11" i="8"/>
  <c r="AI11" i="8"/>
  <c r="AJ6" i="8"/>
  <c r="AJ10" i="8" l="1"/>
  <c r="AJ8" i="8"/>
  <c r="AN92" i="8"/>
  <c r="AN107" i="8" s="1"/>
  <c r="AL92" i="8"/>
  <c r="AL107" i="8" s="1"/>
  <c r="Y23" i="8"/>
  <c r="AJ22" i="8"/>
  <c r="AJ9" i="8"/>
  <c r="AJ11" i="8"/>
  <c r="AJ16" i="8"/>
  <c r="AJ13" i="8"/>
  <c r="AJ7" i="8"/>
  <c r="AJ15" i="8"/>
  <c r="AJ14" i="8"/>
  <c r="AJ12" i="8"/>
  <c r="AJ21" i="8"/>
  <c r="AG23" i="8" l="1"/>
  <c r="AG24" i="8" s="1"/>
  <c r="AE23" i="8"/>
  <c r="AH23" i="8"/>
  <c r="AH24" i="8" s="1"/>
  <c r="AF23" i="8"/>
  <c r="AF24" i="8" s="1"/>
  <c r="AI23" i="8"/>
  <c r="AI24" i="8" s="1"/>
  <c r="Y24" i="8"/>
  <c r="AI25" i="8" l="1"/>
  <c r="AH25" i="8"/>
  <c r="AF25" i="8"/>
  <c r="AJ23" i="8"/>
  <c r="AJ24" i="8" s="1"/>
  <c r="AJ28" i="8" s="1"/>
  <c r="AE24" i="8"/>
  <c r="AG25" i="8"/>
  <c r="AF28" i="8" l="1"/>
  <c r="AE28" i="8"/>
  <c r="AE25" i="8"/>
  <c r="AJ25" i="8" s="1"/>
  <c r="AH28" i="8"/>
  <c r="AG28" i="8"/>
  <c r="AI28" i="8"/>
  <c r="AE27" i="8" l="1"/>
  <c r="AS6" i="8" s="1"/>
  <c r="AO24" i="8"/>
  <c r="AM19" i="8"/>
  <c r="AP19" i="8" s="1"/>
  <c r="E19" i="7" s="1"/>
  <c r="AO55" i="8"/>
  <c r="AM67" i="8"/>
  <c r="AP67" i="8" s="1"/>
  <c r="E67" i="7" s="1"/>
  <c r="AM96" i="8"/>
  <c r="AP96" i="8" s="1"/>
  <c r="E96" i="7" s="1"/>
  <c r="AM53" i="8"/>
  <c r="AP53" i="8" s="1"/>
  <c r="E53" i="7" s="1"/>
  <c r="AO65" i="8"/>
  <c r="AM103" i="8"/>
  <c r="AP103" i="8" s="1"/>
  <c r="E103" i="7" s="1"/>
  <c r="AO80" i="8"/>
  <c r="AM34" i="8"/>
  <c r="AP34" i="8" s="1"/>
  <c r="E34" i="7" s="1"/>
  <c r="AM60" i="8"/>
  <c r="AP60" i="8" s="1"/>
  <c r="E60" i="7" s="1"/>
  <c r="AM78" i="8"/>
  <c r="AP78" i="8" s="1"/>
  <c r="E78" i="7" s="1"/>
  <c r="AO46" i="8"/>
  <c r="AM21" i="8"/>
  <c r="AP21" i="8" s="1"/>
  <c r="E21" i="7" s="1"/>
  <c r="AM105" i="8"/>
  <c r="AP105" i="8" s="1"/>
  <c r="E105" i="7" s="1"/>
  <c r="AM76" i="8"/>
  <c r="AP76" i="8" s="1"/>
  <c r="E76" i="7" s="1"/>
  <c r="AM61" i="8"/>
  <c r="AP61" i="8" s="1"/>
  <c r="E61" i="7" s="1"/>
  <c r="AO49" i="8"/>
  <c r="AM14" i="8"/>
  <c r="AP14" i="8" s="1"/>
  <c r="E14" i="7" s="1"/>
  <c r="AM91" i="8"/>
  <c r="AP91" i="8" s="1"/>
  <c r="AO86" i="8"/>
  <c r="AM71" i="8"/>
  <c r="AP71" i="8" s="1"/>
  <c r="E71" i="7" s="1"/>
  <c r="AM51" i="8"/>
  <c r="AP51" i="8" s="1"/>
  <c r="E51" i="7" s="1"/>
  <c r="AO106" i="8"/>
  <c r="AO91" i="8"/>
  <c r="AO79" i="8"/>
  <c r="AO52" i="8"/>
  <c r="AO64" i="8"/>
  <c r="AO74" i="8"/>
  <c r="AM29" i="8"/>
  <c r="AP29" i="8" s="1"/>
  <c r="E29" i="7" s="1"/>
  <c r="AM89" i="8"/>
  <c r="AP89" i="8" s="1"/>
  <c r="E89" i="7" s="1"/>
  <c r="AO68" i="8"/>
  <c r="AM93" i="8"/>
  <c r="AP93" i="8" s="1"/>
  <c r="E93" i="7" s="1"/>
  <c r="AO102" i="8"/>
  <c r="AM33" i="8"/>
  <c r="AP33" i="8" s="1"/>
  <c r="E33" i="7" s="1"/>
  <c r="AO16" i="8"/>
  <c r="AM56" i="8"/>
  <c r="AP56" i="8" s="1"/>
  <c r="E56" i="7" s="1"/>
  <c r="AO61" i="8"/>
  <c r="AM62" i="8"/>
  <c r="AP62" i="8" s="1"/>
  <c r="E62" i="7" s="1"/>
  <c r="AM41" i="8"/>
  <c r="AP41" i="8" s="1"/>
  <c r="E41" i="7" s="1"/>
  <c r="AM100" i="8"/>
  <c r="AP100" i="8" s="1"/>
  <c r="E100" i="7" s="1"/>
  <c r="AO10" i="8"/>
  <c r="AO39" i="8"/>
  <c r="AO101" i="8"/>
  <c r="AM28" i="8"/>
  <c r="AP28" i="8" s="1"/>
  <c r="E28" i="7" s="1"/>
  <c r="AM7" i="8"/>
  <c r="AP7" i="8" s="1"/>
  <c r="E7" i="7" s="1"/>
  <c r="AO8" i="8"/>
  <c r="AO51" i="8"/>
  <c r="AO77" i="8"/>
  <c r="AM23" i="8"/>
  <c r="AP23" i="8" s="1"/>
  <c r="E23" i="7" s="1"/>
  <c r="AI27" i="8"/>
  <c r="AS10" i="8" s="1"/>
  <c r="J40" i="17" s="1"/>
  <c r="W39" i="19" s="1"/>
  <c r="AJ27" i="8"/>
  <c r="AO67" i="8"/>
  <c r="AM52" i="8"/>
  <c r="AP52" i="8" s="1"/>
  <c r="E52" i="7" s="1"/>
  <c r="AO103" i="8"/>
  <c r="AO82" i="8"/>
  <c r="AM65" i="8"/>
  <c r="AP65" i="8" s="1"/>
  <c r="E65" i="7" s="1"/>
  <c r="AO84" i="8"/>
  <c r="AO54" i="8"/>
  <c r="AM18" i="8"/>
  <c r="AP18" i="8" s="1"/>
  <c r="E18" i="7" s="1"/>
  <c r="AO29" i="8"/>
  <c r="AO71" i="8"/>
  <c r="AO22" i="8"/>
  <c r="AO13" i="8"/>
  <c r="AM72" i="8"/>
  <c r="AP72" i="8" s="1"/>
  <c r="E72" i="7" s="1"/>
  <c r="AM12" i="8"/>
  <c r="AP12" i="8" s="1"/>
  <c r="E12" i="7" s="1"/>
  <c r="AM69" i="8"/>
  <c r="AP69" i="8" s="1"/>
  <c r="E69" i="7" s="1"/>
  <c r="AO40" i="8"/>
  <c r="AM75" i="8"/>
  <c r="AP75" i="8" s="1"/>
  <c r="E75" i="7" s="1"/>
  <c r="AM20" i="8"/>
  <c r="AP20" i="8" s="1"/>
  <c r="E20" i="7" s="1"/>
  <c r="AM77" i="8"/>
  <c r="AP77" i="8" s="1"/>
  <c r="E77" i="7" s="1"/>
  <c r="AM63" i="8"/>
  <c r="AP63" i="8" s="1"/>
  <c r="E63" i="7" s="1"/>
  <c r="AO34" i="8"/>
  <c r="AO62" i="8"/>
  <c r="AM37" i="8"/>
  <c r="AP37" i="8" s="1"/>
  <c r="E37" i="7" s="1"/>
  <c r="AM36" i="8"/>
  <c r="AP36" i="8" s="1"/>
  <c r="E36" i="7" s="1"/>
  <c r="AM92" i="8"/>
  <c r="AP92" i="8" s="1"/>
  <c r="E92" i="7" s="1"/>
  <c r="AO73" i="8"/>
  <c r="AM57" i="8"/>
  <c r="AP57" i="8" s="1"/>
  <c r="E57" i="7" s="1"/>
  <c r="AO30" i="8"/>
  <c r="AM40" i="8"/>
  <c r="AP40" i="8" s="1"/>
  <c r="E40" i="7" s="1"/>
  <c r="AM50" i="8"/>
  <c r="AP50" i="8" s="1"/>
  <c r="E50" i="7" s="1"/>
  <c r="AM95" i="8"/>
  <c r="AP95" i="8" s="1"/>
  <c r="E95" i="7" s="1"/>
  <c r="AM82" i="8"/>
  <c r="AP82" i="8" s="1"/>
  <c r="E82" i="7" s="1"/>
  <c r="AO69" i="8"/>
  <c r="AM106" i="8"/>
  <c r="AP106" i="8" s="1"/>
  <c r="E106" i="7" s="1"/>
  <c r="AM17" i="8"/>
  <c r="AP17" i="8" s="1"/>
  <c r="E17" i="7" s="1"/>
  <c r="AO75" i="8"/>
  <c r="AO48" i="8"/>
  <c r="AO96" i="8"/>
  <c r="AM98" i="8"/>
  <c r="AP98" i="8" s="1"/>
  <c r="E98" i="7" s="1"/>
  <c r="AO32" i="8"/>
  <c r="AM59" i="8"/>
  <c r="AP59" i="8" s="1"/>
  <c r="E59" i="7" s="1"/>
  <c r="AO85" i="8"/>
  <c r="AN108" i="8"/>
  <c r="AO89" i="8"/>
  <c r="AO70" i="8"/>
  <c r="AO93" i="8"/>
  <c r="AM47" i="8"/>
  <c r="AP47" i="8" s="1"/>
  <c r="E47" i="7" s="1"/>
  <c r="AM68" i="8"/>
  <c r="AP68" i="8" s="1"/>
  <c r="E68" i="7" s="1"/>
  <c r="AM80" i="8"/>
  <c r="AP80" i="8" s="1"/>
  <c r="E80" i="7" s="1"/>
  <c r="AM70" i="8"/>
  <c r="AP70" i="8" s="1"/>
  <c r="E70" i="7" s="1"/>
  <c r="AM24" i="8"/>
  <c r="AP24" i="8" s="1"/>
  <c r="E24" i="7" s="1"/>
  <c r="AM94" i="8"/>
  <c r="AP94" i="8" s="1"/>
  <c r="E94" i="7" s="1"/>
  <c r="AO21" i="8"/>
  <c r="AO37" i="8"/>
  <c r="AM48" i="8"/>
  <c r="AP48" i="8" s="1"/>
  <c r="E48" i="7" s="1"/>
  <c r="AM86" i="8"/>
  <c r="AP86" i="8" s="1"/>
  <c r="E86" i="7" s="1"/>
  <c r="AO66" i="8"/>
  <c r="AM38" i="8"/>
  <c r="AP38" i="8" s="1"/>
  <c r="E38" i="7" s="1"/>
  <c r="AO87" i="8"/>
  <c r="AM81" i="8"/>
  <c r="AP81" i="8" s="1"/>
  <c r="E81" i="7" s="1"/>
  <c r="AO60" i="8"/>
  <c r="AO36" i="8"/>
  <c r="AO23" i="8"/>
  <c r="AM99" i="8"/>
  <c r="AP99" i="8" s="1"/>
  <c r="E99" i="7" s="1"/>
  <c r="AO12" i="8"/>
  <c r="AM58" i="8"/>
  <c r="AP58" i="8" s="1"/>
  <c r="E58" i="7" s="1"/>
  <c r="AO76" i="8"/>
  <c r="AO6" i="8"/>
  <c r="AO27" i="8"/>
  <c r="AO41" i="8"/>
  <c r="AO92" i="8"/>
  <c r="AM31" i="8"/>
  <c r="AP31" i="8" s="1"/>
  <c r="E31" i="7" s="1"/>
  <c r="AO88" i="8"/>
  <c r="AM49" i="8"/>
  <c r="AP49" i="8" s="1"/>
  <c r="E49" i="7" s="1"/>
  <c r="AM83" i="8"/>
  <c r="AP83" i="8" s="1"/>
  <c r="E83" i="7" s="1"/>
  <c r="AO28" i="8"/>
  <c r="AO26" i="8"/>
  <c r="AO98" i="8"/>
  <c r="AO94" i="8"/>
  <c r="AO83" i="8"/>
  <c r="AM43" i="8"/>
  <c r="AP43" i="8" s="1"/>
  <c r="E43" i="7" s="1"/>
  <c r="AM84" i="8"/>
  <c r="AP84" i="8" s="1"/>
  <c r="E84" i="7" s="1"/>
  <c r="AM46" i="8"/>
  <c r="AP46" i="8" s="1"/>
  <c r="E46" i="7" s="1"/>
  <c r="AM26" i="8"/>
  <c r="AP26" i="8" s="1"/>
  <c r="E26" i="7" s="1"/>
  <c r="AM22" i="8"/>
  <c r="AP22" i="8" s="1"/>
  <c r="E22" i="7" s="1"/>
  <c r="AM32" i="8"/>
  <c r="AP32" i="8" s="1"/>
  <c r="E32" i="7" s="1"/>
  <c r="AG27" i="8"/>
  <c r="AS8" i="8" s="1"/>
  <c r="J38" i="17" s="1"/>
  <c r="U39" i="19" s="1"/>
  <c r="AO15" i="8"/>
  <c r="AM25" i="8"/>
  <c r="AP25" i="8" s="1"/>
  <c r="E25" i="7" s="1"/>
  <c r="AO97" i="8"/>
  <c r="AO18" i="8"/>
  <c r="AO25" i="8"/>
  <c r="AO45" i="8"/>
  <c r="AO47" i="8"/>
  <c r="AM42" i="8"/>
  <c r="AP42" i="8" s="1"/>
  <c r="E42" i="7" s="1"/>
  <c r="AO9" i="8"/>
  <c r="AO19" i="8"/>
  <c r="AO17" i="8"/>
  <c r="AO105" i="8"/>
  <c r="AM90" i="8"/>
  <c r="AP90" i="8" s="1"/>
  <c r="E90" i="7" s="1"/>
  <c r="AO99" i="8"/>
  <c r="AM39" i="8"/>
  <c r="AP39" i="8" s="1"/>
  <c r="E39" i="7" s="1"/>
  <c r="AO78" i="8"/>
  <c r="AM11" i="8"/>
  <c r="AP11" i="8" s="1"/>
  <c r="E11" i="7" s="1"/>
  <c r="AO7" i="8"/>
  <c r="AO31" i="8"/>
  <c r="AO56" i="8"/>
  <c r="AM10" i="8"/>
  <c r="AP10" i="8" s="1"/>
  <c r="E10" i="7" s="1"/>
  <c r="AO59" i="8"/>
  <c r="AO100" i="8"/>
  <c r="AM27" i="8"/>
  <c r="AP27" i="8" s="1"/>
  <c r="E27" i="7" s="1"/>
  <c r="AM8" i="8"/>
  <c r="AP8" i="8" s="1"/>
  <c r="E8" i="7" s="1"/>
  <c r="AO14" i="8"/>
  <c r="AM6" i="8"/>
  <c r="AO43" i="8"/>
  <c r="AM9" i="8"/>
  <c r="AP9" i="8" s="1"/>
  <c r="E9" i="7" s="1"/>
  <c r="AO95" i="8"/>
  <c r="AO20" i="8"/>
  <c r="AM85" i="8"/>
  <c r="AP85" i="8" s="1"/>
  <c r="E85" i="7" s="1"/>
  <c r="AM13" i="8"/>
  <c r="AP13" i="8" s="1"/>
  <c r="E13" i="7" s="1"/>
  <c r="AO33" i="8"/>
  <c r="AF27" i="8"/>
  <c r="AS7" i="8" s="1"/>
  <c r="J37" i="17" s="1"/>
  <c r="T39" i="19" s="1"/>
  <c r="AO42" i="8"/>
  <c r="AO44" i="8"/>
  <c r="AM88" i="8"/>
  <c r="AP88" i="8" s="1"/>
  <c r="E88" i="7" s="1"/>
  <c r="AO90" i="8"/>
  <c r="AM73" i="8"/>
  <c r="AP73" i="8" s="1"/>
  <c r="E73" i="7" s="1"/>
  <c r="AO104" i="8"/>
  <c r="AM35" i="8"/>
  <c r="AP35" i="8" s="1"/>
  <c r="E35" i="7" s="1"/>
  <c r="AM104" i="8"/>
  <c r="AP104" i="8" s="1"/>
  <c r="E104" i="7" s="1"/>
  <c r="AO53" i="8"/>
  <c r="AM102" i="8"/>
  <c r="AP102" i="8" s="1"/>
  <c r="E102" i="7" s="1"/>
  <c r="AM44" i="8"/>
  <c r="AP44" i="8" s="1"/>
  <c r="E44" i="7" s="1"/>
  <c r="AO35" i="8"/>
  <c r="AM15" i="8"/>
  <c r="AP15" i="8" s="1"/>
  <c r="E15" i="7" s="1"/>
  <c r="AM74" i="8"/>
  <c r="AP74" i="8" s="1"/>
  <c r="E74" i="7" s="1"/>
  <c r="AM54" i="8"/>
  <c r="AP54" i="8" s="1"/>
  <c r="E54" i="7" s="1"/>
  <c r="AM66" i="8"/>
  <c r="AP66" i="8" s="1"/>
  <c r="E66" i="7" s="1"/>
  <c r="AO58" i="8"/>
  <c r="AO11" i="8"/>
  <c r="AO63" i="8"/>
  <c r="AO72" i="8"/>
  <c r="AO50" i="8"/>
  <c r="AM97" i="8"/>
  <c r="AP97" i="8" s="1"/>
  <c r="E97" i="7" s="1"/>
  <c r="AM45" i="8"/>
  <c r="AP45" i="8" s="1"/>
  <c r="E45" i="7" s="1"/>
  <c r="AM30" i="8"/>
  <c r="AP30" i="8" s="1"/>
  <c r="E30" i="7" s="1"/>
  <c r="AM16" i="8"/>
  <c r="AP16" i="8" s="1"/>
  <c r="E16" i="7" s="1"/>
  <c r="AM101" i="8"/>
  <c r="AP101" i="8" s="1"/>
  <c r="E101" i="7" s="1"/>
  <c r="AM55" i="8"/>
  <c r="AP55" i="8" s="1"/>
  <c r="E55" i="7" s="1"/>
  <c r="AM79" i="8"/>
  <c r="AP79" i="8" s="1"/>
  <c r="E79" i="7" s="1"/>
  <c r="AM64" i="8"/>
  <c r="AP64" i="8" s="1"/>
  <c r="E64" i="7" s="1"/>
  <c r="AO38" i="8"/>
  <c r="AO57" i="8"/>
  <c r="AO81" i="8"/>
  <c r="AM87" i="8"/>
  <c r="AP87" i="8" s="1"/>
  <c r="E87" i="7" s="1"/>
  <c r="AH27" i="8"/>
  <c r="AS9" i="8" s="1"/>
  <c r="J39" i="17" s="1"/>
  <c r="V39" i="19" s="1"/>
  <c r="F57" i="7" l="1"/>
  <c r="H58" i="7" s="1"/>
  <c r="L58" i="7" s="1"/>
  <c r="G57" i="7"/>
  <c r="I58" i="7" s="1"/>
  <c r="G105" i="7"/>
  <c r="I106" i="7" s="1"/>
  <c r="F105" i="7"/>
  <c r="H106" i="7" s="1"/>
  <c r="J18" i="17"/>
  <c r="F66" i="7"/>
  <c r="H67" i="7" s="1"/>
  <c r="G66" i="7"/>
  <c r="I67" i="7" s="1"/>
  <c r="F38" i="7"/>
  <c r="H39" i="7" s="1"/>
  <c r="L39" i="7" s="1"/>
  <c r="G38" i="7"/>
  <c r="G7" i="7"/>
  <c r="I8" i="7" s="1"/>
  <c r="F7" i="7"/>
  <c r="H8" i="7" s="1"/>
  <c r="F45" i="7"/>
  <c r="H46" i="7" s="1"/>
  <c r="G45" i="7"/>
  <c r="G54" i="7"/>
  <c r="F54" i="7"/>
  <c r="F35" i="7"/>
  <c r="G35" i="7"/>
  <c r="F25" i="7"/>
  <c r="G25" i="7"/>
  <c r="G43" i="7"/>
  <c r="F43" i="7"/>
  <c r="H44" i="7" s="1"/>
  <c r="F80" i="7"/>
  <c r="G80" i="7"/>
  <c r="I81" i="7" s="1"/>
  <c r="G59" i="7"/>
  <c r="I60" i="7" s="1"/>
  <c r="F59" i="7"/>
  <c r="H60" i="7" s="1"/>
  <c r="L60" i="7" s="1"/>
  <c r="R60" i="7" s="1"/>
  <c r="G92" i="7"/>
  <c r="I93" i="7" s="1"/>
  <c r="F92" i="7"/>
  <c r="H93" i="7" s="1"/>
  <c r="G75" i="7"/>
  <c r="I76" i="7" s="1"/>
  <c r="F75" i="7"/>
  <c r="F28" i="7"/>
  <c r="H29" i="7" s="1"/>
  <c r="G28" i="7"/>
  <c r="G56" i="7"/>
  <c r="I57" i="7" s="1"/>
  <c r="M57" i="7" s="1"/>
  <c r="S57" i="7" s="1"/>
  <c r="F56" i="7"/>
  <c r="H57" i="7" s="1"/>
  <c r="L57" i="7" s="1"/>
  <c r="J16" i="17"/>
  <c r="G96" i="7"/>
  <c r="I97" i="7" s="1"/>
  <c r="F96" i="7"/>
  <c r="H97" i="7" s="1"/>
  <c r="F77" i="7"/>
  <c r="H78" i="7" s="1"/>
  <c r="G77" i="7"/>
  <c r="I78" i="7" s="1"/>
  <c r="G51" i="7"/>
  <c r="J15" i="17"/>
  <c r="F51" i="7"/>
  <c r="F104" i="7"/>
  <c r="G104" i="7"/>
  <c r="I105" i="7" s="1"/>
  <c r="G84" i="7"/>
  <c r="F84" i="7"/>
  <c r="H85" i="7" s="1"/>
  <c r="F20" i="7"/>
  <c r="H21" i="7" s="1"/>
  <c r="G20" i="7"/>
  <c r="G52" i="7"/>
  <c r="F52" i="7"/>
  <c r="H53" i="7" s="1"/>
  <c r="L53" i="7" s="1"/>
  <c r="G97" i="7"/>
  <c r="F97" i="7"/>
  <c r="H98" i="7" s="1"/>
  <c r="G74" i="7"/>
  <c r="I75" i="7" s="1"/>
  <c r="M75" i="7" s="1"/>
  <c r="F74" i="7"/>
  <c r="H75" i="7" s="1"/>
  <c r="F13" i="7"/>
  <c r="H14" i="7" s="1"/>
  <c r="G13" i="7"/>
  <c r="I14" i="7" s="1"/>
  <c r="F8" i="7"/>
  <c r="H9" i="7" s="1"/>
  <c r="G8" i="7"/>
  <c r="F11" i="7"/>
  <c r="H12" i="7" s="1"/>
  <c r="J7" i="17"/>
  <c r="G11" i="7"/>
  <c r="I12" i="7" s="1"/>
  <c r="G31" i="7"/>
  <c r="F31" i="7"/>
  <c r="H32" i="7" s="1"/>
  <c r="J11" i="17"/>
  <c r="G99" i="7"/>
  <c r="F99" i="7"/>
  <c r="H100" i="7" s="1"/>
  <c r="L100" i="7" s="1"/>
  <c r="R100" i="7" s="1"/>
  <c r="F86" i="7"/>
  <c r="H87" i="7" s="1"/>
  <c r="G86" i="7"/>
  <c r="I87" i="7" s="1"/>
  <c r="J22" i="17"/>
  <c r="G68" i="7"/>
  <c r="F68" i="7"/>
  <c r="G82" i="7"/>
  <c r="I83" i="7" s="1"/>
  <c r="F82" i="7"/>
  <c r="H83" i="7" s="1"/>
  <c r="G36" i="7"/>
  <c r="J12" i="17"/>
  <c r="F36" i="7"/>
  <c r="H37" i="7" s="1"/>
  <c r="G18" i="7"/>
  <c r="F18" i="7"/>
  <c r="H19" i="7" s="1"/>
  <c r="AP109" i="8"/>
  <c r="E91" i="7"/>
  <c r="G78" i="7"/>
  <c r="F78" i="7"/>
  <c r="H79" i="7" s="1"/>
  <c r="G67" i="7"/>
  <c r="I68" i="7" s="1"/>
  <c r="F67" i="7"/>
  <c r="H68" i="7" s="1"/>
  <c r="G87" i="7"/>
  <c r="F87" i="7"/>
  <c r="H88" i="7" s="1"/>
  <c r="G24" i="7"/>
  <c r="F24" i="7"/>
  <c r="H25" i="7" s="1"/>
  <c r="G30" i="7"/>
  <c r="F30" i="7"/>
  <c r="H31" i="7" s="1"/>
  <c r="L31" i="7" s="1"/>
  <c r="G106" i="7"/>
  <c r="F106" i="7"/>
  <c r="L106" i="7" s="1"/>
  <c r="R106" i="7" s="1"/>
  <c r="F71" i="7"/>
  <c r="H72" i="7" s="1"/>
  <c r="G71" i="7"/>
  <c r="I72" i="7" s="1"/>
  <c r="J19" i="17"/>
  <c r="F64" i="7"/>
  <c r="H65" i="7" s="1"/>
  <c r="G64" i="7"/>
  <c r="F15" i="7"/>
  <c r="H16" i="7" s="1"/>
  <c r="G15" i="7"/>
  <c r="G73" i="7"/>
  <c r="I74" i="7" s="1"/>
  <c r="M74" i="7" s="1"/>
  <c r="F73" i="7"/>
  <c r="F85" i="7"/>
  <c r="H86" i="7" s="1"/>
  <c r="L86" i="7" s="1"/>
  <c r="G85" i="7"/>
  <c r="I86" i="7" s="1"/>
  <c r="F27" i="7"/>
  <c r="H28" i="7" s="1"/>
  <c r="L28" i="7" s="1"/>
  <c r="G27" i="7"/>
  <c r="G42" i="7"/>
  <c r="F42" i="7"/>
  <c r="H43" i="7" s="1"/>
  <c r="F48" i="7"/>
  <c r="G48" i="7"/>
  <c r="F47" i="7"/>
  <c r="H48" i="7" s="1"/>
  <c r="G47" i="7"/>
  <c r="F98" i="7"/>
  <c r="G98" i="7"/>
  <c r="I99" i="7" s="1"/>
  <c r="F95" i="7"/>
  <c r="G95" i="7"/>
  <c r="I96" i="7" s="1"/>
  <c r="G37" i="7"/>
  <c r="F37" i="7"/>
  <c r="G69" i="7"/>
  <c r="I70" i="7" s="1"/>
  <c r="F69" i="7"/>
  <c r="H70" i="7" s="1"/>
  <c r="F33" i="7"/>
  <c r="H34" i="7" s="1"/>
  <c r="G33" i="7"/>
  <c r="F14" i="7"/>
  <c r="H15" i="7" s="1"/>
  <c r="L15" i="7" s="1"/>
  <c r="G14" i="7"/>
  <c r="I15" i="7" s="1"/>
  <c r="G60" i="7"/>
  <c r="I61" i="7" s="1"/>
  <c r="M61" i="7" s="1"/>
  <c r="F60" i="7"/>
  <c r="H61" i="7" s="1"/>
  <c r="G46" i="7"/>
  <c r="F46" i="7"/>
  <c r="H47" i="7" s="1"/>
  <c r="J14" i="17"/>
  <c r="F62" i="7"/>
  <c r="G62" i="7"/>
  <c r="I63" i="7" s="1"/>
  <c r="M63" i="7" s="1"/>
  <c r="AM107" i="8"/>
  <c r="AP107" i="8" s="1"/>
  <c r="AP6" i="8"/>
  <c r="E6" i="7" s="1"/>
  <c r="F70" i="7"/>
  <c r="H71" i="7" s="1"/>
  <c r="L71" i="7" s="1"/>
  <c r="G70" i="7"/>
  <c r="G53" i="7"/>
  <c r="I54" i="7" s="1"/>
  <c r="F53" i="7"/>
  <c r="H54" i="7" s="1"/>
  <c r="G79" i="7"/>
  <c r="F79" i="7"/>
  <c r="H80" i="7" s="1"/>
  <c r="F39" i="7"/>
  <c r="H40" i="7" s="1"/>
  <c r="G39" i="7"/>
  <c r="F32" i="7"/>
  <c r="G32" i="7"/>
  <c r="G50" i="7"/>
  <c r="F50" i="7"/>
  <c r="H51" i="7" s="1"/>
  <c r="F12" i="7"/>
  <c r="G12" i="7"/>
  <c r="G23" i="7"/>
  <c r="F23" i="7"/>
  <c r="H24" i="7" s="1"/>
  <c r="L24" i="7" s="1"/>
  <c r="F34" i="7"/>
  <c r="H35" i="7" s="1"/>
  <c r="G34" i="7"/>
  <c r="F19" i="7"/>
  <c r="G19" i="7"/>
  <c r="F17" i="7"/>
  <c r="H18" i="7" s="1"/>
  <c r="L18" i="7" s="1"/>
  <c r="G17" i="7"/>
  <c r="I18" i="7" s="1"/>
  <c r="F49" i="7"/>
  <c r="H50" i="7" s="1"/>
  <c r="G49" i="7"/>
  <c r="G29" i="7"/>
  <c r="F29" i="7"/>
  <c r="G55" i="7"/>
  <c r="I56" i="7" s="1"/>
  <c r="F55" i="7"/>
  <c r="H56" i="7" s="1"/>
  <c r="G44" i="7"/>
  <c r="F44" i="7"/>
  <c r="H45" i="7" s="1"/>
  <c r="L45" i="7" s="1"/>
  <c r="G88" i="7"/>
  <c r="F88" i="7"/>
  <c r="H89" i="7" s="1"/>
  <c r="G22" i="7"/>
  <c r="F22" i="7"/>
  <c r="H23" i="7" s="1"/>
  <c r="G40" i="7"/>
  <c r="F40" i="7"/>
  <c r="H41" i="7" s="1"/>
  <c r="F72" i="7"/>
  <c r="H73" i="7" s="1"/>
  <c r="G72" i="7"/>
  <c r="G65" i="7"/>
  <c r="F65" i="7"/>
  <c r="H66" i="7" s="1"/>
  <c r="L66" i="7" s="1"/>
  <c r="G100" i="7"/>
  <c r="I101" i="7" s="1"/>
  <c r="F100" i="7"/>
  <c r="H101" i="7" s="1"/>
  <c r="F93" i="7"/>
  <c r="G93" i="7"/>
  <c r="I94" i="7" s="1"/>
  <c r="J17" i="17"/>
  <c r="F61" i="7"/>
  <c r="G61" i="7"/>
  <c r="I62" i="7" s="1"/>
  <c r="F16" i="7"/>
  <c r="J8" i="17"/>
  <c r="G16" i="7"/>
  <c r="I17" i="7" s="1"/>
  <c r="G83" i="7"/>
  <c r="I84" i="7" s="1"/>
  <c r="F83" i="7"/>
  <c r="G89" i="7"/>
  <c r="I90" i="7" s="1"/>
  <c r="M90" i="7" s="1"/>
  <c r="F89" i="7"/>
  <c r="G58" i="7"/>
  <c r="I59" i="7" s="1"/>
  <c r="F58" i="7"/>
  <c r="H59" i="7" s="1"/>
  <c r="G21" i="7"/>
  <c r="J9" i="17"/>
  <c r="F21" i="7"/>
  <c r="H22" i="7" s="1"/>
  <c r="G101" i="7"/>
  <c r="I102" i="7" s="1"/>
  <c r="F101" i="7"/>
  <c r="H102" i="7" s="1"/>
  <c r="F102" i="7"/>
  <c r="H103" i="7" s="1"/>
  <c r="G102" i="7"/>
  <c r="F9" i="7"/>
  <c r="G9" i="7"/>
  <c r="I10" i="7" s="1"/>
  <c r="M10" i="7" s="1"/>
  <c r="S10" i="7" s="1"/>
  <c r="F10" i="7"/>
  <c r="G10" i="7"/>
  <c r="I11" i="7" s="1"/>
  <c r="G90" i="7"/>
  <c r="I91" i="7" s="1"/>
  <c r="F90" i="7"/>
  <c r="H91" i="7" s="1"/>
  <c r="J10" i="17"/>
  <c r="G26" i="7"/>
  <c r="F26" i="7"/>
  <c r="AO107" i="8"/>
  <c r="J21" i="17"/>
  <c r="G81" i="7"/>
  <c r="F81" i="7"/>
  <c r="H82" i="7" s="1"/>
  <c r="F94" i="7"/>
  <c r="H95" i="7" s="1"/>
  <c r="G94" i="7"/>
  <c r="F63" i="7"/>
  <c r="H64" i="7" s="1"/>
  <c r="L64" i="7" s="1"/>
  <c r="G63" i="7"/>
  <c r="I64" i="7" s="1"/>
  <c r="G41" i="7"/>
  <c r="F41" i="7"/>
  <c r="J13" i="17"/>
  <c r="G76" i="7"/>
  <c r="I77" i="7" s="1"/>
  <c r="F76" i="7"/>
  <c r="J20" i="17"/>
  <c r="F103" i="7"/>
  <c r="G103" i="7"/>
  <c r="I104" i="7" s="1"/>
  <c r="M104" i="7" s="1"/>
  <c r="J36" i="17"/>
  <c r="AS11" i="8"/>
  <c r="M59" i="7"/>
  <c r="S59" i="7" s="1"/>
  <c r="R28" i="7"/>
  <c r="M76" i="7"/>
  <c r="S76" i="7" s="1"/>
  <c r="R86" i="7"/>
  <c r="L87" i="7"/>
  <c r="R87" i="7" s="1"/>
  <c r="M101" i="7"/>
  <c r="S101" i="7" s="1"/>
  <c r="R71" i="7"/>
  <c r="L50" i="7"/>
  <c r="R50" i="7" s="1"/>
  <c r="M56" i="7"/>
  <c r="S56" i="7" s="1"/>
  <c r="L70" i="7"/>
  <c r="R70" i="7" s="1"/>
  <c r="M77" i="7"/>
  <c r="S77" i="7" s="1"/>
  <c r="L65" i="7"/>
  <c r="R65" i="7" s="1"/>
  <c r="M11" i="7"/>
  <c r="S11" i="7" s="1"/>
  <c r="S75" i="7"/>
  <c r="R15" i="7"/>
  <c r="L59" i="7"/>
  <c r="R59" i="7" s="1"/>
  <c r="T59" i="7" s="1"/>
  <c r="L43" i="7"/>
  <c r="R43" i="7" s="1"/>
  <c r="R64" i="7"/>
  <c r="L97" i="7"/>
  <c r="R97" i="7" s="1"/>
  <c r="M93" i="7"/>
  <c r="S93" i="7" s="1"/>
  <c r="M67" i="7"/>
  <c r="S67" i="7" s="1"/>
  <c r="M83" i="7"/>
  <c r="S83" i="7" s="1"/>
  <c r="S99" i="7" l="1"/>
  <c r="R37" i="7"/>
  <c r="S97" i="7"/>
  <c r="T97" i="7" s="1"/>
  <c r="M25" i="7"/>
  <c r="S25" i="7" s="1"/>
  <c r="T25" i="7" s="1"/>
  <c r="K42" i="7"/>
  <c r="I43" i="7"/>
  <c r="J42" i="7"/>
  <c r="H77" i="7"/>
  <c r="L77" i="7" s="1"/>
  <c r="R77" i="7" s="1"/>
  <c r="H13" i="7"/>
  <c r="L12" i="7"/>
  <c r="R12" i="7" s="1"/>
  <c r="H63" i="7"/>
  <c r="L63" i="7" s="1"/>
  <c r="R63" i="7" s="1"/>
  <c r="L62" i="7"/>
  <c r="I65" i="7"/>
  <c r="M64" i="7"/>
  <c r="S64" i="7" s="1"/>
  <c r="T64" i="7" s="1"/>
  <c r="H36" i="7"/>
  <c r="L35" i="7"/>
  <c r="R35" i="7" s="1"/>
  <c r="S63" i="7"/>
  <c r="R57" i="7"/>
  <c r="L14" i="7"/>
  <c r="R14" i="7" s="1"/>
  <c r="L83" i="7"/>
  <c r="R83" i="7" s="1"/>
  <c r="T83" i="7" s="1"/>
  <c r="H84" i="7"/>
  <c r="L56" i="7"/>
  <c r="R56" i="7" s="1"/>
  <c r="I20" i="7"/>
  <c r="L34" i="7"/>
  <c r="R34" i="7" s="1"/>
  <c r="H99" i="7"/>
  <c r="L98" i="7"/>
  <c r="R98" i="7" s="1"/>
  <c r="F91" i="7"/>
  <c r="G91" i="7"/>
  <c r="J23" i="17"/>
  <c r="J28" i="17" s="1"/>
  <c r="J27" i="17"/>
  <c r="M14" i="7"/>
  <c r="S14" i="7" s="1"/>
  <c r="I21" i="7"/>
  <c r="M21" i="7" s="1"/>
  <c r="S21" i="7" s="1"/>
  <c r="K20" i="7"/>
  <c r="J20" i="7"/>
  <c r="K51" i="7"/>
  <c r="I52" i="7"/>
  <c r="J51" i="7"/>
  <c r="J28" i="7"/>
  <c r="M28" i="7"/>
  <c r="K28" i="7"/>
  <c r="I29" i="7"/>
  <c r="L54" i="7"/>
  <c r="R54" i="7" s="1"/>
  <c r="T54" i="7" s="1"/>
  <c r="H55" i="7"/>
  <c r="H62" i="7"/>
  <c r="L61" i="7"/>
  <c r="R61" i="7" s="1"/>
  <c r="L79" i="7"/>
  <c r="R79" i="7" s="1"/>
  <c r="L99" i="7"/>
  <c r="R99" i="7" s="1"/>
  <c r="K44" i="7"/>
  <c r="I45" i="7"/>
  <c r="J44" i="7"/>
  <c r="I80" i="7"/>
  <c r="M80" i="7" s="1"/>
  <c r="S80" i="7" s="1"/>
  <c r="I34" i="7"/>
  <c r="J33" i="7"/>
  <c r="K33" i="7"/>
  <c r="I28" i="7"/>
  <c r="K27" i="7"/>
  <c r="J27" i="7"/>
  <c r="J30" i="7"/>
  <c r="I31" i="7"/>
  <c r="K30" i="7"/>
  <c r="M78" i="7"/>
  <c r="S78" i="7" s="1"/>
  <c r="I79" i="7"/>
  <c r="M79" i="7" s="1"/>
  <c r="M99" i="7"/>
  <c r="I100" i="7"/>
  <c r="M100" i="7" s="1"/>
  <c r="S100" i="7" s="1"/>
  <c r="T100" i="7" s="1"/>
  <c r="M52" i="7"/>
  <c r="I53" i="7"/>
  <c r="M60" i="7"/>
  <c r="S60" i="7" s="1"/>
  <c r="T60" i="7" s="1"/>
  <c r="AN60" i="7" s="1"/>
  <c r="S90" i="7"/>
  <c r="L94" i="7"/>
  <c r="R94" i="7" s="1"/>
  <c r="T94" i="7" s="1"/>
  <c r="AN94" i="7" s="1"/>
  <c r="R66" i="7"/>
  <c r="M81" i="7"/>
  <c r="S81" i="7" s="1"/>
  <c r="I82" i="7"/>
  <c r="M82" i="7" s="1"/>
  <c r="S82" i="7" s="1"/>
  <c r="L22" i="7"/>
  <c r="R22" i="7" s="1"/>
  <c r="H94" i="7"/>
  <c r="L93" i="7"/>
  <c r="R93" i="7" s="1"/>
  <c r="T93" i="7" s="1"/>
  <c r="J40" i="7"/>
  <c r="I41" i="7"/>
  <c r="K40" i="7"/>
  <c r="H20" i="7"/>
  <c r="L20" i="7" s="1"/>
  <c r="R20" i="7" s="1"/>
  <c r="L19" i="7"/>
  <c r="R19" i="7" s="1"/>
  <c r="I51" i="7"/>
  <c r="M51" i="7" s="1"/>
  <c r="S51" i="7" s="1"/>
  <c r="K50" i="7"/>
  <c r="J50" i="7"/>
  <c r="L47" i="7"/>
  <c r="R47" i="7" s="1"/>
  <c r="K47" i="7"/>
  <c r="J47" i="7"/>
  <c r="I48" i="7"/>
  <c r="M48" i="7" s="1"/>
  <c r="S48" i="7" s="1"/>
  <c r="M86" i="7"/>
  <c r="S86" i="7" s="1"/>
  <c r="I25" i="7"/>
  <c r="M24" i="7"/>
  <c r="J24" i="7"/>
  <c r="K24" i="7"/>
  <c r="H69" i="7"/>
  <c r="L68" i="7"/>
  <c r="R68" i="7" s="1"/>
  <c r="L21" i="7"/>
  <c r="R21" i="7" s="1"/>
  <c r="W9" i="7" s="1"/>
  <c r="H81" i="7"/>
  <c r="L80" i="7"/>
  <c r="R80" i="7" s="1"/>
  <c r="I55" i="7"/>
  <c r="M54" i="7"/>
  <c r="S54" i="7" s="1"/>
  <c r="L67" i="7"/>
  <c r="R67" i="7" s="1"/>
  <c r="I95" i="7"/>
  <c r="M94" i="7"/>
  <c r="S94" i="7" s="1"/>
  <c r="J38" i="7"/>
  <c r="K38" i="7"/>
  <c r="I39" i="7"/>
  <c r="M39" i="7" s="1"/>
  <c r="S39" i="7" s="1"/>
  <c r="R58" i="7"/>
  <c r="T58" i="7" s="1"/>
  <c r="AL58" i="7" s="1"/>
  <c r="R45" i="7"/>
  <c r="L82" i="7"/>
  <c r="R82" i="7" s="1"/>
  <c r="T82" i="7" s="1"/>
  <c r="L23" i="7"/>
  <c r="R23" i="7" s="1"/>
  <c r="M105" i="7"/>
  <c r="S105" i="7" s="1"/>
  <c r="L72" i="7"/>
  <c r="R72" i="7" s="1"/>
  <c r="H42" i="7"/>
  <c r="L42" i="7" s="1"/>
  <c r="R42" i="7" s="1"/>
  <c r="L41" i="7"/>
  <c r="R41" i="7" s="1"/>
  <c r="W13" i="7" s="1"/>
  <c r="J30" i="17"/>
  <c r="H11" i="7"/>
  <c r="L11" i="7" s="1"/>
  <c r="R11" i="7" s="1"/>
  <c r="T11" i="7" s="1"/>
  <c r="J26" i="17"/>
  <c r="M17" i="7"/>
  <c r="S17" i="7" s="1"/>
  <c r="L101" i="7"/>
  <c r="R101" i="7" s="1"/>
  <c r="L29" i="7"/>
  <c r="R29" i="7" s="1"/>
  <c r="H30" i="7"/>
  <c r="I35" i="7"/>
  <c r="J34" i="7"/>
  <c r="K34" i="7"/>
  <c r="J32" i="7"/>
  <c r="K32" i="7"/>
  <c r="I33" i="7"/>
  <c r="I71" i="7"/>
  <c r="M71" i="7" s="1"/>
  <c r="S71" i="7" s="1"/>
  <c r="M70" i="7"/>
  <c r="S70" i="7" s="1"/>
  <c r="T70" i="7" s="1"/>
  <c r="J46" i="7"/>
  <c r="K46" i="7"/>
  <c r="I47" i="7"/>
  <c r="M47" i="7" s="1"/>
  <c r="S47" i="7" s="1"/>
  <c r="L88" i="7"/>
  <c r="R88" i="7" s="1"/>
  <c r="M68" i="7"/>
  <c r="S68" i="7" s="1"/>
  <c r="I69" i="7"/>
  <c r="M31" i="7"/>
  <c r="K31" i="7"/>
  <c r="I32" i="7"/>
  <c r="J31" i="7"/>
  <c r="L85" i="7"/>
  <c r="R85" i="7" s="1"/>
  <c r="L78" i="7"/>
  <c r="R78" i="7" s="1"/>
  <c r="T78" i="7" s="1"/>
  <c r="AN78" i="7" s="1"/>
  <c r="L75" i="7"/>
  <c r="R75" i="7" s="1"/>
  <c r="H76" i="7"/>
  <c r="I46" i="7"/>
  <c r="M46" i="7" s="1"/>
  <c r="J45" i="7"/>
  <c r="K45" i="7"/>
  <c r="J29" i="17"/>
  <c r="S10" i="19" s="1"/>
  <c r="H90" i="7"/>
  <c r="L90" i="7" s="1"/>
  <c r="R90" i="7" s="1"/>
  <c r="T90" i="7" s="1"/>
  <c r="AN90" i="7" s="1"/>
  <c r="L89" i="7"/>
  <c r="R89" i="7" s="1"/>
  <c r="T89" i="7" s="1"/>
  <c r="J36" i="7"/>
  <c r="I37" i="7"/>
  <c r="K36" i="7"/>
  <c r="I9" i="7"/>
  <c r="M9" i="7" s="1"/>
  <c r="S9" i="7" s="1"/>
  <c r="M8" i="7"/>
  <c r="S8" i="7" s="1"/>
  <c r="K35" i="7"/>
  <c r="J35" i="7"/>
  <c r="I36" i="7"/>
  <c r="M36" i="7" s="1"/>
  <c r="R31" i="7"/>
  <c r="L102" i="7"/>
  <c r="R102" i="7" s="1"/>
  <c r="T102" i="7" s="1"/>
  <c r="AN102" i="7" s="1"/>
  <c r="M96" i="7"/>
  <c r="S96" i="7" s="1"/>
  <c r="R39" i="7"/>
  <c r="T39" i="7" s="1"/>
  <c r="R24" i="7"/>
  <c r="S39" i="19"/>
  <c r="J41" i="17"/>
  <c r="J41" i="7"/>
  <c r="I42" i="7"/>
  <c r="M42" i="7" s="1"/>
  <c r="K41" i="7"/>
  <c r="K21" i="7"/>
  <c r="J21" i="7"/>
  <c r="I22" i="7"/>
  <c r="M22" i="7" s="1"/>
  <c r="K22" i="7"/>
  <c r="J22" i="7"/>
  <c r="I23" i="7"/>
  <c r="M23" i="7" s="1"/>
  <c r="S23" i="7" s="1"/>
  <c r="T23" i="7" s="1"/>
  <c r="I30" i="7"/>
  <c r="J29" i="7"/>
  <c r="K29" i="7"/>
  <c r="L32" i="7"/>
  <c r="R32" i="7" s="1"/>
  <c r="H33" i="7"/>
  <c r="L33" i="7" s="1"/>
  <c r="R33" i="7" s="1"/>
  <c r="L37" i="7"/>
  <c r="H38" i="7"/>
  <c r="L38" i="7" s="1"/>
  <c r="R38" i="7" s="1"/>
  <c r="J48" i="7"/>
  <c r="K48" i="7"/>
  <c r="I49" i="7"/>
  <c r="M49" i="7" s="1"/>
  <c r="S49" i="7" s="1"/>
  <c r="T49" i="7" s="1"/>
  <c r="L73" i="7"/>
  <c r="R73" i="7" s="1"/>
  <c r="H74" i="7"/>
  <c r="L74" i="7" s="1"/>
  <c r="R74" i="7" s="1"/>
  <c r="M87" i="7"/>
  <c r="S87" i="7" s="1"/>
  <c r="I88" i="7"/>
  <c r="I19" i="7"/>
  <c r="M18" i="7"/>
  <c r="S18" i="7" s="1"/>
  <c r="M84" i="7"/>
  <c r="S84" i="7" s="1"/>
  <c r="I85" i="7"/>
  <c r="K43" i="7"/>
  <c r="I44" i="7"/>
  <c r="J43" i="7"/>
  <c r="L46" i="7"/>
  <c r="R46" i="7" s="1"/>
  <c r="L44" i="7"/>
  <c r="R44" i="7" s="1"/>
  <c r="H27" i="7"/>
  <c r="L27" i="7" s="1"/>
  <c r="R27" i="7" s="1"/>
  <c r="H10" i="7"/>
  <c r="L9" i="7"/>
  <c r="R9" i="7" s="1"/>
  <c r="T9" i="7" s="1"/>
  <c r="H17" i="7"/>
  <c r="L16" i="7"/>
  <c r="R16" i="7" s="1"/>
  <c r="I50" i="7"/>
  <c r="M50" i="7" s="1"/>
  <c r="J49" i="7"/>
  <c r="K49" i="7"/>
  <c r="I40" i="7"/>
  <c r="M40" i="7" s="1"/>
  <c r="K39" i="7"/>
  <c r="J39" i="7"/>
  <c r="E107" i="7"/>
  <c r="G6" i="7"/>
  <c r="J6" i="17"/>
  <c r="F6" i="7"/>
  <c r="M37" i="7"/>
  <c r="I38" i="7"/>
  <c r="K37" i="7"/>
  <c r="J37" i="7"/>
  <c r="H49" i="7"/>
  <c r="L49" i="7" s="1"/>
  <c r="R49" i="7" s="1"/>
  <c r="L48" i="7"/>
  <c r="R48" i="7" s="1"/>
  <c r="W14" i="7" s="1"/>
  <c r="J25" i="7"/>
  <c r="K25" i="7"/>
  <c r="I26" i="7"/>
  <c r="M26" i="7" s="1"/>
  <c r="L8" i="7"/>
  <c r="R8" i="7" s="1"/>
  <c r="S104" i="7"/>
  <c r="R53" i="7"/>
  <c r="R18" i="7"/>
  <c r="S61" i="7"/>
  <c r="S74" i="7"/>
  <c r="H104" i="7"/>
  <c r="L103" i="7"/>
  <c r="R103" i="7" s="1"/>
  <c r="I27" i="7"/>
  <c r="J26" i="7"/>
  <c r="K26" i="7"/>
  <c r="I103" i="7"/>
  <c r="M102" i="7"/>
  <c r="S102" i="7" s="1"/>
  <c r="M62" i="7"/>
  <c r="S62" i="7" s="1"/>
  <c r="M65" i="7"/>
  <c r="I66" i="7"/>
  <c r="M88" i="7"/>
  <c r="I89" i="7"/>
  <c r="M89" i="7" s="1"/>
  <c r="S89" i="7" s="1"/>
  <c r="K23" i="7"/>
  <c r="J23" i="7"/>
  <c r="I24" i="7"/>
  <c r="L40" i="7"/>
  <c r="R40" i="7" s="1"/>
  <c r="M15" i="7"/>
  <c r="S15" i="7" s="1"/>
  <c r="T15" i="7" s="1"/>
  <c r="I16" i="7"/>
  <c r="M16" i="7" s="1"/>
  <c r="S16" i="7" s="1"/>
  <c r="M106" i="7"/>
  <c r="S106" i="7" s="1"/>
  <c r="T106" i="7" s="1"/>
  <c r="I98" i="7"/>
  <c r="M98" i="7" s="1"/>
  <c r="S98" i="7" s="1"/>
  <c r="M97" i="7"/>
  <c r="H105" i="7"/>
  <c r="L104" i="7"/>
  <c r="L25" i="7"/>
  <c r="R25" i="7" s="1"/>
  <c r="H26" i="7"/>
  <c r="M58" i="7"/>
  <c r="S58" i="7" s="1"/>
  <c r="M72" i="7"/>
  <c r="S72" i="7" s="1"/>
  <c r="I73" i="7"/>
  <c r="M73" i="7" s="1"/>
  <c r="S73" i="7" s="1"/>
  <c r="X19" i="7" s="1"/>
  <c r="I13" i="7"/>
  <c r="M12" i="7"/>
  <c r="S12" i="7" s="1"/>
  <c r="L95" i="7"/>
  <c r="R95" i="7" s="1"/>
  <c r="H96" i="7"/>
  <c r="L96" i="7" s="1"/>
  <c r="R96" i="7" s="1"/>
  <c r="L51" i="7"/>
  <c r="R51" i="7" s="1"/>
  <c r="H52" i="7"/>
  <c r="X16" i="7"/>
  <c r="T72" i="7"/>
  <c r="T63" i="7"/>
  <c r="AN63" i="7" s="1"/>
  <c r="T14" i="7"/>
  <c r="AL14" i="7" s="1"/>
  <c r="T99" i="7"/>
  <c r="AL99" i="7" s="1"/>
  <c r="AL102" i="7"/>
  <c r="T77" i="7"/>
  <c r="AN72" i="7"/>
  <c r="AL72" i="7"/>
  <c r="AN59" i="7"/>
  <c r="AL59" i="7"/>
  <c r="AL94" i="7"/>
  <c r="T96" i="7"/>
  <c r="T101" i="7"/>
  <c r="T80" i="7"/>
  <c r="T71" i="7"/>
  <c r="T86" i="7"/>
  <c r="T57" i="7"/>
  <c r="T67" i="7"/>
  <c r="T12" i="7"/>
  <c r="T21" i="7"/>
  <c r="W16" i="7"/>
  <c r="T56" i="7"/>
  <c r="T47" i="7"/>
  <c r="AL78" i="7"/>
  <c r="T75" i="7"/>
  <c r="T16" i="7" l="1"/>
  <c r="AN70" i="7"/>
  <c r="AL70" i="7"/>
  <c r="AL100" i="7"/>
  <c r="AN100" i="7"/>
  <c r="T73" i="7"/>
  <c r="W19" i="7"/>
  <c r="W22" i="7"/>
  <c r="AL82" i="7"/>
  <c r="AN82" i="7"/>
  <c r="AN106" i="7"/>
  <c r="AL106" i="7"/>
  <c r="AN97" i="7"/>
  <c r="AL97" i="7"/>
  <c r="AN54" i="7"/>
  <c r="AL54" i="7"/>
  <c r="T98" i="7"/>
  <c r="AL49" i="7"/>
  <c r="AN49" i="7"/>
  <c r="T87" i="7"/>
  <c r="AN87" i="7" s="1"/>
  <c r="M103" i="7"/>
  <c r="S103" i="7" s="1"/>
  <c r="T103" i="7" s="1"/>
  <c r="L69" i="7"/>
  <c r="R69" i="7"/>
  <c r="T61" i="7"/>
  <c r="R10" i="7"/>
  <c r="T10" i="7" s="1"/>
  <c r="M85" i="7"/>
  <c r="S85" i="7" s="1"/>
  <c r="M32" i="7"/>
  <c r="S32" i="7" s="1"/>
  <c r="T32" i="7" s="1"/>
  <c r="L10" i="7"/>
  <c r="S52" i="7"/>
  <c r="AN58" i="7"/>
  <c r="T48" i="7"/>
  <c r="M95" i="7"/>
  <c r="S95" i="7" s="1"/>
  <c r="T95" i="7" s="1"/>
  <c r="R62" i="7"/>
  <c r="L36" i="7"/>
  <c r="R36" i="7"/>
  <c r="W11" i="7"/>
  <c r="L52" i="7"/>
  <c r="R52" i="7"/>
  <c r="T52" i="7" s="1"/>
  <c r="M66" i="7"/>
  <c r="S66" i="7" s="1"/>
  <c r="M27" i="7"/>
  <c r="S27" i="7"/>
  <c r="T27" i="7" s="1"/>
  <c r="AL27" i="7" s="1"/>
  <c r="T8" i="7"/>
  <c r="M38" i="7"/>
  <c r="S38" i="7"/>
  <c r="T38" i="7" s="1"/>
  <c r="S40" i="7"/>
  <c r="T40" i="7" s="1"/>
  <c r="M35" i="7"/>
  <c r="S35" i="7"/>
  <c r="T35" i="7" s="1"/>
  <c r="M41" i="7"/>
  <c r="S41" i="7" s="1"/>
  <c r="L55" i="7"/>
  <c r="R55" i="7"/>
  <c r="M91" i="7"/>
  <c r="S91" i="7" s="1"/>
  <c r="I92" i="7"/>
  <c r="M92" i="7" s="1"/>
  <c r="S92" i="7" s="1"/>
  <c r="L84" i="7"/>
  <c r="R84" i="7"/>
  <c r="T84" i="7" s="1"/>
  <c r="S65" i="7"/>
  <c r="T65" i="7" s="1"/>
  <c r="M43" i="7"/>
  <c r="S43" i="7"/>
  <c r="T43" i="7" s="1"/>
  <c r="H92" i="7"/>
  <c r="L92" i="7" s="1"/>
  <c r="R92" i="7" s="1"/>
  <c r="T92" i="7" s="1"/>
  <c r="L91" i="7"/>
  <c r="R91" i="7" s="1"/>
  <c r="T91" i="7" s="1"/>
  <c r="T51" i="7"/>
  <c r="R104" i="7"/>
  <c r="T104" i="7" s="1"/>
  <c r="H7" i="7"/>
  <c r="L7" i="7" s="1"/>
  <c r="R7" i="7" s="1"/>
  <c r="S37" i="7"/>
  <c r="T37" i="7" s="1"/>
  <c r="M69" i="7"/>
  <c r="S69" i="7" s="1"/>
  <c r="T29" i="7"/>
  <c r="M29" i="7"/>
  <c r="S29" i="7"/>
  <c r="M20" i="7"/>
  <c r="S20" i="7" s="1"/>
  <c r="T20" i="7" s="1"/>
  <c r="S42" i="7"/>
  <c r="T42" i="7" s="1"/>
  <c r="S46" i="7"/>
  <c r="L30" i="7"/>
  <c r="R30" i="7"/>
  <c r="M55" i="7"/>
  <c r="S55" i="7" s="1"/>
  <c r="S79" i="7"/>
  <c r="X20" i="7" s="1"/>
  <c r="S28" i="7"/>
  <c r="T28" i="7" s="1"/>
  <c r="AN28" i="7" s="1"/>
  <c r="M45" i="7"/>
  <c r="S45" i="7" s="1"/>
  <c r="T45" i="7" s="1"/>
  <c r="H6" i="7"/>
  <c r="L6" i="7" s="1"/>
  <c r="R6" i="7" s="1"/>
  <c r="S24" i="7"/>
  <c r="T24" i="7" s="1"/>
  <c r="J25" i="17"/>
  <c r="J24" i="17"/>
  <c r="S50" i="7"/>
  <c r="T50" i="7" s="1"/>
  <c r="S88" i="7"/>
  <c r="X22" i="7" s="1"/>
  <c r="S36" i="7"/>
  <c r="L81" i="7"/>
  <c r="R81" i="7"/>
  <c r="M33" i="7"/>
  <c r="S33" i="7" s="1"/>
  <c r="T33" i="7" s="1"/>
  <c r="I6" i="7"/>
  <c r="R26" i="7"/>
  <c r="S26" i="7"/>
  <c r="S31" i="7"/>
  <c r="L26" i="7"/>
  <c r="L105" i="7"/>
  <c r="R105" i="7" s="1"/>
  <c r="T105" i="7" s="1"/>
  <c r="M6" i="7"/>
  <c r="I7" i="7"/>
  <c r="M7" i="7" s="1"/>
  <c r="S7" i="7" s="1"/>
  <c r="L13" i="7"/>
  <c r="R13" i="7" s="1"/>
  <c r="M13" i="7"/>
  <c r="S13" i="7" s="1"/>
  <c r="X7" i="7" s="1"/>
  <c r="T18" i="7"/>
  <c r="L17" i="7"/>
  <c r="R17" i="7" s="1"/>
  <c r="M44" i="7"/>
  <c r="S44" i="7"/>
  <c r="T44" i="7" s="1"/>
  <c r="T74" i="7"/>
  <c r="S22" i="7"/>
  <c r="T22" i="7" s="1"/>
  <c r="T68" i="7"/>
  <c r="M53" i="7"/>
  <c r="S53" i="7"/>
  <c r="T53" i="7" s="1"/>
  <c r="M30" i="7"/>
  <c r="S30" i="7" s="1"/>
  <c r="M34" i="7"/>
  <c r="S34" i="7" s="1"/>
  <c r="T34" i="7" s="1"/>
  <c r="M19" i="7"/>
  <c r="S19" i="7" s="1"/>
  <c r="L76" i="7"/>
  <c r="R76" i="7" s="1"/>
  <c r="AN99" i="7"/>
  <c r="AL87" i="7"/>
  <c r="AN14" i="7"/>
  <c r="AL63" i="7"/>
  <c r="AL60" i="7"/>
  <c r="AL90" i="7"/>
  <c r="AN27" i="7"/>
  <c r="AL15" i="7"/>
  <c r="AN15" i="7"/>
  <c r="T7" i="7"/>
  <c r="AN16" i="7"/>
  <c r="AL16" i="7"/>
  <c r="AL86" i="7"/>
  <c r="AN86" i="7"/>
  <c r="AL51" i="7"/>
  <c r="AN51" i="7"/>
  <c r="AN23" i="7"/>
  <c r="AL23" i="7"/>
  <c r="AL77" i="7"/>
  <c r="AN77" i="7"/>
  <c r="AL104" i="7"/>
  <c r="AN104" i="7"/>
  <c r="AN47" i="7"/>
  <c r="AL47" i="7"/>
  <c r="AN89" i="7"/>
  <c r="AL89" i="7"/>
  <c r="AN12" i="7"/>
  <c r="AL12" i="7"/>
  <c r="AN25" i="7"/>
  <c r="AL25" i="7"/>
  <c r="AL71" i="7"/>
  <c r="AN71" i="7"/>
  <c r="Y19" i="7"/>
  <c r="AL64" i="7"/>
  <c r="AN64" i="7"/>
  <c r="AL96" i="7"/>
  <c r="AN96" i="7"/>
  <c r="AN11" i="7"/>
  <c r="AL11" i="7"/>
  <c r="AL61" i="7"/>
  <c r="AN61" i="7"/>
  <c r="AN73" i="7"/>
  <c r="AL73" i="7"/>
  <c r="AL39" i="7"/>
  <c r="AN39" i="7"/>
  <c r="AN21" i="7"/>
  <c r="AL21" i="7"/>
  <c r="AL93" i="7"/>
  <c r="AN93" i="7"/>
  <c r="AN80" i="7"/>
  <c r="AL80" i="7"/>
  <c r="AL48" i="7"/>
  <c r="AN48" i="7"/>
  <c r="AN91" i="7"/>
  <c r="AL91" i="7"/>
  <c r="AL10" i="7"/>
  <c r="AN10" i="7"/>
  <c r="AN75" i="7"/>
  <c r="AL75" i="7"/>
  <c r="AN83" i="7"/>
  <c r="AL83" i="7"/>
  <c r="Y16" i="7"/>
  <c r="AL56" i="7"/>
  <c r="AN56" i="7"/>
  <c r="AL22" i="7"/>
  <c r="AN22" i="7"/>
  <c r="AN35" i="7"/>
  <c r="AL35" i="7"/>
  <c r="AN98" i="7"/>
  <c r="AL98" i="7"/>
  <c r="AL67" i="7"/>
  <c r="AN67" i="7"/>
  <c r="AN57" i="7"/>
  <c r="AL57" i="7"/>
  <c r="AL101" i="7"/>
  <c r="AN101" i="7"/>
  <c r="AL9" i="7"/>
  <c r="AN9" i="7"/>
  <c r="X13" i="7" l="1"/>
  <c r="T41" i="7"/>
  <c r="AN95" i="7"/>
  <c r="AL95" i="7"/>
  <c r="X18" i="7"/>
  <c r="T66" i="7"/>
  <c r="W7" i="7"/>
  <c r="T13" i="7"/>
  <c r="W6" i="7"/>
  <c r="AL42" i="7"/>
  <c r="AN42" i="7"/>
  <c r="AL40" i="7"/>
  <c r="AN40" i="7"/>
  <c r="AL103" i="7"/>
  <c r="AN103" i="7"/>
  <c r="AN33" i="7"/>
  <c r="AL33" i="7"/>
  <c r="T76" i="7"/>
  <c r="W20" i="7"/>
  <c r="T19" i="7"/>
  <c r="X8" i="7"/>
  <c r="AL105" i="7"/>
  <c r="AN105" i="7"/>
  <c r="AL45" i="7"/>
  <c r="AN45" i="7"/>
  <c r="AN20" i="7"/>
  <c r="AL20" i="7"/>
  <c r="AL34" i="7"/>
  <c r="AN34" i="7"/>
  <c r="AN32" i="7"/>
  <c r="AL32" i="7"/>
  <c r="AN37" i="7"/>
  <c r="AL37" i="7"/>
  <c r="AL24" i="7"/>
  <c r="AN24" i="7"/>
  <c r="Y9" i="7"/>
  <c r="Y23" i="7"/>
  <c r="AG23" i="7" s="1"/>
  <c r="T85" i="7"/>
  <c r="X21" i="7"/>
  <c r="T17" i="7"/>
  <c r="W8" i="7"/>
  <c r="Y15" i="7"/>
  <c r="AL28" i="7"/>
  <c r="AL74" i="7"/>
  <c r="AN74" i="7"/>
  <c r="T88" i="7"/>
  <c r="X12" i="7"/>
  <c r="X9" i="7"/>
  <c r="T55" i="7"/>
  <c r="AN38" i="7"/>
  <c r="AL38" i="7"/>
  <c r="AN52" i="7"/>
  <c r="AL52" i="7"/>
  <c r="W15" i="7"/>
  <c r="W10" i="7"/>
  <c r="T26" i="7"/>
  <c r="AN50" i="7"/>
  <c r="AL50" i="7"/>
  <c r="AL43" i="7"/>
  <c r="AN43" i="7"/>
  <c r="T79" i="7"/>
  <c r="AN53" i="7"/>
  <c r="AL53" i="7"/>
  <c r="S6" i="7"/>
  <c r="X6" i="7" s="1"/>
  <c r="AL8" i="7"/>
  <c r="AN8" i="7"/>
  <c r="W23" i="7"/>
  <c r="AN65" i="7"/>
  <c r="AL65" i="7"/>
  <c r="T36" i="7"/>
  <c r="W12" i="7"/>
  <c r="X15" i="7"/>
  <c r="T69" i="7"/>
  <c r="W18" i="7"/>
  <c r="AN68" i="7"/>
  <c r="AL68" i="7"/>
  <c r="AL18" i="7"/>
  <c r="AN18" i="7"/>
  <c r="T81" i="7"/>
  <c r="W21" i="7"/>
  <c r="T30" i="7"/>
  <c r="AN29" i="7"/>
  <c r="AL29" i="7"/>
  <c r="AL84" i="7"/>
  <c r="AN84" i="7"/>
  <c r="X10" i="7"/>
  <c r="AN44" i="7"/>
  <c r="AL44" i="7"/>
  <c r="X11" i="7"/>
  <c r="T31" i="7"/>
  <c r="X14" i="7"/>
  <c r="T46" i="7"/>
  <c r="X23" i="7"/>
  <c r="T62" i="7"/>
  <c r="W17" i="7"/>
  <c r="X17" i="7"/>
  <c r="AL7" i="7"/>
  <c r="AN7" i="7"/>
  <c r="AE23" i="7"/>
  <c r="AH23" i="7"/>
  <c r="AI23" i="7"/>
  <c r="AF23" i="7"/>
  <c r="AH9" i="7"/>
  <c r="AE9" i="7"/>
  <c r="AG9" i="7"/>
  <c r="AF9" i="7"/>
  <c r="AI9" i="7"/>
  <c r="AI16" i="7"/>
  <c r="AF16" i="7"/>
  <c r="AG16" i="7"/>
  <c r="AE16" i="7"/>
  <c r="AH16" i="7"/>
  <c r="AI19" i="7"/>
  <c r="AG19" i="7"/>
  <c r="AE19" i="7"/>
  <c r="AF19" i="7"/>
  <c r="AH19" i="7"/>
  <c r="AH15" i="7"/>
  <c r="AG15" i="7"/>
  <c r="AF15" i="7"/>
  <c r="AE15" i="7"/>
  <c r="AI15" i="7"/>
  <c r="AL92" i="7"/>
  <c r="AN92" i="7"/>
  <c r="AL81" i="7" l="1"/>
  <c r="AN81" i="7"/>
  <c r="Y21" i="7"/>
  <c r="Y7" i="7"/>
  <c r="AL13" i="7"/>
  <c r="AN13" i="7"/>
  <c r="AN62" i="7"/>
  <c r="AL62" i="7"/>
  <c r="Y17" i="7"/>
  <c r="AL36" i="7"/>
  <c r="AN36" i="7"/>
  <c r="Y12" i="7"/>
  <c r="AL88" i="7"/>
  <c r="AN88" i="7"/>
  <c r="Y22" i="7"/>
  <c r="AN85" i="7"/>
  <c r="AL85" i="7"/>
  <c r="AL79" i="7"/>
  <c r="AN79" i="7"/>
  <c r="Y18" i="7"/>
  <c r="AN66" i="7"/>
  <c r="AL66" i="7"/>
  <c r="AL46" i="7"/>
  <c r="Y14" i="7"/>
  <c r="AN46" i="7"/>
  <c r="AN19" i="7"/>
  <c r="AL19" i="7"/>
  <c r="AN31" i="7"/>
  <c r="Y11" i="7"/>
  <c r="AL31" i="7"/>
  <c r="Y20" i="7"/>
  <c r="AN76" i="7"/>
  <c r="AL76" i="7"/>
  <c r="AN30" i="7"/>
  <c r="AL30" i="7"/>
  <c r="AL69" i="7"/>
  <c r="AN69" i="7"/>
  <c r="AL55" i="7"/>
  <c r="AN55" i="7"/>
  <c r="W24" i="7"/>
  <c r="AL41" i="7"/>
  <c r="AN41" i="7"/>
  <c r="Y13" i="7"/>
  <c r="X24" i="7"/>
  <c r="AN26" i="7"/>
  <c r="AL26" i="7"/>
  <c r="Y10" i="7"/>
  <c r="AL17" i="7"/>
  <c r="AN17" i="7"/>
  <c r="Y8" i="7"/>
  <c r="T6" i="7"/>
  <c r="AJ16" i="7"/>
  <c r="AJ19" i="7"/>
  <c r="AJ9" i="7"/>
  <c r="AJ23" i="7"/>
  <c r="AJ15" i="7"/>
  <c r="AI22" i="7" l="1"/>
  <c r="AG22" i="7"/>
  <c r="AH22" i="7"/>
  <c r="AE22" i="7"/>
  <c r="AJ22" i="7" s="1"/>
  <c r="AF22" i="7"/>
  <c r="AF17" i="7"/>
  <c r="AE17" i="7"/>
  <c r="AH17" i="7"/>
  <c r="AI17" i="7"/>
  <c r="AG17" i="7"/>
  <c r="AI14" i="7"/>
  <c r="AF14" i="7"/>
  <c r="AG14" i="7"/>
  <c r="AH14" i="7"/>
  <c r="AE14" i="7"/>
  <c r="AJ14" i="7" s="1"/>
  <c r="AI10" i="7"/>
  <c r="AH10" i="7"/>
  <c r="AG10" i="7"/>
  <c r="AE10" i="7"/>
  <c r="AF10" i="7"/>
  <c r="AI20" i="7"/>
  <c r="AF20" i="7"/>
  <c r="AE20" i="7"/>
  <c r="AG20" i="7"/>
  <c r="AH20" i="7"/>
  <c r="AE11" i="7"/>
  <c r="AF11" i="7"/>
  <c r="AI11" i="7"/>
  <c r="AG11" i="7"/>
  <c r="AH11" i="7"/>
  <c r="AI18" i="7"/>
  <c r="AE18" i="7"/>
  <c r="AJ18" i="7" s="1"/>
  <c r="AG18" i="7"/>
  <c r="AF18" i="7"/>
  <c r="AH18" i="7"/>
  <c r="AE12" i="7"/>
  <c r="AH12" i="7"/>
  <c r="AF12" i="7"/>
  <c r="AG12" i="7"/>
  <c r="AI12" i="7"/>
  <c r="AH7" i="7"/>
  <c r="AF7" i="7"/>
  <c r="AE7" i="7"/>
  <c r="AG7" i="7"/>
  <c r="AI7" i="7"/>
  <c r="AN6" i="7"/>
  <c r="AN107" i="7" s="1"/>
  <c r="AL6" i="7"/>
  <c r="AL107" i="7" s="1"/>
  <c r="Y6" i="7"/>
  <c r="AI13" i="7"/>
  <c r="AE13" i="7"/>
  <c r="AH13" i="7"/>
  <c r="AG13" i="7"/>
  <c r="AF13" i="7"/>
  <c r="AI21" i="7"/>
  <c r="AF21" i="7"/>
  <c r="AE21" i="7"/>
  <c r="AJ21" i="7" s="1"/>
  <c r="AG21" i="7"/>
  <c r="AH21" i="7"/>
  <c r="AI8" i="7"/>
  <c r="AF8" i="7"/>
  <c r="AH8" i="7"/>
  <c r="AG8" i="7"/>
  <c r="AE8" i="7"/>
  <c r="AJ8" i="7" s="1"/>
  <c r="AJ17" i="7" l="1"/>
  <c r="AH6" i="7"/>
  <c r="AH24" i="7" s="1"/>
  <c r="AH25" i="7" s="1"/>
  <c r="AF6" i="7"/>
  <c r="AF24" i="7" s="1"/>
  <c r="AF25" i="7" s="1"/>
  <c r="Y24" i="7"/>
  <c r="AI6" i="7"/>
  <c r="AI24" i="7" s="1"/>
  <c r="AI25" i="7" s="1"/>
  <c r="AE6" i="7"/>
  <c r="AG6" i="7"/>
  <c r="AG24" i="7" s="1"/>
  <c r="AG25" i="7" s="1"/>
  <c r="AJ12" i="7"/>
  <c r="AJ7" i="7"/>
  <c r="AJ10" i="7"/>
  <c r="AJ11" i="7"/>
  <c r="AJ20" i="7"/>
  <c r="AJ13" i="7"/>
  <c r="AJ6" i="7" l="1"/>
  <c r="AJ24" i="7" s="1"/>
  <c r="AE24" i="7"/>
  <c r="AF28" i="7"/>
  <c r="AE25" i="7" l="1"/>
  <c r="AJ25" i="7" s="1"/>
  <c r="AE28" i="7"/>
  <c r="AJ28" i="7"/>
  <c r="AH28" i="7"/>
  <c r="AI28" i="7"/>
  <c r="AG28" i="7"/>
  <c r="AJ27" i="7"/>
  <c r="AN108" i="7"/>
  <c r="AO33" i="7"/>
  <c r="AO43" i="7"/>
  <c r="AO90" i="7"/>
  <c r="AO27" i="7"/>
  <c r="AO99" i="7"/>
  <c r="AO102" i="7"/>
  <c r="AO65" i="7"/>
  <c r="AO70" i="7"/>
  <c r="AM59" i="7"/>
  <c r="AP59" i="7" s="1"/>
  <c r="E59" i="6" s="1"/>
  <c r="AM94" i="7"/>
  <c r="AP94" i="7" s="1"/>
  <c r="E94" i="6" s="1"/>
  <c r="AO38" i="7"/>
  <c r="AO18" i="7"/>
  <c r="AM24" i="7"/>
  <c r="AP24" i="7" s="1"/>
  <c r="E24" i="6" s="1"/>
  <c r="AM54" i="7"/>
  <c r="AP54" i="7" s="1"/>
  <c r="E54" i="6" s="1"/>
  <c r="AO29" i="7"/>
  <c r="AM78" i="7"/>
  <c r="AP78" i="7" s="1"/>
  <c r="E78" i="6" s="1"/>
  <c r="AM62" i="7"/>
  <c r="AP62" i="7" s="1"/>
  <c r="E62" i="6" s="1"/>
  <c r="AM97" i="7"/>
  <c r="AP97" i="7" s="1"/>
  <c r="E97" i="6" s="1"/>
  <c r="AM90" i="7"/>
  <c r="AP90" i="7" s="1"/>
  <c r="E90" i="6" s="1"/>
  <c r="AM50" i="7"/>
  <c r="AP50" i="7" s="1"/>
  <c r="E50" i="6" s="1"/>
  <c r="AM87" i="7"/>
  <c r="AP87" i="7" s="1"/>
  <c r="E87" i="6" s="1"/>
  <c r="AM100" i="7"/>
  <c r="AP100" i="7" s="1"/>
  <c r="E100" i="6" s="1"/>
  <c r="AM70" i="7"/>
  <c r="AP70" i="7" s="1"/>
  <c r="E70" i="6" s="1"/>
  <c r="AO49" i="7"/>
  <c r="AO74" i="7"/>
  <c r="AO14" i="7"/>
  <c r="AM52" i="7"/>
  <c r="AP52" i="7" s="1"/>
  <c r="E52" i="6" s="1"/>
  <c r="AM84" i="7"/>
  <c r="AP84" i="7" s="1"/>
  <c r="E84" i="6" s="1"/>
  <c r="AO69" i="7"/>
  <c r="AM8" i="7"/>
  <c r="AP8" i="7" s="1"/>
  <c r="E8" i="6" s="1"/>
  <c r="AM40" i="7"/>
  <c r="AP40" i="7" s="1"/>
  <c r="E40" i="6" s="1"/>
  <c r="AM68" i="7"/>
  <c r="AP68" i="7" s="1"/>
  <c r="E68" i="6" s="1"/>
  <c r="AM55" i="7"/>
  <c r="AP55" i="7" s="1"/>
  <c r="E55" i="6" s="1"/>
  <c r="AM29" i="7"/>
  <c r="AP29" i="7" s="1"/>
  <c r="E29" i="6" s="1"/>
  <c r="AO82" i="7"/>
  <c r="AO30" i="7"/>
  <c r="AM42" i="7"/>
  <c r="AP42" i="7" s="1"/>
  <c r="E42" i="6" s="1"/>
  <c r="AO60" i="7"/>
  <c r="AO106" i="7"/>
  <c r="AM72" i="7"/>
  <c r="AP72" i="7" s="1"/>
  <c r="E72" i="6" s="1"/>
  <c r="AM65" i="7"/>
  <c r="AP65" i="7" s="1"/>
  <c r="E65" i="6" s="1"/>
  <c r="AO63" i="7"/>
  <c r="AM20" i="7"/>
  <c r="AP20" i="7" s="1"/>
  <c r="E20" i="6" s="1"/>
  <c r="AO59" i="7"/>
  <c r="AO94" i="7"/>
  <c r="AM74" i="7"/>
  <c r="AP74" i="7" s="1"/>
  <c r="E74" i="6" s="1"/>
  <c r="AM44" i="7"/>
  <c r="AP44" i="7" s="1"/>
  <c r="E44" i="6" s="1"/>
  <c r="AM53" i="7"/>
  <c r="AP53" i="7" s="1"/>
  <c r="E53" i="6" s="1"/>
  <c r="AM69" i="7"/>
  <c r="AP69" i="7" s="1"/>
  <c r="E69" i="6" s="1"/>
  <c r="AM18" i="7"/>
  <c r="AP18" i="7" s="1"/>
  <c r="E18" i="6" s="1"/>
  <c r="AO40" i="7"/>
  <c r="AO24" i="7"/>
  <c r="AM58" i="7"/>
  <c r="AP58" i="7" s="1"/>
  <c r="E58" i="6" s="1"/>
  <c r="AO17" i="7"/>
  <c r="AM30" i="7"/>
  <c r="AP30" i="7" s="1"/>
  <c r="E30" i="6" s="1"/>
  <c r="AO88" i="7"/>
  <c r="AO62" i="7"/>
  <c r="AO97" i="7"/>
  <c r="AO42" i="7"/>
  <c r="AM33" i="7"/>
  <c r="AP33" i="7" s="1"/>
  <c r="E33" i="6" s="1"/>
  <c r="AM43" i="7"/>
  <c r="AP43" i="7" s="1"/>
  <c r="E43" i="6" s="1"/>
  <c r="AM27" i="7"/>
  <c r="AP27" i="7" s="1"/>
  <c r="E27" i="6" s="1"/>
  <c r="AO50" i="7"/>
  <c r="AM99" i="7"/>
  <c r="AP99" i="7" s="1"/>
  <c r="E99" i="6" s="1"/>
  <c r="AM60" i="7"/>
  <c r="AP60" i="7" s="1"/>
  <c r="E60" i="6" s="1"/>
  <c r="AM102" i="7"/>
  <c r="AP102" i="7" s="1"/>
  <c r="E102" i="6" s="1"/>
  <c r="AM106" i="7"/>
  <c r="AP106" i="7" s="1"/>
  <c r="E106" i="6" s="1"/>
  <c r="AO87" i="7"/>
  <c r="AO72" i="7"/>
  <c r="AO100" i="7"/>
  <c r="AM63" i="7"/>
  <c r="AP63" i="7" s="1"/>
  <c r="E63" i="6" s="1"/>
  <c r="AO20" i="7"/>
  <c r="AM49" i="7"/>
  <c r="AP49" i="7" s="1"/>
  <c r="E49" i="6" s="1"/>
  <c r="AM38" i="7"/>
  <c r="AP38" i="7" s="1"/>
  <c r="E38" i="6" s="1"/>
  <c r="AO44" i="7"/>
  <c r="AM14" i="7"/>
  <c r="AP14" i="7" s="1"/>
  <c r="E14" i="6" s="1"/>
  <c r="AO53" i="7"/>
  <c r="AO52" i="7"/>
  <c r="AO84" i="7"/>
  <c r="AO8" i="7"/>
  <c r="AO68" i="7"/>
  <c r="AO58" i="7"/>
  <c r="AO54" i="7"/>
  <c r="AO55" i="7"/>
  <c r="AM17" i="7"/>
  <c r="AP17" i="7" s="1"/>
  <c r="E17" i="6" s="1"/>
  <c r="AM82" i="7"/>
  <c r="AP82" i="7" s="1"/>
  <c r="E82" i="6" s="1"/>
  <c r="AO78" i="7"/>
  <c r="AM88" i="7"/>
  <c r="AP88" i="7" s="1"/>
  <c r="E88" i="6" s="1"/>
  <c r="AO19" i="7"/>
  <c r="AM85" i="7"/>
  <c r="AP85" i="7" s="1"/>
  <c r="E85" i="6" s="1"/>
  <c r="AO15" i="7"/>
  <c r="AM66" i="7"/>
  <c r="AP66" i="7" s="1"/>
  <c r="E66" i="6" s="1"/>
  <c r="AO32" i="7"/>
  <c r="AO103" i="7"/>
  <c r="AM28" i="7"/>
  <c r="AP28" i="7" s="1"/>
  <c r="E28" i="6" s="1"/>
  <c r="AM23" i="7"/>
  <c r="AP23" i="7" s="1"/>
  <c r="E23" i="6" s="1"/>
  <c r="AM77" i="7"/>
  <c r="AP77" i="7" s="1"/>
  <c r="E77" i="6" s="1"/>
  <c r="AM104" i="7"/>
  <c r="AP104" i="7" s="1"/>
  <c r="E104" i="6" s="1"/>
  <c r="AM26" i="7"/>
  <c r="AP26" i="7" s="1"/>
  <c r="E26" i="6" s="1"/>
  <c r="AO89" i="7"/>
  <c r="AM46" i="7"/>
  <c r="AP46" i="7" s="1"/>
  <c r="E46" i="6" s="1"/>
  <c r="AO31" i="7"/>
  <c r="AO25" i="7"/>
  <c r="AO64" i="7"/>
  <c r="AM96" i="7"/>
  <c r="AP96" i="7" s="1"/>
  <c r="E96" i="6" s="1"/>
  <c r="AM61" i="7"/>
  <c r="AP61" i="7" s="1"/>
  <c r="E61" i="6" s="1"/>
  <c r="AM39" i="7"/>
  <c r="AP39" i="7" s="1"/>
  <c r="E39" i="6" s="1"/>
  <c r="AM45" i="7"/>
  <c r="AP45" i="7" s="1"/>
  <c r="E45" i="6" s="1"/>
  <c r="AM80" i="7"/>
  <c r="AP80" i="7" s="1"/>
  <c r="E80" i="6" s="1"/>
  <c r="AO48" i="7"/>
  <c r="AO10" i="7"/>
  <c r="AO37" i="7"/>
  <c r="AM83" i="7"/>
  <c r="AP83" i="7" s="1"/>
  <c r="E83" i="6" s="1"/>
  <c r="AM22" i="7"/>
  <c r="AP22" i="7" s="1"/>
  <c r="E22" i="6" s="1"/>
  <c r="AO35" i="7"/>
  <c r="AM79" i="7"/>
  <c r="AP79" i="7" s="1"/>
  <c r="E79" i="6" s="1"/>
  <c r="AO57" i="7"/>
  <c r="AM101" i="7"/>
  <c r="AP101" i="7" s="1"/>
  <c r="E101" i="6" s="1"/>
  <c r="AO9" i="7"/>
  <c r="AM19" i="7"/>
  <c r="AP19" i="7" s="1"/>
  <c r="E19" i="6" s="1"/>
  <c r="AO85" i="7"/>
  <c r="AM15" i="7"/>
  <c r="AP15" i="7" s="1"/>
  <c r="E15" i="6" s="1"/>
  <c r="AM16" i="7"/>
  <c r="AP16" i="7" s="1"/>
  <c r="E16" i="6" s="1"/>
  <c r="AO66" i="7"/>
  <c r="AM32" i="7"/>
  <c r="AP32" i="7" s="1"/>
  <c r="E32" i="6" s="1"/>
  <c r="AM103" i="7"/>
  <c r="AP103" i="7" s="1"/>
  <c r="E103" i="6" s="1"/>
  <c r="AO86" i="7"/>
  <c r="AM51" i="7"/>
  <c r="AP51" i="7" s="1"/>
  <c r="E51" i="6" s="1"/>
  <c r="AM41" i="7"/>
  <c r="AP41" i="7" s="1"/>
  <c r="E41" i="6" s="1"/>
  <c r="AO26" i="7"/>
  <c r="AO47" i="7"/>
  <c r="AO76" i="7"/>
  <c r="AM12" i="7"/>
  <c r="AP12" i="7" s="1"/>
  <c r="E12" i="6" s="1"/>
  <c r="AM31" i="7"/>
  <c r="AP31" i="7" s="1"/>
  <c r="E31" i="6" s="1"/>
  <c r="AM71" i="7"/>
  <c r="AP71" i="7" s="1"/>
  <c r="E71" i="6" s="1"/>
  <c r="AO96" i="7"/>
  <c r="AM11" i="7"/>
  <c r="AP11" i="7" s="1"/>
  <c r="E11" i="6" s="1"/>
  <c r="AO21" i="7"/>
  <c r="AM93" i="7"/>
  <c r="AP93" i="7" s="1"/>
  <c r="E93" i="6" s="1"/>
  <c r="AO45" i="7"/>
  <c r="AO80" i="7"/>
  <c r="AM10" i="7"/>
  <c r="AP10" i="7" s="1"/>
  <c r="E10" i="6" s="1"/>
  <c r="AO13" i="7"/>
  <c r="AM57" i="7"/>
  <c r="AP57" i="7" s="1"/>
  <c r="E57" i="6" s="1"/>
  <c r="AM81" i="7"/>
  <c r="AP81" i="7" s="1"/>
  <c r="E81" i="6" s="1"/>
  <c r="AO95" i="7"/>
  <c r="AO51" i="7"/>
  <c r="AO23" i="7"/>
  <c r="AO77" i="7"/>
  <c r="AO104" i="7"/>
  <c r="AM47" i="7"/>
  <c r="AP47" i="7" s="1"/>
  <c r="E47" i="6" s="1"/>
  <c r="AO46" i="7"/>
  <c r="AM76" i="7"/>
  <c r="AP76" i="7" s="1"/>
  <c r="E76" i="6" s="1"/>
  <c r="AO12" i="7"/>
  <c r="AM25" i="7"/>
  <c r="AP25" i="7" s="1"/>
  <c r="E25" i="6" s="1"/>
  <c r="AO36" i="7"/>
  <c r="AM64" i="7"/>
  <c r="AP64" i="7" s="1"/>
  <c r="E64" i="6" s="1"/>
  <c r="AO11" i="7"/>
  <c r="AO61" i="7"/>
  <c r="AO73" i="7"/>
  <c r="AO39" i="7"/>
  <c r="AM91" i="7"/>
  <c r="AP91" i="7" s="1"/>
  <c r="E91" i="6" s="1"/>
  <c r="AO75" i="7"/>
  <c r="AM105" i="7"/>
  <c r="AP105" i="7" s="1"/>
  <c r="E105" i="6" s="1"/>
  <c r="AO34" i="7"/>
  <c r="AM56" i="7"/>
  <c r="AP56" i="7" s="1"/>
  <c r="E56" i="6" s="1"/>
  <c r="AM35" i="7"/>
  <c r="AP35" i="7" s="1"/>
  <c r="E35" i="6" s="1"/>
  <c r="AM98" i="7"/>
  <c r="AP98" i="7" s="1"/>
  <c r="E98" i="6" s="1"/>
  <c r="AO67" i="7"/>
  <c r="AO16" i="7"/>
  <c r="AM95" i="7"/>
  <c r="AP95" i="7" s="1"/>
  <c r="E95" i="6" s="1"/>
  <c r="AO28" i="7"/>
  <c r="AM86" i="7"/>
  <c r="AP86" i="7" s="1"/>
  <c r="E86" i="6" s="1"/>
  <c r="AO41" i="7"/>
  <c r="AM89" i="7"/>
  <c r="AP89" i="7" s="1"/>
  <c r="E89" i="6" s="1"/>
  <c r="AO71" i="7"/>
  <c r="AM36" i="7"/>
  <c r="AP36" i="7" s="1"/>
  <c r="E36" i="6" s="1"/>
  <c r="AM73" i="7"/>
  <c r="AP73" i="7" s="1"/>
  <c r="E73" i="6" s="1"/>
  <c r="AM21" i="7"/>
  <c r="AP21" i="7" s="1"/>
  <c r="E21" i="6" s="1"/>
  <c r="AO93" i="7"/>
  <c r="AM48" i="7"/>
  <c r="AP48" i="7" s="1"/>
  <c r="E48" i="6" s="1"/>
  <c r="AO91" i="7"/>
  <c r="AM13" i="7"/>
  <c r="AP13" i="7" s="1"/>
  <c r="E13" i="6" s="1"/>
  <c r="AM75" i="7"/>
  <c r="AP75" i="7" s="1"/>
  <c r="E75" i="6" s="1"/>
  <c r="AM37" i="7"/>
  <c r="AP37" i="7" s="1"/>
  <c r="E37" i="6" s="1"/>
  <c r="AO105" i="7"/>
  <c r="AO83" i="7"/>
  <c r="AM34" i="7"/>
  <c r="AP34" i="7" s="1"/>
  <c r="E34" i="6" s="1"/>
  <c r="AO56" i="7"/>
  <c r="AO22" i="7"/>
  <c r="AO79" i="7"/>
  <c r="AO98" i="7"/>
  <c r="AM67" i="7"/>
  <c r="AP67" i="7" s="1"/>
  <c r="E67" i="6" s="1"/>
  <c r="AO101" i="7"/>
  <c r="AO81" i="7"/>
  <c r="AM9" i="7"/>
  <c r="AP9" i="7" s="1"/>
  <c r="E9" i="6" s="1"/>
  <c r="AM6" i="7"/>
  <c r="AO6" i="7"/>
  <c r="AO92" i="7"/>
  <c r="AM7" i="7"/>
  <c r="AP7" i="7" s="1"/>
  <c r="E7" i="6" s="1"/>
  <c r="AO7" i="7"/>
  <c r="AM92" i="7"/>
  <c r="AP92" i="7" s="1"/>
  <c r="E92" i="6" s="1"/>
  <c r="AI27" i="7"/>
  <c r="AS10" i="7" s="1"/>
  <c r="K40" i="17" s="1"/>
  <c r="W40" i="19" s="1"/>
  <c r="AF27" i="7"/>
  <c r="AS7" i="7" s="1"/>
  <c r="K37" i="17" s="1"/>
  <c r="T40" i="19" s="1"/>
  <c r="AG27" i="7"/>
  <c r="AS8" i="7" s="1"/>
  <c r="K38" i="17" s="1"/>
  <c r="U40" i="19" s="1"/>
  <c r="AH27" i="7"/>
  <c r="AS9" i="7" s="1"/>
  <c r="K39" i="17" s="1"/>
  <c r="V40" i="19" s="1"/>
  <c r="AE27" i="7"/>
  <c r="AS6" i="7" s="1"/>
  <c r="F92" i="6" l="1"/>
  <c r="G92" i="6"/>
  <c r="AO107" i="7"/>
  <c r="F73" i="6"/>
  <c r="G73" i="6"/>
  <c r="F56" i="6"/>
  <c r="K16" i="17"/>
  <c r="G56" i="6"/>
  <c r="F91" i="6"/>
  <c r="K23" i="17"/>
  <c r="G91" i="6"/>
  <c r="G10" i="6"/>
  <c r="F10" i="6"/>
  <c r="K11" i="17"/>
  <c r="G31" i="6"/>
  <c r="F31" i="6"/>
  <c r="G103" i="6"/>
  <c r="F103" i="6"/>
  <c r="G15" i="6"/>
  <c r="F15" i="6"/>
  <c r="G101" i="6"/>
  <c r="F101" i="6"/>
  <c r="F22" i="6"/>
  <c r="G22" i="6"/>
  <c r="K17" i="17"/>
  <c r="G61" i="6"/>
  <c r="F61" i="6"/>
  <c r="G104" i="6"/>
  <c r="F104" i="6"/>
  <c r="G85" i="6"/>
  <c r="F85" i="6"/>
  <c r="F82" i="6"/>
  <c r="G82" i="6"/>
  <c r="G38" i="6"/>
  <c r="F38" i="6"/>
  <c r="F102" i="6"/>
  <c r="G102" i="6"/>
  <c r="G27" i="6"/>
  <c r="F27" i="6"/>
  <c r="G18" i="6"/>
  <c r="F18" i="6"/>
  <c r="G74" i="6"/>
  <c r="F74" i="6"/>
  <c r="F29" i="6"/>
  <c r="G29" i="6"/>
  <c r="F8" i="6"/>
  <c r="G8" i="6"/>
  <c r="F100" i="6"/>
  <c r="G100" i="6"/>
  <c r="G97" i="6"/>
  <c r="F97" i="6"/>
  <c r="F54" i="6"/>
  <c r="G54" i="6"/>
  <c r="G94" i="6"/>
  <c r="F94" i="6"/>
  <c r="F67" i="6"/>
  <c r="G67" i="6"/>
  <c r="F48" i="6"/>
  <c r="G48" i="6"/>
  <c r="F36" i="6"/>
  <c r="K12" i="17"/>
  <c r="G36" i="6"/>
  <c r="G86" i="6"/>
  <c r="K22" i="17"/>
  <c r="F86" i="6"/>
  <c r="G64" i="6"/>
  <c r="F64" i="6"/>
  <c r="G76" i="6"/>
  <c r="K20" i="17"/>
  <c r="F76" i="6"/>
  <c r="G81" i="6"/>
  <c r="K21" i="17"/>
  <c r="K30" i="17" s="1"/>
  <c r="F81" i="6"/>
  <c r="G11" i="6"/>
  <c r="K7" i="17"/>
  <c r="F11" i="6"/>
  <c r="G12" i="6"/>
  <c r="F12" i="6"/>
  <c r="K13" i="17"/>
  <c r="F41" i="6"/>
  <c r="G41" i="6"/>
  <c r="F32" i="6"/>
  <c r="G32" i="6"/>
  <c r="F83" i="6"/>
  <c r="G83" i="6"/>
  <c r="F80" i="6"/>
  <c r="G80" i="6"/>
  <c r="F96" i="6"/>
  <c r="G96" i="6"/>
  <c r="K14" i="17"/>
  <c r="G46" i="6"/>
  <c r="F46" i="6"/>
  <c r="G77" i="6"/>
  <c r="F77" i="6"/>
  <c r="F17" i="6"/>
  <c r="G17" i="6"/>
  <c r="F49" i="6"/>
  <c r="G49" i="6"/>
  <c r="G60" i="6"/>
  <c r="F60" i="6"/>
  <c r="G43" i="6"/>
  <c r="F43" i="6"/>
  <c r="G58" i="6"/>
  <c r="F58" i="6"/>
  <c r="F69" i="6"/>
  <c r="G69" i="6"/>
  <c r="G65" i="6"/>
  <c r="F65" i="6"/>
  <c r="F42" i="6"/>
  <c r="G42" i="6"/>
  <c r="G55" i="6"/>
  <c r="F55" i="6"/>
  <c r="G87" i="6"/>
  <c r="F87" i="6"/>
  <c r="G62" i="6"/>
  <c r="F62" i="6"/>
  <c r="F24" i="6"/>
  <c r="G24" i="6"/>
  <c r="F59" i="6"/>
  <c r="G59" i="6"/>
  <c r="AM107" i="7"/>
  <c r="AP107" i="7" s="1"/>
  <c r="AP6" i="7"/>
  <c r="E6" i="6" s="1"/>
  <c r="G7" i="6"/>
  <c r="F7" i="6"/>
  <c r="F9" i="6"/>
  <c r="G9" i="6"/>
  <c r="F34" i="6"/>
  <c r="G34" i="6"/>
  <c r="G75" i="6"/>
  <c r="F75" i="6"/>
  <c r="G98" i="6"/>
  <c r="F98" i="6"/>
  <c r="F105" i="6"/>
  <c r="G105" i="6"/>
  <c r="G57" i="6"/>
  <c r="F57" i="6"/>
  <c r="K15" i="17"/>
  <c r="G51" i="6"/>
  <c r="F51" i="6"/>
  <c r="G19" i="6"/>
  <c r="F19" i="6"/>
  <c r="F79" i="6"/>
  <c r="G79" i="6"/>
  <c r="F45" i="6"/>
  <c r="G45" i="6"/>
  <c r="G23" i="6"/>
  <c r="F23" i="6"/>
  <c r="G66" i="6"/>
  <c r="K18" i="17"/>
  <c r="F66" i="6"/>
  <c r="F88" i="6"/>
  <c r="G88" i="6"/>
  <c r="G14" i="6"/>
  <c r="F14" i="6"/>
  <c r="F99" i="6"/>
  <c r="G99" i="6"/>
  <c r="G33" i="6"/>
  <c r="F33" i="6"/>
  <c r="F53" i="6"/>
  <c r="G53" i="6"/>
  <c r="F72" i="6"/>
  <c r="G72" i="6"/>
  <c r="F68" i="6"/>
  <c r="G68" i="6"/>
  <c r="G84" i="6"/>
  <c r="F84" i="6"/>
  <c r="F50" i="6"/>
  <c r="G50" i="6"/>
  <c r="F78" i="6"/>
  <c r="G78" i="6"/>
  <c r="G37" i="6"/>
  <c r="F37" i="6"/>
  <c r="K36" i="17"/>
  <c r="AS11" i="7"/>
  <c r="F13" i="6"/>
  <c r="G13" i="6"/>
  <c r="F21" i="6"/>
  <c r="G21" i="6"/>
  <c r="K9" i="17"/>
  <c r="G89" i="6"/>
  <c r="F89" i="6"/>
  <c r="G95" i="6"/>
  <c r="F95" i="6"/>
  <c r="F35" i="6"/>
  <c r="G35" i="6"/>
  <c r="G25" i="6"/>
  <c r="F25" i="6"/>
  <c r="G47" i="6"/>
  <c r="F47" i="6"/>
  <c r="F93" i="6"/>
  <c r="G93" i="6"/>
  <c r="K19" i="17"/>
  <c r="K28" i="17" s="1"/>
  <c r="G71" i="6"/>
  <c r="F71" i="6"/>
  <c r="K8" i="17"/>
  <c r="G16" i="6"/>
  <c r="F16" i="6"/>
  <c r="G39" i="6"/>
  <c r="F39" i="6"/>
  <c r="F26" i="6"/>
  <c r="G26" i="6"/>
  <c r="K10" i="17"/>
  <c r="G28" i="6"/>
  <c r="F28" i="6"/>
  <c r="G63" i="6"/>
  <c r="F63" i="6"/>
  <c r="G106" i="6"/>
  <c r="F106" i="6"/>
  <c r="G30" i="6"/>
  <c r="F30" i="6"/>
  <c r="F44" i="6"/>
  <c r="G44" i="6"/>
  <c r="F20" i="6"/>
  <c r="G20" i="6"/>
  <c r="G40" i="6"/>
  <c r="F40" i="6"/>
  <c r="G52" i="6"/>
  <c r="F52" i="6"/>
  <c r="F70" i="6"/>
  <c r="G70" i="6"/>
  <c r="F90" i="6"/>
  <c r="G90" i="6"/>
  <c r="K29" i="17" l="1"/>
  <c r="S11" i="19" s="1"/>
  <c r="H71" i="6"/>
  <c r="I53" i="6"/>
  <c r="M53" i="6" s="1"/>
  <c r="H21" i="6"/>
  <c r="L21" i="6" s="1"/>
  <c r="I64" i="6"/>
  <c r="J26" i="6"/>
  <c r="I27" i="6"/>
  <c r="M27" i="6" s="1"/>
  <c r="K26" i="6"/>
  <c r="I72" i="6"/>
  <c r="M72" i="6" s="1"/>
  <c r="H48" i="6"/>
  <c r="H90" i="6"/>
  <c r="H22" i="6"/>
  <c r="H79" i="6"/>
  <c r="H73" i="6"/>
  <c r="L73" i="6" s="1"/>
  <c r="I15" i="6"/>
  <c r="M15" i="6" s="1"/>
  <c r="H20" i="6"/>
  <c r="I71" i="6"/>
  <c r="H41" i="6"/>
  <c r="I45" i="6"/>
  <c r="J44" i="6"/>
  <c r="K44" i="6"/>
  <c r="H29" i="6"/>
  <c r="L29" i="6" s="1"/>
  <c r="H27" i="6"/>
  <c r="L27" i="6" s="1"/>
  <c r="I17" i="6"/>
  <c r="M17" i="6" s="1"/>
  <c r="I48" i="6"/>
  <c r="M48" i="6" s="1"/>
  <c r="K47" i="6"/>
  <c r="J47" i="6"/>
  <c r="H36" i="6"/>
  <c r="I90" i="6"/>
  <c r="I14" i="6"/>
  <c r="M14" i="6" s="1"/>
  <c r="H38" i="6"/>
  <c r="L38" i="6" s="1"/>
  <c r="I51" i="6"/>
  <c r="J50" i="6"/>
  <c r="K50" i="6"/>
  <c r="I69" i="6"/>
  <c r="I54" i="6"/>
  <c r="I100" i="6"/>
  <c r="I89" i="6"/>
  <c r="I67" i="6"/>
  <c r="H46" i="6"/>
  <c r="I20" i="6"/>
  <c r="M20" i="6" s="1"/>
  <c r="H58" i="6"/>
  <c r="L58" i="6" s="1"/>
  <c r="H99" i="6"/>
  <c r="L99" i="6" s="1"/>
  <c r="I35" i="6"/>
  <c r="J34" i="6"/>
  <c r="K34" i="6"/>
  <c r="H8" i="6"/>
  <c r="I60" i="6"/>
  <c r="M60" i="6" s="1"/>
  <c r="H63" i="6"/>
  <c r="L63" i="6" s="1"/>
  <c r="H56" i="6"/>
  <c r="H66" i="6"/>
  <c r="H59" i="6"/>
  <c r="H61" i="6"/>
  <c r="I18" i="6"/>
  <c r="M18" i="6" s="1"/>
  <c r="L46" i="6"/>
  <c r="H47" i="6"/>
  <c r="H97" i="6"/>
  <c r="H84" i="6"/>
  <c r="L41" i="6"/>
  <c r="H42" i="6"/>
  <c r="H12" i="6"/>
  <c r="L12" i="6" s="1"/>
  <c r="I77" i="6"/>
  <c r="H37" i="6"/>
  <c r="L37" i="6" s="1"/>
  <c r="L36" i="6"/>
  <c r="H68" i="6"/>
  <c r="L68" i="6" s="1"/>
  <c r="H55" i="6"/>
  <c r="H101" i="6"/>
  <c r="H30" i="6"/>
  <c r="L30" i="6" s="1"/>
  <c r="I19" i="6"/>
  <c r="H103" i="6"/>
  <c r="L103" i="6" s="1"/>
  <c r="H83" i="6"/>
  <c r="I105" i="6"/>
  <c r="K22" i="6"/>
  <c r="I23" i="6"/>
  <c r="J22" i="6"/>
  <c r="H16" i="6"/>
  <c r="H32" i="6"/>
  <c r="I11" i="6"/>
  <c r="I57" i="6"/>
  <c r="M57" i="6" s="1"/>
  <c r="H74" i="6"/>
  <c r="I41" i="6"/>
  <c r="K40" i="6"/>
  <c r="J40" i="6"/>
  <c r="H45" i="6"/>
  <c r="K28" i="6"/>
  <c r="J28" i="6"/>
  <c r="I29" i="6"/>
  <c r="H40" i="6"/>
  <c r="I94" i="6"/>
  <c r="H26" i="6"/>
  <c r="L26" i="6" s="1"/>
  <c r="H96" i="6"/>
  <c r="K26" i="17"/>
  <c r="H14" i="6"/>
  <c r="L14" i="6" s="1"/>
  <c r="J37" i="6"/>
  <c r="K37" i="6"/>
  <c r="I38" i="6"/>
  <c r="H51" i="6"/>
  <c r="L51" i="6" s="1"/>
  <c r="H69" i="6"/>
  <c r="L69" i="6" s="1"/>
  <c r="H54" i="6"/>
  <c r="H100" i="6"/>
  <c r="L100" i="6" s="1"/>
  <c r="H89" i="6"/>
  <c r="H24" i="6"/>
  <c r="L24" i="6" s="1"/>
  <c r="I80" i="6"/>
  <c r="M80" i="6" s="1"/>
  <c r="H52" i="6"/>
  <c r="L52" i="6" s="1"/>
  <c r="I58" i="6"/>
  <c r="M58" i="6" s="1"/>
  <c r="I99" i="6"/>
  <c r="M99" i="6" s="1"/>
  <c r="H35" i="6"/>
  <c r="I8" i="6"/>
  <c r="M8" i="6" s="1"/>
  <c r="L59" i="6"/>
  <c r="H60" i="6"/>
  <c r="I63" i="6"/>
  <c r="M63" i="6" s="1"/>
  <c r="I56" i="6"/>
  <c r="I66" i="6"/>
  <c r="I59" i="6"/>
  <c r="I61" i="6"/>
  <c r="H18" i="6"/>
  <c r="L18" i="6" s="1"/>
  <c r="K46" i="6"/>
  <c r="J46" i="6"/>
  <c r="I47" i="6"/>
  <c r="I81" i="6"/>
  <c r="M81" i="6" s="1"/>
  <c r="J32" i="6"/>
  <c r="K32" i="6"/>
  <c r="I33" i="6"/>
  <c r="I82" i="6"/>
  <c r="M82" i="6" s="1"/>
  <c r="H65" i="6"/>
  <c r="I87" i="6"/>
  <c r="K48" i="6"/>
  <c r="J48" i="6"/>
  <c r="I49" i="6"/>
  <c r="H95" i="6"/>
  <c r="L95" i="6" s="1"/>
  <c r="H98" i="6"/>
  <c r="L97" i="6"/>
  <c r="I9" i="6"/>
  <c r="L74" i="6"/>
  <c r="H75" i="6"/>
  <c r="L75" i="6" s="1"/>
  <c r="H28" i="6"/>
  <c r="L28" i="6" s="1"/>
  <c r="H39" i="6"/>
  <c r="H86" i="6"/>
  <c r="L61" i="6"/>
  <c r="H62" i="6"/>
  <c r="H23" i="6"/>
  <c r="L23" i="6" s="1"/>
  <c r="L22" i="6"/>
  <c r="I16" i="6"/>
  <c r="J31" i="6"/>
  <c r="K31" i="6"/>
  <c r="I32" i="6"/>
  <c r="I92" i="6"/>
  <c r="M92" i="6" s="1"/>
  <c r="I91" i="6"/>
  <c r="M91" i="6" s="1"/>
  <c r="M90" i="6"/>
  <c r="H53" i="6"/>
  <c r="L53" i="6" s="1"/>
  <c r="I21" i="6"/>
  <c r="M21" i="6" s="1"/>
  <c r="K20" i="6"/>
  <c r="J20" i="6"/>
  <c r="H31" i="6"/>
  <c r="H64" i="6"/>
  <c r="J39" i="6"/>
  <c r="I40" i="6"/>
  <c r="M40" i="6" s="1"/>
  <c r="K39" i="6"/>
  <c r="L71" i="6"/>
  <c r="H72" i="6"/>
  <c r="L72" i="6" s="1"/>
  <c r="H94" i="6"/>
  <c r="I26" i="6"/>
  <c r="K25" i="6"/>
  <c r="J25" i="6"/>
  <c r="I96" i="6"/>
  <c r="J21" i="6"/>
  <c r="K21" i="6"/>
  <c r="I22" i="6"/>
  <c r="I79" i="6"/>
  <c r="M79" i="6" s="1"/>
  <c r="L84" i="6"/>
  <c r="H85" i="6"/>
  <c r="L85" i="6" s="1"/>
  <c r="I73" i="6"/>
  <c r="H34" i="6"/>
  <c r="L34" i="6" s="1"/>
  <c r="H15" i="6"/>
  <c r="L15" i="6" s="1"/>
  <c r="H67" i="6"/>
  <c r="L66" i="6"/>
  <c r="I24" i="6"/>
  <c r="M24" i="6" s="1"/>
  <c r="M23" i="6"/>
  <c r="J23" i="6"/>
  <c r="K23" i="6"/>
  <c r="H80" i="6"/>
  <c r="L80" i="6" s="1"/>
  <c r="L79" i="6"/>
  <c r="J51" i="6"/>
  <c r="M51" i="6"/>
  <c r="I52" i="6"/>
  <c r="M52" i="6" s="1"/>
  <c r="K51" i="6"/>
  <c r="M105" i="6"/>
  <c r="I106" i="6"/>
  <c r="M106" i="6" s="1"/>
  <c r="H76" i="6"/>
  <c r="L76" i="6" s="1"/>
  <c r="M9" i="6"/>
  <c r="I10" i="6"/>
  <c r="F6" i="6"/>
  <c r="E107" i="6"/>
  <c r="K6" i="17"/>
  <c r="G6" i="6"/>
  <c r="J24" i="6"/>
  <c r="K24" i="6"/>
  <c r="I25" i="6"/>
  <c r="M25" i="6" s="1"/>
  <c r="H88" i="6"/>
  <c r="L88" i="6" s="1"/>
  <c r="J42" i="6"/>
  <c r="K42" i="6"/>
  <c r="I43" i="6"/>
  <c r="M69" i="6"/>
  <c r="I70" i="6"/>
  <c r="H44" i="6"/>
  <c r="K49" i="6"/>
  <c r="J49" i="6"/>
  <c r="M49" i="6"/>
  <c r="I50" i="6"/>
  <c r="H78" i="6"/>
  <c r="H81" i="6"/>
  <c r="L32" i="6"/>
  <c r="H33" i="6"/>
  <c r="L33" i="6" s="1"/>
  <c r="H13" i="6"/>
  <c r="M11" i="6"/>
  <c r="I12" i="6"/>
  <c r="M12" i="6" s="1"/>
  <c r="H77" i="6"/>
  <c r="L77" i="6" s="1"/>
  <c r="I65" i="6"/>
  <c r="M64" i="6"/>
  <c r="J36" i="6"/>
  <c r="K36" i="6"/>
  <c r="I37" i="6"/>
  <c r="M37" i="6" s="1"/>
  <c r="L48" i="6"/>
  <c r="H49" i="6"/>
  <c r="L49" i="6" s="1"/>
  <c r="M94" i="6"/>
  <c r="I95" i="6"/>
  <c r="M95" i="6" s="1"/>
  <c r="I98" i="6"/>
  <c r="H9" i="6"/>
  <c r="L9" i="6" s="1"/>
  <c r="L8" i="6"/>
  <c r="I75" i="6"/>
  <c r="M75" i="6" s="1"/>
  <c r="J27" i="6"/>
  <c r="K27" i="6"/>
  <c r="I28" i="6"/>
  <c r="J38" i="6"/>
  <c r="K38" i="6"/>
  <c r="I39" i="6"/>
  <c r="M38" i="6"/>
  <c r="I86" i="6"/>
  <c r="M61" i="6"/>
  <c r="I62" i="6"/>
  <c r="L101" i="6"/>
  <c r="H102" i="6"/>
  <c r="L102" i="6" s="1"/>
  <c r="H104" i="6"/>
  <c r="K27" i="17"/>
  <c r="H57" i="6"/>
  <c r="L57" i="6" s="1"/>
  <c r="L56" i="6"/>
  <c r="I93" i="6"/>
  <c r="L90" i="6"/>
  <c r="H91" i="6"/>
  <c r="L91" i="6" s="1"/>
  <c r="I31" i="6"/>
  <c r="K30" i="6"/>
  <c r="J30" i="6"/>
  <c r="L16" i="6"/>
  <c r="H17" i="6"/>
  <c r="I36" i="6"/>
  <c r="M36" i="6" s="1"/>
  <c r="M35" i="6"/>
  <c r="J35" i="6"/>
  <c r="K35" i="6"/>
  <c r="K41" i="17"/>
  <c r="S40" i="19"/>
  <c r="I85" i="6"/>
  <c r="M85" i="6" s="1"/>
  <c r="K33" i="6"/>
  <c r="J33" i="6"/>
  <c r="I34" i="6"/>
  <c r="M34" i="6" s="1"/>
  <c r="M33" i="6"/>
  <c r="I46" i="6"/>
  <c r="M46" i="6" s="1"/>
  <c r="K45" i="6"/>
  <c r="J45" i="6"/>
  <c r="M45" i="6"/>
  <c r="H106" i="6"/>
  <c r="I76" i="6"/>
  <c r="M76" i="6" s="1"/>
  <c r="H10" i="6"/>
  <c r="H25" i="6"/>
  <c r="L25" i="6" s="1"/>
  <c r="I88" i="6"/>
  <c r="M88" i="6" s="1"/>
  <c r="M87" i="6"/>
  <c r="L42" i="6"/>
  <c r="H43" i="6"/>
  <c r="H70" i="6"/>
  <c r="J43" i="6"/>
  <c r="K43" i="6"/>
  <c r="I44" i="6"/>
  <c r="M44" i="6" s="1"/>
  <c r="M43" i="6"/>
  <c r="H50" i="6"/>
  <c r="L50" i="6" s="1"/>
  <c r="M77" i="6"/>
  <c r="I78" i="6"/>
  <c r="M78" i="6" s="1"/>
  <c r="M96" i="6"/>
  <c r="I97" i="6"/>
  <c r="I84" i="6"/>
  <c r="I42" i="6"/>
  <c r="K41" i="6"/>
  <c r="M41" i="6"/>
  <c r="J41" i="6"/>
  <c r="I13" i="6"/>
  <c r="M13" i="6" s="1"/>
  <c r="H82" i="6"/>
  <c r="L81" i="6"/>
  <c r="H87" i="6"/>
  <c r="L86" i="6"/>
  <c r="M67" i="6"/>
  <c r="I68" i="6"/>
  <c r="I55" i="6"/>
  <c r="M54" i="6"/>
  <c r="M100" i="6"/>
  <c r="I101" i="6"/>
  <c r="M101" i="6" s="1"/>
  <c r="J29" i="6"/>
  <c r="K29" i="6"/>
  <c r="M29" i="6"/>
  <c r="I30" i="6"/>
  <c r="H19" i="6"/>
  <c r="I103" i="6"/>
  <c r="M103" i="6" s="1"/>
  <c r="I83" i="6"/>
  <c r="M83" i="6" s="1"/>
  <c r="L104" i="6"/>
  <c r="H105" i="6"/>
  <c r="I102" i="6"/>
  <c r="M102" i="6" s="1"/>
  <c r="I104" i="6"/>
  <c r="H11" i="6"/>
  <c r="L10" i="6"/>
  <c r="H92" i="6"/>
  <c r="L92" i="6" s="1"/>
  <c r="M73" i="6"/>
  <c r="I74" i="6"/>
  <c r="H93" i="6"/>
  <c r="L93" i="6" s="1"/>
  <c r="S85" i="6" l="1"/>
  <c r="M30" i="6"/>
  <c r="S30" i="6" s="1"/>
  <c r="R9" i="6"/>
  <c r="K24" i="17"/>
  <c r="K25" i="17"/>
  <c r="S91" i="6"/>
  <c r="R75" i="6"/>
  <c r="S49" i="6"/>
  <c r="M86" i="6"/>
  <c r="S86" i="6" s="1"/>
  <c r="L17" i="6"/>
  <c r="R17" i="6" s="1"/>
  <c r="R74" i="6"/>
  <c r="S11" i="6"/>
  <c r="M22" i="6"/>
  <c r="S22" i="6" s="1"/>
  <c r="L67" i="6"/>
  <c r="R67" i="6" s="1"/>
  <c r="R97" i="6"/>
  <c r="S18" i="6"/>
  <c r="R59" i="6"/>
  <c r="R56" i="6"/>
  <c r="M59" i="6"/>
  <c r="S59" i="6" s="1"/>
  <c r="R99" i="6"/>
  <c r="M19" i="6"/>
  <c r="S19" i="6" s="1"/>
  <c r="S67" i="6"/>
  <c r="S69" i="6"/>
  <c r="S51" i="6"/>
  <c r="R36" i="6"/>
  <c r="S48" i="6"/>
  <c r="L40" i="6"/>
  <c r="R40" i="6" s="1"/>
  <c r="R73" i="6"/>
  <c r="R48" i="6"/>
  <c r="S53" i="6"/>
  <c r="S13" i="6"/>
  <c r="R50" i="6"/>
  <c r="R25" i="6"/>
  <c r="S76" i="6"/>
  <c r="S34" i="6"/>
  <c r="M84" i="6"/>
  <c r="S84" i="6" s="1"/>
  <c r="R104" i="6"/>
  <c r="M74" i="6"/>
  <c r="S74" i="6" s="1"/>
  <c r="R49" i="6"/>
  <c r="S43" i="6"/>
  <c r="L87" i="6"/>
  <c r="R87" i="6" s="1"/>
  <c r="H6" i="6"/>
  <c r="S87" i="6"/>
  <c r="S82" i="6"/>
  <c r="R18" i="6"/>
  <c r="M55" i="6"/>
  <c r="S55" i="6" s="1"/>
  <c r="S58" i="6"/>
  <c r="S80" i="6"/>
  <c r="R51" i="6"/>
  <c r="S94" i="6"/>
  <c r="S29" i="6"/>
  <c r="L44" i="6"/>
  <c r="R44" i="6" s="1"/>
  <c r="S57" i="6"/>
  <c r="L31" i="6"/>
  <c r="R31" i="6" s="1"/>
  <c r="M104" i="6"/>
  <c r="S104" i="6" s="1"/>
  <c r="R30" i="6"/>
  <c r="L54" i="6"/>
  <c r="R54" i="6" s="1"/>
  <c r="R12" i="6"/>
  <c r="L83" i="6"/>
  <c r="R83" i="6" s="1"/>
  <c r="R61" i="6"/>
  <c r="R66" i="6"/>
  <c r="L62" i="6"/>
  <c r="R62" i="6" s="1"/>
  <c r="R8" i="6"/>
  <c r="R46" i="6"/>
  <c r="S54" i="6"/>
  <c r="M50" i="6"/>
  <c r="S50" i="6" s="1"/>
  <c r="M89" i="6"/>
  <c r="S89" i="6" s="1"/>
  <c r="S17" i="6"/>
  <c r="R29" i="6"/>
  <c r="T29" i="6" s="1"/>
  <c r="R41" i="6"/>
  <c r="L19" i="6"/>
  <c r="R19" i="6" s="1"/>
  <c r="T19" i="6" s="1"/>
  <c r="R22" i="6"/>
  <c r="L47" i="6"/>
  <c r="R47" i="6" s="1"/>
  <c r="S27" i="6"/>
  <c r="S64" i="6"/>
  <c r="S102" i="6"/>
  <c r="R92" i="6"/>
  <c r="S103" i="6"/>
  <c r="S101" i="6"/>
  <c r="S78" i="6"/>
  <c r="R10" i="6"/>
  <c r="R91" i="6"/>
  <c r="S75" i="6"/>
  <c r="M97" i="6"/>
  <c r="S97" i="6" s="1"/>
  <c r="R77" i="6"/>
  <c r="R81" i="6"/>
  <c r="L43" i="6"/>
  <c r="R43" i="6" s="1"/>
  <c r="M42" i="6"/>
  <c r="S42" i="6" s="1"/>
  <c r="R88" i="6"/>
  <c r="H7" i="6"/>
  <c r="L6" i="6"/>
  <c r="R76" i="6"/>
  <c r="S52" i="6"/>
  <c r="R80" i="6"/>
  <c r="S24" i="6"/>
  <c r="R15" i="6"/>
  <c r="S73" i="6"/>
  <c r="S79" i="6"/>
  <c r="S40" i="6"/>
  <c r="I6" i="6"/>
  <c r="R53" i="6"/>
  <c r="T53" i="6" s="1"/>
  <c r="M31" i="6"/>
  <c r="S31" i="6" s="1"/>
  <c r="S9" i="6"/>
  <c r="L94" i="6"/>
  <c r="R94" i="6" s="1"/>
  <c r="T94" i="6" s="1"/>
  <c r="M32" i="6"/>
  <c r="S32" i="6" s="1"/>
  <c r="S81" i="6"/>
  <c r="M65" i="6"/>
  <c r="S65" i="6" s="1"/>
  <c r="M62" i="6"/>
  <c r="S62" i="6" s="1"/>
  <c r="S99" i="6"/>
  <c r="L13" i="6"/>
  <c r="R13" i="6" s="1"/>
  <c r="T13" i="6" s="1"/>
  <c r="M93" i="6"/>
  <c r="S93" i="6" s="1"/>
  <c r="S41" i="6"/>
  <c r="M56" i="6"/>
  <c r="S56" i="6" s="1"/>
  <c r="R32" i="6"/>
  <c r="S23" i="6"/>
  <c r="S105" i="6"/>
  <c r="R103" i="6"/>
  <c r="T103" i="6" s="1"/>
  <c r="R37" i="6"/>
  <c r="L11" i="6"/>
  <c r="R11" i="6" s="1"/>
  <c r="R84" i="6"/>
  <c r="L60" i="6"/>
  <c r="R60" i="6" s="1"/>
  <c r="L65" i="6"/>
  <c r="R65" i="6" s="1"/>
  <c r="R63" i="6"/>
  <c r="S35" i="6"/>
  <c r="R58" i="6"/>
  <c r="T58" i="6" s="1"/>
  <c r="L45" i="6"/>
  <c r="R45" i="6" s="1"/>
  <c r="R38" i="6"/>
  <c r="S90" i="6"/>
  <c r="M47" i="6"/>
  <c r="S47" i="6" s="1"/>
  <c r="M16" i="6"/>
  <c r="S16" i="6" s="1"/>
  <c r="R79" i="6"/>
  <c r="T79" i="6" s="1"/>
  <c r="L89" i="6"/>
  <c r="R89" i="6" s="1"/>
  <c r="S72" i="6"/>
  <c r="M26" i="6"/>
  <c r="S26" i="6" s="1"/>
  <c r="R21" i="6"/>
  <c r="R71" i="6"/>
  <c r="S83" i="6"/>
  <c r="R93" i="6"/>
  <c r="S44" i="6"/>
  <c r="S88" i="6"/>
  <c r="L105" i="6"/>
  <c r="R105" i="6" s="1"/>
  <c r="S46" i="6"/>
  <c r="S36" i="6"/>
  <c r="R57" i="6"/>
  <c r="T57" i="6" s="1"/>
  <c r="R102" i="6"/>
  <c r="T102" i="6" s="1"/>
  <c r="S95" i="6"/>
  <c r="S37" i="6"/>
  <c r="S12" i="6"/>
  <c r="R33" i="6"/>
  <c r="S25" i="6"/>
  <c r="I7" i="6"/>
  <c r="M6" i="6"/>
  <c r="S106" i="6"/>
  <c r="R34" i="6"/>
  <c r="T34" i="6" s="1"/>
  <c r="R85" i="6"/>
  <c r="T85" i="6" s="1"/>
  <c r="S96" i="6"/>
  <c r="R72" i="6"/>
  <c r="T72" i="6" s="1"/>
  <c r="M39" i="6"/>
  <c r="S39" i="6" s="1"/>
  <c r="S21" i="6"/>
  <c r="S92" i="6"/>
  <c r="R23" i="6"/>
  <c r="T23" i="6" s="1"/>
  <c r="R86" i="6"/>
  <c r="R28" i="6"/>
  <c r="R95" i="6"/>
  <c r="L64" i="6"/>
  <c r="R64" i="6" s="1"/>
  <c r="T64" i="6" s="1"/>
  <c r="S33" i="6"/>
  <c r="S61" i="6"/>
  <c r="S63" i="6"/>
  <c r="S8" i="6"/>
  <c r="M98" i="6"/>
  <c r="S98" i="6" s="1"/>
  <c r="R52" i="6"/>
  <c r="T52" i="6" s="1"/>
  <c r="R24" i="6"/>
  <c r="T24" i="6" s="1"/>
  <c r="R100" i="6"/>
  <c r="R69" i="6"/>
  <c r="T69" i="6" s="1"/>
  <c r="S38" i="6"/>
  <c r="R14" i="6"/>
  <c r="R26" i="6"/>
  <c r="L39" i="6"/>
  <c r="R39" i="6" s="1"/>
  <c r="M28" i="6"/>
  <c r="S28" i="6" s="1"/>
  <c r="M10" i="6"/>
  <c r="S10" i="6" s="1"/>
  <c r="R16" i="6"/>
  <c r="L82" i="6"/>
  <c r="R82" i="6" s="1"/>
  <c r="T82" i="6" s="1"/>
  <c r="R101" i="6"/>
  <c r="T101" i="6" s="1"/>
  <c r="R68" i="6"/>
  <c r="S77" i="6"/>
  <c r="R42" i="6"/>
  <c r="L96" i="6"/>
  <c r="R96" i="6" s="1"/>
  <c r="T96" i="6" s="1"/>
  <c r="L55" i="6"/>
  <c r="R55" i="6" s="1"/>
  <c r="T55" i="6" s="1"/>
  <c r="S60" i="6"/>
  <c r="L98" i="6"/>
  <c r="R98" i="6" s="1"/>
  <c r="S20" i="6"/>
  <c r="M66" i="6"/>
  <c r="S66" i="6" s="1"/>
  <c r="S100" i="6"/>
  <c r="M68" i="6"/>
  <c r="S68" i="6" s="1"/>
  <c r="S14" i="6"/>
  <c r="L35" i="6"/>
  <c r="R35" i="6" s="1"/>
  <c r="T35" i="6" s="1"/>
  <c r="R27" i="6"/>
  <c r="T27" i="6" s="1"/>
  <c r="L106" i="6"/>
  <c r="R106" i="6" s="1"/>
  <c r="T106" i="6" s="1"/>
  <c r="S45" i="6"/>
  <c r="M70" i="6"/>
  <c r="S70" i="6" s="1"/>
  <c r="S15" i="6"/>
  <c r="L78" i="6"/>
  <c r="R78" i="6" s="1"/>
  <c r="R90" i="6"/>
  <c r="M71" i="6"/>
  <c r="S71" i="6" s="1"/>
  <c r="X19" i="6" s="1"/>
  <c r="L20" i="6"/>
  <c r="R20" i="6" s="1"/>
  <c r="L70" i="6"/>
  <c r="R70" i="6" s="1"/>
  <c r="T43" i="6" l="1"/>
  <c r="T49" i="6"/>
  <c r="T70" i="6"/>
  <c r="T80" i="6"/>
  <c r="AL80" i="6" s="1"/>
  <c r="T18" i="6"/>
  <c r="T90" i="6"/>
  <c r="T78" i="6"/>
  <c r="T39" i="6"/>
  <c r="AL39" i="6" s="1"/>
  <c r="T65" i="6"/>
  <c r="T95" i="6"/>
  <c r="T105" i="6"/>
  <c r="T98" i="6"/>
  <c r="AL98" i="6" s="1"/>
  <c r="T20" i="6"/>
  <c r="AL20" i="6" s="1"/>
  <c r="T89" i="6"/>
  <c r="T44" i="6"/>
  <c r="AN44" i="6" s="1"/>
  <c r="X10" i="6"/>
  <c r="X8" i="6"/>
  <c r="T45" i="6"/>
  <c r="T83" i="6"/>
  <c r="AL83" i="6" s="1"/>
  <c r="T40" i="6"/>
  <c r="AL40" i="6" s="1"/>
  <c r="T60" i="6"/>
  <c r="AL60" i="6" s="1"/>
  <c r="X16" i="6"/>
  <c r="T67" i="6"/>
  <c r="AN67" i="6" s="1"/>
  <c r="T17" i="6"/>
  <c r="AN17" i="6" s="1"/>
  <c r="T54" i="6"/>
  <c r="AN54" i="6" s="1"/>
  <c r="T87" i="6"/>
  <c r="T48" i="6"/>
  <c r="AN48" i="6" s="1"/>
  <c r="X22" i="6"/>
  <c r="AL70" i="6"/>
  <c r="AN70" i="6"/>
  <c r="AN20" i="6"/>
  <c r="AL35" i="6"/>
  <c r="AN35" i="6"/>
  <c r="AN55" i="6"/>
  <c r="AL55" i="6"/>
  <c r="AN89" i="6"/>
  <c r="AL89" i="6"/>
  <c r="AL96" i="6"/>
  <c r="AN96" i="6"/>
  <c r="T11" i="6"/>
  <c r="W7" i="6"/>
  <c r="AN43" i="6"/>
  <c r="AL43" i="6"/>
  <c r="AL19" i="6"/>
  <c r="AN19" i="6"/>
  <c r="AL44" i="6"/>
  <c r="AN45" i="6"/>
  <c r="AL45" i="6"/>
  <c r="AN65" i="6"/>
  <c r="AL65" i="6"/>
  <c r="AL13" i="6"/>
  <c r="AN13" i="6"/>
  <c r="X11" i="6"/>
  <c r="AN83" i="6"/>
  <c r="AN106" i="6"/>
  <c r="AL106" i="6"/>
  <c r="AL64" i="6"/>
  <c r="AN64" i="6"/>
  <c r="AN105" i="6"/>
  <c r="AL105" i="6"/>
  <c r="AN60" i="6"/>
  <c r="T47" i="6"/>
  <c r="T62" i="6"/>
  <c r="T31" i="6"/>
  <c r="W11" i="6"/>
  <c r="AL78" i="6"/>
  <c r="AN78" i="6"/>
  <c r="AL82" i="6"/>
  <c r="AN82" i="6"/>
  <c r="X18" i="6"/>
  <c r="AN94" i="6"/>
  <c r="AL94" i="6"/>
  <c r="AL54" i="6"/>
  <c r="AN87" i="6"/>
  <c r="AL87" i="6"/>
  <c r="AN90" i="6"/>
  <c r="AL90" i="6"/>
  <c r="AN101" i="6"/>
  <c r="AL101" i="6"/>
  <c r="AN52" i="6"/>
  <c r="AL52" i="6"/>
  <c r="AL95" i="6"/>
  <c r="AN95" i="6"/>
  <c r="X12" i="6"/>
  <c r="T37" i="6"/>
  <c r="AN53" i="6"/>
  <c r="AL53" i="6"/>
  <c r="T10" i="6"/>
  <c r="W13" i="6"/>
  <c r="T41" i="6"/>
  <c r="T8" i="6"/>
  <c r="T30" i="6"/>
  <c r="T51" i="6"/>
  <c r="W15" i="6"/>
  <c r="R6" i="6"/>
  <c r="T25" i="6"/>
  <c r="AL48" i="6"/>
  <c r="T56" i="6"/>
  <c r="W16" i="6"/>
  <c r="X7" i="6"/>
  <c r="T42" i="6"/>
  <c r="AN69" i="6"/>
  <c r="AL69" i="6"/>
  <c r="X17" i="6"/>
  <c r="T28" i="6"/>
  <c r="X9" i="6"/>
  <c r="AL85" i="6"/>
  <c r="AN85" i="6"/>
  <c r="X14" i="6"/>
  <c r="T71" i="6"/>
  <c r="W19" i="6"/>
  <c r="AN58" i="6"/>
  <c r="AL58" i="6"/>
  <c r="T32" i="6"/>
  <c r="S6" i="6"/>
  <c r="L7" i="6"/>
  <c r="R7" i="6" s="1"/>
  <c r="W21" i="6"/>
  <c r="T81" i="6"/>
  <c r="T92" i="6"/>
  <c r="AN29" i="6"/>
  <c r="AL29" i="6"/>
  <c r="T50" i="6"/>
  <c r="T73" i="6"/>
  <c r="T36" i="6"/>
  <c r="W12" i="6"/>
  <c r="T59" i="6"/>
  <c r="T74" i="6"/>
  <c r="T16" i="6"/>
  <c r="W8" i="6"/>
  <c r="W10" i="6"/>
  <c r="T26" i="6"/>
  <c r="T100" i="6"/>
  <c r="W22" i="6"/>
  <c r="T86" i="6"/>
  <c r="AN34" i="6"/>
  <c r="AL34" i="6"/>
  <c r="M7" i="6"/>
  <c r="S7" i="6" s="1"/>
  <c r="T33" i="6"/>
  <c r="AN102" i="6"/>
  <c r="AL102" i="6"/>
  <c r="W9" i="6"/>
  <c r="T21" i="6"/>
  <c r="AN79" i="6"/>
  <c r="AL79" i="6"/>
  <c r="T84" i="6"/>
  <c r="AL103" i="6"/>
  <c r="AN103" i="6"/>
  <c r="X21" i="6"/>
  <c r="T88" i="6"/>
  <c r="T77" i="6"/>
  <c r="T91" i="6"/>
  <c r="W23" i="6"/>
  <c r="T22" i="6"/>
  <c r="T66" i="6"/>
  <c r="W18" i="6"/>
  <c r="T12" i="6"/>
  <c r="AL49" i="6"/>
  <c r="AN49" i="6"/>
  <c r="X15" i="6"/>
  <c r="T99" i="6"/>
  <c r="T75" i="6"/>
  <c r="X23" i="6"/>
  <c r="T9" i="6"/>
  <c r="AN27" i="6"/>
  <c r="AL27" i="6"/>
  <c r="T68" i="6"/>
  <c r="T14" i="6"/>
  <c r="AL24" i="6"/>
  <c r="AN24" i="6"/>
  <c r="AN23" i="6"/>
  <c r="AL23" i="6"/>
  <c r="AL72" i="6"/>
  <c r="AN72" i="6"/>
  <c r="AN57" i="6"/>
  <c r="AL57" i="6"/>
  <c r="T93" i="6"/>
  <c r="T38" i="6"/>
  <c r="T63" i="6"/>
  <c r="X13" i="6"/>
  <c r="T15" i="6"/>
  <c r="T76" i="6"/>
  <c r="W20" i="6"/>
  <c r="W14" i="6"/>
  <c r="T46" i="6"/>
  <c r="W17" i="6"/>
  <c r="T61" i="6"/>
  <c r="AN18" i="6"/>
  <c r="AL18" i="6"/>
  <c r="T104" i="6"/>
  <c r="X20" i="6"/>
  <c r="T97" i="6"/>
  <c r="AN98" i="6" l="1"/>
  <c r="AL17" i="6"/>
  <c r="AL67" i="6"/>
  <c r="AN39" i="6"/>
  <c r="AN80" i="6"/>
  <c r="AN40" i="6"/>
  <c r="T7" i="6"/>
  <c r="AN97" i="6"/>
  <c r="AL97" i="6"/>
  <c r="AN46" i="6"/>
  <c r="AL46" i="6"/>
  <c r="Y14" i="6"/>
  <c r="AL15" i="6"/>
  <c r="AN15" i="6"/>
  <c r="AN93" i="6"/>
  <c r="AL93" i="6"/>
  <c r="AN12" i="6"/>
  <c r="AL12" i="6"/>
  <c r="AL33" i="6"/>
  <c r="AN33" i="6"/>
  <c r="AN92" i="6"/>
  <c r="AL92" i="6"/>
  <c r="Y19" i="6"/>
  <c r="AN71" i="6"/>
  <c r="AL71" i="6"/>
  <c r="AN56" i="6"/>
  <c r="AL56" i="6"/>
  <c r="Y16" i="6"/>
  <c r="Y15" i="6"/>
  <c r="AN51" i="6"/>
  <c r="AL51" i="6"/>
  <c r="AL47" i="6"/>
  <c r="AN47" i="6"/>
  <c r="AN14" i="6"/>
  <c r="AL14" i="6"/>
  <c r="AN75" i="6"/>
  <c r="AL75" i="6"/>
  <c r="AL91" i="6"/>
  <c r="AN91" i="6"/>
  <c r="Y23" i="6"/>
  <c r="AN84" i="6"/>
  <c r="AL84" i="6"/>
  <c r="AL100" i="6"/>
  <c r="AN100" i="6"/>
  <c r="Y8" i="6"/>
  <c r="AN16" i="6"/>
  <c r="AL16" i="6"/>
  <c r="AL36" i="6"/>
  <c r="AN36" i="6"/>
  <c r="Y12" i="6"/>
  <c r="AL81" i="6"/>
  <c r="AN81" i="6"/>
  <c r="Y21" i="6"/>
  <c r="X6" i="6"/>
  <c r="X24" i="6" s="1"/>
  <c r="AN42" i="6"/>
  <c r="AL42" i="6"/>
  <c r="AN25" i="6"/>
  <c r="AL25" i="6"/>
  <c r="AN30" i="6"/>
  <c r="AL30" i="6"/>
  <c r="AN10" i="6"/>
  <c r="AL10" i="6"/>
  <c r="AL63" i="6"/>
  <c r="AN63" i="6"/>
  <c r="AL68" i="6"/>
  <c r="AN68" i="6"/>
  <c r="AN99" i="6"/>
  <c r="AL99" i="6"/>
  <c r="AN66" i="6"/>
  <c r="AL66" i="6"/>
  <c r="Y18" i="6"/>
  <c r="AN77" i="6"/>
  <c r="AL77" i="6"/>
  <c r="AN21" i="6"/>
  <c r="AL21" i="6"/>
  <c r="Y9" i="6"/>
  <c r="Y10" i="6"/>
  <c r="AL26" i="6"/>
  <c r="AN26" i="6"/>
  <c r="AL74" i="6"/>
  <c r="AN74" i="6"/>
  <c r="AL73" i="6"/>
  <c r="AN73" i="6"/>
  <c r="AN32" i="6"/>
  <c r="AL32" i="6"/>
  <c r="T6" i="6"/>
  <c r="W6" i="6"/>
  <c r="W24" i="6" s="1"/>
  <c r="AL8" i="6"/>
  <c r="AN8" i="6"/>
  <c r="AL37" i="6"/>
  <c r="AN37" i="6"/>
  <c r="AL31" i="6"/>
  <c r="Y11" i="6"/>
  <c r="AN31" i="6"/>
  <c r="AN104" i="6"/>
  <c r="AL104" i="6"/>
  <c r="Y17" i="6"/>
  <c r="AN61" i="6"/>
  <c r="AL61" i="6"/>
  <c r="AN76" i="6"/>
  <c r="Y20" i="6"/>
  <c r="AL76" i="6"/>
  <c r="AL38" i="6"/>
  <c r="AN38" i="6"/>
  <c r="AL9" i="6"/>
  <c r="AN9" i="6"/>
  <c r="AN22" i="6"/>
  <c r="AL22" i="6"/>
  <c r="AL88" i="6"/>
  <c r="AN88" i="6"/>
  <c r="Y22" i="6"/>
  <c r="AL86" i="6"/>
  <c r="AN86" i="6"/>
  <c r="AL59" i="6"/>
  <c r="AN59" i="6"/>
  <c r="AL50" i="6"/>
  <c r="AN50" i="6"/>
  <c r="AL28" i="6"/>
  <c r="AN28" i="6"/>
  <c r="Y13" i="6"/>
  <c r="AL41" i="6"/>
  <c r="AN41" i="6"/>
  <c r="AN62" i="6"/>
  <c r="AL62" i="6"/>
  <c r="AN11" i="6"/>
  <c r="AL11" i="6"/>
  <c r="Y7" i="6"/>
  <c r="AE13" i="6" l="1"/>
  <c r="AH13" i="6"/>
  <c r="AI13" i="6"/>
  <c r="AG13" i="6"/>
  <c r="AF13" i="6"/>
  <c r="AE23" i="6"/>
  <c r="AI23" i="6"/>
  <c r="AH23" i="6"/>
  <c r="AG23" i="6"/>
  <c r="AF23" i="6"/>
  <c r="AI14" i="6"/>
  <c r="AE14" i="6"/>
  <c r="AF14" i="6"/>
  <c r="AG14" i="6"/>
  <c r="AH14" i="6"/>
  <c r="AG7" i="6"/>
  <c r="AH7" i="6"/>
  <c r="AE7" i="6"/>
  <c r="AF7" i="6"/>
  <c r="AI7" i="6"/>
  <c r="AH22" i="6"/>
  <c r="AF22" i="6"/>
  <c r="AI22" i="6"/>
  <c r="AG22" i="6"/>
  <c r="AE22" i="6"/>
  <c r="AI20" i="6"/>
  <c r="AE20" i="6"/>
  <c r="AG20" i="6"/>
  <c r="AH20" i="6"/>
  <c r="AF20" i="6"/>
  <c r="AF21" i="6"/>
  <c r="AE21" i="6"/>
  <c r="AI21" i="6"/>
  <c r="AH21" i="6"/>
  <c r="AG21" i="6"/>
  <c r="AI8" i="6"/>
  <c r="AF8" i="6"/>
  <c r="AE8" i="6"/>
  <c r="AH8" i="6"/>
  <c r="AG8" i="6"/>
  <c r="AF19" i="6"/>
  <c r="AI19" i="6"/>
  <c r="AG19" i="6"/>
  <c r="AE19" i="6"/>
  <c r="AH19" i="6"/>
  <c r="AL6" i="6"/>
  <c r="Y6" i="6"/>
  <c r="AN6" i="6"/>
  <c r="AF9" i="6"/>
  <c r="AH9" i="6"/>
  <c r="AG9" i="6"/>
  <c r="AI9" i="6"/>
  <c r="AE9" i="6"/>
  <c r="AF12" i="6"/>
  <c r="AE12" i="6"/>
  <c r="AI12" i="6"/>
  <c r="AH12" i="6"/>
  <c r="AG12" i="6"/>
  <c r="AG16" i="6"/>
  <c r="AI16" i="6"/>
  <c r="AE16" i="6"/>
  <c r="AH16" i="6"/>
  <c r="AF16" i="6"/>
  <c r="AE17" i="6"/>
  <c r="AF17" i="6"/>
  <c r="AH17" i="6"/>
  <c r="AI17" i="6"/>
  <c r="AG17" i="6"/>
  <c r="AH11" i="6"/>
  <c r="AI11" i="6"/>
  <c r="AF11" i="6"/>
  <c r="AG11" i="6"/>
  <c r="AE11" i="6"/>
  <c r="AE10" i="6"/>
  <c r="AF10" i="6"/>
  <c r="AH10" i="6"/>
  <c r="AG10" i="6"/>
  <c r="AI10" i="6"/>
  <c r="AF18" i="6"/>
  <c r="AH18" i="6"/>
  <c r="AE18" i="6"/>
  <c r="AG18" i="6"/>
  <c r="AI18" i="6"/>
  <c r="AF15" i="6"/>
  <c r="AE15" i="6"/>
  <c r="AH15" i="6"/>
  <c r="AI15" i="6"/>
  <c r="AG15" i="6"/>
  <c r="AN7" i="6"/>
  <c r="AL7" i="6"/>
  <c r="AJ19" i="6" l="1"/>
  <c r="AJ18" i="6"/>
  <c r="AJ11" i="6"/>
  <c r="AJ16" i="6"/>
  <c r="AJ9" i="6"/>
  <c r="AJ10" i="6"/>
  <c r="AN107" i="6"/>
  <c r="AJ21" i="6"/>
  <c r="AJ14" i="6"/>
  <c r="AF6" i="6"/>
  <c r="AF24" i="6" s="1"/>
  <c r="AE6" i="6"/>
  <c r="Y24" i="6"/>
  <c r="AH6" i="6"/>
  <c r="AH24" i="6" s="1"/>
  <c r="AI6" i="6"/>
  <c r="AI24" i="6" s="1"/>
  <c r="AG6" i="6"/>
  <c r="AG24" i="6" s="1"/>
  <c r="AJ20" i="6"/>
  <c r="AJ15" i="6"/>
  <c r="AJ17" i="6"/>
  <c r="AL107" i="6"/>
  <c r="AJ8" i="6"/>
  <c r="AJ7" i="6"/>
  <c r="AJ23" i="6"/>
  <c r="AJ12" i="6"/>
  <c r="AJ22" i="6"/>
  <c r="AJ13" i="6"/>
  <c r="AH25" i="6" l="1"/>
  <c r="AE24" i="6"/>
  <c r="AJ6" i="6"/>
  <c r="AJ24" i="6" s="1"/>
  <c r="AJ28" i="6" s="1"/>
  <c r="AG25" i="6"/>
  <c r="AI25" i="6"/>
  <c r="AF25" i="6"/>
  <c r="AF28" i="6" l="1"/>
  <c r="AI28" i="6"/>
  <c r="AE25" i="6"/>
  <c r="AE28" i="6"/>
  <c r="AH28" i="6"/>
  <c r="AG28" i="6"/>
  <c r="AJ25" i="6" l="1"/>
  <c r="AE27" i="6" s="1"/>
  <c r="AS6" i="6" s="1"/>
  <c r="L36" i="17" l="1"/>
  <c r="AJ27" i="6"/>
  <c r="AN108" i="6"/>
  <c r="AM20" i="6"/>
  <c r="AP20" i="6" s="1"/>
  <c r="E20" i="5" s="1"/>
  <c r="AM35" i="6"/>
  <c r="AP35" i="6" s="1"/>
  <c r="E35" i="5" s="1"/>
  <c r="AO43" i="6"/>
  <c r="AM19" i="6"/>
  <c r="AP19" i="6" s="1"/>
  <c r="E19" i="5" s="1"/>
  <c r="AO44" i="6"/>
  <c r="AM45" i="6"/>
  <c r="AP45" i="6" s="1"/>
  <c r="E45" i="5" s="1"/>
  <c r="AM65" i="6"/>
  <c r="AP65" i="6" s="1"/>
  <c r="E65" i="5" s="1"/>
  <c r="AO106" i="6"/>
  <c r="AM67" i="6"/>
  <c r="AP67" i="6" s="1"/>
  <c r="E67" i="5" s="1"/>
  <c r="AO78" i="6"/>
  <c r="AO94" i="6"/>
  <c r="AO53" i="6"/>
  <c r="AM48" i="6"/>
  <c r="AP48" i="6" s="1"/>
  <c r="E48" i="5" s="1"/>
  <c r="AO85" i="6"/>
  <c r="AO58" i="6"/>
  <c r="AO79" i="6"/>
  <c r="AO27" i="6"/>
  <c r="AO57" i="6"/>
  <c r="AO18" i="6"/>
  <c r="AM57" i="6"/>
  <c r="AP57" i="6" s="1"/>
  <c r="E57" i="5" s="1"/>
  <c r="AO35" i="6"/>
  <c r="AM55" i="6"/>
  <c r="AP55" i="6" s="1"/>
  <c r="E55" i="5" s="1"/>
  <c r="AO96" i="6"/>
  <c r="AM43" i="6"/>
  <c r="AP43" i="6" s="1"/>
  <c r="E43" i="5" s="1"/>
  <c r="AM44" i="6"/>
  <c r="AP44" i="6" s="1"/>
  <c r="E44" i="5" s="1"/>
  <c r="AO45" i="6"/>
  <c r="AO13" i="6"/>
  <c r="AO83" i="6"/>
  <c r="AO40" i="6"/>
  <c r="AM106" i="6"/>
  <c r="AP106" i="6" s="1"/>
  <c r="E106" i="5" s="1"/>
  <c r="AM39" i="6"/>
  <c r="AP39" i="6" s="1"/>
  <c r="E39" i="5" s="1"/>
  <c r="AM64" i="6"/>
  <c r="AP64" i="6" s="1"/>
  <c r="E64" i="5" s="1"/>
  <c r="AM105" i="6"/>
  <c r="AP105" i="6" s="1"/>
  <c r="E105" i="5" s="1"/>
  <c r="AO60" i="6"/>
  <c r="AO67" i="6"/>
  <c r="AO17" i="6"/>
  <c r="AM78" i="6"/>
  <c r="AP78" i="6" s="1"/>
  <c r="E78" i="5" s="1"/>
  <c r="AM101" i="6"/>
  <c r="AP101" i="6" s="1"/>
  <c r="E101" i="5" s="1"/>
  <c r="AM69" i="6"/>
  <c r="AP69" i="6" s="1"/>
  <c r="E69" i="5" s="1"/>
  <c r="AM85" i="6"/>
  <c r="AP85" i="6" s="1"/>
  <c r="E85" i="5" s="1"/>
  <c r="AM80" i="6"/>
  <c r="AP80" i="6" s="1"/>
  <c r="E80" i="5" s="1"/>
  <c r="AO29" i="6"/>
  <c r="AM34" i="6"/>
  <c r="AP34" i="6" s="1"/>
  <c r="E34" i="5" s="1"/>
  <c r="AM79" i="6"/>
  <c r="AP79" i="6" s="1"/>
  <c r="E79" i="5" s="1"/>
  <c r="AO103" i="6"/>
  <c r="AM49" i="6"/>
  <c r="AP49" i="6" s="1"/>
  <c r="E49" i="5" s="1"/>
  <c r="AO24" i="6"/>
  <c r="AM23" i="6"/>
  <c r="AP23" i="6" s="1"/>
  <c r="E23" i="5" s="1"/>
  <c r="AM18" i="6"/>
  <c r="AP18" i="6" s="1"/>
  <c r="E18" i="5" s="1"/>
  <c r="AM70" i="6"/>
  <c r="AP70" i="6" s="1"/>
  <c r="E70" i="5" s="1"/>
  <c r="AO98" i="6"/>
  <c r="AO89" i="6"/>
  <c r="AM96" i="6"/>
  <c r="AP96" i="6" s="1"/>
  <c r="E96" i="5" s="1"/>
  <c r="AO19" i="6"/>
  <c r="AO39" i="6"/>
  <c r="AO64" i="6"/>
  <c r="AO105" i="6"/>
  <c r="AM60" i="6"/>
  <c r="AP60" i="6" s="1"/>
  <c r="E60" i="5" s="1"/>
  <c r="AM17" i="6"/>
  <c r="AP17" i="6" s="1"/>
  <c r="E17" i="5" s="1"/>
  <c r="AO82" i="6"/>
  <c r="AO54" i="6"/>
  <c r="AM87" i="6"/>
  <c r="AP87" i="6" s="1"/>
  <c r="E87" i="5" s="1"/>
  <c r="AM90" i="6"/>
  <c r="AP90" i="6" s="1"/>
  <c r="E90" i="5" s="1"/>
  <c r="AO101" i="6"/>
  <c r="AO52" i="6"/>
  <c r="AM95" i="6"/>
  <c r="AP95" i="6" s="1"/>
  <c r="E95" i="5" s="1"/>
  <c r="AM53" i="6"/>
  <c r="AP53" i="6" s="1"/>
  <c r="E53" i="5" s="1"/>
  <c r="AO48" i="6"/>
  <c r="AO69" i="6"/>
  <c r="AO80" i="6"/>
  <c r="AM29" i="6"/>
  <c r="AP29" i="6" s="1"/>
  <c r="E29" i="5" s="1"/>
  <c r="AO34" i="6"/>
  <c r="AO102" i="6"/>
  <c r="AM103" i="6"/>
  <c r="AP103" i="6" s="1"/>
  <c r="E103" i="5" s="1"/>
  <c r="AM24" i="6"/>
  <c r="AP24" i="6" s="1"/>
  <c r="E24" i="5" s="1"/>
  <c r="AO23" i="6"/>
  <c r="AM72" i="6"/>
  <c r="AP72" i="6" s="1"/>
  <c r="E72" i="5" s="1"/>
  <c r="AO70" i="6"/>
  <c r="AM98" i="6"/>
  <c r="AP98" i="6" s="1"/>
  <c r="E98" i="5" s="1"/>
  <c r="AO20" i="6"/>
  <c r="AO55" i="6"/>
  <c r="AM89" i="6"/>
  <c r="AP89" i="6" s="1"/>
  <c r="E89" i="5" s="1"/>
  <c r="AO65" i="6"/>
  <c r="AM13" i="6"/>
  <c r="AP13" i="6" s="1"/>
  <c r="E13" i="5" s="1"/>
  <c r="AM83" i="6"/>
  <c r="AP83" i="6" s="1"/>
  <c r="E83" i="5" s="1"/>
  <c r="AM40" i="6"/>
  <c r="AP40" i="6" s="1"/>
  <c r="E40" i="5" s="1"/>
  <c r="AM82" i="6"/>
  <c r="AP82" i="6" s="1"/>
  <c r="E82" i="5" s="1"/>
  <c r="AM94" i="6"/>
  <c r="AP94" i="6" s="1"/>
  <c r="E94" i="5" s="1"/>
  <c r="AM54" i="6"/>
  <c r="AP54" i="6" s="1"/>
  <c r="E54" i="5" s="1"/>
  <c r="AO87" i="6"/>
  <c r="AO90" i="6"/>
  <c r="AM52" i="6"/>
  <c r="AP52" i="6" s="1"/>
  <c r="E52" i="5" s="1"/>
  <c r="AO95" i="6"/>
  <c r="AM58" i="6"/>
  <c r="AP58" i="6" s="1"/>
  <c r="E58" i="5" s="1"/>
  <c r="AM102" i="6"/>
  <c r="AP102" i="6" s="1"/>
  <c r="E102" i="5" s="1"/>
  <c r="AO49" i="6"/>
  <c r="AM27" i="6"/>
  <c r="AP27" i="6" s="1"/>
  <c r="E27" i="5" s="1"/>
  <c r="AO72" i="6"/>
  <c r="AO97" i="6"/>
  <c r="AM46" i="6"/>
  <c r="AP46" i="6" s="1"/>
  <c r="E46" i="5" s="1"/>
  <c r="AM93" i="6"/>
  <c r="AP93" i="6" s="1"/>
  <c r="E93" i="5" s="1"/>
  <c r="AM33" i="6"/>
  <c r="AP33" i="6" s="1"/>
  <c r="E33" i="5" s="1"/>
  <c r="AM51" i="6"/>
  <c r="AP51" i="6" s="1"/>
  <c r="E51" i="5" s="1"/>
  <c r="AO47" i="6"/>
  <c r="AO14" i="6"/>
  <c r="AM75" i="6"/>
  <c r="AP75" i="6" s="1"/>
  <c r="E75" i="5" s="1"/>
  <c r="AO91" i="6"/>
  <c r="AO84" i="6"/>
  <c r="AM100" i="6"/>
  <c r="AP100" i="6" s="1"/>
  <c r="E100" i="5" s="1"/>
  <c r="AO81" i="6"/>
  <c r="AM25" i="6"/>
  <c r="AP25" i="6" s="1"/>
  <c r="E25" i="5" s="1"/>
  <c r="AO63" i="6"/>
  <c r="AM99" i="6"/>
  <c r="AP99" i="6" s="1"/>
  <c r="E99" i="5" s="1"/>
  <c r="AO77" i="6"/>
  <c r="AM26" i="6"/>
  <c r="AP26" i="6" s="1"/>
  <c r="E26" i="5" s="1"/>
  <c r="AO74" i="6"/>
  <c r="AO73" i="6"/>
  <c r="AO32" i="6"/>
  <c r="AM8" i="6"/>
  <c r="AP8" i="6" s="1"/>
  <c r="E8" i="5" s="1"/>
  <c r="AO61" i="6"/>
  <c r="AM76" i="6"/>
  <c r="AP76" i="6" s="1"/>
  <c r="E76" i="5" s="1"/>
  <c r="AM38" i="6"/>
  <c r="AP38" i="6" s="1"/>
  <c r="E38" i="5" s="1"/>
  <c r="AM9" i="6"/>
  <c r="AP9" i="6" s="1"/>
  <c r="E9" i="5" s="1"/>
  <c r="AO62" i="6"/>
  <c r="AO11" i="6"/>
  <c r="AO22" i="6"/>
  <c r="AM59" i="6"/>
  <c r="AP59" i="6" s="1"/>
  <c r="E59" i="5" s="1"/>
  <c r="AM28" i="6"/>
  <c r="AP28" i="6" s="1"/>
  <c r="E28" i="5" s="1"/>
  <c r="AO46" i="6"/>
  <c r="AM15" i="6"/>
  <c r="AP15" i="6" s="1"/>
  <c r="E15" i="5" s="1"/>
  <c r="AO93" i="6"/>
  <c r="AM12" i="6"/>
  <c r="AP12" i="6" s="1"/>
  <c r="E12" i="5" s="1"/>
  <c r="AO33" i="6"/>
  <c r="AO92" i="6"/>
  <c r="AO71" i="6"/>
  <c r="AM91" i="6"/>
  <c r="AP91" i="6" s="1"/>
  <c r="E91" i="5" s="1"/>
  <c r="AM84" i="6"/>
  <c r="AP84" i="6" s="1"/>
  <c r="E84" i="5" s="1"/>
  <c r="AO100" i="6"/>
  <c r="AO16" i="6"/>
  <c r="AO42" i="6"/>
  <c r="AO25" i="6"/>
  <c r="AM30" i="6"/>
  <c r="AP30" i="6" s="1"/>
  <c r="E30" i="5" s="1"/>
  <c r="AO10" i="6"/>
  <c r="AM63" i="6"/>
  <c r="AP63" i="6" s="1"/>
  <c r="E63" i="5" s="1"/>
  <c r="AM68" i="6"/>
  <c r="AP68" i="6" s="1"/>
  <c r="E68" i="5" s="1"/>
  <c r="AM66" i="6"/>
  <c r="AP66" i="6" s="1"/>
  <c r="E66" i="5" s="1"/>
  <c r="AM77" i="6"/>
  <c r="AP77" i="6" s="1"/>
  <c r="E77" i="5" s="1"/>
  <c r="AO8" i="6"/>
  <c r="AM37" i="6"/>
  <c r="AP37" i="6" s="1"/>
  <c r="E37" i="5" s="1"/>
  <c r="AO76" i="6"/>
  <c r="AO38" i="6"/>
  <c r="AO9" i="6"/>
  <c r="AM88" i="6"/>
  <c r="AP88" i="6" s="1"/>
  <c r="E88" i="5" s="1"/>
  <c r="AM86" i="6"/>
  <c r="AP86" i="6" s="1"/>
  <c r="E86" i="5" s="1"/>
  <c r="AO50" i="6"/>
  <c r="AM41" i="6"/>
  <c r="AP41" i="6" s="1"/>
  <c r="E41" i="5" s="1"/>
  <c r="AM71" i="6"/>
  <c r="AP71" i="6" s="1"/>
  <c r="E71" i="5" s="1"/>
  <c r="AO56" i="6"/>
  <c r="AM47" i="6"/>
  <c r="AP47" i="6" s="1"/>
  <c r="E47" i="5" s="1"/>
  <c r="AM16" i="6"/>
  <c r="AP16" i="6" s="1"/>
  <c r="E16" i="5" s="1"/>
  <c r="AO36" i="6"/>
  <c r="AM42" i="6"/>
  <c r="AP42" i="6" s="1"/>
  <c r="E42" i="5" s="1"/>
  <c r="AO68" i="6"/>
  <c r="AO66" i="6"/>
  <c r="AM21" i="6"/>
  <c r="AP21" i="6" s="1"/>
  <c r="E21" i="5" s="1"/>
  <c r="AM73" i="6"/>
  <c r="AP73" i="6" s="1"/>
  <c r="E73" i="5" s="1"/>
  <c r="AO31" i="6"/>
  <c r="AM104" i="6"/>
  <c r="AP104" i="6" s="1"/>
  <c r="E104" i="5" s="1"/>
  <c r="AO88" i="6"/>
  <c r="AO86" i="6"/>
  <c r="AO59" i="6"/>
  <c r="AM50" i="6"/>
  <c r="AP50" i="6" s="1"/>
  <c r="E50" i="5" s="1"/>
  <c r="AO28" i="6"/>
  <c r="AM97" i="6"/>
  <c r="AP97" i="6" s="1"/>
  <c r="E97" i="5" s="1"/>
  <c r="AO15" i="6"/>
  <c r="AO12" i="6"/>
  <c r="AM92" i="6"/>
  <c r="AP92" i="6" s="1"/>
  <c r="E92" i="5" s="1"/>
  <c r="AM56" i="6"/>
  <c r="AP56" i="6" s="1"/>
  <c r="E56" i="5" s="1"/>
  <c r="AO51" i="6"/>
  <c r="AM14" i="6"/>
  <c r="AP14" i="6" s="1"/>
  <c r="E14" i="5" s="1"/>
  <c r="AO75" i="6"/>
  <c r="AM36" i="6"/>
  <c r="AP36" i="6" s="1"/>
  <c r="E36" i="5" s="1"/>
  <c r="AM81" i="6"/>
  <c r="AP81" i="6" s="1"/>
  <c r="E81" i="5" s="1"/>
  <c r="AO30" i="6"/>
  <c r="AM10" i="6"/>
  <c r="AP10" i="6" s="1"/>
  <c r="E10" i="5" s="1"/>
  <c r="AO99" i="6"/>
  <c r="AO21" i="6"/>
  <c r="AO26" i="6"/>
  <c r="AM74" i="6"/>
  <c r="AP74" i="6" s="1"/>
  <c r="E74" i="5" s="1"/>
  <c r="AM32" i="6"/>
  <c r="AP32" i="6" s="1"/>
  <c r="E32" i="5" s="1"/>
  <c r="AO37" i="6"/>
  <c r="AM31" i="6"/>
  <c r="AP31" i="6" s="1"/>
  <c r="E31" i="5" s="1"/>
  <c r="AO104" i="6"/>
  <c r="AM61" i="6"/>
  <c r="AP61" i="6" s="1"/>
  <c r="E61" i="5" s="1"/>
  <c r="AM22" i="6"/>
  <c r="AP22" i="6" s="1"/>
  <c r="E22" i="5" s="1"/>
  <c r="AO41" i="6"/>
  <c r="AM62" i="6"/>
  <c r="AP62" i="6" s="1"/>
  <c r="E62" i="5" s="1"/>
  <c r="AM11" i="6"/>
  <c r="AP11" i="6" s="1"/>
  <c r="E11" i="5" s="1"/>
  <c r="AO6" i="6"/>
  <c r="AO7" i="6"/>
  <c r="AM6" i="6"/>
  <c r="AM7" i="6"/>
  <c r="AP7" i="6" s="1"/>
  <c r="E7" i="5" s="1"/>
  <c r="AI27" i="6"/>
  <c r="AS10" i="6" s="1"/>
  <c r="L40" i="17" s="1"/>
  <c r="W41" i="19" s="1"/>
  <c r="AF27" i="6"/>
  <c r="AS7" i="6" s="1"/>
  <c r="L37" i="17" s="1"/>
  <c r="T41" i="19" s="1"/>
  <c r="AH27" i="6"/>
  <c r="AS9" i="6" s="1"/>
  <c r="L39" i="17" s="1"/>
  <c r="V41" i="19" s="1"/>
  <c r="AG27" i="6"/>
  <c r="AS8" i="6" s="1"/>
  <c r="L38" i="17" s="1"/>
  <c r="U41" i="19" s="1"/>
  <c r="AO107" i="6" l="1"/>
  <c r="F11" i="5"/>
  <c r="G11" i="5"/>
  <c r="L7" i="17"/>
  <c r="AP6" i="6"/>
  <c r="E6" i="5" s="1"/>
  <c r="AM107" i="6"/>
  <c r="AP107" i="6" s="1"/>
  <c r="G74" i="5"/>
  <c r="F74" i="5"/>
  <c r="G31" i="5"/>
  <c r="F31" i="5"/>
  <c r="L11" i="17"/>
  <c r="G14" i="5"/>
  <c r="F14" i="5"/>
  <c r="F50" i="5"/>
  <c r="G50" i="5"/>
  <c r="F104" i="5"/>
  <c r="G104" i="5"/>
  <c r="F16" i="5"/>
  <c r="G16" i="5"/>
  <c r="L8" i="17"/>
  <c r="L13" i="17"/>
  <c r="F41" i="5"/>
  <c r="G41" i="5"/>
  <c r="G63" i="5"/>
  <c r="F63" i="5"/>
  <c r="L23" i="17"/>
  <c r="F91" i="5"/>
  <c r="G91" i="5"/>
  <c r="G12" i="5"/>
  <c r="F12" i="5"/>
  <c r="F28" i="5"/>
  <c r="G28" i="5"/>
  <c r="F46" i="5"/>
  <c r="L14" i="17"/>
  <c r="G46" i="5"/>
  <c r="G52" i="5"/>
  <c r="F52" i="5"/>
  <c r="F94" i="5"/>
  <c r="G94" i="5"/>
  <c r="G13" i="5"/>
  <c r="F13" i="5"/>
  <c r="G23" i="5"/>
  <c r="F23" i="5"/>
  <c r="F79" i="5"/>
  <c r="G79" i="5"/>
  <c r="F85" i="5"/>
  <c r="G85" i="5"/>
  <c r="G64" i="5"/>
  <c r="F64" i="5"/>
  <c r="F43" i="5"/>
  <c r="G43" i="5"/>
  <c r="F57" i="5"/>
  <c r="G57" i="5"/>
  <c r="G19" i="5"/>
  <c r="F19" i="5"/>
  <c r="G22" i="5"/>
  <c r="F22" i="5"/>
  <c r="G81" i="5"/>
  <c r="F81" i="5"/>
  <c r="L21" i="17"/>
  <c r="F47" i="5"/>
  <c r="G47" i="5"/>
  <c r="F77" i="5"/>
  <c r="G77" i="5"/>
  <c r="G59" i="5"/>
  <c r="F59" i="5"/>
  <c r="G9" i="5"/>
  <c r="F9" i="5"/>
  <c r="F8" i="5"/>
  <c r="G8" i="5"/>
  <c r="L10" i="17"/>
  <c r="F26" i="5"/>
  <c r="G26" i="5"/>
  <c r="G25" i="5"/>
  <c r="F25" i="5"/>
  <c r="F51" i="5"/>
  <c r="L15" i="17"/>
  <c r="G51" i="5"/>
  <c r="G102" i="5"/>
  <c r="F102" i="5"/>
  <c r="G82" i="5"/>
  <c r="F82" i="5"/>
  <c r="F98" i="5"/>
  <c r="G98" i="5"/>
  <c r="G24" i="5"/>
  <c r="F24" i="5"/>
  <c r="F29" i="5"/>
  <c r="G29" i="5"/>
  <c r="F53" i="5"/>
  <c r="G53" i="5"/>
  <c r="F90" i="5"/>
  <c r="G90" i="5"/>
  <c r="G17" i="5"/>
  <c r="F17" i="5"/>
  <c r="G34" i="5"/>
  <c r="F34" i="5"/>
  <c r="G69" i="5"/>
  <c r="F69" i="5"/>
  <c r="F39" i="5"/>
  <c r="G39" i="5"/>
  <c r="G65" i="5"/>
  <c r="F65" i="5"/>
  <c r="F7" i="5"/>
  <c r="G7" i="5"/>
  <c r="F32" i="5"/>
  <c r="G32" i="5"/>
  <c r="G36" i="5"/>
  <c r="F36" i="5"/>
  <c r="L12" i="17"/>
  <c r="F56" i="5"/>
  <c r="L16" i="17"/>
  <c r="G56" i="5"/>
  <c r="F97" i="5"/>
  <c r="G97" i="5"/>
  <c r="F73" i="5"/>
  <c r="G73" i="5"/>
  <c r="G42" i="5"/>
  <c r="F42" i="5"/>
  <c r="L22" i="17"/>
  <c r="G86" i="5"/>
  <c r="F86" i="5"/>
  <c r="G66" i="5"/>
  <c r="F66" i="5"/>
  <c r="L18" i="17"/>
  <c r="G30" i="5"/>
  <c r="F30" i="5"/>
  <c r="G15" i="5"/>
  <c r="F15" i="5"/>
  <c r="G38" i="5"/>
  <c r="F38" i="5"/>
  <c r="G75" i="5"/>
  <c r="F75" i="5"/>
  <c r="G33" i="5"/>
  <c r="F33" i="5"/>
  <c r="G58" i="5"/>
  <c r="F58" i="5"/>
  <c r="F40" i="5"/>
  <c r="G40" i="5"/>
  <c r="G89" i="5"/>
  <c r="F89" i="5"/>
  <c r="F103" i="5"/>
  <c r="G103" i="5"/>
  <c r="F95" i="5"/>
  <c r="G95" i="5"/>
  <c r="F87" i="5"/>
  <c r="G87" i="5"/>
  <c r="F60" i="5"/>
  <c r="G60" i="5"/>
  <c r="F70" i="5"/>
  <c r="G70" i="5"/>
  <c r="F49" i="5"/>
  <c r="G49" i="5"/>
  <c r="F101" i="5"/>
  <c r="G101" i="5"/>
  <c r="F106" i="5"/>
  <c r="G106" i="5"/>
  <c r="F55" i="5"/>
  <c r="G55" i="5"/>
  <c r="G45" i="5"/>
  <c r="F45" i="5"/>
  <c r="F35" i="5"/>
  <c r="G35" i="5"/>
  <c r="AS11" i="6"/>
  <c r="G61" i="5"/>
  <c r="L17" i="17"/>
  <c r="F61" i="5"/>
  <c r="G62" i="5"/>
  <c r="F62" i="5"/>
  <c r="F10" i="5"/>
  <c r="G10" i="5"/>
  <c r="F92" i="5"/>
  <c r="G92" i="5"/>
  <c r="G21" i="5"/>
  <c r="L9" i="17"/>
  <c r="F21" i="5"/>
  <c r="L19" i="17"/>
  <c r="G71" i="5"/>
  <c r="F71" i="5"/>
  <c r="F88" i="5"/>
  <c r="G88" i="5"/>
  <c r="G37" i="5"/>
  <c r="F37" i="5"/>
  <c r="F68" i="5"/>
  <c r="G68" i="5"/>
  <c r="G84" i="5"/>
  <c r="F84" i="5"/>
  <c r="F76" i="5"/>
  <c r="L20" i="17"/>
  <c r="G76" i="5"/>
  <c r="G99" i="5"/>
  <c r="F99" i="5"/>
  <c r="F100" i="5"/>
  <c r="G100" i="5"/>
  <c r="F93" i="5"/>
  <c r="G93" i="5"/>
  <c r="F27" i="5"/>
  <c r="G27" i="5"/>
  <c r="F54" i="5"/>
  <c r="G54" i="5"/>
  <c r="G83" i="5"/>
  <c r="F83" i="5"/>
  <c r="F72" i="5"/>
  <c r="G72" i="5"/>
  <c r="G96" i="5"/>
  <c r="F96" i="5"/>
  <c r="F18" i="5"/>
  <c r="G18" i="5"/>
  <c r="F80" i="5"/>
  <c r="G80" i="5"/>
  <c r="G78" i="5"/>
  <c r="F78" i="5"/>
  <c r="G105" i="5"/>
  <c r="F105" i="5"/>
  <c r="F44" i="5"/>
  <c r="G44" i="5"/>
  <c r="F48" i="5"/>
  <c r="G48" i="5"/>
  <c r="F67" i="5"/>
  <c r="G67" i="5"/>
  <c r="G20" i="5"/>
  <c r="F20" i="5"/>
  <c r="L41" i="17"/>
  <c r="S41" i="19"/>
  <c r="L26" i="17" l="1"/>
  <c r="L29" i="17"/>
  <c r="S12" i="19" s="1"/>
  <c r="I106" i="5"/>
  <c r="I84" i="5"/>
  <c r="M84" i="5" s="1"/>
  <c r="I68" i="5"/>
  <c r="I19" i="5"/>
  <c r="H68" i="5"/>
  <c r="L68" i="5" s="1"/>
  <c r="H45" i="5"/>
  <c r="L45" i="5" s="1"/>
  <c r="H19" i="5"/>
  <c r="H73" i="5"/>
  <c r="H55" i="5"/>
  <c r="L55" i="5" s="1"/>
  <c r="I100" i="5"/>
  <c r="M100" i="5" s="1"/>
  <c r="H85" i="5"/>
  <c r="H38" i="5"/>
  <c r="H72" i="5"/>
  <c r="L72" i="5" s="1"/>
  <c r="I11" i="5"/>
  <c r="M11" i="5" s="1"/>
  <c r="H21" i="5"/>
  <c r="I49" i="5"/>
  <c r="K48" i="5"/>
  <c r="J48" i="5"/>
  <c r="H106" i="5"/>
  <c r="I81" i="5"/>
  <c r="H97" i="5"/>
  <c r="L97" i="5" s="1"/>
  <c r="H84" i="5"/>
  <c r="L84" i="5" s="1"/>
  <c r="J27" i="5"/>
  <c r="I28" i="5"/>
  <c r="K27" i="5"/>
  <c r="I101" i="5"/>
  <c r="I77" i="5"/>
  <c r="I85" i="5"/>
  <c r="M85" i="5" s="1"/>
  <c r="I38" i="5"/>
  <c r="M38" i="5" s="1"/>
  <c r="J37" i="5"/>
  <c r="K37" i="5"/>
  <c r="I72" i="5"/>
  <c r="K21" i="5"/>
  <c r="I22" i="5"/>
  <c r="M22" i="5" s="1"/>
  <c r="J21" i="5"/>
  <c r="H11" i="5"/>
  <c r="H36" i="5"/>
  <c r="L36" i="5" s="1"/>
  <c r="H56" i="5"/>
  <c r="L56" i="5" s="1"/>
  <c r="H102" i="5"/>
  <c r="L102" i="5" s="1"/>
  <c r="H71" i="5"/>
  <c r="H88" i="5"/>
  <c r="L88" i="5" s="1"/>
  <c r="H104" i="5"/>
  <c r="H41" i="5"/>
  <c r="J33" i="5"/>
  <c r="I34" i="5"/>
  <c r="K33" i="5"/>
  <c r="K38" i="5"/>
  <c r="J38" i="5"/>
  <c r="I39" i="5"/>
  <c r="M39" i="5" s="1"/>
  <c r="I31" i="5"/>
  <c r="J30" i="5"/>
  <c r="K30" i="5"/>
  <c r="H87" i="5"/>
  <c r="L87" i="5" s="1"/>
  <c r="J42" i="5"/>
  <c r="K42" i="5"/>
  <c r="I43" i="5"/>
  <c r="H98" i="5"/>
  <c r="H33" i="5"/>
  <c r="I66" i="5"/>
  <c r="M66" i="5" s="1"/>
  <c r="I70" i="5"/>
  <c r="M70" i="5" s="1"/>
  <c r="I18" i="5"/>
  <c r="M18" i="5" s="1"/>
  <c r="H54" i="5"/>
  <c r="K24" i="5"/>
  <c r="J24" i="5"/>
  <c r="I25" i="5"/>
  <c r="I83" i="5"/>
  <c r="M83" i="5" s="1"/>
  <c r="K26" i="5"/>
  <c r="I27" i="5"/>
  <c r="J26" i="5"/>
  <c r="H9" i="5"/>
  <c r="L9" i="5" s="1"/>
  <c r="I60" i="5"/>
  <c r="M60" i="5" s="1"/>
  <c r="H48" i="5"/>
  <c r="L48" i="5" s="1"/>
  <c r="H23" i="5"/>
  <c r="I58" i="5"/>
  <c r="H65" i="5"/>
  <c r="L65" i="5" s="1"/>
  <c r="I80" i="5"/>
  <c r="H14" i="5"/>
  <c r="L14" i="5" s="1"/>
  <c r="H53" i="5"/>
  <c r="H47" i="5"/>
  <c r="L47" i="5" s="1"/>
  <c r="I13" i="5"/>
  <c r="M13" i="5" s="1"/>
  <c r="H64" i="5"/>
  <c r="L64" i="5" s="1"/>
  <c r="I105" i="5"/>
  <c r="H15" i="5"/>
  <c r="L15" i="5" s="1"/>
  <c r="I32" i="5"/>
  <c r="M32" i="5" s="1"/>
  <c r="M31" i="5"/>
  <c r="K31" i="5"/>
  <c r="J31" i="5"/>
  <c r="G6" i="5"/>
  <c r="F6" i="5"/>
  <c r="E107" i="5"/>
  <c r="L6" i="17"/>
  <c r="H49" i="5"/>
  <c r="L49" i="5" s="1"/>
  <c r="I97" i="5"/>
  <c r="H28" i="5"/>
  <c r="L28" i="5" s="1"/>
  <c r="M68" i="5"/>
  <c r="I69" i="5"/>
  <c r="M69" i="5" s="1"/>
  <c r="I89" i="5"/>
  <c r="L28" i="17"/>
  <c r="I93" i="5"/>
  <c r="M93" i="5" s="1"/>
  <c r="H63" i="5"/>
  <c r="L63" i="5" s="1"/>
  <c r="I62" i="5"/>
  <c r="H46" i="5"/>
  <c r="L46" i="5" s="1"/>
  <c r="M106" i="5"/>
  <c r="J49" i="5"/>
  <c r="M49" i="5"/>
  <c r="I50" i="5"/>
  <c r="K49" i="5"/>
  <c r="I61" i="5"/>
  <c r="I96" i="5"/>
  <c r="H90" i="5"/>
  <c r="H59" i="5"/>
  <c r="L59" i="5" s="1"/>
  <c r="H76" i="5"/>
  <c r="L76" i="5" s="1"/>
  <c r="H16" i="5"/>
  <c r="I87" i="5"/>
  <c r="M87" i="5" s="1"/>
  <c r="I74" i="5"/>
  <c r="M74" i="5" s="1"/>
  <c r="I57" i="5"/>
  <c r="M57" i="5" s="1"/>
  <c r="H37" i="5"/>
  <c r="L37" i="5" s="1"/>
  <c r="I8" i="5"/>
  <c r="I40" i="5"/>
  <c r="K39" i="5"/>
  <c r="J39" i="5"/>
  <c r="H35" i="5"/>
  <c r="I91" i="5"/>
  <c r="M91" i="5" s="1"/>
  <c r="I30" i="5"/>
  <c r="M30" i="5" s="1"/>
  <c r="K29" i="5"/>
  <c r="J29" i="5"/>
  <c r="I99" i="5"/>
  <c r="M99" i="5" s="1"/>
  <c r="H103" i="5"/>
  <c r="H52" i="5"/>
  <c r="L52" i="5" s="1"/>
  <c r="H27" i="5"/>
  <c r="H10" i="5"/>
  <c r="L10" i="5" s="1"/>
  <c r="I78" i="5"/>
  <c r="M78" i="5" s="1"/>
  <c r="M77" i="5"/>
  <c r="L30" i="17"/>
  <c r="J22" i="5"/>
  <c r="K22" i="5"/>
  <c r="I23" i="5"/>
  <c r="H58" i="5"/>
  <c r="I65" i="5"/>
  <c r="H80" i="5"/>
  <c r="I14" i="5"/>
  <c r="M14" i="5" s="1"/>
  <c r="I53" i="5"/>
  <c r="I29" i="5"/>
  <c r="M28" i="5"/>
  <c r="K28" i="5"/>
  <c r="J28" i="5"/>
  <c r="I92" i="5"/>
  <c r="I64" i="5"/>
  <c r="M64" i="5" s="1"/>
  <c r="H105" i="5"/>
  <c r="L104" i="5"/>
  <c r="I15" i="5"/>
  <c r="M15" i="5" s="1"/>
  <c r="H75" i="5"/>
  <c r="L75" i="5" s="1"/>
  <c r="H79" i="5"/>
  <c r="L79" i="5" s="1"/>
  <c r="M72" i="5"/>
  <c r="I73" i="5"/>
  <c r="I55" i="5"/>
  <c r="I94" i="5"/>
  <c r="M94" i="5" s="1"/>
  <c r="H100" i="5"/>
  <c r="H77" i="5"/>
  <c r="L77" i="5" s="1"/>
  <c r="H69" i="5"/>
  <c r="L69" i="5" s="1"/>
  <c r="H89" i="5"/>
  <c r="L89" i="5" s="1"/>
  <c r="L21" i="5"/>
  <c r="H22" i="5"/>
  <c r="H93" i="5"/>
  <c r="M62" i="5"/>
  <c r="I63" i="5"/>
  <c r="I46" i="5"/>
  <c r="K45" i="5"/>
  <c r="J45" i="5"/>
  <c r="L106" i="5"/>
  <c r="H50" i="5"/>
  <c r="L50" i="5" s="1"/>
  <c r="H61" i="5"/>
  <c r="H96" i="5"/>
  <c r="L96" i="5" s="1"/>
  <c r="M89" i="5"/>
  <c r="I90" i="5"/>
  <c r="I59" i="5"/>
  <c r="M58" i="5"/>
  <c r="I76" i="5"/>
  <c r="I16" i="5"/>
  <c r="M16" i="5" s="1"/>
  <c r="H67" i="5"/>
  <c r="H74" i="5"/>
  <c r="L74" i="5" s="1"/>
  <c r="L73" i="5"/>
  <c r="K36" i="5"/>
  <c r="I37" i="5"/>
  <c r="J36" i="5"/>
  <c r="H8" i="5"/>
  <c r="L8" i="5" s="1"/>
  <c r="H40" i="5"/>
  <c r="L40" i="5" s="1"/>
  <c r="J34" i="5"/>
  <c r="M34" i="5"/>
  <c r="K34" i="5"/>
  <c r="I35" i="5"/>
  <c r="H91" i="5"/>
  <c r="L90" i="5"/>
  <c r="H30" i="5"/>
  <c r="L30" i="5" s="1"/>
  <c r="H99" i="5"/>
  <c r="L98" i="5"/>
  <c r="I103" i="5"/>
  <c r="M103" i="5" s="1"/>
  <c r="H26" i="5"/>
  <c r="I10" i="5"/>
  <c r="M10" i="5" s="1"/>
  <c r="H78" i="5"/>
  <c r="H82" i="5"/>
  <c r="L82" i="5" s="1"/>
  <c r="L19" i="5"/>
  <c r="H20" i="5"/>
  <c r="J43" i="5"/>
  <c r="K43" i="5"/>
  <c r="I44" i="5"/>
  <c r="M44" i="5" s="1"/>
  <c r="M43" i="5"/>
  <c r="I86" i="5"/>
  <c r="M86" i="5" s="1"/>
  <c r="H24" i="5"/>
  <c r="L24" i="5" s="1"/>
  <c r="L23" i="5"/>
  <c r="I95" i="5"/>
  <c r="M95" i="5" s="1"/>
  <c r="K46" i="5"/>
  <c r="M46" i="5"/>
  <c r="I47" i="5"/>
  <c r="M47" i="5" s="1"/>
  <c r="J46" i="5"/>
  <c r="H29" i="5"/>
  <c r="L29" i="5" s="1"/>
  <c r="L91" i="5"/>
  <c r="H92" i="5"/>
  <c r="L92" i="5" s="1"/>
  <c r="J41" i="5"/>
  <c r="K41" i="5"/>
  <c r="I42" i="5"/>
  <c r="I17" i="5"/>
  <c r="K50" i="5"/>
  <c r="M50" i="5"/>
  <c r="J50" i="5"/>
  <c r="I51" i="5"/>
  <c r="M51" i="5" s="1"/>
  <c r="L27" i="17"/>
  <c r="I75" i="5"/>
  <c r="M75" i="5" s="1"/>
  <c r="I12" i="5"/>
  <c r="K20" i="5"/>
  <c r="I21" i="5"/>
  <c r="J20" i="5"/>
  <c r="H81" i="5"/>
  <c r="L80" i="5"/>
  <c r="L100" i="5"/>
  <c r="H101" i="5"/>
  <c r="J44" i="5"/>
  <c r="I45" i="5"/>
  <c r="K44" i="5"/>
  <c r="I79" i="5"/>
  <c r="M79" i="5" s="1"/>
  <c r="H94" i="5"/>
  <c r="L93" i="5"/>
  <c r="L61" i="5"/>
  <c r="H62" i="5"/>
  <c r="L62" i="5" s="1"/>
  <c r="K35" i="5"/>
  <c r="I36" i="5"/>
  <c r="M35" i="5"/>
  <c r="J35" i="5"/>
  <c r="I56" i="5"/>
  <c r="M55" i="5"/>
  <c r="M101" i="5"/>
  <c r="I102" i="5"/>
  <c r="I71" i="5"/>
  <c r="I88" i="5"/>
  <c r="M88" i="5" s="1"/>
  <c r="I104" i="5"/>
  <c r="J40" i="5"/>
  <c r="K40" i="5"/>
  <c r="I41" i="5"/>
  <c r="M41" i="5" s="1"/>
  <c r="M40" i="5"/>
  <c r="L33" i="5"/>
  <c r="H34" i="5"/>
  <c r="H39" i="5"/>
  <c r="L38" i="5"/>
  <c r="H31" i="5"/>
  <c r="L31" i="5" s="1"/>
  <c r="I67" i="5"/>
  <c r="H43" i="5"/>
  <c r="L43" i="5" s="1"/>
  <c r="M97" i="5"/>
  <c r="I98" i="5"/>
  <c r="M98" i="5" s="1"/>
  <c r="H57" i="5"/>
  <c r="I33" i="5"/>
  <c r="J32" i="5"/>
  <c r="K32" i="5"/>
  <c r="H66" i="5"/>
  <c r="H70" i="5"/>
  <c r="L70" i="5" s="1"/>
  <c r="H18" i="5"/>
  <c r="M53" i="5"/>
  <c r="I54" i="5"/>
  <c r="H25" i="5"/>
  <c r="H83" i="5"/>
  <c r="K51" i="5"/>
  <c r="I52" i="5"/>
  <c r="M52" i="5" s="1"/>
  <c r="J51" i="5"/>
  <c r="J25" i="5"/>
  <c r="K25" i="5"/>
  <c r="I26" i="5"/>
  <c r="M25" i="5"/>
  <c r="I9" i="5"/>
  <c r="M8" i="5"/>
  <c r="H60" i="5"/>
  <c r="L60" i="5" s="1"/>
  <c r="J47" i="5"/>
  <c r="K47" i="5"/>
  <c r="I48" i="5"/>
  <c r="M48" i="5" s="1"/>
  <c r="I82" i="5"/>
  <c r="M81" i="5"/>
  <c r="I20" i="5"/>
  <c r="M20" i="5" s="1"/>
  <c r="M19" i="5"/>
  <c r="H44" i="5"/>
  <c r="H86" i="5"/>
  <c r="L86" i="5" s="1"/>
  <c r="L85" i="5"/>
  <c r="M23" i="5"/>
  <c r="J23" i="5"/>
  <c r="K23" i="5"/>
  <c r="I24" i="5"/>
  <c r="H95" i="5"/>
  <c r="L94" i="5"/>
  <c r="H13" i="5"/>
  <c r="H42" i="5"/>
  <c r="L42" i="5" s="1"/>
  <c r="L41" i="5"/>
  <c r="H17" i="5"/>
  <c r="L17" i="5" s="1"/>
  <c r="L16" i="5"/>
  <c r="H51" i="5"/>
  <c r="H32" i="5"/>
  <c r="L11" i="5"/>
  <c r="H12" i="5"/>
  <c r="L12" i="5" s="1"/>
  <c r="R42" i="5" l="1"/>
  <c r="S41" i="5"/>
  <c r="R94" i="5"/>
  <c r="S51" i="5"/>
  <c r="R29" i="5"/>
  <c r="L25" i="5"/>
  <c r="R25" i="5" s="1"/>
  <c r="L66" i="5"/>
  <c r="R66" i="5" s="1"/>
  <c r="S46" i="5"/>
  <c r="M29" i="5"/>
  <c r="S29" i="5" s="1"/>
  <c r="S91" i="5"/>
  <c r="M56" i="5"/>
  <c r="S56" i="5" s="1"/>
  <c r="S87" i="5"/>
  <c r="R76" i="5"/>
  <c r="R46" i="5"/>
  <c r="L27" i="5"/>
  <c r="R27" i="5" s="1"/>
  <c r="R49" i="5"/>
  <c r="H7" i="5"/>
  <c r="S13" i="5"/>
  <c r="S25" i="5"/>
  <c r="S70" i="5"/>
  <c r="R33" i="5"/>
  <c r="S43" i="5"/>
  <c r="R87" i="5"/>
  <c r="T87" i="5" s="1"/>
  <c r="M33" i="5"/>
  <c r="S33" i="5" s="1"/>
  <c r="R104" i="5"/>
  <c r="R11" i="5"/>
  <c r="M37" i="5"/>
  <c r="S37" i="5" s="1"/>
  <c r="S85" i="5"/>
  <c r="S28" i="5"/>
  <c r="R97" i="5"/>
  <c r="R106" i="5"/>
  <c r="L44" i="5"/>
  <c r="R44" i="5" s="1"/>
  <c r="S19" i="5"/>
  <c r="S84" i="5"/>
  <c r="S48" i="5"/>
  <c r="R60" i="5"/>
  <c r="R31" i="5"/>
  <c r="R62" i="5"/>
  <c r="S75" i="5"/>
  <c r="R24" i="5"/>
  <c r="S44" i="5"/>
  <c r="R91" i="5"/>
  <c r="R8" i="5"/>
  <c r="R61" i="5"/>
  <c r="M45" i="5"/>
  <c r="S45" i="5" s="1"/>
  <c r="R100" i="5"/>
  <c r="M54" i="5"/>
  <c r="S54" i="5" s="1"/>
  <c r="L78" i="5"/>
  <c r="R78" i="5" s="1"/>
  <c r="M63" i="5"/>
  <c r="S63" i="5" s="1"/>
  <c r="S53" i="5"/>
  <c r="S78" i="5"/>
  <c r="L26" i="5"/>
  <c r="R26" i="5" s="1"/>
  <c r="M90" i="5"/>
  <c r="S90" i="5" s="1"/>
  <c r="S8" i="5"/>
  <c r="S57" i="5"/>
  <c r="R90" i="5"/>
  <c r="M61" i="5"/>
  <c r="S61" i="5" s="1"/>
  <c r="S93" i="5"/>
  <c r="S89" i="5"/>
  <c r="R28" i="5"/>
  <c r="T28" i="5" s="1"/>
  <c r="I7" i="5"/>
  <c r="S32" i="5"/>
  <c r="M104" i="5"/>
  <c r="S104" i="5" s="1"/>
  <c r="M12" i="5"/>
  <c r="S12" i="5" s="1"/>
  <c r="S58" i="5"/>
  <c r="R48" i="5"/>
  <c r="R9" i="5"/>
  <c r="L53" i="5"/>
  <c r="R53" i="5" s="1"/>
  <c r="T53" i="5" s="1"/>
  <c r="L32" i="5"/>
  <c r="R32" i="5" s="1"/>
  <c r="S31" i="5"/>
  <c r="L103" i="5"/>
  <c r="R103" i="5" s="1"/>
  <c r="R56" i="5"/>
  <c r="M21" i="5"/>
  <c r="S21" i="5" s="1"/>
  <c r="S101" i="5"/>
  <c r="L105" i="5"/>
  <c r="R105" i="5" s="1"/>
  <c r="S49" i="5"/>
  <c r="S11" i="5"/>
  <c r="R38" i="5"/>
  <c r="S100" i="5"/>
  <c r="R73" i="5"/>
  <c r="R45" i="5"/>
  <c r="R17" i="5"/>
  <c r="R86" i="5"/>
  <c r="S20" i="5"/>
  <c r="R70" i="5"/>
  <c r="R43" i="5"/>
  <c r="T43" i="5" s="1"/>
  <c r="S88" i="5"/>
  <c r="S79" i="5"/>
  <c r="I6" i="5"/>
  <c r="M6" i="5" s="1"/>
  <c r="R92" i="5"/>
  <c r="L81" i="5"/>
  <c r="R81" i="5" s="1"/>
  <c r="S10" i="5"/>
  <c r="S103" i="5"/>
  <c r="S35" i="5"/>
  <c r="L39" i="5"/>
  <c r="R39" i="5" s="1"/>
  <c r="S16" i="5"/>
  <c r="R96" i="5"/>
  <c r="R50" i="5"/>
  <c r="R69" i="5"/>
  <c r="L99" i="5"/>
  <c r="R99" i="5" s="1"/>
  <c r="S55" i="5"/>
  <c r="R79" i="5"/>
  <c r="S15" i="5"/>
  <c r="S64" i="5"/>
  <c r="R80" i="5"/>
  <c r="L57" i="5"/>
  <c r="R57" i="5" s="1"/>
  <c r="R52" i="5"/>
  <c r="S40" i="5"/>
  <c r="S74" i="5"/>
  <c r="L58" i="5"/>
  <c r="R58" i="5" s="1"/>
  <c r="T58" i="5" s="1"/>
  <c r="S62" i="5"/>
  <c r="M92" i="5"/>
  <c r="S92" i="5" s="1"/>
  <c r="S69" i="5"/>
  <c r="S97" i="5"/>
  <c r="L25" i="17"/>
  <c r="L24" i="17"/>
  <c r="R15" i="5"/>
  <c r="R47" i="5"/>
  <c r="L13" i="5"/>
  <c r="R13" i="5" s="1"/>
  <c r="T13" i="5" s="1"/>
  <c r="L22" i="5"/>
  <c r="R22" i="5" s="1"/>
  <c r="S60" i="5"/>
  <c r="M82" i="5"/>
  <c r="S82" i="5" s="1"/>
  <c r="M24" i="5"/>
  <c r="S24" i="5" s="1"/>
  <c r="M17" i="5"/>
  <c r="S17" i="5" s="1"/>
  <c r="S66" i="5"/>
  <c r="R98" i="5"/>
  <c r="S39" i="5"/>
  <c r="R102" i="5"/>
  <c r="R36" i="5"/>
  <c r="M71" i="5"/>
  <c r="S71" i="5" s="1"/>
  <c r="M76" i="5"/>
  <c r="S76" i="5" s="1"/>
  <c r="L83" i="5"/>
  <c r="R83" i="5" s="1"/>
  <c r="M80" i="5"/>
  <c r="S80" i="5" s="1"/>
  <c r="R21" i="5"/>
  <c r="R72" i="5"/>
  <c r="L54" i="5"/>
  <c r="R54" i="5" s="1"/>
  <c r="T54" i="5" s="1"/>
  <c r="L18" i="5"/>
  <c r="R18" i="5" s="1"/>
  <c r="R68" i="5"/>
  <c r="M67" i="5"/>
  <c r="S67" i="5" s="1"/>
  <c r="M105" i="5"/>
  <c r="S105" i="5" s="1"/>
  <c r="R12" i="5"/>
  <c r="S52" i="5"/>
  <c r="S98" i="5"/>
  <c r="H6" i="5"/>
  <c r="S47" i="5"/>
  <c r="S95" i="5"/>
  <c r="S86" i="5"/>
  <c r="R82" i="5"/>
  <c r="M9" i="5"/>
  <c r="S9" i="5" s="1"/>
  <c r="M102" i="5"/>
  <c r="S102" i="5" s="1"/>
  <c r="R30" i="5"/>
  <c r="R40" i="5"/>
  <c r="M36" i="5"/>
  <c r="S36" i="5" s="1"/>
  <c r="R74" i="5"/>
  <c r="T74" i="5" s="1"/>
  <c r="L95" i="5"/>
  <c r="R95" i="5" s="1"/>
  <c r="T95" i="5" s="1"/>
  <c r="R93" i="5"/>
  <c r="T93" i="5" s="1"/>
  <c r="R89" i="5"/>
  <c r="T89" i="5" s="1"/>
  <c r="R77" i="5"/>
  <c r="S94" i="5"/>
  <c r="S73" i="5"/>
  <c r="R75" i="5"/>
  <c r="S14" i="5"/>
  <c r="S23" i="5"/>
  <c r="R10" i="5"/>
  <c r="T10" i="5" s="1"/>
  <c r="L51" i="5"/>
  <c r="R51" i="5" s="1"/>
  <c r="S99" i="5"/>
  <c r="S30" i="5"/>
  <c r="L34" i="5"/>
  <c r="R34" i="5" s="1"/>
  <c r="T34" i="5" s="1"/>
  <c r="R37" i="5"/>
  <c r="M73" i="5"/>
  <c r="R16" i="5"/>
  <c r="R59" i="5"/>
  <c r="S50" i="5"/>
  <c r="R63" i="5"/>
  <c r="M96" i="5"/>
  <c r="S96" i="5" s="1"/>
  <c r="R64" i="5"/>
  <c r="T64" i="5" s="1"/>
  <c r="R14" i="5"/>
  <c r="R65" i="5"/>
  <c r="R23" i="5"/>
  <c r="M59" i="5"/>
  <c r="S59" i="5" s="1"/>
  <c r="M26" i="5"/>
  <c r="S26" i="5" s="1"/>
  <c r="S83" i="5"/>
  <c r="S18" i="5"/>
  <c r="M65" i="5"/>
  <c r="S65" i="5" s="1"/>
  <c r="M42" i="5"/>
  <c r="S42" i="5" s="1"/>
  <c r="S34" i="5"/>
  <c r="R41" i="5"/>
  <c r="R88" i="5"/>
  <c r="L101" i="5"/>
  <c r="R101" i="5" s="1"/>
  <c r="T101" i="5" s="1"/>
  <c r="L35" i="5"/>
  <c r="R35" i="5" s="1"/>
  <c r="T35" i="5" s="1"/>
  <c r="S22" i="5"/>
  <c r="S72" i="5"/>
  <c r="S38" i="5"/>
  <c r="S77" i="5"/>
  <c r="M27" i="5"/>
  <c r="S27" i="5" s="1"/>
  <c r="R84" i="5"/>
  <c r="T84" i="5" s="1"/>
  <c r="S81" i="5"/>
  <c r="L20" i="5"/>
  <c r="R20" i="5" s="1"/>
  <c r="T20" i="5" s="1"/>
  <c r="L71" i="5"/>
  <c r="R71" i="5" s="1"/>
  <c r="R85" i="5"/>
  <c r="T85" i="5" s="1"/>
  <c r="R55" i="5"/>
  <c r="T55" i="5" s="1"/>
  <c r="R19" i="5"/>
  <c r="T19" i="5" s="1"/>
  <c r="L67" i="5"/>
  <c r="R67" i="5" s="1"/>
  <c r="T67" i="5" s="1"/>
  <c r="S68" i="5"/>
  <c r="S106" i="5"/>
  <c r="T70" i="5" l="1"/>
  <c r="T88" i="5"/>
  <c r="T57" i="5"/>
  <c r="T75" i="5"/>
  <c r="T48" i="5"/>
  <c r="T15" i="5"/>
  <c r="T32" i="5"/>
  <c r="AN32" i="5" s="1"/>
  <c r="T79" i="5"/>
  <c r="AN79" i="5" s="1"/>
  <c r="X19" i="5"/>
  <c r="T98" i="5"/>
  <c r="X10" i="5"/>
  <c r="X12" i="5"/>
  <c r="T18" i="5"/>
  <c r="T83" i="5"/>
  <c r="AN83" i="5" s="1"/>
  <c r="T22" i="5"/>
  <c r="AL22" i="5" s="1"/>
  <c r="T99" i="5"/>
  <c r="AL99" i="5" s="1"/>
  <c r="T25" i="5"/>
  <c r="X20" i="5"/>
  <c r="T39" i="5"/>
  <c r="T103" i="5"/>
  <c r="T78" i="5"/>
  <c r="AL78" i="5" s="1"/>
  <c r="T44" i="5"/>
  <c r="AN44" i="5" s="1"/>
  <c r="AL67" i="5"/>
  <c r="AN67" i="5"/>
  <c r="AN20" i="5"/>
  <c r="AL20" i="5"/>
  <c r="AL35" i="5"/>
  <c r="AN35" i="5"/>
  <c r="AN58" i="5"/>
  <c r="AL58" i="5"/>
  <c r="AL57" i="5"/>
  <c r="AN57" i="5"/>
  <c r="T27" i="5"/>
  <c r="X16" i="5"/>
  <c r="AN101" i="5"/>
  <c r="AL101" i="5"/>
  <c r="W15" i="5"/>
  <c r="T51" i="5"/>
  <c r="AL18" i="5"/>
  <c r="AN18" i="5"/>
  <c r="X9" i="5"/>
  <c r="W18" i="5"/>
  <c r="T66" i="5"/>
  <c r="AL34" i="5"/>
  <c r="AN34" i="5"/>
  <c r="AN54" i="5"/>
  <c r="AL54" i="5"/>
  <c r="AL53" i="5"/>
  <c r="AN53" i="5"/>
  <c r="AL25" i="5"/>
  <c r="AN25" i="5"/>
  <c r="W19" i="5"/>
  <c r="T71" i="5"/>
  <c r="AL95" i="5"/>
  <c r="AN95" i="5"/>
  <c r="AN13" i="5"/>
  <c r="AL13" i="5"/>
  <c r="AL39" i="5"/>
  <c r="AN39" i="5"/>
  <c r="W21" i="5"/>
  <c r="T81" i="5"/>
  <c r="T105" i="5"/>
  <c r="AN103" i="5"/>
  <c r="AL103" i="5"/>
  <c r="W10" i="5"/>
  <c r="T26" i="5"/>
  <c r="AN78" i="5"/>
  <c r="AL44" i="5"/>
  <c r="AL85" i="5"/>
  <c r="AN85" i="5"/>
  <c r="AN84" i="5"/>
  <c r="AL84" i="5"/>
  <c r="AL88" i="5"/>
  <c r="AN88" i="5"/>
  <c r="AN64" i="5"/>
  <c r="AL64" i="5"/>
  <c r="T37" i="5"/>
  <c r="T77" i="5"/>
  <c r="T30" i="5"/>
  <c r="X22" i="5"/>
  <c r="T68" i="5"/>
  <c r="W9" i="5"/>
  <c r="T21" i="5"/>
  <c r="AN98" i="5"/>
  <c r="AL98" i="5"/>
  <c r="T47" i="5"/>
  <c r="T52" i="5"/>
  <c r="T69" i="5"/>
  <c r="AL70" i="5"/>
  <c r="AN70" i="5"/>
  <c r="T17" i="5"/>
  <c r="T38" i="5"/>
  <c r="T9" i="5"/>
  <c r="M7" i="5"/>
  <c r="S7" i="5" s="1"/>
  <c r="W11" i="5"/>
  <c r="T31" i="5"/>
  <c r="T49" i="5"/>
  <c r="T29" i="5"/>
  <c r="W13" i="5"/>
  <c r="T41" i="5"/>
  <c r="T23" i="5"/>
  <c r="T59" i="5"/>
  <c r="AL10" i="5"/>
  <c r="AN10" i="5"/>
  <c r="AN75" i="5"/>
  <c r="AL75" i="5"/>
  <c r="AL89" i="5"/>
  <c r="AN89" i="5"/>
  <c r="AN74" i="5"/>
  <c r="AL74" i="5"/>
  <c r="T12" i="5"/>
  <c r="T36" i="5"/>
  <c r="W12" i="5"/>
  <c r="X18" i="5"/>
  <c r="AN15" i="5"/>
  <c r="AL15" i="5"/>
  <c r="T50" i="5"/>
  <c r="T92" i="5"/>
  <c r="T45" i="5"/>
  <c r="X7" i="5"/>
  <c r="X11" i="5"/>
  <c r="AL48" i="5"/>
  <c r="AN48" i="5"/>
  <c r="T8" i="5"/>
  <c r="T62" i="5"/>
  <c r="T106" i="5"/>
  <c r="AL87" i="5"/>
  <c r="AN87" i="5"/>
  <c r="X14" i="5"/>
  <c r="T94" i="5"/>
  <c r="X13" i="5"/>
  <c r="AL19" i="5"/>
  <c r="AN19" i="5"/>
  <c r="T63" i="5"/>
  <c r="AN93" i="5"/>
  <c r="AL93" i="5"/>
  <c r="T102" i="5"/>
  <c r="T80" i="5"/>
  <c r="T96" i="5"/>
  <c r="S6" i="5"/>
  <c r="AL43" i="5"/>
  <c r="AN43" i="5"/>
  <c r="T73" i="5"/>
  <c r="W16" i="5"/>
  <c r="T56" i="5"/>
  <c r="AN28" i="5"/>
  <c r="AL28" i="5"/>
  <c r="X17" i="5"/>
  <c r="T100" i="5"/>
  <c r="T61" i="5"/>
  <c r="W17" i="5"/>
  <c r="W23" i="5"/>
  <c r="T91" i="5"/>
  <c r="T24" i="5"/>
  <c r="T97" i="5"/>
  <c r="W7" i="5"/>
  <c r="T11" i="5"/>
  <c r="L7" i="5"/>
  <c r="R7" i="5" s="1"/>
  <c r="T46" i="5"/>
  <c r="W14" i="5"/>
  <c r="X23" i="5"/>
  <c r="X15" i="5"/>
  <c r="T42" i="5"/>
  <c r="T65" i="5"/>
  <c r="T16" i="5"/>
  <c r="W8" i="5"/>
  <c r="AN55" i="5"/>
  <c r="AL55" i="5"/>
  <c r="X21" i="5"/>
  <c r="T14" i="5"/>
  <c r="T40" i="5"/>
  <c r="T82" i="5"/>
  <c r="T72" i="5"/>
  <c r="X8" i="5"/>
  <c r="W22" i="5"/>
  <c r="T86" i="5"/>
  <c r="T90" i="5"/>
  <c r="T60" i="5"/>
  <c r="T104" i="5"/>
  <c r="T33" i="5"/>
  <c r="L6" i="5"/>
  <c r="R6" i="5" s="1"/>
  <c r="T76" i="5"/>
  <c r="W20" i="5"/>
  <c r="AL79" i="5" l="1"/>
  <c r="AN99" i="5"/>
  <c r="AL83" i="5"/>
  <c r="AL32" i="5"/>
  <c r="AN22" i="5"/>
  <c r="T7" i="5"/>
  <c r="W6" i="5"/>
  <c r="W24" i="5" s="1"/>
  <c r="T6" i="5"/>
  <c r="AN90" i="5"/>
  <c r="AL90" i="5"/>
  <c r="AN86" i="5"/>
  <c r="Y22" i="5"/>
  <c r="AL86" i="5"/>
  <c r="AN104" i="5"/>
  <c r="AL104" i="5"/>
  <c r="AN40" i="5"/>
  <c r="AL40" i="5"/>
  <c r="Y8" i="5"/>
  <c r="AN16" i="5"/>
  <c r="AL16" i="5"/>
  <c r="AN24" i="5"/>
  <c r="AL24" i="5"/>
  <c r="Y17" i="5"/>
  <c r="AL61" i="5"/>
  <c r="AN61" i="5"/>
  <c r="AL80" i="5"/>
  <c r="AN80" i="5"/>
  <c r="AN94" i="5"/>
  <c r="AL94" i="5"/>
  <c r="AN8" i="5"/>
  <c r="AL8" i="5"/>
  <c r="AN92" i="5"/>
  <c r="AL92" i="5"/>
  <c r="AL36" i="5"/>
  <c r="AN36" i="5"/>
  <c r="Y12" i="5"/>
  <c r="Y13" i="5"/>
  <c r="AL41" i="5"/>
  <c r="AN41" i="5"/>
  <c r="AN31" i="5"/>
  <c r="AL31" i="5"/>
  <c r="Y11" i="5"/>
  <c r="AL9" i="5"/>
  <c r="AN9" i="5"/>
  <c r="AL52" i="5"/>
  <c r="AN52" i="5"/>
  <c r="AL68" i="5"/>
  <c r="AN68" i="5"/>
  <c r="AL77" i="5"/>
  <c r="AN77" i="5"/>
  <c r="AL105" i="5"/>
  <c r="AN105" i="5"/>
  <c r="AL51" i="5"/>
  <c r="AN51" i="5"/>
  <c r="Y15" i="5"/>
  <c r="AN76" i="5"/>
  <c r="Y20" i="5"/>
  <c r="AL76" i="5"/>
  <c r="AL60" i="5"/>
  <c r="AN60" i="5"/>
  <c r="AL14" i="5"/>
  <c r="AN14" i="5"/>
  <c r="AN65" i="5"/>
  <c r="AL65" i="5"/>
  <c r="AN11" i="5"/>
  <c r="AL11" i="5"/>
  <c r="Y7" i="5"/>
  <c r="Y23" i="5"/>
  <c r="AN91" i="5"/>
  <c r="AL91" i="5"/>
  <c r="AN100" i="5"/>
  <c r="AL100" i="5"/>
  <c r="AN73" i="5"/>
  <c r="AL73" i="5"/>
  <c r="AN102" i="5"/>
  <c r="AL102" i="5"/>
  <c r="AN50" i="5"/>
  <c r="AL50" i="5"/>
  <c r="AL12" i="5"/>
  <c r="AN12" i="5"/>
  <c r="AL38" i="5"/>
  <c r="AN38" i="5"/>
  <c r="AL47" i="5"/>
  <c r="AN47" i="5"/>
  <c r="AN37" i="5"/>
  <c r="AL37" i="5"/>
  <c r="AL81" i="5"/>
  <c r="AN81" i="5"/>
  <c r="Y21" i="5"/>
  <c r="AL66" i="5"/>
  <c r="Y18" i="5"/>
  <c r="AN66" i="5"/>
  <c r="AN72" i="5"/>
  <c r="AL72" i="5"/>
  <c r="AN42" i="5"/>
  <c r="AL42" i="5"/>
  <c r="AL46" i="5"/>
  <c r="Y14" i="5"/>
  <c r="AN46" i="5"/>
  <c r="X6" i="5"/>
  <c r="X24" i="5" s="1"/>
  <c r="AN63" i="5"/>
  <c r="AL63" i="5"/>
  <c r="AN106" i="5"/>
  <c r="AL106" i="5"/>
  <c r="AL59" i="5"/>
  <c r="AN59" i="5"/>
  <c r="AN29" i="5"/>
  <c r="AL29" i="5"/>
  <c r="AN17" i="5"/>
  <c r="AL17" i="5"/>
  <c r="AL21" i="5"/>
  <c r="AN21" i="5"/>
  <c r="Y9" i="5"/>
  <c r="Y10" i="5"/>
  <c r="AL26" i="5"/>
  <c r="AN26" i="5"/>
  <c r="AL33" i="5"/>
  <c r="AN33" i="5"/>
  <c r="AN82" i="5"/>
  <c r="AL82" i="5"/>
  <c r="AL97" i="5"/>
  <c r="AN97" i="5"/>
  <c r="Y16" i="5"/>
  <c r="AN56" i="5"/>
  <c r="AL56" i="5"/>
  <c r="AN96" i="5"/>
  <c r="AL96" i="5"/>
  <c r="AL62" i="5"/>
  <c r="AN62" i="5"/>
  <c r="AN45" i="5"/>
  <c r="AL45" i="5"/>
  <c r="AL23" i="5"/>
  <c r="AN23" i="5"/>
  <c r="AL49" i="5"/>
  <c r="AN49" i="5"/>
  <c r="AL69" i="5"/>
  <c r="AN69" i="5"/>
  <c r="AL30" i="5"/>
  <c r="AN30" i="5"/>
  <c r="Y19" i="5"/>
  <c r="AN71" i="5"/>
  <c r="AL71" i="5"/>
  <c r="AL27" i="5"/>
  <c r="AN27" i="5"/>
  <c r="AH16" i="5" l="1"/>
  <c r="AF16" i="5"/>
  <c r="AG16" i="5"/>
  <c r="AE16" i="5"/>
  <c r="AI16" i="5"/>
  <c r="AF18" i="5"/>
  <c r="AE18" i="5"/>
  <c r="AH18" i="5"/>
  <c r="AI18" i="5"/>
  <c r="AG18" i="5"/>
  <c r="AE11" i="5"/>
  <c r="AI11" i="5"/>
  <c r="AH11" i="5"/>
  <c r="AF11" i="5"/>
  <c r="AG11" i="5"/>
  <c r="AH13" i="5"/>
  <c r="AI13" i="5"/>
  <c r="AE13" i="5"/>
  <c r="AF13" i="5"/>
  <c r="AG13" i="5"/>
  <c r="AF10" i="5"/>
  <c r="AE10" i="5"/>
  <c r="AH10" i="5"/>
  <c r="AG10" i="5"/>
  <c r="AI10" i="5"/>
  <c r="AG7" i="5"/>
  <c r="AE7" i="5"/>
  <c r="AH7" i="5"/>
  <c r="AF7" i="5"/>
  <c r="AI7" i="5"/>
  <c r="Y6" i="5"/>
  <c r="AL6" i="5"/>
  <c r="AN6" i="5"/>
  <c r="AG9" i="5"/>
  <c r="AH9" i="5"/>
  <c r="AE9" i="5"/>
  <c r="AI9" i="5"/>
  <c r="AF9" i="5"/>
  <c r="AF21" i="5"/>
  <c r="AH21" i="5"/>
  <c r="AI21" i="5"/>
  <c r="AE21" i="5"/>
  <c r="AG21" i="5"/>
  <c r="AG15" i="5"/>
  <c r="AF15" i="5"/>
  <c r="AH15" i="5"/>
  <c r="AI15" i="5"/>
  <c r="AE15" i="5"/>
  <c r="AG12" i="5"/>
  <c r="AF12" i="5"/>
  <c r="AI12" i="5"/>
  <c r="AE12" i="5"/>
  <c r="AH12" i="5"/>
  <c r="AF17" i="5"/>
  <c r="AE17" i="5"/>
  <c r="AI17" i="5"/>
  <c r="AG17" i="5"/>
  <c r="AH17" i="5"/>
  <c r="AH19" i="5"/>
  <c r="AF19" i="5"/>
  <c r="AG19" i="5"/>
  <c r="AI19" i="5"/>
  <c r="AE19" i="5"/>
  <c r="AH14" i="5"/>
  <c r="AE14" i="5"/>
  <c r="AF14" i="5"/>
  <c r="AI14" i="5"/>
  <c r="AG14" i="5"/>
  <c r="AI23" i="5"/>
  <c r="AG23" i="5"/>
  <c r="AF23" i="5"/>
  <c r="AE23" i="5"/>
  <c r="AH23" i="5"/>
  <c r="AI20" i="5"/>
  <c r="AG20" i="5"/>
  <c r="AF20" i="5"/>
  <c r="AE20" i="5"/>
  <c r="AH20" i="5"/>
  <c r="AF8" i="5"/>
  <c r="AH8" i="5"/>
  <c r="AE8" i="5"/>
  <c r="AG8" i="5"/>
  <c r="AI8" i="5"/>
  <c r="AE22" i="5"/>
  <c r="AF22" i="5"/>
  <c r="AH22" i="5"/>
  <c r="AG22" i="5"/>
  <c r="AI22" i="5"/>
  <c r="AN7" i="5"/>
  <c r="AL7" i="5"/>
  <c r="AJ7" i="5" l="1"/>
  <c r="AJ18" i="5"/>
  <c r="AJ23" i="5"/>
  <c r="AJ8" i="5"/>
  <c r="AJ20" i="5"/>
  <c r="AJ21" i="5"/>
  <c r="AJ16" i="5"/>
  <c r="AJ14" i="5"/>
  <c r="AN107" i="5"/>
  <c r="AE6" i="5"/>
  <c r="AG6" i="5"/>
  <c r="AG24" i="5" s="1"/>
  <c r="Y24" i="5"/>
  <c r="AF6" i="5"/>
  <c r="AF24" i="5" s="1"/>
  <c r="AI6" i="5"/>
  <c r="AI24" i="5" s="1"/>
  <c r="AH6" i="5"/>
  <c r="AH24" i="5" s="1"/>
  <c r="AJ11" i="5"/>
  <c r="AJ22" i="5"/>
  <c r="AJ12" i="5"/>
  <c r="AJ15" i="5"/>
  <c r="AJ9" i="5"/>
  <c r="AJ10" i="5"/>
  <c r="AJ13" i="5"/>
  <c r="AJ19" i="5"/>
  <c r="AJ17" i="5"/>
  <c r="AL107" i="5"/>
  <c r="AF25" i="5" l="1"/>
  <c r="AH25" i="5"/>
  <c r="AG25" i="5"/>
  <c r="AI25" i="5"/>
  <c r="AE24" i="5"/>
  <c r="AJ6" i="5"/>
  <c r="AJ24" i="5" s="1"/>
  <c r="AJ28" i="5" s="1"/>
  <c r="AI28" i="5" l="1"/>
  <c r="AH28" i="5"/>
  <c r="AE25" i="5"/>
  <c r="AE28" i="5"/>
  <c r="AG28" i="5"/>
  <c r="AF28" i="5"/>
  <c r="AJ25" i="5" l="1"/>
  <c r="AE27" i="5" s="1"/>
  <c r="AS6" i="5" s="1"/>
  <c r="M36" i="17" l="1"/>
  <c r="AJ27" i="5"/>
  <c r="AN108" i="5"/>
  <c r="AM67" i="5"/>
  <c r="AP67" i="5" s="1"/>
  <c r="E67" i="4" s="1"/>
  <c r="AM35" i="5"/>
  <c r="AP35" i="5" s="1"/>
  <c r="E35" i="4" s="1"/>
  <c r="AO101" i="5"/>
  <c r="AM32" i="5"/>
  <c r="AP32" i="5" s="1"/>
  <c r="E32" i="4" s="1"/>
  <c r="AM34" i="5"/>
  <c r="AP34" i="5" s="1"/>
  <c r="E34" i="4" s="1"/>
  <c r="AO22" i="5"/>
  <c r="AO99" i="5"/>
  <c r="AM53" i="5"/>
  <c r="AP53" i="5" s="1"/>
  <c r="E53" i="4" s="1"/>
  <c r="AO95" i="5"/>
  <c r="AM13" i="5"/>
  <c r="AP13" i="5" s="1"/>
  <c r="E13" i="4" s="1"/>
  <c r="AO39" i="5"/>
  <c r="AO78" i="5"/>
  <c r="AM44" i="5"/>
  <c r="AP44" i="5" s="1"/>
  <c r="E44" i="4" s="1"/>
  <c r="AM85" i="5"/>
  <c r="AP85" i="5" s="1"/>
  <c r="E85" i="4" s="1"/>
  <c r="AM84" i="5"/>
  <c r="AP84" i="5" s="1"/>
  <c r="E84" i="4" s="1"/>
  <c r="AO88" i="5"/>
  <c r="AM70" i="5"/>
  <c r="AP70" i="5" s="1"/>
  <c r="E70" i="4" s="1"/>
  <c r="AM10" i="5"/>
  <c r="AP10" i="5" s="1"/>
  <c r="E10" i="4" s="1"/>
  <c r="AM89" i="5"/>
  <c r="AP89" i="5" s="1"/>
  <c r="E89" i="4" s="1"/>
  <c r="AO74" i="5"/>
  <c r="AO15" i="5"/>
  <c r="AO48" i="5"/>
  <c r="AO19" i="5"/>
  <c r="AO28" i="5"/>
  <c r="AM20" i="5"/>
  <c r="AP20" i="5" s="1"/>
  <c r="E20" i="4" s="1"/>
  <c r="AM57" i="5"/>
  <c r="AP57" i="5" s="1"/>
  <c r="E57" i="4" s="1"/>
  <c r="AM101" i="5"/>
  <c r="AP101" i="5" s="1"/>
  <c r="E101" i="4" s="1"/>
  <c r="AM18" i="5"/>
  <c r="AP18" i="5" s="1"/>
  <c r="E18" i="4" s="1"/>
  <c r="AO34" i="5"/>
  <c r="AM95" i="5"/>
  <c r="AP95" i="5" s="1"/>
  <c r="E95" i="4" s="1"/>
  <c r="AO13" i="5"/>
  <c r="AO103" i="5"/>
  <c r="AO44" i="5"/>
  <c r="AO85" i="5"/>
  <c r="AO84" i="5"/>
  <c r="AM88" i="5"/>
  <c r="AP88" i="5" s="1"/>
  <c r="E88" i="4" s="1"/>
  <c r="AM64" i="5"/>
  <c r="AP64" i="5" s="1"/>
  <c r="E64" i="4" s="1"/>
  <c r="AO75" i="5"/>
  <c r="AO89" i="5"/>
  <c r="AM74" i="5"/>
  <c r="AP74" i="5" s="1"/>
  <c r="E74" i="4" s="1"/>
  <c r="AM15" i="5"/>
  <c r="AP15" i="5" s="1"/>
  <c r="E15" i="4" s="1"/>
  <c r="AM79" i="5"/>
  <c r="AP79" i="5" s="1"/>
  <c r="E79" i="4" s="1"/>
  <c r="AO87" i="5"/>
  <c r="AO43" i="5"/>
  <c r="AM28" i="5"/>
  <c r="AP28" i="5" s="1"/>
  <c r="E28" i="4" s="1"/>
  <c r="AM58" i="5"/>
  <c r="AP58" i="5" s="1"/>
  <c r="E58" i="4" s="1"/>
  <c r="AO32" i="5"/>
  <c r="AO54" i="5"/>
  <c r="AO83" i="5"/>
  <c r="AM22" i="5"/>
  <c r="AP22" i="5" s="1"/>
  <c r="E22" i="4" s="1"/>
  <c r="AM99" i="5"/>
  <c r="AP99" i="5" s="1"/>
  <c r="E99" i="4" s="1"/>
  <c r="AO53" i="5"/>
  <c r="AM25" i="5"/>
  <c r="AP25" i="5" s="1"/>
  <c r="E25" i="4" s="1"/>
  <c r="AM39" i="5"/>
  <c r="AP39" i="5" s="1"/>
  <c r="E39" i="4" s="1"/>
  <c r="AM103" i="5"/>
  <c r="AP103" i="5" s="1"/>
  <c r="E103" i="4" s="1"/>
  <c r="AM98" i="5"/>
  <c r="AP98" i="5" s="1"/>
  <c r="E98" i="4" s="1"/>
  <c r="AO70" i="5"/>
  <c r="AM75" i="5"/>
  <c r="AP75" i="5" s="1"/>
  <c r="E75" i="4" s="1"/>
  <c r="AM19" i="5"/>
  <c r="AP19" i="5" s="1"/>
  <c r="E19" i="4" s="1"/>
  <c r="AO93" i="5"/>
  <c r="AM43" i="5"/>
  <c r="AP43" i="5" s="1"/>
  <c r="E43" i="4" s="1"/>
  <c r="AM55" i="5"/>
  <c r="AP55" i="5" s="1"/>
  <c r="E55" i="4" s="1"/>
  <c r="AO67" i="5"/>
  <c r="AO20" i="5"/>
  <c r="AO35" i="5"/>
  <c r="AO58" i="5"/>
  <c r="AO57" i="5"/>
  <c r="AO18" i="5"/>
  <c r="AM54" i="5"/>
  <c r="AP54" i="5" s="1"/>
  <c r="E54" i="4" s="1"/>
  <c r="AM83" i="5"/>
  <c r="AP83" i="5" s="1"/>
  <c r="E83" i="4" s="1"/>
  <c r="AO25" i="5"/>
  <c r="AM78" i="5"/>
  <c r="AP78" i="5" s="1"/>
  <c r="E78" i="4" s="1"/>
  <c r="AO64" i="5"/>
  <c r="AO98" i="5"/>
  <c r="AO10" i="5"/>
  <c r="AO79" i="5"/>
  <c r="AM48" i="5"/>
  <c r="AP48" i="5" s="1"/>
  <c r="E48" i="4" s="1"/>
  <c r="AM87" i="5"/>
  <c r="AP87" i="5" s="1"/>
  <c r="E87" i="4" s="1"/>
  <c r="AM93" i="5"/>
  <c r="AP93" i="5" s="1"/>
  <c r="E93" i="4" s="1"/>
  <c r="AO55" i="5"/>
  <c r="AM90" i="5"/>
  <c r="AP90" i="5" s="1"/>
  <c r="E90" i="4" s="1"/>
  <c r="AO104" i="5"/>
  <c r="AM24" i="5"/>
  <c r="AP24" i="5" s="1"/>
  <c r="E24" i="4" s="1"/>
  <c r="AM61" i="5"/>
  <c r="AP61" i="5" s="1"/>
  <c r="E61" i="4" s="1"/>
  <c r="AM80" i="5"/>
  <c r="AP80" i="5" s="1"/>
  <c r="E80" i="4" s="1"/>
  <c r="AM8" i="5"/>
  <c r="AP8" i="5" s="1"/>
  <c r="E8" i="4" s="1"/>
  <c r="AM92" i="5"/>
  <c r="AP92" i="5" s="1"/>
  <c r="E92" i="4" s="1"/>
  <c r="AM36" i="5"/>
  <c r="AP36" i="5" s="1"/>
  <c r="E36" i="4" s="1"/>
  <c r="AM41" i="5"/>
  <c r="AP41" i="5" s="1"/>
  <c r="E41" i="4" s="1"/>
  <c r="AO31" i="5"/>
  <c r="AO68" i="5"/>
  <c r="AO105" i="5"/>
  <c r="AO65" i="5"/>
  <c r="AO91" i="5"/>
  <c r="AM73" i="5"/>
  <c r="AP73" i="5" s="1"/>
  <c r="E73" i="4" s="1"/>
  <c r="AO102" i="5"/>
  <c r="AO50" i="5"/>
  <c r="AO12" i="5"/>
  <c r="AM38" i="5"/>
  <c r="AP38" i="5" s="1"/>
  <c r="E38" i="4" s="1"/>
  <c r="AM37" i="5"/>
  <c r="AP37" i="5" s="1"/>
  <c r="E37" i="4" s="1"/>
  <c r="AO106" i="5"/>
  <c r="AM59" i="5"/>
  <c r="AP59" i="5" s="1"/>
  <c r="E59" i="4" s="1"/>
  <c r="AM17" i="5"/>
  <c r="AP17" i="5" s="1"/>
  <c r="E17" i="4" s="1"/>
  <c r="AO26" i="5"/>
  <c r="AO97" i="5"/>
  <c r="AO69" i="5"/>
  <c r="AO30" i="5"/>
  <c r="AO71" i="5"/>
  <c r="AO27" i="5"/>
  <c r="AM27" i="5"/>
  <c r="AP27" i="5" s="1"/>
  <c r="E27" i="4" s="1"/>
  <c r="AO86" i="5"/>
  <c r="AM40" i="5"/>
  <c r="AP40" i="5" s="1"/>
  <c r="E40" i="4" s="1"/>
  <c r="AM16" i="5"/>
  <c r="AP16" i="5" s="1"/>
  <c r="E16" i="4" s="1"/>
  <c r="AO24" i="5"/>
  <c r="AO61" i="5"/>
  <c r="AO80" i="5"/>
  <c r="AM94" i="5"/>
  <c r="AP94" i="5" s="1"/>
  <c r="E94" i="4" s="1"/>
  <c r="AO8" i="5"/>
  <c r="AO92" i="5"/>
  <c r="AM31" i="5"/>
  <c r="AP31" i="5" s="1"/>
  <c r="E31" i="4" s="1"/>
  <c r="AO9" i="5"/>
  <c r="AM77" i="5"/>
  <c r="AP77" i="5" s="1"/>
  <c r="E77" i="4" s="1"/>
  <c r="AM51" i="5"/>
  <c r="AP51" i="5" s="1"/>
  <c r="E51" i="4" s="1"/>
  <c r="AM76" i="5"/>
  <c r="AP76" i="5" s="1"/>
  <c r="E76" i="4" s="1"/>
  <c r="AO60" i="5"/>
  <c r="AM14" i="5"/>
  <c r="AP14" i="5" s="1"/>
  <c r="E14" i="4" s="1"/>
  <c r="AO11" i="5"/>
  <c r="AM100" i="5"/>
  <c r="AP100" i="5" s="1"/>
  <c r="E100" i="4" s="1"/>
  <c r="AO47" i="5"/>
  <c r="AO66" i="5"/>
  <c r="AM63" i="5"/>
  <c r="AP63" i="5" s="1"/>
  <c r="E63" i="4" s="1"/>
  <c r="AO29" i="5"/>
  <c r="AO82" i="5"/>
  <c r="AM97" i="5"/>
  <c r="AP97" i="5" s="1"/>
  <c r="E97" i="4" s="1"/>
  <c r="AM96" i="5"/>
  <c r="AP96" i="5" s="1"/>
  <c r="E96" i="4" s="1"/>
  <c r="AM62" i="5"/>
  <c r="AP62" i="5" s="1"/>
  <c r="E62" i="4" s="1"/>
  <c r="AM45" i="5"/>
  <c r="AP45" i="5" s="1"/>
  <c r="E45" i="4" s="1"/>
  <c r="AO23" i="5"/>
  <c r="AM49" i="5"/>
  <c r="AP49" i="5" s="1"/>
  <c r="E49" i="4" s="1"/>
  <c r="AM71" i="5"/>
  <c r="AP71" i="5" s="1"/>
  <c r="E71" i="4" s="1"/>
  <c r="AO90" i="5"/>
  <c r="AO94" i="5"/>
  <c r="AO36" i="5"/>
  <c r="AO41" i="5"/>
  <c r="AM9" i="5"/>
  <c r="AP9" i="5" s="1"/>
  <c r="E9" i="4" s="1"/>
  <c r="AM52" i="5"/>
  <c r="AP52" i="5" s="1"/>
  <c r="E52" i="4" s="1"/>
  <c r="AO77" i="5"/>
  <c r="AM60" i="5"/>
  <c r="AP60" i="5" s="1"/>
  <c r="E60" i="4" s="1"/>
  <c r="AO14" i="5"/>
  <c r="AM65" i="5"/>
  <c r="AP65" i="5" s="1"/>
  <c r="E65" i="4" s="1"/>
  <c r="AM91" i="5"/>
  <c r="AP91" i="5" s="1"/>
  <c r="E91" i="4" s="1"/>
  <c r="AO100" i="5"/>
  <c r="AO73" i="5"/>
  <c r="AO38" i="5"/>
  <c r="AO81" i="5"/>
  <c r="AM66" i="5"/>
  <c r="AP66" i="5" s="1"/>
  <c r="E66" i="4" s="1"/>
  <c r="AO72" i="5"/>
  <c r="AO42" i="5"/>
  <c r="AM46" i="5"/>
  <c r="AP46" i="5" s="1"/>
  <c r="E46" i="4" s="1"/>
  <c r="AM106" i="5"/>
  <c r="AP106" i="5" s="1"/>
  <c r="E106" i="4" s="1"/>
  <c r="AM21" i="5"/>
  <c r="AP21" i="5" s="1"/>
  <c r="E21" i="4" s="1"/>
  <c r="AO33" i="5"/>
  <c r="AM82" i="5"/>
  <c r="AP82" i="5" s="1"/>
  <c r="E82" i="4" s="1"/>
  <c r="AM56" i="5"/>
  <c r="AP56" i="5" s="1"/>
  <c r="E56" i="4" s="1"/>
  <c r="AO96" i="5"/>
  <c r="AM23" i="5"/>
  <c r="AP23" i="5" s="1"/>
  <c r="E23" i="4" s="1"/>
  <c r="AM69" i="5"/>
  <c r="AP69" i="5" s="1"/>
  <c r="E69" i="4" s="1"/>
  <c r="AO56" i="5"/>
  <c r="AO45" i="5"/>
  <c r="AO49" i="5"/>
  <c r="AM30" i="5"/>
  <c r="AP30" i="5" s="1"/>
  <c r="E30" i="4" s="1"/>
  <c r="AM86" i="5"/>
  <c r="AP86" i="5" s="1"/>
  <c r="E86" i="4" s="1"/>
  <c r="AM104" i="5"/>
  <c r="AP104" i="5" s="1"/>
  <c r="E104" i="4" s="1"/>
  <c r="AO40" i="5"/>
  <c r="AO16" i="5"/>
  <c r="AO52" i="5"/>
  <c r="AM68" i="5"/>
  <c r="AP68" i="5" s="1"/>
  <c r="E68" i="4" s="1"/>
  <c r="AM105" i="5"/>
  <c r="AP105" i="5" s="1"/>
  <c r="E105" i="4" s="1"/>
  <c r="AO51" i="5"/>
  <c r="AO76" i="5"/>
  <c r="AM11" i="5"/>
  <c r="AP11" i="5" s="1"/>
  <c r="E11" i="4" s="1"/>
  <c r="AM102" i="5"/>
  <c r="AP102" i="5" s="1"/>
  <c r="E102" i="4" s="1"/>
  <c r="AM50" i="5"/>
  <c r="AP50" i="5" s="1"/>
  <c r="E50" i="4" s="1"/>
  <c r="AM12" i="5"/>
  <c r="AP12" i="5" s="1"/>
  <c r="E12" i="4" s="1"/>
  <c r="AM47" i="5"/>
  <c r="AP47" i="5" s="1"/>
  <c r="E47" i="4" s="1"/>
  <c r="AO37" i="5"/>
  <c r="AM81" i="5"/>
  <c r="AP81" i="5" s="1"/>
  <c r="E81" i="4" s="1"/>
  <c r="AM72" i="5"/>
  <c r="AP72" i="5" s="1"/>
  <c r="E72" i="4" s="1"/>
  <c r="AM42" i="5"/>
  <c r="AP42" i="5" s="1"/>
  <c r="E42" i="4" s="1"/>
  <c r="AO46" i="5"/>
  <c r="AO63" i="5"/>
  <c r="AO59" i="5"/>
  <c r="AM29" i="5"/>
  <c r="AP29" i="5" s="1"/>
  <c r="E29" i="4" s="1"/>
  <c r="AO17" i="5"/>
  <c r="AO21" i="5"/>
  <c r="AM26" i="5"/>
  <c r="AP26" i="5" s="1"/>
  <c r="E26" i="4" s="1"/>
  <c r="AM33" i="5"/>
  <c r="AP33" i="5" s="1"/>
  <c r="E33" i="4" s="1"/>
  <c r="AO62" i="5"/>
  <c r="AM7" i="5"/>
  <c r="AP7" i="5" s="1"/>
  <c r="E7" i="4" s="1"/>
  <c r="AO6" i="5"/>
  <c r="AO7" i="5"/>
  <c r="AM6" i="5"/>
  <c r="AI27" i="5"/>
  <c r="AS10" i="5" s="1"/>
  <c r="M40" i="17" s="1"/>
  <c r="W42" i="19" s="1"/>
  <c r="AG27" i="5"/>
  <c r="AS8" i="5" s="1"/>
  <c r="M38" i="17" s="1"/>
  <c r="U42" i="19" s="1"/>
  <c r="AF27" i="5"/>
  <c r="AS7" i="5" s="1"/>
  <c r="M37" i="17" s="1"/>
  <c r="T42" i="19" s="1"/>
  <c r="AH27" i="5"/>
  <c r="AS9" i="5" s="1"/>
  <c r="M39" i="17" s="1"/>
  <c r="V42" i="19" s="1"/>
  <c r="AO107" i="5" l="1"/>
  <c r="M10" i="17"/>
  <c r="F26" i="4"/>
  <c r="G26" i="4"/>
  <c r="G72" i="4"/>
  <c r="F72" i="4"/>
  <c r="G12" i="4"/>
  <c r="F12" i="4"/>
  <c r="G86" i="4"/>
  <c r="F86" i="4"/>
  <c r="M22" i="17"/>
  <c r="G56" i="4"/>
  <c r="F56" i="4"/>
  <c r="M16" i="17"/>
  <c r="F106" i="4"/>
  <c r="G106" i="4"/>
  <c r="G66" i="4"/>
  <c r="M18" i="17"/>
  <c r="F66" i="4"/>
  <c r="F60" i="4"/>
  <c r="G60" i="4"/>
  <c r="M19" i="17"/>
  <c r="F71" i="4"/>
  <c r="G71" i="4"/>
  <c r="F62" i="4"/>
  <c r="G62" i="4"/>
  <c r="G100" i="4"/>
  <c r="F100" i="4"/>
  <c r="M20" i="17"/>
  <c r="G76" i="4"/>
  <c r="F76" i="4"/>
  <c r="F31" i="4"/>
  <c r="G31" i="4"/>
  <c r="M11" i="17"/>
  <c r="F40" i="4"/>
  <c r="G40" i="4"/>
  <c r="F37" i="4"/>
  <c r="G37" i="4"/>
  <c r="M12" i="17"/>
  <c r="F36" i="4"/>
  <c r="G36" i="4"/>
  <c r="F61" i="4"/>
  <c r="M17" i="17"/>
  <c r="G61" i="4"/>
  <c r="G78" i="4"/>
  <c r="F78" i="4"/>
  <c r="G98" i="4"/>
  <c r="F98" i="4"/>
  <c r="G74" i="4"/>
  <c r="F74" i="4"/>
  <c r="F88" i="4"/>
  <c r="G88" i="4"/>
  <c r="F18" i="4"/>
  <c r="G18" i="4"/>
  <c r="F53" i="4"/>
  <c r="G53" i="4"/>
  <c r="F32" i="4"/>
  <c r="G32" i="4"/>
  <c r="G7" i="4"/>
  <c r="F7" i="4"/>
  <c r="F81" i="4"/>
  <c r="M21" i="17"/>
  <c r="G81" i="4"/>
  <c r="G50" i="4"/>
  <c r="F50" i="4"/>
  <c r="F30" i="4"/>
  <c r="G30" i="4"/>
  <c r="G69" i="4"/>
  <c r="F69" i="4"/>
  <c r="F82" i="4"/>
  <c r="G82" i="4"/>
  <c r="G46" i="4"/>
  <c r="F46" i="4"/>
  <c r="M14" i="17"/>
  <c r="M23" i="17"/>
  <c r="F91" i="4"/>
  <c r="G91" i="4"/>
  <c r="G49" i="4"/>
  <c r="F49" i="4"/>
  <c r="F96" i="4"/>
  <c r="G96" i="4"/>
  <c r="F63" i="4"/>
  <c r="G63" i="4"/>
  <c r="G51" i="4"/>
  <c r="M15" i="17"/>
  <c r="F51" i="4"/>
  <c r="F17" i="4"/>
  <c r="G17" i="4"/>
  <c r="F38" i="4"/>
  <c r="G38" i="4"/>
  <c r="F73" i="4"/>
  <c r="G73" i="4"/>
  <c r="G92" i="4"/>
  <c r="F92" i="4"/>
  <c r="F24" i="4"/>
  <c r="G24" i="4"/>
  <c r="G93" i="4"/>
  <c r="F93" i="4"/>
  <c r="F19" i="4"/>
  <c r="G19" i="4"/>
  <c r="G103" i="4"/>
  <c r="F103" i="4"/>
  <c r="F99" i="4"/>
  <c r="G99" i="4"/>
  <c r="F101" i="4"/>
  <c r="G101" i="4"/>
  <c r="G89" i="4"/>
  <c r="F89" i="4"/>
  <c r="F84" i="4"/>
  <c r="G84" i="4"/>
  <c r="AP6" i="5"/>
  <c r="E6" i="4" s="1"/>
  <c r="AM107" i="5"/>
  <c r="AP107" i="5" s="1"/>
  <c r="G102" i="4"/>
  <c r="F102" i="4"/>
  <c r="F105" i="4"/>
  <c r="G105" i="4"/>
  <c r="F23" i="4"/>
  <c r="G23" i="4"/>
  <c r="F65" i="4"/>
  <c r="G65" i="4"/>
  <c r="F52" i="4"/>
  <c r="G52" i="4"/>
  <c r="F97" i="4"/>
  <c r="G97" i="4"/>
  <c r="F14" i="4"/>
  <c r="G14" i="4"/>
  <c r="G77" i="4"/>
  <c r="F77" i="4"/>
  <c r="F27" i="4"/>
  <c r="G27" i="4"/>
  <c r="G59" i="4"/>
  <c r="F59" i="4"/>
  <c r="G8" i="4"/>
  <c r="F8" i="4"/>
  <c r="G87" i="4"/>
  <c r="F87" i="4"/>
  <c r="G83" i="4"/>
  <c r="F83" i="4"/>
  <c r="G55" i="4"/>
  <c r="F55" i="4"/>
  <c r="G75" i="4"/>
  <c r="F75" i="4"/>
  <c r="F39" i="4"/>
  <c r="G39" i="4"/>
  <c r="G22" i="4"/>
  <c r="F22" i="4"/>
  <c r="F58" i="4"/>
  <c r="G58" i="4"/>
  <c r="G79" i="4"/>
  <c r="F79" i="4"/>
  <c r="F95" i="4"/>
  <c r="G95" i="4"/>
  <c r="F57" i="4"/>
  <c r="G57" i="4"/>
  <c r="F10" i="4"/>
  <c r="G10" i="4"/>
  <c r="F85" i="4"/>
  <c r="G85" i="4"/>
  <c r="F13" i="4"/>
  <c r="G13" i="4"/>
  <c r="G35" i="4"/>
  <c r="F35" i="4"/>
  <c r="AS11" i="5"/>
  <c r="F33" i="4"/>
  <c r="G33" i="4"/>
  <c r="G29" i="4"/>
  <c r="F29" i="4"/>
  <c r="G42" i="4"/>
  <c r="F42" i="4"/>
  <c r="G47" i="4"/>
  <c r="F47" i="4"/>
  <c r="F11" i="4"/>
  <c r="G11" i="4"/>
  <c r="M7" i="17"/>
  <c r="G68" i="4"/>
  <c r="F68" i="4"/>
  <c r="G104" i="4"/>
  <c r="F104" i="4"/>
  <c r="G21" i="4"/>
  <c r="F21" i="4"/>
  <c r="M9" i="17"/>
  <c r="M26" i="17" s="1"/>
  <c r="F9" i="4"/>
  <c r="G9" i="4"/>
  <c r="G45" i="4"/>
  <c r="F45" i="4"/>
  <c r="F94" i="4"/>
  <c r="G94" i="4"/>
  <c r="G16" i="4"/>
  <c r="F16" i="4"/>
  <c r="M8" i="17"/>
  <c r="M13" i="17"/>
  <c r="G41" i="4"/>
  <c r="F41" i="4"/>
  <c r="G80" i="4"/>
  <c r="F80" i="4"/>
  <c r="G90" i="4"/>
  <c r="F90" i="4"/>
  <c r="G48" i="4"/>
  <c r="F48" i="4"/>
  <c r="F54" i="4"/>
  <c r="G54" i="4"/>
  <c r="G43" i="4"/>
  <c r="F43" i="4"/>
  <c r="F25" i="4"/>
  <c r="G25" i="4"/>
  <c r="F28" i="4"/>
  <c r="G28" i="4"/>
  <c r="G15" i="4"/>
  <c r="F15" i="4"/>
  <c r="G64" i="4"/>
  <c r="F64" i="4"/>
  <c r="F20" i="4"/>
  <c r="G20" i="4"/>
  <c r="F70" i="4"/>
  <c r="G70" i="4"/>
  <c r="G44" i="4"/>
  <c r="F44" i="4"/>
  <c r="F34" i="4"/>
  <c r="G34" i="4"/>
  <c r="G67" i="4"/>
  <c r="F67" i="4"/>
  <c r="S42" i="19"/>
  <c r="M41" i="17"/>
  <c r="H35" i="4" l="1"/>
  <c r="I65" i="4"/>
  <c r="J43" i="4"/>
  <c r="K43" i="4"/>
  <c r="I44" i="4"/>
  <c r="I81" i="4"/>
  <c r="H68" i="4"/>
  <c r="J20" i="4"/>
  <c r="K20" i="4"/>
  <c r="I21" i="4"/>
  <c r="H16" i="4"/>
  <c r="L16" i="4" s="1"/>
  <c r="J25" i="4"/>
  <c r="K25" i="4"/>
  <c r="I26" i="4"/>
  <c r="I55" i="4"/>
  <c r="H42" i="4"/>
  <c r="H17" i="4"/>
  <c r="H46" i="4"/>
  <c r="I68" i="4"/>
  <c r="K44" i="4"/>
  <c r="I45" i="4"/>
  <c r="M45" i="4" s="1"/>
  <c r="J44" i="4"/>
  <c r="M44" i="4"/>
  <c r="H21" i="4"/>
  <c r="L21" i="4" s="1"/>
  <c r="I16" i="4"/>
  <c r="M16" i="4" s="1"/>
  <c r="H26" i="4"/>
  <c r="H55" i="4"/>
  <c r="I91" i="4"/>
  <c r="I42" i="4"/>
  <c r="M42" i="4" s="1"/>
  <c r="K41" i="4"/>
  <c r="J41" i="4"/>
  <c r="I17" i="4"/>
  <c r="M17" i="4" s="1"/>
  <c r="J45" i="4"/>
  <c r="I46" i="4"/>
  <c r="K45" i="4"/>
  <c r="H22" i="4"/>
  <c r="H69" i="4"/>
  <c r="L68" i="4"/>
  <c r="H12" i="4"/>
  <c r="L12" i="4" s="1"/>
  <c r="K42" i="4"/>
  <c r="I43" i="4"/>
  <c r="M43" i="4" s="1"/>
  <c r="J42" i="4"/>
  <c r="H34" i="4"/>
  <c r="I14" i="4"/>
  <c r="I11" i="4"/>
  <c r="I96" i="4"/>
  <c r="I59" i="4"/>
  <c r="I40" i="4"/>
  <c r="J39" i="4"/>
  <c r="K39" i="4"/>
  <c r="H56" i="4"/>
  <c r="L55" i="4"/>
  <c r="H88" i="4"/>
  <c r="H60" i="4"/>
  <c r="H78" i="4"/>
  <c r="I98" i="4"/>
  <c r="M98" i="4" s="1"/>
  <c r="I66" i="4"/>
  <c r="M65" i="4"/>
  <c r="I106" i="4"/>
  <c r="H90" i="4"/>
  <c r="I100" i="4"/>
  <c r="I20" i="4"/>
  <c r="I25" i="4"/>
  <c r="K24" i="4"/>
  <c r="J24" i="4"/>
  <c r="I74" i="4"/>
  <c r="I18" i="4"/>
  <c r="K51" i="4"/>
  <c r="J51" i="4"/>
  <c r="I52" i="4"/>
  <c r="H97" i="4"/>
  <c r="H92" i="4"/>
  <c r="L92" i="4" s="1"/>
  <c r="I47" i="4"/>
  <c r="K46" i="4"/>
  <c r="M46" i="4"/>
  <c r="J46" i="4"/>
  <c r="I70" i="4"/>
  <c r="J50" i="4"/>
  <c r="I51" i="4"/>
  <c r="M51" i="4" s="1"/>
  <c r="K50" i="4"/>
  <c r="H8" i="4"/>
  <c r="I54" i="4"/>
  <c r="M54" i="4" s="1"/>
  <c r="I89" i="4"/>
  <c r="H99" i="4"/>
  <c r="I62" i="4"/>
  <c r="H37" i="4"/>
  <c r="I41" i="4"/>
  <c r="M41" i="4" s="1"/>
  <c r="M40" i="4"/>
  <c r="J40" i="4"/>
  <c r="K40" i="4"/>
  <c r="H32" i="4"/>
  <c r="H101" i="4"/>
  <c r="I72" i="4"/>
  <c r="L60" i="4"/>
  <c r="H61" i="4"/>
  <c r="M106" i="4"/>
  <c r="I57" i="4"/>
  <c r="H13" i="4"/>
  <c r="I27" i="4"/>
  <c r="J26" i="4"/>
  <c r="K26" i="4"/>
  <c r="M26" i="4"/>
  <c r="M70" i="4"/>
  <c r="I71" i="4"/>
  <c r="M71" i="4" s="1"/>
  <c r="H65" i="4"/>
  <c r="L65" i="4" s="1"/>
  <c r="J28" i="4"/>
  <c r="I29" i="4"/>
  <c r="K28" i="4"/>
  <c r="H44" i="4"/>
  <c r="H49" i="4"/>
  <c r="L49" i="4" s="1"/>
  <c r="H81" i="4"/>
  <c r="I95" i="4"/>
  <c r="I10" i="4"/>
  <c r="M10" i="4" s="1"/>
  <c r="K21" i="4"/>
  <c r="J21" i="4"/>
  <c r="M21" i="4"/>
  <c r="I22" i="4"/>
  <c r="I69" i="4"/>
  <c r="M68" i="4"/>
  <c r="H48" i="4"/>
  <c r="L48" i="4" s="1"/>
  <c r="H30" i="4"/>
  <c r="H14" i="4"/>
  <c r="L13" i="4"/>
  <c r="H11" i="4"/>
  <c r="H96" i="4"/>
  <c r="H59" i="4"/>
  <c r="H40" i="4"/>
  <c r="I56" i="4"/>
  <c r="M56" i="4" s="1"/>
  <c r="M55" i="4"/>
  <c r="I88" i="4"/>
  <c r="M59" i="4"/>
  <c r="I60" i="4"/>
  <c r="I78" i="4"/>
  <c r="L97" i="4"/>
  <c r="H98" i="4"/>
  <c r="H66" i="4"/>
  <c r="L66" i="4" s="1"/>
  <c r="H106" i="4"/>
  <c r="E107" i="4"/>
  <c r="F6" i="4"/>
  <c r="M6" i="17"/>
  <c r="G6" i="4"/>
  <c r="M89" i="4"/>
  <c r="I90" i="4"/>
  <c r="M90" i="4" s="1"/>
  <c r="H100" i="4"/>
  <c r="L99" i="4"/>
  <c r="H20" i="4"/>
  <c r="H25" i="4"/>
  <c r="H74" i="4"/>
  <c r="L17" i="4"/>
  <c r="H18" i="4"/>
  <c r="I64" i="4"/>
  <c r="M64" i="4" s="1"/>
  <c r="H50" i="4"/>
  <c r="I83" i="4"/>
  <c r="I31" i="4"/>
  <c r="K30" i="4"/>
  <c r="J30" i="4"/>
  <c r="I82" i="4"/>
  <c r="M82" i="4" s="1"/>
  <c r="M81" i="4"/>
  <c r="I8" i="4"/>
  <c r="H54" i="4"/>
  <c r="L54" i="4" s="1"/>
  <c r="H89" i="4"/>
  <c r="L88" i="4"/>
  <c r="I99" i="4"/>
  <c r="H41" i="4"/>
  <c r="L40" i="4"/>
  <c r="H77" i="4"/>
  <c r="L77" i="4" s="1"/>
  <c r="M100" i="4"/>
  <c r="I101" i="4"/>
  <c r="H72" i="4"/>
  <c r="H67" i="4"/>
  <c r="L106" i="4"/>
  <c r="I13" i="4"/>
  <c r="L26" i="4"/>
  <c r="H27" i="4"/>
  <c r="H29" i="4"/>
  <c r="H95" i="4"/>
  <c r="H10" i="4"/>
  <c r="H105" i="4"/>
  <c r="L105" i="4" s="1"/>
  <c r="M47" i="4"/>
  <c r="K47" i="4"/>
  <c r="J47" i="4"/>
  <c r="I48" i="4"/>
  <c r="K29" i="4"/>
  <c r="J29" i="4"/>
  <c r="I30" i="4"/>
  <c r="M29" i="4"/>
  <c r="L35" i="4"/>
  <c r="H36" i="4"/>
  <c r="I86" i="4"/>
  <c r="M86" i="4" s="1"/>
  <c r="I58" i="4"/>
  <c r="M58" i="4" s="1"/>
  <c r="M57" i="4"/>
  <c r="H80" i="4"/>
  <c r="H23" i="4"/>
  <c r="L22" i="4"/>
  <c r="H76" i="4"/>
  <c r="L76" i="4" s="1"/>
  <c r="H84" i="4"/>
  <c r="L8" i="4"/>
  <c r="H9" i="4"/>
  <c r="L9" i="4" s="1"/>
  <c r="I28" i="4"/>
  <c r="M27" i="4"/>
  <c r="K27" i="4"/>
  <c r="J27" i="4"/>
  <c r="M14" i="4"/>
  <c r="I15" i="4"/>
  <c r="I53" i="4"/>
  <c r="M52" i="4"/>
  <c r="K23" i="4"/>
  <c r="J23" i="4"/>
  <c r="I24" i="4"/>
  <c r="M24" i="4" s="1"/>
  <c r="H103" i="4"/>
  <c r="L103" i="4" s="1"/>
  <c r="I85" i="4"/>
  <c r="I102" i="4"/>
  <c r="M101" i="4"/>
  <c r="H104" i="4"/>
  <c r="H94" i="4"/>
  <c r="H93" i="4"/>
  <c r="L93" i="4" s="1"/>
  <c r="K38" i="4"/>
  <c r="J38" i="4"/>
  <c r="I39" i="4"/>
  <c r="H52" i="4"/>
  <c r="H64" i="4"/>
  <c r="L64" i="4" s="1"/>
  <c r="K49" i="4"/>
  <c r="I50" i="4"/>
  <c r="J49" i="4"/>
  <c r="H83" i="4"/>
  <c r="L83" i="4" s="1"/>
  <c r="L30" i="4"/>
  <c r="H31" i="4"/>
  <c r="L31" i="4" s="1"/>
  <c r="M30" i="17"/>
  <c r="K32" i="4"/>
  <c r="J32" i="4"/>
  <c r="I33" i="4"/>
  <c r="M33" i="4" s="1"/>
  <c r="I19" i="4"/>
  <c r="M18" i="4"/>
  <c r="H75" i="4"/>
  <c r="L74" i="4"/>
  <c r="L78" i="4"/>
  <c r="H79" i="4"/>
  <c r="L79" i="4" s="1"/>
  <c r="H62" i="4"/>
  <c r="L61" i="4"/>
  <c r="K37" i="4"/>
  <c r="J37" i="4"/>
  <c r="I38" i="4"/>
  <c r="M27" i="17"/>
  <c r="I77" i="4"/>
  <c r="M77" i="4" s="1"/>
  <c r="I63" i="4"/>
  <c r="M63" i="4" s="1"/>
  <c r="M62" i="4"/>
  <c r="M28" i="17"/>
  <c r="H87" i="4"/>
  <c r="L87" i="4" s="1"/>
  <c r="H73" i="4"/>
  <c r="L72" i="4"/>
  <c r="I35" i="4"/>
  <c r="M35" i="4" s="1"/>
  <c r="K34" i="4"/>
  <c r="J34" i="4"/>
  <c r="H71" i="4"/>
  <c r="L71" i="4" s="1"/>
  <c r="K48" i="4"/>
  <c r="M48" i="4"/>
  <c r="J48" i="4"/>
  <c r="I49" i="4"/>
  <c r="L44" i="4"/>
  <c r="H45" i="4"/>
  <c r="L45" i="4" s="1"/>
  <c r="H91" i="4"/>
  <c r="L91" i="4" s="1"/>
  <c r="L90" i="4"/>
  <c r="I105" i="4"/>
  <c r="M11" i="4"/>
  <c r="I12" i="4"/>
  <c r="H43" i="4"/>
  <c r="L42" i="4"/>
  <c r="I34" i="4"/>
  <c r="K33" i="4"/>
  <c r="J33" i="4"/>
  <c r="J35" i="4"/>
  <c r="I36" i="4"/>
  <c r="M36" i="4" s="1"/>
  <c r="K35" i="4"/>
  <c r="H86" i="4"/>
  <c r="H58" i="4"/>
  <c r="L58" i="4" s="1"/>
  <c r="I80" i="4"/>
  <c r="M22" i="4"/>
  <c r="K22" i="4"/>
  <c r="I23" i="4"/>
  <c r="J22" i="4"/>
  <c r="I76" i="4"/>
  <c r="M76" i="4" s="1"/>
  <c r="M83" i="4"/>
  <c r="I84" i="4"/>
  <c r="M8" i="4"/>
  <c r="I9" i="4"/>
  <c r="M9" i="4" s="1"/>
  <c r="L27" i="4"/>
  <c r="H28" i="4"/>
  <c r="L28" i="4" s="1"/>
  <c r="L14" i="4"/>
  <c r="H15" i="4"/>
  <c r="L15" i="4" s="1"/>
  <c r="H53" i="4"/>
  <c r="L52" i="4"/>
  <c r="H24" i="4"/>
  <c r="L23" i="4"/>
  <c r="M102" i="4"/>
  <c r="I103" i="4"/>
  <c r="M103" i="4" s="1"/>
  <c r="L84" i="4"/>
  <c r="H85" i="4"/>
  <c r="L85" i="4" s="1"/>
  <c r="H102" i="4"/>
  <c r="L102" i="4" s="1"/>
  <c r="L101" i="4"/>
  <c r="I104" i="4"/>
  <c r="I94" i="4"/>
  <c r="I93" i="4"/>
  <c r="M93" i="4" s="1"/>
  <c r="H39" i="4"/>
  <c r="I97" i="4"/>
  <c r="M96" i="4"/>
  <c r="I92" i="4"/>
  <c r="M92" i="4" s="1"/>
  <c r="M91" i="4"/>
  <c r="H47" i="4"/>
  <c r="L46" i="4"/>
  <c r="H70" i="4"/>
  <c r="L70" i="4" s="1"/>
  <c r="L69" i="4"/>
  <c r="H51" i="4"/>
  <c r="L50" i="4"/>
  <c r="H82" i="4"/>
  <c r="L82" i="4" s="1"/>
  <c r="L81" i="4"/>
  <c r="L32" i="4"/>
  <c r="H33" i="4"/>
  <c r="L33" i="4" s="1"/>
  <c r="H19" i="4"/>
  <c r="L18" i="4"/>
  <c r="M74" i="4"/>
  <c r="I75" i="4"/>
  <c r="I79" i="4"/>
  <c r="M79" i="4" s="1"/>
  <c r="M78" i="4"/>
  <c r="K36" i="4"/>
  <c r="J36" i="4"/>
  <c r="I37" i="4"/>
  <c r="L37" i="4"/>
  <c r="H38" i="4"/>
  <c r="K31" i="4"/>
  <c r="J31" i="4"/>
  <c r="M31" i="4"/>
  <c r="I32" i="4"/>
  <c r="M32" i="4" s="1"/>
  <c r="M29" i="17"/>
  <c r="S13" i="19" s="1"/>
  <c r="H63" i="4"/>
  <c r="L62" i="4"/>
  <c r="I61" i="4"/>
  <c r="M60" i="4"/>
  <c r="M66" i="4"/>
  <c r="I67" i="4"/>
  <c r="L56" i="4"/>
  <c r="H57" i="4"/>
  <c r="L57" i="4" s="1"/>
  <c r="I87" i="4"/>
  <c r="I73" i="4"/>
  <c r="M72" i="4"/>
  <c r="S76" i="4" l="1"/>
  <c r="S36" i="4"/>
  <c r="R52" i="4"/>
  <c r="S8" i="4"/>
  <c r="R74" i="4"/>
  <c r="R40" i="4"/>
  <c r="R14" i="4"/>
  <c r="R48" i="4"/>
  <c r="R81" i="4"/>
  <c r="L43" i="4"/>
  <c r="R43" i="4" s="1"/>
  <c r="S27" i="4"/>
  <c r="S72" i="4"/>
  <c r="M61" i="4"/>
  <c r="S61" i="4" s="1"/>
  <c r="M88" i="4"/>
  <c r="S88" i="4" s="1"/>
  <c r="S51" i="4"/>
  <c r="R92" i="4"/>
  <c r="S52" i="4"/>
  <c r="L89" i="4"/>
  <c r="R89" i="4" s="1"/>
  <c r="S11" i="4"/>
  <c r="M15" i="4"/>
  <c r="S15" i="4" s="1"/>
  <c r="M67" i="4"/>
  <c r="S67" i="4" s="1"/>
  <c r="R17" i="4"/>
  <c r="M20" i="4"/>
  <c r="S20" i="4" s="1"/>
  <c r="L67" i="4"/>
  <c r="R67" i="4" s="1"/>
  <c r="T67" i="4" s="1"/>
  <c r="S44" i="4"/>
  <c r="S65" i="4"/>
  <c r="R57" i="4"/>
  <c r="L38" i="4"/>
  <c r="R38" i="4" s="1"/>
  <c r="S103" i="4"/>
  <c r="R28" i="4"/>
  <c r="L86" i="4"/>
  <c r="R86" i="4" s="1"/>
  <c r="S63" i="4"/>
  <c r="R83" i="4"/>
  <c r="L51" i="4"/>
  <c r="R51" i="4" s="1"/>
  <c r="M38" i="4"/>
  <c r="S38" i="4" s="1"/>
  <c r="S102" i="4"/>
  <c r="R103" i="4"/>
  <c r="R84" i="4"/>
  <c r="R23" i="4"/>
  <c r="S58" i="4"/>
  <c r="M12" i="4"/>
  <c r="S12" i="4" s="1"/>
  <c r="R54" i="4"/>
  <c r="R50" i="4"/>
  <c r="R18" i="4"/>
  <c r="L24" i="4"/>
  <c r="R24" i="4" s="1"/>
  <c r="I7" i="4"/>
  <c r="R106" i="4"/>
  <c r="S60" i="4"/>
  <c r="L10" i="4"/>
  <c r="R10" i="4" s="1"/>
  <c r="R30" i="4"/>
  <c r="M28" i="4"/>
  <c r="S28" i="4" s="1"/>
  <c r="R32" i="4"/>
  <c r="S41" i="4"/>
  <c r="S62" i="4"/>
  <c r="S89" i="4"/>
  <c r="R8" i="4"/>
  <c r="T8" i="4" s="1"/>
  <c r="S18" i="4"/>
  <c r="M19" i="4"/>
  <c r="S19" i="4" s="1"/>
  <c r="R90" i="4"/>
  <c r="S66" i="4"/>
  <c r="R78" i="4"/>
  <c r="R88" i="4"/>
  <c r="S59" i="4"/>
  <c r="R69" i="4"/>
  <c r="S17" i="4"/>
  <c r="S42" i="4"/>
  <c r="R55" i="4"/>
  <c r="S16" i="4"/>
  <c r="S68" i="4"/>
  <c r="S55" i="4"/>
  <c r="S21" i="4"/>
  <c r="R68" i="4"/>
  <c r="R82" i="4"/>
  <c r="R70" i="4"/>
  <c r="S92" i="4"/>
  <c r="R102" i="4"/>
  <c r="T102" i="4" s="1"/>
  <c r="R91" i="4"/>
  <c r="R71" i="4"/>
  <c r="S35" i="4"/>
  <c r="R87" i="4"/>
  <c r="R62" i="4"/>
  <c r="T62" i="4" s="1"/>
  <c r="S33" i="4"/>
  <c r="R31" i="4"/>
  <c r="R64" i="4"/>
  <c r="M84" i="4"/>
  <c r="S84" i="4" s="1"/>
  <c r="M23" i="4"/>
  <c r="S23" i="4" s="1"/>
  <c r="R9" i="4"/>
  <c r="L75" i="4"/>
  <c r="R75" i="4" s="1"/>
  <c r="S86" i="4"/>
  <c r="S48" i="4"/>
  <c r="L104" i="4"/>
  <c r="R104" i="4" s="1"/>
  <c r="L94" i="4"/>
  <c r="R94" i="4" s="1"/>
  <c r="R27" i="4"/>
  <c r="T27" i="4" s="1"/>
  <c r="R72" i="4"/>
  <c r="T72" i="4" s="1"/>
  <c r="R77" i="4"/>
  <c r="L53" i="4"/>
  <c r="R53" i="4" s="1"/>
  <c r="S82" i="4"/>
  <c r="S31" i="4"/>
  <c r="M25" i="17"/>
  <c r="M24" i="17"/>
  <c r="S56" i="4"/>
  <c r="L29" i="4"/>
  <c r="R29" i="4" s="1"/>
  <c r="M94" i="4"/>
  <c r="S94" i="4" s="1"/>
  <c r="R49" i="4"/>
  <c r="R65" i="4"/>
  <c r="T65" i="4" s="1"/>
  <c r="R13" i="4"/>
  <c r="R61" i="4"/>
  <c r="R101" i="4"/>
  <c r="L36" i="4"/>
  <c r="R36" i="4" s="1"/>
  <c r="L98" i="4"/>
  <c r="R98" i="4" s="1"/>
  <c r="S54" i="4"/>
  <c r="S70" i="4"/>
  <c r="R97" i="4"/>
  <c r="S74" i="4"/>
  <c r="S100" i="4"/>
  <c r="S106" i="4"/>
  <c r="S98" i="4"/>
  <c r="L59" i="4"/>
  <c r="R59" i="4" s="1"/>
  <c r="M39" i="4"/>
  <c r="S39" i="4" s="1"/>
  <c r="M95" i="4"/>
  <c r="S95" i="4" s="1"/>
  <c r="M13" i="4"/>
  <c r="S13" i="4" s="1"/>
  <c r="L11" i="4"/>
  <c r="R11" i="4" s="1"/>
  <c r="S46" i="4"/>
  <c r="L25" i="4"/>
  <c r="R25" i="4" s="1"/>
  <c r="R21" i="4"/>
  <c r="S45" i="4"/>
  <c r="R42" i="4"/>
  <c r="T42" i="4" s="1"/>
  <c r="S26" i="4"/>
  <c r="I6" i="4"/>
  <c r="M80" i="4"/>
  <c r="S80" i="4" s="1"/>
  <c r="L34" i="4"/>
  <c r="R34" i="4" s="1"/>
  <c r="S79" i="4"/>
  <c r="S32" i="4"/>
  <c r="R33" i="4"/>
  <c r="T33" i="4" s="1"/>
  <c r="S93" i="4"/>
  <c r="R85" i="4"/>
  <c r="R15" i="4"/>
  <c r="S9" i="4"/>
  <c r="M75" i="4"/>
  <c r="S75" i="4" s="1"/>
  <c r="R58" i="4"/>
  <c r="M104" i="4"/>
  <c r="S104" i="4" s="1"/>
  <c r="R45" i="4"/>
  <c r="T45" i="4" s="1"/>
  <c r="M34" i="4"/>
  <c r="S34" i="4" s="1"/>
  <c r="S77" i="4"/>
  <c r="M37" i="4"/>
  <c r="S37" i="4" s="1"/>
  <c r="R79" i="4"/>
  <c r="M49" i="4"/>
  <c r="S49" i="4" s="1"/>
  <c r="L63" i="4"/>
  <c r="R63" i="4" s="1"/>
  <c r="R93" i="4"/>
  <c r="S24" i="4"/>
  <c r="R76" i="4"/>
  <c r="M85" i="4"/>
  <c r="S85" i="4" s="1"/>
  <c r="R105" i="4"/>
  <c r="S101" i="4"/>
  <c r="M30" i="4"/>
  <c r="S30" i="4" s="1"/>
  <c r="S83" i="4"/>
  <c r="S64" i="4"/>
  <c r="L73" i="4"/>
  <c r="R73" i="4" s="1"/>
  <c r="L19" i="4"/>
  <c r="R19" i="4" s="1"/>
  <c r="T19" i="4" s="1"/>
  <c r="S90" i="4"/>
  <c r="H7" i="4"/>
  <c r="R66" i="4"/>
  <c r="S78" i="4"/>
  <c r="M87" i="4"/>
  <c r="S87" i="4" s="1"/>
  <c r="L39" i="4"/>
  <c r="R39" i="4" s="1"/>
  <c r="L95" i="4"/>
  <c r="R95" i="4" s="1"/>
  <c r="L47" i="4"/>
  <c r="R47" i="4" s="1"/>
  <c r="S22" i="4"/>
  <c r="S10" i="4"/>
  <c r="L80" i="4"/>
  <c r="R80" i="4" s="1"/>
  <c r="T80" i="4" s="1"/>
  <c r="R44" i="4"/>
  <c r="S29" i="4"/>
  <c r="S71" i="4"/>
  <c r="S57" i="4"/>
  <c r="L100" i="4"/>
  <c r="R100" i="4" s="1"/>
  <c r="T100" i="4" s="1"/>
  <c r="R37" i="4"/>
  <c r="R99" i="4"/>
  <c r="M53" i="4"/>
  <c r="S53" i="4" s="1"/>
  <c r="M50" i="4"/>
  <c r="S50" i="4" s="1"/>
  <c r="M69" i="4"/>
  <c r="S69" i="4" s="1"/>
  <c r="S47" i="4"/>
  <c r="L96" i="4"/>
  <c r="R96" i="4" s="1"/>
  <c r="M73" i="4"/>
  <c r="S73" i="4" s="1"/>
  <c r="M99" i="4"/>
  <c r="S99" i="4" s="1"/>
  <c r="M105" i="4"/>
  <c r="S105" i="4" s="1"/>
  <c r="M97" i="4"/>
  <c r="S97" i="4" s="1"/>
  <c r="R60" i="4"/>
  <c r="R56" i="4"/>
  <c r="S40" i="4"/>
  <c r="S96" i="4"/>
  <c r="S14" i="4"/>
  <c r="S43" i="4"/>
  <c r="R12" i="4"/>
  <c r="R22" i="4"/>
  <c r="S91" i="4"/>
  <c r="R26" i="4"/>
  <c r="L20" i="4"/>
  <c r="R20" i="4" s="1"/>
  <c r="R46" i="4"/>
  <c r="L41" i="4"/>
  <c r="R41" i="4" s="1"/>
  <c r="M25" i="4"/>
  <c r="S25" i="4" s="1"/>
  <c r="R16" i="4"/>
  <c r="H6" i="4"/>
  <c r="L6" i="4" s="1"/>
  <c r="S81" i="4"/>
  <c r="R35" i="4"/>
  <c r="T59" i="4" l="1"/>
  <c r="T20" i="4"/>
  <c r="T93" i="4"/>
  <c r="T35" i="4"/>
  <c r="T63" i="4"/>
  <c r="T58" i="4"/>
  <c r="AN58" i="4" s="1"/>
  <c r="T95" i="4"/>
  <c r="AN95" i="4" s="1"/>
  <c r="T60" i="4"/>
  <c r="AL60" i="4" s="1"/>
  <c r="T44" i="4"/>
  <c r="T39" i="4"/>
  <c r="T22" i="4"/>
  <c r="T47" i="4"/>
  <c r="AL47" i="4" s="1"/>
  <c r="T96" i="4"/>
  <c r="T98" i="4"/>
  <c r="AL98" i="4" s="1"/>
  <c r="T29" i="4"/>
  <c r="AL29" i="4" s="1"/>
  <c r="T10" i="4"/>
  <c r="AN10" i="4" s="1"/>
  <c r="T24" i="4"/>
  <c r="T89" i="4"/>
  <c r="T43" i="4"/>
  <c r="X17" i="4"/>
  <c r="T41" i="4"/>
  <c r="W13" i="4"/>
  <c r="AN100" i="4"/>
  <c r="AL100" i="4"/>
  <c r="AL19" i="4"/>
  <c r="AN19" i="4"/>
  <c r="T34" i="4"/>
  <c r="T104" i="4"/>
  <c r="T38" i="4"/>
  <c r="AL67" i="4"/>
  <c r="AN67" i="4"/>
  <c r="AN80" i="4"/>
  <c r="AL80" i="4"/>
  <c r="T73" i="4"/>
  <c r="T11" i="4"/>
  <c r="W7" i="4"/>
  <c r="AN59" i="4"/>
  <c r="AL59" i="4"/>
  <c r="W15" i="4"/>
  <c r="T51" i="4"/>
  <c r="AN96" i="4"/>
  <c r="AL96" i="4"/>
  <c r="AN20" i="4"/>
  <c r="AL20" i="4"/>
  <c r="AL39" i="4"/>
  <c r="AN39" i="4"/>
  <c r="W12" i="4"/>
  <c r="T36" i="4"/>
  <c r="AL10" i="4"/>
  <c r="AN24" i="4"/>
  <c r="AL24" i="4"/>
  <c r="AN89" i="4"/>
  <c r="AL89" i="4"/>
  <c r="AL43" i="4"/>
  <c r="AN43" i="4"/>
  <c r="AL63" i="4"/>
  <c r="AN63" i="4"/>
  <c r="T25" i="4"/>
  <c r="T53" i="4"/>
  <c r="T94" i="4"/>
  <c r="T75" i="4"/>
  <c r="AN22" i="4"/>
  <c r="AL22" i="4"/>
  <c r="T16" i="4"/>
  <c r="W8" i="4"/>
  <c r="T56" i="4"/>
  <c r="W16" i="4"/>
  <c r="T99" i="4"/>
  <c r="X19" i="4"/>
  <c r="L7" i="4"/>
  <c r="R7" i="4" s="1"/>
  <c r="AN42" i="4"/>
  <c r="AL42" i="4"/>
  <c r="X14" i="4"/>
  <c r="W17" i="4"/>
  <c r="T61" i="4"/>
  <c r="AL27" i="4"/>
  <c r="AN27" i="4"/>
  <c r="X22" i="4"/>
  <c r="T31" i="4"/>
  <c r="W11" i="4"/>
  <c r="T87" i="4"/>
  <c r="AL102" i="4"/>
  <c r="AN102" i="4"/>
  <c r="T70" i="4"/>
  <c r="X9" i="4"/>
  <c r="T55" i="4"/>
  <c r="T90" i="4"/>
  <c r="M7" i="4"/>
  <c r="S7" i="4" s="1"/>
  <c r="T54" i="4"/>
  <c r="T23" i="4"/>
  <c r="T83" i="4"/>
  <c r="T28" i="4"/>
  <c r="T74" i="4"/>
  <c r="X20" i="4"/>
  <c r="T46" i="4"/>
  <c r="W14" i="4"/>
  <c r="AN35" i="4"/>
  <c r="AL35" i="4"/>
  <c r="T26" i="4"/>
  <c r="W10" i="4"/>
  <c r="X21" i="4"/>
  <c r="X23" i="4"/>
  <c r="AN60" i="4"/>
  <c r="T37" i="4"/>
  <c r="T79" i="4"/>
  <c r="AN45" i="4"/>
  <c r="AL45" i="4"/>
  <c r="AN33" i="4"/>
  <c r="AL33" i="4"/>
  <c r="T13" i="4"/>
  <c r="X16" i="4"/>
  <c r="T82" i="4"/>
  <c r="T88" i="4"/>
  <c r="T84" i="4"/>
  <c r="T57" i="4"/>
  <c r="W21" i="4"/>
  <c r="T81" i="4"/>
  <c r="T40" i="4"/>
  <c r="T52" i="4"/>
  <c r="AL44" i="4"/>
  <c r="AN44" i="4"/>
  <c r="T105" i="4"/>
  <c r="T76" i="4"/>
  <c r="W20" i="4"/>
  <c r="AL93" i="4"/>
  <c r="AN93" i="4"/>
  <c r="T15" i="4"/>
  <c r="W9" i="4"/>
  <c r="T21" i="4"/>
  <c r="T97" i="4"/>
  <c r="AN65" i="4"/>
  <c r="AL65" i="4"/>
  <c r="X11" i="4"/>
  <c r="T77" i="4"/>
  <c r="T9" i="4"/>
  <c r="T71" i="4"/>
  <c r="W19" i="4"/>
  <c r="T78" i="4"/>
  <c r="X13" i="4"/>
  <c r="T30" i="4"/>
  <c r="T106" i="4"/>
  <c r="T18" i="4"/>
  <c r="T86" i="4"/>
  <c r="W22" i="4"/>
  <c r="T17" i="4"/>
  <c r="X7" i="4"/>
  <c r="T92" i="4"/>
  <c r="T48" i="4"/>
  <c r="R6" i="4"/>
  <c r="T12" i="4"/>
  <c r="W18" i="4"/>
  <c r="T66" i="4"/>
  <c r="T85" i="4"/>
  <c r="X10" i="4"/>
  <c r="T101" i="4"/>
  <c r="T49" i="4"/>
  <c r="AL72" i="4"/>
  <c r="AN72" i="4"/>
  <c r="T64" i="4"/>
  <c r="AN62" i="4"/>
  <c r="AL62" i="4"/>
  <c r="W23" i="4"/>
  <c r="T91" i="4"/>
  <c r="T68" i="4"/>
  <c r="X8" i="4"/>
  <c r="T69" i="4"/>
  <c r="X18" i="4"/>
  <c r="AN8" i="4"/>
  <c r="AL8" i="4"/>
  <c r="T32" i="4"/>
  <c r="M6" i="4"/>
  <c r="S6" i="4" s="1"/>
  <c r="T50" i="4"/>
  <c r="T103" i="4"/>
  <c r="X15" i="4"/>
  <c r="T14" i="4"/>
  <c r="X12" i="4"/>
  <c r="AN29" i="4" l="1"/>
  <c r="AL95" i="4"/>
  <c r="AL58" i="4"/>
  <c r="AN98" i="4"/>
  <c r="AN47" i="4"/>
  <c r="X6" i="4"/>
  <c r="X24" i="4" s="1"/>
  <c r="AN32" i="4"/>
  <c r="AL32" i="4"/>
  <c r="AL68" i="4"/>
  <c r="AN68" i="4"/>
  <c r="AL103" i="4"/>
  <c r="AN103" i="4"/>
  <c r="AN91" i="4"/>
  <c r="Y23" i="4"/>
  <c r="AL91" i="4"/>
  <c r="AL101" i="4"/>
  <c r="AN101" i="4"/>
  <c r="AL92" i="4"/>
  <c r="AN92" i="4"/>
  <c r="Y22" i="4"/>
  <c r="AN86" i="4"/>
  <c r="AL86" i="4"/>
  <c r="AN9" i="4"/>
  <c r="AL9" i="4"/>
  <c r="AL21" i="4"/>
  <c r="Y9" i="4"/>
  <c r="AN21" i="4"/>
  <c r="AN40" i="4"/>
  <c r="AL40" i="4"/>
  <c r="AL84" i="4"/>
  <c r="AN84" i="4"/>
  <c r="AL13" i="4"/>
  <c r="AN13" i="4"/>
  <c r="AL46" i="4"/>
  <c r="AN46" i="4"/>
  <c r="Y14" i="4"/>
  <c r="AN83" i="4"/>
  <c r="AL83" i="4"/>
  <c r="AL70" i="4"/>
  <c r="AN70" i="4"/>
  <c r="AL75" i="4"/>
  <c r="AN75" i="4"/>
  <c r="Y12" i="4"/>
  <c r="AL36" i="4"/>
  <c r="AN36" i="4"/>
  <c r="AL104" i="4"/>
  <c r="AN104" i="4"/>
  <c r="AL50" i="4"/>
  <c r="AN50" i="4"/>
  <c r="AL69" i="4"/>
  <c r="AN69" i="4"/>
  <c r="AN12" i="4"/>
  <c r="AL12" i="4"/>
  <c r="AN18" i="4"/>
  <c r="AL18" i="4"/>
  <c r="AN78" i="4"/>
  <c r="AL78" i="4"/>
  <c r="AL77" i="4"/>
  <c r="AN77" i="4"/>
  <c r="Y20" i="4"/>
  <c r="AL76" i="4"/>
  <c r="AN76" i="4"/>
  <c r="AN81" i="4"/>
  <c r="AL81" i="4"/>
  <c r="Y21" i="4"/>
  <c r="AN88" i="4"/>
  <c r="AL88" i="4"/>
  <c r="AN79" i="4"/>
  <c r="AL79" i="4"/>
  <c r="AL23" i="4"/>
  <c r="AN23" i="4"/>
  <c r="AL90" i="4"/>
  <c r="AN90" i="4"/>
  <c r="AL87" i="4"/>
  <c r="AN87" i="4"/>
  <c r="AL61" i="4"/>
  <c r="AN61" i="4"/>
  <c r="Y17" i="4"/>
  <c r="T7" i="4"/>
  <c r="AL56" i="4"/>
  <c r="Y16" i="4"/>
  <c r="AN56" i="4"/>
  <c r="AL94" i="4"/>
  <c r="AN94" i="4"/>
  <c r="Y7" i="4"/>
  <c r="AN11" i="4"/>
  <c r="AL11" i="4"/>
  <c r="AL34" i="4"/>
  <c r="AN34" i="4"/>
  <c r="AL64" i="4"/>
  <c r="AN64" i="4"/>
  <c r="AN85" i="4"/>
  <c r="AL85" i="4"/>
  <c r="W6" i="4"/>
  <c r="W24" i="4" s="1"/>
  <c r="T6" i="4"/>
  <c r="AL17" i="4"/>
  <c r="AN17" i="4"/>
  <c r="AL106" i="4"/>
  <c r="AN106" i="4"/>
  <c r="AL105" i="4"/>
  <c r="AN105" i="4"/>
  <c r="AN82" i="4"/>
  <c r="AL82" i="4"/>
  <c r="AN37" i="4"/>
  <c r="AL37" i="4"/>
  <c r="AN26" i="4"/>
  <c r="Y10" i="4"/>
  <c r="AL26" i="4"/>
  <c r="AN74" i="4"/>
  <c r="AL74" i="4"/>
  <c r="AL54" i="4"/>
  <c r="AN54" i="4"/>
  <c r="AN55" i="4"/>
  <c r="AL55" i="4"/>
  <c r="AN53" i="4"/>
  <c r="AL53" i="4"/>
  <c r="AN51" i="4"/>
  <c r="Y15" i="4"/>
  <c r="AL51" i="4"/>
  <c r="AN73" i="4"/>
  <c r="AL73" i="4"/>
  <c r="AN14" i="4"/>
  <c r="AL14" i="4"/>
  <c r="AL49" i="4"/>
  <c r="AN49" i="4"/>
  <c r="AN66" i="4"/>
  <c r="AL66" i="4"/>
  <c r="Y18" i="4"/>
  <c r="AN48" i="4"/>
  <c r="AL48" i="4"/>
  <c r="AL30" i="4"/>
  <c r="AN30" i="4"/>
  <c r="AL71" i="4"/>
  <c r="Y19" i="4"/>
  <c r="AN71" i="4"/>
  <c r="AL97" i="4"/>
  <c r="AN97" i="4"/>
  <c r="AN15" i="4"/>
  <c r="AL15" i="4"/>
  <c r="AL52" i="4"/>
  <c r="AN52" i="4"/>
  <c r="AN57" i="4"/>
  <c r="AL57" i="4"/>
  <c r="AL28" i="4"/>
  <c r="AN28" i="4"/>
  <c r="AN31" i="4"/>
  <c r="AL31" i="4"/>
  <c r="Y11" i="4"/>
  <c r="AL99" i="4"/>
  <c r="AN99" i="4"/>
  <c r="Y8" i="4"/>
  <c r="AL16" i="4"/>
  <c r="AN16" i="4"/>
  <c r="AN25" i="4"/>
  <c r="AL25" i="4"/>
  <c r="AL38" i="4"/>
  <c r="AN38" i="4"/>
  <c r="AN41" i="4"/>
  <c r="AL41" i="4"/>
  <c r="Y13" i="4"/>
  <c r="AH8" i="4" l="1"/>
  <c r="AG8" i="4"/>
  <c r="AF8" i="4"/>
  <c r="AE8" i="4"/>
  <c r="AI8" i="4"/>
  <c r="AG18" i="4"/>
  <c r="AI18" i="4"/>
  <c r="AH18" i="4"/>
  <c r="AF18" i="4"/>
  <c r="AE18" i="4"/>
  <c r="AE7" i="4"/>
  <c r="AH7" i="4"/>
  <c r="AG7" i="4"/>
  <c r="AI7" i="4"/>
  <c r="AF7" i="4"/>
  <c r="AG16" i="4"/>
  <c r="AE16" i="4"/>
  <c r="AI16" i="4"/>
  <c r="AF16" i="4"/>
  <c r="AH16" i="4"/>
  <c r="AG17" i="4"/>
  <c r="AH17" i="4"/>
  <c r="AE17" i="4"/>
  <c r="AJ17" i="4" s="1"/>
  <c r="AI17" i="4"/>
  <c r="AF17" i="4"/>
  <c r="AI21" i="4"/>
  <c r="AG21" i="4"/>
  <c r="AF21" i="4"/>
  <c r="AE21" i="4"/>
  <c r="AH21" i="4"/>
  <c r="AH20" i="4"/>
  <c r="AF20" i="4"/>
  <c r="AE20" i="4"/>
  <c r="AG20" i="4"/>
  <c r="AI20" i="4"/>
  <c r="AE13" i="4"/>
  <c r="AF13" i="4"/>
  <c r="AH13" i="4"/>
  <c r="AI13" i="4"/>
  <c r="AG13" i="4"/>
  <c r="AF11" i="4"/>
  <c r="AH11" i="4"/>
  <c r="AE11" i="4"/>
  <c r="AJ11" i="4" s="1"/>
  <c r="AG11" i="4"/>
  <c r="AI11" i="4"/>
  <c r="AF22" i="4"/>
  <c r="AH22" i="4"/>
  <c r="AI22" i="4"/>
  <c r="AE22" i="4"/>
  <c r="AG22" i="4"/>
  <c r="AF23" i="4"/>
  <c r="AE23" i="4"/>
  <c r="AH23" i="4"/>
  <c r="AG23" i="4"/>
  <c r="AI23" i="4"/>
  <c r="AF15" i="4"/>
  <c r="AG15" i="4"/>
  <c r="AI15" i="4"/>
  <c r="AE15" i="4"/>
  <c r="AJ15" i="4" s="1"/>
  <c r="AH15" i="4"/>
  <c r="AL6" i="4"/>
  <c r="Y6" i="4"/>
  <c r="AN6" i="4"/>
  <c r="AL7" i="4"/>
  <c r="AN7" i="4"/>
  <c r="AG12" i="4"/>
  <c r="AH12" i="4"/>
  <c r="AI12" i="4"/>
  <c r="AE12" i="4"/>
  <c r="AF12" i="4"/>
  <c r="AI19" i="4"/>
  <c r="AG19" i="4"/>
  <c r="AF19" i="4"/>
  <c r="AE19" i="4"/>
  <c r="AH19" i="4"/>
  <c r="AI10" i="4"/>
  <c r="AH10" i="4"/>
  <c r="AE10" i="4"/>
  <c r="AG10" i="4"/>
  <c r="AF10" i="4"/>
  <c r="AF14" i="4"/>
  <c r="AG14" i="4"/>
  <c r="AI14" i="4"/>
  <c r="AE14" i="4"/>
  <c r="AH14" i="4"/>
  <c r="AF9" i="4"/>
  <c r="AE9" i="4"/>
  <c r="AH9" i="4"/>
  <c r="AG9" i="4"/>
  <c r="AI9" i="4"/>
  <c r="AJ9" i="4" l="1"/>
  <c r="AJ14" i="4"/>
  <c r="AN107" i="4"/>
  <c r="AJ23" i="4"/>
  <c r="AJ13" i="4"/>
  <c r="AJ8" i="4"/>
  <c r="AJ7" i="4"/>
  <c r="AJ19" i="4"/>
  <c r="Y24" i="4"/>
  <c r="AF6" i="4"/>
  <c r="AF24" i="4" s="1"/>
  <c r="AE6" i="4"/>
  <c r="AI6" i="4"/>
  <c r="AI24" i="4" s="1"/>
  <c r="AG6" i="4"/>
  <c r="AG24" i="4" s="1"/>
  <c r="AH6" i="4"/>
  <c r="AH24" i="4" s="1"/>
  <c r="AJ18" i="4"/>
  <c r="AJ10" i="4"/>
  <c r="AJ12" i="4"/>
  <c r="AL107" i="4"/>
  <c r="AJ22" i="4"/>
  <c r="AJ20" i="4"/>
  <c r="AJ21" i="4"/>
  <c r="AJ16" i="4"/>
  <c r="AG25" i="4" l="1"/>
  <c r="AI25" i="4"/>
  <c r="AE24" i="4"/>
  <c r="AJ6" i="4"/>
  <c r="AJ24" i="4" s="1"/>
  <c r="AJ28" i="4" s="1"/>
  <c r="AH25" i="4"/>
  <c r="AF25" i="4"/>
  <c r="AH28" i="4" l="1"/>
  <c r="AI28" i="4"/>
  <c r="AG28" i="4"/>
  <c r="AF28" i="4"/>
  <c r="AE25" i="4"/>
  <c r="AE28" i="4"/>
  <c r="AJ25" i="4" l="1"/>
  <c r="AE27" i="4" s="1"/>
  <c r="AS6" i="4" s="1"/>
  <c r="N36" i="17" l="1"/>
  <c r="AJ27" i="4"/>
  <c r="AN108" i="4"/>
  <c r="AM100" i="4"/>
  <c r="AP100" i="4" s="1"/>
  <c r="E100" i="14" s="1"/>
  <c r="AO47" i="4"/>
  <c r="AO67" i="4"/>
  <c r="AM80" i="4"/>
  <c r="AP80" i="4" s="1"/>
  <c r="E80" i="14" s="1"/>
  <c r="AO95" i="4"/>
  <c r="AM39" i="4"/>
  <c r="AP39" i="4" s="1"/>
  <c r="E39" i="14" s="1"/>
  <c r="AO89" i="4"/>
  <c r="AM22" i="4"/>
  <c r="AP22" i="4" s="1"/>
  <c r="E22" i="14" s="1"/>
  <c r="AO35" i="4"/>
  <c r="AO60" i="4"/>
  <c r="AO44" i="4"/>
  <c r="AM65" i="4"/>
  <c r="AP65" i="4" s="1"/>
  <c r="E65" i="14" s="1"/>
  <c r="AO72" i="4"/>
  <c r="AO100" i="4"/>
  <c r="AM19" i="4"/>
  <c r="AP19" i="4" s="1"/>
  <c r="E19" i="14" s="1"/>
  <c r="AM67" i="4"/>
  <c r="AP67" i="4" s="1"/>
  <c r="E67" i="14" s="1"/>
  <c r="AO59" i="4"/>
  <c r="AO29" i="4"/>
  <c r="AM96" i="4"/>
  <c r="AP96" i="4" s="1"/>
  <c r="E96" i="14" s="1"/>
  <c r="AO20" i="4"/>
  <c r="AO39" i="4"/>
  <c r="AM10" i="4"/>
  <c r="AP10" i="4" s="1"/>
  <c r="E10" i="14" s="1"/>
  <c r="AM43" i="4"/>
  <c r="AP43" i="4" s="1"/>
  <c r="E43" i="14" s="1"/>
  <c r="AO42" i="4"/>
  <c r="AM27" i="4"/>
  <c r="AP27" i="4" s="1"/>
  <c r="E27" i="14" s="1"/>
  <c r="AO102" i="4"/>
  <c r="AO45" i="4"/>
  <c r="AM33" i="4"/>
  <c r="AP33" i="4" s="1"/>
  <c r="E33" i="14" s="1"/>
  <c r="AM44" i="4"/>
  <c r="AP44" i="4" s="1"/>
  <c r="E44" i="14" s="1"/>
  <c r="AO58" i="4"/>
  <c r="AM62" i="4"/>
  <c r="AP62" i="4" s="1"/>
  <c r="E62" i="14" s="1"/>
  <c r="AO80" i="4"/>
  <c r="AM95" i="4"/>
  <c r="AP95" i="4" s="1"/>
  <c r="E95" i="14" s="1"/>
  <c r="AM59" i="4"/>
  <c r="AP59" i="4" s="1"/>
  <c r="E59" i="14" s="1"/>
  <c r="AO98" i="4"/>
  <c r="AO96" i="4"/>
  <c r="AM20" i="4"/>
  <c r="AP20" i="4" s="1"/>
  <c r="E20" i="14" s="1"/>
  <c r="AO10" i="4"/>
  <c r="AO24" i="4"/>
  <c r="AM63" i="4"/>
  <c r="AP63" i="4" s="1"/>
  <c r="E63" i="14" s="1"/>
  <c r="AO22" i="4"/>
  <c r="AM42" i="4"/>
  <c r="AP42" i="4" s="1"/>
  <c r="E42" i="14" s="1"/>
  <c r="AM102" i="4"/>
  <c r="AP102" i="4" s="1"/>
  <c r="E102" i="14" s="1"/>
  <c r="AM45" i="4"/>
  <c r="AP45" i="4" s="1"/>
  <c r="E45" i="14" s="1"/>
  <c r="AO33" i="4"/>
  <c r="AO93" i="4"/>
  <c r="AO65" i="4"/>
  <c r="AM58" i="4"/>
  <c r="AP58" i="4" s="1"/>
  <c r="E58" i="14" s="1"/>
  <c r="AM47" i="4"/>
  <c r="AP47" i="4" s="1"/>
  <c r="E47" i="14" s="1"/>
  <c r="AO19" i="4"/>
  <c r="AM98" i="4"/>
  <c r="AP98" i="4" s="1"/>
  <c r="E98" i="14" s="1"/>
  <c r="AM29" i="4"/>
  <c r="AP29" i="4" s="1"/>
  <c r="E29" i="14" s="1"/>
  <c r="AM24" i="4"/>
  <c r="AP24" i="4" s="1"/>
  <c r="E24" i="14" s="1"/>
  <c r="AM89" i="4"/>
  <c r="AP89" i="4" s="1"/>
  <c r="E89" i="14" s="1"/>
  <c r="AO43" i="4"/>
  <c r="AO63" i="4"/>
  <c r="AO27" i="4"/>
  <c r="AM35" i="4"/>
  <c r="AP35" i="4" s="1"/>
  <c r="E35" i="14" s="1"/>
  <c r="AM60" i="4"/>
  <c r="AP60" i="4" s="1"/>
  <c r="E60" i="14" s="1"/>
  <c r="AM93" i="4"/>
  <c r="AP93" i="4" s="1"/>
  <c r="E93" i="14" s="1"/>
  <c r="AO62" i="4"/>
  <c r="AO8" i="4"/>
  <c r="AM72" i="4"/>
  <c r="AP72" i="4" s="1"/>
  <c r="E72" i="14" s="1"/>
  <c r="AM8" i="4"/>
  <c r="AP8" i="4" s="1"/>
  <c r="E8" i="14" s="1"/>
  <c r="AO32" i="4"/>
  <c r="AO68" i="4"/>
  <c r="AO91" i="4"/>
  <c r="AO92" i="4"/>
  <c r="AM83" i="4"/>
  <c r="AP83" i="4" s="1"/>
  <c r="E83" i="14" s="1"/>
  <c r="AO70" i="4"/>
  <c r="AO75" i="4"/>
  <c r="AM104" i="4"/>
  <c r="AP104" i="4" s="1"/>
  <c r="E104" i="14" s="1"/>
  <c r="AM50" i="4"/>
  <c r="AP50" i="4" s="1"/>
  <c r="E50" i="14" s="1"/>
  <c r="AM69" i="4"/>
  <c r="AP69" i="4" s="1"/>
  <c r="E69" i="14" s="1"/>
  <c r="AM12" i="4"/>
  <c r="AP12" i="4" s="1"/>
  <c r="E12" i="14" s="1"/>
  <c r="AO18" i="4"/>
  <c r="AM78" i="4"/>
  <c r="AP78" i="4" s="1"/>
  <c r="E78" i="14" s="1"/>
  <c r="AO76" i="4"/>
  <c r="AO81" i="4"/>
  <c r="AM79" i="4"/>
  <c r="AP79" i="4" s="1"/>
  <c r="E79" i="14" s="1"/>
  <c r="AO87" i="4"/>
  <c r="AO61" i="4"/>
  <c r="AM56" i="4"/>
  <c r="AP56" i="4" s="1"/>
  <c r="E56" i="14" s="1"/>
  <c r="AM11" i="4"/>
  <c r="AP11" i="4" s="1"/>
  <c r="E11" i="14" s="1"/>
  <c r="AO34" i="4"/>
  <c r="AM17" i="4"/>
  <c r="AP17" i="4" s="1"/>
  <c r="E17" i="14" s="1"/>
  <c r="AM106" i="4"/>
  <c r="AP106" i="4" s="1"/>
  <c r="E106" i="14" s="1"/>
  <c r="AO37" i="4"/>
  <c r="AO51" i="4"/>
  <c r="AM14" i="4"/>
  <c r="AP14" i="4" s="1"/>
  <c r="E14" i="14" s="1"/>
  <c r="AM49" i="4"/>
  <c r="AP49" i="4" s="1"/>
  <c r="E49" i="14" s="1"/>
  <c r="AM66" i="4"/>
  <c r="AP66" i="4" s="1"/>
  <c r="E66" i="14" s="1"/>
  <c r="AO48" i="4"/>
  <c r="AO15" i="4"/>
  <c r="AO52" i="4"/>
  <c r="AO57" i="4"/>
  <c r="AO99" i="4"/>
  <c r="AO41" i="4"/>
  <c r="AM32" i="4"/>
  <c r="AP32" i="4" s="1"/>
  <c r="E32" i="14" s="1"/>
  <c r="AM68" i="4"/>
  <c r="AP68" i="4" s="1"/>
  <c r="E68" i="14" s="1"/>
  <c r="AO103" i="4"/>
  <c r="AM92" i="4"/>
  <c r="AP92" i="4" s="1"/>
  <c r="E92" i="14" s="1"/>
  <c r="AO86" i="4"/>
  <c r="AO9" i="4"/>
  <c r="AM40" i="4"/>
  <c r="AP40" i="4" s="1"/>
  <c r="E40" i="14" s="1"/>
  <c r="AO84" i="4"/>
  <c r="AO36" i="4"/>
  <c r="AO69" i="4"/>
  <c r="AO90" i="4"/>
  <c r="AM61" i="4"/>
  <c r="AP61" i="4" s="1"/>
  <c r="E61" i="14" s="1"/>
  <c r="AM94" i="4"/>
  <c r="AP94" i="4" s="1"/>
  <c r="E94" i="14" s="1"/>
  <c r="AO17" i="4"/>
  <c r="AO106" i="4"/>
  <c r="AO82" i="4"/>
  <c r="AM37" i="4"/>
  <c r="AP37" i="4" s="1"/>
  <c r="E37" i="14" s="1"/>
  <c r="AM26" i="4"/>
  <c r="AP26" i="4" s="1"/>
  <c r="E26" i="14" s="1"/>
  <c r="AM55" i="4"/>
  <c r="AP55" i="4" s="1"/>
  <c r="E55" i="14" s="1"/>
  <c r="AO73" i="4"/>
  <c r="AO49" i="4"/>
  <c r="AM48" i="4"/>
  <c r="AP48" i="4" s="1"/>
  <c r="E48" i="14" s="1"/>
  <c r="AO30" i="4"/>
  <c r="AO97" i="4"/>
  <c r="AM52" i="4"/>
  <c r="AP52" i="4" s="1"/>
  <c r="E52" i="14" s="1"/>
  <c r="AO28" i="4"/>
  <c r="AO31" i="4"/>
  <c r="AO16" i="4"/>
  <c r="AO25" i="4"/>
  <c r="AO38" i="4"/>
  <c r="AM101" i="4"/>
  <c r="AP101" i="4" s="1"/>
  <c r="E101" i="14" s="1"/>
  <c r="AM9" i="4"/>
  <c r="AP9" i="4" s="1"/>
  <c r="E9" i="14" s="1"/>
  <c r="AM21" i="4"/>
  <c r="AP21" i="4" s="1"/>
  <c r="E21" i="14" s="1"/>
  <c r="AM84" i="4"/>
  <c r="AP84" i="4" s="1"/>
  <c r="E84" i="14" s="1"/>
  <c r="AM13" i="4"/>
  <c r="AP13" i="4" s="1"/>
  <c r="E13" i="14" s="1"/>
  <c r="AO46" i="4"/>
  <c r="AM70" i="4"/>
  <c r="AP70" i="4" s="1"/>
  <c r="E70" i="14" s="1"/>
  <c r="AM75" i="4"/>
  <c r="AP75" i="4" s="1"/>
  <c r="E75" i="14" s="1"/>
  <c r="AO50" i="4"/>
  <c r="AM18" i="4"/>
  <c r="AP18" i="4" s="1"/>
  <c r="E18" i="14" s="1"/>
  <c r="AO78" i="4"/>
  <c r="AO77" i="4"/>
  <c r="AM76" i="4"/>
  <c r="AP76" i="4" s="1"/>
  <c r="E76" i="14" s="1"/>
  <c r="AO88" i="4"/>
  <c r="AO23" i="4"/>
  <c r="AO56" i="4"/>
  <c r="AO11" i="4"/>
  <c r="AO64" i="4"/>
  <c r="AM85" i="4"/>
  <c r="AP85" i="4" s="1"/>
  <c r="E85" i="14" s="1"/>
  <c r="AM105" i="4"/>
  <c r="AP105" i="4" s="1"/>
  <c r="E105" i="14" s="1"/>
  <c r="AM82" i="4"/>
  <c r="AP82" i="4" s="1"/>
  <c r="E82" i="14" s="1"/>
  <c r="AM74" i="4"/>
  <c r="AP74" i="4" s="1"/>
  <c r="E74" i="14" s="1"/>
  <c r="AM54" i="4"/>
  <c r="AP54" i="4" s="1"/>
  <c r="E54" i="14" s="1"/>
  <c r="AO55" i="4"/>
  <c r="AM53" i="4"/>
  <c r="AP53" i="4" s="1"/>
  <c r="E53" i="14" s="1"/>
  <c r="AO66" i="4"/>
  <c r="AM30" i="4"/>
  <c r="AP30" i="4" s="1"/>
  <c r="E30" i="14" s="1"/>
  <c r="AO71" i="4"/>
  <c r="AM99" i="4"/>
  <c r="AP99" i="4" s="1"/>
  <c r="E99" i="14" s="1"/>
  <c r="AM25" i="4"/>
  <c r="AP25" i="4" s="1"/>
  <c r="E25" i="14" s="1"/>
  <c r="AM16" i="4"/>
  <c r="AP16" i="4" s="1"/>
  <c r="E16" i="14" s="1"/>
  <c r="AM41" i="4"/>
  <c r="AP41" i="4" s="1"/>
  <c r="E41" i="14" s="1"/>
  <c r="AM103" i="4"/>
  <c r="AP103" i="4" s="1"/>
  <c r="E103" i="14" s="1"/>
  <c r="AM91" i="4"/>
  <c r="AP91" i="4" s="1"/>
  <c r="E91" i="14" s="1"/>
  <c r="AO101" i="4"/>
  <c r="AM86" i="4"/>
  <c r="AP86" i="4" s="1"/>
  <c r="E86" i="14" s="1"/>
  <c r="AO21" i="4"/>
  <c r="AO40" i="4"/>
  <c r="AO13" i="4"/>
  <c r="AM46" i="4"/>
  <c r="AP46" i="4" s="1"/>
  <c r="E46" i="14" s="1"/>
  <c r="AO83" i="4"/>
  <c r="AM36" i="4"/>
  <c r="AP36" i="4" s="1"/>
  <c r="E36" i="14" s="1"/>
  <c r="AO104" i="4"/>
  <c r="AO12" i="4"/>
  <c r="AM77" i="4"/>
  <c r="AP77" i="4" s="1"/>
  <c r="E77" i="14" s="1"/>
  <c r="AM81" i="4"/>
  <c r="AP81" i="4" s="1"/>
  <c r="E81" i="14" s="1"/>
  <c r="AM88" i="4"/>
  <c r="AP88" i="4" s="1"/>
  <c r="E88" i="14" s="1"/>
  <c r="AO79" i="4"/>
  <c r="AM23" i="4"/>
  <c r="AP23" i="4" s="1"/>
  <c r="E23" i="14" s="1"/>
  <c r="AM90" i="4"/>
  <c r="AP90" i="4" s="1"/>
  <c r="E90" i="14" s="1"/>
  <c r="AM87" i="4"/>
  <c r="AP87" i="4" s="1"/>
  <c r="E87" i="14" s="1"/>
  <c r="AO94" i="4"/>
  <c r="AM34" i="4"/>
  <c r="AP34" i="4" s="1"/>
  <c r="E34" i="14" s="1"/>
  <c r="AM64" i="4"/>
  <c r="AP64" i="4" s="1"/>
  <c r="E64" i="14" s="1"/>
  <c r="AO85" i="4"/>
  <c r="AO105" i="4"/>
  <c r="AO26" i="4"/>
  <c r="AO74" i="4"/>
  <c r="AO54" i="4"/>
  <c r="AO53" i="4"/>
  <c r="AM51" i="4"/>
  <c r="AP51" i="4" s="1"/>
  <c r="E51" i="14" s="1"/>
  <c r="AM73" i="4"/>
  <c r="AP73" i="4" s="1"/>
  <c r="E73" i="14" s="1"/>
  <c r="AO14" i="4"/>
  <c r="AM71" i="4"/>
  <c r="AP71" i="4" s="1"/>
  <c r="E71" i="14" s="1"/>
  <c r="AM97" i="4"/>
  <c r="AP97" i="4" s="1"/>
  <c r="E97" i="14" s="1"/>
  <c r="AM15" i="4"/>
  <c r="AP15" i="4" s="1"/>
  <c r="E15" i="14" s="1"/>
  <c r="AM57" i="4"/>
  <c r="AP57" i="4" s="1"/>
  <c r="E57" i="14" s="1"/>
  <c r="AM28" i="4"/>
  <c r="AP28" i="4" s="1"/>
  <c r="E28" i="14" s="1"/>
  <c r="AM31" i="4"/>
  <c r="AP31" i="4" s="1"/>
  <c r="E31" i="14" s="1"/>
  <c r="AM38" i="4"/>
  <c r="AP38" i="4" s="1"/>
  <c r="E38" i="14" s="1"/>
  <c r="AM6" i="4"/>
  <c r="AM7" i="4"/>
  <c r="AP7" i="4" s="1"/>
  <c r="E7" i="14" s="1"/>
  <c r="AO6" i="4"/>
  <c r="AO7" i="4"/>
  <c r="AF27" i="4"/>
  <c r="AS7" i="4" s="1"/>
  <c r="N37" i="17" s="1"/>
  <c r="T43" i="19" s="1"/>
  <c r="AG27" i="4"/>
  <c r="AS8" i="4" s="1"/>
  <c r="N38" i="17" s="1"/>
  <c r="U43" i="19" s="1"/>
  <c r="AI27" i="4"/>
  <c r="AS10" i="4" s="1"/>
  <c r="N40" i="17" s="1"/>
  <c r="W43" i="19" s="1"/>
  <c r="AH27" i="4"/>
  <c r="AS9" i="4" s="1"/>
  <c r="N39" i="17" s="1"/>
  <c r="V43" i="19" s="1"/>
  <c r="AO107" i="4" l="1"/>
  <c r="F7" i="14"/>
  <c r="G7" i="14"/>
  <c r="G28" i="14"/>
  <c r="F28" i="14"/>
  <c r="G71" i="14"/>
  <c r="N19" i="17"/>
  <c r="F71" i="14"/>
  <c r="F46" i="14"/>
  <c r="G46" i="14"/>
  <c r="N14" i="17"/>
  <c r="G86" i="14"/>
  <c r="N22" i="17"/>
  <c r="F86" i="14"/>
  <c r="F41" i="14"/>
  <c r="N13" i="17"/>
  <c r="G41" i="14"/>
  <c r="G105" i="14"/>
  <c r="F105" i="14"/>
  <c r="F75" i="14"/>
  <c r="G75" i="14"/>
  <c r="F84" i="14"/>
  <c r="G84" i="14"/>
  <c r="G48" i="14"/>
  <c r="F48" i="14"/>
  <c r="N10" i="17"/>
  <c r="G26" i="14"/>
  <c r="F26" i="14"/>
  <c r="G68" i="14"/>
  <c r="F68" i="14"/>
  <c r="G66" i="14"/>
  <c r="N18" i="17"/>
  <c r="F66" i="14"/>
  <c r="F11" i="14"/>
  <c r="G11" i="14"/>
  <c r="N7" i="17"/>
  <c r="F79" i="14"/>
  <c r="G79" i="14"/>
  <c r="F104" i="14"/>
  <c r="G104" i="14"/>
  <c r="G8" i="14"/>
  <c r="F8" i="14"/>
  <c r="G93" i="14"/>
  <c r="F93" i="14"/>
  <c r="G29" i="14"/>
  <c r="F29" i="14"/>
  <c r="G58" i="14"/>
  <c r="F58" i="14"/>
  <c r="G45" i="14"/>
  <c r="F45" i="14"/>
  <c r="F63" i="14"/>
  <c r="G63" i="14"/>
  <c r="G33" i="14"/>
  <c r="F33" i="14"/>
  <c r="G67" i="14"/>
  <c r="F67" i="14"/>
  <c r="F65" i="14"/>
  <c r="G65" i="14"/>
  <c r="F22" i="14"/>
  <c r="G22" i="14"/>
  <c r="F80" i="14"/>
  <c r="G80" i="14"/>
  <c r="AM107" i="4"/>
  <c r="AP107" i="4" s="1"/>
  <c r="AP6" i="4"/>
  <c r="E6" i="14" s="1"/>
  <c r="G57" i="14"/>
  <c r="F57" i="14"/>
  <c r="G87" i="14"/>
  <c r="F87" i="14"/>
  <c r="G88" i="14"/>
  <c r="F88" i="14"/>
  <c r="N8" i="17"/>
  <c r="G16" i="14"/>
  <c r="F16" i="14"/>
  <c r="G30" i="14"/>
  <c r="F30" i="14"/>
  <c r="F54" i="14"/>
  <c r="G54" i="14"/>
  <c r="G85" i="14"/>
  <c r="F85" i="14"/>
  <c r="G70" i="14"/>
  <c r="F70" i="14"/>
  <c r="N9" i="17"/>
  <c r="N26" i="17" s="1"/>
  <c r="G21" i="14"/>
  <c r="F21" i="14"/>
  <c r="G52" i="14"/>
  <c r="F52" i="14"/>
  <c r="F37" i="14"/>
  <c r="G37" i="14"/>
  <c r="F94" i="14"/>
  <c r="G94" i="14"/>
  <c r="F32" i="14"/>
  <c r="G32" i="14"/>
  <c r="G49" i="14"/>
  <c r="F49" i="14"/>
  <c r="G106" i="14"/>
  <c r="F106" i="14"/>
  <c r="F56" i="14"/>
  <c r="N16" i="17"/>
  <c r="G56" i="14"/>
  <c r="G12" i="14"/>
  <c r="F12" i="14"/>
  <c r="F72" i="14"/>
  <c r="G72" i="14"/>
  <c r="G60" i="14"/>
  <c r="F60" i="14"/>
  <c r="F98" i="14"/>
  <c r="G98" i="14"/>
  <c r="F102" i="14"/>
  <c r="G102" i="14"/>
  <c r="F62" i="14"/>
  <c r="G62" i="14"/>
  <c r="G43" i="14"/>
  <c r="F43" i="14"/>
  <c r="F96" i="14"/>
  <c r="G96" i="14"/>
  <c r="F19" i="14"/>
  <c r="G19" i="14"/>
  <c r="F38" i="14"/>
  <c r="G38" i="14"/>
  <c r="G15" i="14"/>
  <c r="F15" i="14"/>
  <c r="F73" i="14"/>
  <c r="G73" i="14"/>
  <c r="F64" i="14"/>
  <c r="G64" i="14"/>
  <c r="F90" i="14"/>
  <c r="G90" i="14"/>
  <c r="G81" i="14"/>
  <c r="N21" i="17"/>
  <c r="F81" i="14"/>
  <c r="F36" i="14"/>
  <c r="N12" i="17"/>
  <c r="G36" i="14"/>
  <c r="G91" i="14"/>
  <c r="N23" i="17"/>
  <c r="F91" i="14"/>
  <c r="F25" i="14"/>
  <c r="G25" i="14"/>
  <c r="F74" i="14"/>
  <c r="G74" i="14"/>
  <c r="F18" i="14"/>
  <c r="G18" i="14"/>
  <c r="G9" i="14"/>
  <c r="F9" i="14"/>
  <c r="N17" i="17"/>
  <c r="F61" i="14"/>
  <c r="G61" i="14"/>
  <c r="G92" i="14"/>
  <c r="F92" i="14"/>
  <c r="F14" i="14"/>
  <c r="G14" i="14"/>
  <c r="F17" i="14"/>
  <c r="G17" i="14"/>
  <c r="G69" i="14"/>
  <c r="F69" i="14"/>
  <c r="G35" i="14"/>
  <c r="F35" i="14"/>
  <c r="G89" i="14"/>
  <c r="F89" i="14"/>
  <c r="F42" i="14"/>
  <c r="G42" i="14"/>
  <c r="F59" i="14"/>
  <c r="G59" i="14"/>
  <c r="G10" i="14"/>
  <c r="F10" i="14"/>
  <c r="F39" i="14"/>
  <c r="G39" i="14"/>
  <c r="N41" i="17"/>
  <c r="S43" i="19"/>
  <c r="N11" i="17"/>
  <c r="F31" i="14"/>
  <c r="G31" i="14"/>
  <c r="F97" i="14"/>
  <c r="G97" i="14"/>
  <c r="F51" i="14"/>
  <c r="N15" i="17"/>
  <c r="G51" i="14"/>
  <c r="F34" i="14"/>
  <c r="G34" i="14"/>
  <c r="G23" i="14"/>
  <c r="F23" i="14"/>
  <c r="F77" i="14"/>
  <c r="G77" i="14"/>
  <c r="G103" i="14"/>
  <c r="F103" i="14"/>
  <c r="G99" i="14"/>
  <c r="F99" i="14"/>
  <c r="F53" i="14"/>
  <c r="G53" i="14"/>
  <c r="F82" i="14"/>
  <c r="G82" i="14"/>
  <c r="G76" i="14"/>
  <c r="F76" i="14"/>
  <c r="N20" i="17"/>
  <c r="G13" i="14"/>
  <c r="F13" i="14"/>
  <c r="F101" i="14"/>
  <c r="G101" i="14"/>
  <c r="G55" i="14"/>
  <c r="F55" i="14"/>
  <c r="G40" i="14"/>
  <c r="F40" i="14"/>
  <c r="G78" i="14"/>
  <c r="F78" i="14"/>
  <c r="G50" i="14"/>
  <c r="F50" i="14"/>
  <c r="G83" i="14"/>
  <c r="F83" i="14"/>
  <c r="G24" i="14"/>
  <c r="F24" i="14"/>
  <c r="F47" i="14"/>
  <c r="G47" i="14"/>
  <c r="F20" i="14"/>
  <c r="G20" i="14"/>
  <c r="F95" i="14"/>
  <c r="G95" i="14"/>
  <c r="F44" i="14"/>
  <c r="G44" i="14"/>
  <c r="G27" i="14"/>
  <c r="F27" i="14"/>
  <c r="G100" i="14"/>
  <c r="F100" i="14"/>
  <c r="AS11" i="4"/>
  <c r="N29" i="17" l="1"/>
  <c r="S14" i="19" s="1"/>
  <c r="H96" i="14"/>
  <c r="I79" i="14"/>
  <c r="K44" i="14"/>
  <c r="J44" i="14"/>
  <c r="I45" i="14"/>
  <c r="I100" i="14"/>
  <c r="M100" i="14" s="1"/>
  <c r="H35" i="14"/>
  <c r="L35" i="14" s="1"/>
  <c r="I101" i="14"/>
  <c r="H45" i="14"/>
  <c r="H21" i="14"/>
  <c r="L21" i="14" s="1"/>
  <c r="I25" i="14"/>
  <c r="K24" i="14"/>
  <c r="J24" i="14"/>
  <c r="I51" i="14"/>
  <c r="M51" i="14" s="1"/>
  <c r="J50" i="14"/>
  <c r="K50" i="14"/>
  <c r="J40" i="14"/>
  <c r="I41" i="14"/>
  <c r="M41" i="14" s="1"/>
  <c r="K40" i="14"/>
  <c r="H102" i="14"/>
  <c r="H77" i="14"/>
  <c r="I54" i="14"/>
  <c r="M54" i="14" s="1"/>
  <c r="H104" i="14"/>
  <c r="L104" i="14" s="1"/>
  <c r="H24" i="14"/>
  <c r="K51" i="14"/>
  <c r="J51" i="14"/>
  <c r="I52" i="14"/>
  <c r="H98" i="14"/>
  <c r="H11" i="14"/>
  <c r="L11" i="14" s="1"/>
  <c r="I43" i="14"/>
  <c r="K42" i="14"/>
  <c r="J42" i="14"/>
  <c r="H36" i="14"/>
  <c r="I18" i="14"/>
  <c r="H93" i="14"/>
  <c r="H19" i="14"/>
  <c r="H26" i="14"/>
  <c r="K36" i="14"/>
  <c r="J36" i="14"/>
  <c r="I37" i="14"/>
  <c r="M37" i="14" s="1"/>
  <c r="N30" i="17"/>
  <c r="I65" i="14"/>
  <c r="H16" i="14"/>
  <c r="L16" i="14" s="1"/>
  <c r="I20" i="14"/>
  <c r="M20" i="14" s="1"/>
  <c r="H44" i="14"/>
  <c r="L44" i="14" s="1"/>
  <c r="I103" i="14"/>
  <c r="M103" i="14" s="1"/>
  <c r="H61" i="14"/>
  <c r="H13" i="14"/>
  <c r="L13" i="14" s="1"/>
  <c r="H57" i="14"/>
  <c r="K49" i="14"/>
  <c r="J49" i="14"/>
  <c r="I50" i="14"/>
  <c r="H95" i="14"/>
  <c r="M52" i="14"/>
  <c r="I53" i="14"/>
  <c r="H71" i="14"/>
  <c r="L71" i="14" s="1"/>
  <c r="I55" i="14"/>
  <c r="H17" i="14"/>
  <c r="L17" i="14" s="1"/>
  <c r="I89" i="14"/>
  <c r="I58" i="14"/>
  <c r="H81" i="14"/>
  <c r="H66" i="14"/>
  <c r="L66" i="14" s="1"/>
  <c r="J33" i="14"/>
  <c r="K33" i="14"/>
  <c r="I34" i="14"/>
  <c r="K45" i="14"/>
  <c r="I46" i="14"/>
  <c r="J45" i="14"/>
  <c r="M45" i="14"/>
  <c r="J29" i="14"/>
  <c r="I30" i="14"/>
  <c r="K29" i="14"/>
  <c r="I9" i="14"/>
  <c r="H80" i="14"/>
  <c r="L80" i="14" s="1"/>
  <c r="H67" i="14"/>
  <c r="I69" i="14"/>
  <c r="H49" i="14"/>
  <c r="L49" i="14" s="1"/>
  <c r="I76" i="14"/>
  <c r="K41" i="14"/>
  <c r="J41" i="14"/>
  <c r="I42" i="14"/>
  <c r="M42" i="14" s="1"/>
  <c r="H47" i="14"/>
  <c r="H29" i="14"/>
  <c r="H28" i="14"/>
  <c r="I96" i="14"/>
  <c r="K47" i="14"/>
  <c r="J47" i="14"/>
  <c r="I48" i="14"/>
  <c r="H84" i="14"/>
  <c r="H79" i="14"/>
  <c r="L79" i="14" s="1"/>
  <c r="H56" i="14"/>
  <c r="H14" i="14"/>
  <c r="L14" i="14" s="1"/>
  <c r="I77" i="14"/>
  <c r="M76" i="14"/>
  <c r="H54" i="14"/>
  <c r="I104" i="14"/>
  <c r="I24" i="14"/>
  <c r="J23" i="14"/>
  <c r="K23" i="14"/>
  <c r="J31" i="14"/>
  <c r="K31" i="14"/>
  <c r="I32" i="14"/>
  <c r="M32" i="14" s="1"/>
  <c r="I11" i="14"/>
  <c r="H43" i="14"/>
  <c r="J35" i="14"/>
  <c r="K35" i="14"/>
  <c r="I36" i="14"/>
  <c r="H18" i="14"/>
  <c r="L18" i="14" s="1"/>
  <c r="I93" i="14"/>
  <c r="M93" i="14" s="1"/>
  <c r="H10" i="14"/>
  <c r="I75" i="14"/>
  <c r="M75" i="14" s="1"/>
  <c r="H92" i="14"/>
  <c r="I82" i="14"/>
  <c r="M82" i="14" s="1"/>
  <c r="H65" i="14"/>
  <c r="I16" i="14"/>
  <c r="H20" i="14"/>
  <c r="L19" i="14"/>
  <c r="K43" i="14"/>
  <c r="I44" i="14"/>
  <c r="J43" i="14"/>
  <c r="M43" i="14"/>
  <c r="L102" i="14"/>
  <c r="H103" i="14"/>
  <c r="I61" i="14"/>
  <c r="I13" i="14"/>
  <c r="M13" i="14" s="1"/>
  <c r="J32" i="14"/>
  <c r="I33" i="14"/>
  <c r="M33" i="14" s="1"/>
  <c r="K32" i="14"/>
  <c r="I38" i="14"/>
  <c r="K37" i="14"/>
  <c r="J37" i="14"/>
  <c r="H22" i="14"/>
  <c r="I71" i="14"/>
  <c r="L54" i="14"/>
  <c r="H55" i="14"/>
  <c r="L55" i="14" s="1"/>
  <c r="I17" i="14"/>
  <c r="M17" i="14" s="1"/>
  <c r="M16" i="14"/>
  <c r="H88" i="14"/>
  <c r="L88" i="14" s="1"/>
  <c r="E107" i="14"/>
  <c r="G6" i="14"/>
  <c r="F6" i="14"/>
  <c r="N6" i="17"/>
  <c r="K22" i="14"/>
  <c r="I23" i="14"/>
  <c r="J22" i="14"/>
  <c r="L67" i="14"/>
  <c r="H68" i="14"/>
  <c r="I64" i="14"/>
  <c r="M64" i="14" s="1"/>
  <c r="H59" i="14"/>
  <c r="L59" i="14" s="1"/>
  <c r="L93" i="14"/>
  <c r="H94" i="14"/>
  <c r="M104" i="14"/>
  <c r="I105" i="14"/>
  <c r="L26" i="14"/>
  <c r="H27" i="14"/>
  <c r="L27" i="14" s="1"/>
  <c r="I49" i="14"/>
  <c r="M49" i="14" s="1"/>
  <c r="K48" i="14"/>
  <c r="M48" i="14"/>
  <c r="J48" i="14"/>
  <c r="H76" i="14"/>
  <c r="I87" i="14"/>
  <c r="H72" i="14"/>
  <c r="K28" i="14"/>
  <c r="I29" i="14"/>
  <c r="M29" i="14" s="1"/>
  <c r="J28" i="14"/>
  <c r="J27" i="14"/>
  <c r="K27" i="14"/>
  <c r="I28" i="14"/>
  <c r="M28" i="14" s="1"/>
  <c r="I84" i="14"/>
  <c r="M84" i="14" s="1"/>
  <c r="I14" i="14"/>
  <c r="M14" i="14" s="1"/>
  <c r="I83" i="14"/>
  <c r="H100" i="14"/>
  <c r="I78" i="14"/>
  <c r="M78" i="14" s="1"/>
  <c r="M77" i="14"/>
  <c r="J34" i="14"/>
  <c r="I35" i="14"/>
  <c r="M34" i="14"/>
  <c r="K34" i="14"/>
  <c r="H52" i="14"/>
  <c r="L52" i="14" s="1"/>
  <c r="H32" i="14"/>
  <c r="L32" i="14" s="1"/>
  <c r="K39" i="14"/>
  <c r="J39" i="14"/>
  <c r="I40" i="14"/>
  <c r="M40" i="14" s="1"/>
  <c r="I60" i="14"/>
  <c r="H90" i="14"/>
  <c r="H70" i="14"/>
  <c r="L70" i="14" s="1"/>
  <c r="I15" i="14"/>
  <c r="I62" i="14"/>
  <c r="M62" i="14" s="1"/>
  <c r="M61" i="14"/>
  <c r="I10" i="14"/>
  <c r="M10" i="14" s="1"/>
  <c r="M9" i="14"/>
  <c r="H75" i="14"/>
  <c r="H37" i="14"/>
  <c r="L37" i="14" s="1"/>
  <c r="L36" i="14"/>
  <c r="I91" i="14"/>
  <c r="M91" i="14" s="1"/>
  <c r="I74" i="14"/>
  <c r="M74" i="14" s="1"/>
  <c r="K38" i="14"/>
  <c r="I39" i="14"/>
  <c r="M39" i="14" s="1"/>
  <c r="M38" i="14"/>
  <c r="J38" i="14"/>
  <c r="M96" i="14"/>
  <c r="I97" i="14"/>
  <c r="M97" i="14" s="1"/>
  <c r="I63" i="14"/>
  <c r="I99" i="14"/>
  <c r="I73" i="14"/>
  <c r="I57" i="14"/>
  <c r="H33" i="14"/>
  <c r="L33" i="14" s="1"/>
  <c r="H38" i="14"/>
  <c r="K21" i="14"/>
  <c r="I22" i="14"/>
  <c r="J21" i="14"/>
  <c r="H86" i="14"/>
  <c r="H31" i="14"/>
  <c r="M87" i="14"/>
  <c r="I88" i="14"/>
  <c r="H23" i="14"/>
  <c r="L22" i="14"/>
  <c r="I68" i="14"/>
  <c r="M68" i="14" s="1"/>
  <c r="H64" i="14"/>
  <c r="M58" i="14"/>
  <c r="I59" i="14"/>
  <c r="I94" i="14"/>
  <c r="M94" i="14" s="1"/>
  <c r="H105" i="14"/>
  <c r="L105" i="14" s="1"/>
  <c r="M11" i="14"/>
  <c r="I12" i="14"/>
  <c r="M12" i="14" s="1"/>
  <c r="I67" i="14"/>
  <c r="M67" i="14" s="1"/>
  <c r="K26" i="14"/>
  <c r="J26" i="14"/>
  <c r="I27" i="14"/>
  <c r="M27" i="14" s="1"/>
  <c r="I85" i="14"/>
  <c r="H106" i="14"/>
  <c r="L106" i="14" s="1"/>
  <c r="H42" i="14"/>
  <c r="L42" i="14" s="1"/>
  <c r="N28" i="17"/>
  <c r="I8" i="14"/>
  <c r="L47" i="14"/>
  <c r="H48" i="14"/>
  <c r="L48" i="14" s="1"/>
  <c r="M55" i="14"/>
  <c r="I56" i="14"/>
  <c r="H101" i="14"/>
  <c r="L101" i="14" s="1"/>
  <c r="L100" i="14"/>
  <c r="K20" i="14"/>
  <c r="I21" i="14"/>
  <c r="J20" i="14"/>
  <c r="L24" i="14"/>
  <c r="H25" i="14"/>
  <c r="H51" i="14"/>
  <c r="L51" i="14" s="1"/>
  <c r="H41" i="14"/>
  <c r="I102" i="14"/>
  <c r="M101" i="14"/>
  <c r="H83" i="14"/>
  <c r="H78" i="14"/>
  <c r="L78" i="14" s="1"/>
  <c r="L77" i="14"/>
  <c r="I98" i="14"/>
  <c r="M98" i="14" s="1"/>
  <c r="N27" i="17"/>
  <c r="H40" i="14"/>
  <c r="L40" i="14" s="1"/>
  <c r="H60" i="14"/>
  <c r="L60" i="14" s="1"/>
  <c r="M89" i="14"/>
  <c r="I90" i="14"/>
  <c r="M90" i="14" s="1"/>
  <c r="M69" i="14"/>
  <c r="I70" i="14"/>
  <c r="M70" i="14" s="1"/>
  <c r="H15" i="14"/>
  <c r="L61" i="14"/>
  <c r="H62" i="14"/>
  <c r="L62" i="14" s="1"/>
  <c r="M18" i="14"/>
  <c r="I19" i="14"/>
  <c r="M19" i="14" s="1"/>
  <c r="M25" i="14"/>
  <c r="I26" i="14"/>
  <c r="M26" i="14" s="1"/>
  <c r="K25" i="14"/>
  <c r="J25" i="14"/>
  <c r="I92" i="14"/>
  <c r="H82" i="14"/>
  <c r="L82" i="14" s="1"/>
  <c r="L81" i="14"/>
  <c r="H91" i="14"/>
  <c r="L90" i="14"/>
  <c r="H74" i="14"/>
  <c r="L38" i="14"/>
  <c r="H39" i="14"/>
  <c r="L39" i="14" s="1"/>
  <c r="H97" i="14"/>
  <c r="L96" i="14"/>
  <c r="H63" i="14"/>
  <c r="H99" i="14"/>
  <c r="L99" i="14" s="1"/>
  <c r="L98" i="14"/>
  <c r="L72" i="14"/>
  <c r="H73" i="14"/>
  <c r="L73" i="14" s="1"/>
  <c r="H50" i="14"/>
  <c r="I95" i="14"/>
  <c r="H53" i="14"/>
  <c r="I86" i="14"/>
  <c r="M85" i="14"/>
  <c r="M30" i="14"/>
  <c r="I31" i="14"/>
  <c r="K30" i="14"/>
  <c r="J30" i="14"/>
  <c r="H89" i="14"/>
  <c r="L57" i="14"/>
  <c r="H58" i="14"/>
  <c r="L58" i="14" s="1"/>
  <c r="I81" i="14"/>
  <c r="M81" i="14" s="1"/>
  <c r="I66" i="14"/>
  <c r="M65" i="14"/>
  <c r="H34" i="14"/>
  <c r="L34" i="14" s="1"/>
  <c r="L45" i="14"/>
  <c r="H46" i="14"/>
  <c r="H30" i="14"/>
  <c r="L29" i="14"/>
  <c r="H9" i="14"/>
  <c r="I80" i="14"/>
  <c r="M80" i="14" s="1"/>
  <c r="M79" i="14"/>
  <c r="H12" i="14"/>
  <c r="L68" i="14"/>
  <c r="H69" i="14"/>
  <c r="L69" i="14" s="1"/>
  <c r="H85" i="14"/>
  <c r="L84" i="14"/>
  <c r="I106" i="14"/>
  <c r="M105" i="14"/>
  <c r="L86" i="14"/>
  <c r="H87" i="14"/>
  <c r="L87" i="14" s="1"/>
  <c r="K46" i="14"/>
  <c r="M46" i="14"/>
  <c r="J46" i="14"/>
  <c r="I47" i="14"/>
  <c r="I72" i="14"/>
  <c r="M71" i="14"/>
  <c r="H8" i="14"/>
  <c r="L8" i="14" l="1"/>
  <c r="R8" i="14" s="1"/>
  <c r="L41" i="14"/>
  <c r="R41" i="14" s="1"/>
  <c r="M56" i="14"/>
  <c r="S56" i="14" s="1"/>
  <c r="S97" i="14"/>
  <c r="S39" i="14"/>
  <c r="R52" i="14"/>
  <c r="R100" i="14"/>
  <c r="L75" i="14"/>
  <c r="R75" i="14" s="1"/>
  <c r="S105" i="14"/>
  <c r="R59" i="14"/>
  <c r="R68" i="14"/>
  <c r="I7" i="14"/>
  <c r="S71" i="14"/>
  <c r="M60" i="14"/>
  <c r="S60" i="14" s="1"/>
  <c r="M35" i="14"/>
  <c r="S35" i="14" s="1"/>
  <c r="R54" i="14"/>
  <c r="R14" i="14"/>
  <c r="M47" i="14"/>
  <c r="S47" i="14" s="1"/>
  <c r="S96" i="14"/>
  <c r="R29" i="14"/>
  <c r="R66" i="14"/>
  <c r="S58" i="14"/>
  <c r="R13" i="14"/>
  <c r="S103" i="14"/>
  <c r="R19" i="14"/>
  <c r="L10" i="14"/>
  <c r="R10" i="14" s="1"/>
  <c r="S52" i="14"/>
  <c r="R24" i="14"/>
  <c r="S54" i="14"/>
  <c r="R35" i="14"/>
  <c r="S45" i="14"/>
  <c r="S79" i="14"/>
  <c r="R69" i="14"/>
  <c r="S19" i="14"/>
  <c r="S90" i="14"/>
  <c r="S98" i="14"/>
  <c r="I6" i="14"/>
  <c r="S27" i="14"/>
  <c r="M66" i="14"/>
  <c r="S66" i="14" s="1"/>
  <c r="R105" i="14"/>
  <c r="T105" i="14" s="1"/>
  <c r="R86" i="14"/>
  <c r="R33" i="14"/>
  <c r="S91" i="14"/>
  <c r="L74" i="14"/>
  <c r="R74" i="14" s="1"/>
  <c r="S62" i="14"/>
  <c r="R70" i="14"/>
  <c r="M59" i="14"/>
  <c r="S59" i="14" s="1"/>
  <c r="S14" i="14"/>
  <c r="S28" i="14"/>
  <c r="S29" i="14"/>
  <c r="R72" i="14"/>
  <c r="S49" i="14"/>
  <c r="S17" i="14"/>
  <c r="S16" i="14"/>
  <c r="M92" i="14"/>
  <c r="S92" i="14" s="1"/>
  <c r="M31" i="14"/>
  <c r="S31" i="14" s="1"/>
  <c r="M23" i="14"/>
  <c r="S23" i="14" s="1"/>
  <c r="L83" i="14"/>
  <c r="R83" i="14" s="1"/>
  <c r="R47" i="14"/>
  <c r="R67" i="14"/>
  <c r="M8" i="14"/>
  <c r="S8" i="14" s="1"/>
  <c r="S30" i="14"/>
  <c r="S46" i="14"/>
  <c r="S89" i="14"/>
  <c r="S55" i="14"/>
  <c r="R57" i="14"/>
  <c r="R61" i="14"/>
  <c r="R44" i="14"/>
  <c r="R16" i="14"/>
  <c r="M36" i="14"/>
  <c r="S36" i="14" s="1"/>
  <c r="S18" i="14"/>
  <c r="R11" i="14"/>
  <c r="L23" i="14"/>
  <c r="R23" i="14" s="1"/>
  <c r="T23" i="14" s="1"/>
  <c r="M53" i="14"/>
  <c r="S53" i="14" s="1"/>
  <c r="R102" i="14"/>
  <c r="S51" i="14"/>
  <c r="S25" i="14"/>
  <c r="R45" i="14"/>
  <c r="T45" i="14" s="1"/>
  <c r="M44" i="14"/>
  <c r="S44" i="14" s="1"/>
  <c r="R34" i="14"/>
  <c r="R99" i="14"/>
  <c r="R82" i="14"/>
  <c r="R40" i="14"/>
  <c r="R51" i="14"/>
  <c r="H6" i="14"/>
  <c r="R48" i="14"/>
  <c r="R106" i="14"/>
  <c r="S67" i="14"/>
  <c r="S68" i="14"/>
  <c r="L85" i="14"/>
  <c r="R85" i="14" s="1"/>
  <c r="M73" i="14"/>
  <c r="S73" i="14" s="1"/>
  <c r="L89" i="14"/>
  <c r="R89" i="14" s="1"/>
  <c r="S40" i="14"/>
  <c r="R32" i="14"/>
  <c r="M83" i="14"/>
  <c r="S83" i="14" s="1"/>
  <c r="S87" i="14"/>
  <c r="R27" i="14"/>
  <c r="T27" i="14" s="1"/>
  <c r="S64" i="14"/>
  <c r="M22" i="14"/>
  <c r="S22" i="14" s="1"/>
  <c r="N25" i="17"/>
  <c r="N24" i="17"/>
  <c r="R55" i="14"/>
  <c r="T55" i="14" s="1"/>
  <c r="R22" i="14"/>
  <c r="S33" i="14"/>
  <c r="S13" i="14"/>
  <c r="M15" i="14"/>
  <c r="S15" i="14" s="1"/>
  <c r="S82" i="14"/>
  <c r="S75" i="14"/>
  <c r="S93" i="14"/>
  <c r="S32" i="14"/>
  <c r="S104" i="14"/>
  <c r="S77" i="14"/>
  <c r="R84" i="14"/>
  <c r="L46" i="14"/>
  <c r="R46" i="14" s="1"/>
  <c r="R49" i="14"/>
  <c r="S9" i="14"/>
  <c r="R81" i="14"/>
  <c r="M88" i="14"/>
  <c r="S88" i="14" s="1"/>
  <c r="L56" i="14"/>
  <c r="R56" i="14" s="1"/>
  <c r="L43" i="14"/>
  <c r="R43" i="14" s="1"/>
  <c r="L15" i="14"/>
  <c r="R15" i="14" s="1"/>
  <c r="S37" i="14"/>
  <c r="R26" i="14"/>
  <c r="L92" i="14"/>
  <c r="R92" i="14" s="1"/>
  <c r="T92" i="14" s="1"/>
  <c r="R36" i="14"/>
  <c r="R98" i="14"/>
  <c r="R104" i="14"/>
  <c r="T104" i="14" s="1"/>
  <c r="R77" i="14"/>
  <c r="T77" i="14" s="1"/>
  <c r="M24" i="14"/>
  <c r="S24" i="14" s="1"/>
  <c r="L20" i="14"/>
  <c r="R20" i="14" s="1"/>
  <c r="S101" i="14"/>
  <c r="M99" i="14"/>
  <c r="S99" i="14" s="1"/>
  <c r="L95" i="14"/>
  <c r="R95" i="14" s="1"/>
  <c r="S80" i="14"/>
  <c r="S81" i="14"/>
  <c r="R87" i="14"/>
  <c r="T87" i="14" s="1"/>
  <c r="R58" i="14"/>
  <c r="T58" i="14" s="1"/>
  <c r="R73" i="14"/>
  <c r="R39" i="14"/>
  <c r="T39" i="14" s="1"/>
  <c r="S26" i="14"/>
  <c r="X10" i="14" s="1"/>
  <c r="R62" i="14"/>
  <c r="T62" i="14" s="1"/>
  <c r="S70" i="14"/>
  <c r="R60" i="14"/>
  <c r="R78" i="14"/>
  <c r="L50" i="14"/>
  <c r="R50" i="14" s="1"/>
  <c r="R101" i="14"/>
  <c r="R42" i="14"/>
  <c r="S85" i="14"/>
  <c r="S12" i="14"/>
  <c r="S94" i="14"/>
  <c r="L63" i="14"/>
  <c r="R63" i="14" s="1"/>
  <c r="L30" i="14"/>
  <c r="R30" i="14" s="1"/>
  <c r="T30" i="14" s="1"/>
  <c r="M21" i="14"/>
  <c r="S21" i="14" s="1"/>
  <c r="X9" i="14" s="1"/>
  <c r="R38" i="14"/>
  <c r="M106" i="14"/>
  <c r="S106" i="14" s="1"/>
  <c r="M72" i="14"/>
  <c r="S72" i="14" s="1"/>
  <c r="S74" i="14"/>
  <c r="R37" i="14"/>
  <c r="T37" i="14" s="1"/>
  <c r="S10" i="14"/>
  <c r="R90" i="14"/>
  <c r="T90" i="14" s="1"/>
  <c r="L31" i="14"/>
  <c r="R31" i="14" s="1"/>
  <c r="S78" i="14"/>
  <c r="S84" i="14"/>
  <c r="M86" i="14"/>
  <c r="S86" i="14" s="1"/>
  <c r="X22" i="14" s="1"/>
  <c r="M63" i="14"/>
  <c r="S63" i="14" s="1"/>
  <c r="H7" i="14"/>
  <c r="L6" i="14"/>
  <c r="R88" i="14"/>
  <c r="S38" i="14"/>
  <c r="S61" i="14"/>
  <c r="L64" i="14"/>
  <c r="R64" i="14" s="1"/>
  <c r="T64" i="14" s="1"/>
  <c r="L91" i="14"/>
  <c r="R91" i="14" s="1"/>
  <c r="L9" i="14"/>
  <c r="R9" i="14" s="1"/>
  <c r="R18" i="14"/>
  <c r="T18" i="14" s="1"/>
  <c r="S11" i="14"/>
  <c r="L53" i="14"/>
  <c r="R53" i="14" s="1"/>
  <c r="T53" i="14" s="1"/>
  <c r="R79" i="14"/>
  <c r="T79" i="14" s="1"/>
  <c r="S48" i="14"/>
  <c r="M95" i="14"/>
  <c r="S95" i="14" s="1"/>
  <c r="L28" i="14"/>
  <c r="R28" i="14" s="1"/>
  <c r="T28" i="14" s="1"/>
  <c r="S42" i="14"/>
  <c r="S76" i="14"/>
  <c r="S69" i="14"/>
  <c r="R80" i="14"/>
  <c r="T80" i="14" s="1"/>
  <c r="S34" i="14"/>
  <c r="L65" i="14"/>
  <c r="R65" i="14" s="1"/>
  <c r="M57" i="14"/>
  <c r="S57" i="14" s="1"/>
  <c r="R17" i="14"/>
  <c r="T17" i="14" s="1"/>
  <c r="R71" i="14"/>
  <c r="L94" i="14"/>
  <c r="R94" i="14" s="1"/>
  <c r="T94" i="14" s="1"/>
  <c r="L12" i="14"/>
  <c r="R12" i="14" s="1"/>
  <c r="T12" i="14" s="1"/>
  <c r="M102" i="14"/>
  <c r="S102" i="14" s="1"/>
  <c r="S20" i="14"/>
  <c r="S65" i="14"/>
  <c r="L25" i="14"/>
  <c r="R25" i="14" s="1"/>
  <c r="T25" i="14" s="1"/>
  <c r="R93" i="14"/>
  <c r="T93" i="14" s="1"/>
  <c r="S43" i="14"/>
  <c r="L97" i="14"/>
  <c r="R97" i="14" s="1"/>
  <c r="T97" i="14" s="1"/>
  <c r="L103" i="14"/>
  <c r="R103" i="14" s="1"/>
  <c r="T103" i="14" s="1"/>
  <c r="L76" i="14"/>
  <c r="R76" i="14" s="1"/>
  <c r="S41" i="14"/>
  <c r="M50" i="14"/>
  <c r="S50" i="14" s="1"/>
  <c r="R21" i="14"/>
  <c r="S100" i="14"/>
  <c r="R96" i="14"/>
  <c r="T96" i="14" s="1"/>
  <c r="T89" i="14" l="1"/>
  <c r="T101" i="14"/>
  <c r="AN101" i="14" s="1"/>
  <c r="T49" i="14"/>
  <c r="AL49" i="14" s="1"/>
  <c r="X20" i="14"/>
  <c r="T98" i="14"/>
  <c r="T9" i="14"/>
  <c r="AL9" i="14" s="1"/>
  <c r="X13" i="14"/>
  <c r="T85" i="14"/>
  <c r="AN85" i="14" s="1"/>
  <c r="X12" i="14"/>
  <c r="T83" i="14"/>
  <c r="AN83" i="14" s="1"/>
  <c r="T75" i="14"/>
  <c r="AN75" i="14" s="1"/>
  <c r="T43" i="14"/>
  <c r="X18" i="14"/>
  <c r="X11" i="14"/>
  <c r="T10" i="14"/>
  <c r="AL10" i="14" s="1"/>
  <c r="T65" i="14"/>
  <c r="AN65" i="14" s="1"/>
  <c r="T38" i="14"/>
  <c r="T20" i="14"/>
  <c r="AL20" i="14" s="1"/>
  <c r="T74" i="14"/>
  <c r="AN74" i="14" s="1"/>
  <c r="T19" i="14"/>
  <c r="AN103" i="14"/>
  <c r="AL103" i="14"/>
  <c r="T31" i="14"/>
  <c r="W11" i="14"/>
  <c r="T50" i="14"/>
  <c r="T95" i="14"/>
  <c r="T15" i="14"/>
  <c r="AN28" i="14"/>
  <c r="AL28" i="14"/>
  <c r="AL53" i="14"/>
  <c r="AN53" i="14"/>
  <c r="W23" i="14"/>
  <c r="T91" i="14"/>
  <c r="AN30" i="14"/>
  <c r="AL30" i="14"/>
  <c r="AL92" i="14"/>
  <c r="AN92" i="14"/>
  <c r="AL43" i="14"/>
  <c r="AN43" i="14"/>
  <c r="AN23" i="14"/>
  <c r="AL23" i="14"/>
  <c r="X16" i="14"/>
  <c r="AL12" i="14"/>
  <c r="AN12" i="14"/>
  <c r="AL64" i="14"/>
  <c r="AN64" i="14"/>
  <c r="T63" i="14"/>
  <c r="T56" i="14"/>
  <c r="W16" i="14"/>
  <c r="AN89" i="14"/>
  <c r="AL89" i="14"/>
  <c r="AN10" i="14"/>
  <c r="W13" i="14"/>
  <c r="T41" i="14"/>
  <c r="T76" i="14"/>
  <c r="W20" i="14"/>
  <c r="AL25" i="14"/>
  <c r="AN25" i="14"/>
  <c r="AN97" i="14"/>
  <c r="AL97" i="14"/>
  <c r="AL94" i="14"/>
  <c r="AN94" i="14"/>
  <c r="AL65" i="14"/>
  <c r="T46" i="14"/>
  <c r="W14" i="14"/>
  <c r="T8" i="14"/>
  <c r="AN18" i="14"/>
  <c r="AL18" i="14"/>
  <c r="L7" i="14"/>
  <c r="R7" i="14" s="1"/>
  <c r="AN37" i="14"/>
  <c r="AL37" i="14"/>
  <c r="AL38" i="14"/>
  <c r="AN38" i="14"/>
  <c r="T78" i="14"/>
  <c r="AN58" i="14"/>
  <c r="AL58" i="14"/>
  <c r="X21" i="14"/>
  <c r="AN77" i="14"/>
  <c r="AL77" i="14"/>
  <c r="T84" i="14"/>
  <c r="T22" i="14"/>
  <c r="W15" i="14"/>
  <c r="T51" i="14"/>
  <c r="AN45" i="14"/>
  <c r="AL45" i="14"/>
  <c r="T57" i="14"/>
  <c r="T67" i="14"/>
  <c r="T33" i="14"/>
  <c r="T69" i="14"/>
  <c r="AL19" i="14"/>
  <c r="AN19" i="14"/>
  <c r="M7" i="14"/>
  <c r="S7" i="14" s="1"/>
  <c r="T52" i="14"/>
  <c r="X17" i="14"/>
  <c r="AL96" i="14"/>
  <c r="AN96" i="14"/>
  <c r="T71" i="14"/>
  <c r="W19" i="14"/>
  <c r="AN79" i="14"/>
  <c r="AL79" i="14"/>
  <c r="T60" i="14"/>
  <c r="AL39" i="14"/>
  <c r="AN39" i="14"/>
  <c r="AL104" i="14"/>
  <c r="AN104" i="14"/>
  <c r="W10" i="14"/>
  <c r="T26" i="14"/>
  <c r="AL55" i="14"/>
  <c r="AN55" i="14"/>
  <c r="T106" i="14"/>
  <c r="T40" i="14"/>
  <c r="T99" i="14"/>
  <c r="W8" i="14"/>
  <c r="T16" i="14"/>
  <c r="X14" i="14"/>
  <c r="T47" i="14"/>
  <c r="T72" i="14"/>
  <c r="X23" i="14"/>
  <c r="AN105" i="14"/>
  <c r="AL105" i="14"/>
  <c r="T24" i="14"/>
  <c r="W18" i="14"/>
  <c r="T66" i="14"/>
  <c r="T14" i="14"/>
  <c r="AN93" i="14"/>
  <c r="AL93" i="14"/>
  <c r="AN17" i="14"/>
  <c r="AL17" i="14"/>
  <c r="AL80" i="14"/>
  <c r="AN80" i="14"/>
  <c r="T88" i="14"/>
  <c r="AN90" i="14"/>
  <c r="AL90" i="14"/>
  <c r="AL87" i="14"/>
  <c r="AN87" i="14"/>
  <c r="AN98" i="14"/>
  <c r="AL98" i="14"/>
  <c r="T48" i="14"/>
  <c r="T34" i="14"/>
  <c r="X15" i="14"/>
  <c r="T11" i="14"/>
  <c r="W7" i="14"/>
  <c r="T44" i="14"/>
  <c r="T70" i="14"/>
  <c r="T86" i="14"/>
  <c r="W22" i="14"/>
  <c r="T13" i="14"/>
  <c r="T29" i="14"/>
  <c r="T54" i="14"/>
  <c r="X19" i="14"/>
  <c r="T68" i="14"/>
  <c r="T100" i="14"/>
  <c r="W9" i="14"/>
  <c r="T21" i="14"/>
  <c r="X7" i="14"/>
  <c r="T42" i="14"/>
  <c r="AN62" i="14"/>
  <c r="AL62" i="14"/>
  <c r="T73" i="14"/>
  <c r="W12" i="14"/>
  <c r="T36" i="14"/>
  <c r="W21" i="14"/>
  <c r="T81" i="14"/>
  <c r="AL27" i="14"/>
  <c r="AN27" i="14"/>
  <c r="T32" i="14"/>
  <c r="R6" i="14"/>
  <c r="T82" i="14"/>
  <c r="T102" i="14"/>
  <c r="W17" i="14"/>
  <c r="T61" i="14"/>
  <c r="X8" i="14"/>
  <c r="T35" i="14"/>
  <c r="M6" i="14"/>
  <c r="S6" i="14" s="1"/>
  <c r="T59" i="14"/>
  <c r="AN20" i="14" l="1"/>
  <c r="AL75" i="14"/>
  <c r="AL101" i="14"/>
  <c r="AL83" i="14"/>
  <c r="AL85" i="14"/>
  <c r="AL74" i="14"/>
  <c r="AN49" i="14"/>
  <c r="AN9" i="14"/>
  <c r="X6" i="14"/>
  <c r="X24" i="14" s="1"/>
  <c r="AL61" i="14"/>
  <c r="AN61" i="14"/>
  <c r="Y17" i="14"/>
  <c r="T6" i="14"/>
  <c r="W6" i="14"/>
  <c r="W24" i="14" s="1"/>
  <c r="AN36" i="14"/>
  <c r="AL36" i="14"/>
  <c r="Y12" i="14"/>
  <c r="AN68" i="14"/>
  <c r="AL68" i="14"/>
  <c r="AL13" i="14"/>
  <c r="AN13" i="14"/>
  <c r="AL44" i="14"/>
  <c r="AN44" i="14"/>
  <c r="AL34" i="14"/>
  <c r="AN34" i="14"/>
  <c r="AL66" i="14"/>
  <c r="Y18" i="14"/>
  <c r="AN66" i="14"/>
  <c r="AN72" i="14"/>
  <c r="AL72" i="14"/>
  <c r="AL26" i="14"/>
  <c r="Y10" i="14"/>
  <c r="AN26" i="14"/>
  <c r="Y19" i="14"/>
  <c r="AL71" i="14"/>
  <c r="AN71" i="14"/>
  <c r="AL67" i="14"/>
  <c r="AN67" i="14"/>
  <c r="AL22" i="14"/>
  <c r="AN22" i="14"/>
  <c r="Y14" i="14"/>
  <c r="AN46" i="14"/>
  <c r="AL46" i="14"/>
  <c r="AL95" i="14"/>
  <c r="AN95" i="14"/>
  <c r="AL32" i="14"/>
  <c r="AN32" i="14"/>
  <c r="AN21" i="14"/>
  <c r="AL21" i="14"/>
  <c r="Y9" i="14"/>
  <c r="AN48" i="14"/>
  <c r="AL48" i="14"/>
  <c r="AN47" i="14"/>
  <c r="AL47" i="14"/>
  <c r="AL99" i="14"/>
  <c r="AN99" i="14"/>
  <c r="AN69" i="14"/>
  <c r="AL69" i="14"/>
  <c r="AN57" i="14"/>
  <c r="AL57" i="14"/>
  <c r="AL84" i="14"/>
  <c r="AN84" i="14"/>
  <c r="T7" i="14"/>
  <c r="Y23" i="14"/>
  <c r="AN91" i="14"/>
  <c r="AL91" i="14"/>
  <c r="AL50" i="14"/>
  <c r="AN50" i="14"/>
  <c r="AN102" i="14"/>
  <c r="AL102" i="14"/>
  <c r="AL81" i="14"/>
  <c r="Y21" i="14"/>
  <c r="AN81" i="14"/>
  <c r="AN73" i="14"/>
  <c r="AL73" i="14"/>
  <c r="AN54" i="14"/>
  <c r="AL54" i="14"/>
  <c r="AN86" i="14"/>
  <c r="Y22" i="14"/>
  <c r="AL86" i="14"/>
  <c r="AN11" i="14"/>
  <c r="Y7" i="14"/>
  <c r="AL11" i="14"/>
  <c r="AL88" i="14"/>
  <c r="AN88" i="14"/>
  <c r="AN24" i="14"/>
  <c r="AL24" i="14"/>
  <c r="AL40" i="14"/>
  <c r="AN40" i="14"/>
  <c r="AL60" i="14"/>
  <c r="AN60" i="14"/>
  <c r="AN52" i="14"/>
  <c r="AL52" i="14"/>
  <c r="Y15" i="14"/>
  <c r="AN51" i="14"/>
  <c r="AL51" i="14"/>
  <c r="AN8" i="14"/>
  <c r="AL8" i="14"/>
  <c r="Y20" i="14"/>
  <c r="AN76" i="14"/>
  <c r="AL76" i="14"/>
  <c r="Y16" i="14"/>
  <c r="AN56" i="14"/>
  <c r="AL56" i="14"/>
  <c r="AL59" i="14"/>
  <c r="AN59" i="14"/>
  <c r="AL35" i="14"/>
  <c r="AN35" i="14"/>
  <c r="AN82" i="14"/>
  <c r="AL82" i="14"/>
  <c r="AL42" i="14"/>
  <c r="AN42" i="14"/>
  <c r="AL100" i="14"/>
  <c r="AN100" i="14"/>
  <c r="AN29" i="14"/>
  <c r="AL29" i="14"/>
  <c r="AN70" i="14"/>
  <c r="AL70" i="14"/>
  <c r="AN14" i="14"/>
  <c r="AL14" i="14"/>
  <c r="AL16" i="14"/>
  <c r="AN16" i="14"/>
  <c r="Y8" i="14"/>
  <c r="AL106" i="14"/>
  <c r="AN106" i="14"/>
  <c r="AL33" i="14"/>
  <c r="AN33" i="14"/>
  <c r="AL78" i="14"/>
  <c r="AN78" i="14"/>
  <c r="AL41" i="14"/>
  <c r="AN41" i="14"/>
  <c r="Y13" i="14"/>
  <c r="AN63" i="14"/>
  <c r="AL63" i="14"/>
  <c r="AL15" i="14"/>
  <c r="AN15" i="14"/>
  <c r="AL31" i="14"/>
  <c r="AN31" i="14"/>
  <c r="Y11" i="14"/>
  <c r="AI20" i="14" l="1"/>
  <c r="AG20" i="14"/>
  <c r="AH20" i="14"/>
  <c r="AE20" i="14"/>
  <c r="AF20" i="14"/>
  <c r="AF7" i="14"/>
  <c r="AG7" i="14"/>
  <c r="AE7" i="14"/>
  <c r="AH7" i="14"/>
  <c r="AI7" i="14"/>
  <c r="AH14" i="14"/>
  <c r="AF14" i="14"/>
  <c r="AE14" i="14"/>
  <c r="AI14" i="14"/>
  <c r="AG14" i="14"/>
  <c r="AE15" i="14"/>
  <c r="AF15" i="14"/>
  <c r="AG15" i="14"/>
  <c r="AH15" i="14"/>
  <c r="AI15" i="14"/>
  <c r="AE23" i="14"/>
  <c r="AG23" i="14"/>
  <c r="AH23" i="14"/>
  <c r="AI23" i="14"/>
  <c r="AF23" i="14"/>
  <c r="AH9" i="14"/>
  <c r="AE9" i="14"/>
  <c r="AI9" i="14"/>
  <c r="AG9" i="14"/>
  <c r="AF9" i="14"/>
  <c r="AF19" i="14"/>
  <c r="AG19" i="14"/>
  <c r="AH19" i="14"/>
  <c r="AI19" i="14"/>
  <c r="AE19" i="14"/>
  <c r="AE10" i="14"/>
  <c r="AI10" i="14"/>
  <c r="AF10" i="14"/>
  <c r="AG10" i="14"/>
  <c r="AH10" i="14"/>
  <c r="AF12" i="14"/>
  <c r="AG12" i="14"/>
  <c r="AH12" i="14"/>
  <c r="AI12" i="14"/>
  <c r="AE12" i="14"/>
  <c r="AH17" i="14"/>
  <c r="AG17" i="14"/>
  <c r="AF17" i="14"/>
  <c r="AI17" i="14"/>
  <c r="AE17" i="14"/>
  <c r="AI13" i="14"/>
  <c r="AF13" i="14"/>
  <c r="AH13" i="14"/>
  <c r="AG13" i="14"/>
  <c r="AE13" i="14"/>
  <c r="AE22" i="14"/>
  <c r="AI22" i="14"/>
  <c r="AH22" i="14"/>
  <c r="AG22" i="14"/>
  <c r="AF22" i="14"/>
  <c r="AL7" i="14"/>
  <c r="AN7" i="14"/>
  <c r="AG18" i="14"/>
  <c r="AH18" i="14"/>
  <c r="AF18" i="14"/>
  <c r="AE18" i="14"/>
  <c r="AI18" i="14"/>
  <c r="Y6" i="14"/>
  <c r="AL6" i="14"/>
  <c r="AL107" i="14" s="1"/>
  <c r="AN6" i="14"/>
  <c r="AN107" i="14" s="1"/>
  <c r="AE11" i="14"/>
  <c r="AF11" i="14"/>
  <c r="AI11" i="14"/>
  <c r="AG11" i="14"/>
  <c r="AH11" i="14"/>
  <c r="AG8" i="14"/>
  <c r="AE8" i="14"/>
  <c r="AH8" i="14"/>
  <c r="AI8" i="14"/>
  <c r="AF8" i="14"/>
  <c r="AH16" i="14"/>
  <c r="AE16" i="14"/>
  <c r="AG16" i="14"/>
  <c r="AI16" i="14"/>
  <c r="AF16" i="14"/>
  <c r="AE21" i="14"/>
  <c r="AH21" i="14"/>
  <c r="AI21" i="14"/>
  <c r="AG21" i="14"/>
  <c r="AF21" i="14"/>
  <c r="AJ13" i="14" l="1"/>
  <c r="AJ19" i="14"/>
  <c r="AJ7" i="14"/>
  <c r="AJ18" i="14"/>
  <c r="AJ22" i="14"/>
  <c r="AJ10" i="14"/>
  <c r="AJ15" i="14"/>
  <c r="AJ20" i="14"/>
  <c r="AJ9" i="14"/>
  <c r="AJ16" i="14"/>
  <c r="Y24" i="14"/>
  <c r="AH6" i="14"/>
  <c r="AH24" i="14" s="1"/>
  <c r="AI6" i="14"/>
  <c r="AI24" i="14" s="1"/>
  <c r="AG6" i="14"/>
  <c r="AG24" i="14" s="1"/>
  <c r="AF6" i="14"/>
  <c r="AF24" i="14" s="1"/>
  <c r="AE6" i="14"/>
  <c r="AJ17" i="14"/>
  <c r="AJ11" i="14"/>
  <c r="AJ21" i="14"/>
  <c r="AJ8" i="14"/>
  <c r="AJ12" i="14"/>
  <c r="AJ23" i="14"/>
  <c r="AJ14" i="14"/>
  <c r="AE24" i="14" l="1"/>
  <c r="AJ6" i="14"/>
  <c r="AJ24" i="14" s="1"/>
  <c r="AJ28" i="14" s="1"/>
  <c r="AH25" i="14"/>
  <c r="AF25" i="14"/>
  <c r="AG25" i="14"/>
  <c r="AI25" i="14"/>
  <c r="AI28" i="14" l="1"/>
  <c r="AG28" i="14"/>
  <c r="AH28" i="14"/>
  <c r="AF28" i="14"/>
  <c r="AE25" i="14"/>
  <c r="AE28" i="14"/>
  <c r="AJ25" i="14" l="1"/>
  <c r="AE27" i="14" s="1"/>
  <c r="AS6" i="14" s="1"/>
  <c r="O36" i="17" l="1"/>
  <c r="AN108" i="14"/>
  <c r="AJ27" i="14"/>
  <c r="AM85" i="14"/>
  <c r="AP85" i="14" s="1"/>
  <c r="E85" i="15" s="1"/>
  <c r="AO83" i="14"/>
  <c r="AO28" i="14"/>
  <c r="AM53" i="14"/>
  <c r="AP53" i="14" s="1"/>
  <c r="E53" i="15" s="1"/>
  <c r="AM65" i="14"/>
  <c r="AP65" i="14" s="1"/>
  <c r="E65" i="15" s="1"/>
  <c r="AO74" i="14"/>
  <c r="AM37" i="14"/>
  <c r="AP37" i="14" s="1"/>
  <c r="E37" i="15" s="1"/>
  <c r="AM77" i="14"/>
  <c r="AP77" i="14" s="1"/>
  <c r="E77" i="15" s="1"/>
  <c r="AO45" i="14"/>
  <c r="AO19" i="14"/>
  <c r="AM96" i="14"/>
  <c r="AP96" i="14" s="1"/>
  <c r="E96" i="15" s="1"/>
  <c r="AM79" i="14"/>
  <c r="AP79" i="14" s="1"/>
  <c r="E79" i="15" s="1"/>
  <c r="AM39" i="14"/>
  <c r="AP39" i="14" s="1"/>
  <c r="E39" i="15" s="1"/>
  <c r="AO104" i="14"/>
  <c r="AO93" i="14"/>
  <c r="AM80" i="14"/>
  <c r="AP80" i="14" s="1"/>
  <c r="E80" i="15" s="1"/>
  <c r="AO87" i="14"/>
  <c r="AO62" i="14"/>
  <c r="AO27" i="14"/>
  <c r="AM27" i="14"/>
  <c r="AP27" i="14" s="1"/>
  <c r="E27" i="15" s="1"/>
  <c r="AO103" i="14"/>
  <c r="AM9" i="14"/>
  <c r="AP9" i="14" s="1"/>
  <c r="E9" i="15" s="1"/>
  <c r="AM83" i="14"/>
  <c r="AP83" i="14" s="1"/>
  <c r="E83" i="15" s="1"/>
  <c r="AO30" i="14"/>
  <c r="AO92" i="14"/>
  <c r="AM43" i="14"/>
  <c r="AP43" i="14" s="1"/>
  <c r="E43" i="15" s="1"/>
  <c r="AM23" i="14"/>
  <c r="AP23" i="14" s="1"/>
  <c r="E23" i="15" s="1"/>
  <c r="AM64" i="14"/>
  <c r="AP64" i="14" s="1"/>
  <c r="E64" i="15" s="1"/>
  <c r="AM25" i="14"/>
  <c r="AP25" i="14" s="1"/>
  <c r="E25" i="15" s="1"/>
  <c r="AO94" i="14"/>
  <c r="AO20" i="14"/>
  <c r="AO18" i="14"/>
  <c r="AM38" i="14"/>
  <c r="AP38" i="14" s="1"/>
  <c r="E38" i="15" s="1"/>
  <c r="AM101" i="14"/>
  <c r="AP101" i="14" s="1"/>
  <c r="E101" i="15" s="1"/>
  <c r="AM58" i="14"/>
  <c r="AP58" i="14" s="1"/>
  <c r="E58" i="15" s="1"/>
  <c r="AO77" i="14"/>
  <c r="AM45" i="14"/>
  <c r="AP45" i="14" s="1"/>
  <c r="E45" i="15" s="1"/>
  <c r="AO39" i="14"/>
  <c r="AM104" i="14"/>
  <c r="AP104" i="14" s="1"/>
  <c r="E104" i="15" s="1"/>
  <c r="AM55" i="14"/>
  <c r="AP55" i="14" s="1"/>
  <c r="E55" i="15" s="1"/>
  <c r="AO90" i="14"/>
  <c r="AM87" i="14"/>
  <c r="AP87" i="14" s="1"/>
  <c r="E87" i="15" s="1"/>
  <c r="AO98" i="14"/>
  <c r="AO85" i="14"/>
  <c r="AM75" i="14"/>
  <c r="AP75" i="14" s="1"/>
  <c r="E75" i="15" s="1"/>
  <c r="AM30" i="14"/>
  <c r="AP30" i="14" s="1"/>
  <c r="E30" i="15" s="1"/>
  <c r="AM92" i="14"/>
  <c r="AP92" i="14" s="1"/>
  <c r="E92" i="15" s="1"/>
  <c r="AO43" i="14"/>
  <c r="AM12" i="14"/>
  <c r="AP12" i="14" s="1"/>
  <c r="E12" i="15" s="1"/>
  <c r="AM89" i="14"/>
  <c r="AP89" i="14" s="1"/>
  <c r="E89" i="15" s="1"/>
  <c r="AM10" i="14"/>
  <c r="AP10" i="14" s="1"/>
  <c r="E10" i="15" s="1"/>
  <c r="AM97" i="14"/>
  <c r="AP97" i="14" s="1"/>
  <c r="E97" i="15" s="1"/>
  <c r="AM20" i="14"/>
  <c r="AP20" i="14" s="1"/>
  <c r="E20" i="15" s="1"/>
  <c r="AO37" i="14"/>
  <c r="AO101" i="14"/>
  <c r="AO58" i="14"/>
  <c r="AM19" i="14"/>
  <c r="AP19" i="14" s="1"/>
  <c r="E19" i="15" s="1"/>
  <c r="AO96" i="14"/>
  <c r="AO49" i="14"/>
  <c r="AM105" i="14"/>
  <c r="AP105" i="14" s="1"/>
  <c r="E105" i="15" s="1"/>
  <c r="AO17" i="14"/>
  <c r="AO80" i="14"/>
  <c r="AM90" i="14"/>
  <c r="AP90" i="14" s="1"/>
  <c r="E90" i="15" s="1"/>
  <c r="AM98" i="14"/>
  <c r="AP98" i="14" s="1"/>
  <c r="E98" i="15" s="1"/>
  <c r="AM62" i="14"/>
  <c r="AP62" i="14" s="1"/>
  <c r="E62" i="15" s="1"/>
  <c r="AM103" i="14"/>
  <c r="AP103" i="14" s="1"/>
  <c r="E103" i="15" s="1"/>
  <c r="AO9" i="14"/>
  <c r="AO75" i="14"/>
  <c r="AM28" i="14"/>
  <c r="AP28" i="14" s="1"/>
  <c r="E28" i="15" s="1"/>
  <c r="AO53" i="14"/>
  <c r="AO23" i="14"/>
  <c r="AO12" i="14"/>
  <c r="AO64" i="14"/>
  <c r="AO89" i="14"/>
  <c r="AO10" i="14"/>
  <c r="AO25" i="14"/>
  <c r="AO97" i="14"/>
  <c r="AM94" i="14"/>
  <c r="AP94" i="14" s="1"/>
  <c r="E94" i="15" s="1"/>
  <c r="AO65" i="14"/>
  <c r="AM74" i="14"/>
  <c r="AP74" i="14" s="1"/>
  <c r="E74" i="15" s="1"/>
  <c r="AM18" i="14"/>
  <c r="AP18" i="14" s="1"/>
  <c r="E18" i="15" s="1"/>
  <c r="AO38" i="14"/>
  <c r="AO79" i="14"/>
  <c r="AM49" i="14"/>
  <c r="AP49" i="14" s="1"/>
  <c r="E49" i="15" s="1"/>
  <c r="AO55" i="14"/>
  <c r="AO105" i="14"/>
  <c r="AM93" i="14"/>
  <c r="AP93" i="14" s="1"/>
  <c r="E93" i="15" s="1"/>
  <c r="AM17" i="14"/>
  <c r="AP17" i="14" s="1"/>
  <c r="E17" i="15" s="1"/>
  <c r="AO61" i="14"/>
  <c r="AO36" i="14"/>
  <c r="AM13" i="14"/>
  <c r="AP13" i="14" s="1"/>
  <c r="E13" i="15" s="1"/>
  <c r="AO66" i="14"/>
  <c r="AO71" i="14"/>
  <c r="AM67" i="14"/>
  <c r="AP67" i="14" s="1"/>
  <c r="E67" i="15" s="1"/>
  <c r="AM21" i="14"/>
  <c r="AP21" i="14" s="1"/>
  <c r="E21" i="15" s="1"/>
  <c r="AM48" i="14"/>
  <c r="AP48" i="14" s="1"/>
  <c r="E48" i="15" s="1"/>
  <c r="AO47" i="14"/>
  <c r="AO57" i="14"/>
  <c r="AM91" i="14"/>
  <c r="AP91" i="14" s="1"/>
  <c r="E91" i="15" s="1"/>
  <c r="AO50" i="14"/>
  <c r="AM102" i="14"/>
  <c r="AP102" i="14" s="1"/>
  <c r="E102" i="15" s="1"/>
  <c r="AO86" i="14"/>
  <c r="AO88" i="14"/>
  <c r="AO24" i="14"/>
  <c r="AO40" i="14"/>
  <c r="AO52" i="14"/>
  <c r="AM51" i="14"/>
  <c r="AP51" i="14" s="1"/>
  <c r="E51" i="15" s="1"/>
  <c r="AM8" i="14"/>
  <c r="AP8" i="14" s="1"/>
  <c r="E8" i="15" s="1"/>
  <c r="AM59" i="14"/>
  <c r="AP59" i="14" s="1"/>
  <c r="E59" i="15" s="1"/>
  <c r="AM35" i="14"/>
  <c r="AP35" i="14" s="1"/>
  <c r="E35" i="15" s="1"/>
  <c r="AO82" i="14"/>
  <c r="AO42" i="14"/>
  <c r="AM100" i="14"/>
  <c r="AP100" i="14" s="1"/>
  <c r="E100" i="15" s="1"/>
  <c r="AM14" i="14"/>
  <c r="AP14" i="14" s="1"/>
  <c r="E14" i="15" s="1"/>
  <c r="AM106" i="14"/>
  <c r="AP106" i="14" s="1"/>
  <c r="E106" i="15" s="1"/>
  <c r="AO78" i="14"/>
  <c r="AM41" i="14"/>
  <c r="AP41" i="14" s="1"/>
  <c r="E41" i="15" s="1"/>
  <c r="AO63" i="14"/>
  <c r="AM31" i="14"/>
  <c r="AP31" i="14" s="1"/>
  <c r="E31" i="15" s="1"/>
  <c r="AM34" i="14"/>
  <c r="AP34" i="14" s="1"/>
  <c r="E34" i="15" s="1"/>
  <c r="AM26" i="14"/>
  <c r="AP26" i="14" s="1"/>
  <c r="E26" i="15" s="1"/>
  <c r="AO22" i="14"/>
  <c r="AM46" i="14"/>
  <c r="AP46" i="14" s="1"/>
  <c r="E46" i="15" s="1"/>
  <c r="AM95" i="14"/>
  <c r="AP95" i="14" s="1"/>
  <c r="E95" i="15" s="1"/>
  <c r="AM32" i="14"/>
  <c r="AP32" i="14" s="1"/>
  <c r="E32" i="15" s="1"/>
  <c r="AO99" i="14"/>
  <c r="AM84" i="14"/>
  <c r="AP84" i="14" s="1"/>
  <c r="E84" i="15" s="1"/>
  <c r="AO54" i="14"/>
  <c r="AO11" i="14"/>
  <c r="AM88" i="14"/>
  <c r="AP88" i="14" s="1"/>
  <c r="E88" i="15" s="1"/>
  <c r="AM60" i="14"/>
  <c r="AP60" i="14" s="1"/>
  <c r="E60" i="15" s="1"/>
  <c r="AO76" i="14"/>
  <c r="AM56" i="14"/>
  <c r="AP56" i="14" s="1"/>
  <c r="E56" i="15" s="1"/>
  <c r="AO29" i="14"/>
  <c r="AO16" i="14"/>
  <c r="AM16" i="14"/>
  <c r="AP16" i="14" s="1"/>
  <c r="E16" i="15" s="1"/>
  <c r="AO106" i="14"/>
  <c r="AO33" i="14"/>
  <c r="AO41" i="14"/>
  <c r="AM15" i="14"/>
  <c r="AP15" i="14" s="1"/>
  <c r="E15" i="15" s="1"/>
  <c r="AO31" i="14"/>
  <c r="AO68" i="14"/>
  <c r="AO13" i="14"/>
  <c r="AM44" i="14"/>
  <c r="AP44" i="14" s="1"/>
  <c r="E44" i="15" s="1"/>
  <c r="AO34" i="14"/>
  <c r="AM66" i="14"/>
  <c r="AP66" i="14" s="1"/>
  <c r="E66" i="15" s="1"/>
  <c r="AM72" i="14"/>
  <c r="AP72" i="14" s="1"/>
  <c r="E72" i="15" s="1"/>
  <c r="AM71" i="14"/>
  <c r="AP71" i="14" s="1"/>
  <c r="E71" i="15" s="1"/>
  <c r="AO32" i="14"/>
  <c r="AO48" i="14"/>
  <c r="AM99" i="14"/>
  <c r="AP99" i="14" s="1"/>
  <c r="E99" i="15" s="1"/>
  <c r="AM69" i="14"/>
  <c r="AP69" i="14" s="1"/>
  <c r="E69" i="15" s="1"/>
  <c r="AO84" i="14"/>
  <c r="AO91" i="14"/>
  <c r="AM50" i="14"/>
  <c r="AP50" i="14" s="1"/>
  <c r="E50" i="15" s="1"/>
  <c r="AO102" i="14"/>
  <c r="AM81" i="14"/>
  <c r="AP81" i="14" s="1"/>
  <c r="E81" i="15" s="1"/>
  <c r="AM73" i="14"/>
  <c r="AP73" i="14" s="1"/>
  <c r="E73" i="15" s="1"/>
  <c r="AM54" i="14"/>
  <c r="AP54" i="14" s="1"/>
  <c r="E54" i="15" s="1"/>
  <c r="AM11" i="14"/>
  <c r="AP11" i="14" s="1"/>
  <c r="E11" i="15" s="1"/>
  <c r="AO51" i="14"/>
  <c r="AO8" i="14"/>
  <c r="AM70" i="14"/>
  <c r="AP70" i="14" s="1"/>
  <c r="E70" i="15" s="1"/>
  <c r="AO14" i="14"/>
  <c r="AO15" i="14"/>
  <c r="AM61" i="14"/>
  <c r="AP61" i="14" s="1"/>
  <c r="E61" i="15" s="1"/>
  <c r="AM36" i="14"/>
  <c r="AP36" i="14" s="1"/>
  <c r="E36" i="15" s="1"/>
  <c r="AM68" i="14"/>
  <c r="AP68" i="14" s="1"/>
  <c r="E68" i="15" s="1"/>
  <c r="AO44" i="14"/>
  <c r="AO72" i="14"/>
  <c r="AO26" i="14"/>
  <c r="AO67" i="14"/>
  <c r="AM22" i="14"/>
  <c r="AP22" i="14" s="1"/>
  <c r="E22" i="15" s="1"/>
  <c r="AO46" i="14"/>
  <c r="AO95" i="14"/>
  <c r="AO21" i="14"/>
  <c r="AM47" i="14"/>
  <c r="AP47" i="14" s="1"/>
  <c r="E47" i="15" s="1"/>
  <c r="AO69" i="14"/>
  <c r="AM57" i="14"/>
  <c r="AP57" i="14" s="1"/>
  <c r="E57" i="15" s="1"/>
  <c r="AO81" i="14"/>
  <c r="AO73" i="14"/>
  <c r="AM86" i="14"/>
  <c r="AP86" i="14" s="1"/>
  <c r="E86" i="15" s="1"/>
  <c r="AM24" i="14"/>
  <c r="AP24" i="14" s="1"/>
  <c r="E24" i="15" s="1"/>
  <c r="AM40" i="14"/>
  <c r="AP40" i="14" s="1"/>
  <c r="E40" i="15" s="1"/>
  <c r="AO60" i="14"/>
  <c r="AM52" i="14"/>
  <c r="AP52" i="14" s="1"/>
  <c r="E52" i="15" s="1"/>
  <c r="AM76" i="14"/>
  <c r="AP76" i="14" s="1"/>
  <c r="E76" i="15" s="1"/>
  <c r="AO56" i="14"/>
  <c r="AO59" i="14"/>
  <c r="AO35" i="14"/>
  <c r="AM82" i="14"/>
  <c r="AP82" i="14" s="1"/>
  <c r="E82" i="15" s="1"/>
  <c r="AM42" i="14"/>
  <c r="AP42" i="14" s="1"/>
  <c r="E42" i="15" s="1"/>
  <c r="AO100" i="14"/>
  <c r="AM29" i="14"/>
  <c r="AP29" i="14" s="1"/>
  <c r="E29" i="15" s="1"/>
  <c r="AO70" i="14"/>
  <c r="AM33" i="14"/>
  <c r="AP33" i="14" s="1"/>
  <c r="E33" i="15" s="1"/>
  <c r="AM78" i="14"/>
  <c r="AP78" i="14" s="1"/>
  <c r="E78" i="15" s="1"/>
  <c r="AM63" i="14"/>
  <c r="AP63" i="14" s="1"/>
  <c r="E63" i="15" s="1"/>
  <c r="AM6" i="14"/>
  <c r="AO6" i="14"/>
  <c r="AM7" i="14"/>
  <c r="AP7" i="14" s="1"/>
  <c r="E7" i="15" s="1"/>
  <c r="AO7" i="14"/>
  <c r="AH27" i="14"/>
  <c r="AS9" i="14" s="1"/>
  <c r="O39" i="17" s="1"/>
  <c r="V44" i="19" s="1"/>
  <c r="AI27" i="14"/>
  <c r="AS10" i="14" s="1"/>
  <c r="O40" i="17" s="1"/>
  <c r="W44" i="19" s="1"/>
  <c r="AG27" i="14"/>
  <c r="AS8" i="14" s="1"/>
  <c r="O38" i="17" s="1"/>
  <c r="U44" i="19" s="1"/>
  <c r="AF27" i="14"/>
  <c r="AS7" i="14" s="1"/>
  <c r="O37" i="17" s="1"/>
  <c r="T44" i="19" s="1"/>
  <c r="AO107" i="14" l="1"/>
  <c r="F33" i="15"/>
  <c r="G33" i="15"/>
  <c r="F42" i="15"/>
  <c r="G42" i="15"/>
  <c r="G40" i="15"/>
  <c r="F40" i="15"/>
  <c r="G68" i="15"/>
  <c r="F68" i="15"/>
  <c r="G11" i="15"/>
  <c r="O7" i="17"/>
  <c r="F11" i="15"/>
  <c r="F69" i="15"/>
  <c r="G69" i="15"/>
  <c r="F71" i="15"/>
  <c r="O19" i="17"/>
  <c r="G71" i="15"/>
  <c r="F44" i="15"/>
  <c r="G44" i="15"/>
  <c r="G15" i="15"/>
  <c r="F15" i="15"/>
  <c r="G16" i="15"/>
  <c r="O8" i="17"/>
  <c r="F16" i="15"/>
  <c r="F95" i="15"/>
  <c r="G95" i="15"/>
  <c r="G34" i="15"/>
  <c r="F34" i="15"/>
  <c r="F8" i="15"/>
  <c r="G8" i="15"/>
  <c r="F48" i="15"/>
  <c r="G48" i="15"/>
  <c r="G17" i="15"/>
  <c r="F17" i="15"/>
  <c r="F49" i="15"/>
  <c r="G49" i="15"/>
  <c r="G74" i="15"/>
  <c r="F74" i="15"/>
  <c r="G98" i="15"/>
  <c r="F98" i="15"/>
  <c r="G105" i="15"/>
  <c r="F105" i="15"/>
  <c r="F97" i="15"/>
  <c r="G97" i="15"/>
  <c r="F55" i="15"/>
  <c r="G55" i="15"/>
  <c r="G64" i="15"/>
  <c r="F64" i="15"/>
  <c r="G27" i="15"/>
  <c r="F27" i="15"/>
  <c r="G80" i="15"/>
  <c r="F80" i="15"/>
  <c r="G79" i="15"/>
  <c r="F79" i="15"/>
  <c r="G77" i="15"/>
  <c r="F77" i="15"/>
  <c r="F53" i="15"/>
  <c r="G53" i="15"/>
  <c r="G82" i="15"/>
  <c r="F82" i="15"/>
  <c r="F24" i="15"/>
  <c r="G24" i="15"/>
  <c r="G57" i="15"/>
  <c r="F57" i="15"/>
  <c r="O12" i="17"/>
  <c r="G36" i="15"/>
  <c r="F36" i="15"/>
  <c r="G70" i="15"/>
  <c r="F70" i="15"/>
  <c r="F54" i="15"/>
  <c r="G54" i="15"/>
  <c r="F50" i="15"/>
  <c r="G50" i="15"/>
  <c r="G99" i="15"/>
  <c r="F99" i="15"/>
  <c r="G72" i="15"/>
  <c r="F72" i="15"/>
  <c r="G60" i="15"/>
  <c r="F60" i="15"/>
  <c r="G84" i="15"/>
  <c r="F84" i="15"/>
  <c r="O14" i="17"/>
  <c r="F46" i="15"/>
  <c r="G46" i="15"/>
  <c r="F31" i="15"/>
  <c r="O11" i="17"/>
  <c r="G31" i="15"/>
  <c r="G106" i="15"/>
  <c r="F106" i="15"/>
  <c r="G51" i="15"/>
  <c r="F51" i="15"/>
  <c r="O15" i="17"/>
  <c r="F91" i="15"/>
  <c r="G91" i="15"/>
  <c r="O23" i="17"/>
  <c r="O9" i="17"/>
  <c r="G21" i="15"/>
  <c r="F21" i="15"/>
  <c r="G13" i="15"/>
  <c r="F13" i="15"/>
  <c r="F93" i="15"/>
  <c r="G93" i="15"/>
  <c r="G90" i="15"/>
  <c r="F90" i="15"/>
  <c r="G10" i="15"/>
  <c r="F10" i="15"/>
  <c r="G92" i="15"/>
  <c r="F92" i="15"/>
  <c r="G104" i="15"/>
  <c r="F104" i="15"/>
  <c r="G58" i="15"/>
  <c r="F58" i="15"/>
  <c r="F23" i="15"/>
  <c r="G23" i="15"/>
  <c r="G83" i="15"/>
  <c r="F83" i="15"/>
  <c r="G96" i="15"/>
  <c r="F96" i="15"/>
  <c r="G37" i="15"/>
  <c r="F37" i="15"/>
  <c r="G76" i="15"/>
  <c r="O20" i="17"/>
  <c r="F76" i="15"/>
  <c r="F63" i="15"/>
  <c r="G63" i="15"/>
  <c r="F29" i="15"/>
  <c r="G29" i="15"/>
  <c r="G52" i="15"/>
  <c r="F52" i="15"/>
  <c r="G86" i="15"/>
  <c r="O22" i="17"/>
  <c r="F86" i="15"/>
  <c r="O17" i="17"/>
  <c r="G61" i="15"/>
  <c r="F61" i="15"/>
  <c r="G73" i="15"/>
  <c r="F73" i="15"/>
  <c r="F66" i="15"/>
  <c r="G66" i="15"/>
  <c r="O18" i="17"/>
  <c r="F88" i="15"/>
  <c r="G88" i="15"/>
  <c r="G14" i="15"/>
  <c r="F14" i="15"/>
  <c r="F35" i="15"/>
  <c r="G35" i="15"/>
  <c r="G67" i="15"/>
  <c r="F67" i="15"/>
  <c r="G94" i="15"/>
  <c r="F94" i="15"/>
  <c r="G103" i="15"/>
  <c r="F103" i="15"/>
  <c r="G89" i="15"/>
  <c r="F89" i="15"/>
  <c r="F30" i="15"/>
  <c r="G30" i="15"/>
  <c r="F87" i="15"/>
  <c r="G87" i="15"/>
  <c r="F101" i="15"/>
  <c r="G101" i="15"/>
  <c r="F43" i="15"/>
  <c r="G43" i="15"/>
  <c r="G9" i="15"/>
  <c r="F9" i="15"/>
  <c r="AS11" i="14"/>
  <c r="AP6" i="14"/>
  <c r="E6" i="15" s="1"/>
  <c r="AM107" i="14"/>
  <c r="AP107" i="14" s="1"/>
  <c r="G7" i="15"/>
  <c r="F7" i="15"/>
  <c r="G78" i="15"/>
  <c r="F78" i="15"/>
  <c r="G47" i="15"/>
  <c r="F47" i="15"/>
  <c r="F22" i="15"/>
  <c r="G22" i="15"/>
  <c r="F81" i="15"/>
  <c r="G81" i="15"/>
  <c r="O21" i="17"/>
  <c r="O16" i="17"/>
  <c r="F56" i="15"/>
  <c r="G56" i="15"/>
  <c r="G32" i="15"/>
  <c r="F32" i="15"/>
  <c r="G26" i="15"/>
  <c r="F26" i="15"/>
  <c r="O10" i="17"/>
  <c r="G41" i="15"/>
  <c r="F41" i="15"/>
  <c r="O13" i="17"/>
  <c r="F100" i="15"/>
  <c r="G100" i="15"/>
  <c r="F59" i="15"/>
  <c r="G59" i="15"/>
  <c r="G102" i="15"/>
  <c r="F102" i="15"/>
  <c r="F18" i="15"/>
  <c r="G18" i="15"/>
  <c r="F28" i="15"/>
  <c r="G28" i="15"/>
  <c r="F62" i="15"/>
  <c r="G62" i="15"/>
  <c r="F19" i="15"/>
  <c r="G19" i="15"/>
  <c r="G20" i="15"/>
  <c r="F20" i="15"/>
  <c r="F12" i="15"/>
  <c r="G12" i="15"/>
  <c r="F75" i="15"/>
  <c r="G75" i="15"/>
  <c r="G45" i="15"/>
  <c r="F45" i="15"/>
  <c r="G38" i="15"/>
  <c r="F38" i="15"/>
  <c r="G25" i="15"/>
  <c r="F25" i="15"/>
  <c r="F39" i="15"/>
  <c r="G39" i="15"/>
  <c r="G65" i="15"/>
  <c r="F65" i="15"/>
  <c r="G85" i="15"/>
  <c r="F85" i="15"/>
  <c r="O41" i="17"/>
  <c r="S44" i="19"/>
  <c r="O30" i="17" l="1"/>
  <c r="H26" i="15"/>
  <c r="I26" i="15"/>
  <c r="J25" i="15"/>
  <c r="K25" i="15"/>
  <c r="H86" i="15"/>
  <c r="H39" i="15"/>
  <c r="L39" i="15" s="1"/>
  <c r="I76" i="15"/>
  <c r="M76" i="15" s="1"/>
  <c r="I63" i="15"/>
  <c r="I86" i="15"/>
  <c r="H40" i="15"/>
  <c r="I39" i="15"/>
  <c r="J38" i="15"/>
  <c r="K38" i="15"/>
  <c r="H76" i="15"/>
  <c r="L76" i="15" s="1"/>
  <c r="K20" i="15"/>
  <c r="I21" i="15"/>
  <c r="J20" i="15"/>
  <c r="H63" i="15"/>
  <c r="L63" i="15" s="1"/>
  <c r="H19" i="15"/>
  <c r="H60" i="15"/>
  <c r="H42" i="15"/>
  <c r="L42" i="15" s="1"/>
  <c r="I27" i="15"/>
  <c r="M27" i="15" s="1"/>
  <c r="M26" i="15"/>
  <c r="K26" i="15"/>
  <c r="J26" i="15"/>
  <c r="H57" i="15"/>
  <c r="L57" i="15" s="1"/>
  <c r="H82" i="15"/>
  <c r="L82" i="15" s="1"/>
  <c r="J47" i="15"/>
  <c r="K47" i="15"/>
  <c r="I48" i="15"/>
  <c r="M48" i="15" s="1"/>
  <c r="I8" i="15"/>
  <c r="H10" i="15"/>
  <c r="I102" i="15"/>
  <c r="K30" i="15"/>
  <c r="J30" i="15"/>
  <c r="I31" i="15"/>
  <c r="H104" i="15"/>
  <c r="H68" i="15"/>
  <c r="L68" i="15" s="1"/>
  <c r="H15" i="15"/>
  <c r="I74" i="15"/>
  <c r="H87" i="15"/>
  <c r="L86" i="15"/>
  <c r="I53" i="15"/>
  <c r="H64" i="15"/>
  <c r="L64" i="15" s="1"/>
  <c r="H38" i="15"/>
  <c r="H84" i="15"/>
  <c r="L84" i="15" s="1"/>
  <c r="H59" i="15"/>
  <c r="H93" i="15"/>
  <c r="H91" i="15"/>
  <c r="H14" i="15"/>
  <c r="L14" i="15" s="1"/>
  <c r="O26" i="17"/>
  <c r="K46" i="15"/>
  <c r="I47" i="15"/>
  <c r="J46" i="15"/>
  <c r="I85" i="15"/>
  <c r="M85" i="15" s="1"/>
  <c r="I73" i="15"/>
  <c r="H51" i="15"/>
  <c r="I71" i="15"/>
  <c r="H58" i="15"/>
  <c r="H83" i="15"/>
  <c r="L83" i="15" s="1"/>
  <c r="H78" i="15"/>
  <c r="L78" i="15" s="1"/>
  <c r="H81" i="15"/>
  <c r="L81" i="15" s="1"/>
  <c r="H65" i="15"/>
  <c r="I98" i="15"/>
  <c r="H99" i="15"/>
  <c r="K49" i="15"/>
  <c r="I50" i="15"/>
  <c r="J49" i="15"/>
  <c r="I49" i="15"/>
  <c r="M49" i="15" s="1"/>
  <c r="K48" i="15"/>
  <c r="J48" i="15"/>
  <c r="H35" i="15"/>
  <c r="H17" i="15"/>
  <c r="I16" i="15"/>
  <c r="O28" i="17"/>
  <c r="H12" i="15"/>
  <c r="I69" i="15"/>
  <c r="M69" i="15" s="1"/>
  <c r="H43" i="15"/>
  <c r="H46" i="15"/>
  <c r="I20" i="15"/>
  <c r="M20" i="15" s="1"/>
  <c r="I29" i="15"/>
  <c r="M29" i="15" s="1"/>
  <c r="J28" i="15"/>
  <c r="K28" i="15"/>
  <c r="H103" i="15"/>
  <c r="L103" i="15" s="1"/>
  <c r="I101" i="15"/>
  <c r="K41" i="15"/>
  <c r="J41" i="15"/>
  <c r="I42" i="15"/>
  <c r="H33" i="15"/>
  <c r="J22" i="15"/>
  <c r="I23" i="15"/>
  <c r="K22" i="15"/>
  <c r="H79" i="15"/>
  <c r="I10" i="15"/>
  <c r="H102" i="15"/>
  <c r="L102" i="15" s="1"/>
  <c r="H31" i="15"/>
  <c r="I104" i="15"/>
  <c r="I68" i="15"/>
  <c r="M68" i="15" s="1"/>
  <c r="I15" i="15"/>
  <c r="M15" i="15" s="1"/>
  <c r="I67" i="15"/>
  <c r="H62" i="15"/>
  <c r="L62" i="15" s="1"/>
  <c r="K29" i="15"/>
  <c r="J29" i="15"/>
  <c r="I30" i="15"/>
  <c r="H77" i="15"/>
  <c r="L77" i="15" s="1"/>
  <c r="I38" i="15"/>
  <c r="J37" i="15"/>
  <c r="K37" i="15"/>
  <c r="I84" i="15"/>
  <c r="I59" i="15"/>
  <c r="I93" i="15"/>
  <c r="I91" i="15"/>
  <c r="I14" i="15"/>
  <c r="H52" i="15"/>
  <c r="L52" i="15" s="1"/>
  <c r="L51" i="15"/>
  <c r="J31" i="15"/>
  <c r="K31" i="15"/>
  <c r="I32" i="15"/>
  <c r="M31" i="15"/>
  <c r="H47" i="15"/>
  <c r="L46" i="15"/>
  <c r="L60" i="15"/>
  <c r="H61" i="15"/>
  <c r="L61" i="15" s="1"/>
  <c r="L99" i="15"/>
  <c r="H100" i="15"/>
  <c r="L100" i="15" s="1"/>
  <c r="I55" i="15"/>
  <c r="H37" i="15"/>
  <c r="I58" i="15"/>
  <c r="I83" i="15"/>
  <c r="I78" i="15"/>
  <c r="M78" i="15" s="1"/>
  <c r="I81" i="15"/>
  <c r="I65" i="15"/>
  <c r="M65" i="15" s="1"/>
  <c r="H98" i="15"/>
  <c r="M98" i="15"/>
  <c r="I99" i="15"/>
  <c r="H50" i="15"/>
  <c r="H49" i="15"/>
  <c r="J34" i="15"/>
  <c r="K34" i="15"/>
  <c r="I35" i="15"/>
  <c r="M35" i="15" s="1"/>
  <c r="J44" i="15"/>
  <c r="I45" i="15"/>
  <c r="K44" i="15"/>
  <c r="H72" i="15"/>
  <c r="H41" i="15"/>
  <c r="L41" i="15" s="1"/>
  <c r="L40" i="15"/>
  <c r="J33" i="15"/>
  <c r="I34" i="15"/>
  <c r="K33" i="15"/>
  <c r="L65" i="15"/>
  <c r="H66" i="15"/>
  <c r="L66" i="15" s="1"/>
  <c r="I66" i="15"/>
  <c r="J45" i="15"/>
  <c r="I46" i="15"/>
  <c r="K45" i="15"/>
  <c r="L12" i="15"/>
  <c r="H13" i="15"/>
  <c r="L13" i="15" s="1"/>
  <c r="H20" i="15"/>
  <c r="L19" i="15"/>
  <c r="H29" i="15"/>
  <c r="L29" i="15" s="1"/>
  <c r="M102" i="15"/>
  <c r="I103" i="15"/>
  <c r="H101" i="15"/>
  <c r="M32" i="15"/>
  <c r="K32" i="15"/>
  <c r="J32" i="15"/>
  <c r="I33" i="15"/>
  <c r="M33" i="15" s="1"/>
  <c r="H23" i="15"/>
  <c r="I79" i="15"/>
  <c r="M79" i="15" s="1"/>
  <c r="E107" i="15"/>
  <c r="O6" i="17"/>
  <c r="G6" i="15"/>
  <c r="F6" i="15"/>
  <c r="J43" i="15"/>
  <c r="K43" i="15"/>
  <c r="I44" i="15"/>
  <c r="M44" i="15" s="1"/>
  <c r="I88" i="15"/>
  <c r="M88" i="15" s="1"/>
  <c r="H90" i="15"/>
  <c r="L90" i="15" s="1"/>
  <c r="H95" i="15"/>
  <c r="J35" i="15"/>
  <c r="K35" i="15"/>
  <c r="I36" i="15"/>
  <c r="M36" i="15" s="1"/>
  <c r="I89" i="15"/>
  <c r="M89" i="15" s="1"/>
  <c r="H67" i="15"/>
  <c r="I62" i="15"/>
  <c r="M86" i="15"/>
  <c r="I87" i="15"/>
  <c r="H30" i="15"/>
  <c r="O29" i="17"/>
  <c r="S15" i="19" s="1"/>
  <c r="H97" i="15"/>
  <c r="J23" i="15"/>
  <c r="M23" i="15"/>
  <c r="K23" i="15"/>
  <c r="I24" i="15"/>
  <c r="M24" i="15" s="1"/>
  <c r="L104" i="15"/>
  <c r="H105" i="15"/>
  <c r="L105" i="15" s="1"/>
  <c r="H11" i="15"/>
  <c r="L10" i="15"/>
  <c r="M93" i="15"/>
  <c r="I94" i="15"/>
  <c r="M94" i="15" s="1"/>
  <c r="H22" i="15"/>
  <c r="M91" i="15"/>
  <c r="I92" i="15"/>
  <c r="M92" i="15" s="1"/>
  <c r="I52" i="15"/>
  <c r="K51" i="15"/>
  <c r="J51" i="15"/>
  <c r="O27" i="17"/>
  <c r="I61" i="15"/>
  <c r="I100" i="15"/>
  <c r="M99" i="15"/>
  <c r="H55" i="15"/>
  <c r="K36" i="15"/>
  <c r="I37" i="15"/>
  <c r="J36" i="15"/>
  <c r="I25" i="15"/>
  <c r="M25" i="15" s="1"/>
  <c r="J24" i="15"/>
  <c r="K24" i="15"/>
  <c r="M53" i="15"/>
  <c r="I54" i="15"/>
  <c r="L79" i="15"/>
  <c r="H80" i="15"/>
  <c r="H28" i="15"/>
  <c r="I56" i="15"/>
  <c r="M56" i="15" s="1"/>
  <c r="M55" i="15"/>
  <c r="H106" i="15"/>
  <c r="L106" i="15" s="1"/>
  <c r="H75" i="15"/>
  <c r="L17" i="15"/>
  <c r="H18" i="15"/>
  <c r="M8" i="15"/>
  <c r="I9" i="15"/>
  <c r="M9" i="15" s="1"/>
  <c r="I96" i="15"/>
  <c r="M96" i="15" s="1"/>
  <c r="M16" i="15"/>
  <c r="I17" i="15"/>
  <c r="M17" i="15" s="1"/>
  <c r="H45" i="15"/>
  <c r="L45" i="15" s="1"/>
  <c r="I70" i="15"/>
  <c r="M70" i="15" s="1"/>
  <c r="I12" i="15"/>
  <c r="M12" i="15" s="1"/>
  <c r="K40" i="15"/>
  <c r="J40" i="15"/>
  <c r="I41" i="15"/>
  <c r="H34" i="15"/>
  <c r="L33" i="15"/>
  <c r="I13" i="15"/>
  <c r="J39" i="15"/>
  <c r="M39" i="15"/>
  <c r="I40" i="15"/>
  <c r="K39" i="15"/>
  <c r="H21" i="15"/>
  <c r="L20" i="15"/>
  <c r="I19" i="15"/>
  <c r="M19" i="15" s="1"/>
  <c r="M59" i="15"/>
  <c r="I60" i="15"/>
  <c r="H27" i="15"/>
  <c r="L27" i="15" s="1"/>
  <c r="L26" i="15"/>
  <c r="I57" i="15"/>
  <c r="I82" i="15"/>
  <c r="M82" i="15" s="1"/>
  <c r="M81" i="15"/>
  <c r="L47" i="15"/>
  <c r="H48" i="15"/>
  <c r="L48" i="15" s="1"/>
  <c r="H8" i="15"/>
  <c r="L8" i="15" s="1"/>
  <c r="L43" i="15"/>
  <c r="H44" i="15"/>
  <c r="L44" i="15" s="1"/>
  <c r="L87" i="15"/>
  <c r="H88" i="15"/>
  <c r="L88" i="15" s="1"/>
  <c r="I90" i="15"/>
  <c r="M90" i="15" s="1"/>
  <c r="I95" i="15"/>
  <c r="H36" i="15"/>
  <c r="L35" i="15"/>
  <c r="H89" i="15"/>
  <c r="L89" i="15" s="1"/>
  <c r="H74" i="15"/>
  <c r="H53" i="15"/>
  <c r="L53" i="15" s="1"/>
  <c r="I64" i="15"/>
  <c r="M63" i="15"/>
  <c r="I77" i="15"/>
  <c r="M77" i="15" s="1"/>
  <c r="I97" i="15"/>
  <c r="M97" i="15" s="1"/>
  <c r="L23" i="15"/>
  <c r="H24" i="15"/>
  <c r="L24" i="15" s="1"/>
  <c r="M104" i="15"/>
  <c r="I105" i="15"/>
  <c r="M105" i="15" s="1"/>
  <c r="I11" i="15"/>
  <c r="M10" i="15"/>
  <c r="H94" i="15"/>
  <c r="L93" i="15"/>
  <c r="J21" i="15"/>
  <c r="K21" i="15"/>
  <c r="M21" i="15"/>
  <c r="I22" i="15"/>
  <c r="H92" i="15"/>
  <c r="L92" i="15" s="1"/>
  <c r="L91" i="15"/>
  <c r="L31" i="15"/>
  <c r="H32" i="15"/>
  <c r="L32" i="15" s="1"/>
  <c r="H85" i="15"/>
  <c r="L72" i="15"/>
  <c r="H73" i="15"/>
  <c r="I51" i="15"/>
  <c r="M51" i="15" s="1"/>
  <c r="J50" i="15"/>
  <c r="M50" i="15"/>
  <c r="K50" i="15"/>
  <c r="H71" i="15"/>
  <c r="L71" i="15" s="1"/>
  <c r="H25" i="15"/>
  <c r="L25" i="15" s="1"/>
  <c r="H54" i="15"/>
  <c r="I80" i="15"/>
  <c r="K27" i="15"/>
  <c r="I28" i="15"/>
  <c r="M28" i="15" s="1"/>
  <c r="J27" i="15"/>
  <c r="H56" i="15"/>
  <c r="L55" i="15"/>
  <c r="I106" i="15"/>
  <c r="M106" i="15" s="1"/>
  <c r="I75" i="15"/>
  <c r="M74" i="15"/>
  <c r="I18" i="15"/>
  <c r="M18" i="15" s="1"/>
  <c r="H9" i="15"/>
  <c r="H96" i="15"/>
  <c r="L96" i="15" s="1"/>
  <c r="L95" i="15"/>
  <c r="L15" i="15"/>
  <c r="H16" i="15"/>
  <c r="M71" i="15"/>
  <c r="I72" i="15"/>
  <c r="H70" i="15"/>
  <c r="L70" i="15" s="1"/>
  <c r="H69" i="15"/>
  <c r="L69" i="15" s="1"/>
  <c r="J42" i="15"/>
  <c r="I43" i="15"/>
  <c r="M42" i="15"/>
  <c r="K42" i="15"/>
  <c r="S56" i="15" l="1"/>
  <c r="R55" i="15"/>
  <c r="S24" i="15"/>
  <c r="M43" i="15"/>
  <c r="S43" i="15" s="1"/>
  <c r="I7" i="15"/>
  <c r="R29" i="15"/>
  <c r="S81" i="15"/>
  <c r="L36" i="15"/>
  <c r="R36" i="15" s="1"/>
  <c r="R47" i="15"/>
  <c r="M14" i="15"/>
  <c r="S14" i="15" s="1"/>
  <c r="S104" i="15"/>
  <c r="R102" i="15"/>
  <c r="R79" i="15"/>
  <c r="R43" i="15"/>
  <c r="R12" i="15"/>
  <c r="R17" i="15"/>
  <c r="R99" i="15"/>
  <c r="R51" i="15"/>
  <c r="M84" i="15"/>
  <c r="S84" i="15" s="1"/>
  <c r="R93" i="15"/>
  <c r="R64" i="15"/>
  <c r="R10" i="15"/>
  <c r="S48" i="15"/>
  <c r="R82" i="15"/>
  <c r="R19" i="15"/>
  <c r="H6" i="15"/>
  <c r="R76" i="15"/>
  <c r="M38" i="15"/>
  <c r="S38" i="15" s="1"/>
  <c r="S76" i="15"/>
  <c r="L85" i="15"/>
  <c r="R85" i="15" s="1"/>
  <c r="R70" i="15"/>
  <c r="R71" i="15"/>
  <c r="S51" i="15"/>
  <c r="R24" i="15"/>
  <c r="T24" i="15" s="1"/>
  <c r="R53" i="15"/>
  <c r="R88" i="15"/>
  <c r="R8" i="15"/>
  <c r="M11" i="15"/>
  <c r="S11" i="15" s="1"/>
  <c r="S96" i="15"/>
  <c r="S25" i="15"/>
  <c r="L21" i="15"/>
  <c r="R21" i="15" s="1"/>
  <c r="S36" i="15"/>
  <c r="L94" i="15"/>
  <c r="R94" i="15" s="1"/>
  <c r="M87" i="15"/>
  <c r="S87" i="15" s="1"/>
  <c r="O25" i="17"/>
  <c r="O24" i="17"/>
  <c r="R23" i="15"/>
  <c r="S35" i="15"/>
  <c r="S99" i="15"/>
  <c r="M64" i="15"/>
  <c r="S64" i="15" s="1"/>
  <c r="M57" i="15"/>
  <c r="S57" i="15" s="1"/>
  <c r="S55" i="15"/>
  <c r="R61" i="15"/>
  <c r="S59" i="15"/>
  <c r="R77" i="15"/>
  <c r="M67" i="15"/>
  <c r="S67" i="15" s="1"/>
  <c r="L30" i="15"/>
  <c r="R30" i="15" s="1"/>
  <c r="S10" i="15"/>
  <c r="M41" i="15"/>
  <c r="S41" i="15" s="1"/>
  <c r="L16" i="15"/>
  <c r="R16" i="15" s="1"/>
  <c r="L98" i="15"/>
  <c r="R98" i="15" s="1"/>
  <c r="R65" i="15"/>
  <c r="R78" i="15"/>
  <c r="L50" i="15"/>
  <c r="R50" i="15" s="1"/>
  <c r="S85" i="15"/>
  <c r="R14" i="15"/>
  <c r="R84" i="15"/>
  <c r="R87" i="15"/>
  <c r="R15" i="15"/>
  <c r="R104" i="15"/>
  <c r="T104" i="15" s="1"/>
  <c r="L9" i="15"/>
  <c r="R9" i="15" s="1"/>
  <c r="R42" i="15"/>
  <c r="L18" i="15"/>
  <c r="R18" i="15" s="1"/>
  <c r="L75" i="15"/>
  <c r="R75" i="15" s="1"/>
  <c r="S39" i="15"/>
  <c r="S86" i="15"/>
  <c r="M75" i="15"/>
  <c r="S75" i="15" s="1"/>
  <c r="R86" i="15"/>
  <c r="S26" i="15"/>
  <c r="R32" i="15"/>
  <c r="R92" i="15"/>
  <c r="S77" i="15"/>
  <c r="R89" i="15"/>
  <c r="S82" i="15"/>
  <c r="R27" i="15"/>
  <c r="S19" i="15"/>
  <c r="M40" i="15"/>
  <c r="S40" i="15" s="1"/>
  <c r="S12" i="15"/>
  <c r="R45" i="15"/>
  <c r="M95" i="15"/>
  <c r="S95" i="15" s="1"/>
  <c r="R106" i="15"/>
  <c r="S92" i="15"/>
  <c r="S94" i="15"/>
  <c r="R105" i="15"/>
  <c r="R95" i="15"/>
  <c r="S88" i="15"/>
  <c r="L22" i="15"/>
  <c r="R22" i="15" s="1"/>
  <c r="R20" i="15"/>
  <c r="R41" i="15"/>
  <c r="S65" i="15"/>
  <c r="S78" i="15"/>
  <c r="M54" i="15"/>
  <c r="S54" i="15" s="1"/>
  <c r="S32" i="15"/>
  <c r="R52" i="15"/>
  <c r="S91" i="15"/>
  <c r="M58" i="15"/>
  <c r="S58" i="15" s="1"/>
  <c r="M66" i="15"/>
  <c r="S66" i="15" s="1"/>
  <c r="S68" i="15"/>
  <c r="R31" i="15"/>
  <c r="S23" i="15"/>
  <c r="R33" i="15"/>
  <c r="R103" i="15"/>
  <c r="S29" i="15"/>
  <c r="R46" i="15"/>
  <c r="S69" i="15"/>
  <c r="R35" i="15"/>
  <c r="S50" i="15"/>
  <c r="R81" i="15"/>
  <c r="R83" i="15"/>
  <c r="M46" i="15"/>
  <c r="S46" i="15" s="1"/>
  <c r="L58" i="15"/>
  <c r="R58" i="15" s="1"/>
  <c r="M52" i="15"/>
  <c r="S52" i="15" s="1"/>
  <c r="M73" i="15"/>
  <c r="S73" i="15" s="1"/>
  <c r="R68" i="15"/>
  <c r="M30" i="15"/>
  <c r="S30" i="15" s="1"/>
  <c r="M101" i="15"/>
  <c r="S101" i="15" s="1"/>
  <c r="S8" i="15"/>
  <c r="M47" i="15"/>
  <c r="S47" i="15" s="1"/>
  <c r="L56" i="15"/>
  <c r="R56" i="15" s="1"/>
  <c r="R60" i="15"/>
  <c r="S21" i="15"/>
  <c r="R40" i="15"/>
  <c r="M62" i="15"/>
  <c r="S62" i="15" s="1"/>
  <c r="L38" i="15"/>
  <c r="R38" i="15" s="1"/>
  <c r="T38" i="15" s="1"/>
  <c r="R69" i="15"/>
  <c r="T69" i="15" s="1"/>
  <c r="R96" i="15"/>
  <c r="T96" i="15" s="1"/>
  <c r="S18" i="15"/>
  <c r="S106" i="15"/>
  <c r="S28" i="15"/>
  <c r="R25" i="15"/>
  <c r="S105" i="15"/>
  <c r="S97" i="15"/>
  <c r="L73" i="15"/>
  <c r="R73" i="15" s="1"/>
  <c r="S90" i="15"/>
  <c r="R44" i="15"/>
  <c r="R48" i="15"/>
  <c r="T48" i="15" s="1"/>
  <c r="S70" i="15"/>
  <c r="S17" i="15"/>
  <c r="S9" i="15"/>
  <c r="L74" i="15"/>
  <c r="R74" i="15" s="1"/>
  <c r="L54" i="15"/>
  <c r="R54" i="15" s="1"/>
  <c r="T54" i="15" s="1"/>
  <c r="M60" i="15"/>
  <c r="S60" i="15" s="1"/>
  <c r="M61" i="15"/>
  <c r="S61" i="15" s="1"/>
  <c r="S89" i="15"/>
  <c r="R90" i="15"/>
  <c r="S44" i="15"/>
  <c r="H7" i="15"/>
  <c r="L6" i="15"/>
  <c r="S79" i="15"/>
  <c r="S33" i="15"/>
  <c r="L28" i="15"/>
  <c r="R28" i="15" s="1"/>
  <c r="R13" i="15"/>
  <c r="M45" i="15"/>
  <c r="S45" i="15" s="1"/>
  <c r="R66" i="15"/>
  <c r="R72" i="15"/>
  <c r="M34" i="15"/>
  <c r="S34" i="15" s="1"/>
  <c r="L49" i="15"/>
  <c r="R49" i="15" s="1"/>
  <c r="L97" i="15"/>
  <c r="R97" i="15" s="1"/>
  <c r="M80" i="15"/>
  <c r="S80" i="15" s="1"/>
  <c r="R100" i="15"/>
  <c r="M13" i="15"/>
  <c r="S13" i="15" s="1"/>
  <c r="S93" i="15"/>
  <c r="M83" i="15"/>
  <c r="S83" i="15" s="1"/>
  <c r="M37" i="15"/>
  <c r="S37" i="15" s="1"/>
  <c r="R62" i="15"/>
  <c r="S15" i="15"/>
  <c r="M103" i="15"/>
  <c r="S103" i="15" s="1"/>
  <c r="L101" i="15"/>
  <c r="R101" i="15" s="1"/>
  <c r="T101" i="15" s="1"/>
  <c r="M22" i="15"/>
  <c r="S22" i="15" s="1"/>
  <c r="S42" i="15"/>
  <c r="M100" i="15"/>
  <c r="S100" i="15" s="1"/>
  <c r="S20" i="15"/>
  <c r="L11" i="15"/>
  <c r="R11" i="15" s="1"/>
  <c r="S16" i="15"/>
  <c r="L34" i="15"/>
  <c r="R34" i="15" s="1"/>
  <c r="S49" i="15"/>
  <c r="S98" i="15"/>
  <c r="L80" i="15"/>
  <c r="R80" i="15" s="1"/>
  <c r="S71" i="15"/>
  <c r="M72" i="15"/>
  <c r="S72" i="15" s="1"/>
  <c r="R91" i="15"/>
  <c r="L37" i="15"/>
  <c r="R37" i="15" s="1"/>
  <c r="S53" i="15"/>
  <c r="S74" i="15"/>
  <c r="L67" i="15"/>
  <c r="R67" i="15" s="1"/>
  <c r="S31" i="15"/>
  <c r="S102" i="15"/>
  <c r="R57" i="15"/>
  <c r="S27" i="15"/>
  <c r="L59" i="15"/>
  <c r="R59" i="15" s="1"/>
  <c r="T59" i="15" s="1"/>
  <c r="R63" i="15"/>
  <c r="I6" i="15"/>
  <c r="M6" i="15" s="1"/>
  <c r="S63" i="15"/>
  <c r="R39" i="15"/>
  <c r="T39" i="15" s="1"/>
  <c r="R26" i="15"/>
  <c r="T25" i="15" l="1"/>
  <c r="AN25" i="15" s="1"/>
  <c r="T35" i="15"/>
  <c r="T90" i="15"/>
  <c r="AN90" i="15" s="1"/>
  <c r="T67" i="15"/>
  <c r="T34" i="15"/>
  <c r="T28" i="15"/>
  <c r="T58" i="15"/>
  <c r="T97" i="15"/>
  <c r="AN97" i="15" s="1"/>
  <c r="T80" i="15"/>
  <c r="AN80" i="15" s="1"/>
  <c r="X8" i="15"/>
  <c r="T60" i="15"/>
  <c r="AN60" i="15" s="1"/>
  <c r="X18" i="15"/>
  <c r="T50" i="15"/>
  <c r="AN50" i="15" s="1"/>
  <c r="T44" i="15"/>
  <c r="T9" i="15"/>
  <c r="T94" i="15"/>
  <c r="AL94" i="15" s="1"/>
  <c r="T49" i="15"/>
  <c r="AN49" i="15" s="1"/>
  <c r="T85" i="15"/>
  <c r="T37" i="15"/>
  <c r="AL37" i="15" s="1"/>
  <c r="T74" i="15"/>
  <c r="AN74" i="15" s="1"/>
  <c r="T73" i="15"/>
  <c r="T18" i="15"/>
  <c r="T98" i="15"/>
  <c r="AL67" i="15"/>
  <c r="AN67" i="15"/>
  <c r="AN28" i="15"/>
  <c r="AL28" i="15"/>
  <c r="X17" i="15"/>
  <c r="AN38" i="15"/>
  <c r="AL38" i="15"/>
  <c r="AL50" i="15"/>
  <c r="T16" i="15"/>
  <c r="W8" i="15"/>
  <c r="T36" i="15"/>
  <c r="W12" i="15"/>
  <c r="T11" i="15"/>
  <c r="W7" i="15"/>
  <c r="AL97" i="15"/>
  <c r="W16" i="15"/>
  <c r="T56" i="15"/>
  <c r="AN58" i="15"/>
  <c r="AL58" i="15"/>
  <c r="AN9" i="15"/>
  <c r="AL9" i="15"/>
  <c r="X13" i="15"/>
  <c r="AN94" i="15"/>
  <c r="AN101" i="15"/>
  <c r="AL101" i="15"/>
  <c r="AL54" i="15"/>
  <c r="AN54" i="15"/>
  <c r="X14" i="15"/>
  <c r="T75" i="15"/>
  <c r="X7" i="15"/>
  <c r="AL85" i="15"/>
  <c r="AN85" i="15"/>
  <c r="AN34" i="15"/>
  <c r="AL34" i="15"/>
  <c r="AL74" i="15"/>
  <c r="AL73" i="15"/>
  <c r="AN73" i="15"/>
  <c r="T22" i="15"/>
  <c r="AN18" i="15"/>
  <c r="AL18" i="15"/>
  <c r="AN98" i="15"/>
  <c r="AL98" i="15"/>
  <c r="T30" i="15"/>
  <c r="T21" i="15"/>
  <c r="W9" i="15"/>
  <c r="T63" i="15"/>
  <c r="AN39" i="15"/>
  <c r="AL39" i="15"/>
  <c r="X11" i="15"/>
  <c r="X19" i="15"/>
  <c r="T66" i="15"/>
  <c r="W18" i="15"/>
  <c r="AL48" i="15"/>
  <c r="AN48" i="15"/>
  <c r="AL96" i="15"/>
  <c r="AN96" i="15"/>
  <c r="T40" i="15"/>
  <c r="T68" i="15"/>
  <c r="W21" i="15"/>
  <c r="T81" i="15"/>
  <c r="W14" i="15"/>
  <c r="T46" i="15"/>
  <c r="T95" i="15"/>
  <c r="T45" i="15"/>
  <c r="T89" i="15"/>
  <c r="T15" i="15"/>
  <c r="T65" i="15"/>
  <c r="T77" i="15"/>
  <c r="AN24" i="15"/>
  <c r="AL24" i="15"/>
  <c r="X20" i="15"/>
  <c r="T19" i="15"/>
  <c r="T64" i="15"/>
  <c r="T51" i="15"/>
  <c r="W15" i="15"/>
  <c r="T43" i="15"/>
  <c r="X21" i="15"/>
  <c r="AL59" i="15"/>
  <c r="AN59" i="15"/>
  <c r="AL90" i="15"/>
  <c r="AL44" i="15"/>
  <c r="AN44" i="15"/>
  <c r="AN69" i="15"/>
  <c r="AL69" i="15"/>
  <c r="X9" i="15"/>
  <c r="W11" i="15"/>
  <c r="T31" i="15"/>
  <c r="X23" i="15"/>
  <c r="T20" i="15"/>
  <c r="T105" i="15"/>
  <c r="T27" i="15"/>
  <c r="X22" i="15"/>
  <c r="T42" i="15"/>
  <c r="T87" i="15"/>
  <c r="T23" i="15"/>
  <c r="T8" i="15"/>
  <c r="X15" i="15"/>
  <c r="T82" i="15"/>
  <c r="T93" i="15"/>
  <c r="T99" i="15"/>
  <c r="T55" i="15"/>
  <c r="S6" i="15"/>
  <c r="T62" i="15"/>
  <c r="T72" i="15"/>
  <c r="T13" i="15"/>
  <c r="AL60" i="15"/>
  <c r="AL35" i="15"/>
  <c r="AN35" i="15"/>
  <c r="T103" i="15"/>
  <c r="T52" i="15"/>
  <c r="W13" i="15"/>
  <c r="T41" i="15"/>
  <c r="T106" i="15"/>
  <c r="T92" i="15"/>
  <c r="X10" i="15"/>
  <c r="T84" i="15"/>
  <c r="W17" i="15"/>
  <c r="T61" i="15"/>
  <c r="X12" i="15"/>
  <c r="T88" i="15"/>
  <c r="T71" i="15"/>
  <c r="W19" i="15"/>
  <c r="T70" i="15"/>
  <c r="W20" i="15"/>
  <c r="T76" i="15"/>
  <c r="T17" i="15"/>
  <c r="T79" i="15"/>
  <c r="T47" i="15"/>
  <c r="M7" i="15"/>
  <c r="S7" i="15" s="1"/>
  <c r="X16" i="15"/>
  <c r="T57" i="15"/>
  <c r="W23" i="15"/>
  <c r="T91" i="15"/>
  <c r="W10" i="15"/>
  <c r="T26" i="15"/>
  <c r="T100" i="15"/>
  <c r="L7" i="15"/>
  <c r="R7" i="15" s="1"/>
  <c r="AL25" i="15"/>
  <c r="T83" i="15"/>
  <c r="T33" i="15"/>
  <c r="T32" i="15"/>
  <c r="W22" i="15"/>
  <c r="T86" i="15"/>
  <c r="AL104" i="15"/>
  <c r="AN104" i="15"/>
  <c r="T14" i="15"/>
  <c r="T78" i="15"/>
  <c r="T53" i="15"/>
  <c r="R6" i="15"/>
  <c r="T10" i="15"/>
  <c r="T12" i="15"/>
  <c r="T102" i="15"/>
  <c r="T29" i="15"/>
  <c r="AL49" i="15" l="1"/>
  <c r="AL80" i="15"/>
  <c r="AN37" i="15"/>
  <c r="T7" i="15"/>
  <c r="AN7" i="15" s="1"/>
  <c r="AN33" i="15"/>
  <c r="AL33" i="15"/>
  <c r="AN53" i="15"/>
  <c r="AL53" i="15"/>
  <c r="AN12" i="15"/>
  <c r="AL12" i="15"/>
  <c r="AN78" i="15"/>
  <c r="AL78" i="15"/>
  <c r="AN32" i="15"/>
  <c r="AL32" i="15"/>
  <c r="AL91" i="15"/>
  <c r="AN91" i="15"/>
  <c r="Y23" i="15"/>
  <c r="AL17" i="15"/>
  <c r="AN17" i="15"/>
  <c r="AL61" i="15"/>
  <c r="AN61" i="15"/>
  <c r="Y17" i="15"/>
  <c r="AL92" i="15"/>
  <c r="AN92" i="15"/>
  <c r="AN52" i="15"/>
  <c r="AL52" i="15"/>
  <c r="AL62" i="15"/>
  <c r="AN62" i="15"/>
  <c r="AL93" i="15"/>
  <c r="AN93" i="15"/>
  <c r="AN23" i="15"/>
  <c r="AL23" i="15"/>
  <c r="AN27" i="15"/>
  <c r="AL27" i="15"/>
  <c r="AL31" i="15"/>
  <c r="Y11" i="15"/>
  <c r="AN31" i="15"/>
  <c r="AL43" i="15"/>
  <c r="AN43" i="15"/>
  <c r="AN19" i="15"/>
  <c r="AL19" i="15"/>
  <c r="AL15" i="15"/>
  <c r="AN15" i="15"/>
  <c r="AL46" i="15"/>
  <c r="Y14" i="15"/>
  <c r="AN46" i="15"/>
  <c r="AL68" i="15"/>
  <c r="AN68" i="15"/>
  <c r="AN21" i="15"/>
  <c r="Y9" i="15"/>
  <c r="AL21" i="15"/>
  <c r="AL75" i="15"/>
  <c r="AN75" i="15"/>
  <c r="AL36" i="15"/>
  <c r="AN36" i="15"/>
  <c r="Y12" i="15"/>
  <c r="AL14" i="15"/>
  <c r="AN14" i="15"/>
  <c r="AL100" i="15"/>
  <c r="AN100" i="15"/>
  <c r="Y20" i="15"/>
  <c r="AL76" i="15"/>
  <c r="AN76" i="15"/>
  <c r="Y19" i="15"/>
  <c r="AN71" i="15"/>
  <c r="AL71" i="15"/>
  <c r="AN106" i="15"/>
  <c r="AL106" i="15"/>
  <c r="AL103" i="15"/>
  <c r="AN103" i="15"/>
  <c r="X6" i="15"/>
  <c r="X24" i="15" s="1"/>
  <c r="AL82" i="15"/>
  <c r="AN82" i="15"/>
  <c r="AL87" i="15"/>
  <c r="AN87" i="15"/>
  <c r="AN105" i="15"/>
  <c r="AL105" i="15"/>
  <c r="AL89" i="15"/>
  <c r="AN89" i="15"/>
  <c r="AN40" i="15"/>
  <c r="AL40" i="15"/>
  <c r="AN30" i="15"/>
  <c r="AL30" i="15"/>
  <c r="AL10" i="15"/>
  <c r="AN10" i="15"/>
  <c r="AL29" i="15"/>
  <c r="AN29" i="15"/>
  <c r="T6" i="15"/>
  <c r="W6" i="15"/>
  <c r="W24" i="15" s="1"/>
  <c r="AL86" i="15"/>
  <c r="Y22" i="15"/>
  <c r="AN86" i="15"/>
  <c r="AN83" i="15"/>
  <c r="AL83" i="15"/>
  <c r="Y10" i="15"/>
  <c r="AN26" i="15"/>
  <c r="AL26" i="15"/>
  <c r="AL57" i="15"/>
  <c r="AN57" i="15"/>
  <c r="AN47" i="15"/>
  <c r="AL47" i="15"/>
  <c r="AL88" i="15"/>
  <c r="AN88" i="15"/>
  <c r="AL84" i="15"/>
  <c r="AN84" i="15"/>
  <c r="AL41" i="15"/>
  <c r="AN41" i="15"/>
  <c r="Y13" i="15"/>
  <c r="AN13" i="15"/>
  <c r="AL13" i="15"/>
  <c r="AL55" i="15"/>
  <c r="AN55" i="15"/>
  <c r="AL42" i="15"/>
  <c r="AN42" i="15"/>
  <c r="AL20" i="15"/>
  <c r="AN20" i="15"/>
  <c r="AL51" i="15"/>
  <c r="AN51" i="15"/>
  <c r="Y15" i="15"/>
  <c r="AL77" i="15"/>
  <c r="AN77" i="15"/>
  <c r="AL45" i="15"/>
  <c r="AN45" i="15"/>
  <c r="Y21" i="15"/>
  <c r="AN81" i="15"/>
  <c r="AL81" i="15"/>
  <c r="AN63" i="15"/>
  <c r="AL63" i="15"/>
  <c r="AL22" i="15"/>
  <c r="AN22" i="15"/>
  <c r="AL11" i="15"/>
  <c r="AN11" i="15"/>
  <c r="Y7" i="15"/>
  <c r="AL16" i="15"/>
  <c r="Y8" i="15"/>
  <c r="AN16" i="15"/>
  <c r="AN102" i="15"/>
  <c r="AL102" i="15"/>
  <c r="AL79" i="15"/>
  <c r="AN79" i="15"/>
  <c r="AL70" i="15"/>
  <c r="AN70" i="15"/>
  <c r="AL72" i="15"/>
  <c r="AN72" i="15"/>
  <c r="AL99" i="15"/>
  <c r="AN99" i="15"/>
  <c r="AN8" i="15"/>
  <c r="AL8" i="15"/>
  <c r="AL64" i="15"/>
  <c r="AN64" i="15"/>
  <c r="AN65" i="15"/>
  <c r="AL65" i="15"/>
  <c r="AN95" i="15"/>
  <c r="AL95" i="15"/>
  <c r="AN66" i="15"/>
  <c r="AL66" i="15"/>
  <c r="Y18" i="15"/>
  <c r="AL56" i="15"/>
  <c r="AN56" i="15"/>
  <c r="Y16" i="15"/>
  <c r="AL7" i="15" l="1"/>
  <c r="AF19" i="15"/>
  <c r="AI19" i="15"/>
  <c r="AE19" i="15"/>
  <c r="AG19" i="15"/>
  <c r="AH19" i="15"/>
  <c r="AH11" i="15"/>
  <c r="AE11" i="15"/>
  <c r="AG11" i="15"/>
  <c r="AF11" i="15"/>
  <c r="AI11" i="15"/>
  <c r="AH8" i="15"/>
  <c r="AF8" i="15"/>
  <c r="AG8" i="15"/>
  <c r="AE8" i="15"/>
  <c r="AI8" i="15"/>
  <c r="AE7" i="15"/>
  <c r="AG7" i="15"/>
  <c r="AF7" i="15"/>
  <c r="AH7" i="15"/>
  <c r="AI7" i="15"/>
  <c r="AI20" i="15"/>
  <c r="AF20" i="15"/>
  <c r="AG20" i="15"/>
  <c r="AE20" i="15"/>
  <c r="AH20" i="15"/>
  <c r="AF9" i="15"/>
  <c r="AE9" i="15"/>
  <c r="AI9" i="15"/>
  <c r="AH9" i="15"/>
  <c r="AG9" i="15"/>
  <c r="AE16" i="15"/>
  <c r="AF16" i="15"/>
  <c r="AG16" i="15"/>
  <c r="AH16" i="15"/>
  <c r="AI16" i="15"/>
  <c r="AI10" i="15"/>
  <c r="AG10" i="15"/>
  <c r="AH10" i="15"/>
  <c r="AE10" i="15"/>
  <c r="AF10" i="15"/>
  <c r="AN6" i="15"/>
  <c r="AN107" i="15" s="1"/>
  <c r="Y6" i="15"/>
  <c r="AL6" i="15"/>
  <c r="AL107" i="15" s="1"/>
  <c r="AH14" i="15"/>
  <c r="AG14" i="15"/>
  <c r="AI14" i="15"/>
  <c r="AF14" i="15"/>
  <c r="AE14" i="15"/>
  <c r="AI17" i="15"/>
  <c r="AE17" i="15"/>
  <c r="AH17" i="15"/>
  <c r="AG17" i="15"/>
  <c r="AF17" i="15"/>
  <c r="AG18" i="15"/>
  <c r="AH18" i="15"/>
  <c r="AI18" i="15"/>
  <c r="AF18" i="15"/>
  <c r="AE18" i="15"/>
  <c r="AG21" i="15"/>
  <c r="AE21" i="15"/>
  <c r="AF21" i="15"/>
  <c r="AH21" i="15"/>
  <c r="AI21" i="15"/>
  <c r="AF15" i="15"/>
  <c r="AH15" i="15"/>
  <c r="AG15" i="15"/>
  <c r="AI15" i="15"/>
  <c r="AE15" i="15"/>
  <c r="AG13" i="15"/>
  <c r="AI13" i="15"/>
  <c r="AH13" i="15"/>
  <c r="AF13" i="15"/>
  <c r="AE13" i="15"/>
  <c r="AF22" i="15"/>
  <c r="AG22" i="15"/>
  <c r="AE22" i="15"/>
  <c r="AI22" i="15"/>
  <c r="AH22" i="15"/>
  <c r="AI12" i="15"/>
  <c r="AF12" i="15"/>
  <c r="AE12" i="15"/>
  <c r="AH12" i="15"/>
  <c r="AG12" i="15"/>
  <c r="AG23" i="15"/>
  <c r="AE23" i="15"/>
  <c r="AH23" i="15"/>
  <c r="AF23" i="15"/>
  <c r="AI23" i="15"/>
  <c r="AJ10" i="15" l="1"/>
  <c r="AJ9" i="15"/>
  <c r="AJ11" i="15"/>
  <c r="AJ19" i="15"/>
  <c r="AJ14" i="15"/>
  <c r="AJ18" i="15"/>
  <c r="AJ17" i="15"/>
  <c r="AJ20" i="15"/>
  <c r="AJ7" i="15"/>
  <c r="AJ23" i="15"/>
  <c r="AJ13" i="15"/>
  <c r="AE6" i="15"/>
  <c r="AI6" i="15"/>
  <c r="AI24" i="15" s="1"/>
  <c r="AG6" i="15"/>
  <c r="AG24" i="15" s="1"/>
  <c r="AH6" i="15"/>
  <c r="AH24" i="15" s="1"/>
  <c r="AF6" i="15"/>
  <c r="AF24" i="15" s="1"/>
  <c r="Y24" i="15"/>
  <c r="AJ16" i="15"/>
  <c r="AJ22" i="15"/>
  <c r="AJ15" i="15"/>
  <c r="AJ8" i="15"/>
  <c r="AJ12" i="15"/>
  <c r="AJ21" i="15"/>
  <c r="AH25" i="15" l="1"/>
  <c r="AG25" i="15"/>
  <c r="AI25" i="15"/>
  <c r="AF25" i="15"/>
  <c r="AJ6" i="15"/>
  <c r="AJ24" i="15" s="1"/>
  <c r="AJ28" i="15" s="1"/>
  <c r="AE24" i="15"/>
  <c r="AI28" i="15" l="1"/>
  <c r="AF28" i="15"/>
  <c r="AG28" i="15"/>
  <c r="AE28" i="15"/>
  <c r="AE25" i="15"/>
  <c r="AH28" i="15"/>
  <c r="AJ25" i="15" l="1"/>
  <c r="AE27" i="15" s="1"/>
  <c r="AS6" i="15" s="1"/>
  <c r="P36" i="17" l="1"/>
  <c r="AJ27" i="15"/>
  <c r="AN108" i="15"/>
  <c r="AM80" i="15"/>
  <c r="AP80" i="15" s="1"/>
  <c r="E80" i="16" s="1"/>
  <c r="AO50" i="15"/>
  <c r="AO58" i="15"/>
  <c r="AM94" i="15"/>
  <c r="AP94" i="15" s="1"/>
  <c r="E94" i="16" s="1"/>
  <c r="AM54" i="15"/>
  <c r="AP54" i="15" s="1"/>
  <c r="E54" i="16" s="1"/>
  <c r="AM85" i="15"/>
  <c r="AP85" i="15" s="1"/>
  <c r="E85" i="16" s="1"/>
  <c r="AO73" i="15"/>
  <c r="AM18" i="15"/>
  <c r="AP18" i="15" s="1"/>
  <c r="E18" i="16" s="1"/>
  <c r="AO98" i="15"/>
  <c r="AO24" i="15"/>
  <c r="AM90" i="15"/>
  <c r="AP90" i="15" s="1"/>
  <c r="E90" i="16" s="1"/>
  <c r="AO69" i="15"/>
  <c r="AM60" i="15"/>
  <c r="AP60" i="15" s="1"/>
  <c r="E60" i="16" s="1"/>
  <c r="AM25" i="15"/>
  <c r="AP25" i="15" s="1"/>
  <c r="E25" i="16" s="1"/>
  <c r="AO37" i="15"/>
  <c r="AO67" i="15"/>
  <c r="AO38" i="15"/>
  <c r="AM9" i="15"/>
  <c r="AP9" i="15" s="1"/>
  <c r="E9" i="16" s="1"/>
  <c r="AO94" i="15"/>
  <c r="AO49" i="15"/>
  <c r="AM34" i="15"/>
  <c r="AP34" i="15" s="1"/>
  <c r="E34" i="16" s="1"/>
  <c r="AO18" i="15"/>
  <c r="AO39" i="15"/>
  <c r="AM48" i="15"/>
  <c r="AP48" i="15" s="1"/>
  <c r="E48" i="16" s="1"/>
  <c r="AM24" i="15"/>
  <c r="AP24" i="15" s="1"/>
  <c r="E24" i="16" s="1"/>
  <c r="AO60" i="15"/>
  <c r="AM35" i="15"/>
  <c r="AP35" i="15" s="1"/>
  <c r="E35" i="16" s="1"/>
  <c r="AM104" i="15"/>
  <c r="AP104" i="15" s="1"/>
  <c r="E104" i="16" s="1"/>
  <c r="AM67" i="15"/>
  <c r="AP67" i="15" s="1"/>
  <c r="E67" i="16" s="1"/>
  <c r="AM28" i="15"/>
  <c r="AP28" i="15" s="1"/>
  <c r="E28" i="16" s="1"/>
  <c r="AM38" i="15"/>
  <c r="AP38" i="15" s="1"/>
  <c r="E38" i="16" s="1"/>
  <c r="AM50" i="15"/>
  <c r="AP50" i="15" s="1"/>
  <c r="E50" i="16" s="1"/>
  <c r="AM97" i="15"/>
  <c r="AP97" i="15" s="1"/>
  <c r="E97" i="16" s="1"/>
  <c r="AM58" i="15"/>
  <c r="AP58" i="15" s="1"/>
  <c r="E58" i="16" s="1"/>
  <c r="AO101" i="15"/>
  <c r="AO54" i="15"/>
  <c r="AO85" i="15"/>
  <c r="AO34" i="15"/>
  <c r="AO74" i="15"/>
  <c r="AM73" i="15"/>
  <c r="AP73" i="15" s="1"/>
  <c r="E73" i="16" s="1"/>
  <c r="AM98" i="15"/>
  <c r="AP98" i="15" s="1"/>
  <c r="E98" i="16" s="1"/>
  <c r="AO96" i="15"/>
  <c r="AM59" i="15"/>
  <c r="AP59" i="15" s="1"/>
  <c r="E59" i="16" s="1"/>
  <c r="AO90" i="15"/>
  <c r="AM44" i="15"/>
  <c r="AP44" i="15" s="1"/>
  <c r="E44" i="16" s="1"/>
  <c r="AM37" i="15"/>
  <c r="AP37" i="15" s="1"/>
  <c r="E37" i="16" s="1"/>
  <c r="AO80" i="15"/>
  <c r="AO28" i="15"/>
  <c r="AO97" i="15"/>
  <c r="AO9" i="15"/>
  <c r="AM101" i="15"/>
  <c r="AP101" i="15" s="1"/>
  <c r="E101" i="16" s="1"/>
  <c r="AM49" i="15"/>
  <c r="AP49" i="15" s="1"/>
  <c r="E49" i="16" s="1"/>
  <c r="AM74" i="15"/>
  <c r="AP74" i="15" s="1"/>
  <c r="E74" i="16" s="1"/>
  <c r="AM39" i="15"/>
  <c r="AP39" i="15" s="1"/>
  <c r="E39" i="16" s="1"/>
  <c r="AO48" i="15"/>
  <c r="AM96" i="15"/>
  <c r="AP96" i="15" s="1"/>
  <c r="E96" i="16" s="1"/>
  <c r="AO59" i="15"/>
  <c r="AO44" i="15"/>
  <c r="AM69" i="15"/>
  <c r="AP69" i="15" s="1"/>
  <c r="E69" i="16" s="1"/>
  <c r="AO35" i="15"/>
  <c r="AO25" i="15"/>
  <c r="AO104" i="15"/>
  <c r="AM32" i="15"/>
  <c r="AP32" i="15" s="1"/>
  <c r="E32" i="16" s="1"/>
  <c r="AM62" i="15"/>
  <c r="AP62" i="15" s="1"/>
  <c r="E62" i="16" s="1"/>
  <c r="AM27" i="15"/>
  <c r="AP27" i="15" s="1"/>
  <c r="E27" i="16" s="1"/>
  <c r="AO31" i="15"/>
  <c r="AM46" i="15"/>
  <c r="AP46" i="15" s="1"/>
  <c r="E46" i="16" s="1"/>
  <c r="AM68" i="15"/>
  <c r="AP68" i="15" s="1"/>
  <c r="E68" i="16" s="1"/>
  <c r="AO21" i="15"/>
  <c r="AM21" i="15"/>
  <c r="AP21" i="15" s="1"/>
  <c r="E21" i="16" s="1"/>
  <c r="AM14" i="15"/>
  <c r="AP14" i="15" s="1"/>
  <c r="E14" i="16" s="1"/>
  <c r="AO103" i="15"/>
  <c r="AM87" i="15"/>
  <c r="AP87" i="15" s="1"/>
  <c r="E87" i="16" s="1"/>
  <c r="AO105" i="15"/>
  <c r="AO89" i="15"/>
  <c r="AO29" i="15"/>
  <c r="AM26" i="15"/>
  <c r="AP26" i="15" s="1"/>
  <c r="E26" i="16" s="1"/>
  <c r="AM57" i="15"/>
  <c r="AP57" i="15" s="1"/>
  <c r="E57" i="16" s="1"/>
  <c r="AM47" i="15"/>
  <c r="AP47" i="15" s="1"/>
  <c r="E47" i="16" s="1"/>
  <c r="AO88" i="15"/>
  <c r="AM84" i="15"/>
  <c r="AP84" i="15" s="1"/>
  <c r="E84" i="16" s="1"/>
  <c r="AO13" i="15"/>
  <c r="AM42" i="15"/>
  <c r="AP42" i="15" s="1"/>
  <c r="E42" i="16" s="1"/>
  <c r="AM77" i="15"/>
  <c r="AP77" i="15" s="1"/>
  <c r="E77" i="16" s="1"/>
  <c r="AM45" i="15"/>
  <c r="AP45" i="15" s="1"/>
  <c r="E45" i="16" s="1"/>
  <c r="AM11" i="15"/>
  <c r="AP11" i="15" s="1"/>
  <c r="E11" i="16" s="1"/>
  <c r="AM8" i="15"/>
  <c r="AP8" i="15" s="1"/>
  <c r="E8" i="16" s="1"/>
  <c r="AO65" i="15"/>
  <c r="AO66" i="15"/>
  <c r="AM56" i="15"/>
  <c r="AP56" i="15" s="1"/>
  <c r="E56" i="16" s="1"/>
  <c r="AM72" i="15"/>
  <c r="AP72" i="15" s="1"/>
  <c r="E72" i="16" s="1"/>
  <c r="AO8" i="15"/>
  <c r="AM65" i="15"/>
  <c r="AP65" i="15" s="1"/>
  <c r="E65" i="16" s="1"/>
  <c r="AM66" i="15"/>
  <c r="AP66" i="15" s="1"/>
  <c r="E66" i="16" s="1"/>
  <c r="AM7" i="15"/>
  <c r="AP7" i="15" s="1"/>
  <c r="E7" i="16" s="1"/>
  <c r="AM33" i="15"/>
  <c r="AP33" i="15" s="1"/>
  <c r="E33" i="16" s="1"/>
  <c r="AO53" i="15"/>
  <c r="AM12" i="15"/>
  <c r="AP12" i="15" s="1"/>
  <c r="E12" i="16" s="1"/>
  <c r="AO78" i="15"/>
  <c r="AO92" i="15"/>
  <c r="AO62" i="15"/>
  <c r="AM93" i="15"/>
  <c r="AP93" i="15" s="1"/>
  <c r="E93" i="16" s="1"/>
  <c r="AO27" i="15"/>
  <c r="AO19" i="15"/>
  <c r="AO68" i="15"/>
  <c r="AO36" i="15"/>
  <c r="AO76" i="15"/>
  <c r="AM106" i="15"/>
  <c r="AP106" i="15" s="1"/>
  <c r="E106" i="16" s="1"/>
  <c r="AM82" i="15"/>
  <c r="AP82" i="15" s="1"/>
  <c r="E82" i="16" s="1"/>
  <c r="AO87" i="15"/>
  <c r="AO40" i="15"/>
  <c r="AO30" i="15"/>
  <c r="AM86" i="15"/>
  <c r="AP86" i="15" s="1"/>
  <c r="E86" i="16" s="1"/>
  <c r="AM83" i="15"/>
  <c r="AP83" i="15" s="1"/>
  <c r="E83" i="16" s="1"/>
  <c r="AO47" i="15"/>
  <c r="AM41" i="15"/>
  <c r="AP41" i="15" s="1"/>
  <c r="E41" i="16" s="1"/>
  <c r="AM13" i="15"/>
  <c r="AP13" i="15" s="1"/>
  <c r="E13" i="16" s="1"/>
  <c r="AM55" i="15"/>
  <c r="AP55" i="15" s="1"/>
  <c r="E55" i="16" s="1"/>
  <c r="AO20" i="15"/>
  <c r="AO51" i="15"/>
  <c r="AO77" i="15"/>
  <c r="AM81" i="15"/>
  <c r="AP81" i="15" s="1"/>
  <c r="E81" i="16" s="1"/>
  <c r="AO63" i="15"/>
  <c r="AO16" i="15"/>
  <c r="AM102" i="15"/>
  <c r="AP102" i="15" s="1"/>
  <c r="E102" i="16" s="1"/>
  <c r="AO79" i="15"/>
  <c r="AM70" i="15"/>
  <c r="AP70" i="15" s="1"/>
  <c r="E70" i="16" s="1"/>
  <c r="AM99" i="15"/>
  <c r="AP99" i="15" s="1"/>
  <c r="E99" i="16" s="1"/>
  <c r="AO64" i="15"/>
  <c r="AM95" i="15"/>
  <c r="AP95" i="15" s="1"/>
  <c r="E95" i="16" s="1"/>
  <c r="AO33" i="15"/>
  <c r="AM53" i="15"/>
  <c r="AP53" i="15" s="1"/>
  <c r="E53" i="16" s="1"/>
  <c r="AO32" i="15"/>
  <c r="AM91" i="15"/>
  <c r="AP91" i="15" s="1"/>
  <c r="E91" i="16" s="1"/>
  <c r="AO17" i="15"/>
  <c r="AM61" i="15"/>
  <c r="AP61" i="15" s="1"/>
  <c r="E61" i="16" s="1"/>
  <c r="AM52" i="15"/>
  <c r="AP52" i="15" s="1"/>
  <c r="E52" i="16" s="1"/>
  <c r="AO23" i="15"/>
  <c r="AM31" i="15"/>
  <c r="AP31" i="15" s="1"/>
  <c r="E31" i="16" s="1"/>
  <c r="AO43" i="15"/>
  <c r="AM19" i="15"/>
  <c r="AP19" i="15" s="1"/>
  <c r="E19" i="16" s="1"/>
  <c r="AO15" i="15"/>
  <c r="AO46" i="15"/>
  <c r="AO75" i="15"/>
  <c r="AM100" i="15"/>
  <c r="AP100" i="15" s="1"/>
  <c r="E100" i="16" s="1"/>
  <c r="AM76" i="15"/>
  <c r="AP76" i="15" s="1"/>
  <c r="E76" i="16" s="1"/>
  <c r="AM71" i="15"/>
  <c r="AP71" i="15" s="1"/>
  <c r="E71" i="16" s="1"/>
  <c r="AO106" i="15"/>
  <c r="AM89" i="15"/>
  <c r="AP89" i="15" s="1"/>
  <c r="E89" i="16" s="1"/>
  <c r="AM40" i="15"/>
  <c r="AP40" i="15" s="1"/>
  <c r="E40" i="16" s="1"/>
  <c r="AM30" i="15"/>
  <c r="AP30" i="15" s="1"/>
  <c r="E30" i="16" s="1"/>
  <c r="AM10" i="15"/>
  <c r="AP10" i="15" s="1"/>
  <c r="E10" i="16" s="1"/>
  <c r="AO83" i="15"/>
  <c r="AO57" i="15"/>
  <c r="AO84" i="15"/>
  <c r="AO55" i="15"/>
  <c r="AM20" i="15"/>
  <c r="AP20" i="15" s="1"/>
  <c r="E20" i="16" s="1"/>
  <c r="AM51" i="15"/>
  <c r="AP51" i="15" s="1"/>
  <c r="E51" i="16" s="1"/>
  <c r="AO45" i="15"/>
  <c r="AM22" i="15"/>
  <c r="AP22" i="15" s="1"/>
  <c r="E22" i="16" s="1"/>
  <c r="AO102" i="15"/>
  <c r="AM79" i="15"/>
  <c r="AP79" i="15" s="1"/>
  <c r="E79" i="16" s="1"/>
  <c r="AO99" i="15"/>
  <c r="AO7" i="15"/>
  <c r="AO12" i="15"/>
  <c r="AM78" i="15"/>
  <c r="AP78" i="15" s="1"/>
  <c r="E78" i="16" s="1"/>
  <c r="AO91" i="15"/>
  <c r="AM17" i="15"/>
  <c r="AP17" i="15" s="1"/>
  <c r="E17" i="16" s="1"/>
  <c r="AO61" i="15"/>
  <c r="AM92" i="15"/>
  <c r="AP92" i="15" s="1"/>
  <c r="E92" i="16" s="1"/>
  <c r="AO52" i="15"/>
  <c r="AO93" i="15"/>
  <c r="AM23" i="15"/>
  <c r="AP23" i="15" s="1"/>
  <c r="E23" i="16" s="1"/>
  <c r="AM43" i="15"/>
  <c r="AP43" i="15" s="1"/>
  <c r="E43" i="16" s="1"/>
  <c r="AM15" i="15"/>
  <c r="AP15" i="15" s="1"/>
  <c r="E15" i="16" s="1"/>
  <c r="AM75" i="15"/>
  <c r="AP75" i="15" s="1"/>
  <c r="E75" i="16" s="1"/>
  <c r="AM36" i="15"/>
  <c r="AP36" i="15" s="1"/>
  <c r="E36" i="16" s="1"/>
  <c r="AO14" i="15"/>
  <c r="AO100" i="15"/>
  <c r="AO71" i="15"/>
  <c r="AM103" i="15"/>
  <c r="AP103" i="15" s="1"/>
  <c r="E103" i="16" s="1"/>
  <c r="AO82" i="15"/>
  <c r="AM105" i="15"/>
  <c r="AP105" i="15" s="1"/>
  <c r="E105" i="16" s="1"/>
  <c r="AO10" i="15"/>
  <c r="AM29" i="15"/>
  <c r="AP29" i="15" s="1"/>
  <c r="E29" i="16" s="1"/>
  <c r="AO86" i="15"/>
  <c r="AO26" i="15"/>
  <c r="AM88" i="15"/>
  <c r="AP88" i="15" s="1"/>
  <c r="E88" i="16" s="1"/>
  <c r="AO41" i="15"/>
  <c r="AO42" i="15"/>
  <c r="AO81" i="15"/>
  <c r="AM63" i="15"/>
  <c r="AP63" i="15" s="1"/>
  <c r="E63" i="16" s="1"/>
  <c r="AO22" i="15"/>
  <c r="AO11" i="15"/>
  <c r="AM16" i="15"/>
  <c r="AP16" i="15" s="1"/>
  <c r="E16" i="16" s="1"/>
  <c r="AO70" i="15"/>
  <c r="AO72" i="15"/>
  <c r="AM64" i="15"/>
  <c r="AP64" i="15" s="1"/>
  <c r="E64" i="16" s="1"/>
  <c r="AO95" i="15"/>
  <c r="AO56" i="15"/>
  <c r="AO6" i="15"/>
  <c r="AM6" i="15"/>
  <c r="AF27" i="15"/>
  <c r="AS7" i="15" s="1"/>
  <c r="P37" i="17" s="1"/>
  <c r="T45" i="19" s="1"/>
  <c r="AH27" i="15"/>
  <c r="AS9" i="15" s="1"/>
  <c r="P39" i="17" s="1"/>
  <c r="V45" i="19" s="1"/>
  <c r="AI27" i="15"/>
  <c r="AS10" i="15" s="1"/>
  <c r="P40" i="17" s="1"/>
  <c r="W45" i="19" s="1"/>
  <c r="AG27" i="15"/>
  <c r="AS8" i="15" s="1"/>
  <c r="P38" i="17" s="1"/>
  <c r="U45" i="19" s="1"/>
  <c r="AP6" i="15" l="1"/>
  <c r="E6" i="16" s="1"/>
  <c r="AM107" i="15"/>
  <c r="AP107" i="15" s="1"/>
  <c r="AO107" i="15"/>
  <c r="G29" i="16"/>
  <c r="F29" i="16"/>
  <c r="G63" i="16"/>
  <c r="F63" i="16"/>
  <c r="G88" i="16"/>
  <c r="F88" i="16"/>
  <c r="F75" i="16"/>
  <c r="G75" i="16"/>
  <c r="G17" i="16"/>
  <c r="F17" i="16"/>
  <c r="G22" i="16"/>
  <c r="F22" i="16"/>
  <c r="F10" i="16"/>
  <c r="G10" i="16"/>
  <c r="F61" i="16"/>
  <c r="G61" i="16"/>
  <c r="P17" i="17"/>
  <c r="G53" i="16"/>
  <c r="F53" i="16"/>
  <c r="F99" i="16"/>
  <c r="G99" i="16"/>
  <c r="G41" i="16"/>
  <c r="P13" i="17"/>
  <c r="F41" i="16"/>
  <c r="F106" i="16"/>
  <c r="G106" i="16"/>
  <c r="G33" i="16"/>
  <c r="F33" i="16"/>
  <c r="F77" i="16"/>
  <c r="G77" i="16"/>
  <c r="G68" i="16"/>
  <c r="F68" i="16"/>
  <c r="G62" i="16"/>
  <c r="F62" i="16"/>
  <c r="F96" i="16"/>
  <c r="G96" i="16"/>
  <c r="F49" i="16"/>
  <c r="G49" i="16"/>
  <c r="F73" i="16"/>
  <c r="G73" i="16"/>
  <c r="F50" i="16"/>
  <c r="G50" i="16"/>
  <c r="F104" i="16"/>
  <c r="G104" i="16"/>
  <c r="F48" i="16"/>
  <c r="G48" i="16"/>
  <c r="F18" i="16"/>
  <c r="G18" i="16"/>
  <c r="G94" i="16"/>
  <c r="F94" i="16"/>
  <c r="G16" i="16"/>
  <c r="P8" i="17"/>
  <c r="F16" i="16"/>
  <c r="G105" i="16"/>
  <c r="F105" i="16"/>
  <c r="G15" i="16"/>
  <c r="F15" i="16"/>
  <c r="F30" i="16"/>
  <c r="G30" i="16"/>
  <c r="G71" i="16"/>
  <c r="P19" i="17"/>
  <c r="F71" i="16"/>
  <c r="G31" i="16"/>
  <c r="F31" i="16"/>
  <c r="P11" i="17"/>
  <c r="G70" i="16"/>
  <c r="F70" i="16"/>
  <c r="G7" i="16"/>
  <c r="F7" i="16"/>
  <c r="F72" i="16"/>
  <c r="G72" i="16"/>
  <c r="G8" i="16"/>
  <c r="F8" i="16"/>
  <c r="F42" i="16"/>
  <c r="G42" i="16"/>
  <c r="G47" i="16"/>
  <c r="F47" i="16"/>
  <c r="F14" i="16"/>
  <c r="G14" i="16"/>
  <c r="P14" i="17"/>
  <c r="F46" i="16"/>
  <c r="G46" i="16"/>
  <c r="F32" i="16"/>
  <c r="G32" i="16"/>
  <c r="F69" i="16"/>
  <c r="G69" i="16"/>
  <c r="F101" i="16"/>
  <c r="G101" i="16"/>
  <c r="F59" i="16"/>
  <c r="G59" i="16"/>
  <c r="F38" i="16"/>
  <c r="G38" i="16"/>
  <c r="G35" i="16"/>
  <c r="F35" i="16"/>
  <c r="G90" i="16"/>
  <c r="F90" i="16"/>
  <c r="F64" i="16"/>
  <c r="G64" i="16"/>
  <c r="G43" i="16"/>
  <c r="F43" i="16"/>
  <c r="G92" i="16"/>
  <c r="F92" i="16"/>
  <c r="F78" i="16"/>
  <c r="G78" i="16"/>
  <c r="F79" i="16"/>
  <c r="G79" i="16"/>
  <c r="G51" i="16"/>
  <c r="P15" i="17"/>
  <c r="F51" i="16"/>
  <c r="G40" i="16"/>
  <c r="F40" i="16"/>
  <c r="P20" i="17"/>
  <c r="F76" i="16"/>
  <c r="G76" i="16"/>
  <c r="G91" i="16"/>
  <c r="F91" i="16"/>
  <c r="P23" i="17"/>
  <c r="G95" i="16"/>
  <c r="F95" i="16"/>
  <c r="F81" i="16"/>
  <c r="G81" i="16"/>
  <c r="P21" i="17"/>
  <c r="G55" i="16"/>
  <c r="F55" i="16"/>
  <c r="F83" i="16"/>
  <c r="G83" i="16"/>
  <c r="G93" i="16"/>
  <c r="F93" i="16"/>
  <c r="F12" i="16"/>
  <c r="G12" i="16"/>
  <c r="F66" i="16"/>
  <c r="G66" i="16"/>
  <c r="P18" i="17"/>
  <c r="P16" i="17"/>
  <c r="F56" i="16"/>
  <c r="G56" i="16"/>
  <c r="G11" i="16"/>
  <c r="F11" i="16"/>
  <c r="P7" i="17"/>
  <c r="F57" i="16"/>
  <c r="G57" i="16"/>
  <c r="P9" i="17"/>
  <c r="F21" i="16"/>
  <c r="G21" i="16"/>
  <c r="G39" i="16"/>
  <c r="F39" i="16"/>
  <c r="G37" i="16"/>
  <c r="F37" i="16"/>
  <c r="G58" i="16"/>
  <c r="F58" i="16"/>
  <c r="F28" i="16"/>
  <c r="G28" i="16"/>
  <c r="G9" i="16"/>
  <c r="F9" i="16"/>
  <c r="G25" i="16"/>
  <c r="F25" i="16"/>
  <c r="G85" i="16"/>
  <c r="F85" i="16"/>
  <c r="AS11" i="15"/>
  <c r="G103" i="16"/>
  <c r="F103" i="16"/>
  <c r="G36" i="16"/>
  <c r="F36" i="16"/>
  <c r="P12" i="17"/>
  <c r="G23" i="16"/>
  <c r="F23" i="16"/>
  <c r="G20" i="16"/>
  <c r="F20" i="16"/>
  <c r="G89" i="16"/>
  <c r="F89" i="16"/>
  <c r="G100" i="16"/>
  <c r="F100" i="16"/>
  <c r="G19" i="16"/>
  <c r="F19" i="16"/>
  <c r="F52" i="16"/>
  <c r="G52" i="16"/>
  <c r="F102" i="16"/>
  <c r="G102" i="16"/>
  <c r="G13" i="16"/>
  <c r="F13" i="16"/>
  <c r="G86" i="16"/>
  <c r="P22" i="17"/>
  <c r="F86" i="16"/>
  <c r="G82" i="16"/>
  <c r="F82" i="16"/>
  <c r="F65" i="16"/>
  <c r="G65" i="16"/>
  <c r="G45" i="16"/>
  <c r="F45" i="16"/>
  <c r="F84" i="16"/>
  <c r="G84" i="16"/>
  <c r="F26" i="16"/>
  <c r="G26" i="16"/>
  <c r="P10" i="17"/>
  <c r="F87" i="16"/>
  <c r="G87" i="16"/>
  <c r="G27" i="16"/>
  <c r="F27" i="16"/>
  <c r="G74" i="16"/>
  <c r="F74" i="16"/>
  <c r="G44" i="16"/>
  <c r="F44" i="16"/>
  <c r="G98" i="16"/>
  <c r="F98" i="16"/>
  <c r="F97" i="16"/>
  <c r="G97" i="16"/>
  <c r="F67" i="16"/>
  <c r="G67" i="16"/>
  <c r="F24" i="16"/>
  <c r="G24" i="16"/>
  <c r="G34" i="16"/>
  <c r="F34" i="16"/>
  <c r="F60" i="16"/>
  <c r="G60" i="16"/>
  <c r="F54" i="16"/>
  <c r="G54" i="16"/>
  <c r="G80" i="16"/>
  <c r="F80" i="16"/>
  <c r="S45" i="19"/>
  <c r="P41" i="17"/>
  <c r="I61" i="16" l="1"/>
  <c r="I81" i="16"/>
  <c r="H61" i="16"/>
  <c r="L61" i="16" s="1"/>
  <c r="H25" i="16"/>
  <c r="H98" i="16"/>
  <c r="K44" i="16"/>
  <c r="J44" i="16"/>
  <c r="I45" i="16"/>
  <c r="M45" i="16" s="1"/>
  <c r="J27" i="16"/>
  <c r="K27" i="16"/>
  <c r="I28" i="16"/>
  <c r="M28" i="16" s="1"/>
  <c r="J26" i="16"/>
  <c r="K26" i="16"/>
  <c r="I27" i="16"/>
  <c r="M27" i="16" s="1"/>
  <c r="H46" i="16"/>
  <c r="L46" i="16" s="1"/>
  <c r="H83" i="16"/>
  <c r="L83" i="16" s="1"/>
  <c r="I87" i="16"/>
  <c r="H103" i="16"/>
  <c r="L103" i="16" s="1"/>
  <c r="I20" i="16"/>
  <c r="I90" i="16"/>
  <c r="K23" i="16"/>
  <c r="J23" i="16"/>
  <c r="I24" i="16"/>
  <c r="H104" i="16"/>
  <c r="L104" i="16" s="1"/>
  <c r="I86" i="16"/>
  <c r="M86" i="16" s="1"/>
  <c r="I10" i="16"/>
  <c r="I59" i="16"/>
  <c r="J39" i="16"/>
  <c r="K39" i="16"/>
  <c r="I40" i="16"/>
  <c r="I58" i="16"/>
  <c r="I12" i="16"/>
  <c r="M12" i="16" s="1"/>
  <c r="H13" i="16"/>
  <c r="H84" i="16"/>
  <c r="L84" i="16" s="1"/>
  <c r="M81" i="16"/>
  <c r="I82" i="16"/>
  <c r="H77" i="16"/>
  <c r="H52" i="16"/>
  <c r="H80" i="16"/>
  <c r="L80" i="16" s="1"/>
  <c r="I93" i="16"/>
  <c r="H65" i="16"/>
  <c r="I36" i="16"/>
  <c r="M36" i="16" s="1"/>
  <c r="J35" i="16"/>
  <c r="K35" i="16"/>
  <c r="H60" i="16"/>
  <c r="H70" i="16"/>
  <c r="H47" i="16"/>
  <c r="H48" i="16"/>
  <c r="L48" i="16" s="1"/>
  <c r="H9" i="16"/>
  <c r="H8" i="16"/>
  <c r="L8" i="16" s="1"/>
  <c r="P27" i="17"/>
  <c r="P28" i="17"/>
  <c r="H16" i="16"/>
  <c r="L16" i="16" s="1"/>
  <c r="H17" i="16"/>
  <c r="I95" i="16"/>
  <c r="H49" i="16"/>
  <c r="L49" i="16" s="1"/>
  <c r="H51" i="16"/>
  <c r="L51" i="16" s="1"/>
  <c r="H50" i="16"/>
  <c r="I63" i="16"/>
  <c r="L77" i="16"/>
  <c r="H78" i="16"/>
  <c r="I100" i="16"/>
  <c r="H11" i="16"/>
  <c r="I18" i="16"/>
  <c r="I89" i="16"/>
  <c r="J29" i="16"/>
  <c r="K29" i="16"/>
  <c r="I30" i="16"/>
  <c r="I68" i="16"/>
  <c r="H99" i="16"/>
  <c r="L98" i="16"/>
  <c r="H75" i="16"/>
  <c r="M87" i="16"/>
  <c r="I88" i="16"/>
  <c r="M88" i="16" s="1"/>
  <c r="H27" i="16"/>
  <c r="I46" i="16"/>
  <c r="J45" i="16"/>
  <c r="K45" i="16"/>
  <c r="I83" i="16"/>
  <c r="M82" i="16"/>
  <c r="L13" i="16"/>
  <c r="H14" i="16"/>
  <c r="I53" i="16"/>
  <c r="M53" i="16" s="1"/>
  <c r="H101" i="16"/>
  <c r="H21" i="16"/>
  <c r="L21" i="16" s="1"/>
  <c r="I104" i="16"/>
  <c r="L25" i="16"/>
  <c r="H26" i="16"/>
  <c r="L26" i="16" s="1"/>
  <c r="I29" i="16"/>
  <c r="M29" i="16" s="1"/>
  <c r="J28" i="16"/>
  <c r="K28" i="16"/>
  <c r="H38" i="16"/>
  <c r="L38" i="16" s="1"/>
  <c r="I22" i="16"/>
  <c r="K21" i="16"/>
  <c r="J21" i="16"/>
  <c r="H58" i="16"/>
  <c r="I57" i="16"/>
  <c r="I67" i="16"/>
  <c r="H94" i="16"/>
  <c r="H56" i="16"/>
  <c r="H82" i="16"/>
  <c r="H92" i="16"/>
  <c r="P29" i="17"/>
  <c r="S16" i="19" s="1"/>
  <c r="I79" i="16"/>
  <c r="H44" i="16"/>
  <c r="H91" i="16"/>
  <c r="J38" i="16"/>
  <c r="I39" i="16"/>
  <c r="K38" i="16"/>
  <c r="I102" i="16"/>
  <c r="K32" i="16"/>
  <c r="I33" i="16"/>
  <c r="J32" i="16"/>
  <c r="J47" i="16"/>
  <c r="I48" i="16"/>
  <c r="K47" i="16"/>
  <c r="I9" i="16"/>
  <c r="I8" i="16"/>
  <c r="M8" i="16" s="1"/>
  <c r="H32" i="16"/>
  <c r="I72" i="16"/>
  <c r="I16" i="16"/>
  <c r="M18" i="16"/>
  <c r="I19" i="16"/>
  <c r="M19" i="16" s="1"/>
  <c r="I105" i="16"/>
  <c r="M104" i="16"/>
  <c r="I74" i="16"/>
  <c r="I97" i="16"/>
  <c r="M97" i="16" s="1"/>
  <c r="H69" i="16"/>
  <c r="H34" i="16"/>
  <c r="H42" i="16"/>
  <c r="H100" i="16"/>
  <c r="L99" i="16"/>
  <c r="I62" i="16"/>
  <c r="M62" i="16" s="1"/>
  <c r="M61" i="16"/>
  <c r="H23" i="16"/>
  <c r="L23" i="16" s="1"/>
  <c r="I76" i="16"/>
  <c r="H64" i="16"/>
  <c r="H35" i="16"/>
  <c r="L35" i="16" s="1"/>
  <c r="L34" i="16"/>
  <c r="H55" i="16"/>
  <c r="I35" i="16"/>
  <c r="K34" i="16"/>
  <c r="J34" i="16"/>
  <c r="H68" i="16"/>
  <c r="I99" i="16"/>
  <c r="I75" i="16"/>
  <c r="M74" i="16"/>
  <c r="H88" i="16"/>
  <c r="L88" i="16" s="1"/>
  <c r="I85" i="16"/>
  <c r="I66" i="16"/>
  <c r="H87" i="16"/>
  <c r="L87" i="16" s="1"/>
  <c r="I14" i="16"/>
  <c r="L52" i="16"/>
  <c r="H53" i="16"/>
  <c r="I101" i="16"/>
  <c r="M100" i="16"/>
  <c r="K20" i="16"/>
  <c r="I21" i="16"/>
  <c r="M20" i="16"/>
  <c r="J20" i="16"/>
  <c r="H37" i="16"/>
  <c r="L37" i="16" s="1"/>
  <c r="K25" i="16"/>
  <c r="J25" i="16"/>
  <c r="I26" i="16"/>
  <c r="M26" i="16" s="1"/>
  <c r="H29" i="16"/>
  <c r="K37" i="16"/>
  <c r="J37" i="16"/>
  <c r="I38" i="16"/>
  <c r="H22" i="16"/>
  <c r="L22" i="16" s="1"/>
  <c r="H57" i="16"/>
  <c r="L57" i="16" s="1"/>
  <c r="L56" i="16"/>
  <c r="H67" i="16"/>
  <c r="I94" i="16"/>
  <c r="M93" i="16"/>
  <c r="I56" i="16"/>
  <c r="M56" i="16" s="1"/>
  <c r="H96" i="16"/>
  <c r="I92" i="16"/>
  <c r="M92" i="16" s="1"/>
  <c r="H41" i="16"/>
  <c r="K51" i="16"/>
  <c r="I52" i="16"/>
  <c r="J51" i="16"/>
  <c r="L78" i="16"/>
  <c r="H79" i="16"/>
  <c r="I44" i="16"/>
  <c r="M44" i="16" s="1"/>
  <c r="K43" i="16"/>
  <c r="J43" i="16"/>
  <c r="I91" i="16"/>
  <c r="M90" i="16"/>
  <c r="H39" i="16"/>
  <c r="L39" i="16" s="1"/>
  <c r="L101" i="16"/>
  <c r="H102" i="16"/>
  <c r="L32" i="16"/>
  <c r="H33" i="16"/>
  <c r="L33" i="16" s="1"/>
  <c r="M14" i="16"/>
  <c r="I15" i="16"/>
  <c r="J42" i="16"/>
  <c r="I43" i="16"/>
  <c r="M43" i="16" s="1"/>
  <c r="K42" i="16"/>
  <c r="M72" i="16"/>
  <c r="I73" i="16"/>
  <c r="L70" i="16"/>
  <c r="H71" i="16"/>
  <c r="L71" i="16" s="1"/>
  <c r="J31" i="16"/>
  <c r="K31" i="16"/>
  <c r="I32" i="16"/>
  <c r="K30" i="16"/>
  <c r="I31" i="16"/>
  <c r="M31" i="16" s="1"/>
  <c r="M30" i="16"/>
  <c r="J30" i="16"/>
  <c r="H106" i="16"/>
  <c r="I17" i="16"/>
  <c r="M16" i="16"/>
  <c r="H19" i="16"/>
  <c r="L19" i="16" s="1"/>
  <c r="H105" i="16"/>
  <c r="L105" i="16" s="1"/>
  <c r="H74" i="16"/>
  <c r="H97" i="16"/>
  <c r="L96" i="16"/>
  <c r="I69" i="16"/>
  <c r="M68" i="16"/>
  <c r="K33" i="16"/>
  <c r="J33" i="16"/>
  <c r="I34" i="16"/>
  <c r="M33" i="16"/>
  <c r="H54" i="16"/>
  <c r="L53" i="16"/>
  <c r="H62" i="16"/>
  <c r="I23" i="16"/>
  <c r="K22" i="16"/>
  <c r="M22" i="16"/>
  <c r="J22" i="16"/>
  <c r="H76" i="16"/>
  <c r="L75" i="16"/>
  <c r="M63" i="16"/>
  <c r="I64" i="16"/>
  <c r="I55" i="16"/>
  <c r="H81" i="16"/>
  <c r="L81" i="16" s="1"/>
  <c r="J24" i="16"/>
  <c r="I25" i="16"/>
  <c r="K24" i="16"/>
  <c r="M24" i="16"/>
  <c r="I98" i="16"/>
  <c r="H45" i="16"/>
  <c r="L45" i="16" s="1"/>
  <c r="L44" i="16"/>
  <c r="H28" i="16"/>
  <c r="L27" i="16"/>
  <c r="H85" i="16"/>
  <c r="L85" i="16" s="1"/>
  <c r="L65" i="16"/>
  <c r="H66" i="16"/>
  <c r="I103" i="16"/>
  <c r="M103" i="16" s="1"/>
  <c r="M102" i="16"/>
  <c r="H20" i="16"/>
  <c r="H90" i="16"/>
  <c r="L90" i="16" s="1"/>
  <c r="H24" i="16"/>
  <c r="J36" i="16"/>
  <c r="K36" i="16"/>
  <c r="I37" i="16"/>
  <c r="H86" i="16"/>
  <c r="L9" i="16"/>
  <c r="H10" i="16"/>
  <c r="L58" i="16"/>
  <c r="H59" i="16"/>
  <c r="L59" i="16" s="1"/>
  <c r="H40" i="16"/>
  <c r="L40" i="16" s="1"/>
  <c r="P26" i="17"/>
  <c r="L11" i="16"/>
  <c r="H12" i="16"/>
  <c r="I13" i="16"/>
  <c r="M13" i="16" s="1"/>
  <c r="I84" i="16"/>
  <c r="M83" i="16"/>
  <c r="P30" i="17"/>
  <c r="M95" i="16"/>
  <c r="I96" i="16"/>
  <c r="M96" i="16" s="1"/>
  <c r="I77" i="16"/>
  <c r="M77" i="16" s="1"/>
  <c r="M76" i="16"/>
  <c r="I41" i="16"/>
  <c r="M41" i="16" s="1"/>
  <c r="M40" i="16"/>
  <c r="J40" i="16"/>
  <c r="K40" i="16"/>
  <c r="I80" i="16"/>
  <c r="M80" i="16" s="1"/>
  <c r="M79" i="16"/>
  <c r="H93" i="16"/>
  <c r="L92" i="16"/>
  <c r="M64" i="16"/>
  <c r="I65" i="16"/>
  <c r="M65" i="16" s="1"/>
  <c r="H36" i="16"/>
  <c r="M59" i="16"/>
  <c r="I60" i="16"/>
  <c r="M69" i="16"/>
  <c r="I70" i="16"/>
  <c r="M70" i="16" s="1"/>
  <c r="K46" i="16"/>
  <c r="M46" i="16"/>
  <c r="J46" i="16"/>
  <c r="I47" i="16"/>
  <c r="H15" i="16"/>
  <c r="L14" i="16"/>
  <c r="L42" i="16"/>
  <c r="H43" i="16"/>
  <c r="H73" i="16"/>
  <c r="I71" i="16"/>
  <c r="H72" i="16"/>
  <c r="H31" i="16"/>
  <c r="I106" i="16"/>
  <c r="M106" i="16" s="1"/>
  <c r="M105" i="16"/>
  <c r="L94" i="16"/>
  <c r="H95" i="16"/>
  <c r="I49" i="16"/>
  <c r="M49" i="16" s="1"/>
  <c r="K48" i="16"/>
  <c r="M48" i="16"/>
  <c r="J48" i="16"/>
  <c r="J50" i="16"/>
  <c r="K50" i="16"/>
  <c r="I51" i="16"/>
  <c r="J49" i="16"/>
  <c r="I50" i="16"/>
  <c r="M50" i="16" s="1"/>
  <c r="K49" i="16"/>
  <c r="L62" i="16"/>
  <c r="H63" i="16"/>
  <c r="I78" i="16"/>
  <c r="M78" i="16" s="1"/>
  <c r="I42" i="16"/>
  <c r="K41" i="16"/>
  <c r="J41" i="16"/>
  <c r="I54" i="16"/>
  <c r="I11" i="16"/>
  <c r="M10" i="16"/>
  <c r="H18" i="16"/>
  <c r="L18" i="16" s="1"/>
  <c r="L17" i="16"/>
  <c r="H89" i="16"/>
  <c r="L29" i="16"/>
  <c r="H30" i="16"/>
  <c r="E107" i="16"/>
  <c r="G6" i="16"/>
  <c r="P6" i="17"/>
  <c r="F6" i="16"/>
  <c r="S70" i="16" l="1"/>
  <c r="R105" i="16"/>
  <c r="R71" i="16"/>
  <c r="L95" i="16"/>
  <c r="R95" i="16" s="1"/>
  <c r="R29" i="16"/>
  <c r="M25" i="16"/>
  <c r="S25" i="16" s="1"/>
  <c r="H6" i="16"/>
  <c r="R88" i="16"/>
  <c r="M98" i="16"/>
  <c r="S98" i="16" s="1"/>
  <c r="S97" i="16"/>
  <c r="M15" i="16"/>
  <c r="S15" i="16" s="1"/>
  <c r="L31" i="16"/>
  <c r="R31" i="16" s="1"/>
  <c r="S48" i="16"/>
  <c r="M32" i="16"/>
  <c r="S32" i="16" s="1"/>
  <c r="L91" i="16"/>
  <c r="R91" i="16" s="1"/>
  <c r="L55" i="16"/>
  <c r="R55" i="16" s="1"/>
  <c r="S22" i="16"/>
  <c r="R21" i="16"/>
  <c r="S53" i="16"/>
  <c r="S83" i="16"/>
  <c r="S46" i="16"/>
  <c r="R99" i="16"/>
  <c r="L10" i="16"/>
  <c r="R10" i="16" s="1"/>
  <c r="R78" i="16"/>
  <c r="R17" i="16"/>
  <c r="S82" i="16"/>
  <c r="R13" i="16"/>
  <c r="S10" i="16"/>
  <c r="R25" i="16"/>
  <c r="S81" i="16"/>
  <c r="L6" i="16"/>
  <c r="H7" i="16"/>
  <c r="S78" i="16"/>
  <c r="S50" i="16"/>
  <c r="L30" i="16"/>
  <c r="R30" i="16" s="1"/>
  <c r="S77" i="16"/>
  <c r="R40" i="16"/>
  <c r="M54" i="16"/>
  <c r="S54" i="16" s="1"/>
  <c r="S43" i="16"/>
  <c r="S44" i="16"/>
  <c r="R96" i="16"/>
  <c r="R57" i="16"/>
  <c r="L28" i="16"/>
  <c r="R28" i="16" s="1"/>
  <c r="S14" i="16"/>
  <c r="L54" i="16"/>
  <c r="R54" i="16" s="1"/>
  <c r="L63" i="16"/>
  <c r="R63" i="16" s="1"/>
  <c r="R23" i="16"/>
  <c r="R34" i="16"/>
  <c r="S105" i="16"/>
  <c r="S16" i="16"/>
  <c r="R32" i="16"/>
  <c r="S79" i="16"/>
  <c r="L93" i="16"/>
  <c r="R93" i="16" s="1"/>
  <c r="S29" i="16"/>
  <c r="L100" i="16"/>
  <c r="R100" i="16" s="1"/>
  <c r="R14" i="16"/>
  <c r="T14" i="16" s="1"/>
  <c r="R75" i="16"/>
  <c r="S68" i="16"/>
  <c r="S18" i="16"/>
  <c r="M99" i="16"/>
  <c r="S99" i="16" s="1"/>
  <c r="R49" i="16"/>
  <c r="R9" i="16"/>
  <c r="S36" i="16"/>
  <c r="S93" i="16"/>
  <c r="R52" i="16"/>
  <c r="L12" i="16"/>
  <c r="R12" i="16" s="1"/>
  <c r="M57" i="16"/>
  <c r="S57" i="16" s="1"/>
  <c r="M9" i="16"/>
  <c r="S9" i="16" s="1"/>
  <c r="R104" i="16"/>
  <c r="M23" i="16"/>
  <c r="S23" i="16" s="1"/>
  <c r="S20" i="16"/>
  <c r="S87" i="16"/>
  <c r="R46" i="16"/>
  <c r="L24" i="16"/>
  <c r="R24" i="16" s="1"/>
  <c r="P24" i="17"/>
  <c r="P25" i="17"/>
  <c r="L72" i="16"/>
  <c r="R72" i="16" s="1"/>
  <c r="S65" i="16"/>
  <c r="S96" i="16"/>
  <c r="R59" i="16"/>
  <c r="L89" i="16"/>
  <c r="R89" i="16" s="1"/>
  <c r="R81" i="16"/>
  <c r="S64" i="16"/>
  <c r="R62" i="16"/>
  <c r="S31" i="16"/>
  <c r="M42" i="16"/>
  <c r="S42" i="16" s="1"/>
  <c r="R33" i="16"/>
  <c r="R39" i="16"/>
  <c r="M91" i="16"/>
  <c r="S91" i="16" s="1"/>
  <c r="M55" i="16"/>
  <c r="S55" i="16" s="1"/>
  <c r="S26" i="16"/>
  <c r="L36" i="16"/>
  <c r="R36" i="16" s="1"/>
  <c r="R53" i="16"/>
  <c r="T53" i="16" s="1"/>
  <c r="R87" i="16"/>
  <c r="T87" i="16" s="1"/>
  <c r="S76" i="16"/>
  <c r="L41" i="16"/>
  <c r="R41" i="16" s="1"/>
  <c r="M73" i="16"/>
  <c r="S73" i="16" s="1"/>
  <c r="S19" i="16"/>
  <c r="S72" i="16"/>
  <c r="M47" i="16"/>
  <c r="S47" i="16" s="1"/>
  <c r="M101" i="16"/>
  <c r="S101" i="16" s="1"/>
  <c r="L43" i="16"/>
  <c r="R43" i="16" s="1"/>
  <c r="R94" i="16"/>
  <c r="R38" i="16"/>
  <c r="S104" i="16"/>
  <c r="R101" i="16"/>
  <c r="R27" i="16"/>
  <c r="L74" i="16"/>
  <c r="R74" i="16" s="1"/>
  <c r="M67" i="16"/>
  <c r="S67" i="16" s="1"/>
  <c r="M17" i="16"/>
  <c r="S17" i="16" s="1"/>
  <c r="S100" i="16"/>
  <c r="R51" i="16"/>
  <c r="S95" i="16"/>
  <c r="R16" i="16"/>
  <c r="L47" i="16"/>
  <c r="R47" i="16" s="1"/>
  <c r="R70" i="16"/>
  <c r="T70" i="16" s="1"/>
  <c r="M35" i="16"/>
  <c r="S35" i="16" s="1"/>
  <c r="L64" i="16"/>
  <c r="R64" i="16" s="1"/>
  <c r="T64" i="16" s="1"/>
  <c r="L79" i="16"/>
  <c r="R79" i="16" s="1"/>
  <c r="T79" i="16" s="1"/>
  <c r="R77" i="16"/>
  <c r="T77" i="16" s="1"/>
  <c r="R84" i="16"/>
  <c r="M11" i="16"/>
  <c r="S11" i="16" s="1"/>
  <c r="M39" i="16"/>
  <c r="S39" i="16" s="1"/>
  <c r="S59" i="16"/>
  <c r="S86" i="16"/>
  <c r="S24" i="16"/>
  <c r="S90" i="16"/>
  <c r="L102" i="16"/>
  <c r="R102" i="16" s="1"/>
  <c r="L82" i="16"/>
  <c r="R82" i="16" s="1"/>
  <c r="T82" i="16" s="1"/>
  <c r="S27" i="16"/>
  <c r="S28" i="16"/>
  <c r="S45" i="16"/>
  <c r="R98" i="16"/>
  <c r="R61" i="16"/>
  <c r="M60" i="16"/>
  <c r="S60" i="16" s="1"/>
  <c r="R18" i="16"/>
  <c r="T18" i="16" s="1"/>
  <c r="I7" i="16"/>
  <c r="S49" i="16"/>
  <c r="S106" i="16"/>
  <c r="S80" i="16"/>
  <c r="S41" i="16"/>
  <c r="S13" i="16"/>
  <c r="R90" i="16"/>
  <c r="S103" i="16"/>
  <c r="R85" i="16"/>
  <c r="R45" i="16"/>
  <c r="S69" i="16"/>
  <c r="L73" i="16"/>
  <c r="R73" i="16" s="1"/>
  <c r="T73" i="16" s="1"/>
  <c r="R19" i="16"/>
  <c r="T19" i="16" s="1"/>
  <c r="M51" i="16"/>
  <c r="S51" i="16" s="1"/>
  <c r="S92" i="16"/>
  <c r="S56" i="16"/>
  <c r="L66" i="16"/>
  <c r="R66" i="16" s="1"/>
  <c r="R22" i="16"/>
  <c r="T22" i="16" s="1"/>
  <c r="M37" i="16"/>
  <c r="S37" i="16" s="1"/>
  <c r="R37" i="16"/>
  <c r="I6" i="16"/>
  <c r="L86" i="16"/>
  <c r="R86" i="16" s="1"/>
  <c r="M84" i="16"/>
  <c r="S84" i="16" s="1"/>
  <c r="L67" i="16"/>
  <c r="R67" i="16" s="1"/>
  <c r="T67" i="16" s="1"/>
  <c r="M34" i="16"/>
  <c r="S34" i="16" s="1"/>
  <c r="R35" i="16"/>
  <c r="M75" i="16"/>
  <c r="S75" i="16" s="1"/>
  <c r="S62" i="16"/>
  <c r="R42" i="16"/>
  <c r="L68" i="16"/>
  <c r="R68" i="16" s="1"/>
  <c r="T68" i="16" s="1"/>
  <c r="S74" i="16"/>
  <c r="M71" i="16"/>
  <c r="S71" i="16" s="1"/>
  <c r="S8" i="16"/>
  <c r="S33" i="16"/>
  <c r="S102" i="16"/>
  <c r="M38" i="16"/>
  <c r="S38" i="16" s="1"/>
  <c r="R44" i="16"/>
  <c r="T44" i="16" s="1"/>
  <c r="R92" i="16"/>
  <c r="R56" i="16"/>
  <c r="M66" i="16"/>
  <c r="S66" i="16" s="1"/>
  <c r="X18" i="16" s="1"/>
  <c r="R58" i="16"/>
  <c r="M21" i="16"/>
  <c r="S21" i="16" s="1"/>
  <c r="R26" i="16"/>
  <c r="L20" i="16"/>
  <c r="R20" i="16" s="1"/>
  <c r="M52" i="16"/>
  <c r="S52" i="16" s="1"/>
  <c r="S88" i="16"/>
  <c r="S30" i="16"/>
  <c r="R11" i="16"/>
  <c r="L106" i="16"/>
  <c r="R106" i="16" s="1"/>
  <c r="T106" i="16" s="1"/>
  <c r="S63" i="16"/>
  <c r="L50" i="16"/>
  <c r="R50" i="16" s="1"/>
  <c r="T50" i="16" s="1"/>
  <c r="M94" i="16"/>
  <c r="S94" i="16" s="1"/>
  <c r="L15" i="16"/>
  <c r="R15" i="16" s="1"/>
  <c r="T15" i="16" s="1"/>
  <c r="R8" i="16"/>
  <c r="R48" i="16"/>
  <c r="T48" i="16" s="1"/>
  <c r="L69" i="16"/>
  <c r="R69" i="16" s="1"/>
  <c r="T69" i="16" s="1"/>
  <c r="R65" i="16"/>
  <c r="R80" i="16"/>
  <c r="T80" i="16" s="1"/>
  <c r="L76" i="16"/>
  <c r="R76" i="16" s="1"/>
  <c r="S12" i="16"/>
  <c r="S40" i="16"/>
  <c r="M58" i="16"/>
  <c r="S58" i="16" s="1"/>
  <c r="M85" i="16"/>
  <c r="S85" i="16" s="1"/>
  <c r="M89" i="16"/>
  <c r="S89" i="16" s="1"/>
  <c r="R103" i="16"/>
  <c r="T103" i="16" s="1"/>
  <c r="R83" i="16"/>
  <c r="T83" i="16" s="1"/>
  <c r="L97" i="16"/>
  <c r="R97" i="16" s="1"/>
  <c r="T97" i="16" s="1"/>
  <c r="L60" i="16"/>
  <c r="R60" i="16" s="1"/>
  <c r="S61" i="16"/>
  <c r="T43" i="16" l="1"/>
  <c r="T92" i="16"/>
  <c r="X9" i="16"/>
  <c r="T45" i="16"/>
  <c r="T60" i="16"/>
  <c r="T65" i="16"/>
  <c r="T20" i="16"/>
  <c r="T10" i="16"/>
  <c r="AN10" i="16" s="1"/>
  <c r="T72" i="16"/>
  <c r="T93" i="16"/>
  <c r="X19" i="16"/>
  <c r="X7" i="16"/>
  <c r="T100" i="16"/>
  <c r="AL100" i="16" s="1"/>
  <c r="T28" i="16"/>
  <c r="T30" i="16"/>
  <c r="T95" i="16"/>
  <c r="AL95" i="16" s="1"/>
  <c r="T42" i="16"/>
  <c r="X13" i="16"/>
  <c r="T89" i="16"/>
  <c r="T24" i="16"/>
  <c r="T12" i="16"/>
  <c r="T63" i="16"/>
  <c r="T102" i="16"/>
  <c r="T74" i="16"/>
  <c r="AN74" i="16" s="1"/>
  <c r="T54" i="16"/>
  <c r="T8" i="16"/>
  <c r="T27" i="16"/>
  <c r="AN97" i="16"/>
  <c r="AL97" i="16"/>
  <c r="AL15" i="16"/>
  <c r="AN15" i="16"/>
  <c r="AL106" i="16"/>
  <c r="AN106" i="16"/>
  <c r="AN68" i="16"/>
  <c r="AL68" i="16"/>
  <c r="T86" i="16"/>
  <c r="W22" i="16"/>
  <c r="X15" i="16"/>
  <c r="AN64" i="16"/>
  <c r="AL64" i="16"/>
  <c r="AL43" i="16"/>
  <c r="AN43" i="16"/>
  <c r="AN28" i="16"/>
  <c r="AL28" i="16"/>
  <c r="AN30" i="16"/>
  <c r="AL30" i="16"/>
  <c r="T31" i="16"/>
  <c r="W11" i="16"/>
  <c r="AN69" i="16"/>
  <c r="AL69" i="16"/>
  <c r="T66" i="16"/>
  <c r="W18" i="16"/>
  <c r="AN82" i="16"/>
  <c r="AL82" i="16"/>
  <c r="X23" i="16"/>
  <c r="AN89" i="16"/>
  <c r="AL89" i="16"/>
  <c r="AL72" i="16"/>
  <c r="AN72" i="16"/>
  <c r="AL24" i="16"/>
  <c r="AN24" i="16"/>
  <c r="AN12" i="16"/>
  <c r="AL12" i="16"/>
  <c r="AN63" i="16"/>
  <c r="AL63" i="16"/>
  <c r="AN50" i="16"/>
  <c r="AL50" i="16"/>
  <c r="AN67" i="16"/>
  <c r="AL67" i="16"/>
  <c r="AN73" i="16"/>
  <c r="AL73" i="16"/>
  <c r="AL102" i="16"/>
  <c r="AN102" i="16"/>
  <c r="AL74" i="16"/>
  <c r="T41" i="16"/>
  <c r="W13" i="16"/>
  <c r="W12" i="16"/>
  <c r="T36" i="16"/>
  <c r="AN93" i="16"/>
  <c r="AL93" i="16"/>
  <c r="AN54" i="16"/>
  <c r="AL54" i="16"/>
  <c r="AL60" i="16"/>
  <c r="AN60" i="16"/>
  <c r="T76" i="16"/>
  <c r="W20" i="16"/>
  <c r="AN20" i="16"/>
  <c r="AL20" i="16"/>
  <c r="AL79" i="16"/>
  <c r="AN79" i="16"/>
  <c r="T47" i="16"/>
  <c r="T55" i="16"/>
  <c r="AL48" i="16"/>
  <c r="AN48" i="16"/>
  <c r="AN19" i="16"/>
  <c r="AL19" i="16"/>
  <c r="AL45" i="16"/>
  <c r="AN45" i="16"/>
  <c r="M7" i="16"/>
  <c r="S7" i="16" s="1"/>
  <c r="T98" i="16"/>
  <c r="X22" i="16"/>
  <c r="T84" i="16"/>
  <c r="X20" i="16"/>
  <c r="AL87" i="16"/>
  <c r="AN87" i="16"/>
  <c r="X10" i="16"/>
  <c r="T62" i="16"/>
  <c r="T46" i="16"/>
  <c r="W14" i="16"/>
  <c r="T104" i="16"/>
  <c r="T52" i="16"/>
  <c r="AN14" i="16"/>
  <c r="AL14" i="16"/>
  <c r="T32" i="16"/>
  <c r="T17" i="16"/>
  <c r="X14" i="16"/>
  <c r="W23" i="16"/>
  <c r="T91" i="16"/>
  <c r="T29" i="16"/>
  <c r="AL80" i="16"/>
  <c r="AN80" i="16"/>
  <c r="T56" i="16"/>
  <c r="W16" i="16"/>
  <c r="T37" i="16"/>
  <c r="X16" i="16"/>
  <c r="T85" i="16"/>
  <c r="AN18" i="16"/>
  <c r="AL18" i="16"/>
  <c r="AN77" i="16"/>
  <c r="AL77" i="16"/>
  <c r="AN70" i="16"/>
  <c r="AL70" i="16"/>
  <c r="T51" i="16"/>
  <c r="W15" i="16"/>
  <c r="T38" i="16"/>
  <c r="AN53" i="16"/>
  <c r="AL53" i="16"/>
  <c r="T39" i="16"/>
  <c r="X11" i="16"/>
  <c r="T59" i="16"/>
  <c r="T9" i="16"/>
  <c r="X8" i="16"/>
  <c r="T23" i="16"/>
  <c r="T57" i="16"/>
  <c r="T40" i="16"/>
  <c r="T78" i="16"/>
  <c r="T88" i="16"/>
  <c r="T71" i="16"/>
  <c r="W19" i="16"/>
  <c r="X17" i="16"/>
  <c r="T35" i="16"/>
  <c r="AN27" i="16"/>
  <c r="AL27" i="16"/>
  <c r="T94" i="16"/>
  <c r="T33" i="16"/>
  <c r="W21" i="16"/>
  <c r="T81" i="16"/>
  <c r="X12" i="16"/>
  <c r="T49" i="16"/>
  <c r="X21" i="16"/>
  <c r="T13" i="16"/>
  <c r="R6" i="16"/>
  <c r="AN83" i="16"/>
  <c r="AL83" i="16"/>
  <c r="AL8" i="16"/>
  <c r="AN8" i="16"/>
  <c r="W10" i="16"/>
  <c r="T26" i="16"/>
  <c r="AL103" i="16"/>
  <c r="AN103" i="16"/>
  <c r="AL65" i="16"/>
  <c r="AN65" i="16"/>
  <c r="AL92" i="16"/>
  <c r="AN92" i="16"/>
  <c r="T11" i="16"/>
  <c r="W7" i="16"/>
  <c r="T58" i="16"/>
  <c r="AN44" i="16"/>
  <c r="AL44" i="16"/>
  <c r="AL42" i="16"/>
  <c r="AN42" i="16"/>
  <c r="AL22" i="16"/>
  <c r="AN22" i="16"/>
  <c r="T90" i="16"/>
  <c r="M6" i="16"/>
  <c r="S6" i="16" s="1"/>
  <c r="X6" i="16" s="1"/>
  <c r="W17" i="16"/>
  <c r="T61" i="16"/>
  <c r="T16" i="16"/>
  <c r="W8" i="16"/>
  <c r="T101" i="16"/>
  <c r="T75" i="16"/>
  <c r="T34" i="16"/>
  <c r="T96" i="16"/>
  <c r="L7" i="16"/>
  <c r="R7" i="16" s="1"/>
  <c r="T7" i="16" s="1"/>
  <c r="T25" i="16"/>
  <c r="T99" i="16"/>
  <c r="T21" i="16"/>
  <c r="W9" i="16"/>
  <c r="T105" i="16"/>
  <c r="AN95" i="16" l="1"/>
  <c r="AN100" i="16"/>
  <c r="AL10" i="16"/>
  <c r="X24" i="16"/>
  <c r="AL7" i="16"/>
  <c r="AN7" i="16"/>
  <c r="AN105" i="16"/>
  <c r="AL105" i="16"/>
  <c r="AL25" i="16"/>
  <c r="AN25" i="16"/>
  <c r="AN34" i="16"/>
  <c r="AL34" i="16"/>
  <c r="Y8" i="16"/>
  <c r="AN16" i="16"/>
  <c r="AL16" i="16"/>
  <c r="AL90" i="16"/>
  <c r="AN90" i="16"/>
  <c r="AN26" i="16"/>
  <c r="Y10" i="16"/>
  <c r="AL26" i="16"/>
  <c r="AL78" i="16"/>
  <c r="AN78" i="16"/>
  <c r="AL39" i="16"/>
  <c r="AN39" i="16"/>
  <c r="AN85" i="16"/>
  <c r="AL85" i="16"/>
  <c r="Y16" i="16"/>
  <c r="AN56" i="16"/>
  <c r="AL56" i="16"/>
  <c r="AL104" i="16"/>
  <c r="AN104" i="16"/>
  <c r="AN98" i="16"/>
  <c r="AL98" i="16"/>
  <c r="AN55" i="16"/>
  <c r="AL55" i="16"/>
  <c r="AL36" i="16"/>
  <c r="AN36" i="16"/>
  <c r="Y12" i="16"/>
  <c r="Y11" i="16"/>
  <c r="AL31" i="16"/>
  <c r="AN31" i="16"/>
  <c r="AL75" i="16"/>
  <c r="AN75" i="16"/>
  <c r="AL61" i="16"/>
  <c r="AN61" i="16"/>
  <c r="Y17" i="16"/>
  <c r="AN58" i="16"/>
  <c r="AL58" i="16"/>
  <c r="AL49" i="16"/>
  <c r="AN49" i="16"/>
  <c r="AL33" i="16"/>
  <c r="AN33" i="16"/>
  <c r="AN40" i="16"/>
  <c r="AL40" i="16"/>
  <c r="AN9" i="16"/>
  <c r="AL9" i="16"/>
  <c r="AN38" i="16"/>
  <c r="AL38" i="16"/>
  <c r="AN29" i="16"/>
  <c r="AL29" i="16"/>
  <c r="AN17" i="16"/>
  <c r="AL17" i="16"/>
  <c r="AN47" i="16"/>
  <c r="AL47" i="16"/>
  <c r="AL101" i="16"/>
  <c r="AN101" i="16"/>
  <c r="T6" i="16"/>
  <c r="W6" i="16"/>
  <c r="W24" i="16" s="1"/>
  <c r="AL94" i="16"/>
  <c r="AN94" i="16"/>
  <c r="AN71" i="16"/>
  <c r="Y19" i="16"/>
  <c r="AL71" i="16"/>
  <c r="AN57" i="16"/>
  <c r="AL57" i="16"/>
  <c r="AL59" i="16"/>
  <c r="AN59" i="16"/>
  <c r="AN37" i="16"/>
  <c r="AL37" i="16"/>
  <c r="AL91" i="16"/>
  <c r="Y23" i="16"/>
  <c r="AN91" i="16"/>
  <c r="AN32" i="16"/>
  <c r="AL32" i="16"/>
  <c r="Y14" i="16"/>
  <c r="AL46" i="16"/>
  <c r="AN46" i="16"/>
  <c r="AN84" i="16"/>
  <c r="AL84" i="16"/>
  <c r="Y18" i="16"/>
  <c r="AL66" i="16"/>
  <c r="AN66" i="16"/>
  <c r="Y9" i="16"/>
  <c r="AN21" i="16"/>
  <c r="AL21" i="16"/>
  <c r="AL99" i="16"/>
  <c r="AN99" i="16"/>
  <c r="AL96" i="16"/>
  <c r="AN96" i="16"/>
  <c r="AN11" i="16"/>
  <c r="Y7" i="16"/>
  <c r="AL11" i="16"/>
  <c r="AN13" i="16"/>
  <c r="AL13" i="16"/>
  <c r="AL81" i="16"/>
  <c r="AN81" i="16"/>
  <c r="Y21" i="16"/>
  <c r="AL35" i="16"/>
  <c r="AN35" i="16"/>
  <c r="AL88" i="16"/>
  <c r="AN88" i="16"/>
  <c r="AL23" i="16"/>
  <c r="AN23" i="16"/>
  <c r="AL51" i="16"/>
  <c r="AN51" i="16"/>
  <c r="Y15" i="16"/>
  <c r="AL52" i="16"/>
  <c r="AN52" i="16"/>
  <c r="AN62" i="16"/>
  <c r="AL62" i="16"/>
  <c r="Y20" i="16"/>
  <c r="AN76" i="16"/>
  <c r="AL76" i="16"/>
  <c r="AN41" i="16"/>
  <c r="AL41" i="16"/>
  <c r="Y13" i="16"/>
  <c r="AL86" i="16"/>
  <c r="AN86" i="16"/>
  <c r="Y22" i="16"/>
  <c r="AG15" i="16" l="1"/>
  <c r="AH15" i="16"/>
  <c r="AI15" i="16"/>
  <c r="AE15" i="16"/>
  <c r="AF15" i="16"/>
  <c r="AH18" i="16"/>
  <c r="AG18" i="16"/>
  <c r="AF18" i="16"/>
  <c r="AI18" i="16"/>
  <c r="AE18" i="16"/>
  <c r="AF23" i="16"/>
  <c r="AG23" i="16"/>
  <c r="AH23" i="16"/>
  <c r="AE23" i="16"/>
  <c r="AI23" i="16"/>
  <c r="AH10" i="16"/>
  <c r="AI10" i="16"/>
  <c r="AG10" i="16"/>
  <c r="AE10" i="16"/>
  <c r="AF10" i="16"/>
  <c r="AE21" i="16"/>
  <c r="AH21" i="16"/>
  <c r="AF21" i="16"/>
  <c r="AG21" i="16"/>
  <c r="AI21" i="16"/>
  <c r="AE14" i="16"/>
  <c r="AH14" i="16"/>
  <c r="AG14" i="16"/>
  <c r="AF14" i="16"/>
  <c r="AI14" i="16"/>
  <c r="AI19" i="16"/>
  <c r="AG19" i="16"/>
  <c r="AE19" i="16"/>
  <c r="AF19" i="16"/>
  <c r="AH19" i="16"/>
  <c r="Y6" i="16"/>
  <c r="AN6" i="16"/>
  <c r="AN107" i="16" s="1"/>
  <c r="AL6" i="16"/>
  <c r="AL107" i="16" s="1"/>
  <c r="AI12" i="16"/>
  <c r="AG12" i="16"/>
  <c r="AH12" i="16"/>
  <c r="AF12" i="16"/>
  <c r="AE12" i="16"/>
  <c r="AE17" i="16"/>
  <c r="AF17" i="16"/>
  <c r="AG17" i="16"/>
  <c r="AI17" i="16"/>
  <c r="AH17" i="16"/>
  <c r="AH13" i="16"/>
  <c r="AE13" i="16"/>
  <c r="AF13" i="16"/>
  <c r="AI13" i="16"/>
  <c r="AG13" i="16"/>
  <c r="AG22" i="16"/>
  <c r="AH22" i="16"/>
  <c r="AI22" i="16"/>
  <c r="AE22" i="16"/>
  <c r="AF22" i="16"/>
  <c r="AG20" i="16"/>
  <c r="AH20" i="16"/>
  <c r="AE20" i="16"/>
  <c r="AI20" i="16"/>
  <c r="AF20" i="16"/>
  <c r="AE7" i="16"/>
  <c r="AG7" i="16"/>
  <c r="AF7" i="16"/>
  <c r="AI7" i="16"/>
  <c r="AH7" i="16"/>
  <c r="AG9" i="16"/>
  <c r="AE9" i="16"/>
  <c r="AF9" i="16"/>
  <c r="AH9" i="16"/>
  <c r="AI9" i="16"/>
  <c r="AI11" i="16"/>
  <c r="AG11" i="16"/>
  <c r="AF11" i="16"/>
  <c r="AH11" i="16"/>
  <c r="AE11" i="16"/>
  <c r="AF16" i="16"/>
  <c r="AE16" i="16"/>
  <c r="AH16" i="16"/>
  <c r="AI16" i="16"/>
  <c r="AG16" i="16"/>
  <c r="AE8" i="16"/>
  <c r="AH8" i="16"/>
  <c r="AG8" i="16"/>
  <c r="AI8" i="16"/>
  <c r="AF8" i="16"/>
  <c r="AJ10" i="16" l="1"/>
  <c r="AJ8" i="16"/>
  <c r="AJ16" i="16"/>
  <c r="AJ23" i="16"/>
  <c r="AJ11" i="16"/>
  <c r="AJ9" i="16"/>
  <c r="AJ13" i="16"/>
  <c r="AF6" i="16"/>
  <c r="AF24" i="16" s="1"/>
  <c r="AE6" i="16"/>
  <c r="Y24" i="16"/>
  <c r="AG6" i="16"/>
  <c r="AG24" i="16" s="1"/>
  <c r="AH6" i="16"/>
  <c r="AH24" i="16" s="1"/>
  <c r="AI6" i="16"/>
  <c r="AI24" i="16" s="1"/>
  <c r="AJ15" i="16"/>
  <c r="AJ20" i="16"/>
  <c r="AJ22" i="16"/>
  <c r="AJ7" i="16"/>
  <c r="AJ17" i="16"/>
  <c r="AJ14" i="16"/>
  <c r="AJ18" i="16"/>
  <c r="AJ12" i="16"/>
  <c r="AJ19" i="16"/>
  <c r="AJ21" i="16"/>
  <c r="AH25" i="16" l="1"/>
  <c r="AF25" i="16"/>
  <c r="AG25" i="16"/>
  <c r="AI25" i="16"/>
  <c r="AE24" i="16"/>
  <c r="AJ6" i="16"/>
  <c r="AJ24" i="16" s="1"/>
  <c r="AJ28" i="16" s="1"/>
  <c r="AI28" i="16" l="1"/>
  <c r="AF28" i="16"/>
  <c r="AG28" i="16"/>
  <c r="AH28" i="16"/>
  <c r="AE25" i="16"/>
  <c r="AE28" i="16"/>
  <c r="AJ25" i="16" l="1"/>
  <c r="AN108" i="16" l="1"/>
  <c r="AJ27" i="16"/>
  <c r="AO28" i="16"/>
  <c r="AO10" i="16"/>
  <c r="AO95" i="16"/>
  <c r="AO69" i="16"/>
  <c r="AM12" i="16"/>
  <c r="AP12" i="16" s="1"/>
  <c r="E12" i="3" s="1"/>
  <c r="AM67" i="16"/>
  <c r="AP67" i="16" s="1"/>
  <c r="E67" i="3" s="1"/>
  <c r="AM73" i="16"/>
  <c r="AP73" i="16" s="1"/>
  <c r="E73" i="3" s="1"/>
  <c r="AM93" i="16"/>
  <c r="AP93" i="16" s="1"/>
  <c r="E93" i="3" s="1"/>
  <c r="AM48" i="16"/>
  <c r="AP48" i="16" s="1"/>
  <c r="E48" i="3" s="1"/>
  <c r="AO45" i="16"/>
  <c r="AO14" i="16"/>
  <c r="AM80" i="16"/>
  <c r="AP80" i="16" s="1"/>
  <c r="E80" i="3" s="1"/>
  <c r="AO27" i="16"/>
  <c r="AO83" i="16"/>
  <c r="AO103" i="16"/>
  <c r="AM97" i="16"/>
  <c r="AP97" i="16" s="1"/>
  <c r="E97" i="3" s="1"/>
  <c r="AO15" i="16"/>
  <c r="AO106" i="16"/>
  <c r="AO43" i="16"/>
  <c r="AO100" i="16"/>
  <c r="AM30" i="16"/>
  <c r="AP30" i="16" s="1"/>
  <c r="E30" i="3" s="1"/>
  <c r="AM82" i="16"/>
  <c r="AP82" i="16" s="1"/>
  <c r="E82" i="3" s="1"/>
  <c r="AO72" i="16"/>
  <c r="AM24" i="16"/>
  <c r="AP24" i="16" s="1"/>
  <c r="E24" i="3" s="1"/>
  <c r="AO63" i="16"/>
  <c r="AM102" i="16"/>
  <c r="AP102" i="16" s="1"/>
  <c r="E102" i="3" s="1"/>
  <c r="AO74" i="16"/>
  <c r="AO54" i="16"/>
  <c r="AO20" i="16"/>
  <c r="AO79" i="16"/>
  <c r="AM19" i="16"/>
  <c r="AP19" i="16" s="1"/>
  <c r="E19" i="3" s="1"/>
  <c r="AO87" i="16"/>
  <c r="AM14" i="16"/>
  <c r="AP14" i="16" s="1"/>
  <c r="E14" i="3" s="1"/>
  <c r="AO80" i="16"/>
  <c r="AO18" i="16"/>
  <c r="AM77" i="16"/>
  <c r="AP77" i="16" s="1"/>
  <c r="E77" i="3" s="1"/>
  <c r="AM70" i="16"/>
  <c r="AP70" i="16" s="1"/>
  <c r="E70" i="3" s="1"/>
  <c r="AO8" i="16"/>
  <c r="AM65" i="16"/>
  <c r="AP65" i="16" s="1"/>
  <c r="E65" i="3" s="1"/>
  <c r="AO92" i="16"/>
  <c r="AO42" i="16"/>
  <c r="AO22" i="16"/>
  <c r="AM106" i="16"/>
  <c r="AP106" i="16" s="1"/>
  <c r="E106" i="3" s="1"/>
  <c r="AO68" i="16"/>
  <c r="AM64" i="16"/>
  <c r="AP64" i="16" s="1"/>
  <c r="E64" i="3" s="1"/>
  <c r="AM43" i="16"/>
  <c r="AP43" i="16" s="1"/>
  <c r="E43" i="3" s="1"/>
  <c r="AM100" i="16"/>
  <c r="AP100" i="16" s="1"/>
  <c r="E100" i="3" s="1"/>
  <c r="AO30" i="16"/>
  <c r="AM10" i="16"/>
  <c r="AP10" i="16" s="1"/>
  <c r="E10" i="3" s="1"/>
  <c r="AM69" i="16"/>
  <c r="AP69" i="16" s="1"/>
  <c r="E69" i="3" s="1"/>
  <c r="AO82" i="16"/>
  <c r="AO89" i="16"/>
  <c r="AO12" i="16"/>
  <c r="AM50" i="16"/>
  <c r="AP50" i="16" s="1"/>
  <c r="E50" i="3" s="1"/>
  <c r="AO67" i="16"/>
  <c r="AO73" i="16"/>
  <c r="AM54" i="16"/>
  <c r="AP54" i="16" s="1"/>
  <c r="E54" i="3" s="1"/>
  <c r="AM60" i="16"/>
  <c r="AP60" i="16" s="1"/>
  <c r="E60" i="3" s="1"/>
  <c r="AM45" i="16"/>
  <c r="AP45" i="16" s="1"/>
  <c r="E45" i="3" s="1"/>
  <c r="AM87" i="16"/>
  <c r="AP87" i="16" s="1"/>
  <c r="E87" i="3" s="1"/>
  <c r="AO53" i="16"/>
  <c r="AM27" i="16"/>
  <c r="AP27" i="16" s="1"/>
  <c r="E27" i="3" s="1"/>
  <c r="AM103" i="16"/>
  <c r="AP103" i="16" s="1"/>
  <c r="E103" i="3" s="1"/>
  <c r="AO44" i="16"/>
  <c r="AM22" i="16"/>
  <c r="AP22" i="16" s="1"/>
  <c r="E22" i="3" s="1"/>
  <c r="AO97" i="16"/>
  <c r="AM15" i="16"/>
  <c r="AP15" i="16" s="1"/>
  <c r="E15" i="3" s="1"/>
  <c r="AM68" i="16"/>
  <c r="AP68" i="16" s="1"/>
  <c r="E68" i="3" s="1"/>
  <c r="AO64" i="16"/>
  <c r="AM28" i="16"/>
  <c r="AP28" i="16" s="1"/>
  <c r="E28" i="3" s="1"/>
  <c r="AM95" i="16"/>
  <c r="AP95" i="16" s="1"/>
  <c r="E95" i="3" s="1"/>
  <c r="AM89" i="16"/>
  <c r="AP89" i="16" s="1"/>
  <c r="E89" i="3" s="1"/>
  <c r="AM72" i="16"/>
  <c r="AP72" i="16" s="1"/>
  <c r="E72" i="3" s="1"/>
  <c r="AO24" i="16"/>
  <c r="AM63" i="16"/>
  <c r="AP63" i="16" s="1"/>
  <c r="E63" i="3" s="1"/>
  <c r="AO50" i="16"/>
  <c r="AO102" i="16"/>
  <c r="AM74" i="16"/>
  <c r="AP74" i="16" s="1"/>
  <c r="E74" i="3" s="1"/>
  <c r="AO93" i="16"/>
  <c r="AO60" i="16"/>
  <c r="AM20" i="16"/>
  <c r="AP20" i="16" s="1"/>
  <c r="E20" i="3" s="1"/>
  <c r="AM79" i="16"/>
  <c r="AP79" i="16" s="1"/>
  <c r="E79" i="3" s="1"/>
  <c r="AO48" i="16"/>
  <c r="AO19" i="16"/>
  <c r="AM18" i="16"/>
  <c r="AP18" i="16" s="1"/>
  <c r="E18" i="3" s="1"/>
  <c r="AO77" i="16"/>
  <c r="AO70" i="16"/>
  <c r="AM53" i="16"/>
  <c r="AP53" i="16" s="1"/>
  <c r="E53" i="3" s="1"/>
  <c r="AM83" i="16"/>
  <c r="AP83" i="16" s="1"/>
  <c r="E83" i="3" s="1"/>
  <c r="AM8" i="16"/>
  <c r="AP8" i="16" s="1"/>
  <c r="E8" i="3" s="1"/>
  <c r="AO65" i="16"/>
  <c r="AM92" i="16"/>
  <c r="AP92" i="16" s="1"/>
  <c r="E92" i="3" s="1"/>
  <c r="AM44" i="16"/>
  <c r="AP44" i="16" s="1"/>
  <c r="E44" i="3" s="1"/>
  <c r="AM42" i="16"/>
  <c r="AP42" i="16" s="1"/>
  <c r="E42" i="3" s="1"/>
  <c r="AO105" i="16"/>
  <c r="AO16" i="16"/>
  <c r="AM90" i="16"/>
  <c r="AP90" i="16" s="1"/>
  <c r="E90" i="3" s="1"/>
  <c r="AO85" i="16"/>
  <c r="AO55" i="16"/>
  <c r="AO36" i="16"/>
  <c r="AM31" i="16"/>
  <c r="AP31" i="16" s="1"/>
  <c r="E31" i="3" s="1"/>
  <c r="AM61" i="16"/>
  <c r="AP61" i="16" s="1"/>
  <c r="E61" i="3" s="1"/>
  <c r="AO38" i="16"/>
  <c r="AM29" i="16"/>
  <c r="AP29" i="16" s="1"/>
  <c r="E29" i="3" s="1"/>
  <c r="AO101" i="16"/>
  <c r="AO59" i="16"/>
  <c r="AM37" i="16"/>
  <c r="AP37" i="16" s="1"/>
  <c r="E37" i="3" s="1"/>
  <c r="AM32" i="16"/>
  <c r="AP32" i="16" s="1"/>
  <c r="E32" i="3" s="1"/>
  <c r="AO66" i="16"/>
  <c r="AM21" i="16"/>
  <c r="AP21" i="16" s="1"/>
  <c r="E21" i="3" s="1"/>
  <c r="AO99" i="16"/>
  <c r="AO88" i="16"/>
  <c r="AM52" i="16"/>
  <c r="AP52" i="16" s="1"/>
  <c r="E52" i="3" s="1"/>
  <c r="AM62" i="16"/>
  <c r="AP62" i="16" s="1"/>
  <c r="E62" i="3" s="1"/>
  <c r="AM76" i="16"/>
  <c r="AP76" i="16" s="1"/>
  <c r="E76" i="3" s="1"/>
  <c r="AO41" i="16"/>
  <c r="AO34" i="16"/>
  <c r="AM16" i="16"/>
  <c r="AP16" i="16" s="1"/>
  <c r="E16" i="3" s="1"/>
  <c r="AO26" i="16"/>
  <c r="AM26" i="16"/>
  <c r="AP26" i="16" s="1"/>
  <c r="E26" i="3" s="1"/>
  <c r="AO78" i="16"/>
  <c r="AO75" i="16"/>
  <c r="AO58" i="16"/>
  <c r="AM49" i="16"/>
  <c r="AP49" i="16" s="1"/>
  <c r="E49" i="3" s="1"/>
  <c r="AO40" i="16"/>
  <c r="AM9" i="16"/>
  <c r="AP9" i="16" s="1"/>
  <c r="E9" i="3" s="1"/>
  <c r="AO17" i="16"/>
  <c r="AM47" i="16"/>
  <c r="AP47" i="16" s="1"/>
  <c r="E47" i="3" s="1"/>
  <c r="AM101" i="16"/>
  <c r="AP101" i="16" s="1"/>
  <c r="E101" i="3" s="1"/>
  <c r="AO94" i="16"/>
  <c r="AO71" i="16"/>
  <c r="AO91" i="16"/>
  <c r="AO32" i="16"/>
  <c r="AO46" i="16"/>
  <c r="AM84" i="16"/>
  <c r="AP84" i="16" s="1"/>
  <c r="E84" i="3" s="1"/>
  <c r="AO21" i="16"/>
  <c r="AO96" i="16"/>
  <c r="AM13" i="16"/>
  <c r="AP13" i="16" s="1"/>
  <c r="E13" i="3" s="1"/>
  <c r="AM81" i="16"/>
  <c r="AP81" i="16" s="1"/>
  <c r="E81" i="3" s="1"/>
  <c r="AO35" i="16"/>
  <c r="AM88" i="16"/>
  <c r="AP88" i="16" s="1"/>
  <c r="E88" i="3" s="1"/>
  <c r="AO51" i="16"/>
  <c r="AO86" i="16"/>
  <c r="AM7" i="16"/>
  <c r="AP7" i="16" s="1"/>
  <c r="E7" i="3" s="1"/>
  <c r="AO25" i="16"/>
  <c r="AM34" i="16"/>
  <c r="AP34" i="16" s="1"/>
  <c r="E34" i="3" s="1"/>
  <c r="AO90" i="16"/>
  <c r="AO39" i="16"/>
  <c r="AM56" i="16"/>
  <c r="AP56" i="16" s="1"/>
  <c r="E56" i="3" s="1"/>
  <c r="AM104" i="16"/>
  <c r="AP104" i="16" s="1"/>
  <c r="E104" i="3" s="1"/>
  <c r="AM98" i="16"/>
  <c r="AP98" i="16" s="1"/>
  <c r="E98" i="3" s="1"/>
  <c r="AM55" i="16"/>
  <c r="AP55" i="16" s="1"/>
  <c r="E55" i="3" s="1"/>
  <c r="AO31" i="16"/>
  <c r="AM75" i="16"/>
  <c r="AP75" i="16" s="1"/>
  <c r="E75" i="3" s="1"/>
  <c r="AO61" i="16"/>
  <c r="AM58" i="16"/>
  <c r="AP58" i="16" s="1"/>
  <c r="E58" i="3" s="1"/>
  <c r="AO33" i="16"/>
  <c r="AM94" i="16"/>
  <c r="AP94" i="16" s="1"/>
  <c r="E94" i="3" s="1"/>
  <c r="AO57" i="16"/>
  <c r="AM59" i="16"/>
  <c r="AP59" i="16" s="1"/>
  <c r="E59" i="3" s="1"/>
  <c r="AM91" i="16"/>
  <c r="AP91" i="16" s="1"/>
  <c r="E91" i="3" s="1"/>
  <c r="AM46" i="16"/>
  <c r="AP46" i="16" s="1"/>
  <c r="E46" i="3" s="1"/>
  <c r="AO84" i="16"/>
  <c r="AM99" i="16"/>
  <c r="AP99" i="16" s="1"/>
  <c r="E99" i="3" s="1"/>
  <c r="AM11" i="16"/>
  <c r="AP11" i="16" s="1"/>
  <c r="E11" i="3" s="1"/>
  <c r="AM23" i="16"/>
  <c r="AP23" i="16" s="1"/>
  <c r="E23" i="3" s="1"/>
  <c r="AM51" i="16"/>
  <c r="AP51" i="16" s="1"/>
  <c r="E51" i="3" s="1"/>
  <c r="AO62" i="16"/>
  <c r="AM86" i="16"/>
  <c r="AP86" i="16" s="1"/>
  <c r="E86" i="3" s="1"/>
  <c r="AO52" i="16"/>
  <c r="AO76" i="16"/>
  <c r="AO7" i="16"/>
  <c r="AM105" i="16"/>
  <c r="AP105" i="16" s="1"/>
  <c r="E105" i="3" s="1"/>
  <c r="AM25" i="16"/>
  <c r="AP25" i="16" s="1"/>
  <c r="E25" i="3" s="1"/>
  <c r="AM78" i="16"/>
  <c r="AP78" i="16" s="1"/>
  <c r="E78" i="3" s="1"/>
  <c r="AM39" i="16"/>
  <c r="AP39" i="16" s="1"/>
  <c r="E39" i="3" s="1"/>
  <c r="AM85" i="16"/>
  <c r="AP85" i="16" s="1"/>
  <c r="E85" i="3" s="1"/>
  <c r="AO56" i="16"/>
  <c r="AO104" i="16"/>
  <c r="AO98" i="16"/>
  <c r="AM36" i="16"/>
  <c r="AP36" i="16" s="1"/>
  <c r="E36" i="3" s="1"/>
  <c r="AO49" i="16"/>
  <c r="AM33" i="16"/>
  <c r="AP33" i="16" s="1"/>
  <c r="E33" i="3" s="1"/>
  <c r="AM40" i="16"/>
  <c r="AP40" i="16" s="1"/>
  <c r="E40" i="3" s="1"/>
  <c r="AO9" i="16"/>
  <c r="AM38" i="16"/>
  <c r="AP38" i="16" s="1"/>
  <c r="E38" i="3" s="1"/>
  <c r="AO29" i="16"/>
  <c r="AM17" i="16"/>
  <c r="AP17" i="16" s="1"/>
  <c r="E17" i="3" s="1"/>
  <c r="AO47" i="16"/>
  <c r="AM71" i="16"/>
  <c r="AP71" i="16" s="1"/>
  <c r="E71" i="3" s="1"/>
  <c r="AM57" i="16"/>
  <c r="AP57" i="16" s="1"/>
  <c r="E57" i="3" s="1"/>
  <c r="AO37" i="16"/>
  <c r="AM66" i="16"/>
  <c r="AP66" i="16" s="1"/>
  <c r="E66" i="3" s="1"/>
  <c r="AM96" i="16"/>
  <c r="AP96" i="16" s="1"/>
  <c r="E96" i="3" s="1"/>
  <c r="AO11" i="16"/>
  <c r="AO13" i="16"/>
  <c r="AO81" i="16"/>
  <c r="AM35" i="16"/>
  <c r="AP35" i="16" s="1"/>
  <c r="E35" i="3" s="1"/>
  <c r="AO23" i="16"/>
  <c r="AM41" i="16"/>
  <c r="AP41" i="16" s="1"/>
  <c r="E41" i="3" s="1"/>
  <c r="AM6" i="16"/>
  <c r="AO6" i="16"/>
  <c r="AG27" i="16"/>
  <c r="AS8" i="16" s="1"/>
  <c r="Q38" i="17" s="1"/>
  <c r="U46" i="19" s="1"/>
  <c r="AF27" i="16"/>
  <c r="AS7" i="16" s="1"/>
  <c r="Q37" i="17" s="1"/>
  <c r="T46" i="19" s="1"/>
  <c r="AH27" i="16"/>
  <c r="AS9" i="16" s="1"/>
  <c r="Q39" i="17" s="1"/>
  <c r="V46" i="19" s="1"/>
  <c r="AI27" i="16"/>
  <c r="AS10" i="16" s="1"/>
  <c r="Q40" i="17" s="1"/>
  <c r="W46" i="19" s="1"/>
  <c r="AE27" i="16"/>
  <c r="AS6" i="16" s="1"/>
  <c r="AO107" i="16" l="1"/>
  <c r="G35" i="3"/>
  <c r="F35" i="3"/>
  <c r="F96" i="3"/>
  <c r="G96" i="3"/>
  <c r="G71" i="3"/>
  <c r="F71" i="3"/>
  <c r="Q19" i="17"/>
  <c r="F38" i="3"/>
  <c r="G38" i="3"/>
  <c r="G25" i="3"/>
  <c r="F25" i="3"/>
  <c r="F23" i="3"/>
  <c r="G23" i="3"/>
  <c r="Q14" i="17"/>
  <c r="F46" i="3"/>
  <c r="G46" i="3"/>
  <c r="F94" i="3"/>
  <c r="G94" i="3"/>
  <c r="G75" i="3"/>
  <c r="F75" i="3"/>
  <c r="F104" i="3"/>
  <c r="G104" i="3"/>
  <c r="F34" i="3"/>
  <c r="G34" i="3"/>
  <c r="F13" i="3"/>
  <c r="G13" i="3"/>
  <c r="G9" i="3"/>
  <c r="F9" i="3"/>
  <c r="G16" i="3"/>
  <c r="Q8" i="17"/>
  <c r="F16" i="3"/>
  <c r="G62" i="3"/>
  <c r="F62" i="3"/>
  <c r="F21" i="3"/>
  <c r="G21" i="3"/>
  <c r="Q9" i="17"/>
  <c r="Q17" i="17"/>
  <c r="F61" i="3"/>
  <c r="G61" i="3"/>
  <c r="G42" i="3"/>
  <c r="F42" i="3"/>
  <c r="F8" i="3"/>
  <c r="G8" i="3"/>
  <c r="F79" i="3"/>
  <c r="G79" i="3"/>
  <c r="F74" i="3"/>
  <c r="G74" i="3"/>
  <c r="F28" i="3"/>
  <c r="G28" i="3"/>
  <c r="F27" i="3"/>
  <c r="G27" i="3"/>
  <c r="F60" i="3"/>
  <c r="G60" i="3"/>
  <c r="F50" i="3"/>
  <c r="G50" i="3"/>
  <c r="G69" i="3"/>
  <c r="F69" i="3"/>
  <c r="G43" i="3"/>
  <c r="F43" i="3"/>
  <c r="G102" i="3"/>
  <c r="F102" i="3"/>
  <c r="F82" i="3"/>
  <c r="G82" i="3"/>
  <c r="G67" i="3"/>
  <c r="F67" i="3"/>
  <c r="F36" i="3"/>
  <c r="G36" i="3"/>
  <c r="Q12" i="17"/>
  <c r="G85" i="3"/>
  <c r="F85" i="3"/>
  <c r="F105" i="3"/>
  <c r="G105" i="3"/>
  <c r="G86" i="3"/>
  <c r="Q22" i="17"/>
  <c r="F86" i="3"/>
  <c r="Q7" i="17"/>
  <c r="F11" i="3"/>
  <c r="G11" i="3"/>
  <c r="G91" i="3"/>
  <c r="F91" i="3"/>
  <c r="Q23" i="17"/>
  <c r="Q16" i="17"/>
  <c r="F56" i="3"/>
  <c r="G56" i="3"/>
  <c r="G88" i="3"/>
  <c r="F88" i="3"/>
  <c r="F101" i="3"/>
  <c r="G101" i="3"/>
  <c r="F52" i="3"/>
  <c r="G52" i="3"/>
  <c r="G31" i="3"/>
  <c r="Q11" i="17"/>
  <c r="F31" i="3"/>
  <c r="F90" i="3"/>
  <c r="G90" i="3"/>
  <c r="F44" i="3"/>
  <c r="G44" i="3"/>
  <c r="F83" i="3"/>
  <c r="G83" i="3"/>
  <c r="F18" i="3"/>
  <c r="G18" i="3"/>
  <c r="G20" i="3"/>
  <c r="F20" i="3"/>
  <c r="F72" i="3"/>
  <c r="G72" i="3"/>
  <c r="F22" i="3"/>
  <c r="G22" i="3"/>
  <c r="G54" i="3"/>
  <c r="F54" i="3"/>
  <c r="G10" i="3"/>
  <c r="F10" i="3"/>
  <c r="G64" i="3"/>
  <c r="F64" i="3"/>
  <c r="F70" i="3"/>
  <c r="G70" i="3"/>
  <c r="G14" i="3"/>
  <c r="F14" i="3"/>
  <c r="G30" i="3"/>
  <c r="F30" i="3"/>
  <c r="F48" i="3"/>
  <c r="G48" i="3"/>
  <c r="F12" i="3"/>
  <c r="G12" i="3"/>
  <c r="AM107" i="16"/>
  <c r="AP107" i="16" s="1"/>
  <c r="AP6" i="16"/>
  <c r="E6" i="3" s="1"/>
  <c r="G17" i="3"/>
  <c r="F17" i="3"/>
  <c r="F40" i="3"/>
  <c r="G40" i="3"/>
  <c r="G39" i="3"/>
  <c r="F39" i="3"/>
  <c r="G99" i="3"/>
  <c r="F99" i="3"/>
  <c r="G59" i="3"/>
  <c r="F59" i="3"/>
  <c r="F58" i="3"/>
  <c r="G58" i="3"/>
  <c r="F55" i="3"/>
  <c r="G55" i="3"/>
  <c r="F7" i="3"/>
  <c r="G7" i="3"/>
  <c r="G47" i="3"/>
  <c r="F47" i="3"/>
  <c r="F49" i="3"/>
  <c r="G49" i="3"/>
  <c r="G26" i="3"/>
  <c r="Q10" i="17"/>
  <c r="F26" i="3"/>
  <c r="G32" i="3"/>
  <c r="F32" i="3"/>
  <c r="G29" i="3"/>
  <c r="F29" i="3"/>
  <c r="F92" i="3"/>
  <c r="G92" i="3"/>
  <c r="F53" i="3"/>
  <c r="G53" i="3"/>
  <c r="F89" i="3"/>
  <c r="G89" i="3"/>
  <c r="G68" i="3"/>
  <c r="F68" i="3"/>
  <c r="F87" i="3"/>
  <c r="G87" i="3"/>
  <c r="G77" i="3"/>
  <c r="F77" i="3"/>
  <c r="G24" i="3"/>
  <c r="F24" i="3"/>
  <c r="F97" i="3"/>
  <c r="G97" i="3"/>
  <c r="G80" i="3"/>
  <c r="F80" i="3"/>
  <c r="G93" i="3"/>
  <c r="F93" i="3"/>
  <c r="G66" i="3"/>
  <c r="Q18" i="17"/>
  <c r="F66" i="3"/>
  <c r="F41" i="3"/>
  <c r="G41" i="3"/>
  <c r="Q13" i="17"/>
  <c r="Q36" i="17"/>
  <c r="AS11" i="16"/>
  <c r="F57" i="3"/>
  <c r="G57" i="3"/>
  <c r="G33" i="3"/>
  <c r="F33" i="3"/>
  <c r="F78" i="3"/>
  <c r="G78" i="3"/>
  <c r="Q15" i="17"/>
  <c r="F51" i="3"/>
  <c r="G51" i="3"/>
  <c r="F98" i="3"/>
  <c r="G98" i="3"/>
  <c r="Q21" i="17"/>
  <c r="Q30" i="17" s="1"/>
  <c r="G81" i="3"/>
  <c r="F81" i="3"/>
  <c r="F84" i="3"/>
  <c r="G84" i="3"/>
  <c r="Q20" i="17"/>
  <c r="G76" i="3"/>
  <c r="F76" i="3"/>
  <c r="F37" i="3"/>
  <c r="G37" i="3"/>
  <c r="F63" i="3"/>
  <c r="G63" i="3"/>
  <c r="G95" i="3"/>
  <c r="F95" i="3"/>
  <c r="F15" i="3"/>
  <c r="G15" i="3"/>
  <c r="G103" i="3"/>
  <c r="F103" i="3"/>
  <c r="G45" i="3"/>
  <c r="F45" i="3"/>
  <c r="F100" i="3"/>
  <c r="G100" i="3"/>
  <c r="G106" i="3"/>
  <c r="F106" i="3"/>
  <c r="F65" i="3"/>
  <c r="G65" i="3"/>
  <c r="F19" i="3"/>
  <c r="G19" i="3"/>
  <c r="G73" i="3"/>
  <c r="F73" i="3"/>
  <c r="Q29" i="17" l="1"/>
  <c r="S17" i="19" s="1"/>
  <c r="I101" i="3"/>
  <c r="M101" i="3" s="1"/>
  <c r="H66" i="3"/>
  <c r="H101" i="3"/>
  <c r="I96" i="3"/>
  <c r="H38" i="3"/>
  <c r="L38" i="3" s="1"/>
  <c r="I85" i="3"/>
  <c r="H52" i="3"/>
  <c r="H34" i="3"/>
  <c r="H42" i="3"/>
  <c r="L42" i="3" s="1"/>
  <c r="H94" i="3"/>
  <c r="I98" i="3"/>
  <c r="H78" i="3"/>
  <c r="H69" i="3"/>
  <c r="L69" i="3" s="1"/>
  <c r="I54" i="3"/>
  <c r="M54" i="3" s="1"/>
  <c r="H30" i="3"/>
  <c r="H27" i="3"/>
  <c r="H50" i="3"/>
  <c r="L50" i="3" s="1"/>
  <c r="H8" i="3"/>
  <c r="H59" i="3"/>
  <c r="I100" i="3"/>
  <c r="H41" i="3"/>
  <c r="H49" i="3"/>
  <c r="I15" i="3"/>
  <c r="I65" i="3"/>
  <c r="I55" i="3"/>
  <c r="H73" i="3"/>
  <c r="H19" i="3"/>
  <c r="H45" i="3"/>
  <c r="Q27" i="17"/>
  <c r="I102" i="3"/>
  <c r="M102" i="3" s="1"/>
  <c r="I57" i="3"/>
  <c r="H92" i="3"/>
  <c r="L92" i="3" s="1"/>
  <c r="I106" i="3"/>
  <c r="I68" i="3"/>
  <c r="I103" i="3"/>
  <c r="I70" i="3"/>
  <c r="M70" i="3" s="1"/>
  <c r="H61" i="3"/>
  <c r="L61" i="3" s="1"/>
  <c r="H29" i="3"/>
  <c r="H80" i="3"/>
  <c r="I43" i="3"/>
  <c r="M43" i="3" s="1"/>
  <c r="J42" i="3"/>
  <c r="K42" i="3"/>
  <c r="Q26" i="17"/>
  <c r="I63" i="3"/>
  <c r="H10" i="3"/>
  <c r="L10" i="3" s="1"/>
  <c r="J34" i="3"/>
  <c r="I35" i="3"/>
  <c r="K34" i="3"/>
  <c r="H76" i="3"/>
  <c r="K46" i="3"/>
  <c r="J46" i="3"/>
  <c r="I47" i="3"/>
  <c r="M47" i="3" s="1"/>
  <c r="H24" i="3"/>
  <c r="L24" i="3" s="1"/>
  <c r="H39" i="3"/>
  <c r="I97" i="3"/>
  <c r="M96" i="3"/>
  <c r="H74" i="3"/>
  <c r="L73" i="3"/>
  <c r="H96" i="3"/>
  <c r="L96" i="3" s="1"/>
  <c r="I104" i="3"/>
  <c r="M103" i="3"/>
  <c r="I20" i="3"/>
  <c r="L45" i="3"/>
  <c r="H46" i="3"/>
  <c r="I16" i="3"/>
  <c r="M15" i="3"/>
  <c r="M63" i="3"/>
  <c r="I64" i="3"/>
  <c r="M64" i="3" s="1"/>
  <c r="H77" i="3"/>
  <c r="L77" i="3" s="1"/>
  <c r="L76" i="3"/>
  <c r="H85" i="3"/>
  <c r="L85" i="3" s="1"/>
  <c r="M98" i="3"/>
  <c r="I99" i="3"/>
  <c r="M99" i="3" s="1"/>
  <c r="I34" i="3"/>
  <c r="K33" i="3"/>
  <c r="J33" i="3"/>
  <c r="Q41" i="17"/>
  <c r="S46" i="19"/>
  <c r="L66" i="3"/>
  <c r="H67" i="3"/>
  <c r="I94" i="3"/>
  <c r="H98" i="3"/>
  <c r="I78" i="3"/>
  <c r="M78" i="3" s="1"/>
  <c r="M68" i="3"/>
  <c r="I69" i="3"/>
  <c r="H54" i="3"/>
  <c r="K29" i="3"/>
  <c r="J29" i="3"/>
  <c r="I30" i="3"/>
  <c r="H48" i="3"/>
  <c r="M55" i="3"/>
  <c r="I56" i="3"/>
  <c r="M56" i="3" s="1"/>
  <c r="L59" i="3"/>
  <c r="H60" i="3"/>
  <c r="L60" i="3" s="1"/>
  <c r="L39" i="3"/>
  <c r="H40" i="3"/>
  <c r="L40" i="3" s="1"/>
  <c r="H18" i="3"/>
  <c r="I13" i="3"/>
  <c r="H31" i="3"/>
  <c r="L30" i="3"/>
  <c r="I71" i="3"/>
  <c r="H11" i="3"/>
  <c r="K22" i="3"/>
  <c r="I23" i="3"/>
  <c r="J22" i="3"/>
  <c r="H21" i="3"/>
  <c r="I84" i="3"/>
  <c r="M84" i="3" s="1"/>
  <c r="I91" i="3"/>
  <c r="M91" i="3" s="1"/>
  <c r="I32" i="3"/>
  <c r="M32" i="3" s="1"/>
  <c r="J31" i="3"/>
  <c r="K31" i="3"/>
  <c r="H102" i="3"/>
  <c r="L101" i="3"/>
  <c r="H57" i="3"/>
  <c r="I92" i="3"/>
  <c r="H87" i="3"/>
  <c r="L87" i="3" s="1"/>
  <c r="H106" i="3"/>
  <c r="J36" i="3"/>
  <c r="K36" i="3"/>
  <c r="I37" i="3"/>
  <c r="M37" i="3" s="1"/>
  <c r="I83" i="3"/>
  <c r="M83" i="3" s="1"/>
  <c r="H44" i="3"/>
  <c r="L44" i="3" s="1"/>
  <c r="K50" i="3"/>
  <c r="J50" i="3"/>
  <c r="I51" i="3"/>
  <c r="K27" i="3"/>
  <c r="J27" i="3"/>
  <c r="I28" i="3"/>
  <c r="M28" i="3" s="1"/>
  <c r="I75" i="3"/>
  <c r="M75" i="3" s="1"/>
  <c r="I9" i="3"/>
  <c r="M9" i="3" s="1"/>
  <c r="I62" i="3"/>
  <c r="J21" i="3"/>
  <c r="I22" i="3"/>
  <c r="K21" i="3"/>
  <c r="H17" i="3"/>
  <c r="I10" i="3"/>
  <c r="M10" i="3" s="1"/>
  <c r="L34" i="3"/>
  <c r="H35" i="3"/>
  <c r="I76" i="3"/>
  <c r="M76" i="3" s="1"/>
  <c r="H47" i="3"/>
  <c r="L46" i="3"/>
  <c r="H26" i="3"/>
  <c r="L26" i="3" s="1"/>
  <c r="Q28" i="17"/>
  <c r="H97" i="3"/>
  <c r="M65" i="3"/>
  <c r="I66" i="3"/>
  <c r="I74" i="3"/>
  <c r="M74" i="3" s="1"/>
  <c r="L19" i="3"/>
  <c r="H20" i="3"/>
  <c r="M106" i="3"/>
  <c r="K45" i="3"/>
  <c r="I46" i="3"/>
  <c r="M46" i="3" s="1"/>
  <c r="J45" i="3"/>
  <c r="H16" i="3"/>
  <c r="L16" i="3" s="1"/>
  <c r="H64" i="3"/>
  <c r="L64" i="3" s="1"/>
  <c r="I77" i="3"/>
  <c r="H82" i="3"/>
  <c r="L98" i="3"/>
  <c r="H99" i="3"/>
  <c r="L99" i="3" s="1"/>
  <c r="I79" i="3"/>
  <c r="M57" i="3"/>
  <c r="I58" i="3"/>
  <c r="M58" i="3" s="1"/>
  <c r="H81" i="3"/>
  <c r="L81" i="3" s="1"/>
  <c r="L80" i="3"/>
  <c r="H25" i="3"/>
  <c r="L25" i="3" s="1"/>
  <c r="I88" i="3"/>
  <c r="I90" i="3"/>
  <c r="I93" i="3"/>
  <c r="M92" i="3"/>
  <c r="H33" i="3"/>
  <c r="L33" i="3" s="1"/>
  <c r="I27" i="3"/>
  <c r="J26" i="3"/>
  <c r="K26" i="3"/>
  <c r="J47" i="3"/>
  <c r="I48" i="3"/>
  <c r="K47" i="3"/>
  <c r="H56" i="3"/>
  <c r="I60" i="3"/>
  <c r="J39" i="3"/>
  <c r="K39" i="3"/>
  <c r="I40" i="3"/>
  <c r="I18" i="3"/>
  <c r="H13" i="3"/>
  <c r="M30" i="3"/>
  <c r="I31" i="3"/>
  <c r="K30" i="3"/>
  <c r="J30" i="3"/>
  <c r="H71" i="3"/>
  <c r="I11" i="3"/>
  <c r="M11" i="3" s="1"/>
  <c r="H23" i="3"/>
  <c r="J20" i="3"/>
  <c r="M20" i="3"/>
  <c r="K20" i="3"/>
  <c r="I21" i="3"/>
  <c r="H84" i="3"/>
  <c r="H91" i="3"/>
  <c r="I53" i="3"/>
  <c r="H89" i="3"/>
  <c r="I12" i="3"/>
  <c r="M12" i="3" s="1"/>
  <c r="H86" i="3"/>
  <c r="L86" i="3" s="1"/>
  <c r="H37" i="3"/>
  <c r="H83" i="3"/>
  <c r="L82" i="3"/>
  <c r="J43" i="3"/>
  <c r="K43" i="3"/>
  <c r="I44" i="3"/>
  <c r="M44" i="3" s="1"/>
  <c r="H51" i="3"/>
  <c r="L27" i="3"/>
  <c r="H28" i="3"/>
  <c r="H75" i="3"/>
  <c r="L74" i="3"/>
  <c r="L8" i="3"/>
  <c r="H9" i="3"/>
  <c r="H62" i="3"/>
  <c r="H22" i="3"/>
  <c r="L21" i="3"/>
  <c r="M13" i="3"/>
  <c r="I14" i="3"/>
  <c r="M14" i="3" s="1"/>
  <c r="M104" i="3"/>
  <c r="I105" i="3"/>
  <c r="I95" i="3"/>
  <c r="M94" i="3"/>
  <c r="K25" i="3"/>
  <c r="J25" i="3"/>
  <c r="I26" i="3"/>
  <c r="H72" i="3"/>
  <c r="L72" i="3" s="1"/>
  <c r="L71" i="3"/>
  <c r="H36" i="3"/>
  <c r="L36" i="3" s="1"/>
  <c r="L35" i="3"/>
  <c r="H104" i="3"/>
  <c r="I38" i="3"/>
  <c r="K37" i="3"/>
  <c r="J37" i="3"/>
  <c r="I82" i="3"/>
  <c r="K51" i="3"/>
  <c r="J51" i="3"/>
  <c r="I52" i="3"/>
  <c r="M51" i="3"/>
  <c r="H79" i="3"/>
  <c r="L79" i="3" s="1"/>
  <c r="L78" i="3"/>
  <c r="L57" i="3"/>
  <c r="H58" i="3"/>
  <c r="J41" i="3"/>
  <c r="K41" i="3"/>
  <c r="I42" i="3"/>
  <c r="M42" i="3" s="1"/>
  <c r="M66" i="3"/>
  <c r="I67" i="3"/>
  <c r="I81" i="3"/>
  <c r="M81" i="3" s="1"/>
  <c r="K24" i="3"/>
  <c r="I25" i="3"/>
  <c r="J24" i="3"/>
  <c r="H88" i="3"/>
  <c r="L88" i="3" s="1"/>
  <c r="H90" i="3"/>
  <c r="L89" i="3"/>
  <c r="H93" i="3"/>
  <c r="K32" i="3"/>
  <c r="J32" i="3"/>
  <c r="I33" i="3"/>
  <c r="J49" i="3"/>
  <c r="K49" i="3"/>
  <c r="I50" i="3"/>
  <c r="I8" i="3"/>
  <c r="I59" i="3"/>
  <c r="H100" i="3"/>
  <c r="J40" i="3"/>
  <c r="M40" i="3"/>
  <c r="K40" i="3"/>
  <c r="I41" i="3"/>
  <c r="M41" i="3" s="1"/>
  <c r="E107" i="3"/>
  <c r="F6" i="3"/>
  <c r="Q6" i="17"/>
  <c r="G6" i="3"/>
  <c r="J48" i="3"/>
  <c r="M48" i="3"/>
  <c r="K48" i="3"/>
  <c r="I49" i="3"/>
  <c r="M49" i="3" s="1"/>
  <c r="H15" i="3"/>
  <c r="L15" i="3" s="1"/>
  <c r="H65" i="3"/>
  <c r="L65" i="3" s="1"/>
  <c r="L54" i="3"/>
  <c r="H55" i="3"/>
  <c r="I73" i="3"/>
  <c r="I19" i="3"/>
  <c r="M18" i="3"/>
  <c r="I45" i="3"/>
  <c r="K44" i="3"/>
  <c r="J44" i="3"/>
  <c r="L31" i="3"/>
  <c r="H32" i="3"/>
  <c r="L32" i="3" s="1"/>
  <c r="L52" i="3"/>
  <c r="H53" i="3"/>
  <c r="M88" i="3"/>
  <c r="I89" i="3"/>
  <c r="M89" i="3" s="1"/>
  <c r="L11" i="3"/>
  <c r="H12" i="3"/>
  <c r="L12" i="3" s="1"/>
  <c r="I87" i="3"/>
  <c r="M85" i="3"/>
  <c r="I86" i="3"/>
  <c r="M86" i="3" s="1"/>
  <c r="L67" i="3"/>
  <c r="H68" i="3"/>
  <c r="H103" i="3"/>
  <c r="L102" i="3"/>
  <c r="H70" i="3"/>
  <c r="I61" i="3"/>
  <c r="M60" i="3"/>
  <c r="K28" i="3"/>
  <c r="I29" i="3"/>
  <c r="M29" i="3" s="1"/>
  <c r="J28" i="3"/>
  <c r="I80" i="3"/>
  <c r="M79" i="3"/>
  <c r="H43" i="3"/>
  <c r="L62" i="3"/>
  <c r="H63" i="3"/>
  <c r="L63" i="3" s="1"/>
  <c r="I17" i="3"/>
  <c r="M16" i="3"/>
  <c r="H14" i="3"/>
  <c r="L13" i="3"/>
  <c r="L104" i="3"/>
  <c r="H105" i="3"/>
  <c r="H95" i="3"/>
  <c r="L94" i="3"/>
  <c r="K23" i="3"/>
  <c r="J23" i="3"/>
  <c r="M23" i="3"/>
  <c r="I24" i="3"/>
  <c r="K38" i="3"/>
  <c r="I39" i="3"/>
  <c r="M39" i="3" s="1"/>
  <c r="J38" i="3"/>
  <c r="M38" i="3"/>
  <c r="M71" i="3"/>
  <c r="I72" i="3"/>
  <c r="M35" i="3"/>
  <c r="K35" i="3"/>
  <c r="J35" i="3"/>
  <c r="I36" i="3"/>
  <c r="M36" i="3" s="1"/>
  <c r="Q24" i="17" l="1"/>
  <c r="Q25" i="17"/>
  <c r="M24" i="3"/>
  <c r="S24" i="3" s="1"/>
  <c r="M80" i="3"/>
  <c r="S80" i="3" s="1"/>
  <c r="S38" i="3"/>
  <c r="R36" i="3"/>
  <c r="H6" i="3"/>
  <c r="L6" i="3" s="1"/>
  <c r="S11" i="3"/>
  <c r="S60" i="3"/>
  <c r="S48" i="3"/>
  <c r="M73" i="3"/>
  <c r="S73" i="3" s="1"/>
  <c r="S10" i="3"/>
  <c r="S83" i="3"/>
  <c r="R57" i="3"/>
  <c r="S91" i="3"/>
  <c r="R21" i="3"/>
  <c r="S71" i="3"/>
  <c r="R54" i="3"/>
  <c r="S78" i="3"/>
  <c r="S94" i="3"/>
  <c r="R85" i="3"/>
  <c r="S47" i="3"/>
  <c r="R76" i="3"/>
  <c r="S63" i="3"/>
  <c r="S103" i="3"/>
  <c r="S106" i="3"/>
  <c r="R73" i="3"/>
  <c r="R27" i="3"/>
  <c r="M53" i="3"/>
  <c r="S53" i="3" s="1"/>
  <c r="R94" i="3"/>
  <c r="T94" i="3" s="1"/>
  <c r="S85" i="3"/>
  <c r="S96" i="3"/>
  <c r="S36" i="3"/>
  <c r="S39" i="3"/>
  <c r="S86" i="3"/>
  <c r="R12" i="3"/>
  <c r="L14" i="3"/>
  <c r="R14" i="3" s="1"/>
  <c r="H7" i="3"/>
  <c r="L103" i="3"/>
  <c r="R103" i="3" s="1"/>
  <c r="T103" i="3" s="1"/>
  <c r="L90" i="3"/>
  <c r="R90" i="3" s="1"/>
  <c r="R71" i="3"/>
  <c r="S18" i="3"/>
  <c r="L55" i="3"/>
  <c r="R55" i="3" s="1"/>
  <c r="M26" i="3"/>
  <c r="S26" i="3" s="1"/>
  <c r="S88" i="3"/>
  <c r="S79" i="3"/>
  <c r="R64" i="3"/>
  <c r="S74" i="3"/>
  <c r="R35" i="3"/>
  <c r="M21" i="3"/>
  <c r="S21" i="3" s="1"/>
  <c r="S9" i="3"/>
  <c r="S28" i="3"/>
  <c r="S51" i="3"/>
  <c r="L43" i="3"/>
  <c r="R43" i="3" s="1"/>
  <c r="S37" i="3"/>
  <c r="M31" i="3"/>
  <c r="S31" i="3" s="1"/>
  <c r="R11" i="3"/>
  <c r="R60" i="3"/>
  <c r="T60" i="3" s="1"/>
  <c r="R98" i="3"/>
  <c r="R67" i="3"/>
  <c r="S99" i="3"/>
  <c r="L106" i="3"/>
  <c r="R106" i="3" s="1"/>
  <c r="T106" i="3" s="1"/>
  <c r="S104" i="3"/>
  <c r="R74" i="3"/>
  <c r="T74" i="3" s="1"/>
  <c r="R39" i="3"/>
  <c r="T39" i="3" s="1"/>
  <c r="L75" i="3"/>
  <c r="R75" i="3" s="1"/>
  <c r="M34" i="3"/>
  <c r="S34" i="3" s="1"/>
  <c r="M62" i="3"/>
  <c r="S62" i="3" s="1"/>
  <c r="M69" i="3"/>
  <c r="S69" i="3" s="1"/>
  <c r="M67" i="3"/>
  <c r="S67" i="3" s="1"/>
  <c r="R92" i="3"/>
  <c r="R45" i="3"/>
  <c r="S65" i="3"/>
  <c r="L48" i="3"/>
  <c r="R48" i="3" s="1"/>
  <c r="T48" i="3" s="1"/>
  <c r="R8" i="3"/>
  <c r="S54" i="3"/>
  <c r="R78" i="3"/>
  <c r="T78" i="3" s="1"/>
  <c r="L93" i="3"/>
  <c r="R93" i="3" s="1"/>
  <c r="R34" i="3"/>
  <c r="M95" i="3"/>
  <c r="S95" i="3" s="1"/>
  <c r="R66" i="3"/>
  <c r="R15" i="3"/>
  <c r="R88" i="3"/>
  <c r="T88" i="3" s="1"/>
  <c r="R79" i="3"/>
  <c r="R104" i="3"/>
  <c r="R72" i="3"/>
  <c r="S44" i="3"/>
  <c r="R86" i="3"/>
  <c r="R89" i="3"/>
  <c r="I6" i="3"/>
  <c r="M6" i="3" s="1"/>
  <c r="L22" i="3"/>
  <c r="R22" i="3" s="1"/>
  <c r="L70" i="3"/>
  <c r="R70" i="3" s="1"/>
  <c r="M17" i="3"/>
  <c r="S17" i="3" s="1"/>
  <c r="M87" i="3"/>
  <c r="S87" i="3" s="1"/>
  <c r="R81" i="3"/>
  <c r="R82" i="3"/>
  <c r="S46" i="3"/>
  <c r="S66" i="3"/>
  <c r="M8" i="3"/>
  <c r="S8" i="3" s="1"/>
  <c r="R44" i="3"/>
  <c r="L105" i="3"/>
  <c r="R105" i="3" s="1"/>
  <c r="S92" i="3"/>
  <c r="R102" i="3"/>
  <c r="S32" i="3"/>
  <c r="S84" i="3"/>
  <c r="M22" i="3"/>
  <c r="S22" i="3" s="1"/>
  <c r="R31" i="3"/>
  <c r="L17" i="3"/>
  <c r="R17" i="3" s="1"/>
  <c r="L47" i="3"/>
  <c r="R47" i="3" s="1"/>
  <c r="T47" i="3" s="1"/>
  <c r="L97" i="3"/>
  <c r="R97" i="3" s="1"/>
  <c r="R77" i="3"/>
  <c r="S16" i="3"/>
  <c r="M19" i="3"/>
  <c r="S19" i="3" s="1"/>
  <c r="R96" i="3"/>
  <c r="R24" i="3"/>
  <c r="L9" i="3"/>
  <c r="R9" i="3" s="1"/>
  <c r="T9" i="3" s="1"/>
  <c r="S43" i="3"/>
  <c r="L28" i="3"/>
  <c r="R28" i="3" s="1"/>
  <c r="T28" i="3" s="1"/>
  <c r="S70" i="3"/>
  <c r="S68" i="3"/>
  <c r="L91" i="3"/>
  <c r="R91" i="3" s="1"/>
  <c r="S102" i="3"/>
  <c r="R19" i="3"/>
  <c r="S55" i="3"/>
  <c r="R59" i="3"/>
  <c r="R50" i="3"/>
  <c r="L29" i="3"/>
  <c r="R29" i="3" s="1"/>
  <c r="R69" i="3"/>
  <c r="S98" i="3"/>
  <c r="R42" i="3"/>
  <c r="L51" i="3"/>
  <c r="R51" i="3" s="1"/>
  <c r="L37" i="3"/>
  <c r="R37" i="3" s="1"/>
  <c r="T37" i="3" s="1"/>
  <c r="R101" i="3"/>
  <c r="S101" i="3"/>
  <c r="R63" i="3"/>
  <c r="S29" i="3"/>
  <c r="S89" i="3"/>
  <c r="R32" i="3"/>
  <c r="M72" i="3"/>
  <c r="S72" i="3" s="1"/>
  <c r="R65" i="3"/>
  <c r="T65" i="3" s="1"/>
  <c r="S49" i="3"/>
  <c r="I7" i="3"/>
  <c r="S41" i="3"/>
  <c r="S81" i="3"/>
  <c r="S42" i="3"/>
  <c r="M25" i="3"/>
  <c r="S25" i="3" s="1"/>
  <c r="S14" i="3"/>
  <c r="R62" i="3"/>
  <c r="S12" i="3"/>
  <c r="M52" i="3"/>
  <c r="S52" i="3" s="1"/>
  <c r="L83" i="3"/>
  <c r="R83" i="3" s="1"/>
  <c r="T83" i="3" s="1"/>
  <c r="R13" i="3"/>
  <c r="S40" i="3"/>
  <c r="M59" i="3"/>
  <c r="S59" i="3" s="1"/>
  <c r="R33" i="3"/>
  <c r="R25" i="3"/>
  <c r="S58" i="3"/>
  <c r="R99" i="3"/>
  <c r="T99" i="3" s="1"/>
  <c r="R16" i="3"/>
  <c r="M45" i="3"/>
  <c r="S45" i="3" s="1"/>
  <c r="R26" i="3"/>
  <c r="S76" i="3"/>
  <c r="M61" i="3"/>
  <c r="S61" i="3" s="1"/>
  <c r="S75" i="3"/>
  <c r="M27" i="3"/>
  <c r="S27" i="3" s="1"/>
  <c r="M50" i="3"/>
  <c r="S50" i="3" s="1"/>
  <c r="M82" i="3"/>
  <c r="S82" i="3" s="1"/>
  <c r="R87" i="3"/>
  <c r="L56" i="3"/>
  <c r="R56" i="3" s="1"/>
  <c r="M90" i="3"/>
  <c r="S90" i="3" s="1"/>
  <c r="L20" i="3"/>
  <c r="R20" i="3" s="1"/>
  <c r="S23" i="3"/>
  <c r="S13" i="3"/>
  <c r="R40" i="3"/>
  <c r="S56" i="3"/>
  <c r="S30" i="3"/>
  <c r="L53" i="3"/>
  <c r="R53" i="3" s="1"/>
  <c r="T53" i="3" s="1"/>
  <c r="M77" i="3"/>
  <c r="S77" i="3" s="1"/>
  <c r="M93" i="3"/>
  <c r="S93" i="3" s="1"/>
  <c r="M33" i="3"/>
  <c r="S33" i="3" s="1"/>
  <c r="L84" i="3"/>
  <c r="R84" i="3" s="1"/>
  <c r="T84" i="3" s="1"/>
  <c r="S64" i="3"/>
  <c r="R46" i="3"/>
  <c r="S20" i="3"/>
  <c r="L95" i="3"/>
  <c r="R95" i="3" s="1"/>
  <c r="L23" i="3"/>
  <c r="R23" i="3" s="1"/>
  <c r="T23" i="3" s="1"/>
  <c r="S35" i="3"/>
  <c r="R10" i="3"/>
  <c r="T10" i="3" s="1"/>
  <c r="R80" i="3"/>
  <c r="R61" i="3"/>
  <c r="M105" i="3"/>
  <c r="S105" i="3" s="1"/>
  <c r="S57" i="3"/>
  <c r="L18" i="3"/>
  <c r="R18" i="3" s="1"/>
  <c r="T18" i="3" s="1"/>
  <c r="S15" i="3"/>
  <c r="L58" i="3"/>
  <c r="R58" i="3" s="1"/>
  <c r="L49" i="3"/>
  <c r="R49" i="3" s="1"/>
  <c r="T49" i="3" s="1"/>
  <c r="R30" i="3"/>
  <c r="L68" i="3"/>
  <c r="R68" i="3" s="1"/>
  <c r="M97" i="3"/>
  <c r="S97" i="3" s="1"/>
  <c r="L41" i="3"/>
  <c r="R41" i="3" s="1"/>
  <c r="R52" i="3"/>
  <c r="R38" i="3"/>
  <c r="T38" i="3" s="1"/>
  <c r="L100" i="3"/>
  <c r="R100" i="3" s="1"/>
  <c r="M100" i="3"/>
  <c r="S100" i="3" s="1"/>
  <c r="T63" i="3" l="1"/>
  <c r="T68" i="3"/>
  <c r="T30" i="3"/>
  <c r="T32" i="3"/>
  <c r="T96" i="3"/>
  <c r="T95" i="3"/>
  <c r="AN95" i="3" s="1"/>
  <c r="T44" i="3"/>
  <c r="T104" i="3"/>
  <c r="AN104" i="3" s="1"/>
  <c r="T58" i="3"/>
  <c r="T79" i="3"/>
  <c r="T55" i="3"/>
  <c r="AN55" i="3" s="1"/>
  <c r="T100" i="3"/>
  <c r="AN100" i="3" s="1"/>
  <c r="T75" i="3"/>
  <c r="AL75" i="3" s="1"/>
  <c r="T43" i="3"/>
  <c r="AN43" i="3" s="1"/>
  <c r="T20" i="3"/>
  <c r="AN20" i="3" s="1"/>
  <c r="X17" i="3"/>
  <c r="T70" i="3"/>
  <c r="T29" i="3"/>
  <c r="T14" i="3"/>
  <c r="AN14" i="3" s="1"/>
  <c r="AL23" i="3"/>
  <c r="AN23" i="3"/>
  <c r="AN49" i="3"/>
  <c r="AL49" i="3"/>
  <c r="AN18" i="3"/>
  <c r="AL18" i="3"/>
  <c r="AN84" i="3"/>
  <c r="AL84" i="3"/>
  <c r="AL53" i="3"/>
  <c r="AN53" i="3"/>
  <c r="T56" i="3"/>
  <c r="W16" i="3"/>
  <c r="AL28" i="3"/>
  <c r="AN28" i="3"/>
  <c r="T97" i="3"/>
  <c r="AL55" i="3"/>
  <c r="AL103" i="3"/>
  <c r="AN103" i="3"/>
  <c r="W23" i="3"/>
  <c r="T91" i="3"/>
  <c r="AN47" i="3"/>
  <c r="AL47" i="3"/>
  <c r="T105" i="3"/>
  <c r="T93" i="3"/>
  <c r="AL48" i="3"/>
  <c r="AN48" i="3"/>
  <c r="AN75" i="3"/>
  <c r="AL106" i="3"/>
  <c r="AN106" i="3"/>
  <c r="X9" i="3"/>
  <c r="AN68" i="3"/>
  <c r="AL68" i="3"/>
  <c r="AN83" i="3"/>
  <c r="AL83" i="3"/>
  <c r="AL37" i="3"/>
  <c r="AN37" i="3"/>
  <c r="AL9" i="3"/>
  <c r="AN9" i="3"/>
  <c r="T17" i="3"/>
  <c r="AN70" i="3"/>
  <c r="AL70" i="3"/>
  <c r="AN58" i="3"/>
  <c r="AL58" i="3"/>
  <c r="T51" i="3"/>
  <c r="W15" i="3"/>
  <c r="AN29" i="3"/>
  <c r="AL29" i="3"/>
  <c r="X11" i="3"/>
  <c r="X10" i="3"/>
  <c r="T90" i="3"/>
  <c r="AL10" i="3"/>
  <c r="AN10" i="3"/>
  <c r="W10" i="3"/>
  <c r="T26" i="3"/>
  <c r="AL99" i="3"/>
  <c r="AN99" i="3"/>
  <c r="T33" i="3"/>
  <c r="T69" i="3"/>
  <c r="X8" i="3"/>
  <c r="AN44" i="3"/>
  <c r="AL44" i="3"/>
  <c r="X18" i="3"/>
  <c r="T81" i="3"/>
  <c r="W21" i="3"/>
  <c r="S6" i="3"/>
  <c r="T66" i="3"/>
  <c r="W18" i="3"/>
  <c r="AN78" i="3"/>
  <c r="AL78" i="3"/>
  <c r="T98" i="3"/>
  <c r="T71" i="3"/>
  <c r="W19" i="3"/>
  <c r="L7" i="3"/>
  <c r="R7" i="3" s="1"/>
  <c r="T27" i="3"/>
  <c r="T85" i="3"/>
  <c r="T54" i="3"/>
  <c r="T57" i="3"/>
  <c r="X7" i="3"/>
  <c r="AN38" i="3"/>
  <c r="AL38" i="3"/>
  <c r="W13" i="3"/>
  <c r="T41" i="3"/>
  <c r="T87" i="3"/>
  <c r="X21" i="3"/>
  <c r="M7" i="3"/>
  <c r="S7" i="3" s="1"/>
  <c r="AL32" i="3"/>
  <c r="AN32" i="3"/>
  <c r="AN63" i="3"/>
  <c r="AL63" i="3"/>
  <c r="T19" i="3"/>
  <c r="T24" i="3"/>
  <c r="T77" i="3"/>
  <c r="T31" i="3"/>
  <c r="W11" i="3"/>
  <c r="T102" i="3"/>
  <c r="AL79" i="3"/>
  <c r="AN79" i="3"/>
  <c r="T15" i="3"/>
  <c r="T11" i="3"/>
  <c r="W7" i="3"/>
  <c r="T64" i="3"/>
  <c r="T12" i="3"/>
  <c r="X19" i="3"/>
  <c r="R6" i="3"/>
  <c r="W12" i="3"/>
  <c r="T36" i="3"/>
  <c r="T52" i="3"/>
  <c r="X16" i="3"/>
  <c r="W8" i="3"/>
  <c r="T16" i="3"/>
  <c r="T25" i="3"/>
  <c r="T42" i="3"/>
  <c r="T50" i="3"/>
  <c r="AL96" i="3"/>
  <c r="AN96" i="3"/>
  <c r="X14" i="3"/>
  <c r="T89" i="3"/>
  <c r="T22" i="3"/>
  <c r="AN88" i="3"/>
  <c r="AL88" i="3"/>
  <c r="T34" i="3"/>
  <c r="T8" i="3"/>
  <c r="T45" i="3"/>
  <c r="AL39" i="3"/>
  <c r="AN39" i="3"/>
  <c r="X15" i="3"/>
  <c r="T35" i="3"/>
  <c r="X22" i="3"/>
  <c r="X12" i="3"/>
  <c r="AL94" i="3"/>
  <c r="AN94" i="3"/>
  <c r="T73" i="3"/>
  <c r="W20" i="3"/>
  <c r="T76" i="3"/>
  <c r="W9" i="3"/>
  <c r="T21" i="3"/>
  <c r="AN30" i="3"/>
  <c r="AL30" i="3"/>
  <c r="W17" i="3"/>
  <c r="T61" i="3"/>
  <c r="T46" i="3"/>
  <c r="W14" i="3"/>
  <c r="T80" i="3"/>
  <c r="T40" i="3"/>
  <c r="X20" i="3"/>
  <c r="T13" i="3"/>
  <c r="T62" i="3"/>
  <c r="X13" i="3"/>
  <c r="AL65" i="3"/>
  <c r="AN65" i="3"/>
  <c r="T101" i="3"/>
  <c r="T59" i="3"/>
  <c r="T82" i="3"/>
  <c r="W22" i="3"/>
  <c r="T86" i="3"/>
  <c r="T72" i="3"/>
  <c r="T92" i="3"/>
  <c r="AN74" i="3"/>
  <c r="AL74" i="3"/>
  <c r="T67" i="3"/>
  <c r="AN60" i="3"/>
  <c r="AL60" i="3"/>
  <c r="X23" i="3"/>
  <c r="AL43" i="3" l="1"/>
  <c r="AL95" i="3"/>
  <c r="AL104" i="3"/>
  <c r="AL100" i="3"/>
  <c r="AL14" i="3"/>
  <c r="AL20" i="3"/>
  <c r="T7" i="3"/>
  <c r="AN7" i="3" s="1"/>
  <c r="AL67" i="3"/>
  <c r="AN67" i="3"/>
  <c r="AN40" i="3"/>
  <c r="AL40" i="3"/>
  <c r="AN61" i="3"/>
  <c r="Y17" i="3"/>
  <c r="AL61" i="3"/>
  <c r="AL76" i="3"/>
  <c r="AN76" i="3"/>
  <c r="Y20" i="3"/>
  <c r="AN8" i="3"/>
  <c r="AL8" i="3"/>
  <c r="AL16" i="3"/>
  <c r="Y8" i="3"/>
  <c r="AN16" i="3"/>
  <c r="AN36" i="3"/>
  <c r="AL36" i="3"/>
  <c r="Y12" i="3"/>
  <c r="AN12" i="3"/>
  <c r="AL12" i="3"/>
  <c r="AL15" i="3"/>
  <c r="AN15" i="3"/>
  <c r="AL77" i="3"/>
  <c r="AN77" i="3"/>
  <c r="AN85" i="3"/>
  <c r="AL85" i="3"/>
  <c r="AL66" i="3"/>
  <c r="Y18" i="3"/>
  <c r="AN66" i="3"/>
  <c r="Y10" i="3"/>
  <c r="AL26" i="3"/>
  <c r="AN26" i="3"/>
  <c r="AL92" i="3"/>
  <c r="AN92" i="3"/>
  <c r="AL82" i="3"/>
  <c r="AN82" i="3"/>
  <c r="AL62" i="3"/>
  <c r="AN62" i="3"/>
  <c r="AN80" i="3"/>
  <c r="AL80" i="3"/>
  <c r="AL35" i="3"/>
  <c r="AN35" i="3"/>
  <c r="AN34" i="3"/>
  <c r="AL34" i="3"/>
  <c r="AN50" i="3"/>
  <c r="AL50" i="3"/>
  <c r="AN64" i="3"/>
  <c r="AL64" i="3"/>
  <c r="AL102" i="3"/>
  <c r="AN102" i="3"/>
  <c r="AN24" i="3"/>
  <c r="AL24" i="3"/>
  <c r="AL27" i="3"/>
  <c r="AN27" i="3"/>
  <c r="AL71" i="3"/>
  <c r="Y19" i="3"/>
  <c r="AN71" i="3"/>
  <c r="X6" i="3"/>
  <c r="X24" i="3" s="1"/>
  <c r="AN93" i="3"/>
  <c r="AL93" i="3"/>
  <c r="AL97" i="3"/>
  <c r="AN97" i="3"/>
  <c r="AL59" i="3"/>
  <c r="AN59" i="3"/>
  <c r="AL21" i="3"/>
  <c r="Y9" i="3"/>
  <c r="AN21" i="3"/>
  <c r="AL73" i="3"/>
  <c r="AN73" i="3"/>
  <c r="AL22" i="3"/>
  <c r="AN22" i="3"/>
  <c r="AN42" i="3"/>
  <c r="AL42" i="3"/>
  <c r="W6" i="3"/>
  <c r="W24" i="3" s="1"/>
  <c r="T6" i="3"/>
  <c r="AN19" i="3"/>
  <c r="AL19" i="3"/>
  <c r="AN87" i="3"/>
  <c r="AL87" i="3"/>
  <c r="AL57" i="3"/>
  <c r="AN57" i="3"/>
  <c r="AN98" i="3"/>
  <c r="AL98" i="3"/>
  <c r="AL69" i="3"/>
  <c r="AN69" i="3"/>
  <c r="AN90" i="3"/>
  <c r="AL90" i="3"/>
  <c r="AL51" i="3"/>
  <c r="AN51" i="3"/>
  <c r="Y15" i="3"/>
  <c r="AL105" i="3"/>
  <c r="AN105" i="3"/>
  <c r="AN72" i="3"/>
  <c r="AL72" i="3"/>
  <c r="AL13" i="3"/>
  <c r="AN13" i="3"/>
  <c r="AN86" i="3"/>
  <c r="Y22" i="3"/>
  <c r="AL86" i="3"/>
  <c r="AN101" i="3"/>
  <c r="AL101" i="3"/>
  <c r="AN46" i="3"/>
  <c r="Y14" i="3"/>
  <c r="AL46" i="3"/>
  <c r="AL45" i="3"/>
  <c r="AN45" i="3"/>
  <c r="AN89" i="3"/>
  <c r="AL89" i="3"/>
  <c r="AL25" i="3"/>
  <c r="AN25" i="3"/>
  <c r="AN52" i="3"/>
  <c r="AL52" i="3"/>
  <c r="Y7" i="3"/>
  <c r="AN11" i="3"/>
  <c r="AL11" i="3"/>
  <c r="AL31" i="3"/>
  <c r="AN31" i="3"/>
  <c r="Y11" i="3"/>
  <c r="Y13" i="3"/>
  <c r="AL41" i="3"/>
  <c r="AN41" i="3"/>
  <c r="AL54" i="3"/>
  <c r="AN54" i="3"/>
  <c r="Y21" i="3"/>
  <c r="AN81" i="3"/>
  <c r="AL81" i="3"/>
  <c r="AL33" i="3"/>
  <c r="AN33" i="3"/>
  <c r="AN17" i="3"/>
  <c r="AL17" i="3"/>
  <c r="Y23" i="3"/>
  <c r="AN91" i="3"/>
  <c r="AL91" i="3"/>
  <c r="Y16" i="3"/>
  <c r="AL56" i="3"/>
  <c r="AN56" i="3"/>
  <c r="AL7" i="3" l="1"/>
  <c r="AH16" i="3"/>
  <c r="AG16" i="3"/>
  <c r="AI16" i="3"/>
  <c r="AF16" i="3"/>
  <c r="AE16" i="3"/>
  <c r="AG19" i="3"/>
  <c r="AE19" i="3"/>
  <c r="AI19" i="3"/>
  <c r="AH19" i="3"/>
  <c r="AF19" i="3"/>
  <c r="AI8" i="3"/>
  <c r="AE8" i="3"/>
  <c r="AF8" i="3"/>
  <c r="AG8" i="3"/>
  <c r="AH8" i="3"/>
  <c r="AE20" i="3"/>
  <c r="AF20" i="3"/>
  <c r="AG20" i="3"/>
  <c r="AI20" i="3"/>
  <c r="AH20" i="3"/>
  <c r="AE23" i="3"/>
  <c r="AF23" i="3"/>
  <c r="AG23" i="3"/>
  <c r="AH23" i="3"/>
  <c r="AI23" i="3"/>
  <c r="AE7" i="3"/>
  <c r="AH7" i="3"/>
  <c r="AF7" i="3"/>
  <c r="AI7" i="3"/>
  <c r="AG7" i="3"/>
  <c r="AE14" i="3"/>
  <c r="AH14" i="3"/>
  <c r="AI14" i="3"/>
  <c r="AG14" i="3"/>
  <c r="AF14" i="3"/>
  <c r="AL6" i="3"/>
  <c r="AL107" i="3" s="1"/>
  <c r="Y6" i="3"/>
  <c r="AN6" i="3"/>
  <c r="AN107" i="3" s="1"/>
  <c r="AG21" i="3"/>
  <c r="AF21" i="3"/>
  <c r="AH21" i="3"/>
  <c r="AE21" i="3"/>
  <c r="AI21" i="3"/>
  <c r="AE11" i="3"/>
  <c r="AI11" i="3"/>
  <c r="AG11" i="3"/>
  <c r="AH11" i="3"/>
  <c r="AF11" i="3"/>
  <c r="AI22" i="3"/>
  <c r="AE22" i="3"/>
  <c r="AH22" i="3"/>
  <c r="AF22" i="3"/>
  <c r="AG22" i="3"/>
  <c r="AF15" i="3"/>
  <c r="AI15" i="3"/>
  <c r="AE15" i="3"/>
  <c r="AG15" i="3"/>
  <c r="AH15" i="3"/>
  <c r="AG9" i="3"/>
  <c r="AE9" i="3"/>
  <c r="AH9" i="3"/>
  <c r="AF9" i="3"/>
  <c r="AI9" i="3"/>
  <c r="AG10" i="3"/>
  <c r="AI10" i="3"/>
  <c r="AE10" i="3"/>
  <c r="AF10" i="3"/>
  <c r="AH10" i="3"/>
  <c r="AF18" i="3"/>
  <c r="AH18" i="3"/>
  <c r="AE18" i="3"/>
  <c r="AG18" i="3"/>
  <c r="AI18" i="3"/>
  <c r="AF12" i="3"/>
  <c r="AI12" i="3"/>
  <c r="AE12" i="3"/>
  <c r="AH12" i="3"/>
  <c r="AG12" i="3"/>
  <c r="AG17" i="3"/>
  <c r="AI17" i="3"/>
  <c r="AF17" i="3"/>
  <c r="AE17" i="3"/>
  <c r="AH17" i="3"/>
  <c r="AG13" i="3"/>
  <c r="AI13" i="3"/>
  <c r="AE13" i="3"/>
  <c r="AH13" i="3"/>
  <c r="AF13" i="3"/>
  <c r="AJ19" i="3" l="1"/>
  <c r="AJ13" i="3"/>
  <c r="AJ21" i="3"/>
  <c r="AJ17" i="3"/>
  <c r="AJ10" i="3"/>
  <c r="AJ22" i="3"/>
  <c r="AJ20" i="3"/>
  <c r="AJ8" i="3"/>
  <c r="AJ14" i="3"/>
  <c r="AJ15" i="3"/>
  <c r="AJ11" i="3"/>
  <c r="AJ7" i="3"/>
  <c r="AJ12" i="3"/>
  <c r="AJ9" i="3"/>
  <c r="AJ18" i="3"/>
  <c r="AE6" i="3"/>
  <c r="AI6" i="3"/>
  <c r="AI24" i="3" s="1"/>
  <c r="AG6" i="3"/>
  <c r="AG24" i="3" s="1"/>
  <c r="Y24" i="3"/>
  <c r="AF6" i="3"/>
  <c r="AF24" i="3" s="1"/>
  <c r="AH6" i="3"/>
  <c r="AH24" i="3" s="1"/>
  <c r="AJ23" i="3"/>
  <c r="AJ16" i="3"/>
  <c r="AG25" i="3" l="1"/>
  <c r="AH25" i="3"/>
  <c r="AI25" i="3"/>
  <c r="AJ6" i="3"/>
  <c r="AJ24" i="3" s="1"/>
  <c r="AJ28" i="3" s="1"/>
  <c r="AE24" i="3"/>
  <c r="AF25" i="3"/>
  <c r="AE25" i="3" l="1"/>
  <c r="AE28" i="3"/>
  <c r="AH28" i="3"/>
  <c r="AG28" i="3"/>
  <c r="AF28" i="3"/>
  <c r="AI28" i="3"/>
  <c r="AJ25" i="3" l="1"/>
  <c r="AE27" i="3" s="1"/>
  <c r="AS6" i="3" s="1"/>
  <c r="R36" i="17" l="1"/>
  <c r="AJ27" i="3"/>
  <c r="AN108" i="3"/>
  <c r="AM47" i="3"/>
  <c r="AP47" i="3" s="1"/>
  <c r="AO58" i="3"/>
  <c r="AO14" i="3"/>
  <c r="AO10" i="3"/>
  <c r="AM44" i="3"/>
  <c r="AP44" i="3" s="1"/>
  <c r="AM78" i="3"/>
  <c r="AP78" i="3" s="1"/>
  <c r="AO32" i="3"/>
  <c r="AO63" i="3"/>
  <c r="AM88" i="3"/>
  <c r="AP88" i="3" s="1"/>
  <c r="AO39" i="3"/>
  <c r="AO94" i="3"/>
  <c r="AM30" i="3"/>
  <c r="AP30" i="3" s="1"/>
  <c r="AO30" i="3"/>
  <c r="AO49" i="3"/>
  <c r="AM28" i="3"/>
  <c r="AP28" i="3" s="1"/>
  <c r="AO55" i="3"/>
  <c r="AM103" i="3"/>
  <c r="AP103" i="3" s="1"/>
  <c r="AM48" i="3"/>
  <c r="AP48" i="3" s="1"/>
  <c r="AO75" i="3"/>
  <c r="AO106" i="3"/>
  <c r="AM43" i="3"/>
  <c r="AP43" i="3" s="1"/>
  <c r="AO29" i="3"/>
  <c r="AM14" i="3"/>
  <c r="AP14" i="3" s="1"/>
  <c r="AM10" i="3"/>
  <c r="AP10" i="3" s="1"/>
  <c r="AO104" i="3"/>
  <c r="AO38" i="3"/>
  <c r="AO79" i="3"/>
  <c r="AM96" i="3"/>
  <c r="AP96" i="3" s="1"/>
  <c r="AO88" i="3"/>
  <c r="AM74" i="3"/>
  <c r="AP74" i="3" s="1"/>
  <c r="AO100" i="3"/>
  <c r="AM23" i="3"/>
  <c r="AP23" i="3" s="1"/>
  <c r="AM18" i="3"/>
  <c r="AP18" i="3" s="1"/>
  <c r="AM95" i="3"/>
  <c r="AP95" i="3" s="1"/>
  <c r="AM84" i="3"/>
  <c r="AP84" i="3" s="1"/>
  <c r="AM53" i="3"/>
  <c r="AP53" i="3" s="1"/>
  <c r="AM55" i="3"/>
  <c r="AP55" i="3" s="1"/>
  <c r="AO103" i="3"/>
  <c r="AO48" i="3"/>
  <c r="AM75" i="3"/>
  <c r="AP75" i="3" s="1"/>
  <c r="AM106" i="3"/>
  <c r="AP106" i="3" s="1"/>
  <c r="AO43" i="3"/>
  <c r="AO68" i="3"/>
  <c r="AM20" i="3"/>
  <c r="AP20" i="3" s="1"/>
  <c r="AO83" i="3"/>
  <c r="AO37" i="3"/>
  <c r="AO9" i="3"/>
  <c r="AO70" i="3"/>
  <c r="AM29" i="3"/>
  <c r="AP29" i="3" s="1"/>
  <c r="AO99" i="3"/>
  <c r="AO44" i="3"/>
  <c r="AM104" i="3"/>
  <c r="AP104" i="3" s="1"/>
  <c r="AM38" i="3"/>
  <c r="AP38" i="3" s="1"/>
  <c r="AM63" i="3"/>
  <c r="AP63" i="3" s="1"/>
  <c r="AM79" i="3"/>
  <c r="AP79" i="3" s="1"/>
  <c r="AO96" i="3"/>
  <c r="AO65" i="3"/>
  <c r="AO74" i="3"/>
  <c r="AM100" i="3"/>
  <c r="AP100" i="3" s="1"/>
  <c r="AO23" i="3"/>
  <c r="AM49" i="3"/>
  <c r="AP49" i="3" s="1"/>
  <c r="AO18" i="3"/>
  <c r="AO95" i="3"/>
  <c r="AO84" i="3"/>
  <c r="AO53" i="3"/>
  <c r="AO28" i="3"/>
  <c r="AO47" i="3"/>
  <c r="AM68" i="3"/>
  <c r="AP68" i="3" s="1"/>
  <c r="AO20" i="3"/>
  <c r="AM83" i="3"/>
  <c r="AP83" i="3" s="1"/>
  <c r="AM37" i="3"/>
  <c r="AP37" i="3" s="1"/>
  <c r="AM9" i="3"/>
  <c r="AP9" i="3" s="1"/>
  <c r="AM70" i="3"/>
  <c r="AP70" i="3" s="1"/>
  <c r="AM58" i="3"/>
  <c r="AP58" i="3" s="1"/>
  <c r="AM99" i="3"/>
  <c r="AP99" i="3" s="1"/>
  <c r="AO78" i="3"/>
  <c r="AM32" i="3"/>
  <c r="AP32" i="3" s="1"/>
  <c r="AM39" i="3"/>
  <c r="AP39" i="3" s="1"/>
  <c r="AM94" i="3"/>
  <c r="AP94" i="3" s="1"/>
  <c r="AM65" i="3"/>
  <c r="AP65" i="3" s="1"/>
  <c r="AM60" i="3"/>
  <c r="AP60" i="3" s="1"/>
  <c r="AO60" i="3"/>
  <c r="AM61" i="3"/>
  <c r="AP61" i="3" s="1"/>
  <c r="AO76" i="3"/>
  <c r="AO8" i="3"/>
  <c r="AO66" i="3"/>
  <c r="AM26" i="3"/>
  <c r="AP26" i="3" s="1"/>
  <c r="AO92" i="3"/>
  <c r="AO82" i="3"/>
  <c r="AO62" i="3"/>
  <c r="AM80" i="3"/>
  <c r="AP80" i="3" s="1"/>
  <c r="AO35" i="3"/>
  <c r="AM34" i="3"/>
  <c r="AP34" i="3" s="1"/>
  <c r="AM50" i="3"/>
  <c r="AP50" i="3" s="1"/>
  <c r="AO64" i="3"/>
  <c r="AM102" i="3"/>
  <c r="AP102" i="3" s="1"/>
  <c r="AO24" i="3"/>
  <c r="AO21" i="3"/>
  <c r="AM73" i="3"/>
  <c r="AP73" i="3" s="1"/>
  <c r="AO22" i="3"/>
  <c r="AO42" i="3"/>
  <c r="AO19" i="3"/>
  <c r="AO86" i="3"/>
  <c r="AO101" i="3"/>
  <c r="AO46" i="3"/>
  <c r="AO45" i="3"/>
  <c r="AO89" i="3"/>
  <c r="AM25" i="3"/>
  <c r="AP25" i="3" s="1"/>
  <c r="AM41" i="3"/>
  <c r="AP41" i="3" s="1"/>
  <c r="AM54" i="3"/>
  <c r="AP54" i="3" s="1"/>
  <c r="AO81" i="3"/>
  <c r="AM33" i="3"/>
  <c r="AP33" i="3" s="1"/>
  <c r="AM17" i="3"/>
  <c r="AP17" i="3" s="1"/>
  <c r="AO25" i="3"/>
  <c r="AO11" i="3"/>
  <c r="AM81" i="3"/>
  <c r="AP81" i="3" s="1"/>
  <c r="AO33" i="3"/>
  <c r="AM91" i="3"/>
  <c r="AP91" i="3" s="1"/>
  <c r="AM76" i="3"/>
  <c r="AP76" i="3" s="1"/>
  <c r="AM8" i="3"/>
  <c r="AP8" i="3" s="1"/>
  <c r="AO16" i="3"/>
  <c r="AO26" i="3"/>
  <c r="AM92" i="3"/>
  <c r="AP92" i="3" s="1"/>
  <c r="AM82" i="3"/>
  <c r="AP82" i="3" s="1"/>
  <c r="AM62" i="3"/>
  <c r="AP62" i="3" s="1"/>
  <c r="AO80" i="3"/>
  <c r="AM35" i="3"/>
  <c r="AP35" i="3" s="1"/>
  <c r="AO34" i="3"/>
  <c r="AO50" i="3"/>
  <c r="AM64" i="3"/>
  <c r="AP64" i="3" s="1"/>
  <c r="AO102" i="3"/>
  <c r="AM24" i="3"/>
  <c r="AP24" i="3" s="1"/>
  <c r="AM27" i="3"/>
  <c r="AP27" i="3" s="1"/>
  <c r="AM71" i="3"/>
  <c r="AP71" i="3" s="1"/>
  <c r="AM87" i="3"/>
  <c r="AP87" i="3" s="1"/>
  <c r="AM57" i="3"/>
  <c r="AP57" i="3" s="1"/>
  <c r="AO98" i="3"/>
  <c r="AM69" i="3"/>
  <c r="AP69" i="3" s="1"/>
  <c r="AO90" i="3"/>
  <c r="AM101" i="3"/>
  <c r="AP101" i="3" s="1"/>
  <c r="AM46" i="3"/>
  <c r="AP46" i="3" s="1"/>
  <c r="AM45" i="3"/>
  <c r="AP45" i="3" s="1"/>
  <c r="AO52" i="3"/>
  <c r="AO17" i="3"/>
  <c r="AM56" i="3"/>
  <c r="AP56" i="3" s="1"/>
  <c r="AM7" i="3"/>
  <c r="AP7" i="3" s="1"/>
  <c r="AO67" i="3"/>
  <c r="AO40" i="3"/>
  <c r="AM16" i="3"/>
  <c r="AP16" i="3" s="1"/>
  <c r="AO36" i="3"/>
  <c r="AO12" i="3"/>
  <c r="AM15" i="3"/>
  <c r="AP15" i="3" s="1"/>
  <c r="AO77" i="3"/>
  <c r="AO85" i="3"/>
  <c r="AO71" i="3"/>
  <c r="AO93" i="3"/>
  <c r="AM97" i="3"/>
  <c r="AP97" i="3" s="1"/>
  <c r="AM59" i="3"/>
  <c r="AP59" i="3" s="1"/>
  <c r="AM19" i="3"/>
  <c r="AP19" i="3" s="1"/>
  <c r="AO87" i="3"/>
  <c r="AO57" i="3"/>
  <c r="AM98" i="3"/>
  <c r="AP98" i="3" s="1"/>
  <c r="AO69" i="3"/>
  <c r="AM90" i="3"/>
  <c r="AP90" i="3" s="1"/>
  <c r="AO51" i="3"/>
  <c r="AO105" i="3"/>
  <c r="AO72" i="3"/>
  <c r="AO13" i="3"/>
  <c r="AM11" i="3"/>
  <c r="AP11" i="3" s="1"/>
  <c r="AO31" i="3"/>
  <c r="AO54" i="3"/>
  <c r="AO91" i="3"/>
  <c r="AO56" i="3"/>
  <c r="AO41" i="3"/>
  <c r="AO7" i="3"/>
  <c r="AM67" i="3"/>
  <c r="AP67" i="3" s="1"/>
  <c r="AM40" i="3"/>
  <c r="AP40" i="3" s="1"/>
  <c r="AO61" i="3"/>
  <c r="AM36" i="3"/>
  <c r="AP36" i="3" s="1"/>
  <c r="AM12" i="3"/>
  <c r="AP12" i="3" s="1"/>
  <c r="AO15" i="3"/>
  <c r="AM77" i="3"/>
  <c r="AP77" i="3" s="1"/>
  <c r="AM85" i="3"/>
  <c r="AP85" i="3" s="1"/>
  <c r="AM66" i="3"/>
  <c r="AP66" i="3" s="1"/>
  <c r="AO27" i="3"/>
  <c r="AM93" i="3"/>
  <c r="AP93" i="3" s="1"/>
  <c r="AO97" i="3"/>
  <c r="AO59" i="3"/>
  <c r="AM21" i="3"/>
  <c r="AP21" i="3" s="1"/>
  <c r="R9" i="17" s="1"/>
  <c r="AO73" i="3"/>
  <c r="AM22" i="3"/>
  <c r="AP22" i="3" s="1"/>
  <c r="AM42" i="3"/>
  <c r="AP42" i="3" s="1"/>
  <c r="AM51" i="3"/>
  <c r="AP51" i="3" s="1"/>
  <c r="AM105" i="3"/>
  <c r="AP105" i="3" s="1"/>
  <c r="AM72" i="3"/>
  <c r="AP72" i="3" s="1"/>
  <c r="AM13" i="3"/>
  <c r="AP13" i="3" s="1"/>
  <c r="AM86" i="3"/>
  <c r="AP86" i="3" s="1"/>
  <c r="AM89" i="3"/>
  <c r="AP89" i="3" s="1"/>
  <c r="AM52" i="3"/>
  <c r="AP52" i="3" s="1"/>
  <c r="AM31" i="3"/>
  <c r="AP31" i="3" s="1"/>
  <c r="AM6" i="3"/>
  <c r="AO6" i="3"/>
  <c r="AI27" i="3"/>
  <c r="AS10" i="3" s="1"/>
  <c r="R40" i="17" s="1"/>
  <c r="W47" i="19" s="1"/>
  <c r="W50" i="19" s="1"/>
  <c r="W51" i="19" s="1"/>
  <c r="AG27" i="3"/>
  <c r="AS8" i="3" s="1"/>
  <c r="R38" i="17" s="1"/>
  <c r="U47" i="19" s="1"/>
  <c r="U50" i="19" s="1"/>
  <c r="U51" i="19" s="1"/>
  <c r="AH27" i="3"/>
  <c r="AS9" i="3" s="1"/>
  <c r="R39" i="17" s="1"/>
  <c r="V47" i="19" s="1"/>
  <c r="V50" i="19" s="1"/>
  <c r="V51" i="19" s="1"/>
  <c r="AF27" i="3"/>
  <c r="AS7" i="3" s="1"/>
  <c r="R37" i="17" s="1"/>
  <c r="T47" i="19" s="1"/>
  <c r="T50" i="19" s="1"/>
  <c r="T51" i="19" s="1"/>
  <c r="R11" i="17" l="1"/>
  <c r="C12" i="36" s="1"/>
  <c r="D12" i="36" s="1"/>
  <c r="R22" i="17"/>
  <c r="R15" i="17"/>
  <c r="R14" i="17"/>
  <c r="R18" i="17"/>
  <c r="AO107" i="3"/>
  <c r="N9" i="19"/>
  <c r="C19" i="36"/>
  <c r="N16" i="19"/>
  <c r="R21" i="17"/>
  <c r="R12" i="17"/>
  <c r="R20" i="17"/>
  <c r="R10" i="17"/>
  <c r="R17" i="17"/>
  <c r="R19" i="17"/>
  <c r="R23" i="17"/>
  <c r="R41" i="17"/>
  <c r="S47" i="19"/>
  <c r="S50" i="19" s="1"/>
  <c r="S51" i="19" s="1"/>
  <c r="AM107" i="3"/>
  <c r="AP107" i="3" s="1"/>
  <c r="AP6" i="3"/>
  <c r="R6" i="17" s="1"/>
  <c r="N20" i="19"/>
  <c r="C23" i="36"/>
  <c r="D23" i="36" s="1"/>
  <c r="N13" i="19"/>
  <c r="C16" i="36"/>
  <c r="D16" i="36" s="1"/>
  <c r="N7" i="19"/>
  <c r="C10" i="36"/>
  <c r="R26" i="17"/>
  <c r="R7" i="17"/>
  <c r="R8" i="17"/>
  <c r="R16" i="17"/>
  <c r="N12" i="19"/>
  <c r="C15" i="36"/>
  <c r="D15" i="36" s="1"/>
  <c r="R13" i="17"/>
  <c r="AS11" i="3"/>
  <c r="C8" i="36" l="1"/>
  <c r="N5" i="19"/>
  <c r="N4" i="19"/>
  <c r="C7" i="36"/>
  <c r="R25" i="17"/>
  <c r="R24" i="17"/>
  <c r="N21" i="19"/>
  <c r="C24" i="36"/>
  <c r="D24" i="36" s="1"/>
  <c r="C21" i="36"/>
  <c r="N18" i="19"/>
  <c r="R29" i="17"/>
  <c r="S18" i="19" s="1"/>
  <c r="D19" i="36"/>
  <c r="U12" i="19"/>
  <c r="O12" i="19"/>
  <c r="P12" i="19" s="1"/>
  <c r="U13" i="19"/>
  <c r="O13" i="19"/>
  <c r="P13" i="19" s="1"/>
  <c r="N17" i="19"/>
  <c r="C20" i="36"/>
  <c r="D20" i="36" s="1"/>
  <c r="R28" i="17"/>
  <c r="N10" i="19"/>
  <c r="C13" i="36"/>
  <c r="D13" i="36" s="1"/>
  <c r="R27" i="17"/>
  <c r="N14" i="19"/>
  <c r="C17" i="36"/>
  <c r="D17" i="36" s="1"/>
  <c r="D10" i="36"/>
  <c r="C18" i="36"/>
  <c r="D18" i="36" s="1"/>
  <c r="N15" i="19"/>
  <c r="C22" i="36"/>
  <c r="D22" i="36" s="1"/>
  <c r="N19" i="19"/>
  <c r="R30" i="17"/>
  <c r="U9" i="19"/>
  <c r="O9" i="19"/>
  <c r="P9" i="19" s="1"/>
  <c r="C14" i="36"/>
  <c r="D14" i="36" s="1"/>
  <c r="N11" i="19"/>
  <c r="C9" i="36"/>
  <c r="N6" i="19"/>
  <c r="O7" i="19"/>
  <c r="P7" i="19" s="1"/>
  <c r="U7" i="19"/>
  <c r="U20" i="19"/>
  <c r="O20" i="19"/>
  <c r="P20" i="19" s="1"/>
  <c r="N8" i="19"/>
  <c r="C11" i="36"/>
  <c r="D11" i="36" s="1"/>
  <c r="O16" i="19"/>
  <c r="P16" i="19" s="1"/>
  <c r="U16" i="19"/>
  <c r="F6" i="19" l="1"/>
  <c r="F8" i="19"/>
  <c r="F9" i="19" s="1"/>
  <c r="O14" i="19"/>
  <c r="P14" i="19" s="1"/>
  <c r="U14" i="19"/>
  <c r="I15" i="36"/>
  <c r="K15" i="36" s="1"/>
  <c r="M15" i="36" s="1"/>
  <c r="I13" i="36"/>
  <c r="K13" i="36" s="1"/>
  <c r="M13" i="36" s="1"/>
  <c r="I11" i="36"/>
  <c r="K11" i="36" s="1"/>
  <c r="M11" i="36" s="1"/>
  <c r="I17" i="36"/>
  <c r="K17" i="36" s="1"/>
  <c r="M17" i="36" s="1"/>
  <c r="I49" i="36"/>
  <c r="K49" i="36" s="1"/>
  <c r="M49" i="36" s="1"/>
  <c r="I7" i="36"/>
  <c r="K7" i="36" s="1"/>
  <c r="M7" i="36" s="1"/>
  <c r="D7" i="36"/>
  <c r="I9" i="36"/>
  <c r="K9" i="36" s="1"/>
  <c r="M9" i="36" s="1"/>
  <c r="H6" i="19"/>
  <c r="U19" i="19"/>
  <c r="O19" i="19"/>
  <c r="P19" i="19" s="1"/>
  <c r="U21" i="19"/>
  <c r="O21" i="19"/>
  <c r="P21" i="19" s="1"/>
  <c r="C6" i="19"/>
  <c r="O4" i="19"/>
  <c r="U4" i="19"/>
  <c r="D9" i="36"/>
  <c r="I21" i="36"/>
  <c r="K21" i="36" s="1"/>
  <c r="M21" i="36" s="1"/>
  <c r="I23" i="36"/>
  <c r="K23" i="36" s="1"/>
  <c r="M23" i="36" s="1"/>
  <c r="G6" i="19"/>
  <c r="U17" i="19"/>
  <c r="O17" i="19"/>
  <c r="P17" i="19" s="1"/>
  <c r="O18" i="19"/>
  <c r="P18" i="19" s="1"/>
  <c r="U18" i="19"/>
  <c r="N22" i="19"/>
  <c r="C25" i="36"/>
  <c r="U5" i="19"/>
  <c r="D6" i="19"/>
  <c r="O5" i="19"/>
  <c r="P5" i="19" s="1"/>
  <c r="U6" i="19"/>
  <c r="O6" i="19"/>
  <c r="P6" i="19" s="1"/>
  <c r="O8" i="19"/>
  <c r="P8" i="19" s="1"/>
  <c r="U8" i="19"/>
  <c r="E6" i="19"/>
  <c r="O11" i="19"/>
  <c r="P11" i="19" s="1"/>
  <c r="U11" i="19"/>
  <c r="U15" i="19"/>
  <c r="O15" i="19"/>
  <c r="P15" i="19" s="1"/>
  <c r="O10" i="19"/>
  <c r="P10" i="19" s="1"/>
  <c r="U10" i="19"/>
  <c r="I47" i="36"/>
  <c r="K47" i="36" s="1"/>
  <c r="M47" i="36" s="1"/>
  <c r="I39" i="36"/>
  <c r="K39" i="36" s="1"/>
  <c r="M39" i="36" s="1"/>
  <c r="I41" i="36"/>
  <c r="K41" i="36" s="1"/>
  <c r="M41" i="36" s="1"/>
  <c r="D21" i="36"/>
  <c r="I43" i="36"/>
  <c r="K43" i="36" s="1"/>
  <c r="M43" i="36" s="1"/>
  <c r="I45" i="36"/>
  <c r="K45" i="36" s="1"/>
  <c r="M45" i="36" s="1"/>
  <c r="D8" i="36"/>
  <c r="I19" i="36"/>
  <c r="K19" i="36" s="1"/>
  <c r="M19" i="36" s="1"/>
  <c r="D8" i="19" l="1"/>
  <c r="D9" i="19" s="1"/>
  <c r="G8" i="19"/>
  <c r="G9" i="19" s="1"/>
  <c r="O22" i="19"/>
  <c r="P22" i="19" s="1"/>
  <c r="P4" i="19"/>
  <c r="E8" i="19"/>
  <c r="E9" i="19" s="1"/>
  <c r="I31" i="36"/>
  <c r="K31" i="36" s="1"/>
  <c r="M31" i="36" s="1"/>
  <c r="I33" i="36"/>
  <c r="K33" i="36" s="1"/>
  <c r="M33" i="36" s="1"/>
  <c r="D25" i="36"/>
  <c r="I35" i="36"/>
  <c r="K35" i="36" s="1"/>
  <c r="M35" i="36" s="1"/>
  <c r="I25" i="36"/>
  <c r="K25" i="36" s="1"/>
  <c r="M25" i="36" s="1"/>
  <c r="I29" i="36"/>
  <c r="K29" i="36" s="1"/>
  <c r="M29" i="36" s="1"/>
  <c r="I27" i="36"/>
  <c r="K27" i="36" s="1"/>
  <c r="M27" i="36" s="1"/>
  <c r="I37" i="36"/>
  <c r="K37" i="36" s="1"/>
  <c r="M37" i="36" s="1"/>
  <c r="I6" i="19"/>
  <c r="D7" i="19" s="1"/>
  <c r="C8" i="19"/>
  <c r="C9" i="19" s="1"/>
  <c r="H8" i="19"/>
  <c r="H9" i="19" s="1"/>
  <c r="C7" i="19" l="1"/>
  <c r="H7" i="19"/>
  <c r="E7" i="19"/>
  <c r="G7" i="19"/>
  <c r="I8" i="19"/>
  <c r="I9" i="19" s="1"/>
  <c r="I7" i="19"/>
  <c r="F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hbrown</author>
  </authors>
  <commentList>
    <comment ref="F7" authorId="0" shapeId="0" xr:uid="{00000000-0006-0000-1300-000001000000}">
      <text>
        <r>
          <rPr>
            <sz val="7"/>
            <color indexed="81"/>
            <rFont val="Times New Roman"/>
            <family val="1"/>
          </rPr>
          <t>One EFT Nurse per 130 births per year. Therefore 0-4 year old population is divided by 5 to determine number of births which would have occurred in one year, then this total is divided by 130 to determine the number of EFT M&amp;CH Nurses required</t>
        </r>
      </text>
    </comment>
    <comment ref="F11" authorId="0" shapeId="0" xr:uid="{00000000-0006-0000-1300-000002000000}">
      <text>
        <r>
          <rPr>
            <sz val="7"/>
            <color indexed="81"/>
            <rFont val="Times New Roman"/>
            <family val="1"/>
          </rPr>
          <t xml:space="preserve">Family Day Care Australia (www.familydaycare.com.au/) states that there are 102,900 children in family day care in Australia. Population of 0-4 year olds in 2010 stood at 1,461088. Therefore the benchmark, based on national conditions, is 102900/1461088 or 70.4 places per 1000 children aged 0-4 years
</t>
        </r>
        <r>
          <rPr>
            <b/>
            <sz val="7"/>
            <color indexed="81"/>
            <rFont val="Times New Roman"/>
            <family val="1"/>
          </rPr>
          <t>Previously</t>
        </r>
        <r>
          <rPr>
            <sz val="7"/>
            <color indexed="81"/>
            <rFont val="Times New Roman"/>
            <family val="1"/>
          </rPr>
          <t xml:space="preserve">
In 2010 there were approximately 574 children aged 0-4 in family day care in Greater Dandenong, and an est. resident population in 2010 [internal projections] of 8,575 0 to 4 year olds. This gives a ratio of 574/8,575 which can be multiplied by the population of 0-4 year olds to give an estimate of demand for family day care </t>
        </r>
      </text>
    </comment>
    <comment ref="F15" authorId="0" shapeId="0" xr:uid="{00000000-0006-0000-1300-000003000000}">
      <text>
        <r>
          <rPr>
            <sz val="8"/>
            <color indexed="81"/>
            <rFont val="Times New Roman"/>
            <family val="1"/>
          </rPr>
          <t xml:space="preserve">The objective of providing kindergarten experience to all four year-olds is taken as a benchmark for kindergarten demand. </t>
        </r>
        <r>
          <rPr>
            <b/>
            <sz val="8"/>
            <color indexed="81"/>
            <rFont val="Times New Roman"/>
            <family val="1"/>
          </rPr>
          <t xml:space="preserve"> 
Previously, a locally based benchmark:</t>
        </r>
        <r>
          <rPr>
            <sz val="8"/>
            <color indexed="81"/>
            <rFont val="Times New Roman"/>
            <family val="1"/>
          </rPr>
          <t xml:space="preserve">
Kinder enrolments 2009 in Greater Dandenong stood at 1,232. Population aged 0-4 in 2009 in this city was 8,479. So the population of 0-4 year olds is multiplied by 1,232 and divided by 8,479, to estimate demand for kindergarten.
</t>
        </r>
        <r>
          <rPr>
            <b/>
            <sz val="8"/>
            <color indexed="81"/>
            <rFont val="Times New Roman"/>
            <family val="1"/>
          </rPr>
          <t>Previously again:</t>
        </r>
        <r>
          <rPr>
            <sz val="8"/>
            <color indexed="81"/>
            <rFont val="Times New Roman"/>
            <family val="1"/>
          </rPr>
          <t xml:space="preserve">
Source Best Start Atlas: which reports that that the ratio between 3-5 yr olds in kindergarten and 4 year old population in Metro Melbourne in 2001, was .925</t>
        </r>
        <r>
          <rPr>
            <sz val="8"/>
            <color indexed="81"/>
            <rFont val="Tahoma"/>
            <family val="2"/>
          </rPr>
          <t xml:space="preserve">
</t>
        </r>
      </text>
    </comment>
    <comment ref="F17" authorId="0" shapeId="0" xr:uid="{00000000-0006-0000-1300-000004000000}">
      <text>
        <r>
          <rPr>
            <sz val="8"/>
            <color indexed="81"/>
            <rFont val="Times New Roman"/>
            <family val="1"/>
          </rPr>
          <t xml:space="preserve">Based on the recommendations of the report 'Planning for Community Infrastructure in Growth Areas', a ratio of 150 places per 1,000 0-5 year olds, or 125 places per 1,000 0-4 year olds, is selected. 
</t>
        </r>
      </text>
    </comment>
    <comment ref="F19" authorId="0" shapeId="0" xr:uid="{00000000-0006-0000-1300-000005000000}">
      <text>
        <r>
          <rPr>
            <sz val="8"/>
            <color indexed="81"/>
            <rFont val="Times New Roman"/>
            <family val="1"/>
          </rPr>
          <t>Primary school Full time enrolments Victoria, 2009 = 458,255. ABS Schools Australia, 2009 Cat: 4221.0
[Part time accounts for about 0.03% of all school enrolments, so it is discounted here]
Population aged 5-11 Victoria, 2009 = 461,643
So population aged 5-9 is multiplied by 458,255/461,643
And population aged 10-14 is multiplied by 458,255/461,643 X 0.4 - so as to select only the 10 and 11 year olds, who account for 0.4 of this age range.</t>
        </r>
      </text>
    </comment>
    <comment ref="F21" authorId="0" shapeId="0" xr:uid="{00000000-0006-0000-1300-000006000000}">
      <text>
        <r>
          <rPr>
            <sz val="8"/>
            <color indexed="81"/>
            <rFont val="Times New Roman"/>
            <family val="1"/>
          </rPr>
          <t>Secondary School enrolments Victoria, 2009 = 385,732 ABS. Schools Australia 2009. Cat: 4221.0
[Part time accounts for about 0.03% of all school enrolments, so its discounted here]
Population aged 12-17 Victoria, 2009 = 414,919
So population aged 10-14 is multiplied by 380,342/414,919 x 3/5 and the same for the 15-19 year old population</t>
        </r>
      </text>
    </comment>
    <comment ref="F39" authorId="0" shapeId="0" xr:uid="{00000000-0006-0000-1300-000007000000}">
      <text>
        <r>
          <rPr>
            <sz val="7"/>
            <color indexed="81"/>
            <rFont val="Times New Roman"/>
            <family val="1"/>
          </rPr>
          <t xml:space="preserve">81.1 places per 1,000 persons aged 70 years or more suggested as a benchmark, as at 30 June 2015, the operational ratio was 81.1 residential care places for every 1,000 people aged 70 years and over. From 1 July 2014, the distinction between high and low care levels was removed. </t>
        </r>
      </text>
    </comment>
    <comment ref="F41" authorId="0" shapeId="0" xr:uid="{00000000-0006-0000-1300-000008000000}">
      <text>
        <r>
          <rPr>
            <sz val="7"/>
            <color indexed="81"/>
            <rFont val="Times New Roman"/>
            <family val="1"/>
          </rPr>
          <t>Department of Health and Aged Care Planning Benchmarks. In 2007 set at 44 per 1000 persons aged 70+ for high care [formerly nursing homes]</t>
        </r>
      </text>
    </comment>
    <comment ref="F43" authorId="0" shapeId="0" xr:uid="{00000000-0006-0000-1300-000009000000}">
      <text>
        <r>
          <rPr>
            <sz val="8"/>
            <color indexed="81"/>
            <rFont val="Times New Roman"/>
            <family val="1"/>
          </rPr>
          <t>In 2007 government announced a target of  21 per 1,000 persons aged 70 or more, and due to rise to 25 by 2011</t>
        </r>
      </text>
    </comment>
    <comment ref="F45" authorId="0" shapeId="0" xr:uid="{00000000-0006-0000-1300-00000A000000}">
      <text>
        <r>
          <rPr>
            <sz val="8"/>
            <color indexed="81"/>
            <rFont val="Times New Roman"/>
            <family val="1"/>
          </rPr>
          <t xml:space="preserve">In 2007 the Federal Government announced a target of 4 per 1,000 persons aged 70+. So population is multiplied by 4/1,000
</t>
        </r>
      </text>
    </comment>
    <comment ref="F47" authorId="0" shapeId="0" xr:uid="{00000000-0006-0000-1300-00000B000000}">
      <text>
        <r>
          <rPr>
            <b/>
            <sz val="8"/>
            <color indexed="81"/>
            <rFont val="Tahoma"/>
            <family val="2"/>
          </rPr>
          <t>provided by Aust. Institute of Health and Welfare. File T29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hbrown</author>
  </authors>
  <commentList>
    <comment ref="E3" authorId="0" shapeId="0" xr:uid="{00000000-0006-0000-1400-000001000000}">
      <text>
        <r>
          <rPr>
            <sz val="9"/>
            <color indexed="81"/>
            <rFont val="Tahoma"/>
            <family val="2"/>
          </rPr>
          <t>Based upon the current accepted ratio of one EFT Nurse per 130 births per year.</t>
        </r>
      </text>
    </comment>
    <comment ref="E5" authorId="0" shapeId="0" xr:uid="{00000000-0006-0000-1400-000002000000}">
      <text>
        <r>
          <rPr>
            <sz val="9"/>
            <color indexed="81"/>
            <rFont val="Tahoma"/>
            <family val="2"/>
          </rPr>
          <t>Based on 64 playgroups and 11,639 0-4 year-olds in Greater Dandenong, in 2017</t>
        </r>
      </text>
    </comment>
    <comment ref="E11" authorId="0" shapeId="0" xr:uid="{00000000-0006-0000-1400-000003000000}">
      <text>
        <r>
          <rPr>
            <sz val="9"/>
            <color indexed="81"/>
            <rFont val="Tahoma"/>
            <family val="2"/>
          </rPr>
          <t xml:space="preserve">Benchmark is the provision of 83 four year-old places, per 100 four year-olds, as the 2015 Australian Early Development Index found that 83% of prep. pupils in this municipality had attended kindergarten or a pre-school program in the previous year. </t>
        </r>
      </text>
    </comment>
    <comment ref="E13" authorId="0" shapeId="0" xr:uid="{00000000-0006-0000-1400-000004000000}">
      <text>
        <r>
          <rPr>
            <sz val="9"/>
            <color indexed="81"/>
            <rFont val="Tahoma"/>
            <family val="2"/>
          </rPr>
          <t xml:space="preserve">Benchmark based upon long day care usage and population in Victoria. In 2014, 120,400 children were attending long day care in Victoria.  Since the population aged 0-5 was 443,000, there was one long day care place per 3.68 children aged 0-5. This equates to a ratio of 21.7 long day care places per 100 children aged 0 to 5 years. Sources: Childhood Education and Care, Australia, June 2014, ABS; Victoria in Future, 2016, Victorian Government.
</t>
        </r>
      </text>
    </comment>
    <comment ref="E35" authorId="0" shapeId="0" xr:uid="{00000000-0006-0000-1400-000005000000}">
      <text>
        <r>
          <rPr>
            <sz val="9"/>
            <color indexed="81"/>
            <rFont val="Tahoma"/>
            <family val="2"/>
          </rPr>
          <t xml:space="preserve">81.1 places per 1,000 persons aged 70 years or more suggested as a benchmark, as at 30 June 2015, the operational ratio was 81.1 residential care places for every 1,000 people aged 70 years and over. From 1 July 2014, the distinction between high and low care levels was removed.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hbrown</author>
  </authors>
  <commentList>
    <comment ref="G8" authorId="0" shapeId="0" xr:uid="{00000000-0006-0000-1900-00000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 authorId="0" shapeId="0" xr:uid="{00000000-0006-0000-1900-00000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 authorId="0" shapeId="0" xr:uid="{00000000-0006-0000-1900-00000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29" authorId="0" shapeId="0" xr:uid="{00000000-0006-0000-1900-00000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29" authorId="0" shapeId="0" xr:uid="{00000000-0006-0000-1900-00000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29" authorId="0" shapeId="0" xr:uid="{00000000-0006-0000-1900-00000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0" authorId="0" shapeId="0" xr:uid="{00000000-0006-0000-1900-00000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0" authorId="0" shapeId="0" xr:uid="{00000000-0006-0000-1900-00000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0" authorId="0" shapeId="0" xr:uid="{00000000-0006-0000-1900-00000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1" authorId="0" shapeId="0" xr:uid="{00000000-0006-0000-1900-00000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1" authorId="0" shapeId="0" xr:uid="{00000000-0006-0000-1900-00000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1" authorId="0" shapeId="0" xr:uid="{00000000-0006-0000-1900-00000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2" authorId="0" shapeId="0" xr:uid="{00000000-0006-0000-1900-00000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2" authorId="0" shapeId="0" xr:uid="{00000000-0006-0000-1900-00000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2" authorId="0" shapeId="0" xr:uid="{00000000-0006-0000-1900-00000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3" authorId="0" shapeId="0" xr:uid="{00000000-0006-0000-1900-00001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3" authorId="0" shapeId="0" xr:uid="{00000000-0006-0000-1900-00001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3" authorId="0" shapeId="0" xr:uid="{00000000-0006-0000-1900-00001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4" authorId="0" shapeId="0" xr:uid="{00000000-0006-0000-1900-00001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4" authorId="0" shapeId="0" xr:uid="{00000000-0006-0000-1900-00001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4" authorId="0" shapeId="0" xr:uid="{00000000-0006-0000-1900-00001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55" authorId="0" shapeId="0" xr:uid="{00000000-0006-0000-1900-00001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55" authorId="0" shapeId="0" xr:uid="{00000000-0006-0000-1900-00001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55" authorId="0" shapeId="0" xr:uid="{00000000-0006-0000-1900-00001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76" authorId="0" shapeId="0" xr:uid="{00000000-0006-0000-1900-00001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76" authorId="0" shapeId="0" xr:uid="{00000000-0006-0000-1900-00001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76" authorId="0" shapeId="0" xr:uid="{00000000-0006-0000-1900-00001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97" authorId="0" shapeId="0" xr:uid="{00000000-0006-0000-1900-00001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97" authorId="0" shapeId="0" xr:uid="{00000000-0006-0000-1900-00001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97" authorId="0" shapeId="0" xr:uid="{00000000-0006-0000-1900-00001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218" authorId="0" shapeId="0" xr:uid="{00000000-0006-0000-1900-00001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218" authorId="0" shapeId="0" xr:uid="{00000000-0006-0000-1900-00002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218" authorId="0" shapeId="0" xr:uid="{00000000-0006-0000-1900-00002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239" authorId="0" shapeId="0" xr:uid="{00000000-0006-0000-1900-00002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239" authorId="0" shapeId="0" xr:uid="{00000000-0006-0000-1900-00002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239" authorId="0" shapeId="0" xr:uid="{00000000-0006-0000-1900-00002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260" authorId="0" shapeId="0" xr:uid="{00000000-0006-0000-1900-00002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260" authorId="0" shapeId="0" xr:uid="{00000000-0006-0000-1900-00002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260" authorId="0" shapeId="0" xr:uid="{00000000-0006-0000-1900-00002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281" authorId="0" shapeId="0" xr:uid="{00000000-0006-0000-1900-00002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281" authorId="0" shapeId="0" xr:uid="{00000000-0006-0000-1900-00002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281" authorId="0" shapeId="0" xr:uid="{00000000-0006-0000-1900-00002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302" authorId="0" shapeId="0" xr:uid="{00000000-0006-0000-1900-00002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302" authorId="0" shapeId="0" xr:uid="{00000000-0006-0000-1900-00002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302" authorId="0" shapeId="0" xr:uid="{00000000-0006-0000-1900-00002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323" authorId="0" shapeId="0" xr:uid="{00000000-0006-0000-1900-00002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323" authorId="0" shapeId="0" xr:uid="{00000000-0006-0000-1900-00002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323" authorId="0" shapeId="0" xr:uid="{00000000-0006-0000-1900-00003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344" authorId="0" shapeId="0" xr:uid="{00000000-0006-0000-1900-00003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344" authorId="0" shapeId="0" xr:uid="{00000000-0006-0000-1900-00003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344" authorId="0" shapeId="0" xr:uid="{00000000-0006-0000-1900-00003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365" authorId="0" shapeId="0" xr:uid="{00000000-0006-0000-1900-00003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365" authorId="0" shapeId="0" xr:uid="{00000000-0006-0000-1900-00003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365" authorId="0" shapeId="0" xr:uid="{00000000-0006-0000-1900-00003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386" authorId="0" shapeId="0" xr:uid="{00000000-0006-0000-1900-00003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386" authorId="0" shapeId="0" xr:uid="{00000000-0006-0000-1900-00003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386" authorId="0" shapeId="0" xr:uid="{00000000-0006-0000-1900-00003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407" authorId="0" shapeId="0" xr:uid="{00000000-0006-0000-1900-00003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407" authorId="0" shapeId="0" xr:uid="{00000000-0006-0000-1900-00003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407" authorId="0" shapeId="0" xr:uid="{00000000-0006-0000-1900-00003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428" authorId="0" shapeId="0" xr:uid="{00000000-0006-0000-1900-00003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428" authorId="0" shapeId="0" xr:uid="{00000000-0006-0000-1900-00003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428" authorId="0" shapeId="0" xr:uid="{00000000-0006-0000-1900-00003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449" authorId="0" shapeId="0" xr:uid="{00000000-0006-0000-1900-00004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449" authorId="0" shapeId="0" xr:uid="{00000000-0006-0000-1900-00004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449" authorId="0" shapeId="0" xr:uid="{00000000-0006-0000-1900-00004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470" authorId="0" shapeId="0" xr:uid="{00000000-0006-0000-1900-00004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470" authorId="0" shapeId="0" xr:uid="{00000000-0006-0000-1900-00004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470" authorId="0" shapeId="0" xr:uid="{00000000-0006-0000-1900-00004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491" authorId="0" shapeId="0" xr:uid="{00000000-0006-0000-1900-00004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491" authorId="0" shapeId="0" xr:uid="{00000000-0006-0000-1900-00004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491" authorId="0" shapeId="0" xr:uid="{00000000-0006-0000-1900-00004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12" authorId="0" shapeId="0" xr:uid="{00000000-0006-0000-1900-00004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12" authorId="0" shapeId="0" xr:uid="{00000000-0006-0000-1900-00004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12" authorId="0" shapeId="0" xr:uid="{00000000-0006-0000-1900-00004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33" authorId="0" shapeId="0" xr:uid="{00000000-0006-0000-1900-00004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33" authorId="0" shapeId="0" xr:uid="{00000000-0006-0000-1900-00004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33" authorId="0" shapeId="0" xr:uid="{00000000-0006-0000-1900-00004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54" authorId="0" shapeId="0" xr:uid="{00000000-0006-0000-1900-00004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54" authorId="0" shapeId="0" xr:uid="{00000000-0006-0000-1900-00005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54" authorId="0" shapeId="0" xr:uid="{00000000-0006-0000-1900-00005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75" authorId="0" shapeId="0" xr:uid="{00000000-0006-0000-1900-00005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75" authorId="0" shapeId="0" xr:uid="{00000000-0006-0000-1900-00005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75" authorId="0" shapeId="0" xr:uid="{00000000-0006-0000-1900-00005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96" authorId="0" shapeId="0" xr:uid="{00000000-0006-0000-1900-00005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96" authorId="0" shapeId="0" xr:uid="{00000000-0006-0000-1900-00005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96" authorId="0" shapeId="0" xr:uid="{00000000-0006-0000-1900-00005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617" authorId="0" shapeId="0" xr:uid="{00000000-0006-0000-1900-00005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617" authorId="0" shapeId="0" xr:uid="{00000000-0006-0000-1900-00005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617" authorId="0" shapeId="0" xr:uid="{00000000-0006-0000-1900-00005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638" authorId="0" shapeId="0" xr:uid="{00000000-0006-0000-1900-00005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638" authorId="0" shapeId="0" xr:uid="{00000000-0006-0000-1900-00005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638" authorId="0" shapeId="0" xr:uid="{00000000-0006-0000-1900-00005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659" authorId="0" shapeId="0" xr:uid="{00000000-0006-0000-1900-00005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659" authorId="0" shapeId="0" xr:uid="{00000000-0006-0000-1900-00005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659" authorId="0" shapeId="0" xr:uid="{00000000-0006-0000-1900-00006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680" authorId="0" shapeId="0" xr:uid="{00000000-0006-0000-1900-00006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680" authorId="0" shapeId="0" xr:uid="{00000000-0006-0000-1900-00006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680" authorId="0" shapeId="0" xr:uid="{00000000-0006-0000-1900-00006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01" authorId="0" shapeId="0" xr:uid="{00000000-0006-0000-1900-00006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01" authorId="0" shapeId="0" xr:uid="{00000000-0006-0000-1900-00006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01" authorId="0" shapeId="0" xr:uid="{00000000-0006-0000-1900-00006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22" authorId="0" shapeId="0" xr:uid="{00000000-0006-0000-1900-00006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22" authorId="0" shapeId="0" xr:uid="{00000000-0006-0000-1900-00006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22" authorId="0" shapeId="0" xr:uid="{00000000-0006-0000-1900-00006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43" authorId="0" shapeId="0" xr:uid="{00000000-0006-0000-1900-00006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43" authorId="0" shapeId="0" xr:uid="{00000000-0006-0000-1900-00006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43" authorId="0" shapeId="0" xr:uid="{00000000-0006-0000-1900-00006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64" authorId="0" shapeId="0" xr:uid="{00000000-0006-0000-1900-00006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64" authorId="0" shapeId="0" xr:uid="{00000000-0006-0000-1900-00006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64" authorId="0" shapeId="0" xr:uid="{00000000-0006-0000-1900-00006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85" authorId="0" shapeId="0" xr:uid="{00000000-0006-0000-1900-00007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85" authorId="0" shapeId="0" xr:uid="{00000000-0006-0000-1900-00007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85" authorId="0" shapeId="0" xr:uid="{00000000-0006-0000-1900-00007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806" authorId="0" shapeId="0" xr:uid="{00000000-0006-0000-1900-00007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06" authorId="0" shapeId="0" xr:uid="{00000000-0006-0000-1900-00007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06" authorId="0" shapeId="0" xr:uid="{00000000-0006-0000-1900-00007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827" authorId="0" shapeId="0" xr:uid="{00000000-0006-0000-1900-00007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27" authorId="0" shapeId="0" xr:uid="{00000000-0006-0000-1900-00007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27" authorId="0" shapeId="0" xr:uid="{00000000-0006-0000-1900-00007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848" authorId="0" shapeId="0" xr:uid="{00000000-0006-0000-1900-00007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48" authorId="0" shapeId="0" xr:uid="{00000000-0006-0000-1900-00007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48" authorId="0" shapeId="0" xr:uid="{00000000-0006-0000-1900-00007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869" authorId="0" shapeId="0" xr:uid="{00000000-0006-0000-1900-00007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69" authorId="0" shapeId="0" xr:uid="{00000000-0006-0000-1900-00007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69" authorId="0" shapeId="0" xr:uid="{00000000-0006-0000-1900-00007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890" authorId="0" shapeId="0" xr:uid="{00000000-0006-0000-1900-00007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90" authorId="0" shapeId="0" xr:uid="{00000000-0006-0000-1900-00008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90" authorId="0" shapeId="0" xr:uid="{00000000-0006-0000-1900-00008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11" authorId="0" shapeId="0" xr:uid="{00000000-0006-0000-1900-00008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11" authorId="0" shapeId="0" xr:uid="{00000000-0006-0000-1900-00008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11" authorId="0" shapeId="0" xr:uid="{00000000-0006-0000-1900-00008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32" authorId="0" shapeId="0" xr:uid="{00000000-0006-0000-1900-00008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32" authorId="0" shapeId="0" xr:uid="{00000000-0006-0000-1900-00008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32" authorId="0" shapeId="0" xr:uid="{00000000-0006-0000-1900-00008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53" authorId="0" shapeId="0" xr:uid="{00000000-0006-0000-1900-00008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53" authorId="0" shapeId="0" xr:uid="{00000000-0006-0000-1900-00008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53" authorId="0" shapeId="0" xr:uid="{00000000-0006-0000-1900-00008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74" authorId="0" shapeId="0" xr:uid="{00000000-0006-0000-1900-00008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74" authorId="0" shapeId="0" xr:uid="{00000000-0006-0000-1900-00008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74" authorId="0" shapeId="0" xr:uid="{00000000-0006-0000-1900-00008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95" authorId="0" shapeId="0" xr:uid="{00000000-0006-0000-1900-00008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95" authorId="0" shapeId="0" xr:uid="{00000000-0006-0000-1900-00008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95" authorId="0" shapeId="0" xr:uid="{00000000-0006-0000-1900-00009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016" authorId="0" shapeId="0" xr:uid="{00000000-0006-0000-1900-00009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016" authorId="0" shapeId="0" xr:uid="{00000000-0006-0000-1900-00009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016" authorId="0" shapeId="0" xr:uid="{00000000-0006-0000-1900-00009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037" authorId="0" shapeId="0" xr:uid="{00000000-0006-0000-1900-00009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037" authorId="0" shapeId="0" xr:uid="{00000000-0006-0000-1900-00009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037" authorId="0" shapeId="0" xr:uid="{00000000-0006-0000-1900-00009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058" authorId="0" shapeId="0" xr:uid="{00000000-0006-0000-1900-00009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058" authorId="0" shapeId="0" xr:uid="{00000000-0006-0000-1900-00009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058" authorId="0" shapeId="0" xr:uid="{00000000-0006-0000-1900-00009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079" authorId="0" shapeId="0" xr:uid="{00000000-0006-0000-1900-00009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079" authorId="0" shapeId="0" xr:uid="{00000000-0006-0000-1900-00009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079" authorId="0" shapeId="0" xr:uid="{00000000-0006-0000-1900-00009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00" authorId="0" shapeId="0" xr:uid="{00000000-0006-0000-1900-00009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00" authorId="0" shapeId="0" xr:uid="{00000000-0006-0000-1900-00009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00" authorId="0" shapeId="0" xr:uid="{00000000-0006-0000-1900-00009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21" authorId="0" shapeId="0" xr:uid="{00000000-0006-0000-1900-0000A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21" authorId="0" shapeId="0" xr:uid="{00000000-0006-0000-1900-0000A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21" authorId="0" shapeId="0" xr:uid="{00000000-0006-0000-1900-0000A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42" authorId="0" shapeId="0" xr:uid="{00000000-0006-0000-1900-0000A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42" authorId="0" shapeId="0" xr:uid="{00000000-0006-0000-1900-0000A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42" authorId="0" shapeId="0" xr:uid="{00000000-0006-0000-1900-0000A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63" authorId="0" shapeId="0" xr:uid="{00000000-0006-0000-1900-0000A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63" authorId="0" shapeId="0" xr:uid="{00000000-0006-0000-1900-0000A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63" authorId="0" shapeId="0" xr:uid="{00000000-0006-0000-1900-0000A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84" authorId="0" shapeId="0" xr:uid="{00000000-0006-0000-1900-0000A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84" authorId="0" shapeId="0" xr:uid="{00000000-0006-0000-1900-0000A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84" authorId="0" shapeId="0" xr:uid="{00000000-0006-0000-1900-0000A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205" authorId="0" shapeId="0" xr:uid="{00000000-0006-0000-1900-0000A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205" authorId="0" shapeId="0" xr:uid="{00000000-0006-0000-1900-0000A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205" authorId="0" shapeId="0" xr:uid="{00000000-0006-0000-1900-0000A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226" authorId="0" shapeId="0" xr:uid="{00000000-0006-0000-1900-0000A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226" authorId="0" shapeId="0" xr:uid="{00000000-0006-0000-1900-0000B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226" authorId="0" shapeId="0" xr:uid="{00000000-0006-0000-1900-0000B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247" authorId="0" shapeId="0" xr:uid="{00000000-0006-0000-1900-0000B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247" authorId="0" shapeId="0" xr:uid="{00000000-0006-0000-1900-0000B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247" authorId="0" shapeId="0" xr:uid="{00000000-0006-0000-1900-0000B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268" authorId="0" shapeId="0" xr:uid="{00000000-0006-0000-1900-0000B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268" authorId="0" shapeId="0" xr:uid="{00000000-0006-0000-1900-0000B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268" authorId="0" shapeId="0" xr:uid="{00000000-0006-0000-1900-0000B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289" authorId="0" shapeId="0" xr:uid="{00000000-0006-0000-1900-0000B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289" authorId="0" shapeId="0" xr:uid="{00000000-0006-0000-1900-0000B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289" authorId="0" shapeId="0" xr:uid="{00000000-0006-0000-1900-0000B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10" authorId="0" shapeId="0" xr:uid="{00000000-0006-0000-1900-0000B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10" authorId="0" shapeId="0" xr:uid="{00000000-0006-0000-1900-0000B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10" authorId="0" shapeId="0" xr:uid="{00000000-0006-0000-1900-0000B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31" authorId="0" shapeId="0" xr:uid="{00000000-0006-0000-1900-0000B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31" authorId="0" shapeId="0" xr:uid="{00000000-0006-0000-1900-0000B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31" authorId="0" shapeId="0" xr:uid="{00000000-0006-0000-1900-0000C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52" authorId="0" shapeId="0" xr:uid="{00000000-0006-0000-1900-0000C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52" authorId="0" shapeId="0" xr:uid="{00000000-0006-0000-1900-0000C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52" authorId="0" shapeId="0" xr:uid="{00000000-0006-0000-1900-0000C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73" authorId="0" shapeId="0" xr:uid="{00000000-0006-0000-1900-0000C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73" authorId="0" shapeId="0" xr:uid="{00000000-0006-0000-1900-0000C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73" authorId="0" shapeId="0" xr:uid="{00000000-0006-0000-1900-0000C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94" authorId="0" shapeId="0" xr:uid="{00000000-0006-0000-1900-0000C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94" authorId="0" shapeId="0" xr:uid="{00000000-0006-0000-1900-0000C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94" authorId="0" shapeId="0" xr:uid="{00000000-0006-0000-1900-0000C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415" authorId="0" shapeId="0" xr:uid="{00000000-0006-0000-1900-0000C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415" authorId="0" shapeId="0" xr:uid="{00000000-0006-0000-1900-0000C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415" authorId="0" shapeId="0" xr:uid="{00000000-0006-0000-1900-0000C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436" authorId="0" shapeId="0" xr:uid="{00000000-0006-0000-1900-0000C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436" authorId="0" shapeId="0" xr:uid="{00000000-0006-0000-1900-0000C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436" authorId="0" shapeId="0" xr:uid="{00000000-0006-0000-1900-0000C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457" authorId="0" shapeId="0" xr:uid="{00000000-0006-0000-1900-0000D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457" authorId="0" shapeId="0" xr:uid="{00000000-0006-0000-1900-0000D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457" authorId="0" shapeId="0" xr:uid="{00000000-0006-0000-1900-0000D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478" authorId="0" shapeId="0" xr:uid="{00000000-0006-0000-1900-0000D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478" authorId="0" shapeId="0" xr:uid="{00000000-0006-0000-1900-0000D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478" authorId="0" shapeId="0" xr:uid="{00000000-0006-0000-1900-0000D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499" authorId="0" shapeId="0" xr:uid="{00000000-0006-0000-1900-0000D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499" authorId="0" shapeId="0" xr:uid="{00000000-0006-0000-1900-0000D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499" authorId="0" shapeId="0" xr:uid="{00000000-0006-0000-1900-0000D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520" authorId="0" shapeId="0" xr:uid="{00000000-0006-0000-1900-0000D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520" authorId="0" shapeId="0" xr:uid="{00000000-0006-0000-1900-0000D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520" authorId="0" shapeId="0" xr:uid="{00000000-0006-0000-1900-0000D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541" authorId="0" shapeId="0" xr:uid="{00000000-0006-0000-1900-0000D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541" authorId="0" shapeId="0" xr:uid="{00000000-0006-0000-1900-0000D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541" authorId="0" shapeId="0" xr:uid="{00000000-0006-0000-1900-0000D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562" authorId="0" shapeId="0" xr:uid="{00000000-0006-0000-1900-0000D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562" authorId="0" shapeId="0" xr:uid="{00000000-0006-0000-1900-0000E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562" authorId="0" shapeId="0" xr:uid="{00000000-0006-0000-1900-0000E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583" authorId="0" shapeId="0" xr:uid="{00000000-0006-0000-1900-0000E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583" authorId="0" shapeId="0" xr:uid="{00000000-0006-0000-1900-0000E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583" authorId="0" shapeId="0" xr:uid="{00000000-0006-0000-1900-0000E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604" authorId="0" shapeId="0" xr:uid="{00000000-0006-0000-1900-0000E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604" authorId="0" shapeId="0" xr:uid="{00000000-0006-0000-1900-0000E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604" authorId="0" shapeId="0" xr:uid="{00000000-0006-0000-1900-0000E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625" authorId="0" shapeId="0" xr:uid="{00000000-0006-0000-1900-0000E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625" authorId="0" shapeId="0" xr:uid="{00000000-0006-0000-1900-0000E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625" authorId="0" shapeId="0" xr:uid="{00000000-0006-0000-1900-0000E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646" authorId="0" shapeId="0" xr:uid="{00000000-0006-0000-1900-0000E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646" authorId="0" shapeId="0" xr:uid="{00000000-0006-0000-1900-0000E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646" authorId="0" shapeId="0" xr:uid="{00000000-0006-0000-1900-0000E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hbrown</author>
  </authors>
  <commentList>
    <comment ref="M5" authorId="0" shapeId="0" xr:uid="{00000000-0006-0000-1A00-000001000000}">
      <text>
        <r>
          <rPr>
            <sz val="10"/>
            <color indexed="81"/>
            <rFont val="Calibri"/>
            <family val="2"/>
          </rPr>
          <t xml:space="preserve">The figures below were originally derived from the Census 2006. The metropolitan figures though, have been calibrated, that is, they have been multiplied by the number of dwellings inferred to exist on the basis of the Vic Govt. populations and dwelling counts for 2011 and divided by the actual number of dwellings believed to exist at this time. This eliminates the disparity between estimated dwellings - Vic Govt, 2011 and inferred numbers of dwellings. And this removes the abrupt adjustment to the population made necessary under the household priority system - number 4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hbrown</author>
  </authors>
  <commentList>
    <comment ref="K7" authorId="0" shapeId="0" xr:uid="{00000000-0006-0000-1D00-000001000000}">
      <text>
        <r>
          <rPr>
            <sz val="8"/>
            <color indexed="81"/>
            <rFont val="Tahoma"/>
            <family val="2"/>
          </rPr>
          <t>Based on the population profile of the Bangholme Cabin Park, as at 2006</t>
        </r>
        <r>
          <rPr>
            <sz val="8"/>
            <color indexed="81"/>
            <rFont val="Tahoma"/>
            <family val="2"/>
          </rPr>
          <t xml:space="preserve">
</t>
        </r>
      </text>
    </comment>
    <comment ref="L7" authorId="0" shapeId="0" xr:uid="{00000000-0006-0000-1D00-000002000000}">
      <text>
        <r>
          <rPr>
            <sz val="8"/>
            <color indexed="81"/>
            <rFont val="Tahoma"/>
            <family val="2"/>
          </rPr>
          <t xml:space="preserve">the age profile of the Valley Village Mews retirement village in Dandenong, as described by its manager, </t>
        </r>
      </text>
    </comment>
  </commentList>
</comments>
</file>

<file path=xl/sharedStrings.xml><?xml version="1.0" encoding="utf-8"?>
<sst xmlns="http://schemas.openxmlformats.org/spreadsheetml/2006/main" count="12273" uniqueCount="4132">
  <si>
    <t>Campbells Creek</t>
  </si>
  <si>
    <t>Cann River</t>
  </si>
  <si>
    <t>Cannons Creek</t>
  </si>
  <si>
    <t>Cape Paterson</t>
  </si>
  <si>
    <t>Cape Schanck</t>
  </si>
  <si>
    <t>Cape Woolamai</t>
  </si>
  <si>
    <t>Caramut</t>
  </si>
  <si>
    <t>Cardigan</t>
  </si>
  <si>
    <t>Cardigan Village</t>
  </si>
  <si>
    <t>Cardross</t>
  </si>
  <si>
    <t>Carisbrook</t>
  </si>
  <si>
    <t>Carlsruhe</t>
  </si>
  <si>
    <t>Casterton</t>
  </si>
  <si>
    <t>Castlemaine</t>
  </si>
  <si>
    <t>Catani</t>
  </si>
  <si>
    <t>Cavendish</t>
  </si>
  <si>
    <t>Cheshunt</t>
  </si>
  <si>
    <t>Chewton</t>
  </si>
  <si>
    <t>Chiltern</t>
  </si>
  <si>
    <t>Chum Creek</t>
  </si>
  <si>
    <t>Clifton Springs</t>
  </si>
  <si>
    <t>Clonbinane</t>
  </si>
  <si>
    <t>Cobains</t>
  </si>
  <si>
    <t>Cobden</t>
  </si>
  <si>
    <t>Cobram</t>
  </si>
  <si>
    <t>Cocoroc</t>
  </si>
  <si>
    <t>Cohuna</t>
  </si>
  <si>
    <t>Colac</t>
  </si>
  <si>
    <t>Colac West</t>
  </si>
  <si>
    <t>Colbinabbin</t>
  </si>
  <si>
    <t>Coleraine</t>
  </si>
  <si>
    <t>Colignan</t>
  </si>
  <si>
    <t>Concongella</t>
  </si>
  <si>
    <t>Condah</t>
  </si>
  <si>
    <t>Congupna</t>
  </si>
  <si>
    <t>Connewarre</t>
  </si>
  <si>
    <t>Coongulla</t>
  </si>
  <si>
    <t>Cooriemungle</t>
  </si>
  <si>
    <t>Cora Lynn</t>
  </si>
  <si>
    <t>Coronet Bay</t>
  </si>
  <si>
    <t>Corop</t>
  </si>
  <si>
    <t>Corryong</t>
  </si>
  <si>
    <t>Cottles Bridge</t>
  </si>
  <si>
    <t>Cowes</t>
  </si>
  <si>
    <t>Cowwarr</t>
  </si>
  <si>
    <t>Creswick</t>
  </si>
  <si>
    <t>Cudgewa</t>
  </si>
  <si>
    <t>Culgoa</t>
  </si>
  <si>
    <t>Dales Creek</t>
  </si>
  <si>
    <t>Dalyston</t>
  </si>
  <si>
    <t>Dargo</t>
  </si>
  <si>
    <t>Darley</t>
  </si>
  <si>
    <t>Darnum</t>
  </si>
  <si>
    <t>Darraweit Guim</t>
  </si>
  <si>
    <t>Daylesford</t>
  </si>
  <si>
    <t>Deans Marsh</t>
  </si>
  <si>
    <t>Dederang</t>
  </si>
  <si>
    <t>Deep Lead</t>
  </si>
  <si>
    <t>Denison</t>
  </si>
  <si>
    <t>Dennington</t>
  </si>
  <si>
    <t>Dereel</t>
  </si>
  <si>
    <t>Derrinallum</t>
  </si>
  <si>
    <t>Devenish</t>
  </si>
  <si>
    <t>Devon Meadows</t>
  </si>
  <si>
    <t>Devon North</t>
  </si>
  <si>
    <t>Digby</t>
  </si>
  <si>
    <t>Diggers Rest</t>
  </si>
  <si>
    <t>Dimboola</t>
  </si>
  <si>
    <t>Dingee</t>
  </si>
  <si>
    <t>Dinner Plain</t>
  </si>
  <si>
    <t>Dixons Creek</t>
  </si>
  <si>
    <t>Don Valley</t>
  </si>
  <si>
    <t>Donald</t>
  </si>
  <si>
    <t>Dookie</t>
  </si>
  <si>
    <t>Doreen</t>
  </si>
  <si>
    <t>Dreeite</t>
  </si>
  <si>
    <t>Drouin</t>
  </si>
  <si>
    <t>Drouin East</t>
  </si>
  <si>
    <t>Drung</t>
  </si>
  <si>
    <t>Drysdale</t>
  </si>
  <si>
    <t>Dumbalk</t>
  </si>
  <si>
    <t>Dunnstown</t>
  </si>
  <si>
    <t>Eagle Point</t>
  </si>
  <si>
    <t>East Bairnsdale</t>
  </si>
  <si>
    <t>East Sale</t>
  </si>
  <si>
    <t>Echuca</t>
  </si>
  <si>
    <t>Echuca Village</t>
  </si>
  <si>
    <t>Echuca West</t>
  </si>
  <si>
    <t>Ecklin South</t>
  </si>
  <si>
    <t>Eden Park</t>
  </si>
  <si>
    <t>Edenhope</t>
  </si>
  <si>
    <t>Eganstown</t>
  </si>
  <si>
    <t>Eildon</t>
  </si>
  <si>
    <t>Elaine</t>
  </si>
  <si>
    <t>Eldorado</t>
  </si>
  <si>
    <t>Elliminyt</t>
  </si>
  <si>
    <t>Ellinbank</t>
  </si>
  <si>
    <t>Elmhurst</t>
  </si>
  <si>
    <t>Elmore</t>
  </si>
  <si>
    <t>Eppalock</t>
  </si>
  <si>
    <t>Erica</t>
  </si>
  <si>
    <t>Euroa</t>
  </si>
  <si>
    <t>Eurobin</t>
  </si>
  <si>
    <t>Everton</t>
  </si>
  <si>
    <t>Fairhaven</t>
  </si>
  <si>
    <t>Fish Creek</t>
  </si>
  <si>
    <t>Foster</t>
  </si>
  <si>
    <t>Freeburgh</t>
  </si>
  <si>
    <t>French Island</t>
  </si>
  <si>
    <t>Freshwater Creek</t>
  </si>
  <si>
    <t>Fryerstown</t>
  </si>
  <si>
    <t>Fyansford</t>
  </si>
  <si>
    <t>Gapsted</t>
  </si>
  <si>
    <t>Garfield North</t>
  </si>
  <si>
    <t>Gellibrand</t>
  </si>
  <si>
    <t>Gembrook</t>
  </si>
  <si>
    <t>Genoa</t>
  </si>
  <si>
    <t>Gherang</t>
  </si>
  <si>
    <t>Girgarre</t>
  </si>
  <si>
    <t>Gisborne</t>
  </si>
  <si>
    <t>Gisborne South</t>
  </si>
  <si>
    <t>Gladysdale</t>
  </si>
  <si>
    <t>Glenburn</t>
  </si>
  <si>
    <t>Glenmaggie</t>
  </si>
  <si>
    <t>Glenormiston South</t>
  </si>
  <si>
    <t>Glenrowan</t>
  </si>
  <si>
    <t>Glenthompson</t>
  </si>
  <si>
    <t>Gnarwarre</t>
  </si>
  <si>
    <t>Goorambat</t>
  </si>
  <si>
    <t>Goornong</t>
  </si>
  <si>
    <t>Gorae West</t>
  </si>
  <si>
    <t>Gormandale</t>
  </si>
  <si>
    <t>Goroke</t>
  </si>
  <si>
    <t>Goughs Bay</t>
  </si>
  <si>
    <t>Grahamvale</t>
  </si>
  <si>
    <t>Grantville</t>
  </si>
  <si>
    <t>Great Western</t>
  </si>
  <si>
    <t>Greta West</t>
  </si>
  <si>
    <t>Gruyere</t>
  </si>
  <si>
    <t>Gunbower</t>
  </si>
  <si>
    <t>Gundowring</t>
  </si>
  <si>
    <t>Guys Hill</t>
  </si>
  <si>
    <t>Haddon</t>
  </si>
  <si>
    <t>Hallora</t>
  </si>
  <si>
    <t>Halls Gap</t>
  </si>
  <si>
    <t>Harcourt</t>
  </si>
  <si>
    <t>Harrietville</t>
  </si>
  <si>
    <t>Harrow</t>
  </si>
  <si>
    <t>Harston</t>
  </si>
  <si>
    <t>Haven</t>
  </si>
  <si>
    <t>Hawkesdale</t>
  </si>
  <si>
    <t>Hazelwood North</t>
  </si>
  <si>
    <t>Hazelwood South</t>
  </si>
  <si>
    <t>Healesville</t>
  </si>
  <si>
    <t>Heathcote Junction</t>
  </si>
  <si>
    <t>Hepburn</t>
  </si>
  <si>
    <t>Hepburn Springs</t>
  </si>
  <si>
    <t>Hernes Oak</t>
  </si>
  <si>
    <t>Heyfield</t>
  </si>
  <si>
    <t>Heywood</t>
  </si>
  <si>
    <t>Hilldene</t>
  </si>
  <si>
    <t>Hoddles Creek</t>
  </si>
  <si>
    <t>Hopetoun Park</t>
  </si>
  <si>
    <t>Horsham</t>
  </si>
  <si>
    <t>Hotham Heights</t>
  </si>
  <si>
    <t>Huon</t>
  </si>
  <si>
    <t>Indented Head</t>
  </si>
  <si>
    <t>Indigo Valley</t>
  </si>
  <si>
    <t>Inverleigh</t>
  </si>
  <si>
    <t>Inverloch</t>
  </si>
  <si>
    <t>Iona</t>
  </si>
  <si>
    <t>Irrewarra</t>
  </si>
  <si>
    <t>Jack River</t>
  </si>
  <si>
    <t>Jan Juc</t>
  </si>
  <si>
    <t>Jancourt East</t>
  </si>
  <si>
    <t>Jeeralang Junction</t>
  </si>
  <si>
    <t>Jeparit</t>
  </si>
  <si>
    <t>Jindivick</t>
  </si>
  <si>
    <t>Johnsonville</t>
  </si>
  <si>
    <t>Jung</t>
  </si>
  <si>
    <t>Kaarimba</t>
  </si>
  <si>
    <t>Kalimna</t>
  </si>
  <si>
    <t>Kangaroo Ground</t>
  </si>
  <si>
    <t>Kaniva</t>
  </si>
  <si>
    <t>Katamatite</t>
  </si>
  <si>
    <t>Katandra West</t>
  </si>
  <si>
    <t>Katunga</t>
  </si>
  <si>
    <t>Kerang</t>
  </si>
  <si>
    <t>Kergunyah</t>
  </si>
  <si>
    <t>Kialla</t>
  </si>
  <si>
    <t>Kialla West</t>
  </si>
  <si>
    <t>Kiewa</t>
  </si>
  <si>
    <t>Kilcunda</t>
  </si>
  <si>
    <t>Kilmore</t>
  </si>
  <si>
    <t>Kinglake</t>
  </si>
  <si>
    <t>Kinglake Central</t>
  </si>
  <si>
    <t>Kinglake West</t>
  </si>
  <si>
    <t>Kirkstall</t>
  </si>
  <si>
    <t>Kirwans Bridge</t>
  </si>
  <si>
    <t>Knowsley</t>
  </si>
  <si>
    <t>Koo Wee Rup</t>
  </si>
  <si>
    <t>Koondrook</t>
  </si>
  <si>
    <t>Koonwarra</t>
  </si>
  <si>
    <t>Koorlong</t>
  </si>
  <si>
    <t>Koroit</t>
  </si>
  <si>
    <t>Korong Vale</t>
  </si>
  <si>
    <t>Korumburra</t>
  </si>
  <si>
    <t>Korweinguboora</t>
  </si>
  <si>
    <t>Koyuga</t>
  </si>
  <si>
    <t>Kurunjang</t>
  </si>
  <si>
    <t>Kyabram</t>
  </si>
  <si>
    <t>Kyneton</t>
  </si>
  <si>
    <t>Laang</t>
  </si>
  <si>
    <t>Labertouche</t>
  </si>
  <si>
    <t>Laceby</t>
  </si>
  <si>
    <t>Laharum</t>
  </si>
  <si>
    <t>Lake Boga</t>
  </si>
  <si>
    <t>Lake Bolac</t>
  </si>
  <si>
    <t>Lake Bunga</t>
  </si>
  <si>
    <t>Lake Charm</t>
  </si>
  <si>
    <t>Lake Tyers Beach</t>
  </si>
  <si>
    <t>Lakes Entrance</t>
  </si>
  <si>
    <t>Lal Lal</t>
  </si>
  <si>
    <t>Lalbert</t>
  </si>
  <si>
    <t>Lancaster</t>
  </si>
  <si>
    <t>Lancefield</t>
  </si>
  <si>
    <t>Lang Lang</t>
  </si>
  <si>
    <t>Langkoop</t>
  </si>
  <si>
    <t>Lara</t>
  </si>
  <si>
    <t>Larpent</t>
  </si>
  <si>
    <t>Launching Place</t>
  </si>
  <si>
    <t>Lauriston</t>
  </si>
  <si>
    <t>Leitchville</t>
  </si>
  <si>
    <t>Lemnos</t>
  </si>
  <si>
    <t>Leneva</t>
  </si>
  <si>
    <t>Leongatha</t>
  </si>
  <si>
    <t>Leongatha South</t>
  </si>
  <si>
    <t>Leopold</t>
  </si>
  <si>
    <t>Lethbridge</t>
  </si>
  <si>
    <t>Lexton</t>
  </si>
  <si>
    <t>Licola</t>
  </si>
  <si>
    <t>Lindenow</t>
  </si>
  <si>
    <t>Lindenow South</t>
  </si>
  <si>
    <t>Linton</t>
  </si>
  <si>
    <t>Loch</t>
  </si>
  <si>
    <t>Loch Sport</t>
  </si>
  <si>
    <t>Lockington</t>
  </si>
  <si>
    <t>Lockwood</t>
  </si>
  <si>
    <t>Lockwood South</t>
  </si>
  <si>
    <t>Long Forest</t>
  </si>
  <si>
    <t>Longlea</t>
  </si>
  <si>
    <t>Longwarry</t>
  </si>
  <si>
    <t>Lurg</t>
  </si>
  <si>
    <t>Lyonville</t>
  </si>
  <si>
    <t>Macedon</t>
  </si>
  <si>
    <t>Maddingley</t>
  </si>
  <si>
    <t>Magpie</t>
  </si>
  <si>
    <t>Main Ridge</t>
  </si>
  <si>
    <t>Majorca</t>
  </si>
  <si>
    <t>Mallacoota</t>
  </si>
  <si>
    <t>Malmsbury</t>
  </si>
  <si>
    <t>Manangatang</t>
  </si>
  <si>
    <t>Mandurang</t>
  </si>
  <si>
    <t>Manns Beach</t>
  </si>
  <si>
    <t>Marcus Hill</t>
  </si>
  <si>
    <t>Markwood</t>
  </si>
  <si>
    <t>Marlo</t>
  </si>
  <si>
    <t>Marnoo</t>
  </si>
  <si>
    <t>Marong</t>
  </si>
  <si>
    <t>Maryknoll</t>
  </si>
  <si>
    <t>Marysville</t>
  </si>
  <si>
    <t>McKenzie Hill</t>
  </si>
  <si>
    <t>McMahons Creek</t>
  </si>
  <si>
    <t>Meeniyan</t>
  </si>
  <si>
    <t>Melton South</t>
  </si>
  <si>
    <t>Melton West</t>
  </si>
  <si>
    <t>Merbein</t>
  </si>
  <si>
    <t>Merbein South</t>
  </si>
  <si>
    <t>Meredith</t>
  </si>
  <si>
    <t>Meringur</t>
  </si>
  <si>
    <t>Merino</t>
  </si>
  <si>
    <t>Mernda</t>
  </si>
  <si>
    <t>Merricks North</t>
  </si>
  <si>
    <t>Merrigum</t>
  </si>
  <si>
    <t>Metcalfe</t>
  </si>
  <si>
    <t>Metung</t>
  </si>
  <si>
    <t>Mickleham</t>
  </si>
  <si>
    <t>Miepoll</t>
  </si>
  <si>
    <t>Milawa</t>
  </si>
  <si>
    <t>Mildura</t>
  </si>
  <si>
    <t>Millgrove</t>
  </si>
  <si>
    <t>Miners Rest</t>
  </si>
  <si>
    <t>Minimay</t>
  </si>
  <si>
    <t>Minyip</t>
  </si>
  <si>
    <t>Mirboo North</t>
  </si>
  <si>
    <t>Mitta Mitta</t>
  </si>
  <si>
    <t>Moe</t>
  </si>
  <si>
    <t>Moe South</t>
  </si>
  <si>
    <t>Moonambel</t>
  </si>
  <si>
    <t>Moorooduc</t>
  </si>
  <si>
    <t>Mooroopna</t>
  </si>
  <si>
    <t>Moriac</t>
  </si>
  <si>
    <t>Morwell</t>
  </si>
  <si>
    <t>Mount Beauty</t>
  </si>
  <si>
    <t>Mount Buller</t>
  </si>
  <si>
    <t>Mount Camel</t>
  </si>
  <si>
    <t>Mount Cottrell</t>
  </si>
  <si>
    <t>Mount Duneed</t>
  </si>
  <si>
    <t>Mount Egerton</t>
  </si>
  <si>
    <t>Mount Helen</t>
  </si>
  <si>
    <t>Mount Macedon</t>
  </si>
  <si>
    <t>Mount Taylor</t>
  </si>
  <si>
    <t>Moyhu</t>
  </si>
  <si>
    <t>Moyston</t>
  </si>
  <si>
    <t>Muckleford</t>
  </si>
  <si>
    <t>Mudgegonga</t>
  </si>
  <si>
    <t>Murrabit</t>
  </si>
  <si>
    <t>Murray-Sunset</t>
  </si>
  <si>
    <t>Murrayville</t>
  </si>
  <si>
    <t>Murtoa</t>
  </si>
  <si>
    <t>Musk</t>
  </si>
  <si>
    <t>Myrniong</t>
  </si>
  <si>
    <t>Myrtleford</t>
  </si>
  <si>
    <t>Mystic Park</t>
  </si>
  <si>
    <t>Nagambie</t>
  </si>
  <si>
    <t>Nambrok</t>
  </si>
  <si>
    <t>Nandaly</t>
  </si>
  <si>
    <t>Nangiloc</t>
  </si>
  <si>
    <t>Nanneella</t>
  </si>
  <si>
    <t>Napoleons</t>
  </si>
  <si>
    <t>Nar Nar Goon</t>
  </si>
  <si>
    <t>Nar Nar Goon North</t>
  </si>
  <si>
    <t>Nareen</t>
  </si>
  <si>
    <t>Nariel Valley</t>
  </si>
  <si>
    <t>Narracan</t>
  </si>
  <si>
    <t>Narrawong</t>
  </si>
  <si>
    <t>Nathalia</t>
  </si>
  <si>
    <t>Natimuk</t>
  </si>
  <si>
    <t>Navarre</t>
  </si>
  <si>
    <t>Navigators</t>
  </si>
  <si>
    <t>Neerim South</t>
  </si>
  <si>
    <t>Neilborough</t>
  </si>
  <si>
    <t>Nerrena</t>
  </si>
  <si>
    <t>New Gisborne</t>
  </si>
  <si>
    <t>Newborough</t>
  </si>
  <si>
    <t>Newham</t>
  </si>
  <si>
    <t>Newhaven</t>
  </si>
  <si>
    <t>Newlands Arm</t>
  </si>
  <si>
    <t>Newmerella</t>
  </si>
  <si>
    <t>Nhill</t>
  </si>
  <si>
    <t>Nichols Point</t>
  </si>
  <si>
    <t>Nilma</t>
  </si>
  <si>
    <t>Nilma North</t>
  </si>
  <si>
    <t>Noojee</t>
  </si>
  <si>
    <t>Noorat</t>
  </si>
  <si>
    <t>Norong</t>
  </si>
  <si>
    <t>North Wangaratta</t>
  </si>
  <si>
    <t>North Wonthaggi</t>
  </si>
  <si>
    <t>Nowa Nowa</t>
  </si>
  <si>
    <t>Nullawarre</t>
  </si>
  <si>
    <t>Numurkah</t>
  </si>
  <si>
    <t>Nungurner</t>
  </si>
  <si>
    <t>Nyah</t>
  </si>
  <si>
    <t>Nyah West</t>
  </si>
  <si>
    <t>Ocean Grove</t>
  </si>
  <si>
    <t>Omeo</t>
  </si>
  <si>
    <t>Orbost</t>
  </si>
  <si>
    <t>Orrvale</t>
  </si>
  <si>
    <t>Ouyen</t>
  </si>
  <si>
    <t>Pakenham</t>
  </si>
  <si>
    <t>Pakenham Upper</t>
  </si>
  <si>
    <t>Panmure</t>
  </si>
  <si>
    <t>Patchewollock</t>
  </si>
  <si>
    <t>Pearcedale</t>
  </si>
  <si>
    <t>Pental Island</t>
  </si>
  <si>
    <t>Piangil</t>
  </si>
  <si>
    <t>Picola</t>
  </si>
  <si>
    <t>Pimpinio</t>
  </si>
  <si>
    <t>Pioneer Bay</t>
  </si>
  <si>
    <t>Point Leo</t>
  </si>
  <si>
    <t>Point Lonsdale</t>
  </si>
  <si>
    <t>Pomonal</t>
  </si>
  <si>
    <t>Poowong</t>
  </si>
  <si>
    <t>Porepunkah</t>
  </si>
  <si>
    <t>Port Albert</t>
  </si>
  <si>
    <t>Port Campbell</t>
  </si>
  <si>
    <t>Port Fairy</t>
  </si>
  <si>
    <t>Port Welshpool</t>
  </si>
  <si>
    <t>Portarlington</t>
  </si>
  <si>
    <t>Portland North</t>
  </si>
  <si>
    <t>Portland West</t>
  </si>
  <si>
    <t>Powelltown</t>
  </si>
  <si>
    <t>Princetown</t>
  </si>
  <si>
    <t>Puckapunyal</t>
  </si>
  <si>
    <t>Purnim</t>
  </si>
  <si>
    <t>Pyalong</t>
  </si>
  <si>
    <t>Pyramid Hill</t>
  </si>
  <si>
    <t>Quambatook</t>
  </si>
  <si>
    <t>Quantong</t>
  </si>
  <si>
    <t>Rainbow</t>
  </si>
  <si>
    <t>Ravenhall</t>
  </si>
  <si>
    <t>Rawson</t>
  </si>
  <si>
    <t>Raymond Island</t>
  </si>
  <si>
    <t>Raywood</t>
  </si>
  <si>
    <t>Red Cliffs</t>
  </si>
  <si>
    <t>Red Hill South</t>
  </si>
  <si>
    <t>Redesdale</t>
  </si>
  <si>
    <t>Rheola</t>
  </si>
  <si>
    <t>Rhyll</t>
  </si>
  <si>
    <t>Riddells Creek</t>
  </si>
  <si>
    <t>Ripplebrook</t>
  </si>
  <si>
    <t>Robinvale</t>
  </si>
  <si>
    <t>Rockbank</t>
  </si>
  <si>
    <t>Rokewood</t>
  </si>
  <si>
    <t>Romsey</t>
  </si>
  <si>
    <t>Ruffy</t>
  </si>
  <si>
    <t>Rupanyup</t>
  </si>
  <si>
    <t>Rushworth</t>
  </si>
  <si>
    <t>Rutherglen</t>
  </si>
  <si>
    <t>Sale</t>
  </si>
  <si>
    <t>Sarsfield</t>
  </si>
  <si>
    <t>Scarsdale</t>
  </si>
  <si>
    <t>Sea Lake</t>
  </si>
  <si>
    <t>Seaspray</t>
  </si>
  <si>
    <t>Sedgwick</t>
  </si>
  <si>
    <t>Serviceton</t>
  </si>
  <si>
    <t>Seville East</t>
  </si>
  <si>
    <t>Shelbourne</t>
  </si>
  <si>
    <t>Shepparton</t>
  </si>
  <si>
    <t>Shepparton East</t>
  </si>
  <si>
    <t>Shepparton North</t>
  </si>
  <si>
    <t>Shoreham</t>
  </si>
  <si>
    <t>Silverleaves</t>
  </si>
  <si>
    <t>Skenes Creek</t>
  </si>
  <si>
    <t>Skipton</t>
  </si>
  <si>
    <t>Smeaton</t>
  </si>
  <si>
    <t>Smiths Beach</t>
  </si>
  <si>
    <t>Smythes Creek</t>
  </si>
  <si>
    <t>Smythesdale</t>
  </si>
  <si>
    <t>Snake Valley</t>
  </si>
  <si>
    <t>South Dudley</t>
  </si>
  <si>
    <t>Springbank</t>
  </si>
  <si>
    <t>Springhurst</t>
  </si>
  <si>
    <t>St Andrews Beach</t>
  </si>
  <si>
    <t>St Arnaud</t>
  </si>
  <si>
    <t>Staghorn Flat</t>
  </si>
  <si>
    <t>Stawell</t>
  </si>
  <si>
    <t>Stradbroke</t>
  </si>
  <si>
    <t>Strath Creek</t>
  </si>
  <si>
    <t>Strathbogie</t>
  </si>
  <si>
    <t>Strathdownie</t>
  </si>
  <si>
    <t>Strathmerton</t>
  </si>
  <si>
    <t>Streatham</t>
  </si>
  <si>
    <t>Sugarloaf Creek</t>
  </si>
  <si>
    <t>Sunbury</t>
  </si>
  <si>
    <t>Swan Hill</t>
  </si>
  <si>
    <t>Swanpool</t>
  </si>
  <si>
    <t>Swifts Creek</t>
  </si>
  <si>
    <t>Taggerty</t>
  </si>
  <si>
    <t>Talgarno</t>
  </si>
  <si>
    <t>Tallangatta</t>
  </si>
  <si>
    <t>Tallangatta Valley</t>
  </si>
  <si>
    <t>Tallarook</t>
  </si>
  <si>
    <t>Tallygaroopna</t>
  </si>
  <si>
    <t>Tangambalanga</t>
  </si>
  <si>
    <t>Tanjil Bren</t>
  </si>
  <si>
    <t>Tanjil South</t>
  </si>
  <si>
    <t>Tarnagulla</t>
  </si>
  <si>
    <t>Tarrawingee</t>
  </si>
  <si>
    <t>Tarrington</t>
  </si>
  <si>
    <t>Tarwin Lower</t>
  </si>
  <si>
    <t>Tatong</t>
  </si>
  <si>
    <t>Tatura</t>
  </si>
  <si>
    <t>Tawonga</t>
  </si>
  <si>
    <t>Tawonga South</t>
  </si>
  <si>
    <t>Taylor Bay</t>
  </si>
  <si>
    <t>Tenby Point</t>
  </si>
  <si>
    <t>Terang</t>
  </si>
  <si>
    <t>The Gurdies</t>
  </si>
  <si>
    <t>Thorpdale</t>
  </si>
  <si>
    <t>Timboon</t>
  </si>
  <si>
    <t>Tinamba</t>
  </si>
  <si>
    <t>Tolmie</t>
  </si>
  <si>
    <t>Tongala</t>
  </si>
  <si>
    <t>Tonimbuk</t>
  </si>
  <si>
    <t>Tooborac</t>
  </si>
  <si>
    <t>Toolamba</t>
  </si>
  <si>
    <t>Toolangi</t>
  </si>
  <si>
    <t>Toolern Vale</t>
  </si>
  <si>
    <t>Toolleen</t>
  </si>
  <si>
    <t>Toolondo</t>
  </si>
  <si>
    <t>Toora North</t>
  </si>
  <si>
    <t>Tooradin</t>
  </si>
  <si>
    <t>Toorloo Arm</t>
  </si>
  <si>
    <t>Torrumbarry</t>
  </si>
  <si>
    <t>Trafalgar East</t>
  </si>
  <si>
    <t>Trafalgar South</t>
  </si>
  <si>
    <t>Tragowel</t>
  </si>
  <si>
    <t>Traralgon</t>
  </si>
  <si>
    <t>Traralgon East</t>
  </si>
  <si>
    <t>Traralgon South</t>
  </si>
  <si>
    <t>Trawalla</t>
  </si>
  <si>
    <t>Trentham</t>
  </si>
  <si>
    <t>Tresco</t>
  </si>
  <si>
    <t>Tungamah</t>
  </si>
  <si>
    <t>Tyers</t>
  </si>
  <si>
    <t>Tylden</t>
  </si>
  <si>
    <t>Tynong</t>
  </si>
  <si>
    <t>Tyrendarra</t>
  </si>
  <si>
    <t>Ultima</t>
  </si>
  <si>
    <t>Undera</t>
  </si>
  <si>
    <t>Underbool</t>
  </si>
  <si>
    <t>Upper Gundowring</t>
  </si>
  <si>
    <t>Upper Plenty</t>
  </si>
  <si>
    <t>Vinifera</t>
  </si>
  <si>
    <t>Violet Town</t>
  </si>
  <si>
    <t>Waaia</t>
  </si>
  <si>
    <t>Wahgunyah</t>
  </si>
  <si>
    <t>Wahring</t>
  </si>
  <si>
    <t>Waldara</t>
  </si>
  <si>
    <t>Wallan</t>
  </si>
  <si>
    <t>Wallington</t>
  </si>
  <si>
    <t>Walpeup</t>
  </si>
  <si>
    <t>Walwa</t>
  </si>
  <si>
    <t>Wandiligong</t>
  </si>
  <si>
    <t>Wandong</t>
  </si>
  <si>
    <t>Wangaratta South</t>
  </si>
  <si>
    <t>Warneet</t>
  </si>
  <si>
    <t>Warracknabeal</t>
  </si>
  <si>
    <t>Warragul</t>
  </si>
  <si>
    <t>Warrenheip</t>
  </si>
  <si>
    <t>Warrion</t>
  </si>
  <si>
    <t>Warrnambool</t>
  </si>
  <si>
    <t>Warrong</t>
  </si>
  <si>
    <t>Watchem</t>
  </si>
  <si>
    <t>Waterford Park</t>
  </si>
  <si>
    <t>Wattle Bank</t>
  </si>
  <si>
    <t>Waubra</t>
  </si>
  <si>
    <t>Welshmans Reef</t>
  </si>
  <si>
    <t>Werribee South</t>
  </si>
  <si>
    <t>Werrimull</t>
  </si>
  <si>
    <t>Wesburn</t>
  </si>
  <si>
    <t>West Wodonga</t>
  </si>
  <si>
    <t>Wharparilla</t>
  </si>
  <si>
    <t>Wheatsheaf</t>
  </si>
  <si>
    <t>Whiteheads Creek</t>
  </si>
  <si>
    <t>Whittlesea</t>
  </si>
  <si>
    <t>Whorouly</t>
  </si>
  <si>
    <t>Wilby</t>
  </si>
  <si>
    <t>Wildwood</t>
  </si>
  <si>
    <t>Willaura</t>
  </si>
  <si>
    <t>Willow Grove</t>
  </si>
  <si>
    <t>Willowmavin</t>
  </si>
  <si>
    <t>Wimbledon Heights</t>
  </si>
  <si>
    <t>Winchelsea</t>
  </si>
  <si>
    <t>Winchelsea South</t>
  </si>
  <si>
    <t>Wodonga</t>
  </si>
  <si>
    <t>Wollert</t>
  </si>
  <si>
    <t>Won Wron</t>
  </si>
  <si>
    <t>Wonthaggi</t>
  </si>
  <si>
    <t>Woodend North</t>
  </si>
  <si>
    <t>Woolamai</t>
  </si>
  <si>
    <t>Woolsthorpe</t>
  </si>
  <si>
    <t>Woomelang</t>
  </si>
  <si>
    <t>Wooragee</t>
  </si>
  <si>
    <t>Woori Yallock</t>
  </si>
  <si>
    <t>Woorinen</t>
  </si>
  <si>
    <t>Woorinen South</t>
  </si>
  <si>
    <t>Woorndoo</t>
  </si>
  <si>
    <t>Wunghnu</t>
  </si>
  <si>
    <t>Wurruk</t>
  </si>
  <si>
    <t>Wy Yung</t>
  </si>
  <si>
    <t>Wycheproof</t>
  </si>
  <si>
    <t>Wye River</t>
  </si>
  <si>
    <t>Yackandandah</t>
  </si>
  <si>
    <t>Yalca</t>
  </si>
  <si>
    <t>Yallourn</t>
  </si>
  <si>
    <t>Yallourn North</t>
  </si>
  <si>
    <t>Yambuk</t>
  </si>
  <si>
    <t>Yanakie</t>
  </si>
  <si>
    <t>Yandoit</t>
  </si>
  <si>
    <t>Yarck</t>
  </si>
  <si>
    <t>Yarra Glen</t>
  </si>
  <si>
    <t>Yarra Junction</t>
  </si>
  <si>
    <t>Yarragon</t>
  </si>
  <si>
    <t>Yarragon South</t>
  </si>
  <si>
    <t>Yarram</t>
  </si>
  <si>
    <t>Yarrambat</t>
  </si>
  <si>
    <t>Yarroweyah</t>
  </si>
  <si>
    <t>Yea</t>
  </si>
  <si>
    <t>Yellingbo</t>
  </si>
  <si>
    <t>Yinnar</t>
  </si>
  <si>
    <t>Yinnar South</t>
  </si>
  <si>
    <t>Yulecart</t>
  </si>
  <si>
    <t>Version 14</t>
  </si>
  <si>
    <t>The in and out migration calculations were repeated for metro LGAs and found to be accurate</t>
  </si>
  <si>
    <t>A further table, of population by 5-year groups, for all LGAs and suburbs, was added to enable the operator to select a 2006 starting population for any LGA or suburb.</t>
  </si>
  <si>
    <t>To copy the population figures below: Select, Copy, then in yellow cells at left:  Paste Special - Values</t>
  </si>
  <si>
    <t>11. Addition of people in dwellings with a fixed and unchanging population and age profile</t>
  </si>
  <si>
    <t>This information allows the population aged 85 or more in the initial year of the projections, to be broken up into single-year age groups</t>
  </si>
  <si>
    <t>The figures below, permit the  number of males and females to be calculated, for each age group.</t>
  </si>
  <si>
    <t>This information provides the basis for determining the number of births, as well as deaths - since mortality rates differ for males and females .</t>
  </si>
  <si>
    <t>Here you may enter the likely housing profile of up to three types of new private dwellings to be added to your locality. In the yellow cells, below left, enter the number of new private dwellings to be constructed each year in your locality, of each of up to three types of dwelling.
The population and age profile, of the likely occupants of these dwellings, will appear in the green cells on the far right.</t>
  </si>
  <si>
    <t>NOTES ABOUT CORRECTIONS TO HB LOCAL FUTURES 11</t>
  </si>
  <si>
    <t>The problem of excessive numbers of 0 to 4 year olds</t>
  </si>
  <si>
    <t>This works OK for most five year cohorts, but not for 0-4 year olds. Here is why:</t>
  </si>
  <si>
    <t>For the first year in the 0-4 cohort, people in that year are reduced in number by a fifth of the total reduction in the first year
In the second year, they are again reduced by a fifth of the total reduction. And so on, so that over five years, their numbers are reduced by five times one-fifth of the total reduction, equalling the total level of reduction sought for that cohort.</t>
  </si>
  <si>
    <t>And for those born in the fifth year of the five year sequence, they are reduced b one fifth of the required amount for one year only, giving just a fifth of the total required reduction. So, after five years, their numbers are still higher than required.</t>
  </si>
  <si>
    <r>
      <t xml:space="preserve">Proceed to the sheet named </t>
    </r>
    <r>
      <rPr>
        <b/>
        <sz val="12"/>
        <color indexed="17"/>
        <rFont val="Calibri"/>
        <family val="2"/>
      </rPr>
      <t>'Enter Information'</t>
    </r>
    <r>
      <rPr>
        <sz val="12"/>
        <color indexed="17"/>
        <rFont val="Calibri"/>
        <family val="2"/>
      </rPr>
      <t xml:space="preserve"> and enter the details required for the forecast. In some cases, data are already supplied, while in others, a pull-down list allows you to select your municipality to obtain the most relevant available information. In still other instances, such as the number of new dwellings to be added to a locality, it is necessary to enter the relevant information.</t>
    </r>
  </si>
  <si>
    <t>The existing system calculated the percentage change in population within 5-year cohorts (such as 0-4 year olds) required to correct the projection of the 2006 population in a municipality, based on its 2001 population. This percentage change across five years was then divided by five to give the percentage reduction each year in the assumption that if this one year reduction was applied five times, it would produce the full reduction in population for each one year cohort within a five year group, over the five year period</t>
  </si>
  <si>
    <t>So, if it was determined that a five year cohort had to be reduced by 20% over five years, then each year all five years in the cohort would be reduced by one fifth of that amount, or 4%.</t>
  </si>
  <si>
    <t>But for people born in the second year of the five year sequence, they are reduced by a fifth of the required amount in the second year, a fifth in the third year and so on, so they undergo just four reductions of a fifth of the required amount, giving a total reduction of 80% of the required amount in the five years.</t>
  </si>
  <si>
    <t>Retirement village</t>
  </si>
  <si>
    <t>INSTRUCTIONS FOR ESTIMATING POPULATION CHANGE BETWEEN 2001 and 2006</t>
  </si>
  <si>
    <t>To calculate the predicted population in five years - to compare with the actual population in 2006, the following settings are used in the 'Local Futures 11' system:</t>
  </si>
  <si>
    <t>Section 2 - method number four</t>
  </si>
  <si>
    <t>Section 7 - occupancy rates for new dwellings are 100% - bc the dwellings added equal the total added from 2001-2006 according to the census, and these are all occupied dwellings</t>
  </si>
  <si>
    <t>Section 7 - chose the dwelling profile of separate dwellings, semi detached and flats, for that municipality</t>
  </si>
  <si>
    <t>Section 10 - movement in and out of the municipality is to be set at zero</t>
  </si>
  <si>
    <t>For the purposes of calculating the net migration, the change in population from the 2001 Census count to 2006, is calculated, then compared with the 2006 Census count. The difference is considered the net migration. It is then divided by the 2001 figures, to give the net rate of migration over five years</t>
  </si>
  <si>
    <t>CHANGES TO VERSIONS OF LOCAL FUTURES</t>
  </si>
  <si>
    <t>Version 12</t>
  </si>
  <si>
    <t>Pop creation</t>
  </si>
  <si>
    <t>Set adjustment for net movement</t>
  </si>
  <si>
    <t>Version 12 Test and 13</t>
  </si>
  <si>
    <r>
      <t xml:space="preserve">The in and out migration section and relevant formulae have been changed, so that the population </t>
    </r>
    <r>
      <rPr>
        <b/>
        <sz val="10"/>
        <rFont val="Calibri"/>
        <family val="2"/>
      </rPr>
      <t>created</t>
    </r>
    <r>
      <rPr>
        <sz val="10"/>
        <rFont val="Calibri"/>
        <family val="2"/>
      </rPr>
      <t xml:space="preserve"> between 2001 and 2006 is determined.</t>
    </r>
  </si>
  <si>
    <t>This population created is then compared with the actual population created (that is, the difference between 0-4 year old population in 2001 and the 5-9 year old population in 2006) is compared and a fraction created which adjusts the population for presumed in and out migration.</t>
  </si>
  <si>
    <t>To calculate the adjustment for net in and out migration:</t>
  </si>
  <si>
    <t xml:space="preserve">   Open the file HB Local Futures 13 Migration Test</t>
  </si>
  <si>
    <t xml:space="preserve">   * paste population of 2001 into the start population section of Local futures</t>
  </si>
  <si>
    <t xml:space="preserve">   * paste the 2001 households into the start section of Local Futures</t>
  </si>
  <si>
    <t xml:space="preserve">   * Adjust in and out migration adjustments to 1 - that is, no adjustment at the moment</t>
  </si>
  <si>
    <t xml:space="preserve">  Paste the area bounded by a dark line into the corresponding section of Migration LGA (whatever municipality it is)</t>
  </si>
  <si>
    <t>Calculate the estimated 2006 population from the 2001 population</t>
  </si>
  <si>
    <t xml:space="preserve">   * set all pull down menus for that LGA. Except the occupied dwellings, which should be set on 100 as the dwellings added between 2001 and 2006 according to the census are all occupied dwellings</t>
  </si>
  <si>
    <t xml:space="preserve">   * add annual new dwellings to local futures as per Migration LGA for that municipality</t>
  </si>
  <si>
    <t xml:space="preserve">   * Paste predicted population creation into Migration LGA</t>
  </si>
  <si>
    <t xml:space="preserve">   * Copy net in and out migration adjustment from Migration LGA into sheet 7 of Local futures in the row for that municipality. Change the figure for 0-4 year olds to 1 (that is, not adjustment for this age group)</t>
  </si>
  <si>
    <t xml:space="preserve">   * In Local Futures, remove check from in and out migration, so that the adjustments appear</t>
  </si>
  <si>
    <t xml:space="preserve">   * Copy new predicted population creation for 2006 for 0-4 year olds into Migration LGA. </t>
  </si>
  <si>
    <t xml:space="preserve">   Now the adjustments for all age groups for that municipality for in and out migration are loaded into Local Futures.</t>
  </si>
  <si>
    <t>problem with zeros in the population cells at the beginning fixed, so that if the start population is zero, the machine places 1's in each 5-year population category.</t>
  </si>
  <si>
    <t xml:space="preserve">   * Copy the in and out migration adjustment for 0-4 year olds into sheet 7 of Local futures in the row for that municipality</t>
  </si>
  <si>
    <t>Getting started</t>
  </si>
  <si>
    <t>A population forecasting system</t>
  </si>
  <si>
    <t>Summary of Projections</t>
  </si>
  <si>
    <t>0-4</t>
  </si>
  <si>
    <t>5-9</t>
  </si>
  <si>
    <t>10-14</t>
  </si>
  <si>
    <t>15-19</t>
  </si>
  <si>
    <t>20-24</t>
  </si>
  <si>
    <t>25-29</t>
  </si>
  <si>
    <t>30-34</t>
  </si>
  <si>
    <t>35-39</t>
  </si>
  <si>
    <t>40-44</t>
  </si>
  <si>
    <t>45-49</t>
  </si>
  <si>
    <t>50-54</t>
  </si>
  <si>
    <t>55-59</t>
  </si>
  <si>
    <t>60-64</t>
  </si>
  <si>
    <t>65-69</t>
  </si>
  <si>
    <t>70-74</t>
  </si>
  <si>
    <t>75-79</t>
  </si>
  <si>
    <t>80-84</t>
  </si>
  <si>
    <t>85+</t>
  </si>
  <si>
    <t>Total</t>
  </si>
  <si>
    <t>Occupied Dwellings</t>
  </si>
  <si>
    <t>Type the population and number of occupied dwellings for this locality, for the commencing year.</t>
  </si>
  <si>
    <t xml:space="preserve">1. The locality, the starting year, and its initial population </t>
  </si>
  <si>
    <t>2. Method for reconciling the number of households with the population</t>
  </si>
  <si>
    <t>For each year of your forecast, the projected population is fed into a table which calculates the actual number of private dwellings which such a population should form.</t>
  </si>
  <si>
    <t>Source</t>
  </si>
  <si>
    <t>Age</t>
  </si>
  <si>
    <t>Population</t>
  </si>
  <si>
    <t>Proportion of the population aged 85 or more</t>
  </si>
  <si>
    <t>Males</t>
  </si>
  <si>
    <t>Females</t>
  </si>
  <si>
    <t>Proportions</t>
  </si>
  <si>
    <t>Numbers</t>
  </si>
  <si>
    <t>5. Birth Rates: the number of live births per 1,000 women, by age of mother</t>
  </si>
  <si>
    <t>Age of Mother</t>
  </si>
  <si>
    <t xml:space="preserve">Alpine </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</si>
  <si>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</si>
  <si>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</si>
  <si>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</si>
  <si>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</si>
  <si>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</si>
  <si>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</si>
  <si>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</si>
  <si>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</si>
  <si>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</si>
  <si>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</si>
  <si>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</si>
  <si>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</si>
  <si>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</si>
  <si>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</si>
  <si>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</si>
  <si>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</si>
  <si>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</si>
  <si>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</si>
  <si>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</si>
  <si>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</si>
  <si>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</si>
  <si>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</si>
  <si>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</si>
  <si>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</si>
  <si>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</si>
  <si>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</si>
  <si>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</si>
  <si>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</si>
  <si>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</si>
  <si>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</si>
  <si>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</si>
  <si>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</si>
  <si>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</si>
  <si>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</si>
  <si>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</si>
  <si>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</si>
  <si>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</si>
  <si>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</si>
  <si>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</si>
  <si>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</si>
  <si>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</si>
  <si>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</si>
  <si>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</si>
  <si>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</si>
  <si>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</si>
  <si>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</si>
  <si>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</si>
  <si>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</si>
  <si>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</si>
  <si>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</si>
  <si>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</si>
  <si>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</si>
  <si>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</si>
  <si>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</si>
  <si>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</si>
  <si>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</si>
  <si>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</si>
  <si>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</si>
  <si>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</si>
  <si>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</si>
  <si>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</si>
  <si>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</si>
  <si>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</si>
  <si>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</si>
  <si>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</si>
  <si>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</si>
  <si>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</si>
  <si>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</si>
  <si>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</si>
  <si>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</si>
  <si>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</si>
  <si>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</si>
  <si>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</si>
  <si>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</si>
  <si>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</si>
  <si>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</si>
  <si>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Select a municipality, below</t>
  </si>
  <si>
    <t>A short movie demonstrating how to enter information to produce a forecast is available on the internet at:</t>
  </si>
  <si>
    <t>http://www.youtube.com/watch?v=BWXRFm1lfeY</t>
  </si>
  <si>
    <t>Information for the Forecast</t>
  </si>
  <si>
    <t>It is required to forecast the number of people who will die within a particular population, each year</t>
  </si>
  <si>
    <t>7. Annual Change in the Number of Occupied Private Dwellings</t>
  </si>
  <si>
    <t>Year no.</t>
  </si>
  <si>
    <t>Year</t>
  </si>
  <si>
    <t>Zero Population</t>
  </si>
  <si>
    <t>New estate - separate houses</t>
  </si>
  <si>
    <t>Occupancy Rates</t>
  </si>
  <si>
    <t>Dwellings</t>
  </si>
  <si>
    <t>100+</t>
  </si>
  <si>
    <t>Couple family with children</t>
  </si>
  <si>
    <t>One Parent Family</t>
  </si>
  <si>
    <t>Other Family</t>
  </si>
  <si>
    <t>Total in Households</t>
  </si>
  <si>
    <t>Couple family without children</t>
  </si>
  <si>
    <t>Persons</t>
  </si>
  <si>
    <t xml:space="preserve">     0-4</t>
  </si>
  <si>
    <t xml:space="preserve">     5-9</t>
  </si>
  <si>
    <t xml:space="preserve">     10-14</t>
  </si>
  <si>
    <t xml:space="preserve">     15-19</t>
  </si>
  <si>
    <t xml:space="preserve">     20-24</t>
  </si>
  <si>
    <t xml:space="preserve">     25-29</t>
  </si>
  <si>
    <t xml:space="preserve">     30-34</t>
  </si>
  <si>
    <t xml:space="preserve">     35-39</t>
  </si>
  <si>
    <t xml:space="preserve">     40-44</t>
  </si>
  <si>
    <t xml:space="preserve">     45-49</t>
  </si>
  <si>
    <t xml:space="preserve">     50-54</t>
  </si>
  <si>
    <t xml:space="preserve">     55-59</t>
  </si>
  <si>
    <t xml:space="preserve">     60-64</t>
  </si>
  <si>
    <t xml:space="preserve">     65-69</t>
  </si>
  <si>
    <t xml:space="preserve">     70-74</t>
  </si>
  <si>
    <t xml:space="preserve">     75-79</t>
  </si>
  <si>
    <t xml:space="preserve">     80-84</t>
  </si>
  <si>
    <t xml:space="preserve">     85+</t>
  </si>
  <si>
    <t xml:space="preserve">     Total</t>
  </si>
  <si>
    <t>Persons/ Household</t>
  </si>
  <si>
    <t xml:space="preserve">Yarriambiak </t>
  </si>
  <si>
    <t>8. Propensity to Form Households</t>
  </si>
  <si>
    <t>Next section</t>
  </si>
  <si>
    <t>Back to top of page</t>
  </si>
  <si>
    <t>Population and dwelling profiles which may be ascribed to the new dwellings</t>
  </si>
  <si>
    <t>1 No adjustment</t>
  </si>
  <si>
    <t>2 Compromise</t>
  </si>
  <si>
    <t>3 Population Priority</t>
  </si>
  <si>
    <t>4 Household Priority</t>
  </si>
  <si>
    <t>Final Population</t>
  </si>
  <si>
    <t>Calculation of Number of Household and Family Types for population 1 year later</t>
  </si>
  <si>
    <t>Population &amp; private households as calculated without family structure system</t>
  </si>
  <si>
    <t>Population adjusted so relationship between household numbers calculated in proposensity table and actual numbers, calculated for this sheet, will hold for subsequent sheets</t>
  </si>
  <si>
    <t>Private household numbers adjusted to match number from family structure system</t>
  </si>
  <si>
    <t>Population adjusted so that the household system produces a number of households that matches the number of actual private dwellings</t>
  </si>
  <si>
    <t>FINAL POPULATION</t>
  </si>
  <si>
    <t>Population One Year Later:
1-yr Groups</t>
  </si>
  <si>
    <t>Population One Year Later:
5-yr Groups</t>
  </si>
  <si>
    <t>Commencing Population</t>
  </si>
  <si>
    <t>Conversion of a Population by 5-yr groups to 1-yr groups</t>
  </si>
  <si>
    <t>Population by Sex</t>
  </si>
  <si>
    <t>Age Increase</t>
  </si>
  <si>
    <t>Births</t>
  </si>
  <si>
    <t>Deaths</t>
  </si>
  <si>
    <t>Change in Number of Occupied Dwellings</t>
  </si>
  <si>
    <t>HOUSEHOLD COMPOSITION</t>
  </si>
  <si>
    <t xml:space="preserve"> 50-54</t>
  </si>
  <si>
    <t>Original Occupied Dwellings plus</t>
  </si>
  <si>
    <t>Occupied dwellings</t>
  </si>
  <si>
    <t>those added so far</t>
  </si>
  <si>
    <t>Persons/ House</t>
  </si>
  <si>
    <t>Pop/Houses =</t>
  </si>
  <si>
    <t>counted or added</t>
  </si>
  <si>
    <t>% of households</t>
  </si>
  <si>
    <t>% of persons</t>
  </si>
  <si>
    <t>Proportion metro pop.85+, who are of this age</t>
  </si>
  <si>
    <t>Area Profiles: No. Dwellings and Population</t>
  </si>
  <si>
    <t>Population change due to change in number of occupied private dwellings</t>
  </si>
  <si>
    <t>Population in 1-yr groups</t>
  </si>
  <si>
    <t xml:space="preserve">These figures allow one to calculate the proportion of people of each age group, who live in private and non-private dwellings. </t>
  </si>
  <si>
    <t>Private D</t>
  </si>
  <si>
    <t>Non-Private</t>
  </si>
  <si>
    <t>Proportion in Private Dwellings</t>
  </si>
  <si>
    <t xml:space="preserve">Set proportion of people </t>
  </si>
  <si>
    <t>in non-private dwellings at zero</t>
  </si>
  <si>
    <t>9. Proportion of population who reside in non-private dwellings, by age</t>
  </si>
  <si>
    <t>Occupied private dwelling</t>
  </si>
  <si>
    <t>Non-private dwelling</t>
  </si>
  <si>
    <t>Alpine (S)</t>
  </si>
  <si>
    <t xml:space="preserve">0-4 </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</si>
  <si>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</si>
  <si>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</si>
  <si>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</si>
  <si>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</si>
  <si>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</si>
  <si>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</si>
  <si>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</si>
  <si>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</si>
  <si>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</si>
  <si>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</si>
  <si>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</si>
  <si>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</si>
  <si>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</si>
  <si>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</si>
  <si>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 </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</si>
  <si>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</si>
  <si>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</si>
  <si>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</si>
  <si>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</si>
  <si>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</si>
  <si>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</si>
  <si>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</si>
  <si>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</si>
  <si>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</si>
  <si>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</si>
  <si>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</si>
  <si>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</si>
  <si>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</si>
  <si>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</si>
  <si>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</si>
  <si>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</si>
  <si>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</si>
  <si>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</si>
  <si>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</si>
  <si>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</si>
  <si>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</si>
  <si>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</si>
  <si>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</si>
  <si>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</si>
  <si>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</si>
  <si>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</si>
  <si>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</si>
  <si>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</si>
  <si>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</si>
  <si>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</si>
  <si>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</si>
  <si>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</si>
  <si>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</si>
  <si>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t>
  </si>
  <si>
    <t>Knox (C)</t>
  </si>
  <si>
    <t>Latrobe (C)</t>
  </si>
  <si>
    <t>Loddon (S)</t>
  </si>
  <si>
    <t>Macedon Ranges (S)</t>
  </si>
  <si>
    <t>Manningham (C)</t>
  </si>
  <si>
    <t>Mansfield (S)</t>
  </si>
  <si>
    <t>Maribyrnong (C)</t>
  </si>
  <si>
    <t>Maroondah (C)</t>
  </si>
  <si>
    <t>Melbourne (C)</t>
  </si>
  <si>
    <t>Melton (S)</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</si>
  <si>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</si>
  <si>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</si>
  <si>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</si>
  <si>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</si>
  <si>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</si>
  <si>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</si>
  <si>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</si>
  <si>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</si>
  <si>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</si>
  <si>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</si>
  <si>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</si>
  <si>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</si>
  <si>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</si>
  <si>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</si>
  <si>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</si>
  <si>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</si>
  <si>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</si>
  <si>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</si>
  <si>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</si>
  <si>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</si>
  <si>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</si>
  <si>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</si>
  <si>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</si>
  <si>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</si>
  <si>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</si>
  <si>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</si>
  <si>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</si>
  <si>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</si>
  <si>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</si>
  <si>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(RC)</t>
  </si>
  <si>
    <t>Wyndham (C)</t>
  </si>
  <si>
    <t>Yarra (C)</t>
  </si>
  <si>
    <t>Yarra Ranges (S)</t>
  </si>
  <si>
    <t>VIC Unincorporated</t>
  </si>
  <si>
    <t>Metro. Melbourne</t>
  </si>
  <si>
    <t>Guide number</t>
  </si>
  <si>
    <t xml:space="preserve">Latrobe </t>
  </si>
  <si>
    <t>Queenscliffe</t>
  </si>
  <si>
    <t>Couple family with no children</t>
  </si>
  <si>
    <t>One parent family</t>
  </si>
  <si>
    <t>Other family</t>
  </si>
  <si>
    <t>Not applicable</t>
  </si>
  <si>
    <t>Household Types by Number of Persons Usually Present by LGA, 2006</t>
  </si>
  <si>
    <t>Percentages across rows</t>
  </si>
  <si>
    <t>Total In Households</t>
  </si>
  <si>
    <t>Households</t>
  </si>
  <si>
    <t>All Households</t>
  </si>
  <si>
    <t>Yarriambiak (S)</t>
  </si>
  <si>
    <t>Select dwelling profiles, below</t>
  </si>
  <si>
    <t>Cabin Park</t>
  </si>
  <si>
    <t>*</t>
  </si>
  <si>
    <t>Back to Front Page</t>
  </si>
  <si>
    <t>Date of Forecast</t>
  </si>
  <si>
    <t>Sheet Number</t>
  </si>
  <si>
    <t>0-14</t>
  </si>
  <si>
    <t>15-24</t>
  </si>
  <si>
    <t>25-64</t>
  </si>
  <si>
    <t>65+</t>
  </si>
  <si>
    <t>70+</t>
  </si>
  <si>
    <t>75+</t>
  </si>
  <si>
    <t>5-14</t>
  </si>
  <si>
    <t>Change</t>
  </si>
  <si>
    <t>% Change</t>
  </si>
  <si>
    <t>0- 4</t>
  </si>
  <si>
    <t>Per cent of population</t>
  </si>
  <si>
    <t>5- 9</t>
  </si>
  <si>
    <t xml:space="preserve">Numerical Change: </t>
  </si>
  <si>
    <t xml:space="preserve">Per cent Change: </t>
  </si>
  <si>
    <t xml:space="preserve">Date of projection: </t>
  </si>
  <si>
    <t>Maternal &amp; Child Health: EFT Nurses</t>
  </si>
  <si>
    <t>Start of year…</t>
  </si>
  <si>
    <t xml:space="preserve">    What is the date of these forecasts?.....</t>
  </si>
  <si>
    <t xml:space="preserve">What is the name of the place where this forecast is based?.... </t>
  </si>
  <si>
    <t xml:space="preserve">                         What is the initial year for this forecasts?....</t>
  </si>
  <si>
    <t>Each year, the number of occupied private dwellings is adjusted to equal the estimated number of households which would be formed from the population.</t>
  </si>
  <si>
    <t>No liability is accepted for the forecasts produced by this system, or their interpretation and application.</t>
  </si>
  <si>
    <t>Here, you may chose one of four methods for resolving this discrepancy</t>
  </si>
  <si>
    <t>The population estimates and private dwelling numbers are left unchanged.</t>
  </si>
  <si>
    <t>Select age range, right</t>
  </si>
  <si>
    <t>Date of forecast</t>
  </si>
  <si>
    <t>Location</t>
  </si>
  <si>
    <t xml:space="preserve">Method of adjustment </t>
  </si>
  <si>
    <t>No adjustment</t>
  </si>
  <si>
    <t>Compromise</t>
  </si>
  <si>
    <t>Population Priority</t>
  </si>
  <si>
    <t>Household Priority</t>
  </si>
  <si>
    <t>Birth rates</t>
  </si>
  <si>
    <t>Net addition of occupied dwellings</t>
  </si>
  <si>
    <t>Profiles</t>
  </si>
  <si>
    <t>Household formation table</t>
  </si>
  <si>
    <t>Proportion of persons aged 85+ who are in non-private dwellings, based on figures for:</t>
  </si>
  <si>
    <t>Occupied dwellings:</t>
  </si>
  <si>
    <t xml:space="preserve"> Population by Single Year of age group, persons 85-100</t>
  </si>
  <si>
    <t>Population by Single Year of age group by sex, persons 0-100</t>
  </si>
  <si>
    <t>Life Tables, 2006-8, featured in 'Deaths Australia, 2010'</t>
  </si>
  <si>
    <t>Probability of dying in one year, by age</t>
  </si>
  <si>
    <t>Assumptions and specifications of this forecast</t>
  </si>
  <si>
    <t>new private dwellings</t>
  </si>
  <si>
    <t xml:space="preserve">Net number of </t>
  </si>
  <si>
    <t>Below, is the population profile of the three selected types of dwelling</t>
  </si>
  <si>
    <t>The purpose of this system is to provide local governments and community organisations with the means to forecast the population of their communities - ranging from neighbourhoods to municipalities.</t>
  </si>
  <si>
    <r>
      <t>The forecast is presented in the sheet named '</t>
    </r>
    <r>
      <rPr>
        <b/>
        <sz val="12"/>
        <color indexed="17"/>
        <rFont val="Calibri"/>
        <family val="2"/>
      </rPr>
      <t>Results</t>
    </r>
    <r>
      <rPr>
        <sz val="12"/>
        <color indexed="17"/>
        <rFont val="Calibri"/>
        <family val="2"/>
      </rPr>
      <t>' and summarised in the sheet '</t>
    </r>
    <r>
      <rPr>
        <b/>
        <sz val="12"/>
        <color indexed="17"/>
        <rFont val="Calibri"/>
        <family val="2"/>
      </rPr>
      <t>Summary</t>
    </r>
    <r>
      <rPr>
        <sz val="12"/>
        <color indexed="17"/>
        <rFont val="Calibri"/>
        <family val="2"/>
      </rPr>
      <t>'. Implications of the forecast population changes for service delivery are described in the sheet labelled '</t>
    </r>
    <r>
      <rPr>
        <b/>
        <sz val="12"/>
        <color indexed="17"/>
        <rFont val="Calibri"/>
        <family val="2"/>
      </rPr>
      <t>Service demand</t>
    </r>
    <r>
      <rPr>
        <sz val="12"/>
        <color indexed="17"/>
        <rFont val="Calibri"/>
        <family val="2"/>
      </rPr>
      <t>'.</t>
    </r>
  </si>
  <si>
    <t>Multi-family, Lone Persons and Others</t>
  </si>
  <si>
    <t>This information shows the number and proportion of people of each age group, who tend to be in each type of private household</t>
  </si>
  <si>
    <t>Per cent Occupancy Rate, 2011</t>
  </si>
  <si>
    <t>To assist in selecting occupancy rates, metropolitan rates for 2011, forecast by the State Government, are available below.</t>
  </si>
  <si>
    <t>Lookup List</t>
  </si>
  <si>
    <t>Number of births per 1000 women of that age</t>
  </si>
  <si>
    <t>Occupancy rates</t>
  </si>
  <si>
    <t>Lookup list</t>
  </si>
  <si>
    <t xml:space="preserve">If you are forecasting the population of a suburb or </t>
  </si>
  <si>
    <t>IMPORTANT NOTE</t>
  </si>
  <si>
    <t>However, there is usually a slight difference between the  number of private dwellings and the number of households, estimated on the basis of the population</t>
  </si>
  <si>
    <t>10. Movement in and out of the locality, by age</t>
  </si>
  <si>
    <t xml:space="preserve">neighbourhood, rather than an municipality, select </t>
  </si>
  <si>
    <t>birth rates and other information about the most</t>
  </si>
  <si>
    <t>Place of Enumeration</t>
  </si>
  <si>
    <t>Boarding house, private hotel</t>
  </si>
  <si>
    <t>Residential college, hall of residence</t>
  </si>
  <si>
    <t>Psychiatric hospital or institution</t>
  </si>
  <si>
    <t>Nursing home</t>
  </si>
  <si>
    <t>Hostel for homeless, refuge</t>
  </si>
  <si>
    <t>Adult Prison</t>
  </si>
  <si>
    <t xml:space="preserve">types of dwelling, at particular years during the forecast period. A corresponding population, matching the age profile of </t>
  </si>
  <si>
    <t>These residents though, will not be included in the calculations of aging, mortality, births or in and out-migration, as it is assumed that the number and age profile of such residents shall remain relatively constant over time.</t>
  </si>
  <si>
    <t>Select the types of non-private dwelling, below</t>
  </si>
  <si>
    <t>Commencement of year</t>
  </si>
  <si>
    <t>Local Government Areas and AGEP Age (5 Year Groups) by DWTD Dwelling Type and FMCF Family Composition</t>
  </si>
  <si>
    <t>Counting: Persons Place of Enumeration</t>
  </si>
  <si>
    <t>Local Government Areas and NPRD Number of Persons Usually Resident in Dwelling by DWTD Dwelling Type and FMCF Family Composition</t>
  </si>
  <si>
    <t>Counting: Persons Place of Enumeration. Average number of persons for each household type and LGA are calculated from the above and set out below</t>
  </si>
  <si>
    <t>The system is intended to provide a reasonable suggestion of the future population, age and household profile of local communities, based on current information about birth and mortality rates, household formation, the distribution of residents among private and non-private accommodation, the construction of new dwellings, inward and outward migration, and other circumstances</t>
  </si>
  <si>
    <t>However, as with most predictions, the resulting forecasts should be regarded as approximations, guided by the information available at a particular time.</t>
  </si>
  <si>
    <t>Non-family households</t>
  </si>
  <si>
    <t>Addition of residents in non-private dwellings</t>
  </si>
  <si>
    <t>Accommodation for the retired or aged</t>
  </si>
  <si>
    <t>New Estate - townhouses</t>
  </si>
  <si>
    <t>New Estate - units</t>
  </si>
  <si>
    <t>Number of births per year, per EFT nursing staff</t>
  </si>
  <si>
    <t>Number of family day care places per 1,000 persons aged 0 to 4 years</t>
  </si>
  <si>
    <t>Percentage of 4 year-olds attending kindergarten</t>
  </si>
  <si>
    <t>Number of pupils attending primary school, as a percentage of persons aged 5 to 11 years</t>
  </si>
  <si>
    <t>Number of persons attending secondary school, as a percentage of persons aged 12 to 17 years</t>
  </si>
  <si>
    <t>Number of low care places per 1,000 persons aged 70 years or more</t>
  </si>
  <si>
    <t>Number of Community Aged Care Packages per 1,000 persons aged 70 years or more</t>
  </si>
  <si>
    <t>Number of EACH places per 1,000 persons aged 70 years or more</t>
  </si>
  <si>
    <t>Proportion of persons with dementia, per 1,000 persons of each age</t>
  </si>
  <si>
    <t>Number of centre-based child care places per 100 children aged 0 to 4</t>
  </si>
  <si>
    <t xml:space="preserve">        What is the municipality for these forecasts?.....</t>
  </si>
  <si>
    <t>Total Persons</t>
  </si>
  <si>
    <t>In this section, you may add information about the number of residents to be added to any two of a selection of mostly non-private</t>
  </si>
  <si>
    <t>typical residents of the selected types of dwelling, will be added to the population each year.</t>
  </si>
  <si>
    <t>Aberfeldie</t>
  </si>
  <si>
    <t>Airport West</t>
  </si>
  <si>
    <t>Albanvale</t>
  </si>
  <si>
    <t>Alphington</t>
  </si>
  <si>
    <t>Altona Meadows</t>
  </si>
  <si>
    <t>Altona North</t>
  </si>
  <si>
    <t>Ardeer</t>
  </si>
  <si>
    <t>Arthurs Seat</t>
  </si>
  <si>
    <t>Ascot Vale</t>
  </si>
  <si>
    <t>Ashburton</t>
  </si>
  <si>
    <t>Ashwood</t>
  </si>
  <si>
    <t>Aspendale</t>
  </si>
  <si>
    <t>Aspendale Gardens</t>
  </si>
  <si>
    <t>Attwood</t>
  </si>
  <si>
    <t>Avondale Heights</t>
  </si>
  <si>
    <t>Balnarring</t>
  </si>
  <si>
    <t>Balnarring Beach</t>
  </si>
  <si>
    <t>Balwyn</t>
  </si>
  <si>
    <t>Balwyn North</t>
  </si>
  <si>
    <t>Bangholme</t>
  </si>
  <si>
    <t>Baxter</t>
  </si>
  <si>
    <t>Bayswater North</t>
  </si>
  <si>
    <t>Belgrave</t>
  </si>
  <si>
    <t>Belgrave Heights</t>
  </si>
  <si>
    <t>Belgrave South</t>
  </si>
  <si>
    <t>Bentleigh</t>
  </si>
  <si>
    <t>Bentleigh East</t>
  </si>
  <si>
    <t>Berwick</t>
  </si>
  <si>
    <t>Bittern</t>
  </si>
  <si>
    <t>Blackburn</t>
  </si>
  <si>
    <t>Blackburn North</t>
  </si>
  <si>
    <t>Blackburn South</t>
  </si>
  <si>
    <t>Blairgowrie</t>
  </si>
  <si>
    <t>Bonbeach</t>
  </si>
  <si>
    <t>Boronia</t>
  </si>
  <si>
    <t>Box Hill North</t>
  </si>
  <si>
    <t>Box Hill South</t>
  </si>
  <si>
    <t>Braeside</t>
  </si>
  <si>
    <t>Braybrook</t>
  </si>
  <si>
    <t>Briar Hill</t>
  </si>
  <si>
    <t>Brighton East</t>
  </si>
  <si>
    <t>Brunswick East</t>
  </si>
  <si>
    <t>Brunswick West</t>
  </si>
  <si>
    <t>Bulleen</t>
  </si>
  <si>
    <t>Burnley</t>
  </si>
  <si>
    <t>Burwood East</t>
  </si>
  <si>
    <t>Cairnlea</t>
  </si>
  <si>
    <t>Campbellfield</t>
  </si>
  <si>
    <t>Carlton North</t>
  </si>
  <si>
    <t>Carnegie</t>
  </si>
  <si>
    <t>Caroline Springs</t>
  </si>
  <si>
    <t>Carrum</t>
  </si>
  <si>
    <t>Carrum Downs</t>
  </si>
  <si>
    <t>Caulfield</t>
  </si>
  <si>
    <t>Caulfield East</t>
  </si>
  <si>
    <t>Caulfield North</t>
  </si>
  <si>
    <t>Caulfield South</t>
  </si>
  <si>
    <t>Chadstone</t>
  </si>
  <si>
    <t>Chelsea</t>
  </si>
  <si>
    <t>Chelsea Heights</t>
  </si>
  <si>
    <t>Chirnside Park</t>
  </si>
  <si>
    <t>Clarinda</t>
  </si>
  <si>
    <t>Clayton South</t>
  </si>
  <si>
    <t>Clifton Hill</t>
  </si>
  <si>
    <t>Coburg</t>
  </si>
  <si>
    <t>Coburg North</t>
  </si>
  <si>
    <t>Coolaroo</t>
  </si>
  <si>
    <t>Craigieburn</t>
  </si>
  <si>
    <t>Cranbourne</t>
  </si>
  <si>
    <t>Cranbourne East</t>
  </si>
  <si>
    <t>Cranbourne North</t>
  </si>
  <si>
    <t>Cranbourne West</t>
  </si>
  <si>
    <t>Crib Point</t>
  </si>
  <si>
    <t>Croydon Hills</t>
  </si>
  <si>
    <t>Croydon North</t>
  </si>
  <si>
    <t>Croydon South</t>
  </si>
  <si>
    <t>Dallas</t>
  </si>
  <si>
    <t>Dandenong</t>
  </si>
  <si>
    <t>Dandenong North</t>
  </si>
  <si>
    <t>Dandenong South</t>
  </si>
  <si>
    <t>Deer Park</t>
  </si>
  <si>
    <t>Delahey</t>
  </si>
  <si>
    <t>Derrimut</t>
  </si>
  <si>
    <t>Diamond Creek</t>
  </si>
  <si>
    <t>Dingley Village</t>
  </si>
  <si>
    <t>Docklands</t>
  </si>
  <si>
    <t>Doncaster</t>
  </si>
  <si>
    <t>Doncaster East</t>
  </si>
  <si>
    <t>Donvale</t>
  </si>
  <si>
    <t>Doveton</t>
  </si>
  <si>
    <t>Dromana</t>
  </si>
  <si>
    <t>Eaglemont</t>
  </si>
  <si>
    <t>East Melbourne</t>
  </si>
  <si>
    <t>Edithvale</t>
  </si>
  <si>
    <t>Elsternwick</t>
  </si>
  <si>
    <t>Eltham North</t>
  </si>
  <si>
    <t>Elwood</t>
  </si>
  <si>
    <t>Endeavour Hills</t>
  </si>
  <si>
    <t>Essendon</t>
  </si>
  <si>
    <t>Essendon North</t>
  </si>
  <si>
    <t>Essendon West</t>
  </si>
  <si>
    <t>Eumemmerring</t>
  </si>
  <si>
    <t>Fawkner</t>
  </si>
  <si>
    <t>Ferntree Gully</t>
  </si>
  <si>
    <t>Ferny Creek</t>
  </si>
  <si>
    <t>Fitzroy North</t>
  </si>
  <si>
    <t>Flemington</t>
  </si>
  <si>
    <t>Footscray</t>
  </si>
  <si>
    <t>Frankston</t>
  </si>
  <si>
    <t>Frankston North</t>
  </si>
  <si>
    <t>Frankston South</t>
  </si>
  <si>
    <t>Gardenvale</t>
  </si>
  <si>
    <t>Gladstone Park</t>
  </si>
  <si>
    <t>Glen Huntly</t>
  </si>
  <si>
    <t>Glen Waverley</t>
  </si>
  <si>
    <t>Gowanbrae</t>
  </si>
  <si>
    <t>Greensborough</t>
  </si>
  <si>
    <t>Hadfield</t>
  </si>
  <si>
    <t>Hallam</t>
  </si>
  <si>
    <t>Hampton East</t>
  </si>
  <si>
    <t>Hampton Park</t>
  </si>
  <si>
    <t>Harkaway</t>
  </si>
  <si>
    <t>Hawthorn East</t>
  </si>
  <si>
    <t>Heatherton</t>
  </si>
  <si>
    <t>Heathmont</t>
  </si>
  <si>
    <t>Heidelberg</t>
  </si>
  <si>
    <t>Heidelberg Heights</t>
  </si>
  <si>
    <t>Heidelberg West</t>
  </si>
  <si>
    <t>Highett</t>
  </si>
  <si>
    <t>Hoppers Crossing</t>
  </si>
  <si>
    <t>Hughesdale</t>
  </si>
  <si>
    <t>Ivanhoe East</t>
  </si>
  <si>
    <t>Jacana</t>
  </si>
  <si>
    <t>Junction Village</t>
  </si>
  <si>
    <t>Kallista</t>
  </si>
  <si>
    <t>Kalorama</t>
  </si>
  <si>
    <t>Kealba</t>
  </si>
  <si>
    <t>Keilor</t>
  </si>
  <si>
    <t>Keilor Downs</t>
  </si>
  <si>
    <t>Keilor East</t>
  </si>
  <si>
    <t>Keilor Lodge</t>
  </si>
  <si>
    <t>Keilor North</t>
  </si>
  <si>
    <t>Keilor Park</t>
  </si>
  <si>
    <t>Kew East</t>
  </si>
  <si>
    <t>Keysborough</t>
  </si>
  <si>
    <t>Kilsyth</t>
  </si>
  <si>
    <t>Kilsyth South</t>
  </si>
  <si>
    <t>Kingsbury</t>
  </si>
  <si>
    <t>Kingsville</t>
  </si>
  <si>
    <t>Knoxfield</t>
  </si>
  <si>
    <t>Kooyong</t>
  </si>
  <si>
    <t>Lalor</t>
  </si>
  <si>
    <t>Langwarrin</t>
  </si>
  <si>
    <t>Langwarrin South</t>
  </si>
  <si>
    <t>Laverton North</t>
  </si>
  <si>
    <t>Lower Plenty</t>
  </si>
  <si>
    <t>Lynbrook</t>
  </si>
  <si>
    <t>Lysterfield</t>
  </si>
  <si>
    <t>Lysterfield South</t>
  </si>
  <si>
    <t>Maidstone</t>
  </si>
  <si>
    <t>Malvern East</t>
  </si>
  <si>
    <t>Maribyrnong</t>
  </si>
  <si>
    <t>McCrae</t>
  </si>
  <si>
    <t>McKinnon</t>
  </si>
  <si>
    <t>Meadow Heights</t>
  </si>
  <si>
    <t>Melbourne</t>
  </si>
  <si>
    <t>Mentone</t>
  </si>
  <si>
    <t>Mill Park</t>
  </si>
  <si>
    <t>Monbulk</t>
  </si>
  <si>
    <t>Mont Albert</t>
  </si>
  <si>
    <t>Mont Albert North</t>
  </si>
  <si>
    <t>Montmorency</t>
  </si>
  <si>
    <t>This information features an adjustment to take account of the net annual rate of movement of people into the locality - that is, the net number of people of each age group, who move into the area each year, divided by the population of that age group. Such information allows an estimate of the effects of such movements, into and out of a locality, upon the population.</t>
  </si>
  <si>
    <t>Moonee Ponds</t>
  </si>
  <si>
    <t>Moorabbin</t>
  </si>
  <si>
    <t>Mooroolbark</t>
  </si>
  <si>
    <t>Mordialloc</t>
  </si>
  <si>
    <t>Mount Dandenong</t>
  </si>
  <si>
    <t>Mount Eliza</t>
  </si>
  <si>
    <t>Mount Evelyn</t>
  </si>
  <si>
    <t>Mount Martha</t>
  </si>
  <si>
    <t>Mount Waverley</t>
  </si>
  <si>
    <t>Murrumbeena</t>
  </si>
  <si>
    <t>Narre Warren</t>
  </si>
  <si>
    <t>Narre Warren North</t>
  </si>
  <si>
    <t>Narre Warren South</t>
  </si>
  <si>
    <t>Niddrie</t>
  </si>
  <si>
    <t>Noble Park</t>
  </si>
  <si>
    <t>Noble Park North</t>
  </si>
  <si>
    <t>North Melbourne</t>
  </si>
  <si>
    <t>North Warrandyte</t>
  </si>
  <si>
    <t>Northcote</t>
  </si>
  <si>
    <t>Notting Hill</t>
  </si>
  <si>
    <t>Nunawading</t>
  </si>
  <si>
    <t>Oak Park</t>
  </si>
  <si>
    <t>Oakleigh</t>
  </si>
  <si>
    <t>Oakleigh East</t>
  </si>
  <si>
    <t>Oakleigh South</t>
  </si>
  <si>
    <t>Officer</t>
  </si>
  <si>
    <t>Ormond</t>
  </si>
  <si>
    <t>Park Orchards</t>
  </si>
  <si>
    <t>Parkdale</t>
  </si>
  <si>
    <t>Pascoe Vale</t>
  </si>
  <si>
    <t>Pascoe Vale South</t>
  </si>
  <si>
    <t>Patterson Lakes</t>
  </si>
  <si>
    <t>Point Cook</t>
  </si>
  <si>
    <t>Port Melbourne</t>
  </si>
  <si>
    <t>Portsea</t>
  </si>
  <si>
    <t>Prahran</t>
  </si>
  <si>
    <t>Princes Hill</t>
  </si>
  <si>
    <t>Research</t>
  </si>
  <si>
    <t>Ringwood East</t>
  </si>
  <si>
    <t>Ringwood North</t>
  </si>
  <si>
    <t>Ripponlea</t>
  </si>
  <si>
    <t>Rosanna</t>
  </si>
  <si>
    <t>Rosebud</t>
  </si>
  <si>
    <t>Rosebud West</t>
  </si>
  <si>
    <t>Rowville</t>
  </si>
  <si>
    <t>Roxburgh Park</t>
  </si>
  <si>
    <t>Rye</t>
  </si>
  <si>
    <t>Scoresby</t>
  </si>
  <si>
    <t>Seabrook</t>
  </si>
  <si>
    <t>Seaholme</t>
  </si>
  <si>
    <t>Selby</t>
  </si>
  <si>
    <t>Sherbrooke</t>
  </si>
  <si>
    <t>Somers</t>
  </si>
  <si>
    <t>South Kingsville</t>
  </si>
  <si>
    <t>South Melbourne</t>
  </si>
  <si>
    <t>South Morang</t>
  </si>
  <si>
    <t>South Yarra</t>
  </si>
  <si>
    <t>Southbank</t>
  </si>
  <si>
    <t>Spotswood</t>
  </si>
  <si>
    <t>Springvale South</t>
  </si>
  <si>
    <t>St Kilda East</t>
  </si>
  <si>
    <t>St Kilda West</t>
  </si>
  <si>
    <t>Strathmore Heights</t>
  </si>
  <si>
    <t>Sunshine North</t>
  </si>
  <si>
    <t>Sunshine West</t>
  </si>
  <si>
    <t>Surrey Hills</t>
  </si>
  <si>
    <t>Tarneit</t>
  </si>
  <si>
    <t>Taylors Hill</t>
  </si>
  <si>
    <t>Taylors Lakes</t>
  </si>
  <si>
    <t>Tecoma</t>
  </si>
  <si>
    <t>Templestowe</t>
  </si>
  <si>
    <t>Templestowe Lower</t>
  </si>
  <si>
    <t>The Patch</t>
  </si>
  <si>
    <t>Thomastown</t>
  </si>
  <si>
    <t>Thornbury</t>
  </si>
  <si>
    <t>Toorak</t>
  </si>
  <si>
    <t>Tootgarook</t>
  </si>
  <si>
    <t>Travancore</t>
  </si>
  <si>
    <t>Tremont</t>
  </si>
  <si>
    <t>Truganina</t>
  </si>
  <si>
    <t>Tullamarine</t>
  </si>
  <si>
    <t>Tyabb</t>
  </si>
  <si>
    <t>Upper Ferntree Gully</t>
  </si>
  <si>
    <t>Upwey</t>
  </si>
  <si>
    <t>Vermont</t>
  </si>
  <si>
    <t>Vermont South</t>
  </si>
  <si>
    <t>Viewbank</t>
  </si>
  <si>
    <t>Wandin East</t>
  </si>
  <si>
    <t>Wandin North</t>
  </si>
  <si>
    <t>Wantirna</t>
  </si>
  <si>
    <t>Wantirna South</t>
  </si>
  <si>
    <t>Warrandyte</t>
  </si>
  <si>
    <t>Warranwood</t>
  </si>
  <si>
    <t>Waterways</t>
  </si>
  <si>
    <t>Watsonia</t>
  </si>
  <si>
    <t>Watsonia North</t>
  </si>
  <si>
    <t>Wattle Glen</t>
  </si>
  <si>
    <t>Werribee</t>
  </si>
  <si>
    <t>West Footscray</t>
  </si>
  <si>
    <t>West Melbourne</t>
  </si>
  <si>
    <t>Westmeadows</t>
  </si>
  <si>
    <t>Wheelers Hill</t>
  </si>
  <si>
    <t>Williamstown North</t>
  </si>
  <si>
    <t>Wonga Park</t>
  </si>
  <si>
    <t>Wyndham Vale</t>
  </si>
  <si>
    <t>Yallambie</t>
  </si>
  <si>
    <t>Yarraville</t>
  </si>
  <si>
    <t>Bell Park</t>
  </si>
  <si>
    <t>Bell Post Hill</t>
  </si>
  <si>
    <t>Breakwater</t>
  </si>
  <si>
    <t>Corio</t>
  </si>
  <si>
    <t>Drumcondra</t>
  </si>
  <si>
    <t>East Geelong</t>
  </si>
  <si>
    <t>Geelong</t>
  </si>
  <si>
    <t>Geelong West</t>
  </si>
  <si>
    <t>Grovedale</t>
  </si>
  <si>
    <t>Hamlyn Heights</t>
  </si>
  <si>
    <t>Highton</t>
  </si>
  <si>
    <t>Lovely Banks</t>
  </si>
  <si>
    <t>Manifold Heights</t>
  </si>
  <si>
    <t>Marshall</t>
  </si>
  <si>
    <t>Moolap</t>
  </si>
  <si>
    <t>Newcomb</t>
  </si>
  <si>
    <t>Norlane</t>
  </si>
  <si>
    <t>North Geelong</t>
  </si>
  <si>
    <t>Rippleside</t>
  </si>
  <si>
    <t>South Geelong</t>
  </si>
  <si>
    <t>St Albans Park</t>
  </si>
  <si>
    <t>Wandana Heights</t>
  </si>
  <si>
    <t>Waurn Ponds</t>
  </si>
  <si>
    <t>Whittington</t>
  </si>
  <si>
    <t>Alfredton</t>
  </si>
  <si>
    <t>Bakery Hill</t>
  </si>
  <si>
    <t>Ballarat Central</t>
  </si>
  <si>
    <t>Ballarat East</t>
  </si>
  <si>
    <t>Ballarat North</t>
  </si>
  <si>
    <t>Canadian</t>
  </si>
  <si>
    <t>Delacombe</t>
  </si>
  <si>
    <t>Invermay Park</t>
  </si>
  <si>
    <t>Lake Gardens</t>
  </si>
  <si>
    <t>Lake Wendouree</t>
  </si>
  <si>
    <t>Mount Clear</t>
  </si>
  <si>
    <t>Nerrina</t>
  </si>
  <si>
    <t>Redan</t>
  </si>
  <si>
    <t>Wendouree</t>
  </si>
  <si>
    <t>Bendigo</t>
  </si>
  <si>
    <t>California Gully</t>
  </si>
  <si>
    <t>Eaglehawk</t>
  </si>
  <si>
    <t>East Bendigo</t>
  </si>
  <si>
    <t>Flora Hill</t>
  </si>
  <si>
    <t>Golden Gully</t>
  </si>
  <si>
    <t>Golden Square</t>
  </si>
  <si>
    <t>Huntly</t>
  </si>
  <si>
    <t>Jackass Flat</t>
  </si>
  <si>
    <t>Junortoun</t>
  </si>
  <si>
    <t>Kennington</t>
  </si>
  <si>
    <t>Long Gully</t>
  </si>
  <si>
    <t>Maiden Gully</t>
  </si>
  <si>
    <t>Myers Flat</t>
  </si>
  <si>
    <t>North Bendigo</t>
  </si>
  <si>
    <t>Quarry Hill</t>
  </si>
  <si>
    <t>Sailors Gully</t>
  </si>
  <si>
    <t>Strathdale</t>
  </si>
  <si>
    <t>Strathfieldsaye</t>
  </si>
  <si>
    <t>West Bendigo</t>
  </si>
  <si>
    <t>Aireys Inlet</t>
  </si>
  <si>
    <t>Allansford</t>
  </si>
  <si>
    <t>Allendale</t>
  </si>
  <si>
    <t>Amphitheatre</t>
  </si>
  <si>
    <t>Anakie</t>
  </si>
  <si>
    <t>Anglesea</t>
  </si>
  <si>
    <t>Ararat</t>
  </si>
  <si>
    <t>Ardmona</t>
  </si>
  <si>
    <t>Arthurs Creek</t>
  </si>
  <si>
    <t>Avenel</t>
  </si>
  <si>
    <t>Avonsleigh</t>
  </si>
  <si>
    <t>Axe Creek</t>
  </si>
  <si>
    <t>Axedale</t>
  </si>
  <si>
    <t>Bacchus Marsh</t>
  </si>
  <si>
    <t>Baddaginnie</t>
  </si>
  <si>
    <t>Badger Creek</t>
  </si>
  <si>
    <t>Bagshot</t>
  </si>
  <si>
    <t>Bairnsdale</t>
  </si>
  <si>
    <t>Ballan</t>
  </si>
  <si>
    <t>Balliang</t>
  </si>
  <si>
    <t>Balmattum</t>
  </si>
  <si>
    <t>Bamawm</t>
  </si>
  <si>
    <t>Bandiana</t>
  </si>
  <si>
    <t>Baranduda</t>
  </si>
  <si>
    <t>Barkers Creek</t>
  </si>
  <si>
    <t>Barmah</t>
  </si>
  <si>
    <t>Barnawartha</t>
  </si>
  <si>
    <t>Barongarook</t>
  </si>
  <si>
    <t>Barongarook West</t>
  </si>
  <si>
    <t>Barwon Downs</t>
  </si>
  <si>
    <t>Barwon Heads</t>
  </si>
  <si>
    <t>Bass</t>
  </si>
  <si>
    <t>Batesford</t>
  </si>
  <si>
    <t>Baw Baw Village</t>
  </si>
  <si>
    <t>Beaconsfield Upper</t>
  </si>
  <si>
    <t>Bealiba</t>
  </si>
  <si>
    <t>Beeac</t>
  </si>
  <si>
    <t>Beechworth</t>
  </si>
  <si>
    <t>Bellbrae</t>
  </si>
  <si>
    <t>Bellbridge</t>
  </si>
  <si>
    <t>Bemm River</t>
  </si>
  <si>
    <t>Bena</t>
  </si>
  <si>
    <t>Benalla</t>
  </si>
  <si>
    <t>Benambra</t>
  </si>
  <si>
    <t>Bendoc</t>
  </si>
  <si>
    <t>Beremboke</t>
  </si>
  <si>
    <t>Berringa</t>
  </si>
  <si>
    <t>Berriwillock</t>
  </si>
  <si>
    <t>Bessiebelle</t>
  </si>
  <si>
    <t>Bete Bolong</t>
  </si>
  <si>
    <t>Bethanga</t>
  </si>
  <si>
    <t>Beverford</t>
  </si>
  <si>
    <t>Beveridge</t>
  </si>
  <si>
    <t>Binginwarri</t>
  </si>
  <si>
    <t>Birchip</t>
  </si>
  <si>
    <t>Birdwoodton</t>
  </si>
  <si>
    <t>Birregurra</t>
  </si>
  <si>
    <t>Blampied</t>
  </si>
  <si>
    <t>Blind Bight</t>
  </si>
  <si>
    <t>Boisdale</t>
  </si>
  <si>
    <t>Bonegilla</t>
  </si>
  <si>
    <t>Boneo</t>
  </si>
  <si>
    <t>Bookaar</t>
  </si>
  <si>
    <t>Boolarra</t>
  </si>
  <si>
    <t>Boolarra South</t>
  </si>
  <si>
    <t>Boort</t>
  </si>
  <si>
    <t>Boundary Bend</t>
  </si>
  <si>
    <t>Branxholme</t>
  </si>
  <si>
    <t>Breamlea</t>
  </si>
  <si>
    <t>Briagolong</t>
  </si>
  <si>
    <t>Bridgewater On Loddon</t>
  </si>
  <si>
    <t>Brim</t>
  </si>
  <si>
    <t>Brimpaen</t>
  </si>
  <si>
    <t>Broadford</t>
  </si>
  <si>
    <t>Brucknell</t>
  </si>
  <si>
    <t>Bruthen</t>
  </si>
  <si>
    <t>Buangor</t>
  </si>
  <si>
    <t>Buchan</t>
  </si>
  <si>
    <t>Budgeree</t>
  </si>
  <si>
    <t>Buffalo</t>
  </si>
  <si>
    <t>Buffalo River</t>
  </si>
  <si>
    <t>Bulart</t>
  </si>
  <si>
    <t>Bullengarook</t>
  </si>
  <si>
    <t>Buln Buln</t>
  </si>
  <si>
    <t>Bunbartha</t>
  </si>
  <si>
    <t>Bundalong</t>
  </si>
  <si>
    <t>Buninyong</t>
  </si>
  <si>
    <t>Bunyip</t>
  </si>
  <si>
    <t>Burramine</t>
  </si>
  <si>
    <t>Burrumbeet</t>
  </si>
  <si>
    <t>Bushfield</t>
  </si>
  <si>
    <t>Caldermeade</t>
  </si>
  <si>
    <t>Calivil</t>
  </si>
  <si>
    <t>Callignee</t>
  </si>
  <si>
    <t>Cambrian Hill</t>
  </si>
  <si>
    <t>Community Care Clients</t>
  </si>
  <si>
    <t>Comm Care Clients</t>
  </si>
  <si>
    <t>Fraction of the population of each age group, receiving community care services</t>
  </si>
  <si>
    <t>Abbotsford (Vic.)</t>
  </si>
  <si>
    <t>Acheron</t>
  </si>
  <si>
    <t>Albert Park (Vic.)</t>
  </si>
  <si>
    <t>Alberton (Vic.)</t>
  </si>
  <si>
    <t>Albion (Vic.)</t>
  </si>
  <si>
    <t>Alexandra (Vic.)</t>
  </si>
  <si>
    <t>Alma (Vic.)</t>
  </si>
  <si>
    <t>Altona (Vic.)</t>
  </si>
  <si>
    <t>Apollo Bay (Vic.)</t>
  </si>
  <si>
    <t>Apsley (Vic.)</t>
  </si>
  <si>
    <t>Arcadia (Vic.)</t>
  </si>
  <si>
    <t>Armadale (Vic.)</t>
  </si>
  <si>
    <t>Ascot (Ballarat - Vic.)</t>
  </si>
  <si>
    <t>Ascot (Greater Bendigo - Vic.)</t>
  </si>
  <si>
    <t>Ashbourne (Vic.)</t>
  </si>
  <si>
    <t>Athlone</t>
  </si>
  <si>
    <t>Avoca (Vic.)</t>
  </si>
  <si>
    <t>Bailieston</t>
  </si>
  <si>
    <t>Balaclava (Vic.)</t>
  </si>
  <si>
    <t>Ballendella</t>
  </si>
  <si>
    <t>Balmoral (Vic.)</t>
  </si>
  <si>
    <t>Bamawm Extension</t>
  </si>
  <si>
    <t>Bannockburn (Vic.)</t>
  </si>
  <si>
    <t>Baringhup</t>
  </si>
  <si>
    <t>Barjarg</t>
  </si>
  <si>
    <t>Barnawartha North</t>
  </si>
  <si>
    <t>Barrabool</t>
  </si>
  <si>
    <t>Baw Baw (Vic.)</t>
  </si>
  <si>
    <t>Bayles</t>
  </si>
  <si>
    <t>Baynton (Vic.)</t>
  </si>
  <si>
    <t>Bayswater (Vic.)</t>
  </si>
  <si>
    <t>Beaconsfield (Vic.)</t>
  </si>
  <si>
    <t>Bearii</t>
  </si>
  <si>
    <t>Beaufort (Vic.)</t>
  </si>
  <si>
    <t>Beaumaris (Vic.)</t>
  </si>
  <si>
    <t>Beech Forest</t>
  </si>
  <si>
    <t>Bellfield (Banyule - Vic.)</t>
  </si>
  <si>
    <t>Bells Beach</t>
  </si>
  <si>
    <t>Belmont (Vic.)</t>
  </si>
  <si>
    <t>Bend Of Islands</t>
  </si>
  <si>
    <t>Bet Bet</t>
  </si>
  <si>
    <t>Beulah (Vic.)</t>
  </si>
  <si>
    <t>Big Desert</t>
  </si>
  <si>
    <t>Big Hill (Greater Bendigo - Vic.)</t>
  </si>
  <si>
    <t>Black Hill (Vic.)</t>
  </si>
  <si>
    <t>Black Rock (Vic.)</t>
  </si>
  <si>
    <t>Blackwood (Vic.)</t>
  </si>
  <si>
    <t>Bolwarra (Vic.)</t>
  </si>
  <si>
    <t>Bonnie Doon (Vic.)</t>
  </si>
  <si>
    <t>Bonshaw (Vic.)</t>
  </si>
  <si>
    <t>Boole Poole</t>
  </si>
  <si>
    <t>Boorcan</t>
  </si>
  <si>
    <t>Boorhaman</t>
  </si>
  <si>
    <t>Bostocks Creek</t>
  </si>
  <si>
    <t>Botanic Ridge</t>
  </si>
  <si>
    <t>Bowenvale</t>
  </si>
  <si>
    <t>Box Hill (Vic.)</t>
  </si>
  <si>
    <t>Bridgewater (Vic.)</t>
  </si>
  <si>
    <t>Bright (Vic.)</t>
  </si>
  <si>
    <t>Brighton (Vic.)</t>
  </si>
  <si>
    <t>Broadmeadows (Vic.)</t>
  </si>
  <si>
    <t>Broadwater (Vic.)</t>
  </si>
  <si>
    <t>Brookfield (Vic.)</t>
  </si>
  <si>
    <t>Brooklyn (Vic.)</t>
  </si>
  <si>
    <t>Broomfield</t>
  </si>
  <si>
    <t>Brown Hill (Vic.)</t>
  </si>
  <si>
    <t>Brunswick (Vic.)</t>
  </si>
  <si>
    <t>Bulla (Vic.)</t>
  </si>
  <si>
    <t>Bullioh</t>
  </si>
  <si>
    <t>Buln Buln East</t>
  </si>
  <si>
    <t>Bundalaguah</t>
  </si>
  <si>
    <t>Bundoora (Vic.)</t>
  </si>
  <si>
    <t>Bungaree (Vic.)</t>
  </si>
  <si>
    <t>Bunkers Hill</t>
  </si>
  <si>
    <t>Burnside (Vic.)</t>
  </si>
  <si>
    <t>Burnside Heights</t>
  </si>
  <si>
    <t>Burwood (Vic.)</t>
  </si>
  <si>
    <t>Buxton (Vic.)</t>
  </si>
  <si>
    <t>Byaduk</t>
  </si>
  <si>
    <t>Byawatha</t>
  </si>
  <si>
    <t>Byrneside</t>
  </si>
  <si>
    <t>Cabarita (Vic.)</t>
  </si>
  <si>
    <t>Calder Park</t>
  </si>
  <si>
    <t>Calulu</t>
  </si>
  <si>
    <t>Camberwell (Vic.)</t>
  </si>
  <si>
    <t>Camperdown (Vic.)</t>
  </si>
  <si>
    <t>Canterbury (Vic.)</t>
  </si>
  <si>
    <t>Cape Bridgewater</t>
  </si>
  <si>
    <t>Carapooee</t>
  </si>
  <si>
    <t>Carboor</t>
  </si>
  <si>
    <t>Cardinia</t>
  </si>
  <si>
    <t>Carlton (Vic.)</t>
  </si>
  <si>
    <t>Carngham</t>
  </si>
  <si>
    <t>Carrajung</t>
  </si>
  <si>
    <t>Castella</t>
  </si>
  <si>
    <t>Castle Donnington</t>
  </si>
  <si>
    <t>Cathcart (Vic.)</t>
  </si>
  <si>
    <t>Ceres</t>
  </si>
  <si>
    <t>Charlton (Vic.)</t>
  </si>
  <si>
    <t>Cheltenham (Vic.)</t>
  </si>
  <si>
    <t>Chepstowe</t>
  </si>
  <si>
    <t>Childers (Vic.)</t>
  </si>
  <si>
    <t>Christmas Hills (Vic.)</t>
  </si>
  <si>
    <t>Churchill (Vic.)</t>
  </si>
  <si>
    <t>Clarendon (Vic.)</t>
  </si>
  <si>
    <t>Clarkefield</t>
  </si>
  <si>
    <t>Clayton</t>
  </si>
  <si>
    <t>Clematis</t>
  </si>
  <si>
    <t>Clifton Creek</t>
  </si>
  <si>
    <t>Cloverlea</t>
  </si>
  <si>
    <t>Clunes (Vic.)</t>
  </si>
  <si>
    <t>Clyde (Vic.)</t>
  </si>
  <si>
    <t>Cobram East</t>
  </si>
  <si>
    <t>Cobrico</t>
  </si>
  <si>
    <t>Cockatoo (Vic.)</t>
  </si>
  <si>
    <t>Coimadai</t>
  </si>
  <si>
    <t>Colac East</t>
  </si>
  <si>
    <t>Coldstream (Vic.)</t>
  </si>
  <si>
    <t>Collingwood (Vic.)</t>
  </si>
  <si>
    <t>Coragulac</t>
  </si>
  <si>
    <t>Corinella (Vic.)</t>
  </si>
  <si>
    <t>Cororooke</t>
  </si>
  <si>
    <t>Cranbourne South</t>
  </si>
  <si>
    <t>Cremorne (Vic.)</t>
  </si>
  <si>
    <t>Cressy (Vic.)</t>
  </si>
  <si>
    <t>Crossley</t>
  </si>
  <si>
    <t>Croydon (Vic.)</t>
  </si>
  <si>
    <t>Cudgee</t>
  </si>
  <si>
    <t>Curlewis (Vic.)</t>
  </si>
  <si>
    <t>Daisy Hill (Vic.)</t>
  </si>
  <si>
    <t>Dartmoor (Vic.)</t>
  </si>
  <si>
    <t>Dean</t>
  </si>
  <si>
    <t>Deepdene (Vic.)</t>
  </si>
  <si>
    <t>Dewhurst</t>
  </si>
  <si>
    <t>Dhurringile</t>
  </si>
  <si>
    <t>Diggora</t>
  </si>
  <si>
    <t>Douglas (Vic.)</t>
  </si>
  <si>
    <t>Drouin South</t>
  </si>
  <si>
    <t>Drouin West</t>
  </si>
  <si>
    <t>Drumborg</t>
  </si>
  <si>
    <t>Drummond</t>
  </si>
  <si>
    <t>Dunkeld (Vic.)</t>
  </si>
  <si>
    <t>Dunolly (Vic.)</t>
  </si>
  <si>
    <t>Durham Lead</t>
  </si>
  <si>
    <t>East Wangaratta</t>
  </si>
  <si>
    <t>East Warburton</t>
  </si>
  <si>
    <t>Eastwood (Vic.)</t>
  </si>
  <si>
    <t>Ebden</t>
  </si>
  <si>
    <t>Ellerslie (Vic.)</t>
  </si>
  <si>
    <t>Elphinstone (Vic.)</t>
  </si>
  <si>
    <t>Eltham (Vic.)</t>
  </si>
  <si>
    <t>Emerald (Vic.)</t>
  </si>
  <si>
    <t>Emu Creek (Vic.)</t>
  </si>
  <si>
    <t>Enfield (Vic.)</t>
  </si>
  <si>
    <t>Epping (Vic.)</t>
  </si>
  <si>
    <t>Epsom (Vic.)</t>
  </si>
  <si>
    <t>Eskdale (Vic.)</t>
  </si>
  <si>
    <t>Essendon Fields</t>
  </si>
  <si>
    <t>Eureka (Vic.)</t>
  </si>
  <si>
    <t>Eynesbury</t>
  </si>
  <si>
    <t>Fairfield (Vic.)</t>
  </si>
  <si>
    <t>Falls Creek (Vic.)</t>
  </si>
  <si>
    <t>Faraday</t>
  </si>
  <si>
    <t>Fernbank</t>
  </si>
  <si>
    <t>Fingal (Vic.)</t>
  </si>
  <si>
    <t>Fitzroy (Vic.)</t>
  </si>
  <si>
    <t>Flinders (Vic.)</t>
  </si>
  <si>
    <t>Flowerdale (Vic.)</t>
  </si>
  <si>
    <t>Forest Hill (Vic.)</t>
  </si>
  <si>
    <t>Forge Creek</t>
  </si>
  <si>
    <t>Forrest (Vic.)</t>
  </si>
  <si>
    <t>Framlingham</t>
  </si>
  <si>
    <t>Fulham (Vic.)</t>
  </si>
  <si>
    <t>Gannawarra</t>
  </si>
  <si>
    <t>Garfield (Vic.)</t>
  </si>
  <si>
    <t>Garibaldi</t>
  </si>
  <si>
    <t>Garvoc</t>
  </si>
  <si>
    <t>Gentle Annie</t>
  </si>
  <si>
    <t>Gerang Gerung</t>
  </si>
  <si>
    <t>Gheringhap</t>
  </si>
  <si>
    <t>Glen Alvie</t>
  </si>
  <si>
    <t>Glen Iris (Vic.)</t>
  </si>
  <si>
    <t>Glenalbyn</t>
  </si>
  <si>
    <t>Glenfyne</t>
  </si>
  <si>
    <t>Glengarry (Vic.)</t>
  </si>
  <si>
    <t>Glengarry North</t>
  </si>
  <si>
    <t>Glenisla</t>
  </si>
  <si>
    <t>Glenlyon (Vic.)</t>
  </si>
  <si>
    <t>Glenorchy (Vic.)</t>
  </si>
  <si>
    <t>Glenroy (Vic.)</t>
  </si>
  <si>
    <t>Golden Beach (Vic.)</t>
  </si>
  <si>
    <t>Golden Point (Ballarat - Vic.)</t>
  </si>
  <si>
    <t>Goldie</t>
  </si>
  <si>
    <t>Goon Nure</t>
  </si>
  <si>
    <t>Gordon (Vic.)</t>
  </si>
  <si>
    <t>Granite Rock</t>
  </si>
  <si>
    <t>Grassdale (Vic.)</t>
  </si>
  <si>
    <t>Grassmere</t>
  </si>
  <si>
    <t>Greendale (Vic.)</t>
  </si>
  <si>
    <t>Greenvale (Vic.)</t>
  </si>
  <si>
    <t>Greta South</t>
  </si>
  <si>
    <t>Guildford (Vic.)</t>
  </si>
  <si>
    <t>Hallston</t>
  </si>
  <si>
    <t>Hamilton (Vic.)</t>
  </si>
  <si>
    <t>Hampton (Vic.)</t>
  </si>
  <si>
    <t>Harcourt North</t>
  </si>
  <si>
    <t>Harmers Haven</t>
  </si>
  <si>
    <t>Hastings (Vic.)</t>
  </si>
  <si>
    <t>Hattah</t>
  </si>
  <si>
    <t>Hawthorn (Vic.)</t>
  </si>
  <si>
    <t>Hazelwood</t>
  </si>
  <si>
    <t>Heath Hill</t>
  </si>
  <si>
    <t>Heathcote (Vic.)</t>
  </si>
  <si>
    <t>Heathmere</t>
  </si>
  <si>
    <t>Herne Hill (Vic.)</t>
  </si>
  <si>
    <t>Hesket</t>
  </si>
  <si>
    <t>Hexham (Vic.)</t>
  </si>
  <si>
    <t>Highlands</t>
  </si>
  <si>
    <t>Hill End (Vic.)</t>
  </si>
  <si>
    <t>Hillside (Melton - Vic.)</t>
  </si>
  <si>
    <t>Hmas Cerberus</t>
  </si>
  <si>
    <t>Hopetoun (Vic.)</t>
  </si>
  <si>
    <t>Howqua Hills</t>
  </si>
  <si>
    <t>Howqua Inlet</t>
  </si>
  <si>
    <t>Humevale</t>
  </si>
  <si>
    <t>Hunter</t>
  </si>
  <si>
    <t>Huntingdale (Vic.)</t>
  </si>
  <si>
    <t>Huon Creek</t>
  </si>
  <si>
    <t>Hurstbridge</t>
  </si>
  <si>
    <t>Illowa</t>
  </si>
  <si>
    <t>Inglewood (Vic.)</t>
  </si>
  <si>
    <t>Invergordon (Vic.)</t>
  </si>
  <si>
    <t>Invermay (Vic.)</t>
  </si>
  <si>
    <t>Ironbark (Vic.)</t>
  </si>
  <si>
    <t>Irymple (Vic.)</t>
  </si>
  <si>
    <t>Ivanhoe (Vic.)</t>
  </si>
  <si>
    <t>Jamieson (Vic.)</t>
  </si>
  <si>
    <t>Johanna</t>
  </si>
  <si>
    <t>Kangaroo Flat (Vic.)</t>
  </si>
  <si>
    <t>Kanyapella</t>
  </si>
  <si>
    <t>Kardella</t>
  </si>
  <si>
    <t>Keely</t>
  </si>
  <si>
    <t>Kensington (Vic.)</t>
  </si>
  <si>
    <t>Kew (Vic.)</t>
  </si>
  <si>
    <t>Kialla East</t>
  </si>
  <si>
    <t>Kilmore East</t>
  </si>
  <si>
    <t>King Valley</t>
  </si>
  <si>
    <t>Kings Park (Vic.)</t>
  </si>
  <si>
    <t>Kingston (Vic.)</t>
  </si>
  <si>
    <t>Kolora</t>
  </si>
  <si>
    <t>Konongwootong</t>
  </si>
  <si>
    <t>Koonoomoo</t>
  </si>
  <si>
    <t>Korobeit</t>
  </si>
  <si>
    <t>Kotupna</t>
  </si>
  <si>
    <t>Krowera</t>
  </si>
  <si>
    <t>Kyvalley</t>
  </si>
  <si>
    <t>Lake Wellington</t>
  </si>
  <si>
    <t>Lance Creek</t>
  </si>
  <si>
    <t>Landsborough (Vic.)</t>
  </si>
  <si>
    <t>Laverton (Vic.)</t>
  </si>
  <si>
    <t>Learmonth (Vic.)</t>
  </si>
  <si>
    <t>Leichardt</t>
  </si>
  <si>
    <t>Leongatha North</t>
  </si>
  <si>
    <t>Lilydale (Vic.)</t>
  </si>
  <si>
    <t>Lismore (Vic.)</t>
  </si>
  <si>
    <t>Little Desert</t>
  </si>
  <si>
    <t>Little River (Vic.)</t>
  </si>
  <si>
    <t>Longford (Vic.)</t>
  </si>
  <si>
    <t>Longwood (Vic.)</t>
  </si>
  <si>
    <t>Lorne (Vic.)</t>
  </si>
  <si>
    <t>Lucknow (Vic.)</t>
  </si>
  <si>
    <t>Lyndhurst (Vic.)</t>
  </si>
  <si>
    <t>Macarthur (Vic.)</t>
  </si>
  <si>
    <t>Macclesfield (Vic.)</t>
  </si>
  <si>
    <t>Macleod (Vic.)</t>
  </si>
  <si>
    <t>Maffra (Vic.)</t>
  </si>
  <si>
    <t>Mailors Flat</t>
  </si>
  <si>
    <t>Maldon (Vic.)</t>
  </si>
  <si>
    <t>Malvern (Vic.)</t>
  </si>
  <si>
    <t>Mandurang South</t>
  </si>
  <si>
    <t>Mangalore (Vic.)</t>
  </si>
  <si>
    <t>Mannerim</t>
  </si>
  <si>
    <t>Mannibadar</t>
  </si>
  <si>
    <t>Mansfield (Vic.)</t>
  </si>
  <si>
    <t>Marengo (Vic.)</t>
  </si>
  <si>
    <t>Maryborough (Vic.)</t>
  </si>
  <si>
    <t>Maude (Vic.)</t>
  </si>
  <si>
    <t>McKenzie Creek</t>
  </si>
  <si>
    <t>McMillans</t>
  </si>
  <si>
    <t>Mead</t>
  </si>
  <si>
    <t>Meerlieu</t>
  </si>
  <si>
    <t>Melbourne Airport</t>
  </si>
  <si>
    <t>Melton (Vic.)</t>
  </si>
  <si>
    <t>Menzies Creek</t>
  </si>
  <si>
    <t>Mepunga East</t>
  </si>
  <si>
    <t>Merrijig (Mansfield - Vic.)</t>
  </si>
  <si>
    <t>Merrimu</t>
  </si>
  <si>
    <t>Merton</t>
  </si>
  <si>
    <t>Mia Mia (Vic.)</t>
  </si>
  <si>
    <t>Middle Park (Vic.)</t>
  </si>
  <si>
    <t>Millbrook (Vic.)</t>
  </si>
  <si>
    <t>Mirboo</t>
  </si>
  <si>
    <t>Mitcham (Vic.)</t>
  </si>
  <si>
    <t>Mitchell Park (Vic.)</t>
  </si>
  <si>
    <t>Modewarre</t>
  </si>
  <si>
    <t>Monegeetta</t>
  </si>
  <si>
    <t>Montrose (Vic.)</t>
  </si>
  <si>
    <t>Moorabbin Airport</t>
  </si>
  <si>
    <t>Moorabool</t>
  </si>
  <si>
    <t>Mooroopna North</t>
  </si>
  <si>
    <t>Mornington (Vic.)</t>
  </si>
  <si>
    <t>Morrisons</t>
  </si>
  <si>
    <t>Mortlake (Vic.)</t>
  </si>
  <si>
    <t>Mossiface</t>
  </si>
  <si>
    <t>Mount Franklin</t>
  </si>
  <si>
    <t>Mount Moriac</t>
  </si>
  <si>
    <t>Mount Pleasant (Vic.)</t>
  </si>
  <si>
    <t>Mount Rowan</t>
  </si>
  <si>
    <t>Moutajup</t>
  </si>
  <si>
    <t>Mulgrave (Vic.)</t>
  </si>
  <si>
    <t>Munro</t>
  </si>
  <si>
    <t>Murchison (Vic.)</t>
  </si>
  <si>
    <t>Murchison East</t>
  </si>
  <si>
    <t>Murgheboluc</t>
  </si>
  <si>
    <t>Murrindindi</t>
  </si>
  <si>
    <t>Narbethong (Vic.)</t>
  </si>
  <si>
    <t>Naringal</t>
  </si>
  <si>
    <t>Narre Warren East</t>
  </si>
  <si>
    <t>Neerim</t>
  </si>
  <si>
    <t>Neerim East</t>
  </si>
  <si>
    <t>Nelson (Vic.)</t>
  </si>
  <si>
    <t>Netherby (Vic.)</t>
  </si>
  <si>
    <t>Newbridge (Vic.)</t>
  </si>
  <si>
    <t>Newington (Vic.)</t>
  </si>
  <si>
    <t>Newlyn North</t>
  </si>
  <si>
    <t>Newport (Vic.)</t>
  </si>
  <si>
    <t>Newry</t>
  </si>
  <si>
    <t>Newstead (Vic.)</t>
  </si>
  <si>
    <t>Newtown (Greater Geelong - Vic.)</t>
  </si>
  <si>
    <t>Nicholson (Vic.)</t>
  </si>
  <si>
    <t>Nirranda</t>
  </si>
  <si>
    <t>North Shore (Vic.)</t>
  </si>
  <si>
    <t>Nutfield</t>
  </si>
  <si>
    <t>Nyora (Vic.)</t>
  </si>
  <si>
    <t>Oaklands Junction</t>
  </si>
  <si>
    <t>Ocean Grange</t>
  </si>
  <si>
    <t>Olinda (Vic.)</t>
  </si>
  <si>
    <t>Osbornes Flat</t>
  </si>
  <si>
    <t>Outtrim</t>
  </si>
  <si>
    <t>Oxley (Vic.)</t>
  </si>
  <si>
    <t>Pakenham South</t>
  </si>
  <si>
    <t>Panton Hill</t>
  </si>
  <si>
    <t>Paraparap</t>
  </si>
  <si>
    <t>Parkville (Vic.)</t>
  </si>
  <si>
    <t>Parwan</t>
  </si>
  <si>
    <t>Paynesville (Vic.)</t>
  </si>
  <si>
    <t>Peechelba</t>
  </si>
  <si>
    <t>Penshurst (Vic.)</t>
  </si>
  <si>
    <t>Peterborough (Vic.)</t>
  </si>
  <si>
    <t>Pheasant Creek (Vic.)</t>
  </si>
  <si>
    <t>Pine Grove (Vic.)</t>
  </si>
  <si>
    <t>Pine Lodge (Vic.)</t>
  </si>
  <si>
    <t>Pirron Yallock</t>
  </si>
  <si>
    <t>Plenty (Vic.)</t>
  </si>
  <si>
    <t>Plumpton (Vic.)</t>
  </si>
  <si>
    <t>Pomborneit</t>
  </si>
  <si>
    <t>Poowong North</t>
  </si>
  <si>
    <t>Portland (Vic.)</t>
  </si>
  <si>
    <t>Preston (Vic.)</t>
  </si>
  <si>
    <t>Queenscliff (Vic.)</t>
  </si>
  <si>
    <t>Raglan (Vic.)</t>
  </si>
  <si>
    <t>Ravenswood (Vic.)</t>
  </si>
  <si>
    <t>Red Hill (Vic.)</t>
  </si>
  <si>
    <t>Reedy Creek (Vic.)</t>
  </si>
  <si>
    <t>Reedy Flat</t>
  </si>
  <si>
    <t>Reservoir (Vic.)</t>
  </si>
  <si>
    <t>Richmond (Vic.)</t>
  </si>
  <si>
    <t>Ringwood (Vic.)</t>
  </si>
  <si>
    <t>Riverside (Vic.)</t>
  </si>
  <si>
    <t>Robertsons Beach</t>
  </si>
  <si>
    <t>Rochester (Vic.)</t>
  </si>
  <si>
    <t>Rokeby (Vic.)</t>
  </si>
  <si>
    <t>Rosebrook (Vic.)</t>
  </si>
  <si>
    <t>Rosedale (Vic.)</t>
  </si>
  <si>
    <t>Rosewhite</t>
  </si>
  <si>
    <t>Ross Creek (Vic.)</t>
  </si>
  <si>
    <t>Rowsley</t>
  </si>
  <si>
    <t>Russells Bridge</t>
  </si>
  <si>
    <t>Safety Beach (Vic.)</t>
  </si>
  <si>
    <t>San Remo (Vic.)</t>
  </si>
  <si>
    <t>Sandford (Vic.)</t>
  </si>
  <si>
    <t>Sandhurst</t>
  </si>
  <si>
    <t>Sandon (Vic.)</t>
  </si>
  <si>
    <t>Sandringham (Vic.)</t>
  </si>
  <si>
    <t>Sandy Point (Vic.)</t>
  </si>
  <si>
    <t>Sassafras (Vic.)</t>
  </si>
  <si>
    <t>Scotts Creek (Vic.)</t>
  </si>
  <si>
    <t>Seaford (Vic.)</t>
  </si>
  <si>
    <t>Seaton (Vic.)</t>
  </si>
  <si>
    <t>Sebastian</t>
  </si>
  <si>
    <t>Sebastopol (Vic.)</t>
  </si>
  <si>
    <t>Seddon (Vic.)</t>
  </si>
  <si>
    <t>Serpentine (Vic.)</t>
  </si>
  <si>
    <t>Seville</t>
  </si>
  <si>
    <t>Seymour (Vic.)</t>
  </si>
  <si>
    <t>Shady Creek</t>
  </si>
  <si>
    <t>She Oaks</t>
  </si>
  <si>
    <t>Shelford</t>
  </si>
  <si>
    <t>Silvan</t>
  </si>
  <si>
    <t>Simpson (Vic.)</t>
  </si>
  <si>
    <t>Skye (Vic.)</t>
  </si>
  <si>
    <t>Smiths Gully</t>
  </si>
  <si>
    <t>Soldiers Hill (Vic.)</t>
  </si>
  <si>
    <t>Somerton (Vic.)</t>
  </si>
  <si>
    <t>Somerville (Vic.)</t>
  </si>
  <si>
    <t>Sorrento (Vic.)</t>
  </si>
  <si>
    <t>South Purrumbete</t>
  </si>
  <si>
    <t>South Wharf</t>
  </si>
  <si>
    <t>Spring Gully (Vic.)</t>
  </si>
  <si>
    <t>Springvale (Vic.)</t>
  </si>
  <si>
    <t>St Albans (Vic.)</t>
  </si>
  <si>
    <t>St Andrews (Vic.)</t>
  </si>
  <si>
    <t>St Helena</t>
  </si>
  <si>
    <t>St James (Vic.)</t>
  </si>
  <si>
    <t>St Kilda (Vic.)</t>
  </si>
  <si>
    <t>St Leonards (Vic.)</t>
  </si>
  <si>
    <t>Stanhope (Vic.)</t>
  </si>
  <si>
    <t>Stanley (Vic.)</t>
  </si>
  <si>
    <t>Steels Creek</t>
  </si>
  <si>
    <t>Stony Creek (South Gippsland - Vic.)</t>
  </si>
  <si>
    <t>Stratford (Vic.)</t>
  </si>
  <si>
    <t>Strathewen</t>
  </si>
  <si>
    <t>Strathmore (Vic.)</t>
  </si>
  <si>
    <t>Strzelecki (Vic.)</t>
  </si>
  <si>
    <t>Sulky</t>
  </si>
  <si>
    <t>Sunset Strip (Vic.)</t>
  </si>
  <si>
    <t>Sunshine (Vic.)</t>
  </si>
  <si>
    <t>Surf Beach (Vic.)</t>
  </si>
  <si>
    <t>Swan Marsh</t>
  </si>
  <si>
    <t>Swan Reach (Vic.)</t>
  </si>
  <si>
    <t>Sydenham (Vic.)</t>
  </si>
  <si>
    <t>Talbot (Vic.)</t>
  </si>
  <si>
    <t>Tallangatta South</t>
  </si>
  <si>
    <t>Tambo Upper</t>
  </si>
  <si>
    <t>Taminick</t>
  </si>
  <si>
    <t>Taradale (Vic.)</t>
  </si>
  <si>
    <t>Tatura East</t>
  </si>
  <si>
    <t>Tatyoon</t>
  </si>
  <si>
    <t>Teesdale (Vic.)</t>
  </si>
  <si>
    <t>Telopea Downs</t>
  </si>
  <si>
    <t>The Basin (Vic.)</t>
  </si>
  <si>
    <t>Thomson (Greater Geelong - Vic.)</t>
  </si>
  <si>
    <t>Thornton (Vic.)</t>
  </si>
  <si>
    <t>Three Bridges</t>
  </si>
  <si>
    <t>Tol Tol</t>
  </si>
  <si>
    <t>Tom Groggin</t>
  </si>
  <si>
    <t>Toongabbie (Vic.)</t>
  </si>
  <si>
    <t>Toora (Vic.)</t>
  </si>
  <si>
    <t>Torquay (Vic.)</t>
  </si>
  <si>
    <t>Tottenham (Vic.)</t>
  </si>
  <si>
    <t>Trafalgar (Vic.)</t>
  </si>
  <si>
    <t>Tuerong</t>
  </si>
  <si>
    <t>Tynong North</t>
  </si>
  <si>
    <t>Tyntynder</t>
  </si>
  <si>
    <t>Tyntynder South</t>
  </si>
  <si>
    <t>Vectis</t>
  </si>
  <si>
    <t>Ventnor (Vic.)</t>
  </si>
  <si>
    <t>Venus Bay (Vic.)</t>
  </si>
  <si>
    <t>Walkerville (Vic.)</t>
  </si>
  <si>
    <t>Walmer (Vic.)</t>
  </si>
  <si>
    <t>Walpa</t>
  </si>
  <si>
    <t>Wando Vale</t>
  </si>
  <si>
    <t>Wangandary</t>
  </si>
  <si>
    <t>Wangaratta (Vic.)</t>
  </si>
  <si>
    <t>Waranga Shores</t>
  </si>
  <si>
    <t>Warburton (Vic.)</t>
  </si>
  <si>
    <t>Warncoort</t>
  </si>
  <si>
    <t>Warragul South</t>
  </si>
  <si>
    <t>Warrandyte South</t>
  </si>
  <si>
    <t>Warrenbayne</t>
  </si>
  <si>
    <t>Wartook</t>
  </si>
  <si>
    <t>Wedderburn (Vic.)</t>
  </si>
  <si>
    <t>Wellsford</t>
  </si>
  <si>
    <t>Welshpool (Vic.)</t>
  </si>
  <si>
    <t>Wemen</t>
  </si>
  <si>
    <t>White Hills (Vic.)</t>
  </si>
  <si>
    <t>Whitfield (Vic.)</t>
  </si>
  <si>
    <t>Williams Landing</t>
  </si>
  <si>
    <t>Williamstown (Vic.)</t>
  </si>
  <si>
    <t>Willung South</t>
  </si>
  <si>
    <t>Wilsons Promontory</t>
  </si>
  <si>
    <t>Windermere (Vic.)</t>
  </si>
  <si>
    <t>Windsor (Vic.)</t>
  </si>
  <si>
    <t>Winslow</t>
  </si>
  <si>
    <t>Winton (Vic.)</t>
  </si>
  <si>
    <t>Wood Wood</t>
  </si>
  <si>
    <t>Woodend (Vic.)</t>
  </si>
  <si>
    <t>Woodford (Vic.)</t>
  </si>
  <si>
    <t>Woodside (Vic.)</t>
  </si>
  <si>
    <t>Woodstock (Vic.)</t>
  </si>
  <si>
    <t>Woodvale (Vic.)</t>
  </si>
  <si>
    <t>Woorarra West</t>
  </si>
  <si>
    <t>Wyuna (Vic.)</t>
  </si>
  <si>
    <t>Yabba North</t>
  </si>
  <si>
    <t>Yan Yean</t>
  </si>
  <si>
    <t>Yannathan</t>
  </si>
  <si>
    <t>Yapeen</t>
  </si>
  <si>
    <t>Yarrawonga (Vic.)</t>
  </si>
  <si>
    <t>Yelta (Vic.)</t>
  </si>
  <si>
    <t>Yendon</t>
  </si>
  <si>
    <t>Yuroke</t>
  </si>
  <si>
    <t>Persons by Private or Non-private Dwelling, by LGA: 2011</t>
  </si>
  <si>
    <t>[Persons by Dwelling Type [private, non-private], by age [5-year groups: 0-4, 5-9,…85+] by municipality, from Census 2011]</t>
  </si>
  <si>
    <t>From Census 2006 and 2001 (CGD only, adjusted to 2011)</t>
  </si>
  <si>
    <t>Alpine</t>
  </si>
  <si>
    <t>Ballarat</t>
  </si>
  <si>
    <t>Banyule</t>
  </si>
  <si>
    <t>Bass Coast</t>
  </si>
  <si>
    <t>Baw Baw</t>
  </si>
  <si>
    <t>Bayside</t>
  </si>
  <si>
    <t>Boroondara</t>
  </si>
  <si>
    <t>Brimbank</t>
  </si>
  <si>
    <t>Buloke</t>
  </si>
  <si>
    <t>Campaspe</t>
  </si>
  <si>
    <t>Casey</t>
  </si>
  <si>
    <t>Central Goldfields</t>
  </si>
  <si>
    <t>Colac-Otway</t>
  </si>
  <si>
    <t>Corangamite</t>
  </si>
  <si>
    <t>Darebin</t>
  </si>
  <si>
    <t>East Gippsland</t>
  </si>
  <si>
    <t>Glen Eira</t>
  </si>
  <si>
    <t>Glenelg</t>
  </si>
  <si>
    <t>Golden Plains</t>
  </si>
  <si>
    <t>Greater Bendigo</t>
  </si>
  <si>
    <t>Greater Dandenong</t>
  </si>
  <si>
    <t>Greater Geelong</t>
  </si>
  <si>
    <t>Greater Shepparton</t>
  </si>
  <si>
    <t>Hindmarsh</t>
  </si>
  <si>
    <t>Hobsons Bay</t>
  </si>
  <si>
    <t>Hume</t>
  </si>
  <si>
    <t>Indigo</t>
  </si>
  <si>
    <t>Kingston</t>
  </si>
  <si>
    <t>Knox</t>
  </si>
  <si>
    <t>Latrobe</t>
  </si>
  <si>
    <t>Loddon</t>
  </si>
  <si>
    <t>Macedon Ranges</t>
  </si>
  <si>
    <t>Manningham</t>
  </si>
  <si>
    <t>Mansfield</t>
  </si>
  <si>
    <t>Maroondah</t>
  </si>
  <si>
    <t>Melton</t>
  </si>
  <si>
    <t>Mitchell</t>
  </si>
  <si>
    <t>Moira</t>
  </si>
  <si>
    <t>Monash</t>
  </si>
  <si>
    <t>Moonee Valley</t>
  </si>
  <si>
    <t>Moreland</t>
  </si>
  <si>
    <t>Mornington Peninsula</t>
  </si>
  <si>
    <t>Mount Alexander</t>
  </si>
  <si>
    <t>Moyne</t>
  </si>
  <si>
    <t>Nillumbik</t>
  </si>
  <si>
    <t>Northern Grampians</t>
  </si>
  <si>
    <t>Port Phillip</t>
  </si>
  <si>
    <t>Pyrenees</t>
  </si>
  <si>
    <t>South Gippsland</t>
  </si>
  <si>
    <t>Southern Grampians</t>
  </si>
  <si>
    <t>Stonnington</t>
  </si>
  <si>
    <t>Surf Coast</t>
  </si>
  <si>
    <t>Towong</t>
  </si>
  <si>
    <t>Wangaratta</t>
  </si>
  <si>
    <t>Wellington</t>
  </si>
  <si>
    <t>West Wimmera</t>
  </si>
  <si>
    <t>Whitehorse</t>
  </si>
  <si>
    <t>Wyndham</t>
  </si>
  <si>
    <t>Yarra</t>
  </si>
  <si>
    <t>Yarra Ranges</t>
  </si>
  <si>
    <t>Yarriambiack</t>
  </si>
  <si>
    <t>Keysborough South 2011 SA1 areas</t>
  </si>
  <si>
    <t>South Dandenong 2011 SA1 areas</t>
  </si>
  <si>
    <t>CGD 2011 Arrived last year: houses</t>
  </si>
  <si>
    <t>CGD 2011 Arrived last year: semidetached</t>
  </si>
  <si>
    <t>CGD 2011 Arrived last year: flats</t>
  </si>
  <si>
    <t>14-24</t>
  </si>
  <si>
    <t>35-45</t>
  </si>
  <si>
    <t>Abbotsford</t>
  </si>
  <si>
    <t>Albert Park</t>
  </si>
  <si>
    <t>Alexandra</t>
  </si>
  <si>
    <t>Alphington - Fairfield</t>
  </si>
  <si>
    <t>Alps - East</t>
  </si>
  <si>
    <t>Alps - West</t>
  </si>
  <si>
    <t>Altona</t>
  </si>
  <si>
    <t>Ararat Region</t>
  </si>
  <si>
    <t>Ardeer - Albion</t>
  </si>
  <si>
    <t>Armadale</t>
  </si>
  <si>
    <t>Ashburton (Vic.)</t>
  </si>
  <si>
    <t>Ashwood - Chadstone</t>
  </si>
  <si>
    <t>Aspendale Gardens - Waterways</t>
  </si>
  <si>
    <t>Avoca</t>
  </si>
  <si>
    <t>Bacchus Marsh Region</t>
  </si>
  <si>
    <t>Ballarat - North</t>
  </si>
  <si>
    <t>Ballarat - South</t>
  </si>
  <si>
    <t>Bannockburn</t>
  </si>
  <si>
    <t>Bayswater</t>
  </si>
  <si>
    <t>Beaconsfield - Officer</t>
  </si>
  <si>
    <t>Beaufort</t>
  </si>
  <si>
    <t>Beaumaris</t>
  </si>
  <si>
    <t>Belgrave - Selby</t>
  </si>
  <si>
    <t>Belmont</t>
  </si>
  <si>
    <t>Benalla Region</t>
  </si>
  <si>
    <t>Bendigo Region - North</t>
  </si>
  <si>
    <t>Bendigo Region - South</t>
  </si>
  <si>
    <t>Bentleigh - McKinnon</t>
  </si>
  <si>
    <t>Berwick - North</t>
  </si>
  <si>
    <t>Berwick - South</t>
  </si>
  <si>
    <t>Boronia - The Basin</t>
  </si>
  <si>
    <t>Box Hill</t>
  </si>
  <si>
    <t>Bright - Mount Beauty</t>
  </si>
  <si>
    <t>Broadmeadows</t>
  </si>
  <si>
    <t>Brunswick</t>
  </si>
  <si>
    <t>Bruthen - Omeo</t>
  </si>
  <si>
    <t>Bundoora - East</t>
  </si>
  <si>
    <t>Bundoora - North</t>
  </si>
  <si>
    <t>Bundoora - West</t>
  </si>
  <si>
    <t>Bunyip - Garfield</t>
  </si>
  <si>
    <t>Burwood</t>
  </si>
  <si>
    <t>California Gully - Eaglehawk</t>
  </si>
  <si>
    <t>Camberwell</t>
  </si>
  <si>
    <t>Campbellfield - Coolaroo</t>
  </si>
  <si>
    <t>Camperdown</t>
  </si>
  <si>
    <t>Carlton</t>
  </si>
  <si>
    <t>Carlton North - Princes Hill</t>
  </si>
  <si>
    <t>Carrum - Patterson Lakes</t>
  </si>
  <si>
    <t>Castlemaine Region</t>
  </si>
  <si>
    <t>Caulfield - North</t>
  </si>
  <si>
    <t>Caulfield - South</t>
  </si>
  <si>
    <t>Chelsea - Bonbeach</t>
  </si>
  <si>
    <t>Cheltenham - Highett (East)</t>
  </si>
  <si>
    <t>Cheltenham - Highett (West)</t>
  </si>
  <si>
    <t>Chiltern - Indigo Valley</t>
  </si>
  <si>
    <t>Churchill</t>
  </si>
  <si>
    <t>Clarinda - Oakleigh South</t>
  </si>
  <si>
    <t>Colac Region</t>
  </si>
  <si>
    <t>Collingwood</t>
  </si>
  <si>
    <t>Corangamite - North</t>
  </si>
  <si>
    <t>Corangamite - South</t>
  </si>
  <si>
    <t>Corio - Norlane</t>
  </si>
  <si>
    <t>Craigieburn - Mickleham</t>
  </si>
  <si>
    <t>Creswick - Clunes</t>
  </si>
  <si>
    <t>Croydon</t>
  </si>
  <si>
    <t>Croydon Hills - Warranwood</t>
  </si>
  <si>
    <t>Deer Park - Derrimut</t>
  </si>
  <si>
    <t>Donvale - Park Orchards</t>
  </si>
  <si>
    <t>East Bendigo - Kennington</t>
  </si>
  <si>
    <t>Edithvale - Aspendale</t>
  </si>
  <si>
    <t>Eltham</t>
  </si>
  <si>
    <t>Emerald - Cockatoo</t>
  </si>
  <si>
    <t>Epping</t>
  </si>
  <si>
    <t>Essendon - Aberfeldie</t>
  </si>
  <si>
    <t>Essendon Airport</t>
  </si>
  <si>
    <t>Fitzroy</t>
  </si>
  <si>
    <t>Flemington Racecourse</t>
  </si>
  <si>
    <t>Flinders</t>
  </si>
  <si>
    <t>Flora Hill - Spring Gully</t>
  </si>
  <si>
    <t>Forest Hill</t>
  </si>
  <si>
    <t>Geelong West - Hamlyn Heights</t>
  </si>
  <si>
    <t>Gladstone Park - Westmeadows</t>
  </si>
  <si>
    <t>Glen Iris - East</t>
  </si>
  <si>
    <t>Glen Waverley - East</t>
  </si>
  <si>
    <t>Glen Waverley - West</t>
  </si>
  <si>
    <t>Glenelg (Vic.)</t>
  </si>
  <si>
    <t>Glenroy - Hadfield</t>
  </si>
  <si>
    <t>Golden Plains - North</t>
  </si>
  <si>
    <t>Golden Plains - South</t>
  </si>
  <si>
    <t>Greenvale - Bulla</t>
  </si>
  <si>
    <t>Hampton</t>
  </si>
  <si>
    <t>Hampton Park - Lynbrook</t>
  </si>
  <si>
    <t>Hastings - Somers</t>
  </si>
  <si>
    <t>Hawthorn</t>
  </si>
  <si>
    <t>Healesville - Yarra Glen</t>
  </si>
  <si>
    <t>Heathcote</t>
  </si>
  <si>
    <t>Heidelberg - Rosanna</t>
  </si>
  <si>
    <t>Hillside</t>
  </si>
  <si>
    <t>Hoppers Crossing - North</t>
  </si>
  <si>
    <t>Hoppers Crossing - South</t>
  </si>
  <si>
    <t>Horsham Region</t>
  </si>
  <si>
    <t>Irymple</t>
  </si>
  <si>
    <t>Ivanhoe</t>
  </si>
  <si>
    <t>Ivanhoe East - Eaglemont</t>
  </si>
  <si>
    <t>Kangaroo Flat - Golden Square</t>
  </si>
  <si>
    <t>Kensington</t>
  </si>
  <si>
    <t>Kew</t>
  </si>
  <si>
    <t>Kilmore - Broadford</t>
  </si>
  <si>
    <t>Knoxfield - Scoresby</t>
  </si>
  <si>
    <t>Lake King</t>
  </si>
  <si>
    <t>Laverton</t>
  </si>
  <si>
    <t>Lilydale - Coldstream</t>
  </si>
  <si>
    <t>Lockington - Gunbower</t>
  </si>
  <si>
    <t>Longford - Loch Sport</t>
  </si>
  <si>
    <t>Lorne - Anglesea</t>
  </si>
  <si>
    <t>Lynbrook - Lyndhurst</t>
  </si>
  <si>
    <t>Maffra</t>
  </si>
  <si>
    <t>Malvern - Glen Iris</t>
  </si>
  <si>
    <t>Maryborough Region</t>
  </si>
  <si>
    <t>Mildura Region</t>
  </si>
  <si>
    <t>Mill Park - North</t>
  </si>
  <si>
    <t>Mill Park - South</t>
  </si>
  <si>
    <t>Moe - Newborough</t>
  </si>
  <si>
    <t>Monbulk - Silvan</t>
  </si>
  <si>
    <t>Montmorency - Briar Hill</t>
  </si>
  <si>
    <t>Montrose</t>
  </si>
  <si>
    <t>Moorabbin - Heatherton</t>
  </si>
  <si>
    <t>Mordialloc - Parkdale</t>
  </si>
  <si>
    <t>Mornington</t>
  </si>
  <si>
    <t>Mount Baw Baw Region</t>
  </si>
  <si>
    <t>Mount Dandenong - Olinda</t>
  </si>
  <si>
    <t>Mount Waverley - North</t>
  </si>
  <si>
    <t>Mount Waverley - South</t>
  </si>
  <si>
    <t>Moyne - East</t>
  </si>
  <si>
    <t>Moyne - West</t>
  </si>
  <si>
    <t>Mulgrave</t>
  </si>
  <si>
    <t>Newcomb - Moolap</t>
  </si>
  <si>
    <t>Newport</t>
  </si>
  <si>
    <t>Newtown (Vic.)</t>
  </si>
  <si>
    <t>Nhill Region</t>
  </si>
  <si>
    <t>Niddrie - Essendon West</t>
  </si>
  <si>
    <t>North Geelong - Bell Park</t>
  </si>
  <si>
    <t>Oakleigh - Huntingdale</t>
  </si>
  <si>
    <t>Ocean Grove - Barwon Heads</t>
  </si>
  <si>
    <t>Ormond - Glen Huntly</t>
  </si>
  <si>
    <t>Otway</t>
  </si>
  <si>
    <t>Pakenham - North</t>
  </si>
  <si>
    <t>Pakenham - South</t>
  </si>
  <si>
    <t>Panton Hill - St Andrews</t>
  </si>
  <si>
    <t>Parkville</t>
  </si>
  <si>
    <t>Paynesville</t>
  </si>
  <si>
    <t>Pearcedale - Tooradin</t>
  </si>
  <si>
    <t>Phillip Island</t>
  </si>
  <si>
    <t>Plenty - Yarrambat</t>
  </si>
  <si>
    <t>Point Nepean</t>
  </si>
  <si>
    <t>Port Melbourne Industrial</t>
  </si>
  <si>
    <t>Portland</t>
  </si>
  <si>
    <t>Prahran - Windsor</t>
  </si>
  <si>
    <t>Preston</t>
  </si>
  <si>
    <t>Queenscliff</t>
  </si>
  <si>
    <t>Research - North Warrandyte</t>
  </si>
  <si>
    <t>Reservoir - East</t>
  </si>
  <si>
    <t>Reservoir - West</t>
  </si>
  <si>
    <t>Ringwood</t>
  </si>
  <si>
    <t>Rochester</t>
  </si>
  <si>
    <t>Rockbank - Mount Cottrell</t>
  </si>
  <si>
    <t>Rosebud - McCrae</t>
  </si>
  <si>
    <t>Rosedale</t>
  </si>
  <si>
    <t>Rowville - Central</t>
  </si>
  <si>
    <t>Rowville - North</t>
  </si>
  <si>
    <t>Rowville - South</t>
  </si>
  <si>
    <t>Roxburgh Park - Somerton</t>
  </si>
  <si>
    <t>Sandringham - Black Rock</t>
  </si>
  <si>
    <t>Seddon - Kingsville</t>
  </si>
  <si>
    <t>Seymour</t>
  </si>
  <si>
    <t>Seymour Region</t>
  </si>
  <si>
    <t>Shepparton - North</t>
  </si>
  <si>
    <t>Shepparton - South</t>
  </si>
  <si>
    <t>Shepparton Region - East</t>
  </si>
  <si>
    <t>Shepparton Region - West</t>
  </si>
  <si>
    <t>Skye - Sandhurst</t>
  </si>
  <si>
    <t>Somerville</t>
  </si>
  <si>
    <t>South Yarra - East</t>
  </si>
  <si>
    <t>South Yarra - West</t>
  </si>
  <si>
    <t>Springvale</t>
  </si>
  <si>
    <t>St Albans - North</t>
  </si>
  <si>
    <t>St Albans - South</t>
  </si>
  <si>
    <t>St Kilda</t>
  </si>
  <si>
    <t>Strathmore</t>
  </si>
  <si>
    <t>Sunbury - South</t>
  </si>
  <si>
    <t>Sunshine</t>
  </si>
  <si>
    <t>Surrey Hills (East) - Mont Albert</t>
  </si>
  <si>
    <t>Surrey Hills (West) - Canterbury</t>
  </si>
  <si>
    <t>Swan Hill Region</t>
  </si>
  <si>
    <t>Sydenham</t>
  </si>
  <si>
    <t>Torquay</t>
  </si>
  <si>
    <t>Upper Yarra Valley</t>
  </si>
  <si>
    <t>Upwey - Tecoma</t>
  </si>
  <si>
    <t>Viewbank - Yallambie</t>
  </si>
  <si>
    <t>Wandin - Seville</t>
  </si>
  <si>
    <t>Wangaratta Region</t>
  </si>
  <si>
    <t>Warrandyte - Wonga Park</t>
  </si>
  <si>
    <t>Warrnambool - North</t>
  </si>
  <si>
    <t>Warrnambool - South</t>
  </si>
  <si>
    <t>Wattle Glen - Diamond Creek</t>
  </si>
  <si>
    <t>Wendouree - Miners Rest</t>
  </si>
  <si>
    <t>Werribee - South</t>
  </si>
  <si>
    <t>West Footscray - Tottenham</t>
  </si>
  <si>
    <t>White Hills - Ascot</t>
  </si>
  <si>
    <t>Williamstown</t>
  </si>
  <si>
    <t>Wonthaggi - Inverloch</t>
  </si>
  <si>
    <t>Woodend</t>
  </si>
  <si>
    <t>Yallourn North - Glengarry</t>
  </si>
  <si>
    <t>Yarra - North</t>
  </si>
  <si>
    <t>Yarra Valley</t>
  </si>
  <si>
    <t>Yarrawonga</t>
  </si>
  <si>
    <t>Victoria</t>
  </si>
  <si>
    <t>Service Demand Estimation</t>
  </si>
  <si>
    <t>Playgroups</t>
  </si>
  <si>
    <t>Youth Resource centre</t>
  </si>
  <si>
    <t>Library</t>
  </si>
  <si>
    <t>Community Meeting Space</t>
  </si>
  <si>
    <t>1 Hectare Passive Reserve</t>
  </si>
  <si>
    <t>8 Hectare Passive Reserve</t>
  </si>
  <si>
    <t>30 Hectare Passive Reserve</t>
  </si>
  <si>
    <t>Planned Activity Group Room</t>
  </si>
  <si>
    <t>Delivered Meals Dispatch centre</t>
  </si>
  <si>
    <t>Number of 0 to 4 year-olds per playgroup</t>
  </si>
  <si>
    <t>Percentage of 3 year-olds attending kindergarten</t>
  </si>
  <si>
    <t>Youth Resource Centre</t>
  </si>
  <si>
    <t>Number of 15 to 24 year-olds per centre</t>
  </si>
  <si>
    <t>Number of persons per library</t>
  </si>
  <si>
    <t>Number of persons per meeting space</t>
  </si>
  <si>
    <t>1 Hectare Passive Open Space</t>
  </si>
  <si>
    <t>Number of 1 hectare passive open spaces per 100,000 residents</t>
  </si>
  <si>
    <t>8 Hectare Passive Open Space</t>
  </si>
  <si>
    <t>Number of 8 hectare passive open spaces per 100,000 residents</t>
  </si>
  <si>
    <t>30 Hectare Passive Open Space</t>
  </si>
  <si>
    <t>Number of 30 hectare passive open spaces per 100,000 residents</t>
  </si>
  <si>
    <t>Number of people per room</t>
  </si>
  <si>
    <t>Number of people per centre</t>
  </si>
  <si>
    <t>Adjust Your Service Benchmarks</t>
  </si>
  <si>
    <t>Family Day Care: places</t>
  </si>
  <si>
    <t>3-Year Kindergarten: places</t>
  </si>
  <si>
    <t>4-Year Kindergarten: places</t>
  </si>
  <si>
    <t>Long Day Care: places</t>
  </si>
  <si>
    <t>Primary School: pupils</t>
  </si>
  <si>
    <t>Secondary School: pupils</t>
  </si>
  <si>
    <t>Aged Care: CACPs</t>
  </si>
  <si>
    <t>Aged Care: EACH</t>
  </si>
  <si>
    <t>Dementia: persons</t>
  </si>
  <si>
    <t>Based on your selection of locality and years, below</t>
  </si>
  <si>
    <t>% Change in Demand</t>
  </si>
  <si>
    <t>Difference</t>
  </si>
  <si>
    <t>Demand</t>
  </si>
  <si>
    <t>Demand change</t>
  </si>
  <si>
    <t>Maternal &amp; Child Health EFT Nurses</t>
  </si>
  <si>
    <r>
      <t xml:space="preserve">Family Day Care: </t>
    </r>
    <r>
      <rPr>
        <sz val="10"/>
        <color indexed="17"/>
        <rFont val="Garamond"/>
        <family val="1"/>
      </rPr>
      <t>places</t>
    </r>
  </si>
  <si>
    <r>
      <t>3-year Kindergarten:</t>
    </r>
    <r>
      <rPr>
        <sz val="10"/>
        <color indexed="17"/>
        <rFont val="Garamond"/>
        <family val="1"/>
      </rPr>
      <t xml:space="preserve"> places</t>
    </r>
  </si>
  <si>
    <r>
      <t xml:space="preserve">4-year Kindergarten: </t>
    </r>
    <r>
      <rPr>
        <sz val="10"/>
        <color indexed="17"/>
        <rFont val="Garamond"/>
        <family val="1"/>
      </rPr>
      <t>places</t>
    </r>
  </si>
  <si>
    <r>
      <t xml:space="preserve">Long Day Care: </t>
    </r>
    <r>
      <rPr>
        <sz val="10"/>
        <color indexed="17"/>
        <rFont val="Garamond"/>
        <family val="1"/>
      </rPr>
      <t>places</t>
    </r>
  </si>
  <si>
    <r>
      <t xml:space="preserve">Primary School: </t>
    </r>
    <r>
      <rPr>
        <sz val="10"/>
        <color indexed="17"/>
        <rFont val="Garamond"/>
        <family val="1"/>
      </rPr>
      <t>pupils</t>
    </r>
  </si>
  <si>
    <r>
      <t xml:space="preserve">Secondary School: </t>
    </r>
    <r>
      <rPr>
        <sz val="10"/>
        <color indexed="17"/>
        <rFont val="Garamond"/>
        <family val="1"/>
      </rPr>
      <t>pupils</t>
    </r>
  </si>
  <si>
    <t>Delivered Meals Dispatch C.</t>
  </si>
  <si>
    <r>
      <t>Aged Care:</t>
    </r>
    <r>
      <rPr>
        <sz val="10"/>
        <color indexed="17"/>
        <rFont val="Garamond"/>
        <family val="1"/>
      </rPr>
      <t xml:space="preserve"> Low care residential</t>
    </r>
  </si>
  <si>
    <r>
      <t xml:space="preserve">Aged Care: </t>
    </r>
    <r>
      <rPr>
        <sz val="10"/>
        <color indexed="17"/>
        <rFont val="Garamond"/>
        <family val="1"/>
      </rPr>
      <t>CACPs</t>
    </r>
  </si>
  <si>
    <r>
      <t xml:space="preserve">Aged Care: </t>
    </r>
    <r>
      <rPr>
        <sz val="10"/>
        <color indexed="17"/>
        <rFont val="Garamond"/>
        <family val="1"/>
      </rPr>
      <t>EACH</t>
    </r>
  </si>
  <si>
    <r>
      <t xml:space="preserve">Dementia: </t>
    </r>
    <r>
      <rPr>
        <sz val="10"/>
        <color indexed="17"/>
        <rFont val="Garamond"/>
        <family val="1"/>
      </rPr>
      <t>persons</t>
    </r>
  </si>
  <si>
    <t xml:space="preserve">Yarriambiack </t>
  </si>
  <si>
    <r>
      <t xml:space="preserve">(If the commencing population is </t>
    </r>
    <r>
      <rPr>
        <b/>
        <sz val="8"/>
        <color indexed="16"/>
        <rFont val="Garamond"/>
        <family val="1"/>
      </rPr>
      <t>zero,</t>
    </r>
    <r>
      <rPr>
        <sz val="8"/>
        <color indexed="16"/>
        <rFont val="Garamond"/>
        <family val="1"/>
      </rPr>
      <t xml:space="preserve"> just type in "1" for the number of occupied dwellings)</t>
    </r>
  </si>
  <si>
    <r>
      <t xml:space="preserve">A compromise: each year, the population is adjusted, so that the balance between the estimated number of occupied private dwellings and the number of households in the first year of these forecasts, is maintained for all subsequent years. </t>
    </r>
    <r>
      <rPr>
        <b/>
        <sz val="10"/>
        <rFont val="Garamond"/>
        <family val="1"/>
      </rPr>
      <t>[Recommended]</t>
    </r>
  </si>
  <si>
    <r>
      <t>Each year, the population is adjusted so that it forms a number of households equal to the estimated number of occupied private dwellings</t>
    </r>
    <r>
      <rPr>
        <b/>
        <sz val="11"/>
        <rFont val="Garamond"/>
        <family val="1"/>
      </rPr>
      <t xml:space="preserve"> [Recommended]</t>
    </r>
  </si>
  <si>
    <r>
      <t xml:space="preserve">For instance, some of the private dwellings to be constructed may be units, and others separate houses. To allow for this, you may chose up to three housing profiles from the pull-down lists below. </t>
    </r>
    <r>
      <rPr>
        <sz val="10"/>
        <color indexed="16"/>
        <rFont val="Garamond"/>
        <family val="1"/>
      </rPr>
      <t>[For non-private dwellings, such as student housing or aged accommodation, see</t>
    </r>
    <r>
      <rPr>
        <b/>
        <sz val="10"/>
        <color indexed="16"/>
        <rFont val="Garamond"/>
        <family val="1"/>
      </rPr>
      <t xml:space="preserve"> Section 11</t>
    </r>
    <r>
      <rPr>
        <sz val="10"/>
        <color indexed="16"/>
        <rFont val="Garamond"/>
        <family val="1"/>
      </rPr>
      <t>, further below]</t>
    </r>
  </si>
  <si>
    <r>
      <t xml:space="preserve">Number of new </t>
    </r>
    <r>
      <rPr>
        <b/>
        <i/>
        <sz val="10"/>
        <color indexed="56"/>
        <rFont val="Garamond"/>
        <family val="1"/>
      </rPr>
      <t>occupied</t>
    </r>
    <r>
      <rPr>
        <sz val="10"/>
        <rFont val="Garamond"/>
        <family val="1"/>
      </rPr>
      <t xml:space="preserve"> private dwellings</t>
    </r>
  </si>
  <si>
    <r>
      <t xml:space="preserve"> into the municipality at </t>
    </r>
    <r>
      <rPr>
        <b/>
        <sz val="9.5"/>
        <rFont val="Garamond"/>
        <family val="1"/>
      </rPr>
      <t>one</t>
    </r>
  </si>
  <si>
    <t>relevant SA2 area</t>
  </si>
  <si>
    <t>Birth rates, 2013</t>
  </si>
  <si>
    <t>Birth Rates, 2013</t>
  </si>
  <si>
    <t>Victoria, 2015</t>
  </si>
  <si>
    <t>Melbourne Statistical District 2015</t>
  </si>
  <si>
    <t>Non-metro Victoria, 2015</t>
  </si>
  <si>
    <t>Birth Rate 2013</t>
  </si>
  <si>
    <t>Typical new metropolitan estate: occupants of separate houses</t>
  </si>
  <si>
    <t>Typical new metropolitan estate: occupants of townhouses</t>
  </si>
  <si>
    <t>Typical new metropolitan estate: occupants of units</t>
  </si>
  <si>
    <r>
      <t xml:space="preserve">Here, you can change the benchmarks used to estimate changes in levels of demand for early years, schools and aged care -
 based upon conditions or priorities in your community. </t>
    </r>
    <r>
      <rPr>
        <b/>
        <sz val="11"/>
        <color indexed="60"/>
        <rFont val="Garamond"/>
        <family val="1"/>
      </rPr>
      <t>Benchmarks are omitted from some categories - such as libraries and youth centres - where the ratio of service provision to population will depend largely upon the characteristics, policies and priorities of each individual council</t>
    </r>
  </si>
  <si>
    <t>Alpine, 2016</t>
  </si>
  <si>
    <t>Ararat, 2016</t>
  </si>
  <si>
    <t>Ballarat, 2016</t>
  </si>
  <si>
    <t>Banyule, 2016</t>
  </si>
  <si>
    <t>Bass Coast, 2016</t>
  </si>
  <si>
    <t>Baw Baw, 2016</t>
  </si>
  <si>
    <t>Bayside, 2016</t>
  </si>
  <si>
    <t>Benalla, 2016</t>
  </si>
  <si>
    <t>Boroondara, 2016</t>
  </si>
  <si>
    <t>Brimbank, 2016</t>
  </si>
  <si>
    <t>Buloke, 2016</t>
  </si>
  <si>
    <t>Campaspe, 2016</t>
  </si>
  <si>
    <t>Cardinia, 2016</t>
  </si>
  <si>
    <t>Casey, 2016</t>
  </si>
  <si>
    <t>Central Goldfields, 2016</t>
  </si>
  <si>
    <t>Colac-Otway, 2016</t>
  </si>
  <si>
    <t>Corangamite, 2016</t>
  </si>
  <si>
    <t>Darebin, 2016</t>
  </si>
  <si>
    <t>East Gippsland, 2016</t>
  </si>
  <si>
    <t>Frankston, 2016</t>
  </si>
  <si>
    <t>Gannawarra, 2016</t>
  </si>
  <si>
    <t>Glen Eira, 2016</t>
  </si>
  <si>
    <t>Glenelg, 2016</t>
  </si>
  <si>
    <t>Golden Plains, 2016</t>
  </si>
  <si>
    <t>Greater Bendigo, 2016</t>
  </si>
  <si>
    <t>Greater Dandenong, 2016</t>
  </si>
  <si>
    <t>Greater Geelong, 2016</t>
  </si>
  <si>
    <t>Greater Shepparton, 2016</t>
  </si>
  <si>
    <t>Hepburn, 2016</t>
  </si>
  <si>
    <t>Hindmarsh, 2016</t>
  </si>
  <si>
    <t>Hobsons Bay, 2016</t>
  </si>
  <si>
    <t>Horsham, 2016</t>
  </si>
  <si>
    <t>Hume, 2016</t>
  </si>
  <si>
    <t>Indigo, 2016</t>
  </si>
  <si>
    <t>Kingston, 2016</t>
  </si>
  <si>
    <t>Knox, 2016</t>
  </si>
  <si>
    <t>Latrobe, 2016</t>
  </si>
  <si>
    <t>Loddon, 2016</t>
  </si>
  <si>
    <t>Macedon Ranges, 2016</t>
  </si>
  <si>
    <t>Manningham, 2016</t>
  </si>
  <si>
    <t>Mansfield, 2016</t>
  </si>
  <si>
    <t>Maribyrnong, 2016</t>
  </si>
  <si>
    <t>Maroondah, 2016</t>
  </si>
  <si>
    <t>Melbourne, 2016</t>
  </si>
  <si>
    <t>Melton, 2016</t>
  </si>
  <si>
    <t>Mildura, 2016</t>
  </si>
  <si>
    <t>Mitchell, 2016</t>
  </si>
  <si>
    <t>Moira, 2016</t>
  </si>
  <si>
    <t>Monash, 2016</t>
  </si>
  <si>
    <t>Moonee Valley, 2016</t>
  </si>
  <si>
    <t>Moorabool, 2016</t>
  </si>
  <si>
    <t>Moreland, 2016</t>
  </si>
  <si>
    <t>Mornington Peninsula, 2016</t>
  </si>
  <si>
    <t>Mount Alexander, 2016</t>
  </si>
  <si>
    <t>Moyne, 2016</t>
  </si>
  <si>
    <t>Murrindindi, 2016</t>
  </si>
  <si>
    <t>Nillumbik, 2016</t>
  </si>
  <si>
    <t>Northern Grampians, 2016</t>
  </si>
  <si>
    <t>Port Phillip, 2016</t>
  </si>
  <si>
    <t>Pyrenees, 2016</t>
  </si>
  <si>
    <t>Queenscliffe (B), 2016</t>
  </si>
  <si>
    <t>South Gippsland, 2016</t>
  </si>
  <si>
    <t>Southern Grampians, 2016</t>
  </si>
  <si>
    <t>Stonnington, 2016</t>
  </si>
  <si>
    <t>Strathbogie, 2016</t>
  </si>
  <si>
    <t>Surf Coast, 2016</t>
  </si>
  <si>
    <t>Swan Hill, 2016</t>
  </si>
  <si>
    <t>Towong, 2016</t>
  </si>
  <si>
    <t>Wangaratta, 2016</t>
  </si>
  <si>
    <t>Warrnambool, 2016</t>
  </si>
  <si>
    <t>Wellington, 2016</t>
  </si>
  <si>
    <t>West Wimmera, 2016</t>
  </si>
  <si>
    <t>Whitehorse, 2016</t>
  </si>
  <si>
    <t>Whittlesea, 2016</t>
  </si>
  <si>
    <t>Wodonga, 2016</t>
  </si>
  <si>
    <t>Wyndham, 2016</t>
  </si>
  <si>
    <t>Yarra, 2016</t>
  </si>
  <si>
    <t>Yarra Ranges, 2016</t>
  </si>
  <si>
    <t>Yarriambiack, 2016</t>
  </si>
  <si>
    <t>Metro Melbourne, 2016</t>
  </si>
  <si>
    <t>Dandenong, 2016</t>
  </si>
  <si>
    <t>Dandenong North, 2016</t>
  </si>
  <si>
    <t>Dandenong South, 2016</t>
  </si>
  <si>
    <t>Keysborough, 2016</t>
  </si>
  <si>
    <t>Noble Park, 2016</t>
  </si>
  <si>
    <t>Noble Park North, 2016</t>
  </si>
  <si>
    <t>Springvale, 2016</t>
  </si>
  <si>
    <t>Springvale South, 2016</t>
  </si>
  <si>
    <t>Bangholme, 2016</t>
  </si>
  <si>
    <t>CGD, 2016</t>
  </si>
  <si>
    <t>Keysborough South 2016</t>
  </si>
  <si>
    <t>South Dandenong 2016</t>
  </si>
  <si>
    <t>Population by age, 2016</t>
  </si>
  <si>
    <t>Victoria 2016</t>
  </si>
  <si>
    <t>From ABS, Birth Rates (customised order) 2013</t>
  </si>
  <si>
    <t>Typical new metropolitan estate: occupants of separate houses 2006</t>
  </si>
  <si>
    <t>Typical new metropolitan estate: occupants of townhouses 2006</t>
  </si>
  <si>
    <t>Typical new metropolitan estate: occupants of units 2006</t>
  </si>
  <si>
    <t>Aged Care: residential</t>
  </si>
  <si>
    <t>For these suburbs, the Census 2016 figures were multiplied by the ABS revised CGD population (following the 2016 Census release)/Census 2016 count for CGD - in other words, by 160,952/152,052</t>
  </si>
  <si>
    <t>These figures were calculated by taking the 2016 forecasts from Victoria in Future (2015) and multiplying them by the ratio between the ABS adjusted population estimate for 2016 (adjusted after the release of the 2016 Census findings) and the Census population for each municipality.</t>
  </si>
  <si>
    <t>Census 2016</t>
  </si>
  <si>
    <t>Household Population and Dwelling Profiles, 2015 &amp; 2016</t>
  </si>
  <si>
    <t>Private Household Types by Age of Residents by LGA, 2016</t>
  </si>
  <si>
    <t>Household Types by Age by LGA &amp; Persons Present by Household Type by LGA 2016</t>
  </si>
  <si>
    <t>Private and Non-private Dwellings, by LGA 2016</t>
  </si>
  <si>
    <t>Profile of Residents in Selected Non-private Dwellings, 2016</t>
  </si>
  <si>
    <t>Age (5 Year Groups) by NPDD Type of Non-Private Dwelling, Melbourne Statistical Division, 2016</t>
  </si>
  <si>
    <t>Suburb/Township by Age (5 Year Groups), 2016</t>
  </si>
  <si>
    <t>Abbeyard</t>
  </si>
  <si>
    <t>Aberfeldy</t>
  </si>
  <si>
    <t>Ada</t>
  </si>
  <si>
    <t>Adams Estate</t>
  </si>
  <si>
    <t>Addington</t>
  </si>
  <si>
    <t>Adelaide Lead</t>
  </si>
  <si>
    <t>Agnes</t>
  </si>
  <si>
    <t>Aire Valley</t>
  </si>
  <si>
    <t>Airly</t>
  </si>
  <si>
    <t>Albacutya</t>
  </si>
  <si>
    <t>Alberton West</t>
  </si>
  <si>
    <t>Allambee</t>
  </si>
  <si>
    <t>Allambee Reserve</t>
  </si>
  <si>
    <t>Allambee South</t>
  </si>
  <si>
    <t>Allans Flat</t>
  </si>
  <si>
    <t>Allestree</t>
  </si>
  <si>
    <t>Almonds</t>
  </si>
  <si>
    <t>Almurta</t>
  </si>
  <si>
    <t>Alvie</t>
  </si>
  <si>
    <t>Amherst</t>
  </si>
  <si>
    <t>Amor</t>
  </si>
  <si>
    <t>Ancona</t>
  </si>
  <si>
    <t>Anderson</t>
  </si>
  <si>
    <t>Anglers Rest</t>
  </si>
  <si>
    <t>Annuello</t>
  </si>
  <si>
    <t>Antwerp</t>
  </si>
  <si>
    <t>Appin (Vic.)</t>
  </si>
  <si>
    <t>Appin South</t>
  </si>
  <si>
    <t>Arawata</t>
  </si>
  <si>
    <t>Arbuckle</t>
  </si>
  <si>
    <t>Arcadia South</t>
  </si>
  <si>
    <t>Archdale</t>
  </si>
  <si>
    <t>Archdale Junction</t>
  </si>
  <si>
    <t>Archerton</t>
  </si>
  <si>
    <t>Archies Creek</t>
  </si>
  <si>
    <t>Areegra</t>
  </si>
  <si>
    <t>Argyle (Vic.)</t>
  </si>
  <si>
    <t>Armstrong</t>
  </si>
  <si>
    <t>Armstrong Creek (Vic.)</t>
  </si>
  <si>
    <t>Arnold (Vic.)</t>
  </si>
  <si>
    <t>Arnold West</t>
  </si>
  <si>
    <t>Aubrey</t>
  </si>
  <si>
    <t>Auchmore</t>
  </si>
  <si>
    <t>Avalon</t>
  </si>
  <si>
    <t>Avon Plains</t>
  </si>
  <si>
    <t>Avonmore</t>
  </si>
  <si>
    <t>Ayrford</t>
  </si>
  <si>
    <t>Bael Bael</t>
  </si>
  <si>
    <t>Bagshot North</t>
  </si>
  <si>
    <t>Bahgallah</t>
  </si>
  <si>
    <t>Bald Hills (Vic.)</t>
  </si>
  <si>
    <t>Balintore</t>
  </si>
  <si>
    <t>Ballangeich</t>
  </si>
  <si>
    <t>Ballapur</t>
  </si>
  <si>
    <t>Balliang East</t>
  </si>
  <si>
    <t>Ballyrogan</t>
  </si>
  <si>
    <t>Balook</t>
  </si>
  <si>
    <t>Bambra</t>
  </si>
  <si>
    <t>Bamganie</t>
  </si>
  <si>
    <t>Bangerang</t>
  </si>
  <si>
    <t>Bannerton</t>
  </si>
  <si>
    <t>Banyan</t>
  </si>
  <si>
    <t>Banyena</t>
  </si>
  <si>
    <t>Barfold</t>
  </si>
  <si>
    <t>Baringhup West</t>
  </si>
  <si>
    <t>Barkly (Vic.)</t>
  </si>
  <si>
    <t>Barkstead</t>
  </si>
  <si>
    <t>Barnadown</t>
  </si>
  <si>
    <t>Baromi</t>
  </si>
  <si>
    <t>Barrakee</t>
  </si>
  <si>
    <t>Barramunga</t>
  </si>
  <si>
    <t>Barraport</t>
  </si>
  <si>
    <t>Barraport West</t>
  </si>
  <si>
    <t>Barrys Reef</t>
  </si>
  <si>
    <t>Barunah Park</t>
  </si>
  <si>
    <t>Barunah Plains</t>
  </si>
  <si>
    <t>Barwidgee</t>
  </si>
  <si>
    <t>Barwite</t>
  </si>
  <si>
    <t>Basalt (Vic.)</t>
  </si>
  <si>
    <t>Bathumi</t>
  </si>
  <si>
    <t>Bayindeen</t>
  </si>
  <si>
    <t>Bears Lagoon</t>
  </si>
  <si>
    <t>Beauchamp</t>
  </si>
  <si>
    <t>Beazleys Bridge</t>
  </si>
  <si>
    <t>Beenak</t>
  </si>
  <si>
    <t>Bellarine</t>
  </si>
  <si>
    <t>Bellbird Creek</t>
  </si>
  <si>
    <t>Bellellen</t>
  </si>
  <si>
    <t>Bellfield (Northern Grampians - Vic.)</t>
  </si>
  <si>
    <t>Benayeo</t>
  </si>
  <si>
    <t>Bengworden</t>
  </si>
  <si>
    <t>Benjeroop</t>
  </si>
  <si>
    <t>Benloch</t>
  </si>
  <si>
    <t>Bennison</t>
  </si>
  <si>
    <t>Benwerrin</t>
  </si>
  <si>
    <t>Berrimal</t>
  </si>
  <si>
    <t>Berringama</t>
  </si>
  <si>
    <t>Berrybank</t>
  </si>
  <si>
    <t>Berrys Creek</t>
  </si>
  <si>
    <t>Bete Bolong North</t>
  </si>
  <si>
    <t>Betley</t>
  </si>
  <si>
    <t>Big Hill (Surf Coast - Vic.)</t>
  </si>
  <si>
    <t>Big Pats Creek</t>
  </si>
  <si>
    <t>Biggara</t>
  </si>
  <si>
    <t>Billabong</t>
  </si>
  <si>
    <t>Bimbourie</t>
  </si>
  <si>
    <t>Bindi</t>
  </si>
  <si>
    <t>Bingo Munjie</t>
  </si>
  <si>
    <t>Birchip West</t>
  </si>
  <si>
    <t>Black Range (Vic.)</t>
  </si>
  <si>
    <t>Blackwarry</t>
  </si>
  <si>
    <t>Blakeville</t>
  </si>
  <si>
    <t>Blowhard</t>
  </si>
  <si>
    <t>Bo Peep</t>
  </si>
  <si>
    <t>Bobinawarrah</t>
  </si>
  <si>
    <t>Bochara</t>
  </si>
  <si>
    <t>Bogong</t>
  </si>
  <si>
    <t>Boho</t>
  </si>
  <si>
    <t>Boho South</t>
  </si>
  <si>
    <t>Boigbeat</t>
  </si>
  <si>
    <t>Boinka</t>
  </si>
  <si>
    <t>Bolangum</t>
  </si>
  <si>
    <t>Bolinda</t>
  </si>
  <si>
    <t>Bolton</t>
  </si>
  <si>
    <t>Bolwarrah</t>
  </si>
  <si>
    <t>Bona Vista</t>
  </si>
  <si>
    <t>Bonang</t>
  </si>
  <si>
    <t>Bonn</t>
  </si>
  <si>
    <t>Boola</t>
  </si>
  <si>
    <t>Boolarong</t>
  </si>
  <si>
    <t>Boolite</t>
  </si>
  <si>
    <t>Boomahnoomoonah</t>
  </si>
  <si>
    <t>Boonah (Vic.)</t>
  </si>
  <si>
    <t>Boorhaman East</t>
  </si>
  <si>
    <t>Boorhaman North</t>
  </si>
  <si>
    <t>Boorolite</t>
  </si>
  <si>
    <t>Boorool</t>
  </si>
  <si>
    <t>Boosey</t>
  </si>
  <si>
    <t>Boralma</t>
  </si>
  <si>
    <t>Bornes Hill</t>
  </si>
  <si>
    <t>Borung</t>
  </si>
  <si>
    <t>Boweya</t>
  </si>
  <si>
    <t>Boweya North</t>
  </si>
  <si>
    <t>Bowmans Forest</t>
  </si>
  <si>
    <t>Bowser</t>
  </si>
  <si>
    <t>Boxwood</t>
  </si>
  <si>
    <t>Bradford</t>
  </si>
  <si>
    <t>Bradvale</t>
  </si>
  <si>
    <t>Brandy Creek (Vic.)</t>
  </si>
  <si>
    <t>Bravington</t>
  </si>
  <si>
    <t>Breakaway Creek</t>
  </si>
  <si>
    <t>Brenanah</t>
  </si>
  <si>
    <t>Brewster</t>
  </si>
  <si>
    <t>Bridge Creek</t>
  </si>
  <si>
    <t>Bridgewater North</t>
  </si>
  <si>
    <t>Brimboal</t>
  </si>
  <si>
    <t>Brimin</t>
  </si>
  <si>
    <t>Bringalbert</t>
  </si>
  <si>
    <t>Brit Brit</t>
  </si>
  <si>
    <t>Brodribb River</t>
  </si>
  <si>
    <t>Broken Creek</t>
  </si>
  <si>
    <t>Bromley</t>
  </si>
  <si>
    <t>Brookville</t>
  </si>
  <si>
    <t>Broughton (Vic.)</t>
  </si>
  <si>
    <t>Browns Plains (Vic.)</t>
  </si>
  <si>
    <t>Bruarong</t>
  </si>
  <si>
    <t>Brumby</t>
  </si>
  <si>
    <t>Buchan South</t>
  </si>
  <si>
    <t>Buckland (Vic.)</t>
  </si>
  <si>
    <t>Buckley</t>
  </si>
  <si>
    <t>Buckley Swamp</t>
  </si>
  <si>
    <t>Buckrabanyule</t>
  </si>
  <si>
    <t>Budgee Budgee (Vic.)</t>
  </si>
  <si>
    <t>Budgerum East</t>
  </si>
  <si>
    <t>Buldah</t>
  </si>
  <si>
    <t>Bulga (Vic.)</t>
  </si>
  <si>
    <t>Bulgana</t>
  </si>
  <si>
    <t>Bullaharre</t>
  </si>
  <si>
    <t>Bullarook</t>
  </si>
  <si>
    <t>Bullarto</t>
  </si>
  <si>
    <t>Bullarto South</t>
  </si>
  <si>
    <t>Bullumwaal</t>
  </si>
  <si>
    <t>Bumberrah</t>
  </si>
  <si>
    <t>Bundalong South</t>
  </si>
  <si>
    <t>Bundara</t>
  </si>
  <si>
    <t>Bunding</t>
  </si>
  <si>
    <t>Bung Bong</t>
  </si>
  <si>
    <t>Bungador</t>
  </si>
  <si>
    <t>Bungal</t>
  </si>
  <si>
    <t>Bungalally</t>
  </si>
  <si>
    <t>Bungeet</t>
  </si>
  <si>
    <t>Bungeet West</t>
  </si>
  <si>
    <t>Bungil (Vic.)</t>
  </si>
  <si>
    <t>Bunguluke</t>
  </si>
  <si>
    <t>Bunyip North</t>
  </si>
  <si>
    <t>Buragwonduc</t>
  </si>
  <si>
    <t>Burkes Bridge</t>
  </si>
  <si>
    <t>Burkes Flat</t>
  </si>
  <si>
    <t>Burnbank</t>
  </si>
  <si>
    <t>Burnewang</t>
  </si>
  <si>
    <t>Burramboot</t>
  </si>
  <si>
    <t>Burramine South</t>
  </si>
  <si>
    <t>Burrowye</t>
  </si>
  <si>
    <t>Bushy Park (Vic.)</t>
  </si>
  <si>
    <t>Butchers Ridge</t>
  </si>
  <si>
    <t>Byaduk North</t>
  </si>
  <si>
    <t>Bylands</t>
  </si>
  <si>
    <t>Cabbage Tree</t>
  </si>
  <si>
    <t>Cabbage Tree Creek</t>
  </si>
  <si>
    <t>Cadello</t>
  </si>
  <si>
    <t>Callawadda</t>
  </si>
  <si>
    <t>Callignee North</t>
  </si>
  <si>
    <t>Callignee South</t>
  </si>
  <si>
    <t>Calrossie</t>
  </si>
  <si>
    <t>Cambarville</t>
  </si>
  <si>
    <t>Campbells Bridge</t>
  </si>
  <si>
    <t>Campbells Forest</t>
  </si>
  <si>
    <t>Campbelltown (Vic.)</t>
  </si>
  <si>
    <t>Canary Island</t>
  </si>
  <si>
    <t>Caniambo</t>
  </si>
  <si>
    <t>Cannie</t>
  </si>
  <si>
    <t>Cannum</t>
  </si>
  <si>
    <t>Cape Clear</t>
  </si>
  <si>
    <t>Cape Conran</t>
  </si>
  <si>
    <t>Cape Otway</t>
  </si>
  <si>
    <t>Capels Crossing</t>
  </si>
  <si>
    <t>Carag Carag</t>
  </si>
  <si>
    <t>Caralulup</t>
  </si>
  <si>
    <t>Carapooee West</t>
  </si>
  <si>
    <t>Carapook</t>
  </si>
  <si>
    <t>Cargerie</t>
  </si>
  <si>
    <t>Carina (Vic.)</t>
  </si>
  <si>
    <t>Caringal</t>
  </si>
  <si>
    <t>Carlisle River</t>
  </si>
  <si>
    <t>Carlyle</t>
  </si>
  <si>
    <t>Carpendeit</t>
  </si>
  <si>
    <t>Carrajung Lower</t>
  </si>
  <si>
    <t>Carrajung South</t>
  </si>
  <si>
    <t>Carranballac</t>
  </si>
  <si>
    <t>Carron</t>
  </si>
  <si>
    <t>Carwarp</t>
  </si>
  <si>
    <t>Cashmore</t>
  </si>
  <si>
    <t>Cassilis (Vic.)</t>
  </si>
  <si>
    <t>Castle Creek (Vic.)</t>
  </si>
  <si>
    <t>Cathkin</t>
  </si>
  <si>
    <t>Catumnal</t>
  </si>
  <si>
    <t>Caveat</t>
  </si>
  <si>
    <t>Chandlers Creek</t>
  </si>
  <si>
    <t>Chapel Flat</t>
  </si>
  <si>
    <t>Chapple Vale</t>
  </si>
  <si>
    <t>Charam</t>
  </si>
  <si>
    <t>Charlemont</t>
  </si>
  <si>
    <t>Charleroi</t>
  </si>
  <si>
    <t>Chatsworth (Vic.)</t>
  </si>
  <si>
    <t>Cherokee</t>
  </si>
  <si>
    <t>Cherrypool</t>
  </si>
  <si>
    <t>Cheshunt South</t>
  </si>
  <si>
    <t>Chesney Vale</t>
  </si>
  <si>
    <t>Chetwynd</t>
  </si>
  <si>
    <t>Chewton Bushlands</t>
  </si>
  <si>
    <t>Chillingollah</t>
  </si>
  <si>
    <t>Chiltern Valley</t>
  </si>
  <si>
    <t>Chinangin</t>
  </si>
  <si>
    <t>Chinkapook</t>
  </si>
  <si>
    <t>Chintin</t>
  </si>
  <si>
    <t>Chirrip</t>
  </si>
  <si>
    <t>Chocolyn</t>
  </si>
  <si>
    <t>Churchill Island</t>
  </si>
  <si>
    <t>Chute</t>
  </si>
  <si>
    <t>Claretown</t>
  </si>
  <si>
    <t>Clarkes Hill</t>
  </si>
  <si>
    <t>Clear Lake</t>
  </si>
  <si>
    <t>Clover Flat</t>
  </si>
  <si>
    <t>Club Terrace</t>
  </si>
  <si>
    <t>Clyde North</t>
  </si>
  <si>
    <t>Clydebank</t>
  </si>
  <si>
    <t>Clydesdale (Vic.)</t>
  </si>
  <si>
    <t>Coalville</t>
  </si>
  <si>
    <t>Cobaw</t>
  </si>
  <si>
    <t>Cobbannah</t>
  </si>
  <si>
    <t>Cobberas</t>
  </si>
  <si>
    <t>Cobungra</t>
  </si>
  <si>
    <t>Cocamba</t>
  </si>
  <si>
    <t>Cochranes Creek</t>
  </si>
  <si>
    <t>Codrington (Vic.)</t>
  </si>
  <si>
    <t>Coghills Creek</t>
  </si>
  <si>
    <t>Cokum</t>
  </si>
  <si>
    <t>Colac Colac</t>
  </si>
  <si>
    <t>Colbrook</t>
  </si>
  <si>
    <t>Combienbar</t>
  </si>
  <si>
    <t>Connewirricoo</t>
  </si>
  <si>
    <t>Coojar</t>
  </si>
  <si>
    <t>Cooma (Vic.)</t>
  </si>
  <si>
    <t>Coomboona</t>
  </si>
  <si>
    <t>Coomoora</t>
  </si>
  <si>
    <t>Coonooer Bridge</t>
  </si>
  <si>
    <t>Coonooer West</t>
  </si>
  <si>
    <t>Cope Cope</t>
  </si>
  <si>
    <t>Corack</t>
  </si>
  <si>
    <t>Corack East</t>
  </si>
  <si>
    <t>Coral Bank</t>
  </si>
  <si>
    <t>Corindhap</t>
  </si>
  <si>
    <t>Corndale (Vic.)</t>
  </si>
  <si>
    <t>Cornella</t>
  </si>
  <si>
    <t>Cornishtown</t>
  </si>
  <si>
    <t>Corringle</t>
  </si>
  <si>
    <t>Corunnun</t>
  </si>
  <si>
    <t>Cosgrove (Vic.)</t>
  </si>
  <si>
    <t>Cosgrove South</t>
  </si>
  <si>
    <t>Costerfield</t>
  </si>
  <si>
    <t>Cotswold</t>
  </si>
  <si>
    <t>Cowa</t>
  </si>
  <si>
    <t>Cowangie</t>
  </si>
  <si>
    <t>Cowleys Creek</t>
  </si>
  <si>
    <t>Craigie (Vic.)</t>
  </si>
  <si>
    <t>Creek Junction</t>
  </si>
  <si>
    <t>Creightons Creek</t>
  </si>
  <si>
    <t>Creswick North</t>
  </si>
  <si>
    <t>Crookayan</t>
  </si>
  <si>
    <t>Crooked River</t>
  </si>
  <si>
    <t>Cross Roads (Vic.)</t>
  </si>
  <si>
    <t>Crossover</t>
  </si>
  <si>
    <t>Crowlands</t>
  </si>
  <si>
    <t>Croxton East</t>
  </si>
  <si>
    <t>Crymelon</t>
  </si>
  <si>
    <t>Culla</t>
  </si>
  <si>
    <t>Cullen</t>
  </si>
  <si>
    <t>Cullulleraine</t>
  </si>
  <si>
    <t>Cundare</t>
  </si>
  <si>
    <t>Cundare North</t>
  </si>
  <si>
    <t>Curdies River</t>
  </si>
  <si>
    <t>Curdievale</t>
  </si>
  <si>
    <t>Curyo</t>
  </si>
  <si>
    <t>Dadswells Bridge</t>
  </si>
  <si>
    <t>Dalmore</t>
  </si>
  <si>
    <t>Daltons Bridge</t>
  </si>
  <si>
    <t>Dalyenong</t>
  </si>
  <si>
    <t>Dandongadale</t>
  </si>
  <si>
    <t>Darlimurla</t>
  </si>
  <si>
    <t>Darlington (Vic.)</t>
  </si>
  <si>
    <t>Darriman</t>
  </si>
  <si>
    <t>Dartmouth</t>
  </si>
  <si>
    <t>Dawson (Vic.)</t>
  </si>
  <si>
    <t>Deddick Valley</t>
  </si>
  <si>
    <t>Delatite</t>
  </si>
  <si>
    <t>Delburn</t>
  </si>
  <si>
    <t>Delegate River</t>
  </si>
  <si>
    <t>Denicull Creek</t>
  </si>
  <si>
    <t>Denver</t>
  </si>
  <si>
    <t>Deptford</t>
  </si>
  <si>
    <t>Derby (Vic.)</t>
  </si>
  <si>
    <t>Dergholm</t>
  </si>
  <si>
    <t>Derrinal</t>
  </si>
  <si>
    <t>Devils River</t>
  </si>
  <si>
    <t>Dingwall</t>
  </si>
  <si>
    <t>Dixie (Vic.)</t>
  </si>
  <si>
    <t>Dobie</t>
  </si>
  <si>
    <t>Docker</t>
  </si>
  <si>
    <t>Dockers Plains</t>
  </si>
  <si>
    <t>Doctors Flat</t>
  </si>
  <si>
    <t>Dollar</t>
  </si>
  <si>
    <t>Donnybrook (Vic.)</t>
  </si>
  <si>
    <t>Dooboobetic</t>
  </si>
  <si>
    <t>Dooen</t>
  </si>
  <si>
    <t>Dookie College</t>
  </si>
  <si>
    <t>Dorodong</t>
  </si>
  <si>
    <t>Double Bridges</t>
  </si>
  <si>
    <t>Dreeite South</t>
  </si>
  <si>
    <t>Driffield</t>
  </si>
  <si>
    <t>Drik Drik</t>
  </si>
  <si>
    <t>Dropmore</t>
  </si>
  <si>
    <t>Drumanure</t>
  </si>
  <si>
    <t>Drummartin</t>
  </si>
  <si>
    <t>Drummond North</t>
  </si>
  <si>
    <t>Dry Diggings</t>
  </si>
  <si>
    <t>Duchembegarra</t>
  </si>
  <si>
    <t>Dumbalk North</t>
  </si>
  <si>
    <t>Dumosa</t>
  </si>
  <si>
    <t>Dunach</t>
  </si>
  <si>
    <t>Dundonnell</t>
  </si>
  <si>
    <t>Dunluce</t>
  </si>
  <si>
    <t>Dunneworthy</t>
  </si>
  <si>
    <t>Dunrobin (Vic.)</t>
  </si>
  <si>
    <t>Durdidwarrah</t>
  </si>
  <si>
    <t>Durham Ox</t>
  </si>
  <si>
    <t>Dutson</t>
  </si>
  <si>
    <t>Dutson Downs</t>
  </si>
  <si>
    <t>Dutton Way</t>
  </si>
  <si>
    <t>Duverney</t>
  </si>
  <si>
    <t>Eaglehawk North</t>
  </si>
  <si>
    <t>Earlston</t>
  </si>
  <si>
    <t>Eastern View</t>
  </si>
  <si>
    <t>Eastville</t>
  </si>
  <si>
    <t>Eddington</t>
  </si>
  <si>
    <t>Edgecombe</t>
  </si>
  <si>
    <t>Edi</t>
  </si>
  <si>
    <t>Edi Upper</t>
  </si>
  <si>
    <t>Elevated Plains</t>
  </si>
  <si>
    <t>Elingamite</t>
  </si>
  <si>
    <t>Elingamite North</t>
  </si>
  <si>
    <t>Elizabeth Island</t>
  </si>
  <si>
    <t>Ellaswood</t>
  </si>
  <si>
    <t>Emu</t>
  </si>
  <si>
    <t>Englefield</t>
  </si>
  <si>
    <t>Enochs Point</t>
  </si>
  <si>
    <t>Ensay</t>
  </si>
  <si>
    <t>Ensay North</t>
  </si>
  <si>
    <t>Ercildoune</t>
  </si>
  <si>
    <t>Errinundra</t>
  </si>
  <si>
    <t>Esmond</t>
  </si>
  <si>
    <t>Eurack</t>
  </si>
  <si>
    <t>Evansford</t>
  </si>
  <si>
    <t>Eversley</t>
  </si>
  <si>
    <t>Everton Upper</t>
  </si>
  <si>
    <t>Exford</t>
  </si>
  <si>
    <t>Fairbank</t>
  </si>
  <si>
    <t>Fairley</t>
  </si>
  <si>
    <t>Fairy Dell (Campaspe - Vic.)</t>
  </si>
  <si>
    <t>Fairy Dell (East Gippsland - Vic.)</t>
  </si>
  <si>
    <t>Fawcett</t>
  </si>
  <si>
    <t>Fentons Creek</t>
  </si>
  <si>
    <t>Ferguson (Vic.)</t>
  </si>
  <si>
    <t>Fern Hill</t>
  </si>
  <si>
    <t>Ferndale (Vic.)</t>
  </si>
  <si>
    <t>Fernihurst</t>
  </si>
  <si>
    <t>Fernshaw</t>
  </si>
  <si>
    <t>Fiery Flat</t>
  </si>
  <si>
    <t>Fish Point</t>
  </si>
  <si>
    <t>Fiskville</t>
  </si>
  <si>
    <t>Flaggy Creek</t>
  </si>
  <si>
    <t>Flagstaff</t>
  </si>
  <si>
    <t>Flamingo Beach</t>
  </si>
  <si>
    <t>Flynn (Vic.)</t>
  </si>
  <si>
    <t>Flynns Creek</t>
  </si>
  <si>
    <t>Forbes (Vic.)</t>
  </si>
  <si>
    <t>Foster North</t>
  </si>
  <si>
    <t>Fosterville</t>
  </si>
  <si>
    <t>Foxhow</t>
  </si>
  <si>
    <t>Framlingham East</t>
  </si>
  <si>
    <t>Franklinford</t>
  </si>
  <si>
    <t>Frenchmans</t>
  </si>
  <si>
    <t>Fumina</t>
  </si>
  <si>
    <t>Fumina South</t>
  </si>
  <si>
    <t>Fyans Creek</t>
  </si>
  <si>
    <t>Gaffneys Creek</t>
  </si>
  <si>
    <t>Gainsborough</t>
  </si>
  <si>
    <t>Gateway Island</t>
  </si>
  <si>
    <t>Gatum</t>
  </si>
  <si>
    <t>Gazette</t>
  </si>
  <si>
    <t>Gelantipy</t>
  </si>
  <si>
    <t>Gellibrand Lower</t>
  </si>
  <si>
    <t>Gelliondale</t>
  </si>
  <si>
    <t>Georges Creek (Vic.)</t>
  </si>
  <si>
    <t>Gerahmin</t>
  </si>
  <si>
    <t>Gerangamete</t>
  </si>
  <si>
    <t>Germania</t>
  </si>
  <si>
    <t>Germantown (Vic.)</t>
  </si>
  <si>
    <t>Gerrigerrup</t>
  </si>
  <si>
    <t>Ghin Ghin</t>
  </si>
  <si>
    <t>Giffard</t>
  </si>
  <si>
    <t>Giffard West</t>
  </si>
  <si>
    <t>Gil Gil</t>
  </si>
  <si>
    <t>Gilderoy</t>
  </si>
  <si>
    <t>Gillieston</t>
  </si>
  <si>
    <t>Gillum</t>
  </si>
  <si>
    <t>Gipsy Point</t>
  </si>
  <si>
    <t>Girgarre East</t>
  </si>
  <si>
    <t>Gladfield (Vic.)</t>
  </si>
  <si>
    <t>Glen Creek</t>
  </si>
  <si>
    <t>Glen Forbes</t>
  </si>
  <si>
    <t>Glen Park</t>
  </si>
  <si>
    <t>Glen Valley</t>
  </si>
  <si>
    <t>Glen Wills</t>
  </si>
  <si>
    <t>Glenaire</t>
  </si>
  <si>
    <t>Glenaladale</t>
  </si>
  <si>
    <t>Glenaroua</t>
  </si>
  <si>
    <t>Glenbrae</t>
  </si>
  <si>
    <t>Glendaruel</t>
  </si>
  <si>
    <t>Glendonald</t>
  </si>
  <si>
    <t>Glenfalloch</t>
  </si>
  <si>
    <t>Glengarry West</t>
  </si>
  <si>
    <t>Glengower</t>
  </si>
  <si>
    <t>Glenhope</t>
  </si>
  <si>
    <t>Glenhope East</t>
  </si>
  <si>
    <t>Glenlee (Vic.)</t>
  </si>
  <si>
    <t>Glenlofty</t>
  </si>
  <si>
    <t>Glenlogie</t>
  </si>
  <si>
    <t>Glenloth</t>
  </si>
  <si>
    <t>Glenloth East</t>
  </si>
  <si>
    <t>Glenluce</t>
  </si>
  <si>
    <t>Glenmore (Vic.)</t>
  </si>
  <si>
    <t>Glenormiston North</t>
  </si>
  <si>
    <t>Glenpatrick</t>
  </si>
  <si>
    <t>Glenrowan West</t>
  </si>
  <si>
    <t>Glomar Beach</t>
  </si>
  <si>
    <t>Gnotuk</t>
  </si>
  <si>
    <t>Gobarup</t>
  </si>
  <si>
    <t>Gobur</t>
  </si>
  <si>
    <t>Golden Point (Mount Alexander - Vic.)</t>
  </si>
  <si>
    <t>Goldsborough (Vic.)</t>
  </si>
  <si>
    <t>Gong Gong</t>
  </si>
  <si>
    <t>Gonn Crossing</t>
  </si>
  <si>
    <t>Goomalibee</t>
  </si>
  <si>
    <t>Goongerah</t>
  </si>
  <si>
    <t>Gooram</t>
  </si>
  <si>
    <t>Gooramadda</t>
  </si>
  <si>
    <t>Gooroc</t>
  </si>
  <si>
    <t>Gorae</t>
  </si>
  <si>
    <t>Goschen</t>
  </si>
  <si>
    <t>Goulburn Weir</t>
  </si>
  <si>
    <t>Gowanford</t>
  </si>
  <si>
    <t>Gowangardie</t>
  </si>
  <si>
    <t>Gowar East</t>
  </si>
  <si>
    <t>Gower</t>
  </si>
  <si>
    <t>Grampians</t>
  </si>
  <si>
    <t>Grand Ridge</t>
  </si>
  <si>
    <t>Granya</t>
  </si>
  <si>
    <t>Grays Bridge</t>
  </si>
  <si>
    <t>Graytown</t>
  </si>
  <si>
    <t>Gre Gre</t>
  </si>
  <si>
    <t>Gre Gre North</t>
  </si>
  <si>
    <t>Gre Gre South</t>
  </si>
  <si>
    <t>Gredgwin</t>
  </si>
  <si>
    <t>Green Gully (Vic.)</t>
  </si>
  <si>
    <t>Greenhill (Vic.)</t>
  </si>
  <si>
    <t>Greens Creek (Vic.)</t>
  </si>
  <si>
    <t>Greenwald</t>
  </si>
  <si>
    <t>Grenville</t>
  </si>
  <si>
    <t>Greta (Vic.)</t>
  </si>
  <si>
    <t>Grey River</t>
  </si>
  <si>
    <t>Gringegalgona</t>
  </si>
  <si>
    <t>Gritjurk</t>
  </si>
  <si>
    <t>Gunyah</t>
  </si>
  <si>
    <t>Guys Forest</t>
  </si>
  <si>
    <t>Gymbowen</t>
  </si>
  <si>
    <t>Hansonville</t>
  </si>
  <si>
    <t>Happy Valley (Golden Plains - Vic.)</t>
  </si>
  <si>
    <t>Happy Valley (Swan Hill - Vic.)</t>
  </si>
  <si>
    <t>Havelock</t>
  </si>
  <si>
    <t>Havilah (Vic.)</t>
  </si>
  <si>
    <t>Hawkhurst</t>
  </si>
  <si>
    <t>Hazel Park</t>
  </si>
  <si>
    <t>Heathcote South</t>
  </si>
  <si>
    <t>Hedley</t>
  </si>
  <si>
    <t>Hensley Park</t>
  </si>
  <si>
    <t>Henty (Vic.)</t>
  </si>
  <si>
    <t>Hesse</t>
  </si>
  <si>
    <t>Heytesbury Lower</t>
  </si>
  <si>
    <t>Hiamdale</t>
  </si>
  <si>
    <t>Hiawatha</t>
  </si>
  <si>
    <t>High Camp</t>
  </si>
  <si>
    <t>Hilgay</t>
  </si>
  <si>
    <t>Hillcrest (Vic.)</t>
  </si>
  <si>
    <t>Hillside (East Gippsland - Vic.)</t>
  </si>
  <si>
    <t>Hinnomunjie</t>
  </si>
  <si>
    <t>Hollands Landing</t>
  </si>
  <si>
    <t>Homebush (Vic.)</t>
  </si>
  <si>
    <t>Homerton</t>
  </si>
  <si>
    <t>Homewood</t>
  </si>
  <si>
    <t>Hordern Vale</t>
  </si>
  <si>
    <t>Horfield</t>
  </si>
  <si>
    <t>Hotspur</t>
  </si>
  <si>
    <t>Howes Creek</t>
  </si>
  <si>
    <t>Howitt Plains</t>
  </si>
  <si>
    <t>Howqua</t>
  </si>
  <si>
    <t>Hunterston</t>
  </si>
  <si>
    <t>Huntly North</t>
  </si>
  <si>
    <t>Icy Creek</t>
  </si>
  <si>
    <t>Iguana Creek</t>
  </si>
  <si>
    <t>Illabarook</t>
  </si>
  <si>
    <t>Illawarra</t>
  </si>
  <si>
    <t>Ingliston</t>
  </si>
  <si>
    <t>Iraak</t>
  </si>
  <si>
    <t>Irishtown (Vic.)</t>
  </si>
  <si>
    <t>Irrewillipe</t>
  </si>
  <si>
    <t>Irrewillipe East</t>
  </si>
  <si>
    <t>Jacob Creek</t>
  </si>
  <si>
    <t>Jam Jerrup</t>
  </si>
  <si>
    <t>Jancourt</t>
  </si>
  <si>
    <t>Jarklin</t>
  </si>
  <si>
    <t>Jarrahmond</t>
  </si>
  <si>
    <t>Jarvis Creek</t>
  </si>
  <si>
    <t>Jeeralang</t>
  </si>
  <si>
    <t>Jeetho</t>
  </si>
  <si>
    <t>Jeffcott</t>
  </si>
  <si>
    <t>Jeffcott North</t>
  </si>
  <si>
    <t>Jericho (Vic.)</t>
  </si>
  <si>
    <t>Jeruk</t>
  </si>
  <si>
    <t>Jil Jil</t>
  </si>
  <si>
    <t>Joel Joel</t>
  </si>
  <si>
    <t>Joel South</t>
  </si>
  <si>
    <t>Joyces Creek</t>
  </si>
  <si>
    <t>Jumbuk</t>
  </si>
  <si>
    <t>Jumbunna</t>
  </si>
  <si>
    <t>Jungaburra</t>
  </si>
  <si>
    <t>Kadnook</t>
  </si>
  <si>
    <t>Kalimna West</t>
  </si>
  <si>
    <t>Kalkallo</t>
  </si>
  <si>
    <t>Kalkee</t>
  </si>
  <si>
    <t>Kalpienung</t>
  </si>
  <si>
    <t>Kamarooka</t>
  </si>
  <si>
    <t>Kamarooka North</t>
  </si>
  <si>
    <t>Kanagulk</t>
  </si>
  <si>
    <t>Kancoona</t>
  </si>
  <si>
    <t>Kanumbra</t>
  </si>
  <si>
    <t>Kanya</t>
  </si>
  <si>
    <t>Karabeal</t>
  </si>
  <si>
    <t>Kardella South</t>
  </si>
  <si>
    <t>Kariah</t>
  </si>
  <si>
    <t>Karnak</t>
  </si>
  <si>
    <t>Karramomus</t>
  </si>
  <si>
    <t>Karyrie</t>
  </si>
  <si>
    <t>Katamatite East</t>
  </si>
  <si>
    <t>Katandra</t>
  </si>
  <si>
    <t>Kawarren</t>
  </si>
  <si>
    <t>Kellalac</t>
  </si>
  <si>
    <t>Kelvin View</t>
  </si>
  <si>
    <t>Kenley</t>
  </si>
  <si>
    <t>Kenmare (Vic.)</t>
  </si>
  <si>
    <t>Kennedys Creek</t>
  </si>
  <si>
    <t>Kennett River</t>
  </si>
  <si>
    <t>Kerang East</t>
  </si>
  <si>
    <t>Kergunyah South</t>
  </si>
  <si>
    <t>Kernot</t>
  </si>
  <si>
    <t>Kerrie</t>
  </si>
  <si>
    <t>Kerrisdale</t>
  </si>
  <si>
    <t>Kevington</t>
  </si>
  <si>
    <t>Kewell</t>
  </si>
  <si>
    <t>Kiata</t>
  </si>
  <si>
    <t>Killara (Glenelg - Vic.)</t>
  </si>
  <si>
    <t>Killara (Wodonga - Vic.)</t>
  </si>
  <si>
    <t>Killarney (Vic.)</t>
  </si>
  <si>
    <t>Killawarra (Vic.)</t>
  </si>
  <si>
    <t>Killingworth (Vic.)</t>
  </si>
  <si>
    <t>Kilmany</t>
  </si>
  <si>
    <t>Kimbolton (Vic.)</t>
  </si>
  <si>
    <t>Kingower</t>
  </si>
  <si>
    <t>Kinnabulla</t>
  </si>
  <si>
    <t>Kinypanial</t>
  </si>
  <si>
    <t>Kithbrook</t>
  </si>
  <si>
    <t>Knebsworth</t>
  </si>
  <si>
    <t>Knockwood</t>
  </si>
  <si>
    <t>Koallah</t>
  </si>
  <si>
    <t>Koetong</t>
  </si>
  <si>
    <t>Kongwak</t>
  </si>
  <si>
    <t>Koo Wee Rup North</t>
  </si>
  <si>
    <t>Kooloonong</t>
  </si>
  <si>
    <t>Koonda</t>
  </si>
  <si>
    <t>Kooreh</t>
  </si>
  <si>
    <t>Koornalla</t>
  </si>
  <si>
    <t>Kooroocheang</t>
  </si>
  <si>
    <t>Koorool</t>
  </si>
  <si>
    <t>Koorooman</t>
  </si>
  <si>
    <t>Koriella</t>
  </si>
  <si>
    <t>Koroop</t>
  </si>
  <si>
    <t>Korumburra South</t>
  </si>
  <si>
    <t>Kotta</t>
  </si>
  <si>
    <t>Kulwin (Vic.)</t>
  </si>
  <si>
    <t>Kunat</t>
  </si>
  <si>
    <t>Kurraca</t>
  </si>
  <si>
    <t>Kurraca West</t>
  </si>
  <si>
    <t>Kurting</t>
  </si>
  <si>
    <t>Kyabram South</t>
  </si>
  <si>
    <t>Kyneton South</t>
  </si>
  <si>
    <t>Laanecoorie</t>
  </si>
  <si>
    <t>Ladys Pass</t>
  </si>
  <si>
    <t>Laen East</t>
  </si>
  <si>
    <t>Laen North</t>
  </si>
  <si>
    <t>Lah</t>
  </si>
  <si>
    <t>Lake Condah</t>
  </si>
  <si>
    <t>Lake Eildon</t>
  </si>
  <si>
    <t>Lake Eppalock</t>
  </si>
  <si>
    <t>Lake Fyans</t>
  </si>
  <si>
    <t>Lake Goldsmith</t>
  </si>
  <si>
    <t>Lake Lonsdale</t>
  </si>
  <si>
    <t>Lake Marmal</t>
  </si>
  <si>
    <t>Lake Meran</t>
  </si>
  <si>
    <t>Lake Mundi</t>
  </si>
  <si>
    <t>Lake Powell</t>
  </si>
  <si>
    <t>Lake Rowan</t>
  </si>
  <si>
    <t>Lake Tyers</t>
  </si>
  <si>
    <t>Lake Tyrrell</t>
  </si>
  <si>
    <t>Lake Wongan</t>
  </si>
  <si>
    <t>Lamplough</t>
  </si>
  <si>
    <t>Landsborough West</t>
  </si>
  <si>
    <t>Lang Lang East</t>
  </si>
  <si>
    <t>Langdons Hill</t>
  </si>
  <si>
    <t>Langi Kal Kal</t>
  </si>
  <si>
    <t>Langi Logan</t>
  </si>
  <si>
    <t>Langley</t>
  </si>
  <si>
    <t>Langsborough</t>
  </si>
  <si>
    <t>Lardner</t>
  </si>
  <si>
    <t>Lascelles</t>
  </si>
  <si>
    <t>Lavers Hill</t>
  </si>
  <si>
    <t>Lawler</t>
  </si>
  <si>
    <t>Lawloit</t>
  </si>
  <si>
    <t>Lawrence (Vic.)</t>
  </si>
  <si>
    <t>Leaghur</t>
  </si>
  <si>
    <t>Ledcourt</t>
  </si>
  <si>
    <t>Leigh Creek (Vic.)</t>
  </si>
  <si>
    <t>Leonards Hill</t>
  </si>
  <si>
    <t>Lerderderg</t>
  </si>
  <si>
    <t>Leslie Manor</t>
  </si>
  <si>
    <t>Licola North</t>
  </si>
  <si>
    <t>Lillico (Vic.)</t>
  </si>
  <si>
    <t>Lillicur</t>
  </si>
  <si>
    <t>Lillimur</t>
  </si>
  <si>
    <t>Lilliput</t>
  </si>
  <si>
    <t>Lima</t>
  </si>
  <si>
    <t>Lima East</t>
  </si>
  <si>
    <t>Lima South</t>
  </si>
  <si>
    <t>Limestone (Vic.)</t>
  </si>
  <si>
    <t>Lindsay</t>
  </si>
  <si>
    <t>Lindsay Point</t>
  </si>
  <si>
    <t>Linga</t>
  </si>
  <si>
    <t>Liparoo</t>
  </si>
  <si>
    <t>Litchfield</t>
  </si>
  <si>
    <t>Little Hampton</t>
  </si>
  <si>
    <t>Llanelly</t>
  </si>
  <si>
    <t>Llowalong</t>
  </si>
  <si>
    <t>Loch Valley</t>
  </si>
  <si>
    <t>Locksley (Vic.)</t>
  </si>
  <si>
    <t>Loddon Vale</t>
  </si>
  <si>
    <t>Logan</t>
  </si>
  <si>
    <t>Londrigan</t>
  </si>
  <si>
    <t>Longwarry North</t>
  </si>
  <si>
    <t>Longwood East</t>
  </si>
  <si>
    <t>Lorquon</t>
  </si>
  <si>
    <t>Lower Moira</t>
  </si>
  <si>
    <t>Lower Norton</t>
  </si>
  <si>
    <t>Loy Yang</t>
  </si>
  <si>
    <t>Lubeck</t>
  </si>
  <si>
    <t>Lucas</t>
  </si>
  <si>
    <t>Lucyvale</t>
  </si>
  <si>
    <t>Lyons (Vic.)</t>
  </si>
  <si>
    <t>Macks Creek</t>
  </si>
  <si>
    <t>Macorna</t>
  </si>
  <si>
    <t>Macorna North</t>
  </si>
  <si>
    <t>Macs Cove</t>
  </si>
  <si>
    <t>Madalya</t>
  </si>
  <si>
    <t>Mafeking</t>
  </si>
  <si>
    <t>Maffra West Upper</t>
  </si>
  <si>
    <t>Main Lead</t>
  </si>
  <si>
    <t>Maindample</t>
  </si>
  <si>
    <t>Maintongoon</t>
  </si>
  <si>
    <t>Major Plains</t>
  </si>
  <si>
    <t>Mambourin</t>
  </si>
  <si>
    <t>Manorina</t>
  </si>
  <si>
    <t>Maramingo Creek</t>
  </si>
  <si>
    <t>Mardan</t>
  </si>
  <si>
    <t>Marionvale</t>
  </si>
  <si>
    <t>Marlbed</t>
  </si>
  <si>
    <t>Marnoo East</t>
  </si>
  <si>
    <t>Marnoo West</t>
  </si>
  <si>
    <t>Maroona</t>
  </si>
  <si>
    <t>Marraweeney</t>
  </si>
  <si>
    <t>Marthavale</t>
  </si>
  <si>
    <t>Marungi</t>
  </si>
  <si>
    <t>Maryvale (Vic.)</t>
  </si>
  <si>
    <t>Massey</t>
  </si>
  <si>
    <t>Matlock</t>
  </si>
  <si>
    <t>McIntyre</t>
  </si>
  <si>
    <t>McLoughlins Beach</t>
  </si>
  <si>
    <t>Meadow Creek</t>
  </si>
  <si>
    <t>Meatian</t>
  </si>
  <si>
    <t>Meering West</t>
  </si>
  <si>
    <t>Melville Forest</t>
  </si>
  <si>
    <t>Melwood</t>
  </si>
  <si>
    <t>Mena Park</t>
  </si>
  <si>
    <t>Mepunga</t>
  </si>
  <si>
    <t>Mepunga West</t>
  </si>
  <si>
    <t>Merbein West</t>
  </si>
  <si>
    <t>Merriang</t>
  </si>
  <si>
    <t>Merriang South</t>
  </si>
  <si>
    <t>Merricks</t>
  </si>
  <si>
    <t>Merricks Beach</t>
  </si>
  <si>
    <t>Merrijig (East Gippsland - Vic.)</t>
  </si>
  <si>
    <t>Merrinee</t>
  </si>
  <si>
    <t>Metcalfe East</t>
  </si>
  <si>
    <t>Middle Creek</t>
  </si>
  <si>
    <t>Middle Tarwin</t>
  </si>
  <si>
    <t>Miga Lake</t>
  </si>
  <si>
    <t>Milloo</t>
  </si>
  <si>
    <t>Milltown</t>
  </si>
  <si>
    <t>Milnes Bridge</t>
  </si>
  <si>
    <t>Mincha</t>
  </si>
  <si>
    <t>Mincha West</t>
  </si>
  <si>
    <t>Mingay</t>
  </si>
  <si>
    <t>Minhamite</t>
  </si>
  <si>
    <t>Mininera</t>
  </si>
  <si>
    <t>Minjah</t>
  </si>
  <si>
    <t>Minmindie</t>
  </si>
  <si>
    <t>Miowera</t>
  </si>
  <si>
    <t>Miralie</t>
  </si>
  <si>
    <t>Miram</t>
  </si>
  <si>
    <t>Mirranatwa</t>
  </si>
  <si>
    <t>Mitchellstown</t>
  </si>
  <si>
    <t>Mitiamo</t>
  </si>
  <si>
    <t>Mitre</t>
  </si>
  <si>
    <t>Mittyack</t>
  </si>
  <si>
    <t>Mockinya</t>
  </si>
  <si>
    <t>Modella</t>
  </si>
  <si>
    <t>Moggs Creek</t>
  </si>
  <si>
    <t>Moglonemby</t>
  </si>
  <si>
    <t>Mokepilly</t>
  </si>
  <si>
    <t>Molesworth (Vic.)</t>
  </si>
  <si>
    <t>Moliagul</t>
  </si>
  <si>
    <t>Molka</t>
  </si>
  <si>
    <t>Mollongghip</t>
  </si>
  <si>
    <t>Mologa</t>
  </si>
  <si>
    <t>Molyullah</t>
  </si>
  <si>
    <t>Mongans Bridge</t>
  </si>
  <si>
    <t>Monomak</t>
  </si>
  <si>
    <t>Monomeith</t>
  </si>
  <si>
    <t>Montgomery</t>
  </si>
  <si>
    <t>Moolerr</t>
  </si>
  <si>
    <t>Moolort</t>
  </si>
  <si>
    <t>Moondarra</t>
  </si>
  <si>
    <t>Moonlight Flat (Central Goldfields - Vic.)</t>
  </si>
  <si>
    <t>Moonlight Flat (Mount Alexander - Vic.)</t>
  </si>
  <si>
    <t>Moora (Vic.)</t>
  </si>
  <si>
    <t>Mooralla</t>
  </si>
  <si>
    <t>Moorilim</t>
  </si>
  <si>
    <t>Moormbool West</t>
  </si>
  <si>
    <t>Moornapa</t>
  </si>
  <si>
    <t>Moorngag</t>
  </si>
  <si>
    <t>Mooroopna North West</t>
  </si>
  <si>
    <t>Moranding</t>
  </si>
  <si>
    <t>Morgiana</t>
  </si>
  <si>
    <t>Moroka</t>
  </si>
  <si>
    <t>Morrl Morrl</t>
  </si>
  <si>
    <t>Morton Plains</t>
  </si>
  <si>
    <t>Mount Alfred</t>
  </si>
  <si>
    <t>Mount Beckworth</t>
  </si>
  <si>
    <t>Mount Best</t>
  </si>
  <si>
    <t>Mount Bolton</t>
  </si>
  <si>
    <t>Mount Bruno</t>
  </si>
  <si>
    <t>Mount Buffalo</t>
  </si>
  <si>
    <t>Mount Burnett</t>
  </si>
  <si>
    <t>Mount Bute</t>
  </si>
  <si>
    <t>Mount Cameron</t>
  </si>
  <si>
    <t>Mount Cole</t>
  </si>
  <si>
    <t>Mount Cole Creek</t>
  </si>
  <si>
    <t>Mount Doran</t>
  </si>
  <si>
    <t>Mount Dryden</t>
  </si>
  <si>
    <t>Mount Eccles</t>
  </si>
  <si>
    <t>Mount Emu</t>
  </si>
  <si>
    <t>Mount Glasgow</t>
  </si>
  <si>
    <t>Mount Hooghly</t>
  </si>
  <si>
    <t>Mount Lonarch</t>
  </si>
  <si>
    <t>Mount Major</t>
  </si>
  <si>
    <t>Mount Mercer</t>
  </si>
  <si>
    <t>Mount Napier</t>
  </si>
  <si>
    <t>Mount Prospect</t>
  </si>
  <si>
    <t>Mount Richmond</t>
  </si>
  <si>
    <t>Mount Sabine</t>
  </si>
  <si>
    <t>Mount Tassie</t>
  </si>
  <si>
    <t>Mount Toolebewong</t>
  </si>
  <si>
    <t>Mount Wallace</t>
  </si>
  <si>
    <t>Mountain Bay</t>
  </si>
  <si>
    <t>Mountain View (Vic.)</t>
  </si>
  <si>
    <t>Moyreisk</t>
  </si>
  <si>
    <t>Muckatah</t>
  </si>
  <si>
    <t>Muckleford South</t>
  </si>
  <si>
    <t>Mumbannar</t>
  </si>
  <si>
    <t>Mundoona</t>
  </si>
  <si>
    <t>Muntham</t>
  </si>
  <si>
    <t>Murchison North</t>
  </si>
  <si>
    <t>Murmungee</t>
  </si>
  <si>
    <t>Murnungin</t>
  </si>
  <si>
    <t>Murphys Creek (Vic.)</t>
  </si>
  <si>
    <t>Murra Warra</t>
  </si>
  <si>
    <t>Murrabit West</t>
  </si>
  <si>
    <t>Murrawee</t>
  </si>
  <si>
    <t>Murraydale</t>
  </si>
  <si>
    <t>Murrindal</t>
  </si>
  <si>
    <t>Murroon</t>
  </si>
  <si>
    <t>Musk Vale</t>
  </si>
  <si>
    <t>Muskerry</t>
  </si>
  <si>
    <t>Myall (Buloke - Vic.)</t>
  </si>
  <si>
    <t>Myall (Gannawarra - Vic.)</t>
  </si>
  <si>
    <t>Myamyn</t>
  </si>
  <si>
    <t>Myola (Vic.)</t>
  </si>
  <si>
    <t>Myrrhee</t>
  </si>
  <si>
    <t>Myrtle Creek (Vic.)</t>
  </si>
  <si>
    <t>Myrtlebank</t>
  </si>
  <si>
    <t>Mysia</t>
  </si>
  <si>
    <t>Mywee</t>
  </si>
  <si>
    <t>Nalangil</t>
  </si>
  <si>
    <t>Nalinga</t>
  </si>
  <si>
    <t>Nangana</t>
  </si>
  <si>
    <t>Nangeela</t>
  </si>
  <si>
    <t>Nap Nap Marra</t>
  </si>
  <si>
    <t>Nareeb</t>
  </si>
  <si>
    <t>Nareewillock</t>
  </si>
  <si>
    <t>Naring</t>
  </si>
  <si>
    <t>Naringal East</t>
  </si>
  <si>
    <t>Naroghid</t>
  </si>
  <si>
    <t>Narraport</t>
  </si>
  <si>
    <t>Narrapumelap South</t>
  </si>
  <si>
    <t>Narrung (Vic.)</t>
  </si>
  <si>
    <t>Natte Yallock</t>
  </si>
  <si>
    <t>Natya</t>
  </si>
  <si>
    <t>Nayook</t>
  </si>
  <si>
    <t>Neds Corner</t>
  </si>
  <si>
    <t>Neereman</t>
  </si>
  <si>
    <t>Neerim Junction</t>
  </si>
  <si>
    <t>Neerim North</t>
  </si>
  <si>
    <t>Nelse</t>
  </si>
  <si>
    <t>Nerrin Nerrin</t>
  </si>
  <si>
    <t>Nerring</t>
  </si>
  <si>
    <t>Neuarpurr</t>
  </si>
  <si>
    <t>Newbury</t>
  </si>
  <si>
    <t>Newfield</t>
  </si>
  <si>
    <t>Newlyn</t>
  </si>
  <si>
    <t>Newtown (Golden Plains - Vic.)</t>
  </si>
  <si>
    <t>Ninda</t>
  </si>
  <si>
    <t>Nine Mile (Vic.)</t>
  </si>
  <si>
    <t>Nintingbool</t>
  </si>
  <si>
    <t>Ninyeunook</t>
  </si>
  <si>
    <t>Nirranda East</t>
  </si>
  <si>
    <t>Nirranda South</t>
  </si>
  <si>
    <t>Noorat East</t>
  </si>
  <si>
    <t>Noorinbee</t>
  </si>
  <si>
    <t>Noorinbee North</t>
  </si>
  <si>
    <t>Noradjuha</t>
  </si>
  <si>
    <t>Normanville (Vic.)</t>
  </si>
  <si>
    <t>North Blackwood</t>
  </si>
  <si>
    <t>Northwood (Vic.)</t>
  </si>
  <si>
    <t>Norval</t>
  </si>
  <si>
    <t>Nowhere Creek</t>
  </si>
  <si>
    <t>Nowie</t>
  </si>
  <si>
    <t>Nug Nug</t>
  </si>
  <si>
    <t>Nuggetty</t>
  </si>
  <si>
    <t>Nulla Vale</t>
  </si>
  <si>
    <t>Nullawarre North</t>
  </si>
  <si>
    <t>Nullawil</t>
  </si>
  <si>
    <t>Nunniong</t>
  </si>
  <si>
    <t>Nurcoung</t>
  </si>
  <si>
    <t>Nurrabiel</t>
  </si>
  <si>
    <t>Nurran</t>
  </si>
  <si>
    <t>Nyarrin</t>
  </si>
  <si>
    <t>Nyerimilang</t>
  </si>
  <si>
    <t>Nyrraby</t>
  </si>
  <si>
    <t>Oakvale</t>
  </si>
  <si>
    <t>Officer South</t>
  </si>
  <si>
    <t>Old Tallangatta</t>
  </si>
  <si>
    <t>Ombersley</t>
  </si>
  <si>
    <t>Omeo Valley</t>
  </si>
  <si>
    <t>Ondit</t>
  </si>
  <si>
    <t>Orford (Vic.)</t>
  </si>
  <si>
    <t>Ovens</t>
  </si>
  <si>
    <t>Oxley Flats</t>
  </si>
  <si>
    <t>Ozenkadnook</t>
  </si>
  <si>
    <t>Paaratte</t>
  </si>
  <si>
    <t>Painswick</t>
  </si>
  <si>
    <t>Panitya (Vic.)</t>
  </si>
  <si>
    <t>Paradise (Vic.)</t>
  </si>
  <si>
    <t>Paradise Beach</t>
  </si>
  <si>
    <t>Paschendale</t>
  </si>
  <si>
    <t>Pastoria</t>
  </si>
  <si>
    <t>Pastoria East</t>
  </si>
  <si>
    <t>Patho</t>
  </si>
  <si>
    <t>Patyah</t>
  </si>
  <si>
    <t>Pearsondale</t>
  </si>
  <si>
    <t>Peechelba East</t>
  </si>
  <si>
    <t>Pelluebla</t>
  </si>
  <si>
    <t>Pennyroyal</t>
  </si>
  <si>
    <t>Pentland Hills</t>
  </si>
  <si>
    <t>Percydale</t>
  </si>
  <si>
    <t>Peronne</t>
  </si>
  <si>
    <t>Perry Bridge</t>
  </si>
  <si>
    <t>Petticoat Creek</t>
  </si>
  <si>
    <t>Picola West</t>
  </si>
  <si>
    <t>Piedmont</t>
  </si>
  <si>
    <t>Pier Milan</t>
  </si>
  <si>
    <t>Pigeon Ponds</t>
  </si>
  <si>
    <t>Piggoreet</t>
  </si>
  <si>
    <t>Pine Mountain (Vic.)</t>
  </si>
  <si>
    <t>Pine View</t>
  </si>
  <si>
    <t>Pipers Creek</t>
  </si>
  <si>
    <t>Pira</t>
  </si>
  <si>
    <t>Piries</t>
  </si>
  <si>
    <t>Pitfield</t>
  </si>
  <si>
    <t>Pittong</t>
  </si>
  <si>
    <t>Point Wilson</t>
  </si>
  <si>
    <t>Polisbet</t>
  </si>
  <si>
    <t>Pomborneit East</t>
  </si>
  <si>
    <t>Pomborneit North</t>
  </si>
  <si>
    <t>Pompapiel</t>
  </si>
  <si>
    <t>Poolaijelo</t>
  </si>
  <si>
    <t>Pootilla</t>
  </si>
  <si>
    <t>Poowong East</t>
  </si>
  <si>
    <t>Porcupine Ridge</t>
  </si>
  <si>
    <t>Port Franklin</t>
  </si>
  <si>
    <t>Pound Creek</t>
  </si>
  <si>
    <t>Powers Creek</t>
  </si>
  <si>
    <t>Powlett Plains</t>
  </si>
  <si>
    <t>Prairie (Vic.)</t>
  </si>
  <si>
    <t>Pranjip</t>
  </si>
  <si>
    <t>Pura Pura</t>
  </si>
  <si>
    <t>Purdeet</t>
  </si>
  <si>
    <t>Purnim West</t>
  </si>
  <si>
    <t>Quandong</t>
  </si>
  <si>
    <t>Ranceby</t>
  </si>
  <si>
    <t>Rathscar</t>
  </si>
  <si>
    <t>Rathscar West</t>
  </si>
  <si>
    <t>Ravenswood South</t>
  </si>
  <si>
    <t>Red Lion</t>
  </si>
  <si>
    <t>Redbank (Vic.)</t>
  </si>
  <si>
    <t>Redcastle</t>
  </si>
  <si>
    <t>Reedy Dam</t>
  </si>
  <si>
    <t>Reedy Lake</t>
  </si>
  <si>
    <t>Reefton (Vic.)</t>
  </si>
  <si>
    <t>Reynard</t>
  </si>
  <si>
    <t>Rhymney</t>
  </si>
  <si>
    <t>Riachella</t>
  </si>
  <si>
    <t>Rich Avon</t>
  </si>
  <si>
    <t>Rich Avon East</t>
  </si>
  <si>
    <t>Rich Avon West</t>
  </si>
  <si>
    <t>Richmond Plains</t>
  </si>
  <si>
    <t>Riggs Creek</t>
  </si>
  <si>
    <t>Riverslea</t>
  </si>
  <si>
    <t>Rochford</t>
  </si>
  <si>
    <t>Rocklands</t>
  </si>
  <si>
    <t>Rocklyn</t>
  </si>
  <si>
    <t>Rocky Point (Vic.)</t>
  </si>
  <si>
    <t>Rokewood Junction</t>
  </si>
  <si>
    <t>Rose River</t>
  </si>
  <si>
    <t>Rosebery (Vic.)</t>
  </si>
  <si>
    <t>Roses Gap</t>
  </si>
  <si>
    <t>Roslynmead</t>
  </si>
  <si>
    <t>Rossbridge</t>
  </si>
  <si>
    <t>Rostron</t>
  </si>
  <si>
    <t>Rubicon</t>
  </si>
  <si>
    <t>Ruby</t>
  </si>
  <si>
    <t>Running Creek (Vic.)</t>
  </si>
  <si>
    <t>Runnymede (Vic.)</t>
  </si>
  <si>
    <t>Ryans</t>
  </si>
  <si>
    <t>Ryanston</t>
  </si>
  <si>
    <t>Rythdale</t>
  </si>
  <si>
    <t>Sailors Falls</t>
  </si>
  <si>
    <t>Sailors Hill</t>
  </si>
  <si>
    <t>Salisbury West</t>
  </si>
  <si>
    <t>Samaria</t>
  </si>
  <si>
    <t>Sandhill Lake</t>
  </si>
  <si>
    <t>Sandy Creek (Vic.)</t>
  </si>
  <si>
    <t>Sargood</t>
  </si>
  <si>
    <t>Sawmill Settlement</t>
  </si>
  <si>
    <t>Scotchmans Lead</t>
  </si>
  <si>
    <t>Scotsburn</t>
  </si>
  <si>
    <t>Seacombe</t>
  </si>
  <si>
    <t>Seaview</t>
  </si>
  <si>
    <t>Selwyn (Vic.)</t>
  </si>
  <si>
    <t>Separation Creek</t>
  </si>
  <si>
    <t>Shays Flat</t>
  </si>
  <si>
    <t>Sheans Creek</t>
  </si>
  <si>
    <t>Sheep Hills</t>
  </si>
  <si>
    <t>Shelley (Vic.)</t>
  </si>
  <si>
    <t>Shepherds Flat</t>
  </si>
  <si>
    <t>Sidonia</t>
  </si>
  <si>
    <t>Simpsons Creek</t>
  </si>
  <si>
    <t>Simson</t>
  </si>
  <si>
    <t>Skenes Creek North</t>
  </si>
  <si>
    <t>Skibo</t>
  </si>
  <si>
    <t>Skinners Flat</t>
  </si>
  <si>
    <t>Slaty Creek</t>
  </si>
  <si>
    <t>Smokeytown</t>
  </si>
  <si>
    <t>Smoko</t>
  </si>
  <si>
    <t>Snake Island</t>
  </si>
  <si>
    <t>Southern Cross (Vic.)</t>
  </si>
  <si>
    <t>Spargo Creek</t>
  </si>
  <si>
    <t>Speed</t>
  </si>
  <si>
    <t>Spring Hill (Vic.)</t>
  </si>
  <si>
    <t>Springdallah</t>
  </si>
  <si>
    <t>Springfield (Buloke - Vic.)</t>
  </si>
  <si>
    <t>Springfield (Macedon Ranges - Vic.)</t>
  </si>
  <si>
    <t>Springmount</t>
  </si>
  <si>
    <t>St Arnaud East</t>
  </si>
  <si>
    <t>St Arnaud North</t>
  </si>
  <si>
    <t>St Clair (Vic.)</t>
  </si>
  <si>
    <t>St Germains</t>
  </si>
  <si>
    <t>St Helens (Vic.)</t>
  </si>
  <si>
    <t>St Helens Plains</t>
  </si>
  <si>
    <t>Staceys Bridge</t>
  </si>
  <si>
    <t>Staffordshire Reef</t>
  </si>
  <si>
    <t>Staughton Vale</t>
  </si>
  <si>
    <t>Stavely</t>
  </si>
  <si>
    <t>Steiglitz (Vic.)</t>
  </si>
  <si>
    <t>Stewarton (Vic.)</t>
  </si>
  <si>
    <t>Stirling (Vic.)</t>
  </si>
  <si>
    <t>Stockdale</t>
  </si>
  <si>
    <t>Stockyard Hill</t>
  </si>
  <si>
    <t>Stonehaven</t>
  </si>
  <si>
    <t>Stoneleigh (Vic.)</t>
  </si>
  <si>
    <t>Stony Creek (Central Goldfields - Vic.)</t>
  </si>
  <si>
    <t>Stonyford</t>
  </si>
  <si>
    <t>Strangways</t>
  </si>
  <si>
    <t>Straten</t>
  </si>
  <si>
    <t>Strathallan</t>
  </si>
  <si>
    <t>Strathkellar</t>
  </si>
  <si>
    <t>Strathlea</t>
  </si>
  <si>
    <t>Stuart Mill</t>
  </si>
  <si>
    <t>Sugarloaf (Vic.)</t>
  </si>
  <si>
    <t>Suggan Buggan</t>
  </si>
  <si>
    <t>Summerlands</t>
  </si>
  <si>
    <t>Sunday Creek</t>
  </si>
  <si>
    <t>Sunderland Bay</t>
  </si>
  <si>
    <t>Sutherland (Vic.)</t>
  </si>
  <si>
    <t>Sutherlands Creek</t>
  </si>
  <si>
    <t>Sutton (Vic.)</t>
  </si>
  <si>
    <t>Sutton Grange</t>
  </si>
  <si>
    <t>Swan Bay (Vic.)</t>
  </si>
  <si>
    <t>Swan Hill West</t>
  </si>
  <si>
    <t>Swan Island</t>
  </si>
  <si>
    <t>Swanwater</t>
  </si>
  <si>
    <t>Swanwater West</t>
  </si>
  <si>
    <t>Sylvaterre</t>
  </si>
  <si>
    <t>Tabberabbera</t>
  </si>
  <si>
    <t>Tabilk</t>
  </si>
  <si>
    <t>Tabor</t>
  </si>
  <si>
    <t>Tahara</t>
  </si>
  <si>
    <t>Tahara Bridge</t>
  </si>
  <si>
    <t>Tahara West</t>
  </si>
  <si>
    <t>Tallandoon</t>
  </si>
  <si>
    <t>Tallangatta East</t>
  </si>
  <si>
    <t>Tambo Crossing</t>
  </si>
  <si>
    <t>Tamboon</t>
  </si>
  <si>
    <t>Tamboritha</t>
  </si>
  <si>
    <t>Tamleugh</t>
  </si>
  <si>
    <t>Tamleugh North</t>
  </si>
  <si>
    <t>Tandarook</t>
  </si>
  <si>
    <t>Tandarra</t>
  </si>
  <si>
    <t>Tanjil</t>
  </si>
  <si>
    <t>Tanwood</t>
  </si>
  <si>
    <t>Tanybryn</t>
  </si>
  <si>
    <t>Tarcombe</t>
  </si>
  <si>
    <t>Tarilta</t>
  </si>
  <si>
    <t>Tarnook</t>
  </si>
  <si>
    <t>Taroon</t>
  </si>
  <si>
    <t>Tarra Valley</t>
  </si>
  <si>
    <t>Tarranyurk</t>
  </si>
  <si>
    <t>Tarraville</t>
  </si>
  <si>
    <t>Tarrawarra</t>
  </si>
  <si>
    <t>Tarrayoukyan</t>
  </si>
  <si>
    <t>Tarrengower</t>
  </si>
  <si>
    <t>Tarrenlea</t>
  </si>
  <si>
    <t>Tarrone</t>
  </si>
  <si>
    <t>Tarwin</t>
  </si>
  <si>
    <t>Teal Point</t>
  </si>
  <si>
    <t>Teddywaddy</t>
  </si>
  <si>
    <t>Teddywaddy West</t>
  </si>
  <si>
    <t>Telangatuk East</t>
  </si>
  <si>
    <t>Telford</t>
  </si>
  <si>
    <t>Tempy</t>
  </si>
  <si>
    <t>Tennyson (Vic.)</t>
  </si>
  <si>
    <t>Terip Terip</t>
  </si>
  <si>
    <t>Terrappee</t>
  </si>
  <si>
    <t>Terrick Terrick</t>
  </si>
  <si>
    <t>Terrick Terrick East</t>
  </si>
  <si>
    <t>Tesbury</t>
  </si>
  <si>
    <t>Tetoora Road</t>
  </si>
  <si>
    <t>Thalia</t>
  </si>
  <si>
    <t>The Cove</t>
  </si>
  <si>
    <t>The Heart</t>
  </si>
  <si>
    <t>The Honeysuckles</t>
  </si>
  <si>
    <t>The Sisters</t>
  </si>
  <si>
    <t>Thologolong</t>
  </si>
  <si>
    <t>Thomson (Baw Baw - Vic.)</t>
  </si>
  <si>
    <t>Thoona</t>
  </si>
  <si>
    <t>Thorpdale South</t>
  </si>
  <si>
    <t>Thowgla Valley</t>
  </si>
  <si>
    <t>Timbarra (Vic.)</t>
  </si>
  <si>
    <t>Timboon West</t>
  </si>
  <si>
    <t>Timmering</t>
  </si>
  <si>
    <t>Timor (Vic.)</t>
  </si>
  <si>
    <t>Timor West</t>
  </si>
  <si>
    <t>Tinamba West</t>
  </si>
  <si>
    <t>Tintaldra</t>
  </si>
  <si>
    <t>Tittybong</t>
  </si>
  <si>
    <t>Tonghi Creek</t>
  </si>
  <si>
    <t>Tongio</t>
  </si>
  <si>
    <t>Tooan</t>
  </si>
  <si>
    <t>Toolamba West</t>
  </si>
  <si>
    <t>Toolome</t>
  </si>
  <si>
    <t>Toolong</t>
  </si>
  <si>
    <t>Toombon</t>
  </si>
  <si>
    <t>Toorongo</t>
  </si>
  <si>
    <t>Torrita</t>
  </si>
  <si>
    <t>Torwood</t>
  </si>
  <si>
    <t>Tostaree</t>
  </si>
  <si>
    <t>Tottington</t>
  </si>
  <si>
    <t>Tourello</t>
  </si>
  <si>
    <t>Towan</t>
  </si>
  <si>
    <t>Towaninny</t>
  </si>
  <si>
    <t>Towaninny South</t>
  </si>
  <si>
    <t>Tower Hill</t>
  </si>
  <si>
    <t>Towong Upper</t>
  </si>
  <si>
    <t>Trawool</t>
  </si>
  <si>
    <t>Traynors Lagoon</t>
  </si>
  <si>
    <t>Trentham East</t>
  </si>
  <si>
    <t>Tresco West</t>
  </si>
  <si>
    <t>Trida</t>
  </si>
  <si>
    <t>Tubbut</t>
  </si>
  <si>
    <t>Tulkara</t>
  </si>
  <si>
    <t>Turoar</t>
  </si>
  <si>
    <t>Turriff</t>
  </si>
  <si>
    <t>Turriff East</t>
  </si>
  <si>
    <t>Turtons Creek</t>
  </si>
  <si>
    <t>Tutye</t>
  </si>
  <si>
    <t>Tyaak</t>
  </si>
  <si>
    <t>Tyenna (Vic.)</t>
  </si>
  <si>
    <t>Tyrendarra East</t>
  </si>
  <si>
    <t>Tyrrell</t>
  </si>
  <si>
    <t>Tyrrell Downs</t>
  </si>
  <si>
    <t>Ullina</t>
  </si>
  <si>
    <t>Ullswater</t>
  </si>
  <si>
    <t>Ultima East</t>
  </si>
  <si>
    <t>Ulupna</t>
  </si>
  <si>
    <t>Upotipotpon</t>
  </si>
  <si>
    <t>Upper Lurg</t>
  </si>
  <si>
    <t>Upper Ryans Creek</t>
  </si>
  <si>
    <t>Upton Hill</t>
  </si>
  <si>
    <t>Valencia Creek</t>
  </si>
  <si>
    <t>Vasey</t>
  </si>
  <si>
    <t>Vaughan</t>
  </si>
  <si>
    <t>Vervale</t>
  </si>
  <si>
    <t>Vesper</t>
  </si>
  <si>
    <t>Victoria Point (Vic.)</t>
  </si>
  <si>
    <t>Victoria Valley (Vic.)</t>
  </si>
  <si>
    <t>Vite Vite</t>
  </si>
  <si>
    <t>Vite Vite North</t>
  </si>
  <si>
    <t>W Tree</t>
  </si>
  <si>
    <t>Waanyarra</t>
  </si>
  <si>
    <t>Waarre</t>
  </si>
  <si>
    <t>Wabonga</t>
  </si>
  <si>
    <t>Waggarandall</t>
  </si>
  <si>
    <t>Wail</t>
  </si>
  <si>
    <t>Wairewa</t>
  </si>
  <si>
    <t>Waitchie</t>
  </si>
  <si>
    <t>Wal Wal</t>
  </si>
  <si>
    <t>Walhalla</t>
  </si>
  <si>
    <t>Walhalla East</t>
  </si>
  <si>
    <t>Walkerville North</t>
  </si>
  <si>
    <t>Walkerville South</t>
  </si>
  <si>
    <t>Wallace</t>
  </si>
  <si>
    <t>Wallacedale</t>
  </si>
  <si>
    <t>Wallagaraugh</t>
  </si>
  <si>
    <t>Wallaloo</t>
  </si>
  <si>
    <t>Wallaloo East</t>
  </si>
  <si>
    <t>Wallinduc</t>
  </si>
  <si>
    <t>Wallup</t>
  </si>
  <si>
    <t>Wandella (Vic.)</t>
  </si>
  <si>
    <t>Wando Bridge</t>
  </si>
  <si>
    <t>Wandown</t>
  </si>
  <si>
    <t>Wangarabell</t>
  </si>
  <si>
    <t>Wangie</t>
  </si>
  <si>
    <t>Wangoom</t>
  </si>
  <si>
    <t>Wannon</t>
  </si>
  <si>
    <t>Waratah Bay</t>
  </si>
  <si>
    <t>Wareek</t>
  </si>
  <si>
    <t>Wargan</t>
  </si>
  <si>
    <t>Warmur</t>
  </si>
  <si>
    <t>Warne</t>
  </si>
  <si>
    <t>Warrabkook</t>
  </si>
  <si>
    <t>Warragul West</t>
  </si>
  <si>
    <t>Warrak</t>
  </si>
  <si>
    <t>Warrayure</t>
  </si>
  <si>
    <t>Warrenmang</t>
  </si>
  <si>
    <t>Warrock</t>
  </si>
  <si>
    <t>Watchem West</t>
  </si>
  <si>
    <t>Watchupga</t>
  </si>
  <si>
    <t>Waterholes</t>
  </si>
  <si>
    <t>Waterloo (Vic.)</t>
  </si>
  <si>
    <t>Watsons Creek (Vic.)</t>
  </si>
  <si>
    <t>Wattle Creek</t>
  </si>
  <si>
    <t>Wattle Flat (Vic.)</t>
  </si>
  <si>
    <t>Wattle Hill (Vic.)</t>
  </si>
  <si>
    <t>Waygara</t>
  </si>
  <si>
    <t>Weatherboard</t>
  </si>
  <si>
    <t>Wedderburn Junction</t>
  </si>
  <si>
    <t>Wee Wee Rup</t>
  </si>
  <si>
    <t>Weeaproinah</t>
  </si>
  <si>
    <t>Weering</t>
  </si>
  <si>
    <t>Weerite</t>
  </si>
  <si>
    <t>Wehla</t>
  </si>
  <si>
    <t>Wensleydale</t>
  </si>
  <si>
    <t>Wentworth (Vic.)</t>
  </si>
  <si>
    <t>Werneth</t>
  </si>
  <si>
    <t>Werona</t>
  </si>
  <si>
    <t>West Creek</t>
  </si>
  <si>
    <t>Westbury (Vic.)</t>
  </si>
  <si>
    <t>Westby</t>
  </si>
  <si>
    <t>Westmere</t>
  </si>
  <si>
    <t>Whanregarwen</t>
  </si>
  <si>
    <t>Whipstick</t>
  </si>
  <si>
    <t>Whirily</t>
  </si>
  <si>
    <t>Whitelaw</t>
  </si>
  <si>
    <t>Whitlands</t>
  </si>
  <si>
    <t>Whoorel</t>
  </si>
  <si>
    <t>Whorouly East</t>
  </si>
  <si>
    <t>Whorouly South</t>
  </si>
  <si>
    <t>Whroo</t>
  </si>
  <si>
    <t>Wickliffe</t>
  </si>
  <si>
    <t>Wild Dog Valley (Vic.)</t>
  </si>
  <si>
    <t>Wilkur</t>
  </si>
  <si>
    <t>Willangie</t>
  </si>
  <si>
    <t>Willatook</t>
  </si>
  <si>
    <t>Willaura North</t>
  </si>
  <si>
    <t>Willenabrina</t>
  </si>
  <si>
    <t>Willowvale (Vic.)</t>
  </si>
  <si>
    <t>Willung</t>
  </si>
  <si>
    <t>Wilsons Hill</t>
  </si>
  <si>
    <t>Wingan River</t>
  </si>
  <si>
    <t>Wingeel</t>
  </si>
  <si>
    <t>Winjallok</t>
  </si>
  <si>
    <t>Winlaton</t>
  </si>
  <si>
    <t>Winnambool</t>
  </si>
  <si>
    <t>Winnap</t>
  </si>
  <si>
    <t>Winnindoo</t>
  </si>
  <si>
    <t>Winton North</t>
  </si>
  <si>
    <t>Wirrate</t>
  </si>
  <si>
    <t>Wiseleigh</t>
  </si>
  <si>
    <t>Wombat Creek (Vic.)</t>
  </si>
  <si>
    <t>Wombelano</t>
  </si>
  <si>
    <t>Wonga</t>
  </si>
  <si>
    <t>Wongarra</t>
  </si>
  <si>
    <t>Wongungarra</t>
  </si>
  <si>
    <t>Wonnangatta</t>
  </si>
  <si>
    <t>Wonwondah</t>
  </si>
  <si>
    <t>Wonyip</t>
  </si>
  <si>
    <t>Woodfield</t>
  </si>
  <si>
    <t>Woodglen</t>
  </si>
  <si>
    <t>Woodhouse</t>
  </si>
  <si>
    <t>Woodleigh (Vic.)</t>
  </si>
  <si>
    <t>Woods Point (Vic.)</t>
  </si>
  <si>
    <t>Woodside Beach</t>
  </si>
  <si>
    <t>Woodstock On Loddon</t>
  </si>
  <si>
    <t>Woodstock West</t>
  </si>
  <si>
    <t>Wool Wool</t>
  </si>
  <si>
    <t>Woolenook</t>
  </si>
  <si>
    <t>Woolshed Flat (Vic.)</t>
  </si>
  <si>
    <t>Woorarra East</t>
  </si>
  <si>
    <t>Wooreen</t>
  </si>
  <si>
    <t>Woorinen North</t>
  </si>
  <si>
    <t>Wooroonook</t>
  </si>
  <si>
    <t>Woosang</t>
  </si>
  <si>
    <t>Wootong Vale</t>
  </si>
  <si>
    <t>Worrowing</t>
  </si>
  <si>
    <t>Wrathung</t>
  </si>
  <si>
    <t>Wrixon</t>
  </si>
  <si>
    <t>Wroxham</t>
  </si>
  <si>
    <t>Wuk Wuk</t>
  </si>
  <si>
    <t>Wulgulmerang</t>
  </si>
  <si>
    <t>Wulgulmerang East</t>
  </si>
  <si>
    <t>Wulgulmerang West</t>
  </si>
  <si>
    <t>Wurdiboluc</t>
  </si>
  <si>
    <t>Wycheproof South</t>
  </si>
  <si>
    <t>Wychitella</t>
  </si>
  <si>
    <t>Wychitella North</t>
  </si>
  <si>
    <t>Wyelangta</t>
  </si>
  <si>
    <t>Wyuna East</t>
  </si>
  <si>
    <t>Yaapeet</t>
  </si>
  <si>
    <t>Yabba South</t>
  </si>
  <si>
    <t>Yalla-Y-Poora</t>
  </si>
  <si>
    <t>Yalmy</t>
  </si>
  <si>
    <t>Yambuna</t>
  </si>
  <si>
    <t>Yanac</t>
  </si>
  <si>
    <t>Yando</t>
  </si>
  <si>
    <t>Yandoit Hills</t>
  </si>
  <si>
    <t>Yangery</t>
  </si>
  <si>
    <t>Yangoura</t>
  </si>
  <si>
    <t>Yarpturk</t>
  </si>
  <si>
    <t>Yarraberb</t>
  </si>
  <si>
    <t>Yarrawalla</t>
  </si>
  <si>
    <t>Yarrawonga South</t>
  </si>
  <si>
    <t>Yatchaw</t>
  </si>
  <si>
    <t>Yawong Hills</t>
  </si>
  <si>
    <t>Yeo</t>
  </si>
  <si>
    <t>Yeodene</t>
  </si>
  <si>
    <t>Yering</t>
  </si>
  <si>
    <t>Yeungroon</t>
  </si>
  <si>
    <t>Yeungroon East</t>
  </si>
  <si>
    <t>Yielima</t>
  </si>
  <si>
    <t>York Plains (Vic.)</t>
  </si>
  <si>
    <t>Youanmite</t>
  </si>
  <si>
    <t>Youarang</t>
  </si>
  <si>
    <t>Yundool</t>
  </si>
  <si>
    <t>Yuulong</t>
  </si>
  <si>
    <t>Zeerust</t>
  </si>
  <si>
    <t>Zumsteins</t>
  </si>
  <si>
    <t>No usual address (Vic.)</t>
  </si>
  <si>
    <t>Migratory - Offshore - Shipping (Vic.)</t>
  </si>
  <si>
    <t>4. Estimated Resident Population by Single Year of age group, persons 0-100. Victoria, August 2016</t>
  </si>
  <si>
    <t>3. Estimated Resident Population by Single Year of age group, persons 85-100. Victoria, 2016 Census</t>
  </si>
  <si>
    <t>6. Mortality: probability of dying in one year, by age: Victoria, 2013-2015</t>
  </si>
  <si>
    <t xml:space="preserve">The data presented here are based on the findings of the 2016 Census. The table below sets out the population by private household/family type, by age [5-year age ranges: 0-4, 5-9,…85+] for each Victorian municipality. </t>
  </si>
  <si>
    <r>
      <t>If required, estimates for Victorian municipalities for 2016, or 2016 Census population counts for suburbs and townships, may be selected below, and copied into the table at left.</t>
    </r>
    <r>
      <rPr>
        <b/>
        <sz val="9"/>
        <rFont val="Calibri"/>
        <family val="2"/>
      </rPr>
      <t/>
    </r>
  </si>
  <si>
    <t>Municipal populations estimates, 2016</t>
  </si>
  <si>
    <t>Suburb &amp; township populations, 2016</t>
  </si>
  <si>
    <t>Separate house: Alpine 2016</t>
  </si>
  <si>
    <t>Semi-detached: Alpine  2016</t>
  </si>
  <si>
    <t>Flat: Alpine  2016</t>
  </si>
  <si>
    <t>Separate house: Ararat  2016</t>
  </si>
  <si>
    <t>Semi-detached: Ararat  2016</t>
  </si>
  <si>
    <t>Flat: Ararat  2016</t>
  </si>
  <si>
    <t>Separate house: Ballarat  2016</t>
  </si>
  <si>
    <t>Semi-detached: Ballarat  2016</t>
  </si>
  <si>
    <t>Flat: Ballarat  2016</t>
  </si>
  <si>
    <t>Separate house: Banyule  2016</t>
  </si>
  <si>
    <t>Semi-detached: Banyule  2016</t>
  </si>
  <si>
    <t>Flat: Banyule  2016</t>
  </si>
  <si>
    <t>Separate house: Bass Coast  2016</t>
  </si>
  <si>
    <t>Semi-detached: Bass Coast  2016</t>
  </si>
  <si>
    <t>Flat: Bass Coast  2016</t>
  </si>
  <si>
    <t>Separate house: Baw Baw  2016</t>
  </si>
  <si>
    <t>Semi-detached: Baw Baw  2016</t>
  </si>
  <si>
    <t>Flat: Baw Baw  2016</t>
  </si>
  <si>
    <t>Separate house: Bayside  2016</t>
  </si>
  <si>
    <t>Semi-detached: Bayside  2016</t>
  </si>
  <si>
    <t>Flat: Bayside  2016</t>
  </si>
  <si>
    <t>Separate house: Benalla  2016</t>
  </si>
  <si>
    <t>Semi-detached: Benalla  2016</t>
  </si>
  <si>
    <t>Flat: Benalla  2016</t>
  </si>
  <si>
    <t>Separate house: Boroondara  2016</t>
  </si>
  <si>
    <t>Semi-detached: Boroondara  2016</t>
  </si>
  <si>
    <t>Flat: Boroondara  2016</t>
  </si>
  <si>
    <t>Separate house: Brimbank  2016</t>
  </si>
  <si>
    <t>Semi-detached: Brimbank  2016</t>
  </si>
  <si>
    <t>Flat: Brimbank  2016</t>
  </si>
  <si>
    <t>Separate house: Buloke  2016</t>
  </si>
  <si>
    <t>Semi-detached: Buloke  2016</t>
  </si>
  <si>
    <t>Flat: Buloke  2016</t>
  </si>
  <si>
    <t>Separate house: Campaspe  2016</t>
  </si>
  <si>
    <t>Semi-detached: Campaspe  2016</t>
  </si>
  <si>
    <t>Flat: Campaspe  2016</t>
  </si>
  <si>
    <t>Separate house: Cardinia  2016</t>
  </si>
  <si>
    <t>Semi-detached: Cardinia  2016</t>
  </si>
  <si>
    <t>Flat: Cardinia  2016</t>
  </si>
  <si>
    <t>Separate house: Casey  2016</t>
  </si>
  <si>
    <t>Semi-detached: Casey  2016</t>
  </si>
  <si>
    <t>Flat: Casey  2016</t>
  </si>
  <si>
    <t>Separate house: Central Goldfields  2016</t>
  </si>
  <si>
    <t>Semi-detached: Central Goldfields  2016</t>
  </si>
  <si>
    <t>Flat: Central Goldfields  2016</t>
  </si>
  <si>
    <t>Separate house: Colac-Otway  2016</t>
  </si>
  <si>
    <t>Semi-detached: Colac-Otway  2016</t>
  </si>
  <si>
    <t>Flat: Colac-Otway  2016</t>
  </si>
  <si>
    <t>Separate house: Corangamite  2016</t>
  </si>
  <si>
    <t>Semi-detached: Corangamite  2016</t>
  </si>
  <si>
    <t>Flat: Corangamite  2016</t>
  </si>
  <si>
    <t>Separate house: Darebin  2016</t>
  </si>
  <si>
    <t>Semi-detached: Darebin  2016</t>
  </si>
  <si>
    <t>Flat: Darebin  2016</t>
  </si>
  <si>
    <t>Separate house: East Gippsland  2016</t>
  </si>
  <si>
    <t>Semi-detached: East Gippsland  2016</t>
  </si>
  <si>
    <t>Flat: East Gippsland  2016</t>
  </si>
  <si>
    <t>Separate house: Frankston  2016</t>
  </si>
  <si>
    <t>Semi-detached: Frankston  2016</t>
  </si>
  <si>
    <t>Flat: Frankston  2016</t>
  </si>
  <si>
    <t>Separate house: Gannawarra  2016</t>
  </si>
  <si>
    <t>Semi-detached: Gannawarra  2016</t>
  </si>
  <si>
    <t>Flat: Gannawarra  2016</t>
  </si>
  <si>
    <t>Separate house: Glen Eira  2016</t>
  </si>
  <si>
    <t>Semi-detached: Glen Eira  2016</t>
  </si>
  <si>
    <t>Flat: Glen Eira  2016</t>
  </si>
  <si>
    <t>Separate house: Glenelg  2016</t>
  </si>
  <si>
    <t>Semi-detached: Glenelg  2016</t>
  </si>
  <si>
    <t>Flat: Glenelg  2016</t>
  </si>
  <si>
    <t>Separate house: Golden Plains  2016</t>
  </si>
  <si>
    <t>Semi-detached: Golden Plains  2016</t>
  </si>
  <si>
    <t>Flat: Golden Plains  2016</t>
  </si>
  <si>
    <t>Separate house: Greater Bendigo  2016</t>
  </si>
  <si>
    <t>Semi-detached: Greater Bendigo  2016</t>
  </si>
  <si>
    <t>Flat: Greater Bendigo  2016</t>
  </si>
  <si>
    <t>Separate house: Greater Dandenong  2016</t>
  </si>
  <si>
    <t>Semi-detached: Greater Dandenong  2016</t>
  </si>
  <si>
    <t>Flat: Greater Dandenong  2016</t>
  </si>
  <si>
    <t>Separate house: Greater Geelong  2016</t>
  </si>
  <si>
    <t>Semi-detached: Greater Geelong  2016</t>
  </si>
  <si>
    <t>Flat: Greater Geelong  2016</t>
  </si>
  <si>
    <t>Separate house: Greater Shepparton  2016</t>
  </si>
  <si>
    <t>Semi-detached: Greater Shepparton  2016</t>
  </si>
  <si>
    <t>Flat: Greater Shepparton  2016</t>
  </si>
  <si>
    <t>Separate house: Hepburn  2016</t>
  </si>
  <si>
    <t>Semi-detached: Hepburn  2016</t>
  </si>
  <si>
    <t>Flat: Hepburn  2016</t>
  </si>
  <si>
    <t>Separate house: Hindmarsh  2016</t>
  </si>
  <si>
    <t>Semi-detached: Hindmarsh  2016</t>
  </si>
  <si>
    <t>Flat: Hindmarsh  2016</t>
  </si>
  <si>
    <t>Separate house: Hobsons Bay  2016</t>
  </si>
  <si>
    <t>Semi-detached: Hobsons Bay  2016</t>
  </si>
  <si>
    <t>Flat: Hobsons Bay  2016</t>
  </si>
  <si>
    <t>Separate house: Horsham  2016</t>
  </si>
  <si>
    <t>Semi-detached: Horsham  2016</t>
  </si>
  <si>
    <t>Flat: Horsham  2016</t>
  </si>
  <si>
    <t>Separate house: Hume  2016</t>
  </si>
  <si>
    <t>Semi-detached: Hume  2016</t>
  </si>
  <si>
    <t>Flat: Hume  2016</t>
  </si>
  <si>
    <t>Separate house: Indigo  2016</t>
  </si>
  <si>
    <t>Semi-detached: Indigo  2016</t>
  </si>
  <si>
    <t>Flat: Indigo  2016</t>
  </si>
  <si>
    <t>Separate house: Kingston  2016</t>
  </si>
  <si>
    <t>Semi-detached: Kingston  2016</t>
  </si>
  <si>
    <t>Flat: Kingston  2016</t>
  </si>
  <si>
    <t>Separate house: Knox  2016</t>
  </si>
  <si>
    <t>Semi-detached: Knox  2016</t>
  </si>
  <si>
    <t>Flat: Knox  2016</t>
  </si>
  <si>
    <t>Separate house: Latrobe  2016</t>
  </si>
  <si>
    <t>Semi-detached: Latrobe  2016</t>
  </si>
  <si>
    <t>Flat: Latrobe  2016</t>
  </si>
  <si>
    <t>Separate house: Loddon  2016</t>
  </si>
  <si>
    <t>Semi-detached: Loddon  2016</t>
  </si>
  <si>
    <t>Flat: Loddon  2016</t>
  </si>
  <si>
    <t>Separate house: Macedon Ranges  2016</t>
  </si>
  <si>
    <t>Semi-detached: Macedon Ranges  2016</t>
  </si>
  <si>
    <t>Flat: Macedon Ranges  2016</t>
  </si>
  <si>
    <t>Separate house: Manningham  2016</t>
  </si>
  <si>
    <t>Semi-detached: Manningham  2016</t>
  </si>
  <si>
    <t>Flat: Manningham  2016</t>
  </si>
  <si>
    <t>Separate house: Mansfield  2016</t>
  </si>
  <si>
    <t>Semi-detached: Mansfield  2016</t>
  </si>
  <si>
    <t>Flat: Mansfield  2016</t>
  </si>
  <si>
    <t>Separate house: Maribyrnong  2016</t>
  </si>
  <si>
    <t>Semi-detached: Maribyrnong  2016</t>
  </si>
  <si>
    <t>Flat: Maribyrnong  2016</t>
  </si>
  <si>
    <t>Separate house: Maroondah  2016</t>
  </si>
  <si>
    <t>Semi-detached: Maroondah  2016</t>
  </si>
  <si>
    <t>Flat: Maroondah  2016</t>
  </si>
  <si>
    <t>Separate house: Melbourne  2016</t>
  </si>
  <si>
    <t>Semi-detached: Melbourne  2016</t>
  </si>
  <si>
    <t>Flat: Melbourne  2016</t>
  </si>
  <si>
    <t>Separate house: Melton  2016</t>
  </si>
  <si>
    <t>Semi-detached: Melton  2016</t>
  </si>
  <si>
    <t>Flat: Melton  2016</t>
  </si>
  <si>
    <t>Separate house: Mildura  2016</t>
  </si>
  <si>
    <t>Semi-detached: Mildura  2016</t>
  </si>
  <si>
    <t>Flat: Mildura  2016</t>
  </si>
  <si>
    <t>Separate house: Mitchell  2016</t>
  </si>
  <si>
    <t>Semi-detached: Mitchell  2016</t>
  </si>
  <si>
    <t>Flat: Mitchell  2016</t>
  </si>
  <si>
    <t>Separate house: Moira  2016</t>
  </si>
  <si>
    <t>Semi-detached: Moira  2016</t>
  </si>
  <si>
    <t>Flat: Moira  2016</t>
  </si>
  <si>
    <t>Separate house: Monash  2016</t>
  </si>
  <si>
    <t>Semi-detached: Monash  2016</t>
  </si>
  <si>
    <t>Flat: Monash  2016</t>
  </si>
  <si>
    <t>Separate house: Moonee Valley  2016</t>
  </si>
  <si>
    <t>Semi-detached: Moonee Valley  2016</t>
  </si>
  <si>
    <t>Flat: Moonee Valley  2016</t>
  </si>
  <si>
    <t>Separate house: Moorabool  2016</t>
  </si>
  <si>
    <t>Semi-detached: Moorabool  2016</t>
  </si>
  <si>
    <t>Flat: Moorabool  2016</t>
  </si>
  <si>
    <t>Separate house: Moreland  2016</t>
  </si>
  <si>
    <t>Semi-detached: Moreland  2016</t>
  </si>
  <si>
    <t>Flat: Moreland  2016</t>
  </si>
  <si>
    <t>Separate house: Mornington Peninsula  2016</t>
  </si>
  <si>
    <t>Semi-detached: Mornington Peninsula  2016</t>
  </si>
  <si>
    <t>Flat: Mornington Peninsula  2016</t>
  </si>
  <si>
    <t>Separate house: Mount Alexander  2016</t>
  </si>
  <si>
    <t>Semi-detached: Mount Alexander  2016</t>
  </si>
  <si>
    <t>Flat: Mount Alexander  2016</t>
  </si>
  <si>
    <t>Separate house: Moyne  2016</t>
  </si>
  <si>
    <t>Semi-detached: Moyne  2016</t>
  </si>
  <si>
    <t>Flat: Moyne  2016</t>
  </si>
  <si>
    <t>Separate house: Murrindindi  2016</t>
  </si>
  <si>
    <t>Semi-detached: Murrindindi  2016</t>
  </si>
  <si>
    <t>Flat: Murrindindi  2016</t>
  </si>
  <si>
    <t>Separate house: Nillumbik  2016</t>
  </si>
  <si>
    <t>Semi-detached: Nillumbik  2016</t>
  </si>
  <si>
    <t>Flat: Nillumbik  2016</t>
  </si>
  <si>
    <t>Separate house: Northern Grampians  2016</t>
  </si>
  <si>
    <t>Semi-detached: Northern Grampians  2016</t>
  </si>
  <si>
    <t>Flat: Northern Grampians  2016</t>
  </si>
  <si>
    <t>Separate house: Port Phillip  2016</t>
  </si>
  <si>
    <t>Semi-detached: Port Phillip  2016</t>
  </si>
  <si>
    <t>Flat: Port Phillip  2016</t>
  </si>
  <si>
    <t>Separate house: Pyrenees  2016</t>
  </si>
  <si>
    <t>Semi-detached: Pyrenees  2016</t>
  </si>
  <si>
    <t>Flat: Pyrenees  2016</t>
  </si>
  <si>
    <t>Separate house: Queenscliffe  2016</t>
  </si>
  <si>
    <t>Semi-detached: Queenscliffe  2016</t>
  </si>
  <si>
    <t>Flat: Queenscliffe  2016</t>
  </si>
  <si>
    <t>Separate house: South Gippsland  2016</t>
  </si>
  <si>
    <t>Semi-detached: South Gippsland  2016</t>
  </si>
  <si>
    <t>Flat: South Gippsland  2016</t>
  </si>
  <si>
    <t>Separate house: Southern Grampians  2016</t>
  </si>
  <si>
    <t>Semi-detached: Southern Grampians  2016</t>
  </si>
  <si>
    <t>Flat: Southern Grampians  2016</t>
  </si>
  <si>
    <t>Separate house: Stonnington  2016</t>
  </si>
  <si>
    <t>Semi-detached: Stonnington  2016</t>
  </si>
  <si>
    <t>Flat: Stonnington  2016</t>
  </si>
  <si>
    <t>Separate house: Strathbogie  2016</t>
  </si>
  <si>
    <t>Semi-detached: Strathbogie  2016</t>
  </si>
  <si>
    <t>Flat: Strathbogie  2016</t>
  </si>
  <si>
    <t>Separate house: Surf Coast  2016</t>
  </si>
  <si>
    <t>Semi-detached: Surf Coast  2016</t>
  </si>
  <si>
    <t>Flat: Surf Coast  2016</t>
  </si>
  <si>
    <t>Separate house: Swan Hill  2016</t>
  </si>
  <si>
    <t>Semi-detached: Swan Hill  2016</t>
  </si>
  <si>
    <t>Flat: Swan Hill  2016</t>
  </si>
  <si>
    <t>Separate house: Towong  2016</t>
  </si>
  <si>
    <t>Semi-detached: Towong  2016</t>
  </si>
  <si>
    <t>Flat: Towong  2016</t>
  </si>
  <si>
    <t>Separate house: Wangaratta  2016</t>
  </si>
  <si>
    <t>Semi-detached: Wangaratta  2016</t>
  </si>
  <si>
    <t>Flat: Wangaratta  2016</t>
  </si>
  <si>
    <t>Separate house: Warrnambool  2016</t>
  </si>
  <si>
    <t>Semi-detached: Warrnambool  2016</t>
  </si>
  <si>
    <t>Flat: Warrnambool  2016</t>
  </si>
  <si>
    <t>Separate house: Wellington  2016</t>
  </si>
  <si>
    <t xml:space="preserve"> 2016Semi-detached: Wellington </t>
  </si>
  <si>
    <t>Flat: Wellington  2016</t>
  </si>
  <si>
    <t>Separate house: West Wimmera  2016</t>
  </si>
  <si>
    <t>Semi-detached: West Wimmera  2016</t>
  </si>
  <si>
    <t>Flat: West Wimmera  2016</t>
  </si>
  <si>
    <t>Separate house: Whitehorse  2016</t>
  </si>
  <si>
    <t>Semi-detached: Whitehorse  2016</t>
  </si>
  <si>
    <t>Flat: Whitehorse  2016</t>
  </si>
  <si>
    <t>Separate house: Whittlesea  2016</t>
  </si>
  <si>
    <t>Semi-detached: Whittlesea  2016</t>
  </si>
  <si>
    <t>Flat: Whittlesea  2016</t>
  </si>
  <si>
    <t>Separate house: Wodonga  2016</t>
  </si>
  <si>
    <t>Semi-detached: Wodonga  2016</t>
  </si>
  <si>
    <t>Flat: Wodonga  2016</t>
  </si>
  <si>
    <t>Separate house: Wyndham  2016</t>
  </si>
  <si>
    <t>Semi-detached: Wyndham  2016</t>
  </si>
  <si>
    <t>Flat: Wyndham  2016</t>
  </si>
  <si>
    <t>Separate house: Yarra  2016</t>
  </si>
  <si>
    <t>Semi-detached: Yarra  2016</t>
  </si>
  <si>
    <t>Flat: Yarra  2016</t>
  </si>
  <si>
    <t xml:space="preserve"> 2016Separate house: Yarra Ranges </t>
  </si>
  <si>
    <t>Semi-detached: Yarra Ranges  2016</t>
  </si>
  <si>
    <t>Flat: Yarra Ranges  2016</t>
  </si>
  <si>
    <t>Separate house: Yarriambiak  2016</t>
  </si>
  <si>
    <t>Semi-detached: Yarriambiak  2016</t>
  </si>
  <si>
    <t>Flat: Yarriambiak  2016</t>
  </si>
  <si>
    <t>This information is drawn fromLife Tables Victoria, 2014-2016, published by the Australian Bureau of Statistics</t>
  </si>
  <si>
    <t>Net Movement of Residents Into Localities, 2016</t>
  </si>
  <si>
    <t>Birth rates 2016 x LGA</t>
  </si>
  <si>
    <t>LGA Name</t>
  </si>
  <si>
    <t xml:space="preserve">
15-19</t>
  </si>
  <si>
    <t xml:space="preserve">
20-24</t>
  </si>
  <si>
    <t xml:space="preserve">
25-29</t>
  </si>
  <si>
    <t xml:space="preserve">
30-34</t>
  </si>
  <si>
    <t xml:space="preserve">
35-39</t>
  </si>
  <si>
    <t xml:space="preserve">
40-44</t>
  </si>
  <si>
    <t xml:space="preserve">La Trobe </t>
  </si>
  <si>
    <t>Total Victoria</t>
  </si>
  <si>
    <t xml:space="preserve">
45-49</t>
  </si>
  <si>
    <t>Rate of Internal Migration</t>
  </si>
  <si>
    <t>As for Victoria, 2016</t>
  </si>
  <si>
    <t>As for Victoria, 2013-15</t>
  </si>
  <si>
    <t>In the annaul calculation sheets, whatever rates are displayed here, are multiplied by the internal migration multiplier for 0-4 year olds, situated at U11</t>
  </si>
  <si>
    <t>Births based on rates &amp; start pop</t>
  </si>
  <si>
    <t>Number of zero year olds from start pop.</t>
  </si>
  <si>
    <t>Estimated annual addition of 0 year-olds, due to residential construction</t>
  </si>
  <si>
    <t>Total 0 year olds from commencing pop. minus annual influx of zero year-olds due to new residential construction</t>
  </si>
  <si>
    <t>Total est births</t>
  </si>
  <si>
    <t>Override these calculations - apply birth rates for selected locality</t>
  </si>
  <si>
    <t>Net annual Inward Movement by Age</t>
  </si>
  <si>
    <t>Prepared by H. Brown (For inquiries: hbrown@cgd.vic.gov.au) Updated February 13,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</si>
</sst>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00"/>
    <numFmt numFmtId="165" formatCode="0.000"/>
    <numFmt numFmtId="166" formatCode="#,##0.0000"/>
    <numFmt numFmtId="167" formatCode="#,##0.0"/>
    <numFmt numFmtId="168" formatCode="0.0000"/>
    <numFmt numFmtId="169" formatCode="0.0"/>
    <numFmt numFmtId="170" formatCode="#,##0.000"/>
    <numFmt numFmtId="171" formatCode="d\ mmmm\ yyyy"/>
    <numFmt numFmtId="172" formatCode="d/mm/yy;@"/>
    <numFmt numFmtId="173" formatCode="d/mm/yyyy;@"/>
  </numFmts>
  <fonts count="199" x14ac:knownFonts="1">
    <font>
      <sz val="10"/>
      <name val="Arial"/>
    </font>
    <font>
      <sz val="10"/>
      <name val="Arial"/>
      <family val="2"/>
    </font>
    <font>
      <sz val="9"/>
      <color indexed="8"/>
      <name val="Times New Roman"/>
      <family val="1"/>
    </font>
    <font>
      <b/>
      <sz val="10"/>
      <name val="Calibri"/>
      <family val="2"/>
    </font>
    <font>
      <sz val="10"/>
      <name val="Calibri"/>
      <family val="2"/>
    </font>
    <font>
      <sz val="9"/>
      <color indexed="8"/>
      <name val="Calibri"/>
      <family val="2"/>
    </font>
    <font>
      <sz val="10"/>
      <color indexed="8"/>
      <name val="Calibri"/>
      <family val="2"/>
    </font>
    <font>
      <sz val="8"/>
      <name val="Calibri"/>
      <family val="2"/>
    </font>
    <font>
      <b/>
      <sz val="8"/>
      <name val="Calibri"/>
      <family val="2"/>
    </font>
    <font>
      <sz val="8"/>
      <name val="Arial"/>
      <family val="2"/>
    </font>
    <font>
      <sz val="9"/>
      <name val="Times New Roman"/>
      <family val="1"/>
    </font>
    <font>
      <sz val="8"/>
      <color indexed="81"/>
      <name val="Tahoma"/>
      <family val="2"/>
    </font>
    <font>
      <u/>
      <sz val="10"/>
      <color indexed="12"/>
      <name val="Arial"/>
      <family val="2"/>
    </font>
    <font>
      <sz val="10"/>
      <name val="Times New Roman"/>
      <family val="1"/>
    </font>
    <font>
      <b/>
      <sz val="8"/>
      <name val="Times New Roman"/>
      <family val="1"/>
    </font>
    <font>
      <sz val="8"/>
      <color indexed="8"/>
      <name val="Arial"/>
      <family val="2"/>
    </font>
    <font>
      <b/>
      <sz val="10"/>
      <name val="Times New Roman"/>
      <family val="1"/>
    </font>
    <font>
      <sz val="10"/>
      <color indexed="8"/>
      <name val="Times New Roman"/>
      <family val="1"/>
    </font>
    <font>
      <sz val="9"/>
      <name val="Calibri"/>
      <family val="2"/>
    </font>
    <font>
      <b/>
      <sz val="9"/>
      <name val="Calibri"/>
      <family val="2"/>
    </font>
    <font>
      <sz val="8"/>
      <name val="Times New Roman"/>
      <family val="1"/>
    </font>
    <font>
      <sz val="8"/>
      <color indexed="8"/>
      <name val="Calibri"/>
      <family val="2"/>
    </font>
    <font>
      <sz val="8"/>
      <color indexed="81"/>
      <name val="Calibri"/>
      <family val="2"/>
    </font>
    <font>
      <b/>
      <sz val="9"/>
      <color indexed="8"/>
      <name val="Times New Roman"/>
      <family val="1"/>
    </font>
    <font>
      <sz val="8"/>
      <color indexed="8"/>
      <name val="Times New Roman"/>
      <family val="1"/>
    </font>
    <font>
      <b/>
      <sz val="10"/>
      <color indexed="8"/>
      <name val="Times New Roman"/>
      <family val="1"/>
    </font>
    <font>
      <sz val="24"/>
      <name val="Times New Roman"/>
      <family val="1"/>
    </font>
    <font>
      <b/>
      <sz val="9"/>
      <name val="Times New Roman"/>
      <family val="1"/>
    </font>
    <font>
      <sz val="8.5"/>
      <color indexed="8"/>
      <name val="Times New Roman"/>
      <family val="1"/>
    </font>
    <font>
      <sz val="11"/>
      <color indexed="8"/>
      <name val="Times New Roman"/>
      <family val="1"/>
    </font>
    <font>
      <sz val="7.5"/>
      <name val="Times New Roman"/>
      <family val="1"/>
    </font>
    <font>
      <sz val="6"/>
      <name val="Times New Roman"/>
      <family val="1"/>
    </font>
    <font>
      <sz val="7"/>
      <name val="Calibri"/>
      <family val="2"/>
    </font>
    <font>
      <b/>
      <sz val="10"/>
      <color indexed="9"/>
      <name val="Calibri"/>
      <family val="2"/>
    </font>
    <font>
      <sz val="7"/>
      <name val="Times New Roman"/>
      <family val="1"/>
    </font>
    <font>
      <sz val="26"/>
      <color indexed="8"/>
      <name val="Times New Roman"/>
      <family val="1"/>
    </font>
    <font>
      <sz val="10"/>
      <color indexed="9"/>
      <name val="Arial"/>
      <family val="2"/>
    </font>
    <font>
      <sz val="30"/>
      <name val="Times New Roman"/>
      <family val="1"/>
    </font>
    <font>
      <sz val="38"/>
      <name val="Times New Roman"/>
      <family val="1"/>
    </font>
    <font>
      <sz val="7"/>
      <name val="Arial"/>
      <family val="2"/>
    </font>
    <font>
      <b/>
      <sz val="10"/>
      <name val="Arial"/>
      <family val="2"/>
    </font>
    <font>
      <sz val="8"/>
      <color indexed="9"/>
      <name val="Calibri"/>
      <family val="2"/>
    </font>
    <font>
      <sz val="9"/>
      <color indexed="9"/>
      <name val="Calibri"/>
      <family val="2"/>
    </font>
    <font>
      <sz val="6"/>
      <name val="Calibri"/>
      <family val="2"/>
    </font>
    <font>
      <b/>
      <sz val="10"/>
      <color indexed="8"/>
      <name val="Calibri"/>
      <family val="2"/>
    </font>
    <font>
      <sz val="12"/>
      <name val="Calibri"/>
      <family val="2"/>
    </font>
    <font>
      <sz val="12"/>
      <color indexed="17"/>
      <name val="Calibri"/>
      <family val="2"/>
    </font>
    <font>
      <b/>
      <sz val="12"/>
      <color indexed="17"/>
      <name val="Calibri"/>
      <family val="2"/>
    </font>
    <font>
      <b/>
      <sz val="12"/>
      <color indexed="58"/>
      <name val="Calibri"/>
      <family val="2"/>
    </font>
    <font>
      <sz val="9"/>
      <color indexed="58"/>
      <name val="Calibri"/>
      <family val="2"/>
    </font>
    <font>
      <sz val="7"/>
      <color indexed="81"/>
      <name val="Times New Roman"/>
      <family val="1"/>
    </font>
    <font>
      <sz val="8"/>
      <color indexed="81"/>
      <name val="Times New Roman"/>
      <family val="1"/>
    </font>
    <font>
      <b/>
      <sz val="8"/>
      <color indexed="81"/>
      <name val="Times New Roman"/>
      <family val="1"/>
    </font>
    <font>
      <sz val="10"/>
      <name val="Arial"/>
      <family val="2"/>
    </font>
    <font>
      <sz val="10"/>
      <name val="Arial"/>
      <family val="2"/>
    </font>
    <font>
      <sz val="14"/>
      <name val="Calibri"/>
      <family val="2"/>
    </font>
    <font>
      <sz val="28"/>
      <color indexed="58"/>
      <name val="Calibri"/>
      <family val="2"/>
    </font>
    <font>
      <sz val="14"/>
      <color indexed="58"/>
      <name val="Calibri"/>
      <family val="2"/>
    </font>
    <font>
      <sz val="11"/>
      <color indexed="8"/>
      <name val="Calibri"/>
      <family val="2"/>
    </font>
    <font>
      <b/>
      <sz val="11"/>
      <color indexed="9"/>
      <name val="Calibri"/>
      <family val="2"/>
    </font>
    <font>
      <sz val="11"/>
      <color indexed="9"/>
      <name val="Calibri"/>
      <family val="2"/>
    </font>
    <font>
      <sz val="6"/>
      <color indexed="22"/>
      <name val="Calibri"/>
      <family val="2"/>
    </font>
    <font>
      <sz val="18"/>
      <color indexed="58"/>
      <name val="Calibri"/>
      <family val="2"/>
    </font>
    <font>
      <sz val="9"/>
      <name val="Times New Roman"/>
      <family val="1"/>
    </font>
    <font>
      <sz val="14"/>
      <color indexed="59"/>
      <name val="Calibri"/>
      <family val="2"/>
    </font>
    <font>
      <sz val="8"/>
      <color indexed="58"/>
      <name val="Calibri"/>
      <family val="2"/>
    </font>
    <font>
      <sz val="13"/>
      <color indexed="58"/>
      <name val="Calibri"/>
      <family val="2"/>
    </font>
    <font>
      <sz val="12"/>
      <color indexed="58"/>
      <name val="Calibri"/>
      <family val="2"/>
    </font>
    <font>
      <sz val="10"/>
      <color indexed="81"/>
      <name val="Calibri"/>
      <family val="2"/>
    </font>
    <font>
      <sz val="18"/>
      <color indexed="9"/>
      <name val="Calibri"/>
      <family val="2"/>
    </font>
    <font>
      <sz val="10"/>
      <color indexed="8"/>
      <name val="Arial"/>
      <family val="2"/>
    </font>
    <font>
      <b/>
      <sz val="8"/>
      <color indexed="8"/>
      <name val="Calibri"/>
      <family val="2"/>
    </font>
    <font>
      <sz val="7"/>
      <color indexed="8"/>
      <name val="Calibri"/>
      <family val="2"/>
    </font>
    <font>
      <b/>
      <sz val="7"/>
      <color indexed="81"/>
      <name val="Times New Roman"/>
      <family val="1"/>
    </font>
    <font>
      <b/>
      <sz val="8"/>
      <color indexed="81"/>
      <name val="Tahoma"/>
      <family val="2"/>
    </font>
    <font>
      <b/>
      <sz val="14"/>
      <name val="Arial"/>
      <family val="2"/>
    </font>
    <font>
      <sz val="7"/>
      <color indexed="55"/>
      <name val="Calibri"/>
      <family val="2"/>
    </font>
    <font>
      <b/>
      <sz val="10"/>
      <name val="Arial"/>
      <family val="2"/>
    </font>
    <font>
      <b/>
      <sz val="14"/>
      <color indexed="58"/>
      <name val="Calibri"/>
      <family val="2"/>
    </font>
    <font>
      <sz val="11"/>
      <color indexed="20"/>
      <name val="Calibri"/>
      <family val="2"/>
    </font>
    <font>
      <b/>
      <sz val="11"/>
      <color indexed="5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2"/>
      <name val="Arial"/>
      <family val="2"/>
    </font>
    <font>
      <b/>
      <sz val="18"/>
      <color indexed="56"/>
      <name val="Cambria"/>
      <family val="2"/>
    </font>
    <font>
      <b/>
      <sz val="11"/>
      <color indexed="8"/>
      <name val="Calibri"/>
      <family val="2"/>
    </font>
    <font>
      <sz val="11"/>
      <color indexed="10"/>
      <name val="Calibri"/>
      <family val="2"/>
    </font>
    <font>
      <b/>
      <sz val="11"/>
      <color indexed="16"/>
      <name val="Calibri"/>
      <family val="2"/>
    </font>
    <font>
      <sz val="6"/>
      <color indexed="8"/>
      <name val="Calibri"/>
      <family val="2"/>
    </font>
    <font>
      <sz val="8"/>
      <color indexed="8"/>
      <name val="Garamond"/>
      <family val="1"/>
    </font>
    <font>
      <sz val="10"/>
      <name val="Garamond"/>
      <family val="1"/>
    </font>
    <font>
      <sz val="22"/>
      <color indexed="58"/>
      <name val="Garamond"/>
      <family val="1"/>
    </font>
    <font>
      <b/>
      <sz val="11"/>
      <color indexed="17"/>
      <name val="Garamond"/>
      <family val="1"/>
    </font>
    <font>
      <b/>
      <sz val="9"/>
      <color indexed="8"/>
      <name val="Garamond"/>
      <family val="1"/>
    </font>
    <font>
      <sz val="12"/>
      <name val="Garamond"/>
      <family val="1"/>
    </font>
    <font>
      <b/>
      <sz val="10"/>
      <name val="Garamond"/>
      <family val="1"/>
    </font>
    <font>
      <sz val="7"/>
      <name val="Garamond"/>
      <family val="1"/>
    </font>
    <font>
      <b/>
      <sz val="10"/>
      <color indexed="8"/>
      <name val="Garamond"/>
      <family val="1"/>
    </font>
    <font>
      <sz val="10"/>
      <color indexed="8"/>
      <name val="Garamond"/>
      <family val="1"/>
    </font>
    <font>
      <b/>
      <sz val="11"/>
      <name val="Garamond"/>
      <family val="1"/>
    </font>
    <font>
      <sz val="8"/>
      <name val="Garamond"/>
      <family val="1"/>
    </font>
    <font>
      <sz val="14"/>
      <name val="Garamond"/>
      <family val="1"/>
    </font>
    <font>
      <sz val="11"/>
      <name val="Garamond"/>
      <family val="1"/>
    </font>
    <font>
      <sz val="9"/>
      <color indexed="17"/>
      <name val="Garamond"/>
      <family val="1"/>
    </font>
    <font>
      <b/>
      <sz val="10"/>
      <color indexed="17"/>
      <name val="Garamond"/>
      <family val="1"/>
    </font>
    <font>
      <sz val="10"/>
      <color indexed="17"/>
      <name val="Garamond"/>
      <family val="1"/>
    </font>
    <font>
      <b/>
      <sz val="8"/>
      <color indexed="9"/>
      <name val="Garamond"/>
      <family val="1"/>
    </font>
    <font>
      <sz val="7.5"/>
      <color indexed="9"/>
      <name val="Garamond"/>
      <family val="1"/>
    </font>
    <font>
      <sz val="9"/>
      <name val="Garamond"/>
      <family val="1"/>
    </font>
    <font>
      <b/>
      <sz val="9"/>
      <name val="Garamond"/>
      <family val="1"/>
    </font>
    <font>
      <sz val="18"/>
      <color indexed="58"/>
      <name val="Garamond"/>
      <family val="1"/>
    </font>
    <font>
      <sz val="28"/>
      <color indexed="58"/>
      <name val="Garamond"/>
      <family val="1"/>
    </font>
    <font>
      <sz val="22"/>
      <name val="Garamond"/>
      <family val="1"/>
    </font>
    <font>
      <b/>
      <sz val="12"/>
      <name val="Garamond"/>
      <family val="1"/>
    </font>
    <font>
      <b/>
      <sz val="14"/>
      <name val="Garamond"/>
      <family val="1"/>
    </font>
    <font>
      <b/>
      <sz val="18"/>
      <color indexed="8"/>
      <name val="Garamond"/>
      <family val="1"/>
    </font>
    <font>
      <b/>
      <sz val="18"/>
      <name val="Garamond"/>
      <family val="1"/>
    </font>
    <font>
      <sz val="16"/>
      <name val="Garamond"/>
      <family val="1"/>
    </font>
    <font>
      <sz val="11"/>
      <color indexed="8"/>
      <name val="Garamond"/>
      <family val="1"/>
    </font>
    <font>
      <b/>
      <sz val="11"/>
      <color indexed="9"/>
      <name val="Garamond"/>
      <family val="1"/>
    </font>
    <font>
      <sz val="11"/>
      <color indexed="9"/>
      <name val="Garamond"/>
      <family val="1"/>
    </font>
    <font>
      <sz val="10"/>
      <color indexed="16"/>
      <name val="Garamond"/>
      <family val="1"/>
    </font>
    <font>
      <b/>
      <sz val="10"/>
      <color indexed="16"/>
      <name val="Garamond"/>
      <family val="1"/>
    </font>
    <font>
      <sz val="8"/>
      <color indexed="55"/>
      <name val="Garamond"/>
      <family val="1"/>
    </font>
    <font>
      <b/>
      <sz val="13"/>
      <color indexed="9"/>
      <name val="Garamond"/>
      <family val="1"/>
    </font>
    <font>
      <sz val="10"/>
      <color indexed="55"/>
      <name val="Garamond"/>
      <family val="1"/>
    </font>
    <font>
      <sz val="9.5"/>
      <name val="Garamond"/>
      <family val="1"/>
    </font>
    <font>
      <sz val="10"/>
      <color indexed="9"/>
      <name val="Garamond"/>
      <family val="1"/>
    </font>
    <font>
      <sz val="36"/>
      <name val="Garamond"/>
      <family val="1"/>
    </font>
    <font>
      <sz val="8"/>
      <color indexed="16"/>
      <name val="Garamond"/>
      <family val="1"/>
    </font>
    <font>
      <b/>
      <sz val="8"/>
      <color indexed="16"/>
      <name val="Garamond"/>
      <family val="1"/>
    </font>
    <font>
      <sz val="9"/>
      <color indexed="8"/>
      <name val="Garamond"/>
      <family val="1"/>
    </font>
    <font>
      <b/>
      <sz val="12"/>
      <color indexed="9"/>
      <name val="Garamond"/>
      <family val="1"/>
    </font>
    <font>
      <b/>
      <sz val="10"/>
      <color indexed="9"/>
      <name val="Garamond"/>
      <family val="1"/>
    </font>
    <font>
      <b/>
      <sz val="8"/>
      <name val="Garamond"/>
      <family val="1"/>
    </font>
    <font>
      <sz val="7"/>
      <color indexed="17"/>
      <name val="Garamond"/>
      <family val="1"/>
    </font>
    <font>
      <b/>
      <i/>
      <sz val="10"/>
      <color indexed="56"/>
      <name val="Garamond"/>
      <family val="1"/>
    </font>
    <font>
      <b/>
      <sz val="10"/>
      <color indexed="56"/>
      <name val="Garamond"/>
      <family val="1"/>
    </font>
    <font>
      <sz val="8"/>
      <color indexed="56"/>
      <name val="Garamond"/>
      <family val="1"/>
    </font>
    <font>
      <sz val="12"/>
      <color indexed="43"/>
      <name val="Garamond"/>
      <family val="1"/>
    </font>
    <font>
      <b/>
      <sz val="9.5"/>
      <name val="Garamond"/>
      <family val="1"/>
    </font>
    <font>
      <sz val="10"/>
      <color indexed="43"/>
      <name val="Garamond"/>
      <family val="1"/>
    </font>
    <font>
      <sz val="10"/>
      <color indexed="22"/>
      <name val="Garamond"/>
      <family val="1"/>
    </font>
    <font>
      <sz val="6"/>
      <color indexed="9"/>
      <name val="Garamond"/>
      <family val="1"/>
    </font>
    <font>
      <sz val="9"/>
      <color indexed="56"/>
      <name val="Garamond"/>
      <family val="1"/>
    </font>
    <font>
      <sz val="9"/>
      <color indexed="23"/>
      <name val="Garamond"/>
      <family val="1"/>
    </font>
    <font>
      <b/>
      <sz val="9"/>
      <color indexed="56"/>
      <name val="Garamond"/>
      <family val="1"/>
    </font>
    <font>
      <b/>
      <sz val="11"/>
      <color indexed="60"/>
      <name val="Garamond"/>
      <family val="1"/>
    </font>
    <font>
      <sz val="9"/>
      <color indexed="81"/>
      <name val="Tahoma"/>
      <family val="2"/>
    </font>
    <font>
      <sz val="18"/>
      <color indexed="9"/>
      <name val="Garamond"/>
      <family val="1"/>
    </font>
    <font>
      <sz val="11"/>
      <name val="Calibri"/>
      <family val="2"/>
    </font>
    <font>
      <sz val="6"/>
      <name val="Arial"/>
      <family val="2"/>
    </font>
    <font>
      <sz val="11"/>
      <color theme="1"/>
      <name val="Calibri"/>
      <family val="2"/>
      <scheme val="minor"/>
    </font>
    <font>
      <sz val="8"/>
      <name val="Calibri"/>
      <family val="2"/>
      <scheme val="minor"/>
    </font>
    <font>
      <b/>
      <sz val="16"/>
      <color theme="1"/>
      <name val="Garamond"/>
      <family val="1"/>
    </font>
    <font>
      <sz val="7"/>
      <color theme="1"/>
      <name val="Garamond"/>
      <family val="1"/>
    </font>
    <font>
      <sz val="10"/>
      <color theme="0"/>
      <name val="Arial"/>
      <family val="2"/>
    </font>
    <font>
      <sz val="7"/>
      <color theme="0"/>
      <name val="Times New Roman"/>
      <family val="1"/>
    </font>
    <font>
      <sz val="7"/>
      <color theme="0"/>
      <name val="Arial"/>
      <family val="2"/>
    </font>
    <font>
      <b/>
      <sz val="10"/>
      <color theme="0"/>
      <name val="Calibri"/>
      <family val="2"/>
    </font>
    <font>
      <sz val="10"/>
      <color theme="0"/>
      <name val="Calibri"/>
      <family val="2"/>
    </font>
    <font>
      <sz val="8"/>
      <color theme="0"/>
      <name val="Times New Roman"/>
      <family val="1"/>
    </font>
    <font>
      <sz val="6"/>
      <color theme="0"/>
      <name val="Times New Roman"/>
      <family val="1"/>
    </font>
    <font>
      <sz val="6"/>
      <color theme="0"/>
      <name val="Arial"/>
      <family val="2"/>
    </font>
    <font>
      <b/>
      <sz val="10"/>
      <color theme="0"/>
      <name val="Garamond"/>
      <family val="1"/>
    </font>
    <font>
      <sz val="10"/>
      <color theme="1"/>
      <name val="Garamond"/>
      <family val="1"/>
    </font>
    <font>
      <sz val="11"/>
      <color rgb="FFFFFFCC"/>
      <name val="Garamond"/>
      <family val="1"/>
    </font>
    <font>
      <sz val="10"/>
      <color theme="0"/>
      <name val="Garamond"/>
      <family val="1"/>
    </font>
    <font>
      <sz val="11"/>
      <color theme="0"/>
      <name val="Garamond"/>
      <family val="1"/>
    </font>
    <font>
      <sz val="8"/>
      <color theme="1" tint="0.34998626667073579"/>
      <name val="Garamond"/>
      <family val="1"/>
    </font>
    <font>
      <sz val="8"/>
      <color theme="0"/>
      <name val="Garamond"/>
      <family val="1"/>
    </font>
    <font>
      <sz val="8"/>
      <color rgb="FFFFFFCC"/>
      <name val="Garamond"/>
      <family val="1"/>
    </font>
    <font>
      <sz val="9"/>
      <color rgb="FFFFFFCC"/>
      <name val="Garamond"/>
      <family val="1"/>
    </font>
    <font>
      <sz val="10"/>
      <color theme="1"/>
      <name val="Arial"/>
      <family val="2"/>
    </font>
    <font>
      <sz val="6"/>
      <color theme="0"/>
      <name val="Garamond"/>
      <family val="1"/>
    </font>
    <font>
      <sz val="7"/>
      <color theme="0"/>
      <name val="Garamond"/>
      <family val="1"/>
    </font>
    <font>
      <sz val="8"/>
      <color rgb="FFC00000"/>
      <name val="Calibri"/>
      <family val="2"/>
      <scheme val="minor"/>
    </font>
    <font>
      <sz val="6"/>
      <color theme="0"/>
      <name val="Calibri"/>
      <family val="2"/>
    </font>
    <font>
      <b/>
      <sz val="10"/>
      <color theme="0"/>
      <name val="Cambria"/>
      <family val="1"/>
    </font>
    <font>
      <sz val="8"/>
      <color theme="0"/>
      <name val="Cambria"/>
      <family val="1"/>
    </font>
    <font>
      <sz val="10"/>
      <color theme="0"/>
      <name val="Cambria"/>
      <family val="1"/>
    </font>
    <font>
      <sz val="6"/>
      <color theme="1"/>
      <name val="Garamond"/>
      <family val="1"/>
    </font>
    <font>
      <sz val="8"/>
      <color theme="1"/>
      <name val="Times New Roman"/>
      <family val="1"/>
    </font>
    <font>
      <b/>
      <sz val="8"/>
      <color theme="1"/>
      <name val="Times New Roman"/>
      <family val="1"/>
    </font>
    <font>
      <sz val="8"/>
      <color theme="1"/>
      <name val="Arial"/>
      <family val="2"/>
    </font>
    <font>
      <sz val="8"/>
      <color theme="0"/>
      <name val="Calibri"/>
      <family val="2"/>
    </font>
    <font>
      <b/>
      <sz val="8"/>
      <color theme="0"/>
      <name val="Garamond"/>
      <family val="1"/>
    </font>
    <font>
      <sz val="20"/>
      <color rgb="FFFFFFCC"/>
      <name val="Garamond"/>
      <family val="1"/>
    </font>
    <font>
      <sz val="8"/>
      <color theme="1"/>
      <name val="Garamond"/>
      <family val="1"/>
    </font>
    <font>
      <sz val="9"/>
      <color theme="0"/>
      <name val="Garamond"/>
      <family val="1"/>
    </font>
    <font>
      <b/>
      <sz val="11"/>
      <color theme="0"/>
      <name val="Garamond"/>
      <family val="1"/>
    </font>
    <font>
      <sz val="8"/>
      <color rgb="FF000000"/>
      <name val="Tahoma"/>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55"/>
      </patternFill>
    </fill>
    <fill>
      <patternFill patternType="solid">
        <fgColor indexed="44"/>
        <bgColor indexed="64"/>
      </patternFill>
    </fill>
    <fill>
      <patternFill patternType="solid">
        <fgColor indexed="20"/>
        <bgColor indexed="64"/>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indexed="41"/>
        <bgColor indexed="64"/>
      </patternFill>
    </fill>
    <fill>
      <patternFill patternType="solid">
        <fgColor indexed="56"/>
        <bgColor indexed="64"/>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rgb="FF006600"/>
        <bgColor indexed="64"/>
      </patternFill>
    </fill>
    <fill>
      <patternFill patternType="solid">
        <fgColor theme="5" tint="0.79998168889431442"/>
        <bgColor indexed="64"/>
      </patternFill>
    </fill>
    <fill>
      <patternFill patternType="solid">
        <fgColor theme="8" tint="-0.499984740745262"/>
        <bgColor indexed="64"/>
      </patternFill>
    </fill>
    <fill>
      <patternFill patternType="solid">
        <fgColor rgb="FFBBF3E8"/>
        <bgColor indexed="64"/>
      </patternFill>
    </fill>
    <fill>
      <patternFill patternType="solid">
        <fgColor theme="9" tint="0.39997558519241921"/>
        <bgColor indexed="64"/>
      </patternFill>
    </fill>
    <fill>
      <patternFill patternType="solid">
        <fgColor rgb="FFFFFF00"/>
        <bgColor indexed="64"/>
      </patternFill>
    </fill>
    <fill>
      <patternFill patternType="solid">
        <fgColor theme="6" tint="0.59996337778862885"/>
        <bgColor indexed="64"/>
      </patternFill>
    </fill>
    <fill>
      <patternFill patternType="solid">
        <fgColor theme="9" tint="-0.249977111117893"/>
        <bgColor indexed="64"/>
      </patternFill>
    </fill>
  </fills>
  <borders count="8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style="thin">
        <color indexed="62"/>
      </top>
      <bottom style="double">
        <color indexed="62"/>
      </bottom>
      <diagonal/>
    </border>
    <border>
      <left/>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thin">
        <color indexed="64"/>
      </right>
      <top style="thin">
        <color indexed="64"/>
      </top>
      <bottom style="thin">
        <color indexed="64"/>
      </bottom>
      <diagonal/>
    </border>
    <border>
      <left/>
      <right style="hair">
        <color indexed="64"/>
      </right>
      <top/>
      <bottom style="hair">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right/>
      <top style="thin">
        <color indexed="64"/>
      </top>
      <bottom/>
      <diagonal/>
    </border>
    <border>
      <left/>
      <right/>
      <top style="thin">
        <color indexed="58"/>
      </top>
      <bottom/>
      <diagonal/>
    </border>
    <border>
      <left style="thin">
        <color indexed="64"/>
      </left>
      <right/>
      <top style="thin">
        <color indexed="64"/>
      </top>
      <bottom style="thin">
        <color indexed="64"/>
      </bottom>
      <diagonal/>
    </border>
    <border>
      <left/>
      <right/>
      <top style="thin">
        <color indexed="64"/>
      </top>
      <bottom style="hair">
        <color indexed="64"/>
      </bottom>
      <diagonal/>
    </border>
    <border>
      <left/>
      <right/>
      <top/>
      <bottom style="thin">
        <color indexed="17"/>
      </bottom>
      <diagonal/>
    </border>
    <border>
      <left/>
      <right style="thin">
        <color indexed="17"/>
      </right>
      <top/>
      <bottom style="thin">
        <color indexed="17"/>
      </bottom>
      <diagonal/>
    </border>
    <border>
      <left style="hair">
        <color indexed="64"/>
      </left>
      <right style="medium">
        <color indexed="64"/>
      </right>
      <top style="hair">
        <color indexed="64"/>
      </top>
      <bottom style="hair">
        <color indexed="64"/>
      </bottom>
      <diagonal/>
    </border>
    <border>
      <left/>
      <right/>
      <top style="hair">
        <color indexed="55"/>
      </top>
      <bottom style="hair">
        <color indexed="55"/>
      </bottom>
      <diagonal/>
    </border>
    <border>
      <left/>
      <right/>
      <top style="hair">
        <color indexed="23"/>
      </top>
      <bottom style="hair">
        <color indexed="23"/>
      </bottom>
      <diagonal/>
    </border>
    <border>
      <left/>
      <right/>
      <top/>
      <bottom style="hair">
        <color indexed="2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hair">
        <color indexed="55"/>
      </top>
      <bottom/>
      <diagonal/>
    </border>
    <border>
      <left/>
      <right/>
      <top style="hair">
        <color indexed="23"/>
      </top>
      <bottom/>
      <diagonal/>
    </border>
    <border>
      <left/>
      <right/>
      <top style="hair">
        <color indexed="8"/>
      </top>
      <bottom style="hair">
        <color indexed="8"/>
      </bottom>
      <diagonal/>
    </border>
    <border>
      <left/>
      <right/>
      <top style="thin">
        <color indexed="17"/>
      </top>
      <bottom/>
      <diagonal/>
    </border>
    <border>
      <left style="thin">
        <color indexed="64"/>
      </left>
      <right style="thick">
        <color indexed="64"/>
      </right>
      <top style="thin">
        <color indexed="64"/>
      </top>
      <bottom style="thick">
        <color indexed="64"/>
      </bottom>
      <diagonal/>
    </border>
    <border>
      <left/>
      <right/>
      <top style="thick">
        <color indexed="64"/>
      </top>
      <bottom/>
      <diagonal/>
    </border>
    <border>
      <left/>
      <right/>
      <top style="thick">
        <color indexed="64"/>
      </top>
      <bottom style="thin">
        <color indexed="64"/>
      </bottom>
      <diagonal/>
    </border>
    <border>
      <left style="thin">
        <color indexed="64"/>
      </left>
      <right style="thick">
        <color indexed="64"/>
      </right>
      <top/>
      <bottom style="thick">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18"/>
      </top>
      <bottom/>
      <diagonal/>
    </border>
    <border>
      <left/>
      <right/>
      <top style="thin">
        <color indexed="21"/>
      </top>
      <bottom style="thin">
        <color indexed="21"/>
      </bottom>
      <diagonal/>
    </border>
    <border>
      <left/>
      <right/>
      <top style="thin">
        <color indexed="17"/>
      </top>
      <bottom style="thin">
        <color indexed="17"/>
      </bottom>
      <diagonal/>
    </border>
    <border>
      <left/>
      <right/>
      <top style="hair">
        <color indexed="17"/>
      </top>
      <bottom style="hair">
        <color indexed="17"/>
      </bottom>
      <diagonal/>
    </border>
    <border>
      <left/>
      <right/>
      <top style="hair">
        <color indexed="17"/>
      </top>
      <bottom/>
      <diagonal/>
    </border>
    <border>
      <left/>
      <right/>
      <top style="hair">
        <color indexed="56"/>
      </top>
      <bottom style="hair">
        <color indexed="56"/>
      </bottom>
      <diagonal/>
    </border>
    <border>
      <left style="medium">
        <color indexed="17"/>
      </left>
      <right/>
      <top/>
      <bottom/>
      <diagonal/>
    </border>
    <border>
      <left/>
      <right style="medium">
        <color indexed="17"/>
      </right>
      <top/>
      <bottom/>
      <diagonal/>
    </border>
    <border>
      <left/>
      <right/>
      <top style="medium">
        <color indexed="17"/>
      </top>
      <bottom/>
      <diagonal/>
    </border>
    <border>
      <left style="hair">
        <color indexed="64"/>
      </left>
      <right/>
      <top style="hair">
        <color indexed="64"/>
      </top>
      <bottom style="hair">
        <color indexed="64"/>
      </bottom>
      <diagonal/>
    </border>
    <border>
      <left style="thin">
        <color indexed="17"/>
      </left>
      <right/>
      <top style="thin">
        <color indexed="17"/>
      </top>
      <bottom/>
      <diagonal/>
    </border>
    <border>
      <left/>
      <right style="thin">
        <color indexed="17"/>
      </right>
      <top style="thin">
        <color indexed="17"/>
      </top>
      <bottom/>
      <diagonal/>
    </border>
    <border>
      <left style="thin">
        <color indexed="17"/>
      </left>
      <right/>
      <top/>
      <bottom style="thin">
        <color indexed="17"/>
      </bottom>
      <diagonal/>
    </border>
    <border>
      <left style="hair">
        <color indexed="64"/>
      </left>
      <right style="hair">
        <color indexed="64"/>
      </right>
      <top style="hair">
        <color indexed="64"/>
      </top>
      <bottom style="thin">
        <color indexed="64"/>
      </bottom>
      <diagonal/>
    </border>
    <border>
      <left style="medium">
        <color indexed="17"/>
      </left>
      <right/>
      <top style="medium">
        <color indexed="17"/>
      </top>
      <bottom/>
      <diagonal/>
    </border>
    <border>
      <left/>
      <right style="medium">
        <color indexed="17"/>
      </right>
      <top style="medium">
        <color indexed="17"/>
      </top>
      <bottom/>
      <diagonal/>
    </border>
    <border>
      <left/>
      <right/>
      <top/>
      <bottom style="thin">
        <color indexed="44"/>
      </bottom>
      <diagonal/>
    </border>
    <border>
      <left style="thin">
        <color indexed="17"/>
      </left>
      <right/>
      <top/>
      <bottom/>
      <diagonal/>
    </border>
    <border>
      <left/>
      <right style="thin">
        <color indexed="17"/>
      </right>
      <top/>
      <bottom/>
      <diagonal/>
    </border>
    <border>
      <left style="medium">
        <color indexed="16"/>
      </left>
      <right/>
      <top style="medium">
        <color indexed="16"/>
      </top>
      <bottom/>
      <diagonal/>
    </border>
    <border>
      <left/>
      <right/>
      <top style="medium">
        <color indexed="16"/>
      </top>
      <bottom/>
      <diagonal/>
    </border>
    <border>
      <left/>
      <right style="medium">
        <color indexed="16"/>
      </right>
      <top style="medium">
        <color indexed="16"/>
      </top>
      <bottom/>
      <diagonal/>
    </border>
    <border>
      <left style="medium">
        <color indexed="16"/>
      </left>
      <right/>
      <top/>
      <bottom/>
      <diagonal/>
    </border>
    <border>
      <left/>
      <right style="medium">
        <color indexed="16"/>
      </right>
      <top/>
      <bottom/>
      <diagonal/>
    </border>
    <border>
      <left style="medium">
        <color indexed="16"/>
      </left>
      <right/>
      <top/>
      <bottom style="medium">
        <color indexed="16"/>
      </bottom>
      <diagonal/>
    </border>
    <border>
      <left/>
      <right/>
      <top/>
      <bottom style="medium">
        <color indexed="16"/>
      </bottom>
      <diagonal/>
    </border>
    <border>
      <left/>
      <right style="medium">
        <color indexed="16"/>
      </right>
      <top/>
      <bottom style="medium">
        <color indexed="16"/>
      </bottom>
      <diagonal/>
    </border>
    <border>
      <left style="hair">
        <color indexed="64"/>
      </left>
      <right/>
      <top style="hair">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8"/>
      </top>
      <bottom/>
      <diagonal/>
    </border>
    <border>
      <left/>
      <right/>
      <top/>
      <bottom style="thin">
        <color indexed="8"/>
      </bottom>
      <diagonal/>
    </border>
    <border>
      <left/>
      <right style="thin">
        <color indexed="64"/>
      </right>
      <top/>
      <bottom style="hair">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style="medium">
        <color rgb="FF006600"/>
      </top>
      <bottom/>
      <diagonal/>
    </border>
  </borders>
  <cellStyleXfs count="61">
    <xf numFmtId="0" fontId="0" fillId="0" borderId="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60" fillId="12"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9" borderId="0" applyNumberFormat="0" applyBorder="0" applyAlignment="0" applyProtection="0"/>
    <xf numFmtId="0" fontId="79" fillId="3" borderId="0" applyNumberFormat="0" applyBorder="0" applyAlignment="0" applyProtection="0"/>
    <xf numFmtId="0" fontId="80" fillId="20" borderId="1" applyNumberFormat="0" applyAlignment="0" applyProtection="0"/>
    <xf numFmtId="0" fontId="1" fillId="21" borderId="0">
      <protection locked="0"/>
    </xf>
    <xf numFmtId="0" fontId="59" fillId="22" borderId="2" applyNumberFormat="0" applyAlignment="0" applyProtection="0"/>
    <xf numFmtId="0" fontId="1" fillId="23" borderId="3">
      <alignment horizontal="center" vertical="center"/>
      <protection locked="0"/>
    </xf>
    <xf numFmtId="0" fontId="81" fillId="0" borderId="0" applyNumberFormat="0" applyFill="0" applyBorder="0" applyAlignment="0" applyProtection="0"/>
    <xf numFmtId="0" fontId="1" fillId="24" borderId="0">
      <protection locked="0"/>
    </xf>
    <xf numFmtId="0" fontId="77" fillId="23" borderId="0">
      <alignment vertical="center"/>
      <protection locked="0"/>
    </xf>
    <xf numFmtId="0" fontId="77" fillId="0" borderId="0">
      <protection locked="0"/>
    </xf>
    <xf numFmtId="0" fontId="82" fillId="4" borderId="0" applyNumberFormat="0" applyBorder="0" applyAlignment="0" applyProtection="0"/>
    <xf numFmtId="0" fontId="75" fillId="0" borderId="0">
      <protection locked="0"/>
    </xf>
    <xf numFmtId="0" fontId="83" fillId="0" borderId="4" applyNumberFormat="0" applyFill="0" applyAlignment="0" applyProtection="0"/>
    <xf numFmtId="0" fontId="84" fillId="0" borderId="5" applyNumberFormat="0" applyFill="0" applyAlignment="0" applyProtection="0"/>
    <xf numFmtId="0" fontId="85" fillId="0" borderId="6" applyNumberFormat="0" applyFill="0" applyAlignment="0" applyProtection="0"/>
    <xf numFmtId="0" fontId="85" fillId="0" borderId="0" applyNumberFormat="0" applyFill="0" applyBorder="0" applyAlignment="0" applyProtection="0"/>
    <xf numFmtId="0" fontId="12" fillId="0" borderId="0" applyNumberFormat="0" applyFill="0" applyBorder="0" applyAlignment="0" applyProtection="0">
      <alignment vertical="top"/>
      <protection locked="0"/>
    </xf>
    <xf numFmtId="0" fontId="86" fillId="7" borderId="1" applyNumberFormat="0" applyAlignment="0" applyProtection="0"/>
    <xf numFmtId="0" fontId="87" fillId="0" borderId="7" applyNumberFormat="0" applyFill="0" applyAlignment="0" applyProtection="0"/>
    <xf numFmtId="0" fontId="88" fillId="25" borderId="0" applyNumberFormat="0" applyBorder="0" applyAlignment="0" applyProtection="0"/>
    <xf numFmtId="0" fontId="53" fillId="0" borderId="0"/>
    <xf numFmtId="0" fontId="157" fillId="0" borderId="0"/>
    <xf numFmtId="0" fontId="159" fillId="0" borderId="0"/>
    <xf numFmtId="0" fontId="159" fillId="0" borderId="0"/>
    <xf numFmtId="0" fontId="159" fillId="0" borderId="0"/>
    <xf numFmtId="0" fontId="1" fillId="0" borderId="0"/>
    <xf numFmtId="0" fontId="63" fillId="0" borderId="0"/>
    <xf numFmtId="0" fontId="1" fillId="0" borderId="0">
      <protection locked="0"/>
    </xf>
    <xf numFmtId="0" fontId="10" fillId="0" borderId="0"/>
    <xf numFmtId="0" fontId="1" fillId="26" borderId="8" applyNumberFormat="0" applyFont="0" applyAlignment="0" applyProtection="0"/>
    <xf numFmtId="0" fontId="89" fillId="20" borderId="9" applyNumberFormat="0" applyAlignment="0" applyProtection="0"/>
    <xf numFmtId="9" fontId="1" fillId="0" borderId="0" applyFont="0" applyFill="0" applyBorder="0" applyAlignment="0" applyProtection="0"/>
    <xf numFmtId="0" fontId="1" fillId="23" borderId="10">
      <alignment vertical="center"/>
      <protection locked="0"/>
    </xf>
    <xf numFmtId="0" fontId="90" fillId="0" borderId="0">
      <protection locked="0"/>
    </xf>
    <xf numFmtId="0" fontId="91" fillId="0" borderId="0" applyNumberFormat="0" applyFill="0" applyBorder="0" applyAlignment="0" applyProtection="0"/>
    <xf numFmtId="0" fontId="92" fillId="0" borderId="11" applyNumberFormat="0" applyFill="0" applyAlignment="0" applyProtection="0"/>
    <xf numFmtId="0" fontId="93" fillId="0" borderId="0" applyNumberFormat="0" applyFill="0" applyBorder="0" applyAlignment="0" applyProtection="0"/>
  </cellStyleXfs>
  <cellXfs count="776">
    <xf numFmtId="0" fontId="0" fillId="0" borderId="0" xfId="0"/>
    <xf numFmtId="0" fontId="0" fillId="0" borderId="0" xfId="0" applyAlignment="1">
      <alignment horizontal="center"/>
    </xf>
    <xf numFmtId="0" fontId="4" fillId="0" borderId="0" xfId="0" applyFont="1" applyProtection="1">
      <protection hidden="1"/>
    </xf>
    <xf numFmtId="0" fontId="16" fillId="0" borderId="0" xfId="0" applyFont="1" applyAlignment="1" applyProtection="1">
      <alignment horizontal="center"/>
      <protection hidden="1"/>
    </xf>
    <xf numFmtId="0" fontId="6" fillId="0" borderId="12" xfId="0" quotePrefix="1" applyFont="1" applyFill="1" applyBorder="1" applyAlignment="1" applyProtection="1">
      <alignment horizontal="left" indent="1"/>
      <protection hidden="1"/>
    </xf>
    <xf numFmtId="16" fontId="6" fillId="0" borderId="12" xfId="0" quotePrefix="1" applyNumberFormat="1" applyFont="1" applyFill="1" applyBorder="1" applyAlignment="1" applyProtection="1">
      <alignment horizontal="left" indent="1"/>
      <protection hidden="1"/>
    </xf>
    <xf numFmtId="17" fontId="6" fillId="0" borderId="12" xfId="0" quotePrefix="1" applyNumberFormat="1" applyFont="1" applyFill="1" applyBorder="1" applyAlignment="1" applyProtection="1">
      <alignment horizontal="left" indent="1"/>
      <protection hidden="1"/>
    </xf>
    <xf numFmtId="0" fontId="6" fillId="0" borderId="12" xfId="0" applyFont="1" applyFill="1" applyBorder="1" applyAlignment="1" applyProtection="1">
      <alignment horizontal="left" indent="1"/>
      <protection hidden="1"/>
    </xf>
    <xf numFmtId="0" fontId="13" fillId="0" borderId="0" xfId="0" applyFont="1" applyProtection="1"/>
    <xf numFmtId="0" fontId="13" fillId="0" borderId="0" xfId="0" applyFont="1" applyAlignment="1" applyProtection="1">
      <alignment horizontal="center"/>
    </xf>
    <xf numFmtId="0" fontId="26" fillId="0" borderId="0" xfId="0" applyFont="1" applyAlignment="1" applyProtection="1">
      <alignment horizontal="center"/>
    </xf>
    <xf numFmtId="167" fontId="10" fillId="0" borderId="0" xfId="0" applyNumberFormat="1" applyFont="1" applyAlignment="1" applyProtection="1">
      <alignment horizontal="center"/>
    </xf>
    <xf numFmtId="0" fontId="13" fillId="0" borderId="0" xfId="0" applyFont="1" applyBorder="1" applyProtection="1"/>
    <xf numFmtId="0" fontId="10" fillId="0" borderId="0" xfId="0" applyFont="1" applyAlignment="1" applyProtection="1">
      <alignment horizontal="center"/>
    </xf>
    <xf numFmtId="0" fontId="13" fillId="0" borderId="0" xfId="0" applyFont="1"/>
    <xf numFmtId="0" fontId="20" fillId="0" borderId="0" xfId="0" applyFont="1" applyAlignment="1" applyProtection="1">
      <alignment horizontal="center"/>
    </xf>
    <xf numFmtId="3" fontId="13" fillId="0" borderId="0" xfId="0" applyNumberFormat="1" applyFont="1"/>
    <xf numFmtId="0" fontId="16" fillId="0" borderId="13" xfId="0" applyFont="1" applyBorder="1" applyAlignment="1" applyProtection="1"/>
    <xf numFmtId="0" fontId="27" fillId="0" borderId="0" xfId="0" applyFont="1" applyAlignment="1" applyProtection="1">
      <alignment horizontal="center"/>
    </xf>
    <xf numFmtId="0" fontId="17" fillId="0" borderId="14" xfId="0" applyFont="1" applyFill="1" applyBorder="1" applyProtection="1"/>
    <xf numFmtId="0" fontId="10" fillId="0" borderId="0" xfId="0" applyFont="1" applyAlignment="1" applyProtection="1">
      <alignment vertical="center" wrapText="1"/>
    </xf>
    <xf numFmtId="0" fontId="10" fillId="0" borderId="15" xfId="0" applyFont="1" applyBorder="1" applyAlignment="1" applyProtection="1">
      <alignment horizontal="center" vertical="center" wrapText="1"/>
    </xf>
    <xf numFmtId="0" fontId="25" fillId="0" borderId="16" xfId="0" applyFont="1" applyFill="1" applyBorder="1" applyAlignment="1" applyProtection="1">
      <alignment wrapText="1"/>
    </xf>
    <xf numFmtId="3" fontId="14" fillId="27" borderId="15" xfId="0" applyNumberFormat="1" applyFont="1" applyFill="1" applyBorder="1" applyAlignment="1" applyProtection="1">
      <alignment horizontal="center"/>
    </xf>
    <xf numFmtId="0" fontId="20" fillId="0" borderId="17" xfId="0" applyFont="1" applyBorder="1" applyAlignment="1" applyProtection="1">
      <alignment horizontal="center" vertical="center" wrapText="1"/>
    </xf>
    <xf numFmtId="0" fontId="10" fillId="0" borderId="18" xfId="0" applyFont="1" applyBorder="1" applyAlignment="1" applyProtection="1">
      <alignment horizontal="center" vertical="center" wrapText="1"/>
    </xf>
    <xf numFmtId="0" fontId="10" fillId="0" borderId="16" xfId="0" applyFont="1" applyBorder="1" applyAlignment="1" applyProtection="1">
      <alignment horizontal="center" vertical="center" wrapText="1"/>
    </xf>
    <xf numFmtId="0" fontId="13" fillId="0" borderId="16" xfId="0" applyFont="1" applyBorder="1" applyProtection="1"/>
    <xf numFmtId="0" fontId="10" fillId="0" borderId="0" xfId="0" applyFont="1" applyBorder="1" applyAlignment="1" applyProtection="1">
      <alignment horizontal="center" vertical="center" wrapText="1"/>
    </xf>
    <xf numFmtId="0" fontId="2" fillId="0" borderId="15" xfId="0" applyFont="1" applyFill="1" applyBorder="1" applyAlignment="1" applyProtection="1"/>
    <xf numFmtId="0" fontId="27" fillId="0" borderId="15" xfId="0" applyFont="1" applyFill="1" applyBorder="1" applyAlignment="1" applyProtection="1"/>
    <xf numFmtId="3" fontId="23" fillId="0" borderId="15" xfId="0" applyNumberFormat="1" applyFont="1" applyFill="1" applyBorder="1" applyAlignment="1" applyProtection="1">
      <alignment horizontal="center"/>
    </xf>
    <xf numFmtId="3" fontId="24" fillId="0" borderId="15" xfId="0" applyNumberFormat="1" applyFont="1" applyFill="1" applyBorder="1" applyAlignment="1" applyProtection="1">
      <alignment horizontal="center"/>
    </xf>
    <xf numFmtId="3" fontId="24" fillId="0" borderId="15" xfId="0" applyNumberFormat="1" applyFont="1" applyFill="1" applyBorder="1" applyAlignment="1" applyProtection="1">
      <alignment horizontal="center" vertical="center"/>
    </xf>
    <xf numFmtId="3" fontId="2" fillId="0" borderId="15" xfId="0" applyNumberFormat="1" applyFont="1" applyFill="1" applyBorder="1" applyAlignment="1" applyProtection="1">
      <alignment horizontal="center"/>
    </xf>
    <xf numFmtId="167" fontId="10" fillId="0" borderId="15" xfId="0" applyNumberFormat="1" applyFont="1" applyFill="1" applyBorder="1" applyAlignment="1" applyProtection="1">
      <alignment horizontal="center"/>
    </xf>
    <xf numFmtId="3" fontId="20" fillId="27" borderId="16" xfId="0" applyNumberFormat="1" applyFont="1" applyFill="1" applyBorder="1" applyAlignment="1" applyProtection="1">
      <alignment horizontal="center"/>
    </xf>
    <xf numFmtId="3" fontId="20" fillId="0" borderId="16" xfId="0" applyNumberFormat="1" applyFont="1" applyFill="1" applyBorder="1" applyAlignment="1" applyProtection="1">
      <alignment horizontal="center"/>
    </xf>
    <xf numFmtId="3" fontId="10" fillId="0" borderId="15" xfId="0" applyNumberFormat="1" applyFont="1" applyFill="1" applyBorder="1" applyAlignment="1" applyProtection="1">
      <alignment horizontal="center"/>
    </xf>
    <xf numFmtId="0" fontId="10" fillId="0" borderId="15" xfId="0" applyFont="1" applyBorder="1" applyAlignment="1" applyProtection="1"/>
    <xf numFmtId="3" fontId="10" fillId="0" borderId="15" xfId="0" applyNumberFormat="1" applyFont="1" applyBorder="1" applyAlignment="1" applyProtection="1">
      <alignment horizontal="center"/>
    </xf>
    <xf numFmtId="0" fontId="20" fillId="0" borderId="0" xfId="0" applyFont="1" applyAlignment="1">
      <alignment horizontal="center"/>
    </xf>
    <xf numFmtId="0" fontId="10" fillId="0" borderId="12" xfId="0" applyFont="1" applyBorder="1"/>
    <xf numFmtId="3" fontId="10" fillId="0" borderId="12" xfId="0" applyNumberFormat="1" applyFont="1" applyBorder="1"/>
    <xf numFmtId="16" fontId="27" fillId="0" borderId="15" xfId="0" quotePrefix="1" applyNumberFormat="1" applyFont="1" applyFill="1" applyBorder="1" applyAlignment="1" applyProtection="1"/>
    <xf numFmtId="17" fontId="27" fillId="0" borderId="15" xfId="0" quotePrefix="1" applyNumberFormat="1" applyFont="1" applyFill="1" applyBorder="1" applyAlignment="1" applyProtection="1"/>
    <xf numFmtId="0" fontId="10" fillId="0" borderId="0" xfId="0" applyFont="1"/>
    <xf numFmtId="3" fontId="10" fillId="0" borderId="0" xfId="0" applyNumberFormat="1" applyFont="1"/>
    <xf numFmtId="3" fontId="27" fillId="0" borderId="15" xfId="0" applyNumberFormat="1" applyFont="1" applyFill="1" applyBorder="1" applyAlignment="1" applyProtection="1">
      <alignment horizontal="center"/>
    </xf>
    <xf numFmtId="3" fontId="27" fillId="0" borderId="0" xfId="0" applyNumberFormat="1" applyFont="1" applyFill="1" applyBorder="1" applyAlignment="1" applyProtection="1">
      <alignment horizontal="center"/>
    </xf>
    <xf numFmtId="3" fontId="16" fillId="0" borderId="19" xfId="0" applyNumberFormat="1" applyFont="1" applyBorder="1" applyProtection="1"/>
    <xf numFmtId="0" fontId="13" fillId="0" borderId="19" xfId="0" applyFont="1" applyBorder="1" applyProtection="1"/>
    <xf numFmtId="0" fontId="10" fillId="0" borderId="15" xfId="0" applyFont="1" applyBorder="1" applyAlignment="1" applyProtection="1">
      <alignment horizontal="center"/>
    </xf>
    <xf numFmtId="0" fontId="2" fillId="0" borderId="14" xfId="0" applyFont="1" applyFill="1" applyBorder="1" applyAlignment="1" applyProtection="1"/>
    <xf numFmtId="0" fontId="17" fillId="0" borderId="19" xfId="0" applyFont="1" applyFill="1" applyBorder="1" applyProtection="1"/>
    <xf numFmtId="0" fontId="17" fillId="0" borderId="20" xfId="0" applyFont="1" applyFill="1" applyBorder="1" applyProtection="1"/>
    <xf numFmtId="3" fontId="27" fillId="0" borderId="15" xfId="0" applyNumberFormat="1" applyFont="1" applyBorder="1" applyAlignment="1" applyProtection="1">
      <alignment horizontal="center"/>
    </xf>
    <xf numFmtId="0" fontId="13" fillId="0" borderId="0" xfId="0" applyFont="1" applyFill="1" applyProtection="1"/>
    <xf numFmtId="0" fontId="2" fillId="0" borderId="16" xfId="0" applyFont="1" applyFill="1" applyBorder="1" applyAlignment="1" applyProtection="1"/>
    <xf numFmtId="0" fontId="17" fillId="0" borderId="13" xfId="0" applyFont="1" applyFill="1" applyBorder="1" applyProtection="1"/>
    <xf numFmtId="3" fontId="17" fillId="0" borderId="18" xfId="0" applyNumberFormat="1" applyFont="1" applyFill="1" applyBorder="1" applyProtection="1"/>
    <xf numFmtId="0" fontId="10" fillId="0" borderId="21" xfId="0" applyFont="1" applyFill="1" applyBorder="1" applyAlignment="1" applyProtection="1">
      <alignment horizontal="left" vertical="center" wrapText="1"/>
    </xf>
    <xf numFmtId="0" fontId="13" fillId="0" borderId="0" xfId="0" quotePrefix="1" applyFont="1" applyAlignment="1">
      <alignment horizontal="center"/>
    </xf>
    <xf numFmtId="0" fontId="13" fillId="0" borderId="0" xfId="0" applyFont="1" applyFill="1"/>
    <xf numFmtId="0" fontId="10" fillId="0" borderId="21" xfId="0" applyFont="1" applyFill="1" applyBorder="1"/>
    <xf numFmtId="167" fontId="13" fillId="0" borderId="21" xfId="0" applyNumberFormat="1" applyFont="1" applyFill="1" applyBorder="1" applyAlignment="1">
      <alignment horizontal="center"/>
    </xf>
    <xf numFmtId="3" fontId="13" fillId="0" borderId="21" xfId="0" applyNumberFormat="1" applyFont="1" applyFill="1" applyBorder="1" applyAlignment="1">
      <alignment horizontal="center"/>
    </xf>
    <xf numFmtId="2" fontId="13" fillId="0" borderId="0" xfId="0" applyNumberFormat="1" applyFont="1" applyAlignment="1">
      <alignment horizontal="center" wrapText="1"/>
    </xf>
    <xf numFmtId="2" fontId="13" fillId="0" borderId="0" xfId="0" applyNumberFormat="1" applyFont="1" applyAlignment="1">
      <alignment horizontal="center"/>
    </xf>
    <xf numFmtId="3" fontId="13" fillId="0" borderId="0" xfId="0" applyNumberFormat="1" applyFont="1" applyProtection="1"/>
    <xf numFmtId="0" fontId="10" fillId="27" borderId="15" xfId="0" applyFont="1" applyFill="1" applyBorder="1" applyAlignment="1" applyProtection="1">
      <alignment horizontal="left"/>
    </xf>
    <xf numFmtId="168" fontId="13" fillId="0" borderId="0" xfId="0" applyNumberFormat="1" applyFont="1" applyProtection="1"/>
    <xf numFmtId="0" fontId="25" fillId="0" borderId="0" xfId="0" applyFont="1" applyFill="1" applyAlignment="1" applyProtection="1">
      <alignment horizontal="center"/>
    </xf>
    <xf numFmtId="0" fontId="10" fillId="0" borderId="0" xfId="0" applyFont="1" applyProtection="1"/>
    <xf numFmtId="169" fontId="10" fillId="0" borderId="0" xfId="0" applyNumberFormat="1" applyFont="1" applyAlignment="1" applyProtection="1">
      <alignment horizontal="center"/>
    </xf>
    <xf numFmtId="3" fontId="10" fillId="0" borderId="0" xfId="0" applyNumberFormat="1" applyFont="1" applyAlignment="1" applyProtection="1">
      <alignment horizontal="center"/>
    </xf>
    <xf numFmtId="1" fontId="20" fillId="0" borderId="0" xfId="0" applyNumberFormat="1" applyFont="1" applyAlignment="1" applyProtection="1">
      <alignment horizontal="center"/>
    </xf>
    <xf numFmtId="3" fontId="20" fillId="0" borderId="0" xfId="0" applyNumberFormat="1" applyFont="1" applyAlignment="1" applyProtection="1">
      <alignment horizontal="center"/>
    </xf>
    <xf numFmtId="0" fontId="16" fillId="0" borderId="0" xfId="0" applyFont="1" applyAlignment="1" applyProtection="1">
      <alignment horizontal="center"/>
    </xf>
    <xf numFmtId="169" fontId="13" fillId="0" borderId="0" xfId="0" applyNumberFormat="1" applyFont="1" applyAlignment="1" applyProtection="1">
      <alignment horizontal="center"/>
    </xf>
    <xf numFmtId="169" fontId="13" fillId="0" borderId="0" xfId="0" applyNumberFormat="1" applyFont="1" applyProtection="1"/>
    <xf numFmtId="3" fontId="27" fillId="0" borderId="0" xfId="0" applyNumberFormat="1" applyFont="1" applyAlignment="1" applyProtection="1">
      <alignment horizontal="center"/>
    </xf>
    <xf numFmtId="3" fontId="20" fillId="0" borderId="22" xfId="0" applyNumberFormat="1" applyFont="1" applyFill="1" applyBorder="1" applyAlignment="1" applyProtection="1">
      <alignment horizontal="center" vertical="center"/>
      <protection locked="0"/>
    </xf>
    <xf numFmtId="3" fontId="13" fillId="0" borderId="0" xfId="0" applyNumberFormat="1" applyFont="1" applyAlignment="1">
      <alignment horizontal="center"/>
    </xf>
    <xf numFmtId="3" fontId="13" fillId="28" borderId="0" xfId="0" applyNumberFormat="1" applyFont="1" applyFill="1" applyAlignment="1">
      <alignment horizontal="center"/>
    </xf>
    <xf numFmtId="0" fontId="10" fillId="0" borderId="0" xfId="0" applyFont="1" applyBorder="1" applyAlignment="1">
      <alignment horizontal="center" vertical="center" wrapText="1"/>
    </xf>
    <xf numFmtId="3" fontId="10" fillId="0" borderId="16" xfId="0" applyNumberFormat="1" applyFont="1" applyBorder="1" applyAlignment="1" applyProtection="1">
      <alignment horizontal="center"/>
    </xf>
    <xf numFmtId="0" fontId="31" fillId="0" borderId="0" xfId="0" applyFont="1" applyAlignment="1">
      <alignment horizontal="center"/>
    </xf>
    <xf numFmtId="0" fontId="16" fillId="0" borderId="0" xfId="0" applyFont="1" applyAlignment="1">
      <alignment horizontal="center"/>
    </xf>
    <xf numFmtId="0" fontId="13" fillId="0" borderId="0" xfId="0" applyFont="1" applyAlignment="1">
      <alignment horizontal="center"/>
    </xf>
    <xf numFmtId="0" fontId="16" fillId="0" borderId="10" xfId="0" applyFont="1" applyFill="1" applyBorder="1" applyAlignment="1" applyProtection="1">
      <alignment horizontal="left"/>
    </xf>
    <xf numFmtId="3" fontId="10" fillId="0" borderId="15" xfId="0" applyNumberFormat="1" applyFont="1" applyFill="1" applyBorder="1" applyAlignment="1" applyProtection="1">
      <alignment horizontal="right" indent="1"/>
      <protection locked="0"/>
    </xf>
    <xf numFmtId="4" fontId="10" fillId="0" borderId="21" xfId="0" applyNumberFormat="1" applyFont="1" applyFill="1" applyBorder="1" applyAlignment="1" applyProtection="1">
      <alignment horizontal="center" vertical="center"/>
    </xf>
    <xf numFmtId="0" fontId="16" fillId="0" borderId="10" xfId="0" applyFont="1" applyFill="1" applyBorder="1" applyAlignment="1" applyProtection="1">
      <alignment horizontal="center"/>
    </xf>
    <xf numFmtId="0" fontId="10" fillId="27" borderId="15" xfId="0" applyFont="1" applyFill="1" applyBorder="1" applyAlignment="1" applyProtection="1">
      <alignment horizontal="center"/>
    </xf>
    <xf numFmtId="168" fontId="13" fillId="0" borderId="0" xfId="0" applyNumberFormat="1" applyFont="1" applyAlignment="1" applyProtection="1">
      <alignment horizontal="center"/>
    </xf>
    <xf numFmtId="0" fontId="10" fillId="0" borderId="15" xfId="0" applyFont="1" applyFill="1" applyBorder="1" applyAlignment="1" applyProtection="1"/>
    <xf numFmtId="16" fontId="10" fillId="0" borderId="15" xfId="0" quotePrefix="1" applyNumberFormat="1" applyFont="1" applyFill="1" applyBorder="1" applyAlignment="1" applyProtection="1"/>
    <xf numFmtId="17" fontId="10" fillId="0" borderId="15" xfId="0" quotePrefix="1" applyNumberFormat="1" applyFont="1" applyFill="1" applyBorder="1" applyAlignment="1" applyProtection="1"/>
    <xf numFmtId="0" fontId="13" fillId="0" borderId="23" xfId="0" applyFont="1" applyFill="1" applyBorder="1" applyProtection="1"/>
    <xf numFmtId="0" fontId="10" fillId="0" borderId="24" xfId="0" applyFont="1" applyFill="1" applyBorder="1" applyAlignment="1" applyProtection="1"/>
    <xf numFmtId="0" fontId="34" fillId="0" borderId="0" xfId="0" applyFont="1" applyAlignment="1" applyProtection="1">
      <protection hidden="1"/>
    </xf>
    <xf numFmtId="0" fontId="13" fillId="0" borderId="0" xfId="0" applyFont="1" applyAlignment="1" applyProtection="1">
      <protection hidden="1"/>
    </xf>
    <xf numFmtId="0" fontId="0" fillId="0" borderId="0" xfId="0" applyAlignment="1" applyProtection="1">
      <protection hidden="1"/>
    </xf>
    <xf numFmtId="0" fontId="0" fillId="0" borderId="0" xfId="0" applyProtection="1">
      <protection hidden="1"/>
    </xf>
    <xf numFmtId="0" fontId="36" fillId="0" borderId="0" xfId="0" applyFont="1" applyProtection="1">
      <protection hidden="1"/>
    </xf>
    <xf numFmtId="0" fontId="20" fillId="0" borderId="0" xfId="0" applyFont="1" applyAlignment="1" applyProtection="1">
      <protection hidden="1"/>
    </xf>
    <xf numFmtId="0" fontId="1" fillId="0" borderId="0" xfId="0" applyFont="1" applyAlignment="1" applyProtection="1">
      <protection hidden="1"/>
    </xf>
    <xf numFmtId="0" fontId="1" fillId="0" borderId="0" xfId="0" applyFont="1" applyProtection="1">
      <protection hidden="1"/>
    </xf>
    <xf numFmtId="0" fontId="13" fillId="0" borderId="0" xfId="0" applyFont="1" applyAlignment="1" applyProtection="1">
      <alignment horizontal="center"/>
      <protection hidden="1"/>
    </xf>
    <xf numFmtId="0" fontId="37" fillId="0" borderId="25" xfId="0" applyFont="1" applyBorder="1" applyAlignment="1" applyProtection="1">
      <alignment horizontal="center" vertical="center"/>
      <protection hidden="1"/>
    </xf>
    <xf numFmtId="0" fontId="38" fillId="0" borderId="25" xfId="0" applyFont="1" applyBorder="1" applyAlignment="1" applyProtection="1">
      <alignment vertical="center"/>
      <protection hidden="1"/>
    </xf>
    <xf numFmtId="0" fontId="37" fillId="0" borderId="0"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9" fillId="0" borderId="0" xfId="0" applyFont="1" applyAlignment="1" applyProtection="1">
      <protection hidden="1"/>
    </xf>
    <xf numFmtId="0" fontId="20" fillId="0" borderId="0" xfId="0" applyFont="1" applyAlignment="1" applyProtection="1">
      <alignment horizontal="center"/>
      <protection hidden="1"/>
    </xf>
    <xf numFmtId="0" fontId="0" fillId="0" borderId="0" xfId="0" applyAlignment="1" applyProtection="1">
      <alignment vertical="center"/>
      <protection hidden="1"/>
    </xf>
    <xf numFmtId="0" fontId="53" fillId="0" borderId="0" xfId="0" applyFont="1" applyProtection="1">
      <protection hidden="1"/>
    </xf>
    <xf numFmtId="0" fontId="54" fillId="0" borderId="0" xfId="0" applyFont="1" applyAlignment="1" applyProtection="1">
      <protection hidden="1"/>
    </xf>
    <xf numFmtId="0" fontId="54" fillId="0" borderId="0" xfId="0" applyFont="1" applyProtection="1">
      <protection hidden="1"/>
    </xf>
    <xf numFmtId="0" fontId="0" fillId="0" borderId="0" xfId="0" applyAlignment="1" applyProtection="1">
      <alignment horizontal="center"/>
      <protection hidden="1"/>
    </xf>
    <xf numFmtId="0" fontId="41" fillId="29" borderId="0" xfId="0" applyFont="1" applyFill="1" applyBorder="1" applyAlignment="1" applyProtection="1">
      <alignment horizontal="left" vertical="center"/>
      <protection hidden="1"/>
    </xf>
    <xf numFmtId="3" fontId="32" fillId="0" borderId="13" xfId="0" applyNumberFormat="1" applyFont="1" applyFill="1" applyBorder="1" applyAlignment="1" applyProtection="1">
      <alignment vertical="center"/>
      <protection hidden="1"/>
    </xf>
    <xf numFmtId="3" fontId="32" fillId="30" borderId="13" xfId="0" applyNumberFormat="1" applyFont="1" applyFill="1" applyBorder="1" applyAlignment="1" applyProtection="1">
      <alignment vertical="center"/>
      <protection hidden="1"/>
    </xf>
    <xf numFmtId="0" fontId="21" fillId="0" borderId="19" xfId="0" applyFont="1" applyFill="1" applyBorder="1" applyAlignment="1" applyProtection="1">
      <alignment vertical="center"/>
      <protection hidden="1"/>
    </xf>
    <xf numFmtId="3" fontId="32" fillId="0" borderId="12" xfId="0" applyNumberFormat="1" applyFont="1" applyFill="1" applyBorder="1" applyAlignment="1" applyProtection="1">
      <alignment vertical="center"/>
      <protection hidden="1"/>
    </xf>
    <xf numFmtId="3" fontId="32" fillId="30" borderId="12" xfId="0" applyNumberFormat="1" applyFont="1" applyFill="1" applyBorder="1" applyAlignment="1" applyProtection="1">
      <alignment vertical="center"/>
      <protection hidden="1"/>
    </xf>
    <xf numFmtId="0" fontId="21" fillId="0" borderId="12" xfId="0" applyFont="1" applyFill="1" applyBorder="1" applyAlignment="1" applyProtection="1">
      <alignment vertical="center"/>
      <protection hidden="1"/>
    </xf>
    <xf numFmtId="0" fontId="19" fillId="0" borderId="0" xfId="0" applyFont="1" applyProtection="1">
      <protection hidden="1"/>
    </xf>
    <xf numFmtId="0" fontId="7" fillId="0" borderId="0" xfId="0" applyFont="1" applyAlignment="1" applyProtection="1">
      <alignment horizontal="center"/>
      <protection locked="0" hidden="1"/>
    </xf>
    <xf numFmtId="0" fontId="4" fillId="0" borderId="0" xfId="0" applyFont="1" applyBorder="1" applyProtection="1">
      <protection hidden="1"/>
    </xf>
    <xf numFmtId="0" fontId="0" fillId="0" borderId="0" xfId="0" applyBorder="1" applyProtection="1">
      <protection hidden="1"/>
    </xf>
    <xf numFmtId="0" fontId="0" fillId="0" borderId="26" xfId="0" applyBorder="1" applyProtection="1">
      <protection hidden="1"/>
    </xf>
    <xf numFmtId="0" fontId="0" fillId="30" borderId="0" xfId="0" applyFill="1" applyProtection="1">
      <protection hidden="1"/>
    </xf>
    <xf numFmtId="0" fontId="4" fillId="30" borderId="0" xfId="0" applyFont="1" applyFill="1" applyProtection="1">
      <protection hidden="1"/>
    </xf>
    <xf numFmtId="0" fontId="0" fillId="30" borderId="0" xfId="0" applyFill="1" applyAlignment="1" applyProtection="1">
      <protection hidden="1"/>
    </xf>
    <xf numFmtId="0" fontId="20" fillId="30" borderId="0" xfId="0" applyFont="1" applyFill="1" applyAlignment="1" applyProtection="1">
      <protection hidden="1"/>
    </xf>
    <xf numFmtId="0" fontId="37" fillId="30" borderId="0" xfId="0" applyFont="1" applyFill="1" applyBorder="1" applyAlignment="1" applyProtection="1">
      <alignment horizontal="center" vertical="center"/>
      <protection hidden="1"/>
    </xf>
    <xf numFmtId="0" fontId="39" fillId="30" borderId="0" xfId="0" applyFont="1" applyFill="1" applyAlignment="1" applyProtection="1">
      <protection hidden="1"/>
    </xf>
    <xf numFmtId="0" fontId="49" fillId="0" borderId="0" xfId="0" applyFont="1" applyBorder="1" applyAlignment="1" applyProtection="1">
      <alignment vertical="center"/>
      <protection hidden="1"/>
    </xf>
    <xf numFmtId="0" fontId="40" fillId="0" borderId="0" xfId="0" applyFont="1" applyAlignment="1" applyProtection="1">
      <alignment horizontal="center"/>
      <protection locked="0" hidden="1"/>
    </xf>
    <xf numFmtId="0" fontId="35" fillId="30" borderId="27" xfId="40" applyFont="1" applyFill="1" applyBorder="1" applyAlignment="1" applyProtection="1">
      <protection hidden="1"/>
    </xf>
    <xf numFmtId="0" fontId="35" fillId="30" borderId="10" xfId="40" applyFont="1" applyFill="1" applyBorder="1" applyAlignment="1" applyProtection="1">
      <protection hidden="1"/>
    </xf>
    <xf numFmtId="0" fontId="46" fillId="30" borderId="0" xfId="0" applyFont="1" applyFill="1" applyAlignment="1" applyProtection="1">
      <alignment horizontal="left" vertical="center" wrapText="1"/>
      <protection hidden="1"/>
    </xf>
    <xf numFmtId="0" fontId="48" fillId="30" borderId="0" xfId="0" applyFont="1" applyFill="1" applyProtection="1">
      <protection hidden="1"/>
    </xf>
    <xf numFmtId="0" fontId="45" fillId="30" borderId="0" xfId="0" applyFont="1" applyFill="1" applyProtection="1">
      <protection hidden="1"/>
    </xf>
    <xf numFmtId="0" fontId="46" fillId="30" borderId="0" xfId="0" applyFont="1" applyFill="1" applyProtection="1">
      <protection hidden="1"/>
    </xf>
    <xf numFmtId="0" fontId="3" fillId="30" borderId="0" xfId="0" applyFont="1" applyFill="1" applyAlignment="1" applyProtection="1">
      <alignment horizontal="center"/>
      <protection hidden="1"/>
    </xf>
    <xf numFmtId="0" fontId="33" fillId="29" borderId="0" xfId="0" quotePrefix="1" applyFont="1" applyFill="1" applyBorder="1" applyAlignment="1" applyProtection="1">
      <alignment horizontal="center" vertical="center"/>
      <protection hidden="1"/>
    </xf>
    <xf numFmtId="0" fontId="33" fillId="29" borderId="0" xfId="0" applyFont="1" applyFill="1" applyBorder="1" applyAlignment="1" applyProtection="1">
      <alignment horizontal="center" vertical="center"/>
      <protection hidden="1"/>
    </xf>
    <xf numFmtId="1" fontId="3" fillId="31" borderId="13" xfId="0" applyNumberFormat="1" applyFont="1" applyFill="1" applyBorder="1" applyAlignment="1" applyProtection="1">
      <alignment horizontal="left" vertical="center"/>
      <protection hidden="1"/>
    </xf>
    <xf numFmtId="3" fontId="18" fillId="31" borderId="13" xfId="0" applyNumberFormat="1" applyFont="1" applyFill="1" applyBorder="1" applyAlignment="1" applyProtection="1">
      <alignment horizontal="center" vertical="center"/>
      <protection hidden="1"/>
    </xf>
    <xf numFmtId="167" fontId="5" fillId="0" borderId="19" xfId="0" applyNumberFormat="1" applyFont="1" applyFill="1" applyBorder="1" applyAlignment="1" applyProtection="1">
      <alignment horizontal="center" vertical="center"/>
      <protection hidden="1"/>
    </xf>
    <xf numFmtId="3" fontId="5" fillId="0" borderId="19" xfId="0" applyNumberFormat="1" applyFont="1" applyFill="1" applyBorder="1" applyAlignment="1" applyProtection="1">
      <alignment horizontal="center" vertical="center"/>
      <protection hidden="1"/>
    </xf>
    <xf numFmtId="1" fontId="3" fillId="31" borderId="28" xfId="0" applyNumberFormat="1" applyFont="1" applyFill="1" applyBorder="1" applyAlignment="1" applyProtection="1">
      <alignment horizontal="left" vertical="center"/>
      <protection hidden="1"/>
    </xf>
    <xf numFmtId="3" fontId="18" fillId="31" borderId="28" xfId="0" applyNumberFormat="1" applyFont="1" applyFill="1" applyBorder="1" applyAlignment="1" applyProtection="1">
      <alignment horizontal="center" vertical="center"/>
      <protection hidden="1"/>
    </xf>
    <xf numFmtId="167" fontId="5" fillId="0" borderId="12" xfId="0" applyNumberFormat="1" applyFont="1" applyFill="1" applyBorder="1" applyAlignment="1" applyProtection="1">
      <alignment horizontal="center" vertical="center"/>
      <protection hidden="1"/>
    </xf>
    <xf numFmtId="3" fontId="5" fillId="0" borderId="12" xfId="0" applyNumberFormat="1" applyFont="1" applyFill="1" applyBorder="1" applyAlignment="1" applyProtection="1">
      <alignment horizontal="center" vertical="center"/>
      <protection hidden="1"/>
    </xf>
    <xf numFmtId="0" fontId="44" fillId="30" borderId="12" xfId="0" applyFont="1" applyFill="1" applyBorder="1" applyAlignment="1" applyProtection="1">
      <alignment horizontal="left" vertical="center"/>
      <protection hidden="1"/>
    </xf>
    <xf numFmtId="3" fontId="5" fillId="30" borderId="12" xfId="0" applyNumberFormat="1" applyFont="1" applyFill="1" applyBorder="1" applyAlignment="1" applyProtection="1">
      <alignment horizontal="center" vertical="center"/>
      <protection hidden="1"/>
    </xf>
    <xf numFmtId="1" fontId="5" fillId="30" borderId="12" xfId="0" applyNumberFormat="1" applyFont="1" applyFill="1" applyBorder="1" applyAlignment="1" applyProtection="1">
      <alignment horizontal="center" vertical="center"/>
      <protection hidden="1"/>
    </xf>
    <xf numFmtId="1" fontId="33" fillId="29" borderId="29" xfId="0" applyNumberFormat="1" applyFont="1" applyFill="1" applyBorder="1" applyAlignment="1" applyProtection="1">
      <alignment horizontal="center" vertical="center"/>
      <protection hidden="1"/>
    </xf>
    <xf numFmtId="3" fontId="33" fillId="29" borderId="29" xfId="0" applyNumberFormat="1" applyFont="1" applyFill="1" applyBorder="1" applyAlignment="1" applyProtection="1">
      <alignment horizontal="center" vertical="center"/>
      <protection hidden="1"/>
    </xf>
    <xf numFmtId="3" fontId="42" fillId="29" borderId="30" xfId="0" applyNumberFormat="1" applyFont="1" applyFill="1" applyBorder="1" applyAlignment="1" applyProtection="1">
      <alignment horizontal="center" vertical="center"/>
      <protection hidden="1"/>
    </xf>
    <xf numFmtId="3" fontId="32" fillId="30" borderId="13" xfId="0" applyNumberFormat="1" applyFont="1" applyFill="1" applyBorder="1" applyAlignment="1" applyProtection="1">
      <alignment horizontal="right" vertical="center"/>
      <protection hidden="1"/>
    </xf>
    <xf numFmtId="3" fontId="32" fillId="30" borderId="12" xfId="0" applyNumberFormat="1" applyFont="1" applyFill="1" applyBorder="1" applyAlignment="1" applyProtection="1">
      <alignment horizontal="right" vertical="center"/>
      <protection hidden="1"/>
    </xf>
    <xf numFmtId="0" fontId="32" fillId="30" borderId="0" xfId="0" applyFont="1" applyFill="1" applyAlignment="1" applyProtection="1">
      <alignment vertical="center"/>
      <protection hidden="1"/>
    </xf>
    <xf numFmtId="0" fontId="32" fillId="30" borderId="0" xfId="0" applyFont="1" applyFill="1" applyAlignment="1" applyProtection="1">
      <alignment horizontal="center" vertical="center"/>
      <protection hidden="1"/>
    </xf>
    <xf numFmtId="0" fontId="32" fillId="30" borderId="0" xfId="0" applyFont="1" applyFill="1" applyAlignment="1" applyProtection="1">
      <alignment horizontal="left" vertical="center"/>
      <protection hidden="1"/>
    </xf>
    <xf numFmtId="0" fontId="32" fillId="0" borderId="0" xfId="0" applyFont="1" applyAlignment="1" applyProtection="1">
      <alignment horizontal="left" vertical="center"/>
      <protection hidden="1"/>
    </xf>
    <xf numFmtId="0" fontId="0" fillId="30" borderId="0" xfId="0" applyFill="1" applyBorder="1" applyProtection="1">
      <protection hidden="1"/>
    </xf>
    <xf numFmtId="0" fontId="20" fillId="30" borderId="0" xfId="0" applyFont="1" applyFill="1" applyBorder="1" applyAlignment="1" applyProtection="1">
      <protection hidden="1"/>
    </xf>
    <xf numFmtId="0" fontId="61" fillId="0" borderId="0" xfId="0" applyFont="1" applyProtection="1">
      <protection hidden="1"/>
    </xf>
    <xf numFmtId="0" fontId="65" fillId="30" borderId="13" xfId="0" applyFont="1" applyFill="1" applyBorder="1" applyAlignment="1" applyProtection="1">
      <alignment horizontal="left" vertical="center"/>
      <protection hidden="1"/>
    </xf>
    <xf numFmtId="0" fontId="65" fillId="30" borderId="12" xfId="0" applyFont="1" applyFill="1" applyBorder="1" applyAlignment="1" applyProtection="1">
      <alignment horizontal="left" vertical="center"/>
      <protection hidden="1"/>
    </xf>
    <xf numFmtId="0" fontId="57" fillId="0" borderId="26" xfId="0" applyFont="1" applyBorder="1" applyAlignment="1" applyProtection="1">
      <alignment vertical="top"/>
      <protection hidden="1"/>
    </xf>
    <xf numFmtId="0" fontId="57" fillId="0" borderId="0" xfId="0" applyFont="1" applyBorder="1" applyAlignment="1" applyProtection="1">
      <alignment vertical="top"/>
      <protection hidden="1"/>
    </xf>
    <xf numFmtId="0" fontId="3" fillId="30" borderId="0" xfId="0" applyFont="1" applyFill="1" applyProtection="1">
      <protection hidden="1"/>
    </xf>
    <xf numFmtId="0" fontId="18" fillId="0" borderId="0" xfId="0" applyFont="1" applyAlignment="1" applyProtection="1">
      <alignment horizontal="left"/>
      <protection hidden="1"/>
    </xf>
    <xf numFmtId="0" fontId="67" fillId="0" borderId="26" xfId="0" applyFont="1" applyBorder="1" applyAlignment="1" applyProtection="1">
      <alignment vertical="top"/>
      <protection hidden="1"/>
    </xf>
    <xf numFmtId="3" fontId="24" fillId="0" borderId="23" xfId="0" applyNumberFormat="1" applyFont="1" applyFill="1" applyBorder="1" applyAlignment="1" applyProtection="1">
      <alignment horizontal="center" vertical="center"/>
    </xf>
    <xf numFmtId="3" fontId="24" fillId="0" borderId="31" xfId="0" applyNumberFormat="1" applyFont="1" applyFill="1" applyBorder="1" applyAlignment="1" applyProtection="1">
      <alignment horizontal="center" vertical="center"/>
    </xf>
    <xf numFmtId="3" fontId="24" fillId="0" borderId="31" xfId="0" applyNumberFormat="1" applyFont="1" applyFill="1" applyBorder="1" applyAlignment="1" applyProtection="1">
      <alignment horizontal="center"/>
    </xf>
    <xf numFmtId="0" fontId="13" fillId="21" borderId="0" xfId="0" applyFont="1" applyFill="1" applyProtection="1"/>
    <xf numFmtId="0" fontId="13" fillId="21" borderId="0" xfId="0" applyFont="1" applyFill="1" applyAlignment="1" applyProtection="1">
      <alignment horizontal="center"/>
    </xf>
    <xf numFmtId="3" fontId="13" fillId="21" borderId="0" xfId="0" applyNumberFormat="1" applyFont="1" applyFill="1" applyProtection="1"/>
    <xf numFmtId="3" fontId="27" fillId="21" borderId="0" xfId="0" applyNumberFormat="1" applyFont="1" applyFill="1" applyAlignment="1" applyProtection="1">
      <alignment horizontal="center"/>
    </xf>
    <xf numFmtId="0" fontId="10" fillId="21" borderId="0" xfId="0" applyFont="1" applyFill="1" applyProtection="1"/>
    <xf numFmtId="169" fontId="10" fillId="21" borderId="0" xfId="0" applyNumberFormat="1" applyFont="1" applyFill="1" applyAlignment="1" applyProtection="1">
      <alignment horizontal="center"/>
    </xf>
    <xf numFmtId="3" fontId="10" fillId="21" borderId="0" xfId="0" applyNumberFormat="1" applyFont="1" applyFill="1" applyAlignment="1" applyProtection="1">
      <alignment horizontal="center"/>
    </xf>
    <xf numFmtId="167" fontId="13" fillId="21" borderId="0" xfId="0" applyNumberFormat="1" applyFont="1" applyFill="1" applyProtection="1"/>
    <xf numFmtId="1" fontId="20" fillId="21" borderId="0" xfId="0" applyNumberFormat="1" applyFont="1" applyFill="1" applyAlignment="1" applyProtection="1">
      <alignment horizontal="center"/>
    </xf>
    <xf numFmtId="0" fontId="13" fillId="21" borderId="0" xfId="0" applyFont="1" applyFill="1" applyBorder="1" applyProtection="1"/>
    <xf numFmtId="3" fontId="20" fillId="21" borderId="0" xfId="0" applyNumberFormat="1" applyFont="1" applyFill="1" applyAlignment="1" applyProtection="1">
      <alignment horizontal="center"/>
    </xf>
    <xf numFmtId="0" fontId="10" fillId="21" borderId="0" xfId="0" applyFont="1" applyFill="1" applyAlignment="1" applyProtection="1">
      <alignment horizontal="center"/>
    </xf>
    <xf numFmtId="0" fontId="13" fillId="21" borderId="0" xfId="0" applyFont="1" applyFill="1"/>
    <xf numFmtId="0" fontId="13" fillId="21" borderId="0" xfId="0" quotePrefix="1" applyFont="1" applyFill="1" applyAlignment="1">
      <alignment horizontal="center"/>
    </xf>
    <xf numFmtId="3" fontId="16" fillId="21" borderId="0" xfId="0" applyNumberFormat="1" applyFont="1" applyFill="1" applyAlignment="1" applyProtection="1">
      <alignment horizontal="center"/>
    </xf>
    <xf numFmtId="3" fontId="16" fillId="21" borderId="0" xfId="0" applyNumberFormat="1" applyFont="1" applyFill="1" applyProtection="1"/>
    <xf numFmtId="3" fontId="10" fillId="27" borderId="10" xfId="0" applyNumberFormat="1" applyFont="1" applyFill="1" applyBorder="1" applyProtection="1"/>
    <xf numFmtId="3" fontId="10" fillId="27" borderId="10" xfId="0" applyNumberFormat="1" applyFont="1" applyFill="1" applyBorder="1" applyAlignment="1" applyProtection="1">
      <alignment horizontal="center"/>
    </xf>
    <xf numFmtId="0" fontId="4" fillId="0" borderId="0" xfId="0" applyFont="1" applyAlignment="1">
      <alignment vertical="center"/>
    </xf>
    <xf numFmtId="0" fontId="6" fillId="0" borderId="0" xfId="0" applyFont="1" applyAlignment="1">
      <alignment vertical="center"/>
    </xf>
    <xf numFmtId="0" fontId="70" fillId="0" borderId="0" xfId="0" applyFont="1" applyAlignment="1" applyProtection="1">
      <alignment vertical="center"/>
      <protection hidden="1"/>
    </xf>
    <xf numFmtId="0" fontId="21" fillId="0" borderId="0" xfId="0" applyFont="1" applyAlignment="1" applyProtection="1">
      <alignment horizontal="center" vertical="center" textRotation="90" wrapText="1"/>
      <protection hidden="1"/>
    </xf>
    <xf numFmtId="1" fontId="21" fillId="0" borderId="12" xfId="50" applyNumberFormat="1" applyFont="1" applyFill="1" applyBorder="1" applyAlignment="1" applyProtection="1">
      <alignment horizontal="center" vertical="center" wrapText="1"/>
      <protection hidden="1"/>
    </xf>
    <xf numFmtId="1" fontId="21" fillId="0" borderId="12" xfId="50" applyNumberFormat="1" applyFont="1" applyFill="1" applyBorder="1" applyAlignment="1" applyProtection="1">
      <alignment horizontal="right" vertical="center" wrapText="1"/>
      <protection hidden="1"/>
    </xf>
    <xf numFmtId="3" fontId="21" fillId="0" borderId="12" xfId="50" applyNumberFormat="1" applyFont="1" applyBorder="1" applyAlignment="1" applyProtection="1">
      <alignment vertical="center"/>
      <protection hidden="1"/>
    </xf>
    <xf numFmtId="0" fontId="21" fillId="0" borderId="0" xfId="0" applyFont="1" applyAlignment="1" applyProtection="1">
      <alignment vertical="center"/>
      <protection hidden="1"/>
    </xf>
    <xf numFmtId="1" fontId="21" fillId="0" borderId="12" xfId="50" quotePrefix="1" applyNumberFormat="1" applyFont="1" applyFill="1" applyBorder="1" applyAlignment="1" applyProtection="1">
      <alignment horizontal="right" vertical="center" wrapText="1"/>
      <protection hidden="1"/>
    </xf>
    <xf numFmtId="3" fontId="71" fillId="0" borderId="12" xfId="50" applyNumberFormat="1" applyFont="1" applyBorder="1" applyAlignment="1" applyProtection="1">
      <alignment vertical="center"/>
      <protection hidden="1"/>
    </xf>
    <xf numFmtId="0" fontId="3" fillId="0" borderId="0" xfId="0" applyFont="1" applyAlignment="1">
      <alignment vertical="center"/>
    </xf>
    <xf numFmtId="0" fontId="70" fillId="0" borderId="0" xfId="0" applyFont="1" applyAlignment="1" applyProtection="1">
      <alignment horizontal="center" vertical="center"/>
      <protection hidden="1"/>
    </xf>
    <xf numFmtId="0" fontId="6" fillId="0" borderId="0" xfId="0" applyFont="1" applyAlignment="1" applyProtection="1">
      <alignment vertical="center"/>
      <protection hidden="1"/>
    </xf>
    <xf numFmtId="0" fontId="71" fillId="0" borderId="32" xfId="0" applyFont="1" applyFill="1" applyBorder="1" applyAlignment="1" applyProtection="1">
      <alignment vertical="center"/>
      <protection hidden="1"/>
    </xf>
    <xf numFmtId="0" fontId="21" fillId="0" borderId="32" xfId="0" applyFont="1" applyFill="1" applyBorder="1" applyAlignment="1" applyProtection="1">
      <alignment vertical="center"/>
      <protection hidden="1"/>
    </xf>
    <xf numFmtId="0" fontId="71" fillId="0" borderId="32" xfId="0" applyFont="1" applyFill="1" applyBorder="1" applyAlignment="1" applyProtection="1">
      <alignment horizontal="center" vertical="center"/>
      <protection hidden="1"/>
    </xf>
    <xf numFmtId="1" fontId="71" fillId="0" borderId="32" xfId="0" applyNumberFormat="1" applyFont="1" applyFill="1" applyBorder="1" applyAlignment="1" applyProtection="1">
      <alignment horizontal="center" vertical="center" wrapText="1"/>
      <protection hidden="1"/>
    </xf>
    <xf numFmtId="0" fontId="6" fillId="0" borderId="0" xfId="0" applyFont="1" applyProtection="1">
      <protection hidden="1"/>
    </xf>
    <xf numFmtId="0" fontId="6" fillId="0" borderId="0" xfId="0" applyFont="1"/>
    <xf numFmtId="0" fontId="5" fillId="0" borderId="0" xfId="0" applyFont="1" applyFill="1"/>
    <xf numFmtId="1" fontId="21" fillId="0" borderId="0" xfId="55" applyNumberFormat="1" applyFont="1" applyFill="1" applyAlignment="1">
      <alignment horizontal="center"/>
    </xf>
    <xf numFmtId="0" fontId="5" fillId="0" borderId="12" xfId="0" applyFont="1" applyFill="1" applyBorder="1"/>
    <xf numFmtId="1" fontId="21" fillId="0" borderId="12" xfId="55" applyNumberFormat="1" applyFont="1" applyFill="1" applyBorder="1" applyAlignment="1">
      <alignment horizontal="center"/>
    </xf>
    <xf numFmtId="0" fontId="6" fillId="0" borderId="0" xfId="0" applyFont="1" applyAlignment="1" applyProtection="1">
      <alignment horizontal="center"/>
      <protection hidden="1"/>
    </xf>
    <xf numFmtId="0" fontId="3" fillId="0" borderId="0" xfId="0" applyFont="1" applyAlignment="1">
      <alignment horizontal="center" vertical="center"/>
    </xf>
    <xf numFmtId="3" fontId="21" fillId="0" borderId="33" xfId="0" applyNumberFormat="1" applyFont="1" applyBorder="1" applyAlignment="1" applyProtection="1">
      <alignment horizontal="center"/>
      <protection hidden="1"/>
    </xf>
    <xf numFmtId="0" fontId="21" fillId="0" borderId="33" xfId="0" applyFont="1" applyBorder="1" applyProtection="1">
      <protection hidden="1"/>
    </xf>
    <xf numFmtId="0" fontId="21" fillId="0" borderId="33" xfId="0" applyFont="1" applyBorder="1" applyAlignment="1" applyProtection="1">
      <protection hidden="1"/>
    </xf>
    <xf numFmtId="0" fontId="21" fillId="0" borderId="33" xfId="29" applyFont="1" applyFill="1" applyBorder="1" applyAlignment="1" applyProtection="1">
      <alignment horizontal="center" vertical="center" wrapText="1"/>
      <protection locked="0" hidden="1"/>
    </xf>
    <xf numFmtId="0" fontId="21" fillId="0" borderId="33" xfId="56" applyFont="1" applyFill="1" applyBorder="1" applyAlignment="1" applyProtection="1">
      <alignment vertical="center"/>
      <protection locked="0" hidden="1"/>
    </xf>
    <xf numFmtId="0" fontId="72" fillId="0" borderId="33" xfId="56" applyFont="1" applyFill="1" applyBorder="1" applyAlignment="1" applyProtection="1">
      <alignment horizontal="center" vertical="center"/>
      <protection locked="0" hidden="1"/>
    </xf>
    <xf numFmtId="3" fontId="21" fillId="0" borderId="33" xfId="0" applyNumberFormat="1" applyFont="1" applyBorder="1" applyAlignment="1" applyProtection="1">
      <protection hidden="1"/>
    </xf>
    <xf numFmtId="0" fontId="72" fillId="0" borderId="33" xfId="0" applyFont="1" applyBorder="1" applyAlignment="1" applyProtection="1">
      <alignment horizontal="center"/>
      <protection hidden="1"/>
    </xf>
    <xf numFmtId="16" fontId="21" fillId="0" borderId="33" xfId="56" quotePrefix="1" applyNumberFormat="1" applyFont="1" applyFill="1" applyBorder="1" applyAlignment="1" applyProtection="1">
      <alignment vertical="center"/>
      <protection locked="0" hidden="1"/>
    </xf>
    <xf numFmtId="3" fontId="72" fillId="0" borderId="33" xfId="27" applyNumberFormat="1" applyFont="1" applyFill="1" applyBorder="1" applyAlignment="1" applyProtection="1">
      <alignment horizontal="center"/>
      <protection locked="0" hidden="1"/>
    </xf>
    <xf numFmtId="2" fontId="21" fillId="0" borderId="33" xfId="0" applyNumberFormat="1" applyFont="1" applyBorder="1" applyAlignment="1" applyProtection="1">
      <alignment horizontal="center"/>
      <protection hidden="1"/>
    </xf>
    <xf numFmtId="17" fontId="21" fillId="0" borderId="33" xfId="56" quotePrefix="1" applyNumberFormat="1" applyFont="1" applyFill="1" applyBorder="1" applyAlignment="1" applyProtection="1">
      <alignment vertical="center"/>
      <protection locked="0" hidden="1"/>
    </xf>
    <xf numFmtId="0" fontId="72" fillId="0" borderId="33" xfId="29" applyFont="1" applyFill="1" applyBorder="1" applyAlignment="1" applyProtection="1">
      <alignment horizontal="center" vertical="center" wrapText="1"/>
      <protection locked="0" hidden="1"/>
    </xf>
    <xf numFmtId="0" fontId="6" fillId="0" borderId="33" xfId="0" applyFont="1" applyBorder="1" applyProtection="1">
      <protection hidden="1"/>
    </xf>
    <xf numFmtId="0" fontId="44" fillId="0" borderId="33" xfId="0" applyFont="1" applyBorder="1" applyAlignment="1" applyProtection="1">
      <alignment horizontal="center"/>
      <protection hidden="1"/>
    </xf>
    <xf numFmtId="0" fontId="21" fillId="0" borderId="33" xfId="56" applyFont="1" applyFill="1" applyBorder="1" applyProtection="1">
      <alignment vertical="center"/>
      <protection locked="0" hidden="1"/>
    </xf>
    <xf numFmtId="1" fontId="21" fillId="0" borderId="33" xfId="56" applyNumberFormat="1" applyFont="1" applyFill="1" applyBorder="1" applyAlignment="1" applyProtection="1">
      <alignment horizontal="center" vertical="center"/>
      <protection locked="0" hidden="1"/>
    </xf>
    <xf numFmtId="16" fontId="21" fillId="0" borderId="33" xfId="56" quotePrefix="1" applyNumberFormat="1" applyFont="1" applyFill="1" applyBorder="1" applyProtection="1">
      <alignment vertical="center"/>
      <protection locked="0" hidden="1"/>
    </xf>
    <xf numFmtId="1" fontId="21" fillId="0" borderId="33" xfId="56" quotePrefix="1" applyNumberFormat="1" applyFont="1" applyFill="1" applyBorder="1" applyAlignment="1" applyProtection="1">
      <alignment horizontal="center" vertical="center"/>
      <protection locked="0" hidden="1"/>
    </xf>
    <xf numFmtId="17" fontId="21" fillId="0" borderId="33" xfId="56" quotePrefix="1" applyNumberFormat="1" applyFont="1" applyFill="1" applyBorder="1" applyProtection="1">
      <alignment vertical="center"/>
      <protection locked="0" hidden="1"/>
    </xf>
    <xf numFmtId="0" fontId="21" fillId="0" borderId="33" xfId="0" applyFont="1" applyBorder="1" applyAlignment="1" applyProtection="1">
      <alignment horizontal="center"/>
      <protection hidden="1"/>
    </xf>
    <xf numFmtId="0" fontId="15" fillId="0" borderId="33" xfId="0" applyFont="1" applyBorder="1" applyProtection="1">
      <protection hidden="1"/>
    </xf>
    <xf numFmtId="3" fontId="21" fillId="0" borderId="0" xfId="50" applyNumberFormat="1" applyFont="1" applyBorder="1" applyAlignment="1" applyProtection="1">
      <alignment vertical="center" wrapText="1"/>
      <protection hidden="1"/>
    </xf>
    <xf numFmtId="3" fontId="13" fillId="0" borderId="0" xfId="0" applyNumberFormat="1" applyFont="1" applyAlignment="1" applyProtection="1">
      <alignment horizontal="center"/>
    </xf>
    <xf numFmtId="167" fontId="13" fillId="0" borderId="0" xfId="0" applyNumberFormat="1" applyFont="1" applyProtection="1"/>
    <xf numFmtId="0" fontId="7" fillId="0" borderId="0" xfId="0" applyFont="1" applyAlignment="1">
      <alignment horizontal="center"/>
    </xf>
    <xf numFmtId="0" fontId="8" fillId="0" borderId="0" xfId="0" applyFont="1" applyAlignment="1">
      <alignment horizontal="center"/>
    </xf>
    <xf numFmtId="0" fontId="7" fillId="0" borderId="0" xfId="0" applyFont="1"/>
    <xf numFmtId="0" fontId="8" fillId="0" borderId="12" xfId="49" applyNumberFormat="1" applyFont="1" applyBorder="1" applyAlignment="1">
      <alignment horizontal="center" vertical="center"/>
    </xf>
    <xf numFmtId="0" fontId="43" fillId="0" borderId="0" xfId="0" applyFont="1" applyAlignment="1">
      <alignment horizontal="center"/>
    </xf>
    <xf numFmtId="0" fontId="18" fillId="0" borderId="0" xfId="0" applyFont="1"/>
    <xf numFmtId="0" fontId="3" fillId="0" borderId="0" xfId="35" applyFont="1">
      <protection locked="0"/>
    </xf>
    <xf numFmtId="0" fontId="19" fillId="0" borderId="0" xfId="35" applyFont="1">
      <protection locked="0"/>
    </xf>
    <xf numFmtId="3" fontId="18" fillId="0" borderId="12" xfId="27" applyNumberFormat="1" applyFont="1" applyFill="1" applyBorder="1">
      <protection locked="0"/>
    </xf>
    <xf numFmtId="0" fontId="19" fillId="0" borderId="12" xfId="56" applyFont="1" applyFill="1" applyBorder="1">
      <alignment vertical="center"/>
      <protection locked="0"/>
    </xf>
    <xf numFmtId="3" fontId="19" fillId="0" borderId="12" xfId="27" applyNumberFormat="1" applyFont="1" applyFill="1" applyBorder="1">
      <protection locked="0"/>
    </xf>
    <xf numFmtId="0" fontId="18" fillId="0" borderId="0" xfId="0" applyFont="1" applyBorder="1" applyAlignment="1"/>
    <xf numFmtId="0" fontId="7" fillId="0" borderId="0" xfId="29" applyFont="1" applyFill="1" applyBorder="1" applyAlignment="1">
      <alignment horizontal="center" vertical="center" wrapText="1"/>
      <protection locked="0"/>
    </xf>
    <xf numFmtId="0" fontId="18" fillId="0" borderId="0" xfId="0" applyFont="1" applyAlignment="1">
      <alignment horizontal="center"/>
    </xf>
    <xf numFmtId="0" fontId="32" fillId="0" borderId="0" xfId="0" applyFont="1" applyAlignment="1">
      <alignment horizontal="center"/>
    </xf>
    <xf numFmtId="0" fontId="76" fillId="0" borderId="0" xfId="0" applyFont="1" applyAlignment="1">
      <alignment horizontal="left"/>
    </xf>
    <xf numFmtId="1" fontId="18" fillId="0" borderId="0" xfId="0" applyNumberFormat="1" applyFont="1"/>
    <xf numFmtId="0" fontId="21" fillId="0" borderId="34" xfId="0" applyFont="1" applyBorder="1" applyAlignment="1" applyProtection="1">
      <protection hidden="1"/>
    </xf>
    <xf numFmtId="0" fontId="7" fillId="21" borderId="35" xfId="35" applyFont="1" applyFill="1" applyBorder="1">
      <protection locked="0"/>
    </xf>
    <xf numFmtId="0" fontId="4" fillId="21" borderId="25" xfId="0" applyFont="1" applyFill="1" applyBorder="1" applyAlignment="1">
      <alignment vertical="center"/>
    </xf>
    <xf numFmtId="0" fontId="4" fillId="21" borderId="36" xfId="0" applyFont="1" applyFill="1" applyBorder="1" applyAlignment="1">
      <alignment vertical="center"/>
    </xf>
    <xf numFmtId="0" fontId="7" fillId="21" borderId="37" xfId="35" applyFont="1" applyFill="1" applyBorder="1">
      <protection locked="0"/>
    </xf>
    <xf numFmtId="0" fontId="4" fillId="21" borderId="38" xfId="0" applyFont="1" applyFill="1" applyBorder="1" applyAlignment="1">
      <alignment vertical="center"/>
    </xf>
    <xf numFmtId="0" fontId="6" fillId="21" borderId="38" xfId="0" applyFont="1" applyFill="1" applyBorder="1" applyProtection="1">
      <protection hidden="1"/>
    </xf>
    <xf numFmtId="0" fontId="6" fillId="21" borderId="39" xfId="0" applyFont="1" applyFill="1" applyBorder="1" applyProtection="1">
      <protection hidden="1"/>
    </xf>
    <xf numFmtId="0" fontId="4" fillId="21" borderId="39" xfId="0" applyFont="1" applyFill="1" applyBorder="1" applyAlignment="1">
      <alignment vertical="center"/>
    </xf>
    <xf numFmtId="0" fontId="0" fillId="30" borderId="0" xfId="0" applyFill="1" applyBorder="1"/>
    <xf numFmtId="0" fontId="21" fillId="0" borderId="40" xfId="0" applyFont="1" applyFill="1" applyBorder="1" applyAlignment="1" applyProtection="1">
      <alignment vertical="center"/>
      <protection hidden="1"/>
    </xf>
    <xf numFmtId="1" fontId="21" fillId="0" borderId="40" xfId="0" applyNumberFormat="1" applyFont="1" applyFill="1" applyBorder="1" applyAlignment="1" applyProtection="1">
      <alignment vertical="center"/>
      <protection hidden="1"/>
    </xf>
    <xf numFmtId="3" fontId="21" fillId="0" borderId="41" xfId="0" applyNumberFormat="1" applyFont="1" applyBorder="1" applyProtection="1">
      <protection hidden="1"/>
    </xf>
    <xf numFmtId="0" fontId="21" fillId="0" borderId="41" xfId="0" applyFont="1" applyBorder="1" applyProtection="1">
      <protection hidden="1"/>
    </xf>
    <xf numFmtId="3" fontId="21" fillId="30" borderId="34" xfId="0" applyNumberFormat="1" applyFont="1" applyFill="1" applyBorder="1" applyProtection="1">
      <protection hidden="1"/>
    </xf>
    <xf numFmtId="3" fontId="21" fillId="0" borderId="42" xfId="0" applyNumberFormat="1" applyFont="1" applyBorder="1" applyProtection="1">
      <protection hidden="1"/>
    </xf>
    <xf numFmtId="0" fontId="21" fillId="0" borderId="42" xfId="0" applyFont="1" applyBorder="1" applyProtection="1">
      <protection hidden="1"/>
    </xf>
    <xf numFmtId="0" fontId="21" fillId="0" borderId="33" xfId="0" applyFont="1" applyBorder="1" applyAlignment="1" applyProtection="1">
      <alignment horizontal="center" vertical="center" wrapText="1"/>
      <protection hidden="1"/>
    </xf>
    <xf numFmtId="0" fontId="7" fillId="27" borderId="0" xfId="0" applyFont="1" applyFill="1" applyAlignment="1">
      <alignment horizontal="left" vertical="center"/>
    </xf>
    <xf numFmtId="3" fontId="10" fillId="21" borderId="15" xfId="0" applyNumberFormat="1" applyFont="1" applyFill="1" applyBorder="1" applyAlignment="1" applyProtection="1">
      <alignment horizontal="center"/>
    </xf>
    <xf numFmtId="0" fontId="4" fillId="0" borderId="0" xfId="0" applyFont="1"/>
    <xf numFmtId="0" fontId="55" fillId="0" borderId="0" xfId="0" applyFont="1"/>
    <xf numFmtId="0" fontId="4" fillId="0" borderId="0" xfId="0" applyFont="1" applyAlignment="1">
      <alignment horizontal="left" vertical="center" wrapText="1"/>
    </xf>
    <xf numFmtId="0" fontId="3" fillId="0" borderId="0" xfId="0" applyFont="1" applyAlignment="1">
      <alignment horizontal="left" vertical="center" wrapText="1"/>
    </xf>
    <xf numFmtId="0" fontId="43" fillId="0" borderId="0" xfId="51" applyFont="1" applyAlignment="1">
      <protection locked="0"/>
    </xf>
    <xf numFmtId="0" fontId="4" fillId="0" borderId="0" xfId="51" applyFont="1" applyAlignment="1">
      <protection locked="0"/>
    </xf>
    <xf numFmtId="0" fontId="3" fillId="0" borderId="0" xfId="35" applyFont="1" applyAlignment="1">
      <protection locked="0"/>
    </xf>
    <xf numFmtId="0" fontId="3" fillId="0" borderId="0" xfId="32" applyFont="1" applyFill="1" applyBorder="1" applyAlignment="1">
      <alignment horizontal="center" vertical="center"/>
      <protection locked="0"/>
    </xf>
    <xf numFmtId="0" fontId="3" fillId="0" borderId="0" xfId="51" applyFont="1" applyBorder="1" applyAlignment="1">
      <alignment horizontal="center"/>
      <protection locked="0"/>
    </xf>
    <xf numFmtId="0" fontId="3" fillId="0" borderId="0" xfId="29" applyFont="1" applyFill="1" applyBorder="1" applyAlignment="1">
      <alignment horizontal="center" vertical="center" wrapText="1"/>
      <protection locked="0"/>
    </xf>
    <xf numFmtId="1" fontId="3" fillId="0" borderId="0" xfId="29" quotePrefix="1" applyNumberFormat="1" applyFont="1" applyFill="1" applyBorder="1" applyAlignment="1">
      <alignment horizontal="center" vertical="center" wrapText="1"/>
      <protection locked="0"/>
    </xf>
    <xf numFmtId="0" fontId="43" fillId="0" borderId="0" xfId="51" applyFont="1" applyAlignment="1">
      <alignment horizontal="center"/>
      <protection locked="0"/>
    </xf>
    <xf numFmtId="0" fontId="160" fillId="35" borderId="12" xfId="56" applyFont="1" applyFill="1" applyBorder="1" applyAlignment="1">
      <alignment vertical="center"/>
      <protection locked="0"/>
    </xf>
    <xf numFmtId="0" fontId="160" fillId="35" borderId="12" xfId="27" applyNumberFormat="1" applyFont="1" applyFill="1" applyBorder="1" applyAlignment="1">
      <protection locked="0"/>
    </xf>
    <xf numFmtId="0" fontId="160" fillId="35" borderId="13" xfId="56" applyFont="1" applyFill="1" applyBorder="1" applyAlignment="1">
      <alignment vertical="center"/>
      <protection locked="0"/>
    </xf>
    <xf numFmtId="0" fontId="160" fillId="35" borderId="13" xfId="27" applyNumberFormat="1" applyFont="1" applyFill="1" applyBorder="1" applyAlignment="1">
      <protection locked="0"/>
    </xf>
    <xf numFmtId="0" fontId="160" fillId="35" borderId="0" xfId="27" applyNumberFormat="1" applyFont="1" applyFill="1" applyAlignment="1">
      <protection locked="0"/>
    </xf>
    <xf numFmtId="3" fontId="161" fillId="0" borderId="0" xfId="56" applyNumberFormat="1" applyFont="1" applyFill="1" applyBorder="1" applyAlignment="1" applyProtection="1">
      <alignment horizontal="left" vertical="center"/>
    </xf>
    <xf numFmtId="3" fontId="162" fillId="36" borderId="0" xfId="29" applyNumberFormat="1" applyFont="1" applyFill="1" applyBorder="1" applyAlignment="1" applyProtection="1">
      <alignment horizontal="center" vertical="center" wrapText="1"/>
    </xf>
    <xf numFmtId="0" fontId="162" fillId="36" borderId="0" xfId="0" applyFont="1" applyFill="1" applyBorder="1" applyAlignment="1" applyProtection="1">
      <alignment vertical="center" wrapText="1"/>
    </xf>
    <xf numFmtId="0" fontId="32" fillId="0" borderId="0" xfId="0" applyFont="1"/>
    <xf numFmtId="0" fontId="163" fillId="0" borderId="0" xfId="0" applyFont="1" applyBorder="1" applyProtection="1">
      <protection hidden="1"/>
    </xf>
    <xf numFmtId="1" fontId="164" fillId="0" borderId="0" xfId="0" applyNumberFormat="1" applyFont="1" applyBorder="1" applyAlignment="1" applyProtection="1">
      <alignment horizontal="center"/>
      <protection hidden="1"/>
    </xf>
    <xf numFmtId="3" fontId="165" fillId="0" borderId="0" xfId="0" applyNumberFormat="1" applyFont="1" applyBorder="1" applyAlignment="1" applyProtection="1">
      <alignment horizontal="center"/>
      <protection hidden="1"/>
    </xf>
    <xf numFmtId="0" fontId="165" fillId="0" borderId="0" xfId="0" applyFont="1" applyBorder="1" applyAlignment="1" applyProtection="1">
      <alignment horizontal="center"/>
      <protection hidden="1"/>
    </xf>
    <xf numFmtId="0" fontId="166" fillId="0" borderId="0" xfId="0" applyFont="1" applyBorder="1" applyAlignment="1" applyProtection="1">
      <alignment horizontal="left"/>
      <protection hidden="1"/>
    </xf>
    <xf numFmtId="3" fontId="167" fillId="0" borderId="0" xfId="0" applyNumberFormat="1" applyFont="1" applyBorder="1" applyAlignment="1" applyProtection="1">
      <alignment horizontal="center"/>
      <protection hidden="1"/>
    </xf>
    <xf numFmtId="1" fontId="163" fillId="0" borderId="0" xfId="0" applyNumberFormat="1" applyFont="1" applyBorder="1" applyProtection="1">
      <protection hidden="1"/>
    </xf>
    <xf numFmtId="1" fontId="168" fillId="0" borderId="0" xfId="0" applyNumberFormat="1" applyFont="1" applyBorder="1" applyAlignment="1" applyProtection="1">
      <alignment horizontal="center"/>
      <protection hidden="1"/>
    </xf>
    <xf numFmtId="1" fontId="169" fillId="0" borderId="0" xfId="0" applyNumberFormat="1" applyFont="1" applyBorder="1" applyAlignment="1" applyProtection="1">
      <alignment horizontal="center" vertical="center"/>
      <protection hidden="1"/>
    </xf>
    <xf numFmtId="0" fontId="170" fillId="0" borderId="0" xfId="0" applyFont="1" applyBorder="1" applyAlignment="1" applyProtection="1">
      <alignment vertical="center"/>
      <protection hidden="1"/>
    </xf>
    <xf numFmtId="1" fontId="164" fillId="0" borderId="0" xfId="0" applyNumberFormat="1" applyFont="1" applyBorder="1" applyAlignment="1" applyProtection="1">
      <alignment horizontal="left"/>
      <protection hidden="1"/>
    </xf>
    <xf numFmtId="1" fontId="165" fillId="0" borderId="0" xfId="0" applyNumberFormat="1" applyFont="1" applyBorder="1" applyAlignment="1" applyProtection="1">
      <alignment horizontal="center"/>
      <protection hidden="1"/>
    </xf>
    <xf numFmtId="1" fontId="165" fillId="0" borderId="0" xfId="0" applyNumberFormat="1" applyFont="1" applyBorder="1" applyAlignment="1" applyProtection="1">
      <alignment horizontal="left"/>
      <protection hidden="1"/>
    </xf>
    <xf numFmtId="169" fontId="165" fillId="0" borderId="0" xfId="0" applyNumberFormat="1" applyFont="1" applyBorder="1" applyAlignment="1" applyProtection="1">
      <alignment horizontal="center"/>
      <protection hidden="1"/>
    </xf>
    <xf numFmtId="3" fontId="95" fillId="0" borderId="19" xfId="50" applyNumberFormat="1" applyFont="1" applyBorder="1" applyAlignment="1" applyProtection="1">
      <alignment horizontal="center" vertical="center" wrapText="1"/>
      <protection hidden="1"/>
    </xf>
    <xf numFmtId="1" fontId="71" fillId="0" borderId="12" xfId="50" applyNumberFormat="1" applyFont="1" applyFill="1" applyBorder="1" applyAlignment="1" applyProtection="1">
      <alignment horizontal="center" vertical="center" wrapText="1"/>
      <protection hidden="1"/>
    </xf>
    <xf numFmtId="3" fontId="21" fillId="0" borderId="12" xfId="50" applyNumberFormat="1" applyFont="1" applyBorder="1" applyAlignment="1" applyProtection="1">
      <alignment vertical="center" wrapText="1"/>
      <protection hidden="1"/>
    </xf>
    <xf numFmtId="0" fontId="97" fillId="0" borderId="0" xfId="0" applyFont="1" applyAlignment="1" applyProtection="1">
      <alignment vertical="center"/>
      <protection hidden="1"/>
    </xf>
    <xf numFmtId="0" fontId="98" fillId="0" borderId="0" xfId="0" applyFont="1" applyAlignment="1" applyProtection="1">
      <alignment vertical="center"/>
      <protection hidden="1"/>
    </xf>
    <xf numFmtId="0" fontId="100" fillId="37" borderId="43" xfId="0" applyFont="1" applyFill="1" applyBorder="1" applyAlignment="1" applyProtection="1">
      <alignment vertical="center"/>
      <protection hidden="1"/>
    </xf>
    <xf numFmtId="0" fontId="97" fillId="37" borderId="43" xfId="0" applyFont="1" applyFill="1" applyBorder="1" applyAlignment="1" applyProtection="1">
      <alignment vertical="center"/>
      <protection hidden="1"/>
    </xf>
    <xf numFmtId="0" fontId="97" fillId="37" borderId="43" xfId="0" applyFont="1" applyFill="1" applyBorder="1" applyAlignment="1" applyProtection="1">
      <alignment vertical="center" wrapText="1"/>
      <protection hidden="1"/>
    </xf>
    <xf numFmtId="0" fontId="171" fillId="38" borderId="44" xfId="0" applyFont="1" applyFill="1" applyBorder="1" applyAlignment="1" applyProtection="1">
      <alignment horizontal="center" vertical="center"/>
      <protection locked="0" hidden="1"/>
    </xf>
    <xf numFmtId="0" fontId="100" fillId="0" borderId="0" xfId="0" applyFont="1" applyBorder="1" applyAlignment="1" applyProtection="1">
      <alignment vertical="center"/>
      <protection hidden="1"/>
    </xf>
    <xf numFmtId="0" fontId="97" fillId="0" borderId="0" xfId="0" applyFont="1" applyBorder="1" applyAlignment="1" applyProtection="1">
      <alignment vertical="center"/>
      <protection hidden="1"/>
    </xf>
    <xf numFmtId="0" fontId="97" fillId="0" borderId="0" xfId="0" applyFont="1" applyBorder="1" applyAlignment="1" applyProtection="1">
      <alignment vertical="center" wrapText="1"/>
      <protection hidden="1"/>
    </xf>
    <xf numFmtId="0" fontId="102" fillId="0" borderId="0" xfId="0" applyFont="1" applyAlignment="1" applyProtection="1">
      <alignment horizontal="center" vertical="center"/>
      <protection hidden="1"/>
    </xf>
    <xf numFmtId="0" fontId="103" fillId="0" borderId="0" xfId="0" applyFont="1" applyAlignment="1" applyProtection="1">
      <alignment vertical="center"/>
      <protection hidden="1"/>
    </xf>
    <xf numFmtId="0" fontId="104" fillId="37" borderId="43" xfId="0" applyFont="1" applyFill="1" applyBorder="1" applyAlignment="1" applyProtection="1">
      <alignment vertical="center"/>
      <protection hidden="1"/>
    </xf>
    <xf numFmtId="0" fontId="104" fillId="0" borderId="0" xfId="0" applyFont="1" applyBorder="1" applyAlignment="1" applyProtection="1">
      <alignment vertical="center"/>
      <protection hidden="1"/>
    </xf>
    <xf numFmtId="0" fontId="97" fillId="0" borderId="0" xfId="0" applyFont="1" applyBorder="1" applyAlignment="1" applyProtection="1">
      <alignment horizontal="left" vertical="center" wrapText="1"/>
      <protection hidden="1"/>
    </xf>
    <xf numFmtId="0" fontId="97" fillId="0" borderId="0" xfId="0" applyFont="1" applyAlignment="1" applyProtection="1">
      <alignment horizontal="left" vertical="center" wrapText="1"/>
      <protection hidden="1"/>
    </xf>
    <xf numFmtId="0" fontId="97" fillId="0" borderId="0" xfId="0" applyFont="1" applyAlignment="1" applyProtection="1">
      <alignment vertical="center" wrapText="1"/>
      <protection hidden="1"/>
    </xf>
    <xf numFmtId="0" fontId="105" fillId="0" borderId="0" xfId="0" applyFont="1" applyBorder="1" applyAlignment="1" applyProtection="1">
      <alignment vertical="center"/>
      <protection hidden="1"/>
    </xf>
    <xf numFmtId="169" fontId="171" fillId="38" borderId="44" xfId="0" applyNumberFormat="1" applyFont="1" applyFill="1" applyBorder="1" applyAlignment="1" applyProtection="1">
      <alignment horizontal="center" vertical="center"/>
      <protection locked="0" hidden="1"/>
    </xf>
    <xf numFmtId="0" fontId="102" fillId="0" borderId="45" xfId="0" applyFont="1" applyFill="1" applyBorder="1" applyAlignment="1" applyProtection="1">
      <alignment horizontal="center" vertical="center"/>
      <protection hidden="1"/>
    </xf>
    <xf numFmtId="3" fontId="171" fillId="38" borderId="44" xfId="0" applyNumberFormat="1" applyFont="1" applyFill="1" applyBorder="1" applyAlignment="1" applyProtection="1">
      <alignment horizontal="center" vertical="center"/>
      <protection locked="0" hidden="1"/>
    </xf>
    <xf numFmtId="0" fontId="102" fillId="0" borderId="46" xfId="0" applyFont="1" applyFill="1" applyBorder="1" applyAlignment="1" applyProtection="1">
      <alignment horizontal="center" vertical="center"/>
      <protection hidden="1"/>
    </xf>
    <xf numFmtId="0" fontId="171" fillId="38" borderId="47" xfId="0" applyFont="1" applyFill="1" applyBorder="1" applyAlignment="1" applyProtection="1">
      <alignment horizontal="center" vertical="center"/>
      <protection locked="0" hidden="1"/>
    </xf>
    <xf numFmtId="165" fontId="171" fillId="38" borderId="48" xfId="0" applyNumberFormat="1" applyFont="1" applyFill="1" applyBorder="1" applyAlignment="1" applyProtection="1">
      <alignment horizontal="center" vertical="center"/>
      <protection hidden="1"/>
    </xf>
    <xf numFmtId="165" fontId="171" fillId="38" borderId="49" xfId="0" applyNumberFormat="1" applyFont="1" applyFill="1" applyBorder="1" applyAlignment="1" applyProtection="1">
      <alignment horizontal="center" vertical="center"/>
      <protection hidden="1"/>
    </xf>
    <xf numFmtId="0" fontId="106" fillId="0" borderId="0" xfId="0" applyFont="1" applyAlignment="1" applyProtection="1">
      <alignment horizontal="left" vertical="center"/>
      <protection hidden="1"/>
    </xf>
    <xf numFmtId="0" fontId="97" fillId="0" borderId="0" xfId="0" applyFont="1" applyAlignment="1" applyProtection="1">
      <alignment vertical="center"/>
      <protection locked="0" hidden="1"/>
    </xf>
    <xf numFmtId="0" fontId="172" fillId="0" borderId="0" xfId="0" applyFont="1" applyAlignment="1" applyProtection="1">
      <alignment vertical="center"/>
      <protection hidden="1"/>
    </xf>
    <xf numFmtId="0" fontId="172" fillId="0" borderId="0" xfId="0" applyFont="1" applyFill="1" applyAlignment="1" applyProtection="1">
      <alignment vertical="center"/>
      <protection hidden="1"/>
    </xf>
    <xf numFmtId="0" fontId="97" fillId="0" borderId="0" xfId="0" applyFont="1" applyFill="1" applyAlignment="1" applyProtection="1">
      <alignment vertical="center"/>
      <protection hidden="1"/>
    </xf>
    <xf numFmtId="0" fontId="107" fillId="0" borderId="0" xfId="0" applyFont="1" applyAlignment="1" applyProtection="1">
      <alignment vertical="center"/>
      <protection hidden="1"/>
    </xf>
    <xf numFmtId="0" fontId="173" fillId="39" borderId="0" xfId="0" applyFont="1" applyFill="1" applyBorder="1" applyAlignment="1" applyProtection="1">
      <alignment horizontal="center" vertical="center"/>
      <protection hidden="1"/>
    </xf>
    <xf numFmtId="0" fontId="174" fillId="0" borderId="0" xfId="0" applyFont="1" applyFill="1" applyAlignment="1" applyProtection="1">
      <alignment vertical="center"/>
      <protection hidden="1"/>
    </xf>
    <xf numFmtId="0" fontId="109" fillId="0" borderId="0" xfId="0" applyFont="1" applyAlignment="1" applyProtection="1">
      <alignment horizontal="center" vertical="center"/>
      <protection hidden="1"/>
    </xf>
    <xf numFmtId="0" fontId="175" fillId="0" borderId="0" xfId="0" applyFont="1" applyFill="1" applyAlignment="1" applyProtection="1">
      <alignment vertical="center" wrapText="1"/>
      <protection hidden="1"/>
    </xf>
    <xf numFmtId="0" fontId="109" fillId="0" borderId="0" xfId="0" applyFont="1" applyAlignment="1" applyProtection="1">
      <alignment vertical="center"/>
      <protection hidden="1"/>
    </xf>
    <xf numFmtId="0" fontId="176" fillId="0" borderId="50" xfId="0" applyFont="1" applyFill="1" applyBorder="1" applyAlignment="1" applyProtection="1">
      <alignment vertical="center"/>
      <protection hidden="1"/>
    </xf>
    <xf numFmtId="3" fontId="176" fillId="0" borderId="50" xfId="0" applyNumberFormat="1" applyFont="1" applyFill="1" applyBorder="1" applyAlignment="1" applyProtection="1">
      <alignment horizontal="center" vertical="center"/>
      <protection hidden="1"/>
    </xf>
    <xf numFmtId="0" fontId="110" fillId="0" borderId="51" xfId="0" applyFont="1" applyBorder="1" applyAlignment="1" applyProtection="1">
      <alignment vertical="center"/>
      <protection hidden="1"/>
    </xf>
    <xf numFmtId="3" fontId="107" fillId="36" borderId="51" xfId="0" applyNumberFormat="1" applyFont="1" applyFill="1" applyBorder="1" applyAlignment="1" applyProtection="1">
      <alignment horizontal="center" vertical="center"/>
      <protection hidden="1"/>
    </xf>
    <xf numFmtId="3" fontId="177" fillId="0" borderId="0" xfId="0" quotePrefix="1" applyNumberFormat="1" applyFont="1" applyFill="1" applyAlignment="1" applyProtection="1">
      <alignment horizontal="center" vertical="center" wrapText="1"/>
      <protection hidden="1"/>
    </xf>
    <xf numFmtId="3" fontId="107" fillId="40" borderId="51" xfId="0" applyNumberFormat="1" applyFont="1" applyFill="1" applyBorder="1" applyAlignment="1" applyProtection="1">
      <alignment horizontal="center" vertical="center"/>
      <protection hidden="1"/>
    </xf>
    <xf numFmtId="3" fontId="97" fillId="0" borderId="0" xfId="0" applyNumberFormat="1" applyFont="1" applyAlignment="1" applyProtection="1">
      <alignment vertical="center"/>
      <protection hidden="1"/>
    </xf>
    <xf numFmtId="3" fontId="178" fillId="41" borderId="51" xfId="0" applyNumberFormat="1" applyFont="1" applyFill="1" applyBorder="1" applyAlignment="1" applyProtection="1">
      <alignment horizontal="center" vertical="center"/>
      <protection hidden="1"/>
    </xf>
    <xf numFmtId="3" fontId="178" fillId="41" borderId="0" xfId="0" applyNumberFormat="1" applyFont="1" applyFill="1" applyBorder="1" applyAlignment="1" applyProtection="1">
      <alignment horizontal="center" vertical="center"/>
      <protection hidden="1"/>
    </xf>
    <xf numFmtId="16" fontId="176" fillId="42" borderId="0" xfId="0" quotePrefix="1" applyNumberFormat="1" applyFont="1" applyFill="1" applyBorder="1" applyAlignment="1" applyProtection="1">
      <alignment vertical="center"/>
      <protection hidden="1"/>
    </xf>
    <xf numFmtId="3" fontId="176" fillId="42" borderId="0" xfId="0" quotePrefix="1" applyNumberFormat="1" applyFont="1" applyFill="1" applyBorder="1" applyAlignment="1" applyProtection="1">
      <alignment horizontal="center" vertical="center"/>
      <protection hidden="1"/>
    </xf>
    <xf numFmtId="0" fontId="111" fillId="0" borderId="0" xfId="0" applyFont="1" applyAlignment="1" applyProtection="1">
      <alignment vertical="center"/>
      <protection hidden="1"/>
    </xf>
    <xf numFmtId="3" fontId="107" fillId="0" borderId="0" xfId="0" applyNumberFormat="1" applyFont="1" applyAlignment="1" applyProtection="1">
      <alignment horizontal="center" vertical="center"/>
      <protection hidden="1"/>
    </xf>
    <xf numFmtId="17" fontId="176" fillId="0" borderId="0" xfId="0" quotePrefix="1" applyNumberFormat="1" applyFont="1" applyFill="1" applyBorder="1" applyAlignment="1" applyProtection="1">
      <alignment vertical="center"/>
      <protection hidden="1"/>
    </xf>
    <xf numFmtId="3" fontId="176" fillId="0" borderId="0" xfId="0" quotePrefix="1" applyNumberFormat="1" applyFont="1" applyFill="1" applyBorder="1" applyAlignment="1" applyProtection="1">
      <alignment horizontal="center" vertical="center"/>
      <protection hidden="1"/>
    </xf>
    <xf numFmtId="0" fontId="111" fillId="0" borderId="51" xfId="0" applyFont="1" applyBorder="1" applyAlignment="1" applyProtection="1">
      <alignment vertical="center"/>
      <protection hidden="1"/>
    </xf>
    <xf numFmtId="0" fontId="176" fillId="42" borderId="0" xfId="0" applyFont="1" applyFill="1" applyBorder="1" applyAlignment="1" applyProtection="1">
      <alignment vertical="center"/>
      <protection hidden="1"/>
    </xf>
    <xf numFmtId="3" fontId="176" fillId="42" borderId="0" xfId="0" applyNumberFormat="1" applyFont="1" applyFill="1" applyBorder="1" applyAlignment="1" applyProtection="1">
      <alignment horizontal="center" vertical="center"/>
      <protection hidden="1"/>
    </xf>
    <xf numFmtId="0" fontId="176" fillId="0" borderId="0" xfId="0" applyFont="1" applyFill="1" applyBorder="1" applyAlignment="1" applyProtection="1">
      <alignment vertical="center"/>
      <protection hidden="1"/>
    </xf>
    <xf numFmtId="3" fontId="176" fillId="0" borderId="0" xfId="0" applyNumberFormat="1" applyFont="1" applyFill="1" applyBorder="1" applyAlignment="1" applyProtection="1">
      <alignment horizontal="center" vertical="center"/>
      <protection hidden="1"/>
    </xf>
    <xf numFmtId="0" fontId="112" fillId="0" borderId="0" xfId="0" applyFont="1" applyAlignment="1" applyProtection="1">
      <alignment vertical="center"/>
      <protection hidden="1"/>
    </xf>
    <xf numFmtId="3" fontId="97" fillId="0" borderId="0" xfId="0" applyNumberFormat="1" applyFont="1" applyAlignment="1" applyProtection="1">
      <alignment horizontal="center" vertical="center"/>
      <protection hidden="1"/>
    </xf>
    <xf numFmtId="169" fontId="107" fillId="36" borderId="51" xfId="0" applyNumberFormat="1" applyFont="1" applyFill="1" applyBorder="1" applyAlignment="1" applyProtection="1">
      <alignment horizontal="center" vertical="center"/>
      <protection hidden="1"/>
    </xf>
    <xf numFmtId="169" fontId="107" fillId="40" borderId="51" xfId="0" applyNumberFormat="1" applyFont="1" applyFill="1" applyBorder="1" applyAlignment="1" applyProtection="1">
      <alignment horizontal="center" vertical="center"/>
      <protection hidden="1"/>
    </xf>
    <xf numFmtId="169" fontId="97" fillId="0" borderId="0" xfId="0" applyNumberFormat="1" applyFont="1" applyAlignment="1" applyProtection="1">
      <alignment vertical="center"/>
      <protection hidden="1"/>
    </xf>
    <xf numFmtId="169" fontId="178" fillId="41" borderId="51" xfId="0" applyNumberFormat="1" applyFont="1" applyFill="1" applyBorder="1" applyAlignment="1" applyProtection="1">
      <alignment horizontal="center" vertical="center"/>
      <protection hidden="1"/>
    </xf>
    <xf numFmtId="0" fontId="113" fillId="29" borderId="0" xfId="0" applyFont="1" applyFill="1" applyBorder="1" applyAlignment="1" applyProtection="1">
      <alignment vertical="center"/>
      <protection hidden="1"/>
    </xf>
    <xf numFmtId="3" fontId="114" fillId="29" borderId="0" xfId="0" applyNumberFormat="1" applyFont="1" applyFill="1" applyBorder="1" applyAlignment="1" applyProtection="1">
      <alignment horizontal="center" vertical="center"/>
      <protection hidden="1"/>
    </xf>
    <xf numFmtId="3" fontId="172" fillId="0" borderId="0" xfId="0" applyNumberFormat="1" applyFont="1" applyFill="1" applyAlignment="1" applyProtection="1">
      <alignment vertical="center"/>
      <protection hidden="1"/>
    </xf>
    <xf numFmtId="169" fontId="172" fillId="0" borderId="0" xfId="0" applyNumberFormat="1" applyFont="1" applyFill="1" applyAlignment="1" applyProtection="1">
      <alignment vertical="center"/>
      <protection hidden="1"/>
    </xf>
    <xf numFmtId="0" fontId="179" fillId="39" borderId="0" xfId="0" applyFont="1" applyFill="1" applyBorder="1" applyAlignment="1" applyProtection="1">
      <alignment horizontal="center" vertical="center"/>
      <protection hidden="1"/>
    </xf>
    <xf numFmtId="0" fontId="97" fillId="0" borderId="0" xfId="0" applyFont="1" applyAlignment="1" applyProtection="1">
      <alignment horizontal="center" vertical="center"/>
      <protection locked="0" hidden="1"/>
    </xf>
    <xf numFmtId="0" fontId="116" fillId="0" borderId="0" xfId="0" applyFont="1" applyAlignment="1" applyProtection="1">
      <alignment horizontal="center" vertical="center"/>
      <protection hidden="1"/>
    </xf>
    <xf numFmtId="0" fontId="180" fillId="0" borderId="0" xfId="0" applyFont="1" applyProtection="1">
      <protection hidden="1"/>
    </xf>
    <xf numFmtId="0" fontId="180" fillId="0" borderId="0" xfId="0" applyFont="1" applyBorder="1" applyProtection="1">
      <protection hidden="1"/>
    </xf>
    <xf numFmtId="0" fontId="62" fillId="0" borderId="0" xfId="0" applyFont="1" applyBorder="1" applyAlignment="1" applyProtection="1">
      <alignment horizontal="center" vertical="center"/>
      <protection hidden="1"/>
    </xf>
    <xf numFmtId="0" fontId="163" fillId="0" borderId="0" xfId="0" applyFont="1" applyProtection="1">
      <protection hidden="1"/>
    </xf>
    <xf numFmtId="0" fontId="118" fillId="30" borderId="0" xfId="0" applyFont="1" applyFill="1" applyAlignment="1" applyProtection="1">
      <alignment vertical="center"/>
      <protection hidden="1"/>
    </xf>
    <xf numFmtId="0" fontId="119" fillId="30" borderId="0" xfId="0" applyFont="1" applyFill="1" applyAlignment="1" applyProtection="1">
      <alignment vertical="center"/>
      <protection hidden="1"/>
    </xf>
    <xf numFmtId="0" fontId="97" fillId="30" borderId="0" xfId="0" applyFont="1" applyFill="1" applyAlignment="1" applyProtection="1">
      <alignment vertical="center"/>
      <protection hidden="1"/>
    </xf>
    <xf numFmtId="0" fontId="102" fillId="30" borderId="0" xfId="0" applyFont="1" applyFill="1" applyAlignment="1" applyProtection="1">
      <alignment vertical="center"/>
      <protection hidden="1"/>
    </xf>
    <xf numFmtId="0" fontId="120" fillId="30" borderId="0" xfId="0" applyFont="1" applyFill="1" applyAlignment="1" applyProtection="1">
      <alignment horizontal="left" vertical="center"/>
      <protection hidden="1"/>
    </xf>
    <xf numFmtId="0" fontId="108" fillId="30" borderId="0" xfId="0" applyFont="1" applyFill="1" applyAlignment="1" applyProtection="1">
      <alignment vertical="center"/>
      <protection hidden="1"/>
    </xf>
    <xf numFmtId="0" fontId="102" fillId="30" borderId="0" xfId="0" applyFont="1" applyFill="1" applyAlignment="1" applyProtection="1">
      <alignment horizontal="right" vertical="center"/>
      <protection hidden="1"/>
    </xf>
    <xf numFmtId="172" fontId="101" fillId="30" borderId="0" xfId="0" applyNumberFormat="1" applyFont="1" applyFill="1" applyAlignment="1" applyProtection="1">
      <alignment vertical="center"/>
      <protection hidden="1"/>
    </xf>
    <xf numFmtId="0" fontId="122" fillId="30" borderId="0" xfId="0" applyFont="1" applyFill="1" applyAlignment="1" applyProtection="1">
      <alignment vertical="center"/>
      <protection hidden="1"/>
    </xf>
    <xf numFmtId="0" fontId="123" fillId="30" borderId="0" xfId="0" applyFont="1" applyFill="1" applyAlignment="1" applyProtection="1">
      <alignment vertical="center"/>
      <protection hidden="1"/>
    </xf>
    <xf numFmtId="0" fontId="124" fillId="30" borderId="0" xfId="0" applyFont="1" applyFill="1" applyAlignment="1" applyProtection="1">
      <alignment vertical="center"/>
      <protection hidden="1"/>
    </xf>
    <xf numFmtId="0" fontId="97" fillId="30" borderId="0" xfId="0" applyFont="1" applyFill="1" applyAlignment="1" applyProtection="1">
      <alignment horizontal="center" vertical="center" wrapText="1"/>
      <protection hidden="1"/>
    </xf>
    <xf numFmtId="0" fontId="97" fillId="30" borderId="0" xfId="0" applyFont="1" applyFill="1" applyBorder="1" applyAlignment="1" applyProtection="1">
      <alignment horizontal="left" vertical="center"/>
      <protection hidden="1"/>
    </xf>
    <xf numFmtId="0" fontId="97" fillId="30" borderId="0" xfId="0" applyFont="1" applyFill="1" applyBorder="1" applyAlignment="1" applyProtection="1">
      <alignment horizontal="center" vertical="center"/>
      <protection hidden="1"/>
    </xf>
    <xf numFmtId="0" fontId="125" fillId="30" borderId="52" xfId="0" applyFont="1" applyFill="1" applyBorder="1" applyAlignment="1" applyProtection="1">
      <alignment horizontal="left" vertical="center"/>
      <protection hidden="1"/>
    </xf>
    <xf numFmtId="1" fontId="125" fillId="30" borderId="52" xfId="0" applyNumberFormat="1" applyFont="1" applyFill="1" applyBorder="1" applyAlignment="1" applyProtection="1">
      <alignment horizontal="center" vertical="center"/>
      <protection hidden="1"/>
    </xf>
    <xf numFmtId="0" fontId="106" fillId="30" borderId="0" xfId="0" applyFont="1" applyFill="1" applyBorder="1" applyAlignment="1" applyProtection="1">
      <alignment vertical="center"/>
      <protection hidden="1"/>
    </xf>
    <xf numFmtId="3" fontId="109" fillId="30" borderId="53" xfId="0" applyNumberFormat="1" applyFont="1" applyFill="1" applyBorder="1" applyAlignment="1" applyProtection="1">
      <alignment horizontal="center" vertical="center"/>
      <protection hidden="1"/>
    </xf>
    <xf numFmtId="3" fontId="109" fillId="30" borderId="0" xfId="0" applyNumberFormat="1" applyFont="1" applyFill="1" applyBorder="1" applyAlignment="1" applyProtection="1">
      <alignment horizontal="center" vertical="center"/>
      <protection hidden="1"/>
    </xf>
    <xf numFmtId="16" fontId="106" fillId="30" borderId="53" xfId="0" quotePrefix="1" applyNumberFormat="1" applyFont="1" applyFill="1" applyBorder="1" applyAlignment="1" applyProtection="1">
      <alignment vertical="center"/>
      <protection hidden="1"/>
    </xf>
    <xf numFmtId="17" fontId="106" fillId="30" borderId="53" xfId="0" quotePrefix="1" applyNumberFormat="1" applyFont="1" applyFill="1" applyBorder="1" applyAlignment="1" applyProtection="1">
      <alignment vertical="center"/>
      <protection hidden="1"/>
    </xf>
    <xf numFmtId="0" fontId="106" fillId="30" borderId="53" xfId="0" applyFont="1" applyFill="1" applyBorder="1" applyAlignment="1" applyProtection="1">
      <alignment vertical="center"/>
      <protection hidden="1"/>
    </xf>
    <xf numFmtId="0" fontId="106" fillId="30" borderId="54" xfId="0" applyFont="1" applyFill="1" applyBorder="1" applyAlignment="1" applyProtection="1">
      <alignment vertical="center"/>
      <protection hidden="1"/>
    </xf>
    <xf numFmtId="3" fontId="109" fillId="30" borderId="54" xfId="0" applyNumberFormat="1" applyFont="1" applyFill="1" applyBorder="1" applyAlignment="1" applyProtection="1">
      <alignment horizontal="center" vertical="center"/>
      <protection hidden="1"/>
    </xf>
    <xf numFmtId="0" fontId="126" fillId="29" borderId="0" xfId="0" applyFont="1" applyFill="1" applyBorder="1" applyAlignment="1" applyProtection="1">
      <alignment vertical="center"/>
      <protection hidden="1"/>
    </xf>
    <xf numFmtId="3" fontId="127" fillId="29" borderId="0" xfId="0" applyNumberFormat="1" applyFont="1" applyFill="1" applyBorder="1" applyAlignment="1" applyProtection="1">
      <alignment horizontal="center" vertical="center"/>
      <protection hidden="1"/>
    </xf>
    <xf numFmtId="0" fontId="109" fillId="31" borderId="0" xfId="0" quotePrefix="1" applyFont="1" applyFill="1" applyBorder="1" applyAlignment="1" applyProtection="1">
      <alignment vertical="center"/>
      <protection hidden="1"/>
    </xf>
    <xf numFmtId="3" fontId="109" fillId="31" borderId="0" xfId="0" quotePrefix="1" applyNumberFormat="1" applyFont="1" applyFill="1" applyBorder="1" applyAlignment="1" applyProtection="1">
      <alignment horizontal="center" vertical="center"/>
      <protection hidden="1"/>
    </xf>
    <xf numFmtId="0" fontId="109" fillId="31" borderId="53" xfId="0" quotePrefix="1" applyFont="1" applyFill="1" applyBorder="1" applyAlignment="1" applyProtection="1">
      <alignment vertical="center"/>
      <protection hidden="1"/>
    </xf>
    <xf numFmtId="3" fontId="109" fillId="31" borderId="53" xfId="0" applyNumberFormat="1" applyFont="1" applyFill="1" applyBorder="1" applyAlignment="1" applyProtection="1">
      <alignment horizontal="center" vertical="center"/>
      <protection hidden="1"/>
    </xf>
    <xf numFmtId="0" fontId="109" fillId="31" borderId="53" xfId="0" applyFont="1" applyFill="1" applyBorder="1" applyAlignment="1" applyProtection="1">
      <alignment vertical="center"/>
      <protection hidden="1"/>
    </xf>
    <xf numFmtId="0" fontId="97" fillId="30" borderId="54" xfId="0" applyFont="1" applyFill="1" applyBorder="1" applyAlignment="1" applyProtection="1">
      <alignment vertical="center"/>
      <protection hidden="1"/>
    </xf>
    <xf numFmtId="0" fontId="107" fillId="0" borderId="0" xfId="0" applyFont="1" applyBorder="1" applyAlignment="1" applyProtection="1">
      <alignment vertical="center"/>
      <protection hidden="1"/>
    </xf>
    <xf numFmtId="0" fontId="109" fillId="30" borderId="0" xfId="0" applyFont="1" applyFill="1" applyBorder="1" applyAlignment="1" applyProtection="1">
      <alignment vertical="center"/>
      <protection hidden="1"/>
    </xf>
    <xf numFmtId="0" fontId="109" fillId="30" borderId="0" xfId="0" applyFont="1" applyFill="1" applyBorder="1" applyAlignment="1" applyProtection="1">
      <alignment horizontal="center" vertical="center"/>
      <protection hidden="1"/>
    </xf>
    <xf numFmtId="0" fontId="109" fillId="30" borderId="0" xfId="0" applyFont="1" applyFill="1" applyBorder="1" applyAlignment="1" applyProtection="1">
      <alignment horizontal="left" vertical="center"/>
      <protection hidden="1"/>
    </xf>
    <xf numFmtId="0" fontId="109" fillId="30" borderId="53" xfId="0" applyFont="1" applyFill="1" applyBorder="1" applyAlignment="1" applyProtection="1">
      <alignment vertical="center"/>
      <protection hidden="1"/>
    </xf>
    <xf numFmtId="3" fontId="109" fillId="30" borderId="53" xfId="0" quotePrefix="1" applyNumberFormat="1" applyFont="1" applyFill="1" applyBorder="1" applyAlignment="1" applyProtection="1">
      <alignment horizontal="center" vertical="center"/>
      <protection hidden="1"/>
    </xf>
    <xf numFmtId="0" fontId="109" fillId="30" borderId="54" xfId="0" applyFont="1" applyFill="1" applyBorder="1" applyAlignment="1" applyProtection="1">
      <alignment vertical="center"/>
      <protection hidden="1"/>
    </xf>
    <xf numFmtId="3" fontId="109" fillId="30" borderId="54" xfId="0" quotePrefix="1" applyNumberFormat="1" applyFont="1" applyFill="1" applyBorder="1" applyAlignment="1" applyProtection="1">
      <alignment horizontal="center" vertical="center"/>
      <protection hidden="1"/>
    </xf>
    <xf numFmtId="0" fontId="127" fillId="29" borderId="0" xfId="0" applyFont="1" applyFill="1" applyBorder="1" applyAlignment="1" applyProtection="1">
      <alignment vertical="center"/>
      <protection hidden="1"/>
    </xf>
    <xf numFmtId="0" fontId="97" fillId="0" borderId="0" xfId="0" applyFont="1" applyProtection="1">
      <protection hidden="1"/>
    </xf>
    <xf numFmtId="0" fontId="97" fillId="0" borderId="0" xfId="0" applyFont="1" applyAlignment="1" applyProtection="1">
      <alignment horizontal="center"/>
      <protection hidden="1"/>
    </xf>
    <xf numFmtId="0" fontId="130" fillId="0" borderId="0" xfId="0" applyFont="1" applyProtection="1">
      <protection hidden="1"/>
    </xf>
    <xf numFmtId="0" fontId="120" fillId="0" borderId="0" xfId="0" applyFont="1" applyProtection="1">
      <protection hidden="1"/>
    </xf>
    <xf numFmtId="0" fontId="102" fillId="0" borderId="0" xfId="0" applyFont="1" applyProtection="1">
      <protection hidden="1"/>
    </xf>
    <xf numFmtId="0" fontId="181" fillId="0" borderId="0" xfId="0" applyFont="1" applyProtection="1">
      <protection hidden="1"/>
    </xf>
    <xf numFmtId="0" fontId="132" fillId="0" borderId="0" xfId="0" applyFont="1" applyProtection="1">
      <protection hidden="1"/>
    </xf>
    <xf numFmtId="0" fontId="130" fillId="0" borderId="0" xfId="50" applyFont="1" applyBorder="1" applyAlignment="1" applyProtection="1">
      <alignment horizontal="left" wrapText="1"/>
      <protection hidden="1"/>
    </xf>
    <xf numFmtId="0" fontId="97" fillId="21" borderId="55" xfId="0" applyFont="1" applyFill="1" applyBorder="1" applyAlignment="1" applyProtection="1">
      <alignment vertical="center"/>
      <protection hidden="1"/>
    </xf>
    <xf numFmtId="0" fontId="107" fillId="0" borderId="0" xfId="0" applyFont="1" applyAlignment="1" applyProtection="1">
      <alignment horizontal="center"/>
      <protection locked="0" hidden="1"/>
    </xf>
    <xf numFmtId="0" fontId="107" fillId="0" borderId="0" xfId="0" applyFont="1" applyAlignment="1" applyProtection="1">
      <alignment horizontal="center" vertical="center" wrapText="1"/>
      <protection locked="0" hidden="1"/>
    </xf>
    <xf numFmtId="0" fontId="105" fillId="0" borderId="12" xfId="0" quotePrefix="1" applyFont="1" applyFill="1" applyBorder="1" applyAlignment="1" applyProtection="1">
      <alignment horizontal="left" indent="1"/>
      <protection hidden="1"/>
    </xf>
    <xf numFmtId="3" fontId="115" fillId="33" borderId="12" xfId="0" applyNumberFormat="1" applyFont="1" applyFill="1" applyBorder="1" applyProtection="1">
      <protection locked="0" hidden="1"/>
    </xf>
    <xf numFmtId="0" fontId="134" fillId="0" borderId="0" xfId="0" applyFont="1" applyProtection="1">
      <protection hidden="1"/>
    </xf>
    <xf numFmtId="0" fontId="105" fillId="0" borderId="12" xfId="0" quotePrefix="1" applyFont="1" applyFill="1" applyBorder="1" applyAlignment="1" applyProtection="1">
      <protection hidden="1"/>
    </xf>
    <xf numFmtId="3" fontId="115" fillId="33" borderId="12" xfId="0" applyNumberFormat="1" applyFont="1" applyFill="1" applyBorder="1" applyProtection="1">
      <protection hidden="1"/>
    </xf>
    <xf numFmtId="3" fontId="115" fillId="31" borderId="12" xfId="0" applyNumberFormat="1" applyFont="1" applyFill="1" applyBorder="1" applyProtection="1">
      <protection hidden="1"/>
    </xf>
    <xf numFmtId="16" fontId="105" fillId="0" borderId="12" xfId="0" quotePrefix="1" applyNumberFormat="1" applyFont="1" applyFill="1" applyBorder="1" applyAlignment="1" applyProtection="1">
      <alignment horizontal="left" indent="1"/>
      <protection hidden="1"/>
    </xf>
    <xf numFmtId="16" fontId="105" fillId="0" borderId="12" xfId="0" quotePrefix="1" applyNumberFormat="1" applyFont="1" applyFill="1" applyBorder="1" applyAlignment="1" applyProtection="1">
      <protection hidden="1"/>
    </xf>
    <xf numFmtId="17" fontId="105" fillId="0" borderId="12" xfId="0" quotePrefix="1" applyNumberFormat="1" applyFont="1" applyFill="1" applyBorder="1" applyAlignment="1" applyProtection="1">
      <alignment horizontal="left" indent="1"/>
      <protection hidden="1"/>
    </xf>
    <xf numFmtId="17" fontId="105" fillId="0" borderId="12" xfId="0" quotePrefix="1" applyNumberFormat="1" applyFont="1" applyFill="1" applyBorder="1" applyAlignment="1" applyProtection="1">
      <protection hidden="1"/>
    </xf>
    <xf numFmtId="0" fontId="105" fillId="0" borderId="12" xfId="0" applyFont="1" applyFill="1" applyBorder="1" applyAlignment="1" applyProtection="1">
      <alignment horizontal="left" indent="1"/>
      <protection hidden="1"/>
    </xf>
    <xf numFmtId="0" fontId="105" fillId="0" borderId="12" xfId="0" applyFont="1" applyFill="1" applyBorder="1" applyAlignment="1" applyProtection="1">
      <protection hidden="1"/>
    </xf>
    <xf numFmtId="0" fontId="97" fillId="0" borderId="56" xfId="0" applyFont="1" applyBorder="1" applyProtection="1">
      <protection hidden="1"/>
    </xf>
    <xf numFmtId="0" fontId="97" fillId="0" borderId="0" xfId="0" applyFont="1" applyBorder="1" applyProtection="1">
      <protection hidden="1"/>
    </xf>
    <xf numFmtId="0" fontId="97" fillId="0" borderId="57" xfId="0" applyFont="1" applyBorder="1" applyProtection="1">
      <protection hidden="1"/>
    </xf>
    <xf numFmtId="0" fontId="97" fillId="0" borderId="58" xfId="0" applyFont="1" applyBorder="1" applyProtection="1">
      <protection hidden="1"/>
    </xf>
    <xf numFmtId="0" fontId="130" fillId="0" borderId="0" xfId="50" applyFont="1" applyBorder="1" applyAlignment="1" applyProtection="1">
      <alignment wrapText="1"/>
      <protection hidden="1"/>
    </xf>
    <xf numFmtId="3" fontId="115" fillId="32" borderId="12" xfId="0" applyNumberFormat="1" applyFont="1" applyFill="1" applyBorder="1" applyProtection="1">
      <protection hidden="1"/>
    </xf>
    <xf numFmtId="3" fontId="115" fillId="0" borderId="12" xfId="0" applyNumberFormat="1" applyFont="1" applyFill="1" applyBorder="1" applyProtection="1">
      <protection hidden="1"/>
    </xf>
    <xf numFmtId="0" fontId="115" fillId="0" borderId="0" xfId="0" applyFont="1" applyProtection="1">
      <protection hidden="1"/>
    </xf>
    <xf numFmtId="3" fontId="105" fillId="0" borderId="12" xfId="0" applyNumberFormat="1" applyFont="1" applyFill="1" applyBorder="1" applyAlignment="1" applyProtection="1">
      <alignment horizontal="right"/>
      <protection hidden="1"/>
    </xf>
    <xf numFmtId="3" fontId="138" fillId="0" borderId="0" xfId="0" applyNumberFormat="1" applyFont="1" applyFill="1" applyBorder="1" applyAlignment="1" applyProtection="1">
      <alignment horizontal="center" vertical="center" wrapText="1"/>
      <protection hidden="1"/>
    </xf>
    <xf numFmtId="0" fontId="134" fillId="0" borderId="0" xfId="0" applyFont="1" applyProtection="1">
      <protection locked="0" hidden="1"/>
    </xf>
    <xf numFmtId="0" fontId="134" fillId="0" borderId="0" xfId="0" applyFont="1" applyAlignment="1" applyProtection="1">
      <alignment horizontal="right"/>
      <protection locked="0" hidden="1"/>
    </xf>
    <xf numFmtId="0" fontId="134" fillId="0" borderId="0" xfId="0" applyFont="1" applyAlignment="1" applyProtection="1">
      <alignment horizontal="right" vertical="center"/>
      <protection locked="0" hidden="1"/>
    </xf>
    <xf numFmtId="0" fontId="115" fillId="31" borderId="0" xfId="0" applyFont="1" applyFill="1" applyBorder="1" applyAlignment="1" applyProtection="1">
      <alignment horizontal="left" vertical="center"/>
      <protection hidden="1"/>
    </xf>
    <xf numFmtId="0" fontId="97" fillId="0" borderId="0" xfId="0" applyFont="1" applyFill="1" applyProtection="1">
      <protection hidden="1"/>
    </xf>
    <xf numFmtId="0" fontId="140" fillId="0" borderId="0" xfId="0" applyFont="1" applyAlignment="1" applyProtection="1">
      <alignment horizontal="center"/>
      <protection hidden="1"/>
    </xf>
    <xf numFmtId="0" fontId="130" fillId="0" borderId="0" xfId="0" applyFont="1" applyBorder="1" applyAlignment="1" applyProtection="1">
      <alignment horizontal="left" wrapText="1"/>
      <protection hidden="1"/>
    </xf>
    <xf numFmtId="0" fontId="130" fillId="0" borderId="0" xfId="52" applyFont="1" applyBorder="1" applyAlignment="1" applyProtection="1">
      <alignment horizontal="left" wrapText="1"/>
      <protection hidden="1"/>
    </xf>
    <xf numFmtId="0" fontId="101" fillId="0" borderId="0" xfId="0" applyFont="1" applyProtection="1">
      <protection hidden="1"/>
    </xf>
    <xf numFmtId="0" fontId="101" fillId="0" borderId="0" xfId="0" applyFont="1" applyFill="1" applyProtection="1">
      <protection hidden="1"/>
    </xf>
    <xf numFmtId="0" fontId="141" fillId="0" borderId="0" xfId="0" applyFont="1" applyProtection="1">
      <protection hidden="1"/>
    </xf>
    <xf numFmtId="0" fontId="96" fillId="0" borderId="0" xfId="40" applyFont="1" applyAlignment="1" applyProtection="1">
      <protection hidden="1"/>
    </xf>
    <xf numFmtId="0" fontId="102" fillId="0" borderId="0" xfId="0" applyFont="1" applyAlignment="1" applyProtection="1">
      <alignment horizontal="center"/>
      <protection hidden="1"/>
    </xf>
    <xf numFmtId="0" fontId="107" fillId="0" borderId="0" xfId="0" applyFont="1" applyProtection="1">
      <protection hidden="1"/>
    </xf>
    <xf numFmtId="0" fontId="102" fillId="0" borderId="12" xfId="0" applyFont="1" applyBorder="1" applyAlignment="1" applyProtection="1">
      <alignment horizontal="center"/>
      <protection hidden="1"/>
    </xf>
    <xf numFmtId="3" fontId="97" fillId="0" borderId="12" xfId="0" applyNumberFormat="1" applyFont="1" applyBorder="1" applyProtection="1">
      <protection hidden="1"/>
    </xf>
    <xf numFmtId="165" fontId="97" fillId="0" borderId="12" xfId="0" applyNumberFormat="1" applyFont="1" applyBorder="1" applyAlignment="1" applyProtection="1">
      <alignment horizontal="center"/>
      <protection hidden="1"/>
    </xf>
    <xf numFmtId="0" fontId="102" fillId="0" borderId="0" xfId="0" applyFont="1" applyFill="1" applyAlignment="1" applyProtection="1">
      <alignment horizontal="center"/>
      <protection hidden="1"/>
    </xf>
    <xf numFmtId="3" fontId="102" fillId="0" borderId="0" xfId="0" applyNumberFormat="1" applyFont="1" applyFill="1" applyBorder="1" applyAlignment="1" applyProtection="1">
      <alignment horizontal="center" vertical="center"/>
      <protection hidden="1"/>
    </xf>
    <xf numFmtId="3" fontId="105" fillId="0" borderId="12" xfId="0" applyNumberFormat="1" applyFont="1" applyFill="1" applyBorder="1" applyAlignment="1" applyProtection="1">
      <alignment horizontal="center"/>
      <protection hidden="1"/>
    </xf>
    <xf numFmtId="166" fontId="97" fillId="0" borderId="12" xfId="0" applyNumberFormat="1" applyFont="1" applyFill="1" applyBorder="1" applyAlignment="1" applyProtection="1">
      <alignment horizontal="center"/>
      <protection locked="0" hidden="1"/>
    </xf>
    <xf numFmtId="3" fontId="97" fillId="0" borderId="12" xfId="0" applyNumberFormat="1" applyFont="1" applyFill="1" applyBorder="1" applyAlignment="1" applyProtection="1">
      <alignment horizontal="center" vertical="center"/>
      <protection hidden="1"/>
    </xf>
    <xf numFmtId="0" fontId="97" fillId="0" borderId="0" xfId="0" applyFont="1" applyProtection="1">
      <protection locked="0" hidden="1"/>
    </xf>
    <xf numFmtId="3" fontId="100" fillId="0" borderId="12" xfId="0" applyNumberFormat="1" applyFont="1" applyFill="1" applyBorder="1" applyAlignment="1" applyProtection="1">
      <alignment horizontal="left"/>
      <protection hidden="1"/>
    </xf>
    <xf numFmtId="3" fontId="115" fillId="21" borderId="12" xfId="0" applyNumberFormat="1" applyFont="1" applyFill="1" applyBorder="1" applyAlignment="1" applyProtection="1">
      <alignment horizontal="center"/>
      <protection hidden="1"/>
    </xf>
    <xf numFmtId="0" fontId="97" fillId="0" borderId="0" xfId="0" applyFont="1"/>
    <xf numFmtId="164" fontId="102" fillId="0" borderId="0" xfId="0" applyNumberFormat="1" applyFont="1" applyAlignment="1" applyProtection="1">
      <alignment horizontal="center" vertical="center"/>
      <protection hidden="1"/>
    </xf>
    <xf numFmtId="3" fontId="100" fillId="0" borderId="59" xfId="0" applyNumberFormat="1" applyFont="1" applyFill="1" applyBorder="1" applyAlignment="1" applyProtection="1">
      <alignment horizontal="center"/>
      <protection hidden="1"/>
    </xf>
    <xf numFmtId="0" fontId="97" fillId="0" borderId="12" xfId="0" applyFont="1" applyBorder="1" applyAlignment="1" applyProtection="1">
      <alignment horizontal="right" vertical="top" wrapText="1"/>
      <protection hidden="1"/>
    </xf>
    <xf numFmtId="0" fontId="106" fillId="0" borderId="25" xfId="0" applyFont="1" applyBorder="1" applyProtection="1">
      <protection hidden="1"/>
    </xf>
    <xf numFmtId="0" fontId="109" fillId="0" borderId="25" xfId="0" applyFont="1" applyBorder="1" applyProtection="1">
      <protection hidden="1"/>
    </xf>
    <xf numFmtId="0" fontId="97" fillId="0" borderId="25" xfId="0" applyFont="1" applyBorder="1" applyProtection="1">
      <protection hidden="1"/>
    </xf>
    <xf numFmtId="0" fontId="120" fillId="0" borderId="0" xfId="0" applyFont="1" applyProtection="1">
      <protection locked="0" hidden="1"/>
    </xf>
    <xf numFmtId="0" fontId="102" fillId="0" borderId="60" xfId="0" applyFont="1" applyFill="1" applyBorder="1" applyProtection="1">
      <protection hidden="1"/>
    </xf>
    <xf numFmtId="0" fontId="97" fillId="0" borderId="43" xfId="0" applyFont="1" applyFill="1" applyBorder="1" applyProtection="1">
      <protection hidden="1"/>
    </xf>
    <xf numFmtId="0" fontId="97" fillId="0" borderId="61" xfId="0" applyFont="1" applyFill="1" applyBorder="1" applyProtection="1">
      <protection hidden="1"/>
    </xf>
    <xf numFmtId="0" fontId="97" fillId="0" borderId="62" xfId="0" applyFont="1" applyFill="1" applyBorder="1" applyProtection="1">
      <protection hidden="1"/>
    </xf>
    <xf numFmtId="0" fontId="97" fillId="0" borderId="29" xfId="0" applyFont="1" applyFill="1" applyBorder="1" applyProtection="1">
      <protection locked="0" hidden="1"/>
    </xf>
    <xf numFmtId="0" fontId="97" fillId="0" borderId="29" xfId="0" applyFont="1" applyFill="1" applyBorder="1" applyProtection="1">
      <protection hidden="1"/>
    </xf>
    <xf numFmtId="0" fontId="102" fillId="21" borderId="0" xfId="0" applyFont="1" applyFill="1" applyAlignment="1" applyProtection="1">
      <alignment horizontal="left" indent="3"/>
      <protection locked="0" hidden="1"/>
    </xf>
    <xf numFmtId="0" fontId="97" fillId="0" borderId="0" xfId="0" applyFont="1" applyAlignment="1" applyProtection="1">
      <alignment vertical="top"/>
      <protection hidden="1"/>
    </xf>
    <xf numFmtId="0" fontId="144" fillId="0" borderId="0" xfId="0" applyFont="1" applyAlignment="1" applyProtection="1">
      <alignment horizontal="center"/>
      <protection hidden="1"/>
    </xf>
    <xf numFmtId="0" fontId="103" fillId="0" borderId="0" xfId="0" applyFont="1" applyAlignment="1" applyProtection="1">
      <alignment horizontal="center" vertical="center" wrapText="1"/>
      <protection hidden="1"/>
    </xf>
    <xf numFmtId="0" fontId="145" fillId="0" borderId="12" xfId="0" applyFont="1" applyBorder="1" applyAlignment="1" applyProtection="1">
      <alignment horizontal="center"/>
      <protection hidden="1"/>
    </xf>
    <xf numFmtId="3" fontId="97" fillId="21" borderId="12" xfId="0" applyNumberFormat="1" applyFont="1" applyFill="1" applyBorder="1" applyProtection="1">
      <protection locked="0" hidden="1"/>
    </xf>
    <xf numFmtId="0" fontId="105" fillId="0" borderId="0" xfId="0" applyFont="1" applyProtection="1">
      <protection hidden="1"/>
    </xf>
    <xf numFmtId="3" fontId="107" fillId="31" borderId="12" xfId="0" applyNumberFormat="1" applyFont="1" applyFill="1" applyBorder="1" applyProtection="1">
      <protection hidden="1"/>
    </xf>
    <xf numFmtId="0" fontId="102" fillId="0" borderId="25" xfId="0" applyFont="1" applyBorder="1" applyProtection="1">
      <protection hidden="1"/>
    </xf>
    <xf numFmtId="0" fontId="107" fillId="0" borderId="0" xfId="0" applyFont="1" applyAlignment="1" applyProtection="1">
      <alignment vertical="center" wrapText="1"/>
      <protection hidden="1"/>
    </xf>
    <xf numFmtId="0" fontId="97" fillId="0" borderId="0" xfId="0" applyFont="1" applyAlignment="1" applyProtection="1">
      <protection hidden="1"/>
    </xf>
    <xf numFmtId="0" fontId="116" fillId="0" borderId="0" xfId="0" applyFont="1" applyAlignment="1" applyProtection="1">
      <protection hidden="1"/>
    </xf>
    <xf numFmtId="0" fontId="115" fillId="0" borderId="0" xfId="0" applyFont="1" applyAlignment="1" applyProtection="1">
      <protection locked="0" hidden="1"/>
    </xf>
    <xf numFmtId="0" fontId="115" fillId="0" borderId="0" xfId="0" applyFont="1" applyAlignment="1" applyProtection="1">
      <protection hidden="1"/>
    </xf>
    <xf numFmtId="0" fontId="115" fillId="0" borderId="0" xfId="0" applyFont="1" applyFill="1" applyProtection="1">
      <protection hidden="1"/>
    </xf>
    <xf numFmtId="0" fontId="115" fillId="0" borderId="0" xfId="0" applyFont="1" applyBorder="1" applyAlignment="1" applyProtection="1">
      <protection hidden="1"/>
    </xf>
    <xf numFmtId="0" fontId="103" fillId="0" borderId="38" xfId="0" applyFont="1" applyBorder="1" applyAlignment="1" applyProtection="1">
      <alignment horizontal="center"/>
      <protection hidden="1"/>
    </xf>
    <xf numFmtId="0" fontId="103" fillId="0" borderId="0" xfId="0" applyFont="1" applyBorder="1" applyAlignment="1" applyProtection="1">
      <alignment horizontal="center"/>
      <protection hidden="1"/>
    </xf>
    <xf numFmtId="0" fontId="107" fillId="0" borderId="0" xfId="0" applyFont="1" applyBorder="1" applyAlignment="1" applyProtection="1">
      <alignment horizontal="center"/>
      <protection hidden="1"/>
    </xf>
    <xf numFmtId="0" fontId="115" fillId="0" borderId="0" xfId="0" applyFont="1" applyBorder="1" applyProtection="1">
      <protection hidden="1"/>
    </xf>
    <xf numFmtId="0" fontId="116" fillId="0" borderId="0" xfId="0" applyFont="1" applyBorder="1" applyProtection="1">
      <protection hidden="1"/>
    </xf>
    <xf numFmtId="0" fontId="100" fillId="0" borderId="10" xfId="0" applyFont="1" applyFill="1" applyBorder="1" applyAlignment="1" applyProtection="1">
      <alignment wrapText="1"/>
      <protection hidden="1"/>
    </xf>
    <xf numFmtId="0" fontId="107" fillId="0" borderId="13" xfId="29" applyFont="1" applyFill="1" applyBorder="1" applyAlignment="1" applyProtection="1">
      <alignment horizontal="center" vertical="center" wrapText="1"/>
      <protection locked="0" hidden="1"/>
    </xf>
    <xf numFmtId="0" fontId="107" fillId="0" borderId="10" xfId="29" applyFont="1" applyFill="1" applyBorder="1" applyAlignment="1" applyProtection="1">
      <alignment horizontal="center" vertical="center" wrapText="1"/>
      <protection locked="0" hidden="1"/>
    </xf>
    <xf numFmtId="0" fontId="96" fillId="0" borderId="10" xfId="0" applyFont="1" applyFill="1" applyBorder="1" applyAlignment="1" applyProtection="1">
      <alignment horizontal="center" vertical="center" wrapText="1"/>
      <protection hidden="1"/>
    </xf>
    <xf numFmtId="0" fontId="138" fillId="0" borderId="10" xfId="0" applyFont="1" applyFill="1" applyBorder="1" applyAlignment="1" applyProtection="1">
      <alignment horizontal="left"/>
      <protection hidden="1"/>
    </xf>
    <xf numFmtId="3" fontId="100" fillId="0" borderId="10" xfId="0" applyNumberFormat="1" applyFont="1" applyFill="1" applyBorder="1" applyAlignment="1" applyProtection="1">
      <alignment horizontal="left"/>
      <protection hidden="1"/>
    </xf>
    <xf numFmtId="3" fontId="138" fillId="0" borderId="10" xfId="0" applyNumberFormat="1" applyFont="1" applyFill="1" applyBorder="1" applyAlignment="1" applyProtection="1">
      <alignment horizontal="left"/>
      <protection hidden="1"/>
    </xf>
    <xf numFmtId="3" fontId="138" fillId="0" borderId="10" xfId="0" applyNumberFormat="1" applyFont="1" applyFill="1" applyBorder="1" applyAlignment="1" applyProtection="1">
      <alignment horizontal="right"/>
      <protection hidden="1"/>
    </xf>
    <xf numFmtId="0" fontId="138" fillId="0" borderId="0" xfId="0" applyFont="1" applyFill="1" applyBorder="1" applyAlignment="1" applyProtection="1">
      <alignment horizontal="left"/>
      <protection hidden="1"/>
    </xf>
    <xf numFmtId="3" fontId="138" fillId="21" borderId="16" xfId="0" applyNumberFormat="1" applyFont="1" applyFill="1" applyBorder="1" applyAlignment="1" applyProtection="1">
      <alignment horizontal="right"/>
      <protection hidden="1"/>
    </xf>
    <xf numFmtId="3" fontId="138" fillId="0" borderId="16" xfId="0" applyNumberFormat="1" applyFont="1" applyFill="1" applyBorder="1" applyAlignment="1" applyProtection="1">
      <alignment horizontal="right"/>
      <protection hidden="1"/>
    </xf>
    <xf numFmtId="4" fontId="138" fillId="0" borderId="16" xfId="0" applyNumberFormat="1" applyFont="1" applyFill="1" applyBorder="1" applyAlignment="1" applyProtection="1">
      <alignment horizontal="right"/>
      <protection locked="0" hidden="1"/>
    </xf>
    <xf numFmtId="0" fontId="103" fillId="0" borderId="0" xfId="0" applyFont="1" applyProtection="1">
      <protection hidden="1"/>
    </xf>
    <xf numFmtId="0" fontId="100" fillId="0" borderId="38" xfId="0" applyFont="1" applyFill="1" applyBorder="1" applyAlignment="1" applyProtection="1">
      <alignment horizontal="left"/>
      <protection hidden="1"/>
    </xf>
    <xf numFmtId="3" fontId="138" fillId="0" borderId="63" xfId="0" applyNumberFormat="1" applyFont="1" applyFill="1" applyBorder="1" applyAlignment="1" applyProtection="1">
      <alignment horizontal="right"/>
      <protection hidden="1"/>
    </xf>
    <xf numFmtId="0" fontId="115" fillId="0" borderId="38" xfId="0" applyFont="1" applyFill="1" applyBorder="1" applyAlignment="1" applyProtection="1">
      <alignment horizontal="left" wrapText="1"/>
      <protection hidden="1"/>
    </xf>
    <xf numFmtId="4" fontId="115" fillId="0" borderId="38" xfId="0" applyNumberFormat="1" applyFont="1" applyFill="1" applyBorder="1" applyAlignment="1" applyProtection="1">
      <alignment horizontal="right"/>
      <protection hidden="1"/>
    </xf>
    <xf numFmtId="0" fontId="138" fillId="0" borderId="10" xfId="0" applyFont="1" applyFill="1" applyBorder="1" applyAlignment="1" applyProtection="1">
      <alignment horizontal="right" wrapText="1"/>
      <protection hidden="1"/>
    </xf>
    <xf numFmtId="4" fontId="138" fillId="21" borderId="21" xfId="0" applyNumberFormat="1" applyFont="1" applyFill="1" applyBorder="1" applyAlignment="1" applyProtection="1">
      <alignment horizontal="center"/>
      <protection locked="0" hidden="1"/>
    </xf>
    <xf numFmtId="4" fontId="138" fillId="0" borderId="21" xfId="0" applyNumberFormat="1" applyFont="1" applyFill="1" applyBorder="1" applyAlignment="1" applyProtection="1">
      <alignment horizontal="right"/>
      <protection hidden="1"/>
    </xf>
    <xf numFmtId="4" fontId="138" fillId="0" borderId="21" xfId="0" applyNumberFormat="1" applyFont="1" applyFill="1" applyBorder="1" applyAlignment="1" applyProtection="1">
      <alignment horizontal="center"/>
      <protection locked="0" hidden="1"/>
    </xf>
    <xf numFmtId="0" fontId="146" fillId="21" borderId="25" xfId="0" applyFont="1" applyFill="1" applyBorder="1" applyProtection="1">
      <protection locked="0" hidden="1"/>
    </xf>
    <xf numFmtId="0" fontId="97" fillId="0" borderId="12" xfId="0" applyFont="1" applyFill="1" applyBorder="1" applyAlignment="1" applyProtection="1">
      <alignment vertical="center"/>
      <protection hidden="1"/>
    </xf>
    <xf numFmtId="0" fontId="115" fillId="0" borderId="12" xfId="0" applyFont="1" applyFill="1" applyBorder="1" applyAlignment="1" applyProtection="1">
      <alignment horizontal="center" vertical="center"/>
      <protection hidden="1"/>
    </xf>
    <xf numFmtId="0" fontId="146" fillId="21" borderId="38" xfId="0" applyFont="1" applyFill="1" applyBorder="1" applyProtection="1">
      <protection hidden="1"/>
    </xf>
    <xf numFmtId="0" fontId="115" fillId="0" borderId="12" xfId="0" applyFont="1" applyFill="1" applyBorder="1" applyAlignment="1" applyProtection="1">
      <alignment vertical="center"/>
      <protection hidden="1"/>
    </xf>
    <xf numFmtId="0" fontId="115" fillId="21" borderId="12" xfId="0" applyFont="1" applyFill="1" applyBorder="1" applyProtection="1">
      <protection hidden="1"/>
    </xf>
    <xf numFmtId="168" fontId="115" fillId="0" borderId="12" xfId="0" applyNumberFormat="1" applyFont="1" applyFill="1" applyBorder="1" applyAlignment="1" applyProtection="1">
      <alignment horizontal="right" vertical="center"/>
      <protection hidden="1"/>
    </xf>
    <xf numFmtId="3" fontId="115" fillId="0" borderId="12" xfId="0" applyNumberFormat="1" applyFont="1" applyFill="1" applyBorder="1" applyAlignment="1" applyProtection="1">
      <alignment horizontal="right" vertical="center"/>
      <protection locked="0" hidden="1"/>
    </xf>
    <xf numFmtId="0" fontId="148" fillId="21" borderId="38" xfId="0" applyFont="1" applyFill="1" applyBorder="1" applyProtection="1">
      <protection locked="0" hidden="1"/>
    </xf>
    <xf numFmtId="0" fontId="115" fillId="0" borderId="12" xfId="0" applyFont="1" applyBorder="1" applyProtection="1">
      <protection hidden="1"/>
    </xf>
    <xf numFmtId="165" fontId="115" fillId="21" borderId="12" xfId="0" applyNumberFormat="1" applyFont="1" applyFill="1" applyBorder="1" applyAlignment="1" applyProtection="1">
      <alignment horizontal="center"/>
      <protection hidden="1"/>
    </xf>
    <xf numFmtId="0" fontId="102" fillId="0" borderId="0" xfId="0" applyFont="1" applyAlignment="1" applyProtection="1">
      <alignment vertical="center"/>
      <protection hidden="1"/>
    </xf>
    <xf numFmtId="0" fontId="141" fillId="0" borderId="0" xfId="0" applyFont="1" applyAlignment="1" applyProtection="1">
      <alignment horizontal="center"/>
      <protection locked="0" hidden="1"/>
    </xf>
    <xf numFmtId="0" fontId="149" fillId="0" borderId="0" xfId="0" applyFont="1" applyProtection="1">
      <protection hidden="1"/>
    </xf>
    <xf numFmtId="0" fontId="104" fillId="0" borderId="0" xfId="0" applyFont="1" applyAlignment="1" applyProtection="1">
      <alignment horizontal="center"/>
      <protection hidden="1"/>
    </xf>
    <xf numFmtId="1" fontId="97" fillId="0" borderId="0" xfId="0" applyNumberFormat="1" applyFont="1" applyProtection="1">
      <protection hidden="1"/>
    </xf>
    <xf numFmtId="3" fontId="105" fillId="0" borderId="12" xfId="0" applyNumberFormat="1" applyFont="1" applyBorder="1" applyProtection="1">
      <protection hidden="1"/>
    </xf>
    <xf numFmtId="1" fontId="105" fillId="0" borderId="12" xfId="0" applyNumberFormat="1" applyFont="1" applyBorder="1" applyProtection="1">
      <protection hidden="1"/>
    </xf>
    <xf numFmtId="0" fontId="150" fillId="0" borderId="0" xfId="0" applyFont="1" applyProtection="1">
      <protection hidden="1"/>
    </xf>
    <xf numFmtId="3" fontId="97" fillId="21" borderId="13" xfId="0" applyNumberFormat="1" applyFont="1" applyFill="1" applyBorder="1" applyAlignment="1" applyProtection="1">
      <protection locked="0" hidden="1"/>
    </xf>
    <xf numFmtId="1" fontId="105" fillId="0" borderId="12" xfId="0" quotePrefix="1" applyNumberFormat="1" applyFont="1" applyFill="1" applyBorder="1" applyAlignment="1" applyProtection="1">
      <alignment horizontal="left" indent="1"/>
      <protection hidden="1"/>
    </xf>
    <xf numFmtId="3" fontId="97" fillId="21" borderId="12" xfId="0" applyNumberFormat="1" applyFont="1" applyFill="1" applyBorder="1" applyAlignment="1" applyProtection="1">
      <protection locked="0" hidden="1"/>
    </xf>
    <xf numFmtId="1" fontId="105" fillId="0" borderId="12" xfId="0" quotePrefix="1" applyNumberFormat="1" applyFont="1" applyFill="1" applyBorder="1" applyAlignment="1" applyProtection="1">
      <protection hidden="1"/>
    </xf>
    <xf numFmtId="3" fontId="104" fillId="0" borderId="12" xfId="0" quotePrefix="1" applyNumberFormat="1" applyFont="1" applyFill="1" applyBorder="1" applyAlignment="1" applyProtection="1">
      <alignment horizontal="right" indent="1"/>
      <protection hidden="1"/>
    </xf>
    <xf numFmtId="3" fontId="97" fillId="0" borderId="0" xfId="0" applyNumberFormat="1" applyFont="1" applyProtection="1">
      <protection hidden="1"/>
    </xf>
    <xf numFmtId="0" fontId="132" fillId="0" borderId="33" xfId="0" applyFont="1" applyBorder="1" applyAlignment="1" applyProtection="1">
      <protection hidden="1"/>
    </xf>
    <xf numFmtId="0" fontId="132" fillId="0" borderId="33" xfId="0" applyFont="1" applyBorder="1" applyProtection="1">
      <protection hidden="1"/>
    </xf>
    <xf numFmtId="3" fontId="132" fillId="0" borderId="33" xfId="0" applyNumberFormat="1" applyFont="1" applyBorder="1" applyAlignment="1" applyProtection="1">
      <protection hidden="1"/>
    </xf>
    <xf numFmtId="0" fontId="116" fillId="0" borderId="0" xfId="0" applyFont="1" applyProtection="1">
      <protection hidden="1"/>
    </xf>
    <xf numFmtId="0" fontId="151" fillId="0" borderId="0" xfId="0" applyFont="1" applyProtection="1">
      <protection hidden="1"/>
    </xf>
    <xf numFmtId="3" fontId="151" fillId="0" borderId="0" xfId="0" applyNumberFormat="1" applyFont="1" applyProtection="1">
      <protection hidden="1"/>
    </xf>
    <xf numFmtId="0" fontId="151" fillId="0" borderId="0" xfId="0" applyFont="1" applyAlignment="1" applyProtection="1">
      <alignment horizontal="left"/>
      <protection hidden="1"/>
    </xf>
    <xf numFmtId="0" fontId="152" fillId="0" borderId="0" xfId="0" applyFont="1" applyAlignment="1" applyProtection="1">
      <alignment horizontal="left"/>
      <protection hidden="1"/>
    </xf>
    <xf numFmtId="0" fontId="115" fillId="0" borderId="0" xfId="0" applyFont="1" applyAlignment="1" applyProtection="1">
      <alignment horizontal="left"/>
      <protection hidden="1"/>
    </xf>
    <xf numFmtId="0" fontId="151" fillId="0" borderId="53" xfId="0" applyFont="1" applyBorder="1" applyProtection="1">
      <protection hidden="1"/>
    </xf>
    <xf numFmtId="3" fontId="151" fillId="0" borderId="53" xfId="0" applyNumberFormat="1" applyFont="1" applyBorder="1" applyProtection="1">
      <protection hidden="1"/>
    </xf>
    <xf numFmtId="0" fontId="115" fillId="0" borderId="19" xfId="0" applyFont="1" applyBorder="1" applyProtection="1">
      <protection hidden="1"/>
    </xf>
    <xf numFmtId="0" fontId="151" fillId="0" borderId="19" xfId="0" applyFont="1" applyBorder="1" applyProtection="1">
      <protection hidden="1"/>
    </xf>
    <xf numFmtId="0" fontId="153" fillId="0" borderId="19" xfId="0" applyFont="1" applyBorder="1" applyAlignment="1" applyProtection="1">
      <alignment horizontal="left"/>
      <protection hidden="1"/>
    </xf>
    <xf numFmtId="0" fontId="153" fillId="0" borderId="0" xfId="0" applyFont="1" applyAlignment="1" applyProtection="1">
      <alignment horizontal="left"/>
      <protection hidden="1"/>
    </xf>
    <xf numFmtId="0" fontId="177" fillId="0" borderId="0" xfId="0" applyFont="1" applyAlignment="1" applyProtection="1">
      <alignment vertical="center"/>
      <protection hidden="1"/>
    </xf>
    <xf numFmtId="0" fontId="174" fillId="0" borderId="0" xfId="0" applyFont="1" applyAlignment="1" applyProtection="1">
      <alignment vertical="center"/>
      <protection hidden="1"/>
    </xf>
    <xf numFmtId="0" fontId="182" fillId="0" borderId="0" xfId="0" applyFont="1" applyAlignment="1" applyProtection="1">
      <alignment horizontal="center" vertical="center"/>
      <protection hidden="1"/>
    </xf>
    <xf numFmtId="0" fontId="183" fillId="0" borderId="0" xfId="0" applyFont="1" applyProtection="1">
      <protection hidden="1"/>
    </xf>
    <xf numFmtId="1" fontId="165" fillId="0" borderId="0" xfId="0" applyNumberFormat="1" applyFont="1" applyProtection="1">
      <protection hidden="1"/>
    </xf>
    <xf numFmtId="0" fontId="167" fillId="0" borderId="0" xfId="0" applyFont="1" applyAlignment="1">
      <alignment vertical="center"/>
    </xf>
    <xf numFmtId="3" fontId="184" fillId="0" borderId="19" xfId="50" applyNumberFormat="1" applyFont="1" applyBorder="1" applyAlignment="1" applyProtection="1">
      <alignment horizontal="left" vertical="center" wrapText="1"/>
      <protection hidden="1"/>
    </xf>
    <xf numFmtId="0" fontId="184" fillId="0" borderId="0" xfId="0" applyFont="1" applyAlignment="1">
      <alignment horizontal="left" vertical="center"/>
    </xf>
    <xf numFmtId="0" fontId="101" fillId="0" borderId="0" xfId="0" applyFont="1" applyAlignment="1" applyProtection="1">
      <alignment vertical="center"/>
      <protection hidden="1"/>
    </xf>
    <xf numFmtId="0" fontId="185" fillId="0" borderId="0" xfId="0" applyFont="1" applyFill="1" applyBorder="1" applyAlignment="1" applyProtection="1">
      <alignment vertical="center"/>
      <protection hidden="1"/>
    </xf>
    <xf numFmtId="3" fontId="186" fillId="0" borderId="0" xfId="0" applyNumberFormat="1" applyFont="1" applyFill="1" applyBorder="1" applyAlignment="1" applyProtection="1">
      <alignment horizontal="center" vertical="center"/>
      <protection hidden="1"/>
    </xf>
    <xf numFmtId="3" fontId="187" fillId="0" borderId="0" xfId="0" applyNumberFormat="1" applyFont="1" applyFill="1" applyBorder="1" applyAlignment="1" applyProtection="1">
      <alignment vertical="center"/>
      <protection hidden="1"/>
    </xf>
    <xf numFmtId="0" fontId="187" fillId="0" borderId="0" xfId="0" applyFont="1" applyFill="1" applyBorder="1" applyProtection="1">
      <protection hidden="1"/>
    </xf>
    <xf numFmtId="0" fontId="7" fillId="0" borderId="0" xfId="0" applyFont="1" applyAlignment="1">
      <alignment vertical="center"/>
    </xf>
    <xf numFmtId="0" fontId="21" fillId="43" borderId="33" xfId="0" applyFont="1" applyFill="1" applyBorder="1" applyAlignment="1" applyProtection="1">
      <alignment horizontal="center" vertical="center" wrapText="1"/>
      <protection hidden="1"/>
    </xf>
    <xf numFmtId="3" fontId="4" fillId="0" borderId="0" xfId="0" applyNumberFormat="1" applyFont="1" applyAlignment="1">
      <alignment vertical="center"/>
    </xf>
    <xf numFmtId="0" fontId="43" fillId="0" borderId="0" xfId="0" applyFont="1"/>
    <xf numFmtId="3" fontId="188" fillId="36" borderId="0" xfId="29" applyNumberFormat="1" applyFont="1" applyFill="1" applyBorder="1" applyAlignment="1" applyProtection="1">
      <alignment horizontal="left" vertical="center" wrapText="1"/>
    </xf>
    <xf numFmtId="0" fontId="158" fillId="0" borderId="0" xfId="0" applyFont="1"/>
    <xf numFmtId="0" fontId="189" fillId="0" borderId="0" xfId="0" applyFont="1" applyFill="1" applyBorder="1" applyAlignment="1" applyProtection="1">
      <alignment vertical="center"/>
      <protection hidden="1"/>
    </xf>
    <xf numFmtId="169" fontId="190" fillId="0" borderId="0" xfId="0" applyNumberFormat="1" applyFont="1" applyFill="1" applyBorder="1" applyAlignment="1" applyProtection="1">
      <alignment horizontal="center" vertical="center"/>
      <protection hidden="1"/>
    </xf>
    <xf numFmtId="169" fontId="190" fillId="0" borderId="0" xfId="0" applyNumberFormat="1" applyFont="1" applyFill="1" applyBorder="1" applyAlignment="1" applyProtection="1">
      <alignment horizontal="center" vertical="center" wrapText="1"/>
      <protection hidden="1"/>
    </xf>
    <xf numFmtId="169" fontId="189" fillId="0" borderId="0" xfId="0" applyNumberFormat="1" applyFont="1" applyFill="1" applyBorder="1" applyAlignment="1" applyProtection="1">
      <alignment vertical="center"/>
      <protection hidden="1"/>
    </xf>
    <xf numFmtId="169" fontId="191" fillId="0" borderId="0" xfId="0" applyNumberFormat="1" applyFont="1" applyAlignment="1">
      <alignment horizontal="center"/>
    </xf>
    <xf numFmtId="169" fontId="191" fillId="0" borderId="0" xfId="0" applyNumberFormat="1" applyFont="1" applyFill="1" applyAlignment="1">
      <alignment horizontal="center"/>
    </xf>
    <xf numFmtId="169" fontId="4" fillId="0" borderId="0" xfId="0" applyNumberFormat="1" applyFont="1" applyAlignment="1">
      <alignment vertical="center"/>
    </xf>
    <xf numFmtId="170" fontId="10" fillId="0" borderId="0" xfId="0" applyNumberFormat="1" applyFont="1" applyFill="1" applyBorder="1" applyAlignment="1" applyProtection="1">
      <alignment horizontal="center"/>
    </xf>
    <xf numFmtId="0" fontId="97" fillId="44" borderId="0" xfId="0" applyFont="1" applyFill="1" applyProtection="1">
      <protection hidden="1"/>
    </xf>
    <xf numFmtId="0" fontId="177" fillId="0" borderId="0" xfId="0" applyFont="1" applyBorder="1" applyProtection="1">
      <protection hidden="1"/>
    </xf>
    <xf numFmtId="0" fontId="192" fillId="0" borderId="0" xfId="0" applyFont="1" applyFill="1" applyBorder="1"/>
    <xf numFmtId="0" fontId="193" fillId="0" borderId="0" xfId="0" applyFont="1" applyBorder="1" applyAlignment="1" applyProtection="1">
      <alignment horizontal="center"/>
      <protection hidden="1"/>
    </xf>
    <xf numFmtId="3" fontId="177" fillId="0" borderId="0" xfId="0" applyNumberFormat="1" applyFont="1" applyBorder="1" applyProtection="1">
      <protection hidden="1"/>
    </xf>
    <xf numFmtId="3" fontId="102" fillId="0" borderId="0" xfId="0" applyNumberFormat="1" applyFont="1" applyAlignment="1" applyProtection="1">
      <alignment horizontal="center"/>
      <protection hidden="1"/>
    </xf>
    <xf numFmtId="0" fontId="174" fillId="0" borderId="0" xfId="0" applyFont="1" applyProtection="1">
      <protection locked="0" hidden="1"/>
    </xf>
    <xf numFmtId="0" fontId="69" fillId="46" borderId="0" xfId="0" applyFont="1" applyFill="1" applyAlignment="1">
      <alignment vertical="center"/>
    </xf>
    <xf numFmtId="0" fontId="7" fillId="0" borderId="0" xfId="0" applyFont="1" applyAlignment="1">
      <alignment wrapText="1"/>
    </xf>
    <xf numFmtId="166" fontId="195" fillId="0" borderId="12" xfId="0" applyNumberFormat="1" applyFont="1" applyFill="1" applyBorder="1" applyAlignment="1" applyProtection="1">
      <alignment horizontal="center"/>
    </xf>
    <xf numFmtId="0" fontId="177" fillId="0" borderId="0" xfId="0" applyFont="1" applyAlignment="1" applyProtection="1">
      <alignment horizontal="center"/>
      <protection locked="0" hidden="1"/>
    </xf>
    <xf numFmtId="0" fontId="181" fillId="0" borderId="0" xfId="0" applyFont="1" applyAlignment="1" applyProtection="1">
      <alignment horizontal="center"/>
      <protection hidden="1"/>
    </xf>
    <xf numFmtId="0" fontId="182" fillId="0" borderId="0" xfId="0" applyFont="1" applyAlignment="1" applyProtection="1">
      <alignment horizontal="center"/>
      <protection hidden="1"/>
    </xf>
    <xf numFmtId="0" fontId="182" fillId="0" borderId="0" xfId="0" applyFont="1" applyProtection="1">
      <protection hidden="1"/>
    </xf>
    <xf numFmtId="0" fontId="174" fillId="0" borderId="0" xfId="0" applyFont="1" applyProtection="1">
      <protection hidden="1"/>
    </xf>
    <xf numFmtId="0" fontId="163" fillId="0" borderId="0" xfId="0" applyFont="1"/>
    <xf numFmtId="0" fontId="174" fillId="0" borderId="0" xfId="0" applyFont="1" applyBorder="1" applyProtection="1">
      <protection hidden="1"/>
    </xf>
    <xf numFmtId="0" fontId="181" fillId="0" borderId="0" xfId="0" applyFont="1" applyBorder="1" applyProtection="1">
      <protection hidden="1"/>
    </xf>
    <xf numFmtId="0" fontId="174" fillId="0" borderId="0" xfId="0" quotePrefix="1" applyFont="1" applyFill="1" applyBorder="1" applyAlignment="1" applyProtection="1">
      <alignment horizontal="left" indent="1"/>
      <protection hidden="1"/>
    </xf>
    <xf numFmtId="168" fontId="196" fillId="0" borderId="0" xfId="0" applyNumberFormat="1" applyFont="1" applyFill="1" applyBorder="1" applyAlignment="1" applyProtection="1">
      <alignment horizontal="center"/>
      <protection hidden="1"/>
    </xf>
    <xf numFmtId="0" fontId="163" fillId="0" borderId="0" xfId="0" applyFont="1" applyBorder="1"/>
    <xf numFmtId="16" fontId="174" fillId="0" borderId="0" xfId="0" quotePrefix="1" applyNumberFormat="1" applyFont="1" applyFill="1" applyBorder="1" applyAlignment="1" applyProtection="1">
      <alignment horizontal="left" indent="1"/>
      <protection hidden="1"/>
    </xf>
    <xf numFmtId="17" fontId="174" fillId="0" borderId="0" xfId="0" quotePrefix="1" applyNumberFormat="1" applyFont="1" applyFill="1" applyBorder="1" applyAlignment="1" applyProtection="1">
      <alignment horizontal="left" indent="1"/>
      <protection hidden="1"/>
    </xf>
    <xf numFmtId="0" fontId="174" fillId="0" borderId="0" xfId="0" applyFont="1" applyFill="1" applyBorder="1" applyAlignment="1" applyProtection="1">
      <alignment horizontal="left" indent="1"/>
      <protection hidden="1"/>
    </xf>
    <xf numFmtId="3" fontId="196" fillId="0" borderId="0" xfId="0" applyNumberFormat="1" applyFont="1" applyFill="1" applyBorder="1" applyProtection="1">
      <protection hidden="1"/>
    </xf>
    <xf numFmtId="0" fontId="172" fillId="0" borderId="0" xfId="0" applyFont="1" applyProtection="1">
      <protection hidden="1"/>
    </xf>
    <xf numFmtId="167" fontId="107" fillId="36" borderId="51" xfId="0" applyNumberFormat="1" applyFont="1" applyFill="1" applyBorder="1" applyAlignment="1" applyProtection="1">
      <alignment horizontal="center" vertical="center"/>
      <protection hidden="1"/>
    </xf>
    <xf numFmtId="167" fontId="107" fillId="40" borderId="51" xfId="0" applyNumberFormat="1" applyFont="1" applyFill="1" applyBorder="1" applyAlignment="1" applyProtection="1">
      <alignment horizontal="center" vertical="center"/>
      <protection hidden="1"/>
    </xf>
    <xf numFmtId="0" fontId="47" fillId="30" borderId="0" xfId="0" applyFont="1" applyFill="1" applyAlignment="1" applyProtection="1">
      <alignment horizontal="left" vertical="center" wrapText="1"/>
      <protection hidden="1"/>
    </xf>
    <xf numFmtId="0" fontId="94" fillId="30" borderId="0" xfId="40" applyFont="1" applyFill="1" applyAlignment="1" applyProtection="1">
      <alignment horizontal="left" vertical="center" wrapText="1"/>
      <protection hidden="1"/>
    </xf>
    <xf numFmtId="0" fontId="94" fillId="30" borderId="0" xfId="0" applyFont="1" applyFill="1" applyAlignment="1" applyProtection="1">
      <alignment horizontal="left" vertical="center" wrapText="1"/>
      <protection hidden="1"/>
    </xf>
    <xf numFmtId="0" fontId="56" fillId="30" borderId="0" xfId="0" applyFont="1" applyFill="1" applyAlignment="1" applyProtection="1">
      <alignment horizontal="center"/>
      <protection hidden="1"/>
    </xf>
    <xf numFmtId="0" fontId="78" fillId="30" borderId="0" xfId="0" applyFont="1" applyFill="1" applyAlignment="1" applyProtection="1">
      <alignment horizontal="center"/>
      <protection hidden="1"/>
    </xf>
    <xf numFmtId="0" fontId="46" fillId="30" borderId="0" xfId="0" applyFont="1" applyFill="1" applyAlignment="1" applyProtection="1">
      <alignment horizontal="left" vertical="center" wrapText="1"/>
      <protection hidden="1"/>
    </xf>
    <xf numFmtId="0" fontId="135" fillId="0" borderId="0" xfId="0" applyFont="1" applyAlignment="1" applyProtection="1">
      <alignment horizontal="center" vertical="center"/>
      <protection hidden="1"/>
    </xf>
    <xf numFmtId="0" fontId="97" fillId="0" borderId="0" xfId="0" applyFont="1" applyFill="1" applyAlignment="1" applyProtection="1">
      <alignment horizontal="center"/>
      <protection hidden="1"/>
    </xf>
    <xf numFmtId="3" fontId="138" fillId="0" borderId="19" xfId="0" applyNumberFormat="1" applyFont="1" applyFill="1" applyBorder="1" applyAlignment="1" applyProtection="1">
      <alignment horizontal="center" vertical="top" wrapText="1"/>
      <protection hidden="1"/>
    </xf>
    <xf numFmtId="3" fontId="138" fillId="0" borderId="0" xfId="0" applyNumberFormat="1" applyFont="1" applyFill="1" applyBorder="1" applyAlignment="1" applyProtection="1">
      <alignment horizontal="center" vertical="top" wrapText="1"/>
      <protection hidden="1"/>
    </xf>
    <xf numFmtId="0" fontId="131" fillId="29" borderId="0" xfId="40" applyFont="1" applyFill="1" applyAlignment="1" applyProtection="1">
      <alignment horizontal="center"/>
      <protection hidden="1"/>
    </xf>
    <xf numFmtId="0" fontId="97" fillId="0" borderId="0" xfId="0" applyFont="1" applyAlignment="1" applyProtection="1">
      <alignment horizontal="left" vertical="center" wrapText="1"/>
      <protection hidden="1"/>
    </xf>
    <xf numFmtId="0" fontId="139" fillId="34" borderId="0" xfId="40" applyFont="1" applyFill="1" applyAlignment="1" applyProtection="1">
      <alignment horizontal="center"/>
      <protection hidden="1"/>
    </xf>
    <xf numFmtId="0" fontId="116" fillId="0" borderId="0" xfId="0" applyFont="1" applyAlignment="1" applyProtection="1">
      <alignment horizontal="center" vertical="center" wrapText="1"/>
      <protection hidden="1"/>
    </xf>
    <xf numFmtId="0" fontId="116" fillId="0" borderId="0" xfId="0" applyFont="1" applyBorder="1" applyAlignment="1" applyProtection="1">
      <alignment horizontal="center" vertical="center" wrapText="1"/>
      <protection hidden="1"/>
    </xf>
    <xf numFmtId="0" fontId="115" fillId="0" borderId="0" xfId="0" applyFont="1" applyAlignment="1" applyProtection="1">
      <alignment horizontal="center" vertical="center" wrapText="1"/>
      <protection hidden="1"/>
    </xf>
    <xf numFmtId="0" fontId="115" fillId="0" borderId="0" xfId="0" applyFont="1" applyBorder="1" applyAlignment="1" applyProtection="1">
      <alignment horizontal="center" vertical="center" wrapText="1"/>
      <protection hidden="1"/>
    </xf>
    <xf numFmtId="0" fontId="99" fillId="0" borderId="64" xfId="0" applyFont="1" applyBorder="1" applyAlignment="1" applyProtection="1">
      <alignment horizontal="center"/>
      <protection hidden="1"/>
    </xf>
    <xf numFmtId="0" fontId="99" fillId="0" borderId="58" xfId="0" applyFont="1" applyBorder="1" applyAlignment="1" applyProtection="1">
      <alignment horizontal="center"/>
      <protection hidden="1"/>
    </xf>
    <xf numFmtId="0" fontId="99" fillId="0" borderId="65" xfId="0" applyFont="1" applyBorder="1" applyAlignment="1" applyProtection="1">
      <alignment horizontal="center"/>
      <protection hidden="1"/>
    </xf>
    <xf numFmtId="172" fontId="102" fillId="21" borderId="19" xfId="0" applyNumberFormat="1" applyFont="1" applyFill="1" applyBorder="1" applyAlignment="1" applyProtection="1">
      <alignment horizontal="center" vertical="center" wrapText="1"/>
      <protection locked="0" hidden="1"/>
    </xf>
    <xf numFmtId="0" fontId="106" fillId="0" borderId="38" xfId="0" applyFont="1" applyBorder="1" applyAlignment="1" applyProtection="1">
      <alignment horizontal="center"/>
      <protection hidden="1"/>
    </xf>
    <xf numFmtId="1" fontId="171" fillId="0" borderId="29" xfId="0" applyNumberFormat="1" applyFont="1" applyFill="1" applyBorder="1" applyAlignment="1" applyProtection="1">
      <alignment horizontal="center"/>
      <protection hidden="1"/>
    </xf>
    <xf numFmtId="1" fontId="171" fillId="0" borderId="30" xfId="0" applyNumberFormat="1" applyFont="1" applyFill="1" applyBorder="1" applyAlignment="1" applyProtection="1">
      <alignment horizontal="center"/>
      <protection hidden="1"/>
    </xf>
    <xf numFmtId="0" fontId="97" fillId="0" borderId="0" xfId="0" applyFont="1" applyAlignment="1" applyProtection="1">
      <alignment horizontal="center" vertical="center" wrapText="1"/>
      <protection hidden="1"/>
    </xf>
    <xf numFmtId="0" fontId="129" fillId="0" borderId="0" xfId="0" applyFont="1" applyAlignment="1" applyProtection="1">
      <alignment horizontal="left" vertical="center" wrapText="1"/>
      <protection hidden="1"/>
    </xf>
    <xf numFmtId="0" fontId="97" fillId="21" borderId="38" xfId="0" applyFont="1" applyFill="1" applyBorder="1" applyAlignment="1" applyProtection="1">
      <alignment horizontal="center" vertical="top"/>
      <protection hidden="1"/>
    </xf>
    <xf numFmtId="0" fontId="142" fillId="0" borderId="0" xfId="0" applyFont="1" applyAlignment="1" applyProtection="1">
      <alignment horizontal="center" vertical="center" wrapText="1"/>
      <protection hidden="1"/>
    </xf>
    <xf numFmtId="0" fontId="119" fillId="0" borderId="0" xfId="0" applyFont="1" applyBorder="1" applyAlignment="1" applyProtection="1">
      <alignment horizontal="center"/>
      <protection hidden="1"/>
    </xf>
    <xf numFmtId="0" fontId="120" fillId="21" borderId="12" xfId="0" applyFont="1" applyFill="1" applyBorder="1" applyAlignment="1" applyProtection="1">
      <alignment horizontal="left" vertical="center" wrapText="1"/>
      <protection locked="0" hidden="1"/>
    </xf>
    <xf numFmtId="0" fontId="102" fillId="21" borderId="13" xfId="0" applyFont="1" applyFill="1" applyBorder="1" applyAlignment="1" applyProtection="1">
      <alignment horizontal="center" vertical="center"/>
      <protection locked="0" hidden="1"/>
    </xf>
    <xf numFmtId="0" fontId="128" fillId="0" borderId="38" xfId="40" applyFont="1" applyBorder="1" applyAlignment="1" applyProtection="1">
      <alignment horizontal="left" wrapText="1"/>
      <protection hidden="1"/>
    </xf>
    <xf numFmtId="0" fontId="128" fillId="0" borderId="38" xfId="0" applyFont="1" applyBorder="1" applyAlignment="1" applyProtection="1">
      <alignment horizontal="left" wrapText="1"/>
      <protection hidden="1"/>
    </xf>
    <xf numFmtId="0" fontId="97" fillId="0" borderId="69" xfId="0" applyFont="1" applyBorder="1" applyAlignment="1" applyProtection="1">
      <alignment horizontal="left" vertical="center" wrapText="1"/>
      <protection hidden="1"/>
    </xf>
    <xf numFmtId="0" fontId="97" fillId="0" borderId="70" xfId="0" applyFont="1" applyBorder="1" applyAlignment="1" applyProtection="1">
      <alignment horizontal="left" vertical="center" wrapText="1"/>
      <protection hidden="1"/>
    </xf>
    <xf numFmtId="0" fontId="97" fillId="0" borderId="71" xfId="0" applyFont="1" applyBorder="1" applyAlignment="1" applyProtection="1">
      <alignment horizontal="left" vertical="center" wrapText="1"/>
      <protection hidden="1"/>
    </xf>
    <xf numFmtId="0" fontId="97" fillId="0" borderId="72" xfId="0" applyFont="1" applyBorder="1" applyAlignment="1" applyProtection="1">
      <alignment horizontal="left" vertical="center" wrapText="1"/>
      <protection hidden="1"/>
    </xf>
    <xf numFmtId="0" fontId="97" fillId="0" borderId="0" xfId="0" applyFont="1" applyBorder="1" applyAlignment="1" applyProtection="1">
      <alignment horizontal="left" vertical="center" wrapText="1"/>
      <protection hidden="1"/>
    </xf>
    <xf numFmtId="0" fontId="97" fillId="0" borderId="73" xfId="0" applyFont="1" applyBorder="1" applyAlignment="1" applyProtection="1">
      <alignment horizontal="left" vertical="center" wrapText="1"/>
      <protection hidden="1"/>
    </xf>
    <xf numFmtId="0" fontId="133" fillId="33" borderId="0" xfId="0" applyFont="1" applyFill="1" applyAlignment="1" applyProtection="1">
      <alignment horizontal="center" vertical="center" wrapText="1"/>
      <protection hidden="1"/>
    </xf>
    <xf numFmtId="0" fontId="136" fillId="0" borderId="72" xfId="0" applyFont="1" applyBorder="1" applyAlignment="1" applyProtection="1">
      <alignment horizontal="left" vertical="center" wrapText="1"/>
      <protection hidden="1"/>
    </xf>
    <xf numFmtId="0" fontId="136" fillId="0" borderId="0" xfId="0" applyFont="1" applyBorder="1" applyAlignment="1" applyProtection="1">
      <alignment horizontal="left" vertical="center" wrapText="1"/>
      <protection hidden="1"/>
    </xf>
    <xf numFmtId="0" fontId="136" fillId="0" borderId="73" xfId="0" applyFont="1" applyBorder="1" applyAlignment="1" applyProtection="1">
      <alignment horizontal="left" vertical="center" wrapText="1"/>
      <protection hidden="1"/>
    </xf>
    <xf numFmtId="0" fontId="136" fillId="0" borderId="74" xfId="0" applyFont="1" applyBorder="1" applyAlignment="1" applyProtection="1">
      <alignment horizontal="left" vertical="center" wrapText="1"/>
      <protection hidden="1"/>
    </xf>
    <xf numFmtId="0" fontId="136" fillId="0" borderId="75" xfId="0" applyFont="1" applyBorder="1" applyAlignment="1" applyProtection="1">
      <alignment horizontal="left" vertical="center" wrapText="1"/>
      <protection hidden="1"/>
    </xf>
    <xf numFmtId="0" fontId="136" fillId="0" borderId="76" xfId="0" applyFont="1" applyBorder="1" applyAlignment="1" applyProtection="1">
      <alignment horizontal="left" vertical="center" wrapText="1"/>
      <protection hidden="1"/>
    </xf>
    <xf numFmtId="0" fontId="133" fillId="31" borderId="0" xfId="0" applyFont="1" applyFill="1" applyAlignment="1" applyProtection="1">
      <alignment horizontal="center" wrapText="1"/>
      <protection hidden="1"/>
    </xf>
    <xf numFmtId="0" fontId="107" fillId="23" borderId="0" xfId="0" applyFont="1" applyFill="1" applyBorder="1" applyAlignment="1" applyProtection="1">
      <alignment horizontal="center" wrapText="1"/>
      <protection hidden="1"/>
    </xf>
    <xf numFmtId="0" fontId="107" fillId="23" borderId="66" xfId="0" applyFont="1" applyFill="1" applyBorder="1" applyAlignment="1" applyProtection="1">
      <alignment horizontal="center" wrapText="1"/>
      <protection hidden="1"/>
    </xf>
    <xf numFmtId="0" fontId="97" fillId="0" borderId="0" xfId="0" applyFont="1" applyAlignment="1" applyProtection="1">
      <alignment horizontal="left" vertical="top" wrapText="1"/>
      <protection hidden="1"/>
    </xf>
    <xf numFmtId="0" fontId="133" fillId="21" borderId="38" xfId="0" applyFont="1" applyFill="1" applyBorder="1" applyAlignment="1" applyProtection="1">
      <alignment horizontal="left" vertical="top"/>
      <protection hidden="1"/>
    </xf>
    <xf numFmtId="0" fontId="197" fillId="0" borderId="0" xfId="0" applyFont="1" applyBorder="1" applyAlignment="1" applyProtection="1">
      <alignment horizontal="center"/>
      <protection hidden="1"/>
    </xf>
    <xf numFmtId="0" fontId="133" fillId="21" borderId="25" xfId="0" applyFont="1" applyFill="1" applyBorder="1" applyAlignment="1" applyProtection="1">
      <alignment horizontal="left"/>
      <protection hidden="1"/>
    </xf>
    <xf numFmtId="0" fontId="97" fillId="21" borderId="25" xfId="0" applyFont="1" applyFill="1" applyBorder="1" applyAlignment="1" applyProtection="1">
      <alignment horizontal="center"/>
      <protection hidden="1"/>
    </xf>
    <xf numFmtId="0" fontId="97" fillId="0" borderId="0" xfId="0" applyFont="1" applyAlignment="1" applyProtection="1">
      <alignment horizontal="center"/>
      <protection hidden="1"/>
    </xf>
    <xf numFmtId="0" fontId="103" fillId="0" borderId="0" xfId="0" applyFont="1" applyAlignment="1" applyProtection="1">
      <alignment horizontal="center" vertical="center" wrapText="1"/>
      <protection hidden="1"/>
    </xf>
    <xf numFmtId="0" fontId="103" fillId="0" borderId="0" xfId="0" applyFont="1" applyBorder="1" applyAlignment="1" applyProtection="1">
      <alignment horizontal="center" vertical="center" wrapText="1"/>
      <protection hidden="1"/>
    </xf>
    <xf numFmtId="0" fontId="107" fillId="0" borderId="67" xfId="0" applyFont="1" applyFill="1" applyBorder="1" applyAlignment="1" applyProtection="1">
      <alignment horizontal="left" vertical="center" wrapText="1"/>
      <protection hidden="1"/>
    </xf>
    <xf numFmtId="0" fontId="107" fillId="0" borderId="0" xfId="0" applyFont="1" applyFill="1" applyBorder="1" applyAlignment="1" applyProtection="1">
      <alignment horizontal="left" vertical="center" wrapText="1"/>
      <protection hidden="1"/>
    </xf>
    <xf numFmtId="0" fontId="107" fillId="0" borderId="68" xfId="0" applyFont="1" applyFill="1" applyBorder="1" applyAlignment="1" applyProtection="1">
      <alignment horizontal="left" vertical="center" wrapText="1"/>
      <protection hidden="1"/>
    </xf>
    <xf numFmtId="0" fontId="115" fillId="0" borderId="0" xfId="0" applyFont="1" applyFill="1" applyBorder="1" applyAlignment="1" applyProtection="1">
      <alignment horizontal="left" vertical="center" wrapText="1"/>
      <protection hidden="1"/>
    </xf>
    <xf numFmtId="0" fontId="30" fillId="0" borderId="0" xfId="0" applyFont="1" applyBorder="1" applyAlignment="1" applyProtection="1">
      <alignment horizontal="center" vertical="center" wrapText="1"/>
    </xf>
    <xf numFmtId="0" fontId="30" fillId="0" borderId="13" xfId="0" applyFont="1" applyBorder="1" applyAlignment="1" applyProtection="1">
      <alignment horizontal="center" vertical="center" wrapText="1"/>
    </xf>
    <xf numFmtId="0" fontId="28" fillId="30" borderId="80" xfId="0" applyFont="1" applyFill="1" applyBorder="1" applyAlignment="1" applyProtection="1">
      <alignment horizontal="center" vertical="center" wrapText="1"/>
    </xf>
    <xf numFmtId="0" fontId="28" fillId="30" borderId="0" xfId="0" applyFont="1" applyFill="1" applyBorder="1" applyAlignment="1" applyProtection="1">
      <alignment horizontal="center" vertical="center" wrapText="1"/>
    </xf>
    <xf numFmtId="0" fontId="28" fillId="30" borderId="81"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xf>
    <xf numFmtId="0" fontId="2" fillId="0" borderId="2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164" fontId="2" fillId="0" borderId="24" xfId="0" applyNumberFormat="1" applyFont="1" applyFill="1" applyBorder="1" applyAlignment="1" applyProtection="1">
      <alignment horizontal="center" vertical="center" wrapText="1"/>
    </xf>
    <xf numFmtId="0" fontId="13" fillId="0" borderId="0" xfId="0" applyFont="1" applyAlignment="1">
      <alignment horizontal="center"/>
    </xf>
    <xf numFmtId="0" fontId="13" fillId="0" borderId="13" xfId="0" applyFont="1" applyBorder="1" applyAlignment="1">
      <alignment horizontal="center"/>
    </xf>
    <xf numFmtId="0" fontId="2" fillId="0" borderId="83" xfId="0" applyFont="1" applyFill="1" applyBorder="1" applyAlignment="1" applyProtection="1">
      <alignment horizontal="center" vertical="center" wrapText="1"/>
    </xf>
    <xf numFmtId="0" fontId="29" fillId="0" borderId="77" xfId="0" applyFont="1" applyFill="1" applyBorder="1" applyAlignment="1" applyProtection="1">
      <alignment horizontal="center" vertical="center" wrapText="1"/>
    </xf>
    <xf numFmtId="0" fontId="29" fillId="0" borderId="19" xfId="0" applyFont="1" applyFill="1" applyBorder="1" applyAlignment="1" applyProtection="1">
      <alignment horizontal="center" vertical="center" wrapText="1"/>
    </xf>
    <xf numFmtId="0" fontId="29" fillId="0" borderId="20" xfId="0" applyFont="1" applyFill="1" applyBorder="1" applyAlignment="1" applyProtection="1">
      <alignment horizontal="center" vertical="center" wrapText="1"/>
    </xf>
    <xf numFmtId="0" fontId="29" fillId="0" borderId="84" xfId="0" applyFont="1" applyFill="1" applyBorder="1" applyAlignment="1" applyProtection="1">
      <alignment horizontal="center" vertical="center" wrapText="1"/>
    </xf>
    <xf numFmtId="0" fontId="29" fillId="0" borderId="38" xfId="0" applyFont="1" applyFill="1" applyBorder="1" applyAlignment="1" applyProtection="1">
      <alignment horizontal="center" vertical="center" wrapText="1"/>
    </xf>
    <xf numFmtId="0" fontId="29" fillId="0" borderId="85" xfId="0" applyFont="1" applyFill="1" applyBorder="1" applyAlignment="1" applyProtection="1">
      <alignment horizontal="center" vertical="center" wrapText="1"/>
    </xf>
    <xf numFmtId="0" fontId="2" fillId="0" borderId="77" xfId="0" applyFont="1" applyFill="1" applyBorder="1" applyAlignment="1" applyProtection="1">
      <alignment horizontal="center" vertical="center" wrapText="1"/>
    </xf>
    <xf numFmtId="0" fontId="2" fillId="0" borderId="19" xfId="0"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38" xfId="0" applyFont="1" applyFill="1" applyBorder="1" applyAlignment="1" applyProtection="1">
      <alignment horizontal="center" vertical="center" wrapText="1"/>
    </xf>
    <xf numFmtId="0" fontId="2" fillId="0" borderId="85" xfId="0" applyFont="1" applyFill="1" applyBorder="1" applyAlignment="1" applyProtection="1">
      <alignment horizontal="center" vertical="center" wrapText="1"/>
    </xf>
    <xf numFmtId="0" fontId="13" fillId="0" borderId="0" xfId="0" applyFont="1" applyAlignment="1">
      <alignment horizontal="center" vertical="center" wrapText="1"/>
    </xf>
    <xf numFmtId="165" fontId="24" fillId="0" borderId="77" xfId="0" applyNumberFormat="1" applyFont="1" applyFill="1" applyBorder="1" applyAlignment="1" applyProtection="1">
      <alignment horizontal="center" vertical="center" wrapText="1"/>
    </xf>
    <xf numFmtId="165" fontId="24" fillId="0" borderId="20" xfId="0" applyNumberFormat="1" applyFont="1" applyFill="1" applyBorder="1" applyAlignment="1" applyProtection="1">
      <alignment horizontal="center" vertical="center" wrapText="1"/>
    </xf>
    <xf numFmtId="165" fontId="2" fillId="0" borderId="59" xfId="0" applyNumberFormat="1" applyFont="1" applyFill="1" applyBorder="1" applyAlignment="1" applyProtection="1">
      <alignment horizontal="center" vertical="center" wrapText="1"/>
    </xf>
    <xf numFmtId="165" fontId="2" fillId="0" borderId="23" xfId="0" applyNumberFormat="1"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165" fontId="2" fillId="0" borderId="15" xfId="0" applyNumberFormat="1" applyFont="1" applyFill="1" applyBorder="1" applyAlignment="1" applyProtection="1">
      <alignment horizontal="center" vertical="center" wrapText="1"/>
    </xf>
    <xf numFmtId="0" fontId="13" fillId="0" borderId="78" xfId="0" applyFont="1" applyBorder="1" applyAlignment="1" applyProtection="1">
      <alignment horizontal="center" vertical="center" wrapText="1"/>
    </xf>
    <xf numFmtId="0" fontId="13" fillId="0" borderId="28" xfId="0" applyFont="1" applyBorder="1" applyAlignment="1" applyProtection="1">
      <alignment horizontal="center" vertical="center" wrapText="1"/>
    </xf>
    <xf numFmtId="0" fontId="13" fillId="0" borderId="79" xfId="0" applyFont="1" applyBorder="1" applyAlignment="1" applyProtection="1">
      <alignment horizontal="center" vertical="center" wrapText="1"/>
    </xf>
    <xf numFmtId="0" fontId="24" fillId="30" borderId="80" xfId="0" applyFont="1" applyFill="1" applyBorder="1" applyAlignment="1" applyProtection="1">
      <alignment horizontal="center" vertical="center" wrapText="1"/>
    </xf>
    <xf numFmtId="0" fontId="24" fillId="30" borderId="0" xfId="0" applyFont="1" applyFill="1" applyBorder="1" applyAlignment="1" applyProtection="1">
      <alignment horizontal="center" vertical="center" wrapText="1"/>
    </xf>
    <xf numFmtId="0" fontId="24" fillId="30" borderId="81" xfId="0" applyFont="1" applyFill="1" applyBorder="1" applyAlignment="1" applyProtection="1">
      <alignment horizontal="center" vertical="center" wrapText="1"/>
    </xf>
    <xf numFmtId="0" fontId="2" fillId="0" borderId="13" xfId="0" applyFont="1" applyFill="1" applyBorder="1" applyAlignment="1" applyProtection="1">
      <alignment horizontal="right" vertical="center" wrapText="1"/>
    </xf>
    <xf numFmtId="0" fontId="0" fillId="0" borderId="82" xfId="0" applyBorder="1"/>
    <xf numFmtId="0" fontId="10" fillId="33" borderId="80" xfId="0" applyFont="1" applyFill="1" applyBorder="1" applyAlignment="1">
      <alignment horizontal="center" vertical="center" wrapText="1"/>
    </xf>
    <xf numFmtId="0" fontId="10" fillId="33" borderId="0" xfId="0" applyFont="1" applyFill="1" applyBorder="1" applyAlignment="1">
      <alignment horizontal="center" vertical="center" wrapText="1"/>
    </xf>
    <xf numFmtId="0" fontId="10" fillId="33" borderId="81" xfId="0" applyFont="1" applyFill="1" applyBorder="1" applyAlignment="1">
      <alignment horizontal="center" vertical="center" wrapText="1"/>
    </xf>
    <xf numFmtId="0" fontId="2" fillId="0" borderId="82" xfId="0" applyFont="1" applyFill="1" applyBorder="1" applyAlignment="1" applyProtection="1">
      <alignment horizontal="right" vertical="center" wrapText="1"/>
    </xf>
    <xf numFmtId="0" fontId="13" fillId="0" borderId="0" xfId="0" applyFont="1" applyFill="1" applyAlignment="1" applyProtection="1">
      <alignment horizontal="center"/>
    </xf>
    <xf numFmtId="0" fontId="13" fillId="0" borderId="38" xfId="0" applyFont="1" applyFill="1" applyBorder="1" applyAlignment="1">
      <alignment horizontal="center"/>
    </xf>
    <xf numFmtId="172" fontId="121" fillId="30" borderId="0" xfId="0" applyNumberFormat="1" applyFont="1" applyFill="1" applyAlignment="1" applyProtection="1">
      <alignment horizontal="left" vertical="center"/>
      <protection hidden="1"/>
    </xf>
    <xf numFmtId="0" fontId="116" fillId="0" borderId="0" xfId="0" applyFont="1" applyAlignment="1" applyProtection="1">
      <alignment horizontal="left"/>
      <protection hidden="1"/>
    </xf>
    <xf numFmtId="0" fontId="117" fillId="0" borderId="25" xfId="0" applyFont="1" applyBorder="1" applyAlignment="1" applyProtection="1">
      <alignment horizontal="center" vertical="center"/>
      <protection hidden="1"/>
    </xf>
    <xf numFmtId="0" fontId="64" fillId="0" borderId="0" xfId="0" applyFont="1" applyBorder="1" applyAlignment="1" applyProtection="1">
      <alignment horizontal="center" vertical="center"/>
      <protection hidden="1"/>
    </xf>
    <xf numFmtId="171" fontId="7" fillId="0" borderId="0" xfId="0" applyNumberFormat="1" applyFont="1" applyBorder="1" applyAlignment="1" applyProtection="1">
      <alignment horizontal="center"/>
      <protection hidden="1"/>
    </xf>
    <xf numFmtId="173" fontId="151" fillId="0" borderId="0" xfId="0" applyNumberFormat="1" applyFont="1" applyAlignment="1" applyProtection="1">
      <alignment horizontal="left"/>
      <protection hidden="1"/>
    </xf>
    <xf numFmtId="0" fontId="66" fillId="45" borderId="86" xfId="0" applyFont="1" applyFill="1" applyBorder="1" applyAlignment="1" applyProtection="1">
      <alignment horizontal="center" vertical="top"/>
      <protection hidden="1"/>
    </xf>
    <xf numFmtId="0" fontId="194" fillId="38" borderId="0" xfId="0" applyFont="1" applyFill="1" applyAlignment="1" applyProtection="1">
      <alignment horizontal="center" vertical="center"/>
      <protection hidden="1"/>
    </xf>
    <xf numFmtId="0" fontId="106" fillId="0" borderId="0" xfId="0" applyFont="1" applyAlignment="1" applyProtection="1">
      <alignment horizontal="left" vertical="center"/>
      <protection hidden="1"/>
    </xf>
    <xf numFmtId="0" fontId="179" fillId="39" borderId="0" xfId="0" applyFont="1" applyFill="1" applyBorder="1" applyAlignment="1" applyProtection="1">
      <alignment horizontal="center" vertical="center" wrapText="1"/>
      <protection hidden="1"/>
    </xf>
    <xf numFmtId="0" fontId="109" fillId="0" borderId="0" xfId="0" applyFont="1" applyAlignment="1" applyProtection="1">
      <alignment horizontal="center" vertical="center"/>
      <protection hidden="1"/>
    </xf>
    <xf numFmtId="0" fontId="98" fillId="0" borderId="0" xfId="0" applyFont="1" applyAlignment="1" applyProtection="1">
      <alignment horizontal="center" vertical="center"/>
      <protection hidden="1"/>
    </xf>
    <xf numFmtId="0" fontId="99" fillId="0" borderId="0" xfId="0" applyFont="1" applyBorder="1" applyAlignment="1" applyProtection="1">
      <alignment horizontal="center" vertical="center" wrapText="1"/>
      <protection hidden="1"/>
    </xf>
    <xf numFmtId="0" fontId="101" fillId="0" borderId="0" xfId="0" applyFont="1" applyAlignment="1" applyProtection="1">
      <alignment horizontal="center" vertical="center"/>
      <protection hidden="1"/>
    </xf>
    <xf numFmtId="0" fontId="69" fillId="0" borderId="0" xfId="0" applyFont="1" applyFill="1" applyAlignment="1" applyProtection="1">
      <alignment horizontal="center" vertical="center"/>
      <protection hidden="1"/>
    </xf>
    <xf numFmtId="0" fontId="69" fillId="46" borderId="0" xfId="0" applyFont="1" applyFill="1" applyAlignment="1" applyProtection="1">
      <alignment horizontal="left" vertical="center"/>
      <protection locked="0"/>
    </xf>
    <xf numFmtId="0" fontId="69" fillId="43" borderId="0" xfId="0" applyFont="1" applyFill="1" applyAlignment="1">
      <alignment horizontal="left" vertical="center"/>
    </xf>
    <xf numFmtId="0" fontId="156" fillId="46" borderId="0" xfId="0" applyFont="1" applyFill="1" applyAlignment="1">
      <alignment horizontal="left" vertical="center"/>
    </xf>
    <xf numFmtId="0" fontId="21" fillId="0" borderId="33" xfId="56" applyFont="1" applyFill="1" applyBorder="1" applyProtection="1">
      <alignment vertical="center"/>
      <protection locked="0" hidden="1"/>
    </xf>
    <xf numFmtId="0" fontId="21" fillId="0" borderId="33" xfId="0" applyFont="1" applyBorder="1" applyProtection="1">
      <protection hidden="1"/>
    </xf>
    <xf numFmtId="0" fontId="69" fillId="46" borderId="0" xfId="0" applyFont="1" applyFill="1" applyAlignment="1">
      <alignment horizontal="left" vertical="center"/>
    </xf>
    <xf numFmtId="0" fontId="4" fillId="0" borderId="0" xfId="0" applyFont="1" applyAlignment="1">
      <alignment horizontal="left" vertical="center" wrapText="1"/>
    </xf>
  </cellXfs>
  <cellStyles count="6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ells" xfId="27" xr:uid="{00000000-0005-0000-0000-00001A000000}"/>
    <cellStyle name="Check Cell" xfId="28" builtinId="23" customBuiltin="1"/>
    <cellStyle name="column field" xfId="29" xr:uid="{00000000-0005-0000-0000-00001C000000}"/>
    <cellStyle name="Explanatory Text" xfId="30" builtinId="53" customBuiltin="1"/>
    <cellStyle name="field" xfId="31" xr:uid="{00000000-0005-0000-0000-00001E000000}"/>
    <cellStyle name="field names" xfId="32" xr:uid="{00000000-0005-0000-0000-00001F000000}"/>
    <cellStyle name="footer" xfId="33" xr:uid="{00000000-0005-0000-0000-000020000000}"/>
    <cellStyle name="Good" xfId="34" builtinId="26" customBuiltin="1"/>
    <cellStyle name="heading" xfId="35" xr:uid="{00000000-0005-0000-0000-000022000000}"/>
    <cellStyle name="Heading 1" xfId="36" builtinId="16" customBuiltin="1"/>
    <cellStyle name="Heading 2" xfId="37" builtinId="17" customBuiltin="1"/>
    <cellStyle name="Heading 3" xfId="38" builtinId="18" customBuiltin="1"/>
    <cellStyle name="Heading 4" xfId="39" builtinId="19" customBuiltin="1"/>
    <cellStyle name="Hyperlink" xfId="40" builtinId="8"/>
    <cellStyle name="Input" xfId="41" builtinId="20" customBuiltin="1"/>
    <cellStyle name="Linked Cell" xfId="42" builtinId="24" customBuiltin="1"/>
    <cellStyle name="Neutral" xfId="43" builtinId="28" customBuiltin="1"/>
    <cellStyle name="Normal" xfId="0" builtinId="0"/>
    <cellStyle name="Normal 2" xfId="44" xr:uid="{00000000-0005-0000-0000-00002C000000}"/>
    <cellStyle name="Normal 5" xfId="45" xr:uid="{00000000-0005-0000-0000-00002D000000}"/>
    <cellStyle name="Normal 6" xfId="46" xr:uid="{00000000-0005-0000-0000-00002E000000}"/>
    <cellStyle name="Normal 6 2 2" xfId="47" xr:uid="{00000000-0005-0000-0000-00002F000000}"/>
    <cellStyle name="Normal 6 3" xfId="48" xr:uid="{00000000-0005-0000-0000-000030000000}"/>
    <cellStyle name="Normal_Book1" xfId="49" xr:uid="{00000000-0005-0000-0000-000031000000}"/>
    <cellStyle name="Normal_Pop Projections" xfId="50" xr:uid="{00000000-0005-0000-0000-000032000000}"/>
    <cellStyle name="Normal_Population LGAs &amp; Suburbs 2006" xfId="51" xr:uid="{00000000-0005-0000-0000-000033000000}"/>
    <cellStyle name="Normal_VIF2008_RegVic_AgeSex_1" xfId="52" xr:uid="{00000000-0005-0000-0000-000034000000}"/>
    <cellStyle name="Note" xfId="53" builtinId="10" customBuiltin="1"/>
    <cellStyle name="Output" xfId="54" builtinId="21" customBuiltin="1"/>
    <cellStyle name="Percent" xfId="55" builtinId="5"/>
    <cellStyle name="rowfield" xfId="56" xr:uid="{00000000-0005-0000-0000-000038000000}"/>
    <cellStyle name="Test" xfId="57" xr:uid="{00000000-0005-0000-0000-000039000000}"/>
    <cellStyle name="Title" xfId="58" builtinId="15" customBuiltin="1"/>
    <cellStyle name="Total" xfId="59" builtinId="25" customBuiltin="1"/>
    <cellStyle name="Warning Text" xfId="60" builtinId="11" customBuiltin="1"/>
  </cellStyles>
  <dxfs count="9">
    <dxf>
      <font>
        <condense val="0"/>
        <extend val="0"/>
        <color indexed="8"/>
      </font>
      <fill>
        <patternFill>
          <bgColor indexed="9"/>
        </patternFill>
      </fill>
    </dxf>
    <dxf>
      <font>
        <condense val="0"/>
        <extend val="0"/>
        <color indexed="8"/>
      </font>
      <fill>
        <patternFill>
          <bgColor indexed="42"/>
        </patternFill>
      </fill>
    </dxf>
    <dxf>
      <font>
        <condense val="0"/>
        <extend val="0"/>
        <color indexed="8"/>
      </font>
      <fill>
        <patternFill>
          <bgColor indexed="9"/>
        </patternFill>
      </fill>
    </dxf>
    <dxf>
      <font>
        <condense val="0"/>
        <extend val="0"/>
        <color indexed="8"/>
      </font>
      <fill>
        <patternFill>
          <bgColor indexed="42"/>
        </patternFill>
      </fill>
    </dxf>
    <dxf>
      <fill>
        <patternFill>
          <bgColor indexed="26"/>
        </patternFill>
      </fill>
    </dxf>
    <dxf>
      <font>
        <condense val="0"/>
        <extend val="0"/>
        <color indexed="8"/>
      </font>
      <fill>
        <patternFill>
          <bgColor indexed="26"/>
        </patternFill>
      </fill>
    </dxf>
    <dxf>
      <fill>
        <patternFill>
          <bgColor indexed="26"/>
        </patternFill>
      </fill>
    </dxf>
    <dxf>
      <fill>
        <patternFill>
          <bgColor indexed="26"/>
        </patternFill>
      </fill>
    </dxf>
    <dxf>
      <fill>
        <patternFill>
          <bgColor indexed="26"/>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worksheet" Target="worksheets/sheet26.xml" Id="rId26" /><Relationship Type="http://schemas.openxmlformats.org/officeDocument/2006/relationships/worksheet" Target="worksheets/sheet3.xml" Id="rId3" /><Relationship Type="http://schemas.openxmlformats.org/officeDocument/2006/relationships/worksheet" Target="worksheets/sheet21.xml" Id="rId21" /><Relationship Type="http://schemas.openxmlformats.org/officeDocument/2006/relationships/theme" Target="theme/theme1.xml" Id="rId34"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worksheet" Target="worksheets/sheet25.xml" Id="rId25" /><Relationship Type="http://schemas.openxmlformats.org/officeDocument/2006/relationships/externalLink" Target="externalLinks/externalLink1.xml" Id="rId33"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worksheet" Target="worksheets/sheet20.xml" Id="rId20" /><Relationship Type="http://schemas.openxmlformats.org/officeDocument/2006/relationships/worksheet" Target="worksheets/sheet29.xml" Id="rId29"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24.xml" Id="rId24" /><Relationship Type="http://schemas.openxmlformats.org/officeDocument/2006/relationships/worksheet" Target="worksheets/sheet32.xml" Id="rId32" /><Relationship Type="http://schemas.openxmlformats.org/officeDocument/2006/relationships/calcChain" Target="calcChain.xml" Id="rId37"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worksheet" Target="worksheets/sheet23.xml" Id="rId23" /><Relationship Type="http://schemas.openxmlformats.org/officeDocument/2006/relationships/worksheet" Target="worksheets/sheet28.xml" Id="rId28" /><Relationship Type="http://schemas.openxmlformats.org/officeDocument/2006/relationships/sharedStrings" Target="sharedStrings.xml" Id="rId36" /><Relationship Type="http://schemas.openxmlformats.org/officeDocument/2006/relationships/worksheet" Target="worksheets/sheet10.xml" Id="rId10" /><Relationship Type="http://schemas.openxmlformats.org/officeDocument/2006/relationships/worksheet" Target="worksheets/sheet19.xml" Id="rId19" /><Relationship Type="http://schemas.openxmlformats.org/officeDocument/2006/relationships/worksheet" Target="worksheets/sheet31.xml" Id="rId31"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worksheet" Target="worksheets/sheet22.xml" Id="rId22" /><Relationship Type="http://schemas.openxmlformats.org/officeDocument/2006/relationships/worksheet" Target="worksheets/sheet27.xml" Id="rId27" /><Relationship Type="http://schemas.openxmlformats.org/officeDocument/2006/relationships/worksheet" Target="worksheets/sheet30.xml" Id="rId30" /><Relationship Type="http://schemas.openxmlformats.org/officeDocument/2006/relationships/styles" Target="styles.xml" Id="rId35" /><Relationship Type="http://schemas.openxmlformats.org/officeDocument/2006/relationships/customXml" Target="/customXML/item2.xml" Id="Red04148ea64348c9"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532226743156514E-2"/>
          <c:y val="3.8922212589780285E-2"/>
          <c:w val="0.94307500694957624"/>
          <c:h val="0.86699155848762144"/>
        </c:manualLayout>
      </c:layout>
      <c:barChart>
        <c:barDir val="col"/>
        <c:grouping val="clustered"/>
        <c:varyColors val="0"/>
        <c:ser>
          <c:idx val="0"/>
          <c:order val="0"/>
          <c:tx>
            <c:strRef>
              <c:f>Summary!$M$3</c:f>
              <c:strCache>
                <c:ptCount val="1"/>
                <c:pt idx="0">
                  <c:v>2018</c:v>
                </c:pt>
              </c:strCache>
            </c:strRef>
          </c:tx>
          <c:spPr>
            <a:solidFill>
              <a:srgbClr val="FFFF99"/>
            </a:solidFill>
            <a:ln w="12700">
              <a:solidFill>
                <a:srgbClr val="000000"/>
              </a:solidFill>
              <a:prstDash val="solid"/>
            </a:ln>
            <a:effectLst>
              <a:outerShdw dist="35921" dir="2700000" algn="br">
                <a:srgbClr val="000000"/>
              </a:outerShdw>
            </a:effectLst>
          </c:spPr>
          <c:invertIfNegative val="0"/>
          <c:cat>
            <c:strRef>
              <c:f>Summary!$L$4:$L$21</c:f>
              <c:strCache>
                <c:ptCount val="18"/>
                <c:pt idx="0">
                  <c:v>0- 4</c:v>
                </c:pt>
                <c:pt idx="1">
                  <c:v>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Summary!$M$4:$M$21</c:f>
              <c:numCache>
                <c:formatCode>#,##0</c:formatCode>
                <c:ptCount val="18"/>
                <c:pt idx="0">
                  <c:v>343.95766773162939</c:v>
                </c:pt>
                <c:pt idx="1">
                  <c:v>402.28966986155484</c:v>
                </c:pt>
                <c:pt idx="2">
                  <c:v>456.59877529286473</c:v>
                </c:pt>
                <c:pt idx="3">
                  <c:v>412.34691160809371</c:v>
                </c:pt>
                <c:pt idx="4">
                  <c:v>232.32228434504793</c:v>
                </c:pt>
                <c:pt idx="5">
                  <c:v>237.35090521831737</c:v>
                </c:pt>
                <c:pt idx="6">
                  <c:v>284.61994142705004</c:v>
                </c:pt>
                <c:pt idx="7">
                  <c:v>317.80883919062831</c:v>
                </c:pt>
                <c:pt idx="8">
                  <c:v>402.28966986155484</c:v>
                </c:pt>
                <c:pt idx="9">
                  <c:v>503.86781150159743</c:v>
                </c:pt>
                <c:pt idx="10">
                  <c:v>581.30857294994678</c:v>
                </c:pt>
                <c:pt idx="11">
                  <c:v>712.05271565495207</c:v>
                </c:pt>
                <c:pt idx="12">
                  <c:v>652.71498935037278</c:v>
                </c:pt>
                <c:pt idx="13">
                  <c:v>666.79512779552715</c:v>
                </c:pt>
                <c:pt idx="14">
                  <c:v>472.69036208732695</c:v>
                </c:pt>
                <c:pt idx="15">
                  <c:v>357.03208200212993</c:v>
                </c:pt>
                <c:pt idx="16">
                  <c:v>264.50545793397231</c:v>
                </c:pt>
                <c:pt idx="17">
                  <c:v>260.48256123535674</c:v>
                </c:pt>
              </c:numCache>
            </c:numRef>
          </c:val>
          <c:extLst>
            <c:ext xmlns:c16="http://schemas.microsoft.com/office/drawing/2014/chart" uri="{C3380CC4-5D6E-409C-BE32-E72D297353CC}">
              <c16:uniqueId val="{00000000-5FD3-4759-B984-E0267EF09AA3}"/>
            </c:ext>
          </c:extLst>
        </c:ser>
        <c:ser>
          <c:idx val="1"/>
          <c:order val="1"/>
          <c:tx>
            <c:strRef>
              <c:f>Summary!$N$3</c:f>
              <c:strCache>
                <c:ptCount val="1"/>
                <c:pt idx="0">
                  <c:v>2028</c:v>
                </c:pt>
              </c:strCache>
            </c:strRef>
          </c:tx>
          <c:spPr>
            <a:solidFill>
              <a:srgbClr val="008000"/>
            </a:solidFill>
            <a:ln w="12700">
              <a:solidFill>
                <a:srgbClr val="000000"/>
              </a:solidFill>
              <a:prstDash val="solid"/>
            </a:ln>
            <a:effectLst>
              <a:outerShdw dist="35921" dir="2700000" algn="br">
                <a:srgbClr val="000000"/>
              </a:outerShdw>
            </a:effectLst>
          </c:spPr>
          <c:invertIfNegative val="0"/>
          <c:cat>
            <c:strRef>
              <c:f>Summary!$L$4:$L$21</c:f>
              <c:strCache>
                <c:ptCount val="18"/>
                <c:pt idx="0">
                  <c:v>0- 4</c:v>
                </c:pt>
                <c:pt idx="1">
                  <c:v>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Summary!$N$4:$N$21</c:f>
              <c:numCache>
                <c:formatCode>#,##0</c:formatCode>
                <c:ptCount val="18"/>
                <c:pt idx="0">
                  <c:v>398.42214430072073</c:v>
                </c:pt>
                <c:pt idx="1">
                  <c:v>346.44630271026693</c:v>
                </c:pt>
                <c:pt idx="2">
                  <c:v>313.28360445790855</c:v>
                </c:pt>
                <c:pt idx="3">
                  <c:v>404.91705319235871</c:v>
                </c:pt>
                <c:pt idx="4">
                  <c:v>476.938432205943</c:v>
                </c:pt>
                <c:pt idx="5">
                  <c:v>424.17438233030867</c:v>
                </c:pt>
                <c:pt idx="6">
                  <c:v>236.67183400472447</c:v>
                </c:pt>
                <c:pt idx="7">
                  <c:v>261.0492426581086</c:v>
                </c:pt>
                <c:pt idx="8">
                  <c:v>317.14665132529859</c:v>
                </c:pt>
                <c:pt idx="9">
                  <c:v>331.73488784319846</c:v>
                </c:pt>
                <c:pt idx="10">
                  <c:v>398.4888891711206</c:v>
                </c:pt>
                <c:pt idx="11">
                  <c:v>484.10597583687837</c:v>
                </c:pt>
                <c:pt idx="12">
                  <c:v>543.08088502506371</c:v>
                </c:pt>
                <c:pt idx="13">
                  <c:v>646.76662393273443</c:v>
                </c:pt>
                <c:pt idx="14">
                  <c:v>576.02996394057777</c:v>
                </c:pt>
                <c:pt idx="15">
                  <c:v>569.57882883335651</c:v>
                </c:pt>
                <c:pt idx="16">
                  <c:v>366.18170788373476</c:v>
                </c:pt>
                <c:pt idx="17">
                  <c:v>310.57511338216028</c:v>
                </c:pt>
              </c:numCache>
            </c:numRef>
          </c:val>
          <c:extLst>
            <c:ext xmlns:c16="http://schemas.microsoft.com/office/drawing/2014/chart" uri="{C3380CC4-5D6E-409C-BE32-E72D297353CC}">
              <c16:uniqueId val="{00000001-5FD3-4759-B984-E0267EF09AA3}"/>
            </c:ext>
          </c:extLst>
        </c:ser>
        <c:dLbls>
          <c:showLegendKey val="0"/>
          <c:showVal val="0"/>
          <c:showCatName val="0"/>
          <c:showSerName val="0"/>
          <c:showPercent val="0"/>
          <c:showBubbleSize val="0"/>
        </c:dLbls>
        <c:gapWidth val="60"/>
        <c:axId val="198132864"/>
        <c:axId val="198134400"/>
      </c:barChart>
      <c:catAx>
        <c:axId val="1981328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Times New Roman"/>
                <a:ea typeface="Times New Roman"/>
                <a:cs typeface="Times New Roman"/>
              </a:defRPr>
            </a:pPr>
            <a:endParaRPr lang="en-US"/>
          </a:p>
        </c:txPr>
        <c:crossAx val="198134400"/>
        <c:crosses val="autoZero"/>
        <c:auto val="1"/>
        <c:lblAlgn val="ctr"/>
        <c:lblOffset val="100"/>
        <c:tickLblSkip val="1"/>
        <c:tickMarkSkip val="1"/>
        <c:noMultiLvlLbl val="0"/>
      </c:catAx>
      <c:valAx>
        <c:axId val="198134400"/>
        <c:scaling>
          <c:orientation val="minMax"/>
        </c:scaling>
        <c:delete val="0"/>
        <c:axPos val="l"/>
        <c:numFmt formatCode="#,##0" sourceLinked="0"/>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198132864"/>
        <c:crosses val="autoZero"/>
        <c:crossBetween val="between"/>
      </c:valAx>
      <c:spPr>
        <a:noFill/>
        <a:ln w="25400">
          <a:noFill/>
        </a:ln>
      </c:spPr>
    </c:plotArea>
    <c:legend>
      <c:legendPos val="r"/>
      <c:layout>
        <c:manualLayout>
          <c:xMode val="edge"/>
          <c:yMode val="edge"/>
          <c:x val="0.85952007406203679"/>
          <c:y val="5.9726526119718903E-2"/>
          <c:w val="0.11275413275029178"/>
          <c:h val="0.10778455112465779"/>
        </c:manualLayout>
      </c:layout>
      <c:overlay val="0"/>
      <c:spPr>
        <a:solidFill>
          <a:srgbClr val="FFFFFF"/>
        </a:solid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w="9525">
      <a:noFill/>
    </a:ln>
  </c:spPr>
  <c:txPr>
    <a:bodyPr/>
    <a:lstStyle/>
    <a:p>
      <a:pPr>
        <a:defRPr sz="6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921417355838921E-2"/>
          <c:y val="6.9307154068540086E-2"/>
          <c:w val="0.90337177775168731"/>
          <c:h val="0.81269919755923858"/>
        </c:manualLayout>
      </c:layout>
      <c:lineChart>
        <c:grouping val="standard"/>
        <c:varyColors val="0"/>
        <c:ser>
          <c:idx val="1"/>
          <c:order val="0"/>
          <c:spPr>
            <a:ln w="12700">
              <a:solidFill>
                <a:srgbClr val="003300"/>
              </a:solidFill>
              <a:prstDash val="solid"/>
            </a:ln>
          </c:spPr>
          <c:marker>
            <c:symbol val="none"/>
          </c:marker>
          <c:cat>
            <c:numRef>
              <c:f>Summary!$R$3:$R$18</c:f>
              <c:numCache>
                <c:formatCode>0</c:formatCode>
                <c:ptCount val="16"/>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numCache>
            </c:numRef>
          </c:cat>
          <c:val>
            <c:numRef>
              <c:f>Summary!$S$3:$S$18</c:f>
              <c:numCache>
                <c:formatCode>#,##0</c:formatCode>
                <c:ptCount val="16"/>
                <c:pt idx="0">
                  <c:v>1354.7104632587859</c:v>
                </c:pt>
                <c:pt idx="1">
                  <c:v>1403.9004173589024</c:v>
                </c:pt>
                <c:pt idx="2">
                  <c:v>1461.6246140392172</c:v>
                </c:pt>
                <c:pt idx="3">
                  <c:v>1522.188103239821</c:v>
                </c:pt>
                <c:pt idx="4">
                  <c:v>1578.9094413160024</c:v>
                </c:pt>
                <c:pt idx="5">
                  <c:v>1631.6726493161127</c:v>
                </c:pt>
                <c:pt idx="6">
                  <c:v>1674.4098474171269</c:v>
                </c:pt>
                <c:pt idx="7">
                  <c:v>1714.1343761539406</c:v>
                </c:pt>
                <c:pt idx="8">
                  <c:v>1750.3889729945704</c:v>
                </c:pt>
                <c:pt idx="9">
                  <c:v>1786.4876744386954</c:v>
                </c:pt>
                <c:pt idx="10">
                  <c:v>1822.3656140398293</c:v>
                </c:pt>
                <c:pt idx="11">
                  <c:v>1863.5884056038412</c:v>
                </c:pt>
                <c:pt idx="12">
                  <c:v>1904.5898737205287</c:v>
                </c:pt>
                <c:pt idx="13">
                  <c:v>1944.8876723589121</c:v>
                </c:pt>
                <c:pt idx="14">
                  <c:v>1977.6067077856467</c:v>
                </c:pt>
                <c:pt idx="15">
                  <c:v>2002.7728707737272</c:v>
                </c:pt>
              </c:numCache>
            </c:numRef>
          </c:val>
          <c:smooth val="1"/>
          <c:extLst>
            <c:ext xmlns:c16="http://schemas.microsoft.com/office/drawing/2014/chart" uri="{C3380CC4-5D6E-409C-BE32-E72D297353CC}">
              <c16:uniqueId val="{00000000-E01D-4C3F-B860-F6BEBFF45ADE}"/>
            </c:ext>
          </c:extLst>
        </c:ser>
        <c:dLbls>
          <c:showLegendKey val="0"/>
          <c:showVal val="0"/>
          <c:showCatName val="0"/>
          <c:showSerName val="0"/>
          <c:showPercent val="0"/>
          <c:showBubbleSize val="0"/>
        </c:dLbls>
        <c:smooth val="0"/>
        <c:axId val="199139712"/>
        <c:axId val="199142016"/>
      </c:lineChart>
      <c:catAx>
        <c:axId val="199139712"/>
        <c:scaling>
          <c:orientation val="minMax"/>
        </c:scaling>
        <c:delete val="0"/>
        <c:axPos val="b"/>
        <c:numFmt formatCode="0" sourceLinked="1"/>
        <c:majorTickMark val="none"/>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Calibri"/>
                <a:ea typeface="Calibri"/>
                <a:cs typeface="Calibri"/>
              </a:defRPr>
            </a:pPr>
            <a:endParaRPr lang="en-US"/>
          </a:p>
        </c:txPr>
        <c:crossAx val="199142016"/>
        <c:crosses val="autoZero"/>
        <c:auto val="1"/>
        <c:lblAlgn val="ctr"/>
        <c:lblOffset val="100"/>
        <c:tickLblSkip val="1"/>
        <c:tickMarkSkip val="1"/>
        <c:noMultiLvlLbl val="0"/>
      </c:catAx>
      <c:valAx>
        <c:axId val="199142016"/>
        <c:scaling>
          <c:orientation val="minMax"/>
          <c:min val="0"/>
        </c:scaling>
        <c:delete val="0"/>
        <c:axPos val="l"/>
        <c:numFmt formatCode="#,##0"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en-US"/>
          </a:p>
        </c:txPr>
        <c:crossAx val="199139712"/>
        <c:crosses val="autoZero"/>
        <c:crossBetween val="between"/>
      </c:valAx>
      <c:spPr>
        <a:noFill/>
        <a:ln w="25400">
          <a:noFill/>
        </a:ln>
      </c:spPr>
    </c:plotArea>
    <c:plotVisOnly val="1"/>
    <c:dispBlanksAs val="gap"/>
    <c:showDLblsOverMax val="0"/>
  </c:chart>
  <c:spPr>
    <a:noFill/>
    <a:ln w="9525">
      <a:noFill/>
    </a:ln>
  </c:spPr>
  <c:txPr>
    <a:bodyPr/>
    <a:lstStyle/>
    <a:p>
      <a:pPr>
        <a:defRPr sz="575"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574926193198257E-2"/>
          <c:y val="2.8469338161332115E-2"/>
          <c:w val="0.87553722362828901"/>
          <c:h val="0.84327832217568133"/>
        </c:manualLayout>
      </c:layout>
      <c:barChart>
        <c:barDir val="col"/>
        <c:grouping val="clustered"/>
        <c:varyColors val="0"/>
        <c:ser>
          <c:idx val="1"/>
          <c:order val="0"/>
          <c:tx>
            <c:strRef>
              <c:f>Summary!$X$47</c:f>
              <c:strCache>
                <c:ptCount val="1"/>
                <c:pt idx="0">
                  <c:v>2033</c:v>
                </c:pt>
              </c:strCache>
            </c:strRef>
          </c:tx>
          <c:spPr>
            <a:gradFill>
              <a:gsLst>
                <a:gs pos="0">
                  <a:srgbClr val="006600"/>
                </a:gs>
                <a:gs pos="64999">
                  <a:srgbClr val="F0EBD5"/>
                </a:gs>
                <a:gs pos="100000">
                  <a:srgbClr val="D1C39F"/>
                </a:gs>
              </a:gsLst>
              <a:lin ang="2700000" scaled="0"/>
            </a:gradFill>
            <a:ln w="25400">
              <a:noFill/>
            </a:ln>
            <a:effectLst>
              <a:outerShdw blurRad="50800" dist="38100" dir="18900000" algn="bl" rotWithShape="0">
                <a:prstClr val="black">
                  <a:alpha val="40000"/>
                </a:prstClr>
              </a:outerShdw>
            </a:effectLst>
          </c:spPr>
          <c:invertIfNegative val="0"/>
          <c:cat>
            <c:strRef>
              <c:f>Summary!$S$31:$W$31</c:f>
              <c:strCache>
                <c:ptCount val="5"/>
                <c:pt idx="0">
                  <c:v>Couple family with children</c:v>
                </c:pt>
                <c:pt idx="1">
                  <c:v>Couple family without children</c:v>
                </c:pt>
                <c:pt idx="2">
                  <c:v>One Parent Family</c:v>
                </c:pt>
                <c:pt idx="3">
                  <c:v>Other Family</c:v>
                </c:pt>
                <c:pt idx="4">
                  <c:v>Multi-family, Lone Persons and Others</c:v>
                </c:pt>
              </c:strCache>
            </c:strRef>
          </c:cat>
          <c:val>
            <c:numRef>
              <c:f>Summary!$S$51:$W$51</c:f>
              <c:numCache>
                <c:formatCode>0.0</c:formatCode>
                <c:ptCount val="5"/>
                <c:pt idx="0">
                  <c:v>6.1944930555933153</c:v>
                </c:pt>
                <c:pt idx="1">
                  <c:v>-8.3219803763722116</c:v>
                </c:pt>
                <c:pt idx="2">
                  <c:v>-5.6513372215924891</c:v>
                </c:pt>
                <c:pt idx="3">
                  <c:v>7.6466399687613134</c:v>
                </c:pt>
                <c:pt idx="4">
                  <c:v>3.3423136925188626</c:v>
                </c:pt>
              </c:numCache>
            </c:numRef>
          </c:val>
          <c:extLst>
            <c:ext xmlns:c16="http://schemas.microsoft.com/office/drawing/2014/chart" uri="{C3380CC4-5D6E-409C-BE32-E72D297353CC}">
              <c16:uniqueId val="{00000000-89A6-41FD-9925-AD8285BFD34F}"/>
            </c:ext>
          </c:extLst>
        </c:ser>
        <c:dLbls>
          <c:showLegendKey val="0"/>
          <c:showVal val="0"/>
          <c:showCatName val="0"/>
          <c:showSerName val="0"/>
          <c:showPercent val="0"/>
          <c:showBubbleSize val="0"/>
        </c:dLbls>
        <c:gapWidth val="110"/>
        <c:axId val="199466368"/>
        <c:axId val="199545984"/>
      </c:barChart>
      <c:catAx>
        <c:axId val="1994663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Calibri"/>
                <a:ea typeface="Calibri"/>
                <a:cs typeface="Calibri"/>
              </a:defRPr>
            </a:pPr>
            <a:endParaRPr lang="en-US"/>
          </a:p>
        </c:txPr>
        <c:crossAx val="199545984"/>
        <c:crosses val="autoZero"/>
        <c:auto val="1"/>
        <c:lblAlgn val="ctr"/>
        <c:lblOffset val="100"/>
        <c:tickLblSkip val="1"/>
        <c:tickMarkSkip val="1"/>
        <c:noMultiLvlLbl val="0"/>
      </c:catAx>
      <c:valAx>
        <c:axId val="199545984"/>
        <c:scaling>
          <c:orientation val="minMax"/>
        </c:scaling>
        <c:delete val="0"/>
        <c:axPos val="l"/>
        <c:title>
          <c:tx>
            <c:rich>
              <a:bodyPr/>
              <a:lstStyle/>
              <a:p>
                <a:pPr>
                  <a:defRPr sz="700" b="0" i="0" u="none" strike="noStrike" baseline="0">
                    <a:solidFill>
                      <a:srgbClr val="000000"/>
                    </a:solidFill>
                    <a:latin typeface="Calibri"/>
                    <a:ea typeface="Calibri"/>
                    <a:cs typeface="Calibri"/>
                  </a:defRPr>
                </a:pPr>
                <a:r>
                  <a:rPr lang="en-AU"/>
                  <a:t>Per cent Change in Number</a:t>
                </a:r>
              </a:p>
            </c:rich>
          </c:tx>
          <c:layout>
            <c:manualLayout>
              <c:xMode val="edge"/>
              <c:yMode val="edge"/>
              <c:x val="7.723473468559572E-4"/>
              <c:y val="0.30743281754660023"/>
            </c:manualLayout>
          </c:layout>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Calibri"/>
                <a:ea typeface="Calibri"/>
                <a:cs typeface="Calibri"/>
              </a:defRPr>
            </a:pPr>
            <a:endParaRPr lang="en-US"/>
          </a:p>
        </c:txPr>
        <c:crossAx val="199466368"/>
        <c:crosses val="autoZero"/>
        <c:crossBetween val="between"/>
      </c:valAx>
      <c:spPr>
        <a:noFill/>
        <a:ln w="25400">
          <a:noFill/>
        </a:ln>
      </c:spPr>
    </c:plotArea>
    <c:plotVisOnly val="1"/>
    <c:dispBlanksAs val="gap"/>
    <c:showDLblsOverMax val="0"/>
  </c:chart>
  <c:spPr>
    <a:noFill/>
    <a:ln w="9525">
      <a:noFill/>
    </a:ln>
  </c:spPr>
  <c:txPr>
    <a:bodyPr/>
    <a:lstStyle/>
    <a:p>
      <a:pPr>
        <a:defRPr sz="75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landscape"/>
  </c:printSettings>
</c:chartSpace>
</file>

<file path=xl/ctrlProps/ctrlProp1.xml><?xml version="1.0" encoding="utf-8"?>
<formControlPr xmlns="http://schemas.microsoft.com/office/spreadsheetml/2009/9/main" objectType="CheckBox" fmlaLink="$B$78" lockText="1"/>
</file>

<file path=xl/ctrlProps/ctrlProp10.xml><?xml version="1.0" encoding="utf-8"?>
<formControlPr xmlns="http://schemas.microsoft.com/office/spreadsheetml/2009/9/main" objectType="Drop" dropLines="17" dropStyle="combo" dx="16" fmlaLink="$C$587" fmlaRange="'Table 4'!$W$9:$W$25" sel="8" val="0"/>
</file>

<file path=xl/ctrlProps/ctrlProp11.xml><?xml version="1.0" encoding="utf-8"?>
<formControlPr xmlns="http://schemas.microsoft.com/office/spreadsheetml/2009/9/main" objectType="Drop" dropLines="17" dropStyle="combo" dx="16" fmlaLink="$B$589" fmlaRange="'Table 4'!$W$9:$W$25" sel="11" val="0"/>
</file>

<file path=xl/ctrlProps/ctrlProp12.xml><?xml version="1.0" encoding="utf-8"?>
<formControlPr xmlns="http://schemas.microsoft.com/office/spreadsheetml/2009/9/main" objectType="CheckBox" fmlaLink="$J$732" lockText="1"/>
</file>

<file path=xl/ctrlProps/ctrlProp13.xml><?xml version="1.0" encoding="utf-8"?>
<formControlPr xmlns="http://schemas.microsoft.com/office/spreadsheetml/2009/9/main" objectType="Spin" dx="15" fmlaLink="$H$8" max="2050" min="2000" page="10" val="2018"/>
</file>

<file path=xl/ctrlProps/ctrlProp14.xml><?xml version="1.0" encoding="utf-8"?>
<formControlPr xmlns="http://schemas.microsoft.com/office/spreadsheetml/2009/9/main" objectType="Drop" dropLines="35" dropStyle="combo" dx="16" fmlaLink="$B$731" fmlaRange="'Table 6'!$I$6:$I$86" sel="26" val="25"/>
</file>

<file path=xl/ctrlProps/ctrlProp15.xml><?xml version="1.0" encoding="utf-8"?>
<formControlPr xmlns="http://schemas.microsoft.com/office/spreadsheetml/2009/9/main" objectType="Drop" dropLines="42" dropStyle="combo" dx="16" fmlaLink="$D$687" fmlaRange="'Table 5'!$N$7:$N$92" sel="26" val="3"/>
</file>

<file path=xl/ctrlProps/ctrlProp16.xml><?xml version="1.0" encoding="utf-8"?>
<formControlPr xmlns="http://schemas.microsoft.com/office/spreadsheetml/2009/9/main" objectType="Drop" dropLines="35" dropStyle="combo" dx="16" fmlaLink="$M$10" fmlaRange="'Table 1'!$DL$5:$DL$97" sel="38" val="58"/>
</file>

<file path=xl/ctrlProps/ctrlProp17.xml><?xml version="1.0" encoding="utf-8"?>
<formControlPr xmlns="http://schemas.microsoft.com/office/spreadsheetml/2009/9/main" objectType="Drop" dropLines="45" dropStyle="combo" dx="16" fmlaLink="$J$588" fmlaRange="'Table 3'!$C$5:$C$84" sel="26" val="0"/>
</file>

<file path=xl/ctrlProps/ctrlProp18.xml><?xml version="1.0" encoding="utf-8"?>
<formControlPr xmlns="http://schemas.microsoft.com/office/spreadsheetml/2009/9/main" objectType="Drop" dropLines="35" dropStyle="combo" dx="16" fmlaLink="$B$771" fmlaRange="'Sheet 7'!$AI$5:$AI$35" sel="1" val="0"/>
</file>

<file path=xl/ctrlProps/ctrlProp19.xml><?xml version="1.0" encoding="utf-8"?>
<formControlPr xmlns="http://schemas.microsoft.com/office/spreadsheetml/2009/9/main" objectType="CheckBox" fmlaLink="$I$771" lockText="1"/>
</file>

<file path=xl/ctrlProps/ctrlProp2.xml><?xml version="1.0" encoding="utf-8"?>
<formControlPr xmlns="http://schemas.microsoft.com/office/spreadsheetml/2009/9/main" objectType="CheckBox" checked="Checked" fmlaLink="$B$80" lockText="1"/>
</file>

<file path=xl/ctrlProps/ctrlProp20.xml><?xml version="1.0" encoding="utf-8"?>
<formControlPr xmlns="http://schemas.microsoft.com/office/spreadsheetml/2009/9/main" objectType="Drop" dropLines="10" dropStyle="combo" dx="16" fmlaLink="$C$812" fmlaRange="'Sheet 8'!$P$8:$P$17" sel="5" val="0"/>
</file>

<file path=xl/ctrlProps/ctrlProp21.xml><?xml version="1.0" encoding="utf-8"?>
<formControlPr xmlns="http://schemas.microsoft.com/office/spreadsheetml/2009/9/main" objectType="Drop" dropLines="10" dropStyle="combo" dx="16" fmlaLink="$I$812" fmlaRange="'Sheet 8'!$P$8:$P$17" sel="6" val="0"/>
</file>

<file path=xl/ctrlProps/ctrlProp22.xml><?xml version="1.0" encoding="utf-8"?>
<formControlPr xmlns="http://schemas.microsoft.com/office/spreadsheetml/2009/9/main" objectType="Drop" dropLines="45" dropStyle="combo" dx="16" fmlaLink="$I$7" fmlaRange="$Y$2:$Y$81" sel="26" val="35"/>
</file>

<file path=xl/ctrlProps/ctrlProp23.xml><?xml version="1.0" encoding="utf-8"?>
<formControlPr xmlns="http://schemas.microsoft.com/office/spreadsheetml/2009/9/main" objectType="Drop" dropLines="35" dropStyle="combo" dx="16" fmlaLink="$P$10" fmlaRange="'Table 9'!$B$5:$B$2936" sel="703" val="701"/>
</file>

<file path=xl/ctrlProps/ctrlProp24.xml><?xml version="1.0" encoding="utf-8"?>
<formControlPr xmlns="http://schemas.microsoft.com/office/spreadsheetml/2009/9/main" objectType="CheckBox" fmlaLink="$F$364" lockText="1"/>
</file>

<file path=xl/ctrlProps/ctrlProp25.xml><?xml version="1.0" encoding="utf-8"?>
<formControlPr xmlns="http://schemas.microsoft.com/office/spreadsheetml/2009/9/main" objectType="Drop" dropLines="16" dropStyle="combo" dx="16" fmlaLink="$M$2" fmlaRange="$R$3:$R$18" sel="1" val="0"/>
</file>

<file path=xl/ctrlProps/ctrlProp26.xml><?xml version="1.0" encoding="utf-8"?>
<formControlPr xmlns="http://schemas.microsoft.com/office/spreadsheetml/2009/9/main" objectType="Drop" dropLines="16" dropStyle="combo" dx="16" fmlaLink="$N$2" fmlaRange="$R$3:$R$18" sel="11" val="0"/>
</file>

<file path=xl/ctrlProps/ctrlProp27.xml><?xml version="1.0" encoding="utf-8"?>
<formControlPr xmlns="http://schemas.microsoft.com/office/spreadsheetml/2009/9/main" objectType="Drop" dropLines="19" dropStyle="combo" dx="16" fmlaLink="$C$32" fmlaRange="Results!$B$6:$B$30" sel="24" val="6"/>
</file>

<file path=xl/ctrlProps/ctrlProp28.xml><?xml version="1.0" encoding="utf-8"?>
<formControlPr xmlns="http://schemas.microsoft.com/office/spreadsheetml/2009/9/main" objectType="Drop" dropLines="21" dropStyle="combo" dx="16" fmlaLink="$B$4" fmlaRange="$O$7:$O$22" sel="1" val="0"/>
</file>

<file path=xl/ctrlProps/ctrlProp29.xml><?xml version="1.0" encoding="utf-8"?>
<formControlPr xmlns="http://schemas.microsoft.com/office/spreadsheetml/2009/9/main" objectType="Drop" dropLines="21" dropStyle="combo" dx="16" fmlaLink="$C$4" fmlaRange="$O$7:$O$22" sel="16" val="0"/>
</file>

<file path=xl/ctrlProps/ctrlProp3.xml><?xml version="1.0" encoding="utf-8"?>
<formControlPr xmlns="http://schemas.microsoft.com/office/spreadsheetml/2009/9/main" objectType="CheckBox" fmlaLink="$B$82" lockText="1"/>
</file>

<file path=xl/ctrlProps/ctrlProp4.xml><?xml version="1.0" encoding="utf-8"?>
<formControlPr xmlns="http://schemas.microsoft.com/office/spreadsheetml/2009/9/main" objectType="CheckBox" fmlaLink="$B$84" lockText="1"/>
</file>

<file path=xl/ctrlProps/ctrlProp5.xml><?xml version="1.0" encoding="utf-8"?>
<formControlPr xmlns="http://schemas.microsoft.com/office/spreadsheetml/2009/9/main" objectType="Drop" dropLines="35" dropStyle="combo" dx="16" fmlaLink="$C$353" fmlaRange="'Table 2'!$C$6:$C$520" sel="461" val="438"/>
</file>

<file path=xl/ctrlProps/ctrlProp6.xml><?xml version="1.0" encoding="utf-8"?>
<formControlPr xmlns="http://schemas.microsoft.com/office/spreadsheetml/2009/9/main" objectType="Spin" dx="15" fmlaLink="$J$591" max="100" min="1" page="10" val="97"/>
</file>

<file path=xl/ctrlProps/ctrlProp7.xml><?xml version="1.0" encoding="utf-8"?>
<formControlPr xmlns="http://schemas.microsoft.com/office/spreadsheetml/2009/9/main" objectType="Spin" dx="15" fmlaLink="$K$591" max="100" min="1" page="10" val="100"/>
</file>

<file path=xl/ctrlProps/ctrlProp8.xml><?xml version="1.0" encoding="utf-8"?>
<formControlPr xmlns="http://schemas.microsoft.com/office/spreadsheetml/2009/9/main" objectType="Spin" dx="15" fmlaLink="$L$591" max="100" min="1" page="10" val="97"/>
</file>

<file path=xl/ctrlProps/ctrlProp9.xml><?xml version="1.0" encoding="utf-8"?>
<formControlPr xmlns="http://schemas.microsoft.com/office/spreadsheetml/2009/9/main" objectType="Drop" dropLines="17" dropStyle="combo" dx="16" fmlaLink="$D$585" fmlaRange="'Table 4'!$W$9:$W$25" sel="7"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1</xdr:row>
      <xdr:rowOff>0</xdr:rowOff>
    </xdr:to>
    <xdr:sp macro="" textlink="">
      <xdr:nvSpPr>
        <xdr:cNvPr id="7169" name="Text Box 1">
          <a:extLst>
            <a:ext uri="{FF2B5EF4-FFF2-40B4-BE49-F238E27FC236}">
              <a16:creationId xmlns:a16="http://schemas.microsoft.com/office/drawing/2014/main" id="{00000000-0008-0000-0000-0000011C0000}"/>
            </a:ext>
          </a:extLst>
        </xdr:cNvPr>
        <xdr:cNvSpPr txBox="1">
          <a:spLocks noChangeArrowheads="1"/>
        </xdr:cNvSpPr>
      </xdr:nvSpPr>
      <xdr:spPr bwMode="auto">
        <a:xfrm>
          <a:off x="0" y="0"/>
          <a:ext cx="7696200" cy="438150"/>
        </a:xfrm>
        <a:prstGeom prst="rect">
          <a:avLst/>
        </a:prstGeom>
        <a:gradFill rotWithShape="1">
          <a:gsLst>
            <a:gs pos="0">
              <a:srgbClr val="008000"/>
            </a:gs>
            <a:gs pos="100000">
              <a:srgbClr val="FFFFCC"/>
            </a:gs>
          </a:gsLst>
          <a:lin ang="5400000" scaled="1"/>
        </a:gradFill>
        <a:ln w="9525">
          <a:noFill/>
          <a:miter lim="800000"/>
          <a:headEnd/>
          <a:tailEnd/>
        </a:ln>
      </xdr:spPr>
      <xdr:txBody>
        <a:bodyPr vertOverflow="clip" wrap="square" lIns="54864" tIns="54864" rIns="54864" bIns="0" anchor="t" upright="1"/>
        <a:lstStyle/>
        <a:p>
          <a:pPr algn="ctr" rtl="0">
            <a:defRPr sz="1000"/>
          </a:pPr>
          <a:r>
            <a:rPr lang="en-AU" sz="3000" b="0" i="0" u="none" strike="noStrike" baseline="0">
              <a:solidFill>
                <a:srgbClr val="003300"/>
              </a:solidFill>
              <a:latin typeface="Calibri"/>
            </a:rPr>
            <a:t>LOCAL FUTURES</a:t>
          </a:r>
        </a:p>
      </xdr:txBody>
    </xdr:sp>
    <xdr:clientData/>
  </xdr:twoCellAnchor>
  <xdr:twoCellAnchor editAs="oneCell">
    <xdr:from>
      <xdr:col>13</xdr:col>
      <xdr:colOff>9525</xdr:colOff>
      <xdr:row>0</xdr:row>
      <xdr:rowOff>0</xdr:rowOff>
    </xdr:from>
    <xdr:to>
      <xdr:col>25</xdr:col>
      <xdr:colOff>133350</xdr:colOff>
      <xdr:row>28</xdr:row>
      <xdr:rowOff>161925</xdr:rowOff>
    </xdr:to>
    <xdr:pic>
      <xdr:nvPicPr>
        <xdr:cNvPr id="7488" name="Picture 6" descr="Crowds">
          <a:extLst>
            <a:ext uri="{FF2B5EF4-FFF2-40B4-BE49-F238E27FC236}">
              <a16:creationId xmlns:a16="http://schemas.microsoft.com/office/drawing/2014/main" id="{00000000-0008-0000-0000-0000401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05725" y="0"/>
          <a:ext cx="7439025" cy="570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352425</xdr:rowOff>
    </xdr:from>
    <xdr:to>
      <xdr:col>8</xdr:col>
      <xdr:colOff>228600</xdr:colOff>
      <xdr:row>1</xdr:row>
      <xdr:rowOff>133350</xdr:rowOff>
    </xdr:to>
    <xdr:sp macro="" textlink="">
      <xdr:nvSpPr>
        <xdr:cNvPr id="1099" name="Text Box 75">
          <a:extLst>
            <a:ext uri="{FF2B5EF4-FFF2-40B4-BE49-F238E27FC236}">
              <a16:creationId xmlns:a16="http://schemas.microsoft.com/office/drawing/2014/main" id="{00000000-0008-0000-0100-00004B040000}"/>
            </a:ext>
          </a:extLst>
        </xdr:cNvPr>
        <xdr:cNvSpPr txBox="1">
          <a:spLocks noChangeArrowheads="1"/>
        </xdr:cNvSpPr>
      </xdr:nvSpPr>
      <xdr:spPr bwMode="auto">
        <a:xfrm>
          <a:off x="200025" y="352425"/>
          <a:ext cx="4505325" cy="1524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AU" sz="1000" b="0" i="0" u="none" strike="noStrike" baseline="0">
              <a:solidFill>
                <a:srgbClr val="000000"/>
              </a:solidFill>
              <a:latin typeface="Calibri"/>
            </a:rPr>
            <a:t>Click on the link below to view a demonstration of how to prepare a forecast:</a:t>
          </a:r>
        </a:p>
      </xdr:txBody>
    </xdr:sp>
    <xdr:clientData/>
  </xdr:twoCellAnchor>
  <mc:AlternateContent xmlns:mc="http://schemas.openxmlformats.org/markup-compatibility/2006">
    <mc:Choice xmlns:a14="http://schemas.microsoft.com/office/drawing/2010/main" Requires="a14">
      <xdr:twoCellAnchor editAs="oneCell">
        <xdr:from>
          <xdr:col>0</xdr:col>
          <xdr:colOff>180975</xdr:colOff>
          <xdr:row>76</xdr:row>
          <xdr:rowOff>133350</xdr:rowOff>
        </xdr:from>
        <xdr:to>
          <xdr:col>2</xdr:col>
          <xdr:colOff>28575</xdr:colOff>
          <xdr:row>77</xdr:row>
          <xdr:rowOff>171450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79</xdr:row>
          <xdr:rowOff>66675</xdr:rowOff>
        </xdr:from>
        <xdr:to>
          <xdr:col>2</xdr:col>
          <xdr:colOff>38100</xdr:colOff>
          <xdr:row>79</xdr:row>
          <xdr:rowOff>285750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80</xdr:row>
          <xdr:rowOff>133350</xdr:rowOff>
        </xdr:from>
        <xdr:to>
          <xdr:col>2</xdr:col>
          <xdr:colOff>47625</xdr:colOff>
          <xdr:row>81</xdr:row>
          <xdr:rowOff>171450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82</xdr:row>
          <xdr:rowOff>133350</xdr:rowOff>
        </xdr:from>
        <xdr:to>
          <xdr:col>2</xdr:col>
          <xdr:colOff>47625</xdr:colOff>
          <xdr:row>83</xdr:row>
          <xdr:rowOff>171450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352</xdr:row>
          <xdr:rowOff>19050</xdr:rowOff>
        </xdr:from>
        <xdr:to>
          <xdr:col>3</xdr:col>
          <xdr:colOff>561975</xdr:colOff>
          <xdr:row>353</xdr:row>
          <xdr:rowOff>38100</xdr:rowOff>
        </xdr:to>
        <xdr:sp macro="" textlink="">
          <xdr:nvSpPr>
            <xdr:cNvPr id="1033" name="Drop Down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609600</xdr:colOff>
          <xdr:row>589</xdr:row>
          <xdr:rowOff>0</xdr:rowOff>
        </xdr:from>
        <xdr:to>
          <xdr:col>9</xdr:col>
          <xdr:colOff>257175</xdr:colOff>
          <xdr:row>591</xdr:row>
          <xdr:rowOff>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657225</xdr:colOff>
          <xdr:row>589</xdr:row>
          <xdr:rowOff>0</xdr:rowOff>
        </xdr:from>
        <xdr:to>
          <xdr:col>10</xdr:col>
          <xdr:colOff>266700</xdr:colOff>
          <xdr:row>591</xdr:row>
          <xdr:rowOff>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600075</xdr:colOff>
          <xdr:row>589</xdr:row>
          <xdr:rowOff>0</xdr:rowOff>
        </xdr:from>
        <xdr:to>
          <xdr:col>11</xdr:col>
          <xdr:colOff>266700</xdr:colOff>
          <xdr:row>591</xdr:row>
          <xdr:rowOff>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583</xdr:row>
          <xdr:rowOff>171450</xdr:rowOff>
        </xdr:from>
        <xdr:to>
          <xdr:col>7</xdr:col>
          <xdr:colOff>180975</xdr:colOff>
          <xdr:row>585</xdr:row>
          <xdr:rowOff>76200</xdr:rowOff>
        </xdr:to>
        <xdr:sp macro="" textlink="">
          <xdr:nvSpPr>
            <xdr:cNvPr id="1041" name="Drop Down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585</xdr:row>
          <xdr:rowOff>171450</xdr:rowOff>
        </xdr:from>
        <xdr:to>
          <xdr:col>6</xdr:col>
          <xdr:colOff>609600</xdr:colOff>
          <xdr:row>587</xdr:row>
          <xdr:rowOff>57150</xdr:rowOff>
        </xdr:to>
        <xdr:sp macro="" textlink="">
          <xdr:nvSpPr>
            <xdr:cNvPr id="1042" name="Drop Down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587</xdr:row>
          <xdr:rowOff>161925</xdr:rowOff>
        </xdr:from>
        <xdr:to>
          <xdr:col>6</xdr:col>
          <xdr:colOff>361950</xdr:colOff>
          <xdr:row>589</xdr:row>
          <xdr:rowOff>28575</xdr:rowOff>
        </xdr:to>
        <xdr:sp macro="" textlink="">
          <xdr:nvSpPr>
            <xdr:cNvPr id="1043" name="Drop Down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731</xdr:row>
          <xdr:rowOff>76200</xdr:rowOff>
        </xdr:from>
        <xdr:to>
          <xdr:col>9</xdr:col>
          <xdr:colOff>571500</xdr:colOff>
          <xdr:row>732</xdr:row>
          <xdr:rowOff>114300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314325</xdr:colOff>
          <xdr:row>7</xdr:row>
          <xdr:rowOff>0</xdr:rowOff>
        </xdr:from>
        <xdr:to>
          <xdr:col>6</xdr:col>
          <xdr:colOff>600075</xdr:colOff>
          <xdr:row>9</xdr:row>
          <xdr:rowOff>0</xdr:rowOff>
        </xdr:to>
        <xdr:sp macro="" textlink="">
          <xdr:nvSpPr>
            <xdr:cNvPr id="1051" name="Spinner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730</xdr:row>
          <xdr:rowOff>9525</xdr:rowOff>
        </xdr:from>
        <xdr:to>
          <xdr:col>4</xdr:col>
          <xdr:colOff>9525</xdr:colOff>
          <xdr:row>731</xdr:row>
          <xdr:rowOff>0</xdr:rowOff>
        </xdr:to>
        <xdr:sp macro="" textlink="">
          <xdr:nvSpPr>
            <xdr:cNvPr id="1052" name="Drop Down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685</xdr:row>
          <xdr:rowOff>152400</xdr:rowOff>
        </xdr:from>
        <xdr:to>
          <xdr:col>7</xdr:col>
          <xdr:colOff>409575</xdr:colOff>
          <xdr:row>686</xdr:row>
          <xdr:rowOff>171450</xdr:rowOff>
        </xdr:to>
        <xdr:sp macro="" textlink="">
          <xdr:nvSpPr>
            <xdr:cNvPr id="1062" name="Drop Down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9</xdr:row>
          <xdr:rowOff>9525</xdr:rowOff>
        </xdr:from>
        <xdr:to>
          <xdr:col>14</xdr:col>
          <xdr:colOff>19050</xdr:colOff>
          <xdr:row>10</xdr:row>
          <xdr:rowOff>38100</xdr:rowOff>
        </xdr:to>
        <xdr:sp macro="" textlink="">
          <xdr:nvSpPr>
            <xdr:cNvPr id="1086" name="Drop Down 62" hidden="1">
              <a:extLst>
                <a:ext uri="{63B3BB69-23CF-44E3-9099-C40C66FF867C}">
                  <a14:compatExt spid="_x0000_s1086"/>
                </a:ext>
                <a:ext uri="{FF2B5EF4-FFF2-40B4-BE49-F238E27FC236}">
                  <a16:creationId xmlns:a16="http://schemas.microsoft.com/office/drawing/2014/main" id="{00000000-0008-0000-0100-00003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581025</xdr:colOff>
          <xdr:row>586</xdr:row>
          <xdr:rowOff>161925</xdr:rowOff>
        </xdr:from>
        <xdr:to>
          <xdr:col>10</xdr:col>
          <xdr:colOff>590550</xdr:colOff>
          <xdr:row>588</xdr:row>
          <xdr:rowOff>0</xdr:rowOff>
        </xdr:to>
        <xdr:sp macro="" textlink="">
          <xdr:nvSpPr>
            <xdr:cNvPr id="1091" name="Drop Down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769</xdr:row>
          <xdr:rowOff>171450</xdr:rowOff>
        </xdr:from>
        <xdr:to>
          <xdr:col>4</xdr:col>
          <xdr:colOff>9525</xdr:colOff>
          <xdr:row>771</xdr:row>
          <xdr:rowOff>38100</xdr:rowOff>
        </xdr:to>
        <xdr:sp macro="" textlink="">
          <xdr:nvSpPr>
            <xdr:cNvPr id="1092" name="Drop Down 68" hidden="1">
              <a:extLst>
                <a:ext uri="{63B3BB69-23CF-44E3-9099-C40C66FF867C}">
                  <a14:compatExt spid="_x0000_s1092"/>
                </a:ext>
                <a:ext uri="{FF2B5EF4-FFF2-40B4-BE49-F238E27FC236}">
                  <a16:creationId xmlns:a16="http://schemas.microsoft.com/office/drawing/2014/main" id="{00000000-0008-0000-0100-00004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769</xdr:row>
          <xdr:rowOff>76200</xdr:rowOff>
        </xdr:from>
        <xdr:to>
          <xdr:col>8</xdr:col>
          <xdr:colOff>571500</xdr:colOff>
          <xdr:row>770</xdr:row>
          <xdr:rowOff>114300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1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810</xdr:row>
          <xdr:rowOff>200025</xdr:rowOff>
        </xdr:from>
        <xdr:to>
          <xdr:col>5</xdr:col>
          <xdr:colOff>247650</xdr:colOff>
          <xdr:row>812</xdr:row>
          <xdr:rowOff>0</xdr:rowOff>
        </xdr:to>
        <xdr:sp macro="" textlink="">
          <xdr:nvSpPr>
            <xdr:cNvPr id="1095" name="Drop Down 71" hidden="1">
              <a:extLst>
                <a:ext uri="{63B3BB69-23CF-44E3-9099-C40C66FF867C}">
                  <a14:compatExt spid="_x0000_s1095"/>
                </a:ext>
                <a:ext uri="{FF2B5EF4-FFF2-40B4-BE49-F238E27FC236}">
                  <a16:creationId xmlns:a16="http://schemas.microsoft.com/office/drawing/2014/main" id="{00000000-0008-0000-0100-00004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810</xdr:row>
          <xdr:rowOff>200025</xdr:rowOff>
        </xdr:from>
        <xdr:to>
          <xdr:col>9</xdr:col>
          <xdr:colOff>428625</xdr:colOff>
          <xdr:row>812</xdr:row>
          <xdr:rowOff>0</xdr:rowOff>
        </xdr:to>
        <xdr:sp macro="" textlink="">
          <xdr:nvSpPr>
            <xdr:cNvPr id="1096" name="Drop Down 72" hidden="1">
              <a:extLst>
                <a:ext uri="{63B3BB69-23CF-44E3-9099-C40C66FF867C}">
                  <a14:compatExt spid="_x0000_s1096"/>
                </a:ext>
                <a:ext uri="{FF2B5EF4-FFF2-40B4-BE49-F238E27FC236}">
                  <a16:creationId xmlns:a16="http://schemas.microsoft.com/office/drawing/2014/main" id="{00000000-0008-0000-0100-00004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5</xdr:row>
          <xdr:rowOff>171450</xdr:rowOff>
        </xdr:from>
        <xdr:to>
          <xdr:col>9</xdr:col>
          <xdr:colOff>447675</xdr:colOff>
          <xdr:row>7</xdr:row>
          <xdr:rowOff>9525</xdr:rowOff>
        </xdr:to>
        <xdr:sp macro="" textlink="">
          <xdr:nvSpPr>
            <xdr:cNvPr id="1097" name="Drop Down 73" hidden="1">
              <a:extLst>
                <a:ext uri="{63B3BB69-23CF-44E3-9099-C40C66FF867C}">
                  <a14:compatExt spid="_x0000_s1097"/>
                </a:ext>
                <a:ext uri="{FF2B5EF4-FFF2-40B4-BE49-F238E27FC236}">
                  <a16:creationId xmlns:a16="http://schemas.microsoft.com/office/drawing/2014/main" id="{00000000-0008-0000-0100-00004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9</xdr:row>
          <xdr:rowOff>0</xdr:rowOff>
        </xdr:from>
        <xdr:to>
          <xdr:col>17</xdr:col>
          <xdr:colOff>333375</xdr:colOff>
          <xdr:row>10</xdr:row>
          <xdr:rowOff>28575</xdr:rowOff>
        </xdr:to>
        <xdr:sp macro="" textlink="">
          <xdr:nvSpPr>
            <xdr:cNvPr id="1098" name="Drop Down 74"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362</xdr:row>
          <xdr:rowOff>133350</xdr:rowOff>
        </xdr:from>
        <xdr:to>
          <xdr:col>5</xdr:col>
          <xdr:colOff>600075</xdr:colOff>
          <xdr:row>364</xdr:row>
          <xdr:rowOff>38100</xdr:rowOff>
        </xdr:to>
        <xdr:sp macro="" textlink="">
          <xdr:nvSpPr>
            <xdr:cNvPr id="1368" name="Check Box 344" descr="Apply birth rate for municipality - override other calculations"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28575</xdr:colOff>
      <xdr:row>9</xdr:row>
      <xdr:rowOff>66675</xdr:rowOff>
    </xdr:from>
    <xdr:to>
      <xdr:col>9</xdr:col>
      <xdr:colOff>9525</xdr:colOff>
      <xdr:row>29</xdr:row>
      <xdr:rowOff>161925</xdr:rowOff>
    </xdr:to>
    <xdr:graphicFrame macro="">
      <xdr:nvGraphicFramePr>
        <xdr:cNvPr id="3547" name="Chart 1">
          <a:extLst>
            <a:ext uri="{FF2B5EF4-FFF2-40B4-BE49-F238E27FC236}">
              <a16:creationId xmlns:a16="http://schemas.microsoft.com/office/drawing/2014/main" id="{00000000-0008-0000-1200-0000DB0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28575</xdr:colOff>
      <xdr:row>32</xdr:row>
      <xdr:rowOff>152400</xdr:rowOff>
    </xdr:from>
    <xdr:to>
      <xdr:col>6</xdr:col>
      <xdr:colOff>457200</xdr:colOff>
      <xdr:row>43</xdr:row>
      <xdr:rowOff>161925</xdr:rowOff>
    </xdr:to>
    <xdr:graphicFrame macro="">
      <xdr:nvGraphicFramePr>
        <xdr:cNvPr id="3548" name="Chart 5">
          <a:extLst>
            <a:ext uri="{FF2B5EF4-FFF2-40B4-BE49-F238E27FC236}">
              <a16:creationId xmlns:a16="http://schemas.microsoft.com/office/drawing/2014/main" id="{00000000-0008-0000-1200-0000DC0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400050</xdr:colOff>
      <xdr:row>30</xdr:row>
      <xdr:rowOff>85725</xdr:rowOff>
    </xdr:from>
    <xdr:to>
      <xdr:col>15</xdr:col>
      <xdr:colOff>476250</xdr:colOff>
      <xdr:row>43</xdr:row>
      <xdr:rowOff>219075</xdr:rowOff>
    </xdr:to>
    <xdr:graphicFrame macro="">
      <xdr:nvGraphicFramePr>
        <xdr:cNvPr id="3549" name="Chart 6">
          <a:extLst>
            <a:ext uri="{FF2B5EF4-FFF2-40B4-BE49-F238E27FC236}">
              <a16:creationId xmlns:a16="http://schemas.microsoft.com/office/drawing/2014/main" id="{00000000-0008-0000-1200-0000DD0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11</xdr:col>
          <xdr:colOff>95250</xdr:colOff>
          <xdr:row>0</xdr:row>
          <xdr:rowOff>342900</xdr:rowOff>
        </xdr:from>
        <xdr:to>
          <xdr:col>13</xdr:col>
          <xdr:colOff>0</xdr:colOff>
          <xdr:row>1</xdr:row>
          <xdr:rowOff>200025</xdr:rowOff>
        </xdr:to>
        <xdr:sp macro="" textlink="">
          <xdr:nvSpPr>
            <xdr:cNvPr id="3074" name="Drop Down 2" hidden="1">
              <a:extLst>
                <a:ext uri="{63B3BB69-23CF-44E3-9099-C40C66FF867C}">
                  <a14:compatExt spid="_x0000_s3074"/>
                </a:ext>
                <a:ext uri="{FF2B5EF4-FFF2-40B4-BE49-F238E27FC236}">
                  <a16:creationId xmlns:a16="http://schemas.microsoft.com/office/drawing/2014/main" id="{00000000-0008-0000-12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0</xdr:row>
          <xdr:rowOff>342900</xdr:rowOff>
        </xdr:from>
        <xdr:to>
          <xdr:col>14</xdr:col>
          <xdr:colOff>352425</xdr:colOff>
          <xdr:row>1</xdr:row>
          <xdr:rowOff>200025</xdr:rowOff>
        </xdr:to>
        <xdr:sp macro="" textlink="">
          <xdr:nvSpPr>
            <xdr:cNvPr id="3075" name="Drop Down 3" hidden="1">
              <a:extLst>
                <a:ext uri="{63B3BB69-23CF-44E3-9099-C40C66FF867C}">
                  <a14:compatExt spid="_x0000_s3075"/>
                </a:ext>
                <a:ext uri="{FF2B5EF4-FFF2-40B4-BE49-F238E27FC236}">
                  <a16:creationId xmlns:a16="http://schemas.microsoft.com/office/drawing/2014/main" id="{00000000-0008-0000-12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1457325</xdr:colOff>
          <xdr:row>31</xdr:row>
          <xdr:rowOff>0</xdr:rowOff>
        </xdr:from>
        <xdr:to>
          <xdr:col>3</xdr:col>
          <xdr:colOff>485775</xdr:colOff>
          <xdr:row>32</xdr:row>
          <xdr:rowOff>47625</xdr:rowOff>
        </xdr:to>
        <xdr:sp macro="" textlink="">
          <xdr:nvSpPr>
            <xdr:cNvPr id="3076" name="Drop Down 4" hidden="1">
              <a:extLst>
                <a:ext uri="{63B3BB69-23CF-44E3-9099-C40C66FF867C}">
                  <a14:compatExt spid="_x0000_s3076"/>
                </a:ext>
                <a:ext uri="{FF2B5EF4-FFF2-40B4-BE49-F238E27FC236}">
                  <a16:creationId xmlns:a16="http://schemas.microsoft.com/office/drawing/2014/main" id="{00000000-0008-0000-12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2</xdr:col>
          <xdr:colOff>9525</xdr:colOff>
          <xdr:row>4</xdr:row>
          <xdr:rowOff>9525</xdr:rowOff>
        </xdr:to>
        <xdr:sp macro="" textlink="">
          <xdr:nvSpPr>
            <xdr:cNvPr id="287746" name="Drop Down 2" hidden="1">
              <a:extLst>
                <a:ext uri="{63B3BB69-23CF-44E3-9099-C40C66FF867C}">
                  <a14:compatExt spid="_x0000_s287746"/>
                </a:ext>
                <a:ext uri="{FF2B5EF4-FFF2-40B4-BE49-F238E27FC236}">
                  <a16:creationId xmlns:a16="http://schemas.microsoft.com/office/drawing/2014/main" id="{00000000-0008-0000-1300-00000264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xdr:row>
          <xdr:rowOff>219075</xdr:rowOff>
        </xdr:from>
        <xdr:to>
          <xdr:col>3</xdr:col>
          <xdr:colOff>9525</xdr:colOff>
          <xdr:row>4</xdr:row>
          <xdr:rowOff>0</xdr:rowOff>
        </xdr:to>
        <xdr:sp macro="" textlink="">
          <xdr:nvSpPr>
            <xdr:cNvPr id="287747" name="Drop Down 3" hidden="1">
              <a:extLst>
                <a:ext uri="{63B3BB69-23CF-44E3-9099-C40C66FF867C}">
                  <a14:compatExt spid="_x0000_s287747"/>
                </a:ext>
                <a:ext uri="{FF2B5EF4-FFF2-40B4-BE49-F238E27FC236}">
                  <a16:creationId xmlns:a16="http://schemas.microsoft.com/office/drawing/2014/main" id="{00000000-0008-0000-1300-00000364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5</xdr:col>
      <xdr:colOff>518587</xdr:colOff>
      <xdr:row>0</xdr:row>
      <xdr:rowOff>0</xdr:rowOff>
    </xdr:from>
    <xdr:to>
      <xdr:col>8</xdr:col>
      <xdr:colOff>266700</xdr:colOff>
      <xdr:row>1</xdr:row>
      <xdr:rowOff>466725</xdr:rowOff>
    </xdr:to>
    <xdr:pic>
      <xdr:nvPicPr>
        <xdr:cNvPr id="2" name="Picture 1">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a:srcRect l="2403" r="5325" b="10637"/>
        <a:stretch>
          <a:fillRect/>
        </a:stretch>
      </xdr:blipFill>
      <xdr:spPr bwMode="auto">
        <a:xfrm>
          <a:off x="8681512" y="0"/>
          <a:ext cx="1576913" cy="8763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5</xdr:col>
      <xdr:colOff>0</xdr:colOff>
      <xdr:row>0</xdr:row>
      <xdr:rowOff>52918</xdr:rowOff>
    </xdr:from>
    <xdr:to>
      <xdr:col>5</xdr:col>
      <xdr:colOff>529168</xdr:colOff>
      <xdr:row>1</xdr:row>
      <xdr:rowOff>388099</xdr:rowOff>
    </xdr:to>
    <xdr:pic>
      <xdr:nvPicPr>
        <xdr:cNvPr id="3" name="Picture 2" descr="bright idea.jpg">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8162925" y="52918"/>
          <a:ext cx="529168" cy="744756"/>
        </a:xfrm>
        <a:prstGeom prst="rect">
          <a:avLst/>
        </a:prstGeom>
        <a:ln>
          <a:noFill/>
        </a:ln>
        <a:effectLst>
          <a:softEdge rad="112500"/>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152400</xdr:rowOff>
    </xdr:from>
    <xdr:to>
      <xdr:col>10</xdr:col>
      <xdr:colOff>0</xdr:colOff>
      <xdr:row>46</xdr:row>
      <xdr:rowOff>19050</xdr:rowOff>
    </xdr:to>
    <xdr:sp macro="" textlink="">
      <xdr:nvSpPr>
        <xdr:cNvPr id="11265" name="Text Box 1">
          <a:extLst>
            <a:ext uri="{FF2B5EF4-FFF2-40B4-BE49-F238E27FC236}">
              <a16:creationId xmlns:a16="http://schemas.microsoft.com/office/drawing/2014/main" id="{00000000-0008-0000-1500-0000012C0000}"/>
            </a:ext>
          </a:extLst>
        </xdr:cNvPr>
        <xdr:cNvSpPr txBox="1">
          <a:spLocks noChangeArrowheads="1"/>
        </xdr:cNvSpPr>
      </xdr:nvSpPr>
      <xdr:spPr bwMode="auto">
        <a:xfrm>
          <a:off x="0" y="533400"/>
          <a:ext cx="6096000" cy="7153275"/>
        </a:xfrm>
        <a:prstGeom prst="rect">
          <a:avLst/>
        </a:prstGeom>
        <a:solidFill>
          <a:srgbClr val="FFFFCC"/>
        </a:solidFill>
        <a:ln w="9525">
          <a:noFill/>
          <a:miter lim="800000"/>
          <a:headEnd/>
          <a:tailEnd/>
        </a:ln>
      </xdr:spPr>
      <xdr:txBody>
        <a:bodyPr vertOverflow="clip" wrap="square" lIns="27432" tIns="22860" rIns="0" bIns="0" anchor="t" upright="1"/>
        <a:lstStyle/>
        <a:p>
          <a:pPr algn="l" rtl="0">
            <a:defRPr sz="1000"/>
          </a:pPr>
          <a:r>
            <a:rPr lang="en-AU" sz="1000" b="0" i="0" u="none" strike="noStrike" baseline="0">
              <a:solidFill>
                <a:srgbClr val="000000"/>
              </a:solidFill>
              <a:latin typeface="Calibri"/>
            </a:rPr>
            <a:t>The commencing population, in 5-year groups, is divided into one-year age ranges from 1 to 100 years, based upon formulae which take into consideration the likely distribution of the population within 5-year groups, and the relationship between the population in adjacent 5-year groups. The population over the age of 84 years is divided into 1-year age ranges in accord with the age-distribution of the 85+ population in Victoria, set out in findings of the 2016 Census.</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Next, the population of each age group is divided into a number of males and females, in proportions which reflect the age and sex distribution of the Victorian population, featured in the publication referred to above.</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The population is then adjusted in each forecast year to accommodate the effects of factors such as: </a:t>
          </a:r>
        </a:p>
        <a:p>
          <a:pPr algn="l" rtl="0">
            <a:defRPr sz="1000"/>
          </a:pPr>
          <a:endParaRPr lang="en-AU" sz="4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age-specific birth rates </a:t>
          </a:r>
          <a:r>
            <a:rPr lang="en-AU" sz="800" b="0" i="0" u="none" strike="noStrike" baseline="0">
              <a:solidFill>
                <a:srgbClr val="000000"/>
              </a:solidFill>
              <a:latin typeface="Calibri"/>
            </a:rPr>
            <a:t>[Sources: Births per 1,000 women by age, 2013 – ABS, 2015 (for birth numbers), and Department of Transport, Planning and Local Infrastructure 'Victoria in Future' population forecasts, 2015 (for calculating birth rates)]</a:t>
          </a:r>
        </a:p>
        <a:p>
          <a:pPr algn="l" rtl="0">
            <a:defRPr sz="1000"/>
          </a:pPr>
          <a:endParaRPr lang="en-AU" sz="4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age-specific mortality rates </a:t>
          </a:r>
          <a:r>
            <a:rPr lang="en-AU" sz="800" b="0" i="0" u="none" strike="noStrike" baseline="0">
              <a:solidFill>
                <a:srgbClr val="000000"/>
              </a:solidFill>
              <a:latin typeface="Calibri"/>
            </a:rPr>
            <a:t>[Source: Life Tables, 2008-2010, in 'Deaths Australia, ABS, 2012']</a:t>
          </a:r>
          <a:r>
            <a:rPr lang="en-AU" sz="1000" b="0" i="0" u="none" strike="noStrike" baseline="0">
              <a:solidFill>
                <a:srgbClr val="000000"/>
              </a:solidFill>
              <a:latin typeface="Calibri"/>
            </a:rPr>
            <a:t>;</a:t>
          </a:r>
        </a:p>
        <a:p>
          <a:pPr algn="l" rtl="0">
            <a:defRPr sz="1000"/>
          </a:pPr>
          <a:endParaRPr lang="en-AU" sz="4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ageing;</a:t>
          </a:r>
        </a:p>
        <a:p>
          <a:pPr algn="l" rtl="0">
            <a:defRPr sz="1000"/>
          </a:pPr>
          <a:endParaRPr lang="en-AU" sz="4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age-specific rates of movement into and out of the relevant municipality </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the proportion of people residing in private and non-private dwellings</a:t>
          </a:r>
          <a:r>
            <a:rPr lang="en-AU" sz="800" b="0" i="0" u="none" strike="noStrike" baseline="0">
              <a:solidFill>
                <a:srgbClr val="000000"/>
              </a:solidFill>
              <a:latin typeface="Calibri"/>
            </a:rPr>
            <a:t> [Source: Persons by Dwelling Type - private, non-private, by age - 5-year groups: 0-4, 5-9,…85+, by municipality. Census 2016, ABS]; </a:t>
          </a:r>
          <a:r>
            <a:rPr lang="en-AU" sz="1000" b="0" i="0" u="none" strike="noStrike" baseline="0">
              <a:solidFill>
                <a:srgbClr val="000000"/>
              </a:solidFill>
              <a:latin typeface="Calibri"/>
            </a:rPr>
            <a:t>and</a:t>
          </a:r>
        </a:p>
        <a:p>
          <a:pPr algn="l" rtl="0">
            <a:defRPr sz="1000"/>
          </a:pPr>
          <a:endParaRPr lang="en-AU" sz="4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addition of new private dwellings – including the age profile of the occupants of the new dwellings such as separate houses, flats and semi-detached dwellings [</a:t>
          </a:r>
          <a:r>
            <a:rPr lang="en-AU" sz="800" b="0" i="0" u="none" strike="noStrike" baseline="0">
              <a:solidFill>
                <a:srgbClr val="000000"/>
              </a:solidFill>
              <a:latin typeface="Calibri"/>
            </a:rPr>
            <a:t>based on local dwelling construction forecasts and the age profile of occupants of dwellings of each type, as reported in the findings of the 2016 Census]</a:t>
          </a:r>
          <a:r>
            <a:rPr lang="en-AU" sz="1000" b="0" i="0" u="none" strike="noStrike" baseline="0">
              <a:solidFill>
                <a:srgbClr val="000000"/>
              </a:solidFill>
              <a:latin typeface="Calibri"/>
            </a:rPr>
            <a:t>.</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The population at the end of each year - minus the number of residents in non-private dwellings (estimated from the proportion of the population in non-private dwellings, for each age group, in the relevant municipality, from Census 2016), is used to determine the number of private households likely to be formed by that number of residents, based on the distribution of the population by household/family type by private vs. non-private dwelling type by age group [Census, 2016], for that municipality. This information may then be used to adjust the population estimate for each year, so that it leads to the creation of a number of households which matches the count of occupied private dwellings for that year. This process is an elective step however, as the operator is presented with several options relating to the reconciliation of the number of occupied dwellings with the estimated number of households.</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Finally, estimates of the number of people to be added to the population as residents of new non-private dwellings - such as prisons, student accommodation or aged care facilities - may be incorporated into the forecast. These projections are then matched to age profiles relevant to each category of non-private dwelling, to supply an estimate of the population in each age group likely to result from the addition of such dwellings at various times during the forecast period. It is assumed that for these non-private dwellings, the age profile of their occupants will not change substantially over time.</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The resulting population forecasts are then aggregated into five-year age ranges, and presented as a table in sheet with the tab 'Results' and as more user-friendly charts and tables in the sheet with the tab 'Summary'. Finally, the likely implications of the population growth for service demand in the aged, schooling and early years sectors, are calculated, based on age-specific population benchmarks for each service type. These are presented in the sheet with the tab 'Service Demand'.</a:t>
          </a:r>
        </a:p>
      </xdr:txBody>
    </xdr:sp>
    <xdr:clientData/>
  </xdr:twoCellAnchor>
  <xdr:twoCellAnchor>
    <xdr:from>
      <xdr:col>0</xdr:col>
      <xdr:colOff>0</xdr:colOff>
      <xdr:row>0</xdr:row>
      <xdr:rowOff>0</xdr:rowOff>
    </xdr:from>
    <xdr:to>
      <xdr:col>10</xdr:col>
      <xdr:colOff>0</xdr:colOff>
      <xdr:row>2</xdr:row>
      <xdr:rowOff>0</xdr:rowOff>
    </xdr:to>
    <xdr:sp macro="" textlink="">
      <xdr:nvSpPr>
        <xdr:cNvPr id="11266" name="Text Box 2">
          <a:extLst>
            <a:ext uri="{FF2B5EF4-FFF2-40B4-BE49-F238E27FC236}">
              <a16:creationId xmlns:a16="http://schemas.microsoft.com/office/drawing/2014/main" id="{00000000-0008-0000-1500-0000022C0000}"/>
            </a:ext>
          </a:extLst>
        </xdr:cNvPr>
        <xdr:cNvSpPr txBox="1">
          <a:spLocks noChangeArrowheads="1"/>
        </xdr:cNvSpPr>
      </xdr:nvSpPr>
      <xdr:spPr bwMode="auto">
        <a:xfrm>
          <a:off x="0" y="0"/>
          <a:ext cx="6096000" cy="542925"/>
        </a:xfrm>
        <a:prstGeom prst="rect">
          <a:avLst/>
        </a:prstGeom>
        <a:gradFill rotWithShape="1">
          <a:gsLst>
            <a:gs pos="0">
              <a:srgbClr val="008000"/>
            </a:gs>
            <a:gs pos="100000">
              <a:srgbClr val="FFFFCC"/>
            </a:gs>
          </a:gsLst>
          <a:lin ang="5400000" scaled="1"/>
        </a:gradFill>
        <a:ln w="9525">
          <a:noFill/>
          <a:miter lim="800000"/>
          <a:headEnd/>
          <a:tailEnd/>
        </a:ln>
      </xdr:spPr>
      <xdr:txBody>
        <a:bodyPr vertOverflow="clip" wrap="square" lIns="18288" tIns="18288" rIns="18288" bIns="0" anchor="t" upright="1"/>
        <a:lstStyle/>
        <a:p>
          <a:pPr algn="ctr" rtl="0">
            <a:defRPr sz="1000"/>
          </a:pPr>
          <a:endParaRPr lang="en-AU" sz="400" b="0" i="0" u="none" strike="noStrike" baseline="0">
            <a:solidFill>
              <a:srgbClr val="000000"/>
            </a:solidFill>
            <a:latin typeface="Arial"/>
            <a:cs typeface="Arial"/>
          </a:endParaRPr>
        </a:p>
        <a:p>
          <a:pPr algn="ctr" rtl="0">
            <a:defRPr sz="1000"/>
          </a:pPr>
          <a:r>
            <a:rPr lang="en-AU" sz="2000" b="0" i="0" u="none" strike="noStrike" baseline="0">
              <a:solidFill>
                <a:srgbClr val="000000"/>
              </a:solidFill>
              <a:latin typeface="Calibri"/>
            </a:rPr>
            <a:t>HOW THESE FORECASTS ARE CALCULATED</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505</xdr:row>
          <xdr:rowOff>114300</xdr:rowOff>
        </xdr:from>
        <xdr:to>
          <xdr:col>12</xdr:col>
          <xdr:colOff>9525</xdr:colOff>
          <xdr:row>509</xdr:row>
          <xdr:rowOff>9525</xdr:rowOff>
        </xdr:to>
        <xdr:sp macro="" textlink="">
          <xdr:nvSpPr>
            <xdr:cNvPr id="267265" name="Object 1" hidden="1">
              <a:extLst>
                <a:ext uri="{63B3BB69-23CF-44E3-9099-C40C66FF867C}">
                  <a14:compatExt spid="_x0000_s267265"/>
                </a:ext>
                <a:ext uri="{FF2B5EF4-FFF2-40B4-BE49-F238E27FC236}">
                  <a16:creationId xmlns:a16="http://schemas.microsoft.com/office/drawing/2014/main" id="{00000000-0008-0000-1700-0000011404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externalLink1.xml><?xml version="1.0" encoding="utf-8"?>
<externalLink xmlns="http://schemas.openxmlformats.org/spreadsheetml/2006/main" xmlns:mc="http://schemas.openxmlformats.org/markup-compatibility/2006" xmlns:x14="http://schemas.microsoft.com/office/spreadsheetml/2009/9/main" mc:Ignorable="x14">
  <ddeLink xmlns:r="http://schemas.openxmlformats.org/officeDocument/2006/relationships" ddeService="Notes.Link" ddeTopic="Notes.Link">
    <ddeItems>
      <ddeItem name="!C58C0E00D46F25CA000000000000000000000000000000000000000000000000000000000000000000001D000000506572736F6E616C20576562204E6176696761746F72202852352E3029" advise="1" preferPic="1"/>
    </ddeItems>
  </ddeLin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youtube.com/watch?v=BWXRFm1lfeY"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2.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2.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www.youtube.com/watch?v=BWXRFm1lfeY"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omments" Target="../comments1.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7.v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8.v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abs.gov.au/"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42"/>
    <pageSetUpPr fitToPage="1"/>
  </sheetPr>
  <dimension ref="B1:L29"/>
  <sheetViews>
    <sheetView showGridLines="0" showRowColHeaders="0" tabSelected="1" zoomScale="95" workbookViewId="0">
      <pane xSplit="13" ySplit="29" topLeftCell="N30" activePane="bottomRight" state="frozen"/>
      <selection pane="topRight" activeCell="N1" sqref="N1"/>
      <selection pane="bottomLeft" activeCell="A30" sqref="A30"/>
      <selection pane="bottomRight" activeCell="J35" sqref="J35"/>
    </sheetView>
  </sheetViews>
  <sheetFormatPr defaultColWidth="9.1328125" defaultRowHeight="13.15" x14ac:dyDescent="0.4"/>
  <cols>
    <col min="1" max="1" width="5.73046875" style="134" customWidth="1"/>
    <col min="2" max="16384" width="9.1328125" style="134"/>
  </cols>
  <sheetData>
    <row r="1" spans="2:12" ht="35.1" customHeight="1" x14ac:dyDescent="0.4"/>
    <row r="2" spans="2:12" ht="1.5" customHeight="1" x14ac:dyDescent="1.05">
      <c r="B2" s="651"/>
      <c r="C2" s="651"/>
      <c r="D2" s="651"/>
      <c r="E2" s="651"/>
      <c r="F2" s="651"/>
      <c r="G2" s="651"/>
      <c r="H2" s="651"/>
      <c r="I2" s="651"/>
      <c r="J2" s="651"/>
      <c r="K2" s="651"/>
      <c r="L2" s="651"/>
    </row>
    <row r="3" spans="2:12" ht="1.5" customHeight="1" x14ac:dyDescent="0.4"/>
    <row r="4" spans="2:12" ht="18" x14ac:dyDescent="0.55000000000000004">
      <c r="B4" s="652" t="s">
        <v>644</v>
      </c>
      <c r="C4" s="652"/>
      <c r="D4" s="652"/>
      <c r="E4" s="652"/>
      <c r="F4" s="652"/>
      <c r="G4" s="652"/>
      <c r="H4" s="652"/>
      <c r="I4" s="652"/>
      <c r="J4" s="652"/>
      <c r="K4" s="652"/>
      <c r="L4" s="652"/>
    </row>
    <row r="5" spans="2:12" ht="6" customHeight="1" x14ac:dyDescent="0.4"/>
    <row r="6" spans="2:12" ht="16.5" customHeight="1" x14ac:dyDescent="0.4">
      <c r="B6" s="653" t="s">
        <v>1005</v>
      </c>
      <c r="C6" s="653"/>
      <c r="D6" s="653"/>
      <c r="E6" s="653"/>
      <c r="F6" s="653"/>
      <c r="G6" s="653"/>
      <c r="H6" s="653"/>
      <c r="I6" s="653"/>
      <c r="J6" s="653"/>
      <c r="K6" s="653"/>
      <c r="L6" s="653"/>
    </row>
    <row r="7" spans="2:12" ht="16.5" customHeight="1" x14ac:dyDescent="0.4">
      <c r="B7" s="653"/>
      <c r="C7" s="653"/>
      <c r="D7" s="653"/>
      <c r="E7" s="653"/>
      <c r="F7" s="653"/>
      <c r="G7" s="653"/>
      <c r="H7" s="653"/>
      <c r="I7" s="653"/>
      <c r="J7" s="653"/>
      <c r="K7" s="653"/>
      <c r="L7" s="653"/>
    </row>
    <row r="8" spans="2:12" ht="8.25" customHeight="1" x14ac:dyDescent="0.4">
      <c r="B8" s="143"/>
      <c r="C8" s="143"/>
      <c r="D8" s="143"/>
      <c r="E8" s="143"/>
      <c r="F8" s="143"/>
      <c r="G8" s="143"/>
      <c r="H8" s="143"/>
      <c r="I8" s="143"/>
      <c r="J8" s="143"/>
      <c r="K8" s="143"/>
      <c r="L8" s="143"/>
    </row>
    <row r="9" spans="2:12" ht="21.95" customHeight="1" x14ac:dyDescent="0.4">
      <c r="B9" s="653" t="s">
        <v>1036</v>
      </c>
      <c r="C9" s="653"/>
      <c r="D9" s="653"/>
      <c r="E9" s="653"/>
      <c r="F9" s="653"/>
      <c r="G9" s="653"/>
      <c r="H9" s="653"/>
      <c r="I9" s="653"/>
      <c r="J9" s="653"/>
      <c r="K9" s="653"/>
      <c r="L9" s="653"/>
    </row>
    <row r="10" spans="2:12" ht="21.95" customHeight="1" x14ac:dyDescent="0.4">
      <c r="B10" s="653"/>
      <c r="C10" s="653"/>
      <c r="D10" s="653"/>
      <c r="E10" s="653"/>
      <c r="F10" s="653"/>
      <c r="G10" s="653"/>
      <c r="H10" s="653"/>
      <c r="I10" s="653"/>
      <c r="J10" s="653"/>
      <c r="K10" s="653"/>
      <c r="L10" s="653"/>
    </row>
    <row r="11" spans="2:12" ht="21.95" customHeight="1" x14ac:dyDescent="0.4">
      <c r="B11" s="653"/>
      <c r="C11" s="653"/>
      <c r="D11" s="653"/>
      <c r="E11" s="653"/>
      <c r="F11" s="653"/>
      <c r="G11" s="653"/>
      <c r="H11" s="653"/>
      <c r="I11" s="653"/>
      <c r="J11" s="653"/>
      <c r="K11" s="653"/>
      <c r="L11" s="653"/>
    </row>
    <row r="12" spans="2:12" ht="8.25" customHeight="1" x14ac:dyDescent="0.4">
      <c r="B12" s="143"/>
      <c r="C12" s="143"/>
      <c r="D12" s="143"/>
      <c r="E12" s="143"/>
      <c r="F12" s="143"/>
      <c r="G12" s="143"/>
      <c r="H12" s="143"/>
      <c r="I12" s="143"/>
      <c r="J12" s="143"/>
      <c r="K12" s="143"/>
      <c r="L12" s="143"/>
    </row>
    <row r="13" spans="2:12" ht="16.5" customHeight="1" x14ac:dyDescent="0.4">
      <c r="B13" s="653" t="s">
        <v>1037</v>
      </c>
      <c r="C13" s="653"/>
      <c r="D13" s="653"/>
      <c r="E13" s="653"/>
      <c r="F13" s="653"/>
      <c r="G13" s="653"/>
      <c r="H13" s="653"/>
      <c r="I13" s="653"/>
      <c r="J13" s="653"/>
      <c r="K13" s="653"/>
      <c r="L13" s="653"/>
    </row>
    <row r="14" spans="2:12" ht="16.5" customHeight="1" x14ac:dyDescent="0.4">
      <c r="B14" s="653"/>
      <c r="C14" s="653"/>
      <c r="D14" s="653"/>
      <c r="E14" s="653"/>
      <c r="F14" s="653"/>
      <c r="G14" s="653"/>
      <c r="H14" s="653"/>
      <c r="I14" s="653"/>
      <c r="J14" s="653"/>
      <c r="K14" s="653"/>
      <c r="L14" s="653"/>
    </row>
    <row r="15" spans="2:12" ht="9.75" customHeight="1" x14ac:dyDescent="0.4"/>
    <row r="16" spans="2:12" ht="15.75" x14ac:dyDescent="0.5">
      <c r="B16" s="144" t="s">
        <v>643</v>
      </c>
      <c r="C16" s="145"/>
      <c r="D16" s="145"/>
      <c r="E16" s="145"/>
      <c r="F16" s="145"/>
      <c r="G16" s="145"/>
      <c r="H16" s="145"/>
      <c r="I16" s="145"/>
      <c r="J16" s="145"/>
      <c r="K16" s="145"/>
      <c r="L16" s="145"/>
    </row>
    <row r="17" spans="2:12" ht="15.75" customHeight="1" x14ac:dyDescent="0.4">
      <c r="B17" s="653" t="s">
        <v>608</v>
      </c>
      <c r="C17" s="653"/>
      <c r="D17" s="653"/>
      <c r="E17" s="653"/>
      <c r="F17" s="653"/>
      <c r="G17" s="653"/>
      <c r="H17" s="653"/>
      <c r="I17" s="653"/>
      <c r="J17" s="653"/>
      <c r="K17" s="653"/>
      <c r="L17" s="653"/>
    </row>
    <row r="18" spans="2:12" ht="15.75" customHeight="1" x14ac:dyDescent="0.4">
      <c r="B18" s="653"/>
      <c r="C18" s="653"/>
      <c r="D18" s="653"/>
      <c r="E18" s="653"/>
      <c r="F18" s="653"/>
      <c r="G18" s="653"/>
      <c r="H18" s="653"/>
      <c r="I18" s="653"/>
      <c r="J18" s="653"/>
      <c r="K18" s="653"/>
      <c r="L18" s="653"/>
    </row>
    <row r="19" spans="2:12" ht="31.5" customHeight="1" x14ac:dyDescent="0.4">
      <c r="B19" s="653"/>
      <c r="C19" s="653"/>
      <c r="D19" s="653"/>
      <c r="E19" s="653"/>
      <c r="F19" s="653"/>
      <c r="G19" s="653"/>
      <c r="H19" s="653"/>
      <c r="I19" s="653"/>
      <c r="J19" s="653"/>
      <c r="K19" s="653"/>
      <c r="L19" s="653"/>
    </row>
    <row r="20" spans="2:12" ht="7.5" customHeight="1" x14ac:dyDescent="0.5">
      <c r="B20" s="146"/>
      <c r="C20" s="146"/>
      <c r="D20" s="146"/>
      <c r="E20" s="146"/>
      <c r="F20" s="146"/>
      <c r="G20" s="146"/>
      <c r="H20" s="146"/>
      <c r="I20" s="146"/>
      <c r="J20" s="146"/>
      <c r="K20" s="146"/>
      <c r="L20" s="146"/>
    </row>
    <row r="21" spans="2:12" ht="15.75" customHeight="1" x14ac:dyDescent="0.4">
      <c r="B21" s="653" t="s">
        <v>1006</v>
      </c>
      <c r="C21" s="653"/>
      <c r="D21" s="653"/>
      <c r="E21" s="653"/>
      <c r="F21" s="653"/>
      <c r="G21" s="653"/>
      <c r="H21" s="653"/>
      <c r="I21" s="653"/>
      <c r="J21" s="653"/>
      <c r="K21" s="653"/>
      <c r="L21" s="653"/>
    </row>
    <row r="22" spans="2:12" ht="15.75" customHeight="1" x14ac:dyDescent="0.4">
      <c r="B22" s="653"/>
      <c r="C22" s="653"/>
      <c r="D22" s="653"/>
      <c r="E22" s="653"/>
      <c r="F22" s="653"/>
      <c r="G22" s="653"/>
      <c r="H22" s="653"/>
      <c r="I22" s="653"/>
      <c r="J22" s="653"/>
      <c r="K22" s="653"/>
      <c r="L22" s="653"/>
    </row>
    <row r="23" spans="2:12" x14ac:dyDescent="0.4">
      <c r="B23" s="653"/>
      <c r="C23" s="653"/>
      <c r="D23" s="653"/>
      <c r="E23" s="653"/>
      <c r="F23" s="653"/>
      <c r="G23" s="653"/>
      <c r="H23" s="653"/>
      <c r="I23" s="653"/>
      <c r="J23" s="653"/>
      <c r="K23" s="653"/>
      <c r="L23" s="653"/>
    </row>
    <row r="24" spans="2:12" ht="16.5" customHeight="1" x14ac:dyDescent="0.4">
      <c r="B24" s="648" t="s">
        <v>758</v>
      </c>
      <c r="C24" s="648"/>
      <c r="D24" s="648"/>
      <c r="E24" s="648"/>
      <c r="F24" s="648"/>
      <c r="G24" s="648"/>
      <c r="H24" s="648"/>
      <c r="I24" s="648"/>
      <c r="J24" s="648"/>
      <c r="K24" s="648"/>
      <c r="L24" s="648"/>
    </row>
    <row r="25" spans="2:12" ht="14.25" customHeight="1" x14ac:dyDescent="0.4">
      <c r="B25" s="649" t="s">
        <v>759</v>
      </c>
      <c r="C25" s="650"/>
      <c r="D25" s="650"/>
      <c r="E25" s="650"/>
      <c r="F25" s="650"/>
      <c r="G25" s="650"/>
      <c r="H25" s="650"/>
      <c r="I25" s="650"/>
      <c r="J25" s="650"/>
      <c r="K25" s="650"/>
      <c r="L25" s="650"/>
    </row>
    <row r="26" spans="2:12" ht="32.25" customHeight="1" x14ac:dyDescent="0.4">
      <c r="B26" s="648" t="s">
        <v>980</v>
      </c>
      <c r="C26" s="648"/>
      <c r="D26" s="648"/>
      <c r="E26" s="648"/>
      <c r="F26" s="648"/>
      <c r="G26" s="648"/>
      <c r="H26" s="648"/>
      <c r="I26" s="648"/>
      <c r="J26" s="648"/>
      <c r="K26" s="648"/>
      <c r="L26" s="648"/>
    </row>
    <row r="27" spans="2:12" ht="10.5" customHeight="1" x14ac:dyDescent="0.4"/>
    <row r="28" spans="2:12" x14ac:dyDescent="0.4">
      <c r="D28" s="177"/>
      <c r="E28" s="177"/>
      <c r="F28" s="177"/>
      <c r="G28" s="147"/>
      <c r="H28" s="177"/>
    </row>
    <row r="29" spans="2:12" x14ac:dyDescent="0.4">
      <c r="D29" s="177" t="s">
        <v>4131</v>
      </c>
      <c r="E29" s="177"/>
      <c r="F29" s="177"/>
      <c r="G29" s="177"/>
      <c r="H29" s="177"/>
    </row>
  </sheetData>
  <sheetProtection password="CF21" sheet="1" selectLockedCells="1" selectUnlockedCells="1"/>
  <mergeCells count="10">
    <mergeCell ref="B26:L26"/>
    <mergeCell ref="B24:L24"/>
    <mergeCell ref="B25:L25"/>
    <mergeCell ref="B2:L2"/>
    <mergeCell ref="B4:L4"/>
    <mergeCell ref="B6:L7"/>
    <mergeCell ref="B17:L19"/>
    <mergeCell ref="B21:L23"/>
    <mergeCell ref="B9:L11"/>
    <mergeCell ref="B13:L14"/>
  </mergeCells>
  <phoneticPr fontId="9" type="noConversion"/>
  <hyperlinks>
    <hyperlink ref="B25" r:id="rId1" xr:uid="{00000000-0004-0000-0000-000000000000}"/>
  </hyperlinks>
  <pageMargins left="0.39370078740157483" right="0.39370078740157483" top="1.1499999999999999" bottom="0.39370078740157483" header="0.39370078740157483" footer="0.51181102362204722"/>
  <pageSetup scale="91"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Information'!H8+7</f>
        <v>2025</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Information'!J601</f>
        <v>0</v>
      </c>
      <c r="O3" s="82">
        <f>'Enter Information'!K601</f>
        <v>0</v>
      </c>
      <c r="P3" s="82">
        <f>'Enter Information'!L601</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'7'!AP6</f>
        <v>83.679112754108033</v>
      </c>
      <c r="F6" s="33">
        <f>E6*'Enter Information'!D217</f>
        <v>42.937600607394828</v>
      </c>
      <c r="G6" s="33">
        <f>E6*'Enter Information'!E217</f>
        <v>40.741512146713205</v>
      </c>
      <c r="H6" s="34">
        <f>SUM($J6:$J106)</f>
        <v>45.96592410224094</v>
      </c>
      <c r="I6" s="34">
        <f>SUM($K6:$K106)</f>
        <v>43.614948871265568</v>
      </c>
      <c r="J6" s="35">
        <v>0</v>
      </c>
      <c r="K6" s="35">
        <v>0</v>
      </c>
      <c r="L6" s="35">
        <f>(F6+H6)/2*'Enter Information'!C426</f>
        <v>0.11424102925188197</v>
      </c>
      <c r="M6" s="35">
        <f>(G6+I6)/2*'Enter Information'!D426</f>
        <v>9.9962406306304846E-2</v>
      </c>
      <c r="N6" s="36">
        <f>'Enter Information'!O$594/5</f>
        <v>116.6</v>
      </c>
      <c r="O6" s="36">
        <f>'Enter Information'!P$594/5</f>
        <v>410.4</v>
      </c>
      <c r="P6" s="36">
        <f>'Enter Information'!Q$594/5</f>
        <v>1467.6</v>
      </c>
      <c r="Q6" s="37">
        <f t="shared" ref="Q6:Q37" si="0">N$3/N$5*N6+O$3/O$5*O6+P$3/P$5*P6</f>
        <v>0</v>
      </c>
      <c r="R6" s="287">
        <f>(H6-L6+Q6*'Enter Information'!D217)*'Enter Information'!C$774</f>
        <v>43.882686258380765</v>
      </c>
      <c r="S6" s="287">
        <f>(I6-M6+Q6*'Enter Information'!E217)*'Enter Information'!C$774</f>
        <v>41.646333800653863</v>
      </c>
      <c r="T6" s="38">
        <f>SUM(R6:S6)</f>
        <v>85.529020059034622</v>
      </c>
      <c r="V6" s="30" t="s">
        <v>646</v>
      </c>
      <c r="W6" s="38">
        <f>SUM(R6:R10)</f>
        <v>196.05460201754602</v>
      </c>
      <c r="X6" s="38">
        <f>SUM(S6:S10)</f>
        <v>185.99667839648168</v>
      </c>
      <c r="Y6" s="38">
        <f>SUM(T6:T10)*Z7</f>
        <v>380.32555472276073</v>
      </c>
      <c r="Z6" s="619">
        <f>'Enter Information'!U11</f>
        <v>0.95705726196628493</v>
      </c>
      <c r="AA6"/>
      <c r="AB6"/>
      <c r="AD6" s="39" t="s">
        <v>776</v>
      </c>
      <c r="AE6" s="38">
        <f>$Y6*'Enter Information'!$E734*'Enter Information'!P691</f>
        <v>0</v>
      </c>
      <c r="AF6" s="38">
        <f>$Y6*'Enter Information'!$E734*'Enter Information'!Q691</f>
        <v>305.9060298683155</v>
      </c>
      <c r="AG6" s="38">
        <f>$Y6*'Enter Information'!$E734*'Enter Information'!R691</f>
        <v>48.266929342922758</v>
      </c>
      <c r="AH6" s="38">
        <f>$Y6*'Enter Information'!$E734*'Enter Information'!S691</f>
        <v>0</v>
      </c>
      <c r="AI6" s="38">
        <f>$Y6*'Enter Information'!$E734*'Enter Information'!T691</f>
        <v>24.277116246886742</v>
      </c>
      <c r="AJ6" s="38">
        <f>SUM(AE6:AI6)</f>
        <v>378.45007545812501</v>
      </c>
      <c r="AK6" s="87">
        <v>1</v>
      </c>
      <c r="AL6" s="86">
        <f>T6</f>
        <v>85.529020059034622</v>
      </c>
      <c r="AM6" s="86">
        <f>T6*'Enter Information'!E$734*((Y$26/AJ$25)/('1'!Z$26/'1'!AK$25))+T6*(1-'Enter Information'!E$734)</f>
        <v>85.715027553509287</v>
      </c>
      <c r="AN6" s="86">
        <f>T6</f>
        <v>85.529020059034622</v>
      </c>
      <c r="AO6" s="86">
        <f>T6*'Enter Information'!E$734*Y$26/AJ$25+T6*(1-'Enter Information'!E$734)</f>
        <v>110.61481702226953</v>
      </c>
      <c r="AP6" s="86">
        <f>INDEX($AL$6:$AO$106,'1'!AL6,'Enter Information'!$B$86)</f>
        <v>85.715027553509287</v>
      </c>
      <c r="AQ6" s="41"/>
      <c r="AR6" s="42" t="s">
        <v>770</v>
      </c>
      <c r="AS6" s="43">
        <f>AE27*AP108/100</f>
        <v>695.99528726886797</v>
      </c>
    </row>
    <row r="7" spans="1:67" x14ac:dyDescent="0.4">
      <c r="A7" s="1"/>
      <c r="B7" s="1"/>
      <c r="D7" s="31">
        <v>1</v>
      </c>
      <c r="E7" s="32">
        <f>'7'!AP7</f>
        <v>78.863882721963293</v>
      </c>
      <c r="F7" s="33">
        <f>E7*'Enter Information'!D218</f>
        <v>40.549228032692817</v>
      </c>
      <c r="G7" s="33">
        <f>E7*'Enter Information'!E218</f>
        <v>38.314654689270476</v>
      </c>
      <c r="H7" s="34">
        <f>F6</f>
        <v>42.937600607394828</v>
      </c>
      <c r="I7" s="34">
        <f t="shared" ref="I7:I70" si="1">G6</f>
        <v>40.741512146713205</v>
      </c>
      <c r="J7" s="35">
        <v>0</v>
      </c>
      <c r="K7" s="35">
        <v>0</v>
      </c>
      <c r="L7" s="35">
        <f>(F7+H7)/2*'Enter Information'!C427</f>
        <v>7.9312487208083281E-3</v>
      </c>
      <c r="M7" s="35">
        <f>(G7+I7)/2*'Enter Information'!D427</f>
        <v>6.719774181058613E-3</v>
      </c>
      <c r="N7" s="36">
        <f>'Enter Information'!O$594/5</f>
        <v>116.6</v>
      </c>
      <c r="O7" s="36">
        <f>'Enter Information'!P$594/5</f>
        <v>410.4</v>
      </c>
      <c r="P7" s="36">
        <f>'Enter Information'!Q$594/5</f>
        <v>1467.6</v>
      </c>
      <c r="Q7" s="37">
        <f t="shared" si="0"/>
        <v>0</v>
      </c>
      <c r="R7" s="287">
        <f>(H7-L7+Q7*'Enter Information'!D218)*'Enter Information'!C$774</f>
        <v>41.086151813530478</v>
      </c>
      <c r="S7" s="287">
        <f>(I7-M7+Q7*'Enter Information'!E218)*'Enter Information'!C$774</f>
        <v>38.985528854820728</v>
      </c>
      <c r="T7" s="38">
        <f t="shared" ref="T7:T70" si="2">SUM(R7:S7)</f>
        <v>80.071680668351206</v>
      </c>
      <c r="V7" s="44" t="s">
        <v>647</v>
      </c>
      <c r="W7" s="38">
        <f>SUM(R11:R15)</f>
        <v>163.92192353854404</v>
      </c>
      <c r="X7" s="38">
        <f>SUM(S11:S15)</f>
        <v>155.61797976259754</v>
      </c>
      <c r="Y7" s="38">
        <f>SUM(T11:T15)*Z8</f>
        <v>319.05693659818684</v>
      </c>
      <c r="Z7" s="619">
        <f>'Enter Information'!U12</f>
        <v>0.99548299984913891</v>
      </c>
      <c r="AA7"/>
      <c r="AB7"/>
      <c r="AD7" s="39" t="s">
        <v>777</v>
      </c>
      <c r="AE7" s="38">
        <f>$Y7*'Enter Information'!$E735*'Enter Information'!P692</f>
        <v>0</v>
      </c>
      <c r="AF7" s="38">
        <f>$Y7*'Enter Information'!$E735*'Enter Information'!Q692</f>
        <v>243.23250611271848</v>
      </c>
      <c r="AG7" s="38">
        <f>$Y7*'Enter Information'!$E735*'Enter Information'!R692</f>
        <v>56.304152497304294</v>
      </c>
      <c r="AH7" s="38">
        <f>$Y7*'Enter Information'!$E735*'Enter Information'!S692</f>
        <v>0</v>
      </c>
      <c r="AI7" s="38">
        <f>$Y7*'Enter Information'!$E735*'Enter Information'!T692</f>
        <v>19.305304195958659</v>
      </c>
      <c r="AJ7" s="38">
        <f t="shared" ref="AJ7:AJ22" si="3">SUM(AE7:AI7)</f>
        <v>318.84196280598144</v>
      </c>
      <c r="AK7" s="87">
        <v>2</v>
      </c>
      <c r="AL7" s="40">
        <f t="shared" ref="AL7:AL70" si="4">T7</f>
        <v>80.071680668351206</v>
      </c>
      <c r="AM7" s="86">
        <f>T7*'Enter Information'!E$734*((Y$26/AJ$25)/('1'!Z$26/'1'!AK$25))+T7*(1-'Enter Information'!E$734)</f>
        <v>80.245819606096731</v>
      </c>
      <c r="AN7" s="40">
        <f t="shared" ref="AN7:AN70" si="5">T7</f>
        <v>80.071680668351206</v>
      </c>
      <c r="AO7" s="86">
        <f>T7*'Enter Information'!E$734*Y$26/AJ$25+T7*(1-'Enter Information'!E$734)</f>
        <v>103.5568313501292</v>
      </c>
      <c r="AP7" s="86">
        <f>INDEX($AL$6:$AO$106,'1'!AL7,'Enter Information'!$B$86)</f>
        <v>80.245819606096731</v>
      </c>
      <c r="AQ7" s="41"/>
      <c r="AR7" s="42" t="s">
        <v>774</v>
      </c>
      <c r="AS7" s="43">
        <f>AF27*AP108/100</f>
        <v>828.39473046282308</v>
      </c>
    </row>
    <row r="8" spans="1:67" x14ac:dyDescent="0.4">
      <c r="A8" s="1"/>
      <c r="B8" s="1"/>
      <c r="D8" s="31">
        <v>2</v>
      </c>
      <c r="E8" s="32">
        <f>'7'!AP8</f>
        <v>75.215142081998621</v>
      </c>
      <c r="F8" s="33">
        <f>E8*'Enter Information'!D219</f>
        <v>38.543479784589366</v>
      </c>
      <c r="G8" s="33">
        <f>E8*'Enter Information'!E219</f>
        <v>36.671662297409256</v>
      </c>
      <c r="H8" s="34">
        <f t="shared" ref="H8:I71" si="6">F7</f>
        <v>40.549228032692817</v>
      </c>
      <c r="I8" s="34">
        <f t="shared" si="1"/>
        <v>38.314654689270476</v>
      </c>
      <c r="J8" s="35">
        <v>0</v>
      </c>
      <c r="K8" s="35">
        <v>0</v>
      </c>
      <c r="L8" s="35">
        <f>(F8+H8)/2*'Enter Information'!C428</f>
        <v>4.7455624690369317E-3</v>
      </c>
      <c r="M8" s="35">
        <f>(G8+I8)/2*'Enter Information'!D428</f>
        <v>3.7493158493339864E-3</v>
      </c>
      <c r="N8" s="36">
        <f>'Enter Information'!O$594/5</f>
        <v>116.6</v>
      </c>
      <c r="O8" s="36">
        <f>'Enter Information'!P$594/5</f>
        <v>410.4</v>
      </c>
      <c r="P8" s="36">
        <f>'Enter Information'!Q$594/5</f>
        <v>1467.6</v>
      </c>
      <c r="Q8" s="37">
        <f t="shared" si="0"/>
        <v>0</v>
      </c>
      <c r="R8" s="287">
        <f>(H8-L8+Q8*'Enter Information'!D219)*'Enter Information'!C$774</f>
        <v>38.803391380792405</v>
      </c>
      <c r="S8" s="287">
        <f>(I8-M8+Q8*'Enter Information'!E219)*'Enter Information'!C$774</f>
        <v>36.665730200135869</v>
      </c>
      <c r="T8" s="38">
        <f t="shared" si="2"/>
        <v>75.469121580928274</v>
      </c>
      <c r="V8" s="45" t="s">
        <v>648</v>
      </c>
      <c r="W8" s="38">
        <f>SUM(R16:R20)</f>
        <v>181.34787905590426</v>
      </c>
      <c r="X8" s="38">
        <f>SUM(S16:S20)</f>
        <v>171.92455757761803</v>
      </c>
      <c r="Y8" s="38">
        <f>SUM(T16:T20)*Z9</f>
        <v>354.02528540022519</v>
      </c>
      <c r="Z8" s="619">
        <f>'Enter Information'!U13</f>
        <v>0.99848855589563212</v>
      </c>
      <c r="AA8"/>
      <c r="AB8"/>
      <c r="AD8" s="39" t="s">
        <v>778</v>
      </c>
      <c r="AE8" s="38">
        <f>$Y8*'Enter Information'!$E736*'Enter Information'!P693</f>
        <v>0</v>
      </c>
      <c r="AF8" s="38">
        <f>$Y8*'Enter Information'!$E736*'Enter Information'!Q693</f>
        <v>248.18809964113248</v>
      </c>
      <c r="AG8" s="38">
        <f>$Y8*'Enter Information'!$E736*'Enter Information'!R693</f>
        <v>82.197483564899827</v>
      </c>
      <c r="AH8" s="38">
        <f>$Y8*'Enter Information'!$E736*'Enter Information'!S693</f>
        <v>0</v>
      </c>
      <c r="AI8" s="38">
        <f>$Y8*'Enter Information'!$E736*'Enter Information'!T693</f>
        <v>22.166582661258403</v>
      </c>
      <c r="AJ8" s="38">
        <f t="shared" si="3"/>
        <v>352.55216586729074</v>
      </c>
      <c r="AK8" s="87">
        <v>3</v>
      </c>
      <c r="AL8" s="40">
        <f t="shared" si="4"/>
        <v>75.469121580928274</v>
      </c>
      <c r="AM8" s="86">
        <f>T8*'Enter Information'!E$734*((Y$26/AJ$25)/('1'!Z$26/'1'!AK$25))+T8*(1-'Enter Information'!E$734)</f>
        <v>75.633250927970749</v>
      </c>
      <c r="AN8" s="40">
        <f t="shared" si="5"/>
        <v>75.469121580928274</v>
      </c>
      <c r="AO8" s="86">
        <f>T8*'Enter Information'!E$734*Y$26/AJ$25+T8*(1-'Enter Information'!E$734)</f>
        <v>97.604334397187756</v>
      </c>
      <c r="AP8" s="86">
        <f>INDEX($AL$6:$AO$106,'1'!AL8,'Enter Information'!$B$86)</f>
        <v>75.633250927970749</v>
      </c>
      <c r="AQ8" s="41"/>
      <c r="AR8" s="42" t="s">
        <v>771</v>
      </c>
      <c r="AS8" s="43">
        <f>AG27*AP108/100</f>
        <v>300.93105183770587</v>
      </c>
    </row>
    <row r="9" spans="1:67" x14ac:dyDescent="0.4">
      <c r="A9" s="1"/>
      <c r="B9" s="1"/>
      <c r="D9" s="31">
        <v>3</v>
      </c>
      <c r="E9" s="32">
        <f>'7'!AP9</f>
        <v>72.10516619389513</v>
      </c>
      <c r="F9" s="33">
        <f>E9*'Enter Information'!D220</f>
        <v>36.989961631120785</v>
      </c>
      <c r="G9" s="33">
        <f>E9*'Enter Information'!E220</f>
        <v>35.115204562774345</v>
      </c>
      <c r="H9" s="34">
        <f t="shared" si="6"/>
        <v>38.543479784589366</v>
      </c>
      <c r="I9" s="34">
        <f t="shared" si="1"/>
        <v>36.671662297409256</v>
      </c>
      <c r="J9" s="35">
        <v>0</v>
      </c>
      <c r="K9" s="35">
        <v>0</v>
      </c>
      <c r="L9" s="35">
        <f>(F9+H9)/2*'Enter Information'!C429</f>
        <v>4.1543392778640581E-3</v>
      </c>
      <c r="M9" s="35">
        <f>(G9+I9)/2*'Enter Information'!D429</f>
        <v>2.8714746744073444E-3</v>
      </c>
      <c r="N9" s="36">
        <f>'Enter Information'!O$594/5</f>
        <v>116.6</v>
      </c>
      <c r="O9" s="36">
        <f>'Enter Information'!P$594/5</f>
        <v>410.4</v>
      </c>
      <c r="P9" s="36">
        <f>'Enter Information'!Q$594/5</f>
        <v>1467.6</v>
      </c>
      <c r="Q9" s="37">
        <f t="shared" si="0"/>
        <v>0</v>
      </c>
      <c r="R9" s="287">
        <f>(H9-L9+Q9*'Enter Information'!D220)*'Enter Information'!C$774</f>
        <v>36.884341288717401</v>
      </c>
      <c r="S9" s="287">
        <f>(I9-M9+Q9*'Enter Information'!E220)*'Enter Information'!C$774</f>
        <v>35.094132544421051</v>
      </c>
      <c r="T9" s="38">
        <f t="shared" si="2"/>
        <v>71.978473833138452</v>
      </c>
      <c r="V9" s="30" t="s">
        <v>649</v>
      </c>
      <c r="W9" s="38">
        <f>SUM(R21:R25)</f>
        <v>219.94093416424209</v>
      </c>
      <c r="X9" s="38">
        <f>SUM(S21:S25)</f>
        <v>211.67669359689179</v>
      </c>
      <c r="Y9" s="38">
        <f>SUM(T21:T25)*Z10</f>
        <v>434.625991847541</v>
      </c>
      <c r="Z9" s="619">
        <f>'Enter Information'!U14</f>
        <v>1.002131071345042</v>
      </c>
      <c r="AA9"/>
      <c r="AB9"/>
      <c r="AD9" s="39" t="s">
        <v>779</v>
      </c>
      <c r="AE9" s="38">
        <f>$Y9*'Enter Information'!$E737*'Enter Information'!P694</f>
        <v>6.4519852553571528</v>
      </c>
      <c r="AF9" s="38">
        <f>$Y9*'Enter Information'!$E737*'Enter Information'!Q694</f>
        <v>257.56136760254213</v>
      </c>
      <c r="AG9" s="38">
        <f>$Y9*'Enter Information'!$E737*'Enter Information'!R694</f>
        <v>99.74675015216387</v>
      </c>
      <c r="AH9" s="38">
        <f>$Y9*'Enter Information'!$E737*'Enter Information'!S694</f>
        <v>8.9951035311913596</v>
      </c>
      <c r="AI9" s="38">
        <f>$Y9*'Enter Information'!$E737*'Enter Information'!T694</f>
        <v>58.067867298214374</v>
      </c>
      <c r="AJ9" s="38">
        <f t="shared" si="3"/>
        <v>430.82307383946892</v>
      </c>
      <c r="AK9" s="87">
        <v>4</v>
      </c>
      <c r="AL9" s="40">
        <f t="shared" si="4"/>
        <v>71.978473833138452</v>
      </c>
      <c r="AM9" s="86">
        <f>T9*'Enter Information'!E$734*((Y$26/AJ$25)/('1'!Z$26/'1'!AK$25))+T9*(1-'Enter Information'!E$734)</f>
        <v>72.13501176102038</v>
      </c>
      <c r="AN9" s="40">
        <f t="shared" si="5"/>
        <v>71.978473833138452</v>
      </c>
      <c r="AO9" s="86">
        <f>T9*'Enter Information'!E$734*Y$26/AJ$25+T9*(1-'Enter Information'!E$734)</f>
        <v>93.089874139786701</v>
      </c>
      <c r="AP9" s="86">
        <f>INDEX($AL$6:$AO$106,'1'!AL9,'Enter Information'!$B$86)</f>
        <v>72.13501176102038</v>
      </c>
      <c r="AQ9" s="41"/>
      <c r="AR9" s="42" t="s">
        <v>772</v>
      </c>
      <c r="AS9" s="43">
        <f>AH27*AP108/100</f>
        <v>45.457525556266958</v>
      </c>
    </row>
    <row r="10" spans="1:67" ht="12.75" customHeight="1" x14ac:dyDescent="0.4">
      <c r="A10" s="1"/>
      <c r="B10" s="1"/>
      <c r="D10" s="31">
        <v>4</v>
      </c>
      <c r="E10" s="32">
        <f>'7'!AP10</f>
        <v>69.538000345840828</v>
      </c>
      <c r="F10" s="33">
        <f>E10*'Enter Information'!D221</f>
        <v>35.735525792808822</v>
      </c>
      <c r="G10" s="33">
        <f>E10*'Enter Information'!E221</f>
        <v>33.802474553032006</v>
      </c>
      <c r="H10" s="34">
        <f t="shared" si="6"/>
        <v>36.989961631120785</v>
      </c>
      <c r="I10" s="34">
        <f t="shared" si="1"/>
        <v>35.115204562774345</v>
      </c>
      <c r="J10" s="35">
        <v>0</v>
      </c>
      <c r="K10" s="35">
        <v>0</v>
      </c>
      <c r="L10" s="35">
        <f>(F10+H10)/2*'Enter Information'!C430</f>
        <v>3.6362743711964803E-3</v>
      </c>
      <c r="M10" s="35">
        <f>(G10+I10)/2*'Enter Information'!D430</f>
        <v>2.4121187690532221E-3</v>
      </c>
      <c r="N10" s="36">
        <f>'Enter Information'!O$594/5</f>
        <v>116.6</v>
      </c>
      <c r="O10" s="36">
        <f>'Enter Information'!P$594/5</f>
        <v>410.4</v>
      </c>
      <c r="P10" s="36">
        <f>'Enter Information'!Q$594/5</f>
        <v>1467.6</v>
      </c>
      <c r="Q10" s="37">
        <f t="shared" si="0"/>
        <v>0</v>
      </c>
      <c r="R10" s="287">
        <f>(H10-L10+Q10*'Enter Information'!D221)*'Enter Information'!C$774</f>
        <v>35.398031276124939</v>
      </c>
      <c r="S10" s="287">
        <f>(I10-M10+Q10*'Enter Information'!E221)*'Enter Information'!C$774</f>
        <v>33.604952996450166</v>
      </c>
      <c r="T10" s="38">
        <f t="shared" si="2"/>
        <v>69.002984272575105</v>
      </c>
      <c r="V10" s="30" t="s">
        <v>650</v>
      </c>
      <c r="W10" s="38">
        <f>SUM(R26:R30)</f>
        <v>237.77541425854253</v>
      </c>
      <c r="X10" s="38">
        <f>SUM(S26:S30)</f>
        <v>232.19946580072167</v>
      </c>
      <c r="Y10" s="38">
        <f>SUM(T26:T30)*Z11</f>
        <v>465.89238845191238</v>
      </c>
      <c r="Z10" s="619">
        <f>'Enter Information'!U15</f>
        <v>1.0069699750263026</v>
      </c>
      <c r="AA10"/>
      <c r="AB10"/>
      <c r="AD10" s="39" t="s">
        <v>780</v>
      </c>
      <c r="AE10" s="38">
        <f>$Y10*'Enter Information'!$E738*'Enter Information'!P695</f>
        <v>47.30411738846832</v>
      </c>
      <c r="AF10" s="38">
        <f>$Y10*'Enter Information'!$E738*'Enter Information'!Q695</f>
        <v>191.18747444505945</v>
      </c>
      <c r="AG10" s="38">
        <f>$Y10*'Enter Information'!$E738*'Enter Information'!R695</f>
        <v>73.798971598836388</v>
      </c>
      <c r="AH10" s="38">
        <f>$Y10*'Enter Information'!$E738*'Enter Information'!S695</f>
        <v>17.890659781536094</v>
      </c>
      <c r="AI10" s="38">
        <f>$Y10*'Enter Information'!$E738*'Enter Information'!T695</f>
        <v>133.11863803549738</v>
      </c>
      <c r="AJ10" s="38">
        <f t="shared" si="3"/>
        <v>463.29986124939762</v>
      </c>
      <c r="AK10" s="87">
        <v>5</v>
      </c>
      <c r="AL10" s="40">
        <f t="shared" si="4"/>
        <v>69.002984272575105</v>
      </c>
      <c r="AM10" s="86">
        <f>T10*'Enter Information'!E$734*((Y$26/AJ$25)/('1'!Z$26/'1'!AK$25))+T10*(1-'Enter Information'!E$734)</f>
        <v>69.153051141188328</v>
      </c>
      <c r="AN10" s="40">
        <f t="shared" si="5"/>
        <v>69.002984272575105</v>
      </c>
      <c r="AO10" s="86">
        <f>T10*'Enter Information'!E$734*Y$26/AJ$25+T10*(1-'Enter Information'!E$734)</f>
        <v>89.24166878134568</v>
      </c>
      <c r="AP10" s="86">
        <f>INDEX($AL$6:$AO$106,'1'!AL10,'Enter Information'!$B$86)</f>
        <v>69.153051141188328</v>
      </c>
      <c r="AQ10" s="41"/>
      <c r="AR10" s="42" t="s">
        <v>946</v>
      </c>
      <c r="AS10" s="43">
        <f>AI27*AP108/100</f>
        <v>1466.7763433995426</v>
      </c>
    </row>
    <row r="11" spans="1:67" x14ac:dyDescent="0.4">
      <c r="A11" s="1"/>
      <c r="B11" s="1"/>
      <c r="D11" s="31">
        <v>5</v>
      </c>
      <c r="E11" s="32">
        <f>'7'!AP11</f>
        <v>69.828098769188998</v>
      </c>
      <c r="F11" s="33">
        <f>E11*'Enter Information'!D222</f>
        <v>35.967795239045358</v>
      </c>
      <c r="G11" s="33">
        <f>E11*'Enter Information'!E222</f>
        <v>33.860303530143639</v>
      </c>
      <c r="H11" s="34">
        <f t="shared" si="6"/>
        <v>35.735525792808822</v>
      </c>
      <c r="I11" s="34">
        <f t="shared" si="1"/>
        <v>33.802474553032006</v>
      </c>
      <c r="J11" s="35">
        <v>0</v>
      </c>
      <c r="K11" s="35">
        <v>0</v>
      </c>
      <c r="L11" s="35">
        <f>(F11+H11)/2*'Enter Information'!C431</f>
        <v>3.2266494464334387E-3</v>
      </c>
      <c r="M11" s="35">
        <f>(G11+I11)/2*'Enter Information'!D431</f>
        <v>2.0298833424952697E-3</v>
      </c>
      <c r="N11" s="36">
        <f>'Enter Information'!O$595/5</f>
        <v>73.2</v>
      </c>
      <c r="O11" s="36">
        <f>'Enter Information'!P$595/5</f>
        <v>267</v>
      </c>
      <c r="P11" s="36">
        <f>'Enter Information'!Q$595/5</f>
        <v>1379</v>
      </c>
      <c r="Q11" s="37">
        <f t="shared" si="0"/>
        <v>0</v>
      </c>
      <c r="R11" s="287">
        <f>(H11-L11+Q11*'Enter Information'!D222)*'Enter Information'!C$775</f>
        <v>35.570896342741207</v>
      </c>
      <c r="S11" s="287">
        <f>(I11-M11+Q11*'Enter Information'!E222)*'Enter Information'!C$775</f>
        <v>33.647768056017355</v>
      </c>
      <c r="T11" s="38">
        <f t="shared" si="2"/>
        <v>69.218664398758563</v>
      </c>
      <c r="V11" s="30" t="s">
        <v>651</v>
      </c>
      <c r="W11" s="38">
        <f>SUM(R31:R35)</f>
        <v>171.04475530460124</v>
      </c>
      <c r="X11" s="38">
        <f>SUM(S31:S35)</f>
        <v>174.29937786562886</v>
      </c>
      <c r="Y11" s="38">
        <f>SUM(T31:T35)*Z12</f>
        <v>349.48061597628214</v>
      </c>
      <c r="Z11" s="619">
        <f>'Enter Information'!U16</f>
        <v>0.99131338337309216</v>
      </c>
      <c r="AA11"/>
      <c r="AB11"/>
      <c r="AD11" s="39" t="s">
        <v>781</v>
      </c>
      <c r="AE11" s="38">
        <f>$Y11*'Enter Information'!$E739*'Enter Information'!P696</f>
        <v>81.901054462404602</v>
      </c>
      <c r="AF11" s="38">
        <f>$Y11*'Enter Information'!$E739*'Enter Information'!Q696</f>
        <v>124.6801901422958</v>
      </c>
      <c r="AG11" s="38">
        <f>$Y11*'Enter Information'!$E739*'Enter Information'!R696</f>
        <v>33.275522756423499</v>
      </c>
      <c r="AH11" s="38">
        <f>$Y11*'Enter Information'!$E739*'Enter Information'!S696</f>
        <v>10.327774477806367</v>
      </c>
      <c r="AI11" s="38">
        <f>$Y11*'Enter Information'!$E739*'Enter Information'!T696</f>
        <v>97.431348751973772</v>
      </c>
      <c r="AJ11" s="38">
        <f t="shared" si="3"/>
        <v>347.61589059090403</v>
      </c>
      <c r="AK11" s="87">
        <v>6</v>
      </c>
      <c r="AL11" s="40">
        <f t="shared" si="4"/>
        <v>69.218664398758563</v>
      </c>
      <c r="AM11" s="86">
        <f>T11*'Enter Information'!E$735*((Y$26/AJ$25)/('1'!Z$26/'1'!AK$25))+T11*(1-'Enter Information'!E$735)</f>
        <v>69.369844403982199</v>
      </c>
      <c r="AN11" s="40">
        <f t="shared" si="5"/>
        <v>69.218664398758563</v>
      </c>
      <c r="AO11" s="86">
        <f>T11*'Enter Information'!E$735*Y$26/AJ$25+T11*(1-'Enter Information'!E$735)</f>
        <v>89.607471455440702</v>
      </c>
      <c r="AP11" s="86">
        <f>INDEX($AL$6:$AO$106,'1'!AL11,'Enter Information'!$B$86)</f>
        <v>69.369844403982199</v>
      </c>
      <c r="AQ11" s="41"/>
      <c r="AR11" s="42" t="s">
        <v>951</v>
      </c>
      <c r="AS11" s="43">
        <f>SUM(AS6:AS10)</f>
        <v>3337.5549385252061</v>
      </c>
    </row>
    <row r="12" spans="1:67" ht="12.75" customHeight="1" x14ac:dyDescent="0.4">
      <c r="A12" s="1"/>
      <c r="B12" s="1"/>
      <c r="D12" s="31">
        <v>6</v>
      </c>
      <c r="E12" s="32">
        <f>'7'!AP12</f>
        <v>70.329354537099732</v>
      </c>
      <c r="F12" s="33">
        <f>E12*'Enter Information'!D223</f>
        <v>35.878340276428496</v>
      </c>
      <c r="G12" s="33">
        <f>E12*'Enter Information'!E223</f>
        <v>34.451014260671236</v>
      </c>
      <c r="H12" s="34">
        <f t="shared" si="6"/>
        <v>35.967795239045358</v>
      </c>
      <c r="I12" s="34">
        <f t="shared" si="1"/>
        <v>33.860303530143639</v>
      </c>
      <c r="J12" s="35">
        <v>0</v>
      </c>
      <c r="K12" s="35">
        <v>0</v>
      </c>
      <c r="L12" s="35">
        <f>(F12+H12)/2*'Enter Information'!C432</f>
        <v>2.8738454206189545E-3</v>
      </c>
      <c r="M12" s="35">
        <f>(G12+I12)/2*'Enter Information'!D432</f>
        <v>2.0493395337244464E-3</v>
      </c>
      <c r="N12" s="36">
        <f>'Enter Information'!O$595/5</f>
        <v>73.2</v>
      </c>
      <c r="O12" s="36">
        <f>'Enter Information'!P$595/5</f>
        <v>267</v>
      </c>
      <c r="P12" s="36">
        <f>'Enter Information'!Q$595/5</f>
        <v>1379</v>
      </c>
      <c r="Q12" s="37">
        <f t="shared" si="0"/>
        <v>0</v>
      </c>
      <c r="R12" s="287">
        <f>(H12-L12+Q12*'Enter Information'!D223)*'Enter Information'!C$775</f>
        <v>35.802467838264029</v>
      </c>
      <c r="S12" s="287">
        <f>(I12-M12+Q12*'Enter Information'!E223)*'Enter Information'!C$775</f>
        <v>33.705316451323036</v>
      </c>
      <c r="T12" s="38">
        <f t="shared" si="2"/>
        <v>69.507784289587065</v>
      </c>
      <c r="V12" s="30" t="s">
        <v>652</v>
      </c>
      <c r="W12" s="38">
        <f>SUM(R36:R40)</f>
        <v>108.6609930689367</v>
      </c>
      <c r="X12" s="38">
        <f>SUM(S36:S40)</f>
        <v>113.36315889962974</v>
      </c>
      <c r="Y12" s="38">
        <f>SUM(T36:T40)*Z13</f>
        <v>225.02722674153188</v>
      </c>
      <c r="Z12" s="619">
        <f>'Enter Information'!U17</f>
        <v>1.0119778574724274</v>
      </c>
      <c r="AA12"/>
      <c r="AB12"/>
      <c r="AD12" s="39" t="s">
        <v>782</v>
      </c>
      <c r="AE12" s="38">
        <f>$Y12*'Enter Information'!$E740*'Enter Information'!P697</f>
        <v>42.306259049206005</v>
      </c>
      <c r="AF12" s="38">
        <f>$Y12*'Enter Information'!$E740*'Enter Information'!Q697</f>
        <v>107.80652845115493</v>
      </c>
      <c r="AG12" s="38">
        <f>$Y12*'Enter Information'!$E740*'Enter Information'!R697</f>
        <v>17.44753021703918</v>
      </c>
      <c r="AH12" s="38">
        <f>$Y12*'Enter Information'!$E740*'Enter Information'!S697</f>
        <v>3.6815889448798265</v>
      </c>
      <c r="AI12" s="38">
        <f>$Y12*'Enter Information'!$E740*'Enter Information'!T697</f>
        <v>51.766341946701566</v>
      </c>
      <c r="AJ12" s="38">
        <f t="shared" si="3"/>
        <v>223.00824860898149</v>
      </c>
      <c r="AK12" s="87">
        <v>7</v>
      </c>
      <c r="AL12" s="40">
        <f t="shared" si="4"/>
        <v>69.507784289587065</v>
      </c>
      <c r="AM12" s="86">
        <f>T12*'Enter Information'!E$735*((Y$26/AJ$25)/('1'!Z$26/'1'!AK$25))+T12*(1-'Enter Information'!E$735)</f>
        <v>69.659595759560645</v>
      </c>
      <c r="AN12" s="40">
        <f t="shared" si="5"/>
        <v>69.507784289587065</v>
      </c>
      <c r="AO12" s="86">
        <f>T12*'Enter Information'!E$735*Y$26/AJ$25+T12*(1-'Enter Information'!E$735)</f>
        <v>89.981753487456913</v>
      </c>
      <c r="AP12" s="86">
        <f>INDEX($AL$6:$AO$106,'1'!AL12,'Enter Information'!$B$86)</f>
        <v>69.659595759560645</v>
      </c>
      <c r="AQ12" s="41"/>
      <c r="AR12"/>
      <c r="AS12"/>
    </row>
    <row r="13" spans="1:67" x14ac:dyDescent="0.4">
      <c r="A13" s="1"/>
      <c r="B13" s="1"/>
      <c r="D13" s="31">
        <v>7</v>
      </c>
      <c r="E13" s="32">
        <f>'7'!AP13</f>
        <v>53.565698077446335</v>
      </c>
      <c r="F13" s="33">
        <f>E13*'Enter Information'!D224</f>
        <v>27.453247805219611</v>
      </c>
      <c r="G13" s="33">
        <f>E13*'Enter Information'!E224</f>
        <v>26.112450272226724</v>
      </c>
      <c r="H13" s="34">
        <f>F12</f>
        <v>35.878340276428496</v>
      </c>
      <c r="I13" s="34">
        <f t="shared" si="1"/>
        <v>34.451014260671236</v>
      </c>
      <c r="J13" s="35">
        <v>0</v>
      </c>
      <c r="K13" s="35">
        <v>0</v>
      </c>
      <c r="L13" s="35">
        <f>(F13+H13)/2*'Enter Information'!C433</f>
        <v>2.5332635232659245E-3</v>
      </c>
      <c r="M13" s="35">
        <f>(G13+I13)/2*'Enter Information'!D433</f>
        <v>1.8169039359869389E-3</v>
      </c>
      <c r="N13" s="36">
        <f>'Enter Information'!O$595/5</f>
        <v>73.2</v>
      </c>
      <c r="O13" s="36">
        <f>'Enter Information'!P$595/5</f>
        <v>267</v>
      </c>
      <c r="P13" s="36">
        <f>'Enter Information'!Q$595/5</f>
        <v>1379</v>
      </c>
      <c r="Q13" s="37">
        <f t="shared" si="0"/>
        <v>0</v>
      </c>
      <c r="R13" s="287">
        <f>(H13-L13+Q13*'Enter Information'!D224)*'Enter Information'!C$775</f>
        <v>35.71375598721567</v>
      </c>
      <c r="S13" s="287">
        <f>(I13-M13+Q13*'Enter Information'!E224)*'Enter Information'!C$775</f>
        <v>34.29359032707783</v>
      </c>
      <c r="T13" s="38">
        <f>SUM(R13:S13)</f>
        <v>70.0073463142935</v>
      </c>
      <c r="V13" s="30" t="s">
        <v>653</v>
      </c>
      <c r="W13" s="38">
        <f>SUM(R41:R45)</f>
        <v>137.55189419203396</v>
      </c>
      <c r="X13" s="38">
        <f>SUM(S41:S45)</f>
        <v>141.04587494099974</v>
      </c>
      <c r="Y13" s="38">
        <f>SUM(T41:T45)*Z14</f>
        <v>279.41249523819829</v>
      </c>
      <c r="Z13" s="619">
        <f>'Enter Information'!U18</f>
        <v>1.0135258923245007</v>
      </c>
      <c r="AA13"/>
      <c r="AB13"/>
      <c r="AD13" s="39" t="s">
        <v>783</v>
      </c>
      <c r="AE13" s="38">
        <f>$Y13*'Enter Information'!$E741*'Enter Information'!P698</f>
        <v>28.165192826577954</v>
      </c>
      <c r="AF13" s="38">
        <f>$Y13*'Enter Information'!$E741*'Enter Information'!Q698</f>
        <v>161.53051032629418</v>
      </c>
      <c r="AG13" s="38">
        <f>$Y13*'Enter Information'!$E741*'Enter Information'!R698</f>
        <v>27.864764103094455</v>
      </c>
      <c r="AH13" s="38">
        <f>$Y13*'Enter Information'!$E741*'Enter Information'!S698</f>
        <v>3.054358688748898</v>
      </c>
      <c r="AI13" s="38">
        <f>$Y13*'Enter Information'!$E741*'Enter Information'!T698</f>
        <v>55.479170936619333</v>
      </c>
      <c r="AJ13" s="38">
        <f t="shared" si="3"/>
        <v>276.09399688133482</v>
      </c>
      <c r="AK13" s="87">
        <v>8</v>
      </c>
      <c r="AL13" s="40">
        <f t="shared" si="4"/>
        <v>70.0073463142935</v>
      </c>
      <c r="AM13" s="86">
        <f>T13*'Enter Information'!E$735*((Y$26/AJ$25)/('1'!Z$26/'1'!AK$25))+T13*(1-'Enter Information'!E$735)</f>
        <v>70.160248874223242</v>
      </c>
      <c r="AN13" s="40">
        <f t="shared" si="5"/>
        <v>70.0073463142935</v>
      </c>
      <c r="AO13" s="86">
        <f>T13*'Enter Information'!E$735*Y$26/AJ$25+T13*(1-'Enter Information'!E$735)</f>
        <v>90.628464750350147</v>
      </c>
      <c r="AP13" s="86">
        <f>INDEX($AL$6:$AO$106,'1'!AL13,'Enter Information'!$B$86)</f>
        <v>70.160248874223242</v>
      </c>
      <c r="AQ13" s="41"/>
      <c r="AR13"/>
      <c r="AS13"/>
    </row>
    <row r="14" spans="1:67" ht="12.75" customHeight="1" x14ac:dyDescent="0.4">
      <c r="A14" s="1"/>
      <c r="B14" s="1"/>
      <c r="D14" s="31">
        <v>8</v>
      </c>
      <c r="E14" s="32">
        <f>'7'!AP14</f>
        <v>57.750723339520235</v>
      </c>
      <c r="F14" s="33">
        <f>E14*'Enter Information'!D225</f>
        <v>29.64359695379455</v>
      </c>
      <c r="G14" s="33">
        <f>E14*'Enter Information'!E225</f>
        <v>28.107126385725685</v>
      </c>
      <c r="H14" s="34">
        <f t="shared" si="6"/>
        <v>27.453247805219611</v>
      </c>
      <c r="I14" s="34">
        <f t="shared" si="1"/>
        <v>26.112450272226724</v>
      </c>
      <c r="J14" s="35">
        <v>0</v>
      </c>
      <c r="K14" s="35">
        <v>0</v>
      </c>
      <c r="L14" s="35">
        <f>(F14+H14)/2*'Enter Information'!C434</f>
        <v>1.9983895665654956E-3</v>
      </c>
      <c r="M14" s="35">
        <f>(G14+I14)/2*'Enter Information'!D434</f>
        <v>1.6265872997385724E-3</v>
      </c>
      <c r="N14" s="36">
        <f>'Enter Information'!O$595/5</f>
        <v>73.2</v>
      </c>
      <c r="O14" s="36">
        <f>'Enter Information'!P$595/5</f>
        <v>267</v>
      </c>
      <c r="P14" s="36">
        <f>'Enter Information'!Q$595/5</f>
        <v>1379</v>
      </c>
      <c r="Q14" s="37">
        <f t="shared" si="0"/>
        <v>0</v>
      </c>
      <c r="R14" s="287">
        <f>(H14-L14+Q14*'Enter Information'!D225)*'Enter Information'!C$775</f>
        <v>27.327252117901214</v>
      </c>
      <c r="S14" s="287">
        <f>(I14-M14+Q14*'Enter Information'!E225)*'Enter Information'!C$775</f>
        <v>25.992881090403063</v>
      </c>
      <c r="T14" s="38">
        <f t="shared" si="2"/>
        <v>53.320133208304277</v>
      </c>
      <c r="V14" s="30" t="s">
        <v>654</v>
      </c>
      <c r="W14" s="38">
        <f>SUM(R46:R50)</f>
        <v>156.65644195007764</v>
      </c>
      <c r="X14" s="38">
        <f>SUM(S46:S50)</f>
        <v>163.7960331487586</v>
      </c>
      <c r="Y14" s="38">
        <f>SUM(T46:T50)*Z15</f>
        <v>320.16301532507066</v>
      </c>
      <c r="Z14" s="619">
        <f>'Enter Information'!U19</f>
        <v>1.0029243812960167</v>
      </c>
      <c r="AA14"/>
      <c r="AB14"/>
      <c r="AD14" s="39" t="s">
        <v>784</v>
      </c>
      <c r="AE14" s="38">
        <f>$Y14*'Enter Information'!$E742*'Enter Information'!P699</f>
        <v>22.708473242954128</v>
      </c>
      <c r="AF14" s="38">
        <f>$Y14*'Enter Information'!$E742*'Enter Information'!Q699</f>
        <v>181.89326014604535</v>
      </c>
      <c r="AG14" s="38">
        <f>$Y14*'Enter Information'!$E742*'Enter Information'!R699</f>
        <v>40.488724633182045</v>
      </c>
      <c r="AH14" s="38">
        <f>$Y14*'Enter Information'!$E742*'Enter Information'!S699</f>
        <v>3.4465342368738887</v>
      </c>
      <c r="AI14" s="38">
        <f>$Y14*'Enter Information'!$E742*'Enter Information'!T699</f>
        <v>67.416786521280841</v>
      </c>
      <c r="AJ14" s="38">
        <f t="shared" si="3"/>
        <v>315.95377878033628</v>
      </c>
      <c r="AK14" s="87">
        <v>9</v>
      </c>
      <c r="AL14" s="40">
        <f t="shared" si="4"/>
        <v>53.320133208304277</v>
      </c>
      <c r="AM14" s="86">
        <f>T14*'Enter Information'!E$735*((Y$26/AJ$25)/('1'!Z$26/'1'!AK$25))+T14*(1-'Enter Information'!E$735)</f>
        <v>53.436589341732663</v>
      </c>
      <c r="AN14" s="40">
        <f t="shared" si="5"/>
        <v>53.320133208304277</v>
      </c>
      <c r="AO14" s="86">
        <f>T14*'Enter Information'!E$735*Y$26/AJ$25+T14*(1-'Enter Information'!E$735)</f>
        <v>69.025924668796605</v>
      </c>
      <c r="AP14" s="86">
        <f>INDEX($AL$6:$AO$106,'1'!AL14,'Enter Information'!$B$86)</f>
        <v>53.436589341732663</v>
      </c>
      <c r="AQ14" s="41"/>
      <c r="AR14"/>
      <c r="AS14"/>
    </row>
    <row r="15" spans="1:67" x14ac:dyDescent="0.4">
      <c r="A15" s="1"/>
      <c r="B15" s="1"/>
      <c r="D15" s="31">
        <v>9</v>
      </c>
      <c r="E15" s="32">
        <f>'7'!AP15</f>
        <v>62.181455737713478</v>
      </c>
      <c r="F15" s="33">
        <f>E15*'Enter Information'!D226</f>
        <v>31.936545136687421</v>
      </c>
      <c r="G15" s="33">
        <f>E15*'Enter Information'!E226</f>
        <v>30.244910601026056</v>
      </c>
      <c r="H15" s="34">
        <f t="shared" si="6"/>
        <v>29.64359695379455</v>
      </c>
      <c r="I15" s="34">
        <f t="shared" si="1"/>
        <v>28.107126385725685</v>
      </c>
      <c r="J15" s="35">
        <v>0</v>
      </c>
      <c r="K15" s="35">
        <v>0</v>
      </c>
      <c r="L15" s="35">
        <f>(F15+H15)/2*'Enter Information'!C435</f>
        <v>2.155304973166869E-3</v>
      </c>
      <c r="M15" s="35">
        <f>(G15+I15)/2*'Enter Information'!D435</f>
        <v>1.7505611096025524E-3</v>
      </c>
      <c r="N15" s="36">
        <f>'Enter Information'!O$595/5</f>
        <v>73.2</v>
      </c>
      <c r="O15" s="36">
        <f>'Enter Information'!P$595/5</f>
        <v>267</v>
      </c>
      <c r="P15" s="36">
        <f>'Enter Information'!Q$595/5</f>
        <v>1379</v>
      </c>
      <c r="Q15" s="37">
        <f t="shared" si="0"/>
        <v>0</v>
      </c>
      <c r="R15" s="287">
        <f>(H15-L15+Q15*'Enter Information'!D226)*'Enter Information'!C$775</f>
        <v>29.507551252421916</v>
      </c>
      <c r="S15" s="287">
        <f>(I15-M15+Q15*'Enter Information'!E226)*'Enter Information'!C$775</f>
        <v>27.978423837776283</v>
      </c>
      <c r="T15" s="38">
        <f t="shared" si="2"/>
        <v>57.485975090198195</v>
      </c>
      <c r="V15" s="30" t="s">
        <v>655</v>
      </c>
      <c r="W15" s="38">
        <f>SUM(R51:R55)</f>
        <v>170.22777178799495</v>
      </c>
      <c r="X15" s="38">
        <f>SUM(S51:S55)</f>
        <v>182.51549598090216</v>
      </c>
      <c r="Y15" s="38">
        <f>SUM(T51:T55)*Z16</f>
        <v>351.69114624604612</v>
      </c>
      <c r="Z15" s="619">
        <f>'Enter Information'!U20</f>
        <v>0.9990967154375191</v>
      </c>
      <c r="AA15"/>
      <c r="AB15"/>
      <c r="AD15" s="39" t="s">
        <v>785</v>
      </c>
      <c r="AE15" s="38">
        <f>$Y15*'Enter Information'!$E743*'Enter Information'!P700</f>
        <v>28.671988415351748</v>
      </c>
      <c r="AF15" s="38">
        <f>$Y15*'Enter Information'!$E743*'Enter Information'!Q700</f>
        <v>188.42125720348992</v>
      </c>
      <c r="AG15" s="38">
        <f>$Y15*'Enter Information'!$E743*'Enter Information'!R700</f>
        <v>49.167980134138347</v>
      </c>
      <c r="AH15" s="38">
        <f>$Y15*'Enter Information'!$E743*'Enter Information'!S700</f>
        <v>3.7333318249155925</v>
      </c>
      <c r="AI15" s="38">
        <f>$Y15*'Enter Information'!$E743*'Enter Information'!T700</f>
        <v>76.085302591779765</v>
      </c>
      <c r="AJ15" s="38">
        <f t="shared" si="3"/>
        <v>346.07986016967538</v>
      </c>
      <c r="AK15" s="87">
        <v>10</v>
      </c>
      <c r="AL15" s="40">
        <f t="shared" si="4"/>
        <v>57.485975090198195</v>
      </c>
      <c r="AM15" s="86">
        <f>T15*'Enter Information'!E$735*((Y$26/AJ$25)/('1'!Z$26/'1'!AK$25))+T15*(1-'Enter Information'!E$735)</f>
        <v>57.611529810011277</v>
      </c>
      <c r="AN15" s="40">
        <f t="shared" si="5"/>
        <v>57.485975090198195</v>
      </c>
      <c r="AO15" s="86">
        <f>T15*'Enter Information'!E$735*Y$26/AJ$25+T15*(1-'Enter Information'!E$735)</f>
        <v>74.418842327092008</v>
      </c>
      <c r="AP15" s="86">
        <f>INDEX($AL$6:$AO$106,'1'!AL15,'Enter Information'!$B$86)</f>
        <v>57.611529810011277</v>
      </c>
      <c r="AQ15" s="41"/>
      <c r="AR15"/>
      <c r="AS15"/>
    </row>
    <row r="16" spans="1:67" x14ac:dyDescent="0.4">
      <c r="A16" s="1"/>
      <c r="B16" s="1"/>
      <c r="D16" s="31">
        <v>10</v>
      </c>
      <c r="E16" s="32">
        <f>'7'!AP16</f>
        <v>67.075746263504598</v>
      </c>
      <c r="F16" s="33">
        <f>E16*'Enter Information'!D227</f>
        <v>34.356419835787086</v>
      </c>
      <c r="G16" s="33">
        <f>E16*'Enter Information'!E227</f>
        <v>32.719326427717512</v>
      </c>
      <c r="H16" s="34">
        <f t="shared" si="6"/>
        <v>31.936545136687421</v>
      </c>
      <c r="I16" s="34">
        <f t="shared" si="1"/>
        <v>30.244910601026056</v>
      </c>
      <c r="J16" s="35">
        <v>0</v>
      </c>
      <c r="K16" s="35">
        <v>0</v>
      </c>
      <c r="L16" s="35">
        <f>(F16+H16)/2*'Enter Information'!C436</f>
        <v>2.3202537740366074E-3</v>
      </c>
      <c r="M16" s="35">
        <f>(G16+I16)/2*'Enter Information'!D436</f>
        <v>1.8889271108623071E-3</v>
      </c>
      <c r="N16" s="36">
        <f>'Enter Information'!O$596/5</f>
        <v>76.8</v>
      </c>
      <c r="O16" s="36">
        <f>'Enter Information'!P$596/5</f>
        <v>187.4</v>
      </c>
      <c r="P16" s="36">
        <f>'Enter Information'!Q$596/5</f>
        <v>1355</v>
      </c>
      <c r="Q16" s="37">
        <f t="shared" si="0"/>
        <v>0</v>
      </c>
      <c r="R16" s="287">
        <f>(H16-L16+Q16*'Enter Information'!D227)*'Enter Information'!C$776</f>
        <v>31.885958086986545</v>
      </c>
      <c r="S16" s="287">
        <f>(I16-M16+Q16*'Enter Information'!E227)*'Enter Information'!C$776</f>
        <v>30.197311037107884</v>
      </c>
      <c r="T16" s="38">
        <f t="shared" si="2"/>
        <v>62.083269124094429</v>
      </c>
      <c r="V16" s="30" t="s">
        <v>656</v>
      </c>
      <c r="W16" s="38">
        <f>SUM(R56:R60)</f>
        <v>210.69528746319079</v>
      </c>
      <c r="X16" s="38">
        <f>SUM(S56:S60)</f>
        <v>224.17432583511635</v>
      </c>
      <c r="Y16" s="38">
        <f>SUM(T56:T60)*Z17</f>
        <v>433.07427981352413</v>
      </c>
      <c r="Z16" s="619">
        <f>'Enter Information'!U21</f>
        <v>0.99701731650470415</v>
      </c>
      <c r="AA16"/>
      <c r="AB16"/>
      <c r="AD16" s="39" t="s">
        <v>786</v>
      </c>
      <c r="AE16" s="38">
        <f>$Y16*'Enter Information'!$E744*'Enter Information'!P701</f>
        <v>50.737357894700395</v>
      </c>
      <c r="AF16" s="38">
        <f>$Y16*'Enter Information'!$E744*'Enter Information'!Q701</f>
        <v>212.87630594950383</v>
      </c>
      <c r="AG16" s="38">
        <f>$Y16*'Enter Information'!$E744*'Enter Information'!R701</f>
        <v>55.197257974291254</v>
      </c>
      <c r="AH16" s="38">
        <f>$Y16*'Enter Information'!$E744*'Enter Information'!S701</f>
        <v>4.9874151427682802</v>
      </c>
      <c r="AI16" s="38">
        <f>$Y16*'Enter Information'!$E744*'Enter Information'!T701</f>
        <v>100.51559749271458</v>
      </c>
      <c r="AJ16" s="38">
        <f t="shared" si="3"/>
        <v>424.31393445397828</v>
      </c>
      <c r="AK16" s="87">
        <v>11</v>
      </c>
      <c r="AL16" s="40">
        <f t="shared" si="4"/>
        <v>62.083269124094429</v>
      </c>
      <c r="AM16" s="86">
        <f>T16*'Enter Information'!E$736*((Y$26/AJ$25)/('1'!Z$26/'1'!AK$25))+T16*(1-'Enter Information'!E$736)</f>
        <v>62.218391583360578</v>
      </c>
      <c r="AN16" s="40">
        <f t="shared" si="5"/>
        <v>62.083269124094429</v>
      </c>
      <c r="AO16" s="86">
        <f>T16*'Enter Information'!E$736*Y$26/AJ$25+T16*(1-'Enter Information'!E$736)</f>
        <v>80.306484204200729</v>
      </c>
      <c r="AP16" s="86">
        <f>INDEX($AL$6:$AO$106,'1'!AL16,'Enter Information'!$B$86)</f>
        <v>62.218391583360578</v>
      </c>
      <c r="AQ16" s="41"/>
      <c r="AR16" s="46"/>
      <c r="AS16" s="47"/>
    </row>
    <row r="17" spans="1:43" x14ac:dyDescent="0.4">
      <c r="A17" s="1"/>
      <c r="B17" s="1"/>
      <c r="D17" s="31">
        <v>11</v>
      </c>
      <c r="E17" s="32">
        <f>'7'!AP17</f>
        <v>72.276445721668992</v>
      </c>
      <c r="F17" s="33">
        <f>E17*'Enter Information'!D228</f>
        <v>37.082630017122867</v>
      </c>
      <c r="G17" s="33">
        <f>E17*'Enter Information'!E228</f>
        <v>35.193815704546125</v>
      </c>
      <c r="H17" s="34">
        <f t="shared" si="6"/>
        <v>34.356419835787086</v>
      </c>
      <c r="I17" s="34">
        <f t="shared" si="1"/>
        <v>32.719326427717512</v>
      </c>
      <c r="J17" s="35">
        <v>0</v>
      </c>
      <c r="K17" s="35">
        <v>0</v>
      </c>
      <c r="L17" s="35">
        <f>(F17+H17)/2*'Enter Information'!C437</f>
        <v>2.5003667448518486E-3</v>
      </c>
      <c r="M17" s="35">
        <f>(G17+I17)/2*'Enter Information'!D437</f>
        <v>2.3769599746292268E-3</v>
      </c>
      <c r="N17" s="36">
        <f>'Enter Information'!O$596/5</f>
        <v>76.8</v>
      </c>
      <c r="O17" s="36">
        <f>'Enter Information'!P$596/5</f>
        <v>187.4</v>
      </c>
      <c r="P17" s="36">
        <f>'Enter Information'!Q$596/5</f>
        <v>1355</v>
      </c>
      <c r="Q17" s="37">
        <f t="shared" si="0"/>
        <v>0</v>
      </c>
      <c r="R17" s="287">
        <f>(H17-L17+Q17*'Enter Information'!D228)*'Enter Information'!C$776</f>
        <v>34.301995439998819</v>
      </c>
      <c r="S17" s="287">
        <f>(I17-M17+Q17*'Enter Information'!E228)*'Enter Information'!C$776</f>
        <v>32.667499627356968</v>
      </c>
      <c r="T17" s="38">
        <f t="shared" si="2"/>
        <v>66.96949506735578</v>
      </c>
      <c r="V17" s="30" t="s">
        <v>657</v>
      </c>
      <c r="W17" s="38">
        <f>SUM(R61:R65)</f>
        <v>247.27352335378453</v>
      </c>
      <c r="X17" s="38">
        <f>SUM(S61:S65)</f>
        <v>265.75615142846198</v>
      </c>
      <c r="Y17" s="38">
        <f>SUM(T61:T65)*Z18</f>
        <v>510.3292687991983</v>
      </c>
      <c r="Z17" s="619">
        <f>'Enter Information'!U22</f>
        <v>0.99587155912972125</v>
      </c>
      <c r="AA17"/>
      <c r="AB17"/>
      <c r="AD17" s="39" t="s">
        <v>787</v>
      </c>
      <c r="AE17" s="38">
        <f>$Y17*'Enter Information'!$E745*'Enter Information'!P702</f>
        <v>96.815732792690653</v>
      </c>
      <c r="AF17" s="38">
        <f>$Y17*'Enter Information'!$E745*'Enter Information'!Q702</f>
        <v>211.70451054248025</v>
      </c>
      <c r="AG17" s="38">
        <f>$Y17*'Enter Information'!$E745*'Enter Information'!R702</f>
        <v>58.577586227510309</v>
      </c>
      <c r="AH17" s="38">
        <f>$Y17*'Enter Information'!$E745*'Enter Information'!S702</f>
        <v>6.4505080071960759</v>
      </c>
      <c r="AI17" s="38">
        <f>$Y17*'Enter Information'!$E745*'Enter Information'!T702</f>
        <v>126.27886396069437</v>
      </c>
      <c r="AJ17" s="38">
        <f t="shared" si="3"/>
        <v>499.82720153057164</v>
      </c>
      <c r="AK17" s="87">
        <v>12</v>
      </c>
      <c r="AL17" s="40">
        <f t="shared" si="4"/>
        <v>66.96949506735578</v>
      </c>
      <c r="AM17" s="86">
        <f>T17*'Enter Information'!E$736*((Y$26/AJ$25)/('1'!Z$26/'1'!AK$25))+T17*(1-'Enter Information'!E$736)</f>
        <v>67.115252257609811</v>
      </c>
      <c r="AN17" s="40">
        <f t="shared" si="5"/>
        <v>66.96949506735578</v>
      </c>
      <c r="AO17" s="86">
        <f>T17*'Enter Information'!E$736*Y$26/AJ$25+T17*(1-'Enter Information'!E$736)</f>
        <v>86.62695720871244</v>
      </c>
      <c r="AP17" s="86">
        <f>INDEX($AL$6:$AO$106,'1'!AL17,'Enter Information'!$B$86)</f>
        <v>67.115252257609811</v>
      </c>
      <c r="AQ17" s="41"/>
    </row>
    <row r="18" spans="1:43" x14ac:dyDescent="0.4">
      <c r="A18" s="1"/>
      <c r="B18" s="1"/>
      <c r="D18" s="31">
        <v>12</v>
      </c>
      <c r="E18" s="32">
        <f>'7'!AP18</f>
        <v>74.885674331023125</v>
      </c>
      <c r="F18" s="33">
        <f>E18*'Enter Information'!D229</f>
        <v>38.556049836097316</v>
      </c>
      <c r="G18" s="33">
        <f>E18*'Enter Information'!E229</f>
        <v>36.32962449492581</v>
      </c>
      <c r="H18" s="34">
        <f t="shared" si="6"/>
        <v>37.082630017122867</v>
      </c>
      <c r="I18" s="34">
        <f t="shared" si="1"/>
        <v>35.193815704546125</v>
      </c>
      <c r="J18" s="35">
        <v>0</v>
      </c>
      <c r="K18" s="35">
        <v>0</v>
      </c>
      <c r="L18" s="35">
        <f>(F18+H18)/2*'Enter Information'!C438</f>
        <v>3.4037405933949084E-3</v>
      </c>
      <c r="M18" s="35">
        <f>(G18+I18)/2*'Enter Information'!D438</f>
        <v>3.2185548089762373E-3</v>
      </c>
      <c r="N18" s="36">
        <f>'Enter Information'!O$596/5</f>
        <v>76.8</v>
      </c>
      <c r="O18" s="36">
        <f>'Enter Information'!P$596/5</f>
        <v>187.4</v>
      </c>
      <c r="P18" s="36">
        <f>'Enter Information'!Q$596/5</f>
        <v>1355</v>
      </c>
      <c r="Q18" s="37">
        <f t="shared" si="0"/>
        <v>0</v>
      </c>
      <c r="R18" s="287">
        <f>(H18-L18+Q18*'Enter Information'!D229)*'Enter Information'!C$776</f>
        <v>37.023183098579295</v>
      </c>
      <c r="S18" s="287">
        <f>(I18-M18+Q18*'Enter Information'!E229)*'Enter Information'!C$776</f>
        <v>35.137408529145993</v>
      </c>
      <c r="T18" s="38">
        <f t="shared" si="2"/>
        <v>72.160591627725296</v>
      </c>
      <c r="V18" s="30" t="s">
        <v>658</v>
      </c>
      <c r="W18" s="38">
        <f>SUM(R66:R70)</f>
        <v>287.61374457857852</v>
      </c>
      <c r="X18" s="38">
        <f>SUM(S66:S70)</f>
        <v>311.84188234090772</v>
      </c>
      <c r="Y18" s="38">
        <f>SUM(T66:T70)*Z19</f>
        <v>596.32505410599481</v>
      </c>
      <c r="Z18" s="619">
        <f>'Enter Information'!U23</f>
        <v>0.99473635519388959</v>
      </c>
      <c r="AA18"/>
      <c r="AB18"/>
      <c r="AD18" s="39" t="s">
        <v>788</v>
      </c>
      <c r="AE18" s="38">
        <f>$Y18*'Enter Information'!$E746*'Enter Information'!P703</f>
        <v>182.96223680362957</v>
      </c>
      <c r="AF18" s="38">
        <f>$Y18*'Enter Information'!$E746*'Enter Information'!Q703</f>
        <v>175.66503084885247</v>
      </c>
      <c r="AG18" s="38">
        <f>$Y18*'Enter Information'!$E746*'Enter Information'!R703</f>
        <v>53.284805982278492</v>
      </c>
      <c r="AH18" s="38">
        <f>$Y18*'Enter Information'!$E746*'Enter Information'!S703</f>
        <v>10.109670749847416</v>
      </c>
      <c r="AI18" s="38">
        <f>$Y18*'Enter Information'!$E746*'Enter Information'!T703</f>
        <v>162.438845055819</v>
      </c>
      <c r="AJ18" s="38">
        <f t="shared" si="3"/>
        <v>584.46058944042693</v>
      </c>
      <c r="AK18" s="87">
        <v>13</v>
      </c>
      <c r="AL18" s="40">
        <f t="shared" si="4"/>
        <v>72.160591627725296</v>
      </c>
      <c r="AM18" s="86">
        <f>T18*'Enter Information'!E$736*((Y$26/AJ$25)/('1'!Z$26/'1'!AK$25))+T18*(1-'Enter Information'!E$736)</f>
        <v>72.317647091144096</v>
      </c>
      <c r="AN18" s="40">
        <f t="shared" si="5"/>
        <v>72.160591627725296</v>
      </c>
      <c r="AO18" s="86">
        <f>T18*'Enter Information'!E$736*Y$26/AJ$25+T18*(1-'Enter Information'!E$736)</f>
        <v>93.341789075805679</v>
      </c>
      <c r="AP18" s="86">
        <f>INDEX($AL$6:$AO$106,'1'!AL18,'Enter Information'!$B$86)</f>
        <v>72.317647091144096</v>
      </c>
      <c r="AQ18" s="41"/>
    </row>
    <row r="19" spans="1:43" x14ac:dyDescent="0.4">
      <c r="A19" s="1"/>
      <c r="B19" s="1"/>
      <c r="D19" s="31">
        <v>13</v>
      </c>
      <c r="E19" s="32">
        <f>'7'!AP19</f>
        <v>77.421428938964283</v>
      </c>
      <c r="F19" s="33">
        <f>E19*'Enter Information'!D230</f>
        <v>39.708117821624818</v>
      </c>
      <c r="G19" s="33">
        <f>E19*'Enter Information'!E230</f>
        <v>37.713311117339465</v>
      </c>
      <c r="H19" s="34">
        <f t="shared" si="6"/>
        <v>38.556049836097316</v>
      </c>
      <c r="I19" s="34">
        <f t="shared" si="1"/>
        <v>36.32962449492581</v>
      </c>
      <c r="J19" s="35">
        <v>0</v>
      </c>
      <c r="K19" s="35">
        <v>0</v>
      </c>
      <c r="L19" s="35">
        <f>(F19+H19)/2*'Enter Information'!C439</f>
        <v>3.913208382886107E-3</v>
      </c>
      <c r="M19" s="35">
        <f>(G19+I19)/2*'Enter Information'!D439</f>
        <v>3.7021467806132636E-3</v>
      </c>
      <c r="N19" s="36">
        <f>'Enter Information'!O$596/5</f>
        <v>76.8</v>
      </c>
      <c r="O19" s="36">
        <f>'Enter Information'!P$596/5</f>
        <v>187.4</v>
      </c>
      <c r="P19" s="36">
        <f>'Enter Information'!Q$596/5</f>
        <v>1355</v>
      </c>
      <c r="Q19" s="37">
        <f t="shared" si="0"/>
        <v>0</v>
      </c>
      <c r="R19" s="287">
        <f>(H19-L19+Q19*'Enter Information'!D230)*'Enter Information'!C$776</f>
        <v>38.493867228097692</v>
      </c>
      <c r="S19" s="287">
        <f>(I19-M19+Q19*'Enter Information'!E230)*'Enter Information'!C$776</f>
        <v>36.271017746976369</v>
      </c>
      <c r="T19" s="38">
        <f t="shared" si="2"/>
        <v>74.764884975074068</v>
      </c>
      <c r="V19" s="30" t="s">
        <v>659</v>
      </c>
      <c r="W19" s="38">
        <f>SUM(R71:R75)</f>
        <v>307.47834890887657</v>
      </c>
      <c r="X19" s="38">
        <f>SUM(S71:S75)</f>
        <v>334.12778217281971</v>
      </c>
      <c r="Y19" s="38">
        <f>SUM(T71:T75)*Z20</f>
        <v>640.83516830979818</v>
      </c>
      <c r="Z19" s="619">
        <f>'Enter Information'!U24</f>
        <v>0.99477764045759487</v>
      </c>
      <c r="AA19"/>
      <c r="AB19"/>
      <c r="AD19" s="39" t="s">
        <v>789</v>
      </c>
      <c r="AE19" s="38">
        <f>$Y19*'Enter Information'!$E747*'Enter Information'!P704</f>
        <v>258.45419135519319</v>
      </c>
      <c r="AF19" s="38">
        <f>$Y19*'Enter Information'!$E747*'Enter Information'!Q704</f>
        <v>125.05847968799668</v>
      </c>
      <c r="AG19" s="38">
        <f>$Y19*'Enter Information'!$E747*'Enter Information'!R704</f>
        <v>44.835780865918821</v>
      </c>
      <c r="AH19" s="38">
        <f>$Y19*'Enter Information'!$E747*'Enter Information'!S704</f>
        <v>9.9120424641597378</v>
      </c>
      <c r="AI19" s="38">
        <f>$Y19*'Enter Information'!$E747*'Enter Information'!T704</f>
        <v>187.68035544287505</v>
      </c>
      <c r="AJ19" s="38">
        <f t="shared" si="3"/>
        <v>625.94084981614355</v>
      </c>
      <c r="AK19" s="87">
        <v>14</v>
      </c>
      <c r="AL19" s="40">
        <f t="shared" si="4"/>
        <v>74.764884975074068</v>
      </c>
      <c r="AM19" s="86">
        <f>T19*'Enter Information'!E$736*((Y$26/AJ$25)/('1'!Z$26/'1'!AK$25))+T19*(1-'Enter Information'!E$736)</f>
        <v>74.927608608463757</v>
      </c>
      <c r="AN19" s="40">
        <f t="shared" si="5"/>
        <v>74.764884975074068</v>
      </c>
      <c r="AO19" s="86">
        <f>T19*'Enter Information'!E$736*Y$26/AJ$25+T19*(1-'Enter Information'!E$736)</f>
        <v>96.710517003839385</v>
      </c>
      <c r="AP19" s="86">
        <f>INDEX($AL$6:$AO$106,'1'!AL19,'Enter Information'!$B$86)</f>
        <v>74.927608608463757</v>
      </c>
      <c r="AQ19" s="41"/>
    </row>
    <row r="20" spans="1:43" x14ac:dyDescent="0.4">
      <c r="A20" s="1"/>
      <c r="B20" s="1"/>
      <c r="D20" s="31">
        <v>14</v>
      </c>
      <c r="E20" s="32">
        <f>'7'!AP20</f>
        <v>79.969341028001963</v>
      </c>
      <c r="F20" s="33">
        <f>E20*'Enter Information'!D231</f>
        <v>40.813875992462556</v>
      </c>
      <c r="G20" s="33">
        <f>E20*'Enter Information'!E231</f>
        <v>39.155465035539407</v>
      </c>
      <c r="H20" s="34">
        <f t="shared" si="6"/>
        <v>39.708117821624818</v>
      </c>
      <c r="I20" s="34">
        <f t="shared" si="1"/>
        <v>37.713311117339465</v>
      </c>
      <c r="J20" s="35">
        <f>G20*'Enter Information'!$C$357/1000*'Enter Information'!$D$217</f>
        <v>1.0037795087804597</v>
      </c>
      <c r="K20" s="35">
        <f>G20*'Enter Information'!$C$357/1000*'Enter Information'!$E$217</f>
        <v>0.95244015667139503</v>
      </c>
      <c r="L20" s="35">
        <f>(F20+H20)/2*'Enter Information'!C440</f>
        <v>5.2339295979156797E-3</v>
      </c>
      <c r="M20" s="35">
        <f>(G20+I20)/2*'Enter Information'!D440</f>
        <v>4.996470449937126E-3</v>
      </c>
      <c r="N20" s="36">
        <f>'Enter Information'!O$596/5</f>
        <v>76.8</v>
      </c>
      <c r="O20" s="36">
        <f>'Enter Information'!P$596/5</f>
        <v>187.4</v>
      </c>
      <c r="P20" s="36">
        <f>'Enter Information'!Q$596/5</f>
        <v>1355</v>
      </c>
      <c r="Q20" s="37">
        <f t="shared" si="0"/>
        <v>0</v>
      </c>
      <c r="R20" s="287">
        <f>(H20-L20+Q20*'Enter Information'!D231)*'Enter Information'!C$776</f>
        <v>39.642875202241896</v>
      </c>
      <c r="S20" s="287">
        <f>(I20-M20+Q20*'Enter Information'!E231)*'Enter Information'!C$776</f>
        <v>37.651320637030835</v>
      </c>
      <c r="T20" s="38">
        <f t="shared" si="2"/>
        <v>77.294195839272732</v>
      </c>
      <c r="V20" s="30" t="s">
        <v>660</v>
      </c>
      <c r="W20" s="38">
        <f>SUM(R76:R80)</f>
        <v>284.36078756221195</v>
      </c>
      <c r="X20" s="38">
        <f>SUM(S76:S80)</f>
        <v>310.4123067654333</v>
      </c>
      <c r="Y20" s="38">
        <f>SUM(T76:T80)*Z21</f>
        <v>596.89316541745006</v>
      </c>
      <c r="Z20" s="619">
        <f>'Enter Information'!U25</f>
        <v>0.9987983862146107</v>
      </c>
      <c r="AA20"/>
      <c r="AB20"/>
      <c r="AD20" s="39" t="s">
        <v>790</v>
      </c>
      <c r="AE20" s="38">
        <f>$Y20*'Enter Information'!$E748*'Enter Information'!P705</f>
        <v>253.62129374810192</v>
      </c>
      <c r="AF20" s="38">
        <f>$Y20*'Enter Information'!$E748*'Enter Information'!Q705</f>
        <v>90.834410492161624</v>
      </c>
      <c r="AG20" s="38">
        <f>$Y20*'Enter Information'!$E748*'Enter Information'!R705</f>
        <v>39.551514531642333</v>
      </c>
      <c r="AH20" s="38">
        <f>$Y20*'Enter Information'!$E748*'Enter Information'!S705</f>
        <v>7.8209209525846415</v>
      </c>
      <c r="AI20" s="38">
        <f>$Y20*'Enter Information'!$E748*'Enter Information'!T705</f>
        <v>182.56264052176147</v>
      </c>
      <c r="AJ20" s="38">
        <f t="shared" si="3"/>
        <v>574.39078024625201</v>
      </c>
      <c r="AK20" s="87">
        <v>15</v>
      </c>
      <c r="AL20" s="40">
        <f t="shared" si="4"/>
        <v>77.294195839272732</v>
      </c>
      <c r="AM20" s="86">
        <f>T20*'Enter Information'!E$736*((Y$26/AJ$25)/('1'!Z$26/'1'!AK$25))+T20*(1-'Enter Information'!E$736)</f>
        <v>77.462424445403727</v>
      </c>
      <c r="AN20" s="40">
        <f t="shared" si="5"/>
        <v>77.294195839272732</v>
      </c>
      <c r="AO20" s="86">
        <f>T20*'Enter Information'!E$736*Y$26/AJ$25+T20*(1-'Enter Information'!E$736)</f>
        <v>99.982252945406486</v>
      </c>
      <c r="AP20" s="86">
        <f>INDEX($AL$6:$AO$106,'1'!AL20,'Enter Information'!$B$86)</f>
        <v>77.462424445403727</v>
      </c>
      <c r="AQ20" s="41"/>
    </row>
    <row r="21" spans="1:43" x14ac:dyDescent="0.4">
      <c r="A21" s="1"/>
      <c r="B21" s="1"/>
      <c r="D21" s="31">
        <v>15</v>
      </c>
      <c r="E21" s="32">
        <f>'7'!AP21</f>
        <v>82.666839362777779</v>
      </c>
      <c r="F21" s="33">
        <f>E21*'Enter Information'!D232</f>
        <v>42.466886105383196</v>
      </c>
      <c r="G21" s="33">
        <f>E21*'Enter Information'!E232</f>
        <v>40.199953257394583</v>
      </c>
      <c r="H21" s="34">
        <f t="shared" si="6"/>
        <v>40.813875992462556</v>
      </c>
      <c r="I21" s="34">
        <f t="shared" si="1"/>
        <v>39.155465035539407</v>
      </c>
      <c r="J21" s="35">
        <f>G21*'Enter Information'!$C$357/1000*'Enter Information'!$D$217</f>
        <v>1.0305557422719827</v>
      </c>
      <c r="K21" s="35">
        <f>G21*'Enter Information'!$C$357/1000*'Enter Information'!$E$217</f>
        <v>0.97784689171495109</v>
      </c>
      <c r="L21" s="35">
        <f>(F21+H21)/2*'Enter Information'!C441</f>
        <v>7.4952685888061178E-3</v>
      </c>
      <c r="M21" s="35">
        <f>(G21+I21)/2*'Enter Information'!D441</f>
        <v>6.34843346343472E-3</v>
      </c>
      <c r="N21" s="36">
        <f>'Enter Information'!O$597/5</f>
        <v>88.4</v>
      </c>
      <c r="O21" s="36">
        <f>'Enter Information'!P$597/5</f>
        <v>206.6</v>
      </c>
      <c r="P21" s="36">
        <f>'Enter Information'!Q$597/5</f>
        <v>1506.2</v>
      </c>
      <c r="Q21" s="37">
        <f t="shared" si="0"/>
        <v>0</v>
      </c>
      <c r="R21" s="287">
        <f>(H21-L21+Q21*'Enter Information'!D232)*'Enter Information'!C$777</f>
        <v>40.893342032529269</v>
      </c>
      <c r="S21" s="287">
        <f>(I21-M21+Q21*'Enter Information'!E232)*'Enter Information'!C$777</f>
        <v>39.232546162650365</v>
      </c>
      <c r="T21" s="38">
        <f t="shared" si="2"/>
        <v>80.125888195179641</v>
      </c>
      <c r="V21" s="30" t="s">
        <v>661</v>
      </c>
      <c r="W21" s="38">
        <f>SUM(R81:R85)</f>
        <v>243.59215767065365</v>
      </c>
      <c r="X21" s="38">
        <f>SUM(S81:S85)</f>
        <v>281.38811805404117</v>
      </c>
      <c r="Y21" s="38">
        <f>SUM(T81:T85)*Z22</f>
        <v>527.33787745173083</v>
      </c>
      <c r="Z21" s="619">
        <f>'Enter Information'!U26</f>
        <v>1.0035645040268701</v>
      </c>
      <c r="AA21"/>
      <c r="AB21"/>
      <c r="AD21" s="39" t="s">
        <v>791</v>
      </c>
      <c r="AE21" s="38">
        <f>$Y21*'Enter Information'!$E749*'Enter Information'!P706</f>
        <v>212.92447926364187</v>
      </c>
      <c r="AF21" s="38">
        <f>$Y21*'Enter Information'!$E749*'Enter Information'!Q706</f>
        <v>68.308509149576224</v>
      </c>
      <c r="AG21" s="38">
        <f>$Y21*'Enter Information'!$E749*'Enter Information'!R706</f>
        <v>34.027287085662508</v>
      </c>
      <c r="AH21" s="38">
        <f>$Y21*'Enter Information'!$E749*'Enter Information'!S706</f>
        <v>5.0786995650242543</v>
      </c>
      <c r="AI21" s="38">
        <f>$Y21*'Enter Information'!$E749*'Enter Information'!T706</f>
        <v>174.96120001508558</v>
      </c>
      <c r="AJ21" s="38">
        <f t="shared" si="3"/>
        <v>495.30017507899043</v>
      </c>
      <c r="AK21" s="87">
        <v>16</v>
      </c>
      <c r="AL21" s="40">
        <f t="shared" si="4"/>
        <v>80.125888195179641</v>
      </c>
      <c r="AM21" s="86">
        <f>T21*'Enter Information'!E$737*((Y$26/AJ$25)/('1'!Z$26/'1'!AK$25))+T21*(1-'Enter Information'!E$737)</f>
        <v>80.299476305244468</v>
      </c>
      <c r="AN21" s="40">
        <f t="shared" si="5"/>
        <v>80.125888195179641</v>
      </c>
      <c r="AO21" s="86">
        <f>T21*'Enter Information'!E$737*Y$26/AJ$25+T21*(1-'Enter Information'!E$737)</f>
        <v>103.53675180912336</v>
      </c>
      <c r="AP21" s="86">
        <f>INDEX($AL$6:$AO$106,'1'!AL21,'Enter Information'!$B$86)</f>
        <v>80.299476305244468</v>
      </c>
      <c r="AQ21" s="41"/>
    </row>
    <row r="22" spans="1:43" x14ac:dyDescent="0.4">
      <c r="A22" s="1"/>
      <c r="B22" s="1"/>
      <c r="D22" s="31">
        <v>16</v>
      </c>
      <c r="E22" s="32">
        <f>'7'!AP22</f>
        <v>85.3921269045603</v>
      </c>
      <c r="F22" s="33">
        <f>E22*'Enter Information'!D233</f>
        <v>43.052597903471394</v>
      </c>
      <c r="G22" s="33">
        <f>E22*'Enter Information'!E233</f>
        <v>42.339529001088906</v>
      </c>
      <c r="H22" s="34">
        <f t="shared" si="6"/>
        <v>42.466886105383196</v>
      </c>
      <c r="I22" s="34">
        <f t="shared" si="1"/>
        <v>40.199953257394583</v>
      </c>
      <c r="J22" s="35">
        <f>G22*'Enter Information'!$C$357/1000*'Enter Information'!$D$217</f>
        <v>1.0854053599959645</v>
      </c>
      <c r="K22" s="35">
        <f>G22*'Enter Information'!$C$357/1000*'Enter Information'!$E$217</f>
        <v>1.0298911684125949</v>
      </c>
      <c r="L22" s="35">
        <f>(F22+H22)/2*'Enter Information'!C442</f>
        <v>1.0689935501106824E-2</v>
      </c>
      <c r="M22" s="35">
        <f>(G22+I22)/2*'Enter Information'!D442</f>
        <v>7.4285534032635147E-3</v>
      </c>
      <c r="N22" s="36">
        <f>'Enter Information'!O$597/5</f>
        <v>88.4</v>
      </c>
      <c r="O22" s="36">
        <f>'Enter Information'!P$597/5</f>
        <v>206.6</v>
      </c>
      <c r="P22" s="36">
        <f>'Enter Information'!Q$597/5</f>
        <v>1506.2</v>
      </c>
      <c r="Q22" s="37">
        <f t="shared" si="0"/>
        <v>0</v>
      </c>
      <c r="R22" s="287">
        <f>(H22-L22+Q22*'Enter Information'!D233)*'Enter Information'!C$777</f>
        <v>42.54667335295921</v>
      </c>
      <c r="S22" s="287">
        <f>(I22-M22+Q22*'Enter Information'!E233)*'Enter Information'!C$777</f>
        <v>40.278177841672886</v>
      </c>
      <c r="T22" s="38">
        <f t="shared" si="2"/>
        <v>82.824851194632089</v>
      </c>
      <c r="V22" s="30" t="s">
        <v>662</v>
      </c>
      <c r="W22" s="38">
        <f>SUM(R86:R90)</f>
        <v>146.36300092723661</v>
      </c>
      <c r="X22" s="38">
        <f>SUM(S86:S90)</f>
        <v>187.52656875682283</v>
      </c>
      <c r="Y22" s="38">
        <f>SUM(T86:T90)*Z23</f>
        <v>327.37880906014988</v>
      </c>
      <c r="Z22" s="619">
        <f>'Enter Information'!U27</f>
        <v>1.0044908386772846</v>
      </c>
      <c r="AA22"/>
      <c r="AB22"/>
      <c r="AD22" s="39" t="s">
        <v>792</v>
      </c>
      <c r="AE22" s="38">
        <f>$Y22*'Enter Information'!$E750*'Enter Information'!P707</f>
        <v>104.35116427780413</v>
      </c>
      <c r="AF22" s="38">
        <f>$Y22*'Enter Information'!$E750*'Enter Information'!Q707</f>
        <v>31.04422959515767</v>
      </c>
      <c r="AG22" s="38">
        <f>$Y22*'Enter Information'!$E750*'Enter Information'!R707</f>
        <v>25.725124835862744</v>
      </c>
      <c r="AH22" s="38">
        <f>$Y22*'Enter Information'!$E750*'Enter Information'!S707</f>
        <v>2.6111968818356921</v>
      </c>
      <c r="AI22" s="38">
        <f>$Y22*'Enter Information'!$E750*'Enter Information'!T707</f>
        <v>127.2716702405841</v>
      </c>
      <c r="AJ22" s="38">
        <f t="shared" si="3"/>
        <v>291.00338583124432</v>
      </c>
      <c r="AK22" s="87">
        <v>17</v>
      </c>
      <c r="AL22" s="40">
        <f t="shared" si="4"/>
        <v>82.824851194632089</v>
      </c>
      <c r="AM22" s="86">
        <f>T22*'Enter Information'!E$737*((Y$26/AJ$25)/('1'!Z$26/'1'!AK$25))+T22*(1-'Enter Information'!E$737)</f>
        <v>83.004286452188978</v>
      </c>
      <c r="AN22" s="40">
        <f t="shared" si="5"/>
        <v>82.824851194632089</v>
      </c>
      <c r="AO22" s="86">
        <f>T22*'Enter Information'!E$737*Y$26/AJ$25+T22*(1-'Enter Information'!E$737)</f>
        <v>107.02428709279621</v>
      </c>
      <c r="AP22" s="86">
        <f>INDEX($AL$6:$AO$106,'1'!AL22,'Enter Information'!$B$86)</f>
        <v>83.004286452188978</v>
      </c>
      <c r="AQ22" s="41"/>
    </row>
    <row r="23" spans="1:43" x14ac:dyDescent="0.4">
      <c r="A23" s="1"/>
      <c r="B23" s="1"/>
      <c r="D23" s="31">
        <v>17</v>
      </c>
      <c r="E23" s="32">
        <f>'7'!AP23</f>
        <v>90.110139083184734</v>
      </c>
      <c r="F23" s="33">
        <f>E23*'Enter Information'!D234</f>
        <v>45.829381333525923</v>
      </c>
      <c r="G23" s="33">
        <f>E23*'Enter Information'!E234</f>
        <v>44.280757749658811</v>
      </c>
      <c r="H23" s="34">
        <f t="shared" si="6"/>
        <v>43.052597903471394</v>
      </c>
      <c r="I23" s="34">
        <f t="shared" si="1"/>
        <v>42.339529001088906</v>
      </c>
      <c r="J23" s="35">
        <f>G23*'Enter Information'!$C$357/1000*'Enter Information'!$D$217</f>
        <v>1.1351702047730956</v>
      </c>
      <c r="K23" s="35">
        <f>G23*'Enter Information'!$C$357/1000*'Enter Information'!$E$217</f>
        <v>1.0771107381902694</v>
      </c>
      <c r="L23" s="35">
        <f>(F23+H23)/2*'Enter Information'!C443</f>
        <v>1.4665526574104559E-2</v>
      </c>
      <c r="M23" s="35">
        <f>(G23+I23)/2*'Enter Information'!D443</f>
        <v>8.6620286750747708E-3</v>
      </c>
      <c r="N23" s="36">
        <f>'Enter Information'!O$597/5</f>
        <v>88.4</v>
      </c>
      <c r="O23" s="36">
        <f>'Enter Information'!P$597/5</f>
        <v>206.6</v>
      </c>
      <c r="P23" s="36">
        <f>'Enter Information'!Q$597/5</f>
        <v>1506.2</v>
      </c>
      <c r="Q23" s="37">
        <f t="shared" si="0"/>
        <v>0</v>
      </c>
      <c r="R23" s="287">
        <f>(H23-L23+Q23*'Enter Information'!D234)*'Enter Information'!C$777</f>
        <v>43.129649281335546</v>
      </c>
      <c r="S23" s="287">
        <f>(I23-M23+Q23*'Enter Information'!E234)*'Enter Information'!C$777</f>
        <v>42.421077070029526</v>
      </c>
      <c r="T23" s="38">
        <f t="shared" si="2"/>
        <v>85.550726351365071</v>
      </c>
      <c r="V23" s="30" t="s">
        <v>663</v>
      </c>
      <c r="W23" s="38">
        <f>SUM(R91:R106)</f>
        <v>110.43369502677638</v>
      </c>
      <c r="X23" s="38">
        <f>SUM(S91:S106)</f>
        <v>182.8714082515331</v>
      </c>
      <c r="Y23" s="38">
        <f>SUM(T91:T106)</f>
        <v>293.3051032783095</v>
      </c>
      <c r="Z23" s="619">
        <f>'Enter Information'!U28</f>
        <v>0.98050025752505432</v>
      </c>
      <c r="AA23"/>
      <c r="AB23"/>
      <c r="AD23" s="39" t="s">
        <v>793</v>
      </c>
      <c r="AE23" s="38">
        <f>$Y23*'Enter Information'!$E751*'Enter Information'!P708</f>
        <v>43.433543629394933</v>
      </c>
      <c r="AF23" s="38">
        <f>$Y23*'Enter Information'!$E751*'Enter Information'!Q708</f>
        <v>19.672010832144785</v>
      </c>
      <c r="AG23" s="38">
        <f>$Y23*'Enter Information'!$E751*'Enter Information'!R708</f>
        <v>22.844915805071359</v>
      </c>
      <c r="AH23" s="38">
        <f>$Y23*'Enter Information'!$E751*'Enter Information'!S708</f>
        <v>1.5511979867641048</v>
      </c>
      <c r="AI23" s="38">
        <f>$Y23*'Enter Information'!$E751*'Enter Information'!T708</f>
        <v>124.65991093631534</v>
      </c>
      <c r="AJ23" s="38">
        <f>SUM(AE23:AI23)</f>
        <v>212.16157918969054</v>
      </c>
      <c r="AK23" s="87">
        <v>18</v>
      </c>
      <c r="AL23" s="40">
        <f t="shared" si="4"/>
        <v>85.550726351365071</v>
      </c>
      <c r="AM23" s="86">
        <f>T23*'Enter Information'!E$737*((Y$26/AJ$25)/('1'!Z$26/'1'!AK$25))+T23*(1-'Enter Information'!E$737)</f>
        <v>85.736067060048782</v>
      </c>
      <c r="AN23" s="40">
        <f t="shared" si="5"/>
        <v>85.550726351365071</v>
      </c>
      <c r="AO23" s="86">
        <f>T23*'Enter Information'!E$737*Y$26/AJ$25+T23*(1-'Enter Information'!E$737)</f>
        <v>110.54659762092209</v>
      </c>
      <c r="AP23" s="86">
        <f>INDEX($AL$6:$AO$106,'1'!AL23,'Enter Information'!$B$86)</f>
        <v>85.736067060048782</v>
      </c>
      <c r="AQ23" s="41"/>
    </row>
    <row r="24" spans="1:43" x14ac:dyDescent="0.4">
      <c r="A24" s="1"/>
      <c r="B24" s="1"/>
      <c r="D24" s="31">
        <v>18</v>
      </c>
      <c r="E24" s="32">
        <f>'7'!AP24</f>
        <v>92.675396021161831</v>
      </c>
      <c r="F24" s="33">
        <f>E24*'Enter Information'!D235</f>
        <v>47.382551723384651</v>
      </c>
      <c r="G24" s="33">
        <f>E24*'Enter Information'!E235</f>
        <v>45.292844297777179</v>
      </c>
      <c r="H24" s="34">
        <f t="shared" si="6"/>
        <v>45.829381333525923</v>
      </c>
      <c r="I24" s="34">
        <f t="shared" si="1"/>
        <v>44.280757749658811</v>
      </c>
      <c r="J24" s="35">
        <f>G24*'Enter Information'!$C$357/1000*'Enter Information'!$D$217</f>
        <v>1.1611157972259367</v>
      </c>
      <c r="K24" s="35">
        <f>G24*'Enter Information'!$C$357/1000*'Enter Information'!$E$217</f>
        <v>1.1017293161992379</v>
      </c>
      <c r="L24" s="35">
        <f>(F24+H24)/2*'Enter Information'!C444</f>
        <v>1.8176326946097561E-2</v>
      </c>
      <c r="M24" s="35">
        <f>(G24+I24)/2*'Enter Information'!D444</f>
        <v>9.4052282149807796E-3</v>
      </c>
      <c r="N24" s="36">
        <f>'Enter Information'!O$597/5</f>
        <v>88.4</v>
      </c>
      <c r="O24" s="36">
        <f>'Enter Information'!P$597/5</f>
        <v>206.6</v>
      </c>
      <c r="P24" s="36">
        <f>'Enter Information'!Q$597/5</f>
        <v>1506.2</v>
      </c>
      <c r="Q24" s="37">
        <f t="shared" si="0"/>
        <v>0</v>
      </c>
      <c r="R24" s="287">
        <f>(H24-L24+Q24*'Enter Information'!D235)*'Enter Information'!C$777</f>
        <v>45.908831952851195</v>
      </c>
      <c r="S24" s="287">
        <f>(I24-M24+Q24*'Enter Information'!E235)*'Enter Information'!C$777</f>
        <v>44.365697932208533</v>
      </c>
      <c r="T24" s="38">
        <f t="shared" si="2"/>
        <v>90.274529885059735</v>
      </c>
      <c r="V24" s="30" t="s">
        <v>664</v>
      </c>
      <c r="W24" s="48">
        <f>SUM(W6:W23)</f>
        <v>3580.9931548297327</v>
      </c>
      <c r="X24" s="48">
        <f>SUM(X6:X23)</f>
        <v>3830.533859575366</v>
      </c>
      <c r="Y24" s="48">
        <f>SUM(Y6:Y23)</f>
        <v>7405.1793827839119</v>
      </c>
      <c r="Z24" s="49"/>
      <c r="AA24" s="50"/>
      <c r="AB24" s="51"/>
      <c r="AD24" s="52" t="s">
        <v>664</v>
      </c>
      <c r="AE24" s="38">
        <f t="shared" ref="AE24:AJ24" si="7">SUM(AE6:AE23)</f>
        <v>1460.8090704054766</v>
      </c>
      <c r="AF24" s="38">
        <f t="shared" si="7"/>
        <v>2945.5707110369217</v>
      </c>
      <c r="AG24" s="38">
        <f t="shared" si="7"/>
        <v>862.60308230824239</v>
      </c>
      <c r="AH24" s="38">
        <f t="shared" si="7"/>
        <v>99.65100323613224</v>
      </c>
      <c r="AI24" s="38">
        <f t="shared" si="7"/>
        <v>1791.4835428520203</v>
      </c>
      <c r="AJ24" s="38">
        <f t="shared" si="7"/>
        <v>7160.1174098387928</v>
      </c>
      <c r="AK24" s="87">
        <v>19</v>
      </c>
      <c r="AL24" s="40">
        <f t="shared" si="4"/>
        <v>90.274529885059735</v>
      </c>
      <c r="AM24" s="86">
        <f>T24*'Enter Information'!E$737*((Y$26/AJ$25)/('1'!Z$26/'1'!AK$25))+T24*(1-'Enter Information'!E$737)</f>
        <v>90.470104441332552</v>
      </c>
      <c r="AN24" s="40">
        <f t="shared" si="5"/>
        <v>90.274529885059735</v>
      </c>
      <c r="AO24" s="86">
        <f>T24*'Enter Information'!E$737*Y$26/AJ$25+T24*(1-'Enter Information'!E$737)</f>
        <v>116.65058329995544</v>
      </c>
      <c r="AP24" s="86">
        <f>INDEX($AL$6:$AO$106,'1'!AL24,'Enter Information'!$B$86)</f>
        <v>90.470104441332552</v>
      </c>
      <c r="AQ24" s="41"/>
    </row>
    <row r="25" spans="1:43" ht="12.75" customHeight="1" x14ac:dyDescent="0.4">
      <c r="A25" s="1"/>
      <c r="B25" s="1"/>
      <c r="D25" s="31">
        <v>19</v>
      </c>
      <c r="E25" s="32">
        <f>'7'!AP25</f>
        <v>95.259361514552751</v>
      </c>
      <c r="F25" s="33">
        <f>E25*'Enter Information'!D236</f>
        <v>48.276215575265226</v>
      </c>
      <c r="G25" s="33">
        <f>E25*'Enter Information'!E236</f>
        <v>46.983145939287525</v>
      </c>
      <c r="H25" s="34">
        <f t="shared" si="6"/>
        <v>47.382551723384651</v>
      </c>
      <c r="I25" s="34">
        <f t="shared" si="1"/>
        <v>45.292844297777179</v>
      </c>
      <c r="J25" s="35">
        <f>G25*'Enter Information'!$C$357/1000*'Enter Information'!$D$217</f>
        <v>1.2044479387256239</v>
      </c>
      <c r="K25" s="35">
        <f>G25*'Enter Information'!$C$357/1000*'Enter Information'!$E$217</f>
        <v>1.1428451900319403</v>
      </c>
      <c r="L25" s="35">
        <f>(F25+H25)/2*'Enter Information'!C445</f>
        <v>2.1044928805702974E-2</v>
      </c>
      <c r="M25" s="35">
        <f>(G25+I25)/2*'Enter Information'!D445</f>
        <v>1.0150358926077118E-2</v>
      </c>
      <c r="N25" s="36">
        <f>'Enter Information'!O$597/5</f>
        <v>88.4</v>
      </c>
      <c r="O25" s="36">
        <f>'Enter Information'!P$597/5</f>
        <v>206.6</v>
      </c>
      <c r="P25" s="36">
        <f>'Enter Information'!Q$597/5</f>
        <v>1506.2</v>
      </c>
      <c r="Q25" s="37">
        <f t="shared" si="0"/>
        <v>0</v>
      </c>
      <c r="R25" s="287">
        <f>(H25-L25+Q25*'Enter Information'!D236)*'Enter Information'!C$777</f>
        <v>47.462437544566889</v>
      </c>
      <c r="S25" s="287">
        <f>(I25-M25+Q25*'Enter Information'!E236)*'Enter Information'!C$777</f>
        <v>45.379194590330492</v>
      </c>
      <c r="T25" s="38">
        <f t="shared" si="2"/>
        <v>92.841632134897381</v>
      </c>
      <c r="V25" s="53" t="s">
        <v>823</v>
      </c>
      <c r="W25" s="54"/>
      <c r="X25" s="54"/>
      <c r="Y25" s="55"/>
      <c r="AD25" s="100" t="s">
        <v>950</v>
      </c>
      <c r="AE25" s="38">
        <f>AE24/AE26</f>
        <v>537.54975826252212</v>
      </c>
      <c r="AF25" s="38">
        <f>AF24/AF26</f>
        <v>639.8080493528023</v>
      </c>
      <c r="AG25" s="38">
        <f>AG24/AG26</f>
        <v>232.42314585752953</v>
      </c>
      <c r="AH25" s="38">
        <f>AH24/AH26</f>
        <v>35.108976053373823</v>
      </c>
      <c r="AI25" s="38">
        <f>AI24/AI26</f>
        <v>1132.8600685122462</v>
      </c>
      <c r="AJ25" s="38">
        <f>SUM(AE25:AI25)</f>
        <v>2577.7499980384741</v>
      </c>
      <c r="AK25" s="87">
        <v>20</v>
      </c>
      <c r="AL25" s="40">
        <f t="shared" si="4"/>
        <v>92.841632134897381</v>
      </c>
      <c r="AM25" s="86">
        <f>T25*'Enter Information'!E$737*((Y$26/AJ$25)/('1'!Z$26/'1'!AK$25))+T25*(1-'Enter Information'!E$737)</f>
        <v>93.042768169962258</v>
      </c>
      <c r="AN25" s="40">
        <f t="shared" si="5"/>
        <v>92.841632134897381</v>
      </c>
      <c r="AO25" s="86">
        <f>T25*'Enter Information'!E$737*Y$26/AJ$25+T25*(1-'Enter Information'!E$737)</f>
        <v>119.96773128417053</v>
      </c>
      <c r="AP25" s="86">
        <f>INDEX($AL$6:$AO$106,'1'!AL25,'Enter Information'!$B$86)</f>
        <v>93.042768169962258</v>
      </c>
      <c r="AQ25" s="41"/>
    </row>
    <row r="26" spans="1:43" ht="12.75" customHeight="1" x14ac:dyDescent="0.4">
      <c r="A26" s="752" t="s">
        <v>824</v>
      </c>
      <c r="B26" s="752"/>
      <c r="D26" s="31">
        <v>20</v>
      </c>
      <c r="E26" s="32">
        <f>'7'!AP26</f>
        <v>94.182607260761571</v>
      </c>
      <c r="F26" s="33">
        <f>E26*'Enter Information'!D237</f>
        <v>47.580471251315231</v>
      </c>
      <c r="G26" s="33">
        <f>E26*'Enter Information'!E237</f>
        <v>46.60213600944634</v>
      </c>
      <c r="H26" s="34">
        <f t="shared" si="6"/>
        <v>48.276215575265226</v>
      </c>
      <c r="I26" s="34">
        <f t="shared" si="1"/>
        <v>46.983145939287525</v>
      </c>
      <c r="J26" s="35">
        <f>G26*'Enter Information'!$C$357/1000*'Enter Information'!$D$217</f>
        <v>1.1946804654018024</v>
      </c>
      <c r="K26" s="35">
        <f>G26*'Enter Information'!$C$357/1000*'Enter Information'!$E$217</f>
        <v>1.1335772843400549</v>
      </c>
      <c r="L26" s="35">
        <f>(F26+H26)/2*'Enter Information'!C446</f>
        <v>2.3005604838379309E-2</v>
      </c>
      <c r="M26" s="35">
        <f>(G26+I26)/2*'Enter Information'!D446</f>
        <v>1.0294381014360726E-2</v>
      </c>
      <c r="N26" s="36">
        <f>'Enter Information'!O$598/5</f>
        <v>99.4</v>
      </c>
      <c r="O26" s="36">
        <f>'Enter Information'!P$598/5</f>
        <v>374.6</v>
      </c>
      <c r="P26" s="36">
        <f>'Enter Information'!Q$598/5</f>
        <v>1808.6</v>
      </c>
      <c r="Q26" s="37">
        <f t="shared" si="0"/>
        <v>0</v>
      </c>
      <c r="R26" s="287">
        <f>(H26-L26+Q26*'Enter Information'!D237)*'Enter Information'!C$778</f>
        <v>48.589533638859656</v>
      </c>
      <c r="S26" s="287">
        <f>(I26-M26+Q26*'Enter Information'!E237)*'Enter Information'!C$778</f>
        <v>47.300251160548548</v>
      </c>
      <c r="T26" s="38">
        <f t="shared" si="2"/>
        <v>95.889784799408204</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95.889784799408204</v>
      </c>
      <c r="AM26" s="86">
        <f>T26*'Enter Information'!E$738*((Y$26/AJ$25)/('1'!Z$26/'1'!AK$25))+T26*(1-'Enter Information'!E$738)</f>
        <v>96.098192017648771</v>
      </c>
      <c r="AN26" s="40">
        <f t="shared" si="5"/>
        <v>95.889784799408204</v>
      </c>
      <c r="AO26" s="86">
        <f>T26*'Enter Information'!E$738*Y$26/AJ$25+T26*(1-'Enter Information'!E$738)</f>
        <v>123.99650801086096</v>
      </c>
      <c r="AP26" s="86">
        <f>INDEX($AL$6:$AO$106,'1'!AL26,'Enter Information'!$B$86)</f>
        <v>96.098192017648771</v>
      </c>
    </row>
    <row r="27" spans="1:43" x14ac:dyDescent="0.4">
      <c r="A27" s="753" t="s">
        <v>828</v>
      </c>
      <c r="B27" s="753"/>
      <c r="D27" s="31">
        <v>21</v>
      </c>
      <c r="E27" s="32">
        <f>'7'!AP27</f>
        <v>93.083264309674519</v>
      </c>
      <c r="F27" s="33">
        <f>E27*'Enter Information'!D238</f>
        <v>47.337758648291995</v>
      </c>
      <c r="G27" s="33">
        <f>E27*'Enter Information'!E238</f>
        <v>45.745505661382523</v>
      </c>
      <c r="H27" s="34">
        <f t="shared" si="6"/>
        <v>47.580471251315231</v>
      </c>
      <c r="I27" s="34">
        <f t="shared" si="1"/>
        <v>46.60213600944634</v>
      </c>
      <c r="J27" s="35">
        <f>G27*'Enter Information'!$C$357/1000*'Enter Information'!$D$217</f>
        <v>1.172720108419566</v>
      </c>
      <c r="K27" s="35">
        <f>G27*'Enter Information'!$C$357/1000*'Enter Information'!$E$217</f>
        <v>1.1127401127682492</v>
      </c>
      <c r="L27" s="35">
        <f>(F27+H27)/2*'Enter Information'!C447</f>
        <v>2.3729557474901807E-2</v>
      </c>
      <c r="M27" s="35">
        <f>(G27+I27)/2*'Enter Information'!D447</f>
        <v>1.0158240583791176E-2</v>
      </c>
      <c r="N27" s="36">
        <f>'Enter Information'!O$598/5</f>
        <v>99.4</v>
      </c>
      <c r="O27" s="36">
        <f>'Enter Information'!P$598/5</f>
        <v>374.6</v>
      </c>
      <c r="P27" s="36">
        <f>'Enter Information'!Q$598/5</f>
        <v>1808.6</v>
      </c>
      <c r="Q27" s="37">
        <f t="shared" si="0"/>
        <v>0</v>
      </c>
      <c r="R27" s="287">
        <f>(H27-L27+Q27*'Enter Information'!D238)*'Enter Information'!C$778</f>
        <v>47.888210995778721</v>
      </c>
      <c r="S27" s="287">
        <f>(I27-M27+Q27*'Enter Information'!E238)*'Enter Information'!C$778</f>
        <v>46.916722690337565</v>
      </c>
      <c r="T27" s="38">
        <f t="shared" si="2"/>
        <v>94.804933686116286</v>
      </c>
      <c r="AD27" s="64" t="s">
        <v>829</v>
      </c>
      <c r="AE27" s="65">
        <f t="shared" ref="AE27:AJ27" si="8">AE25/$AJ25*100</f>
        <v>20.853448110622359</v>
      </c>
      <c r="AF27" s="65">
        <f t="shared" si="8"/>
        <v>24.820407325755443</v>
      </c>
      <c r="AG27" s="65">
        <f t="shared" si="8"/>
        <v>9.0165123085788288</v>
      </c>
      <c r="AH27" s="65">
        <f t="shared" si="8"/>
        <v>1.3620008177709173</v>
      </c>
      <c r="AI27" s="65">
        <f t="shared" si="8"/>
        <v>43.947631437272442</v>
      </c>
      <c r="AJ27" s="66">
        <f t="shared" si="8"/>
        <v>100</v>
      </c>
      <c r="AK27" s="87">
        <v>22</v>
      </c>
      <c r="AL27" s="40">
        <f t="shared" si="4"/>
        <v>94.804933686116286</v>
      </c>
      <c r="AM27" s="86">
        <f>T27*'Enter Information'!E$738*((Y$26/AJ$25)/('1'!Z$26/'1'!AK$25))+T27*(1-'Enter Information'!E$738)</f>
        <v>95.010983084874837</v>
      </c>
      <c r="AN27" s="40">
        <f t="shared" si="5"/>
        <v>94.804933686116286</v>
      </c>
      <c r="AO27" s="86">
        <f>T27*'Enter Information'!E$738*Y$26/AJ$25+T27*(1-'Enter Information'!E$738)</f>
        <v>122.59367088862432</v>
      </c>
      <c r="AP27" s="86">
        <f>INDEX($AL$6:$AO$106,'1'!AL27,'Enter Information'!$B$86)</f>
        <v>95.010983084874837</v>
      </c>
    </row>
    <row r="28" spans="1:43" x14ac:dyDescent="0.4">
      <c r="A28" s="93">
        <f>A2</f>
        <v>2025</v>
      </c>
      <c r="B28" s="200">
        <f>'7'!AP108</f>
        <v>3337.554938525207</v>
      </c>
      <c r="D28" s="31">
        <v>22</v>
      </c>
      <c r="E28" s="32">
        <f>'7'!AP28</f>
        <v>92.92834362246272</v>
      </c>
      <c r="F28" s="33">
        <f>E28*'Enter Information'!D239</f>
        <v>47.134702739610923</v>
      </c>
      <c r="G28" s="33">
        <f>E28*'Enter Information'!E239</f>
        <v>45.793640882851797</v>
      </c>
      <c r="H28" s="34">
        <f t="shared" si="6"/>
        <v>47.337758648291995</v>
      </c>
      <c r="I28" s="34">
        <f t="shared" si="1"/>
        <v>45.745505661382523</v>
      </c>
      <c r="J28" s="35">
        <f>G28*'Enter Information'!$C$357/1000*'Enter Information'!$D$217</f>
        <v>1.1739540906725567</v>
      </c>
      <c r="K28" s="35">
        <f>G28*'Enter Information'!$C$357/1000*'Enter Information'!$E$217</f>
        <v>1.1139109817091746</v>
      </c>
      <c r="L28" s="35">
        <f>(F28+H28)/2*'Enter Information'!C448</f>
        <v>2.4562839960854753E-2</v>
      </c>
      <c r="M28" s="35">
        <f>(G28+I28)/2*'Enter Information'!D448</f>
        <v>1.0069306119865775E-2</v>
      </c>
      <c r="N28" s="36">
        <f>'Enter Information'!O$598/5</f>
        <v>99.4</v>
      </c>
      <c r="O28" s="36">
        <f>'Enter Information'!P$598/5</f>
        <v>374.6</v>
      </c>
      <c r="P28" s="36">
        <f>'Enter Information'!Q$598/5</f>
        <v>1808.6</v>
      </c>
      <c r="Q28" s="37">
        <f t="shared" si="0"/>
        <v>0</v>
      </c>
      <c r="R28" s="287">
        <f>(H28-L28+Q28*'Enter Information'!D239)*'Enter Information'!C$778</f>
        <v>47.642967601529769</v>
      </c>
      <c r="S28" s="287">
        <f>(I28-M28+Q28*'Enter Information'!E239)*'Enter Information'!C$778</f>
        <v>46.054211204475891</v>
      </c>
      <c r="T28" s="38">
        <f t="shared" si="2"/>
        <v>93.697178806005667</v>
      </c>
      <c r="AD28" s="64" t="s">
        <v>830</v>
      </c>
      <c r="AE28" s="65">
        <f t="shared" ref="AE28:AJ28" si="9">AE24/$AJ24*100</f>
        <v>20.402026765624871</v>
      </c>
      <c r="AF28" s="65">
        <f t="shared" si="9"/>
        <v>41.138581149373081</v>
      </c>
      <c r="AG28" s="65">
        <f t="shared" si="9"/>
        <v>12.047331530107739</v>
      </c>
      <c r="AH28" s="65">
        <f t="shared" si="9"/>
        <v>1.3917509662509269</v>
      </c>
      <c r="AI28" s="65">
        <f t="shared" si="9"/>
        <v>25.020309588643393</v>
      </c>
      <c r="AJ28" s="66">
        <f t="shared" si="9"/>
        <v>100</v>
      </c>
      <c r="AK28" s="87">
        <v>23</v>
      </c>
      <c r="AL28" s="40">
        <f t="shared" si="4"/>
        <v>93.697178806005667</v>
      </c>
      <c r="AM28" s="86">
        <f>T28*'Enter Information'!E$738*((Y$26/AJ$25)/('1'!Z$26/'1'!AK$25))+T28*(1-'Enter Information'!E$738)</f>
        <v>93.900820606149409</v>
      </c>
      <c r="AN28" s="40">
        <f t="shared" si="5"/>
        <v>93.697178806005667</v>
      </c>
      <c r="AO28" s="86">
        <f>T28*'Enter Information'!E$738*Y$26/AJ$25+T28*(1-'Enter Information'!E$738)</f>
        <v>121.16121656459966</v>
      </c>
      <c r="AP28" s="86">
        <f>INDEX($AL$6:$AO$106,'1'!AL28,'Enter Information'!$B$86)</f>
        <v>93.900820606149409</v>
      </c>
    </row>
    <row r="29" spans="1:43" x14ac:dyDescent="0.4">
      <c r="D29" s="31">
        <v>23</v>
      </c>
      <c r="E29" s="32">
        <f>'7'!AP29</f>
        <v>91.440695102339802</v>
      </c>
      <c r="F29" s="33">
        <f>E29*'Enter Information'!D240</f>
        <v>45.92238318919302</v>
      </c>
      <c r="G29" s="33">
        <f>E29*'Enter Information'!E240</f>
        <v>45.518311913146782</v>
      </c>
      <c r="H29" s="34">
        <f t="shared" si="6"/>
        <v>47.134702739610923</v>
      </c>
      <c r="I29" s="34">
        <f t="shared" si="1"/>
        <v>45.793640882851797</v>
      </c>
      <c r="J29" s="35">
        <f>G29*'Enter Information'!$C$357/1000*'Enter Information'!$D$217</f>
        <v>1.1668958274719363</v>
      </c>
      <c r="K29" s="35">
        <f>G29*'Enter Information'!$C$357/1000*'Enter Information'!$E$217</f>
        <v>1.1072137207571211</v>
      </c>
      <c r="L29" s="35">
        <f>(F29+H29)/2*'Enter Information'!C449</f>
        <v>2.5125413200777064E-2</v>
      </c>
      <c r="M29" s="35">
        <f>(G29+I29)/2*'Enter Information'!D449</f>
        <v>1.0044314807559844E-2</v>
      </c>
      <c r="N29" s="36">
        <f>'Enter Information'!O$598/5</f>
        <v>99.4</v>
      </c>
      <c r="O29" s="36">
        <f>'Enter Information'!P$598/5</f>
        <v>374.6</v>
      </c>
      <c r="P29" s="36">
        <f>'Enter Information'!Q$598/5</f>
        <v>1808.6</v>
      </c>
      <c r="Q29" s="37">
        <f t="shared" si="0"/>
        <v>0</v>
      </c>
      <c r="R29" s="287">
        <f>(H29-L29+Q29*'Enter Information'!D240)*'Enter Information'!C$778</f>
        <v>47.437929903874895</v>
      </c>
      <c r="S29" s="287">
        <f>(I29-M29+Q29*'Enter Information'!E240)*'Enter Information'!C$778</f>
        <v>46.102707092737816</v>
      </c>
      <c r="T29" s="38">
        <f t="shared" si="2"/>
        <v>93.540636996612704</v>
      </c>
      <c r="AK29" s="87">
        <v>24</v>
      </c>
      <c r="AL29" s="40">
        <f t="shared" si="4"/>
        <v>93.540636996612704</v>
      </c>
      <c r="AM29" s="86">
        <f>T29*'Enter Information'!E$738*((Y$26/AJ$25)/('1'!Z$26/'1'!AK$25))+T29*(1-'Enter Information'!E$738)</f>
        <v>93.743938568200278</v>
      </c>
      <c r="AN29" s="40">
        <f t="shared" si="5"/>
        <v>93.540636996612704</v>
      </c>
      <c r="AO29" s="86">
        <f>T29*'Enter Information'!E$738*Y$26/AJ$25+T29*(1-'Enter Information'!E$738)</f>
        <v>120.95879002080217</v>
      </c>
      <c r="AP29" s="86">
        <f>INDEX($AL$6:$AO$106,'1'!AL29,'Enter Information'!$B$86)</f>
        <v>93.743938568200278</v>
      </c>
    </row>
    <row r="30" spans="1:43" x14ac:dyDescent="0.4">
      <c r="D30" s="31">
        <v>24</v>
      </c>
      <c r="E30" s="32">
        <f>'7'!AP30</f>
        <v>89.948113763948442</v>
      </c>
      <c r="F30" s="33">
        <f>E30*'Enter Information'!D241</f>
        <v>45.188769603041301</v>
      </c>
      <c r="G30" s="33">
        <f>E30*'Enter Information'!E241</f>
        <v>44.759344160907141</v>
      </c>
      <c r="H30" s="34">
        <f t="shared" si="6"/>
        <v>45.92238318919302</v>
      </c>
      <c r="I30" s="34">
        <f t="shared" si="1"/>
        <v>45.518311913146782</v>
      </c>
      <c r="J30" s="35">
        <f>G30*'Enter Information'!$C$357/1000*'Enter Information'!$D$217</f>
        <v>1.1474391238717661</v>
      </c>
      <c r="K30" s="35">
        <f>G30*'Enter Information'!$C$357/1000*'Enter Information'!$E$217</f>
        <v>1.0887521505983822</v>
      </c>
      <c r="L30" s="35">
        <f>(F30+H30)/2*'Enter Information'!C450</f>
        <v>2.5511122781825608E-2</v>
      </c>
      <c r="M30" s="35">
        <f>(G30+I30)/2*'Enter Information'!D450</f>
        <v>9.9305421681459317E-3</v>
      </c>
      <c r="N30" s="36">
        <f>'Enter Information'!O$598/5</f>
        <v>99.4</v>
      </c>
      <c r="O30" s="36">
        <f>'Enter Information'!P$598/5</f>
        <v>374.6</v>
      </c>
      <c r="P30" s="36">
        <f>'Enter Information'!Q$598/5</f>
        <v>1808.6</v>
      </c>
      <c r="Q30" s="37">
        <f t="shared" si="0"/>
        <v>0</v>
      </c>
      <c r="R30" s="287">
        <f>(H30-L30+Q30*'Enter Information'!D241)*'Enter Information'!C$778</f>
        <v>46.216772118499485</v>
      </c>
      <c r="S30" s="287">
        <f>(I30-M30+Q30*'Enter Information'!E241)*'Enter Information'!C$778</f>
        <v>45.825573652621806</v>
      </c>
      <c r="T30" s="38">
        <f t="shared" si="2"/>
        <v>92.04234577112129</v>
      </c>
      <c r="AK30" s="87">
        <v>25</v>
      </c>
      <c r="AL30" s="40">
        <f t="shared" si="4"/>
        <v>92.04234577112129</v>
      </c>
      <c r="AM30" s="86">
        <f>T30*'Enter Information'!E$738*((Y$26/AJ$25)/('1'!Z$26/'1'!AK$25))+T30*(1-'Enter Information'!E$738)</f>
        <v>92.242390950935004</v>
      </c>
      <c r="AN30" s="40">
        <f t="shared" si="5"/>
        <v>92.04234577112129</v>
      </c>
      <c r="AO30" s="86">
        <f>T30*'Enter Information'!E$738*Y$26/AJ$25+T30*(1-'Enter Information'!E$738)</f>
        <v>119.02132733556529</v>
      </c>
      <c r="AP30" s="86">
        <f>INDEX($AL$6:$AO$106,'1'!AL30,'Enter Information'!$B$86)</f>
        <v>92.242390950935004</v>
      </c>
    </row>
    <row r="31" spans="1:43" x14ac:dyDescent="0.4">
      <c r="D31" s="31">
        <v>25</v>
      </c>
      <c r="E31" s="32">
        <f>'7'!AP31</f>
        <v>81.201862293237099</v>
      </c>
      <c r="F31" s="33">
        <f>E31*'Enter Information'!D242</f>
        <v>40.357877579704372</v>
      </c>
      <c r="G31" s="33">
        <f>E31*'Enter Information'!E242</f>
        <v>40.84398471353272</v>
      </c>
      <c r="H31" s="34">
        <f t="shared" si="6"/>
        <v>45.188769603041301</v>
      </c>
      <c r="I31" s="34">
        <f t="shared" si="1"/>
        <v>44.759344160907141</v>
      </c>
      <c r="J31" s="35">
        <f>G31*'Enter Information'!$C$358/1000*'Enter Information'!$D$217</f>
        <v>3.2719603900532617</v>
      </c>
      <c r="K31" s="35">
        <f>G31*'Enter Information'!$C$358/1000*'Enter Information'!$E$217</f>
        <v>3.1046125561091875</v>
      </c>
      <c r="L31" s="35">
        <f>(F31+H31)/2*'Enter Information'!C451</f>
        <v>2.4380794447082514E-2</v>
      </c>
      <c r="M31" s="35">
        <f>(G31+I31)/2*'Enter Information'!D451</f>
        <v>9.8443828205605835E-3</v>
      </c>
      <c r="N31" s="36">
        <f>'Enter Information'!O$599/5</f>
        <v>123</v>
      </c>
      <c r="O31" s="36">
        <f>'Enter Information'!P$599/5</f>
        <v>516.79999999999995</v>
      </c>
      <c r="P31" s="36">
        <f>'Enter Information'!Q$599/5</f>
        <v>1793.2</v>
      </c>
      <c r="Q31" s="37">
        <f t="shared" si="0"/>
        <v>0</v>
      </c>
      <c r="R31" s="287">
        <f>(H31-L31+Q31*'Enter Information'!D242)*'Enter Information'!C$779</f>
        <v>44.772063077825351</v>
      </c>
      <c r="S31" s="287">
        <f>(I31-M31+Q31*'Enter Information'!E242)*'Enter Information'!C$779</f>
        <v>44.360778029268445</v>
      </c>
      <c r="T31" s="38">
        <f t="shared" si="2"/>
        <v>89.132841107093796</v>
      </c>
      <c r="AK31" s="87">
        <v>26</v>
      </c>
      <c r="AL31" s="40">
        <f t="shared" si="4"/>
        <v>89.132841107093796</v>
      </c>
      <c r="AM31" s="86">
        <f>T31*'Enter Information'!E$739*((Y$26/AJ$25)/('1'!Z$26/'1'!AK$25))+T31*(1-'Enter Information'!E$739)</f>
        <v>89.326607358014968</v>
      </c>
      <c r="AN31" s="40">
        <f t="shared" si="5"/>
        <v>89.132841107093796</v>
      </c>
      <c r="AO31" s="86">
        <f>T31*'Enter Information'!E$739*Y$26/AJ$25+T31*(1-'Enter Information'!E$739)</f>
        <v>115.26501842964652</v>
      </c>
      <c r="AP31" s="86">
        <f>INDEX($AL$6:$AO$106,'1'!AL31,'Enter Information'!$B$86)</f>
        <v>89.326607358014968</v>
      </c>
    </row>
    <row r="32" spans="1:43" x14ac:dyDescent="0.4">
      <c r="D32" s="31">
        <v>26</v>
      </c>
      <c r="E32" s="32">
        <f>'7'!AP32</f>
        <v>72.647447367900597</v>
      </c>
      <c r="F32" s="33">
        <f>E32*'Enter Information'!D243</f>
        <v>35.853717601740485</v>
      </c>
      <c r="G32" s="33">
        <f>E32*'Enter Information'!E243</f>
        <v>36.793729766160112</v>
      </c>
      <c r="H32" s="34">
        <f t="shared" si="6"/>
        <v>40.357877579704372</v>
      </c>
      <c r="I32" s="34">
        <f t="shared" si="1"/>
        <v>40.84398471353272</v>
      </c>
      <c r="J32" s="35">
        <f>G32*'Enter Information'!$C$358/1000*'Enter Information'!$D$217</f>
        <v>2.947499545932204</v>
      </c>
      <c r="K32" s="35">
        <f>G32*'Enter Information'!$C$358/1000*'Enter Information'!$E$217</f>
        <v>2.7967466009814039</v>
      </c>
      <c r="L32" s="35">
        <f>(F32+H32)/2*'Enter Information'!C452</f>
        <v>2.210136260261901E-2</v>
      </c>
      <c r="M32" s="35">
        <f>(G32+I32)/2*'Enter Information'!D452</f>
        <v>9.3165257375631399E-3</v>
      </c>
      <c r="N32" s="36">
        <f>'Enter Information'!O$599/5</f>
        <v>123</v>
      </c>
      <c r="O32" s="36">
        <f>'Enter Information'!P$599/5</f>
        <v>516.79999999999995</v>
      </c>
      <c r="P32" s="36">
        <f>'Enter Information'!Q$599/5</f>
        <v>1793.2</v>
      </c>
      <c r="Q32" s="37">
        <f t="shared" si="0"/>
        <v>0</v>
      </c>
      <c r="R32" s="287">
        <f>(H32-L32+Q32*'Enter Information'!D243)*'Enter Information'!C$779</f>
        <v>39.985394792755045</v>
      </c>
      <c r="S32" s="287">
        <f>(I32-M32+Q32*'Enter Information'!E243)*'Enter Information'!C$779</f>
        <v>40.47995308016079</v>
      </c>
      <c r="T32" s="38">
        <f t="shared" si="2"/>
        <v>80.465347872915828</v>
      </c>
      <c r="AK32" s="87">
        <v>27</v>
      </c>
      <c r="AL32" s="40">
        <f t="shared" si="4"/>
        <v>80.465347872915828</v>
      </c>
      <c r="AM32" s="86">
        <f>T32*'Enter Information'!E$739*((Y$26/AJ$25)/('1'!Z$26/'1'!AK$25))+T32*(1-'Enter Information'!E$739)</f>
        <v>80.640271824545167</v>
      </c>
      <c r="AN32" s="40">
        <f t="shared" si="5"/>
        <v>80.465347872915828</v>
      </c>
      <c r="AO32" s="86">
        <f>T32*'Enter Information'!E$739*Y$26/AJ$25+T32*(1-'Enter Information'!E$739)</f>
        <v>104.05636901415237</v>
      </c>
      <c r="AP32" s="86">
        <f>INDEX($AL$6:$AO$106,'1'!AL32,'Enter Information'!$B$86)</f>
        <v>80.640271824545167</v>
      </c>
    </row>
    <row r="33" spans="4:42" x14ac:dyDescent="0.4">
      <c r="D33" s="31">
        <v>27</v>
      </c>
      <c r="E33" s="32">
        <f>'7'!AP33</f>
        <v>56.05544299871368</v>
      </c>
      <c r="F33" s="33">
        <f>E33*'Enter Information'!D244</f>
        <v>27.385601492803392</v>
      </c>
      <c r="G33" s="33">
        <f>E33*'Enter Information'!E244</f>
        <v>28.669841505910291</v>
      </c>
      <c r="H33" s="34">
        <f t="shared" si="6"/>
        <v>35.853717601740485</v>
      </c>
      <c r="I33" s="34">
        <f t="shared" si="1"/>
        <v>36.793729766160112</v>
      </c>
      <c r="J33" s="35">
        <f>G33*'Enter Information'!$C$358/1000*'Enter Information'!$D$217</f>
        <v>2.2967050461499845</v>
      </c>
      <c r="K33" s="35">
        <f>G33*'Enter Information'!$C$358/1000*'Enter Information'!$E$217</f>
        <v>2.1792376660893815</v>
      </c>
      <c r="L33" s="35">
        <f>(F33+H33)/2*'Enter Information'!C453</f>
        <v>1.8971795728363161E-2</v>
      </c>
      <c r="M33" s="35">
        <f>(G33+I33)/2*'Enter Information'!D453</f>
        <v>7.8556285526484478E-3</v>
      </c>
      <c r="N33" s="36">
        <f>'Enter Information'!O$599/5</f>
        <v>123</v>
      </c>
      <c r="O33" s="36">
        <f>'Enter Information'!P$599/5</f>
        <v>516.79999999999995</v>
      </c>
      <c r="P33" s="36">
        <f>'Enter Information'!Q$599/5</f>
        <v>1793.2</v>
      </c>
      <c r="Q33" s="37">
        <f t="shared" si="0"/>
        <v>0</v>
      </c>
      <c r="R33" s="287">
        <f>(H33-L33+Q33*'Enter Information'!D244)*'Enter Information'!C$779</f>
        <v>35.523463107272605</v>
      </c>
      <c r="S33" s="287">
        <f>(I33-M33+Q33*'Enter Information'!E244)*'Enter Information'!C$779</f>
        <v>36.466329351688387</v>
      </c>
      <c r="T33" s="38">
        <f t="shared" si="2"/>
        <v>71.989792458960991</v>
      </c>
      <c r="AK33" s="87">
        <v>28</v>
      </c>
      <c r="AL33" s="40">
        <f t="shared" si="4"/>
        <v>71.989792458960991</v>
      </c>
      <c r="AM33" s="86">
        <f>T33*'Enter Information'!E$739*((Y$26/AJ$25)/('1'!Z$26/'1'!AK$25))+T33*(1-'Enter Information'!E$739)</f>
        <v>72.146291365717545</v>
      </c>
      <c r="AN33" s="40">
        <f t="shared" si="5"/>
        <v>71.989792458960991</v>
      </c>
      <c r="AO33" s="86">
        <f>T33*'Enter Information'!E$739*Y$26/AJ$25+T33*(1-'Enter Information'!E$739)</f>
        <v>93.095930203308228</v>
      </c>
      <c r="AP33" s="86">
        <f>INDEX($AL$6:$AO$106,'1'!AL33,'Enter Information'!$B$86)</f>
        <v>72.146291365717545</v>
      </c>
    </row>
    <row r="34" spans="4:42" x14ac:dyDescent="0.4">
      <c r="D34" s="31">
        <v>28</v>
      </c>
      <c r="E34" s="32">
        <f>'7'!AP34</f>
        <v>48.653254162409524</v>
      </c>
      <c r="F34" s="33">
        <f>E34*'Enter Information'!D245</f>
        <v>23.853542917344907</v>
      </c>
      <c r="G34" s="33">
        <f>E34*'Enter Information'!E245</f>
        <v>24.799711245064621</v>
      </c>
      <c r="H34" s="34">
        <f t="shared" si="6"/>
        <v>27.385601492803392</v>
      </c>
      <c r="I34" s="34">
        <f t="shared" si="1"/>
        <v>28.669841505910291</v>
      </c>
      <c r="J34" s="35">
        <f>G34*'Enter Information'!$C$358/1000*'Enter Information'!$D$217</f>
        <v>1.9866737647594119</v>
      </c>
      <c r="K34" s="35">
        <f>G34*'Enter Information'!$C$358/1000*'Enter Information'!$E$217</f>
        <v>1.8850632586247102</v>
      </c>
      <c r="L34" s="35">
        <f>(F34+H34)/2*'Enter Information'!C454</f>
        <v>1.5884134767145973E-2</v>
      </c>
      <c r="M34" s="35">
        <f>(G34+I34)/2*'Enter Information'!D454</f>
        <v>6.6836940938718638E-3</v>
      </c>
      <c r="N34" s="36">
        <f>'Enter Information'!O$599/5</f>
        <v>123</v>
      </c>
      <c r="O34" s="36">
        <f>'Enter Information'!P$599/5</f>
        <v>516.79999999999995</v>
      </c>
      <c r="P34" s="36">
        <f>'Enter Information'!Q$599/5</f>
        <v>1793.2</v>
      </c>
      <c r="Q34" s="37">
        <f t="shared" si="0"/>
        <v>0</v>
      </c>
      <c r="R34" s="287">
        <f>(H34-L34+Q34*'Enter Information'!D245)*'Enter Information'!C$779</f>
        <v>27.131967116160162</v>
      </c>
      <c r="S34" s="287">
        <f>(I34-M34+Q34*'Enter Information'!E245)*'Enter Information'!C$779</f>
        <v>28.41417194858861</v>
      </c>
      <c r="T34" s="38">
        <f t="shared" si="2"/>
        <v>55.546139064748772</v>
      </c>
      <c r="AK34" s="87">
        <v>29</v>
      </c>
      <c r="AL34" s="40">
        <f t="shared" si="4"/>
        <v>55.546139064748772</v>
      </c>
      <c r="AM34" s="86">
        <f>T34*'Enter Information'!E$739*((Y$26/AJ$25)/('1'!Z$26/'1'!AK$25))+T34*(1-'Enter Information'!E$739)</f>
        <v>55.666891045567951</v>
      </c>
      <c r="AN34" s="40">
        <f t="shared" si="5"/>
        <v>55.546139064748772</v>
      </c>
      <c r="AO34" s="86">
        <f>T34*'Enter Information'!E$739*Y$26/AJ$25+T34*(1-'Enter Information'!E$739)</f>
        <v>71.831287586819883</v>
      </c>
      <c r="AP34" s="86">
        <f>INDEX($AL$6:$AO$106,'1'!AL34,'Enter Information'!$B$86)</f>
        <v>55.666891045567951</v>
      </c>
    </row>
    <row r="35" spans="4:42" x14ac:dyDescent="0.4">
      <c r="D35" s="31">
        <v>29</v>
      </c>
      <c r="E35" s="32">
        <f>'7'!AP35</f>
        <v>41.458342489506038</v>
      </c>
      <c r="F35" s="33">
        <f>E35*'Enter Information'!D246</f>
        <v>20.376497518758622</v>
      </c>
      <c r="G35" s="33">
        <f>E35*'Enter Information'!E246</f>
        <v>21.081844970747419</v>
      </c>
      <c r="H35" s="34">
        <f t="shared" si="6"/>
        <v>23.853542917344907</v>
      </c>
      <c r="I35" s="34">
        <f t="shared" si="1"/>
        <v>24.799711245064621</v>
      </c>
      <c r="J35" s="35">
        <f>G35*'Enter Information'!$C$358/1000*'Enter Information'!$D$217</f>
        <v>1.6888401603645331</v>
      </c>
      <c r="K35" s="35">
        <f>G35*'Enter Information'!$C$358/1000*'Enter Information'!$E$217</f>
        <v>1.6024626652169931</v>
      </c>
      <c r="L35" s="35">
        <f>(F35+H35)/2*'Enter Information'!C455</f>
        <v>1.4595913343914165E-2</v>
      </c>
      <c r="M35" s="35">
        <f>(G35+I35)/2*'Enter Information'!D455</f>
        <v>6.1940100891346257E-3</v>
      </c>
      <c r="N35" s="36">
        <f>'Enter Information'!O$599/5</f>
        <v>123</v>
      </c>
      <c r="O35" s="36">
        <f>'Enter Information'!P$599/5</f>
        <v>516.79999999999995</v>
      </c>
      <c r="P35" s="36">
        <f>'Enter Information'!Q$599/5</f>
        <v>1793.2</v>
      </c>
      <c r="Q35" s="37">
        <f t="shared" si="0"/>
        <v>0</v>
      </c>
      <c r="R35" s="287">
        <f>(H35-L35+Q35*'Enter Information'!D246)*'Enter Information'!C$779</f>
        <v>23.631867210588062</v>
      </c>
      <c r="S35" s="287">
        <f>(I35-M35+Q35*'Enter Information'!E246)*'Enter Information'!C$779</f>
        <v>24.578145455922623</v>
      </c>
      <c r="T35" s="38">
        <f t="shared" si="2"/>
        <v>48.210012666510686</v>
      </c>
      <c r="AK35" s="87">
        <v>30</v>
      </c>
      <c r="AL35" s="40">
        <f t="shared" si="4"/>
        <v>48.210012666510686</v>
      </c>
      <c r="AM35" s="86">
        <f>T35*'Enter Information'!E$739*((Y$26/AJ$25)/('1'!Z$26/'1'!AK$25))+T35*(1-'Enter Information'!E$739)</f>
        <v>48.314816611894052</v>
      </c>
      <c r="AN35" s="40">
        <f t="shared" si="5"/>
        <v>48.210012666510686</v>
      </c>
      <c r="AO35" s="86">
        <f>T35*'Enter Information'!E$739*Y$26/AJ$25+T35*(1-'Enter Information'!E$739)</f>
        <v>62.34433828741254</v>
      </c>
      <c r="AP35" s="86">
        <f>INDEX($AL$6:$AO$106,'1'!AL35,'Enter Information'!$B$86)</f>
        <v>48.314816611894052</v>
      </c>
    </row>
    <row r="36" spans="4:42" x14ac:dyDescent="0.4">
      <c r="D36" s="31">
        <v>30</v>
      </c>
      <c r="E36" s="32">
        <f>'7'!AP36</f>
        <v>41.839971127590793</v>
      </c>
      <c r="F36" s="33">
        <f>E36*'Enter Information'!D247</f>
        <v>20.371259381405689</v>
      </c>
      <c r="G36" s="33">
        <f>E36*'Enter Information'!E247</f>
        <v>21.468711746185104</v>
      </c>
      <c r="H36" s="34">
        <f t="shared" si="6"/>
        <v>20.376497518758622</v>
      </c>
      <c r="I36" s="34">
        <f t="shared" si="1"/>
        <v>21.081844970747419</v>
      </c>
      <c r="J36" s="35">
        <f>G36*'Enter Information'!$C$359/1000*'Enter Information'!$D$217</f>
        <v>1.869251455664839</v>
      </c>
      <c r="K36" s="35">
        <f>G36*'Enter Information'!$C$359/1000*'Enter Information'!$E$217</f>
        <v>1.7736466362564882</v>
      </c>
      <c r="L36" s="35">
        <f>(F36+H36)/2*'Enter Information'!C456</f>
        <v>1.4057976130556687E-2</v>
      </c>
      <c r="M36" s="35">
        <f>(G36+I36)/2*'Enter Information'!D456</f>
        <v>6.3825835075398771E-3</v>
      </c>
      <c r="N36" s="36">
        <f>'Enter Information'!O$600/5</f>
        <v>117</v>
      </c>
      <c r="O36" s="36">
        <f>'Enter Information'!P$600/5</f>
        <v>573</v>
      </c>
      <c r="P36" s="36">
        <f>'Enter Information'!Q$600/5</f>
        <v>1815.2</v>
      </c>
      <c r="Q36" s="37">
        <f t="shared" si="0"/>
        <v>0</v>
      </c>
      <c r="R36" s="287">
        <f>(H36-L36+Q36*'Enter Information'!D247)*'Enter Information'!C$780</f>
        <v>20.606337941260588</v>
      </c>
      <c r="S36" s="287">
        <f>(I36-M36+Q36*'Enter Information'!E247)*'Enter Information'!C$780</f>
        <v>21.327901271879742</v>
      </c>
      <c r="T36" s="38">
        <f t="shared" si="2"/>
        <v>41.93423921314033</v>
      </c>
      <c r="AK36" s="87">
        <v>31</v>
      </c>
      <c r="AL36" s="40">
        <f t="shared" si="4"/>
        <v>41.93423921314033</v>
      </c>
      <c r="AM36" s="86">
        <f>T36*'Enter Information'!E$740*((Y$26/AJ$25)/('1'!Z$26/'1'!AK$25))+T36*(1-'Enter Information'!E$740)</f>
        <v>42.025066948360646</v>
      </c>
      <c r="AN36" s="40">
        <f t="shared" si="5"/>
        <v>41.93423921314033</v>
      </c>
      <c r="AO36" s="86">
        <f>T36*'Enter Information'!E$740*Y$26/AJ$25+T36*(1-'Enter Information'!E$740)</f>
        <v>54.18367104814412</v>
      </c>
      <c r="AP36" s="86">
        <f>INDEX($AL$6:$AO$106,'1'!AL36,'Enter Information'!$B$86)</f>
        <v>42.025066948360646</v>
      </c>
    </row>
    <row r="37" spans="4:42" x14ac:dyDescent="0.4">
      <c r="D37" s="31">
        <v>31</v>
      </c>
      <c r="E37" s="32">
        <f>'7'!AP37</f>
        <v>42.217153026943976</v>
      </c>
      <c r="F37" s="33">
        <f>E37*'Enter Information'!D248</f>
        <v>20.578995582907059</v>
      </c>
      <c r="G37" s="33">
        <f>E37*'Enter Information'!E248</f>
        <v>21.638157444036921</v>
      </c>
      <c r="H37" s="34">
        <f t="shared" si="6"/>
        <v>20.371259381405689</v>
      </c>
      <c r="I37" s="34">
        <f t="shared" si="1"/>
        <v>21.468711746185104</v>
      </c>
      <c r="J37" s="35">
        <f>G37*'Enter Information'!$C$359/1000*'Enter Information'!$D$217</f>
        <v>1.8840048615100657</v>
      </c>
      <c r="K37" s="35">
        <f>G37*'Enter Information'!$C$359/1000*'Enter Information'!$E$217</f>
        <v>1.7876454637397636</v>
      </c>
      <c r="L37" s="35">
        <f>(F37+H37)/2*'Enter Information'!C457</f>
        <v>1.5151594336795717E-2</v>
      </c>
      <c r="M37" s="35">
        <f>(G37+I37)/2*'Enter Information'!D457</f>
        <v>7.1126334163866345E-3</v>
      </c>
      <c r="N37" s="36">
        <f>'Enter Information'!O$600/5</f>
        <v>117</v>
      </c>
      <c r="O37" s="36">
        <f>'Enter Information'!P$600/5</f>
        <v>573</v>
      </c>
      <c r="P37" s="36">
        <f>'Enter Information'!Q$600/5</f>
        <v>1815.2</v>
      </c>
      <c r="Q37" s="37">
        <f t="shared" si="0"/>
        <v>0</v>
      </c>
      <c r="R37" s="287">
        <f>(H37-L37+Q37*'Enter Information'!D248)*'Enter Information'!C$780</f>
        <v>20.599930344835773</v>
      </c>
      <c r="S37" s="287">
        <f>(I37-M37+Q37*'Enter Information'!E248)*'Enter Information'!C$780</f>
        <v>21.718663088071835</v>
      </c>
      <c r="T37" s="38">
        <f t="shared" si="2"/>
        <v>42.318593432907605</v>
      </c>
      <c r="AK37" s="87">
        <v>32</v>
      </c>
      <c r="AL37" s="40">
        <f t="shared" si="4"/>
        <v>42.318593432907605</v>
      </c>
      <c r="AM37" s="86">
        <f>T37*'Enter Information'!E$740*((Y$26/AJ$25)/('1'!Z$26/'1'!AK$25))+T37*(1-'Enter Information'!E$740)</f>
        <v>42.410253662623084</v>
      </c>
      <c r="AN37" s="40">
        <f t="shared" si="5"/>
        <v>42.318593432907605</v>
      </c>
      <c r="AO37" s="86">
        <f>T37*'Enter Information'!E$740*Y$26/AJ$25+T37*(1-'Enter Information'!E$740)</f>
        <v>54.680299173528354</v>
      </c>
      <c r="AP37" s="86">
        <f>INDEX($AL$6:$AO$106,'1'!AL37,'Enter Information'!$B$86)</f>
        <v>42.410253662623084</v>
      </c>
    </row>
    <row r="38" spans="4:42" x14ac:dyDescent="0.4">
      <c r="D38" s="31">
        <v>32</v>
      </c>
      <c r="E38" s="32">
        <f>'7'!AP38</f>
        <v>46.424621078371054</v>
      </c>
      <c r="F38" s="33">
        <f>E38*'Enter Information'!D249</f>
        <v>22.713385992635434</v>
      </c>
      <c r="G38" s="33">
        <f>E38*'Enter Information'!E249</f>
        <v>23.711235085735616</v>
      </c>
      <c r="H38" s="34">
        <f t="shared" si="6"/>
        <v>20.578995582907059</v>
      </c>
      <c r="I38" s="34">
        <f t="shared" si="1"/>
        <v>21.638157444036921</v>
      </c>
      <c r="J38" s="35">
        <f>G38*'Enter Information'!$C$359/1000*'Enter Information'!$D$217</f>
        <v>2.0645049047946893</v>
      </c>
      <c r="K38" s="35">
        <f>G38*'Enter Information'!$C$359/1000*'Enter Information'!$E$217</f>
        <v>1.9589136436551602</v>
      </c>
      <c r="L38" s="35">
        <f>(F38+H38)/2*'Enter Information'!C458</f>
        <v>1.7100490722339285E-2</v>
      </c>
      <c r="M38" s="35">
        <f>(G38+I38)/2*'Enter Information'!D458</f>
        <v>8.1628906553590577E-3</v>
      </c>
      <c r="N38" s="36">
        <f>'Enter Information'!O$600/5</f>
        <v>117</v>
      </c>
      <c r="O38" s="36">
        <f>'Enter Information'!P$600/5</f>
        <v>573</v>
      </c>
      <c r="P38" s="36">
        <f>'Enter Information'!Q$600/5</f>
        <v>1815.2</v>
      </c>
      <c r="Q38" s="37">
        <f t="shared" ref="Q38:Q69" si="10">N$3/N$5*N38+O$3/O$5*O38+P$3/P$5*P38</f>
        <v>0</v>
      </c>
      <c r="R38" s="287">
        <f>(H38-L38+Q38*'Enter Information'!D249)*'Enter Information'!C$780</f>
        <v>20.808182540961912</v>
      </c>
      <c r="S38" s="287">
        <f>(I38-M38+Q38*'Enter Information'!E249)*'Enter Information'!C$780</f>
        <v>21.889075545271346</v>
      </c>
      <c r="T38" s="38">
        <f t="shared" si="2"/>
        <v>42.697258086233262</v>
      </c>
      <c r="AK38" s="87">
        <v>33</v>
      </c>
      <c r="AL38" s="40">
        <f t="shared" si="4"/>
        <v>42.697258086233262</v>
      </c>
      <c r="AM38" s="86">
        <f>T38*'Enter Information'!E$740*((Y$26/AJ$25)/('1'!Z$26/'1'!AK$25))+T38*(1-'Enter Information'!E$740)</f>
        <v>42.789738487090865</v>
      </c>
      <c r="AN38" s="40">
        <f t="shared" si="5"/>
        <v>42.697258086233262</v>
      </c>
      <c r="AO38" s="86">
        <f>T38*'Enter Information'!E$740*Y$26/AJ$25+T38*(1-'Enter Information'!E$740)</f>
        <v>55.169575750338836</v>
      </c>
      <c r="AP38" s="86">
        <f>INDEX($AL$6:$AO$106,'1'!AL38,'Enter Information'!$B$86)</f>
        <v>42.789738487090865</v>
      </c>
    </row>
    <row r="39" spans="4:42" x14ac:dyDescent="0.4">
      <c r="D39" s="31">
        <v>33</v>
      </c>
      <c r="E39" s="32">
        <f>'7'!AP39</f>
        <v>47.584706920954211</v>
      </c>
      <c r="F39" s="33">
        <f>E39*'Enter Information'!D250</f>
        <v>23.421759339042339</v>
      </c>
      <c r="G39" s="33">
        <f>E39*'Enter Information'!E250</f>
        <v>24.162947581911872</v>
      </c>
      <c r="H39" s="34">
        <f t="shared" si="6"/>
        <v>22.713385992635434</v>
      </c>
      <c r="I39" s="34">
        <f t="shared" si="1"/>
        <v>23.711235085735616</v>
      </c>
      <c r="J39" s="35">
        <f>G39*'Enter Information'!$C$359/1000*'Enter Information'!$D$217</f>
        <v>2.1038348958533986</v>
      </c>
      <c r="K39" s="35">
        <f>G39*'Enter Information'!$C$359/1000*'Enter Information'!$E$217</f>
        <v>1.9962320612141646</v>
      </c>
      <c r="L39" s="35">
        <f>(F39+H39)/2*'Enter Information'!C459</f>
        <v>1.9376761039304666E-2</v>
      </c>
      <c r="M39" s="35">
        <f>(G39+I39)/2*'Enter Information'!D459</f>
        <v>9.3354656201912606E-3</v>
      </c>
      <c r="N39" s="36">
        <f>'Enter Information'!O$600/5</f>
        <v>117</v>
      </c>
      <c r="O39" s="36">
        <f>'Enter Information'!P$600/5</f>
        <v>573</v>
      </c>
      <c r="P39" s="36">
        <f>'Enter Information'!Q$600/5</f>
        <v>1815.2</v>
      </c>
      <c r="Q39" s="37">
        <f t="shared" si="10"/>
        <v>0</v>
      </c>
      <c r="R39" s="287">
        <f>(H39-L39+Q39*'Enter Information'!D250)*'Enter Information'!C$780</f>
        <v>22.965834839650139</v>
      </c>
      <c r="S39" s="287">
        <f>(I39-M39+Q39*'Enter Information'!E250)*'Enter Information'!C$780</f>
        <v>23.985797595590952</v>
      </c>
      <c r="T39" s="38">
        <f t="shared" si="2"/>
        <v>46.951632435241095</v>
      </c>
      <c r="AK39" s="87">
        <v>34</v>
      </c>
      <c r="AL39" s="40">
        <f t="shared" si="4"/>
        <v>46.951632435241095</v>
      </c>
      <c r="AM39" s="86">
        <f>T39*'Enter Information'!E$740*((Y$26/AJ$25)/('1'!Z$26/'1'!AK$25))+T39*(1-'Enter Information'!E$740)</f>
        <v>47.053327625591734</v>
      </c>
      <c r="AN39" s="40">
        <f t="shared" si="5"/>
        <v>46.951632435241095</v>
      </c>
      <c r="AO39" s="86">
        <f>T39*'Enter Information'!E$740*Y$26/AJ$25+T39*(1-'Enter Information'!E$740)</f>
        <v>60.666697543121202</v>
      </c>
      <c r="AP39" s="86">
        <f>INDEX($AL$6:$AO$106,'1'!AL39,'Enter Information'!$B$86)</f>
        <v>47.053327625591734</v>
      </c>
    </row>
    <row r="40" spans="4:42" x14ac:dyDescent="0.4">
      <c r="D40" s="31">
        <v>34</v>
      </c>
      <c r="E40" s="32">
        <f>'7'!AP40</f>
        <v>48.767548547313346</v>
      </c>
      <c r="F40" s="33">
        <f>E40*'Enter Information'!D251</f>
        <v>23.997881474311985</v>
      </c>
      <c r="G40" s="33">
        <f>E40*'Enter Information'!E251</f>
        <v>24.769667073001358</v>
      </c>
      <c r="H40" s="34">
        <f t="shared" si="6"/>
        <v>23.421759339042339</v>
      </c>
      <c r="I40" s="34">
        <f t="shared" si="1"/>
        <v>24.162947581911872</v>
      </c>
      <c r="J40" s="35">
        <f>G40*'Enter Information'!$C$359/1000*'Enter Information'!$D$217</f>
        <v>2.1566611345819884</v>
      </c>
      <c r="K40" s="35">
        <f>G40*'Enter Information'!$C$359/1000*'Enter Information'!$E$217</f>
        <v>2.0463564467499356</v>
      </c>
      <c r="L40" s="35">
        <f>(F40+H40)/2*'Enter Information'!C460</f>
        <v>2.1338838366009444E-2</v>
      </c>
      <c r="M40" s="35">
        <f>(G40+I40)/2*'Enter Information'!D460</f>
        <v>1.0520512150806344E-2</v>
      </c>
      <c r="N40" s="36">
        <f>'Enter Information'!O$600/5</f>
        <v>117</v>
      </c>
      <c r="O40" s="36">
        <f>'Enter Information'!P$600/5</f>
        <v>573</v>
      </c>
      <c r="P40" s="36">
        <f>'Enter Information'!Q$600/5</f>
        <v>1815.2</v>
      </c>
      <c r="Q40" s="37">
        <f t="shared" si="10"/>
        <v>0</v>
      </c>
      <c r="R40" s="287">
        <f>(H40-L40+Q40*'Enter Information'!D251)*'Enter Information'!C$780</f>
        <v>23.6807074022283</v>
      </c>
      <c r="S40" s="287">
        <f>(I40-M40+Q40*'Enter Information'!E251)*'Enter Information'!C$780</f>
        <v>24.441721398815861</v>
      </c>
      <c r="T40" s="38">
        <f t="shared" si="2"/>
        <v>48.122428801044165</v>
      </c>
      <c r="AK40" s="87">
        <v>35</v>
      </c>
      <c r="AL40" s="40">
        <f t="shared" si="4"/>
        <v>48.122428801044165</v>
      </c>
      <c r="AM40" s="86">
        <f>T40*'Enter Information'!E$740*((Y$26/AJ$25)/('1'!Z$26/'1'!AK$25))+T40*(1-'Enter Information'!E$740)</f>
        <v>48.226659885315989</v>
      </c>
      <c r="AN40" s="40">
        <f t="shared" si="5"/>
        <v>48.122428801044165</v>
      </c>
      <c r="AO40" s="86">
        <f>T40*'Enter Information'!E$740*Y$26/AJ$25+T40*(1-'Enter Information'!E$740)</f>
        <v>62.179495827754387</v>
      </c>
      <c r="AP40" s="86">
        <f>INDEX($AL$6:$AO$106,'1'!AL40,'Enter Information'!$B$86)</f>
        <v>48.226659885315989</v>
      </c>
    </row>
    <row r="41" spans="4:42" x14ac:dyDescent="0.4">
      <c r="D41" s="31">
        <v>35</v>
      </c>
      <c r="E41" s="32">
        <f>'7'!AP41</f>
        <v>51.830471672483945</v>
      </c>
      <c r="F41" s="33">
        <f>E41*'Enter Information'!D252</f>
        <v>25.655876590157241</v>
      </c>
      <c r="G41" s="33">
        <f>E41*'Enter Information'!E252</f>
        <v>26.174595082326707</v>
      </c>
      <c r="H41" s="34">
        <f t="shared" si="6"/>
        <v>23.997881474311985</v>
      </c>
      <c r="I41" s="34">
        <f t="shared" si="1"/>
        <v>24.769667073001358</v>
      </c>
      <c r="J41" s="35">
        <f>G41*'Enter Information'!$C$360/1000*'Enter Information'!$D$217</f>
        <v>0.84624291427358256</v>
      </c>
      <c r="K41" s="35">
        <f>G41*'Enter Information'!$C$360/1000*'Enter Information'!$E$217</f>
        <v>0.80296093594501849</v>
      </c>
      <c r="L41" s="35">
        <f>(F41+H41)/2*'Enter Information'!C461</f>
        <v>2.383380387094523E-2</v>
      </c>
      <c r="M41" s="35">
        <f>(G41+I41)/2*'Enter Information'!D461</f>
        <v>1.1971901606502093E-2</v>
      </c>
      <c r="N41" s="36">
        <f>'Enter Information'!O$601/5</f>
        <v>95.4</v>
      </c>
      <c r="O41" s="36">
        <f>'Enter Information'!P$601/5</f>
        <v>390.4</v>
      </c>
      <c r="P41" s="36">
        <f>'Enter Information'!Q$601/5</f>
        <v>1547.6</v>
      </c>
      <c r="Q41" s="37">
        <f t="shared" si="10"/>
        <v>0</v>
      </c>
      <c r="R41" s="287">
        <f>(H41-L41+Q41*'Enter Information'!D252)*'Enter Information'!C$781</f>
        <v>24.298318057813873</v>
      </c>
      <c r="S41" s="287">
        <f>(I41-M41+Q41*'Enter Information'!E252)*'Enter Information'!C$781</f>
        <v>25.092565090485955</v>
      </c>
      <c r="T41" s="38">
        <f t="shared" si="2"/>
        <v>49.390883148299828</v>
      </c>
      <c r="AB41" s="69"/>
      <c r="AK41" s="87">
        <v>36</v>
      </c>
      <c r="AL41" s="40">
        <f t="shared" si="4"/>
        <v>49.390883148299828</v>
      </c>
      <c r="AM41" s="86">
        <f>T41*'Enter Information'!E$741*((Y$26/AJ$25)/('1'!Z$26/'1'!AK$25))+T41*(1-'Enter Information'!E$741)</f>
        <v>49.497548111972733</v>
      </c>
      <c r="AN41" s="40">
        <f t="shared" si="5"/>
        <v>49.390883148299828</v>
      </c>
      <c r="AO41" s="86">
        <f>T41*'Enter Information'!E$741*Y$26/AJ$25+T41*(1-'Enter Information'!E$741)</f>
        <v>63.77619396250352</v>
      </c>
      <c r="AP41" s="86">
        <f>INDEX($AL$6:$AO$106,'1'!AL41,'Enter Information'!$B$86)</f>
        <v>49.497548111972733</v>
      </c>
    </row>
    <row r="42" spans="4:42" x14ac:dyDescent="0.4">
      <c r="D42" s="31">
        <v>36</v>
      </c>
      <c r="E42" s="32">
        <f>'7'!AP42</f>
        <v>55.003679522283633</v>
      </c>
      <c r="F42" s="33">
        <f>E42*'Enter Information'!D253</f>
        <v>27.126218449185188</v>
      </c>
      <c r="G42" s="33">
        <f>E42*'Enter Information'!E253</f>
        <v>27.877461073098441</v>
      </c>
      <c r="H42" s="34">
        <f t="shared" si="6"/>
        <v>25.655876590157241</v>
      </c>
      <c r="I42" s="34">
        <f t="shared" si="1"/>
        <v>26.174595082326707</v>
      </c>
      <c r="J42" s="35">
        <f>G42*'Enter Information'!$C$360/1000*'Enter Information'!$D$217</f>
        <v>0.90129775940549606</v>
      </c>
      <c r="K42" s="35">
        <f>G42*'Enter Information'!$C$360/1000*'Enter Information'!$E$217</f>
        <v>0.85519994348031547</v>
      </c>
      <c r="L42" s="35">
        <f>(F42+H42)/2*'Enter Information'!C462</f>
        <v>2.6918868470064642E-2</v>
      </c>
      <c r="M42" s="35">
        <f>(G42+I42)/2*'Enter Information'!D462</f>
        <v>1.3513014038856288E-2</v>
      </c>
      <c r="N42" s="36">
        <f>'Enter Information'!O$601/5</f>
        <v>95.4</v>
      </c>
      <c r="O42" s="36">
        <f>'Enter Information'!P$601/5</f>
        <v>390.4</v>
      </c>
      <c r="P42" s="36">
        <f>'Enter Information'!Q$601/5</f>
        <v>1547.6</v>
      </c>
      <c r="Q42" s="37">
        <f t="shared" si="10"/>
        <v>0</v>
      </c>
      <c r="R42" s="287">
        <f>(H42-L42+Q42*'Enter Information'!D253)*'Enter Information'!C$781</f>
        <v>25.975612244219899</v>
      </c>
      <c r="S42" s="287">
        <f>(I42-M42+Q42*'Enter Information'!E253)*'Enter Information'!C$781</f>
        <v>26.51493404743594</v>
      </c>
      <c r="T42" s="38">
        <f t="shared" si="2"/>
        <v>52.490546291655839</v>
      </c>
      <c r="AK42" s="87">
        <v>37</v>
      </c>
      <c r="AL42" s="40">
        <f t="shared" si="4"/>
        <v>52.490546291655839</v>
      </c>
      <c r="AM42" s="86">
        <f>T42*'Enter Information'!E$741*((Y$26/AJ$25)/('1'!Z$26/'1'!AK$25))+T42*(1-'Enter Information'!E$741)</f>
        <v>52.603905313736078</v>
      </c>
      <c r="AN42" s="40">
        <f t="shared" si="5"/>
        <v>52.490546291655839</v>
      </c>
      <c r="AO42" s="86">
        <f>T42*'Enter Information'!E$741*Y$26/AJ$25+T42*(1-'Enter Information'!E$741)</f>
        <v>67.778647558150581</v>
      </c>
      <c r="AP42" s="86">
        <f>INDEX($AL$6:$AO$106,'1'!AL42,'Enter Information'!$B$86)</f>
        <v>52.603905313736078</v>
      </c>
    </row>
    <row r="43" spans="4:42" x14ac:dyDescent="0.4">
      <c r="D43" s="31">
        <v>37</v>
      </c>
      <c r="E43" s="32">
        <f>'7'!AP43</f>
        <v>58.673250514139035</v>
      </c>
      <c r="F43" s="33">
        <f>E43*'Enter Information'!D254</f>
        <v>28.934773713931335</v>
      </c>
      <c r="G43" s="33">
        <f>E43*'Enter Information'!E254</f>
        <v>29.7384768002077</v>
      </c>
      <c r="H43" s="34">
        <f t="shared" si="6"/>
        <v>27.126218449185188</v>
      </c>
      <c r="I43" s="34">
        <f t="shared" si="1"/>
        <v>27.877461073098441</v>
      </c>
      <c r="J43" s="35">
        <f>G43*'Enter Information'!$C$360/1000*'Enter Information'!$D$217</f>
        <v>0.96146569581347041</v>
      </c>
      <c r="K43" s="35">
        <f>G43*'Enter Information'!$C$360/1000*'Enter Information'!$E$217</f>
        <v>0.91229052789424703</v>
      </c>
      <c r="L43" s="35">
        <f>(F43+H43)/2*'Enter Information'!C463</f>
        <v>2.9992630807267339E-2</v>
      </c>
      <c r="M43" s="35">
        <f>(G43+I43)/2*'Enter Information'!D463</f>
        <v>1.5556303225792658E-2</v>
      </c>
      <c r="N43" s="36">
        <f>'Enter Information'!O$601/5</f>
        <v>95.4</v>
      </c>
      <c r="O43" s="36">
        <f>'Enter Information'!P$601/5</f>
        <v>390.4</v>
      </c>
      <c r="P43" s="36">
        <f>'Enter Information'!Q$601/5</f>
        <v>1547.6</v>
      </c>
      <c r="Q43" s="37">
        <f t="shared" si="10"/>
        <v>0</v>
      </c>
      <c r="R43" s="287">
        <f>(H43-L43+Q43*'Enter Information'!D254)*'Enter Information'!C$781</f>
        <v>27.462726451197657</v>
      </c>
      <c r="S43" s="287">
        <f>(I43-M43+Q43*'Enter Information'!E254)*'Enter Information'!C$781</f>
        <v>28.238761893745441</v>
      </c>
      <c r="T43" s="38">
        <f t="shared" si="2"/>
        <v>55.701488344943101</v>
      </c>
      <c r="AK43" s="87">
        <v>38</v>
      </c>
      <c r="AL43" s="40">
        <f t="shared" si="4"/>
        <v>55.701488344943101</v>
      </c>
      <c r="AM43" s="86">
        <f>T43*'Enter Information'!E$741*((Y$26/AJ$25)/('1'!Z$26/'1'!AK$25))+T43*(1-'Enter Information'!E$741)</f>
        <v>55.821781744293759</v>
      </c>
      <c r="AN43" s="40">
        <f t="shared" si="5"/>
        <v>55.701488344943101</v>
      </c>
      <c r="AO43" s="86">
        <f>T43*'Enter Information'!E$741*Y$26/AJ$25+T43*(1-'Enter Information'!E$741)</f>
        <v>71.924790533118966</v>
      </c>
      <c r="AP43" s="86">
        <f>INDEX($AL$6:$AO$106,'1'!AL43,'Enter Information'!$B$86)</f>
        <v>55.821781744293759</v>
      </c>
    </row>
    <row r="44" spans="4:42" x14ac:dyDescent="0.4">
      <c r="D44" s="31">
        <v>38</v>
      </c>
      <c r="E44" s="32">
        <f>'7'!AP44</f>
        <v>60.833671152552149</v>
      </c>
      <c r="F44" s="33">
        <f>E44*'Enter Information'!D255</f>
        <v>30.151717190596205</v>
      </c>
      <c r="G44" s="33">
        <f>E44*'Enter Information'!E255</f>
        <v>30.681953961955944</v>
      </c>
      <c r="H44" s="34">
        <f t="shared" si="6"/>
        <v>28.934773713931335</v>
      </c>
      <c r="I44" s="34">
        <f t="shared" si="1"/>
        <v>29.7384768002077</v>
      </c>
      <c r="J44" s="35">
        <f>G44*'Enter Information'!$C$360/1000*'Enter Information'!$D$217</f>
        <v>0.99196897047339028</v>
      </c>
      <c r="K44" s="35">
        <f>G44*'Enter Information'!$C$360/1000*'Enter Information'!$E$217</f>
        <v>0.9412336806902053</v>
      </c>
      <c r="L44" s="35">
        <f>(F44+H44)/2*'Enter Information'!C464</f>
        <v>3.3088434906535416E-2</v>
      </c>
      <c r="M44" s="35">
        <f>(G44+I44)/2*'Enter Information'!D464</f>
        <v>1.7824027074838277E-2</v>
      </c>
      <c r="N44" s="36">
        <f>'Enter Information'!O$601/5</f>
        <v>95.4</v>
      </c>
      <c r="O44" s="36">
        <f>'Enter Information'!P$601/5</f>
        <v>390.4</v>
      </c>
      <c r="P44" s="36">
        <f>'Enter Information'!Q$601/5</f>
        <v>1547.6</v>
      </c>
      <c r="Q44" s="37">
        <f t="shared" si="10"/>
        <v>0</v>
      </c>
      <c r="R44" s="287">
        <f>(H44-L44+Q44*'Enter Information'!D255)*'Enter Information'!C$781</f>
        <v>29.292606362105499</v>
      </c>
      <c r="S44" s="287">
        <f>(I44-M44+Q44*'Enter Information'!E255)*'Enter Information'!C$781</f>
        <v>30.122651122356132</v>
      </c>
      <c r="T44" s="38">
        <f t="shared" si="2"/>
        <v>59.415257484461634</v>
      </c>
      <c r="AK44" s="87">
        <v>39</v>
      </c>
      <c r="AL44" s="40">
        <f t="shared" si="4"/>
        <v>59.415257484461634</v>
      </c>
      <c r="AM44" s="86">
        <f>T44*'Enter Information'!E$741*((Y$26/AJ$25)/('1'!Z$26/'1'!AK$25))+T44*(1-'Enter Information'!E$741)</f>
        <v>59.543571170656868</v>
      </c>
      <c r="AN44" s="40">
        <f t="shared" si="5"/>
        <v>59.415257484461634</v>
      </c>
      <c r="AO44" s="86">
        <f>T44*'Enter Information'!E$741*Y$26/AJ$25+T44*(1-'Enter Information'!E$741)</f>
        <v>76.72021118317565</v>
      </c>
      <c r="AP44" s="86">
        <f>INDEX($AL$6:$AO$106,'1'!AL44,'Enter Information'!$B$86)</f>
        <v>59.543571170656868</v>
      </c>
    </row>
    <row r="45" spans="4:42" x14ac:dyDescent="0.4">
      <c r="D45" s="31">
        <v>39</v>
      </c>
      <c r="E45" s="32">
        <f>'7'!AP45</f>
        <v>62.999979967187841</v>
      </c>
      <c r="F45" s="33">
        <f>E45*'Enter Information'!D256</f>
        <v>31.062315152116224</v>
      </c>
      <c r="G45" s="33">
        <f>E45*'Enter Information'!E256</f>
        <v>31.937664815071617</v>
      </c>
      <c r="H45" s="34">
        <f t="shared" si="6"/>
        <v>30.151717190596205</v>
      </c>
      <c r="I45" s="34">
        <f t="shared" si="1"/>
        <v>30.681953961955944</v>
      </c>
      <c r="J45" s="35">
        <f>G45*'Enter Information'!$C$360/1000*'Enter Information'!$D$217</f>
        <v>1.0325669781401097</v>
      </c>
      <c r="K45" s="35">
        <f>G45*'Enter Information'!$C$360/1000*'Enter Information'!$E$217</f>
        <v>0.97975526082249476</v>
      </c>
      <c r="L45" s="35">
        <f>(F45+H45)/2*'Enter Information'!C465</f>
        <v>3.6422349243913896E-2</v>
      </c>
      <c r="M45" s="35">
        <f>(G45+I45)/2*'Enter Information'!D465</f>
        <v>1.9725179914763684E-2</v>
      </c>
      <c r="N45" s="36">
        <f>'Enter Information'!O$601/5</f>
        <v>95.4</v>
      </c>
      <c r="O45" s="36">
        <f>'Enter Information'!P$601/5</f>
        <v>390.4</v>
      </c>
      <c r="P45" s="36">
        <f>'Enter Information'!Q$601/5</f>
        <v>1547.6</v>
      </c>
      <c r="Q45" s="37">
        <f t="shared" si="10"/>
        <v>0</v>
      </c>
      <c r="R45" s="287">
        <f>(H45-L45+Q45*'Enter Information'!D256)*'Enter Information'!C$781</f>
        <v>30.522631076697014</v>
      </c>
      <c r="S45" s="287">
        <f>(I45-M45+Q45*'Enter Information'!E256)*'Enter Information'!C$781</f>
        <v>31.076962786976274</v>
      </c>
      <c r="T45" s="38">
        <f t="shared" si="2"/>
        <v>61.599593863673292</v>
      </c>
      <c r="AK45" s="87">
        <v>40</v>
      </c>
      <c r="AL45" s="40">
        <f t="shared" si="4"/>
        <v>61.599593863673292</v>
      </c>
      <c r="AM45" s="86">
        <f>T45*'Enter Information'!E$741*((Y$26/AJ$25)/('1'!Z$26/'1'!AK$25))+T45*(1-'Enter Information'!E$741)</f>
        <v>61.732624860952811</v>
      </c>
      <c r="AN45" s="40">
        <f t="shared" si="5"/>
        <v>61.599593863673292</v>
      </c>
      <c r="AO45" s="86">
        <f>T45*'Enter Information'!E$741*Y$26/AJ$25+T45*(1-'Enter Information'!E$741)</f>
        <v>79.540745089841593</v>
      </c>
      <c r="AP45" s="86">
        <f>INDEX($AL$6:$AO$106,'1'!AL45,'Enter Information'!$B$86)</f>
        <v>61.732624860952811</v>
      </c>
    </row>
    <row r="46" spans="4:42" x14ac:dyDescent="0.4">
      <c r="D46" s="31">
        <v>40</v>
      </c>
      <c r="E46" s="32">
        <f>'7'!AP46</f>
        <v>63.868422400303196</v>
      </c>
      <c r="F46" s="33">
        <f>E46*'Enter Information'!D257</f>
        <v>31.426036130246199</v>
      </c>
      <c r="G46" s="33">
        <f>E46*'Enter Information'!E257</f>
        <v>32.442386270056993</v>
      </c>
      <c r="H46" s="34">
        <f t="shared" si="6"/>
        <v>31.062315152116224</v>
      </c>
      <c r="I46" s="34">
        <f t="shared" si="1"/>
        <v>31.937664815071617</v>
      </c>
      <c r="J46" s="35">
        <f>G46*'Enter Information'!$C$360/1000*'Enter Information'!$D$217</f>
        <v>1.0488849747937283</v>
      </c>
      <c r="K46" s="35">
        <f>G46*'Enter Information'!$C$360/1000*'Enter Information'!$E$217</f>
        <v>0.99523865648198417</v>
      </c>
      <c r="L46" s="35">
        <f>(F46+H46)/2*'Enter Information'!C466</f>
        <v>3.9992544820711955E-2</v>
      </c>
      <c r="M46" s="35">
        <f>(G46+I46)/2*'Enter Information'!D466</f>
        <v>2.2211117624369371E-2</v>
      </c>
      <c r="N46" s="36">
        <f>'Enter Information'!O$602/5</f>
        <v>73.400000000000006</v>
      </c>
      <c r="O46" s="36">
        <f>'Enter Information'!P$602/5</f>
        <v>282.60000000000002</v>
      </c>
      <c r="P46" s="36">
        <f>'Enter Information'!Q$602/5</f>
        <v>1483.2</v>
      </c>
      <c r="Q46" s="37">
        <f t="shared" si="10"/>
        <v>0</v>
      </c>
      <c r="R46" s="287">
        <f>(H46-L46+Q46*'Enter Information'!D257)*'Enter Information'!C$782</f>
        <v>31.113043707287282</v>
      </c>
      <c r="S46" s="287">
        <f>(I46-M46+Q46*'Enter Information'!E257)*'Enter Information'!C$782</f>
        <v>32.008786653293946</v>
      </c>
      <c r="T46" s="38">
        <f t="shared" si="2"/>
        <v>63.121830360581228</v>
      </c>
      <c r="AK46" s="87">
        <v>41</v>
      </c>
      <c r="AL46" s="40">
        <f t="shared" si="4"/>
        <v>63.121830360581228</v>
      </c>
      <c r="AM46" s="86">
        <f>T46*'Enter Information'!E$742*((Y$26/AJ$25)/('1'!Z$26/'1'!AK$25))+T46*(1-'Enter Information'!E$742)</f>
        <v>63.257973522839791</v>
      </c>
      <c r="AN46" s="40">
        <f t="shared" si="5"/>
        <v>63.121830360581228</v>
      </c>
      <c r="AO46" s="86">
        <f>T46*'Enter Information'!E$742*Y$26/AJ$25+T46*(1-'Enter Information'!E$742)</f>
        <v>81.482701980279288</v>
      </c>
      <c r="AP46" s="86">
        <f>INDEX($AL$6:$AO$106,'1'!AL46,'Enter Information'!$B$86)</f>
        <v>63.257973522839791</v>
      </c>
    </row>
    <row r="47" spans="4:42" x14ac:dyDescent="0.4">
      <c r="D47" s="31">
        <v>41</v>
      </c>
      <c r="E47" s="32">
        <f>'7'!AP47</f>
        <v>64.719062100494227</v>
      </c>
      <c r="F47" s="33">
        <f>E47*'Enter Information'!D258</f>
        <v>31.631054289311532</v>
      </c>
      <c r="G47" s="33">
        <f>E47*'Enter Information'!E258</f>
        <v>33.088007811182692</v>
      </c>
      <c r="H47" s="34">
        <f t="shared" si="6"/>
        <v>31.426036130246199</v>
      </c>
      <c r="I47" s="34">
        <f t="shared" si="1"/>
        <v>32.442386270056993</v>
      </c>
      <c r="J47" s="35">
        <f>G47*'Enter Information'!$C$360/1000*'Enter Information'!$D$217</f>
        <v>1.0697583695019013</v>
      </c>
      <c r="K47" s="35">
        <f>G47*'Enter Information'!$C$360/1000*'Enter Information'!$E$217</f>
        <v>1.0150444596013068</v>
      </c>
      <c r="L47" s="35">
        <f>(F47+H47)/2*'Enter Information'!C467</f>
        <v>4.3194106937397045E-2</v>
      </c>
      <c r="M47" s="35">
        <f>(G47+I47)/2*'Enter Information'!D467</f>
        <v>2.4901549750871079E-2</v>
      </c>
      <c r="N47" s="36">
        <f>'Enter Information'!O$602/5</f>
        <v>73.400000000000006</v>
      </c>
      <c r="O47" s="36">
        <f>'Enter Information'!P$602/5</f>
        <v>282.60000000000002</v>
      </c>
      <c r="P47" s="36">
        <f>'Enter Information'!Q$602/5</f>
        <v>1483.2</v>
      </c>
      <c r="Q47" s="37">
        <f t="shared" si="10"/>
        <v>0</v>
      </c>
      <c r="R47" s="287">
        <f>(H47-L47+Q47*'Enter Information'!D258)*'Enter Information'!C$782</f>
        <v>31.474617419537616</v>
      </c>
      <c r="S47" s="287">
        <f>(I47-M47+Q47*'Enter Information'!E258)*'Enter Information'!C$782</f>
        <v>32.512285806286087</v>
      </c>
      <c r="T47" s="38">
        <f t="shared" si="2"/>
        <v>63.986903225823703</v>
      </c>
      <c r="AK47" s="87">
        <v>42</v>
      </c>
      <c r="AL47" s="40">
        <f t="shared" si="4"/>
        <v>63.986903225823703</v>
      </c>
      <c r="AM47" s="86">
        <f>T47*'Enter Information'!E$742*((Y$26/AJ$25)/('1'!Z$26/'1'!AK$25))+T47*(1-'Enter Information'!E$742)</f>
        <v>64.124912204627591</v>
      </c>
      <c r="AN47" s="40">
        <f t="shared" si="5"/>
        <v>63.986903225823703</v>
      </c>
      <c r="AO47" s="86">
        <f>T47*'Enter Information'!E$742*Y$26/AJ$25+T47*(1-'Enter Information'!E$742)</f>
        <v>82.599407152913159</v>
      </c>
      <c r="AP47" s="86">
        <f>INDEX($AL$6:$AO$106,'1'!AL47,'Enter Information'!$B$86)</f>
        <v>64.124912204627591</v>
      </c>
    </row>
    <row r="48" spans="4:42" x14ac:dyDescent="0.4">
      <c r="D48" s="31">
        <v>42</v>
      </c>
      <c r="E48" s="32">
        <f>'7'!AP48</f>
        <v>63.811311743775882</v>
      </c>
      <c r="F48" s="33">
        <f>E48*'Enter Information'!D259</f>
        <v>31.074863616588463</v>
      </c>
      <c r="G48" s="33">
        <f>E48*'Enter Information'!E259</f>
        <v>32.736448127187423</v>
      </c>
      <c r="H48" s="34">
        <f t="shared" si="6"/>
        <v>31.631054289311532</v>
      </c>
      <c r="I48" s="34">
        <f t="shared" si="1"/>
        <v>33.088007811182692</v>
      </c>
      <c r="J48" s="35">
        <f>G48*'Enter Information'!$C$360/1000*'Enter Information'!$D$217</f>
        <v>1.058392199725845</v>
      </c>
      <c r="K48" s="35">
        <f>G48*'Enter Information'!$C$360/1000*'Enter Information'!$E$217</f>
        <v>1.0042596244581652</v>
      </c>
      <c r="L48" s="35">
        <f>(F48+H48)/2*'Enter Information'!C468</f>
        <v>4.6402379250365992E-2</v>
      </c>
      <c r="M48" s="35">
        <f>(G48+I48)/2*'Enter Information'!D468</f>
        <v>2.7317149214423596E-2</v>
      </c>
      <c r="N48" s="36">
        <f>'Enter Information'!O$602/5</f>
        <v>73.400000000000006</v>
      </c>
      <c r="O48" s="36">
        <f>'Enter Information'!P$602/5</f>
        <v>282.60000000000002</v>
      </c>
      <c r="P48" s="36">
        <f>'Enter Information'!Q$602/5</f>
        <v>1483.2</v>
      </c>
      <c r="Q48" s="37">
        <f t="shared" si="10"/>
        <v>0</v>
      </c>
      <c r="R48" s="287">
        <f>(H48-L48+Q48*'Enter Information'!D259)*'Enter Information'!C$782</f>
        <v>31.677017475348144</v>
      </c>
      <c r="S48" s="287">
        <f>(I48-M48+Q48*'Enter Information'!E259)*'Enter Information'!C$782</f>
        <v>33.15737272737352</v>
      </c>
      <c r="T48" s="38">
        <f t="shared" si="2"/>
        <v>64.834390202721664</v>
      </c>
      <c r="AK48" s="87">
        <v>43</v>
      </c>
      <c r="AL48" s="40">
        <f t="shared" si="4"/>
        <v>64.834390202721664</v>
      </c>
      <c r="AM48" s="86">
        <f>T48*'Enter Information'!E$742*((Y$26/AJ$25)/('1'!Z$26/'1'!AK$25))+T48*(1-'Enter Information'!E$742)</f>
        <v>64.97422706827011</v>
      </c>
      <c r="AN48" s="40">
        <f t="shared" si="5"/>
        <v>64.834390202721664</v>
      </c>
      <c r="AO48" s="86">
        <f>T48*'Enter Information'!E$742*Y$26/AJ$25+T48*(1-'Enter Information'!E$742)</f>
        <v>83.69341105578269</v>
      </c>
      <c r="AP48" s="86">
        <f>INDEX($AL$6:$AO$106,'1'!AL48,'Enter Information'!$B$86)</f>
        <v>64.97422706827011</v>
      </c>
    </row>
    <row r="49" spans="4:42" x14ac:dyDescent="0.4">
      <c r="D49" s="31">
        <v>43</v>
      </c>
      <c r="E49" s="32">
        <f>'7'!AP49</f>
        <v>64.489036968951766</v>
      </c>
      <c r="F49" s="33">
        <f>E49*'Enter Information'!D260</f>
        <v>31.236505814902944</v>
      </c>
      <c r="G49" s="33">
        <f>E49*'Enter Information'!E260</f>
        <v>33.252531154048825</v>
      </c>
      <c r="H49" s="34">
        <f t="shared" si="6"/>
        <v>31.074863616588463</v>
      </c>
      <c r="I49" s="34">
        <f t="shared" si="1"/>
        <v>32.736448127187423</v>
      </c>
      <c r="J49" s="35">
        <f>G49*'Enter Information'!$C$360/1000*'Enter Information'!$D$217</f>
        <v>1.0750775239222528</v>
      </c>
      <c r="K49" s="35">
        <f>G49*'Enter Information'!$C$360/1000*'Enter Information'!$E$217</f>
        <v>1.0200915603093439</v>
      </c>
      <c r="L49" s="35">
        <f>(F49+H49)/2*'Enter Information'!C469</f>
        <v>4.922598185087821E-2</v>
      </c>
      <c r="M49" s="35">
        <f>(G49+I49)/2*'Enter Information'!D469</f>
        <v>3.0354930469368678E-2</v>
      </c>
      <c r="N49" s="36">
        <f>'Enter Information'!O$602/5</f>
        <v>73.400000000000006</v>
      </c>
      <c r="O49" s="36">
        <f>'Enter Information'!P$602/5</f>
        <v>282.60000000000002</v>
      </c>
      <c r="P49" s="36">
        <f>'Enter Information'!Q$602/5</f>
        <v>1483.2</v>
      </c>
      <c r="Q49" s="37">
        <f t="shared" si="10"/>
        <v>0</v>
      </c>
      <c r="R49" s="287">
        <f>(H49-L49+Q49*'Enter Information'!D260)*'Enter Information'!C$782</f>
        <v>31.116368429133601</v>
      </c>
      <c r="S49" s="287">
        <f>(I49-M49+Q49*'Enter Information'!E260)*'Enter Information'!C$782</f>
        <v>32.801738283928309</v>
      </c>
      <c r="T49" s="38">
        <f t="shared" si="2"/>
        <v>63.91810671306191</v>
      </c>
      <c r="AK49" s="87">
        <v>44</v>
      </c>
      <c r="AL49" s="40">
        <f t="shared" si="4"/>
        <v>63.91810671306191</v>
      </c>
      <c r="AM49" s="86">
        <f>T49*'Enter Information'!E$742*((Y$26/AJ$25)/('1'!Z$26/'1'!AK$25))+T49*(1-'Enter Information'!E$742)</f>
        <v>64.055967309368867</v>
      </c>
      <c r="AN49" s="40">
        <f t="shared" si="5"/>
        <v>63.91810671306191</v>
      </c>
      <c r="AO49" s="86">
        <f>T49*'Enter Information'!E$742*Y$26/AJ$25+T49*(1-'Enter Information'!E$742)</f>
        <v>82.510599117489761</v>
      </c>
      <c r="AP49" s="86">
        <f>INDEX($AL$6:$AO$106,'1'!AL49,'Enter Information'!$B$86)</f>
        <v>64.055967309368867</v>
      </c>
    </row>
    <row r="50" spans="4:42" x14ac:dyDescent="0.4">
      <c r="D50" s="31">
        <v>44</v>
      </c>
      <c r="E50" s="32">
        <f>'7'!AP50</f>
        <v>65.133606898266137</v>
      </c>
      <c r="F50" s="33">
        <f>E50*'Enter Information'!D261</f>
        <v>31.404678125085034</v>
      </c>
      <c r="G50" s="33">
        <f>E50*'Enter Information'!E261</f>
        <v>33.728928773181103</v>
      </c>
      <c r="H50" s="34">
        <f t="shared" si="6"/>
        <v>31.236505814902944</v>
      </c>
      <c r="I50" s="34">
        <f t="shared" si="1"/>
        <v>33.252531154048825</v>
      </c>
      <c r="J50" s="35">
        <f>G50*'Enter Information'!$C$360/1000*'Enter Information'!$D$217</f>
        <v>1.0904797912085082</v>
      </c>
      <c r="K50" s="35">
        <f>G50*'Enter Information'!$C$360/1000*'Enter Information'!$E$217</f>
        <v>1.0347060625370679</v>
      </c>
      <c r="L50" s="35">
        <f>(F50+H50)/2*'Enter Information'!C470</f>
        <v>5.2305388589889965E-2</v>
      </c>
      <c r="M50" s="35">
        <f>(G50+I50)/2*'Enter Information'!D470</f>
        <v>3.3825637263251121E-2</v>
      </c>
      <c r="N50" s="36">
        <f>'Enter Information'!O$602/5</f>
        <v>73.400000000000006</v>
      </c>
      <c r="O50" s="36">
        <f>'Enter Information'!P$602/5</f>
        <v>282.60000000000002</v>
      </c>
      <c r="P50" s="36">
        <f>'Enter Information'!Q$602/5</f>
        <v>1483.2</v>
      </c>
      <c r="Q50" s="37">
        <f t="shared" si="10"/>
        <v>0</v>
      </c>
      <c r="R50" s="287">
        <f>(H50-L50+Q50*'Enter Information'!D261)*'Enter Information'!C$782</f>
        <v>31.275394918770999</v>
      </c>
      <c r="S50" s="287">
        <f>(I50-M50+Q50*'Enter Information'!E261)*'Enter Information'!C$782</f>
        <v>33.315849677876749</v>
      </c>
      <c r="T50" s="38">
        <f t="shared" si="2"/>
        <v>64.591244596647755</v>
      </c>
      <c r="AK50" s="87">
        <v>45</v>
      </c>
      <c r="AL50" s="40">
        <f t="shared" si="4"/>
        <v>64.591244596647755</v>
      </c>
      <c r="AM50" s="86">
        <f>T50*'Enter Information'!E$742*((Y$26/AJ$25)/('1'!Z$26/'1'!AK$25))+T50*(1-'Enter Information'!E$742)</f>
        <v>64.730557038054641</v>
      </c>
      <c r="AN50" s="40">
        <f t="shared" si="5"/>
        <v>64.591244596647755</v>
      </c>
      <c r="AO50" s="86">
        <f>T50*'Enter Information'!E$742*Y$26/AJ$25+T50*(1-'Enter Information'!E$742)</f>
        <v>83.379539280449833</v>
      </c>
      <c r="AP50" s="86">
        <f>INDEX($AL$6:$AO$106,'1'!AL50,'Enter Information'!$B$86)</f>
        <v>64.730557038054641</v>
      </c>
    </row>
    <row r="51" spans="4:42" x14ac:dyDescent="0.4">
      <c r="D51" s="31">
        <v>45</v>
      </c>
      <c r="E51" s="32">
        <f>'7'!AP51</f>
        <v>67.580884032600792</v>
      </c>
      <c r="F51" s="33">
        <f>E51*'Enter Information'!D262</f>
        <v>32.206187901801215</v>
      </c>
      <c r="G51" s="33">
        <f>E51*'Enter Information'!E262</f>
        <v>35.37469613079957</v>
      </c>
      <c r="H51" s="34">
        <f t="shared" si="6"/>
        <v>31.404678125085034</v>
      </c>
      <c r="I51" s="34">
        <f t="shared" si="1"/>
        <v>33.728928773181103</v>
      </c>
      <c r="J51" s="35">
        <f>G51*'Enter Information'!$C$360/1000*'Enter Information'!$D$217</f>
        <v>1.1436885977075915</v>
      </c>
      <c r="K51" s="35">
        <f>G51*'Enter Information'!$C$360/1000*'Enter Information'!$E$217</f>
        <v>1.0851934490148576</v>
      </c>
      <c r="L51" s="35">
        <f>(F51+H51)/2*'Enter Information'!C471</f>
        <v>5.6613670763928758E-2</v>
      </c>
      <c r="M51" s="35">
        <f>(G51+I51)/2*'Enter Information'!D471</f>
        <v>3.8006993697189372E-2</v>
      </c>
      <c r="N51" s="36">
        <f>'Enter Information'!O$603/5</f>
        <v>61</v>
      </c>
      <c r="O51" s="36">
        <f>'Enter Information'!P$603/5</f>
        <v>232.8</v>
      </c>
      <c r="P51" s="36">
        <f>'Enter Information'!Q$603/5</f>
        <v>1453.2</v>
      </c>
      <c r="Q51" s="37">
        <f t="shared" si="10"/>
        <v>0</v>
      </c>
      <c r="R51" s="287">
        <f>(H51-L51+Q51*'Enter Information'!D262)*'Enter Information'!C$783</f>
        <v>31.31974823163586</v>
      </c>
      <c r="S51" s="287">
        <f>(I51-M51+Q51*'Enter Information'!E262)*'Enter Information'!C$783</f>
        <v>33.660489289944756</v>
      </c>
      <c r="T51" s="38">
        <f t="shared" si="2"/>
        <v>64.980237521580619</v>
      </c>
      <c r="AK51" s="87">
        <v>46</v>
      </c>
      <c r="AL51" s="40">
        <f t="shared" si="4"/>
        <v>64.980237521580619</v>
      </c>
      <c r="AM51" s="86">
        <f>T51*'Enter Information'!E$743*((Y$26/AJ$25)/('1'!Z$26/'1'!AK$25))+T51*(1-'Enter Information'!E$743)</f>
        <v>65.119990169022728</v>
      </c>
      <c r="AN51" s="40">
        <f t="shared" si="5"/>
        <v>64.980237521580619</v>
      </c>
      <c r="AO51" s="86">
        <f>T51*'Enter Information'!E$743*Y$26/AJ$25+T51*(1-'Enter Information'!E$743)</f>
        <v>83.827900346718053</v>
      </c>
      <c r="AP51" s="86">
        <f>INDEX($AL$6:$AO$106,'1'!AL51,'Enter Information'!$B$86)</f>
        <v>65.119990169022728</v>
      </c>
    </row>
    <row r="52" spans="4:42" x14ac:dyDescent="0.4">
      <c r="D52" s="31">
        <v>46</v>
      </c>
      <c r="E52" s="32">
        <f>'7'!AP52</f>
        <v>69.929433239176461</v>
      </c>
      <c r="F52" s="33">
        <f>E52*'Enter Information'!D263</f>
        <v>33.928620661738812</v>
      </c>
      <c r="G52" s="33">
        <f>E52*'Enter Information'!E263</f>
        <v>36.00081257743765</v>
      </c>
      <c r="H52" s="34">
        <f t="shared" si="6"/>
        <v>32.206187901801215</v>
      </c>
      <c r="I52" s="34">
        <f t="shared" si="1"/>
        <v>35.37469613079957</v>
      </c>
      <c r="J52" s="35">
        <v>0</v>
      </c>
      <c r="K52" s="35">
        <v>0</v>
      </c>
      <c r="L52" s="35">
        <f>(F52+H52)/2*'Enter Information'!C472</f>
        <v>6.3158742178180724E-2</v>
      </c>
      <c r="M52" s="35">
        <f>(G52+I52)/2*'Enter Information'!D472</f>
        <v>4.282530522494233E-2</v>
      </c>
      <c r="N52" s="36">
        <f>'Enter Information'!O$603/5</f>
        <v>61</v>
      </c>
      <c r="O52" s="36">
        <f>'Enter Information'!P$603/5</f>
        <v>232.8</v>
      </c>
      <c r="P52" s="36">
        <f>'Enter Information'!Q$603/5</f>
        <v>1453.2</v>
      </c>
      <c r="Q52" s="37">
        <f t="shared" si="10"/>
        <v>0</v>
      </c>
      <c r="R52" s="287">
        <f>(H52-L52+Q52*'Enter Information'!D263)*'Enter Information'!C$783</f>
        <v>32.11399485759177</v>
      </c>
      <c r="S52" s="287">
        <f>(I52-M52+Q52*'Enter Information'!E263)*'Enter Information'!C$783</f>
        <v>35.299956092094313</v>
      </c>
      <c r="T52" s="38">
        <f t="shared" si="2"/>
        <v>67.413950949686082</v>
      </c>
      <c r="AK52" s="87">
        <v>47</v>
      </c>
      <c r="AL52" s="40">
        <f t="shared" si="4"/>
        <v>67.413950949686082</v>
      </c>
      <c r="AM52" s="86">
        <f>T52*'Enter Information'!E$743*((Y$26/AJ$25)/('1'!Z$26/'1'!AK$25))+T52*(1-'Enter Information'!E$743)</f>
        <v>67.558937771512049</v>
      </c>
      <c r="AN52" s="40">
        <f t="shared" si="5"/>
        <v>67.413950949686082</v>
      </c>
      <c r="AO52" s="86">
        <f>T52*'Enter Information'!E$743*Y$26/AJ$25+T52*(1-'Enter Information'!E$743)</f>
        <v>86.967517782802972</v>
      </c>
      <c r="AP52" s="86">
        <f>INDEX($AL$6:$AO$106,'1'!AL52,'Enter Information'!$B$86)</f>
        <v>67.558937771512049</v>
      </c>
    </row>
    <row r="53" spans="4:42" x14ac:dyDescent="0.4">
      <c r="D53" s="31">
        <v>47</v>
      </c>
      <c r="E53" s="32">
        <f>'7'!AP53</f>
        <v>73.99871817431368</v>
      </c>
      <c r="F53" s="33">
        <f>E53*'Enter Information'!D264</f>
        <v>35.749334586003037</v>
      </c>
      <c r="G53" s="33">
        <f>E53*'Enter Information'!E264</f>
        <v>38.249383588310643</v>
      </c>
      <c r="H53" s="34">
        <f t="shared" si="6"/>
        <v>33.928620661738812</v>
      </c>
      <c r="I53" s="34">
        <f t="shared" si="1"/>
        <v>36.00081257743765</v>
      </c>
      <c r="J53" s="35">
        <v>0</v>
      </c>
      <c r="K53" s="35">
        <v>0</v>
      </c>
      <c r="L53" s="35">
        <f>(F53+H53)/2*'Enter Information'!C473</f>
        <v>7.2465073457651519E-2</v>
      </c>
      <c r="M53" s="35">
        <f>(G53+I53)/2*'Enter Information'!D473</f>
        <v>4.8633878488565131E-2</v>
      </c>
      <c r="N53" s="36">
        <f>'Enter Information'!O$603/5</f>
        <v>61</v>
      </c>
      <c r="O53" s="36">
        <f>'Enter Information'!P$603/5</f>
        <v>232.8</v>
      </c>
      <c r="P53" s="36">
        <f>'Enter Information'!Q$603/5</f>
        <v>1453.2</v>
      </c>
      <c r="Q53" s="37">
        <f t="shared" si="10"/>
        <v>0</v>
      </c>
      <c r="R53" s="287">
        <f>(H53-L53+Q53*'Enter Information'!D264)*'Enter Information'!C$783</f>
        <v>33.825573845593318</v>
      </c>
      <c r="S53" s="287">
        <f>(I53-M53+Q53*'Enter Information'!E264)*'Enter Information'!C$783</f>
        <v>35.919703650942765</v>
      </c>
      <c r="T53" s="38">
        <f t="shared" si="2"/>
        <v>69.74527749653609</v>
      </c>
      <c r="AK53" s="87">
        <v>48</v>
      </c>
      <c r="AL53" s="40">
        <f t="shared" si="4"/>
        <v>69.74527749653609</v>
      </c>
      <c r="AM53" s="86">
        <f>T53*'Enter Information'!E$743*((Y$26/AJ$25)/('1'!Z$26/'1'!AK$25))+T53*(1-'Enter Information'!E$743)</f>
        <v>69.895278289830941</v>
      </c>
      <c r="AN53" s="40">
        <f t="shared" si="5"/>
        <v>69.74527749653609</v>
      </c>
      <c r="AO53" s="86">
        <f>T53*'Enter Information'!E$743*Y$26/AJ$25+T53*(1-'Enter Information'!E$743)</f>
        <v>89.975050794360456</v>
      </c>
      <c r="AP53" s="86">
        <f>INDEX($AL$6:$AO$106,'1'!AL53,'Enter Information'!$B$86)</f>
        <v>69.895278289830941</v>
      </c>
    </row>
    <row r="54" spans="4:42" x14ac:dyDescent="0.4">
      <c r="D54" s="31">
        <v>48</v>
      </c>
      <c r="E54" s="32">
        <f>'7'!AP54</f>
        <v>77.036069670293912</v>
      </c>
      <c r="F54" s="33">
        <f>E54*'Enter Information'!D265</f>
        <v>37.461243101637677</v>
      </c>
      <c r="G54" s="33">
        <f>E54*'Enter Information'!E265</f>
        <v>39.574826568656235</v>
      </c>
      <c r="H54" s="34">
        <f t="shared" si="6"/>
        <v>35.749334586003037</v>
      </c>
      <c r="I54" s="34">
        <f t="shared" si="1"/>
        <v>38.249383588310643</v>
      </c>
      <c r="J54" s="35">
        <v>0</v>
      </c>
      <c r="K54" s="35">
        <v>0</v>
      </c>
      <c r="L54" s="35">
        <f>(F54+H54)/2*'Enter Information'!C474</f>
        <v>8.2727952787034015E-2</v>
      </c>
      <c r="M54" s="35">
        <f>(G54+I54)/2*'Enter Information'!D474</f>
        <v>5.5644310262231315E-2</v>
      </c>
      <c r="N54" s="36">
        <f>'Enter Information'!O$603/5</f>
        <v>61</v>
      </c>
      <c r="O54" s="36">
        <f>'Enter Information'!P$603/5</f>
        <v>232.8</v>
      </c>
      <c r="P54" s="36">
        <f>'Enter Information'!Q$603/5</f>
        <v>1453.2</v>
      </c>
      <c r="Q54" s="37">
        <f t="shared" si="10"/>
        <v>0</v>
      </c>
      <c r="R54" s="287">
        <f>(H54-L54+Q54*'Enter Information'!D265)*'Enter Information'!C$783</f>
        <v>35.63438953804814</v>
      </c>
      <c r="S54" s="287">
        <f>(I54-M54+Q54*'Enter Information'!E265)*'Enter Information'!C$783</f>
        <v>38.15923946297513</v>
      </c>
      <c r="T54" s="38">
        <f t="shared" si="2"/>
        <v>73.793629001023277</v>
      </c>
      <c r="AK54" s="87">
        <v>49</v>
      </c>
      <c r="AL54" s="40">
        <f t="shared" si="4"/>
        <v>73.793629001023277</v>
      </c>
      <c r="AM54" s="86">
        <f>T54*'Enter Information'!E$743*((Y$26/AJ$25)/('1'!Z$26/'1'!AK$25))+T54*(1-'Enter Information'!E$743)</f>
        <v>73.952336562131038</v>
      </c>
      <c r="AN54" s="40">
        <f t="shared" si="5"/>
        <v>73.793629001023277</v>
      </c>
      <c r="AO54" s="86">
        <f>T54*'Enter Information'!E$743*Y$26/AJ$25+T54*(1-'Enter Information'!E$743)</f>
        <v>95.197635682172404</v>
      </c>
      <c r="AP54" s="86">
        <f>INDEX($AL$6:$AO$106,'1'!AL54,'Enter Information'!$B$86)</f>
        <v>73.952336562131038</v>
      </c>
    </row>
    <row r="55" spans="4:42" x14ac:dyDescent="0.4">
      <c r="D55" s="31">
        <v>49</v>
      </c>
      <c r="E55" s="32">
        <f>'7'!AP55</f>
        <v>80.034438767463584</v>
      </c>
      <c r="F55" s="33">
        <f>E55*'Enter Information'!D266</f>
        <v>38.803256812586682</v>
      </c>
      <c r="G55" s="33">
        <f>E55*'Enter Information'!E266</f>
        <v>41.231181954876902</v>
      </c>
      <c r="H55" s="34">
        <f t="shared" si="6"/>
        <v>37.461243101637677</v>
      </c>
      <c r="I55" s="34">
        <f t="shared" si="1"/>
        <v>39.574826568656235</v>
      </c>
      <c r="J55" s="35">
        <v>0</v>
      </c>
      <c r="K55" s="35">
        <v>0</v>
      </c>
      <c r="L55" s="35">
        <f>(F55+H55)/2*'Enter Information'!C475</f>
        <v>9.3424012394924844E-2</v>
      </c>
      <c r="M55" s="35">
        <f>(G55+I55)/2*'Enter Information'!D475</f>
        <v>6.3028686648355842E-2</v>
      </c>
      <c r="N55" s="36">
        <f>'Enter Information'!O$603/5</f>
        <v>61</v>
      </c>
      <c r="O55" s="36">
        <f>'Enter Information'!P$603/5</f>
        <v>232.8</v>
      </c>
      <c r="P55" s="36">
        <f>'Enter Information'!Q$603/5</f>
        <v>1453.2</v>
      </c>
      <c r="Q55" s="37">
        <f t="shared" si="10"/>
        <v>0</v>
      </c>
      <c r="R55" s="287">
        <f>(H55-L55+Q55*'Enter Information'!D266)*'Enter Information'!C$783</f>
        <v>37.334065315125862</v>
      </c>
      <c r="S55" s="287">
        <f>(I55-M55+Q55*'Enter Information'!E266)*'Enter Information'!C$783</f>
        <v>39.476107484945196</v>
      </c>
      <c r="T55" s="38">
        <f t="shared" si="2"/>
        <v>76.810172800071058</v>
      </c>
      <c r="AK55" s="87">
        <v>50</v>
      </c>
      <c r="AL55" s="40">
        <f t="shared" si="4"/>
        <v>76.810172800071058</v>
      </c>
      <c r="AM55" s="86">
        <f>T55*'Enter Information'!E$743*((Y$26/AJ$25)/('1'!Z$26/'1'!AK$25))+T55*(1-'Enter Information'!E$743)</f>
        <v>76.975368025707624</v>
      </c>
      <c r="AN55" s="40">
        <f t="shared" si="5"/>
        <v>76.810172800071058</v>
      </c>
      <c r="AO55" s="86">
        <f>T55*'Enter Information'!E$743*Y$26/AJ$25+T55*(1-'Enter Information'!E$743)</f>
        <v>99.08913473823705</v>
      </c>
      <c r="AP55" s="86">
        <f>INDEX($AL$6:$AO$106,'1'!AL55,'Enter Information'!$B$86)</f>
        <v>76.975368025707624</v>
      </c>
    </row>
    <row r="56" spans="4:42" x14ac:dyDescent="0.4">
      <c r="D56" s="31">
        <v>50</v>
      </c>
      <c r="E56" s="32">
        <f>'7'!AP56</f>
        <v>83.503130562370416</v>
      </c>
      <c r="F56" s="33">
        <f>E56*'Enter Information'!D267</f>
        <v>40.463839547145966</v>
      </c>
      <c r="G56" s="33">
        <f>E56*'Enter Information'!E267</f>
        <v>43.039291015224457</v>
      </c>
      <c r="H56" s="34">
        <f t="shared" si="6"/>
        <v>38.803256812586682</v>
      </c>
      <c r="I56" s="34">
        <f t="shared" si="1"/>
        <v>41.231181954876902</v>
      </c>
      <c r="J56" s="35">
        <v>0</v>
      </c>
      <c r="K56" s="35">
        <v>0</v>
      </c>
      <c r="L56" s="35">
        <f>(F56+H56)/2*'Enter Information'!C476</f>
        <v>0.10463256719484709</v>
      </c>
      <c r="M56" s="35">
        <f>(G56+I56)/2*'Enter Information'!D476</f>
        <v>7.1629902024586162E-2</v>
      </c>
      <c r="N56" s="36">
        <f>'Enter Information'!O$604/5</f>
        <v>57.4</v>
      </c>
      <c r="O56" s="36">
        <f>'Enter Information'!P$604/5</f>
        <v>216.6</v>
      </c>
      <c r="P56" s="36">
        <f>'Enter Information'!Q$604/5</f>
        <v>1391.2</v>
      </c>
      <c r="Q56" s="37">
        <f t="shared" si="10"/>
        <v>0</v>
      </c>
      <c r="R56" s="287">
        <f>(H56-L56+Q56*'Enter Information'!D267)*'Enter Information'!C$784</f>
        <v>38.583198497564446</v>
      </c>
      <c r="S56" s="287">
        <f>(I56-M56+Q56*'Enter Information'!E267)*'Enter Information'!C$784</f>
        <v>41.036786136270507</v>
      </c>
      <c r="T56" s="38">
        <f t="shared" si="2"/>
        <v>79.619984633834946</v>
      </c>
      <c r="AK56" s="87">
        <v>51</v>
      </c>
      <c r="AL56" s="40">
        <f t="shared" si="4"/>
        <v>79.619984633834946</v>
      </c>
      <c r="AM56" s="86">
        <f>T56*'Enter Information'!E$744*((Y$26/AJ$25)/('1'!Z$26/'1'!AK$25))+T56*(1-'Enter Information'!E$744)</f>
        <v>79.790479320735983</v>
      </c>
      <c r="AN56" s="40">
        <f t="shared" si="5"/>
        <v>79.619984633834946</v>
      </c>
      <c r="AO56" s="86">
        <f>T56*'Enter Information'!E$744*Y$26/AJ$25+T56*(1-'Enter Information'!E$744)</f>
        <v>102.61365545870706</v>
      </c>
      <c r="AP56" s="86">
        <f>INDEX($AL$6:$AO$106,'1'!AL56,'Enter Information'!$B$86)</f>
        <v>79.790479320735983</v>
      </c>
    </row>
    <row r="57" spans="4:42" x14ac:dyDescent="0.4">
      <c r="D57" s="31">
        <v>51</v>
      </c>
      <c r="E57" s="32">
        <f>'7'!AP57</f>
        <v>86.903681596342025</v>
      </c>
      <c r="F57" s="33">
        <f>E57*'Enter Information'!D268</f>
        <v>42.17372537952356</v>
      </c>
      <c r="G57" s="33">
        <f>E57*'Enter Information'!E268</f>
        <v>44.729956216818458</v>
      </c>
      <c r="H57" s="34">
        <f t="shared" si="6"/>
        <v>40.463839547145966</v>
      </c>
      <c r="I57" s="34">
        <f t="shared" si="1"/>
        <v>43.039291015224457</v>
      </c>
      <c r="J57" s="35">
        <v>0</v>
      </c>
      <c r="K57" s="35">
        <v>0</v>
      </c>
      <c r="L57" s="35">
        <f>(F57+H57)/2*'Enter Information'!C477</f>
        <v>0.11775853002050408</v>
      </c>
      <c r="M57" s="35">
        <f>(G57+I57)/2*'Enter Information'!D477</f>
        <v>8.2064246161960119E-2</v>
      </c>
      <c r="N57" s="36">
        <f>'Enter Information'!O$604/5</f>
        <v>57.4</v>
      </c>
      <c r="O57" s="36">
        <f>'Enter Information'!P$604/5</f>
        <v>216.6</v>
      </c>
      <c r="P57" s="36">
        <f>'Enter Information'!Q$604/5</f>
        <v>1391.2</v>
      </c>
      <c r="Q57" s="37">
        <f t="shared" si="10"/>
        <v>0</v>
      </c>
      <c r="R57" s="287">
        <f>(H57-L57+Q57*'Enter Information'!D268)*'Enter Information'!C$784</f>
        <v>40.225741427175812</v>
      </c>
      <c r="S57" s="287">
        <f>(I57-M57+Q57*'Enter Information'!E268)*'Enter Information'!C$784</f>
        <v>42.829098957774733</v>
      </c>
      <c r="T57" s="38">
        <f t="shared" si="2"/>
        <v>83.054840384950552</v>
      </c>
      <c r="AK57" s="87">
        <v>52</v>
      </c>
      <c r="AL57" s="40">
        <f t="shared" si="4"/>
        <v>83.054840384950552</v>
      </c>
      <c r="AM57" s="86">
        <f>T57*'Enter Information'!E$744*((Y$26/AJ$25)/('1'!Z$26/'1'!AK$25))+T57*(1-'Enter Information'!E$744)</f>
        <v>83.23269031888573</v>
      </c>
      <c r="AN57" s="40">
        <f t="shared" si="5"/>
        <v>83.054840384950552</v>
      </c>
      <c r="AO57" s="86">
        <f>T57*'Enter Information'!E$744*Y$26/AJ$25+T57*(1-'Enter Information'!E$744)</f>
        <v>107.04047249737242</v>
      </c>
      <c r="AP57" s="86">
        <f>INDEX($AL$6:$AO$106,'1'!AL57,'Enter Information'!$B$86)</f>
        <v>83.23269031888573</v>
      </c>
    </row>
    <row r="58" spans="4:42" x14ac:dyDescent="0.4">
      <c r="D58" s="31">
        <v>52</v>
      </c>
      <c r="E58" s="32">
        <f>'7'!AP58</f>
        <v>91.592473790194717</v>
      </c>
      <c r="F58" s="33">
        <f>E58*'Enter Information'!D269</f>
        <v>44.285466250768707</v>
      </c>
      <c r="G58" s="33">
        <f>E58*'Enter Information'!E269</f>
        <v>47.307007539426017</v>
      </c>
      <c r="H58" s="34">
        <f t="shared" si="6"/>
        <v>42.17372537952356</v>
      </c>
      <c r="I58" s="34">
        <f t="shared" si="1"/>
        <v>44.729956216818458</v>
      </c>
      <c r="J58" s="35">
        <v>0</v>
      </c>
      <c r="K58" s="35">
        <v>0</v>
      </c>
      <c r="L58" s="35">
        <f>(F58+H58)/2*'Enter Information'!C478</f>
        <v>0.13314715511065009</v>
      </c>
      <c r="M58" s="35">
        <f>(G58+I58)/2*'Enter Information'!D478</f>
        <v>9.4337887850150598E-2</v>
      </c>
      <c r="N58" s="36">
        <f>'Enter Information'!O$604/5</f>
        <v>57.4</v>
      </c>
      <c r="O58" s="36">
        <f>'Enter Information'!P$604/5</f>
        <v>216.6</v>
      </c>
      <c r="P58" s="36">
        <f>'Enter Information'!Q$604/5</f>
        <v>1391.2</v>
      </c>
      <c r="Q58" s="37">
        <f t="shared" si="10"/>
        <v>0</v>
      </c>
      <c r="R58" s="287">
        <f>(H58-L58+Q58*'Enter Information'!D269)*'Enter Information'!C$784</f>
        <v>41.915184485610261</v>
      </c>
      <c r="S58" s="287">
        <f>(I58-M58+Q58*'Enter Information'!E269)*'Enter Information'!C$784</f>
        <v>44.502484406876171</v>
      </c>
      <c r="T58" s="38">
        <f t="shared" si="2"/>
        <v>86.417668892486432</v>
      </c>
      <c r="AK58" s="87">
        <v>53</v>
      </c>
      <c r="AL58" s="40">
        <f t="shared" si="4"/>
        <v>86.417668892486432</v>
      </c>
      <c r="AM58" s="86">
        <f>T58*'Enter Information'!E$744*((Y$26/AJ$25)/('1'!Z$26/'1'!AK$25))+T58*(1-'Enter Information'!E$744)</f>
        <v>86.602719837526195</v>
      </c>
      <c r="AN58" s="40">
        <f t="shared" si="5"/>
        <v>86.417668892486432</v>
      </c>
      <c r="AO58" s="86">
        <f>T58*'Enter Information'!E$744*Y$26/AJ$25+T58*(1-'Enter Information'!E$744)</f>
        <v>111.37446134986921</v>
      </c>
      <c r="AP58" s="86">
        <f>INDEX($AL$6:$AO$106,'1'!AL58,'Enter Information'!$B$86)</f>
        <v>86.602719837526195</v>
      </c>
    </row>
    <row r="59" spans="4:42" x14ac:dyDescent="0.4">
      <c r="D59" s="31">
        <v>53</v>
      </c>
      <c r="E59" s="32">
        <f>'7'!AP59</f>
        <v>95.29169869567319</v>
      </c>
      <c r="F59" s="33">
        <f>E59*'Enter Information'!D270</f>
        <v>46.277934732177854</v>
      </c>
      <c r="G59" s="33">
        <f>E59*'Enter Information'!E270</f>
        <v>49.013763963495336</v>
      </c>
      <c r="H59" s="34">
        <f t="shared" si="6"/>
        <v>44.285466250768707</v>
      </c>
      <c r="I59" s="34">
        <f t="shared" si="1"/>
        <v>47.307007539426017</v>
      </c>
      <c r="J59" s="35">
        <v>0</v>
      </c>
      <c r="K59" s="35">
        <v>0</v>
      </c>
      <c r="L59" s="35">
        <f>(F59+H59)/2*'Enter Information'!C479</f>
        <v>0.15124087964152075</v>
      </c>
      <c r="M59" s="35">
        <f>(G59+I59)/2*'Enter Information'!D479</f>
        <v>0.10739766022575732</v>
      </c>
      <c r="N59" s="36">
        <f>'Enter Information'!O$604/5</f>
        <v>57.4</v>
      </c>
      <c r="O59" s="36">
        <f>'Enter Information'!P$604/5</f>
        <v>216.6</v>
      </c>
      <c r="P59" s="36">
        <f>'Enter Information'!Q$604/5</f>
        <v>1391.2</v>
      </c>
      <c r="Q59" s="37">
        <f t="shared" si="10"/>
        <v>0</v>
      </c>
      <c r="R59" s="287">
        <f>(H59-L59+Q59*'Enter Information'!D270)*'Enter Information'!C$784</f>
        <v>44.002586945535057</v>
      </c>
      <c r="S59" s="287">
        <f>(I59-M59+Q59*'Enter Information'!E270)*'Enter Information'!C$784</f>
        <v>47.058828381829166</v>
      </c>
      <c r="T59" s="38">
        <f t="shared" si="2"/>
        <v>91.061415327364216</v>
      </c>
      <c r="AK59" s="87">
        <v>54</v>
      </c>
      <c r="AL59" s="40">
        <f t="shared" si="4"/>
        <v>91.061415327364216</v>
      </c>
      <c r="AM59" s="86">
        <f>T59*'Enter Information'!E$744*((Y$26/AJ$25)/('1'!Z$26/'1'!AK$25))+T59*(1-'Enter Information'!E$744)</f>
        <v>91.256410184075193</v>
      </c>
      <c r="AN59" s="40">
        <f t="shared" si="5"/>
        <v>91.061415327364216</v>
      </c>
      <c r="AO59" s="86">
        <f>T59*'Enter Information'!E$744*Y$26/AJ$25+T59*(1-'Enter Information'!E$744)</f>
        <v>117.35928788428241</v>
      </c>
      <c r="AP59" s="86">
        <f>INDEX($AL$6:$AO$106,'1'!AL59,'Enter Information'!$B$86)</f>
        <v>91.256410184075193</v>
      </c>
    </row>
    <row r="60" spans="4:42" x14ac:dyDescent="0.4">
      <c r="D60" s="31">
        <v>54</v>
      </c>
      <c r="E60" s="32">
        <f>'7'!AP60</f>
        <v>98.963027215654961</v>
      </c>
      <c r="F60" s="33">
        <f>E60*'Enter Information'!D271</f>
        <v>48.13895169873868</v>
      </c>
      <c r="G60" s="33">
        <f>E60*'Enter Information'!E271</f>
        <v>50.824075516916281</v>
      </c>
      <c r="H60" s="34">
        <f t="shared" si="6"/>
        <v>46.277934732177854</v>
      </c>
      <c r="I60" s="34">
        <f t="shared" si="1"/>
        <v>49.013763963495336</v>
      </c>
      <c r="J60" s="35">
        <v>0</v>
      </c>
      <c r="K60" s="35">
        <v>0</v>
      </c>
      <c r="L60" s="35">
        <f>(F60+H60)/2*'Enter Information'!C480</f>
        <v>0.1718387333042681</v>
      </c>
      <c r="M60" s="35">
        <f>(G60+I60)/2*'Enter Information'!D480</f>
        <v>0.12080378577129805</v>
      </c>
      <c r="N60" s="36">
        <f>'Enter Information'!O$604/5</f>
        <v>57.4</v>
      </c>
      <c r="O60" s="36">
        <f>'Enter Information'!P$604/5</f>
        <v>216.6</v>
      </c>
      <c r="P60" s="36">
        <f>'Enter Information'!Q$604/5</f>
        <v>1391.2</v>
      </c>
      <c r="Q60" s="37">
        <f t="shared" si="10"/>
        <v>0</v>
      </c>
      <c r="R60" s="287">
        <f>(H60-L60+Q60*'Enter Information'!D271)*'Enter Information'!C$784</f>
        <v>45.968576107305218</v>
      </c>
      <c r="S60" s="287">
        <f>(I60-M60+Q60*'Enter Information'!E271)*'Enter Information'!C$784</f>
        <v>48.74712795236578</v>
      </c>
      <c r="T60" s="38">
        <f t="shared" si="2"/>
        <v>94.715704059670998</v>
      </c>
      <c r="AK60" s="87">
        <v>55</v>
      </c>
      <c r="AL60" s="40">
        <f t="shared" si="4"/>
        <v>94.715704059670998</v>
      </c>
      <c r="AM60" s="86">
        <f>T60*'Enter Information'!E$744*((Y$26/AJ$25)/('1'!Z$26/'1'!AK$25))+T60*(1-'Enter Information'!E$744)</f>
        <v>94.918524047423205</v>
      </c>
      <c r="AN60" s="40">
        <f t="shared" si="5"/>
        <v>94.715704059670998</v>
      </c>
      <c r="AO60" s="86">
        <f>T60*'Enter Information'!E$744*Y$26/AJ$25+T60*(1-'Enter Information'!E$744)</f>
        <v>122.06890854859255</v>
      </c>
      <c r="AP60" s="86">
        <f>INDEX($AL$6:$AO$106,'1'!AL60,'Enter Information'!$B$86)</f>
        <v>94.918524047423205</v>
      </c>
    </row>
    <row r="61" spans="4:42" x14ac:dyDescent="0.4">
      <c r="D61" s="31">
        <v>55</v>
      </c>
      <c r="E61" s="32">
        <f>'7'!AP61</f>
        <v>101.52823139712885</v>
      </c>
      <c r="F61" s="33">
        <f>E61*'Enter Information'!D272</f>
        <v>48.903140676767393</v>
      </c>
      <c r="G61" s="33">
        <f>E61*'Enter Information'!E272</f>
        <v>52.625090720361456</v>
      </c>
      <c r="H61" s="34">
        <f t="shared" si="6"/>
        <v>48.13895169873868</v>
      </c>
      <c r="I61" s="34">
        <f t="shared" si="1"/>
        <v>50.824075516916281</v>
      </c>
      <c r="J61" s="35">
        <v>0</v>
      </c>
      <c r="K61" s="35">
        <v>0</v>
      </c>
      <c r="L61" s="35">
        <f>(F61+H61)/2*'Enter Information'!C481</f>
        <v>0.19214334290350202</v>
      </c>
      <c r="M61" s="35">
        <f>(G61+I61)/2*'Enter Information'!D481</f>
        <v>0.13500116193964745</v>
      </c>
      <c r="N61" s="36">
        <f>'Enter Information'!O$605/5</f>
        <v>52.4</v>
      </c>
      <c r="O61" s="36">
        <f>'Enter Information'!P$605/5</f>
        <v>188.4</v>
      </c>
      <c r="P61" s="36">
        <f>'Enter Information'!Q$605/5</f>
        <v>1366.6</v>
      </c>
      <c r="Q61" s="37">
        <f t="shared" si="10"/>
        <v>0</v>
      </c>
      <c r="R61" s="287">
        <f>(H61-L61+Q61*'Enter Information'!D272)*'Enter Information'!C$785</f>
        <v>47.748862792619526</v>
      </c>
      <c r="S61" s="287">
        <f>(I61-M61+Q61*'Enter Information'!E272)*'Enter Information'!C$785</f>
        <v>50.479807508732947</v>
      </c>
      <c r="T61" s="38">
        <f t="shared" si="2"/>
        <v>98.22867030135248</v>
      </c>
      <c r="AK61" s="87">
        <v>56</v>
      </c>
      <c r="AL61" s="40">
        <f t="shared" si="4"/>
        <v>98.22867030135248</v>
      </c>
      <c r="AM61" s="86">
        <f>T61*'Enter Information'!E$745*((Y$26/AJ$25)/('1'!Z$26/'1'!AK$25))+T61*(1-'Enter Information'!E$745)</f>
        <v>98.438937502335676</v>
      </c>
      <c r="AN61" s="40">
        <f t="shared" si="5"/>
        <v>98.22867030135248</v>
      </c>
      <c r="AO61" s="86">
        <f>T61*'Enter Information'!E$745*Y$26/AJ$25+T61*(1-'Enter Information'!E$745)</f>
        <v>126.58623904765183</v>
      </c>
      <c r="AP61" s="86">
        <f>INDEX($AL$6:$AO$106,'1'!AL61,'Enter Information'!$B$86)</f>
        <v>98.438937502335676</v>
      </c>
    </row>
    <row r="62" spans="4:42" x14ac:dyDescent="0.4">
      <c r="D62" s="31">
        <v>56</v>
      </c>
      <c r="E62" s="32">
        <f>'7'!AP62</f>
        <v>104.07222595861641</v>
      </c>
      <c r="F62" s="33">
        <f>E62*'Enter Information'!D273</f>
        <v>50.030285262179419</v>
      </c>
      <c r="G62" s="33">
        <f>E62*'Enter Information'!E273</f>
        <v>54.041940696436995</v>
      </c>
      <c r="H62" s="34">
        <f t="shared" si="6"/>
        <v>48.903140676767393</v>
      </c>
      <c r="I62" s="34">
        <f t="shared" si="1"/>
        <v>52.625090720361456</v>
      </c>
      <c r="J62" s="35">
        <v>0</v>
      </c>
      <c r="K62" s="35">
        <v>0</v>
      </c>
      <c r="L62" s="35">
        <f>(F62+H62)/2*'Enter Information'!C482</f>
        <v>0.21320153289843036</v>
      </c>
      <c r="M62" s="35">
        <f>(G62+I62)/2*'Enter Information'!D482</f>
        <v>0.14986717914060182</v>
      </c>
      <c r="N62" s="36">
        <f>'Enter Information'!O$605/5</f>
        <v>52.4</v>
      </c>
      <c r="O62" s="36">
        <f>'Enter Information'!P$605/5</f>
        <v>188.4</v>
      </c>
      <c r="P62" s="36">
        <f>'Enter Information'!Q$605/5</f>
        <v>1366.6</v>
      </c>
      <c r="Q62" s="37">
        <f t="shared" si="10"/>
        <v>0</v>
      </c>
      <c r="R62" s="287">
        <f>(H62-L62+Q62*'Enter Information'!D273)*'Enter Information'!C$785</f>
        <v>48.488925609136025</v>
      </c>
      <c r="S62" s="287">
        <f>(I62-M62+Q62*'Enter Information'!E273)*'Enter Information'!C$785</f>
        <v>52.258582683676266</v>
      </c>
      <c r="T62" s="38">
        <f t="shared" si="2"/>
        <v>100.74750829281228</v>
      </c>
      <c r="AK62" s="87">
        <v>57</v>
      </c>
      <c r="AL62" s="40">
        <f t="shared" si="4"/>
        <v>100.74750829281228</v>
      </c>
      <c r="AM62" s="86">
        <f>T62*'Enter Information'!E$745*((Y$26/AJ$25)/('1'!Z$26/'1'!AK$25))+T62*(1-'Enter Information'!E$745)</f>
        <v>100.96316729043255</v>
      </c>
      <c r="AN62" s="40">
        <f t="shared" si="5"/>
        <v>100.74750829281228</v>
      </c>
      <c r="AO62" s="86">
        <f>T62*'Enter Information'!E$745*Y$26/AJ$25+T62*(1-'Enter Information'!E$745)</f>
        <v>129.83223868432663</v>
      </c>
      <c r="AP62" s="86">
        <f>INDEX($AL$6:$AO$106,'1'!AL62,'Enter Information'!$B$86)</f>
        <v>100.96316729043255</v>
      </c>
    </row>
    <row r="63" spans="4:42" x14ac:dyDescent="0.4">
      <c r="D63" s="31">
        <v>57</v>
      </c>
      <c r="E63" s="32">
        <f>'7'!AP63</f>
        <v>104.99432968682525</v>
      </c>
      <c r="F63" s="33">
        <f>E63*'Enter Information'!D274</f>
        <v>50.967011286638858</v>
      </c>
      <c r="G63" s="33">
        <f>E63*'Enter Information'!E274</f>
        <v>54.027318400186395</v>
      </c>
      <c r="H63" s="34">
        <f t="shared" si="6"/>
        <v>50.030285262179419</v>
      </c>
      <c r="I63" s="34">
        <f t="shared" si="1"/>
        <v>54.041940696436995</v>
      </c>
      <c r="J63" s="35">
        <v>0</v>
      </c>
      <c r="K63" s="35">
        <v>0</v>
      </c>
      <c r="L63" s="35">
        <f>(F63+H63)/2*'Enter Information'!C483</f>
        <v>0.23734364688972295</v>
      </c>
      <c r="M63" s="35">
        <f>(G63+I63)/2*'Enter Information'!D483</f>
        <v>0.16372492753138446</v>
      </c>
      <c r="N63" s="36">
        <f>'Enter Information'!O$605/5</f>
        <v>52.4</v>
      </c>
      <c r="O63" s="36">
        <f>'Enter Information'!P$605/5</f>
        <v>188.4</v>
      </c>
      <c r="P63" s="36">
        <f>'Enter Information'!Q$605/5</f>
        <v>1366.6</v>
      </c>
      <c r="Q63" s="37">
        <f t="shared" si="10"/>
        <v>0</v>
      </c>
      <c r="R63" s="287">
        <f>(H63-L63+Q63*'Enter Information'!D274)*'Enter Information'!C$785</f>
        <v>49.587374400073735</v>
      </c>
      <c r="S63" s="287">
        <f>(I63-M63+Q63*'Enter Information'!E274)*'Enter Information'!C$785</f>
        <v>53.655782740907568</v>
      </c>
      <c r="T63" s="38">
        <f t="shared" si="2"/>
        <v>103.24315714098131</v>
      </c>
      <c r="AK63" s="87">
        <v>58</v>
      </c>
      <c r="AL63" s="40">
        <f t="shared" si="4"/>
        <v>103.24315714098131</v>
      </c>
      <c r="AM63" s="86">
        <f>T63*'Enter Information'!E$745*((Y$26/AJ$25)/('1'!Z$26/'1'!AK$25))+T63*(1-'Enter Information'!E$745)</f>
        <v>103.464158296816</v>
      </c>
      <c r="AN63" s="40">
        <f t="shared" si="5"/>
        <v>103.24315714098131</v>
      </c>
      <c r="AO63" s="86">
        <f>T63*'Enter Information'!E$745*Y$26/AJ$25+T63*(1-'Enter Information'!E$745)</f>
        <v>133.04835471953442</v>
      </c>
      <c r="AP63" s="86">
        <f>INDEX($AL$6:$AO$106,'1'!AL63,'Enter Information'!$B$86)</f>
        <v>103.464158296816</v>
      </c>
    </row>
    <row r="64" spans="4:42" x14ac:dyDescent="0.4">
      <c r="D64" s="31">
        <v>58</v>
      </c>
      <c r="E64" s="32">
        <f>'7'!AP64</f>
        <v>107.62649639806914</v>
      </c>
      <c r="F64" s="33">
        <f>E64*'Enter Information'!D275</f>
        <v>51.457047456128691</v>
      </c>
      <c r="G64" s="33">
        <f>E64*'Enter Information'!E275</f>
        <v>56.169448941940445</v>
      </c>
      <c r="H64" s="34">
        <f t="shared" si="6"/>
        <v>50.967011286638858</v>
      </c>
      <c r="I64" s="34">
        <f t="shared" si="1"/>
        <v>54.027318400186395</v>
      </c>
      <c r="J64" s="35">
        <v>0</v>
      </c>
      <c r="K64" s="35">
        <v>0</v>
      </c>
      <c r="L64" s="35">
        <f>(F64+H64)/2*'Enter Information'!C484</f>
        <v>0.26271771067519878</v>
      </c>
      <c r="M64" s="35">
        <f>(G64+I64)/2*'Enter Information'!D484</f>
        <v>0.18072269844108801</v>
      </c>
      <c r="N64" s="36">
        <f>'Enter Information'!O$605/5</f>
        <v>52.4</v>
      </c>
      <c r="O64" s="36">
        <f>'Enter Information'!P$605/5</f>
        <v>188.4</v>
      </c>
      <c r="P64" s="36">
        <f>'Enter Information'!Q$605/5</f>
        <v>1366.6</v>
      </c>
      <c r="Q64" s="37">
        <f t="shared" si="10"/>
        <v>0</v>
      </c>
      <c r="R64" s="287">
        <f>(H64-L64+Q64*'Enter Information'!D275)*'Enter Information'!C$785</f>
        <v>50.49496389806604</v>
      </c>
      <c r="S64" s="287">
        <f>(I64-M64+Q64*'Enter Information'!E275)*'Enter Information'!C$785</f>
        <v>53.624293215324847</v>
      </c>
      <c r="T64" s="38">
        <f t="shared" si="2"/>
        <v>104.11925711339089</v>
      </c>
      <c r="AK64" s="87">
        <v>59</v>
      </c>
      <c r="AL64" s="40">
        <f t="shared" si="4"/>
        <v>104.11925711339089</v>
      </c>
      <c r="AM64" s="86">
        <f>T64*'Enter Information'!E$745*((Y$26/AJ$25)/('1'!Z$26/'1'!AK$25))+T64*(1-'Enter Information'!E$745)</f>
        <v>104.34213363909889</v>
      </c>
      <c r="AN64" s="40">
        <f t="shared" si="5"/>
        <v>104.11925711339089</v>
      </c>
      <c r="AO64" s="86">
        <f>T64*'Enter Information'!E$745*Y$26/AJ$25+T64*(1-'Enter Information'!E$745)</f>
        <v>134.17737540358573</v>
      </c>
      <c r="AP64" s="86">
        <f>INDEX($AL$6:$AO$106,'1'!AL64,'Enter Information'!$B$86)</f>
        <v>104.34213363909889</v>
      </c>
    </row>
    <row r="65" spans="4:42" x14ac:dyDescent="0.4">
      <c r="D65" s="31">
        <v>59</v>
      </c>
      <c r="E65" s="32">
        <f>'7'!AP65</f>
        <v>110.19928140734849</v>
      </c>
      <c r="F65" s="33">
        <f>E65*'Enter Information'!D276</f>
        <v>52.978904646044931</v>
      </c>
      <c r="G65" s="33">
        <f>E65*'Enter Information'!E276</f>
        <v>57.220376761303562</v>
      </c>
      <c r="H65" s="34">
        <f t="shared" si="6"/>
        <v>51.457047456128691</v>
      </c>
      <c r="I65" s="34">
        <f t="shared" si="1"/>
        <v>56.169448941940445</v>
      </c>
      <c r="J65" s="35">
        <v>0</v>
      </c>
      <c r="K65" s="35">
        <v>0</v>
      </c>
      <c r="L65" s="35">
        <f>(F65+H65)/2*'Enter Information'!C485</f>
        <v>0.29242066588608612</v>
      </c>
      <c r="M65" s="35">
        <f>(G65+I65)/2*'Enter Information'!D485</f>
        <v>0.20069999149474191</v>
      </c>
      <c r="N65" s="36">
        <f>'Enter Information'!O$605/5</f>
        <v>52.4</v>
      </c>
      <c r="O65" s="36">
        <f>'Enter Information'!P$605/5</f>
        <v>188.4</v>
      </c>
      <c r="P65" s="36">
        <f>'Enter Information'!Q$605/5</f>
        <v>1366.6</v>
      </c>
      <c r="Q65" s="37">
        <f t="shared" si="10"/>
        <v>0</v>
      </c>
      <c r="R65" s="287">
        <f>(H65-L65+Q65*'Enter Information'!D276)*'Enter Information'!C$785</f>
        <v>50.953396653889214</v>
      </c>
      <c r="S65" s="287">
        <f>(I65-M65+Q65*'Enter Information'!E276)*'Enter Information'!C$785</f>
        <v>55.737685279820312</v>
      </c>
      <c r="T65" s="38">
        <f t="shared" si="2"/>
        <v>106.69108193370953</v>
      </c>
      <c r="AK65" s="87">
        <v>60</v>
      </c>
      <c r="AL65" s="40">
        <f t="shared" si="4"/>
        <v>106.69108193370953</v>
      </c>
      <c r="AM65" s="86">
        <f>T65*'Enter Information'!E$745*((Y$26/AJ$25)/('1'!Z$26/'1'!AK$25))+T65*(1-'Enter Information'!E$745)</f>
        <v>106.91946367907212</v>
      </c>
      <c r="AN65" s="40">
        <f t="shared" si="5"/>
        <v>106.69108193370953</v>
      </c>
      <c r="AO65" s="86">
        <f>T65*'Enter Information'!E$745*Y$26/AJ$25+T65*(1-'Enter Information'!E$745)</f>
        <v>137.49165860109588</v>
      </c>
      <c r="AP65" s="86">
        <f>INDEX($AL$6:$AO$106,'1'!AL65,'Enter Information'!$B$86)</f>
        <v>106.91946367907212</v>
      </c>
    </row>
    <row r="66" spans="4:42" x14ac:dyDescent="0.4">
      <c r="D66" s="31">
        <v>60</v>
      </c>
      <c r="E66" s="32">
        <f>'7'!AP66</f>
        <v>114.6415480219336</v>
      </c>
      <c r="F66" s="33">
        <f>E66*'Enter Information'!D277</f>
        <v>55.515986875969709</v>
      </c>
      <c r="G66" s="33">
        <f>E66*'Enter Information'!E277</f>
        <v>59.125561145963893</v>
      </c>
      <c r="H66" s="34">
        <f t="shared" si="6"/>
        <v>52.978904646044931</v>
      </c>
      <c r="I66" s="34">
        <f t="shared" si="1"/>
        <v>57.220376761303562</v>
      </c>
      <c r="J66" s="35">
        <v>0</v>
      </c>
      <c r="K66" s="35">
        <v>0</v>
      </c>
      <c r="L66" s="35">
        <f>(F66+H66)/2*'Enter Information'!C486</f>
        <v>0.3325368425149749</v>
      </c>
      <c r="M66" s="35">
        <f>(G66+I66)/2*'Enter Information'!D486</f>
        <v>0.22280247109241719</v>
      </c>
      <c r="N66" s="36">
        <f>'Enter Information'!O$606/5</f>
        <v>42.8</v>
      </c>
      <c r="O66" s="36">
        <f>'Enter Information'!P$606/5</f>
        <v>169</v>
      </c>
      <c r="P66" s="36">
        <f>'Enter Information'!Q$606/5</f>
        <v>1223.8</v>
      </c>
      <c r="Q66" s="37">
        <f t="shared" si="10"/>
        <v>0</v>
      </c>
      <c r="R66" s="287">
        <f>(H66-L66+Q66*'Enter Information'!D277)*'Enter Information'!C$786</f>
        <v>52.369256023080325</v>
      </c>
      <c r="S66" s="287">
        <f>(I66-M66+Q66*'Enter Information'!E277)*'Enter Information'!C$786</f>
        <v>56.697559304337588</v>
      </c>
      <c r="T66" s="38">
        <f t="shared" si="2"/>
        <v>109.06681532741791</v>
      </c>
      <c r="AK66" s="87">
        <v>61</v>
      </c>
      <c r="AL66" s="40">
        <f t="shared" si="4"/>
        <v>109.06681532741791</v>
      </c>
      <c r="AM66" s="86">
        <f>T66*'Enter Information'!E$746*((Y$26/AJ$25)/('1'!Z$26/'1'!AK$25))+T66*(1-'Enter Information'!E$746)</f>
        <v>109.30044535787056</v>
      </c>
      <c r="AN66" s="40">
        <f t="shared" si="5"/>
        <v>109.06681532741791</v>
      </c>
      <c r="AO66" s="86">
        <f>T66*'Enter Information'!E$746*Y$26/AJ$25+T66*(1-'Enter Information'!E$746)</f>
        <v>140.57519903529888</v>
      </c>
      <c r="AP66" s="86">
        <f>INDEX($AL$6:$AO$106,'1'!AL66,'Enter Information'!$B$86)</f>
        <v>109.30044535787056</v>
      </c>
    </row>
    <row r="67" spans="4:42" x14ac:dyDescent="0.4">
      <c r="D67" s="31">
        <v>61</v>
      </c>
      <c r="E67" s="32">
        <f>'7'!AP67</f>
        <v>118.93555526797378</v>
      </c>
      <c r="F67" s="33">
        <f>E67*'Enter Information'!D278</f>
        <v>56.979292749760866</v>
      </c>
      <c r="G67" s="33">
        <f>E67*'Enter Information'!E278</f>
        <v>61.956262518212917</v>
      </c>
      <c r="H67" s="34">
        <f t="shared" si="6"/>
        <v>55.515986875969709</v>
      </c>
      <c r="I67" s="34">
        <f t="shared" si="1"/>
        <v>59.125561145963893</v>
      </c>
      <c r="J67" s="35">
        <v>0</v>
      </c>
      <c r="K67" s="35">
        <v>0</v>
      </c>
      <c r="L67" s="35">
        <f>(F67+H67)/2*'Enter Information'!C487</f>
        <v>0.37573423394994016</v>
      </c>
      <c r="M67" s="35">
        <f>(G67+I67)/2*'Enter Information'!D487</f>
        <v>0.2500339658665251</v>
      </c>
      <c r="N67" s="36">
        <f>'Enter Information'!O$606/5</f>
        <v>42.8</v>
      </c>
      <c r="O67" s="36">
        <f>'Enter Information'!P$606/5</f>
        <v>169</v>
      </c>
      <c r="P67" s="36">
        <f>'Enter Information'!Q$606/5</f>
        <v>1223.8</v>
      </c>
      <c r="Q67" s="37">
        <f t="shared" si="10"/>
        <v>0</v>
      </c>
      <c r="R67" s="287">
        <f>(H67-L67+Q67*'Enter Information'!D278)*'Enter Information'!C$786</f>
        <v>54.850013937592983</v>
      </c>
      <c r="S67" s="287">
        <f>(I67-M67+Q67*'Enter Information'!E278)*'Enter Information'!C$786</f>
        <v>58.565627317248833</v>
      </c>
      <c r="T67" s="38">
        <f t="shared" si="2"/>
        <v>113.41564125484182</v>
      </c>
      <c r="AK67" s="87">
        <v>62</v>
      </c>
      <c r="AL67" s="40">
        <f t="shared" si="4"/>
        <v>113.41564125484182</v>
      </c>
      <c r="AM67" s="86">
        <f>T67*'Enter Information'!E$746*((Y$26/AJ$25)/('1'!Z$26/'1'!AK$25))+T67*(1-'Enter Information'!E$746)</f>
        <v>113.65858682578042</v>
      </c>
      <c r="AN67" s="40">
        <f t="shared" si="5"/>
        <v>113.41564125484182</v>
      </c>
      <c r="AO67" s="86">
        <f>T67*'Enter Information'!E$746*Y$26/AJ$25+T67*(1-'Enter Information'!E$746)</f>
        <v>146.18036013294579</v>
      </c>
      <c r="AP67" s="86">
        <f>INDEX($AL$6:$AO$106,'1'!AL67,'Enter Information'!$B$86)</f>
        <v>113.65858682578042</v>
      </c>
    </row>
    <row r="68" spans="4:42" x14ac:dyDescent="0.4">
      <c r="D68" s="31">
        <v>62</v>
      </c>
      <c r="E68" s="32">
        <f>'7'!AP68</f>
        <v>128.96161237165086</v>
      </c>
      <c r="F68" s="33">
        <f>E68*'Enter Information'!D279</f>
        <v>61.668432211854537</v>
      </c>
      <c r="G68" s="33">
        <f>E68*'Enter Information'!E279</f>
        <v>67.293180159796322</v>
      </c>
      <c r="H68" s="34">
        <f t="shared" si="6"/>
        <v>56.979292749760866</v>
      </c>
      <c r="I68" s="34">
        <f t="shared" si="1"/>
        <v>61.956262518212917</v>
      </c>
      <c r="J68" s="35">
        <v>0</v>
      </c>
      <c r="K68" s="35">
        <v>0</v>
      </c>
      <c r="L68" s="35">
        <f>(F68+H68)/2*'Enter Information'!C488</f>
        <v>0.43069124161066391</v>
      </c>
      <c r="M68" s="35">
        <f>(G68+I68)/2*'Enter Information'!D488</f>
        <v>0.28758000995857058</v>
      </c>
      <c r="N68" s="36">
        <f>'Enter Information'!O$606/5</f>
        <v>42.8</v>
      </c>
      <c r="O68" s="36">
        <f>'Enter Information'!P$606/5</f>
        <v>169</v>
      </c>
      <c r="P68" s="36">
        <f>'Enter Information'!Q$606/5</f>
        <v>1223.8</v>
      </c>
      <c r="Q68" s="37">
        <f t="shared" si="10"/>
        <v>0</v>
      </c>
      <c r="R68" s="287">
        <f>(H68-L68+Q68*'Enter Information'!D279)*'Enter Information'!C$786</f>
        <v>56.250949755529014</v>
      </c>
      <c r="S68" s="287">
        <f>(I68-M68+Q68*'Enter Information'!E279)*'Enter Information'!C$786</f>
        <v>61.344080467870107</v>
      </c>
      <c r="T68" s="38">
        <f t="shared" si="2"/>
        <v>117.59503022339912</v>
      </c>
      <c r="AK68" s="87">
        <v>63</v>
      </c>
      <c r="AL68" s="40">
        <f t="shared" si="4"/>
        <v>117.59503022339912</v>
      </c>
      <c r="AM68" s="86">
        <f>T68*'Enter Information'!E$746*((Y$26/AJ$25)/('1'!Z$26/'1'!AK$25))+T68*(1-'Enter Information'!E$746)</f>
        <v>117.84692838701284</v>
      </c>
      <c r="AN68" s="40">
        <f t="shared" si="5"/>
        <v>117.59503022339912</v>
      </c>
      <c r="AO68" s="86">
        <f>T68*'Enter Information'!E$746*Y$26/AJ$25+T68*(1-'Enter Information'!E$746)</f>
        <v>151.56713551771472</v>
      </c>
      <c r="AP68" s="86">
        <f>INDEX($AL$6:$AO$106,'1'!AL68,'Enter Information'!$B$86)</f>
        <v>117.84692838701284</v>
      </c>
    </row>
    <row r="69" spans="4:42" x14ac:dyDescent="0.4">
      <c r="D69" s="31">
        <v>63</v>
      </c>
      <c r="E69" s="32">
        <f>'7'!AP69</f>
        <v>133.54531156667883</v>
      </c>
      <c r="F69" s="33">
        <f>E69*'Enter Information'!D280</f>
        <v>64.19132679632348</v>
      </c>
      <c r="G69" s="33">
        <f>E69*'Enter Information'!E280</f>
        <v>69.353984770355368</v>
      </c>
      <c r="H69" s="34">
        <f t="shared" si="6"/>
        <v>61.668432211854537</v>
      </c>
      <c r="I69" s="34">
        <f t="shared" si="1"/>
        <v>67.293180159796322</v>
      </c>
      <c r="J69" s="35">
        <v>0</v>
      </c>
      <c r="K69" s="35">
        <v>0</v>
      </c>
      <c r="L69" s="35">
        <f>(F69+H69)/2*'Enter Information'!C489</f>
        <v>0.49651674928726225</v>
      </c>
      <c r="M69" s="35">
        <f>(G69+I69)/2*'Enter Information'!D489</f>
        <v>0.32931966748166552</v>
      </c>
      <c r="N69" s="36">
        <f>'Enter Information'!O$606/5</f>
        <v>42.8</v>
      </c>
      <c r="O69" s="36">
        <f>'Enter Information'!P$606/5</f>
        <v>169</v>
      </c>
      <c r="P69" s="36">
        <f>'Enter Information'!Q$606/5</f>
        <v>1223.8</v>
      </c>
      <c r="Q69" s="37">
        <f t="shared" si="10"/>
        <v>0</v>
      </c>
      <c r="R69" s="287">
        <f>(H69-L69+Q69*'Enter Information'!D280)*'Enter Information'!C$786</f>
        <v>60.849928227462911</v>
      </c>
      <c r="S69" s="287">
        <f>(I69-M69+Q69*'Enter Information'!E280)*'Enter Information'!C$786</f>
        <v>66.611386515837182</v>
      </c>
      <c r="T69" s="38">
        <f t="shared" si="2"/>
        <v>127.46131474330009</v>
      </c>
      <c r="AK69" s="87">
        <v>64</v>
      </c>
      <c r="AL69" s="40">
        <f t="shared" si="4"/>
        <v>127.46131474330009</v>
      </c>
      <c r="AM69" s="86">
        <f>T69*'Enter Information'!E$746*((Y$26/AJ$25)/('1'!Z$26/'1'!AK$25))+T69*(1-'Enter Information'!E$746)</f>
        <v>127.73434729454509</v>
      </c>
      <c r="AN69" s="40">
        <f t="shared" si="5"/>
        <v>127.46131474330009</v>
      </c>
      <c r="AO69" s="86">
        <f>T69*'Enter Information'!E$746*Y$26/AJ$25+T69*(1-'Enter Information'!E$746)</f>
        <v>164.28369743400739</v>
      </c>
      <c r="AP69" s="86">
        <f>INDEX($AL$6:$AO$106,'1'!AL69,'Enter Information'!$B$86)</f>
        <v>127.73434729454509</v>
      </c>
    </row>
    <row r="70" spans="4:42" x14ac:dyDescent="0.4">
      <c r="D70" s="31">
        <v>64</v>
      </c>
      <c r="E70" s="32">
        <f>'7'!AP70</f>
        <v>138.19811925266538</v>
      </c>
      <c r="F70" s="33">
        <f>E70*'Enter Information'!D281</f>
        <v>66.695245612449455</v>
      </c>
      <c r="G70" s="33">
        <f>E70*'Enter Information'!E281</f>
        <v>71.502873640215924</v>
      </c>
      <c r="H70" s="34">
        <f t="shared" si="6"/>
        <v>64.19132679632348</v>
      </c>
      <c r="I70" s="34">
        <f t="shared" si="1"/>
        <v>69.353984770355368</v>
      </c>
      <c r="J70" s="35">
        <v>0</v>
      </c>
      <c r="K70" s="35">
        <v>0</v>
      </c>
      <c r="L70" s="35">
        <f>(F70+H70)/2*'Enter Information'!C490</f>
        <v>0.56281226135772366</v>
      </c>
      <c r="M70" s="35">
        <f>(G70+I70)/2*'Enter Information'!D490</f>
        <v>0.36763640045159107</v>
      </c>
      <c r="N70" s="36">
        <f>'Enter Information'!O$606/5</f>
        <v>42.8</v>
      </c>
      <c r="O70" s="36">
        <f>'Enter Information'!P$606/5</f>
        <v>169</v>
      </c>
      <c r="P70" s="36">
        <f>'Enter Information'!Q$606/5</f>
        <v>1223.8</v>
      </c>
      <c r="Q70" s="37">
        <f t="shared" ref="Q70:Q101" si="11">N$3/N$5*N70+O$3/O$5*O70+P$3/P$5*P70</f>
        <v>0</v>
      </c>
      <c r="R70" s="287">
        <f>(H70-L70+Q70*'Enter Information'!D281)*'Enter Information'!C$786</f>
        <v>63.293596634913264</v>
      </c>
      <c r="S70" s="287">
        <f>(I70-M70+Q70*'Enter Information'!E281)*'Enter Information'!C$786</f>
        <v>68.623228735614006</v>
      </c>
      <c r="T70" s="38">
        <f t="shared" si="2"/>
        <v>131.91682537052728</v>
      </c>
      <c r="AK70" s="87">
        <v>65</v>
      </c>
      <c r="AL70" s="40">
        <f t="shared" si="4"/>
        <v>131.91682537052728</v>
      </c>
      <c r="AM70" s="86">
        <f>T70*'Enter Information'!E$746*((Y$26/AJ$25)/('1'!Z$26/'1'!AK$25))+T70*(1-'Enter Information'!E$746)</f>
        <v>132.19940198960259</v>
      </c>
      <c r="AN70" s="40">
        <f t="shared" si="5"/>
        <v>131.91682537052728</v>
      </c>
      <c r="AO70" s="86">
        <f>T70*'Enter Information'!E$746*Y$26/AJ$25+T70*(1-'Enter Information'!E$746)</f>
        <v>170.02636344425164</v>
      </c>
      <c r="AP70" s="86">
        <f>INDEX($AL$6:$AO$106,'1'!AL70,'Enter Information'!$B$86)</f>
        <v>132.19940198960259</v>
      </c>
    </row>
    <row r="71" spans="4:42" x14ac:dyDescent="0.4">
      <c r="D71" s="31">
        <v>65</v>
      </c>
      <c r="E71" s="32">
        <f>'7'!AP71</f>
        <v>135.29946032765068</v>
      </c>
      <c r="F71" s="33">
        <f>E71*'Enter Information'!D282</f>
        <v>64.992970487010226</v>
      </c>
      <c r="G71" s="33">
        <f>E71*'Enter Information'!E282</f>
        <v>70.306489840640438</v>
      </c>
      <c r="H71" s="34">
        <f t="shared" si="6"/>
        <v>66.695245612449455</v>
      </c>
      <c r="I71" s="34">
        <f t="shared" si="6"/>
        <v>71.502873640215924</v>
      </c>
      <c r="J71" s="35">
        <v>0</v>
      </c>
      <c r="K71" s="35">
        <v>0</v>
      </c>
      <c r="L71" s="35">
        <f>(F71+H71)/2*'Enter Information'!C491</f>
        <v>0.61695929242596859</v>
      </c>
      <c r="M71" s="35">
        <f>(G71+I71)/2*'Enter Information'!D491</f>
        <v>0.40486573273784487</v>
      </c>
      <c r="N71" s="36">
        <f>'Enter Information'!O$607/5</f>
        <v>31.4</v>
      </c>
      <c r="O71" s="36">
        <f>'Enter Information'!P$607/5</f>
        <v>136.4</v>
      </c>
      <c r="P71" s="36">
        <f>'Enter Information'!Q$607/5</f>
        <v>1086.5999999999999</v>
      </c>
      <c r="Q71" s="37">
        <f t="shared" si="11"/>
        <v>0</v>
      </c>
      <c r="R71" s="287">
        <f>(H71-L71+Q71*'Enter Information'!D282)*'Enter Information'!C$787</f>
        <v>65.733201750914333</v>
      </c>
      <c r="S71" s="287">
        <f>(I71-M71+Q71*'Enter Information'!E282)*'Enter Information'!C$787</f>
        <v>70.726708547436459</v>
      </c>
      <c r="T71" s="38">
        <f t="shared" ref="T71:T101" si="12">SUM(R71:S71)</f>
        <v>136.45991029835079</v>
      </c>
      <c r="AK71" s="87">
        <v>66</v>
      </c>
      <c r="AL71" s="40">
        <f t="shared" ref="AL71:AL106" si="13">T71</f>
        <v>136.45991029835079</v>
      </c>
      <c r="AM71" s="86">
        <f>T71*'Enter Information'!E$747*((Y$26/AJ$25)/('1'!Z$26/'1'!AK$25))+T71*(1-'Enter Information'!E$747)</f>
        <v>136.75122063640711</v>
      </c>
      <c r="AN71" s="40">
        <f t="shared" ref="AN71:AN106" si="14">T71</f>
        <v>136.45991029835079</v>
      </c>
      <c r="AO71" s="86">
        <f>T71*'Enter Information'!E$747*Y$26/AJ$25+T71*(1-'Enter Information'!E$747)</f>
        <v>175.74731650964924</v>
      </c>
      <c r="AP71" s="86">
        <f>INDEX($AL$6:$AO$106,'1'!AL71,'Enter Information'!$B$86)</f>
        <v>136.75122063640711</v>
      </c>
    </row>
    <row r="72" spans="4:42" x14ac:dyDescent="0.4">
      <c r="D72" s="31">
        <v>66</v>
      </c>
      <c r="E72" s="32">
        <f>'7'!AP72</f>
        <v>132.50906530754398</v>
      </c>
      <c r="F72" s="33">
        <f>E72*'Enter Information'!D283</f>
        <v>63.464492063857364</v>
      </c>
      <c r="G72" s="33">
        <f>E72*'Enter Information'!E283</f>
        <v>69.044573243686628</v>
      </c>
      <c r="H72" s="34">
        <f t="shared" ref="H72:I106" si="15">F71</f>
        <v>64.992970487010226</v>
      </c>
      <c r="I72" s="34">
        <f t="shared" si="15"/>
        <v>70.306489840640438</v>
      </c>
      <c r="J72" s="35">
        <v>0</v>
      </c>
      <c r="K72" s="35">
        <v>0</v>
      </c>
      <c r="L72" s="35">
        <f>(F72+H72)/2*'Enter Information'!C492</f>
        <v>0.65705992094768773</v>
      </c>
      <c r="M72" s="35">
        <f>(G72+I72)/2*'Enter Information'!D492</f>
        <v>0.43825909340020858</v>
      </c>
      <c r="N72" s="36">
        <f>'Enter Information'!O$607/5</f>
        <v>31.4</v>
      </c>
      <c r="O72" s="36">
        <f>'Enter Information'!P$607/5</f>
        <v>136.4</v>
      </c>
      <c r="P72" s="36">
        <f>'Enter Information'!Q$607/5</f>
        <v>1086.5999999999999</v>
      </c>
      <c r="Q72" s="37">
        <f t="shared" si="11"/>
        <v>0</v>
      </c>
      <c r="R72" s="287">
        <f>(H72-L72+Q72*'Enter Information'!D283)*'Enter Information'!C$787</f>
        <v>63.999925309598538</v>
      </c>
      <c r="S72" s="287">
        <f>(I72-M72+Q72*'Enter Information'!E283)*'Enter Information'!C$787</f>
        <v>69.503353725686424</v>
      </c>
      <c r="T72" s="38">
        <f t="shared" si="12"/>
        <v>133.50327903528495</v>
      </c>
      <c r="AK72" s="87">
        <v>67</v>
      </c>
      <c r="AL72" s="40">
        <f t="shared" si="13"/>
        <v>133.50327903528495</v>
      </c>
      <c r="AM72" s="86">
        <f>T72*'Enter Information'!E$747*((Y$26/AJ$25)/('1'!Z$26/'1'!AK$25))+T72*(1-'Enter Information'!E$747)</f>
        <v>133.7882776496206</v>
      </c>
      <c r="AN72" s="40">
        <f t="shared" si="14"/>
        <v>133.50327903528495</v>
      </c>
      <c r="AO72" s="86">
        <f>T72*'Enter Information'!E$747*Y$26/AJ$25+T72*(1-'Enter Information'!E$747)</f>
        <v>171.93945814849189</v>
      </c>
      <c r="AP72" s="86">
        <f>INDEX($AL$6:$AO$106,'1'!AL72,'Enter Information'!$B$86)</f>
        <v>133.7882776496206</v>
      </c>
    </row>
    <row r="73" spans="4:42" x14ac:dyDescent="0.4">
      <c r="D73" s="31">
        <v>67</v>
      </c>
      <c r="E73" s="32">
        <f>'7'!AP73</f>
        <v>123.75028705239275</v>
      </c>
      <c r="F73" s="33">
        <f>E73*'Enter Information'!D284</f>
        <v>59.619296411081471</v>
      </c>
      <c r="G73" s="33">
        <f>E73*'Enter Information'!E284</f>
        <v>64.130990641311286</v>
      </c>
      <c r="H73" s="34">
        <f t="shared" si="15"/>
        <v>63.464492063857364</v>
      </c>
      <c r="I73" s="34">
        <f t="shared" si="15"/>
        <v>69.044573243686628</v>
      </c>
      <c r="J73" s="35">
        <v>0</v>
      </c>
      <c r="K73" s="35">
        <v>0</v>
      </c>
      <c r="L73" s="35">
        <f>(F73+H73)/2*'Enter Information'!C493</f>
        <v>0.69173089122915632</v>
      </c>
      <c r="M73" s="35">
        <f>(G73+I73)/2*'Enter Information'!D493</f>
        <v>0.46411684013921778</v>
      </c>
      <c r="N73" s="36">
        <f>'Enter Information'!O$607/5</f>
        <v>31.4</v>
      </c>
      <c r="O73" s="36">
        <f>'Enter Information'!P$607/5</f>
        <v>136.4</v>
      </c>
      <c r="P73" s="36">
        <f>'Enter Information'!Q$607/5</f>
        <v>1086.5999999999999</v>
      </c>
      <c r="Q73" s="37">
        <f t="shared" si="11"/>
        <v>0</v>
      </c>
      <c r="R73" s="287">
        <f>(H73-L73+Q73*'Enter Information'!D284)*'Enter Information'!C$787</f>
        <v>62.444939244315215</v>
      </c>
      <c r="S73" s="287">
        <f>(I73-M73+Q73*'Enter Information'!E284)*'Enter Information'!C$787</f>
        <v>68.222304602625854</v>
      </c>
      <c r="T73" s="38">
        <f t="shared" si="12"/>
        <v>130.66724384694106</v>
      </c>
      <c r="AK73" s="87">
        <v>68</v>
      </c>
      <c r="AL73" s="40">
        <f t="shared" si="13"/>
        <v>130.66724384694106</v>
      </c>
      <c r="AM73" s="86">
        <f>T73*'Enter Information'!E$747*((Y$26/AJ$25)/('1'!Z$26/'1'!AK$25))+T73*(1-'Enter Information'!E$747)</f>
        <v>130.94618818227528</v>
      </c>
      <c r="AN73" s="40">
        <f t="shared" si="14"/>
        <v>130.66724384694106</v>
      </c>
      <c r="AO73" s="86">
        <f>T73*'Enter Information'!E$747*Y$26/AJ$25+T73*(1-'Enter Information'!E$747)</f>
        <v>168.28691600048199</v>
      </c>
      <c r="AP73" s="86">
        <f>INDEX($AL$6:$AO$106,'1'!AL73,'Enter Information'!$B$86)</f>
        <v>130.94618818227528</v>
      </c>
    </row>
    <row r="74" spans="4:42" x14ac:dyDescent="0.4">
      <c r="D74" s="31">
        <v>68</v>
      </c>
      <c r="E74" s="32">
        <f>'7'!AP74</f>
        <v>121.02941174961647</v>
      </c>
      <c r="F74" s="33">
        <f>E74*'Enter Information'!D285</f>
        <v>57.800598460681705</v>
      </c>
      <c r="G74" s="33">
        <f>E74*'Enter Information'!E285</f>
        <v>63.228813288934759</v>
      </c>
      <c r="H74" s="34">
        <f t="shared" si="15"/>
        <v>59.619296411081471</v>
      </c>
      <c r="I74" s="34">
        <f t="shared" si="15"/>
        <v>64.130990641311286</v>
      </c>
      <c r="J74" s="35">
        <v>0</v>
      </c>
      <c r="K74" s="35">
        <v>0</v>
      </c>
      <c r="L74" s="35">
        <f>(F74+H74)/2*'Enter Information'!C494</f>
        <v>0.72741624873057287</v>
      </c>
      <c r="M74" s="35">
        <f>(G74+I74)/2*'Enter Information'!D494</f>
        <v>0.49160884317074977</v>
      </c>
      <c r="N74" s="36">
        <f>'Enter Information'!O$607/5</f>
        <v>31.4</v>
      </c>
      <c r="O74" s="36">
        <f>'Enter Information'!P$607/5</f>
        <v>136.4</v>
      </c>
      <c r="P74" s="36">
        <f>'Enter Information'!Q$607/5</f>
        <v>1086.5999999999999</v>
      </c>
      <c r="Q74" s="37">
        <f t="shared" si="11"/>
        <v>0</v>
      </c>
      <c r="R74" s="287">
        <f>(H74-L74+Q74*'Enter Information'!D285)*'Enter Information'!C$787</f>
        <v>58.58432559001487</v>
      </c>
      <c r="S74" s="287">
        <f>(I74-M74+Q74*'Enter Information'!E285)*'Enter Information'!C$787</f>
        <v>63.30703406533425</v>
      </c>
      <c r="T74" s="38">
        <f t="shared" si="12"/>
        <v>121.89135965534912</v>
      </c>
      <c r="AK74" s="87">
        <v>69</v>
      </c>
      <c r="AL74" s="40">
        <f t="shared" si="13"/>
        <v>121.89135965534912</v>
      </c>
      <c r="AM74" s="86">
        <f>T74*'Enter Information'!E$747*((Y$26/AJ$25)/('1'!Z$26/'1'!AK$25))+T74*(1-'Enter Information'!E$747)</f>
        <v>122.15156950826277</v>
      </c>
      <c r="AN74" s="40">
        <f t="shared" si="14"/>
        <v>121.89135965534912</v>
      </c>
      <c r="AO74" s="86">
        <f>T74*'Enter Information'!E$747*Y$26/AJ$25+T74*(1-'Enter Information'!E$747)</f>
        <v>156.98441628976386</v>
      </c>
      <c r="AP74" s="86">
        <f>INDEX($AL$6:$AO$106,'1'!AL74,'Enter Information'!$B$86)</f>
        <v>122.15156950826277</v>
      </c>
    </row>
    <row r="75" spans="4:42" x14ac:dyDescent="0.4">
      <c r="D75" s="31">
        <v>69</v>
      </c>
      <c r="E75" s="32">
        <f>'7'!AP75</f>
        <v>118.17497057828076</v>
      </c>
      <c r="F75" s="33">
        <f>E75*'Enter Information'!D286</f>
        <v>57.158552798774693</v>
      </c>
      <c r="G75" s="33">
        <f>E75*'Enter Information'!E286</f>
        <v>61.016417779506064</v>
      </c>
      <c r="H75" s="34">
        <f t="shared" si="15"/>
        <v>57.800598460681705</v>
      </c>
      <c r="I75" s="34">
        <f t="shared" si="15"/>
        <v>63.228813288934759</v>
      </c>
      <c r="J75" s="35">
        <v>0</v>
      </c>
      <c r="K75" s="35">
        <v>0</v>
      </c>
      <c r="L75" s="35">
        <f>(F75+H75)/2*'Enter Information'!C495</f>
        <v>0.78689539037097911</v>
      </c>
      <c r="M75" s="35">
        <f>(G75+I75)/2*'Enter Information'!D495</f>
        <v>0.53301204128361124</v>
      </c>
      <c r="N75" s="36">
        <f>'Enter Information'!O$607/5</f>
        <v>31.4</v>
      </c>
      <c r="O75" s="36">
        <f>'Enter Information'!P$607/5</f>
        <v>136.4</v>
      </c>
      <c r="P75" s="36">
        <f>'Enter Information'!Q$607/5</f>
        <v>1086.5999999999999</v>
      </c>
      <c r="Q75" s="37">
        <f t="shared" si="11"/>
        <v>0</v>
      </c>
      <c r="R75" s="287">
        <f>(H75-L75+Q75*'Enter Information'!D286)*'Enter Information'!C$787</f>
        <v>56.715957014033634</v>
      </c>
      <c r="S75" s="287">
        <f>(I75-M75+Q75*'Enter Information'!E286)*'Enter Information'!C$787</f>
        <v>62.368381231736741</v>
      </c>
      <c r="T75" s="38">
        <f t="shared" si="12"/>
        <v>119.08433824577037</v>
      </c>
      <c r="AK75" s="87">
        <v>70</v>
      </c>
      <c r="AL75" s="40">
        <f t="shared" si="13"/>
        <v>119.08433824577037</v>
      </c>
      <c r="AM75" s="86">
        <f>T75*'Enter Information'!E$747*((Y$26/AJ$25)/('1'!Z$26/'1'!AK$25))+T75*(1-'Enter Information'!E$747)</f>
        <v>119.33855575738782</v>
      </c>
      <c r="AN75" s="40">
        <f t="shared" si="14"/>
        <v>119.08433824577037</v>
      </c>
      <c r="AO75" s="86">
        <f>T75*'Enter Information'!E$747*Y$26/AJ$25+T75*(1-'Enter Information'!E$747)</f>
        <v>153.36924111457861</v>
      </c>
      <c r="AP75" s="86">
        <f>INDEX($AL$6:$AO$106,'1'!AL75,'Enter Information'!$B$86)</f>
        <v>119.33855575738782</v>
      </c>
    </row>
    <row r="76" spans="4:42" x14ac:dyDescent="0.4">
      <c r="D76" s="31">
        <v>70</v>
      </c>
      <c r="E76" s="32">
        <f>'7'!AP76</f>
        <v>118.45095164687902</v>
      </c>
      <c r="F76" s="33">
        <f>E76*'Enter Information'!D287</f>
        <v>57.639553725439534</v>
      </c>
      <c r="G76" s="33">
        <f>E76*'Enter Information'!E287</f>
        <v>60.811397921439486</v>
      </c>
      <c r="H76" s="34">
        <f t="shared" si="15"/>
        <v>57.158552798774693</v>
      </c>
      <c r="I76" s="34">
        <f t="shared" si="15"/>
        <v>61.016417779506064</v>
      </c>
      <c r="J76" s="35">
        <v>0</v>
      </c>
      <c r="K76" s="35">
        <v>0</v>
      </c>
      <c r="L76" s="35">
        <f>(F76+H76)/2*'Enter Information'!C496</f>
        <v>0.86902166638830181</v>
      </c>
      <c r="M76" s="35">
        <f>(G76+I76)/2*'Enter Information'!D496</f>
        <v>0.58111868089351026</v>
      </c>
      <c r="N76" s="36">
        <f>'Enter Information'!O$608/5</f>
        <v>24.8</v>
      </c>
      <c r="O76" s="36">
        <f>'Enter Information'!P$608/5</f>
        <v>102.8</v>
      </c>
      <c r="P76" s="36">
        <f>'Enter Information'!Q$608/5</f>
        <v>818.6</v>
      </c>
      <c r="Q76" s="37">
        <f t="shared" si="11"/>
        <v>0</v>
      </c>
      <c r="R76" s="287">
        <f>(H76-L76+Q76*'Enter Information'!D287)*'Enter Information'!C$788</f>
        <v>56.221892855804619</v>
      </c>
      <c r="S76" s="287">
        <f>(I76-M76+Q76*'Enter Information'!E287)*'Enter Information'!C$788</f>
        <v>60.362679210091535</v>
      </c>
      <c r="T76" s="38">
        <f t="shared" si="12"/>
        <v>116.58457206589615</v>
      </c>
      <c r="AK76" s="87">
        <v>71</v>
      </c>
      <c r="AL76" s="40">
        <f t="shared" si="13"/>
        <v>116.58457206589615</v>
      </c>
      <c r="AM76" s="86">
        <f>T76*'Enter Information'!E$748*((Y$26/AJ$25)/('1'!Z$26/'1'!AK$25))+T76*(1-'Enter Information'!E$748)</f>
        <v>116.82976942875015</v>
      </c>
      <c r="AN76" s="40">
        <f t="shared" si="14"/>
        <v>116.58457206589615</v>
      </c>
      <c r="AO76" s="86">
        <f>T76*'Enter Information'!E$748*Y$26/AJ$25+T76*(1-'Enter Information'!E$748)</f>
        <v>149.65297760432799</v>
      </c>
      <c r="AP76" s="86">
        <f>INDEX($AL$6:$AO$106,'1'!AL76,'Enter Information'!$B$86)</f>
        <v>116.82976942875015</v>
      </c>
    </row>
    <row r="77" spans="4:42" x14ac:dyDescent="0.4">
      <c r="D77" s="31">
        <v>71</v>
      </c>
      <c r="E77" s="32">
        <f>'7'!AP77</f>
        <v>118.39223257672801</v>
      </c>
      <c r="F77" s="33">
        <f>E77*'Enter Information'!D288</f>
        <v>56.720559433932394</v>
      </c>
      <c r="G77" s="33">
        <f>E77*'Enter Information'!E288</f>
        <v>61.671673142795612</v>
      </c>
      <c r="H77" s="34">
        <f t="shared" si="15"/>
        <v>57.639553725439534</v>
      </c>
      <c r="I77" s="34">
        <f t="shared" si="15"/>
        <v>60.811397921439486</v>
      </c>
      <c r="J77" s="35">
        <v>0</v>
      </c>
      <c r="K77" s="35">
        <v>0</v>
      </c>
      <c r="L77" s="35">
        <f>(F77+H77)/2*'Enter Information'!C497</f>
        <v>0.96005314997292734</v>
      </c>
      <c r="M77" s="35">
        <f>(G77+I77)/2*'Enter Information'!D497</f>
        <v>0.65222235341705193</v>
      </c>
      <c r="N77" s="36">
        <f>'Enter Information'!O$608/5</f>
        <v>24.8</v>
      </c>
      <c r="O77" s="36">
        <f>'Enter Information'!P$608/5</f>
        <v>102.8</v>
      </c>
      <c r="P77" s="36">
        <f>'Enter Information'!Q$608/5</f>
        <v>818.6</v>
      </c>
      <c r="Q77" s="37">
        <f t="shared" si="11"/>
        <v>0</v>
      </c>
      <c r="R77" s="287">
        <f>(H77-L77+Q77*'Enter Information'!D288)*'Enter Information'!C$788</f>
        <v>56.611393706226146</v>
      </c>
      <c r="S77" s="287">
        <f>(I77-M77+Q77*'Enter Information'!E288)*'Enter Information'!C$788</f>
        <v>60.086887473342244</v>
      </c>
      <c r="T77" s="38">
        <f t="shared" si="12"/>
        <v>116.6982811795684</v>
      </c>
      <c r="AK77" s="87">
        <v>72</v>
      </c>
      <c r="AL77" s="40">
        <f t="shared" si="13"/>
        <v>116.6982811795684</v>
      </c>
      <c r="AM77" s="86">
        <f>T77*'Enter Information'!E$748*((Y$26/AJ$25)/('1'!Z$26/'1'!AK$25))+T77*(1-'Enter Information'!E$748)</f>
        <v>116.94371769220277</v>
      </c>
      <c r="AN77" s="40">
        <f t="shared" si="14"/>
        <v>116.6982811795684</v>
      </c>
      <c r="AO77" s="86">
        <f>T77*'Enter Information'!E$748*Y$26/AJ$25+T77*(1-'Enter Information'!E$748)</f>
        <v>149.79893951970203</v>
      </c>
      <c r="AP77" s="86">
        <f>INDEX($AL$6:$AO$106,'1'!AL77,'Enter Information'!$B$86)</f>
        <v>116.94371769220277</v>
      </c>
    </row>
    <row r="78" spans="4:42" x14ac:dyDescent="0.4">
      <c r="D78" s="31">
        <v>72</v>
      </c>
      <c r="E78" s="32">
        <f>'7'!AP78</f>
        <v>124.9692351706698</v>
      </c>
      <c r="F78" s="33">
        <f>E78*'Enter Information'!D289</f>
        <v>59.384598745613879</v>
      </c>
      <c r="G78" s="33">
        <f>E78*'Enter Information'!E289</f>
        <v>65.584636425055919</v>
      </c>
      <c r="H78" s="34">
        <f t="shared" si="15"/>
        <v>56.720559433932394</v>
      </c>
      <c r="I78" s="34">
        <f t="shared" si="15"/>
        <v>61.671673142795612</v>
      </c>
      <c r="J78" s="35">
        <v>0</v>
      </c>
      <c r="K78" s="35">
        <v>0</v>
      </c>
      <c r="L78" s="35">
        <f>(F78+H78)/2*'Enter Information'!C498</f>
        <v>1.082680600024269</v>
      </c>
      <c r="M78" s="35">
        <f>(G78+I78)/2*'Enter Information'!D498</f>
        <v>0.75781132347655589</v>
      </c>
      <c r="N78" s="36">
        <f>'Enter Information'!O$608/5</f>
        <v>24.8</v>
      </c>
      <c r="O78" s="36">
        <f>'Enter Information'!P$608/5</f>
        <v>102.8</v>
      </c>
      <c r="P78" s="36">
        <f>'Enter Information'!Q$608/5</f>
        <v>818.6</v>
      </c>
      <c r="Q78" s="37">
        <f t="shared" si="11"/>
        <v>0</v>
      </c>
      <c r="R78" s="287">
        <f>(H78-L78+Q78*'Enter Information'!D289)*'Enter Information'!C$788</f>
        <v>55.57102359171148</v>
      </c>
      <c r="S78" s="287">
        <f>(I78-M78+Q78*'Enter Information'!E289)*'Enter Information'!C$788</f>
        <v>60.84066688323567</v>
      </c>
      <c r="T78" s="38">
        <f t="shared" si="12"/>
        <v>116.41169047494715</v>
      </c>
      <c r="AK78" s="87">
        <v>73</v>
      </c>
      <c r="AL78" s="40">
        <f t="shared" si="13"/>
        <v>116.41169047494715</v>
      </c>
      <c r="AM78" s="86">
        <f>T78*'Enter Information'!E$748*((Y$26/AJ$25)/('1'!Z$26/'1'!AK$25))+T78*(1-'Enter Information'!E$748)</f>
        <v>116.6565242381461</v>
      </c>
      <c r="AN78" s="40">
        <f t="shared" si="14"/>
        <v>116.41169047494715</v>
      </c>
      <c r="AO78" s="86">
        <f>T78*'Enter Information'!E$748*Y$26/AJ$25+T78*(1-'Enter Information'!E$748)</f>
        <v>149.43105934876439</v>
      </c>
      <c r="AP78" s="86">
        <f>INDEX($AL$6:$AO$106,'1'!AL78,'Enter Information'!$B$86)</f>
        <v>116.6565242381461</v>
      </c>
    </row>
    <row r="79" spans="4:42" x14ac:dyDescent="0.4">
      <c r="D79" s="31">
        <v>73</v>
      </c>
      <c r="E79" s="32">
        <f>'7'!AP79</f>
        <v>124.88778424400053</v>
      </c>
      <c r="F79" s="33">
        <f>E79*'Enter Information'!D290</f>
        <v>59.320133166396921</v>
      </c>
      <c r="G79" s="33">
        <f>E79*'Enter Information'!E290</f>
        <v>65.567651077603614</v>
      </c>
      <c r="H79" s="34">
        <f t="shared" si="15"/>
        <v>59.384598745613879</v>
      </c>
      <c r="I79" s="34">
        <f t="shared" si="15"/>
        <v>65.584636425055919</v>
      </c>
      <c r="J79" s="35">
        <v>0</v>
      </c>
      <c r="K79" s="35">
        <v>0</v>
      </c>
      <c r="L79" s="35">
        <f>(F79+H79)/2*'Enter Information'!C499</f>
        <v>1.2339356882253523</v>
      </c>
      <c r="M79" s="35">
        <f>(G79+I79)/2*'Enter Information'!D499</f>
        <v>0.87872032626781893</v>
      </c>
      <c r="N79" s="36">
        <f>'Enter Information'!O$608/5</f>
        <v>24.8</v>
      </c>
      <c r="O79" s="36">
        <f>'Enter Information'!P$608/5</f>
        <v>102.8</v>
      </c>
      <c r="P79" s="36">
        <f>'Enter Information'!Q$608/5</f>
        <v>818.6</v>
      </c>
      <c r="Q79" s="37">
        <f t="shared" si="11"/>
        <v>0</v>
      </c>
      <c r="R79" s="287">
        <f>(H79-L79+Q79*'Enter Information'!D290)*'Enter Information'!C$788</f>
        <v>58.08078841902924</v>
      </c>
      <c r="S79" s="287">
        <f>(I79-M79+Q79*'Enter Information'!E290)*'Enter Information'!C$788</f>
        <v>64.628164578007542</v>
      </c>
      <c r="T79" s="38">
        <f t="shared" si="12"/>
        <v>122.70895299703679</v>
      </c>
      <c r="AK79" s="87">
        <v>74</v>
      </c>
      <c r="AL79" s="40">
        <f t="shared" si="13"/>
        <v>122.70895299703679</v>
      </c>
      <c r="AM79" s="86">
        <f>T79*'Enter Information'!E$748*((Y$26/AJ$25)/('1'!Z$26/'1'!AK$25))+T79*(1-'Enter Information'!E$748)</f>
        <v>122.96703098403187</v>
      </c>
      <c r="AN79" s="40">
        <f t="shared" si="14"/>
        <v>122.70895299703679</v>
      </c>
      <c r="AO79" s="86">
        <f>T79*'Enter Information'!E$748*Y$26/AJ$25+T79*(1-'Enter Information'!E$748)</f>
        <v>157.51449672377305</v>
      </c>
      <c r="AP79" s="86">
        <f>INDEX($AL$6:$AO$106,'1'!AL79,'Enter Information'!$B$86)</f>
        <v>122.96703098403187</v>
      </c>
    </row>
    <row r="80" spans="4:42" x14ac:dyDescent="0.4">
      <c r="D80" s="31">
        <v>74</v>
      </c>
      <c r="E80" s="32">
        <f>'7'!AP80</f>
        <v>125.04939059443952</v>
      </c>
      <c r="F80" s="33">
        <f>E80*'Enter Information'!D291</f>
        <v>59.198512126144927</v>
      </c>
      <c r="G80" s="33">
        <f>E80*'Enter Information'!E291</f>
        <v>65.850878468294596</v>
      </c>
      <c r="H80" s="34">
        <f t="shared" si="15"/>
        <v>59.320133166396921</v>
      </c>
      <c r="I80" s="34">
        <f t="shared" si="15"/>
        <v>65.567651077603614</v>
      </c>
      <c r="J80" s="35">
        <v>0</v>
      </c>
      <c r="K80" s="35">
        <v>0</v>
      </c>
      <c r="L80" s="35">
        <f>(F80+H80)/2*'Enter Information'!C500</f>
        <v>1.3748162853934853</v>
      </c>
      <c r="M80" s="35">
        <f>(G80+I80)/2*'Enter Information'!D500</f>
        <v>0.9961524539579083</v>
      </c>
      <c r="N80" s="36">
        <f>'Enter Information'!O$608/5</f>
        <v>24.8</v>
      </c>
      <c r="O80" s="36">
        <f>'Enter Information'!P$608/5</f>
        <v>102.8</v>
      </c>
      <c r="P80" s="36">
        <f>'Enter Information'!Q$608/5</f>
        <v>818.6</v>
      </c>
      <c r="Q80" s="37">
        <f t="shared" si="11"/>
        <v>0</v>
      </c>
      <c r="R80" s="287">
        <f>(H80-L80+Q80*'Enter Information'!D291)*'Enter Information'!C$788</f>
        <v>57.875688989440469</v>
      </c>
      <c r="S80" s="287">
        <f>(I80-M80+Q80*'Enter Information'!E291)*'Enter Information'!C$788</f>
        <v>64.493908620756287</v>
      </c>
      <c r="T80" s="38">
        <f t="shared" si="12"/>
        <v>122.36959761019676</v>
      </c>
      <c r="AK80" s="87">
        <v>75</v>
      </c>
      <c r="AL80" s="40">
        <f t="shared" si="13"/>
        <v>122.36959761019676</v>
      </c>
      <c r="AM80" s="86">
        <f>T80*'Enter Information'!E$748*((Y$26/AJ$25)/('1'!Z$26/'1'!AK$25))+T80*(1-'Enter Information'!E$748)</f>
        <v>122.62696187457443</v>
      </c>
      <c r="AN80" s="40">
        <f t="shared" si="14"/>
        <v>122.36959761019676</v>
      </c>
      <c r="AO80" s="86">
        <f>T80*'Enter Information'!E$748*Y$26/AJ$25+T80*(1-'Enter Information'!E$748)</f>
        <v>157.07888553434418</v>
      </c>
      <c r="AP80" s="86">
        <f>INDEX($AL$6:$AO$106,'1'!AL80,'Enter Information'!$B$86)</f>
        <v>122.62696187457443</v>
      </c>
    </row>
    <row r="81" spans="1:42" x14ac:dyDescent="0.4">
      <c r="D81" s="31">
        <v>75</v>
      </c>
      <c r="E81" s="32">
        <f>'7'!AP81</f>
        <v>117.48825675867593</v>
      </c>
      <c r="F81" s="33">
        <f>E81*'Enter Information'!D292</f>
        <v>55.55222002049814</v>
      </c>
      <c r="G81" s="33">
        <f>E81*'Enter Information'!E292</f>
        <v>61.936036738177791</v>
      </c>
      <c r="H81" s="34">
        <f t="shared" si="15"/>
        <v>59.198512126144927</v>
      </c>
      <c r="I81" s="34">
        <f t="shared" si="15"/>
        <v>65.850878468294596</v>
      </c>
      <c r="J81" s="35">
        <v>0</v>
      </c>
      <c r="K81" s="35">
        <v>0</v>
      </c>
      <c r="L81" s="35">
        <f>(F81+H81)/2*'Enter Information'!C501</f>
        <v>1.487169488620494</v>
      </c>
      <c r="M81" s="35">
        <f>(G81+I81)/2*'Enter Information'!D501</f>
        <v>1.0976896016235977</v>
      </c>
      <c r="N81" s="36">
        <f>'Enter Information'!O$609/5</f>
        <v>19.8</v>
      </c>
      <c r="O81" s="36">
        <f>'Enter Information'!P$609/5</f>
        <v>86.6</v>
      </c>
      <c r="P81" s="36">
        <f>'Enter Information'!Q$609/5</f>
        <v>588.20000000000005</v>
      </c>
      <c r="Q81" s="37">
        <f t="shared" si="11"/>
        <v>0</v>
      </c>
      <c r="R81" s="287">
        <f>(H81-L81+Q81*'Enter Information'!D292)*'Enter Information'!C$789</f>
        <v>57.917054950751968</v>
      </c>
      <c r="S81" s="287">
        <f>(I81-M81+Q81*'Enter Information'!E292)*'Enter Information'!C$789</f>
        <v>64.984001869138922</v>
      </c>
      <c r="T81" s="38">
        <f t="shared" si="12"/>
        <v>122.9010568198909</v>
      </c>
      <c r="AK81" s="87">
        <v>76</v>
      </c>
      <c r="AL81" s="40">
        <f t="shared" si="13"/>
        <v>122.9010568198909</v>
      </c>
      <c r="AM81" s="86">
        <f>T81*'Enter Information'!E$749*((Y$26/AJ$25)/('1'!Z$26/'1'!AK$25))+T81*(1-'Enter Information'!E$749)</f>
        <v>123.15334621177686</v>
      </c>
      <c r="AN81" s="40">
        <f t="shared" si="14"/>
        <v>122.9010568198909</v>
      </c>
      <c r="AO81" s="86">
        <f>T81*'Enter Information'!E$749*Y$26/AJ$25+T81*(1-'Enter Information'!E$749)</f>
        <v>156.92592489686584</v>
      </c>
      <c r="AP81" s="86">
        <f>INDEX($AL$6:$AO$106,'1'!AL81,'Enter Information'!$B$86)</f>
        <v>123.15334621177686</v>
      </c>
    </row>
    <row r="82" spans="1:42" x14ac:dyDescent="0.4">
      <c r="D82" s="31">
        <v>76</v>
      </c>
      <c r="E82" s="32">
        <f>'7'!AP82</f>
        <v>110.21336077635202</v>
      </c>
      <c r="F82" s="33">
        <f>E82*'Enter Information'!D293</f>
        <v>51.406166706920551</v>
      </c>
      <c r="G82" s="33">
        <f>E82*'Enter Information'!E293</f>
        <v>58.807194069431475</v>
      </c>
      <c r="H82" s="34">
        <f t="shared" si="15"/>
        <v>55.55222002049814</v>
      </c>
      <c r="I82" s="34">
        <f t="shared" si="15"/>
        <v>61.936036738177791</v>
      </c>
      <c r="J82" s="35">
        <v>0</v>
      </c>
      <c r="K82" s="35">
        <v>0</v>
      </c>
      <c r="L82" s="35">
        <f>(F82+H82)/2*'Enter Information'!C502</f>
        <v>1.550896607547571</v>
      </c>
      <c r="M82" s="35">
        <f>(G82+I82)/2*'Enter Information'!D502</f>
        <v>1.1748316357580382</v>
      </c>
      <c r="N82" s="36">
        <f>'Enter Information'!O$609/5</f>
        <v>19.8</v>
      </c>
      <c r="O82" s="36">
        <f>'Enter Information'!P$609/5</f>
        <v>86.6</v>
      </c>
      <c r="P82" s="36">
        <f>'Enter Information'!Q$609/5</f>
        <v>588.20000000000005</v>
      </c>
      <c r="Q82" s="37">
        <f t="shared" si="11"/>
        <v>0</v>
      </c>
      <c r="R82" s="287">
        <f>(H82-L82+Q82*'Enter Information'!D293)*'Enter Information'!C$789</f>
        <v>54.193811347712348</v>
      </c>
      <c r="S82" s="287">
        <f>(I82-M82+Q82*'Enter Information'!E293)*'Enter Information'!C$789</f>
        <v>60.977788662684809</v>
      </c>
      <c r="T82" s="38">
        <f t="shared" si="12"/>
        <v>115.17160001039716</v>
      </c>
      <c r="AK82" s="87">
        <v>77</v>
      </c>
      <c r="AL82" s="40">
        <f t="shared" si="13"/>
        <v>115.17160001039716</v>
      </c>
      <c r="AM82" s="86">
        <f>T82*'Enter Information'!E$749*((Y$26/AJ$25)/('1'!Z$26/'1'!AK$25))+T82*(1-'Enter Information'!E$749)</f>
        <v>115.40802249268499</v>
      </c>
      <c r="AN82" s="40">
        <f t="shared" si="14"/>
        <v>115.17160001039716</v>
      </c>
      <c r="AO82" s="86">
        <f>T82*'Enter Information'!E$749*Y$26/AJ$25+T82*(1-'Enter Information'!E$749)</f>
        <v>147.05658617703901</v>
      </c>
      <c r="AP82" s="86">
        <f>INDEX($AL$6:$AO$106,'1'!AL82,'Enter Information'!$B$86)</f>
        <v>115.40802249268499</v>
      </c>
    </row>
    <row r="83" spans="1:42" x14ac:dyDescent="0.4">
      <c r="D83" s="31">
        <v>77</v>
      </c>
      <c r="E83" s="32">
        <f>'7'!AP83</f>
        <v>95.9349823180698</v>
      </c>
      <c r="F83" s="33">
        <f>E83*'Enter Information'!D294</f>
        <v>44.389037931974819</v>
      </c>
      <c r="G83" s="33">
        <f>E83*'Enter Information'!E294</f>
        <v>51.545944386094988</v>
      </c>
      <c r="H83" s="34">
        <f t="shared" si="15"/>
        <v>51.406166706920551</v>
      </c>
      <c r="I83" s="34">
        <f t="shared" si="15"/>
        <v>58.807194069431475</v>
      </c>
      <c r="J83" s="35">
        <v>0</v>
      </c>
      <c r="K83" s="35">
        <v>0</v>
      </c>
      <c r="L83" s="35">
        <f>(F83+H83)/2*'Enter Information'!C503</f>
        <v>1.5552351473124664</v>
      </c>
      <c r="M83" s="35">
        <f>(G83+I83)/2*'Enter Information'!D503</f>
        <v>1.2166433514721793</v>
      </c>
      <c r="N83" s="36">
        <f>'Enter Information'!O$609/5</f>
        <v>19.8</v>
      </c>
      <c r="O83" s="36">
        <f>'Enter Information'!P$609/5</f>
        <v>86.6</v>
      </c>
      <c r="P83" s="36">
        <f>'Enter Information'!Q$609/5</f>
        <v>588.20000000000005</v>
      </c>
      <c r="Q83" s="37">
        <f t="shared" si="11"/>
        <v>0</v>
      </c>
      <c r="R83" s="287">
        <f>(H83-L83+Q83*'Enter Information'!D294)*'Enter Information'!C$789</f>
        <v>50.028625405895539</v>
      </c>
      <c r="S83" s="287">
        <f>(I83-M83+Q83*'Enter Information'!E294)*'Enter Information'!C$789</f>
        <v>57.795832467903132</v>
      </c>
      <c r="T83" s="38">
        <f t="shared" si="12"/>
        <v>107.82445787379868</v>
      </c>
      <c r="AK83" s="87">
        <v>78</v>
      </c>
      <c r="AL83" s="40">
        <f t="shared" si="13"/>
        <v>107.82445787379868</v>
      </c>
      <c r="AM83" s="86">
        <f>T83*'Enter Information'!E$749*((Y$26/AJ$25)/('1'!Z$26/'1'!AK$25))+T83*(1-'Enter Information'!E$749)</f>
        <v>108.04579825614607</v>
      </c>
      <c r="AN83" s="40">
        <f t="shared" si="14"/>
        <v>107.82445787379868</v>
      </c>
      <c r="AO83" s="86">
        <f>T83*'Enter Information'!E$749*Y$26/AJ$25+T83*(1-'Enter Information'!E$749)</f>
        <v>137.67540504672468</v>
      </c>
      <c r="AP83" s="86">
        <f>INDEX($AL$6:$AO$106,'1'!AL83,'Enter Information'!$B$86)</f>
        <v>108.04579825614607</v>
      </c>
    </row>
    <row r="84" spans="1:42" x14ac:dyDescent="0.4">
      <c r="D84" s="31">
        <v>78</v>
      </c>
      <c r="E84" s="32">
        <f>'7'!AP84</f>
        <v>88.181064912868223</v>
      </c>
      <c r="F84" s="33">
        <f>E84*'Enter Information'!D295</f>
        <v>39.878283394037261</v>
      </c>
      <c r="G84" s="33">
        <f>E84*'Enter Information'!E295</f>
        <v>48.302781518830955</v>
      </c>
      <c r="H84" s="34">
        <f t="shared" si="15"/>
        <v>44.389037931974819</v>
      </c>
      <c r="I84" s="34">
        <f t="shared" si="15"/>
        <v>51.545944386094988</v>
      </c>
      <c r="J84" s="35">
        <v>0</v>
      </c>
      <c r="K84" s="35">
        <v>0</v>
      </c>
      <c r="L84" s="35">
        <f>(F84+H84)/2*'Enter Information'!C504</f>
        <v>1.5353505945599402</v>
      </c>
      <c r="M84" s="35">
        <f>(G84+I84)/2*'Enter Information'!D504</f>
        <v>1.2516037792182466</v>
      </c>
      <c r="N84" s="36">
        <f>'Enter Information'!O$609/5</f>
        <v>19.8</v>
      </c>
      <c r="O84" s="36">
        <f>'Enter Information'!P$609/5</f>
        <v>86.6</v>
      </c>
      <c r="P84" s="36">
        <f>'Enter Information'!Q$609/5</f>
        <v>588.20000000000005</v>
      </c>
      <c r="Q84" s="37">
        <f t="shared" si="11"/>
        <v>0</v>
      </c>
      <c r="R84" s="287">
        <f>(H84-L84+Q84*'Enter Information'!D295)*'Enter Information'!C$789</f>
        <v>43.006439478495331</v>
      </c>
      <c r="S84" s="287">
        <f>(I84-M84+Q84*'Enter Information'!E295)*'Enter Information'!C$789</f>
        <v>50.473614986498738</v>
      </c>
      <c r="T84" s="38">
        <f t="shared" si="12"/>
        <v>93.480054464994069</v>
      </c>
      <c r="AK84" s="87">
        <v>79</v>
      </c>
      <c r="AL84" s="40">
        <f t="shared" si="13"/>
        <v>93.480054464994069</v>
      </c>
      <c r="AM84" s="86">
        <f>T84*'Enter Information'!E$749*((Y$26/AJ$25)/('1'!Z$26/'1'!AK$25))+T84*(1-'Enter Information'!E$749)</f>
        <v>93.671948877496973</v>
      </c>
      <c r="AN84" s="40">
        <f t="shared" si="14"/>
        <v>93.480054464994069</v>
      </c>
      <c r="AO84" s="86">
        <f>T84*'Enter Information'!E$749*Y$26/AJ$25+T84*(1-'Enter Information'!E$749)</f>
        <v>119.35978734362203</v>
      </c>
      <c r="AP84" s="86">
        <f>INDEX($AL$6:$AO$106,'1'!AL84,'Enter Information'!$B$86)</f>
        <v>93.671948877496973</v>
      </c>
    </row>
    <row r="85" spans="1:42" x14ac:dyDescent="0.4">
      <c r="D85" s="31">
        <v>79</v>
      </c>
      <c r="E85" s="32">
        <f>'7'!AP85</f>
        <v>80.158591254285511</v>
      </c>
      <c r="F85" s="33">
        <f>E85*'Enter Information'!D296</f>
        <v>36.58342192413226</v>
      </c>
      <c r="G85" s="33">
        <f>E85*'Enter Information'!E296</f>
        <v>43.575169330153251</v>
      </c>
      <c r="H85" s="34">
        <f t="shared" si="15"/>
        <v>39.878283394037261</v>
      </c>
      <c r="I85" s="34">
        <f t="shared" si="15"/>
        <v>48.302781518830955</v>
      </c>
      <c r="J85" s="35">
        <v>0</v>
      </c>
      <c r="K85" s="35">
        <v>0</v>
      </c>
      <c r="L85" s="35">
        <f>(F85+H85)/2*'Enter Information'!C505</f>
        <v>1.5686118846022477</v>
      </c>
      <c r="M85" s="35">
        <f>(G85+I85)/2*'Enter Information'!D505</f>
        <v>1.3133953073862292</v>
      </c>
      <c r="N85" s="36">
        <f>'Enter Information'!O$609/5</f>
        <v>19.8</v>
      </c>
      <c r="O85" s="36">
        <f>'Enter Information'!P$609/5</f>
        <v>86.6</v>
      </c>
      <c r="P85" s="36">
        <f>'Enter Information'!Q$609/5</f>
        <v>588.20000000000005</v>
      </c>
      <c r="Q85" s="37">
        <f t="shared" si="11"/>
        <v>0</v>
      </c>
      <c r="R85" s="287">
        <f>(H85-L85+Q85*'Enter Information'!D296)*'Enter Information'!C$789</f>
        <v>38.446226487798469</v>
      </c>
      <c r="S85" s="287">
        <f>(I85-M85+Q85*'Enter Information'!E296)*'Enter Information'!C$789</f>
        <v>47.156880067815578</v>
      </c>
      <c r="T85" s="38">
        <f t="shared" si="12"/>
        <v>85.603106555614048</v>
      </c>
      <c r="AK85" s="87">
        <v>80</v>
      </c>
      <c r="AL85" s="40">
        <f t="shared" si="13"/>
        <v>85.603106555614048</v>
      </c>
      <c r="AM85" s="86">
        <f>T85*'Enter Information'!E$749*((Y$26/AJ$25)/('1'!Z$26/'1'!AK$25))+T85*(1-'Enter Information'!E$749)</f>
        <v>85.778831291066197</v>
      </c>
      <c r="AN85" s="40">
        <f t="shared" si="14"/>
        <v>85.603106555614048</v>
      </c>
      <c r="AO85" s="86">
        <f>T85*'Enter Information'!E$749*Y$26/AJ$25+T85*(1-'Enter Information'!E$749)</f>
        <v>109.30212496033295</v>
      </c>
      <c r="AP85" s="86">
        <f>INDEX($AL$6:$AO$106,'1'!AL85,'Enter Information'!$B$86)</f>
        <v>85.778831291066197</v>
      </c>
    </row>
    <row r="86" spans="1:42" ht="12.75" customHeight="1" x14ac:dyDescent="0.4">
      <c r="A86" s="709" t="s">
        <v>831</v>
      </c>
      <c r="B86" s="709"/>
      <c r="D86" s="31">
        <v>80</v>
      </c>
      <c r="E86" s="32">
        <f>'7'!AP86</f>
        <v>75.015717549041071</v>
      </c>
      <c r="F86" s="33">
        <f>E86*'Enter Information'!D297</f>
        <v>33.613329875605345</v>
      </c>
      <c r="G86" s="33">
        <f>E86*'Enter Information'!E297</f>
        <v>41.402387673435719</v>
      </c>
      <c r="H86" s="34">
        <f t="shared" si="15"/>
        <v>36.58342192413226</v>
      </c>
      <c r="I86" s="34">
        <f t="shared" si="15"/>
        <v>43.575169330153251</v>
      </c>
      <c r="J86" s="35">
        <v>0</v>
      </c>
      <c r="K86" s="35">
        <v>0</v>
      </c>
      <c r="L86" s="35">
        <f>(F86+H86)/2*'Enter Information'!C506</f>
        <v>1.6271607067179175</v>
      </c>
      <c r="M86" s="35">
        <f>(G86+I86)/2*'Enter Information'!D506</f>
        <v>1.3923572715038053</v>
      </c>
      <c r="N86" s="36">
        <f>'Enter Information'!O$610/5</f>
        <v>15.8</v>
      </c>
      <c r="O86" s="36">
        <f>'Enter Information'!P$610/5</f>
        <v>66.2</v>
      </c>
      <c r="P86" s="36">
        <f>'Enter Information'!Q$610/5</f>
        <v>416.2</v>
      </c>
      <c r="Q86" s="37">
        <f t="shared" si="11"/>
        <v>0</v>
      </c>
      <c r="R86" s="287">
        <f>(H86-L86+Q86*'Enter Information'!D297)*'Enter Information'!C$790</f>
        <v>35.113244147302773</v>
      </c>
      <c r="S86" s="287">
        <f>(I86-M86+Q86*'Enter Information'!E297)*'Enter Information'!C$790</f>
        <v>42.372248262559054</v>
      </c>
      <c r="T86" s="38">
        <f t="shared" si="12"/>
        <v>77.48549240986182</v>
      </c>
      <c r="AK86" s="87">
        <v>81</v>
      </c>
      <c r="AL86" s="40">
        <f t="shared" si="13"/>
        <v>77.48549240986182</v>
      </c>
      <c r="AM86" s="86">
        <f>T86*'Enter Information'!E$750*((Y$26/AJ$25)/('1'!Z$26/'1'!AK$25))+T86*(1-'Enter Information'!E$750)</f>
        <v>77.636025415355391</v>
      </c>
      <c r="AN86" s="40">
        <f t="shared" si="14"/>
        <v>77.48549240986182</v>
      </c>
      <c r="AO86" s="86">
        <f>T86*'Enter Information'!E$750*Y$26/AJ$25+T86*(1-'Enter Information'!E$750)</f>
        <v>97.787042208927772</v>
      </c>
      <c r="AP86" s="86">
        <f>INDEX($AL$6:$AO$106,'1'!AL86,'Enter Information'!$B$86)</f>
        <v>77.636025415355391</v>
      </c>
    </row>
    <row r="87" spans="1:42" x14ac:dyDescent="0.4">
      <c r="A87" s="709"/>
      <c r="B87" s="709"/>
      <c r="D87" s="31">
        <v>81</v>
      </c>
      <c r="E87" s="32">
        <f>'7'!AP87</f>
        <v>69.733405248016069</v>
      </c>
      <c r="F87" s="33">
        <f>E87*'Enter Information'!D298</f>
        <v>30.701028980982954</v>
      </c>
      <c r="G87" s="33">
        <f>E87*'Enter Information'!E298</f>
        <v>39.032376267033115</v>
      </c>
      <c r="H87" s="34">
        <f t="shared" si="15"/>
        <v>33.613329875605345</v>
      </c>
      <c r="I87" s="34">
        <f t="shared" si="15"/>
        <v>41.402387673435719</v>
      </c>
      <c r="J87" s="35">
        <v>0</v>
      </c>
      <c r="K87" s="35">
        <v>0</v>
      </c>
      <c r="L87" s="35">
        <f>(F87+H87)/2*'Enter Information'!C507</f>
        <v>1.6853577738368963</v>
      </c>
      <c r="M87" s="35">
        <f>(G87+I87)/2*'Enter Information'!D507</f>
        <v>1.5161953002778372</v>
      </c>
      <c r="N87" s="36">
        <f>'Enter Information'!O$610/5</f>
        <v>15.8</v>
      </c>
      <c r="O87" s="36">
        <f>'Enter Information'!P$610/5</f>
        <v>66.2</v>
      </c>
      <c r="P87" s="36">
        <f>'Enter Information'!Q$610/5</f>
        <v>416.2</v>
      </c>
      <c r="Q87" s="37">
        <f t="shared" si="11"/>
        <v>0</v>
      </c>
      <c r="R87" s="287">
        <f>(H87-L87+Q87*'Enter Information'!D298)*'Enter Information'!C$790</f>
        <v>32.071355473770339</v>
      </c>
      <c r="S87" s="287">
        <f>(I87-M87+Q87*'Enter Information'!E298)*'Enter Information'!C$790</f>
        <v>40.065314828556872</v>
      </c>
      <c r="T87" s="38">
        <f t="shared" si="12"/>
        <v>72.136670302327218</v>
      </c>
      <c r="AK87" s="87">
        <v>82</v>
      </c>
      <c r="AL87" s="40">
        <f t="shared" si="13"/>
        <v>72.136670302327218</v>
      </c>
      <c r="AM87" s="86">
        <f>T87*'Enter Information'!E$750*((Y$26/AJ$25)/('1'!Z$26/'1'!AK$25))+T87*(1-'Enter Information'!E$750)</f>
        <v>72.276812017236495</v>
      </c>
      <c r="AN87" s="40">
        <f t="shared" si="14"/>
        <v>72.136670302327218</v>
      </c>
      <c r="AO87" s="86">
        <f>T87*'Enter Information'!E$750*Y$26/AJ$25+T87*(1-'Enter Information'!E$750)</f>
        <v>91.036804494351884</v>
      </c>
      <c r="AP87" s="86">
        <f>INDEX($AL$6:$AO$106,'1'!AL87,'Enter Information'!$B$86)</f>
        <v>72.276812017236495</v>
      </c>
    </row>
    <row r="88" spans="1:42" ht="12.75" customHeight="1" x14ac:dyDescent="0.4">
      <c r="A88" s="709"/>
      <c r="B88" s="709"/>
      <c r="D88" s="31">
        <v>82</v>
      </c>
      <c r="E88" s="32">
        <f>'7'!AP88</f>
        <v>65.007848130978033</v>
      </c>
      <c r="F88" s="33">
        <f>E88*'Enter Information'!D299</f>
        <v>28.296489398141134</v>
      </c>
      <c r="G88" s="33">
        <f>E88*'Enter Information'!E299</f>
        <v>36.711358732836899</v>
      </c>
      <c r="H88" s="34">
        <f t="shared" si="15"/>
        <v>30.701028980982954</v>
      </c>
      <c r="I88" s="34">
        <f t="shared" si="15"/>
        <v>39.032376267033115</v>
      </c>
      <c r="J88" s="35">
        <v>0</v>
      </c>
      <c r="K88" s="35">
        <v>0</v>
      </c>
      <c r="L88" s="35">
        <f>(F88+H88)/2*'Enter Information'!C508</f>
        <v>1.746326544022073</v>
      </c>
      <c r="M88" s="35">
        <f>(G88+I88)/2*'Enter Information'!D508</f>
        <v>1.6485623922721708</v>
      </c>
      <c r="N88" s="36">
        <f>'Enter Information'!O$610/5</f>
        <v>15.8</v>
      </c>
      <c r="O88" s="36">
        <f>'Enter Information'!P$610/5</f>
        <v>66.2</v>
      </c>
      <c r="P88" s="36">
        <f>'Enter Information'!Q$610/5</f>
        <v>416.2</v>
      </c>
      <c r="Q88" s="37">
        <f t="shared" si="11"/>
        <v>0</v>
      </c>
      <c r="R88" s="287">
        <f>(H88-L88+Q88*'Enter Information'!D299)*'Enter Information'!C$790</f>
        <v>29.084733334554056</v>
      </c>
      <c r="S88" s="287">
        <f>(I88-M88+Q88*'Enter Information'!E299)*'Enter Information'!C$790</f>
        <v>37.55169855201413</v>
      </c>
      <c r="T88" s="38">
        <f t="shared" si="12"/>
        <v>66.636431886568189</v>
      </c>
      <c r="AK88" s="87">
        <v>83</v>
      </c>
      <c r="AL88" s="40">
        <f t="shared" si="13"/>
        <v>66.636431886568189</v>
      </c>
      <c r="AM88" s="86">
        <f>T88*'Enter Information'!E$750*((Y$26/AJ$25)/('1'!Z$26/'1'!AK$25))+T88*(1-'Enter Information'!E$750)</f>
        <v>66.765888150641373</v>
      </c>
      <c r="AN88" s="40">
        <f t="shared" si="14"/>
        <v>66.636431886568189</v>
      </c>
      <c r="AO88" s="86">
        <f>T88*'Enter Information'!E$750*Y$26/AJ$25+T88*(1-'Enter Information'!E$750)</f>
        <v>84.095478713313938</v>
      </c>
      <c r="AP88" s="86">
        <f>INDEX($AL$6:$AO$106,'1'!AL88,'Enter Information'!$B$86)</f>
        <v>66.765888150641373</v>
      </c>
    </row>
    <row r="89" spans="1:42" x14ac:dyDescent="0.4">
      <c r="A89" s="709"/>
      <c r="B89" s="709"/>
      <c r="D89" s="31">
        <v>83</v>
      </c>
      <c r="E89" s="32">
        <f>'7'!AP89</f>
        <v>59.359413951805195</v>
      </c>
      <c r="F89" s="33">
        <f>E89*'Enter Information'!D300</f>
        <v>25.162875769765598</v>
      </c>
      <c r="G89" s="33">
        <f>E89*'Enter Information'!E300</f>
        <v>34.196538182039589</v>
      </c>
      <c r="H89" s="34">
        <f t="shared" si="15"/>
        <v>28.296489398141134</v>
      </c>
      <c r="I89" s="34">
        <f t="shared" si="15"/>
        <v>36.711358732836899</v>
      </c>
      <c r="J89" s="35">
        <v>0</v>
      </c>
      <c r="K89" s="35">
        <v>0</v>
      </c>
      <c r="L89" s="35">
        <f>(F89+H89)/2*'Enter Information'!C509</f>
        <v>1.786077390259764</v>
      </c>
      <c r="M89" s="35">
        <f>(G89+I89)/2*'Enter Information'!D509</f>
        <v>1.7822699889554205</v>
      </c>
      <c r="N89" s="36">
        <f>'Enter Information'!O$610/5</f>
        <v>15.8</v>
      </c>
      <c r="O89" s="36">
        <f>'Enter Information'!P$610/5</f>
        <v>66.2</v>
      </c>
      <c r="P89" s="36">
        <f>'Enter Information'!Q$610/5</f>
        <v>416.2</v>
      </c>
      <c r="Q89" s="37">
        <f t="shared" si="11"/>
        <v>0</v>
      </c>
      <c r="R89" s="287">
        <f>(H89-L89+Q89*'Enter Information'!D300)*'Enter Information'!C$790</f>
        <v>26.629465991477115</v>
      </c>
      <c r="S89" s="287">
        <f>(I89-M89+Q89*'Enter Information'!E300)*'Enter Information'!C$790</f>
        <v>35.085949646574811</v>
      </c>
      <c r="T89" s="38">
        <f t="shared" si="12"/>
        <v>61.715415638051923</v>
      </c>
      <c r="AK89" s="87">
        <v>84</v>
      </c>
      <c r="AL89" s="40">
        <f t="shared" si="13"/>
        <v>61.715415638051923</v>
      </c>
      <c r="AM89" s="86">
        <f>T89*'Enter Information'!E$750*((Y$26/AJ$25)/('1'!Z$26/'1'!AK$25))+T89*(1-'Enter Information'!E$750)</f>
        <v>61.835311720690711</v>
      </c>
      <c r="AN89" s="40">
        <f t="shared" si="14"/>
        <v>61.715415638051923</v>
      </c>
      <c r="AO89" s="86">
        <f>T89*'Enter Information'!E$750*Y$26/AJ$25+T89*(1-'Enter Information'!E$750)</f>
        <v>77.885133929556275</v>
      </c>
      <c r="AP89" s="86">
        <f>INDEX($AL$6:$AO$106,'1'!AL89,'Enter Information'!$B$86)</f>
        <v>61.835311720690711</v>
      </c>
    </row>
    <row r="90" spans="1:42" x14ac:dyDescent="0.4">
      <c r="A90" s="710"/>
      <c r="B90" s="710"/>
      <c r="D90" s="31">
        <v>84</v>
      </c>
      <c r="E90" s="32">
        <f>'7'!AP90</f>
        <v>53.608764115901153</v>
      </c>
      <c r="F90" s="33">
        <f>E90*'Enter Information'!D301</f>
        <v>22.60133592694871</v>
      </c>
      <c r="G90" s="33">
        <f>E90*'Enter Information'!E301</f>
        <v>31.007428188952442</v>
      </c>
      <c r="H90" s="34">
        <f t="shared" si="15"/>
        <v>25.162875769765598</v>
      </c>
      <c r="I90" s="34">
        <f t="shared" si="15"/>
        <v>34.196538182039589</v>
      </c>
      <c r="J90" s="35">
        <v>0</v>
      </c>
      <c r="K90" s="35">
        <v>0</v>
      </c>
      <c r="L90" s="35">
        <f>(F90+H90)/2*'Enter Information'!C510</f>
        <v>1.8035766336679326</v>
      </c>
      <c r="M90" s="35">
        <f>(G90+I90)/2*'Enter Information'!D510</f>
        <v>1.890262985095059</v>
      </c>
      <c r="N90" s="36">
        <f>'Enter Information'!O$610/5</f>
        <v>15.8</v>
      </c>
      <c r="O90" s="36">
        <f>'Enter Information'!P$610/5</f>
        <v>66.2</v>
      </c>
      <c r="P90" s="36">
        <f>'Enter Information'!Q$610/5</f>
        <v>416.2</v>
      </c>
      <c r="Q90" s="37">
        <f t="shared" si="11"/>
        <v>0</v>
      </c>
      <c r="R90" s="287">
        <f>(H90-L90+Q90*'Enter Information'!D301)*'Enter Information'!C$790</f>
        <v>23.464201980132312</v>
      </c>
      <c r="S90" s="287">
        <f>(I90-M90+Q90*'Enter Information'!E301)*'Enter Information'!C$790</f>
        <v>32.451357467117973</v>
      </c>
      <c r="T90" s="38">
        <f t="shared" si="12"/>
        <v>55.915559447250288</v>
      </c>
      <c r="AK90" s="87">
        <v>85</v>
      </c>
      <c r="AL90" s="40">
        <f t="shared" si="13"/>
        <v>55.915559447250288</v>
      </c>
      <c r="AM90" s="86">
        <f>T90*'Enter Information'!E$750*((Y$26/AJ$25)/('1'!Z$26/'1'!AK$25))+T90*(1-'Enter Information'!E$750)</f>
        <v>56.024188004102271</v>
      </c>
      <c r="AN90" s="40">
        <f t="shared" si="14"/>
        <v>55.915559447250288</v>
      </c>
      <c r="AO90" s="86">
        <f>T90*'Enter Information'!E$750*Y$26/AJ$25+T90*(1-'Enter Information'!E$750)</f>
        <v>70.565689160002904</v>
      </c>
      <c r="AP90" s="86">
        <f>INDEX($AL$6:$AO$106,'1'!AL90,'Enter Information'!$B$86)</f>
        <v>56.024188004102271</v>
      </c>
    </row>
    <row r="91" spans="1:42" x14ac:dyDescent="0.4">
      <c r="A91" s="94">
        <f>'Enter Information'!E147</f>
        <v>0.15355961898147782</v>
      </c>
      <c r="B91" s="89"/>
      <c r="D91" s="31">
        <v>85</v>
      </c>
      <c r="E91" s="32">
        <f>'7'!AP91</f>
        <v>47.556342653310189</v>
      </c>
      <c r="F91" s="33">
        <f>E91*'Enter Information'!D302</f>
        <v>19.696606302961598</v>
      </c>
      <c r="G91" s="33">
        <f>E91*'Enter Information'!E302</f>
        <v>27.859736350348591</v>
      </c>
      <c r="H91" s="34">
        <f t="shared" si="15"/>
        <v>22.60133592694871</v>
      </c>
      <c r="I91" s="34">
        <f t="shared" si="15"/>
        <v>31.007428188952442</v>
      </c>
      <c r="J91" s="35">
        <v>0</v>
      </c>
      <c r="K91" s="35">
        <v>0</v>
      </c>
      <c r="L91" s="35">
        <f>(F91+H91)/2*'Enter Information'!C511</f>
        <v>1.8054876640837214</v>
      </c>
      <c r="M91" s="35">
        <f>(G91+I91)/2*'Enter Information'!D511</f>
        <v>1.9611595866268137</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20.390334577191076</v>
      </c>
      <c r="S91" s="287">
        <f>(I91-M91+Q91*'Enter Information'!E302)*'Enter Information'!C$791</f>
        <v>28.479873844722178</v>
      </c>
      <c r="T91" s="38">
        <f t="shared" si="12"/>
        <v>48.870208421913254</v>
      </c>
      <c r="AK91" s="87">
        <v>86</v>
      </c>
      <c r="AL91" s="40">
        <f t="shared" si="13"/>
        <v>48.870208421913254</v>
      </c>
      <c r="AM91" s="86">
        <f>T91*'Enter Information'!E$751*((Y$26/AJ$25)/('1'!Z$26/'1'!AK$25))+T91*(1-'Enter Information'!E$751)</f>
        <v>48.947468504670418</v>
      </c>
      <c r="AN91" s="40">
        <f t="shared" si="14"/>
        <v>48.870208421913254</v>
      </c>
      <c r="AO91" s="86">
        <f>T91*'Enter Information'!E$751*Y$26/AJ$25+T91*(1-'Enter Information'!E$751)</f>
        <v>59.289846377269768</v>
      </c>
      <c r="AP91" s="86">
        <f>INDEX($AL$6:$AO$106,'1'!AL91,'Enter Information'!$B$86)</f>
        <v>48.947468504670418</v>
      </c>
    </row>
    <row r="92" spans="1:42" x14ac:dyDescent="0.4">
      <c r="A92" s="94">
        <f>'Enter Information'!E148</f>
        <v>0.14436561363080347</v>
      </c>
      <c r="B92" s="89"/>
      <c r="D92" s="31">
        <v>86</v>
      </c>
      <c r="E92" s="32">
        <f>'7'!AP92</f>
        <v>41.690888322638408</v>
      </c>
      <c r="F92" s="33">
        <f>E92*'Enter Information'!D303</f>
        <v>16.785294511355811</v>
      </c>
      <c r="G92" s="33">
        <f>E92*'Enter Information'!E303</f>
        <v>24.905593811282593</v>
      </c>
      <c r="H92" s="34">
        <f t="shared" si="15"/>
        <v>19.696606302961598</v>
      </c>
      <c r="I92" s="34">
        <f t="shared" si="15"/>
        <v>27.859736350348591</v>
      </c>
      <c r="J92" s="35">
        <v>0</v>
      </c>
      <c r="K92" s="35">
        <v>0</v>
      </c>
      <c r="L92" s="35">
        <f>(F92+H92)/2*'Enter Information'!C512</f>
        <v>1.7595220762745289</v>
      </c>
      <c r="M92" s="35">
        <f>(G92+I92)/2*'Enter Information'!D512</f>
        <v>2.0129973456662298</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17.587315703515262</v>
      </c>
      <c r="S92" s="287">
        <f>(I92-M92+Q92*'Enter Information'!E303)*'Enter Information'!C$791</f>
        <v>25.342734250273921</v>
      </c>
      <c r="T92" s="38">
        <f t="shared" si="12"/>
        <v>42.93004995378918</v>
      </c>
      <c r="AK92" s="87">
        <v>87</v>
      </c>
      <c r="AL92" s="40">
        <f t="shared" si="13"/>
        <v>42.93004995378918</v>
      </c>
      <c r="AM92" s="86">
        <f>T92*'Enter Information'!E$751*((Y$26/AJ$25)/('1'!Z$26/'1'!AK$25))+T92*(1-'Enter Information'!E$751)</f>
        <v>42.99791909777899</v>
      </c>
      <c r="AN92" s="40">
        <f t="shared" si="14"/>
        <v>42.93004995378918</v>
      </c>
      <c r="AO92" s="86">
        <f>T92*'Enter Information'!E$751*Y$26/AJ$25+T92*(1-'Enter Information'!E$751)</f>
        <v>52.08318419176959</v>
      </c>
      <c r="AP92" s="86">
        <f>INDEX($AL$6:$AO$106,'1'!AL92,'Enter Information'!$B$86)</f>
        <v>42.99791909777899</v>
      </c>
    </row>
    <row r="93" spans="1:42" x14ac:dyDescent="0.4">
      <c r="A93" s="94">
        <f>'Enter Information'!E149</f>
        <v>0.12447025956294934</v>
      </c>
      <c r="B93" s="89"/>
      <c r="D93" s="31">
        <v>87</v>
      </c>
      <c r="E93" s="32">
        <f>'7'!AP93</f>
        <v>36.804223313509105</v>
      </c>
      <c r="F93" s="33">
        <f>E93*'Enter Information'!D304</f>
        <v>14.563476902080289</v>
      </c>
      <c r="G93" s="33">
        <f>E93*'Enter Information'!E304</f>
        <v>22.240746411428816</v>
      </c>
      <c r="H93" s="34">
        <f t="shared" si="15"/>
        <v>16.785294511355811</v>
      </c>
      <c r="I93" s="34">
        <f t="shared" si="15"/>
        <v>24.905593811282593</v>
      </c>
      <c r="J93" s="35">
        <v>0</v>
      </c>
      <c r="K93" s="35">
        <v>0</v>
      </c>
      <c r="L93" s="35">
        <f>(F93+H93)/2*'Enter Information'!C513</f>
        <v>1.7023950316066474</v>
      </c>
      <c r="M93" s="35">
        <f>(G93+I93)/2*'Enter Information'!D513</f>
        <v>2.0555804337102175</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14.788786824118564</v>
      </c>
      <c r="S93" s="287">
        <f>(I93-M93+Q93*'Enter Information'!E304)*'Enter Information'!C$791</f>
        <v>22.404444001160648</v>
      </c>
      <c r="T93" s="38">
        <f t="shared" si="12"/>
        <v>37.193230825279215</v>
      </c>
      <c r="AK93" s="87">
        <v>88</v>
      </c>
      <c r="AL93" s="40">
        <f t="shared" si="13"/>
        <v>37.193230825279215</v>
      </c>
      <c r="AM93" s="86">
        <f>T93*'Enter Information'!E$751*((Y$26/AJ$25)/('1'!Z$26/'1'!AK$25))+T93*(1-'Enter Information'!E$751)</f>
        <v>37.252030494532903</v>
      </c>
      <c r="AN93" s="40">
        <f t="shared" si="14"/>
        <v>37.193230825279215</v>
      </c>
      <c r="AO93" s="86">
        <f>T93*'Enter Information'!E$751*Y$26/AJ$25+T93*(1-'Enter Information'!E$751)</f>
        <v>45.123215413101093</v>
      </c>
      <c r="AP93" s="86">
        <f>INDEX($AL$6:$AO$106,'1'!AL93,'Enter Information'!$B$86)</f>
        <v>37.252030494532903</v>
      </c>
    </row>
    <row r="94" spans="1:42" x14ac:dyDescent="0.4">
      <c r="A94" s="94">
        <f>'Enter Information'!E150</f>
        <v>0.11196167717598036</v>
      </c>
      <c r="B94" s="89"/>
      <c r="D94" s="31">
        <v>88</v>
      </c>
      <c r="E94" s="32">
        <f>'7'!AP94</f>
        <v>31.652615591168328</v>
      </c>
      <c r="F94" s="33">
        <f>E94*'Enter Information'!D305</f>
        <v>12.266587757823604</v>
      </c>
      <c r="G94" s="33">
        <f>E94*'Enter Information'!E305</f>
        <v>19.386027833344727</v>
      </c>
      <c r="H94" s="34">
        <f t="shared" si="15"/>
        <v>14.563476902080289</v>
      </c>
      <c r="I94" s="34">
        <f t="shared" si="15"/>
        <v>22.240746411428816</v>
      </c>
      <c r="J94" s="35">
        <v>0</v>
      </c>
      <c r="K94" s="35">
        <v>0</v>
      </c>
      <c r="L94" s="35">
        <f>(F94+H94)/2*'Enter Information'!C514</f>
        <v>1.6348899900512439</v>
      </c>
      <c r="M94" s="35">
        <f>(G94+I94)/2*'Enter Information'!D514</f>
        <v>2.0700994831925885</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12.676482796679526</v>
      </c>
      <c r="S94" s="287">
        <f>(I94-M94+Q94*'Enter Information'!E305)*'Enter Information'!C$791</f>
        <v>19.777324507582566</v>
      </c>
      <c r="T94" s="38">
        <f t="shared" si="12"/>
        <v>32.453807304262092</v>
      </c>
      <c r="AK94" s="87">
        <v>89</v>
      </c>
      <c r="AL94" s="40">
        <f t="shared" si="13"/>
        <v>32.453807304262092</v>
      </c>
      <c r="AM94" s="86">
        <f>T94*'Enter Information'!E$751*((Y$26/AJ$25)/('1'!Z$26/'1'!AK$25))+T94*(1-'Enter Information'!E$751)</f>
        <v>32.505114305379529</v>
      </c>
      <c r="AN94" s="40">
        <f t="shared" si="14"/>
        <v>32.453807304262092</v>
      </c>
      <c r="AO94" s="86">
        <f>T94*'Enter Information'!E$751*Y$26/AJ$25+T94*(1-'Enter Information'!E$751)</f>
        <v>39.37329738426935</v>
      </c>
      <c r="AP94" s="86">
        <f>INDEX($AL$6:$AO$106,'1'!AL94,'Enter Information'!$B$86)</f>
        <v>32.505114305379529</v>
      </c>
    </row>
    <row r="95" spans="1:42" x14ac:dyDescent="0.4">
      <c r="A95" s="94">
        <f>'Enter Information'!E151</f>
        <v>9.8584991279505652E-2</v>
      </c>
      <c r="B95" s="89"/>
      <c r="D95" s="31">
        <v>89</v>
      </c>
      <c r="E95" s="32">
        <f>'7'!AP95</f>
        <v>26.977352036380356</v>
      </c>
      <c r="F95" s="33">
        <f>E95*'Enter Information'!D306</f>
        <v>10.091671955331845</v>
      </c>
      <c r="G95" s="33">
        <f>E95*'Enter Information'!E306</f>
        <v>16.885680081048513</v>
      </c>
      <c r="H95" s="34">
        <f t="shared" si="15"/>
        <v>12.266587757823604</v>
      </c>
      <c r="I95" s="34">
        <f t="shared" si="15"/>
        <v>19.386027833344727</v>
      </c>
      <c r="J95" s="35">
        <v>0</v>
      </c>
      <c r="K95" s="35">
        <v>0</v>
      </c>
      <c r="L95" s="35">
        <f>(F95+H95)/2*'Enter Information'!C515</f>
        <v>1.523603608152978</v>
      </c>
      <c r="M95" s="35">
        <f>(G95+I95)/2*'Enter Information'!D515</f>
        <v>2.054429536271233</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10.533498725339625</v>
      </c>
      <c r="S95" s="287">
        <f>(I95-M95+Q95*'Enter Information'!E306)*'Enter Information'!C$791</f>
        <v>16.993636593601355</v>
      </c>
      <c r="T95" s="38">
        <f t="shared" si="12"/>
        <v>27.527135318940978</v>
      </c>
      <c r="AK95" s="87">
        <v>90</v>
      </c>
      <c r="AL95" s="40">
        <f t="shared" si="13"/>
        <v>27.527135318940978</v>
      </c>
      <c r="AM95" s="86">
        <f>T95*'Enter Information'!E$751*((Y$26/AJ$25)/('1'!Z$26/'1'!AK$25))+T95*(1-'Enter Information'!E$751)</f>
        <v>27.570653626341024</v>
      </c>
      <c r="AN95" s="40">
        <f t="shared" si="14"/>
        <v>27.527135318940978</v>
      </c>
      <c r="AO95" s="86">
        <f>T95*'Enter Information'!E$751*Y$26/AJ$25+T95*(1-'Enter Information'!E$751)</f>
        <v>33.396207566295288</v>
      </c>
      <c r="AP95" s="86">
        <f>INDEX($AL$6:$AO$106,'1'!AL95,'Enter Information'!$B$86)</f>
        <v>27.570653626341024</v>
      </c>
    </row>
    <row r="96" spans="1:42" x14ac:dyDescent="0.4">
      <c r="A96" s="94">
        <f>'Enter Information'!E152</f>
        <v>8.5295115733981519E-2</v>
      </c>
      <c r="B96" s="89"/>
      <c r="D96" s="31">
        <v>90</v>
      </c>
      <c r="E96" s="32">
        <f>'7'!AP96</f>
        <v>22.459681673221613</v>
      </c>
      <c r="F96" s="33">
        <f>E96*'Enter Information'!D307</f>
        <v>8.0587199786041275</v>
      </c>
      <c r="G96" s="33">
        <f>E96*'Enter Information'!E307</f>
        <v>14.400961694617486</v>
      </c>
      <c r="H96" s="34">
        <f t="shared" si="15"/>
        <v>10.091671955331845</v>
      </c>
      <c r="I96" s="34">
        <f t="shared" si="15"/>
        <v>16.885680081048513</v>
      </c>
      <c r="J96" s="35">
        <v>0</v>
      </c>
      <c r="K96" s="35">
        <v>0</v>
      </c>
      <c r="L96" s="35">
        <f>(F96+H96)/2*'Enter Information'!C516</f>
        <v>1.3784315154227673</v>
      </c>
      <c r="M96" s="35">
        <f>(G96+I96)/2*'Enter Information'!D516</f>
        <v>2.0125132322197152</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8.543334495208569</v>
      </c>
      <c r="S96" s="287">
        <f>(I96-M96+Q96*'Enter Information'!E307)*'Enter Information'!C$791</f>
        <v>14.583143925489736</v>
      </c>
      <c r="T96" s="38">
        <f t="shared" si="12"/>
        <v>23.126478420698305</v>
      </c>
      <c r="AK96" s="87">
        <v>91</v>
      </c>
      <c r="AL96" s="40">
        <f t="shared" si="13"/>
        <v>23.126478420698305</v>
      </c>
      <c r="AM96" s="86">
        <f>T96*'Enter Information'!E$751*((Y$26/AJ$25)/('1'!Z$26/'1'!AK$25))+T96*(1-'Enter Information'!E$751)</f>
        <v>23.163039624228261</v>
      </c>
      <c r="AN96" s="40">
        <f t="shared" si="14"/>
        <v>23.126478420698305</v>
      </c>
      <c r="AO96" s="86">
        <f>T96*'Enter Information'!E$751*Y$26/AJ$25+T96*(1-'Enter Information'!E$751)</f>
        <v>28.057284736187462</v>
      </c>
      <c r="AP96" s="86">
        <f>INDEX($AL$6:$AO$106,'1'!AL96,'Enter Information'!$B$86)</f>
        <v>23.163039624228261</v>
      </c>
    </row>
    <row r="97" spans="1:43" x14ac:dyDescent="0.4">
      <c r="A97" s="94">
        <f>'Enter Information'!E153</f>
        <v>6.7633155240583054E-2</v>
      </c>
      <c r="B97" s="89"/>
      <c r="D97" s="31">
        <v>91</v>
      </c>
      <c r="E97" s="32">
        <f>'7'!AP97</f>
        <v>18.505116069246942</v>
      </c>
      <c r="F97" s="33">
        <f>E97*'Enter Information'!D308</f>
        <v>6.3828615053318503</v>
      </c>
      <c r="G97" s="33">
        <f>E97*'Enter Information'!E308</f>
        <v>12.122254563915092</v>
      </c>
      <c r="H97" s="34">
        <f t="shared" si="15"/>
        <v>8.0587199786041275</v>
      </c>
      <c r="I97" s="34">
        <f t="shared" si="15"/>
        <v>14.400961694617486</v>
      </c>
      <c r="J97" s="35">
        <v>0</v>
      </c>
      <c r="K97" s="35">
        <v>0</v>
      </c>
      <c r="L97" s="35">
        <f>(F97+H97)/2*'Enter Information'!C517</f>
        <v>1.2183640218922587</v>
      </c>
      <c r="M97" s="35">
        <f>(G97+I97)/2*'Enter Information'!D517</f>
        <v>1.9266464290198064</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6.7069707771190261</v>
      </c>
      <c r="S97" s="287">
        <f>(I97-M97+Q97*'Enter Information'!E308)*'Enter Information'!C$791</f>
        <v>12.231069330367241</v>
      </c>
      <c r="T97" s="38">
        <f t="shared" si="12"/>
        <v>18.938040107486266</v>
      </c>
      <c r="AK97" s="87">
        <v>92</v>
      </c>
      <c r="AL97" s="40">
        <f t="shared" si="13"/>
        <v>18.938040107486266</v>
      </c>
      <c r="AM97" s="86">
        <f>T97*'Enter Information'!E$751*((Y$26/AJ$25)/('1'!Z$26/'1'!AK$25))+T97*(1-'Enter Information'!E$751)</f>
        <v>18.96797970858907</v>
      </c>
      <c r="AN97" s="40">
        <f t="shared" si="14"/>
        <v>18.938040107486266</v>
      </c>
      <c r="AO97" s="86">
        <f>T97*'Enter Information'!E$751*Y$26/AJ$25+T97*(1-'Enter Information'!E$751)</f>
        <v>22.975827706025477</v>
      </c>
      <c r="AP97" s="86">
        <f>INDEX($AL$6:$AO$106,'1'!AL97,'Enter Information'!$B$86)</f>
        <v>18.96797970858907</v>
      </c>
    </row>
    <row r="98" spans="1:43" x14ac:dyDescent="0.4">
      <c r="A98" s="94">
        <f>'Enter Information'!E154</f>
        <v>5.6750293971415719E-2</v>
      </c>
      <c r="B98" s="89"/>
      <c r="D98" s="31">
        <v>92</v>
      </c>
      <c r="E98" s="32">
        <f>'7'!AP98</f>
        <v>14.388401202329957</v>
      </c>
      <c r="F98" s="33">
        <f>E98*'Enter Information'!D309</f>
        <v>4.7341061388836989</v>
      </c>
      <c r="G98" s="33">
        <f>E98*'Enter Information'!E309</f>
        <v>9.6542950634462574</v>
      </c>
      <c r="H98" s="34">
        <f t="shared" si="15"/>
        <v>6.3828615053318503</v>
      </c>
      <c r="I98" s="34">
        <f t="shared" si="15"/>
        <v>12.122254563915092</v>
      </c>
      <c r="J98" s="35">
        <v>0</v>
      </c>
      <c r="K98" s="35">
        <v>0</v>
      </c>
      <c r="L98" s="35">
        <f>(F98+H98)/2*'Enter Information'!C518</f>
        <v>1.0372686660435317</v>
      </c>
      <c r="M98" s="35">
        <f>(G98+I98)/2*'Enter Information'!D518</f>
        <v>1.7746799118818131</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5.241355155546283</v>
      </c>
      <c r="S98" s="287">
        <f>(I98-M98+Q98*'Enter Information'!E309)*'Enter Information'!C$791</f>
        <v>10.145799611078354</v>
      </c>
      <c r="T98" s="38">
        <f t="shared" si="12"/>
        <v>15.387154766624636</v>
      </c>
      <c r="AK98" s="87">
        <v>93</v>
      </c>
      <c r="AL98" s="40">
        <f t="shared" si="13"/>
        <v>15.387154766624636</v>
      </c>
      <c r="AM98" s="86">
        <f>T98*'Enter Information'!E$751*((Y$26/AJ$25)/('1'!Z$26/'1'!AK$25))+T98*(1-'Enter Information'!E$751)</f>
        <v>15.411480688061339</v>
      </c>
      <c r="AN98" s="40">
        <f t="shared" si="14"/>
        <v>15.387154766624636</v>
      </c>
      <c r="AO98" s="86">
        <f>T98*'Enter Information'!E$751*Y$26/AJ$25+T98*(1-'Enter Information'!E$751)</f>
        <v>18.667856589033399</v>
      </c>
      <c r="AP98" s="86">
        <f>INDEX($AL$6:$AO$106,'1'!AL98,'Enter Information'!$B$86)</f>
        <v>15.411480688061339</v>
      </c>
    </row>
    <row r="99" spans="1:43" x14ac:dyDescent="0.4">
      <c r="A99" s="94">
        <f>'Enter Information'!E155</f>
        <v>4.4202252334014661E-2</v>
      </c>
      <c r="B99" s="89"/>
      <c r="D99" s="31">
        <v>93</v>
      </c>
      <c r="E99" s="32">
        <f>'7'!AP99</f>
        <v>12.785521357076922</v>
      </c>
      <c r="F99" s="33">
        <f>E99*'Enter Information'!D310</f>
        <v>4.0244374491209802</v>
      </c>
      <c r="G99" s="33">
        <f>E99*'Enter Information'!E310</f>
        <v>8.7610839079559408</v>
      </c>
      <c r="H99" s="34">
        <f t="shared" si="15"/>
        <v>4.7341061388836989</v>
      </c>
      <c r="I99" s="34">
        <f t="shared" si="15"/>
        <v>9.6542950634462574</v>
      </c>
      <c r="J99" s="35">
        <v>0</v>
      </c>
      <c r="K99" s="35">
        <v>0</v>
      </c>
      <c r="L99" s="35">
        <f>(F99+H99)/2*'Enter Information'!C519</f>
        <v>0.89805726679605979</v>
      </c>
      <c r="M99" s="35">
        <f>(G99+I99)/2*'Enter Information'!D519</f>
        <v>1.673865871605603</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3.7612469069606247</v>
      </c>
      <c r="S99" s="287">
        <f>(I99-M99+Q99*'Enter Information'!E310)*'Enter Information'!C$791</f>
        <v>7.8248128777602224</v>
      </c>
      <c r="T99" s="38">
        <f t="shared" si="12"/>
        <v>11.586059784720847</v>
      </c>
      <c r="AK99" s="87">
        <v>94</v>
      </c>
      <c r="AL99" s="40">
        <f t="shared" si="13"/>
        <v>11.586059784720847</v>
      </c>
      <c r="AM99" s="86">
        <f>T99*'Enter Information'!E$751*((Y$26/AJ$25)/('1'!Z$26/'1'!AK$25))+T99*(1-'Enter Information'!E$751)</f>
        <v>11.604376464078319</v>
      </c>
      <c r="AN99" s="40">
        <f t="shared" si="14"/>
        <v>11.586059784720847</v>
      </c>
      <c r="AO99" s="86">
        <f>T99*'Enter Information'!E$751*Y$26/AJ$25+T99*(1-'Enter Information'!E$751)</f>
        <v>14.056328526848318</v>
      </c>
      <c r="AP99" s="86">
        <f>INDEX($AL$6:$AO$106,'1'!AL99,'Enter Information'!$B$86)</f>
        <v>11.604376464078319</v>
      </c>
    </row>
    <row r="100" spans="1:43" x14ac:dyDescent="0.4">
      <c r="A100" s="94">
        <f>'Enter Information'!E156</f>
        <v>3.4116467923575325E-2</v>
      </c>
      <c r="B100" s="89"/>
      <c r="D100" s="31">
        <v>94</v>
      </c>
      <c r="E100" s="32">
        <f>'7'!AP100</f>
        <v>9.5187026060363777</v>
      </c>
      <c r="F100" s="33">
        <f>E100*'Enter Information'!D311</f>
        <v>2.9417040670054591</v>
      </c>
      <c r="G100" s="33">
        <f>E100*'Enter Information'!E311</f>
        <v>6.5769985390309182</v>
      </c>
      <c r="H100" s="34">
        <f t="shared" si="15"/>
        <v>4.0244374491209802</v>
      </c>
      <c r="I100" s="34">
        <f t="shared" si="15"/>
        <v>8.7610839079559408</v>
      </c>
      <c r="J100" s="35">
        <v>0</v>
      </c>
      <c r="K100" s="35">
        <v>0</v>
      </c>
      <c r="L100" s="35">
        <f>(F100+H100)/2*'Enter Information'!C520</f>
        <v>0.77919775928632284</v>
      </c>
      <c r="M100" s="35">
        <f>(G100+I100)/2*'Enter Information'!D520</f>
        <v>1.5463854723052153</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3.1819583516134093</v>
      </c>
      <c r="S100" s="287">
        <f>(I100-M100+Q100*'Enter Information'!E311)*'Enter Information'!C$791</f>
        <v>7.0740136741211428</v>
      </c>
      <c r="T100" s="38">
        <f t="shared" si="12"/>
        <v>10.255972025734552</v>
      </c>
      <c r="AK100" s="87">
        <v>95</v>
      </c>
      <c r="AL100" s="40">
        <f t="shared" si="13"/>
        <v>10.255972025734552</v>
      </c>
      <c r="AM100" s="86">
        <f>T100*'Enter Information'!E$751*((Y$26/AJ$25)/('1'!Z$26/'1'!AK$25))+T100*(1-'Enter Information'!E$751)</f>
        <v>10.272185937503099</v>
      </c>
      <c r="AN100" s="40">
        <f t="shared" si="14"/>
        <v>10.255972025734552</v>
      </c>
      <c r="AO100" s="86">
        <f>T100*'Enter Information'!E$751*Y$26/AJ$25+T100*(1-'Enter Information'!E$751)</f>
        <v>12.442652190178073</v>
      </c>
      <c r="AP100" s="86">
        <f>INDEX($AL$6:$AO$106,'1'!AL100,'Enter Information'!$B$86)</f>
        <v>10.272185937503099</v>
      </c>
    </row>
    <row r="101" spans="1:43" x14ac:dyDescent="0.4">
      <c r="A101" s="94">
        <f>'Enter Information'!E157</f>
        <v>2.7084829496578883E-2</v>
      </c>
      <c r="B101" s="89"/>
      <c r="D101" s="31">
        <v>95</v>
      </c>
      <c r="E101" s="32">
        <f>'7'!AP101</f>
        <v>7.6521839368989255</v>
      </c>
      <c r="F101" s="33">
        <f>E101*'Enter Information'!D312</f>
        <v>2.1538489752460261</v>
      </c>
      <c r="G101" s="33">
        <f>E101*'Enter Information'!E312</f>
        <v>5.4983349616528994</v>
      </c>
      <c r="H101" s="34">
        <f t="shared" si="15"/>
        <v>2.9417040670054591</v>
      </c>
      <c r="I101" s="34">
        <f t="shared" si="15"/>
        <v>6.5769985390309182</v>
      </c>
      <c r="J101" s="35">
        <v>0</v>
      </c>
      <c r="K101" s="35">
        <v>0</v>
      </c>
      <c r="L101" s="35">
        <f>(F101+H101)/2*'Enter Information'!C521</f>
        <v>0.612638342269896</v>
      </c>
      <c r="M101" s="35">
        <f>(G101+I101)/2*'Enter Information'!D521</f>
        <v>1.3404827719109107</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2.2836495428959966</v>
      </c>
      <c r="S101" s="287">
        <f>(I101-M101+Q101*'Enter Information'!E312)*'Enter Information'!C$791</f>
        <v>5.1344050581951741</v>
      </c>
      <c r="T101" s="38">
        <f t="shared" si="12"/>
        <v>7.4180546010911712</v>
      </c>
      <c r="AK101" s="87">
        <v>96</v>
      </c>
      <c r="AL101" s="40">
        <f t="shared" si="13"/>
        <v>7.4180546010911712</v>
      </c>
      <c r="AM101" s="86">
        <f>T101*'Enter Information'!E$751*((Y$26/AJ$25)/('1'!Z$26/'1'!AK$25))+T101*(1-'Enter Information'!E$751)</f>
        <v>7.4297819812453447</v>
      </c>
      <c r="AN101" s="40">
        <f t="shared" si="14"/>
        <v>7.4180546010911712</v>
      </c>
      <c r="AO101" s="86">
        <f>T101*'Enter Information'!E$751*Y$26/AJ$25+T101*(1-'Enter Information'!E$751)</f>
        <v>8.9996611825310495</v>
      </c>
      <c r="AP101" s="86">
        <f>INDEX($AL$6:$AO$106,'1'!AL101,'Enter Information'!$B$86)</f>
        <v>7.4297819812453447</v>
      </c>
    </row>
    <row r="102" spans="1:43" x14ac:dyDescent="0.4">
      <c r="A102" s="94">
        <f>'Enter Information'!E158</f>
        <v>1.8459037352126458E-2</v>
      </c>
      <c r="B102" s="89"/>
      <c r="D102" s="31">
        <v>96</v>
      </c>
      <c r="E102" s="32">
        <f>'7'!AP102</f>
        <v>5.8172671130458671</v>
      </c>
      <c r="F102" s="33">
        <f>E102*'Enter Information'!D313</f>
        <v>1.6713140230726049</v>
      </c>
      <c r="G102" s="33">
        <f>E102*'Enter Information'!E313</f>
        <v>4.1459530899732622</v>
      </c>
      <c r="H102" s="34">
        <f t="shared" si="15"/>
        <v>2.1538489752460261</v>
      </c>
      <c r="I102" s="34">
        <f t="shared" si="15"/>
        <v>5.4983349616528994</v>
      </c>
      <c r="J102" s="35">
        <v>0</v>
      </c>
      <c r="K102" s="35">
        <v>0</v>
      </c>
      <c r="L102" s="35">
        <f>(F102+H102)/2*'Enter Information'!C522</f>
        <v>0.49346515259809504</v>
      </c>
      <c r="M102" s="35">
        <f>(G102+I102)/2*'Enter Information'!D522</f>
        <v>1.1725525413167088</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1.6280067656967305</v>
      </c>
      <c r="S102" s="287">
        <f>(I102-M102+Q102*'Enter Information'!E313)*'Enter Information'!C$791</f>
        <v>4.2414307771369879</v>
      </c>
      <c r="T102" s="38">
        <f>SUM(R102:S102)</f>
        <v>5.8694375428337189</v>
      </c>
      <c r="AK102" s="87">
        <v>97</v>
      </c>
      <c r="AL102" s="40">
        <f t="shared" si="13"/>
        <v>5.8694375428337189</v>
      </c>
      <c r="AM102" s="86">
        <f>T102*'Enter Information'!E$751*((Y$26/AJ$25)/('1'!Z$26/'1'!AK$25))+T102*(1-'Enter Information'!E$751)</f>
        <v>5.8787166771967723</v>
      </c>
      <c r="AN102" s="40">
        <f t="shared" si="14"/>
        <v>5.8694375428337189</v>
      </c>
      <c r="AO102" s="86">
        <f>T102*'Enter Information'!E$751*Y$26/AJ$25+T102*(1-'Enter Information'!E$751)</f>
        <v>7.1208628216029801</v>
      </c>
      <c r="AP102" s="86">
        <f>INDEX($AL$6:$AO$106,'1'!AL102,'Enter Information'!$B$86)</f>
        <v>5.8787166771967723</v>
      </c>
    </row>
    <row r="103" spans="1:43" x14ac:dyDescent="0.4">
      <c r="A103" s="94">
        <f>'Enter Information'!E159</f>
        <v>1.0598754666056363E-2</v>
      </c>
      <c r="B103" s="89"/>
      <c r="D103" s="31">
        <v>97</v>
      </c>
      <c r="E103" s="32">
        <f>'7'!AP103</f>
        <v>4.8247865916092074</v>
      </c>
      <c r="F103" s="33">
        <f>E103*'Enter Information'!D314</f>
        <v>1.2430202238993193</v>
      </c>
      <c r="G103" s="33">
        <f>E103*'Enter Information'!E314</f>
        <v>3.5817663677098883</v>
      </c>
      <c r="H103" s="34">
        <f t="shared" si="15"/>
        <v>1.6713140230726049</v>
      </c>
      <c r="I103" s="34">
        <f t="shared" si="15"/>
        <v>4.1459530899732622</v>
      </c>
      <c r="J103" s="35">
        <v>0</v>
      </c>
      <c r="K103" s="35">
        <v>0</v>
      </c>
      <c r="L103" s="35">
        <f>(F103+H103)/2*'Enter Information'!C523</f>
        <v>0.40525274871268091</v>
      </c>
      <c r="M103" s="35">
        <f>(G103+I103)/2*'Enter Information'!D523</f>
        <v>1.0215272351111357</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1.2413734055524039</v>
      </c>
      <c r="S103" s="287">
        <f>(I103-M103+Q103*'Enter Information'!E314)*'Enter Information'!C$791</f>
        <v>3.0635003553102531</v>
      </c>
      <c r="T103" s="38">
        <f>SUM(R103:S103)</f>
        <v>4.3048737608626571</v>
      </c>
      <c r="AK103" s="87">
        <v>98</v>
      </c>
      <c r="AL103" s="40">
        <f t="shared" si="13"/>
        <v>4.3048737608626571</v>
      </c>
      <c r="AM103" s="86">
        <f>T103*'Enter Information'!E$751*((Y$26/AJ$25)/('1'!Z$26/'1'!AK$25))+T103*(1-'Enter Information'!E$751)</f>
        <v>4.3116794388772055</v>
      </c>
      <c r="AN103" s="40">
        <f t="shared" si="14"/>
        <v>4.3048737608626571</v>
      </c>
      <c r="AO103" s="86">
        <f>T103*'Enter Information'!E$751*Y$26/AJ$25+T103*(1-'Enter Information'!E$751)</f>
        <v>5.2227177292053408</v>
      </c>
      <c r="AP103" s="86">
        <f>INDEX($AL$6:$AO$106,'1'!AL103,'Enter Information'!$B$86)</f>
        <v>4.3116794388772055</v>
      </c>
    </row>
    <row r="104" spans="1:43" x14ac:dyDescent="0.4">
      <c r="A104" s="94">
        <f>'Enter Information'!E160</f>
        <v>7.9234174867614214E-3</v>
      </c>
      <c r="B104" s="89"/>
      <c r="D104" s="31">
        <v>98</v>
      </c>
      <c r="E104" s="32">
        <f>'7'!AP104</f>
        <v>3.0434324682421461</v>
      </c>
      <c r="F104" s="33">
        <f>E104*'Enter Information'!D315</f>
        <v>0.77601465325696151</v>
      </c>
      <c r="G104" s="33">
        <f>E104*'Enter Information'!E315</f>
        <v>2.2674178149851847</v>
      </c>
      <c r="H104" s="34">
        <f t="shared" si="15"/>
        <v>1.2430202238993193</v>
      </c>
      <c r="I104" s="34">
        <f t="shared" si="15"/>
        <v>3.5817663677098883</v>
      </c>
      <c r="J104" s="35">
        <v>0</v>
      </c>
      <c r="K104" s="35">
        <v>0</v>
      </c>
      <c r="L104" s="35">
        <f>(F104+H104)/2*'Enter Information'!C524</f>
        <v>0.30341046616466011</v>
      </c>
      <c r="M104" s="35">
        <f>(G104+I104)/2*'Enter Information'!D524</f>
        <v>0.83409366445231736</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0.92128760943188726</v>
      </c>
      <c r="S104" s="287">
        <f>(I104-M104+Q104*'Enter Information'!E315)*'Enter Information'!C$791</f>
        <v>2.6940937931386104</v>
      </c>
      <c r="T104" s="38">
        <f>SUM(R104:S104)</f>
        <v>3.6153814025704976</v>
      </c>
      <c r="AK104" s="87">
        <v>99</v>
      </c>
      <c r="AL104" s="40">
        <f t="shared" si="13"/>
        <v>3.6153814025704976</v>
      </c>
      <c r="AM104" s="86">
        <f>T104*'Enter Information'!E$751*((Y$26/AJ$25)/('1'!Z$26/'1'!AK$25))+T104*(1-'Enter Information'!E$751)</f>
        <v>3.6210970456049987</v>
      </c>
      <c r="AN104" s="40">
        <f t="shared" si="14"/>
        <v>3.6153814025704976</v>
      </c>
      <c r="AO104" s="86">
        <f>T104*'Enter Information'!E$751*Y$26/AJ$25+T104*(1-'Enter Information'!E$751)</f>
        <v>4.3862184114919103</v>
      </c>
      <c r="AP104" s="86">
        <f>INDEX($AL$6:$AO$106,'1'!AL104,'Enter Information'!$B$86)</f>
        <v>3.6210970456049987</v>
      </c>
    </row>
    <row r="105" spans="1:43" x14ac:dyDescent="0.4">
      <c r="A105" s="94">
        <f>'Enter Information'!E161</f>
        <v>5.7215913126514245E-3</v>
      </c>
      <c r="B105" s="89"/>
      <c r="D105" s="31">
        <v>99</v>
      </c>
      <c r="E105" s="32">
        <f>'7'!AP105</f>
        <v>2.3625897643357816</v>
      </c>
      <c r="F105" s="33">
        <f>E105*'Enter Information'!D316</f>
        <v>0.58005652145071607</v>
      </c>
      <c r="G105" s="33">
        <f>E105*'Enter Information'!E316</f>
        <v>1.7825332428850658</v>
      </c>
      <c r="H105" s="34">
        <f t="shared" si="15"/>
        <v>0.77601465325696151</v>
      </c>
      <c r="I105" s="34">
        <f t="shared" si="15"/>
        <v>2.2674178149851847</v>
      </c>
      <c r="J105" s="35">
        <v>0</v>
      </c>
      <c r="K105" s="35">
        <v>0</v>
      </c>
      <c r="L105" s="35">
        <f>(F105+H105)/2*'Enter Information'!C525</f>
        <v>0.22063278012493917</v>
      </c>
      <c r="M105" s="35">
        <f>(G105+I105)/2*'Enter Information'!D525</f>
        <v>0.61761753632521321</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0.54455206963069502</v>
      </c>
      <c r="S105" s="287">
        <f>(I105-M105+Q105*'Enter Information'!E316)*'Enter Information'!C$791</f>
        <v>1.6176295980910085</v>
      </c>
      <c r="T105" s="38">
        <f>SUM(R105:S105)</f>
        <v>2.1621816677217036</v>
      </c>
      <c r="AK105" s="87">
        <v>100</v>
      </c>
      <c r="AL105" s="40">
        <f t="shared" si="13"/>
        <v>2.1621816677217036</v>
      </c>
      <c r="AM105" s="86">
        <f>T105*'Enter Information'!E$751*((Y$26/AJ$25)/('1'!Z$26/'1'!AK$25))+T105*(1-'Enter Information'!E$751)</f>
        <v>2.1655999124965573</v>
      </c>
      <c r="AN105" s="40">
        <f t="shared" si="14"/>
        <v>2.1621816677217036</v>
      </c>
      <c r="AO105" s="86">
        <f>T105*'Enter Information'!E$751*Y$26/AJ$25+T105*(1-'Enter Information'!E$751)</f>
        <v>2.6231813421423085</v>
      </c>
      <c r="AP105" s="86">
        <f>INDEX($AL$6:$AO$106,'1'!AL105,'Enter Information'!$B$86)</f>
        <v>2.1655999124965573</v>
      </c>
    </row>
    <row r="106" spans="1:43" x14ac:dyDescent="0.4">
      <c r="A106" s="94">
        <f>'Enter Information'!E162</f>
        <v>9.2729238515385157E-3</v>
      </c>
      <c r="B106" s="89"/>
      <c r="D106" s="31">
        <v>100</v>
      </c>
      <c r="E106" s="32">
        <f>'7'!AP106</f>
        <v>1.6442722061807296</v>
      </c>
      <c r="F106" s="33">
        <f>E106*'Enter Information'!D317</f>
        <v>0.38343028467533607</v>
      </c>
      <c r="G106" s="33">
        <f>E106*'Enter Information'!E317</f>
        <v>1.2608419215053936</v>
      </c>
      <c r="H106" s="34">
        <f t="shared" si="15"/>
        <v>0.58005652145071607</v>
      </c>
      <c r="I106" s="34">
        <f t="shared" si="15"/>
        <v>1.7825332428850658</v>
      </c>
      <c r="J106" s="35">
        <v>0</v>
      </c>
      <c r="K106" s="35">
        <v>0</v>
      </c>
      <c r="L106" s="35">
        <f>(F106+H106)/2*'Enter Information'!C526</f>
        <v>0.16848975522129339</v>
      </c>
      <c r="M106" s="35">
        <f>(G106+I106)/2*'Enter Information'!D526</f>
        <v>0.49390935542892767</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0.40354132027670275</v>
      </c>
      <c r="S106" s="287">
        <f>(I106-M106+Q106*'Enter Information'!E317)*'Enter Information'!C$791</f>
        <v>1.2634960535036801</v>
      </c>
      <c r="T106" s="38">
        <f>SUM(R106:S106)</f>
        <v>1.6670373737803827</v>
      </c>
      <c r="AK106" s="87">
        <v>101</v>
      </c>
      <c r="AL106" s="40">
        <f t="shared" si="13"/>
        <v>1.6670373737803827</v>
      </c>
      <c r="AM106" s="86">
        <f>T106*'Enter Information'!E$751*((Y$26/AJ$25)/('1'!Z$26/'1'!AK$25))+T106*(1-'Enter Information'!E$751)</f>
        <v>1.6696728330840473</v>
      </c>
      <c r="AN106" s="40">
        <f t="shared" si="14"/>
        <v>1.6670373737803827</v>
      </c>
      <c r="AO106" s="86">
        <f>T106*'Enter Information'!E$751*Y$26/AJ$25+T106*(1-'Enter Information'!E$751)</f>
        <v>2.0224671223683037</v>
      </c>
      <c r="AP106" s="86">
        <f>INDEX($AL$6:$AO$108,'1'!AL106,'Enter Information'!$B$86)</f>
        <v>1.6696728330840473</v>
      </c>
    </row>
    <row r="107" spans="1:43" x14ac:dyDescent="0.4">
      <c r="A107" s="95">
        <f>SUM(A91:A106)</f>
        <v>0.99999999999999989</v>
      </c>
      <c r="D107" s="72"/>
      <c r="E107" s="81">
        <f>SUM(E6:E106)</f>
        <v>7443.018838983141</v>
      </c>
      <c r="F107" s="81"/>
      <c r="G107" s="81"/>
      <c r="H107" s="73"/>
      <c r="J107" s="74"/>
      <c r="K107" s="74"/>
      <c r="L107" s="75"/>
      <c r="N107" s="76"/>
      <c r="Q107" s="77"/>
      <c r="R107" s="75"/>
      <c r="S107" s="75"/>
      <c r="AK107" s="87">
        <v>102</v>
      </c>
      <c r="AL107" s="84">
        <f>SUM(AL6:AL106)</f>
        <v>7411.5270144051019</v>
      </c>
      <c r="AM107" s="84">
        <f>SUM(AM6:AM106)</f>
        <v>7427.1884034993018</v>
      </c>
      <c r="AN107" s="84">
        <f>SUM(AN6:AN106)</f>
        <v>7411.5270144051019</v>
      </c>
      <c r="AO107" s="84">
        <f>SUM(AO6:AO106)</f>
        <v>9523.6915166416347</v>
      </c>
      <c r="AP107" s="84">
        <f>INDEX($AL$6:$AO$108,AK107,'Enter Information'!$B$86)</f>
        <v>7427.1884034993018</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2577.7499980384741</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Information'!H8+8</f>
        <v>2026</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Information'!J602</f>
        <v>0</v>
      </c>
      <c r="O3" s="82">
        <f>'Enter Information'!K602</f>
        <v>0</v>
      </c>
      <c r="P3" s="82">
        <f>'Enter Information'!L602</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'8'!AP6</f>
        <v>85.715027553509287</v>
      </c>
      <c r="F6" s="33">
        <f>E6*'Enter Information'!D217</f>
        <v>43.982273449281337</v>
      </c>
      <c r="G6" s="33">
        <f>E6*'Enter Information'!E217</f>
        <v>41.732754104227951</v>
      </c>
      <c r="H6" s="34">
        <f>SUM($J6:$J106)</f>
        <v>47.345713749663048</v>
      </c>
      <c r="I6" s="34">
        <f>SUM($K6:$K106)</f>
        <v>44.924167735038672</v>
      </c>
      <c r="J6" s="35">
        <v>0</v>
      </c>
      <c r="K6" s="35">
        <v>0</v>
      </c>
      <c r="L6" s="35">
        <f>(F6+H6)/2*'Enter Information'!C426</f>
        <v>0.11735646355064352</v>
      </c>
      <c r="M6" s="35">
        <f>(G6+I6)/2*'Enter Information'!D426</f>
        <v>0.10268845237953096</v>
      </c>
      <c r="N6" s="36">
        <f>'Enter Information'!O$594/5</f>
        <v>116.6</v>
      </c>
      <c r="O6" s="36">
        <f>'Enter Information'!P$594/5</f>
        <v>410.4</v>
      </c>
      <c r="P6" s="36">
        <f>'Enter Information'!Q$594/5</f>
        <v>1467.6</v>
      </c>
      <c r="Q6" s="37">
        <f t="shared" ref="Q6:Q37" si="0">N$3/N$5*N6+O$3/O$5*O6+P$3/P$5*P6</f>
        <v>0</v>
      </c>
      <c r="R6" s="287">
        <f>(H6-L6+Q6*'Enter Information'!D217)*'Enter Information'!C$774</f>
        <v>45.200242311412183</v>
      </c>
      <c r="S6" s="287">
        <f>(I6-M6+Q6*'Enter Information'!E217)*'Enter Information'!C$774</f>
        <v>42.896722239540324</v>
      </c>
      <c r="T6" s="38">
        <f>SUM(R6:S6)</f>
        <v>88.096964550952507</v>
      </c>
      <c r="V6" s="30" t="s">
        <v>646</v>
      </c>
      <c r="W6" s="38">
        <f>SUM(R6:R10)</f>
        <v>199.27149716637686</v>
      </c>
      <c r="X6" s="38">
        <f>SUM(S6:S10)</f>
        <v>189.04712977991818</v>
      </c>
      <c r="Y6" s="38">
        <f>SUM(T6:T10)*Z7</f>
        <v>386.5645916497964</v>
      </c>
      <c r="Z6" s="619">
        <f>'Enter Information'!U11</f>
        <v>0.95705726196628493</v>
      </c>
      <c r="AA6"/>
      <c r="AB6"/>
      <c r="AD6" s="39" t="s">
        <v>776</v>
      </c>
      <c r="AE6" s="38">
        <f>$Y6*'Enter Information'!$E734*'Enter Information'!P691</f>
        <v>0</v>
      </c>
      <c r="AF6" s="38">
        <f>$Y6*'Enter Information'!$E734*'Enter Information'!Q691</f>
        <v>310.92425436796174</v>
      </c>
      <c r="AG6" s="38">
        <f>$Y6*'Enter Information'!$E734*'Enter Information'!R691</f>
        <v>49.058722454865055</v>
      </c>
      <c r="AH6" s="38">
        <f>$Y6*'Enter Information'!$E734*'Enter Information'!S691</f>
        <v>0</v>
      </c>
      <c r="AI6" s="38">
        <f>$Y6*'Enter Information'!$E734*'Enter Information'!T691</f>
        <v>24.675369329976771</v>
      </c>
      <c r="AJ6" s="38">
        <f>SUM(AE6:AI6)</f>
        <v>384.65834615280357</v>
      </c>
      <c r="AK6" s="87">
        <v>1</v>
      </c>
      <c r="AL6" s="86">
        <f>T6</f>
        <v>88.096964550952507</v>
      </c>
      <c r="AM6" s="86">
        <f>T6*'Enter Information'!E$734*((Y$26/AJ$25)/('1'!Z$26/'1'!AK$25))+T6*(1-'Enter Information'!E$734)</f>
        <v>88.325625145448612</v>
      </c>
      <c r="AN6" s="86">
        <f>T6</f>
        <v>88.096964550952507</v>
      </c>
      <c r="AO6" s="86">
        <f>T6*'Enter Information'!E$734*Y$26/AJ$25+T6*(1-'Enter Information'!E$734)</f>
        <v>113.98383348633607</v>
      </c>
      <c r="AP6" s="86">
        <f>INDEX($AL$6:$AO$106,'1'!AL6,'Enter Information'!$B$86)</f>
        <v>88.325625145448612</v>
      </c>
      <c r="AQ6" s="41"/>
      <c r="AR6" s="42" t="s">
        <v>770</v>
      </c>
      <c r="AS6" s="43">
        <f>AE27*AP108/100</f>
        <v>699.60456796409619</v>
      </c>
    </row>
    <row r="7" spans="1:67" x14ac:dyDescent="0.4">
      <c r="A7" s="1"/>
      <c r="B7" s="1"/>
      <c r="D7" s="31">
        <v>1</v>
      </c>
      <c r="E7" s="32">
        <f>'8'!AP7</f>
        <v>80.245819606096731</v>
      </c>
      <c r="F7" s="33">
        <f>E7*'Enter Information'!D218</f>
        <v>41.25977476089632</v>
      </c>
      <c r="G7" s="33">
        <f>E7*'Enter Information'!E218</f>
        <v>38.986044845200411</v>
      </c>
      <c r="H7" s="34">
        <f>F6</f>
        <v>43.982273449281337</v>
      </c>
      <c r="I7" s="34">
        <f t="shared" ref="I7:I70" si="1">G6</f>
        <v>41.732754104227951</v>
      </c>
      <c r="J7" s="35">
        <v>0</v>
      </c>
      <c r="K7" s="35">
        <v>0</v>
      </c>
      <c r="L7" s="35">
        <f>(F7+H7)/2*'Enter Information'!C427</f>
        <v>8.0979945799668773E-3</v>
      </c>
      <c r="M7" s="35">
        <f>(G7+I7)/2*'Enter Information'!D427</f>
        <v>6.861097910701411E-3</v>
      </c>
      <c r="N7" s="36">
        <f>'Enter Information'!O$594/5</f>
        <v>116.6</v>
      </c>
      <c r="O7" s="36">
        <f>'Enter Information'!P$594/5</f>
        <v>410.4</v>
      </c>
      <c r="P7" s="36">
        <f>'Enter Information'!Q$594/5</f>
        <v>1467.6</v>
      </c>
      <c r="Q7" s="37">
        <f t="shared" si="0"/>
        <v>0</v>
      </c>
      <c r="R7" s="287">
        <f>(H7-L7+Q7*'Enter Information'!D218)*'Enter Information'!C$774</f>
        <v>42.085803957901504</v>
      </c>
      <c r="S7" s="287">
        <f>(I7-M7+Q7*'Enter Information'!E218)*'Enter Information'!C$774</f>
        <v>39.934068913724147</v>
      </c>
      <c r="T7" s="38">
        <f t="shared" ref="T7:T70" si="2">SUM(R7:S7)</f>
        <v>82.019872871625651</v>
      </c>
      <c r="V7" s="44" t="s">
        <v>647</v>
      </c>
      <c r="W7" s="38">
        <f>SUM(R11:R15)</f>
        <v>169.41163367288772</v>
      </c>
      <c r="X7" s="38">
        <f>SUM(S11:S15)</f>
        <v>160.84649169956381</v>
      </c>
      <c r="Y7" s="38">
        <f>SUM(T11:T15)*Z8</f>
        <v>329.75895867593778</v>
      </c>
      <c r="Z7" s="619">
        <f>'Enter Information'!U12</f>
        <v>0.99548299984913891</v>
      </c>
      <c r="AA7"/>
      <c r="AB7"/>
      <c r="AD7" s="39" t="s">
        <v>777</v>
      </c>
      <c r="AE7" s="38">
        <f>$Y7*'Enter Information'!$E735*'Enter Information'!P692</f>
        <v>0</v>
      </c>
      <c r="AF7" s="38">
        <f>$Y7*'Enter Information'!$E735*'Enter Information'!Q692</f>
        <v>251.39117421189621</v>
      </c>
      <c r="AG7" s="38">
        <f>$Y7*'Enter Information'!$E735*'Enter Information'!R692</f>
        <v>58.192744199838152</v>
      </c>
      <c r="AH7" s="38">
        <f>$Y7*'Enter Information'!$E735*'Enter Information'!S692</f>
        <v>0</v>
      </c>
      <c r="AI7" s="38">
        <f>$Y7*'Enter Information'!$E735*'Enter Information'!T692</f>
        <v>19.952855676662061</v>
      </c>
      <c r="AJ7" s="38">
        <f t="shared" ref="AJ7:AJ22" si="3">SUM(AE7:AI7)</f>
        <v>329.53677408839644</v>
      </c>
      <c r="AK7" s="87">
        <v>2</v>
      </c>
      <c r="AL7" s="40">
        <f t="shared" ref="AL7:AL70" si="4">T7</f>
        <v>82.019872871625651</v>
      </c>
      <c r="AM7" s="86">
        <f>T7*'Enter Information'!E$734*((Y$26/AJ$25)/('1'!Z$26/'1'!AK$25))+T7*(1-'Enter Information'!E$734)</f>
        <v>82.232760035070129</v>
      </c>
      <c r="AN7" s="40">
        <f t="shared" ref="AN7:AN70" si="5">T7</f>
        <v>82.019872871625651</v>
      </c>
      <c r="AO7" s="86">
        <f>T7*'Enter Information'!E$734*Y$26/AJ$25+T7*(1-'Enter Information'!E$734)</f>
        <v>106.12101767209811</v>
      </c>
      <c r="AP7" s="86">
        <f>INDEX($AL$6:$AO$106,'1'!AL7,'Enter Information'!$B$86)</f>
        <v>82.232760035070129</v>
      </c>
      <c r="AQ7" s="41"/>
      <c r="AR7" s="42" t="s">
        <v>774</v>
      </c>
      <c r="AS7" s="43">
        <f>AF27*AP108/100</f>
        <v>822.00905251548795</v>
      </c>
    </row>
    <row r="8" spans="1:67" x14ac:dyDescent="0.4">
      <c r="A8" s="1"/>
      <c r="B8" s="1"/>
      <c r="D8" s="31">
        <v>2</v>
      </c>
      <c r="E8" s="32">
        <f>'8'!AP8</f>
        <v>75.633250927970749</v>
      </c>
      <c r="F8" s="33">
        <f>E8*'Enter Information'!D219</f>
        <v>38.757736773360534</v>
      </c>
      <c r="G8" s="33">
        <f>E8*'Enter Information'!E219</f>
        <v>36.875514154610215</v>
      </c>
      <c r="H8" s="34">
        <f t="shared" ref="H8:I71" si="6">F7</f>
        <v>41.25977476089632</v>
      </c>
      <c r="I8" s="34">
        <f t="shared" si="1"/>
        <v>38.986044845200411</v>
      </c>
      <c r="J8" s="35">
        <v>0</v>
      </c>
      <c r="K8" s="35">
        <v>0</v>
      </c>
      <c r="L8" s="35">
        <f>(F8+H8)/2*'Enter Information'!C428</f>
        <v>4.8010506920554115E-3</v>
      </c>
      <c r="M8" s="35">
        <f>(G8+I8)/2*'Enter Information'!D428</f>
        <v>3.7930779499905313E-3</v>
      </c>
      <c r="N8" s="36">
        <f>'Enter Information'!O$594/5</f>
        <v>116.6</v>
      </c>
      <c r="O8" s="36">
        <f>'Enter Information'!P$594/5</f>
        <v>410.4</v>
      </c>
      <c r="P8" s="36">
        <f>'Enter Information'!Q$594/5</f>
        <v>1467.6</v>
      </c>
      <c r="Q8" s="37">
        <f t="shared" si="0"/>
        <v>0</v>
      </c>
      <c r="R8" s="287">
        <f>(H8-L8+Q8*'Enter Information'!D219)*'Enter Information'!C$774</f>
        <v>39.483372181579163</v>
      </c>
      <c r="S8" s="287">
        <f>(I8-M8+Q8*'Enter Information'!E219)*'Enter Information'!C$774</f>
        <v>37.308247141645055</v>
      </c>
      <c r="T8" s="38">
        <f t="shared" si="2"/>
        <v>76.791619323224211</v>
      </c>
      <c r="V8" s="45" t="s">
        <v>648</v>
      </c>
      <c r="W8" s="38">
        <f>SUM(R16:R20)</f>
        <v>171.27960351895052</v>
      </c>
      <c r="X8" s="38">
        <f>SUM(S16:S20)</f>
        <v>162.37379303976525</v>
      </c>
      <c r="Y8" s="38">
        <f>SUM(T16:T20)*Z9</f>
        <v>334.364435751298</v>
      </c>
      <c r="Z8" s="619">
        <f>'Enter Information'!U13</f>
        <v>0.99848855589563212</v>
      </c>
      <c r="AA8"/>
      <c r="AB8"/>
      <c r="AD8" s="39" t="s">
        <v>778</v>
      </c>
      <c r="AE8" s="38">
        <f>$Y8*'Enter Information'!$E736*'Enter Information'!P693</f>
        <v>0</v>
      </c>
      <c r="AF8" s="38">
        <f>$Y8*'Enter Information'!$E736*'Enter Information'!Q693</f>
        <v>234.40493467261646</v>
      </c>
      <c r="AG8" s="38">
        <f>$Y8*'Enter Information'!$E736*'Enter Information'!R693</f>
        <v>77.632633446743171</v>
      </c>
      <c r="AH8" s="38">
        <f>$Y8*'Enter Information'!$E736*'Enter Information'!S693</f>
        <v>0</v>
      </c>
      <c r="AI8" s="38">
        <f>$Y8*'Enter Information'!$E736*'Enter Information'!T693</f>
        <v>20.93555802288877</v>
      </c>
      <c r="AJ8" s="38">
        <f t="shared" si="3"/>
        <v>332.97312614224842</v>
      </c>
      <c r="AK8" s="87">
        <v>3</v>
      </c>
      <c r="AL8" s="40">
        <f t="shared" si="4"/>
        <v>76.791619323224211</v>
      </c>
      <c r="AM8" s="86">
        <f>T8*'Enter Information'!E$734*((Y$26/AJ$25)/('1'!Z$26/'1'!AK$25))+T8*(1-'Enter Information'!E$734)</f>
        <v>76.990936262420348</v>
      </c>
      <c r="AN8" s="40">
        <f t="shared" si="5"/>
        <v>76.791619323224211</v>
      </c>
      <c r="AO8" s="86">
        <f>T8*'Enter Information'!E$734*Y$26/AJ$25+T8*(1-'Enter Information'!E$734)</f>
        <v>99.356466987259637</v>
      </c>
      <c r="AP8" s="86">
        <f>INDEX($AL$6:$AO$106,'1'!AL8,'Enter Information'!$B$86)</f>
        <v>76.990936262420348</v>
      </c>
      <c r="AQ8" s="41"/>
      <c r="AR8" s="42" t="s">
        <v>771</v>
      </c>
      <c r="AS8" s="43">
        <f>AG27*AP108/100</f>
        <v>298.61945489365257</v>
      </c>
    </row>
    <row r="9" spans="1:67" x14ac:dyDescent="0.4">
      <c r="A9" s="1"/>
      <c r="B9" s="1"/>
      <c r="D9" s="31">
        <v>3</v>
      </c>
      <c r="E9" s="32">
        <f>'8'!AP9</f>
        <v>72.13501176102038</v>
      </c>
      <c r="F9" s="33">
        <f>E9*'Enter Information'!D220</f>
        <v>37.005272411763791</v>
      </c>
      <c r="G9" s="33">
        <f>E9*'Enter Information'!E220</f>
        <v>35.129739349256589</v>
      </c>
      <c r="H9" s="34">
        <f t="shared" si="6"/>
        <v>38.757736773360534</v>
      </c>
      <c r="I9" s="34">
        <f t="shared" si="1"/>
        <v>36.875514154610215</v>
      </c>
      <c r="J9" s="35">
        <v>0</v>
      </c>
      <c r="K9" s="35">
        <v>0</v>
      </c>
      <c r="L9" s="35">
        <f>(F9+H9)/2*'Enter Information'!C429</f>
        <v>4.1669655051818381E-3</v>
      </c>
      <c r="M9" s="35">
        <f>(G9+I9)/2*'Enter Information'!D429</f>
        <v>2.8802101401546728E-3</v>
      </c>
      <c r="N9" s="36">
        <f>'Enter Information'!O$594/5</f>
        <v>116.6</v>
      </c>
      <c r="O9" s="36">
        <f>'Enter Information'!P$594/5</f>
        <v>410.4</v>
      </c>
      <c r="P9" s="36">
        <f>'Enter Information'!Q$594/5</f>
        <v>1467.6</v>
      </c>
      <c r="Q9" s="37">
        <f t="shared" si="0"/>
        <v>0</v>
      </c>
      <c r="R9" s="287">
        <f>(H9-L9+Q9*'Enter Information'!D220)*'Enter Information'!C$774</f>
        <v>37.089385411725324</v>
      </c>
      <c r="S9" s="287">
        <f>(I9-M9+Q9*'Enter Information'!E220)*'Enter Information'!C$774</f>
        <v>35.28922208437961</v>
      </c>
      <c r="T9" s="38">
        <f t="shared" si="2"/>
        <v>72.378607496104934</v>
      </c>
      <c r="V9" s="30" t="s">
        <v>649</v>
      </c>
      <c r="W9" s="38">
        <f>SUM(R21:R25)</f>
        <v>212.87653817597658</v>
      </c>
      <c r="X9" s="38">
        <f>SUM(S21:S25)</f>
        <v>204.87366941047833</v>
      </c>
      <c r="Y9" s="38">
        <f>SUM(T21:T25)*Z10</f>
        <v>420.66191610056529</v>
      </c>
      <c r="Z9" s="619">
        <f>'Enter Information'!U14</f>
        <v>1.002131071345042</v>
      </c>
      <c r="AA9"/>
      <c r="AB9"/>
      <c r="AD9" s="39" t="s">
        <v>779</v>
      </c>
      <c r="AE9" s="38">
        <f>$Y9*'Enter Information'!$E737*'Enter Information'!P694</f>
        <v>6.2446897587367349</v>
      </c>
      <c r="AF9" s="38">
        <f>$Y9*'Enter Information'!$E737*'Enter Information'!Q694</f>
        <v>249.28619190168763</v>
      </c>
      <c r="AG9" s="38">
        <f>$Y9*'Enter Information'!$E737*'Enter Information'!R694</f>
        <v>96.541992036528498</v>
      </c>
      <c r="AH9" s="38">
        <f>$Y9*'Enter Information'!$E737*'Enter Information'!S694</f>
        <v>8.7061003205745724</v>
      </c>
      <c r="AI9" s="38">
        <f>$Y9*'Enter Information'!$E737*'Enter Information'!T694</f>
        <v>56.202207828630613</v>
      </c>
      <c r="AJ9" s="38">
        <f t="shared" si="3"/>
        <v>416.98118184615805</v>
      </c>
      <c r="AK9" s="87">
        <v>4</v>
      </c>
      <c r="AL9" s="40">
        <f t="shared" si="4"/>
        <v>72.378607496104934</v>
      </c>
      <c r="AM9" s="86">
        <f>T9*'Enter Information'!E$734*((Y$26/AJ$25)/('1'!Z$26/'1'!AK$25))+T9*(1-'Enter Information'!E$734)</f>
        <v>72.566470216497379</v>
      </c>
      <c r="AN9" s="40">
        <f t="shared" si="5"/>
        <v>72.378607496104934</v>
      </c>
      <c r="AO9" s="86">
        <f>T9*'Enter Information'!E$734*Y$26/AJ$25+T9*(1-'Enter Information'!E$734)</f>
        <v>93.64671287893654</v>
      </c>
      <c r="AP9" s="86">
        <f>INDEX($AL$6:$AO$106,'1'!AL9,'Enter Information'!$B$86)</f>
        <v>72.566470216497379</v>
      </c>
      <c r="AQ9" s="41"/>
      <c r="AR9" s="42" t="s">
        <v>772</v>
      </c>
      <c r="AS9" s="43">
        <f>AH27*AP108/100</f>
        <v>45.622500505283845</v>
      </c>
    </row>
    <row r="10" spans="1:67" ht="12.75" customHeight="1" x14ac:dyDescent="0.4">
      <c r="A10" s="1"/>
      <c r="B10" s="1"/>
      <c r="D10" s="31">
        <v>4</v>
      </c>
      <c r="E10" s="32">
        <f>'8'!AP10</f>
        <v>69.153051141188328</v>
      </c>
      <c r="F10" s="33">
        <f>E10*'Enter Information'!D221</f>
        <v>35.537700687638058</v>
      </c>
      <c r="G10" s="33">
        <f>E10*'Enter Information'!E221</f>
        <v>33.615350453550271</v>
      </c>
      <c r="H10" s="34">
        <f t="shared" si="6"/>
        <v>37.005272411763791</v>
      </c>
      <c r="I10" s="34">
        <f t="shared" si="1"/>
        <v>35.129739349256589</v>
      </c>
      <c r="J10" s="35">
        <v>0</v>
      </c>
      <c r="K10" s="35">
        <v>0</v>
      </c>
      <c r="L10" s="35">
        <f>(F10+H10)/2*'Enter Information'!C430</f>
        <v>3.6271486549700927E-3</v>
      </c>
      <c r="M10" s="35">
        <f>(G10+I10)/2*'Enter Information'!D430</f>
        <v>2.4060781430982397E-3</v>
      </c>
      <c r="N10" s="36">
        <f>'Enter Information'!O$594/5</f>
        <v>116.6</v>
      </c>
      <c r="O10" s="36">
        <f>'Enter Information'!P$594/5</f>
        <v>410.4</v>
      </c>
      <c r="P10" s="36">
        <f>'Enter Information'!Q$594/5</f>
        <v>1467.6</v>
      </c>
      <c r="Q10" s="37">
        <f t="shared" si="0"/>
        <v>0</v>
      </c>
      <c r="R10" s="287">
        <f>(H10-L10+Q10*'Enter Information'!D221)*'Enter Information'!C$774</f>
        <v>35.412693303758687</v>
      </c>
      <c r="S10" s="287">
        <f>(I10-M10+Q10*'Enter Information'!E221)*'Enter Information'!C$774</f>
        <v>33.618869400629066</v>
      </c>
      <c r="T10" s="38">
        <f t="shared" si="2"/>
        <v>69.031562704387753</v>
      </c>
      <c r="V10" s="30" t="s">
        <v>650</v>
      </c>
      <c r="W10" s="38">
        <f>SUM(R26:R30)</f>
        <v>240.26543830169905</v>
      </c>
      <c r="X10" s="38">
        <f>SUM(S26:S30)</f>
        <v>234.64331850564145</v>
      </c>
      <c r="Y10" s="38">
        <f>SUM(T26:T30)*Z11</f>
        <v>470.78340650419375</v>
      </c>
      <c r="Z10" s="619">
        <f>'Enter Information'!U15</f>
        <v>1.0069699750263026</v>
      </c>
      <c r="AA10"/>
      <c r="AB10"/>
      <c r="AD10" s="39" t="s">
        <v>780</v>
      </c>
      <c r="AE10" s="38">
        <f>$Y10*'Enter Information'!$E738*'Enter Information'!P695</f>
        <v>47.800724111027201</v>
      </c>
      <c r="AF10" s="38">
        <f>$Y10*'Enter Information'!$E738*'Enter Information'!Q695</f>
        <v>193.19459328206827</v>
      </c>
      <c r="AG10" s="38">
        <f>$Y10*'Enter Information'!$E738*'Enter Information'!R695</f>
        <v>74.573725836674654</v>
      </c>
      <c r="AH10" s="38">
        <f>$Y10*'Enter Information'!$E738*'Enter Information'!S695</f>
        <v>18.078478990709005</v>
      </c>
      <c r="AI10" s="38">
        <f>$Y10*'Enter Information'!$E738*'Enter Information'!T695</f>
        <v>134.51614028680089</v>
      </c>
      <c r="AJ10" s="38">
        <f t="shared" si="3"/>
        <v>468.16366250728004</v>
      </c>
      <c r="AK10" s="87">
        <v>5</v>
      </c>
      <c r="AL10" s="40">
        <f t="shared" si="4"/>
        <v>69.031562704387753</v>
      </c>
      <c r="AM10" s="86">
        <f>T10*'Enter Information'!E$734*((Y$26/AJ$25)/('1'!Z$26/'1'!AK$25))+T10*(1-'Enter Information'!E$734)</f>
        <v>69.210737982984895</v>
      </c>
      <c r="AN10" s="40">
        <f t="shared" si="5"/>
        <v>69.031562704387753</v>
      </c>
      <c r="AO10" s="86">
        <f>T10*'Enter Information'!E$734*Y$26/AJ$25+T10*(1-'Enter Information'!E$734)</f>
        <v>89.316155087813712</v>
      </c>
      <c r="AP10" s="86">
        <f>INDEX($AL$6:$AO$106,'1'!AL10,'Enter Information'!$B$86)</f>
        <v>69.210737982984895</v>
      </c>
      <c r="AQ10" s="41"/>
      <c r="AR10" s="42" t="s">
        <v>946</v>
      </c>
      <c r="AS10" s="43">
        <f>AI27*AP108/100</f>
        <v>1471.6993626466867</v>
      </c>
    </row>
    <row r="11" spans="1:67" x14ac:dyDescent="0.4">
      <c r="A11" s="1"/>
      <c r="B11" s="1"/>
      <c r="D11" s="31">
        <v>5</v>
      </c>
      <c r="E11" s="32">
        <f>'8'!AP11</f>
        <v>69.369844403982199</v>
      </c>
      <c r="F11" s="33">
        <f>E11*'Enter Information'!D222</f>
        <v>35.731752736590323</v>
      </c>
      <c r="G11" s="33">
        <f>E11*'Enter Information'!E222</f>
        <v>33.638091667391876</v>
      </c>
      <c r="H11" s="34">
        <f t="shared" si="6"/>
        <v>35.537700687638058</v>
      </c>
      <c r="I11" s="34">
        <f t="shared" si="1"/>
        <v>33.615350453550271</v>
      </c>
      <c r="J11" s="35">
        <v>0</v>
      </c>
      <c r="K11" s="35">
        <v>0</v>
      </c>
      <c r="L11" s="35">
        <f>(F11+H11)/2*'Enter Information'!C431</f>
        <v>3.2071254040902772E-3</v>
      </c>
      <c r="M11" s="35">
        <f>(G11+I11)/2*'Enter Information'!D431</f>
        <v>2.0176032636282644E-3</v>
      </c>
      <c r="N11" s="36">
        <f>'Enter Information'!O$595/5</f>
        <v>73.2</v>
      </c>
      <c r="O11" s="36">
        <f>'Enter Information'!P$595/5</f>
        <v>267</v>
      </c>
      <c r="P11" s="36">
        <f>'Enter Information'!Q$595/5</f>
        <v>1379</v>
      </c>
      <c r="Q11" s="37">
        <f t="shared" si="0"/>
        <v>0</v>
      </c>
      <c r="R11" s="287">
        <f>(H11-L11+Q11*'Enter Information'!D222)*'Enter Information'!C$775</f>
        <v>35.373984249452583</v>
      </c>
      <c r="S11" s="287">
        <f>(I11-M11+Q11*'Enter Information'!E222)*'Enter Information'!C$775</f>
        <v>33.461501420730947</v>
      </c>
      <c r="T11" s="38">
        <f t="shared" si="2"/>
        <v>68.83548567018353</v>
      </c>
      <c r="V11" s="30" t="s">
        <v>651</v>
      </c>
      <c r="W11" s="38">
        <f>SUM(R31:R35)</f>
        <v>191.28936409244642</v>
      </c>
      <c r="X11" s="38">
        <f>SUM(S31:S35)</f>
        <v>195.19206034698141</v>
      </c>
      <c r="Y11" s="38">
        <f>SUM(T31:T35)*Z12</f>
        <v>391.11064385710409</v>
      </c>
      <c r="Z11" s="619">
        <f>'Enter Information'!U16</f>
        <v>0.99131338337309216</v>
      </c>
      <c r="AA11"/>
      <c r="AB11"/>
      <c r="AD11" s="39" t="s">
        <v>781</v>
      </c>
      <c r="AE11" s="38">
        <f>$Y11*'Enter Information'!$E739*'Enter Information'!P696</f>
        <v>91.657083909743136</v>
      </c>
      <c r="AF11" s="38">
        <f>$Y11*'Enter Information'!$E739*'Enter Information'!Q696</f>
        <v>139.53205761228506</v>
      </c>
      <c r="AG11" s="38">
        <f>$Y11*'Enter Information'!$E739*'Enter Information'!R696</f>
        <v>37.239293211128341</v>
      </c>
      <c r="AH11" s="38">
        <f>$Y11*'Enter Information'!$E739*'Enter Information'!S696</f>
        <v>11.558015926983332</v>
      </c>
      <c r="AI11" s="38">
        <f>$Y11*'Enter Information'!$E739*'Enter Information'!T696</f>
        <v>109.03734227376046</v>
      </c>
      <c r="AJ11" s="38">
        <f t="shared" si="3"/>
        <v>389.02379293390038</v>
      </c>
      <c r="AK11" s="87">
        <v>6</v>
      </c>
      <c r="AL11" s="40">
        <f t="shared" si="4"/>
        <v>68.83548567018353</v>
      </c>
      <c r="AM11" s="86">
        <f>T11*'Enter Information'!E$735*((Y$26/AJ$25)/('1'!Z$26/'1'!AK$25))+T11*(1-'Enter Information'!E$735)</f>
        <v>69.014916455816802</v>
      </c>
      <c r="AN11" s="40">
        <f t="shared" si="5"/>
        <v>68.83548567018353</v>
      </c>
      <c r="AO11" s="86">
        <f>T11*'Enter Information'!E$735*Y$26/AJ$25+T11*(1-'Enter Information'!E$735)</f>
        <v>89.149004232038678</v>
      </c>
      <c r="AP11" s="86">
        <f>INDEX($AL$6:$AO$106,'1'!AL11,'Enter Information'!$B$86)</f>
        <v>69.014916455816802</v>
      </c>
      <c r="AQ11" s="41"/>
      <c r="AR11" s="42" t="s">
        <v>951</v>
      </c>
      <c r="AS11" s="43">
        <f>SUM(AS6:AS10)</f>
        <v>3337.554938525207</v>
      </c>
    </row>
    <row r="12" spans="1:67" ht="12.75" customHeight="1" x14ac:dyDescent="0.4">
      <c r="A12" s="1"/>
      <c r="B12" s="1"/>
      <c r="D12" s="31">
        <v>6</v>
      </c>
      <c r="E12" s="32">
        <f>'8'!AP12</f>
        <v>69.659595759560645</v>
      </c>
      <c r="F12" s="33">
        <f>E12*'Enter Information'!D223</f>
        <v>35.536664549673517</v>
      </c>
      <c r="G12" s="33">
        <f>E12*'Enter Information'!E223</f>
        <v>34.122931209887128</v>
      </c>
      <c r="H12" s="34">
        <f t="shared" si="6"/>
        <v>35.731752736590323</v>
      </c>
      <c r="I12" s="34">
        <f t="shared" si="1"/>
        <v>33.638091667391876</v>
      </c>
      <c r="J12" s="35">
        <v>0</v>
      </c>
      <c r="K12" s="35">
        <v>0</v>
      </c>
      <c r="L12" s="35">
        <f>(F12+H12)/2*'Enter Information'!C432</f>
        <v>2.8507366914505539E-3</v>
      </c>
      <c r="M12" s="35">
        <f>(G12+I12)/2*'Enter Information'!D432</f>
        <v>2.03283068631837E-3</v>
      </c>
      <c r="N12" s="36">
        <f>'Enter Information'!O$595/5</f>
        <v>73.2</v>
      </c>
      <c r="O12" s="36">
        <f>'Enter Information'!P$595/5</f>
        <v>267</v>
      </c>
      <c r="P12" s="36">
        <f>'Enter Information'!Q$595/5</f>
        <v>1379</v>
      </c>
      <c r="Q12" s="37">
        <f t="shared" si="0"/>
        <v>0</v>
      </c>
      <c r="R12" s="287">
        <f>(H12-L12+Q12*'Enter Information'!D223)*'Enter Information'!C$775</f>
        <v>35.567514544175232</v>
      </c>
      <c r="S12" s="287">
        <f>(I12-M12+Q12*'Enter Information'!E223)*'Enter Information'!C$775</f>
        <v>33.484124753865785</v>
      </c>
      <c r="T12" s="38">
        <f t="shared" si="2"/>
        <v>69.05163929804101</v>
      </c>
      <c r="V12" s="30" t="s">
        <v>652</v>
      </c>
      <c r="W12" s="38">
        <f>SUM(R36:R40)</f>
        <v>110.19386492364023</v>
      </c>
      <c r="X12" s="38">
        <f>SUM(S36:S40)</f>
        <v>114.93623447472405</v>
      </c>
      <c r="Y12" s="38">
        <f>SUM(T36:T40)*Z13</f>
        <v>228.17518488183072</v>
      </c>
      <c r="Z12" s="619">
        <f>'Enter Information'!U17</f>
        <v>1.0119778574724274</v>
      </c>
      <c r="AA12"/>
      <c r="AB12"/>
      <c r="AD12" s="39" t="s">
        <v>782</v>
      </c>
      <c r="AE12" s="38">
        <f>$Y12*'Enter Information'!$E740*'Enter Information'!P697</f>
        <v>42.898091133207608</v>
      </c>
      <c r="AF12" s="38">
        <f>$Y12*'Enter Information'!$E740*'Enter Information'!Q697</f>
        <v>109.31465901708408</v>
      </c>
      <c r="AG12" s="38">
        <f>$Y12*'Enter Information'!$E740*'Enter Information'!R697</f>
        <v>17.691607769654293</v>
      </c>
      <c r="AH12" s="38">
        <f>$Y12*'Enter Information'!$E740*'Enter Information'!S697</f>
        <v>3.7330915477252171</v>
      </c>
      <c r="AI12" s="38">
        <f>$Y12*'Enter Information'!$E740*'Enter Information'!T697</f>
        <v>52.490513327579791</v>
      </c>
      <c r="AJ12" s="38">
        <f t="shared" si="3"/>
        <v>226.12796279525099</v>
      </c>
      <c r="AK12" s="87">
        <v>7</v>
      </c>
      <c r="AL12" s="40">
        <f t="shared" si="4"/>
        <v>69.05163929804101</v>
      </c>
      <c r="AM12" s="86">
        <f>T12*'Enter Information'!E$735*((Y$26/AJ$25)/('1'!Z$26/'1'!AK$25))+T12*(1-'Enter Information'!E$735)</f>
        <v>69.231633522936548</v>
      </c>
      <c r="AN12" s="40">
        <f t="shared" si="5"/>
        <v>69.05163929804101</v>
      </c>
      <c r="AO12" s="86">
        <f>T12*'Enter Information'!E$735*Y$26/AJ$25+T12*(1-'Enter Information'!E$735)</f>
        <v>89.428945319067054</v>
      </c>
      <c r="AP12" s="86">
        <f>INDEX($AL$6:$AO$106,'1'!AL12,'Enter Information'!$B$86)</f>
        <v>69.231633522936548</v>
      </c>
      <c r="AQ12" s="41"/>
      <c r="AR12"/>
      <c r="AS12"/>
    </row>
    <row r="13" spans="1:67" x14ac:dyDescent="0.4">
      <c r="A13" s="1"/>
      <c r="B13" s="1"/>
      <c r="D13" s="31">
        <v>7</v>
      </c>
      <c r="E13" s="32">
        <f>'8'!AP13</f>
        <v>70.160248874223242</v>
      </c>
      <c r="F13" s="33">
        <f>E13*'Enter Information'!D224</f>
        <v>35.958211459040434</v>
      </c>
      <c r="G13" s="33">
        <f>E13*'Enter Information'!E224</f>
        <v>34.202037415182808</v>
      </c>
      <c r="H13" s="34">
        <f>F12</f>
        <v>35.536664549673517</v>
      </c>
      <c r="I13" s="34">
        <f t="shared" si="1"/>
        <v>34.122931209887128</v>
      </c>
      <c r="J13" s="35">
        <v>0</v>
      </c>
      <c r="K13" s="35">
        <v>0</v>
      </c>
      <c r="L13" s="35">
        <f>(F13+H13)/2*'Enter Information'!C433</f>
        <v>2.8597950403485587E-3</v>
      </c>
      <c r="M13" s="35">
        <f>(G13+I13)/2*'Enter Information'!D433</f>
        <v>2.0497490587520983E-3</v>
      </c>
      <c r="N13" s="36">
        <f>'Enter Information'!O$595/5</f>
        <v>73.2</v>
      </c>
      <c r="O13" s="36">
        <f>'Enter Information'!P$595/5</f>
        <v>267</v>
      </c>
      <c r="P13" s="36">
        <f>'Enter Information'!Q$595/5</f>
        <v>1379</v>
      </c>
      <c r="Q13" s="37">
        <f t="shared" si="0"/>
        <v>0</v>
      </c>
      <c r="R13" s="287">
        <f>(H13-L13+Q13*'Enter Information'!D224)*'Enter Information'!C$775</f>
        <v>35.373298553195816</v>
      </c>
      <c r="S13" s="287">
        <f>(I13-M13+Q13*'Enter Information'!E224)*'Enter Information'!C$775</f>
        <v>33.9667574341223</v>
      </c>
      <c r="T13" s="38">
        <f>SUM(R13:S13)</f>
        <v>69.340055987318124</v>
      </c>
      <c r="V13" s="30" t="s">
        <v>653</v>
      </c>
      <c r="W13" s="38">
        <f>SUM(R41:R45)</f>
        <v>132.84414176366232</v>
      </c>
      <c r="X13" s="38">
        <f>SUM(S41:S45)</f>
        <v>136.21907205689519</v>
      </c>
      <c r="Y13" s="38">
        <f>SUM(T41:T45)*Z14</f>
        <v>269.85005725050047</v>
      </c>
      <c r="Z13" s="619">
        <f>'Enter Information'!U18</f>
        <v>1.0135258923245007</v>
      </c>
      <c r="AA13"/>
      <c r="AB13"/>
      <c r="AD13" s="39" t="s">
        <v>783</v>
      </c>
      <c r="AE13" s="38">
        <f>$Y13*'Enter Information'!$E741*'Enter Information'!P698</f>
        <v>27.201284932673275</v>
      </c>
      <c r="AF13" s="38">
        <f>$Y13*'Enter Information'!$E741*'Enter Information'!Q698</f>
        <v>156.00239145387374</v>
      </c>
      <c r="AG13" s="38">
        <f>$Y13*'Enter Information'!$E741*'Enter Information'!R698</f>
        <v>26.911137893391427</v>
      </c>
      <c r="AH13" s="38">
        <f>$Y13*'Enter Information'!$E741*'Enter Information'!S698</f>
        <v>2.9498282326987906</v>
      </c>
      <c r="AI13" s="38">
        <f>$Y13*'Enter Information'!$E741*'Enter Information'!T698</f>
        <v>53.580486587381316</v>
      </c>
      <c r="AJ13" s="38">
        <f t="shared" si="3"/>
        <v>266.64512910001855</v>
      </c>
      <c r="AK13" s="87">
        <v>8</v>
      </c>
      <c r="AL13" s="40">
        <f t="shared" si="4"/>
        <v>69.340055987318124</v>
      </c>
      <c r="AM13" s="86">
        <f>T13*'Enter Information'!E$735*((Y$26/AJ$25)/('1'!Z$26/'1'!AK$25))+T13*(1-'Enter Information'!E$735)</f>
        <v>69.520802016790086</v>
      </c>
      <c r="AN13" s="40">
        <f t="shared" si="5"/>
        <v>69.340055987318124</v>
      </c>
      <c r="AO13" s="86">
        <f>T13*'Enter Information'!E$735*Y$26/AJ$25+T13*(1-'Enter Information'!E$735)</f>
        <v>89.802474471983217</v>
      </c>
      <c r="AP13" s="86">
        <f>INDEX($AL$6:$AO$106,'1'!AL13,'Enter Information'!$B$86)</f>
        <v>69.520802016790086</v>
      </c>
      <c r="AQ13" s="41"/>
      <c r="AR13"/>
      <c r="AS13"/>
    </row>
    <row r="14" spans="1:67" ht="12.75" customHeight="1" x14ac:dyDescent="0.4">
      <c r="A14" s="1"/>
      <c r="B14" s="1"/>
      <c r="D14" s="31">
        <v>8</v>
      </c>
      <c r="E14" s="32">
        <f>'8'!AP14</f>
        <v>53.436589341732663</v>
      </c>
      <c r="F14" s="33">
        <f>E14*'Enter Information'!D225</f>
        <v>27.429140717753583</v>
      </c>
      <c r="G14" s="33">
        <f>E14*'Enter Information'!E225</f>
        <v>26.00744862397908</v>
      </c>
      <c r="H14" s="34">
        <f t="shared" si="6"/>
        <v>35.958211459040434</v>
      </c>
      <c r="I14" s="34">
        <f t="shared" si="1"/>
        <v>34.202037415182808</v>
      </c>
      <c r="J14" s="35">
        <v>0</v>
      </c>
      <c r="K14" s="35">
        <v>0</v>
      </c>
      <c r="L14" s="35">
        <f>(F14+H14)/2*'Enter Information'!C434</f>
        <v>2.2185573261877902E-3</v>
      </c>
      <c r="M14" s="35">
        <f>(G14+I14)/2*'Enter Information'!D434</f>
        <v>1.8062845811748567E-3</v>
      </c>
      <c r="N14" s="36">
        <f>'Enter Information'!O$595/5</f>
        <v>73.2</v>
      </c>
      <c r="O14" s="36">
        <f>'Enter Information'!P$595/5</f>
        <v>267</v>
      </c>
      <c r="P14" s="36">
        <f>'Enter Information'!Q$595/5</f>
        <v>1379</v>
      </c>
      <c r="Q14" s="37">
        <f t="shared" si="0"/>
        <v>0</v>
      </c>
      <c r="R14" s="287">
        <f>(H14-L14+Q14*'Enter Information'!D225)*'Enter Information'!C$775</f>
        <v>35.793579676352842</v>
      </c>
      <c r="S14" s="287">
        <f>(I14-M14+Q14*'Enter Information'!E225)*'Enter Information'!C$775</f>
        <v>34.045748681425216</v>
      </c>
      <c r="T14" s="38">
        <f t="shared" si="2"/>
        <v>69.839328357778058</v>
      </c>
      <c r="V14" s="30" t="s">
        <v>654</v>
      </c>
      <c r="W14" s="38">
        <f>SUM(R46:R50)</f>
        <v>155.79570448594095</v>
      </c>
      <c r="X14" s="38">
        <f>SUM(S46:S50)</f>
        <v>162.91090691741397</v>
      </c>
      <c r="Y14" s="38">
        <f>SUM(T46:T50)*Z15</f>
        <v>318.41872864131369</v>
      </c>
      <c r="Z14" s="619">
        <f>'Enter Information'!U19</f>
        <v>1.0029243812960167</v>
      </c>
      <c r="AA14"/>
      <c r="AB14"/>
      <c r="AD14" s="39" t="s">
        <v>784</v>
      </c>
      <c r="AE14" s="38">
        <f>$Y14*'Enter Information'!$E742*'Enter Information'!P699</f>
        <v>22.584754744595035</v>
      </c>
      <c r="AF14" s="38">
        <f>$Y14*'Enter Information'!$E742*'Enter Information'!Q699</f>
        <v>180.90228374855062</v>
      </c>
      <c r="AG14" s="38">
        <f>$Y14*'Enter Information'!$E742*'Enter Information'!R699</f>
        <v>40.268137182916256</v>
      </c>
      <c r="AH14" s="38">
        <f>$Y14*'Enter Information'!$E742*'Enter Information'!S699</f>
        <v>3.4277571030803813</v>
      </c>
      <c r="AI14" s="38">
        <f>$Y14*'Enter Information'!$E742*'Enter Information'!T699</f>
        <v>67.049491745301296</v>
      </c>
      <c r="AJ14" s="38">
        <f t="shared" si="3"/>
        <v>314.23242452444362</v>
      </c>
      <c r="AK14" s="87">
        <v>9</v>
      </c>
      <c r="AL14" s="40">
        <f t="shared" si="4"/>
        <v>69.839328357778058</v>
      </c>
      <c r="AM14" s="86">
        <f>T14*'Enter Information'!E$735*((Y$26/AJ$25)/('1'!Z$26/'1'!AK$25))+T14*(1-'Enter Information'!E$735)</f>
        <v>70.021375821136971</v>
      </c>
      <c r="AN14" s="40">
        <f t="shared" si="5"/>
        <v>69.839328357778058</v>
      </c>
      <c r="AO14" s="86">
        <f>T14*'Enter Information'!E$735*Y$26/AJ$25+T14*(1-'Enter Information'!E$735)</f>
        <v>90.449083328356153</v>
      </c>
      <c r="AP14" s="86">
        <f>INDEX($AL$6:$AO$106,'1'!AL14,'Enter Information'!$B$86)</f>
        <v>70.021375821136971</v>
      </c>
      <c r="AQ14" s="41"/>
      <c r="AR14"/>
      <c r="AS14"/>
    </row>
    <row r="15" spans="1:67" x14ac:dyDescent="0.4">
      <c r="A15" s="1"/>
      <c r="B15" s="1"/>
      <c r="D15" s="31">
        <v>9</v>
      </c>
      <c r="E15" s="32">
        <f>'8'!AP15</f>
        <v>57.611529810011277</v>
      </c>
      <c r="F15" s="33">
        <f>E15*'Enter Information'!D226</f>
        <v>29.589420195177549</v>
      </c>
      <c r="G15" s="33">
        <f>E15*'Enter Information'!E226</f>
        <v>28.022109614833727</v>
      </c>
      <c r="H15" s="34">
        <f t="shared" si="6"/>
        <v>27.429140717753583</v>
      </c>
      <c r="I15" s="34">
        <f t="shared" si="1"/>
        <v>26.00744862397908</v>
      </c>
      <c r="J15" s="35">
        <v>0</v>
      </c>
      <c r="K15" s="35">
        <v>0</v>
      </c>
      <c r="L15" s="35">
        <f>(F15+H15)/2*'Enter Information'!C435</f>
        <v>1.9956496319525896E-3</v>
      </c>
      <c r="M15" s="35">
        <f>(G15+I15)/2*'Enter Information'!D435</f>
        <v>1.6208867471643844E-3</v>
      </c>
      <c r="N15" s="36">
        <f>'Enter Information'!O$595/5</f>
        <v>73.2</v>
      </c>
      <c r="O15" s="36">
        <f>'Enter Information'!P$595/5</f>
        <v>267</v>
      </c>
      <c r="P15" s="36">
        <f>'Enter Information'!Q$595/5</f>
        <v>1379</v>
      </c>
      <c r="Q15" s="37">
        <f t="shared" si="0"/>
        <v>0</v>
      </c>
      <c r="R15" s="287">
        <f>(H15-L15+Q15*'Enter Information'!D226)*'Enter Information'!C$775</f>
        <v>27.303256649711237</v>
      </c>
      <c r="S15" s="287">
        <f>(I15-M15+Q15*'Enter Information'!E226)*'Enter Information'!C$775</f>
        <v>25.888359409419571</v>
      </c>
      <c r="T15" s="38">
        <f t="shared" si="2"/>
        <v>53.191616059130808</v>
      </c>
      <c r="V15" s="30" t="s">
        <v>655</v>
      </c>
      <c r="W15" s="38">
        <f>SUM(R51:R55)</f>
        <v>164.2482759864659</v>
      </c>
      <c r="X15" s="38">
        <f>SUM(S51:S55)</f>
        <v>176.10849067014726</v>
      </c>
      <c r="Y15" s="38">
        <f>SUM(T51:T55)*Z16</f>
        <v>339.34159014619422</v>
      </c>
      <c r="Z15" s="619">
        <f>'Enter Information'!U20</f>
        <v>0.9990967154375191</v>
      </c>
      <c r="AA15"/>
      <c r="AB15"/>
      <c r="AD15" s="39" t="s">
        <v>785</v>
      </c>
      <c r="AE15" s="38">
        <f>$Y15*'Enter Information'!$E743*'Enter Information'!P700</f>
        <v>27.665177941988372</v>
      </c>
      <c r="AF15" s="38">
        <f>$Y15*'Enter Information'!$E743*'Enter Information'!Q700</f>
        <v>181.80488681408241</v>
      </c>
      <c r="AG15" s="38">
        <f>$Y15*'Enter Information'!$E743*'Enter Information'!R700</f>
        <v>47.441457486456621</v>
      </c>
      <c r="AH15" s="38">
        <f>$Y15*'Enter Information'!$E743*'Enter Information'!S700</f>
        <v>3.6022367111964027</v>
      </c>
      <c r="AI15" s="38">
        <f>$Y15*'Enter Information'!$E743*'Enter Information'!T700</f>
        <v>73.413584174182688</v>
      </c>
      <c r="AJ15" s="38">
        <f t="shared" si="3"/>
        <v>333.92734312790645</v>
      </c>
      <c r="AK15" s="87">
        <v>10</v>
      </c>
      <c r="AL15" s="40">
        <f t="shared" si="4"/>
        <v>53.191616059130808</v>
      </c>
      <c r="AM15" s="86">
        <f>T15*'Enter Information'!E$735*((Y$26/AJ$25)/('1'!Z$26/'1'!AK$25))+T15*(1-'Enter Information'!E$735)</f>
        <v>53.33026857775068</v>
      </c>
      <c r="AN15" s="40">
        <f t="shared" si="5"/>
        <v>53.191616059130808</v>
      </c>
      <c r="AO15" s="86">
        <f>T15*'Enter Information'!E$735*Y$26/AJ$25+T15*(1-'Enter Information'!E$735)</f>
        <v>68.888590804530978</v>
      </c>
      <c r="AP15" s="86">
        <f>INDEX($AL$6:$AO$106,'1'!AL15,'Enter Information'!$B$86)</f>
        <v>53.33026857775068</v>
      </c>
      <c r="AQ15" s="41"/>
      <c r="AR15"/>
      <c r="AS15"/>
    </row>
    <row r="16" spans="1:67" x14ac:dyDescent="0.4">
      <c r="A16" s="1"/>
      <c r="B16" s="1"/>
      <c r="D16" s="31">
        <v>10</v>
      </c>
      <c r="E16" s="32">
        <f>'8'!AP16</f>
        <v>62.218391583360578</v>
      </c>
      <c r="F16" s="33">
        <f>E16*'Enter Information'!D227</f>
        <v>31.868466648851733</v>
      </c>
      <c r="G16" s="33">
        <f>E16*'Enter Information'!E227</f>
        <v>30.349924934508845</v>
      </c>
      <c r="H16" s="34">
        <f t="shared" si="6"/>
        <v>29.589420195177549</v>
      </c>
      <c r="I16" s="34">
        <f t="shared" si="1"/>
        <v>28.022109614833727</v>
      </c>
      <c r="J16" s="35">
        <v>0</v>
      </c>
      <c r="K16" s="35">
        <v>0</v>
      </c>
      <c r="L16" s="35">
        <f>(F16+H16)/2*'Enter Information'!C436</f>
        <v>2.1510260395410249E-3</v>
      </c>
      <c r="M16" s="35">
        <f>(G16+I16)/2*'Enter Information'!D436</f>
        <v>1.7511610364802771E-3</v>
      </c>
      <c r="N16" s="36">
        <f>'Enter Information'!O$596/5</f>
        <v>76.8</v>
      </c>
      <c r="O16" s="36">
        <f>'Enter Information'!P$596/5</f>
        <v>187.4</v>
      </c>
      <c r="P16" s="36">
        <f>'Enter Information'!Q$596/5</f>
        <v>1355</v>
      </c>
      <c r="Q16" s="37">
        <f t="shared" si="0"/>
        <v>0</v>
      </c>
      <c r="R16" s="287">
        <f>(H16-L16+Q16*'Enter Information'!D227)*'Enter Information'!C$776</f>
        <v>29.54254966558797</v>
      </c>
      <c r="S16" s="287">
        <f>(I16-M16+Q16*'Enter Information'!E227)*'Enter Information'!C$776</f>
        <v>27.97800724820998</v>
      </c>
      <c r="T16" s="38">
        <f t="shared" si="2"/>
        <v>57.520556913797947</v>
      </c>
      <c r="V16" s="30" t="s">
        <v>656</v>
      </c>
      <c r="W16" s="38">
        <f>SUM(R56:R60)</f>
        <v>201.31768065098737</v>
      </c>
      <c r="X16" s="38">
        <f>SUM(S56:S60)</f>
        <v>214.19374463065611</v>
      </c>
      <c r="Y16" s="38">
        <f>SUM(T56:T60)*Z17</f>
        <v>413.79601093144299</v>
      </c>
      <c r="Z16" s="619">
        <f>'Enter Information'!U21</f>
        <v>0.99701731650470415</v>
      </c>
      <c r="AA16"/>
      <c r="AB16"/>
      <c r="AD16" s="39" t="s">
        <v>786</v>
      </c>
      <c r="AE16" s="38">
        <f>$Y16*'Enter Information'!$E744*'Enter Information'!P701</f>
        <v>48.47878823713129</v>
      </c>
      <c r="AF16" s="38">
        <f>$Y16*'Enter Information'!$E744*'Enter Information'!Q701</f>
        <v>203.40013325579</v>
      </c>
      <c r="AG16" s="38">
        <f>$Y16*'Enter Information'!$E744*'Enter Information'!R701</f>
        <v>52.740156201264753</v>
      </c>
      <c r="AH16" s="38">
        <f>$Y16*'Enter Information'!$E744*'Enter Information'!S701</f>
        <v>4.7654007340847393</v>
      </c>
      <c r="AI16" s="38">
        <f>$Y16*'Enter Information'!$E744*'Enter Information'!T701</f>
        <v>96.041153256169366</v>
      </c>
      <c r="AJ16" s="38">
        <f t="shared" si="3"/>
        <v>405.42563168444013</v>
      </c>
      <c r="AK16" s="87">
        <v>11</v>
      </c>
      <c r="AL16" s="40">
        <f t="shared" si="4"/>
        <v>57.520556913797947</v>
      </c>
      <c r="AM16" s="86">
        <f>T16*'Enter Information'!E$736*((Y$26/AJ$25)/('1'!Z$26/'1'!AK$25))+T16*(1-'Enter Information'!E$736)</f>
        <v>57.669970291087893</v>
      </c>
      <c r="AN16" s="40">
        <f t="shared" si="5"/>
        <v>57.520556913797947</v>
      </c>
      <c r="AO16" s="86">
        <f>T16*'Enter Information'!E$736*Y$26/AJ$25+T16*(1-'Enter Information'!E$736)</f>
        <v>74.435778024026675</v>
      </c>
      <c r="AP16" s="86">
        <f>INDEX($AL$6:$AO$106,'1'!AL16,'Enter Information'!$B$86)</f>
        <v>57.669970291087893</v>
      </c>
      <c r="AQ16" s="41"/>
      <c r="AR16" s="46"/>
      <c r="AS16" s="47"/>
    </row>
    <row r="17" spans="1:43" x14ac:dyDescent="0.4">
      <c r="A17" s="1"/>
      <c r="B17" s="1"/>
      <c r="D17" s="31">
        <v>11</v>
      </c>
      <c r="E17" s="32">
        <f>'8'!AP17</f>
        <v>67.115252257609811</v>
      </c>
      <c r="F17" s="33">
        <f>E17*'Enter Information'!D228</f>
        <v>34.43459405238368</v>
      </c>
      <c r="G17" s="33">
        <f>E17*'Enter Information'!E228</f>
        <v>32.680658205226131</v>
      </c>
      <c r="H17" s="34">
        <f t="shared" si="6"/>
        <v>31.868466648851733</v>
      </c>
      <c r="I17" s="34">
        <f t="shared" si="1"/>
        <v>30.349924934508845</v>
      </c>
      <c r="J17" s="35">
        <v>0</v>
      </c>
      <c r="K17" s="35">
        <v>0</v>
      </c>
      <c r="L17" s="35">
        <f>(F17+H17)/2*'Enter Information'!C437</f>
        <v>2.3206071245432391E-3</v>
      </c>
      <c r="M17" s="35">
        <f>(G17+I17)/2*'Enter Information'!D437</f>
        <v>2.2060704098907239E-3</v>
      </c>
      <c r="N17" s="36">
        <f>'Enter Information'!O$596/5</f>
        <v>76.8</v>
      </c>
      <c r="O17" s="36">
        <f>'Enter Information'!P$596/5</f>
        <v>187.4</v>
      </c>
      <c r="P17" s="36">
        <f>'Enter Information'!Q$596/5</f>
        <v>1355</v>
      </c>
      <c r="Q17" s="37">
        <f t="shared" si="0"/>
        <v>0</v>
      </c>
      <c r="R17" s="287">
        <f>(H17-L17+Q17*'Enter Information'!D228)*'Enter Information'!C$776</f>
        <v>31.817982143163498</v>
      </c>
      <c r="S17" s="287">
        <f>(I17-M17+Q17*'Enter Information'!E228)*'Enter Information'!C$776</f>
        <v>30.301849983340798</v>
      </c>
      <c r="T17" s="38">
        <f t="shared" si="2"/>
        <v>62.119832126504292</v>
      </c>
      <c r="V17" s="30" t="s">
        <v>657</v>
      </c>
      <c r="W17" s="38">
        <f>SUM(R61:R65)</f>
        <v>240.07356767633587</v>
      </c>
      <c r="X17" s="38">
        <f>SUM(S61:S65)</f>
        <v>258.01702782579497</v>
      </c>
      <c r="Y17" s="38">
        <f>SUM(T61:T65)*Z18</f>
        <v>495.46882352614364</v>
      </c>
      <c r="Z17" s="619">
        <f>'Enter Information'!U22</f>
        <v>0.99587155912972125</v>
      </c>
      <c r="AA17"/>
      <c r="AB17"/>
      <c r="AD17" s="39" t="s">
        <v>787</v>
      </c>
      <c r="AE17" s="38">
        <f>$Y17*'Enter Information'!$E745*'Enter Information'!P702</f>
        <v>93.996523731603929</v>
      </c>
      <c r="AF17" s="38">
        <f>$Y17*'Enter Information'!$E745*'Enter Information'!Q702</f>
        <v>205.53981749953971</v>
      </c>
      <c r="AG17" s="38">
        <f>$Y17*'Enter Information'!$E745*'Enter Information'!R702</f>
        <v>56.871846291390618</v>
      </c>
      <c r="AH17" s="38">
        <f>$Y17*'Enter Information'!$E745*'Enter Information'!S702</f>
        <v>6.2626735499448003</v>
      </c>
      <c r="AI17" s="38">
        <f>$Y17*'Enter Information'!$E745*'Enter Information'!T702</f>
        <v>122.60170832459507</v>
      </c>
      <c r="AJ17" s="38">
        <f t="shared" si="3"/>
        <v>485.27256939707411</v>
      </c>
      <c r="AK17" s="87">
        <v>12</v>
      </c>
      <c r="AL17" s="40">
        <f t="shared" si="4"/>
        <v>62.119832126504292</v>
      </c>
      <c r="AM17" s="86">
        <f>T17*'Enter Information'!E$736*((Y$26/AJ$25)/('1'!Z$26/'1'!AK$25))+T17*(1-'Enter Information'!E$736)</f>
        <v>62.28119241946208</v>
      </c>
      <c r="AN17" s="40">
        <f t="shared" si="5"/>
        <v>62.119832126504292</v>
      </c>
      <c r="AO17" s="86">
        <f>T17*'Enter Information'!E$736*Y$26/AJ$25+T17*(1-'Enter Information'!E$736)</f>
        <v>80.387574167403272</v>
      </c>
      <c r="AP17" s="86">
        <f>INDEX($AL$6:$AO$106,'1'!AL17,'Enter Information'!$B$86)</f>
        <v>62.28119241946208</v>
      </c>
      <c r="AQ17" s="41"/>
    </row>
    <row r="18" spans="1:43" x14ac:dyDescent="0.4">
      <c r="A18" s="1"/>
      <c r="B18" s="1"/>
      <c r="D18" s="31">
        <v>12</v>
      </c>
      <c r="E18" s="32">
        <f>'8'!AP18</f>
        <v>72.317647091144096</v>
      </c>
      <c r="F18" s="33">
        <f>E18*'Enter Information'!D229</f>
        <v>37.233861218237564</v>
      </c>
      <c r="G18" s="33">
        <f>E18*'Enter Information'!E229</f>
        <v>35.083785872906532</v>
      </c>
      <c r="H18" s="34">
        <f t="shared" si="6"/>
        <v>34.43459405238368</v>
      </c>
      <c r="I18" s="34">
        <f t="shared" si="1"/>
        <v>32.680658205226131</v>
      </c>
      <c r="J18" s="35">
        <v>0</v>
      </c>
      <c r="K18" s="35">
        <v>0</v>
      </c>
      <c r="L18" s="35">
        <f>(F18+H18)/2*'Enter Information'!C438</f>
        <v>3.2250804871779564E-3</v>
      </c>
      <c r="M18" s="35">
        <f>(G18+I18)/2*'Enter Information'!D438</f>
        <v>3.0493999835159704E-3</v>
      </c>
      <c r="N18" s="36">
        <f>'Enter Information'!O$596/5</f>
        <v>76.8</v>
      </c>
      <c r="O18" s="36">
        <f>'Enter Information'!P$596/5</f>
        <v>187.4</v>
      </c>
      <c r="P18" s="36">
        <f>'Enter Information'!Q$596/5</f>
        <v>1355</v>
      </c>
      <c r="Q18" s="37">
        <f t="shared" si="0"/>
        <v>0</v>
      </c>
      <c r="R18" s="287">
        <f>(H18-L18+Q18*'Enter Information'!D229)*'Enter Information'!C$776</f>
        <v>34.379327882258615</v>
      </c>
      <c r="S18" s="287">
        <f>(I18-M18+Q18*'Enter Information'!E229)*'Enter Information'!C$776</f>
        <v>32.62821842606909</v>
      </c>
      <c r="T18" s="38">
        <f t="shared" si="2"/>
        <v>67.007546308327704</v>
      </c>
      <c r="V18" s="30" t="s">
        <v>658</v>
      </c>
      <c r="W18" s="38">
        <f>SUM(R66:R70)</f>
        <v>273.00635134583683</v>
      </c>
      <c r="X18" s="38">
        <f>SUM(S66:S70)</f>
        <v>295.97788586757457</v>
      </c>
      <c r="Y18" s="38">
        <f>SUM(T66:T70)*Z19</f>
        <v>566.01279695272183</v>
      </c>
      <c r="Z18" s="619">
        <f>'Enter Information'!U23</f>
        <v>0.99473635519388959</v>
      </c>
      <c r="AA18"/>
      <c r="AB18"/>
      <c r="AD18" s="39" t="s">
        <v>788</v>
      </c>
      <c r="AE18" s="38">
        <f>$Y18*'Enter Information'!$E746*'Enter Information'!P703</f>
        <v>173.66194272216731</v>
      </c>
      <c r="AF18" s="38">
        <f>$Y18*'Enter Information'!$E746*'Enter Information'!Q703</f>
        <v>166.73566665181912</v>
      </c>
      <c r="AG18" s="38">
        <f>$Y18*'Enter Information'!$E746*'Enter Information'!R703</f>
        <v>50.576245055354917</v>
      </c>
      <c r="AH18" s="38">
        <f>$Y18*'Enter Information'!$E746*'Enter Information'!S703</f>
        <v>9.5957783057948678</v>
      </c>
      <c r="AI18" s="38">
        <f>$Y18*'Enter Information'!$E746*'Enter Information'!T703</f>
        <v>154.18179127431304</v>
      </c>
      <c r="AJ18" s="38">
        <f t="shared" si="3"/>
        <v>554.75142400944924</v>
      </c>
      <c r="AK18" s="87">
        <v>13</v>
      </c>
      <c r="AL18" s="40">
        <f t="shared" si="4"/>
        <v>67.007546308327704</v>
      </c>
      <c r="AM18" s="86">
        <f>T18*'Enter Information'!E$736*((Y$26/AJ$25)/('1'!Z$26/'1'!AK$25))+T18*(1-'Enter Information'!E$736)</f>
        <v>67.181602755883375</v>
      </c>
      <c r="AN18" s="40">
        <f t="shared" si="5"/>
        <v>67.007546308327704</v>
      </c>
      <c r="AO18" s="86">
        <f>T18*'Enter Information'!E$736*Y$26/AJ$25+T18*(1-'Enter Information'!E$736)</f>
        <v>86.712631284432376</v>
      </c>
      <c r="AP18" s="86">
        <f>INDEX($AL$6:$AO$106,'1'!AL18,'Enter Information'!$B$86)</f>
        <v>67.181602755883375</v>
      </c>
      <c r="AQ18" s="41"/>
    </row>
    <row r="19" spans="1:43" x14ac:dyDescent="0.4">
      <c r="A19" s="1"/>
      <c r="B19" s="1"/>
      <c r="D19" s="31">
        <v>13</v>
      </c>
      <c r="E19" s="32">
        <f>'8'!AP19</f>
        <v>74.927608608463757</v>
      </c>
      <c r="F19" s="33">
        <f>E19*'Enter Information'!D230</f>
        <v>38.429080313965983</v>
      </c>
      <c r="G19" s="33">
        <f>E19*'Enter Information'!E230</f>
        <v>36.498528294497774</v>
      </c>
      <c r="H19" s="34">
        <f t="shared" si="6"/>
        <v>37.233861218237564</v>
      </c>
      <c r="I19" s="34">
        <f t="shared" si="1"/>
        <v>35.083785872906532</v>
      </c>
      <c r="J19" s="35">
        <v>0</v>
      </c>
      <c r="K19" s="35">
        <v>0</v>
      </c>
      <c r="L19" s="35">
        <f>(F19+H19)/2*'Enter Information'!C439</f>
        <v>3.7831470766101776E-3</v>
      </c>
      <c r="M19" s="35">
        <f>(G19+I19)/2*'Enter Information'!D439</f>
        <v>3.5791157083702153E-3</v>
      </c>
      <c r="N19" s="36">
        <f>'Enter Information'!O$596/5</f>
        <v>76.8</v>
      </c>
      <c r="O19" s="36">
        <f>'Enter Information'!P$596/5</f>
        <v>187.4</v>
      </c>
      <c r="P19" s="36">
        <f>'Enter Information'!Q$596/5</f>
        <v>1355</v>
      </c>
      <c r="Q19" s="37">
        <f t="shared" si="0"/>
        <v>0</v>
      </c>
      <c r="R19" s="287">
        <f>(H19-L19+Q19*'Enter Information'!D230)*'Enter Information'!C$776</f>
        <v>37.173806889155138</v>
      </c>
      <c r="S19" s="287">
        <f>(I19-M19+Q19*'Enter Information'!E230)*'Enter Information'!C$776</f>
        <v>35.027184985514992</v>
      </c>
      <c r="T19" s="38">
        <f t="shared" si="2"/>
        <v>72.200991874670137</v>
      </c>
      <c r="V19" s="30" t="s">
        <v>659</v>
      </c>
      <c r="W19" s="38">
        <f>SUM(R71:R75)</f>
        <v>309.83206205592768</v>
      </c>
      <c r="X19" s="38">
        <f>SUM(S71:S75)</f>
        <v>336.71198148849373</v>
      </c>
      <c r="Y19" s="38">
        <f>SUM(T71:T75)*Z20</f>
        <v>645.76714730883714</v>
      </c>
      <c r="Z19" s="619">
        <f>'Enter Information'!U24</f>
        <v>0.99477764045759487</v>
      </c>
      <c r="AA19"/>
      <c r="AB19"/>
      <c r="AD19" s="39" t="s">
        <v>789</v>
      </c>
      <c r="AE19" s="38">
        <f>$Y19*'Enter Information'!$E747*'Enter Information'!P704</f>
        <v>260.44329979838204</v>
      </c>
      <c r="AF19" s="38">
        <f>$Y19*'Enter Information'!$E747*'Enter Information'!Q704</f>
        <v>126.02095151534614</v>
      </c>
      <c r="AG19" s="38">
        <f>$Y19*'Enter Information'!$E747*'Enter Information'!R704</f>
        <v>45.180844839575954</v>
      </c>
      <c r="AH19" s="38">
        <f>$Y19*'Enter Information'!$E747*'Enter Information'!S704</f>
        <v>9.9883272682533608</v>
      </c>
      <c r="AI19" s="38">
        <f>$Y19*'Enter Information'!$E747*'Enter Information'!T704</f>
        <v>189.12477612599358</v>
      </c>
      <c r="AJ19" s="38">
        <f t="shared" si="3"/>
        <v>630.75819954755116</v>
      </c>
      <c r="AK19" s="87">
        <v>14</v>
      </c>
      <c r="AL19" s="40">
        <f t="shared" si="4"/>
        <v>72.200991874670137</v>
      </c>
      <c r="AM19" s="86">
        <f>T19*'Enter Information'!E$736*((Y$26/AJ$25)/('1'!Z$26/'1'!AK$25))+T19*(1-'Enter Information'!E$736)</f>
        <v>72.388538633924313</v>
      </c>
      <c r="AN19" s="40">
        <f t="shared" si="5"/>
        <v>72.200991874670137</v>
      </c>
      <c r="AO19" s="86">
        <f>T19*'Enter Information'!E$736*Y$26/AJ$25+T19*(1-'Enter Information'!E$736)</f>
        <v>93.433327016489841</v>
      </c>
      <c r="AP19" s="86">
        <f>INDEX($AL$6:$AO$106,'1'!AL19,'Enter Information'!$B$86)</f>
        <v>72.388538633924313</v>
      </c>
      <c r="AQ19" s="41"/>
    </row>
    <row r="20" spans="1:43" x14ac:dyDescent="0.4">
      <c r="A20" s="1"/>
      <c r="B20" s="1"/>
      <c r="D20" s="31">
        <v>14</v>
      </c>
      <c r="E20" s="32">
        <f>'8'!AP20</f>
        <v>77.462424445403727</v>
      </c>
      <c r="F20" s="33">
        <f>E20*'Enter Information'!D231</f>
        <v>39.534423377118564</v>
      </c>
      <c r="G20" s="33">
        <f>E20*'Enter Information'!E231</f>
        <v>37.928001068285162</v>
      </c>
      <c r="H20" s="34">
        <f t="shared" si="6"/>
        <v>38.429080313965983</v>
      </c>
      <c r="I20" s="34">
        <f t="shared" si="1"/>
        <v>36.498528294497774</v>
      </c>
      <c r="J20" s="35">
        <f>G20*'Enter Information'!$C$357/1000*'Enter Information'!$D$217</f>
        <v>0.97231255577714681</v>
      </c>
      <c r="K20" s="35">
        <f>G20*'Enter Information'!$C$357/1000*'Enter Information'!$E$217</f>
        <v>0.92258261386813611</v>
      </c>
      <c r="L20" s="35">
        <f>(F20+H20)/2*'Enter Information'!C440</f>
        <v>5.0676277399204954E-3</v>
      </c>
      <c r="M20" s="35">
        <f>(G20+I20)/2*'Enter Information'!D440</f>
        <v>4.8377244085808903E-3</v>
      </c>
      <c r="N20" s="36">
        <f>'Enter Information'!O$596/5</f>
        <v>76.8</v>
      </c>
      <c r="O20" s="36">
        <f>'Enter Information'!P$596/5</f>
        <v>187.4</v>
      </c>
      <c r="P20" s="36">
        <f>'Enter Information'!Q$596/5</f>
        <v>1355</v>
      </c>
      <c r="Q20" s="37">
        <f t="shared" si="0"/>
        <v>0</v>
      </c>
      <c r="R20" s="287">
        <f>(H20-L20+Q20*'Enter Information'!D231)*'Enter Information'!C$776</f>
        <v>38.36593693878531</v>
      </c>
      <c r="S20" s="287">
        <f>(I20-M20+Q20*'Enter Information'!E231)*'Enter Information'!C$776</f>
        <v>36.438532396630407</v>
      </c>
      <c r="T20" s="38">
        <f t="shared" si="2"/>
        <v>74.804469335415718</v>
      </c>
      <c r="V20" s="30" t="s">
        <v>660</v>
      </c>
      <c r="W20" s="38">
        <f>SUM(R76:R80)</f>
        <v>278.71693824697439</v>
      </c>
      <c r="X20" s="38">
        <f>SUM(S76:S80)</f>
        <v>304.15611950837132</v>
      </c>
      <c r="Y20" s="38">
        <f>SUM(T76:T80)*Z21</f>
        <v>584.95071111686877</v>
      </c>
      <c r="Z20" s="619">
        <f>'Enter Information'!U25</f>
        <v>0.9987983862146107</v>
      </c>
      <c r="AA20"/>
      <c r="AB20"/>
      <c r="AD20" s="39" t="s">
        <v>790</v>
      </c>
      <c r="AE20" s="38">
        <f>$Y20*'Enter Information'!$E748*'Enter Information'!P705</f>
        <v>248.54691714986646</v>
      </c>
      <c r="AF20" s="38">
        <f>$Y20*'Enter Information'!$E748*'Enter Information'!Q705</f>
        <v>89.017023631207678</v>
      </c>
      <c r="AG20" s="38">
        <f>$Y20*'Enter Information'!$E748*'Enter Information'!R705</f>
        <v>38.760180031300763</v>
      </c>
      <c r="AH20" s="38">
        <f>$Y20*'Enter Information'!$E748*'Enter Information'!S705</f>
        <v>7.6644423790707723</v>
      </c>
      <c r="AI20" s="38">
        <f>$Y20*'Enter Information'!$E748*'Enter Information'!T705</f>
        <v>178.90998353430916</v>
      </c>
      <c r="AJ20" s="38">
        <f t="shared" si="3"/>
        <v>562.89854672575484</v>
      </c>
      <c r="AK20" s="87">
        <v>15</v>
      </c>
      <c r="AL20" s="40">
        <f t="shared" si="4"/>
        <v>74.804469335415718</v>
      </c>
      <c r="AM20" s="86">
        <f>T20*'Enter Information'!E$736*((Y$26/AJ$25)/('1'!Z$26/'1'!AK$25))+T20*(1-'Enter Information'!E$736)</f>
        <v>74.998778796232244</v>
      </c>
      <c r="AN20" s="40">
        <f t="shared" si="5"/>
        <v>74.804469335415718</v>
      </c>
      <c r="AO20" s="86">
        <f>T20*'Enter Information'!E$736*Y$26/AJ$25+T20*(1-'Enter Information'!E$736)</f>
        <v>96.80241592585206</v>
      </c>
      <c r="AP20" s="86">
        <f>INDEX($AL$6:$AO$106,'1'!AL20,'Enter Information'!$B$86)</f>
        <v>74.998778796232244</v>
      </c>
      <c r="AQ20" s="41"/>
    </row>
    <row r="21" spans="1:43" x14ac:dyDescent="0.4">
      <c r="A21" s="1"/>
      <c r="B21" s="1"/>
      <c r="D21" s="31">
        <v>15</v>
      </c>
      <c r="E21" s="32">
        <f>'8'!AP21</f>
        <v>80.299476305244468</v>
      </c>
      <c r="F21" s="33">
        <f>E21*'Enter Information'!D232</f>
        <v>41.250745049195359</v>
      </c>
      <c r="G21" s="33">
        <f>E21*'Enter Information'!E232</f>
        <v>39.048731256049109</v>
      </c>
      <c r="H21" s="34">
        <f t="shared" si="6"/>
        <v>39.534423377118564</v>
      </c>
      <c r="I21" s="34">
        <f t="shared" si="1"/>
        <v>37.928001068285162</v>
      </c>
      <c r="J21" s="35">
        <f>G21*'Enter Information'!$C$357/1000*'Enter Information'!$D$217</f>
        <v>1.0010433088489863</v>
      </c>
      <c r="K21" s="35">
        <f>G21*'Enter Information'!$C$357/1000*'Enter Information'!$E$217</f>
        <v>0.94984390254524431</v>
      </c>
      <c r="L21" s="35">
        <f>(F21+H21)/2*'Enter Information'!C441</f>
        <v>7.2706651583682542E-3</v>
      </c>
      <c r="M21" s="35">
        <f>(G21+I21)/2*'Enter Information'!D441</f>
        <v>6.158138585946743E-3</v>
      </c>
      <c r="N21" s="36">
        <f>'Enter Information'!O$597/5</f>
        <v>88.4</v>
      </c>
      <c r="O21" s="36">
        <f>'Enter Information'!P$597/5</f>
        <v>206.6</v>
      </c>
      <c r="P21" s="36">
        <f>'Enter Information'!Q$597/5</f>
        <v>1506.2</v>
      </c>
      <c r="Q21" s="37">
        <f t="shared" si="0"/>
        <v>0</v>
      </c>
      <c r="R21" s="287">
        <f>(H21-L21+Q21*'Enter Information'!D232)*'Enter Information'!C$777</f>
        <v>39.611387894455753</v>
      </c>
      <c r="S21" s="287">
        <f>(I21-M21+Q21*'Enter Information'!E232)*'Enter Information'!C$777</f>
        <v>38.002657082517885</v>
      </c>
      <c r="T21" s="38">
        <f t="shared" si="2"/>
        <v>77.614044976973645</v>
      </c>
      <c r="V21" s="30" t="s">
        <v>661</v>
      </c>
      <c r="W21" s="38">
        <f>SUM(R81:R85)</f>
        <v>255.19993328375131</v>
      </c>
      <c r="X21" s="38">
        <f>SUM(S81:S85)</f>
        <v>295.05513312129023</v>
      </c>
      <c r="Y21" s="38">
        <f>SUM(T81:T85)*Z22</f>
        <v>552.72617313962508</v>
      </c>
      <c r="Z21" s="619">
        <f>'Enter Information'!U26</f>
        <v>1.0035645040268701</v>
      </c>
      <c r="AA21"/>
      <c r="AB21"/>
      <c r="AD21" s="39" t="s">
        <v>791</v>
      </c>
      <c r="AE21" s="38">
        <f>$Y21*'Enter Information'!$E749*'Enter Information'!P706</f>
        <v>223.17557229124458</v>
      </c>
      <c r="AF21" s="38">
        <f>$Y21*'Enter Information'!$E749*'Enter Information'!Q706</f>
        <v>71.59717226755491</v>
      </c>
      <c r="AG21" s="38">
        <f>$Y21*'Enter Information'!$E749*'Enter Information'!R706</f>
        <v>35.665505887926983</v>
      </c>
      <c r="AH21" s="38">
        <f>$Y21*'Enter Information'!$E749*'Enter Information'!S706</f>
        <v>5.3232098340189529</v>
      </c>
      <c r="AI21" s="38">
        <f>$Y21*'Enter Information'!$E749*'Enter Information'!T706</f>
        <v>183.38457878195291</v>
      </c>
      <c r="AJ21" s="38">
        <f t="shared" si="3"/>
        <v>519.14603906269838</v>
      </c>
      <c r="AK21" s="87">
        <v>16</v>
      </c>
      <c r="AL21" s="40">
        <f t="shared" si="4"/>
        <v>77.614044976973645</v>
      </c>
      <c r="AM21" s="86">
        <f>T21*'Enter Information'!E$737*((Y$26/AJ$25)/('1'!Z$26/'1'!AK$25))+T21*(1-'Enter Information'!E$737)</f>
        <v>77.814723489353128</v>
      </c>
      <c r="AN21" s="40">
        <f t="shared" si="5"/>
        <v>77.614044976973645</v>
      </c>
      <c r="AO21" s="86">
        <f>T21*'Enter Information'!E$737*Y$26/AJ$25+T21*(1-'Enter Information'!E$737)</f>
        <v>100.33303755006389</v>
      </c>
      <c r="AP21" s="86">
        <f>INDEX($AL$6:$AO$106,'1'!AL21,'Enter Information'!$B$86)</f>
        <v>77.814723489353128</v>
      </c>
      <c r="AQ21" s="41"/>
    </row>
    <row r="22" spans="1:43" x14ac:dyDescent="0.4">
      <c r="A22" s="1"/>
      <c r="B22" s="1"/>
      <c r="D22" s="31">
        <v>16</v>
      </c>
      <c r="E22" s="32">
        <f>'8'!AP22</f>
        <v>83.004286452188978</v>
      </c>
      <c r="F22" s="33">
        <f>E22*'Enter Information'!D233</f>
        <v>41.848707819219428</v>
      </c>
      <c r="G22" s="33">
        <f>E22*'Enter Information'!E233</f>
        <v>41.155578632969551</v>
      </c>
      <c r="H22" s="34">
        <f t="shared" si="6"/>
        <v>41.250745049195359</v>
      </c>
      <c r="I22" s="34">
        <f t="shared" si="1"/>
        <v>39.048731256049109</v>
      </c>
      <c r="J22" s="35">
        <f>G22*'Enter Information'!$C$357/1000*'Enter Information'!$D$217</f>
        <v>1.0550539105149632</v>
      </c>
      <c r="K22" s="35">
        <f>G22*'Enter Information'!$C$357/1000*'Enter Information'!$E$217</f>
        <v>1.0010920755380945</v>
      </c>
      <c r="L22" s="35">
        <f>(F22+H22)/2*'Enter Information'!C442</f>
        <v>1.0387431608551849E-2</v>
      </c>
      <c r="M22" s="35">
        <f>(G22+I22)/2*'Enter Information'!D442</f>
        <v>7.2183878900116795E-3</v>
      </c>
      <c r="N22" s="36">
        <f>'Enter Information'!O$597/5</f>
        <v>88.4</v>
      </c>
      <c r="O22" s="36">
        <f>'Enter Information'!P$597/5</f>
        <v>206.6</v>
      </c>
      <c r="P22" s="36">
        <f>'Enter Information'!Q$597/5</f>
        <v>1506.2</v>
      </c>
      <c r="Q22" s="37">
        <f t="shared" si="0"/>
        <v>0</v>
      </c>
      <c r="R22" s="287">
        <f>(H22-L22+Q22*'Enter Information'!D233)*'Enter Information'!C$777</f>
        <v>41.328243761964934</v>
      </c>
      <c r="S22" s="287">
        <f>(I22-M22+Q22*'Enter Information'!E233)*'Enter Information'!C$777</f>
        <v>39.124713117499518</v>
      </c>
      <c r="T22" s="38">
        <f t="shared" si="2"/>
        <v>80.452956879464452</v>
      </c>
      <c r="V22" s="30" t="s">
        <v>662</v>
      </c>
      <c r="W22" s="38">
        <f>SUM(R86:R90)</f>
        <v>152.72382508555262</v>
      </c>
      <c r="X22" s="38">
        <f>SUM(S86:S90)</f>
        <v>195.58369781450426</v>
      </c>
      <c r="Y22" s="38">
        <f>SUM(T86:T90)*Z23</f>
        <v>341.51561590141961</v>
      </c>
      <c r="Z22" s="619">
        <f>'Enter Information'!U27</f>
        <v>1.0044908386772846</v>
      </c>
      <c r="AA22"/>
      <c r="AB22"/>
      <c r="AD22" s="39" t="s">
        <v>792</v>
      </c>
      <c r="AE22" s="38">
        <f>$Y22*'Enter Information'!$E750*'Enter Information'!P707</f>
        <v>108.85723556962645</v>
      </c>
      <c r="AF22" s="38">
        <f>$Y22*'Enter Information'!$E750*'Enter Information'!Q707</f>
        <v>32.384775364087197</v>
      </c>
      <c r="AG22" s="38">
        <f>$Y22*'Enter Information'!$E750*'Enter Information'!R707</f>
        <v>26.835982077405593</v>
      </c>
      <c r="AH22" s="38">
        <f>$Y22*'Enter Information'!$E750*'Enter Information'!S707</f>
        <v>2.7239530680073347</v>
      </c>
      <c r="AI22" s="38">
        <f>$Y22*'Enter Information'!$E750*'Enter Information'!T707</f>
        <v>132.76749027769083</v>
      </c>
      <c r="AJ22" s="38">
        <f t="shared" si="3"/>
        <v>303.56943635681739</v>
      </c>
      <c r="AK22" s="87">
        <v>17</v>
      </c>
      <c r="AL22" s="40">
        <f t="shared" si="4"/>
        <v>80.452956879464452</v>
      </c>
      <c r="AM22" s="86">
        <f>T22*'Enter Information'!E$737*((Y$26/AJ$25)/('1'!Z$26/'1'!AK$25))+T22*(1-'Enter Information'!E$737)</f>
        <v>80.660975669206579</v>
      </c>
      <c r="AN22" s="40">
        <f t="shared" si="5"/>
        <v>80.452956879464452</v>
      </c>
      <c r="AO22" s="86">
        <f>T22*'Enter Information'!E$737*Y$26/AJ$25+T22*(1-'Enter Information'!E$737)</f>
        <v>104.00294877036477</v>
      </c>
      <c r="AP22" s="86">
        <f>INDEX($AL$6:$AO$106,'1'!AL22,'Enter Information'!$B$86)</f>
        <v>80.660975669206579</v>
      </c>
      <c r="AQ22" s="41"/>
    </row>
    <row r="23" spans="1:43" x14ac:dyDescent="0.4">
      <c r="A23" s="1"/>
      <c r="B23" s="1"/>
      <c r="D23" s="31">
        <v>17</v>
      </c>
      <c r="E23" s="32">
        <f>'8'!AP23</f>
        <v>85.736067060048782</v>
      </c>
      <c r="F23" s="33">
        <f>E23*'Enter Information'!D234</f>
        <v>43.604759145965538</v>
      </c>
      <c r="G23" s="33">
        <f>E23*'Enter Information'!E234</f>
        <v>42.131307914083244</v>
      </c>
      <c r="H23" s="34">
        <f t="shared" si="6"/>
        <v>41.848707819219428</v>
      </c>
      <c r="I23" s="34">
        <f t="shared" si="1"/>
        <v>41.155578632969551</v>
      </c>
      <c r="J23" s="35">
        <f>G23*'Enter Information'!$C$357/1000*'Enter Information'!$D$217</f>
        <v>1.0800674573496145</v>
      </c>
      <c r="K23" s="35">
        <f>G23*'Enter Information'!$C$357/1000*'Enter Information'!$E$217</f>
        <v>1.0248262783761735</v>
      </c>
      <c r="L23" s="35">
        <f>(F23+H23)/2*'Enter Information'!C443</f>
        <v>1.4099822049255518E-2</v>
      </c>
      <c r="M23" s="35">
        <f>(G23+I23)/2*'Enter Information'!D443</f>
        <v>8.3286886547052803E-3</v>
      </c>
      <c r="N23" s="36">
        <f>'Enter Information'!O$597/5</f>
        <v>88.4</v>
      </c>
      <c r="O23" s="36">
        <f>'Enter Information'!P$597/5</f>
        <v>206.6</v>
      </c>
      <c r="P23" s="36">
        <f>'Enter Information'!Q$597/5</f>
        <v>1506.2</v>
      </c>
      <c r="Q23" s="37">
        <f t="shared" si="0"/>
        <v>0</v>
      </c>
      <c r="R23" s="287">
        <f>(H23-L23+Q23*'Enter Information'!D234)*'Enter Information'!C$777</f>
        <v>41.923760531504008</v>
      </c>
      <c r="S23" s="287">
        <f>(I23-M23+Q23*'Enter Information'!E234)*'Enter Information'!C$777</f>
        <v>41.234937669598452</v>
      </c>
      <c r="T23" s="38">
        <f t="shared" si="2"/>
        <v>83.158698201102453</v>
      </c>
      <c r="V23" s="30" t="s">
        <v>663</v>
      </c>
      <c r="W23" s="38">
        <f>SUM(R91:R106)</f>
        <v>113.42042652949601</v>
      </c>
      <c r="X23" s="38">
        <f>SUM(S91:S106)</f>
        <v>187.44518955075259</v>
      </c>
      <c r="Y23" s="38">
        <f>SUM(T91:T106)</f>
        <v>300.86561608024857</v>
      </c>
      <c r="Z23" s="619">
        <f>'Enter Information'!U28</f>
        <v>0.98050025752505432</v>
      </c>
      <c r="AA23"/>
      <c r="AB23"/>
      <c r="AD23" s="39" t="s">
        <v>793</v>
      </c>
      <c r="AE23" s="38">
        <f>$Y23*'Enter Information'!$E751*'Enter Information'!P708</f>
        <v>44.553128181362403</v>
      </c>
      <c r="AF23" s="38">
        <f>$Y23*'Enter Information'!$E751*'Enter Information'!Q708</f>
        <v>20.17909539383135</v>
      </c>
      <c r="AG23" s="38">
        <f>$Y23*'Enter Information'!$E751*'Enter Information'!R708</f>
        <v>23.433788199288017</v>
      </c>
      <c r="AH23" s="38">
        <f>$Y23*'Enter Information'!$E751*'Enter Information'!S708</f>
        <v>1.5911831493343718</v>
      </c>
      <c r="AI23" s="38">
        <f>$Y23*'Enter Information'!$E751*'Enter Information'!T708</f>
        <v>127.87326400105314</v>
      </c>
      <c r="AJ23" s="38">
        <f>SUM(AE23:AI23)</f>
        <v>217.63045892486929</v>
      </c>
      <c r="AK23" s="87">
        <v>18</v>
      </c>
      <c r="AL23" s="40">
        <f t="shared" si="4"/>
        <v>83.158698201102453</v>
      </c>
      <c r="AM23" s="86">
        <f>T23*'Enter Information'!E$737*((Y$26/AJ$25)/('1'!Z$26/'1'!AK$25))+T23*(1-'Enter Information'!E$737)</f>
        <v>83.373712942975033</v>
      </c>
      <c r="AN23" s="40">
        <f t="shared" si="5"/>
        <v>83.158698201102453</v>
      </c>
      <c r="AO23" s="86">
        <f>T23*'Enter Information'!E$737*Y$26/AJ$25+T23*(1-'Enter Information'!E$737)</f>
        <v>107.50070804454261</v>
      </c>
      <c r="AP23" s="86">
        <f>INDEX($AL$6:$AO$106,'1'!AL23,'Enter Information'!$B$86)</f>
        <v>83.373712942975033</v>
      </c>
      <c r="AQ23" s="41"/>
    </row>
    <row r="24" spans="1:43" x14ac:dyDescent="0.4">
      <c r="A24" s="1"/>
      <c r="B24" s="1"/>
      <c r="D24" s="31">
        <v>18</v>
      </c>
      <c r="E24" s="32">
        <f>'8'!AP24</f>
        <v>90.470104441332552</v>
      </c>
      <c r="F24" s="33">
        <f>E24*'Enter Information'!D235</f>
        <v>46.25504273143445</v>
      </c>
      <c r="G24" s="33">
        <f>E24*'Enter Information'!E235</f>
        <v>44.215061709898102</v>
      </c>
      <c r="H24" s="34">
        <f t="shared" si="6"/>
        <v>43.604759145965538</v>
      </c>
      <c r="I24" s="34">
        <f t="shared" si="1"/>
        <v>42.131307914083244</v>
      </c>
      <c r="J24" s="35">
        <f>G24*'Enter Information'!$C$357/1000*'Enter Information'!$D$217</f>
        <v>1.1334860378640839</v>
      </c>
      <c r="K24" s="35">
        <f>G24*'Enter Information'!$C$357/1000*'Enter Information'!$E$217</f>
        <v>1.0755127097580801</v>
      </c>
      <c r="L24" s="35">
        <f>(F24+H24)/2*'Enter Information'!C444</f>
        <v>1.7522661366092998E-2</v>
      </c>
      <c r="M24" s="35">
        <f>(G24+I24)/2*'Enter Information'!D444</f>
        <v>9.0663688105180416E-3</v>
      </c>
      <c r="N24" s="36">
        <f>'Enter Information'!O$597/5</f>
        <v>88.4</v>
      </c>
      <c r="O24" s="36">
        <f>'Enter Information'!P$597/5</f>
        <v>206.6</v>
      </c>
      <c r="P24" s="36">
        <f>'Enter Information'!Q$597/5</f>
        <v>1506.2</v>
      </c>
      <c r="Q24" s="37">
        <f t="shared" si="0"/>
        <v>0</v>
      </c>
      <c r="R24" s="287">
        <f>(H24-L24+Q24*'Enter Information'!D235)*'Enter Information'!C$777</f>
        <v>43.680123995281342</v>
      </c>
      <c r="S24" s="287">
        <f>(I24-M24+Q24*'Enter Information'!E235)*'Enter Information'!C$777</f>
        <v>42.212007047218798</v>
      </c>
      <c r="T24" s="38">
        <f t="shared" si="2"/>
        <v>85.892131042500139</v>
      </c>
      <c r="V24" s="30" t="s">
        <v>664</v>
      </c>
      <c r="W24" s="48">
        <f>SUM(W6:W23)</f>
        <v>3571.7668469629079</v>
      </c>
      <c r="X24" s="48">
        <f>SUM(X6:X23)</f>
        <v>3824.2919467089664</v>
      </c>
      <c r="Y24" s="48">
        <f>SUM(Y6:Y23)</f>
        <v>7390.1324084160415</v>
      </c>
      <c r="Z24" s="49"/>
      <c r="AA24" s="50"/>
      <c r="AB24" s="51"/>
      <c r="AD24" s="52" t="s">
        <v>664</v>
      </c>
      <c r="AE24" s="38">
        <f t="shared" ref="AE24:AJ24" si="7">SUM(AE6:AE23)</f>
        <v>1467.7652142133559</v>
      </c>
      <c r="AF24" s="38">
        <f t="shared" si="7"/>
        <v>2921.6320626612824</v>
      </c>
      <c r="AG24" s="38">
        <f t="shared" si="7"/>
        <v>855.616000101704</v>
      </c>
      <c r="AH24" s="38">
        <f t="shared" si="7"/>
        <v>99.970477121476904</v>
      </c>
      <c r="AI24" s="38">
        <f t="shared" si="7"/>
        <v>1796.7382948292416</v>
      </c>
      <c r="AJ24" s="38">
        <f t="shared" si="7"/>
        <v>7141.7220489270603</v>
      </c>
      <c r="AK24" s="87">
        <v>19</v>
      </c>
      <c r="AL24" s="40">
        <f t="shared" si="4"/>
        <v>85.892131042500139</v>
      </c>
      <c r="AM24" s="86">
        <f>T24*'Enter Information'!E$737*((Y$26/AJ$25)/('1'!Z$26/'1'!AK$25))+T24*(1-'Enter Information'!E$737)</f>
        <v>86.114213335567399</v>
      </c>
      <c r="AN24" s="40">
        <f t="shared" si="5"/>
        <v>85.892131042500139</v>
      </c>
      <c r="AO24" s="86">
        <f>T24*'Enter Information'!E$737*Y$26/AJ$25+T24*(1-'Enter Information'!E$737)</f>
        <v>111.0342646321151</v>
      </c>
      <c r="AP24" s="86">
        <f>INDEX($AL$6:$AO$106,'1'!AL24,'Enter Information'!$B$86)</f>
        <v>86.114213335567399</v>
      </c>
      <c r="AQ24" s="41"/>
    </row>
    <row r="25" spans="1:43" ht="12.75" customHeight="1" x14ac:dyDescent="0.4">
      <c r="A25" s="1"/>
      <c r="B25" s="1"/>
      <c r="D25" s="31">
        <v>19</v>
      </c>
      <c r="E25" s="32">
        <f>'8'!AP25</f>
        <v>93.042768169962258</v>
      </c>
      <c r="F25" s="33">
        <f>E25*'Enter Information'!D236</f>
        <v>47.152874662154012</v>
      </c>
      <c r="G25" s="33">
        <f>E25*'Enter Information'!E236</f>
        <v>45.889893507808246</v>
      </c>
      <c r="H25" s="34">
        <f t="shared" si="6"/>
        <v>46.25504273143445</v>
      </c>
      <c r="I25" s="34">
        <f t="shared" si="1"/>
        <v>44.215061709898102</v>
      </c>
      <c r="J25" s="35">
        <f>G25*'Enter Information'!$C$357/1000*'Enter Information'!$D$217</f>
        <v>1.1764215984012969</v>
      </c>
      <c r="K25" s="35">
        <f>G25*'Enter Information'!$C$357/1000*'Enter Information'!$E$217</f>
        <v>1.1162522861761333</v>
      </c>
      <c r="L25" s="35">
        <f>(F25+H25)/2*'Enter Information'!C445</f>
        <v>2.0549741826589463E-2</v>
      </c>
      <c r="M25" s="35">
        <f>(G25+I25)/2*'Enter Information'!D445</f>
        <v>9.9115450739476994E-3</v>
      </c>
      <c r="N25" s="36">
        <f>'Enter Information'!O$597/5</f>
        <v>88.4</v>
      </c>
      <c r="O25" s="36">
        <f>'Enter Information'!P$597/5</f>
        <v>206.6</v>
      </c>
      <c r="P25" s="36">
        <f>'Enter Information'!Q$597/5</f>
        <v>1506.2</v>
      </c>
      <c r="Q25" s="37">
        <f t="shared" si="0"/>
        <v>0</v>
      </c>
      <c r="R25" s="287">
        <f>(H25-L25+Q25*'Enter Information'!D236)*'Enter Information'!C$777</f>
        <v>46.333021992770554</v>
      </c>
      <c r="S25" s="287">
        <f>(I25-M25+Q25*'Enter Information'!E236)*'Enter Information'!C$777</f>
        <v>44.29935449364369</v>
      </c>
      <c r="T25" s="38">
        <f t="shared" si="2"/>
        <v>90.632376486414245</v>
      </c>
      <c r="V25" s="53" t="s">
        <v>823</v>
      </c>
      <c r="W25" s="54"/>
      <c r="X25" s="54"/>
      <c r="Y25" s="55"/>
      <c r="AD25" s="100" t="s">
        <v>950</v>
      </c>
      <c r="AE25" s="38">
        <f>AE24/AE26</f>
        <v>540.10948594913009</v>
      </c>
      <c r="AF25" s="38">
        <f>AF24/AF26</f>
        <v>634.60833037679151</v>
      </c>
      <c r="AG25" s="38">
        <f>AG24/AG26</f>
        <v>230.54051911979138</v>
      </c>
      <c r="AH25" s="38">
        <f>AH24/AH26</f>
        <v>35.221532882969065</v>
      </c>
      <c r="AI25" s="38">
        <f>AI24/AI26</f>
        <v>1136.1829562433011</v>
      </c>
      <c r="AJ25" s="38">
        <f>SUM(AE25:AI25)</f>
        <v>2576.662824571983</v>
      </c>
      <c r="AK25" s="87">
        <v>20</v>
      </c>
      <c r="AL25" s="40">
        <f t="shared" si="4"/>
        <v>90.632376486414245</v>
      </c>
      <c r="AM25" s="86">
        <f>T25*'Enter Information'!E$737*((Y$26/AJ$25)/('1'!Z$26/'1'!AK$25))+T25*(1-'Enter Information'!E$737)</f>
        <v>90.86671513597318</v>
      </c>
      <c r="AN25" s="40">
        <f t="shared" si="5"/>
        <v>90.632376486414245</v>
      </c>
      <c r="AO25" s="86">
        <f>T25*'Enter Information'!E$737*Y$26/AJ$25+T25*(1-'Enter Information'!E$737)</f>
        <v>117.16206307712402</v>
      </c>
      <c r="AP25" s="86">
        <f>INDEX($AL$6:$AO$106,'1'!AL25,'Enter Information'!$B$86)</f>
        <v>90.86671513597318</v>
      </c>
      <c r="AQ25" s="41"/>
    </row>
    <row r="26" spans="1:43" ht="12.75" customHeight="1" x14ac:dyDescent="0.4">
      <c r="A26" s="752" t="s">
        <v>824</v>
      </c>
      <c r="B26" s="752"/>
      <c r="D26" s="31">
        <v>20</v>
      </c>
      <c r="E26" s="32">
        <f>'8'!AP26</f>
        <v>96.098192017648771</v>
      </c>
      <c r="F26" s="33">
        <f>E26*'Enter Information'!D237</f>
        <v>48.548212834452542</v>
      </c>
      <c r="G26" s="33">
        <f>E26*'Enter Information'!E237</f>
        <v>47.549979183196228</v>
      </c>
      <c r="H26" s="34">
        <f t="shared" si="6"/>
        <v>47.152874662154012</v>
      </c>
      <c r="I26" s="34">
        <f t="shared" si="1"/>
        <v>45.889893507808246</v>
      </c>
      <c r="J26" s="35">
        <f>G26*'Enter Information'!$C$357/1000*'Enter Information'!$D$217</f>
        <v>1.2189791311048919</v>
      </c>
      <c r="K26" s="35">
        <f>G26*'Enter Information'!$C$357/1000*'Enter Information'!$E$217</f>
        <v>1.1566331693892264</v>
      </c>
      <c r="L26" s="35">
        <f>(F26+H26)/2*'Enter Information'!C446</f>
        <v>2.2968260999185575E-2</v>
      </c>
      <c r="M26" s="35">
        <f>(G26+I26)/2*'Enter Information'!D446</f>
        <v>1.0278385996010492E-2</v>
      </c>
      <c r="N26" s="36">
        <f>'Enter Information'!O$598/5</f>
        <v>99.4</v>
      </c>
      <c r="O26" s="36">
        <f>'Enter Information'!P$598/5</f>
        <v>374.6</v>
      </c>
      <c r="P26" s="36">
        <f>'Enter Information'!Q$598/5</f>
        <v>1808.6</v>
      </c>
      <c r="Q26" s="37">
        <f t="shared" si="0"/>
        <v>0</v>
      </c>
      <c r="R26" s="287">
        <f>(H26-L26+Q26*'Enter Information'!D237)*'Enter Information'!C$778</f>
        <v>47.458400671762853</v>
      </c>
      <c r="S26" s="287">
        <f>(I26-M26+Q26*'Enter Information'!E237)*'Enter Information'!C$778</f>
        <v>46.199394893427645</v>
      </c>
      <c r="T26" s="38">
        <f t="shared" si="2"/>
        <v>93.657795565190497</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93.657795565190497</v>
      </c>
      <c r="AM26" s="86">
        <f>T26*'Enter Information'!E$738*((Y$26/AJ$25)/('1'!Z$26/'1'!AK$25))+T26*(1-'Enter Information'!E$738)</f>
        <v>93.900734868246673</v>
      </c>
      <c r="AN26" s="40">
        <f t="shared" si="5"/>
        <v>93.657795565190497</v>
      </c>
      <c r="AO26" s="86">
        <f>T26*'Enter Information'!E$738*Y$26/AJ$25+T26*(1-'Enter Information'!E$738)</f>
        <v>121.16116977502126</v>
      </c>
      <c r="AP26" s="86">
        <f>INDEX($AL$6:$AO$106,'1'!AL26,'Enter Information'!$B$86)</f>
        <v>93.900734868246673</v>
      </c>
    </row>
    <row r="27" spans="1:43" x14ac:dyDescent="0.4">
      <c r="A27" s="753" t="s">
        <v>828</v>
      </c>
      <c r="B27" s="753"/>
      <c r="D27" s="31">
        <v>21</v>
      </c>
      <c r="E27" s="32">
        <f>'8'!AP27</f>
        <v>95.010983084874837</v>
      </c>
      <c r="F27" s="33">
        <f>E27*'Enter Information'!D238</f>
        <v>48.318105510845349</v>
      </c>
      <c r="G27" s="33">
        <f>E27*'Enter Information'!E238</f>
        <v>46.692877574029488</v>
      </c>
      <c r="H27" s="34">
        <f t="shared" si="6"/>
        <v>48.548212834452542</v>
      </c>
      <c r="I27" s="34">
        <f t="shared" si="1"/>
        <v>47.549979183196228</v>
      </c>
      <c r="J27" s="35">
        <f>G27*'Enter Information'!$C$357/1000*'Enter Information'!$D$217</f>
        <v>1.1970066929932912</v>
      </c>
      <c r="K27" s="35">
        <f>G27*'Enter Information'!$C$357/1000*'Enter Information'!$E$217</f>
        <v>1.1357845345900452</v>
      </c>
      <c r="L27" s="35">
        <f>(F27+H27)/2*'Enter Information'!C447</f>
        <v>2.421657958632447E-2</v>
      </c>
      <c r="M27" s="35">
        <f>(G27+I27)/2*'Enter Information'!D447</f>
        <v>1.036671424329483E-2</v>
      </c>
      <c r="N27" s="36">
        <f>'Enter Information'!O$598/5</f>
        <v>99.4</v>
      </c>
      <c r="O27" s="36">
        <f>'Enter Information'!P$598/5</f>
        <v>374.6</v>
      </c>
      <c r="P27" s="36">
        <f>'Enter Information'!Q$598/5</f>
        <v>1808.6</v>
      </c>
      <c r="Q27" s="37">
        <f t="shared" si="0"/>
        <v>0</v>
      </c>
      <c r="R27" s="287">
        <f>(H27-L27+Q27*'Enter Information'!D238)*'Enter Information'!C$778</f>
        <v>48.86220729693904</v>
      </c>
      <c r="S27" s="287">
        <f>(I27-M27+Q27*'Enter Information'!E238)*'Enter Information'!C$778</f>
        <v>47.870962380621634</v>
      </c>
      <c r="T27" s="38">
        <f t="shared" si="2"/>
        <v>96.733169677560682</v>
      </c>
      <c r="AD27" s="64" t="s">
        <v>829</v>
      </c>
      <c r="AE27" s="65">
        <f t="shared" ref="AE27:AJ27" si="8">AE25/$AJ25*100</f>
        <v>20.961589572312366</v>
      </c>
      <c r="AF27" s="65">
        <f t="shared" si="8"/>
        <v>24.629079300750504</v>
      </c>
      <c r="AG27" s="65">
        <f t="shared" si="8"/>
        <v>8.9472521170125212</v>
      </c>
      <c r="AH27" s="65">
        <f t="shared" si="8"/>
        <v>1.3669438060379444</v>
      </c>
      <c r="AI27" s="65">
        <f t="shared" si="8"/>
        <v>44.09513520388667</v>
      </c>
      <c r="AJ27" s="66">
        <f t="shared" si="8"/>
        <v>100</v>
      </c>
      <c r="AK27" s="87">
        <v>22</v>
      </c>
      <c r="AL27" s="40">
        <f t="shared" si="4"/>
        <v>96.733169677560682</v>
      </c>
      <c r="AM27" s="86">
        <f>T27*'Enter Information'!E$738*((Y$26/AJ$25)/('1'!Z$26/'1'!AK$25))+T27*(1-'Enter Information'!E$738)</f>
        <v>96.984086204925703</v>
      </c>
      <c r="AN27" s="40">
        <f t="shared" si="5"/>
        <v>96.733169677560682</v>
      </c>
      <c r="AO27" s="86">
        <f>T27*'Enter Information'!E$738*Y$26/AJ$25+T27*(1-'Enter Information'!E$738)</f>
        <v>125.13965253453945</v>
      </c>
      <c r="AP27" s="86">
        <f>INDEX($AL$6:$AO$106,'1'!AL27,'Enter Information'!$B$86)</f>
        <v>96.984086204925703</v>
      </c>
    </row>
    <row r="28" spans="1:43" x14ac:dyDescent="0.4">
      <c r="A28" s="93">
        <f>A2</f>
        <v>2026</v>
      </c>
      <c r="B28" s="200">
        <f>'8'!AP108</f>
        <v>3337.554938525207</v>
      </c>
      <c r="D28" s="31">
        <v>22</v>
      </c>
      <c r="E28" s="32">
        <f>'8'!AP28</f>
        <v>93.900820606149409</v>
      </c>
      <c r="F28" s="33">
        <f>E28*'Enter Information'!D239</f>
        <v>47.627958206784726</v>
      </c>
      <c r="G28" s="33">
        <f>E28*'Enter Information'!E239</f>
        <v>46.272862399364683</v>
      </c>
      <c r="H28" s="34">
        <f t="shared" si="6"/>
        <v>48.318105510845349</v>
      </c>
      <c r="I28" s="34">
        <f t="shared" si="1"/>
        <v>46.692877574029488</v>
      </c>
      <c r="J28" s="35">
        <f>G28*'Enter Information'!$C$357/1000*'Enter Information'!$D$217</f>
        <v>1.186239291167704</v>
      </c>
      <c r="K28" s="35">
        <f>G28*'Enter Information'!$C$357/1000*'Enter Information'!$E$217</f>
        <v>1.1255678427847247</v>
      </c>
      <c r="L28" s="35">
        <f>(F28+H28)/2*'Enter Information'!C448</f>
        <v>2.4945976566583816E-2</v>
      </c>
      <c r="M28" s="35">
        <f>(G28+I28)/2*'Enter Information'!D448</f>
        <v>1.0226231397073359E-2</v>
      </c>
      <c r="N28" s="36">
        <f>'Enter Information'!O$598/5</f>
        <v>99.4</v>
      </c>
      <c r="O28" s="36">
        <f>'Enter Information'!P$598/5</f>
        <v>374.6</v>
      </c>
      <c r="P28" s="36">
        <f>'Enter Information'!Q$598/5</f>
        <v>1808.6</v>
      </c>
      <c r="Q28" s="37">
        <f t="shared" si="0"/>
        <v>0</v>
      </c>
      <c r="R28" s="287">
        <f>(H28-L28+Q28*'Enter Information'!D239)*'Enter Information'!C$778</f>
        <v>48.629761650173933</v>
      </c>
      <c r="S28" s="287">
        <f>(I28-M28+Q28*'Enter Information'!E239)*'Enter Information'!C$778</f>
        <v>47.008028256652153</v>
      </c>
      <c r="T28" s="38">
        <f t="shared" si="2"/>
        <v>95.637789906826086</v>
      </c>
      <c r="AD28" s="64" t="s">
        <v>830</v>
      </c>
      <c r="AE28" s="65">
        <f t="shared" ref="AE28:AJ28" si="9">AE24/$AJ24*100</f>
        <v>20.55197897870957</v>
      </c>
      <c r="AF28" s="65">
        <f t="shared" si="9"/>
        <v>40.909349910925407</v>
      </c>
      <c r="AG28" s="65">
        <f t="shared" si="9"/>
        <v>11.980527864848057</v>
      </c>
      <c r="AH28" s="65">
        <f t="shared" si="9"/>
        <v>1.3998091277788669</v>
      </c>
      <c r="AI28" s="65">
        <f t="shared" si="9"/>
        <v>25.158334117738107</v>
      </c>
      <c r="AJ28" s="66">
        <f t="shared" si="9"/>
        <v>100</v>
      </c>
      <c r="AK28" s="87">
        <v>23</v>
      </c>
      <c r="AL28" s="40">
        <f t="shared" si="4"/>
        <v>95.637789906826086</v>
      </c>
      <c r="AM28" s="86">
        <f>T28*'Enter Information'!E$738*((Y$26/AJ$25)/('1'!Z$26/'1'!AK$25))+T28*(1-'Enter Information'!E$738)</f>
        <v>95.885865124543812</v>
      </c>
      <c r="AN28" s="40">
        <f t="shared" si="5"/>
        <v>95.637789906826086</v>
      </c>
      <c r="AO28" s="86">
        <f>T28*'Enter Information'!E$738*Y$26/AJ$25+T28*(1-'Enter Information'!E$738)</f>
        <v>123.72260557577648</v>
      </c>
      <c r="AP28" s="86">
        <f>INDEX($AL$6:$AO$106,'1'!AL28,'Enter Information'!$B$86)</f>
        <v>95.885865124543812</v>
      </c>
    </row>
    <row r="29" spans="1:43" x14ac:dyDescent="0.4">
      <c r="D29" s="31">
        <v>23</v>
      </c>
      <c r="E29" s="32">
        <f>'8'!AP29</f>
        <v>93.743938568200278</v>
      </c>
      <c r="F29" s="33">
        <f>E29*'Enter Information'!D240</f>
        <v>47.07909387363032</v>
      </c>
      <c r="G29" s="33">
        <f>E29*'Enter Information'!E240</f>
        <v>46.664844694569958</v>
      </c>
      <c r="H29" s="34">
        <f t="shared" si="6"/>
        <v>47.627958206784726</v>
      </c>
      <c r="I29" s="34">
        <f t="shared" si="1"/>
        <v>46.272862399364683</v>
      </c>
      <c r="J29" s="35">
        <f>G29*'Enter Information'!$C$357/1000*'Enter Information'!$D$217</f>
        <v>1.1962880492497407</v>
      </c>
      <c r="K29" s="35">
        <f>G29*'Enter Information'!$C$357/1000*'Enter Information'!$E$217</f>
        <v>1.1351026466318723</v>
      </c>
      <c r="L29" s="35">
        <f>(F29+H29)/2*'Enter Information'!C449</f>
        <v>2.5570904061712064E-2</v>
      </c>
      <c r="M29" s="35">
        <f>(G29+I29)/2*'Enter Information'!D449</f>
        <v>1.0223147780332812E-2</v>
      </c>
      <c r="N29" s="36">
        <f>'Enter Information'!O$598/5</f>
        <v>99.4</v>
      </c>
      <c r="O29" s="36">
        <f>'Enter Information'!P$598/5</f>
        <v>374.6</v>
      </c>
      <c r="P29" s="36">
        <f>'Enter Information'!Q$598/5</f>
        <v>1808.6</v>
      </c>
      <c r="Q29" s="37">
        <f t="shared" si="0"/>
        <v>0</v>
      </c>
      <c r="R29" s="287">
        <f>(H29-L29+Q29*'Enter Information'!D240)*'Enter Information'!C$778</f>
        <v>47.934174753415377</v>
      </c>
      <c r="S29" s="287">
        <f>(I29-M29+Q29*'Enter Information'!E240)*'Enter Information'!C$778</f>
        <v>46.58508869181874</v>
      </c>
      <c r="T29" s="38">
        <f t="shared" si="2"/>
        <v>94.519263445234117</v>
      </c>
      <c r="AK29" s="87">
        <v>24</v>
      </c>
      <c r="AL29" s="40">
        <f t="shared" si="4"/>
        <v>94.519263445234117</v>
      </c>
      <c r="AM29" s="86">
        <f>T29*'Enter Information'!E$738*((Y$26/AJ$25)/('1'!Z$26/'1'!AK$25))+T29*(1-'Enter Information'!E$738)</f>
        <v>94.764437313017339</v>
      </c>
      <c r="AN29" s="40">
        <f t="shared" si="5"/>
        <v>94.519263445234117</v>
      </c>
      <c r="AO29" s="86">
        <f>T29*'Enter Information'!E$738*Y$26/AJ$25+T29*(1-'Enter Information'!E$738)</f>
        <v>122.27561471193034</v>
      </c>
      <c r="AP29" s="86">
        <f>INDEX($AL$6:$AO$106,'1'!AL29,'Enter Information'!$B$86)</f>
        <v>94.764437313017339</v>
      </c>
    </row>
    <row r="30" spans="1:43" x14ac:dyDescent="0.4">
      <c r="D30" s="31">
        <v>24</v>
      </c>
      <c r="E30" s="32">
        <f>'8'!AP30</f>
        <v>92.242390950935004</v>
      </c>
      <c r="F30" s="33">
        <f>E30*'Enter Information'!D241</f>
        <v>46.341384803848364</v>
      </c>
      <c r="G30" s="33">
        <f>E30*'Enter Information'!E241</f>
        <v>45.90100614708664</v>
      </c>
      <c r="H30" s="34">
        <f t="shared" si="6"/>
        <v>47.07909387363032</v>
      </c>
      <c r="I30" s="34">
        <f t="shared" si="1"/>
        <v>46.664844694569958</v>
      </c>
      <c r="J30" s="35">
        <f>G30*'Enter Information'!$C$357/1000*'Enter Information'!$D$217</f>
        <v>1.17670647918578</v>
      </c>
      <c r="K30" s="35">
        <f>G30*'Enter Information'!$C$357/1000*'Enter Information'!$E$217</f>
        <v>1.1165225964351417</v>
      </c>
      <c r="L30" s="35">
        <f>(F30+H30)/2*'Enter Information'!C450</f>
        <v>2.615773402969403E-2</v>
      </c>
      <c r="M30" s="35">
        <f>(G30+I30)/2*'Enter Information'!D450</f>
        <v>1.0182243592582227E-2</v>
      </c>
      <c r="N30" s="36">
        <f>'Enter Information'!O$598/5</f>
        <v>99.4</v>
      </c>
      <c r="O30" s="36">
        <f>'Enter Information'!P$598/5</f>
        <v>374.6</v>
      </c>
      <c r="P30" s="36">
        <f>'Enter Information'!Q$598/5</f>
        <v>1808.6</v>
      </c>
      <c r="Q30" s="37">
        <f t="shared" si="0"/>
        <v>0</v>
      </c>
      <c r="R30" s="287">
        <f>(H30-L30+Q30*'Enter Information'!D241)*'Enter Information'!C$778</f>
        <v>47.380893929407854</v>
      </c>
      <c r="S30" s="287">
        <f>(I30-M30+Q30*'Enter Information'!E241)*'Enter Information'!C$778</f>
        <v>46.979844283121267</v>
      </c>
      <c r="T30" s="38">
        <f t="shared" si="2"/>
        <v>94.360738212529128</v>
      </c>
      <c r="AK30" s="87">
        <v>25</v>
      </c>
      <c r="AL30" s="40">
        <f t="shared" si="4"/>
        <v>94.360738212529128</v>
      </c>
      <c r="AM30" s="86">
        <f>T30*'Enter Information'!E$738*((Y$26/AJ$25)/('1'!Z$26/'1'!AK$25))+T30*(1-'Enter Information'!E$738)</f>
        <v>94.605500881123675</v>
      </c>
      <c r="AN30" s="40">
        <f t="shared" si="5"/>
        <v>94.360738212529128</v>
      </c>
      <c r="AO30" s="86">
        <f>T30*'Enter Information'!E$738*Y$26/AJ$25+T30*(1-'Enter Information'!E$738)</f>
        <v>122.07053725396237</v>
      </c>
      <c r="AP30" s="86">
        <f>INDEX($AL$6:$AO$106,'1'!AL30,'Enter Information'!$B$86)</f>
        <v>94.605500881123675</v>
      </c>
    </row>
    <row r="31" spans="1:43" x14ac:dyDescent="0.4">
      <c r="D31" s="31">
        <v>25</v>
      </c>
      <c r="E31" s="32">
        <f>'8'!AP31</f>
        <v>89.326607358014968</v>
      </c>
      <c r="F31" s="33">
        <f>E31*'Enter Information'!D242</f>
        <v>44.395931109887037</v>
      </c>
      <c r="G31" s="33">
        <f>E31*'Enter Information'!E242</f>
        <v>44.930676248127931</v>
      </c>
      <c r="H31" s="34">
        <f t="shared" si="6"/>
        <v>46.341384803848364</v>
      </c>
      <c r="I31" s="34">
        <f t="shared" si="1"/>
        <v>45.90100614708664</v>
      </c>
      <c r="J31" s="35">
        <f>G31*'Enter Information'!$C$358/1000*'Enter Information'!$D$217</f>
        <v>3.5993401234790063</v>
      </c>
      <c r="K31" s="35">
        <f>G31*'Enter Information'!$C$358/1000*'Enter Information'!$E$217</f>
        <v>3.415248110897398</v>
      </c>
      <c r="L31" s="35">
        <f>(F31+H31)/2*'Enter Information'!C451</f>
        <v>2.5860135035414587E-2</v>
      </c>
      <c r="M31" s="35">
        <f>(G31+I31)/2*'Enter Information'!D451</f>
        <v>1.0445643475449675E-2</v>
      </c>
      <c r="N31" s="36">
        <f>'Enter Information'!O$599/5</f>
        <v>123</v>
      </c>
      <c r="O31" s="36">
        <f>'Enter Information'!P$599/5</f>
        <v>516.79999999999995</v>
      </c>
      <c r="P31" s="36">
        <f>'Enter Information'!Q$599/5</f>
        <v>1793.2</v>
      </c>
      <c r="Q31" s="37">
        <f t="shared" si="0"/>
        <v>0</v>
      </c>
      <c r="R31" s="287">
        <f>(H31-L31+Q31*'Enter Information'!D242)*'Enter Information'!C$779</f>
        <v>45.913199462140881</v>
      </c>
      <c r="S31" s="287">
        <f>(I31-M31+Q31*'Enter Information'!E242)*'Enter Information'!C$779</f>
        <v>45.4919267977224</v>
      </c>
      <c r="T31" s="38">
        <f t="shared" si="2"/>
        <v>91.40512625986328</v>
      </c>
      <c r="AK31" s="87">
        <v>26</v>
      </c>
      <c r="AL31" s="40">
        <f t="shared" si="4"/>
        <v>91.40512625986328</v>
      </c>
      <c r="AM31" s="86">
        <f>T31*'Enter Information'!E$739*((Y$26/AJ$25)/('1'!Z$26/'1'!AK$25))+T31*(1-'Enter Information'!E$739)</f>
        <v>91.642276940983905</v>
      </c>
      <c r="AN31" s="40">
        <f t="shared" si="5"/>
        <v>91.40512625986328</v>
      </c>
      <c r="AO31" s="86">
        <f>T31*'Enter Information'!E$739*Y$26/AJ$25+T31*(1-'Enter Information'!E$739)</f>
        <v>118.25316544053254</v>
      </c>
      <c r="AP31" s="86">
        <f>INDEX($AL$6:$AO$106,'1'!AL31,'Enter Information'!$B$86)</f>
        <v>91.642276940983905</v>
      </c>
    </row>
    <row r="32" spans="1:43" x14ac:dyDescent="0.4">
      <c r="D32" s="31">
        <v>26</v>
      </c>
      <c r="E32" s="32">
        <f>'8'!AP32</f>
        <v>80.640271824545167</v>
      </c>
      <c r="F32" s="33">
        <f>E32*'Enter Information'!D243</f>
        <v>39.798418775582995</v>
      </c>
      <c r="G32" s="33">
        <f>E32*'Enter Information'!E243</f>
        <v>40.841853048962172</v>
      </c>
      <c r="H32" s="34">
        <f t="shared" si="6"/>
        <v>44.395931109887037</v>
      </c>
      <c r="I32" s="34">
        <f t="shared" si="1"/>
        <v>44.930676248127931</v>
      </c>
      <c r="J32" s="35">
        <f>G32*'Enter Information'!$C$358/1000*'Enter Information'!$D$217</f>
        <v>3.2717896250779881</v>
      </c>
      <c r="K32" s="35">
        <f>G32*'Enter Information'!$C$358/1000*'Enter Information'!$E$217</f>
        <v>3.1044505250870542</v>
      </c>
      <c r="L32" s="35">
        <f>(F32+H32)/2*'Enter Information'!C452</f>
        <v>2.4416361466786309E-2</v>
      </c>
      <c r="M32" s="35">
        <f>(G32+I32)/2*'Enter Information'!D452</f>
        <v>1.0292703515650812E-2</v>
      </c>
      <c r="N32" s="36">
        <f>'Enter Information'!O$599/5</f>
        <v>123</v>
      </c>
      <c r="O32" s="36">
        <f>'Enter Information'!P$599/5</f>
        <v>516.79999999999995</v>
      </c>
      <c r="P32" s="36">
        <f>'Enter Information'!Q$599/5</f>
        <v>1793.2</v>
      </c>
      <c r="Q32" s="37">
        <f t="shared" si="0"/>
        <v>0</v>
      </c>
      <c r="R32" s="287">
        <f>(H32-L32+Q32*'Enter Information'!D243)*'Enter Information'!C$779</f>
        <v>43.986076410645538</v>
      </c>
      <c r="S32" s="287">
        <f>(I32-M32+Q32*'Enter Information'!E243)*'Enter Information'!C$779</f>
        <v>44.530177394026573</v>
      </c>
      <c r="T32" s="38">
        <f t="shared" si="2"/>
        <v>88.516253804672118</v>
      </c>
      <c r="AK32" s="87">
        <v>27</v>
      </c>
      <c r="AL32" s="40">
        <f t="shared" si="4"/>
        <v>88.516253804672118</v>
      </c>
      <c r="AM32" s="86">
        <f>T32*'Enter Information'!E$739*((Y$26/AJ$25)/('1'!Z$26/'1'!AK$25))+T32*(1-'Enter Information'!E$739)</f>
        <v>88.745909303646485</v>
      </c>
      <c r="AN32" s="40">
        <f t="shared" si="5"/>
        <v>88.516253804672118</v>
      </c>
      <c r="AO32" s="86">
        <f>T32*'Enter Information'!E$739*Y$26/AJ$25+T32*(1-'Enter Information'!E$739)</f>
        <v>114.51575675943624</v>
      </c>
      <c r="AP32" s="86">
        <f>INDEX($AL$6:$AO$106,'1'!AL32,'Enter Information'!$B$86)</f>
        <v>88.745909303646485</v>
      </c>
    </row>
    <row r="33" spans="4:42" x14ac:dyDescent="0.4">
      <c r="D33" s="31">
        <v>27</v>
      </c>
      <c r="E33" s="32">
        <f>'8'!AP33</f>
        <v>72.146291365717545</v>
      </c>
      <c r="F33" s="33">
        <f>E33*'Enter Information'!D244</f>
        <v>35.246703599694349</v>
      </c>
      <c r="G33" s="33">
        <f>E33*'Enter Information'!E244</f>
        <v>36.899587766023203</v>
      </c>
      <c r="H33" s="34">
        <f t="shared" si="6"/>
        <v>39.798418775582995</v>
      </c>
      <c r="I33" s="34">
        <f t="shared" si="1"/>
        <v>40.841853048962172</v>
      </c>
      <c r="J33" s="35">
        <f>G33*'Enter Information'!$C$358/1000*'Enter Information'!$D$217</f>
        <v>2.9559796975371855</v>
      </c>
      <c r="K33" s="35">
        <f>G33*'Enter Information'!$C$358/1000*'Enter Information'!$E$217</f>
        <v>2.8047930263692447</v>
      </c>
      <c r="L33" s="35">
        <f>(F33+H33)/2*'Enter Information'!C453</f>
        <v>2.2513536712583201E-2</v>
      </c>
      <c r="M33" s="35">
        <f>(G33+I33)/2*'Enter Information'!D453</f>
        <v>9.3289728977982451E-3</v>
      </c>
      <c r="N33" s="36">
        <f>'Enter Information'!O$599/5</f>
        <v>123</v>
      </c>
      <c r="O33" s="36">
        <f>'Enter Information'!P$599/5</f>
        <v>516.79999999999995</v>
      </c>
      <c r="P33" s="36">
        <f>'Enter Information'!Q$599/5</f>
        <v>1793.2</v>
      </c>
      <c r="Q33" s="37">
        <f t="shared" si="0"/>
        <v>0</v>
      </c>
      <c r="R33" s="287">
        <f>(H33-L33+Q33*'Enter Information'!D244)*'Enter Information'!C$779</f>
        <v>39.430387199072129</v>
      </c>
      <c r="S33" s="287">
        <f>(I33-M33+Q33*'Enter Information'!E244)*'Enter Information'!C$779</f>
        <v>40.477827593506618</v>
      </c>
      <c r="T33" s="38">
        <f t="shared" si="2"/>
        <v>79.908214792578747</v>
      </c>
      <c r="AK33" s="87">
        <v>28</v>
      </c>
      <c r="AL33" s="40">
        <f t="shared" si="4"/>
        <v>79.908214792578747</v>
      </c>
      <c r="AM33" s="86">
        <f>T33*'Enter Information'!E$739*((Y$26/AJ$25)/('1'!Z$26/'1'!AK$25))+T33*(1-'Enter Information'!E$739)</f>
        <v>80.115536726704377</v>
      </c>
      <c r="AN33" s="40">
        <f t="shared" si="5"/>
        <v>79.908214792578747</v>
      </c>
      <c r="AO33" s="86">
        <f>T33*'Enter Information'!E$739*Y$26/AJ$25+T33*(1-'Enter Information'!E$739)</f>
        <v>103.37931504038336</v>
      </c>
      <c r="AP33" s="86">
        <f>INDEX($AL$6:$AO$106,'1'!AL33,'Enter Information'!$B$86)</f>
        <v>80.115536726704377</v>
      </c>
    </row>
    <row r="34" spans="4:42" x14ac:dyDescent="0.4">
      <c r="D34" s="31">
        <v>28</v>
      </c>
      <c r="E34" s="32">
        <f>'8'!AP34</f>
        <v>55.666891045567951</v>
      </c>
      <c r="F34" s="33">
        <f>E34*'Enter Information'!D245</f>
        <v>27.292163648460402</v>
      </c>
      <c r="G34" s="33">
        <f>E34*'Enter Information'!E245</f>
        <v>28.374727397107552</v>
      </c>
      <c r="H34" s="34">
        <f t="shared" si="6"/>
        <v>35.246703599694349</v>
      </c>
      <c r="I34" s="34">
        <f t="shared" si="1"/>
        <v>36.899587766023203</v>
      </c>
      <c r="J34" s="35">
        <f>G34*'Enter Information'!$C$358/1000*'Enter Information'!$D$217</f>
        <v>2.2730638250174029</v>
      </c>
      <c r="K34" s="35">
        <f>G34*'Enter Information'!$C$358/1000*'Enter Information'!$E$217</f>
        <v>2.1568055999210096</v>
      </c>
      <c r="L34" s="35">
        <f>(F34+H34)/2*'Enter Information'!C454</f>
        <v>1.9387048846927973E-2</v>
      </c>
      <c r="M34" s="35">
        <f>(G34+I34)/2*'Enter Information'!D454</f>
        <v>8.1592893953913448E-3</v>
      </c>
      <c r="N34" s="36">
        <f>'Enter Information'!O$599/5</f>
        <v>123</v>
      </c>
      <c r="O34" s="36">
        <f>'Enter Information'!P$599/5</f>
        <v>516.79999999999995</v>
      </c>
      <c r="P34" s="36">
        <f>'Enter Information'!Q$599/5</f>
        <v>1793.2</v>
      </c>
      <c r="Q34" s="37">
        <f t="shared" si="0"/>
        <v>0</v>
      </c>
      <c r="R34" s="287">
        <f>(H34-L34+Q34*'Enter Information'!D245)*'Enter Information'!C$779</f>
        <v>34.921310357175486</v>
      </c>
      <c r="S34" s="287">
        <f>(I34-M34+Q34*'Enter Information'!E245)*'Enter Information'!C$779</f>
        <v>36.570966780632354</v>
      </c>
      <c r="T34" s="38">
        <f t="shared" si="2"/>
        <v>71.492277137807832</v>
      </c>
      <c r="AK34" s="87">
        <v>29</v>
      </c>
      <c r="AL34" s="40">
        <f t="shared" si="4"/>
        <v>71.492277137807832</v>
      </c>
      <c r="AM34" s="86">
        <f>T34*'Enter Information'!E$739*((Y$26/AJ$25)/('1'!Z$26/'1'!AK$25))+T34*(1-'Enter Information'!E$739)</f>
        <v>71.677763914226631</v>
      </c>
      <c r="AN34" s="40">
        <f t="shared" si="5"/>
        <v>71.492277137807832</v>
      </c>
      <c r="AO34" s="86">
        <f>T34*'Enter Information'!E$739*Y$26/AJ$25+T34*(1-'Enter Information'!E$739)</f>
        <v>92.491399793732285</v>
      </c>
      <c r="AP34" s="86">
        <f>INDEX($AL$6:$AO$106,'1'!AL34,'Enter Information'!$B$86)</f>
        <v>71.677763914226631</v>
      </c>
    </row>
    <row r="35" spans="4:42" x14ac:dyDescent="0.4">
      <c r="D35" s="31">
        <v>29</v>
      </c>
      <c r="E35" s="32">
        <f>'8'!AP35</f>
        <v>48.314816611894052</v>
      </c>
      <c r="F35" s="33">
        <f>E35*'Enter Information'!D246</f>
        <v>23.746408604268993</v>
      </c>
      <c r="G35" s="33">
        <f>E35*'Enter Information'!E246</f>
        <v>24.568408007625059</v>
      </c>
      <c r="H35" s="34">
        <f t="shared" si="6"/>
        <v>27.292163648460402</v>
      </c>
      <c r="I35" s="34">
        <f t="shared" si="1"/>
        <v>28.374727397107552</v>
      </c>
      <c r="J35" s="35">
        <f>G35*'Enter Information'!$C$358/1000*'Enter Information'!$D$217</f>
        <v>1.9681443525019791</v>
      </c>
      <c r="K35" s="35">
        <f>G35*'Enter Information'!$C$358/1000*'Enter Information'!$E$217</f>
        <v>1.867481552523796</v>
      </c>
      <c r="L35" s="35">
        <f>(F35+H35)/2*'Enter Information'!C455</f>
        <v>1.6842728843400701E-2</v>
      </c>
      <c r="M35" s="35">
        <f>(G35+I35)/2*'Enter Information'!D455</f>
        <v>7.1473232796389029E-3</v>
      </c>
      <c r="N35" s="36">
        <f>'Enter Information'!O$599/5</f>
        <v>123</v>
      </c>
      <c r="O35" s="36">
        <f>'Enter Information'!P$599/5</f>
        <v>516.79999999999995</v>
      </c>
      <c r="P35" s="36">
        <f>'Enter Information'!Q$599/5</f>
        <v>1793.2</v>
      </c>
      <c r="Q35" s="37">
        <f t="shared" si="0"/>
        <v>0</v>
      </c>
      <c r="R35" s="287">
        <f>(H35-L35+Q35*'Enter Information'!D246)*'Enter Information'!C$779</f>
        <v>27.038390663412411</v>
      </c>
      <c r="S35" s="287">
        <f>(I35-M35+Q35*'Enter Information'!E246)*'Enter Information'!C$779</f>
        <v>28.121161781093459</v>
      </c>
      <c r="T35" s="38">
        <f t="shared" si="2"/>
        <v>55.15955244450587</v>
      </c>
      <c r="AK35" s="87">
        <v>30</v>
      </c>
      <c r="AL35" s="40">
        <f t="shared" si="4"/>
        <v>55.15955244450587</v>
      </c>
      <c r="AM35" s="86">
        <f>T35*'Enter Information'!E$739*((Y$26/AJ$25)/('1'!Z$26/'1'!AK$25))+T35*(1-'Enter Information'!E$739)</f>
        <v>55.30266395222737</v>
      </c>
      <c r="AN35" s="40">
        <f t="shared" si="5"/>
        <v>55.15955244450587</v>
      </c>
      <c r="AO35" s="86">
        <f>T35*'Enter Information'!E$739*Y$26/AJ$25+T35*(1-'Enter Information'!E$739)</f>
        <v>71.361333305330092</v>
      </c>
      <c r="AP35" s="86">
        <f>INDEX($AL$6:$AO$106,'1'!AL35,'Enter Information'!$B$86)</f>
        <v>55.30266395222737</v>
      </c>
    </row>
    <row r="36" spans="4:42" x14ac:dyDescent="0.4">
      <c r="D36" s="31">
        <v>30</v>
      </c>
      <c r="E36" s="32">
        <f>'8'!AP36</f>
        <v>42.025066948360646</v>
      </c>
      <c r="F36" s="33">
        <f>E36*'Enter Information'!D247</f>
        <v>20.461379782393021</v>
      </c>
      <c r="G36" s="33">
        <f>E36*'Enter Information'!E247</f>
        <v>21.563687165967625</v>
      </c>
      <c r="H36" s="34">
        <f t="shared" si="6"/>
        <v>23.746408604268993</v>
      </c>
      <c r="I36" s="34">
        <f t="shared" si="1"/>
        <v>24.568408007625059</v>
      </c>
      <c r="J36" s="35">
        <f>G36*'Enter Information'!$C$359/1000*'Enter Information'!$D$217</f>
        <v>1.8775208359508921</v>
      </c>
      <c r="K36" s="35">
        <f>G36*'Enter Information'!$C$359/1000*'Enter Information'!$E$217</f>
        <v>1.7814930704448018</v>
      </c>
      <c r="L36" s="35">
        <f>(F36+H36)/2*'Enter Information'!C456</f>
        <v>1.5251686993398395E-2</v>
      </c>
      <c r="M36" s="35">
        <f>(G36+I36)/2*'Enter Information'!D456</f>
        <v>6.9198142760389025E-3</v>
      </c>
      <c r="N36" s="36">
        <f>'Enter Information'!O$600/5</f>
        <v>117</v>
      </c>
      <c r="O36" s="36">
        <f>'Enter Information'!P$600/5</f>
        <v>573</v>
      </c>
      <c r="P36" s="36">
        <f>'Enter Information'!Q$600/5</f>
        <v>1815.2</v>
      </c>
      <c r="Q36" s="37">
        <f t="shared" si="0"/>
        <v>0</v>
      </c>
      <c r="R36" s="287">
        <f>(H36-L36+Q36*'Enter Information'!D247)*'Enter Information'!C$780</f>
        <v>24.01540533248653</v>
      </c>
      <c r="S36" s="287">
        <f>(I36-M36+Q36*'Enter Information'!E247)*'Enter Information'!C$780</f>
        <v>24.855682198239663</v>
      </c>
      <c r="T36" s="38">
        <f t="shared" si="2"/>
        <v>48.871087530726193</v>
      </c>
      <c r="AK36" s="87">
        <v>31</v>
      </c>
      <c r="AL36" s="40">
        <f t="shared" si="4"/>
        <v>48.871087530726193</v>
      </c>
      <c r="AM36" s="86">
        <f>T36*'Enter Information'!E$740*((Y$26/AJ$25)/('1'!Z$26/'1'!AK$25))+T36*(1-'Enter Information'!E$740)</f>
        <v>48.99742005017368</v>
      </c>
      <c r="AN36" s="40">
        <f t="shared" si="5"/>
        <v>48.871087530726193</v>
      </c>
      <c r="AO36" s="86">
        <f>T36*'Enter Information'!E$740*Y$26/AJ$25+T36*(1-'Enter Information'!E$740)</f>
        <v>63.173304230638287</v>
      </c>
      <c r="AP36" s="86">
        <f>INDEX($AL$6:$AO$106,'1'!AL36,'Enter Information'!$B$86)</f>
        <v>48.99742005017368</v>
      </c>
    </row>
    <row r="37" spans="4:42" x14ac:dyDescent="0.4">
      <c r="D37" s="31">
        <v>31</v>
      </c>
      <c r="E37" s="32">
        <f>'8'!AP37</f>
        <v>42.410253662623084</v>
      </c>
      <c r="F37" s="33">
        <f>E37*'Enter Information'!D248</f>
        <v>20.673123605376048</v>
      </c>
      <c r="G37" s="33">
        <f>E37*'Enter Information'!E248</f>
        <v>21.73713005724704</v>
      </c>
      <c r="H37" s="34">
        <f t="shared" si="6"/>
        <v>20.461379782393021</v>
      </c>
      <c r="I37" s="34">
        <f t="shared" si="1"/>
        <v>21.563687165967625</v>
      </c>
      <c r="J37" s="35">
        <f>G37*'Enter Information'!$C$359/1000*'Enter Information'!$D$217</f>
        <v>1.8926222719770371</v>
      </c>
      <c r="K37" s="35">
        <f>G37*'Enter Information'!$C$359/1000*'Enter Information'!$E$217</f>
        <v>1.7958221277416375</v>
      </c>
      <c r="L37" s="35">
        <f>(F37+H37)/2*'Enter Information'!C457</f>
        <v>1.5219766253474556E-2</v>
      </c>
      <c r="M37" s="35">
        <f>(G37+I37)/2*'Enter Information'!D457</f>
        <v>7.14463484183042E-3</v>
      </c>
      <c r="N37" s="36">
        <f>'Enter Information'!O$600/5</f>
        <v>117</v>
      </c>
      <c r="O37" s="36">
        <f>'Enter Information'!P$600/5</f>
        <v>573</v>
      </c>
      <c r="P37" s="36">
        <f>'Enter Information'!Q$600/5</f>
        <v>1815.2</v>
      </c>
      <c r="Q37" s="37">
        <f t="shared" si="0"/>
        <v>0</v>
      </c>
      <c r="R37" s="287">
        <f>(H37-L37+Q37*'Enter Information'!D248)*'Enter Information'!C$780</f>
        <v>20.691061206671311</v>
      </c>
      <c r="S37" s="287">
        <f>(I37-M37+Q37*'Enter Information'!E248)*'Enter Information'!C$780</f>
        <v>21.814743725161939</v>
      </c>
      <c r="T37" s="38">
        <f t="shared" si="2"/>
        <v>42.505804931833254</v>
      </c>
      <c r="AK37" s="87">
        <v>32</v>
      </c>
      <c r="AL37" s="40">
        <f t="shared" si="4"/>
        <v>42.505804931833254</v>
      </c>
      <c r="AM37" s="86">
        <f>T37*'Enter Information'!E$740*((Y$26/AJ$25)/('1'!Z$26/'1'!AK$25))+T37*(1-'Enter Information'!E$740)</f>
        <v>42.615683097012322</v>
      </c>
      <c r="AN37" s="40">
        <f t="shared" si="5"/>
        <v>42.505804931833254</v>
      </c>
      <c r="AO37" s="86">
        <f>T37*'Enter Information'!E$740*Y$26/AJ$25+T37*(1-'Enter Information'!E$740)</f>
        <v>54.945209574855689</v>
      </c>
      <c r="AP37" s="86">
        <f>INDEX($AL$6:$AO$106,'1'!AL37,'Enter Information'!$B$86)</f>
        <v>42.615683097012322</v>
      </c>
    </row>
    <row r="38" spans="4:42" x14ac:dyDescent="0.4">
      <c r="D38" s="31">
        <v>32</v>
      </c>
      <c r="E38" s="32">
        <f>'8'!AP38</f>
        <v>42.789738487090865</v>
      </c>
      <c r="F38" s="33">
        <f>E38*'Enter Information'!D249</f>
        <v>20.935008713168045</v>
      </c>
      <c r="G38" s="33">
        <f>E38*'Enter Information'!E249</f>
        <v>21.854729773922816</v>
      </c>
      <c r="H38" s="34">
        <f t="shared" si="6"/>
        <v>20.673123605376048</v>
      </c>
      <c r="I38" s="34">
        <f t="shared" si="1"/>
        <v>21.73713005724704</v>
      </c>
      <c r="J38" s="35">
        <f>G38*'Enter Information'!$C$359/1000*'Enter Information'!$D$217</f>
        <v>1.9028615189416822</v>
      </c>
      <c r="K38" s="35">
        <f>G38*'Enter Information'!$C$359/1000*'Enter Information'!$E$217</f>
        <v>1.8055376777183971</v>
      </c>
      <c r="L38" s="35">
        <f>(F38+H38)/2*'Enter Information'!C458</f>
        <v>1.6435212265824919E-2</v>
      </c>
      <c r="M38" s="35">
        <f>(G38+I38)/2*'Enter Information'!D458</f>
        <v>7.8465347696105754E-3</v>
      </c>
      <c r="N38" s="36">
        <f>'Enter Information'!O$600/5</f>
        <v>117</v>
      </c>
      <c r="O38" s="36">
        <f>'Enter Information'!P$600/5</f>
        <v>573</v>
      </c>
      <c r="P38" s="36">
        <f>'Enter Information'!Q$600/5</f>
        <v>1815.2</v>
      </c>
      <c r="Q38" s="37">
        <f t="shared" ref="Q38:Q69" si="10">N$3/N$5*N38+O$3/O$5*O38+P$3/P$5*P38</f>
        <v>0</v>
      </c>
      <c r="R38" s="287">
        <f>(H38-L38+Q38*'Enter Information'!D249)*'Enter Information'!C$780</f>
        <v>20.904111262535242</v>
      </c>
      <c r="S38" s="287">
        <f>(I38-M38+Q38*'Enter Information'!E249)*'Enter Information'!C$780</f>
        <v>21.989553783487629</v>
      </c>
      <c r="T38" s="38">
        <f t="shared" si="2"/>
        <v>42.893665046022875</v>
      </c>
      <c r="AK38" s="87">
        <v>33</v>
      </c>
      <c r="AL38" s="40">
        <f t="shared" si="4"/>
        <v>42.893665046022875</v>
      </c>
      <c r="AM38" s="86">
        <f>T38*'Enter Information'!E$740*((Y$26/AJ$25)/('1'!Z$26/'1'!AK$25))+T38*(1-'Enter Information'!E$740)</f>
        <v>43.004545835614344</v>
      </c>
      <c r="AN38" s="40">
        <f t="shared" si="5"/>
        <v>42.893665046022875</v>
      </c>
      <c r="AO38" s="86">
        <f>T38*'Enter Information'!E$740*Y$26/AJ$25+T38*(1-'Enter Information'!E$740)</f>
        <v>55.446577689023925</v>
      </c>
      <c r="AP38" s="86">
        <f>INDEX($AL$6:$AO$106,'1'!AL38,'Enter Information'!$B$86)</f>
        <v>43.004545835614344</v>
      </c>
    </row>
    <row r="39" spans="4:42" x14ac:dyDescent="0.4">
      <c r="D39" s="31">
        <v>33</v>
      </c>
      <c r="E39" s="32">
        <f>'8'!AP39</f>
        <v>47.053327625591734</v>
      </c>
      <c r="F39" s="33">
        <f>E39*'Enter Information'!D250</f>
        <v>23.160208122715538</v>
      </c>
      <c r="G39" s="33">
        <f>E39*'Enter Information'!E250</f>
        <v>23.893119502876196</v>
      </c>
      <c r="H39" s="34">
        <f t="shared" si="6"/>
        <v>20.935008713168045</v>
      </c>
      <c r="I39" s="34">
        <f t="shared" si="1"/>
        <v>21.854729773922816</v>
      </c>
      <c r="J39" s="35">
        <f>G39*'Enter Information'!$C$359/1000*'Enter Information'!$D$217</f>
        <v>2.080341332966174</v>
      </c>
      <c r="K39" s="35">
        <f>G39*'Enter Information'!$C$359/1000*'Enter Information'!$E$217</f>
        <v>1.9739401011558615</v>
      </c>
      <c r="L39" s="35">
        <f>(F39+H39)/2*'Enter Information'!C459</f>
        <v>1.8519991071071107E-2</v>
      </c>
      <c r="M39" s="35">
        <f>(G39+I39)/2*'Enter Information'!D459</f>
        <v>8.9208306089758084E-3</v>
      </c>
      <c r="N39" s="36">
        <f>'Enter Information'!O$600/5</f>
        <v>117</v>
      </c>
      <c r="O39" s="36">
        <f>'Enter Information'!P$600/5</f>
        <v>573</v>
      </c>
      <c r="P39" s="36">
        <f>'Enter Information'!Q$600/5</f>
        <v>1815.2</v>
      </c>
      <c r="Q39" s="37">
        <f t="shared" si="10"/>
        <v>0</v>
      </c>
      <c r="R39" s="287">
        <f>(H39-L39+Q39*'Enter Information'!D250)*'Enter Information'!C$780</f>
        <v>21.167023442833887</v>
      </c>
      <c r="S39" s="287">
        <f>(I39-M39+Q39*'Enter Information'!E250)*'Enter Information'!C$780</f>
        <v>22.107474929206735</v>
      </c>
      <c r="T39" s="38">
        <f t="shared" si="2"/>
        <v>43.274498372040625</v>
      </c>
      <c r="AK39" s="87">
        <v>34</v>
      </c>
      <c r="AL39" s="40">
        <f t="shared" si="4"/>
        <v>43.274498372040625</v>
      </c>
      <c r="AM39" s="86">
        <f>T39*'Enter Information'!E$740*((Y$26/AJ$25)/('1'!Z$26/'1'!AK$25))+T39*(1-'Enter Information'!E$740)</f>
        <v>43.386363621688055</v>
      </c>
      <c r="AN39" s="40">
        <f t="shared" si="5"/>
        <v>43.274498372040625</v>
      </c>
      <c r="AO39" s="86">
        <f>T39*'Enter Information'!E$740*Y$26/AJ$25+T39*(1-'Enter Information'!E$740)</f>
        <v>55.938862612099541</v>
      </c>
      <c r="AP39" s="86">
        <f>INDEX($AL$6:$AO$106,'1'!AL39,'Enter Information'!$B$86)</f>
        <v>43.386363621688055</v>
      </c>
    </row>
    <row r="40" spans="4:42" x14ac:dyDescent="0.4">
      <c r="D40" s="31">
        <v>34</v>
      </c>
      <c r="E40" s="32">
        <f>'8'!AP40</f>
        <v>48.226659885315989</v>
      </c>
      <c r="F40" s="33">
        <f>E40*'Enter Information'!D251</f>
        <v>23.731717141921592</v>
      </c>
      <c r="G40" s="33">
        <f>E40*'Enter Information'!E251</f>
        <v>24.494942743394393</v>
      </c>
      <c r="H40" s="34">
        <f t="shared" si="6"/>
        <v>23.160208122715538</v>
      </c>
      <c r="I40" s="34">
        <f t="shared" si="1"/>
        <v>23.893119502876196</v>
      </c>
      <c r="J40" s="35">
        <f>G40*'Enter Information'!$C$359/1000*'Enter Information'!$D$217</f>
        <v>2.1327412618343553</v>
      </c>
      <c r="K40" s="35">
        <f>G40*'Enter Information'!$C$359/1000*'Enter Information'!$E$217</f>
        <v>2.0236599808946059</v>
      </c>
      <c r="L40" s="35">
        <f>(F40+H40)/2*'Enter Information'!C460</f>
        <v>2.1101366369086709E-2</v>
      </c>
      <c r="M40" s="35">
        <f>(G40+I40)/2*'Enter Information'!D460</f>
        <v>1.0403433382948177E-2</v>
      </c>
      <c r="N40" s="36">
        <f>'Enter Information'!O$600/5</f>
        <v>117</v>
      </c>
      <c r="O40" s="36">
        <f>'Enter Information'!P$600/5</f>
        <v>573</v>
      </c>
      <c r="P40" s="36">
        <f>'Enter Information'!Q$600/5</f>
        <v>1815.2</v>
      </c>
      <c r="Q40" s="37">
        <f t="shared" si="10"/>
        <v>0</v>
      </c>
      <c r="R40" s="287">
        <f>(H40-L40+Q40*'Enter Information'!D251)*'Enter Information'!C$780</f>
        <v>23.41626367911325</v>
      </c>
      <c r="S40" s="287">
        <f>(I40-M40+Q40*'Enter Information'!E251)*'Enter Information'!C$780</f>
        <v>24.16877983862809</v>
      </c>
      <c r="T40" s="38">
        <f t="shared" si="2"/>
        <v>47.58504351774134</v>
      </c>
      <c r="AK40" s="87">
        <v>35</v>
      </c>
      <c r="AL40" s="40">
        <f t="shared" si="4"/>
        <v>47.58504351774134</v>
      </c>
      <c r="AM40" s="86">
        <f>T40*'Enter Information'!E$740*((Y$26/AJ$25)/('1'!Z$26/'1'!AK$25))+T40*(1-'Enter Information'!E$740)</f>
        <v>47.708051593463722</v>
      </c>
      <c r="AN40" s="40">
        <f t="shared" si="5"/>
        <v>47.58504351774134</v>
      </c>
      <c r="AO40" s="86">
        <f>T40*'Enter Information'!E$740*Y$26/AJ$25+T40*(1-'Enter Information'!E$740)</f>
        <v>61.51089699169146</v>
      </c>
      <c r="AP40" s="86">
        <f>INDEX($AL$6:$AO$106,'1'!AL40,'Enter Information'!$B$86)</f>
        <v>47.708051593463722</v>
      </c>
    </row>
    <row r="41" spans="4:42" x14ac:dyDescent="0.4">
      <c r="D41" s="31">
        <v>35</v>
      </c>
      <c r="E41" s="32">
        <f>'8'!AP41</f>
        <v>49.497548111972733</v>
      </c>
      <c r="F41" s="33">
        <f>E41*'Enter Information'!D252</f>
        <v>24.50108873985641</v>
      </c>
      <c r="G41" s="33">
        <f>E41*'Enter Information'!E252</f>
        <v>24.996459372116327</v>
      </c>
      <c r="H41" s="34">
        <f t="shared" si="6"/>
        <v>23.731717141921592</v>
      </c>
      <c r="I41" s="34">
        <f t="shared" si="1"/>
        <v>24.494942743394393</v>
      </c>
      <c r="J41" s="35">
        <f>G41*'Enter Information'!$C$360/1000*'Enter Information'!$D$217</f>
        <v>0.8081529650811542</v>
      </c>
      <c r="K41" s="35">
        <f>G41*'Enter Information'!$C$360/1000*'Enter Information'!$E$217</f>
        <v>0.76681913701497428</v>
      </c>
      <c r="L41" s="35">
        <f>(F41+H41)/2*'Enter Information'!C461</f>
        <v>2.3151746823253442E-2</v>
      </c>
      <c r="M41" s="35">
        <f>(G41+I41)/2*'Enter Information'!D461</f>
        <v>1.163047949714502E-2</v>
      </c>
      <c r="N41" s="36">
        <f>'Enter Information'!O$601/5</f>
        <v>95.4</v>
      </c>
      <c r="O41" s="36">
        <f>'Enter Information'!P$601/5</f>
        <v>390.4</v>
      </c>
      <c r="P41" s="36">
        <f>'Enter Information'!Q$601/5</f>
        <v>1547.6</v>
      </c>
      <c r="Q41" s="37">
        <f t="shared" si="10"/>
        <v>0</v>
      </c>
      <c r="R41" s="287">
        <f>(H41-L41+Q41*'Enter Information'!D252)*'Enter Information'!C$781</f>
        <v>24.029244897800826</v>
      </c>
      <c r="S41" s="287">
        <f>(I41-M41+Q41*'Enter Information'!E252)*'Enter Information'!C$781</f>
        <v>24.814470909325848</v>
      </c>
      <c r="T41" s="38">
        <f t="shared" si="2"/>
        <v>48.843715807126671</v>
      </c>
      <c r="AB41" s="69"/>
      <c r="AK41" s="87">
        <v>36</v>
      </c>
      <c r="AL41" s="40">
        <f t="shared" si="4"/>
        <v>48.843715807126671</v>
      </c>
      <c r="AM41" s="86">
        <f>T41*'Enter Information'!E$741*((Y$26/AJ$25)/('1'!Z$26/'1'!AK$25))+T41*(1-'Enter Information'!E$741)</f>
        <v>48.96960751652999</v>
      </c>
      <c r="AN41" s="40">
        <f t="shared" si="5"/>
        <v>48.843715807126671</v>
      </c>
      <c r="AO41" s="86">
        <f>T41*'Enter Information'!E$741*Y$26/AJ$25+T41*(1-'Enter Information'!E$741)</f>
        <v>63.09602801053412</v>
      </c>
      <c r="AP41" s="86">
        <f>INDEX($AL$6:$AO$106,'1'!AL41,'Enter Information'!$B$86)</f>
        <v>48.96960751652999</v>
      </c>
    </row>
    <row r="42" spans="4:42" x14ac:dyDescent="0.4">
      <c r="D42" s="31">
        <v>36</v>
      </c>
      <c r="E42" s="32">
        <f>'8'!AP42</f>
        <v>52.603905313736078</v>
      </c>
      <c r="F42" s="33">
        <f>E42*'Enter Information'!D253</f>
        <v>25.942719454660491</v>
      </c>
      <c r="G42" s="33">
        <f>E42*'Enter Information'!E253</f>
        <v>26.661185859075584</v>
      </c>
      <c r="H42" s="34">
        <f t="shared" si="6"/>
        <v>24.50108873985641</v>
      </c>
      <c r="I42" s="34">
        <f t="shared" si="1"/>
        <v>24.996459372116327</v>
      </c>
      <c r="J42" s="35">
        <f>G42*'Enter Information'!$C$360/1000*'Enter Information'!$D$217</f>
        <v>0.86197473345471853</v>
      </c>
      <c r="K42" s="35">
        <f>G42*'Enter Information'!$C$360/1000*'Enter Information'!$E$217</f>
        <v>0.81788813479151767</v>
      </c>
      <c r="L42" s="35">
        <f>(F42+H42)/2*'Enter Information'!C462</f>
        <v>2.5726342179203623E-2</v>
      </c>
      <c r="M42" s="35">
        <f>(G42+I42)/2*'Enter Information'!D462</f>
        <v>1.2914411307797977E-2</v>
      </c>
      <c r="N42" s="36">
        <f>'Enter Information'!O$601/5</f>
        <v>95.4</v>
      </c>
      <c r="O42" s="36">
        <f>'Enter Information'!P$601/5</f>
        <v>390.4</v>
      </c>
      <c r="P42" s="36">
        <f>'Enter Information'!Q$601/5</f>
        <v>1547.6</v>
      </c>
      <c r="Q42" s="37">
        <f t="shared" si="10"/>
        <v>0</v>
      </c>
      <c r="R42" s="287">
        <f>(H42-L42+Q42*'Enter Information'!D253)*'Enter Information'!C$781</f>
        <v>24.806413514071323</v>
      </c>
      <c r="S42" s="287">
        <f>(I42-M42+Q42*'Enter Information'!E253)*'Enter Information'!C$781</f>
        <v>25.32146969983275</v>
      </c>
      <c r="T42" s="38">
        <f t="shared" si="2"/>
        <v>50.12788321390407</v>
      </c>
      <c r="AK42" s="87">
        <v>37</v>
      </c>
      <c r="AL42" s="40">
        <f t="shared" si="4"/>
        <v>50.12788321390407</v>
      </c>
      <c r="AM42" s="86">
        <f>T42*'Enter Information'!E$741*((Y$26/AJ$25)/('1'!Z$26/'1'!AK$25))+T42*(1-'Enter Information'!E$741)</f>
        <v>50.257084786763265</v>
      </c>
      <c r="AN42" s="40">
        <f t="shared" si="5"/>
        <v>50.12788321390407</v>
      </c>
      <c r="AO42" s="86">
        <f>T42*'Enter Information'!E$741*Y$26/AJ$25+T42*(1-'Enter Information'!E$741)</f>
        <v>64.754907998047685</v>
      </c>
      <c r="AP42" s="86">
        <f>INDEX($AL$6:$AO$106,'1'!AL42,'Enter Information'!$B$86)</f>
        <v>50.257084786763265</v>
      </c>
    </row>
    <row r="43" spans="4:42" x14ac:dyDescent="0.4">
      <c r="D43" s="31">
        <v>37</v>
      </c>
      <c r="E43" s="32">
        <f>'8'!AP43</f>
        <v>55.821781744293759</v>
      </c>
      <c r="F43" s="33">
        <f>E43*'Enter Information'!D254</f>
        <v>27.528568963302547</v>
      </c>
      <c r="G43" s="33">
        <f>E43*'Enter Information'!E254</f>
        <v>28.293212780991212</v>
      </c>
      <c r="H43" s="34">
        <f t="shared" si="6"/>
        <v>25.942719454660491</v>
      </c>
      <c r="I43" s="34">
        <f t="shared" si="1"/>
        <v>26.661185859075584</v>
      </c>
      <c r="J43" s="35">
        <f>G43*'Enter Information'!$C$360/1000*'Enter Information'!$D$217</f>
        <v>0.91473930208437237</v>
      </c>
      <c r="K43" s="35">
        <f>G43*'Enter Information'!$C$360/1000*'Enter Information'!$E$217</f>
        <v>0.86795400441001935</v>
      </c>
      <c r="L43" s="35">
        <f>(F43+H43)/2*'Enter Information'!C463</f>
        <v>2.8607139303610224E-2</v>
      </c>
      <c r="M43" s="35">
        <f>(G43+I43)/2*'Enter Information'!D463</f>
        <v>1.4837687632818036E-2</v>
      </c>
      <c r="N43" s="36">
        <f>'Enter Information'!O$601/5</f>
        <v>95.4</v>
      </c>
      <c r="O43" s="36">
        <f>'Enter Information'!P$601/5</f>
        <v>390.4</v>
      </c>
      <c r="P43" s="36">
        <f>'Enter Information'!Q$601/5</f>
        <v>1547.6</v>
      </c>
      <c r="Q43" s="37">
        <f t="shared" si="10"/>
        <v>0</v>
      </c>
      <c r="R43" s="287">
        <f>(H43-L43+Q43*'Enter Information'!D254)*'Enter Information'!C$781</f>
        <v>26.264623808219419</v>
      </c>
      <c r="S43" s="287">
        <f>(I43-M43+Q43*'Enter Information'!E254)*'Enter Information'!C$781</f>
        <v>27.006763807650859</v>
      </c>
      <c r="T43" s="38">
        <f t="shared" si="2"/>
        <v>53.271387615870282</v>
      </c>
      <c r="AK43" s="87">
        <v>38</v>
      </c>
      <c r="AL43" s="40">
        <f t="shared" si="4"/>
        <v>53.271387615870282</v>
      </c>
      <c r="AM43" s="86">
        <f>T43*'Enter Information'!E$741*((Y$26/AJ$25)/('1'!Z$26/'1'!AK$25))+T43*(1-'Enter Information'!E$741)</f>
        <v>53.408691380303992</v>
      </c>
      <c r="AN43" s="40">
        <f t="shared" si="5"/>
        <v>53.271387615870282</v>
      </c>
      <c r="AO43" s="86">
        <f>T43*'Enter Information'!E$741*Y$26/AJ$25+T43*(1-'Enter Information'!E$741)</f>
        <v>68.815668702268255</v>
      </c>
      <c r="AP43" s="86">
        <f>INDEX($AL$6:$AO$106,'1'!AL43,'Enter Information'!$B$86)</f>
        <v>53.408691380303992</v>
      </c>
    </row>
    <row r="44" spans="4:42" x14ac:dyDescent="0.4">
      <c r="D44" s="31">
        <v>38</v>
      </c>
      <c r="E44" s="32">
        <f>'8'!AP44</f>
        <v>59.543571170656868</v>
      </c>
      <c r="F44" s="33">
        <f>E44*'Enter Information'!D255</f>
        <v>29.512289566638515</v>
      </c>
      <c r="G44" s="33">
        <f>E44*'Enter Information'!E255</f>
        <v>30.031281604018353</v>
      </c>
      <c r="H44" s="34">
        <f t="shared" si="6"/>
        <v>27.528568963302547</v>
      </c>
      <c r="I44" s="34">
        <f t="shared" si="1"/>
        <v>28.293212780991212</v>
      </c>
      <c r="J44" s="35">
        <f>G44*'Enter Information'!$C$360/1000*'Enter Information'!$D$217</f>
        <v>0.97093227933503701</v>
      </c>
      <c r="K44" s="35">
        <f>G44*'Enter Information'!$C$360/1000*'Enter Information'!$E$217</f>
        <v>0.92127293310729841</v>
      </c>
      <c r="L44" s="35">
        <f>(F44+H44)/2*'Enter Information'!C464</f>
        <v>3.1942880776766991E-2</v>
      </c>
      <c r="M44" s="35">
        <f>(G44+I44)/2*'Enter Information'!D464</f>
        <v>1.7205725843577824E-2</v>
      </c>
      <c r="N44" s="36">
        <f>'Enter Information'!O$601/5</f>
        <v>95.4</v>
      </c>
      <c r="O44" s="36">
        <f>'Enter Information'!P$601/5</f>
        <v>390.4</v>
      </c>
      <c r="P44" s="36">
        <f>'Enter Information'!Q$601/5</f>
        <v>1547.6</v>
      </c>
      <c r="Q44" s="37">
        <f t="shared" si="10"/>
        <v>0</v>
      </c>
      <c r="R44" s="287">
        <f>(H44-L44+Q44*'Enter Information'!D255)*'Enter Information'!C$781</f>
        <v>27.868542486205083</v>
      </c>
      <c r="S44" s="287">
        <f>(I44-M44+Q44*'Enter Information'!E255)*'Enter Information'!C$781</f>
        <v>28.658465281942384</v>
      </c>
      <c r="T44" s="38">
        <f t="shared" si="2"/>
        <v>56.52700776814747</v>
      </c>
      <c r="AK44" s="87">
        <v>39</v>
      </c>
      <c r="AL44" s="40">
        <f t="shared" si="4"/>
        <v>56.52700776814747</v>
      </c>
      <c r="AM44" s="86">
        <f>T44*'Enter Information'!E$741*((Y$26/AJ$25)/('1'!Z$26/'1'!AK$25))+T44*(1-'Enter Information'!E$741)</f>
        <v>56.672702695689175</v>
      </c>
      <c r="AN44" s="40">
        <f t="shared" si="5"/>
        <v>56.52700776814747</v>
      </c>
      <c r="AO44" s="86">
        <f>T44*'Enter Information'!E$741*Y$26/AJ$25+T44*(1-'Enter Information'!E$741)</f>
        <v>73.021259880688987</v>
      </c>
      <c r="AP44" s="86">
        <f>INDEX($AL$6:$AO$106,'1'!AL44,'Enter Information'!$B$86)</f>
        <v>56.672702695689175</v>
      </c>
    </row>
    <row r="45" spans="4:42" x14ac:dyDescent="0.4">
      <c r="D45" s="31">
        <v>39</v>
      </c>
      <c r="E45" s="32">
        <f>'8'!AP45</f>
        <v>61.732624860952811</v>
      </c>
      <c r="F45" s="33">
        <f>E45*'Enter Information'!D256</f>
        <v>30.437442195965769</v>
      </c>
      <c r="G45" s="33">
        <f>E45*'Enter Information'!E256</f>
        <v>31.295182664987042</v>
      </c>
      <c r="H45" s="34">
        <f t="shared" si="6"/>
        <v>29.512289566638515</v>
      </c>
      <c r="I45" s="34">
        <f t="shared" si="1"/>
        <v>30.031281604018353</v>
      </c>
      <c r="J45" s="35">
        <f>G45*'Enter Information'!$C$360/1000*'Enter Information'!$D$217</f>
        <v>1.0117950821338393</v>
      </c>
      <c r="K45" s="35">
        <f>G45*'Enter Information'!$C$360/1000*'Enter Information'!$E$217</f>
        <v>0.9600457651478812</v>
      </c>
      <c r="L45" s="35">
        <f>(F45+H45)/2*'Enter Information'!C465</f>
        <v>3.5670090398749556E-2</v>
      </c>
      <c r="M45" s="35">
        <f>(G45+I45)/2*'Enter Information'!D465</f>
        <v>1.9317836244736701E-2</v>
      </c>
      <c r="N45" s="36">
        <f>'Enter Information'!O$601/5</f>
        <v>95.4</v>
      </c>
      <c r="O45" s="36">
        <f>'Enter Information'!P$601/5</f>
        <v>390.4</v>
      </c>
      <c r="P45" s="36">
        <f>'Enter Information'!Q$601/5</f>
        <v>1547.6</v>
      </c>
      <c r="Q45" s="37">
        <f t="shared" si="10"/>
        <v>0</v>
      </c>
      <c r="R45" s="287">
        <f>(H45-L45+Q45*'Enter Information'!D256)*'Enter Information'!C$781</f>
        <v>29.875317057365667</v>
      </c>
      <c r="S45" s="287">
        <f>(I45-M45+Q45*'Enter Information'!E256)*'Enter Information'!C$781</f>
        <v>30.417902358143337</v>
      </c>
      <c r="T45" s="38">
        <f t="shared" si="2"/>
        <v>60.293219415509</v>
      </c>
      <c r="AK45" s="87">
        <v>40</v>
      </c>
      <c r="AL45" s="40">
        <f t="shared" si="4"/>
        <v>60.293219415509</v>
      </c>
      <c r="AM45" s="86">
        <f>T45*'Enter Information'!E$741*((Y$26/AJ$25)/('1'!Z$26/'1'!AK$25))+T45*(1-'Enter Information'!E$741)</f>
        <v>60.448621524710127</v>
      </c>
      <c r="AN45" s="40">
        <f t="shared" si="5"/>
        <v>60.293219415509</v>
      </c>
      <c r="AO45" s="86">
        <f>T45*'Enter Information'!E$741*Y$26/AJ$25+T45*(1-'Enter Information'!E$741)</f>
        <v>77.886430182921615</v>
      </c>
      <c r="AP45" s="86">
        <f>INDEX($AL$6:$AO$106,'1'!AL45,'Enter Information'!$B$86)</f>
        <v>60.448621524710127</v>
      </c>
    </row>
    <row r="46" spans="4:42" x14ac:dyDescent="0.4">
      <c r="D46" s="31">
        <v>40</v>
      </c>
      <c r="E46" s="32">
        <f>'8'!AP46</f>
        <v>63.257973522839791</v>
      </c>
      <c r="F46" s="33">
        <f>E46*'Enter Information'!D257</f>
        <v>31.125668785040848</v>
      </c>
      <c r="G46" s="33">
        <f>E46*'Enter Information'!E257</f>
        <v>32.132304737798947</v>
      </c>
      <c r="H46" s="34">
        <f t="shared" si="6"/>
        <v>30.437442195965769</v>
      </c>
      <c r="I46" s="34">
        <f t="shared" si="1"/>
        <v>31.295182664987042</v>
      </c>
      <c r="J46" s="35">
        <f>G46*'Enter Information'!$C$360/1000*'Enter Information'!$D$217</f>
        <v>1.0388598225919414</v>
      </c>
      <c r="K46" s="35">
        <f>G46*'Enter Information'!$C$360/1000*'Enter Information'!$E$217</f>
        <v>0.98572625116766843</v>
      </c>
      <c r="L46" s="35">
        <f>(F46+H46)/2*'Enter Information'!C466</f>
        <v>3.9400391027844241E-2</v>
      </c>
      <c r="M46" s="35">
        <f>(G46+I46)/2*'Enter Information'!D466</f>
        <v>2.1882483153961164E-2</v>
      </c>
      <c r="N46" s="36">
        <f>'Enter Information'!O$602/5</f>
        <v>73.400000000000006</v>
      </c>
      <c r="O46" s="36">
        <f>'Enter Information'!P$602/5</f>
        <v>282.60000000000002</v>
      </c>
      <c r="P46" s="36">
        <f>'Enter Information'!Q$602/5</f>
        <v>1483.2</v>
      </c>
      <c r="Q46" s="37">
        <f t="shared" si="10"/>
        <v>0</v>
      </c>
      <c r="R46" s="287">
        <f>(H46-L46+Q46*'Enter Information'!D257)*'Enter Information'!C$782</f>
        <v>30.48693726982782</v>
      </c>
      <c r="S46" s="287">
        <f>(I46-M46+Q46*'Enter Information'!E257)*'Enter Information'!C$782</f>
        <v>31.364755235949549</v>
      </c>
      <c r="T46" s="38">
        <f t="shared" si="2"/>
        <v>61.851692505777365</v>
      </c>
      <c r="AK46" s="87">
        <v>41</v>
      </c>
      <c r="AL46" s="40">
        <f t="shared" si="4"/>
        <v>61.851692505777365</v>
      </c>
      <c r="AM46" s="86">
        <f>T46*'Enter Information'!E$742*((Y$26/AJ$25)/('1'!Z$26/'1'!AK$25))+T46*(1-'Enter Information'!E$742)</f>
        <v>62.010906513762926</v>
      </c>
      <c r="AN46" s="40">
        <f t="shared" si="5"/>
        <v>61.851692505777365</v>
      </c>
      <c r="AO46" s="86">
        <f>T46*'Enter Information'!E$742*Y$26/AJ$25+T46*(1-'Enter Information'!E$742)</f>
        <v>79.876451719239739</v>
      </c>
      <c r="AP46" s="86">
        <f>INDEX($AL$6:$AO$106,'1'!AL46,'Enter Information'!$B$86)</f>
        <v>62.010906513762926</v>
      </c>
    </row>
    <row r="47" spans="4:42" x14ac:dyDescent="0.4">
      <c r="D47" s="31">
        <v>41</v>
      </c>
      <c r="E47" s="32">
        <f>'8'!AP47</f>
        <v>64.124912204627591</v>
      </c>
      <c r="F47" s="33">
        <f>E47*'Enter Information'!D258</f>
        <v>31.340667083406661</v>
      </c>
      <c r="G47" s="33">
        <f>E47*'Enter Information'!E258</f>
        <v>32.784245121220927</v>
      </c>
      <c r="H47" s="34">
        <f t="shared" si="6"/>
        <v>31.125668785040848</v>
      </c>
      <c r="I47" s="34">
        <f t="shared" si="1"/>
        <v>32.132304737798947</v>
      </c>
      <c r="J47" s="35">
        <f>G47*'Enter Information'!$C$360/1000*'Enter Information'!$D$217</f>
        <v>1.0599375098785793</v>
      </c>
      <c r="K47" s="35">
        <f>G47*'Enter Information'!$C$360/1000*'Enter Information'!$E$217</f>
        <v>1.0057258981080073</v>
      </c>
      <c r="L47" s="35">
        <f>(F47+H47)/2*'Enter Information'!C467</f>
        <v>4.2789440069886539E-2</v>
      </c>
      <c r="M47" s="35">
        <f>(G47+I47)/2*'Enter Information'!D467</f>
        <v>2.4668288946427554E-2</v>
      </c>
      <c r="N47" s="36">
        <f>'Enter Information'!O$602/5</f>
        <v>73.400000000000006</v>
      </c>
      <c r="O47" s="36">
        <f>'Enter Information'!P$602/5</f>
        <v>282.60000000000002</v>
      </c>
      <c r="P47" s="36">
        <f>'Enter Information'!Q$602/5</f>
        <v>1483.2</v>
      </c>
      <c r="Q47" s="37">
        <f t="shared" si="10"/>
        <v>0</v>
      </c>
      <c r="R47" s="287">
        <f>(H47-L47+Q47*'Enter Information'!D258)*'Enter Information'!C$782</f>
        <v>31.173777535953739</v>
      </c>
      <c r="S47" s="287">
        <f>(I47-M47+Q47*'Enter Information'!E258)*'Enter Information'!C$782</f>
        <v>32.201531420342846</v>
      </c>
      <c r="T47" s="38">
        <f t="shared" si="2"/>
        <v>63.375308956296585</v>
      </c>
      <c r="AK47" s="87">
        <v>42</v>
      </c>
      <c r="AL47" s="40">
        <f t="shared" si="4"/>
        <v>63.375308956296585</v>
      </c>
      <c r="AM47" s="86">
        <f>T47*'Enter Information'!E$742*((Y$26/AJ$25)/('1'!Z$26/'1'!AK$25))+T47*(1-'Enter Information'!E$742)</f>
        <v>63.538444943970859</v>
      </c>
      <c r="AN47" s="40">
        <f t="shared" si="5"/>
        <v>63.375308956296585</v>
      </c>
      <c r="AO47" s="86">
        <f>T47*'Enter Information'!E$742*Y$26/AJ$25+T47*(1-'Enter Information'!E$742)</f>
        <v>81.84407897272466</v>
      </c>
      <c r="AP47" s="86">
        <f>INDEX($AL$6:$AO$106,'1'!AL47,'Enter Information'!$B$86)</f>
        <v>63.538444943970859</v>
      </c>
    </row>
    <row r="48" spans="4:42" x14ac:dyDescent="0.4">
      <c r="D48" s="31">
        <v>42</v>
      </c>
      <c r="E48" s="32">
        <f>'8'!AP48</f>
        <v>64.97422706827011</v>
      </c>
      <c r="F48" s="33">
        <f>E48*'Enter Information'!D259</f>
        <v>31.64118068669357</v>
      </c>
      <c r="G48" s="33">
        <f>E48*'Enter Information'!E259</f>
        <v>33.333046381576537</v>
      </c>
      <c r="H48" s="34">
        <f t="shared" si="6"/>
        <v>31.340667083406661</v>
      </c>
      <c r="I48" s="34">
        <f t="shared" si="1"/>
        <v>32.784245121220927</v>
      </c>
      <c r="J48" s="35">
        <f>G48*'Enter Information'!$C$360/1000*'Enter Information'!$D$217</f>
        <v>1.0776806373829251</v>
      </c>
      <c r="K48" s="35">
        <f>G48*'Enter Information'!$C$360/1000*'Enter Information'!$E$217</f>
        <v>1.0225615348113424</v>
      </c>
      <c r="L48" s="35">
        <f>(F48+H48)/2*'Enter Information'!C468</f>
        <v>4.6606567349874173E-2</v>
      </c>
      <c r="M48" s="35">
        <f>(G48+I48)/2*'Enter Information'!D468</f>
        <v>2.7438675973660946E-2</v>
      </c>
      <c r="N48" s="36">
        <f>'Enter Information'!O$602/5</f>
        <v>73.400000000000006</v>
      </c>
      <c r="O48" s="36">
        <f>'Enter Information'!P$602/5</f>
        <v>282.60000000000002</v>
      </c>
      <c r="P48" s="36">
        <f>'Enter Information'!Q$602/5</f>
        <v>1483.2</v>
      </c>
      <c r="Q48" s="37">
        <f t="shared" si="10"/>
        <v>0</v>
      </c>
      <c r="R48" s="287">
        <f>(H48-L48+Q48*'Enter Information'!D259)*'Enter Information'!C$782</f>
        <v>31.38557628130636</v>
      </c>
      <c r="S48" s="287">
        <f>(I48-M48+Q48*'Enter Information'!E259)*'Enter Information'!C$782</f>
        <v>32.852599837332981</v>
      </c>
      <c r="T48" s="38">
        <f t="shared" si="2"/>
        <v>64.238176118639345</v>
      </c>
      <c r="AK48" s="87">
        <v>43</v>
      </c>
      <c r="AL48" s="40">
        <f t="shared" si="4"/>
        <v>64.238176118639345</v>
      </c>
      <c r="AM48" s="86">
        <f>T48*'Enter Information'!E$742*((Y$26/AJ$25)/('1'!Z$26/'1'!AK$25))+T48*(1-'Enter Information'!E$742)</f>
        <v>64.403533234527089</v>
      </c>
      <c r="AN48" s="40">
        <f t="shared" si="5"/>
        <v>64.238176118639345</v>
      </c>
      <c r="AO48" s="86">
        <f>T48*'Enter Information'!E$742*Y$26/AJ$25+T48*(1-'Enter Information'!E$742)</f>
        <v>82.958402032300611</v>
      </c>
      <c r="AP48" s="86">
        <f>INDEX($AL$6:$AO$106,'1'!AL48,'Enter Information'!$B$86)</f>
        <v>64.403533234527089</v>
      </c>
    </row>
    <row r="49" spans="4:42" x14ac:dyDescent="0.4">
      <c r="D49" s="31">
        <v>43</v>
      </c>
      <c r="E49" s="32">
        <f>'8'!AP49</f>
        <v>64.055967309368867</v>
      </c>
      <c r="F49" s="33">
        <f>E49*'Enter Information'!D260</f>
        <v>31.02674019309141</v>
      </c>
      <c r="G49" s="33">
        <f>E49*'Enter Information'!E260</f>
        <v>33.029227116277461</v>
      </c>
      <c r="H49" s="34">
        <f t="shared" si="6"/>
        <v>31.64118068669357</v>
      </c>
      <c r="I49" s="34">
        <f t="shared" si="1"/>
        <v>33.333046381576537</v>
      </c>
      <c r="J49" s="35">
        <f>G49*'Enter Information'!$C$360/1000*'Enter Information'!$D$217</f>
        <v>1.0678579486394899</v>
      </c>
      <c r="K49" s="35">
        <f>G49*'Enter Information'!$C$360/1000*'Enter Information'!$E$217</f>
        <v>1.0132412377501894</v>
      </c>
      <c r="L49" s="35">
        <f>(F49+H49)/2*'Enter Information'!C469</f>
        <v>4.9507657495030132E-2</v>
      </c>
      <c r="M49" s="35">
        <f>(G49+I49)/2*'Enter Information'!D469</f>
        <v>3.0526645809012844E-2</v>
      </c>
      <c r="N49" s="36">
        <f>'Enter Information'!O$602/5</f>
        <v>73.400000000000006</v>
      </c>
      <c r="O49" s="36">
        <f>'Enter Information'!P$602/5</f>
        <v>282.60000000000002</v>
      </c>
      <c r="P49" s="36">
        <f>'Enter Information'!Q$602/5</f>
        <v>1483.2</v>
      </c>
      <c r="Q49" s="37">
        <f t="shared" si="10"/>
        <v>0</v>
      </c>
      <c r="R49" s="287">
        <f>(H49-L49+Q49*'Enter Information'!D260)*'Enter Information'!C$782</f>
        <v>31.684059126915002</v>
      </c>
      <c r="S49" s="287">
        <f>(I49-M49+Q49*'Enter Information'!E260)*'Enter Information'!C$782</f>
        <v>33.399909001593031</v>
      </c>
      <c r="T49" s="38">
        <f t="shared" si="2"/>
        <v>65.083968128508033</v>
      </c>
      <c r="AK49" s="87">
        <v>44</v>
      </c>
      <c r="AL49" s="40">
        <f t="shared" si="4"/>
        <v>65.083968128508033</v>
      </c>
      <c r="AM49" s="86">
        <f>T49*'Enter Information'!E$742*((Y$26/AJ$25)/('1'!Z$26/'1'!AK$25))+T49*(1-'Enter Information'!E$742)</f>
        <v>65.251502419026863</v>
      </c>
      <c r="AN49" s="40">
        <f t="shared" si="5"/>
        <v>65.083968128508033</v>
      </c>
      <c r="AO49" s="86">
        <f>T49*'Enter Information'!E$742*Y$26/AJ$25+T49*(1-'Enter Information'!E$742)</f>
        <v>84.050673915313112</v>
      </c>
      <c r="AP49" s="86">
        <f>INDEX($AL$6:$AO$106,'1'!AL49,'Enter Information'!$B$86)</f>
        <v>65.251502419026863</v>
      </c>
    </row>
    <row r="50" spans="4:42" x14ac:dyDescent="0.4">
      <c r="D50" s="31">
        <v>44</v>
      </c>
      <c r="E50" s="32">
        <f>'8'!AP50</f>
        <v>64.730557038054641</v>
      </c>
      <c r="F50" s="33">
        <f>E50*'Enter Information'!D261</f>
        <v>31.210344481808182</v>
      </c>
      <c r="G50" s="33">
        <f>E50*'Enter Information'!E261</f>
        <v>33.520212556246463</v>
      </c>
      <c r="H50" s="34">
        <f t="shared" si="6"/>
        <v>31.02674019309141</v>
      </c>
      <c r="I50" s="34">
        <f t="shared" si="1"/>
        <v>33.029227116277461</v>
      </c>
      <c r="J50" s="35">
        <f>G50*'Enter Information'!$C$360/1000*'Enter Information'!$D$217</f>
        <v>1.083731850347555</v>
      </c>
      <c r="K50" s="35">
        <f>G50*'Enter Information'!$C$360/1000*'Enter Information'!$E$217</f>
        <v>1.0283032521642761</v>
      </c>
      <c r="L50" s="35">
        <f>(F50+H50)/2*'Enter Information'!C470</f>
        <v>5.1967965703541161E-2</v>
      </c>
      <c r="M50" s="35">
        <f>(G50+I50)/2*'Enter Information'!D470</f>
        <v>3.360746703462459E-2</v>
      </c>
      <c r="N50" s="36">
        <f>'Enter Information'!O$602/5</f>
        <v>73.400000000000006</v>
      </c>
      <c r="O50" s="36">
        <f>'Enter Information'!P$602/5</f>
        <v>282.60000000000002</v>
      </c>
      <c r="P50" s="36">
        <f>'Enter Information'!Q$602/5</f>
        <v>1483.2</v>
      </c>
      <c r="Q50" s="37">
        <f t="shared" si="10"/>
        <v>0</v>
      </c>
      <c r="R50" s="287">
        <f>(H50-L50+Q50*'Enter Information'!D261)*'Enter Information'!C$782</f>
        <v>31.06535427193802</v>
      </c>
      <c r="S50" s="287">
        <f>(I50-M50+Q50*'Enter Information'!E261)*'Enter Information'!C$782</f>
        <v>33.092111422195558</v>
      </c>
      <c r="T50" s="38">
        <f t="shared" si="2"/>
        <v>64.157465694133577</v>
      </c>
      <c r="AK50" s="87">
        <v>45</v>
      </c>
      <c r="AL50" s="40">
        <f t="shared" si="4"/>
        <v>64.157465694133577</v>
      </c>
      <c r="AM50" s="86">
        <f>T50*'Enter Information'!E$742*((Y$26/AJ$25)/('1'!Z$26/'1'!AK$25))+T50*(1-'Enter Information'!E$742)</f>
        <v>64.322615051273715</v>
      </c>
      <c r="AN50" s="40">
        <f t="shared" si="5"/>
        <v>64.157465694133577</v>
      </c>
      <c r="AO50" s="86">
        <f>T50*'Enter Information'!E$742*Y$26/AJ$25+T50*(1-'Enter Information'!E$742)</f>
        <v>82.854171055506043</v>
      </c>
      <c r="AP50" s="86">
        <f>INDEX($AL$6:$AO$106,'1'!AL50,'Enter Information'!$B$86)</f>
        <v>64.322615051273715</v>
      </c>
    </row>
    <row r="51" spans="4:42" x14ac:dyDescent="0.4">
      <c r="D51" s="31">
        <v>45</v>
      </c>
      <c r="E51" s="32">
        <f>'8'!AP51</f>
        <v>65.119990169022728</v>
      </c>
      <c r="F51" s="33">
        <f>E51*'Enter Information'!D262</f>
        <v>31.03343008261448</v>
      </c>
      <c r="G51" s="33">
        <f>E51*'Enter Information'!E262</f>
        <v>34.086560086408248</v>
      </c>
      <c r="H51" s="34">
        <f t="shared" si="6"/>
        <v>31.210344481808182</v>
      </c>
      <c r="I51" s="34">
        <f t="shared" si="1"/>
        <v>33.520212556246463</v>
      </c>
      <c r="J51" s="35">
        <f>G51*'Enter Information'!$C$360/1000*'Enter Information'!$D$217</f>
        <v>1.1020422609922402</v>
      </c>
      <c r="K51" s="35">
        <f>G51*'Enter Information'!$C$360/1000*'Enter Information'!$E$217</f>
        <v>1.0456771577188233</v>
      </c>
      <c r="L51" s="35">
        <f>(F51+H51)/2*'Enter Information'!C471</f>
        <v>5.5396959362336171E-2</v>
      </c>
      <c r="M51" s="35">
        <f>(G51+I51)/2*'Enter Information'!D471</f>
        <v>3.718372495346009E-2</v>
      </c>
      <c r="N51" s="36">
        <f>'Enter Information'!O$603/5</f>
        <v>61</v>
      </c>
      <c r="O51" s="36">
        <f>'Enter Information'!P$603/5</f>
        <v>232.8</v>
      </c>
      <c r="P51" s="36">
        <f>'Enter Information'!Q$603/5</f>
        <v>1453.2</v>
      </c>
      <c r="Q51" s="37">
        <f t="shared" si="10"/>
        <v>0</v>
      </c>
      <c r="R51" s="287">
        <f>(H51-L51+Q51*'Enter Information'!D262)*'Enter Information'!C$783</f>
        <v>31.126805739303919</v>
      </c>
      <c r="S51" s="287">
        <f>(I51-M51+Q51*'Enter Information'!E262)*'Enter Information'!C$783</f>
        <v>33.452784128244595</v>
      </c>
      <c r="T51" s="38">
        <f t="shared" si="2"/>
        <v>64.57958986754852</v>
      </c>
      <c r="AK51" s="87">
        <v>46</v>
      </c>
      <c r="AL51" s="40">
        <f t="shared" si="4"/>
        <v>64.57958986754852</v>
      </c>
      <c r="AM51" s="86">
        <f>T51*'Enter Information'!E$743*((Y$26/AJ$25)/('1'!Z$26/'1'!AK$25))+T51*(1-'Enter Information'!E$743)</f>
        <v>64.745352818211472</v>
      </c>
      <c r="AN51" s="40">
        <f t="shared" si="5"/>
        <v>64.57958986754852</v>
      </c>
      <c r="AO51" s="86">
        <f>T51*'Enter Information'!E$743*Y$26/AJ$25+T51*(1-'Enter Information'!E$743)</f>
        <v>83.345760696458996</v>
      </c>
      <c r="AP51" s="86">
        <f>INDEX($AL$6:$AO$106,'1'!AL51,'Enter Information'!$B$86)</f>
        <v>64.745352818211472</v>
      </c>
    </row>
    <row r="52" spans="4:42" x14ac:dyDescent="0.4">
      <c r="D52" s="31">
        <v>46</v>
      </c>
      <c r="E52" s="32">
        <f>'8'!AP52</f>
        <v>67.558937771512049</v>
      </c>
      <c r="F52" s="33">
        <f>E52*'Enter Information'!D263</f>
        <v>32.778494916722778</v>
      </c>
      <c r="G52" s="33">
        <f>E52*'Enter Information'!E263</f>
        <v>34.780442854789271</v>
      </c>
      <c r="H52" s="34">
        <f t="shared" si="6"/>
        <v>31.03343008261448</v>
      </c>
      <c r="I52" s="34">
        <f t="shared" si="1"/>
        <v>34.086560086408248</v>
      </c>
      <c r="J52" s="35">
        <v>0</v>
      </c>
      <c r="K52" s="35">
        <v>0</v>
      </c>
      <c r="L52" s="35">
        <f>(F52+H52)/2*'Enter Information'!C472</f>
        <v>6.0940388374367084E-2</v>
      </c>
      <c r="M52" s="35">
        <f>(G52+I52)/2*'Enter Information'!D472</f>
        <v>4.1320201764718505E-2</v>
      </c>
      <c r="N52" s="36">
        <f>'Enter Information'!O$603/5</f>
        <v>61</v>
      </c>
      <c r="O52" s="36">
        <f>'Enter Information'!P$603/5</f>
        <v>232.8</v>
      </c>
      <c r="P52" s="36">
        <f>'Enter Information'!Q$603/5</f>
        <v>1453.2</v>
      </c>
      <c r="Q52" s="37">
        <f t="shared" si="10"/>
        <v>0</v>
      </c>
      <c r="R52" s="287">
        <f>(H52-L52+Q52*'Enter Information'!D263)*'Enter Information'!C$783</f>
        <v>30.944512722437707</v>
      </c>
      <c r="S52" s="287">
        <f>(I52-M52+Q52*'Enter Information'!E263)*'Enter Information'!C$783</f>
        <v>34.014487345029771</v>
      </c>
      <c r="T52" s="38">
        <f t="shared" si="2"/>
        <v>64.959000067467485</v>
      </c>
      <c r="AK52" s="87">
        <v>47</v>
      </c>
      <c r="AL52" s="40">
        <f t="shared" si="4"/>
        <v>64.959000067467485</v>
      </c>
      <c r="AM52" s="86">
        <f>T52*'Enter Information'!E$743*((Y$26/AJ$25)/('1'!Z$26/'1'!AK$25))+T52*(1-'Enter Information'!E$743)</f>
        <v>65.125736888580505</v>
      </c>
      <c r="AN52" s="40">
        <f t="shared" si="5"/>
        <v>64.959000067467485</v>
      </c>
      <c r="AO52" s="86">
        <f>T52*'Enter Information'!E$743*Y$26/AJ$25+T52*(1-'Enter Information'!E$743)</f>
        <v>83.835423634751066</v>
      </c>
      <c r="AP52" s="86">
        <f>INDEX($AL$6:$AO$106,'1'!AL52,'Enter Information'!$B$86)</f>
        <v>65.125736888580505</v>
      </c>
    </row>
    <row r="53" spans="4:42" x14ac:dyDescent="0.4">
      <c r="D53" s="31">
        <v>47</v>
      </c>
      <c r="E53" s="32">
        <f>'8'!AP53</f>
        <v>69.895278289830941</v>
      </c>
      <c r="F53" s="33">
        <f>E53*'Enter Information'!D264</f>
        <v>33.766932066024737</v>
      </c>
      <c r="G53" s="33">
        <f>E53*'Enter Information'!E264</f>
        <v>36.128346223806204</v>
      </c>
      <c r="H53" s="34">
        <f t="shared" si="6"/>
        <v>32.778494916722778</v>
      </c>
      <c r="I53" s="34">
        <f t="shared" si="1"/>
        <v>34.780442854789271</v>
      </c>
      <c r="J53" s="35">
        <v>0</v>
      </c>
      <c r="K53" s="35">
        <v>0</v>
      </c>
      <c r="L53" s="35">
        <f>(F53+H53)/2*'Enter Information'!C473</f>
        <v>6.9207244062057416E-2</v>
      </c>
      <c r="M53" s="35">
        <f>(G53+I53)/2*'Enter Information'!D473</f>
        <v>4.6445256846480036E-2</v>
      </c>
      <c r="N53" s="36">
        <f>'Enter Information'!O$603/5</f>
        <v>61</v>
      </c>
      <c r="O53" s="36">
        <f>'Enter Information'!P$603/5</f>
        <v>232.8</v>
      </c>
      <c r="P53" s="36">
        <f>'Enter Information'!Q$603/5</f>
        <v>1453.2</v>
      </c>
      <c r="Q53" s="37">
        <f t="shared" si="10"/>
        <v>0</v>
      </c>
      <c r="R53" s="287">
        <f>(H53-L53+Q53*'Enter Information'!D264)*'Enter Information'!C$783</f>
        <v>32.679741878056262</v>
      </c>
      <c r="S53" s="287">
        <f>(I53-M53+Q53*'Enter Information'!E264)*'Enter Information'!C$783</f>
        <v>34.702622914119317</v>
      </c>
      <c r="T53" s="38">
        <f t="shared" si="2"/>
        <v>67.382364792175579</v>
      </c>
      <c r="AK53" s="87">
        <v>48</v>
      </c>
      <c r="AL53" s="40">
        <f t="shared" si="4"/>
        <v>67.382364792175579</v>
      </c>
      <c r="AM53" s="86">
        <f>T53*'Enter Information'!E$743*((Y$26/AJ$25)/('1'!Z$26/'1'!AK$25))+T53*(1-'Enter Information'!E$743)</f>
        <v>67.555321908092637</v>
      </c>
      <c r="AN53" s="40">
        <f t="shared" si="5"/>
        <v>67.382364792175579</v>
      </c>
      <c r="AO53" s="86">
        <f>T53*'Enter Information'!E$743*Y$26/AJ$25+T53*(1-'Enter Information'!E$743)</f>
        <v>86.962993457353107</v>
      </c>
      <c r="AP53" s="86">
        <f>INDEX($AL$6:$AO$106,'1'!AL53,'Enter Information'!$B$86)</f>
        <v>67.555321908092637</v>
      </c>
    </row>
    <row r="54" spans="4:42" x14ac:dyDescent="0.4">
      <c r="D54" s="31">
        <v>48</v>
      </c>
      <c r="E54" s="32">
        <f>'8'!AP54</f>
        <v>73.952336562131038</v>
      </c>
      <c r="F54" s="33">
        <f>E54*'Enter Information'!D265</f>
        <v>35.961679635849848</v>
      </c>
      <c r="G54" s="33">
        <f>E54*'Enter Information'!E265</f>
        <v>37.990656926281183</v>
      </c>
      <c r="H54" s="34">
        <f t="shared" si="6"/>
        <v>33.766932066024737</v>
      </c>
      <c r="I54" s="34">
        <f t="shared" si="1"/>
        <v>36.128346223806204</v>
      </c>
      <c r="J54" s="35">
        <v>0</v>
      </c>
      <c r="K54" s="35">
        <v>0</v>
      </c>
      <c r="L54" s="35">
        <f>(F54+H54)/2*'Enter Information'!C474</f>
        <v>7.8793331223118282E-2</v>
      </c>
      <c r="M54" s="35">
        <f>(G54+I54)/2*'Enter Information'!D474</f>
        <v>5.2995087252312487E-2</v>
      </c>
      <c r="N54" s="36">
        <f>'Enter Information'!O$603/5</f>
        <v>61</v>
      </c>
      <c r="O54" s="36">
        <f>'Enter Information'!P$603/5</f>
        <v>232.8</v>
      </c>
      <c r="P54" s="36">
        <f>'Enter Information'!Q$603/5</f>
        <v>1453.2</v>
      </c>
      <c r="Q54" s="37">
        <f t="shared" si="10"/>
        <v>0</v>
      </c>
      <c r="R54" s="287">
        <f>(H54-L54+Q54*'Enter Information'!D265)*'Enter Information'!C$783</f>
        <v>33.657708759143759</v>
      </c>
      <c r="S54" s="287">
        <f>(I54-M54+Q54*'Enter Information'!E265)*'Enter Information'!C$783</f>
        <v>36.042764828786162</v>
      </c>
      <c r="T54" s="38">
        <f t="shared" si="2"/>
        <v>69.70047358792992</v>
      </c>
      <c r="AK54" s="87">
        <v>49</v>
      </c>
      <c r="AL54" s="40">
        <f t="shared" si="4"/>
        <v>69.70047358792992</v>
      </c>
      <c r="AM54" s="86">
        <f>T54*'Enter Information'!E$743*((Y$26/AJ$25)/('1'!Z$26/'1'!AK$25))+T54*(1-'Enter Information'!E$743)</f>
        <v>69.879380827635785</v>
      </c>
      <c r="AN54" s="40">
        <f t="shared" si="5"/>
        <v>69.70047358792992</v>
      </c>
      <c r="AO54" s="86">
        <f>T54*'Enter Information'!E$743*Y$26/AJ$25+T54*(1-'Enter Information'!E$743)</f>
        <v>89.954721050475911</v>
      </c>
      <c r="AP54" s="86">
        <f>INDEX($AL$6:$AO$106,'1'!AL54,'Enter Information'!$B$86)</f>
        <v>69.879380827635785</v>
      </c>
    </row>
    <row r="55" spans="4:42" x14ac:dyDescent="0.4">
      <c r="D55" s="31">
        <v>49</v>
      </c>
      <c r="E55" s="32">
        <f>'8'!AP55</f>
        <v>76.975368025707624</v>
      </c>
      <c r="F55" s="33">
        <f>E55*'Enter Information'!D266</f>
        <v>37.320121434513879</v>
      </c>
      <c r="G55" s="33">
        <f>E55*'Enter Information'!E266</f>
        <v>39.655246591193745</v>
      </c>
      <c r="H55" s="34">
        <f t="shared" si="6"/>
        <v>35.961679635849848</v>
      </c>
      <c r="I55" s="34">
        <f t="shared" si="1"/>
        <v>37.990656926281183</v>
      </c>
      <c r="J55" s="35">
        <v>0</v>
      </c>
      <c r="K55" s="35">
        <v>0</v>
      </c>
      <c r="L55" s="35">
        <f>(F55+H55)/2*'Enter Information'!C475</f>
        <v>8.9770206311195561E-2</v>
      </c>
      <c r="M55" s="35">
        <f>(G55+I55)/2*'Enter Information'!D475</f>
        <v>6.0563804743630434E-2</v>
      </c>
      <c r="N55" s="36">
        <f>'Enter Information'!O$603/5</f>
        <v>61</v>
      </c>
      <c r="O55" s="36">
        <f>'Enter Information'!P$603/5</f>
        <v>232.8</v>
      </c>
      <c r="P55" s="36">
        <f>'Enter Information'!Q$603/5</f>
        <v>1453.2</v>
      </c>
      <c r="Q55" s="37">
        <f t="shared" si="10"/>
        <v>0</v>
      </c>
      <c r="R55" s="287">
        <f>(H55-L55+Q55*'Enter Information'!D266)*'Enter Information'!C$783</f>
        <v>35.839506887524237</v>
      </c>
      <c r="S55" s="287">
        <f>(I55-M55+Q55*'Enter Information'!E266)*'Enter Information'!C$783</f>
        <v>37.895831453967403</v>
      </c>
      <c r="T55" s="38">
        <f t="shared" si="2"/>
        <v>73.735338341491641</v>
      </c>
      <c r="AK55" s="87">
        <v>50</v>
      </c>
      <c r="AL55" s="40">
        <f t="shared" si="4"/>
        <v>73.735338341491641</v>
      </c>
      <c r="AM55" s="86">
        <f>T55*'Enter Information'!E$743*((Y$26/AJ$25)/('1'!Z$26/'1'!AK$25))+T55*(1-'Enter Information'!E$743)</f>
        <v>73.924602275757621</v>
      </c>
      <c r="AN55" s="40">
        <f t="shared" si="5"/>
        <v>73.735338341491641</v>
      </c>
      <c r="AO55" s="86">
        <f>T55*'Enter Information'!E$743*Y$26/AJ$25+T55*(1-'Enter Information'!E$743)</f>
        <v>95.162076391113004</v>
      </c>
      <c r="AP55" s="86">
        <f>INDEX($AL$6:$AO$106,'1'!AL55,'Enter Information'!$B$86)</f>
        <v>73.924602275757621</v>
      </c>
    </row>
    <row r="56" spans="4:42" x14ac:dyDescent="0.4">
      <c r="D56" s="31">
        <v>50</v>
      </c>
      <c r="E56" s="32">
        <f>'8'!AP56</f>
        <v>79.790479320735983</v>
      </c>
      <c r="F56" s="33">
        <f>E56*'Enter Information'!D267</f>
        <v>38.664767786311813</v>
      </c>
      <c r="G56" s="33">
        <f>E56*'Enter Information'!E267</f>
        <v>41.125711534424177</v>
      </c>
      <c r="H56" s="34">
        <f t="shared" si="6"/>
        <v>37.320121434513879</v>
      </c>
      <c r="I56" s="34">
        <f t="shared" si="1"/>
        <v>39.655246591193745</v>
      </c>
      <c r="J56" s="35">
        <v>0</v>
      </c>
      <c r="K56" s="35">
        <v>0</v>
      </c>
      <c r="L56" s="35">
        <f>(F56+H56)/2*'Enter Information'!C476</f>
        <v>0.10030005377148991</v>
      </c>
      <c r="M56" s="35">
        <f>(G56+I56)/2*'Enter Information'!D476</f>
        <v>6.8663814406775242E-2</v>
      </c>
      <c r="N56" s="36">
        <f>'Enter Information'!O$604/5</f>
        <v>57.4</v>
      </c>
      <c r="O56" s="36">
        <f>'Enter Information'!P$604/5</f>
        <v>216.6</v>
      </c>
      <c r="P56" s="36">
        <f>'Enter Information'!Q$604/5</f>
        <v>1391.2</v>
      </c>
      <c r="Q56" s="37">
        <f t="shared" si="10"/>
        <v>0</v>
      </c>
      <c r="R56" s="287">
        <f>(H56-L56+Q56*'Enter Information'!D267)*'Enter Information'!C$784</f>
        <v>37.108806433812191</v>
      </c>
      <c r="S56" s="287">
        <f>(I56-M56+Q56*'Enter Information'!E267)*'Enter Information'!C$784</f>
        <v>39.468508529703485</v>
      </c>
      <c r="T56" s="38">
        <f t="shared" si="2"/>
        <v>76.577314963515676</v>
      </c>
      <c r="AK56" s="87">
        <v>51</v>
      </c>
      <c r="AL56" s="40">
        <f t="shared" si="4"/>
        <v>76.577314963515676</v>
      </c>
      <c r="AM56" s="86">
        <f>T56*'Enter Information'!E$744*((Y$26/AJ$25)/('1'!Z$26/'1'!AK$25))+T56*(1-'Enter Information'!E$744)</f>
        <v>76.773020148402537</v>
      </c>
      <c r="AN56" s="40">
        <f t="shared" si="5"/>
        <v>76.577314963515676</v>
      </c>
      <c r="AO56" s="86">
        <f>T56*'Enter Information'!E$744*Y$26/AJ$25+T56*(1-'Enter Information'!E$744)</f>
        <v>98.733272715246713</v>
      </c>
      <c r="AP56" s="86">
        <f>INDEX($AL$6:$AO$106,'1'!AL56,'Enter Information'!$B$86)</f>
        <v>76.773020148402537</v>
      </c>
    </row>
    <row r="57" spans="4:42" x14ac:dyDescent="0.4">
      <c r="D57" s="31">
        <v>51</v>
      </c>
      <c r="E57" s="32">
        <f>'8'!AP57</f>
        <v>83.23269031888573</v>
      </c>
      <c r="F57" s="33">
        <f>E57*'Enter Information'!D268</f>
        <v>40.392219979957325</v>
      </c>
      <c r="G57" s="33">
        <f>E57*'Enter Information'!E268</f>
        <v>42.840470338928398</v>
      </c>
      <c r="H57" s="34">
        <f t="shared" si="6"/>
        <v>38.664767786311813</v>
      </c>
      <c r="I57" s="34">
        <f t="shared" si="1"/>
        <v>41.125711534424177</v>
      </c>
      <c r="J57" s="35">
        <v>0</v>
      </c>
      <c r="K57" s="35">
        <v>0</v>
      </c>
      <c r="L57" s="35">
        <f>(F57+H57)/2*'Enter Information'!C477</f>
        <v>0.11265620756693354</v>
      </c>
      <c r="M57" s="35">
        <f>(G57+I57)/2*'Enter Information'!D477</f>
        <v>7.8508380051584656E-2</v>
      </c>
      <c r="N57" s="36">
        <f>'Enter Information'!O$604/5</f>
        <v>57.4</v>
      </c>
      <c r="O57" s="36">
        <f>'Enter Information'!P$604/5</f>
        <v>216.6</v>
      </c>
      <c r="P57" s="36">
        <f>'Enter Information'!Q$604/5</f>
        <v>1391.2</v>
      </c>
      <c r="Q57" s="37">
        <f t="shared" si="10"/>
        <v>0</v>
      </c>
      <c r="R57" s="287">
        <f>(H57-L57+Q57*'Enter Information'!D268)*'Enter Information'!C$784</f>
        <v>38.437122831830152</v>
      </c>
      <c r="S57" s="287">
        <f>(I57-M57+Q57*'Enter Information'!E268)*'Enter Information'!C$784</f>
        <v>40.924772338995986</v>
      </c>
      <c r="T57" s="38">
        <f t="shared" si="2"/>
        <v>79.361895170826131</v>
      </c>
      <c r="AK57" s="87">
        <v>52</v>
      </c>
      <c r="AL57" s="40">
        <f t="shared" si="4"/>
        <v>79.361895170826131</v>
      </c>
      <c r="AM57" s="86">
        <f>T57*'Enter Information'!E$744*((Y$26/AJ$25)/('1'!Z$26/'1'!AK$25))+T57*(1-'Enter Information'!E$744)</f>
        <v>79.564716781570496</v>
      </c>
      <c r="AN57" s="40">
        <f t="shared" si="5"/>
        <v>79.361895170826131</v>
      </c>
      <c r="AO57" s="86">
        <f>T57*'Enter Information'!E$744*Y$26/AJ$25+T57*(1-'Enter Information'!E$744)</f>
        <v>102.32350981270629</v>
      </c>
      <c r="AP57" s="86">
        <f>INDEX($AL$6:$AO$106,'1'!AL57,'Enter Information'!$B$86)</f>
        <v>79.564716781570496</v>
      </c>
    </row>
    <row r="58" spans="4:42" x14ac:dyDescent="0.4">
      <c r="D58" s="31">
        <v>52</v>
      </c>
      <c r="E58" s="32">
        <f>'8'!AP58</f>
        <v>86.602719837526195</v>
      </c>
      <c r="F58" s="33">
        <f>E58*'Enter Information'!D269</f>
        <v>41.872892693942276</v>
      </c>
      <c r="G58" s="33">
        <f>E58*'Enter Information'!E269</f>
        <v>44.729827143583925</v>
      </c>
      <c r="H58" s="34">
        <f t="shared" si="6"/>
        <v>40.392219979957325</v>
      </c>
      <c r="I58" s="34">
        <f t="shared" si="1"/>
        <v>42.840470338928398</v>
      </c>
      <c r="J58" s="35">
        <v>0</v>
      </c>
      <c r="K58" s="35">
        <v>0</v>
      </c>
      <c r="L58" s="35">
        <f>(F58+H58)/2*'Enter Information'!C478</f>
        <v>0.1266882735178054</v>
      </c>
      <c r="M58" s="35">
        <f>(G58+I58)/2*'Enter Information'!D478</f>
        <v>8.9759554919575144E-2</v>
      </c>
      <c r="N58" s="36">
        <f>'Enter Information'!O$604/5</f>
        <v>57.4</v>
      </c>
      <c r="O58" s="36">
        <f>'Enter Information'!P$604/5</f>
        <v>216.6</v>
      </c>
      <c r="P58" s="36">
        <f>'Enter Information'!Q$604/5</f>
        <v>1391.2</v>
      </c>
      <c r="Q58" s="37">
        <f t="shared" si="10"/>
        <v>0</v>
      </c>
      <c r="R58" s="287">
        <f>(H58-L58+Q58*'Enter Information'!D269)*'Enter Information'!C$784</f>
        <v>40.145432369589408</v>
      </c>
      <c r="S58" s="287">
        <f>(I58-M58+Q58*'Enter Information'!E269)*'Enter Information'!C$784</f>
        <v>42.623198944541194</v>
      </c>
      <c r="T58" s="38">
        <f t="shared" si="2"/>
        <v>82.768631314130602</v>
      </c>
      <c r="AK58" s="87">
        <v>53</v>
      </c>
      <c r="AL58" s="40">
        <f t="shared" si="4"/>
        <v>82.768631314130602</v>
      </c>
      <c r="AM58" s="86">
        <f>T58*'Enter Information'!E$744*((Y$26/AJ$25)/('1'!Z$26/'1'!AK$25))+T58*(1-'Enter Information'!E$744)</f>
        <v>82.980159366555554</v>
      </c>
      <c r="AN58" s="40">
        <f t="shared" si="5"/>
        <v>82.768631314130602</v>
      </c>
      <c r="AO58" s="86">
        <f>T58*'Enter Information'!E$744*Y$26/AJ$25+T58*(1-'Enter Information'!E$744)</f>
        <v>106.71590994930055</v>
      </c>
      <c r="AP58" s="86">
        <f>INDEX($AL$6:$AO$106,'1'!AL58,'Enter Information'!$B$86)</f>
        <v>82.980159366555554</v>
      </c>
    </row>
    <row r="59" spans="4:42" x14ac:dyDescent="0.4">
      <c r="D59" s="31">
        <v>53</v>
      </c>
      <c r="E59" s="32">
        <f>'8'!AP59</f>
        <v>91.256410184075193</v>
      </c>
      <c r="F59" s="33">
        <f>E59*'Enter Information'!D270</f>
        <v>44.318217139550676</v>
      </c>
      <c r="G59" s="33">
        <f>E59*'Enter Information'!E270</f>
        <v>46.938193044524525</v>
      </c>
      <c r="H59" s="34">
        <f t="shared" si="6"/>
        <v>41.872892693942276</v>
      </c>
      <c r="I59" s="34">
        <f t="shared" si="1"/>
        <v>44.729827143583925</v>
      </c>
      <c r="J59" s="35">
        <v>0</v>
      </c>
      <c r="K59" s="35">
        <v>0</v>
      </c>
      <c r="L59" s="35">
        <f>(F59+H59)/2*'Enter Information'!C479</f>
        <v>0.14393915342193325</v>
      </c>
      <c r="M59" s="35">
        <f>(G59+I59)/2*'Enter Information'!D479</f>
        <v>0.10220984250974093</v>
      </c>
      <c r="N59" s="36">
        <f>'Enter Information'!O$604/5</f>
        <v>57.4</v>
      </c>
      <c r="O59" s="36">
        <f>'Enter Information'!P$604/5</f>
        <v>216.6</v>
      </c>
      <c r="P59" s="36">
        <f>'Enter Information'!Q$604/5</f>
        <v>1391.2</v>
      </c>
      <c r="Q59" s="37">
        <f t="shared" si="10"/>
        <v>0</v>
      </c>
      <c r="R59" s="287">
        <f>(H59-L59+Q59*'Enter Information'!D270)*'Enter Information'!C$784</f>
        <v>41.604489279519065</v>
      </c>
      <c r="S59" s="287">
        <f>(I59-M59+Q59*'Enter Information'!E270)*'Enter Information'!C$784</f>
        <v>44.494507243515891</v>
      </c>
      <c r="T59" s="38">
        <f t="shared" si="2"/>
        <v>86.098996523034955</v>
      </c>
      <c r="AK59" s="87">
        <v>54</v>
      </c>
      <c r="AL59" s="40">
        <f t="shared" si="4"/>
        <v>86.098996523034955</v>
      </c>
      <c r="AM59" s="86">
        <f>T59*'Enter Information'!E$744*((Y$26/AJ$25)/('1'!Z$26/'1'!AK$25))+T59*(1-'Enter Information'!E$744)</f>
        <v>86.319035839393095</v>
      </c>
      <c r="AN59" s="40">
        <f t="shared" si="5"/>
        <v>86.098996523034955</v>
      </c>
      <c r="AO59" s="86">
        <f>T59*'Enter Information'!E$744*Y$26/AJ$25+T59*(1-'Enter Information'!E$744)</f>
        <v>111.00984290540885</v>
      </c>
      <c r="AP59" s="86">
        <f>INDEX($AL$6:$AO$106,'1'!AL59,'Enter Information'!$B$86)</f>
        <v>86.319035839393095</v>
      </c>
    </row>
    <row r="60" spans="4:42" x14ac:dyDescent="0.4">
      <c r="D60" s="31">
        <v>54</v>
      </c>
      <c r="E60" s="32">
        <f>'8'!AP60</f>
        <v>94.918524047423205</v>
      </c>
      <c r="F60" s="33">
        <f>E60*'Enter Information'!D271</f>
        <v>46.171569049493037</v>
      </c>
      <c r="G60" s="33">
        <f>E60*'Enter Information'!E271</f>
        <v>48.746954997930168</v>
      </c>
      <c r="H60" s="34">
        <f t="shared" si="6"/>
        <v>44.318217139550676</v>
      </c>
      <c r="I60" s="34">
        <f t="shared" si="1"/>
        <v>46.938193044524525</v>
      </c>
      <c r="J60" s="35">
        <v>0</v>
      </c>
      <c r="K60" s="35">
        <v>0</v>
      </c>
      <c r="L60" s="35">
        <f>(F60+H60)/2*'Enter Information'!C480</f>
        <v>0.16469141086405956</v>
      </c>
      <c r="M60" s="35">
        <f>(G60+I60)/2*'Enter Information'!D480</f>
        <v>0.11577902913137018</v>
      </c>
      <c r="N60" s="36">
        <f>'Enter Information'!O$604/5</f>
        <v>57.4</v>
      </c>
      <c r="O60" s="36">
        <f>'Enter Information'!P$604/5</f>
        <v>216.6</v>
      </c>
      <c r="P60" s="36">
        <f>'Enter Information'!Q$604/5</f>
        <v>1391.2</v>
      </c>
      <c r="Q60" s="37">
        <f t="shared" si="10"/>
        <v>0</v>
      </c>
      <c r="R60" s="287">
        <f>(H60-L60+Q60*'Enter Information'!D271)*'Enter Information'!C$784</f>
        <v>44.02182973623654</v>
      </c>
      <c r="S60" s="287">
        <f>(I60-M60+Q60*'Enter Information'!E271)*'Enter Information'!C$784</f>
        <v>46.682757573899536</v>
      </c>
      <c r="T60" s="38">
        <f t="shared" si="2"/>
        <v>90.704587310136077</v>
      </c>
      <c r="AK60" s="87">
        <v>55</v>
      </c>
      <c r="AL60" s="40">
        <f t="shared" si="4"/>
        <v>90.704587310136077</v>
      </c>
      <c r="AM60" s="86">
        <f>T60*'Enter Information'!E$744*((Y$26/AJ$25)/('1'!Z$26/'1'!AK$25))+T60*(1-'Enter Information'!E$744)</f>
        <v>90.936396926836196</v>
      </c>
      <c r="AN60" s="40">
        <f t="shared" si="5"/>
        <v>90.704587310136077</v>
      </c>
      <c r="AO60" s="86">
        <f>T60*'Enter Information'!E$744*Y$26/AJ$25+T60*(1-'Enter Information'!E$744)</f>
        <v>116.94795984531893</v>
      </c>
      <c r="AP60" s="86">
        <f>INDEX($AL$6:$AO$106,'1'!AL60,'Enter Information'!$B$86)</f>
        <v>90.936396926836196</v>
      </c>
    </row>
    <row r="61" spans="4:42" x14ac:dyDescent="0.4">
      <c r="D61" s="31">
        <v>55</v>
      </c>
      <c r="E61" s="32">
        <f>'8'!AP61</f>
        <v>98.438937502335676</v>
      </c>
      <c r="F61" s="33">
        <f>E61*'Enter Information'!D272</f>
        <v>47.415119346640871</v>
      </c>
      <c r="G61" s="33">
        <f>E61*'Enter Information'!E272</f>
        <v>51.023818155694805</v>
      </c>
      <c r="H61" s="34">
        <f t="shared" si="6"/>
        <v>46.171569049493037</v>
      </c>
      <c r="I61" s="34">
        <f t="shared" si="1"/>
        <v>48.746954997930168</v>
      </c>
      <c r="J61" s="35">
        <v>0</v>
      </c>
      <c r="K61" s="35">
        <v>0</v>
      </c>
      <c r="L61" s="35">
        <f>(F61+H61)/2*'Enter Information'!C481</f>
        <v>0.18530164302434513</v>
      </c>
      <c r="M61" s="35">
        <f>(G61+I61)/2*'Enter Information'!D481</f>
        <v>0.13020085896548059</v>
      </c>
      <c r="N61" s="36">
        <f>'Enter Information'!O$605/5</f>
        <v>52.4</v>
      </c>
      <c r="O61" s="36">
        <f>'Enter Information'!P$605/5</f>
        <v>188.4</v>
      </c>
      <c r="P61" s="36">
        <f>'Enter Information'!Q$605/5</f>
        <v>1366.6</v>
      </c>
      <c r="Q61" s="37">
        <f t="shared" si="10"/>
        <v>0</v>
      </c>
      <c r="R61" s="287">
        <f>(H61-L61+Q61*'Enter Information'!D272)*'Enter Information'!C$785</f>
        <v>45.796415820636255</v>
      </c>
      <c r="S61" s="287">
        <f>(I61-M61+Q61*'Enter Information'!E272)*'Enter Information'!C$785</f>
        <v>48.416042744197092</v>
      </c>
      <c r="T61" s="38">
        <f t="shared" si="2"/>
        <v>94.212458564833355</v>
      </c>
      <c r="AK61" s="87">
        <v>56</v>
      </c>
      <c r="AL61" s="40">
        <f t="shared" si="4"/>
        <v>94.212458564833355</v>
      </c>
      <c r="AM61" s="86">
        <f>T61*'Enter Information'!E$745*((Y$26/AJ$25)/('1'!Z$26/'1'!AK$25))+T61*(1-'Enter Information'!E$745)</f>
        <v>94.453146899795954</v>
      </c>
      <c r="AN61" s="40">
        <f t="shared" si="5"/>
        <v>94.212458564833355</v>
      </c>
      <c r="AO61" s="86">
        <f>T61*'Enter Information'!E$745*Y$26/AJ$25+T61*(1-'Enter Information'!E$745)</f>
        <v>121.46099867810885</v>
      </c>
      <c r="AP61" s="86">
        <f>INDEX($AL$6:$AO$106,'1'!AL61,'Enter Information'!$B$86)</f>
        <v>94.453146899795954</v>
      </c>
    </row>
    <row r="62" spans="4:42" x14ac:dyDescent="0.4">
      <c r="D62" s="31">
        <v>56</v>
      </c>
      <c r="E62" s="32">
        <f>'8'!AP62</f>
        <v>100.96316729043255</v>
      </c>
      <c r="F62" s="33">
        <f>E62*'Enter Information'!D273</f>
        <v>48.535678121481354</v>
      </c>
      <c r="G62" s="33">
        <f>E62*'Enter Information'!E273</f>
        <v>52.427489168951197</v>
      </c>
      <c r="H62" s="34">
        <f t="shared" si="6"/>
        <v>47.415119346640871</v>
      </c>
      <c r="I62" s="34">
        <f t="shared" si="1"/>
        <v>51.023818155694805</v>
      </c>
      <c r="J62" s="35">
        <v>0</v>
      </c>
      <c r="K62" s="35">
        <v>0</v>
      </c>
      <c r="L62" s="35">
        <f>(F62+H62)/2*'Enter Information'!C482</f>
        <v>0.20677396854380339</v>
      </c>
      <c r="M62" s="35">
        <f>(G62+I62)/2*'Enter Information'!D482</f>
        <v>0.14534908679112762</v>
      </c>
      <c r="N62" s="36">
        <f>'Enter Information'!O$605/5</f>
        <v>52.4</v>
      </c>
      <c r="O62" s="36">
        <f>'Enter Information'!P$605/5</f>
        <v>188.4</v>
      </c>
      <c r="P62" s="36">
        <f>'Enter Information'!Q$605/5</f>
        <v>1366.6</v>
      </c>
      <c r="Q62" s="37">
        <f t="shared" si="10"/>
        <v>0</v>
      </c>
      <c r="R62" s="287">
        <f>(H62-L62+Q62*'Enter Information'!D273)*'Enter Information'!C$785</f>
        <v>47.013448515619899</v>
      </c>
      <c r="S62" s="287">
        <f>(I62-M62+Q62*'Enter Information'!E273)*'Enter Information'!C$785</f>
        <v>50.668420317782399</v>
      </c>
      <c r="T62" s="38">
        <f t="shared" si="2"/>
        <v>97.681868833402291</v>
      </c>
      <c r="AK62" s="87">
        <v>57</v>
      </c>
      <c r="AL62" s="40">
        <f t="shared" si="4"/>
        <v>97.681868833402291</v>
      </c>
      <c r="AM62" s="86">
        <f>T62*'Enter Information'!E$745*((Y$26/AJ$25)/('1'!Z$26/'1'!AK$25))+T62*(1-'Enter Information'!E$745)</f>
        <v>97.9314206095017</v>
      </c>
      <c r="AN62" s="40">
        <f t="shared" si="5"/>
        <v>97.681868833402291</v>
      </c>
      <c r="AO62" s="86">
        <f>T62*'Enter Information'!E$745*Y$26/AJ$25+T62*(1-'Enter Information'!E$745)</f>
        <v>125.93384698780962</v>
      </c>
      <c r="AP62" s="86">
        <f>INDEX($AL$6:$AO$106,'1'!AL62,'Enter Information'!$B$86)</f>
        <v>97.9314206095017</v>
      </c>
    </row>
    <row r="63" spans="4:42" x14ac:dyDescent="0.4">
      <c r="D63" s="31">
        <v>57</v>
      </c>
      <c r="E63" s="32">
        <f>'8'!AP63</f>
        <v>103.464158296816</v>
      </c>
      <c r="F63" s="33">
        <f>E63*'Enter Information'!D274</f>
        <v>50.224225816816677</v>
      </c>
      <c r="G63" s="33">
        <f>E63*'Enter Information'!E274</f>
        <v>53.239932479999318</v>
      </c>
      <c r="H63" s="34">
        <f t="shared" si="6"/>
        <v>48.535678121481354</v>
      </c>
      <c r="I63" s="34">
        <f t="shared" si="1"/>
        <v>52.427489168951197</v>
      </c>
      <c r="J63" s="35">
        <v>0</v>
      </c>
      <c r="K63" s="35">
        <v>0</v>
      </c>
      <c r="L63" s="35">
        <f>(F63+H63)/2*'Enter Information'!C483</f>
        <v>0.2320857742550004</v>
      </c>
      <c r="M63" s="35">
        <f>(G63+I63)/2*'Enter Information'!D483</f>
        <v>0.16008614379816005</v>
      </c>
      <c r="N63" s="36">
        <f>'Enter Information'!O$605/5</f>
        <v>52.4</v>
      </c>
      <c r="O63" s="36">
        <f>'Enter Information'!P$605/5</f>
        <v>188.4</v>
      </c>
      <c r="P63" s="36">
        <f>'Enter Information'!Q$605/5</f>
        <v>1366.6</v>
      </c>
      <c r="Q63" s="37">
        <f t="shared" si="10"/>
        <v>0</v>
      </c>
      <c r="R63" s="287">
        <f>(H63-L63+Q63*'Enter Information'!D274)*'Enter Information'!C$785</f>
        <v>48.104173822398785</v>
      </c>
      <c r="S63" s="287">
        <f>(I63-M63+Q63*'Enter Information'!E274)*'Enter Information'!C$785</f>
        <v>52.051620142320665</v>
      </c>
      <c r="T63" s="38">
        <f t="shared" si="2"/>
        <v>100.15579396471945</v>
      </c>
      <c r="AK63" s="87">
        <v>58</v>
      </c>
      <c r="AL63" s="40">
        <f t="shared" si="4"/>
        <v>100.15579396471945</v>
      </c>
      <c r="AM63" s="86">
        <f>T63*'Enter Information'!E$745*((Y$26/AJ$25)/('1'!Z$26/'1'!AK$25))+T63*(1-'Enter Information'!E$745)</f>
        <v>100.41166597627125</v>
      </c>
      <c r="AN63" s="40">
        <f t="shared" si="5"/>
        <v>100.15579396471945</v>
      </c>
      <c r="AO63" s="86">
        <f>T63*'Enter Information'!E$745*Y$26/AJ$25+T63*(1-'Enter Information'!E$745)</f>
        <v>129.12329158656055</v>
      </c>
      <c r="AP63" s="86">
        <f>INDEX($AL$6:$AO$106,'1'!AL63,'Enter Information'!$B$86)</f>
        <v>100.41166597627125</v>
      </c>
    </row>
    <row r="64" spans="4:42" x14ac:dyDescent="0.4">
      <c r="D64" s="31">
        <v>58</v>
      </c>
      <c r="E64" s="32">
        <f>'8'!AP64</f>
        <v>104.34213363909889</v>
      </c>
      <c r="F64" s="33">
        <f>E64*'Enter Information'!D275</f>
        <v>49.88676861209391</v>
      </c>
      <c r="G64" s="33">
        <f>E64*'Enter Information'!E275</f>
        <v>54.45536502700498</v>
      </c>
      <c r="H64" s="34">
        <f t="shared" si="6"/>
        <v>50.224225816816677</v>
      </c>
      <c r="I64" s="34">
        <f t="shared" si="1"/>
        <v>53.239932479999318</v>
      </c>
      <c r="J64" s="35">
        <v>0</v>
      </c>
      <c r="K64" s="35">
        <v>0</v>
      </c>
      <c r="L64" s="35">
        <f>(F64+H64)/2*'Enter Information'!C484</f>
        <v>0.25678470071015563</v>
      </c>
      <c r="M64" s="35">
        <f>(G64+I64)/2*'Enter Information'!D484</f>
        <v>0.17662028791148704</v>
      </c>
      <c r="N64" s="36">
        <f>'Enter Information'!O$605/5</f>
        <v>52.4</v>
      </c>
      <c r="O64" s="36">
        <f>'Enter Information'!P$605/5</f>
        <v>188.4</v>
      </c>
      <c r="P64" s="36">
        <f>'Enter Information'!Q$605/5</f>
        <v>1366.6</v>
      </c>
      <c r="Q64" s="37">
        <f t="shared" si="10"/>
        <v>0</v>
      </c>
      <c r="R64" s="287">
        <f>(H64-L64+Q64*'Enter Information'!D275)*'Enter Information'!C$785</f>
        <v>49.761153490019538</v>
      </c>
      <c r="S64" s="287">
        <f>(I64-M64+Q64*'Enter Information'!E275)*'Enter Information'!C$785</f>
        <v>52.844243445321652</v>
      </c>
      <c r="T64" s="38">
        <f t="shared" si="2"/>
        <v>102.60539693534119</v>
      </c>
      <c r="AK64" s="87">
        <v>59</v>
      </c>
      <c r="AL64" s="40">
        <f t="shared" si="4"/>
        <v>102.60539693534119</v>
      </c>
      <c r="AM64" s="86">
        <f>T64*'Enter Information'!E$745*((Y$26/AJ$25)/('1'!Z$26/'1'!AK$25))+T64*(1-'Enter Information'!E$745)</f>
        <v>102.86752704554894</v>
      </c>
      <c r="AN64" s="40">
        <f t="shared" si="5"/>
        <v>102.60539693534119</v>
      </c>
      <c r="AO64" s="86">
        <f>T64*'Enter Information'!E$745*Y$26/AJ$25+T64*(1-'Enter Information'!E$745)</f>
        <v>132.28137946271789</v>
      </c>
      <c r="AP64" s="86">
        <f>INDEX($AL$6:$AO$106,'1'!AL64,'Enter Information'!$B$86)</f>
        <v>102.86752704554894</v>
      </c>
    </row>
    <row r="65" spans="4:42" x14ac:dyDescent="0.4">
      <c r="D65" s="31">
        <v>59</v>
      </c>
      <c r="E65" s="32">
        <f>'8'!AP65</f>
        <v>106.91946367907212</v>
      </c>
      <c r="F65" s="33">
        <f>E65*'Enter Information'!D276</f>
        <v>51.402114412354948</v>
      </c>
      <c r="G65" s="33">
        <f>E65*'Enter Information'!E276</f>
        <v>55.517349266717176</v>
      </c>
      <c r="H65" s="34">
        <f t="shared" si="6"/>
        <v>49.88676861209391</v>
      </c>
      <c r="I65" s="34">
        <f t="shared" si="1"/>
        <v>54.45536502700498</v>
      </c>
      <c r="J65" s="35">
        <v>0</v>
      </c>
      <c r="K65" s="35">
        <v>0</v>
      </c>
      <c r="L65" s="35">
        <f>(F65+H65)/2*'Enter Information'!C485</f>
        <v>0.28360887246845684</v>
      </c>
      <c r="M65" s="35">
        <f>(G65+I65)/2*'Enter Information'!D485</f>
        <v>0.19465170429988823</v>
      </c>
      <c r="N65" s="36">
        <f>'Enter Information'!O$605/5</f>
        <v>52.4</v>
      </c>
      <c r="O65" s="36">
        <f>'Enter Information'!P$605/5</f>
        <v>188.4</v>
      </c>
      <c r="P65" s="36">
        <f>'Enter Information'!Q$605/5</f>
        <v>1366.6</v>
      </c>
      <c r="Q65" s="37">
        <f t="shared" si="10"/>
        <v>0</v>
      </c>
      <c r="R65" s="287">
        <f>(H65-L65+Q65*'Enter Information'!D276)*'Enter Information'!C$785</f>
        <v>49.398376027661421</v>
      </c>
      <c r="S65" s="287">
        <f>(I65-M65+Q65*'Enter Information'!E276)*'Enter Information'!C$785</f>
        <v>54.03670117617316</v>
      </c>
      <c r="T65" s="38">
        <f t="shared" si="2"/>
        <v>103.43507720383458</v>
      </c>
      <c r="AK65" s="87">
        <v>60</v>
      </c>
      <c r="AL65" s="40">
        <f t="shared" si="4"/>
        <v>103.43507720383458</v>
      </c>
      <c r="AM65" s="86">
        <f>T65*'Enter Information'!E$745*((Y$26/AJ$25)/('1'!Z$26/'1'!AK$25))+T65*(1-'Enter Information'!E$745)</f>
        <v>103.69932693139886</v>
      </c>
      <c r="AN65" s="40">
        <f t="shared" si="5"/>
        <v>103.43507720383458</v>
      </c>
      <c r="AO65" s="86">
        <f>T65*'Enter Information'!E$745*Y$26/AJ$25+T65*(1-'Enter Information'!E$745)</f>
        <v>133.35102349419577</v>
      </c>
      <c r="AP65" s="86">
        <f>INDEX($AL$6:$AO$106,'1'!AL65,'Enter Information'!$B$86)</f>
        <v>103.69932693139886</v>
      </c>
    </row>
    <row r="66" spans="4:42" x14ac:dyDescent="0.4">
      <c r="D66" s="31">
        <v>60</v>
      </c>
      <c r="E66" s="32">
        <f>'8'!AP66</f>
        <v>109.30044535787056</v>
      </c>
      <c r="F66" s="33">
        <f>E66*'Enter Information'!D277</f>
        <v>52.92951983572528</v>
      </c>
      <c r="G66" s="33">
        <f>E66*'Enter Information'!E277</f>
        <v>56.370925522145278</v>
      </c>
      <c r="H66" s="34">
        <f t="shared" si="6"/>
        <v>51.402114412354948</v>
      </c>
      <c r="I66" s="34">
        <f t="shared" si="1"/>
        <v>55.517349266717176</v>
      </c>
      <c r="J66" s="35">
        <v>0</v>
      </c>
      <c r="K66" s="35">
        <v>0</v>
      </c>
      <c r="L66" s="35">
        <f>(F66+H66)/2*'Enter Information'!C486</f>
        <v>0.31977645897036594</v>
      </c>
      <c r="M66" s="35">
        <f>(G66+I66)/2*'Enter Information'!D486</f>
        <v>0.21426604622067158</v>
      </c>
      <c r="N66" s="36">
        <f>'Enter Information'!O$606/5</f>
        <v>42.8</v>
      </c>
      <c r="O66" s="36">
        <f>'Enter Information'!P$606/5</f>
        <v>169</v>
      </c>
      <c r="P66" s="36">
        <f>'Enter Information'!Q$606/5</f>
        <v>1223.8</v>
      </c>
      <c r="Q66" s="37">
        <f t="shared" si="10"/>
        <v>0</v>
      </c>
      <c r="R66" s="287">
        <f>(H66-L66+Q66*'Enter Information'!D277)*'Enter Information'!C$786</f>
        <v>50.81345867053227</v>
      </c>
      <c r="S66" s="287">
        <f>(I66-M66+Q66*'Enter Information'!E277)*'Enter Information'!C$786</f>
        <v>55.011987433741048</v>
      </c>
      <c r="T66" s="38">
        <f t="shared" si="2"/>
        <v>105.82544610427331</v>
      </c>
      <c r="AK66" s="87">
        <v>61</v>
      </c>
      <c r="AL66" s="40">
        <f t="shared" si="4"/>
        <v>105.82544610427331</v>
      </c>
      <c r="AM66" s="86">
        <f>T66*'Enter Information'!E$746*((Y$26/AJ$25)/('1'!Z$26/'1'!AK$25))+T66*(1-'Enter Information'!E$746)</f>
        <v>106.09599114545099</v>
      </c>
      <c r="AN66" s="40">
        <f t="shared" si="5"/>
        <v>105.82544610427331</v>
      </c>
      <c r="AO66" s="86">
        <f>T66*'Enter Information'!E$746*Y$26/AJ$25+T66*(1-'Enter Information'!E$746)</f>
        <v>136.45409043854636</v>
      </c>
      <c r="AP66" s="86">
        <f>INDEX($AL$6:$AO$106,'1'!AL66,'Enter Information'!$B$86)</f>
        <v>106.09599114545099</v>
      </c>
    </row>
    <row r="67" spans="4:42" x14ac:dyDescent="0.4">
      <c r="D67" s="31">
        <v>61</v>
      </c>
      <c r="E67" s="32">
        <f>'8'!AP67</f>
        <v>113.65858682578042</v>
      </c>
      <c r="F67" s="33">
        <f>E67*'Enter Information'!D278</f>
        <v>54.451218373502833</v>
      </c>
      <c r="G67" s="33">
        <f>E67*'Enter Information'!E278</f>
        <v>59.207368452277585</v>
      </c>
      <c r="H67" s="34">
        <f t="shared" si="6"/>
        <v>52.92951983572528</v>
      </c>
      <c r="I67" s="34">
        <f t="shared" si="1"/>
        <v>56.370925522145278</v>
      </c>
      <c r="J67" s="35">
        <v>0</v>
      </c>
      <c r="K67" s="35">
        <v>0</v>
      </c>
      <c r="L67" s="35">
        <f>(F67+H67)/2*'Enter Information'!C487</f>
        <v>0.35865166561882189</v>
      </c>
      <c r="M67" s="35">
        <f>(G67+I67)/2*'Enter Information'!D487</f>
        <v>0.23866917705718321</v>
      </c>
      <c r="N67" s="36">
        <f>'Enter Information'!O$606/5</f>
        <v>42.8</v>
      </c>
      <c r="O67" s="36">
        <f>'Enter Information'!P$606/5</f>
        <v>169</v>
      </c>
      <c r="P67" s="36">
        <f>'Enter Information'!Q$606/5</f>
        <v>1223.8</v>
      </c>
      <c r="Q67" s="37">
        <f t="shared" si="10"/>
        <v>0</v>
      </c>
      <c r="R67" s="287">
        <f>(H67-L67+Q67*'Enter Information'!D278)*'Enter Information'!C$786</f>
        <v>52.294153792910159</v>
      </c>
      <c r="S67" s="287">
        <f>(I67-M67+Q67*'Enter Information'!E278)*'Enter Information'!C$786</f>
        <v>55.83679608552201</v>
      </c>
      <c r="T67" s="38">
        <f t="shared" si="2"/>
        <v>108.13094987843218</v>
      </c>
      <c r="AK67" s="87">
        <v>62</v>
      </c>
      <c r="AL67" s="40">
        <f t="shared" si="4"/>
        <v>108.13094987843218</v>
      </c>
      <c r="AM67" s="86">
        <f>T67*'Enter Information'!E$746*((Y$26/AJ$25)/('1'!Z$26/'1'!AK$25))+T67*(1-'Enter Information'!E$746)</f>
        <v>108.40738898985927</v>
      </c>
      <c r="AN67" s="40">
        <f t="shared" si="5"/>
        <v>108.13094987843218</v>
      </c>
      <c r="AO67" s="86">
        <f>T67*'Enter Information'!E$746*Y$26/AJ$25+T67*(1-'Enter Information'!E$746)</f>
        <v>139.4268671391095</v>
      </c>
      <c r="AP67" s="86">
        <f>INDEX($AL$6:$AO$106,'1'!AL67,'Enter Information'!$B$86)</f>
        <v>108.40738898985927</v>
      </c>
    </row>
    <row r="68" spans="4:42" x14ac:dyDescent="0.4">
      <c r="D68" s="31">
        <v>62</v>
      </c>
      <c r="E68" s="32">
        <f>'8'!AP68</f>
        <v>117.84692838701284</v>
      </c>
      <c r="F68" s="33">
        <f>E68*'Enter Information'!D279</f>
        <v>56.353477449289009</v>
      </c>
      <c r="G68" s="33">
        <f>E68*'Enter Information'!E279</f>
        <v>61.493450937723829</v>
      </c>
      <c r="H68" s="34">
        <f t="shared" si="6"/>
        <v>54.451218373502833</v>
      </c>
      <c r="I68" s="34">
        <f t="shared" si="1"/>
        <v>59.207368452277585</v>
      </c>
      <c r="J68" s="35">
        <v>0</v>
      </c>
      <c r="K68" s="35">
        <v>0</v>
      </c>
      <c r="L68" s="35">
        <f>(F68+H68)/2*'Enter Information'!C488</f>
        <v>0.4022210458367344</v>
      </c>
      <c r="M68" s="35">
        <f>(G68+I68)/2*'Enter Information'!D488</f>
        <v>0.26855932314275316</v>
      </c>
      <c r="N68" s="36">
        <f>'Enter Information'!O$606/5</f>
        <v>42.8</v>
      </c>
      <c r="O68" s="36">
        <f>'Enter Information'!P$606/5</f>
        <v>169</v>
      </c>
      <c r="P68" s="36">
        <f>'Enter Information'!Q$606/5</f>
        <v>1223.8</v>
      </c>
      <c r="Q68" s="37">
        <f t="shared" si="10"/>
        <v>0</v>
      </c>
      <c r="R68" s="287">
        <f>(H68-L68+Q68*'Enter Information'!D279)*'Enter Information'!C$786</f>
        <v>53.764502603606857</v>
      </c>
      <c r="S68" s="287">
        <f>(I68-M68+Q68*'Enter Information'!E279)*'Enter Information'!C$786</f>
        <v>58.628576172583927</v>
      </c>
      <c r="T68" s="38">
        <f t="shared" si="2"/>
        <v>112.39307877619078</v>
      </c>
      <c r="AK68" s="87">
        <v>63</v>
      </c>
      <c r="AL68" s="40">
        <f t="shared" si="4"/>
        <v>112.39307877619078</v>
      </c>
      <c r="AM68" s="86">
        <f>T68*'Enter Information'!E$746*((Y$26/AJ$25)/('1'!Z$26/'1'!AK$25))+T68*(1-'Enter Information'!E$746)</f>
        <v>112.68041411230294</v>
      </c>
      <c r="AN68" s="40">
        <f t="shared" si="5"/>
        <v>112.39307877619078</v>
      </c>
      <c r="AO68" s="86">
        <f>T68*'Enter Information'!E$746*Y$26/AJ$25+T68*(1-'Enter Information'!E$746)</f>
        <v>144.92256730844719</v>
      </c>
      <c r="AP68" s="86">
        <f>INDEX($AL$6:$AO$106,'1'!AL68,'Enter Information'!$B$86)</f>
        <v>112.68041411230294</v>
      </c>
    </row>
    <row r="69" spans="4:42" x14ac:dyDescent="0.4">
      <c r="D69" s="31">
        <v>63</v>
      </c>
      <c r="E69" s="32">
        <f>'8'!AP69</f>
        <v>127.73434729454509</v>
      </c>
      <c r="F69" s="33">
        <f>E69*'Enter Information'!D280</f>
        <v>61.398166166284796</v>
      </c>
      <c r="G69" s="33">
        <f>E69*'Enter Information'!E280</f>
        <v>66.336181128260307</v>
      </c>
      <c r="H69" s="34">
        <f t="shared" si="6"/>
        <v>56.353477449289009</v>
      </c>
      <c r="I69" s="34">
        <f t="shared" si="1"/>
        <v>61.493450937723829</v>
      </c>
      <c r="J69" s="35">
        <v>0</v>
      </c>
      <c r="K69" s="35">
        <v>0</v>
      </c>
      <c r="L69" s="35">
        <f>(F69+H69)/2*'Enter Information'!C489</f>
        <v>0.46453023406343863</v>
      </c>
      <c r="M69" s="35">
        <f>(G69+I69)/2*'Enter Information'!D489</f>
        <v>0.30806941327902171</v>
      </c>
      <c r="N69" s="36">
        <f>'Enter Information'!O$606/5</f>
        <v>42.8</v>
      </c>
      <c r="O69" s="36">
        <f>'Enter Information'!P$606/5</f>
        <v>169</v>
      </c>
      <c r="P69" s="36">
        <f>'Enter Information'!Q$606/5</f>
        <v>1223.8</v>
      </c>
      <c r="Q69" s="37">
        <f t="shared" si="10"/>
        <v>0</v>
      </c>
      <c r="R69" s="287">
        <f>(H69-L69+Q69*'Enter Information'!D280)*'Enter Information'!C$786</f>
        <v>55.594767648497168</v>
      </c>
      <c r="S69" s="287">
        <f>(I69-M69+Q69*'Enter Information'!E280)*'Enter Information'!C$786</f>
        <v>60.86332340877378</v>
      </c>
      <c r="T69" s="38">
        <f t="shared" si="2"/>
        <v>116.45809105727095</v>
      </c>
      <c r="AK69" s="87">
        <v>64</v>
      </c>
      <c r="AL69" s="40">
        <f t="shared" si="4"/>
        <v>116.45809105727095</v>
      </c>
      <c r="AM69" s="86">
        <f>T69*'Enter Information'!E$746*((Y$26/AJ$25)/('1'!Z$26/'1'!AK$25))+T69*(1-'Enter Information'!E$746)</f>
        <v>116.75581868517547</v>
      </c>
      <c r="AN69" s="40">
        <f t="shared" si="5"/>
        <v>116.45809105727095</v>
      </c>
      <c r="AO69" s="86">
        <f>T69*'Enter Information'!E$746*Y$26/AJ$25+T69*(1-'Enter Information'!E$746)</f>
        <v>150.16410017087205</v>
      </c>
      <c r="AP69" s="86">
        <f>INDEX($AL$6:$AO$106,'1'!AL69,'Enter Information'!$B$86)</f>
        <v>116.75581868517547</v>
      </c>
    </row>
    <row r="70" spans="4:42" x14ac:dyDescent="0.4">
      <c r="D70" s="31">
        <v>64</v>
      </c>
      <c r="E70" s="32">
        <f>'8'!AP70</f>
        <v>132.19940198960259</v>
      </c>
      <c r="F70" s="33">
        <f>E70*'Enter Information'!D281</f>
        <v>63.800228492222644</v>
      </c>
      <c r="G70" s="33">
        <f>E70*'Enter Information'!E281</f>
        <v>68.399173497379948</v>
      </c>
      <c r="H70" s="34">
        <f t="shared" si="6"/>
        <v>61.398166166284796</v>
      </c>
      <c r="I70" s="34">
        <f t="shared" si="1"/>
        <v>66.336181128260307</v>
      </c>
      <c r="J70" s="35">
        <v>0</v>
      </c>
      <c r="K70" s="35">
        <v>0</v>
      </c>
      <c r="L70" s="35">
        <f>(F70+H70)/2*'Enter Information'!C490</f>
        <v>0.53835309703158196</v>
      </c>
      <c r="M70" s="35">
        <f>(G70+I70)/2*'Enter Information'!D490</f>
        <v>0.35165927557292104</v>
      </c>
      <c r="N70" s="36">
        <f>'Enter Information'!O$606/5</f>
        <v>42.8</v>
      </c>
      <c r="O70" s="36">
        <f>'Enter Information'!P$606/5</f>
        <v>169</v>
      </c>
      <c r="P70" s="36">
        <f>'Enter Information'!Q$606/5</f>
        <v>1223.8</v>
      </c>
      <c r="Q70" s="37">
        <f t="shared" ref="Q70:Q101" si="11">N$3/N$5*N70+O$3/O$5*O70+P$3/P$5*P70</f>
        <v>0</v>
      </c>
      <c r="R70" s="287">
        <f>(H70-L70+Q70*'Enter Information'!D281)*'Enter Information'!C$786</f>
        <v>60.539468630290386</v>
      </c>
      <c r="S70" s="287">
        <f>(I70-M70+Q70*'Enter Information'!E281)*'Enter Information'!C$786</f>
        <v>65.637202766953806</v>
      </c>
      <c r="T70" s="38">
        <f t="shared" si="2"/>
        <v>126.17667139724419</v>
      </c>
      <c r="AK70" s="87">
        <v>65</v>
      </c>
      <c r="AL70" s="40">
        <f t="shared" si="4"/>
        <v>126.17667139724419</v>
      </c>
      <c r="AM70" s="86">
        <f>T70*'Enter Information'!E$746*((Y$26/AJ$25)/('1'!Z$26/'1'!AK$25))+T70*(1-'Enter Information'!E$746)</f>
        <v>126.49924478592798</v>
      </c>
      <c r="AN70" s="40">
        <f t="shared" si="5"/>
        <v>126.17667139724419</v>
      </c>
      <c r="AO70" s="86">
        <f>T70*'Enter Information'!E$746*Y$26/AJ$25+T70*(1-'Enter Information'!E$746)</f>
        <v>162.69549114973262</v>
      </c>
      <c r="AP70" s="86">
        <f>INDEX($AL$6:$AO$106,'1'!AL70,'Enter Information'!$B$86)</f>
        <v>126.49924478592798</v>
      </c>
    </row>
    <row r="71" spans="4:42" x14ac:dyDescent="0.4">
      <c r="D71" s="31">
        <v>65</v>
      </c>
      <c r="E71" s="32">
        <f>'8'!AP71</f>
        <v>136.75122063640711</v>
      </c>
      <c r="F71" s="33">
        <f>E71*'Enter Information'!D282</f>
        <v>65.690343667012016</v>
      </c>
      <c r="G71" s="33">
        <f>E71*'Enter Information'!E282</f>
        <v>71.060876969395082</v>
      </c>
      <c r="H71" s="34">
        <f t="shared" si="6"/>
        <v>63.800228492222644</v>
      </c>
      <c r="I71" s="34">
        <f t="shared" si="6"/>
        <v>68.399173497379948</v>
      </c>
      <c r="J71" s="35">
        <v>0</v>
      </c>
      <c r="K71" s="35">
        <v>0</v>
      </c>
      <c r="L71" s="35">
        <f>(F71+H71)/2*'Enter Information'!C491</f>
        <v>0.6066633305660144</v>
      </c>
      <c r="M71" s="35">
        <f>(G71+I71)/2*'Enter Information'!D491</f>
        <v>0.39815844408264273</v>
      </c>
      <c r="N71" s="36">
        <f>'Enter Information'!O$607/5</f>
        <v>31.4</v>
      </c>
      <c r="O71" s="36">
        <f>'Enter Information'!P$607/5</f>
        <v>136.4</v>
      </c>
      <c r="P71" s="36">
        <f>'Enter Information'!Q$607/5</f>
        <v>1086.5999999999999</v>
      </c>
      <c r="Q71" s="37">
        <f t="shared" si="11"/>
        <v>0</v>
      </c>
      <c r="R71" s="287">
        <f>(H71-L71+Q71*'Enter Information'!D282)*'Enter Information'!C$787</f>
        <v>62.86354564361605</v>
      </c>
      <c r="S71" s="287">
        <f>(I71-M71+Q71*'Enter Information'!E282)*'Enter Information'!C$787</f>
        <v>67.645889303440484</v>
      </c>
      <c r="T71" s="38">
        <f t="shared" ref="T71:T101" si="12">SUM(R71:S71)</f>
        <v>130.50943494705655</v>
      </c>
      <c r="AK71" s="87">
        <v>66</v>
      </c>
      <c r="AL71" s="40">
        <f t="shared" ref="AL71:AL106" si="13">T71</f>
        <v>130.50943494705655</v>
      </c>
      <c r="AM71" s="86">
        <f>T71*'Enter Information'!E$747*((Y$26/AJ$25)/('1'!Z$26/'1'!AK$25))+T71*(1-'Enter Information'!E$747)</f>
        <v>130.84194605803179</v>
      </c>
      <c r="AN71" s="40">
        <f t="shared" ref="AN71:AN106" si="14">T71</f>
        <v>130.50943494705655</v>
      </c>
      <c r="AO71" s="86">
        <f>T71*'Enter Information'!E$747*Y$26/AJ$25+T71*(1-'Enter Information'!E$747)</f>
        <v>168.15331306406998</v>
      </c>
      <c r="AP71" s="86">
        <f>INDEX($AL$6:$AO$106,'1'!AL71,'Enter Information'!$B$86)</f>
        <v>130.84194605803179</v>
      </c>
    </row>
    <row r="72" spans="4:42" x14ac:dyDescent="0.4">
      <c r="D72" s="31">
        <v>66</v>
      </c>
      <c r="E72" s="32">
        <f>'8'!AP72</f>
        <v>133.7882776496206</v>
      </c>
      <c r="F72" s="33">
        <f>E72*'Enter Information'!D283</f>
        <v>64.077163818376846</v>
      </c>
      <c r="G72" s="33">
        <f>E72*'Enter Information'!E283</f>
        <v>69.711113831243765</v>
      </c>
      <c r="H72" s="34">
        <f t="shared" ref="H72:I106" si="15">F71</f>
        <v>65.690343667012016</v>
      </c>
      <c r="I72" s="34">
        <f t="shared" si="15"/>
        <v>71.060876969395082</v>
      </c>
      <c r="J72" s="35">
        <v>0</v>
      </c>
      <c r="K72" s="35">
        <v>0</v>
      </c>
      <c r="L72" s="35">
        <f>(F72+H72)/2*'Enter Information'!C492</f>
        <v>0.66376080078776412</v>
      </c>
      <c r="M72" s="35">
        <f>(G72+I72)/2*'Enter Information'!D492</f>
        <v>0.44272791106800907</v>
      </c>
      <c r="N72" s="36">
        <f>'Enter Information'!O$607/5</f>
        <v>31.4</v>
      </c>
      <c r="O72" s="36">
        <f>'Enter Information'!P$607/5</f>
        <v>136.4</v>
      </c>
      <c r="P72" s="36">
        <f>'Enter Information'!Q$607/5</f>
        <v>1086.5999999999999</v>
      </c>
      <c r="Q72" s="37">
        <f t="shared" si="11"/>
        <v>0</v>
      </c>
      <c r="R72" s="287">
        <f>(H72-L72+Q72*'Enter Information'!D283)*'Enter Information'!C$787</f>
        <v>64.686990670682817</v>
      </c>
      <c r="S72" s="287">
        <f>(I72-M72+Q72*'Enter Information'!E283)*'Enter Information'!C$787</f>
        <v>70.249355693725335</v>
      </c>
      <c r="T72" s="38">
        <f t="shared" si="12"/>
        <v>134.93634636440817</v>
      </c>
      <c r="AK72" s="87">
        <v>67</v>
      </c>
      <c r="AL72" s="40">
        <f t="shared" si="13"/>
        <v>134.93634636440817</v>
      </c>
      <c r="AM72" s="86">
        <f>T72*'Enter Information'!E$747*((Y$26/AJ$25)/('1'!Z$26/'1'!AK$25))+T72*(1-'Enter Information'!E$747)</f>
        <v>135.28013633222753</v>
      </c>
      <c r="AN72" s="40">
        <f t="shared" si="14"/>
        <v>134.93634636440817</v>
      </c>
      <c r="AO72" s="86">
        <f>T72*'Enter Information'!E$747*Y$26/AJ$25+T72*(1-'Enter Information'!E$747)</f>
        <v>173.85711387947316</v>
      </c>
      <c r="AP72" s="86">
        <f>INDEX($AL$6:$AO$106,'1'!AL72,'Enter Information'!$B$86)</f>
        <v>135.28013633222753</v>
      </c>
    </row>
    <row r="73" spans="4:42" x14ac:dyDescent="0.4">
      <c r="D73" s="31">
        <v>67</v>
      </c>
      <c r="E73" s="32">
        <f>'8'!AP73</f>
        <v>130.94618818227528</v>
      </c>
      <c r="F73" s="33">
        <f>E73*'Enter Information'!D284</f>
        <v>63.086072712179408</v>
      </c>
      <c r="G73" s="33">
        <f>E73*'Enter Information'!E284</f>
        <v>67.860115470095863</v>
      </c>
      <c r="H73" s="34">
        <f t="shared" si="15"/>
        <v>64.077163818376846</v>
      </c>
      <c r="I73" s="34">
        <f t="shared" si="15"/>
        <v>69.711113831243765</v>
      </c>
      <c r="J73" s="35">
        <v>0</v>
      </c>
      <c r="K73" s="35">
        <v>0</v>
      </c>
      <c r="L73" s="35">
        <f>(F73+H73)/2*'Enter Information'!C493</f>
        <v>0.71465738930172606</v>
      </c>
      <c r="M73" s="35">
        <f>(G73+I73)/2*'Enter Information'!D493</f>
        <v>0.4794357341151686</v>
      </c>
      <c r="N73" s="36">
        <f>'Enter Information'!O$607/5</f>
        <v>31.4</v>
      </c>
      <c r="O73" s="36">
        <f>'Enter Information'!P$607/5</f>
        <v>136.4</v>
      </c>
      <c r="P73" s="36">
        <f>'Enter Information'!Q$607/5</f>
        <v>1086.5999999999999</v>
      </c>
      <c r="Q73" s="37">
        <f t="shared" si="11"/>
        <v>0</v>
      </c>
      <c r="R73" s="287">
        <f>(H73-L73+Q73*'Enter Information'!D284)*'Enter Information'!C$787</f>
        <v>63.03160463899453</v>
      </c>
      <c r="S73" s="287">
        <f>(I73-M73+Q73*'Enter Information'!E284)*'Enter Information'!C$787</f>
        <v>68.870125382381332</v>
      </c>
      <c r="T73" s="38">
        <f t="shared" si="12"/>
        <v>131.90173002137587</v>
      </c>
      <c r="AK73" s="87">
        <v>68</v>
      </c>
      <c r="AL73" s="40">
        <f t="shared" si="13"/>
        <v>131.90173002137587</v>
      </c>
      <c r="AM73" s="86">
        <f>T73*'Enter Information'!E$747*((Y$26/AJ$25)/('1'!Z$26/'1'!AK$25))+T73*(1-'Enter Information'!E$747)</f>
        <v>132.23778841291482</v>
      </c>
      <c r="AN73" s="40">
        <f t="shared" si="14"/>
        <v>131.90173002137587</v>
      </c>
      <c r="AO73" s="86">
        <f>T73*'Enter Information'!E$747*Y$26/AJ$25+T73*(1-'Enter Information'!E$747)</f>
        <v>169.94719892070978</v>
      </c>
      <c r="AP73" s="86">
        <f>INDEX($AL$6:$AO$106,'1'!AL73,'Enter Information'!$B$86)</f>
        <v>132.23778841291482</v>
      </c>
    </row>
    <row r="74" spans="4:42" x14ac:dyDescent="0.4">
      <c r="D74" s="31">
        <v>68</v>
      </c>
      <c r="E74" s="32">
        <f>'8'!AP74</f>
        <v>122.15156950826277</v>
      </c>
      <c r="F74" s="33">
        <f>E74*'Enter Information'!D285</f>
        <v>58.336512740354792</v>
      </c>
      <c r="G74" s="33">
        <f>E74*'Enter Information'!E285</f>
        <v>63.815056767907969</v>
      </c>
      <c r="H74" s="34">
        <f t="shared" si="15"/>
        <v>63.086072712179408</v>
      </c>
      <c r="I74" s="34">
        <f t="shared" si="15"/>
        <v>67.860115470095863</v>
      </c>
      <c r="J74" s="35">
        <v>0</v>
      </c>
      <c r="K74" s="35">
        <v>0</v>
      </c>
      <c r="L74" s="35">
        <f>(F74+H74)/2*'Enter Information'!C494</f>
        <v>0.75221291687844938</v>
      </c>
      <c r="M74" s="35">
        <f>(G74+I74)/2*'Enter Information'!D494</f>
        <v>0.5082661648386948</v>
      </c>
      <c r="N74" s="36">
        <f>'Enter Information'!O$607/5</f>
        <v>31.4</v>
      </c>
      <c r="O74" s="36">
        <f>'Enter Information'!P$607/5</f>
        <v>136.4</v>
      </c>
      <c r="P74" s="36">
        <f>'Enter Information'!Q$607/5</f>
        <v>1086.5999999999999</v>
      </c>
      <c r="Q74" s="37">
        <f t="shared" si="11"/>
        <v>0</v>
      </c>
      <c r="R74" s="287">
        <f>(H74-L74+Q74*'Enter Information'!D285)*'Enter Information'!C$787</f>
        <v>62.008329967784029</v>
      </c>
      <c r="S74" s="287">
        <f>(I74-M74+Q74*'Enter Information'!E285)*'Enter Information'!C$787</f>
        <v>67.000113732339216</v>
      </c>
      <c r="T74" s="38">
        <f t="shared" si="12"/>
        <v>129.00844370012325</v>
      </c>
      <c r="AK74" s="87">
        <v>69</v>
      </c>
      <c r="AL74" s="40">
        <f t="shared" si="13"/>
        <v>129.00844370012325</v>
      </c>
      <c r="AM74" s="86">
        <f>T74*'Enter Information'!E$747*((Y$26/AJ$25)/('1'!Z$26/'1'!AK$25))+T74*(1-'Enter Information'!E$747)</f>
        <v>129.3371305951153</v>
      </c>
      <c r="AN74" s="40">
        <f t="shared" si="14"/>
        <v>129.00844370012325</v>
      </c>
      <c r="AO74" s="86">
        <f>T74*'Enter Information'!E$747*Y$26/AJ$25+T74*(1-'Enter Information'!E$747)</f>
        <v>166.2193789300789</v>
      </c>
      <c r="AP74" s="86">
        <f>INDEX($AL$6:$AO$106,'1'!AL74,'Enter Information'!$B$86)</f>
        <v>129.3371305951153</v>
      </c>
    </row>
    <row r="75" spans="4:42" x14ac:dyDescent="0.4">
      <c r="D75" s="31">
        <v>69</v>
      </c>
      <c r="E75" s="32">
        <f>'8'!AP75</f>
        <v>119.33855575738782</v>
      </c>
      <c r="F75" s="33">
        <f>E75*'Enter Information'!D286</f>
        <v>57.721352557221053</v>
      </c>
      <c r="G75" s="33">
        <f>E75*'Enter Information'!E286</f>
        <v>61.617203200166763</v>
      </c>
      <c r="H75" s="34">
        <f t="shared" si="15"/>
        <v>58.336512740354792</v>
      </c>
      <c r="I75" s="34">
        <f t="shared" si="15"/>
        <v>63.815056767907969</v>
      </c>
      <c r="J75" s="35">
        <v>0</v>
      </c>
      <c r="K75" s="35">
        <v>0</v>
      </c>
      <c r="L75" s="35">
        <f>(F75+H75)/2*'Enter Information'!C495</f>
        <v>0.79441608796190666</v>
      </c>
      <c r="M75" s="35">
        <f>(G75+I75)/2*'Enter Information'!D495</f>
        <v>0.53810439526304066</v>
      </c>
      <c r="N75" s="36">
        <f>'Enter Information'!O$607/5</f>
        <v>31.4</v>
      </c>
      <c r="O75" s="36">
        <f>'Enter Information'!P$607/5</f>
        <v>136.4</v>
      </c>
      <c r="P75" s="36">
        <f>'Enter Information'!Q$607/5</f>
        <v>1086.5999999999999</v>
      </c>
      <c r="Q75" s="37">
        <f t="shared" si="11"/>
        <v>0</v>
      </c>
      <c r="R75" s="287">
        <f>(H75-L75+Q75*'Enter Information'!D286)*'Enter Information'!C$787</f>
        <v>57.24159113485026</v>
      </c>
      <c r="S75" s="287">
        <f>(I75-M75+Q75*'Enter Information'!E286)*'Enter Information'!C$787</f>
        <v>62.946497376607333</v>
      </c>
      <c r="T75" s="38">
        <f t="shared" si="12"/>
        <v>120.18808851145759</v>
      </c>
      <c r="AK75" s="87">
        <v>70</v>
      </c>
      <c r="AL75" s="40">
        <f t="shared" si="13"/>
        <v>120.18808851145759</v>
      </c>
      <c r="AM75" s="86">
        <f>T75*'Enter Information'!E$747*((Y$26/AJ$25)/('1'!Z$26/'1'!AK$25))+T75*(1-'Enter Information'!E$747)</f>
        <v>120.49430296141784</v>
      </c>
      <c r="AN75" s="40">
        <f t="shared" si="14"/>
        <v>120.18808851145759</v>
      </c>
      <c r="AO75" s="86">
        <f>T75*'Enter Information'!E$747*Y$26/AJ$25+T75*(1-'Enter Information'!E$747)</f>
        <v>154.8548982856131</v>
      </c>
      <c r="AP75" s="86">
        <f>INDEX($AL$6:$AO$106,'1'!AL75,'Enter Information'!$B$86)</f>
        <v>120.49430296141784</v>
      </c>
    </row>
    <row r="76" spans="4:42" x14ac:dyDescent="0.4">
      <c r="D76" s="31">
        <v>70</v>
      </c>
      <c r="E76" s="32">
        <f>'8'!AP76</f>
        <v>116.82976942875015</v>
      </c>
      <c r="F76" s="33">
        <f>E76*'Enter Information'!D287</f>
        <v>56.850668382929683</v>
      </c>
      <c r="G76" s="33">
        <f>E76*'Enter Information'!E287</f>
        <v>59.979101045820471</v>
      </c>
      <c r="H76" s="34">
        <f t="shared" si="15"/>
        <v>57.721352557221053</v>
      </c>
      <c r="I76" s="34">
        <f t="shared" si="15"/>
        <v>61.617203200166763</v>
      </c>
      <c r="J76" s="35">
        <v>0</v>
      </c>
      <c r="K76" s="35">
        <v>0</v>
      </c>
      <c r="L76" s="35">
        <f>(F76+H76)/2*'Enter Information'!C496</f>
        <v>0.86731019851694113</v>
      </c>
      <c r="M76" s="35">
        <f>(G76+I76)/2*'Enter Information'!D496</f>
        <v>0.58001437125335908</v>
      </c>
      <c r="N76" s="36">
        <f>'Enter Information'!O$608/5</f>
        <v>24.8</v>
      </c>
      <c r="O76" s="36">
        <f>'Enter Information'!P$608/5</f>
        <v>102.8</v>
      </c>
      <c r="P76" s="36">
        <f>'Enter Information'!Q$608/5</f>
        <v>818.6</v>
      </c>
      <c r="Q76" s="37">
        <f t="shared" si="11"/>
        <v>0</v>
      </c>
      <c r="R76" s="287">
        <f>(H76-L76+Q76*'Enter Information'!D287)*'Enter Information'!C$788</f>
        <v>56.785725757650788</v>
      </c>
      <c r="S76" s="287">
        <f>(I76-M76+Q76*'Enter Information'!E287)*'Enter Information'!C$788</f>
        <v>60.963845701395165</v>
      </c>
      <c r="T76" s="38">
        <f t="shared" si="12"/>
        <v>117.74957145904595</v>
      </c>
      <c r="AK76" s="87">
        <v>71</v>
      </c>
      <c r="AL76" s="40">
        <f t="shared" si="13"/>
        <v>117.74957145904595</v>
      </c>
      <c r="AM76" s="86">
        <f>T76*'Enter Information'!E$748*((Y$26/AJ$25)/('1'!Z$26/'1'!AK$25))+T76*(1-'Enter Information'!E$748)</f>
        <v>118.04513270190634</v>
      </c>
      <c r="AN76" s="40">
        <f t="shared" si="14"/>
        <v>117.74957145904595</v>
      </c>
      <c r="AO76" s="86">
        <f>T76*'Enter Information'!E$748*Y$26/AJ$25+T76*(1-'Enter Information'!E$748)</f>
        <v>151.21032219822197</v>
      </c>
      <c r="AP76" s="86">
        <f>INDEX($AL$6:$AO$106,'1'!AL76,'Enter Information'!$B$86)</f>
        <v>118.04513270190634</v>
      </c>
    </row>
    <row r="77" spans="4:42" x14ac:dyDescent="0.4">
      <c r="D77" s="31">
        <v>71</v>
      </c>
      <c r="E77" s="32">
        <f>'8'!AP77</f>
        <v>116.94371769220277</v>
      </c>
      <c r="F77" s="33">
        <f>E77*'Enter Information'!D288</f>
        <v>56.02659013535191</v>
      </c>
      <c r="G77" s="33">
        <f>E77*'Enter Information'!E288</f>
        <v>60.917127556850858</v>
      </c>
      <c r="H77" s="34">
        <f t="shared" si="15"/>
        <v>56.850668382929683</v>
      </c>
      <c r="I77" s="34">
        <f t="shared" si="15"/>
        <v>59.979101045820471</v>
      </c>
      <c r="J77" s="35">
        <v>0</v>
      </c>
      <c r="K77" s="35">
        <v>0</v>
      </c>
      <c r="L77" s="35">
        <f>(F77+H77)/2*'Enter Information'!C497</f>
        <v>0.94760458526097391</v>
      </c>
      <c r="M77" s="35">
        <f>(G77+I77)/2*'Enter Information'!D497</f>
        <v>0.64377241730922485</v>
      </c>
      <c r="N77" s="36">
        <f>'Enter Information'!O$608/5</f>
        <v>24.8</v>
      </c>
      <c r="O77" s="36">
        <f>'Enter Information'!P$608/5</f>
        <v>102.8</v>
      </c>
      <c r="P77" s="36">
        <f>'Enter Information'!Q$608/5</f>
        <v>818.6</v>
      </c>
      <c r="Q77" s="37">
        <f t="shared" si="11"/>
        <v>0</v>
      </c>
      <c r="R77" s="287">
        <f>(H77-L77+Q77*'Enter Information'!D288)*'Enter Information'!C$788</f>
        <v>55.835889905563931</v>
      </c>
      <c r="S77" s="287">
        <f>(I77-M77+Q77*'Enter Information'!E288)*'Enter Information'!C$788</f>
        <v>59.264030479670623</v>
      </c>
      <c r="T77" s="38">
        <f t="shared" si="12"/>
        <v>115.09992038523455</v>
      </c>
      <c r="AK77" s="87">
        <v>72</v>
      </c>
      <c r="AL77" s="40">
        <f t="shared" si="13"/>
        <v>115.09992038523455</v>
      </c>
      <c r="AM77" s="86">
        <f>T77*'Enter Information'!E$748*((Y$26/AJ$25)/('1'!Z$26/'1'!AK$25))+T77*(1-'Enter Information'!E$748)</f>
        <v>115.38883078295963</v>
      </c>
      <c r="AN77" s="40">
        <f t="shared" si="14"/>
        <v>115.09992038523455</v>
      </c>
      <c r="AO77" s="86">
        <f>T77*'Enter Information'!E$748*Y$26/AJ$25+T77*(1-'Enter Information'!E$748)</f>
        <v>147.80772304122004</v>
      </c>
      <c r="AP77" s="86">
        <f>INDEX($AL$6:$AO$106,'1'!AL77,'Enter Information'!$B$86)</f>
        <v>115.38883078295963</v>
      </c>
    </row>
    <row r="78" spans="4:42" x14ac:dyDescent="0.4">
      <c r="D78" s="31">
        <v>72</v>
      </c>
      <c r="E78" s="32">
        <f>'8'!AP78</f>
        <v>116.6565242381461</v>
      </c>
      <c r="F78" s="33">
        <f>E78*'Enter Information'!D289</f>
        <v>55.434450514795095</v>
      </c>
      <c r="G78" s="33">
        <f>E78*'Enter Information'!E289</f>
        <v>61.222073723351009</v>
      </c>
      <c r="H78" s="34">
        <f t="shared" si="15"/>
        <v>56.02659013535191</v>
      </c>
      <c r="I78" s="34">
        <f t="shared" si="15"/>
        <v>60.917127556850858</v>
      </c>
      <c r="J78" s="35">
        <v>0</v>
      </c>
      <c r="K78" s="35">
        <v>0</v>
      </c>
      <c r="L78" s="35">
        <f>(F78+H78)/2*'Enter Information'!C498</f>
        <v>1.0393742040626208</v>
      </c>
      <c r="M78" s="35">
        <f>(G78+I78)/2*'Enter Information'!D498</f>
        <v>0.72733894362360207</v>
      </c>
      <c r="N78" s="36">
        <f>'Enter Information'!O$608/5</f>
        <v>24.8</v>
      </c>
      <c r="O78" s="36">
        <f>'Enter Information'!P$608/5</f>
        <v>102.8</v>
      </c>
      <c r="P78" s="36">
        <f>'Enter Information'!Q$608/5</f>
        <v>818.6</v>
      </c>
      <c r="Q78" s="37">
        <f t="shared" si="11"/>
        <v>0</v>
      </c>
      <c r="R78" s="287">
        <f>(H78-L78+Q78*'Enter Information'!D289)*'Enter Information'!C$788</f>
        <v>54.921142534606076</v>
      </c>
      <c r="S78" s="287">
        <f>(I78-M78+Q78*'Enter Information'!E289)*'Enter Information'!C$788</f>
        <v>60.117463733489934</v>
      </c>
      <c r="T78" s="38">
        <f t="shared" si="12"/>
        <v>115.038606268096</v>
      </c>
      <c r="AK78" s="87">
        <v>73</v>
      </c>
      <c r="AL78" s="40">
        <f t="shared" si="13"/>
        <v>115.038606268096</v>
      </c>
      <c r="AM78" s="86">
        <f>T78*'Enter Information'!E$748*((Y$26/AJ$25)/('1'!Z$26/'1'!AK$25))+T78*(1-'Enter Information'!E$748)</f>
        <v>115.32736276227442</v>
      </c>
      <c r="AN78" s="40">
        <f t="shared" si="14"/>
        <v>115.038606268096</v>
      </c>
      <c r="AO78" s="86">
        <f>T78*'Enter Information'!E$748*Y$26/AJ$25+T78*(1-'Enter Information'!E$748)</f>
        <v>147.72898536690889</v>
      </c>
      <c r="AP78" s="86">
        <f>INDEX($AL$6:$AO$106,'1'!AL78,'Enter Information'!$B$86)</f>
        <v>115.32736276227442</v>
      </c>
    </row>
    <row r="79" spans="4:42" x14ac:dyDescent="0.4">
      <c r="D79" s="31">
        <v>73</v>
      </c>
      <c r="E79" s="32">
        <f>'8'!AP79</f>
        <v>122.96703098403187</v>
      </c>
      <c r="F79" s="33">
        <f>E79*'Enter Information'!D290</f>
        <v>58.40779942734585</v>
      </c>
      <c r="G79" s="33">
        <f>E79*'Enter Information'!E290</f>
        <v>64.559231556686015</v>
      </c>
      <c r="H79" s="34">
        <f t="shared" si="15"/>
        <v>55.434450514795095</v>
      </c>
      <c r="I79" s="34">
        <f t="shared" si="15"/>
        <v>61.222073723351009</v>
      </c>
      <c r="J79" s="35">
        <v>0</v>
      </c>
      <c r="K79" s="35">
        <v>0</v>
      </c>
      <c r="L79" s="35">
        <f>(F79+H79)/2*'Enter Information'!C499</f>
        <v>1.1833901881485551</v>
      </c>
      <c r="M79" s="35">
        <f>(G79+I79)/2*'Enter Information'!D499</f>
        <v>0.84273474537624815</v>
      </c>
      <c r="N79" s="36">
        <f>'Enter Information'!O$608/5</f>
        <v>24.8</v>
      </c>
      <c r="O79" s="36">
        <f>'Enter Information'!P$608/5</f>
        <v>102.8</v>
      </c>
      <c r="P79" s="36">
        <f>'Enter Information'!Q$608/5</f>
        <v>818.6</v>
      </c>
      <c r="Q79" s="37">
        <f t="shared" si="11"/>
        <v>0</v>
      </c>
      <c r="R79" s="287">
        <f>(H79-L79+Q79*'Enter Information'!D290)*'Enter Information'!C$788</f>
        <v>54.185871504686055</v>
      </c>
      <c r="S79" s="287">
        <f>(I79-M79+Q79*'Enter Information'!E290)*'Enter Information'!C$788</f>
        <v>60.306786331906132</v>
      </c>
      <c r="T79" s="38">
        <f t="shared" si="12"/>
        <v>114.49265783659219</v>
      </c>
      <c r="AK79" s="87">
        <v>74</v>
      </c>
      <c r="AL79" s="40">
        <f t="shared" si="13"/>
        <v>114.49265783659219</v>
      </c>
      <c r="AM79" s="86">
        <f>T79*'Enter Information'!E$748*((Y$26/AJ$25)/('1'!Z$26/'1'!AK$25))+T79*(1-'Enter Information'!E$748)</f>
        <v>114.78004395468385</v>
      </c>
      <c r="AN79" s="40">
        <f t="shared" si="14"/>
        <v>114.49265783659219</v>
      </c>
      <c r="AO79" s="86">
        <f>T79*'Enter Information'!E$748*Y$26/AJ$25+T79*(1-'Enter Information'!E$748)</f>
        <v>147.02789544183841</v>
      </c>
      <c r="AP79" s="86">
        <f>INDEX($AL$6:$AO$106,'1'!AL79,'Enter Information'!$B$86)</f>
        <v>114.78004395468385</v>
      </c>
    </row>
    <row r="80" spans="4:42" x14ac:dyDescent="0.4">
      <c r="D80" s="31">
        <v>74</v>
      </c>
      <c r="E80" s="32">
        <f>'8'!AP80</f>
        <v>122.62696187457443</v>
      </c>
      <c r="F80" s="33">
        <f>E80*'Enter Information'!D291</f>
        <v>58.051731839843946</v>
      </c>
      <c r="G80" s="33">
        <f>E80*'Enter Information'!E291</f>
        <v>64.575230034730495</v>
      </c>
      <c r="H80" s="34">
        <f t="shared" si="15"/>
        <v>58.40779942734585</v>
      </c>
      <c r="I80" s="34">
        <f t="shared" si="15"/>
        <v>64.559231556686015</v>
      </c>
      <c r="J80" s="35">
        <v>0</v>
      </c>
      <c r="K80" s="35">
        <v>0</v>
      </c>
      <c r="L80" s="35">
        <f>(F80+H80)/2*'Enter Information'!C500</f>
        <v>1.3509305626994015</v>
      </c>
      <c r="M80" s="35">
        <f>(G80+I80)/2*'Enter Information'!D500</f>
        <v>0.97883921886293712</v>
      </c>
      <c r="N80" s="36">
        <f>'Enter Information'!O$608/5</f>
        <v>24.8</v>
      </c>
      <c r="O80" s="36">
        <f>'Enter Information'!P$608/5</f>
        <v>102.8</v>
      </c>
      <c r="P80" s="36">
        <f>'Enter Information'!Q$608/5</f>
        <v>818.6</v>
      </c>
      <c r="Q80" s="37">
        <f t="shared" si="11"/>
        <v>0</v>
      </c>
      <c r="R80" s="287">
        <f>(H80-L80+Q80*'Enter Information'!D291)*'Enter Information'!C$788</f>
        <v>56.988308544467536</v>
      </c>
      <c r="S80" s="287">
        <f>(I80-M80+Q80*'Enter Information'!E291)*'Enter Information'!C$788</f>
        <v>63.503993261909493</v>
      </c>
      <c r="T80" s="38">
        <f t="shared" si="12"/>
        <v>120.49230180637703</v>
      </c>
      <c r="AK80" s="87">
        <v>75</v>
      </c>
      <c r="AL80" s="40">
        <f t="shared" si="13"/>
        <v>120.49230180637703</v>
      </c>
      <c r="AM80" s="86">
        <f>T80*'Enter Information'!E$748*((Y$26/AJ$25)/('1'!Z$26/'1'!AK$25))+T80*(1-'Enter Information'!E$748)</f>
        <v>120.79474753111062</v>
      </c>
      <c r="AN80" s="40">
        <f t="shared" si="14"/>
        <v>120.49230180637703</v>
      </c>
      <c r="AO80" s="86">
        <f>T80*'Enter Information'!E$748*Y$26/AJ$25+T80*(1-'Enter Information'!E$748)</f>
        <v>154.73245085129327</v>
      </c>
      <c r="AP80" s="86">
        <f>INDEX($AL$6:$AO$106,'1'!AL80,'Enter Information'!$B$86)</f>
        <v>120.79474753111062</v>
      </c>
    </row>
    <row r="81" spans="1:42" x14ac:dyDescent="0.4">
      <c r="D81" s="31">
        <v>75</v>
      </c>
      <c r="E81" s="32">
        <f>'8'!AP81</f>
        <v>123.15334621177686</v>
      </c>
      <c r="F81" s="33">
        <f>E81*'Enter Information'!D292</f>
        <v>58.230856204375534</v>
      </c>
      <c r="G81" s="33">
        <f>E81*'Enter Information'!E292</f>
        <v>64.922490007401336</v>
      </c>
      <c r="H81" s="34">
        <f t="shared" si="15"/>
        <v>58.051731839843946</v>
      </c>
      <c r="I81" s="34">
        <f t="shared" si="15"/>
        <v>64.575230034730495</v>
      </c>
      <c r="J81" s="35">
        <v>0</v>
      </c>
      <c r="K81" s="35">
        <v>0</v>
      </c>
      <c r="L81" s="35">
        <f>(F81+H81)/2*'Enter Information'!C501</f>
        <v>1.5070223410530843</v>
      </c>
      <c r="M81" s="35">
        <f>(G81+I81)/2*'Enter Information'!D501</f>
        <v>1.1123854151619126</v>
      </c>
      <c r="N81" s="36">
        <f>'Enter Information'!O$609/5</f>
        <v>19.8</v>
      </c>
      <c r="O81" s="36">
        <f>'Enter Information'!P$609/5</f>
        <v>86.6</v>
      </c>
      <c r="P81" s="36">
        <f>'Enter Information'!Q$609/5</f>
        <v>588.20000000000005</v>
      </c>
      <c r="Q81" s="37">
        <f t="shared" si="11"/>
        <v>0</v>
      </c>
      <c r="R81" s="287">
        <f>(H81-L81+Q81*'Enter Information'!D292)*'Enter Information'!C$789</f>
        <v>56.746263343497503</v>
      </c>
      <c r="S81" s="287">
        <f>(I81-M81+Q81*'Enter Information'!E292)*'Enter Information'!C$789</f>
        <v>63.689058184771675</v>
      </c>
      <c r="T81" s="38">
        <f t="shared" si="12"/>
        <v>120.43532152826918</v>
      </c>
      <c r="AK81" s="87">
        <v>76</v>
      </c>
      <c r="AL81" s="40">
        <f t="shared" si="13"/>
        <v>120.43532152826918</v>
      </c>
      <c r="AM81" s="86">
        <f>T81*'Enter Information'!E$749*((Y$26/AJ$25)/('1'!Z$26/'1'!AK$25))+T81*(1-'Enter Information'!E$749)</f>
        <v>120.73038176456504</v>
      </c>
      <c r="AN81" s="40">
        <f t="shared" si="14"/>
        <v>120.43532152826918</v>
      </c>
      <c r="AO81" s="86">
        <f>T81*'Enter Information'!E$749*Y$26/AJ$25+T81*(1-'Enter Information'!E$749)</f>
        <v>153.83935286942051</v>
      </c>
      <c r="AP81" s="86">
        <f>INDEX($AL$6:$AO$106,'1'!AL81,'Enter Information'!$B$86)</f>
        <v>120.73038176456504</v>
      </c>
    </row>
    <row r="82" spans="1:42" x14ac:dyDescent="0.4">
      <c r="D82" s="31">
        <v>76</v>
      </c>
      <c r="E82" s="32">
        <f>'8'!AP82</f>
        <v>115.40802249268499</v>
      </c>
      <c r="F82" s="33">
        <f>E82*'Enter Information'!D293</f>
        <v>53.829082080291215</v>
      </c>
      <c r="G82" s="33">
        <f>E82*'Enter Information'!E293</f>
        <v>61.578940412393784</v>
      </c>
      <c r="H82" s="34">
        <f t="shared" si="15"/>
        <v>58.230856204375534</v>
      </c>
      <c r="I82" s="34">
        <f t="shared" si="15"/>
        <v>64.922490007401336</v>
      </c>
      <c r="J82" s="35">
        <v>0</v>
      </c>
      <c r="K82" s="35">
        <v>0</v>
      </c>
      <c r="L82" s="35">
        <f>(F82+H82)/2*'Enter Information'!C502</f>
        <v>1.6248691051276678</v>
      </c>
      <c r="M82" s="35">
        <f>(G82+I82)/2*'Enter Information'!D502</f>
        <v>1.2308589179846068</v>
      </c>
      <c r="N82" s="36">
        <f>'Enter Information'!O$609/5</f>
        <v>19.8</v>
      </c>
      <c r="O82" s="36">
        <f>'Enter Information'!P$609/5</f>
        <v>86.6</v>
      </c>
      <c r="P82" s="36">
        <f>'Enter Information'!Q$609/5</f>
        <v>588.20000000000005</v>
      </c>
      <c r="Q82" s="37">
        <f t="shared" si="11"/>
        <v>0</v>
      </c>
      <c r="R82" s="287">
        <f>(H82-L82+Q82*'Enter Information'!D293)*'Enter Information'!C$789</f>
        <v>56.807759368208096</v>
      </c>
      <c r="S82" s="287">
        <f>(I82-M82+Q82*'Enter Information'!E293)*'Enter Information'!C$789</f>
        <v>63.918660164912886</v>
      </c>
      <c r="T82" s="38">
        <f t="shared" si="12"/>
        <v>120.72641953312097</v>
      </c>
      <c r="AK82" s="87">
        <v>77</v>
      </c>
      <c r="AL82" s="40">
        <f t="shared" si="13"/>
        <v>120.72641953312097</v>
      </c>
      <c r="AM82" s="86">
        <f>T82*'Enter Information'!E$749*((Y$26/AJ$25)/('1'!Z$26/'1'!AK$25))+T82*(1-'Enter Information'!E$749)</f>
        <v>121.02219294429781</v>
      </c>
      <c r="AN82" s="40">
        <f t="shared" si="14"/>
        <v>120.72641953312097</v>
      </c>
      <c r="AO82" s="86">
        <f>T82*'Enter Information'!E$749*Y$26/AJ$25+T82*(1-'Enter Information'!E$749)</f>
        <v>154.21119003579091</v>
      </c>
      <c r="AP82" s="86">
        <f>INDEX($AL$6:$AO$106,'1'!AL82,'Enter Information'!$B$86)</f>
        <v>121.02219294429781</v>
      </c>
    </row>
    <row r="83" spans="1:42" x14ac:dyDescent="0.4">
      <c r="D83" s="31">
        <v>77</v>
      </c>
      <c r="E83" s="32">
        <f>'8'!AP83</f>
        <v>108.04579825614607</v>
      </c>
      <c r="F83" s="33">
        <f>E83*'Enter Information'!D294</f>
        <v>49.992702571012082</v>
      </c>
      <c r="G83" s="33">
        <f>E83*'Enter Information'!E294</f>
        <v>58.053095685133997</v>
      </c>
      <c r="H83" s="34">
        <f t="shared" si="15"/>
        <v>53.829082080291215</v>
      </c>
      <c r="I83" s="34">
        <f t="shared" si="15"/>
        <v>61.578940412393784</v>
      </c>
      <c r="J83" s="35">
        <v>0</v>
      </c>
      <c r="K83" s="35">
        <v>0</v>
      </c>
      <c r="L83" s="35">
        <f>(F83+H83)/2*'Enter Information'!C503</f>
        <v>1.6855466738139089</v>
      </c>
      <c r="M83" s="35">
        <f>(G83+I83)/2*'Enter Information'!D503</f>
        <v>1.318943197975244</v>
      </c>
      <c r="N83" s="36">
        <f>'Enter Information'!O$609/5</f>
        <v>19.8</v>
      </c>
      <c r="O83" s="36">
        <f>'Enter Information'!P$609/5</f>
        <v>86.6</v>
      </c>
      <c r="P83" s="36">
        <f>'Enter Information'!Q$609/5</f>
        <v>588.20000000000005</v>
      </c>
      <c r="Q83" s="37">
        <f t="shared" si="11"/>
        <v>0</v>
      </c>
      <c r="R83" s="287">
        <f>(H83-L83+Q83*'Enter Information'!D294)*'Enter Information'!C$789</f>
        <v>52.329401248408942</v>
      </c>
      <c r="S83" s="287">
        <f>(I83-M83+Q83*'Enter Information'!E294)*'Enter Information'!C$789</f>
        <v>60.474794217148521</v>
      </c>
      <c r="T83" s="38">
        <f t="shared" si="12"/>
        <v>112.80419546555746</v>
      </c>
      <c r="AK83" s="87">
        <v>78</v>
      </c>
      <c r="AL83" s="40">
        <f t="shared" si="13"/>
        <v>112.80419546555746</v>
      </c>
      <c r="AM83" s="86">
        <f>T83*'Enter Information'!E$749*((Y$26/AJ$25)/('1'!Z$26/'1'!AK$25))+T83*(1-'Enter Information'!E$749)</f>
        <v>113.08055984227744</v>
      </c>
      <c r="AN83" s="40">
        <f t="shared" si="14"/>
        <v>112.80419546555746</v>
      </c>
      <c r="AO83" s="86">
        <f>T83*'Enter Information'!E$749*Y$26/AJ$25+T83*(1-'Enter Information'!E$749)</f>
        <v>144.0916519436835</v>
      </c>
      <c r="AP83" s="86">
        <f>INDEX($AL$6:$AO$106,'1'!AL83,'Enter Information'!$B$86)</f>
        <v>113.08055984227744</v>
      </c>
    </row>
    <row r="84" spans="1:42" x14ac:dyDescent="0.4">
      <c r="D84" s="31">
        <v>78</v>
      </c>
      <c r="E84" s="32">
        <f>'8'!AP84</f>
        <v>93.671948877496973</v>
      </c>
      <c r="F84" s="33">
        <f>E84*'Enter Information'!D295</f>
        <v>42.361435837723462</v>
      </c>
      <c r="G84" s="33">
        <f>E84*'Enter Information'!E295</f>
        <v>51.310513039773504</v>
      </c>
      <c r="H84" s="34">
        <f t="shared" si="15"/>
        <v>49.992702571012082</v>
      </c>
      <c r="I84" s="34">
        <f t="shared" si="15"/>
        <v>58.053095685133997</v>
      </c>
      <c r="J84" s="35">
        <v>0</v>
      </c>
      <c r="K84" s="35">
        <v>0</v>
      </c>
      <c r="L84" s="35">
        <f>(F84+H84)/2*'Enter Information'!C504</f>
        <v>1.6826924018071614</v>
      </c>
      <c r="M84" s="35">
        <f>(G84+I84)/2*'Enter Information'!D504</f>
        <v>1.3708728353667154</v>
      </c>
      <c r="N84" s="36">
        <f>'Enter Information'!O$609/5</f>
        <v>19.8</v>
      </c>
      <c r="O84" s="36">
        <f>'Enter Information'!P$609/5</f>
        <v>86.6</v>
      </c>
      <c r="P84" s="36">
        <f>'Enter Information'!Q$609/5</f>
        <v>588.20000000000005</v>
      </c>
      <c r="Q84" s="37">
        <f t="shared" si="11"/>
        <v>0</v>
      </c>
      <c r="R84" s="287">
        <f>(H84-L84+Q84*'Enter Information'!D295)*'Enter Information'!C$789</f>
        <v>48.482211394991189</v>
      </c>
      <c r="S84" s="287">
        <f>(I84-M84+Q84*'Enter Information'!E295)*'Enter Information'!C$789</f>
        <v>56.884266861367223</v>
      </c>
      <c r="T84" s="38">
        <f t="shared" si="12"/>
        <v>105.36647825635842</v>
      </c>
      <c r="AK84" s="87">
        <v>79</v>
      </c>
      <c r="AL84" s="40">
        <f t="shared" si="13"/>
        <v>105.36647825635842</v>
      </c>
      <c r="AM84" s="86">
        <f>T84*'Enter Information'!E$749*((Y$26/AJ$25)/('1'!Z$26/'1'!AK$25))+T84*(1-'Enter Information'!E$749)</f>
        <v>105.62462061507405</v>
      </c>
      <c r="AN84" s="40">
        <f t="shared" si="14"/>
        <v>105.36647825635842</v>
      </c>
      <c r="AO84" s="86">
        <f>T84*'Enter Information'!E$749*Y$26/AJ$25+T84*(1-'Enter Information'!E$749)</f>
        <v>134.59100389650447</v>
      </c>
      <c r="AP84" s="86">
        <f>INDEX($AL$6:$AO$106,'1'!AL84,'Enter Information'!$B$86)</f>
        <v>105.62462061507405</v>
      </c>
    </row>
    <row r="85" spans="1:42" x14ac:dyDescent="0.4">
      <c r="D85" s="31">
        <v>79</v>
      </c>
      <c r="E85" s="32">
        <f>'8'!AP85</f>
        <v>85.778831291066197</v>
      </c>
      <c r="F85" s="33">
        <f>E85*'Enter Information'!D296</f>
        <v>39.148432228869325</v>
      </c>
      <c r="G85" s="33">
        <f>E85*'Enter Information'!E296</f>
        <v>46.630399062196872</v>
      </c>
      <c r="H85" s="34">
        <f t="shared" si="15"/>
        <v>42.361435837723462</v>
      </c>
      <c r="I85" s="34">
        <f t="shared" si="15"/>
        <v>51.310513039773504</v>
      </c>
      <c r="J85" s="35">
        <v>0</v>
      </c>
      <c r="K85" s="35">
        <v>0</v>
      </c>
      <c r="L85" s="35">
        <f>(F85+H85)/2*'Enter Information'!C505</f>
        <v>1.6721749433861508</v>
      </c>
      <c r="M85" s="35">
        <f>(G85+I85)/2*'Enter Information'!D505</f>
        <v>1.4000653384976667</v>
      </c>
      <c r="N85" s="36">
        <f>'Enter Information'!O$609/5</f>
        <v>19.8</v>
      </c>
      <c r="O85" s="36">
        <f>'Enter Information'!P$609/5</f>
        <v>86.6</v>
      </c>
      <c r="P85" s="36">
        <f>'Enter Information'!Q$609/5</f>
        <v>588.20000000000005</v>
      </c>
      <c r="Q85" s="37">
        <f t="shared" si="11"/>
        <v>0</v>
      </c>
      <c r="R85" s="287">
        <f>(H85-L85+Q85*'Enter Information'!D296)*'Enter Information'!C$789</f>
        <v>40.834297928645547</v>
      </c>
      <c r="S85" s="287">
        <f>(I85-M85+Q85*'Enter Information'!E296)*'Enter Information'!C$789</f>
        <v>50.088353693089921</v>
      </c>
      <c r="T85" s="38">
        <f t="shared" si="12"/>
        <v>90.922651621735469</v>
      </c>
      <c r="AK85" s="87">
        <v>80</v>
      </c>
      <c r="AL85" s="40">
        <f t="shared" si="13"/>
        <v>90.922651621735469</v>
      </c>
      <c r="AM85" s="86">
        <f>T85*'Enter Information'!E$749*((Y$26/AJ$25)/('1'!Z$26/'1'!AK$25))+T85*(1-'Enter Information'!E$749)</f>
        <v>91.145407360929951</v>
      </c>
      <c r="AN85" s="40">
        <f t="shared" si="14"/>
        <v>90.922651621735469</v>
      </c>
      <c r="AO85" s="86">
        <f>T85*'Enter Information'!E$749*Y$26/AJ$25+T85*(1-'Enter Information'!E$749)</f>
        <v>116.14102664537944</v>
      </c>
      <c r="AP85" s="86">
        <f>INDEX($AL$6:$AO$106,'1'!AL85,'Enter Information'!$B$86)</f>
        <v>91.145407360929951</v>
      </c>
    </row>
    <row r="86" spans="1:42" ht="12.75" customHeight="1" x14ac:dyDescent="0.4">
      <c r="A86" s="709" t="s">
        <v>831</v>
      </c>
      <c r="B86" s="709"/>
      <c r="D86" s="31">
        <v>80</v>
      </c>
      <c r="E86" s="32">
        <f>'8'!AP86</f>
        <v>77.636025415355391</v>
      </c>
      <c r="F86" s="33">
        <f>E86*'Enter Information'!D297</f>
        <v>34.787447454744502</v>
      </c>
      <c r="G86" s="33">
        <f>E86*'Enter Information'!E297</f>
        <v>42.848577960610882</v>
      </c>
      <c r="H86" s="34">
        <f t="shared" si="15"/>
        <v>39.148432228869325</v>
      </c>
      <c r="I86" s="34">
        <f t="shared" si="15"/>
        <v>46.630399062196872</v>
      </c>
      <c r="J86" s="35">
        <v>0</v>
      </c>
      <c r="K86" s="35">
        <v>0</v>
      </c>
      <c r="L86" s="35">
        <f>(F86+H86)/2*'Enter Information'!C506</f>
        <v>1.7138336910661682</v>
      </c>
      <c r="M86" s="35">
        <f>(G86+I86)/2*'Enter Information'!D506</f>
        <v>1.4661130385187051</v>
      </c>
      <c r="N86" s="36">
        <f>'Enter Information'!O$610/5</f>
        <v>15.8</v>
      </c>
      <c r="O86" s="36">
        <f>'Enter Information'!P$610/5</f>
        <v>66.2</v>
      </c>
      <c r="P86" s="36">
        <f>'Enter Information'!Q$610/5</f>
        <v>416.2</v>
      </c>
      <c r="Q86" s="37">
        <f t="shared" si="11"/>
        <v>0</v>
      </c>
      <c r="R86" s="287">
        <f>(H86-L86+Q86*'Enter Information'!D297)*'Enter Information'!C$790</f>
        <v>37.602711280785343</v>
      </c>
      <c r="S86" s="287">
        <f>(I86-M86+Q86*'Enter Information'!E297)*'Enter Information'!C$790</f>
        <v>45.367111546185242</v>
      </c>
      <c r="T86" s="38">
        <f t="shared" si="12"/>
        <v>82.969822826970585</v>
      </c>
      <c r="AK86" s="87">
        <v>81</v>
      </c>
      <c r="AL86" s="40">
        <f t="shared" si="13"/>
        <v>82.969822826970585</v>
      </c>
      <c r="AM86" s="86">
        <f>T86*'Enter Information'!E$750*((Y$26/AJ$25)/('1'!Z$26/'1'!AK$25))+T86*(1-'Enter Information'!E$750)</f>
        <v>83.16219618899828</v>
      </c>
      <c r="AN86" s="40">
        <f t="shared" si="14"/>
        <v>82.969822826970585</v>
      </c>
      <c r="AO86" s="86">
        <f>T86*'Enter Information'!E$750*Y$26/AJ$25+T86*(1-'Enter Information'!E$750)</f>
        <v>104.74858195442192</v>
      </c>
      <c r="AP86" s="86">
        <f>INDEX($AL$6:$AO$106,'1'!AL86,'Enter Information'!$B$86)</f>
        <v>83.16219618899828</v>
      </c>
    </row>
    <row r="87" spans="1:42" x14ac:dyDescent="0.4">
      <c r="A87" s="709"/>
      <c r="B87" s="709"/>
      <c r="D87" s="31">
        <v>81</v>
      </c>
      <c r="E87" s="32">
        <f>'8'!AP87</f>
        <v>72.276812017236495</v>
      </c>
      <c r="F87" s="33">
        <f>E87*'Enter Information'!D298</f>
        <v>31.820796539365396</v>
      </c>
      <c r="G87" s="33">
        <f>E87*'Enter Information'!E298</f>
        <v>40.456015477871098</v>
      </c>
      <c r="H87" s="34">
        <f t="shared" si="15"/>
        <v>34.787447454744502</v>
      </c>
      <c r="I87" s="34">
        <f t="shared" si="15"/>
        <v>42.848577960610882</v>
      </c>
      <c r="J87" s="35">
        <v>0</v>
      </c>
      <c r="K87" s="35">
        <v>0</v>
      </c>
      <c r="L87" s="35">
        <f>(F87+H87)/2*'Enter Information'!C507</f>
        <v>1.7454690338656498</v>
      </c>
      <c r="M87" s="35">
        <f>(G87+I87)/2*'Enter Information'!D507</f>
        <v>1.5702915863153855</v>
      </c>
      <c r="N87" s="36">
        <f>'Enter Information'!O$610/5</f>
        <v>15.8</v>
      </c>
      <c r="O87" s="36">
        <f>'Enter Information'!P$610/5</f>
        <v>66.2</v>
      </c>
      <c r="P87" s="36">
        <f>'Enter Information'!Q$610/5</f>
        <v>416.2</v>
      </c>
      <c r="Q87" s="37">
        <f t="shared" si="11"/>
        <v>0</v>
      </c>
      <c r="R87" s="287">
        <f>(H87-L87+Q87*'Enter Information'!D298)*'Enter Information'!C$790</f>
        <v>33.190364615545334</v>
      </c>
      <c r="S87" s="287">
        <f>(I87-M87+Q87*'Enter Information'!E298)*'Enter Information'!C$790</f>
        <v>41.463660499277211</v>
      </c>
      <c r="T87" s="38">
        <f t="shared" si="12"/>
        <v>74.654025114822545</v>
      </c>
      <c r="AK87" s="87">
        <v>82</v>
      </c>
      <c r="AL87" s="40">
        <f t="shared" si="13"/>
        <v>74.654025114822545</v>
      </c>
      <c r="AM87" s="86">
        <f>T87*'Enter Information'!E$750*((Y$26/AJ$25)/('1'!Z$26/'1'!AK$25))+T87*(1-'Enter Information'!E$750)</f>
        <v>74.82711751529915</v>
      </c>
      <c r="AN87" s="40">
        <f t="shared" si="14"/>
        <v>74.654025114822545</v>
      </c>
      <c r="AO87" s="86">
        <f>T87*'Enter Information'!E$750*Y$26/AJ$25+T87*(1-'Enter Information'!E$750)</f>
        <v>94.249969465108776</v>
      </c>
      <c r="AP87" s="86">
        <f>INDEX($AL$6:$AO$106,'1'!AL87,'Enter Information'!$B$86)</f>
        <v>74.82711751529915</v>
      </c>
    </row>
    <row r="88" spans="1:42" ht="12.75" customHeight="1" x14ac:dyDescent="0.4">
      <c r="A88" s="709"/>
      <c r="B88" s="709"/>
      <c r="D88" s="31">
        <v>82</v>
      </c>
      <c r="E88" s="32">
        <f>'8'!AP88</f>
        <v>66.765888150641373</v>
      </c>
      <c r="F88" s="33">
        <f>E88*'Enter Information'!D299</f>
        <v>29.061725630506224</v>
      </c>
      <c r="G88" s="33">
        <f>E88*'Enter Information'!E299</f>
        <v>37.704162520135149</v>
      </c>
      <c r="H88" s="34">
        <f t="shared" si="15"/>
        <v>31.820796539365396</v>
      </c>
      <c r="I88" s="34">
        <f t="shared" si="15"/>
        <v>40.456015477871098</v>
      </c>
      <c r="J88" s="35">
        <v>0</v>
      </c>
      <c r="K88" s="35">
        <v>0</v>
      </c>
      <c r="L88" s="35">
        <f>(F88+H88)/2*'Enter Information'!C508</f>
        <v>1.8021226562282</v>
      </c>
      <c r="M88" s="35">
        <f>(G88+I88)/2*'Enter Information'!D508</f>
        <v>1.701156274126606</v>
      </c>
      <c r="N88" s="36">
        <f>'Enter Information'!O$610/5</f>
        <v>15.8</v>
      </c>
      <c r="O88" s="36">
        <f>'Enter Information'!P$610/5</f>
        <v>66.2</v>
      </c>
      <c r="P88" s="36">
        <f>'Enter Information'!Q$610/5</f>
        <v>416.2</v>
      </c>
      <c r="Q88" s="37">
        <f t="shared" si="11"/>
        <v>0</v>
      </c>
      <c r="R88" s="287">
        <f>(H88-L88+Q88*'Enter Information'!D299)*'Enter Information'!C$790</f>
        <v>30.153482904852382</v>
      </c>
      <c r="S88" s="287">
        <f>(I88-M88+Q88*'Enter Information'!E299)*'Enter Information'!C$790</f>
        <v>38.92890102438939</v>
      </c>
      <c r="T88" s="38">
        <f t="shared" si="12"/>
        <v>69.082383929241772</v>
      </c>
      <c r="AK88" s="87">
        <v>83</v>
      </c>
      <c r="AL88" s="40">
        <f t="shared" si="13"/>
        <v>69.082383929241772</v>
      </c>
      <c r="AM88" s="86">
        <f>T88*'Enter Information'!E$750*((Y$26/AJ$25)/('1'!Z$26/'1'!AK$25))+T88*(1-'Enter Information'!E$750)</f>
        <v>69.242557953972096</v>
      </c>
      <c r="AN88" s="40">
        <f t="shared" si="14"/>
        <v>69.082383929241772</v>
      </c>
      <c r="AO88" s="86">
        <f>T88*'Enter Information'!E$750*Y$26/AJ$25+T88*(1-'Enter Information'!E$750)</f>
        <v>87.215827490796585</v>
      </c>
      <c r="AP88" s="86">
        <f>INDEX($AL$6:$AO$106,'1'!AL88,'Enter Information'!$B$86)</f>
        <v>69.242557953972096</v>
      </c>
    </row>
    <row r="89" spans="1:42" x14ac:dyDescent="0.4">
      <c r="A89" s="709"/>
      <c r="B89" s="709"/>
      <c r="D89" s="31">
        <v>83</v>
      </c>
      <c r="E89" s="32">
        <f>'8'!AP89</f>
        <v>61.835311720690711</v>
      </c>
      <c r="F89" s="33">
        <f>E89*'Enter Information'!D300</f>
        <v>26.212426360472055</v>
      </c>
      <c r="G89" s="33">
        <f>E89*'Enter Information'!E300</f>
        <v>35.622885360218653</v>
      </c>
      <c r="H89" s="34">
        <f t="shared" si="15"/>
        <v>29.061725630506224</v>
      </c>
      <c r="I89" s="34">
        <f t="shared" si="15"/>
        <v>37.704162520135149</v>
      </c>
      <c r="J89" s="35">
        <v>0</v>
      </c>
      <c r="K89" s="35">
        <v>0</v>
      </c>
      <c r="L89" s="35">
        <f>(F89+H89)/2*'Enter Information'!C509</f>
        <v>1.8467094180185846</v>
      </c>
      <c r="M89" s="35">
        <f>(G89+I89)/2*'Enter Information'!D509</f>
        <v>1.8430753484726929</v>
      </c>
      <c r="N89" s="36">
        <f>'Enter Information'!O$610/5</f>
        <v>15.8</v>
      </c>
      <c r="O89" s="36">
        <f>'Enter Information'!P$610/5</f>
        <v>66.2</v>
      </c>
      <c r="P89" s="36">
        <f>'Enter Information'!Q$610/5</f>
        <v>416.2</v>
      </c>
      <c r="Q89" s="37">
        <f t="shared" si="11"/>
        <v>0</v>
      </c>
      <c r="R89" s="287">
        <f>(H89-L89+Q89*'Enter Information'!D300)*'Enter Information'!C$790</f>
        <v>27.337234459897608</v>
      </c>
      <c r="S89" s="287">
        <f>(I89-M89+Q89*'Enter Information'!E300)*'Enter Information'!C$790</f>
        <v>36.022133528942433</v>
      </c>
      <c r="T89" s="38">
        <f t="shared" si="12"/>
        <v>63.359367988840042</v>
      </c>
      <c r="AK89" s="87">
        <v>84</v>
      </c>
      <c r="AL89" s="40">
        <f t="shared" si="13"/>
        <v>63.359367988840042</v>
      </c>
      <c r="AM89" s="86">
        <f>T89*'Enter Information'!E$750*((Y$26/AJ$25)/('1'!Z$26/'1'!AK$25))+T89*(1-'Enter Information'!E$750)</f>
        <v>63.50627266117354</v>
      </c>
      <c r="AN89" s="40">
        <f t="shared" si="14"/>
        <v>63.359367988840042</v>
      </c>
      <c r="AO89" s="86">
        <f>T89*'Enter Information'!E$750*Y$26/AJ$25+T89*(1-'Enter Information'!E$750)</f>
        <v>79.990576383417277</v>
      </c>
      <c r="AP89" s="86">
        <f>INDEX($AL$6:$AO$106,'1'!AL89,'Enter Information'!$B$86)</f>
        <v>63.50627266117354</v>
      </c>
    </row>
    <row r="90" spans="1:42" x14ac:dyDescent="0.4">
      <c r="A90" s="710"/>
      <c r="B90" s="710"/>
      <c r="D90" s="31">
        <v>84</v>
      </c>
      <c r="E90" s="32">
        <f>'8'!AP90</f>
        <v>56.024188004102271</v>
      </c>
      <c r="F90" s="33">
        <f>E90*'Enter Information'!D301</f>
        <v>23.619673275393897</v>
      </c>
      <c r="G90" s="33">
        <f>E90*'Enter Information'!E301</f>
        <v>32.404514728708378</v>
      </c>
      <c r="H90" s="34">
        <f t="shared" si="15"/>
        <v>26.212426360472055</v>
      </c>
      <c r="I90" s="34">
        <f t="shared" si="15"/>
        <v>35.622885360218653</v>
      </c>
      <c r="J90" s="35">
        <v>0</v>
      </c>
      <c r="K90" s="35">
        <v>0</v>
      </c>
      <c r="L90" s="35">
        <f>(F90+H90)/2*'Enter Information'!C510</f>
        <v>1.8816600822502985</v>
      </c>
      <c r="M90" s="35">
        <f>(G90+I90)/2*'Enter Information'!D510</f>
        <v>1.9721143285779947</v>
      </c>
      <c r="N90" s="36">
        <f>'Enter Information'!O$610/5</f>
        <v>15.8</v>
      </c>
      <c r="O90" s="36">
        <f>'Enter Information'!P$610/5</f>
        <v>66.2</v>
      </c>
      <c r="P90" s="36">
        <f>'Enter Information'!Q$610/5</f>
        <v>416.2</v>
      </c>
      <c r="Q90" s="37">
        <f t="shared" si="11"/>
        <v>0</v>
      </c>
      <c r="R90" s="287">
        <f>(H90-L90+Q90*'Enter Information'!D301)*'Enter Information'!C$790</f>
        <v>24.440031824471966</v>
      </c>
      <c r="S90" s="287">
        <f>(I90-M90+Q90*'Enter Information'!E301)*'Enter Information'!C$790</f>
        <v>33.80189121571</v>
      </c>
      <c r="T90" s="38">
        <f t="shared" si="12"/>
        <v>58.241923040181966</v>
      </c>
      <c r="AK90" s="87">
        <v>85</v>
      </c>
      <c r="AL90" s="40">
        <f t="shared" si="13"/>
        <v>58.241923040181966</v>
      </c>
      <c r="AM90" s="86">
        <f>T90*'Enter Information'!E$750*((Y$26/AJ$25)/('1'!Z$26/'1'!AK$25))+T90*(1-'Enter Information'!E$750)</f>
        <v>58.3769624335957</v>
      </c>
      <c r="AN90" s="40">
        <f t="shared" si="14"/>
        <v>58.241923040181966</v>
      </c>
      <c r="AO90" s="86">
        <f>T90*'Enter Information'!E$750*Y$26/AJ$25+T90*(1-'Enter Information'!E$750)</f>
        <v>73.529852672826166</v>
      </c>
      <c r="AP90" s="86">
        <f>INDEX($AL$6:$AO$106,'1'!AL90,'Enter Information'!$B$86)</f>
        <v>58.3769624335957</v>
      </c>
    </row>
    <row r="91" spans="1:42" x14ac:dyDescent="0.4">
      <c r="A91" s="94">
        <f>'Enter Information'!E147</f>
        <v>0.15355961898147782</v>
      </c>
      <c r="B91" s="89"/>
      <c r="D91" s="31">
        <v>85</v>
      </c>
      <c r="E91" s="32">
        <f>'8'!AP91</f>
        <v>48.947468504670418</v>
      </c>
      <c r="F91" s="33">
        <f>E91*'Enter Information'!D302</f>
        <v>20.272774626330502</v>
      </c>
      <c r="G91" s="33">
        <f>E91*'Enter Information'!E302</f>
        <v>28.674693878339916</v>
      </c>
      <c r="H91" s="34">
        <f t="shared" si="15"/>
        <v>23.619673275393897</v>
      </c>
      <c r="I91" s="34">
        <f t="shared" si="15"/>
        <v>32.404514728708378</v>
      </c>
      <c r="J91" s="35">
        <v>0</v>
      </c>
      <c r="K91" s="35">
        <v>0</v>
      </c>
      <c r="L91" s="35">
        <f>(F91+H91)/2*'Enter Information'!C511</f>
        <v>1.8735491386851058</v>
      </c>
      <c r="M91" s="35">
        <f>(G91+I91)/2*'Enter Information'!D511</f>
        <v>2.0348538347438136</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21.32208031621477</v>
      </c>
      <c r="S91" s="287">
        <f>(I91-M91+Q91*'Enter Information'!E302)*'Enter Information'!C$791</f>
        <v>29.777460327480828</v>
      </c>
      <c r="T91" s="38">
        <f t="shared" si="12"/>
        <v>51.099540643695597</v>
      </c>
      <c r="AK91" s="87">
        <v>86</v>
      </c>
      <c r="AL91" s="40">
        <f t="shared" si="13"/>
        <v>51.099540643695597</v>
      </c>
      <c r="AM91" s="86">
        <f>T91*'Enter Information'!E$751*((Y$26/AJ$25)/('1'!Z$26/'1'!AK$25))+T91*(1-'Enter Information'!E$751)</f>
        <v>51.19595493443714</v>
      </c>
      <c r="AN91" s="40">
        <f t="shared" si="14"/>
        <v>51.099540643695597</v>
      </c>
      <c r="AO91" s="86">
        <f>T91*'Enter Information'!E$751*Y$26/AJ$25+T91*(1-'Enter Information'!E$751)</f>
        <v>62.01468810679259</v>
      </c>
      <c r="AP91" s="86">
        <f>INDEX($AL$6:$AO$106,'1'!AL91,'Enter Information'!$B$86)</f>
        <v>51.19595493443714</v>
      </c>
    </row>
    <row r="92" spans="1:42" x14ac:dyDescent="0.4">
      <c r="A92" s="94">
        <f>'Enter Information'!E148</f>
        <v>0.14436561363080347</v>
      </c>
      <c r="B92" s="89"/>
      <c r="D92" s="31">
        <v>86</v>
      </c>
      <c r="E92" s="32">
        <f>'8'!AP92</f>
        <v>42.99791909777899</v>
      </c>
      <c r="F92" s="33">
        <f>E92*'Enter Information'!D303</f>
        <v>17.311522120764348</v>
      </c>
      <c r="G92" s="33">
        <f>E92*'Enter Information'!E303</f>
        <v>25.686396977014638</v>
      </c>
      <c r="H92" s="34">
        <f t="shared" si="15"/>
        <v>20.272774626330502</v>
      </c>
      <c r="I92" s="34">
        <f t="shared" si="15"/>
        <v>28.674693878339916</v>
      </c>
      <c r="J92" s="35">
        <v>0</v>
      </c>
      <c r="K92" s="35">
        <v>0</v>
      </c>
      <c r="L92" s="35">
        <f>(F92+H92)/2*'Enter Information'!C512</f>
        <v>1.8126906321123848</v>
      </c>
      <c r="M92" s="35">
        <f>(G92+I92)/2*'Enter Information'!D512</f>
        <v>2.0738756161317764</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18.100117110264996</v>
      </c>
      <c r="S92" s="287">
        <f>(I92-M92+Q92*'Enter Information'!E303)*'Enter Information'!C$791</f>
        <v>26.082109156472249</v>
      </c>
      <c r="T92" s="38">
        <f t="shared" si="12"/>
        <v>44.182226266737246</v>
      </c>
      <c r="AK92" s="87">
        <v>87</v>
      </c>
      <c r="AL92" s="40">
        <f t="shared" si="13"/>
        <v>44.182226266737246</v>
      </c>
      <c r="AM92" s="86">
        <f>T92*'Enter Information'!E$751*((Y$26/AJ$25)/('1'!Z$26/'1'!AK$25))+T92*(1-'Enter Information'!E$751)</f>
        <v>44.265589012375067</v>
      </c>
      <c r="AN92" s="40">
        <f t="shared" si="14"/>
        <v>44.182226266737246</v>
      </c>
      <c r="AO92" s="86">
        <f>T92*'Enter Information'!E$751*Y$26/AJ$25+T92*(1-'Enter Information'!E$751)</f>
        <v>53.619796719904365</v>
      </c>
      <c r="AP92" s="86">
        <f>INDEX($AL$6:$AO$106,'1'!AL92,'Enter Information'!$B$86)</f>
        <v>44.265589012375067</v>
      </c>
    </row>
    <row r="93" spans="1:42" x14ac:dyDescent="0.4">
      <c r="A93" s="94">
        <f>'Enter Information'!E149</f>
        <v>0.12447025956294934</v>
      </c>
      <c r="B93" s="89"/>
      <c r="D93" s="31">
        <v>87</v>
      </c>
      <c r="E93" s="32">
        <f>'8'!AP93</f>
        <v>37.252030494532903</v>
      </c>
      <c r="F93" s="33">
        <f>E93*'Enter Information'!D304</f>
        <v>14.740674760105241</v>
      </c>
      <c r="G93" s="33">
        <f>E93*'Enter Information'!E304</f>
        <v>22.511355734427664</v>
      </c>
      <c r="H93" s="34">
        <f t="shared" si="15"/>
        <v>17.311522120764348</v>
      </c>
      <c r="I93" s="34">
        <f t="shared" si="15"/>
        <v>25.686396977014638</v>
      </c>
      <c r="J93" s="35">
        <v>0</v>
      </c>
      <c r="K93" s="35">
        <v>0</v>
      </c>
      <c r="L93" s="35">
        <f>(F93+H93)/2*'Enter Information'!C513</f>
        <v>1.7405945516156229</v>
      </c>
      <c r="M93" s="35">
        <f>(G93+I93)/2*'Enter Information'!D513</f>
        <v>2.1014220182188845</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15.267298491454294</v>
      </c>
      <c r="S93" s="287">
        <f>(I93-M93+Q93*'Enter Information'!E304)*'Enter Information'!C$791</f>
        <v>23.125074020821195</v>
      </c>
      <c r="T93" s="38">
        <f t="shared" si="12"/>
        <v>38.392372512275486</v>
      </c>
      <c r="AK93" s="87">
        <v>88</v>
      </c>
      <c r="AL93" s="40">
        <f t="shared" si="13"/>
        <v>38.392372512275486</v>
      </c>
      <c r="AM93" s="86">
        <f>T93*'Enter Information'!E$751*((Y$26/AJ$25)/('1'!Z$26/'1'!AK$25))+T93*(1-'Enter Information'!E$751)</f>
        <v>38.464810998395478</v>
      </c>
      <c r="AN93" s="40">
        <f t="shared" si="14"/>
        <v>38.392372512275486</v>
      </c>
      <c r="AO93" s="86">
        <f>T93*'Enter Information'!E$751*Y$26/AJ$25+T93*(1-'Enter Information'!E$751)</f>
        <v>46.593197845552517</v>
      </c>
      <c r="AP93" s="86">
        <f>INDEX($AL$6:$AO$106,'1'!AL93,'Enter Information'!$B$86)</f>
        <v>38.464810998395478</v>
      </c>
    </row>
    <row r="94" spans="1:42" x14ac:dyDescent="0.4">
      <c r="A94" s="94">
        <f>'Enter Information'!E150</f>
        <v>0.11196167717598036</v>
      </c>
      <c r="B94" s="89"/>
      <c r="D94" s="31">
        <v>88</v>
      </c>
      <c r="E94" s="32">
        <f>'8'!AP94</f>
        <v>32.505114305379529</v>
      </c>
      <c r="F94" s="33">
        <f>E94*'Enter Information'!D305</f>
        <v>12.596963308026831</v>
      </c>
      <c r="G94" s="33">
        <f>E94*'Enter Information'!E305</f>
        <v>19.908150997352699</v>
      </c>
      <c r="H94" s="34">
        <f t="shared" si="15"/>
        <v>14.740674760105241</v>
      </c>
      <c r="I94" s="34">
        <f t="shared" si="15"/>
        <v>22.511355734427664</v>
      </c>
      <c r="J94" s="35">
        <v>0</v>
      </c>
      <c r="K94" s="35">
        <v>0</v>
      </c>
      <c r="L94" s="35">
        <f>(F94+H94)/2*'Enter Information'!C514</f>
        <v>1.665818975681628</v>
      </c>
      <c r="M94" s="35">
        <f>(G94+I94)/2*'Enter Information'!D514</f>
        <v>2.1095220697714372</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12.8198994637303</v>
      </c>
      <c r="S94" s="287">
        <f>(I94-M94+Q94*'Enter Information'!E305)*'Enter Information'!C$791</f>
        <v>20.004003162178755</v>
      </c>
      <c r="T94" s="38">
        <f t="shared" si="12"/>
        <v>32.823902625909056</v>
      </c>
      <c r="AK94" s="87">
        <v>89</v>
      </c>
      <c r="AL94" s="40">
        <f t="shared" si="13"/>
        <v>32.823902625909056</v>
      </c>
      <c r="AM94" s="86">
        <f>T94*'Enter Information'!E$751*((Y$26/AJ$25)/('1'!Z$26/'1'!AK$25))+T94*(1-'Enter Information'!E$751)</f>
        <v>32.885834558196144</v>
      </c>
      <c r="AN94" s="40">
        <f t="shared" si="14"/>
        <v>32.823902625909056</v>
      </c>
      <c r="AO94" s="86">
        <f>T94*'Enter Information'!E$751*Y$26/AJ$25+T94*(1-'Enter Information'!E$751)</f>
        <v>39.835271670776123</v>
      </c>
      <c r="AP94" s="86">
        <f>INDEX($AL$6:$AO$106,'1'!AL94,'Enter Information'!$B$86)</f>
        <v>32.885834558196144</v>
      </c>
    </row>
    <row r="95" spans="1:42" x14ac:dyDescent="0.4">
      <c r="A95" s="94">
        <f>'Enter Information'!E151</f>
        <v>9.8584991279505652E-2</v>
      </c>
      <c r="B95" s="89"/>
      <c r="D95" s="31">
        <v>89</v>
      </c>
      <c r="E95" s="32">
        <f>'8'!AP95</f>
        <v>27.570653626341024</v>
      </c>
      <c r="F95" s="33">
        <f>E95*'Enter Information'!D306</f>
        <v>10.313613864544637</v>
      </c>
      <c r="G95" s="33">
        <f>E95*'Enter Information'!E306</f>
        <v>17.257039761796388</v>
      </c>
      <c r="H95" s="34">
        <f t="shared" si="15"/>
        <v>12.596963308026831</v>
      </c>
      <c r="I95" s="34">
        <f t="shared" si="15"/>
        <v>19.908150997352699</v>
      </c>
      <c r="J95" s="35">
        <v>0</v>
      </c>
      <c r="K95" s="35">
        <v>0</v>
      </c>
      <c r="L95" s="35">
        <f>(F95+H95)/2*'Enter Information'!C515</f>
        <v>1.5612412814248826</v>
      </c>
      <c r="M95" s="35">
        <f>(G95+I95)/2*'Enter Information'!D515</f>
        <v>2.1050364045982044</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10.820528289058124</v>
      </c>
      <c r="S95" s="287">
        <f>(I95-M95+Q95*'Enter Information'!E306)*'Enter Information'!C$791</f>
        <v>17.455958442943832</v>
      </c>
      <c r="T95" s="38">
        <f t="shared" si="12"/>
        <v>28.276486732001956</v>
      </c>
      <c r="AK95" s="87">
        <v>90</v>
      </c>
      <c r="AL95" s="40">
        <f t="shared" si="13"/>
        <v>28.276486732001956</v>
      </c>
      <c r="AM95" s="86">
        <f>T95*'Enter Information'!E$751*((Y$26/AJ$25)/('1'!Z$26/'1'!AK$25))+T95*(1-'Enter Information'!E$751)</f>
        <v>28.329838628684126</v>
      </c>
      <c r="AN95" s="40">
        <f t="shared" si="14"/>
        <v>28.276486732001956</v>
      </c>
      <c r="AO95" s="86">
        <f>T95*'Enter Information'!E$751*Y$26/AJ$25+T95*(1-'Enter Information'!E$751)</f>
        <v>34.316502327644798</v>
      </c>
      <c r="AP95" s="86">
        <f>INDEX($AL$6:$AO$106,'1'!AL95,'Enter Information'!$B$86)</f>
        <v>28.329838628684126</v>
      </c>
    </row>
    <row r="96" spans="1:42" x14ac:dyDescent="0.4">
      <c r="A96" s="94">
        <f>'Enter Information'!E152</f>
        <v>8.5295115733981519E-2</v>
      </c>
      <c r="B96" s="89"/>
      <c r="D96" s="31">
        <v>90</v>
      </c>
      <c r="E96" s="32">
        <f>'8'!AP96</f>
        <v>23.163039624228261</v>
      </c>
      <c r="F96" s="33">
        <f>E96*'Enter Information'!D307</f>
        <v>8.3110906423720579</v>
      </c>
      <c r="G96" s="33">
        <f>E96*'Enter Information'!E307</f>
        <v>14.851948981856205</v>
      </c>
      <c r="H96" s="34">
        <f t="shared" si="15"/>
        <v>10.313613864544637</v>
      </c>
      <c r="I96" s="34">
        <f t="shared" si="15"/>
        <v>17.257039761796388</v>
      </c>
      <c r="J96" s="35">
        <v>0</v>
      </c>
      <c r="K96" s="35">
        <v>0</v>
      </c>
      <c r="L96" s="35">
        <f>(F96+H96)/2*'Enter Information'!C516</f>
        <v>1.4144531837777883</v>
      </c>
      <c r="M96" s="35">
        <f>(G96+I96)/2*'Enter Information'!D516</f>
        <v>2.0654107009354532</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8.7256293392487336</v>
      </c>
      <c r="S96" s="287">
        <f>(I96-M96+Q96*'Enter Information'!E307)*'Enter Information'!C$791</f>
        <v>14.895396206399246</v>
      </c>
      <c r="T96" s="38">
        <f t="shared" si="12"/>
        <v>23.621025545647981</v>
      </c>
      <c r="AK96" s="87">
        <v>91</v>
      </c>
      <c r="AL96" s="40">
        <f t="shared" si="13"/>
        <v>23.621025545647981</v>
      </c>
      <c r="AM96" s="86">
        <f>T96*'Enter Information'!E$751*((Y$26/AJ$25)/('1'!Z$26/'1'!AK$25))+T96*(1-'Enter Information'!E$751)</f>
        <v>23.665593547549435</v>
      </c>
      <c r="AN96" s="40">
        <f t="shared" si="14"/>
        <v>23.621025545647981</v>
      </c>
      <c r="AO96" s="86">
        <f>T96*'Enter Information'!E$751*Y$26/AJ$25+T96*(1-'Enter Information'!E$751)</f>
        <v>28.666608613763838</v>
      </c>
      <c r="AP96" s="86">
        <f>INDEX($AL$6:$AO$106,'1'!AL96,'Enter Information'!$B$86)</f>
        <v>23.665593547549435</v>
      </c>
    </row>
    <row r="97" spans="1:43" x14ac:dyDescent="0.4">
      <c r="A97" s="94">
        <f>'Enter Information'!E153</f>
        <v>6.7633155240583054E-2</v>
      </c>
      <c r="B97" s="89"/>
      <c r="D97" s="31">
        <v>91</v>
      </c>
      <c r="E97" s="32">
        <f>'8'!AP97</f>
        <v>18.96797970858907</v>
      </c>
      <c r="F97" s="33">
        <f>E97*'Enter Information'!D308</f>
        <v>6.5425143545611775</v>
      </c>
      <c r="G97" s="33">
        <f>E97*'Enter Information'!E308</f>
        <v>12.425465354027894</v>
      </c>
      <c r="H97" s="34">
        <f t="shared" si="15"/>
        <v>8.3110906423720579</v>
      </c>
      <c r="I97" s="34">
        <f t="shared" si="15"/>
        <v>14.851948981856205</v>
      </c>
      <c r="J97" s="35">
        <v>0</v>
      </c>
      <c r="K97" s="35">
        <v>0</v>
      </c>
      <c r="L97" s="35">
        <f>(F97+H97)/2*'Enter Information'!C517</f>
        <v>1.2531243855662724</v>
      </c>
      <c r="M97" s="35">
        <f>(G97+I97)/2*'Enter Information'!D517</f>
        <v>1.981431377358621</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6.920337732401217</v>
      </c>
      <c r="S97" s="287">
        <f>(I97-M97+Q97*'Enter Information'!E308)*'Enter Information'!C$791</f>
        <v>12.619545825690626</v>
      </c>
      <c r="T97" s="38">
        <f t="shared" si="12"/>
        <v>19.539883558091844</v>
      </c>
      <c r="AK97" s="87">
        <v>92</v>
      </c>
      <c r="AL97" s="40">
        <f t="shared" si="13"/>
        <v>19.539883558091844</v>
      </c>
      <c r="AM97" s="86">
        <f>T97*'Enter Information'!E$751*((Y$26/AJ$25)/('1'!Z$26/'1'!AK$25))+T97*(1-'Enter Information'!E$751)</f>
        <v>19.576751287051717</v>
      </c>
      <c r="AN97" s="40">
        <f t="shared" si="14"/>
        <v>19.539883558091844</v>
      </c>
      <c r="AO97" s="86">
        <f>T97*'Enter Information'!E$751*Y$26/AJ$25+T97*(1-'Enter Information'!E$751)</f>
        <v>23.713711889259635</v>
      </c>
      <c r="AP97" s="86">
        <f>INDEX($AL$6:$AO$106,'1'!AL97,'Enter Information'!$B$86)</f>
        <v>19.576751287051717</v>
      </c>
    </row>
    <row r="98" spans="1:43" x14ac:dyDescent="0.4">
      <c r="A98" s="94">
        <f>'Enter Information'!E154</f>
        <v>5.6750293971415719E-2</v>
      </c>
      <c r="B98" s="89"/>
      <c r="D98" s="31">
        <v>92</v>
      </c>
      <c r="E98" s="32">
        <f>'8'!AP98</f>
        <v>15.411480688061339</v>
      </c>
      <c r="F98" s="33">
        <f>E98*'Enter Information'!D309</f>
        <v>5.0707221955156623</v>
      </c>
      <c r="G98" s="33">
        <f>E98*'Enter Information'!E309</f>
        <v>10.340758492545675</v>
      </c>
      <c r="H98" s="34">
        <f t="shared" si="15"/>
        <v>6.5425143545611775</v>
      </c>
      <c r="I98" s="34">
        <f t="shared" si="15"/>
        <v>12.425465354027894</v>
      </c>
      <c r="J98" s="35">
        <v>0</v>
      </c>
      <c r="K98" s="35">
        <v>0</v>
      </c>
      <c r="L98" s="35">
        <f>(F98+H98)/2*'Enter Information'!C518</f>
        <v>1.0835730363049194</v>
      </c>
      <c r="M98" s="35">
        <f>(G98+I98)/2*'Enter Information'!D518</f>
        <v>1.8553334123765128</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5.3524933683644207</v>
      </c>
      <c r="S98" s="287">
        <f>(I98-M98+Q98*'Enter Information'!E309)*'Enter Information'!C$791</f>
        <v>10.364017090862982</v>
      </c>
      <c r="T98" s="38">
        <f t="shared" si="12"/>
        <v>15.716510459227402</v>
      </c>
      <c r="AK98" s="87">
        <v>93</v>
      </c>
      <c r="AL98" s="40">
        <f t="shared" si="13"/>
        <v>15.716510459227402</v>
      </c>
      <c r="AM98" s="86">
        <f>T98*'Enter Information'!E$751*((Y$26/AJ$25)/('1'!Z$26/'1'!AK$25))+T98*(1-'Enter Information'!E$751)</f>
        <v>15.74616427195782</v>
      </c>
      <c r="AN98" s="40">
        <f t="shared" si="14"/>
        <v>15.716510459227402</v>
      </c>
      <c r="AO98" s="86">
        <f>T98*'Enter Information'!E$751*Y$26/AJ$25+T98*(1-'Enter Information'!E$751)</f>
        <v>19.073644928672735</v>
      </c>
      <c r="AP98" s="86">
        <f>INDEX($AL$6:$AO$106,'1'!AL98,'Enter Information'!$B$86)</f>
        <v>15.74616427195782</v>
      </c>
    </row>
    <row r="99" spans="1:43" x14ac:dyDescent="0.4">
      <c r="A99" s="94">
        <f>'Enter Information'!E155</f>
        <v>4.4202252334014661E-2</v>
      </c>
      <c r="B99" s="89"/>
      <c r="D99" s="31">
        <v>93</v>
      </c>
      <c r="E99" s="32">
        <f>'8'!AP99</f>
        <v>11.604376464078319</v>
      </c>
      <c r="F99" s="33">
        <f>E99*'Enter Information'!D310</f>
        <v>3.6526541164381494</v>
      </c>
      <c r="G99" s="33">
        <f>E99*'Enter Information'!E310</f>
        <v>7.9517223476401693</v>
      </c>
      <c r="H99" s="34">
        <f t="shared" si="15"/>
        <v>5.0707221955156623</v>
      </c>
      <c r="I99" s="34">
        <f t="shared" si="15"/>
        <v>10.340758492545675</v>
      </c>
      <c r="J99" s="35">
        <v>0</v>
      </c>
      <c r="K99" s="35">
        <v>0</v>
      </c>
      <c r="L99" s="35">
        <f>(F99+H99)/2*'Enter Information'!C519</f>
        <v>0.89445139014618413</v>
      </c>
      <c r="M99" s="35">
        <f>(G99+I99)/2*'Enter Information'!D519</f>
        <v>1.6626950459686924</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4.0948346001591398</v>
      </c>
      <c r="S99" s="287">
        <f>(I99-M99+Q99*'Enter Information'!E310)*'Enter Information'!C$791</f>
        <v>8.5088434441874909</v>
      </c>
      <c r="T99" s="38">
        <f t="shared" si="12"/>
        <v>12.60367804434663</v>
      </c>
      <c r="AK99" s="87">
        <v>94</v>
      </c>
      <c r="AL99" s="40">
        <f t="shared" si="13"/>
        <v>12.60367804434663</v>
      </c>
      <c r="AM99" s="86">
        <f>T99*'Enter Information'!E$751*((Y$26/AJ$25)/('1'!Z$26/'1'!AK$25))+T99*(1-'Enter Information'!E$751)</f>
        <v>12.627458584525133</v>
      </c>
      <c r="AN99" s="40">
        <f t="shared" si="14"/>
        <v>12.60367804434663</v>
      </c>
      <c r="AO99" s="86">
        <f>T99*'Enter Information'!E$751*Y$26/AJ$25+T99*(1-'Enter Information'!E$751)</f>
        <v>15.295894113189394</v>
      </c>
      <c r="AP99" s="86">
        <f>INDEX($AL$6:$AO$106,'1'!AL99,'Enter Information'!$B$86)</f>
        <v>12.627458584525133</v>
      </c>
    </row>
    <row r="100" spans="1:43" x14ac:dyDescent="0.4">
      <c r="A100" s="94">
        <f>'Enter Information'!E156</f>
        <v>3.4116467923575325E-2</v>
      </c>
      <c r="B100" s="89"/>
      <c r="D100" s="31">
        <v>94</v>
      </c>
      <c r="E100" s="32">
        <f>'8'!AP100</f>
        <v>10.272185937503099</v>
      </c>
      <c r="F100" s="33">
        <f>E100*'Enter Information'!D311</f>
        <v>3.1745640556336201</v>
      </c>
      <c r="G100" s="33">
        <f>E100*'Enter Information'!E311</f>
        <v>7.097621881869479</v>
      </c>
      <c r="H100" s="34">
        <f t="shared" si="15"/>
        <v>3.6526541164381494</v>
      </c>
      <c r="I100" s="34">
        <f t="shared" si="15"/>
        <v>7.9517223476401693</v>
      </c>
      <c r="J100" s="35">
        <v>0</v>
      </c>
      <c r="K100" s="35">
        <v>0</v>
      </c>
      <c r="L100" s="35">
        <f>(F100+H100)/2*'Enter Information'!C520</f>
        <v>0.76365848863708774</v>
      </c>
      <c r="M100" s="35">
        <f>(G100+I100)/2*'Enter Information'!D520</f>
        <v>1.5172748852191629</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2.8326609570476973</v>
      </c>
      <c r="S100" s="287">
        <f>(I100-M100+Q100*'Enter Information'!E311)*'Enter Information'!C$791</f>
        <v>6.3089773939352298</v>
      </c>
      <c r="T100" s="38">
        <f t="shared" si="12"/>
        <v>9.1416383509829267</v>
      </c>
      <c r="AK100" s="87">
        <v>95</v>
      </c>
      <c r="AL100" s="40">
        <f t="shared" si="13"/>
        <v>9.1416383509829267</v>
      </c>
      <c r="AM100" s="86">
        <f>T100*'Enter Information'!E$751*((Y$26/AJ$25)/('1'!Z$26/'1'!AK$25))+T100*(1-'Enter Information'!E$751)</f>
        <v>9.158886736520703</v>
      </c>
      <c r="AN100" s="40">
        <f t="shared" si="14"/>
        <v>9.1416383509829267</v>
      </c>
      <c r="AO100" s="86">
        <f>T100*'Enter Information'!E$751*Y$26/AJ$25+T100*(1-'Enter Information'!E$751)</f>
        <v>11.094343392913515</v>
      </c>
      <c r="AP100" s="86">
        <f>INDEX($AL$6:$AO$106,'1'!AL100,'Enter Information'!$B$86)</f>
        <v>9.158886736520703</v>
      </c>
    </row>
    <row r="101" spans="1:43" x14ac:dyDescent="0.4">
      <c r="A101" s="94">
        <f>'Enter Information'!E157</f>
        <v>2.7084829496578883E-2</v>
      </c>
      <c r="B101" s="89"/>
      <c r="D101" s="31">
        <v>95</v>
      </c>
      <c r="E101" s="32">
        <f>'8'!AP101</f>
        <v>7.4297819812453447</v>
      </c>
      <c r="F101" s="33">
        <f>E101*'Enter Information'!D312</f>
        <v>2.0912498233924834</v>
      </c>
      <c r="G101" s="33">
        <f>E101*'Enter Information'!E312</f>
        <v>5.3385321578528613</v>
      </c>
      <c r="H101" s="34">
        <f t="shared" si="15"/>
        <v>3.1745640556336201</v>
      </c>
      <c r="I101" s="34">
        <f t="shared" si="15"/>
        <v>7.097621881869479</v>
      </c>
      <c r="J101" s="35">
        <v>0</v>
      </c>
      <c r="K101" s="35">
        <v>0</v>
      </c>
      <c r="L101" s="35">
        <f>(F101+H101)/2*'Enter Information'!C521</f>
        <v>0.63310880267530845</v>
      </c>
      <c r="M101" s="35">
        <f>(G101+I101)/2*'Enter Information'!D521</f>
        <v>1.3805374599495768</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2.4918975300140267</v>
      </c>
      <c r="S101" s="287">
        <f>(I101-M101+Q101*'Enter Information'!E312)*'Enter Information'!C$791</f>
        <v>5.6056027479849408</v>
      </c>
      <c r="T101" s="38">
        <f t="shared" si="12"/>
        <v>8.097500277998968</v>
      </c>
      <c r="AK101" s="87">
        <v>96</v>
      </c>
      <c r="AL101" s="40">
        <f t="shared" si="13"/>
        <v>8.097500277998968</v>
      </c>
      <c r="AM101" s="86">
        <f>T101*'Enter Information'!E$751*((Y$26/AJ$25)/('1'!Z$26/'1'!AK$25))+T101*(1-'Enter Information'!E$751)</f>
        <v>8.1127785904113328</v>
      </c>
      <c r="AN101" s="40">
        <f t="shared" si="14"/>
        <v>8.097500277998968</v>
      </c>
      <c r="AO101" s="86">
        <f>T101*'Enter Information'!E$751*Y$26/AJ$25+T101*(1-'Enter Information'!E$751)</f>
        <v>9.8271715921330234</v>
      </c>
      <c r="AP101" s="86">
        <f>INDEX($AL$6:$AO$106,'1'!AL101,'Enter Information'!$B$86)</f>
        <v>8.1127785904113328</v>
      </c>
    </row>
    <row r="102" spans="1:43" x14ac:dyDescent="0.4">
      <c r="A102" s="94">
        <f>'Enter Information'!E158</f>
        <v>1.8459037352126458E-2</v>
      </c>
      <c r="B102" s="89"/>
      <c r="D102" s="31">
        <v>96</v>
      </c>
      <c r="E102" s="32">
        <f>'8'!AP102</f>
        <v>5.8787166771967723</v>
      </c>
      <c r="F102" s="33">
        <f>E102*'Enter Information'!D313</f>
        <v>1.6889686220933011</v>
      </c>
      <c r="G102" s="33">
        <f>E102*'Enter Information'!E313</f>
        <v>4.1897480551034709</v>
      </c>
      <c r="H102" s="34">
        <f t="shared" si="15"/>
        <v>2.0912498233924834</v>
      </c>
      <c r="I102" s="34">
        <f t="shared" si="15"/>
        <v>5.3385321578528613</v>
      </c>
      <c r="J102" s="35">
        <v>0</v>
      </c>
      <c r="K102" s="35">
        <v>0</v>
      </c>
      <c r="L102" s="35">
        <f>(F102+H102)/2*'Enter Information'!C522</f>
        <v>0.48766708055989372</v>
      </c>
      <c r="M102" s="35">
        <f>(G102+I102)/2*'Enter Information'!D522</f>
        <v>1.1584483082912309</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1.5723132923100871</v>
      </c>
      <c r="S102" s="287">
        <f>(I102-M102+Q102*'Enter Information'!E313)*'Enter Information'!C$791</f>
        <v>4.0985732909714994</v>
      </c>
      <c r="T102" s="38">
        <f>SUM(R102:S102)</f>
        <v>5.670886583281586</v>
      </c>
      <c r="AK102" s="87">
        <v>97</v>
      </c>
      <c r="AL102" s="40">
        <f t="shared" si="13"/>
        <v>5.670886583281586</v>
      </c>
      <c r="AM102" s="86">
        <f>T102*'Enter Information'!E$751*((Y$26/AJ$25)/('1'!Z$26/'1'!AK$25))+T102*(1-'Enter Information'!E$751)</f>
        <v>5.681586376291766</v>
      </c>
      <c r="AN102" s="40">
        <f t="shared" si="14"/>
        <v>5.670886583281586</v>
      </c>
      <c r="AO102" s="86">
        <f>T102*'Enter Information'!E$751*Y$26/AJ$25+T102*(1-'Enter Information'!E$751)</f>
        <v>6.8822196505320337</v>
      </c>
      <c r="AP102" s="86">
        <f>INDEX($AL$6:$AO$106,'1'!AL102,'Enter Information'!$B$86)</f>
        <v>5.681586376291766</v>
      </c>
    </row>
    <row r="103" spans="1:43" x14ac:dyDescent="0.4">
      <c r="A103" s="94">
        <f>'Enter Information'!E159</f>
        <v>1.0598754666056363E-2</v>
      </c>
      <c r="B103" s="89"/>
      <c r="D103" s="31">
        <v>97</v>
      </c>
      <c r="E103" s="32">
        <f>'8'!AP103</f>
        <v>4.3116794388772055</v>
      </c>
      <c r="F103" s="33">
        <f>E103*'Enter Information'!D314</f>
        <v>1.1108273163451325</v>
      </c>
      <c r="G103" s="33">
        <f>E103*'Enter Information'!E314</f>
        <v>3.2008521225320727</v>
      </c>
      <c r="H103" s="34">
        <f t="shared" si="15"/>
        <v>1.6889686220933011</v>
      </c>
      <c r="I103" s="34">
        <f t="shared" si="15"/>
        <v>4.1897480551034709</v>
      </c>
      <c r="J103" s="35">
        <v>0</v>
      </c>
      <c r="K103" s="35">
        <v>0</v>
      </c>
      <c r="L103" s="35">
        <f>(F103+H103)/2*'Enter Information'!C523</f>
        <v>0.38932562421955641</v>
      </c>
      <c r="M103" s="35">
        <f>(G103+I103)/2*'Enter Information'!D523</f>
        <v>0.97696343748164249</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1.2743002941058403</v>
      </c>
      <c r="S103" s="287">
        <f>(I103-M103+Q103*'Enter Information'!E314)*'Enter Information'!C$791</f>
        <v>3.1501361449507361</v>
      </c>
      <c r="T103" s="38">
        <f>SUM(R103:S103)</f>
        <v>4.424436439056576</v>
      </c>
      <c r="AK103" s="87">
        <v>98</v>
      </c>
      <c r="AL103" s="40">
        <f t="shared" si="13"/>
        <v>4.424436439056576</v>
      </c>
      <c r="AM103" s="86">
        <f>T103*'Enter Information'!E$751*((Y$26/AJ$25)/('1'!Z$26/'1'!AK$25))+T103*(1-'Enter Information'!E$751)</f>
        <v>4.43278443780234</v>
      </c>
      <c r="AN103" s="40">
        <f t="shared" si="14"/>
        <v>4.424436439056576</v>
      </c>
      <c r="AO103" s="86">
        <f>T103*'Enter Information'!E$751*Y$26/AJ$25+T103*(1-'Enter Information'!E$751)</f>
        <v>5.369520789425593</v>
      </c>
      <c r="AP103" s="86">
        <f>INDEX($AL$6:$AO$106,'1'!AL103,'Enter Information'!$B$86)</f>
        <v>4.43278443780234</v>
      </c>
    </row>
    <row r="104" spans="1:43" x14ac:dyDescent="0.4">
      <c r="A104" s="94">
        <f>'Enter Information'!E160</f>
        <v>7.9234174867614214E-3</v>
      </c>
      <c r="B104" s="89"/>
      <c r="D104" s="31">
        <v>98</v>
      </c>
      <c r="E104" s="32">
        <f>'8'!AP104</f>
        <v>3.6210970456049987</v>
      </c>
      <c r="F104" s="33">
        <f>E104*'Enter Information'!D315</f>
        <v>0.92330761322199173</v>
      </c>
      <c r="G104" s="33">
        <f>E104*'Enter Information'!E315</f>
        <v>2.6977894323830069</v>
      </c>
      <c r="H104" s="34">
        <f t="shared" si="15"/>
        <v>1.1108273163451325</v>
      </c>
      <c r="I104" s="34">
        <f t="shared" si="15"/>
        <v>3.2008521225320727</v>
      </c>
      <c r="J104" s="35">
        <v>0</v>
      </c>
      <c r="K104" s="35">
        <v>0</v>
      </c>
      <c r="L104" s="35">
        <f>(F104+H104)/2*'Enter Information'!C524</f>
        <v>0.30567962654069963</v>
      </c>
      <c r="M104" s="35">
        <f>(G104+I104)/2*'Enter Information'!D524</f>
        <v>0.84114628573089034</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0.78944751719894912</v>
      </c>
      <c r="S104" s="287">
        <f>(I104-M104+Q104*'Enter Information'!E315)*'Enter Information'!C$791</f>
        <v>2.3136921806669331</v>
      </c>
      <c r="T104" s="38">
        <f>SUM(R104:S104)</f>
        <v>3.1031396978658821</v>
      </c>
      <c r="AK104" s="87">
        <v>99</v>
      </c>
      <c r="AL104" s="40">
        <f t="shared" si="13"/>
        <v>3.1031396978658821</v>
      </c>
      <c r="AM104" s="86">
        <f>T104*'Enter Information'!E$751*((Y$26/AJ$25)/('1'!Z$26/'1'!AK$25))+T104*(1-'Enter Information'!E$751)</f>
        <v>3.1089946822605135</v>
      </c>
      <c r="AN104" s="40">
        <f t="shared" si="14"/>
        <v>3.1031396978658821</v>
      </c>
      <c r="AO104" s="86">
        <f>T104*'Enter Information'!E$751*Y$26/AJ$25+T104*(1-'Enter Information'!E$751)</f>
        <v>3.7659876799440766</v>
      </c>
      <c r="AP104" s="86">
        <f>INDEX($AL$6:$AO$106,'1'!AL104,'Enter Information'!$B$86)</f>
        <v>3.1089946822605135</v>
      </c>
    </row>
    <row r="105" spans="1:43" x14ac:dyDescent="0.4">
      <c r="A105" s="94">
        <f>'Enter Information'!E161</f>
        <v>5.7215913126514245E-3</v>
      </c>
      <c r="B105" s="89"/>
      <c r="D105" s="31">
        <v>99</v>
      </c>
      <c r="E105" s="32">
        <f>'8'!AP105</f>
        <v>2.1655999124965573</v>
      </c>
      <c r="F105" s="33">
        <f>E105*'Enter Information'!D316</f>
        <v>0.53169211644743064</v>
      </c>
      <c r="G105" s="33">
        <f>E105*'Enter Information'!E316</f>
        <v>1.6339077960491268</v>
      </c>
      <c r="H105" s="34">
        <f t="shared" si="15"/>
        <v>0.92330761322199173</v>
      </c>
      <c r="I105" s="34">
        <f t="shared" si="15"/>
        <v>2.6977894323830069</v>
      </c>
      <c r="J105" s="35">
        <v>0</v>
      </c>
      <c r="K105" s="35">
        <v>0</v>
      </c>
      <c r="L105" s="35">
        <f>(F105+H105)/2*'Enter Information'!C525</f>
        <v>0.23672845601721504</v>
      </c>
      <c r="M105" s="35">
        <f>(G105+I105)/2*'Enter Information'!D525</f>
        <v>0.66058382733590038</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0.67319104045061828</v>
      </c>
      <c r="S105" s="287">
        <f>(I105-M105+Q105*'Enter Information'!E316)*'Enter Information'!C$791</f>
        <v>1.9974806203801723</v>
      </c>
      <c r="T105" s="38">
        <f>SUM(R105:S105)</f>
        <v>2.6706716608307906</v>
      </c>
      <c r="AK105" s="87">
        <v>100</v>
      </c>
      <c r="AL105" s="40">
        <f t="shared" si="13"/>
        <v>2.6706716608307906</v>
      </c>
      <c r="AM105" s="86">
        <f>T105*'Enter Information'!E$751*((Y$26/AJ$25)/('1'!Z$26/'1'!AK$25))+T105*(1-'Enter Information'!E$751)</f>
        <v>2.6757106672629223</v>
      </c>
      <c r="AN105" s="40">
        <f t="shared" si="14"/>
        <v>2.6706716608307906</v>
      </c>
      <c r="AO105" s="86">
        <f>T105*'Enter Information'!E$751*Y$26/AJ$25+T105*(1-'Enter Information'!E$751)</f>
        <v>3.2411420532506234</v>
      </c>
      <c r="AP105" s="86">
        <f>INDEX($AL$6:$AO$106,'1'!AL105,'Enter Information'!$B$86)</f>
        <v>2.6757106672629223</v>
      </c>
    </row>
    <row r="106" spans="1:43" x14ac:dyDescent="0.4">
      <c r="A106" s="94">
        <f>'Enter Information'!E162</f>
        <v>9.2729238515385157E-3</v>
      </c>
      <c r="B106" s="89"/>
      <c r="D106" s="31">
        <v>100</v>
      </c>
      <c r="E106" s="32">
        <f>'8'!AP106</f>
        <v>1.6696728330840473</v>
      </c>
      <c r="F106" s="33">
        <f>E106*'Enter Information'!D317</f>
        <v>0.38935349469364167</v>
      </c>
      <c r="G106" s="33">
        <f>E106*'Enter Information'!E317</f>
        <v>1.2803193383904057</v>
      </c>
      <c r="H106" s="34">
        <f t="shared" si="15"/>
        <v>0.53169211644743064</v>
      </c>
      <c r="I106" s="34">
        <f t="shared" si="15"/>
        <v>1.6339077960491268</v>
      </c>
      <c r="J106" s="35">
        <v>0</v>
      </c>
      <c r="K106" s="35">
        <v>0</v>
      </c>
      <c r="L106" s="35">
        <f>(F106+H106)/2*'Enter Information'!C526</f>
        <v>0.16106785124829504</v>
      </c>
      <c r="M106" s="35">
        <f>(G106+I106)/2*'Enter Information'!D526</f>
        <v>0.47294992164819172</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0.36339718747278649</v>
      </c>
      <c r="S106" s="287">
        <f>(I106-M106+Q106*'Enter Information'!E317)*'Enter Information'!C$791</f>
        <v>1.1383194948258564</v>
      </c>
      <c r="T106" s="38">
        <f>SUM(R106:S106)</f>
        <v>1.501716682298643</v>
      </c>
      <c r="AK106" s="87">
        <v>101</v>
      </c>
      <c r="AL106" s="40">
        <f t="shared" si="13"/>
        <v>1.501716682298643</v>
      </c>
      <c r="AM106" s="86">
        <f>T106*'Enter Information'!E$751*((Y$26/AJ$25)/('1'!Z$26/'1'!AK$25))+T106*(1-'Enter Information'!E$751)</f>
        <v>1.5045501118558309</v>
      </c>
      <c r="AN106" s="40">
        <f t="shared" si="14"/>
        <v>1.501716682298643</v>
      </c>
      <c r="AO106" s="86">
        <f>T106*'Enter Information'!E$751*Y$26/AJ$25+T106*(1-'Enter Information'!E$751)</f>
        <v>1.8224917583286999</v>
      </c>
      <c r="AP106" s="86">
        <f>INDEX($AL$6:$AO$108,'1'!AL106,'Enter Information'!$B$86)</f>
        <v>1.5045501118558309</v>
      </c>
    </row>
    <row r="107" spans="1:43" x14ac:dyDescent="0.4">
      <c r="A107" s="95">
        <f>SUM(A91:A106)</f>
        <v>0.99999999999999989</v>
      </c>
      <c r="D107" s="72"/>
      <c r="E107" s="81">
        <f>SUM(E6:E106)</f>
        <v>7427.1884034993018</v>
      </c>
      <c r="F107" s="81"/>
      <c r="G107" s="81"/>
      <c r="H107" s="73"/>
      <c r="J107" s="74"/>
      <c r="K107" s="74"/>
      <c r="L107" s="75"/>
      <c r="N107" s="76"/>
      <c r="Q107" s="77"/>
      <c r="R107" s="75"/>
      <c r="S107" s="75"/>
      <c r="AK107" s="87">
        <v>102</v>
      </c>
      <c r="AL107" s="84">
        <f>SUM(AL6:AL106)</f>
        <v>7396.0587936718775</v>
      </c>
      <c r="AM107" s="84">
        <f>SUM(AM6:AM106)</f>
        <v>7414.7011467613447</v>
      </c>
      <c r="AN107" s="84">
        <f>SUM(AN6:AN106)</f>
        <v>7396.0587936718775</v>
      </c>
      <c r="AO107" s="84">
        <f>SUM(AO6:AO106)</f>
        <v>9506.5761398624181</v>
      </c>
      <c r="AP107" s="84">
        <f>INDEX($AL$6:$AO$108,AK107,'Enter Information'!$B$86)</f>
        <v>7414.7011467613447</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2576.662824571983</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Information'!H8+9</f>
        <v>2027</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Information'!J603</f>
        <v>0</v>
      </c>
      <c r="O3" s="82">
        <f>'Enter Information'!K603</f>
        <v>0</v>
      </c>
      <c r="P3" s="82">
        <f>'Enter Information'!L603</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'9'!AP6</f>
        <v>88.325625145448612</v>
      </c>
      <c r="F6" s="33">
        <f>E6*'Enter Information'!D217</f>
        <v>45.321828722515448</v>
      </c>
      <c r="G6" s="33">
        <f>E6*'Enter Information'!E217</f>
        <v>43.003796422933164</v>
      </c>
      <c r="H6" s="34">
        <f>SUM($J6:$J106)</f>
        <v>48.852337750848754</v>
      </c>
      <c r="I6" s="34">
        <f>SUM($K6:$K106)</f>
        <v>46.353733876987135</v>
      </c>
      <c r="J6" s="35">
        <v>0</v>
      </c>
      <c r="K6" s="35">
        <v>0</v>
      </c>
      <c r="L6" s="35">
        <f>(F6+H6)/2*'Enter Information'!C426</f>
        <v>0.121013803918273</v>
      </c>
      <c r="M6" s="35">
        <f>(G6+I6)/2*'Enter Information'!D426</f>
        <v>0.10588867340540556</v>
      </c>
      <c r="N6" s="36">
        <f>'Enter Information'!O$594/5</f>
        <v>116.6</v>
      </c>
      <c r="O6" s="36">
        <f>'Enter Information'!P$594/5</f>
        <v>410.4</v>
      </c>
      <c r="P6" s="36">
        <f>'Enter Information'!Q$594/5</f>
        <v>1467.6</v>
      </c>
      <c r="Q6" s="37">
        <f t="shared" ref="Q6:Q37" si="0">N$3/N$5*N6+O$3/O$5*O6+P$3/P$5*P6</f>
        <v>0</v>
      </c>
      <c r="R6" s="287">
        <f>(H6-L6+Q6*'Enter Information'!D217)*'Enter Information'!C$774</f>
        <v>46.638667468641337</v>
      </c>
      <c r="S6" s="287">
        <f>(I6-M6+Q6*'Enter Information'!E217)*'Enter Information'!C$774</f>
        <v>44.261836102380514</v>
      </c>
      <c r="T6" s="38">
        <f>SUM(R6:S6)</f>
        <v>90.900503571021858</v>
      </c>
      <c r="V6" s="30" t="s">
        <v>646</v>
      </c>
      <c r="W6" s="38">
        <f>SUM(R6:R10)</f>
        <v>203.84702147561578</v>
      </c>
      <c r="X6" s="38">
        <f>SUM(S6:S10)</f>
        <v>193.38688995887119</v>
      </c>
      <c r="Y6" s="38">
        <f>SUM(T6:T10)*Z7</f>
        <v>395.43960579661029</v>
      </c>
      <c r="Z6" s="619">
        <f>'Enter Information'!U11</f>
        <v>0.95705726196628493</v>
      </c>
      <c r="AA6"/>
      <c r="AB6"/>
      <c r="AD6" s="39" t="s">
        <v>776</v>
      </c>
      <c r="AE6" s="38">
        <f>$Y6*'Enter Information'!$E734*'Enter Information'!P691</f>
        <v>0</v>
      </c>
      <c r="AF6" s="38">
        <f>$Y6*'Enter Information'!$E734*'Enter Information'!Q691</f>
        <v>318.0626659444755</v>
      </c>
      <c r="AG6" s="38">
        <f>$Y6*'Enter Information'!$E734*'Enter Information'!R691</f>
        <v>50.185046141039571</v>
      </c>
      <c r="AH6" s="38">
        <f>$Y6*'Enter Information'!$E734*'Enter Information'!S691</f>
        <v>0</v>
      </c>
      <c r="AI6" s="38">
        <f>$Y6*'Enter Information'!$E734*'Enter Information'!T691</f>
        <v>25.241883326891926</v>
      </c>
      <c r="AJ6" s="38">
        <f>SUM(AE6:AI6)</f>
        <v>393.48959541240697</v>
      </c>
      <c r="AK6" s="87">
        <v>1</v>
      </c>
      <c r="AL6" s="86">
        <f>T6</f>
        <v>90.900503571021858</v>
      </c>
      <c r="AM6" s="86">
        <f>T6*'Enter Information'!E$734*((Y$26/AJ$25)/('1'!Z$26/'1'!AK$25))+T6*(1-'Enter Information'!E$734)</f>
        <v>91.172411287838457</v>
      </c>
      <c r="AN6" s="86">
        <f>T6</f>
        <v>90.900503571021858</v>
      </c>
      <c r="AO6" s="86">
        <f>T6*'Enter Information'!E$734*Y$26/AJ$25+T6*(1-'Enter Information'!E$734)</f>
        <v>117.65765021810724</v>
      </c>
      <c r="AP6" s="86">
        <f>INDEX($AL$6:$AO$106,'1'!AL6,'Enter Information'!$B$86)</f>
        <v>91.172411287838457</v>
      </c>
      <c r="AQ6" s="41"/>
      <c r="AR6" s="42" t="s">
        <v>770</v>
      </c>
      <c r="AS6" s="43">
        <f>AE27*AP108/100</f>
        <v>702.16807406370674</v>
      </c>
    </row>
    <row r="7" spans="1:67" x14ac:dyDescent="0.4">
      <c r="A7" s="1"/>
      <c r="B7" s="1"/>
      <c r="D7" s="31">
        <v>1</v>
      </c>
      <c r="E7" s="32">
        <f>'9'!AP7</f>
        <v>82.232760035070129</v>
      </c>
      <c r="F7" s="33">
        <f>E7*'Enter Information'!D218</f>
        <v>42.281394515859013</v>
      </c>
      <c r="G7" s="33">
        <f>E7*'Enter Information'!E218</f>
        <v>39.951365519211116</v>
      </c>
      <c r="H7" s="34">
        <f>F6</f>
        <v>45.321828722515448</v>
      </c>
      <c r="I7" s="34">
        <f t="shared" ref="I7:I70" si="1">G6</f>
        <v>43.003796422933164</v>
      </c>
      <c r="J7" s="35">
        <v>0</v>
      </c>
      <c r="K7" s="35">
        <v>0</v>
      </c>
      <c r="L7" s="35">
        <f>(F7+H7)/2*'Enter Information'!C427</f>
        <v>8.3223062076455741E-3</v>
      </c>
      <c r="M7" s="35">
        <f>(G7+I7)/2*'Enter Information'!D427</f>
        <v>7.0511887650822648E-3</v>
      </c>
      <c r="N7" s="36">
        <f>'Enter Information'!O$594/5</f>
        <v>116.6</v>
      </c>
      <c r="O7" s="36">
        <f>'Enter Information'!P$594/5</f>
        <v>410.4</v>
      </c>
      <c r="P7" s="36">
        <f>'Enter Information'!Q$594/5</f>
        <v>1467.6</v>
      </c>
      <c r="Q7" s="37">
        <f t="shared" si="0"/>
        <v>0</v>
      </c>
      <c r="R7" s="287">
        <f>(H7-L7+Q7*'Enter Information'!D218)*'Enter Information'!C$774</f>
        <v>43.367620380883231</v>
      </c>
      <c r="S7" s="287">
        <f>(I7-M7+Q7*'Enter Information'!E218)*'Enter Information'!C$774</f>
        <v>41.150347267274817</v>
      </c>
      <c r="T7" s="38">
        <f t="shared" ref="T7:T70" si="2">SUM(R7:S7)</f>
        <v>84.517967648158049</v>
      </c>
      <c r="V7" s="44" t="s">
        <v>647</v>
      </c>
      <c r="W7" s="38">
        <f>SUM(R11:R15)</f>
        <v>177.18966729561342</v>
      </c>
      <c r="X7" s="38">
        <f>SUM(S11:S15)</f>
        <v>168.21900504189477</v>
      </c>
      <c r="Y7" s="38">
        <f>SUM(T11:T15)*Z8</f>
        <v>344.88660643610609</v>
      </c>
      <c r="Z7" s="619">
        <f>'Enter Information'!U12</f>
        <v>0.99548299984913891</v>
      </c>
      <c r="AA7"/>
      <c r="AB7"/>
      <c r="AD7" s="39" t="s">
        <v>777</v>
      </c>
      <c r="AE7" s="38">
        <f>$Y7*'Enter Information'!$E735*'Enter Information'!P692</f>
        <v>0</v>
      </c>
      <c r="AF7" s="38">
        <f>$Y7*'Enter Information'!$E735*'Enter Information'!Q692</f>
        <v>262.92371042793252</v>
      </c>
      <c r="AG7" s="38">
        <f>$Y7*'Enter Information'!$E735*'Enter Information'!R692</f>
        <v>60.862328492520973</v>
      </c>
      <c r="AH7" s="38">
        <f>$Y7*'Enter Information'!$E735*'Enter Information'!S692</f>
        <v>0</v>
      </c>
      <c r="AI7" s="38">
        <f>$Y7*'Enter Information'!$E735*'Enter Information'!T692</f>
        <v>20.868190240120104</v>
      </c>
      <c r="AJ7" s="38">
        <f t="shared" ref="AJ7:AJ22" si="3">SUM(AE7:AI7)</f>
        <v>344.65422916057361</v>
      </c>
      <c r="AK7" s="87">
        <v>2</v>
      </c>
      <c r="AL7" s="40">
        <f t="shared" ref="AL7:AL70" si="4">T7</f>
        <v>84.517967648158049</v>
      </c>
      <c r="AM7" s="86">
        <f>T7*'Enter Information'!E$734*((Y$26/AJ$25)/('1'!Z$26/'1'!AK$25))+T7*(1-'Enter Information'!E$734)</f>
        <v>84.770783493069558</v>
      </c>
      <c r="AN7" s="40">
        <f t="shared" ref="AN7:AN70" si="5">T7</f>
        <v>84.517967648158049</v>
      </c>
      <c r="AO7" s="86">
        <f>T7*'Enter Information'!E$734*Y$26/AJ$25+T7*(1-'Enter Information'!E$734)</f>
        <v>109.39637388172169</v>
      </c>
      <c r="AP7" s="86">
        <f>INDEX($AL$6:$AO$106,'1'!AL7,'Enter Information'!$B$86)</f>
        <v>84.770783493069558</v>
      </c>
      <c r="AQ7" s="41"/>
      <c r="AR7" s="42" t="s">
        <v>774</v>
      </c>
      <c r="AS7" s="43">
        <f>AF27*AP108/100</f>
        <v>817.23668250203684</v>
      </c>
    </row>
    <row r="8" spans="1:67" x14ac:dyDescent="0.4">
      <c r="A8" s="1"/>
      <c r="B8" s="1"/>
      <c r="D8" s="31">
        <v>2</v>
      </c>
      <c r="E8" s="32">
        <f>'9'!AP8</f>
        <v>76.990936262420348</v>
      </c>
      <c r="F8" s="33">
        <f>E8*'Enter Information'!D219</f>
        <v>39.453473240695025</v>
      </c>
      <c r="G8" s="33">
        <f>E8*'Enter Information'!E219</f>
        <v>37.537463021725323</v>
      </c>
      <c r="H8" s="34">
        <f t="shared" ref="H8:I71" si="6">F7</f>
        <v>42.281394515859013</v>
      </c>
      <c r="I8" s="34">
        <f t="shared" si="1"/>
        <v>39.951365519211116</v>
      </c>
      <c r="J8" s="35">
        <v>0</v>
      </c>
      <c r="K8" s="35">
        <v>0</v>
      </c>
      <c r="L8" s="35">
        <f>(F8+H8)/2*'Enter Information'!C428</f>
        <v>4.9040920653932426E-3</v>
      </c>
      <c r="M8" s="35">
        <f>(G8+I8)/2*'Enter Information'!D428</f>
        <v>3.8744414270468221E-3</v>
      </c>
      <c r="N8" s="36">
        <f>'Enter Information'!O$594/5</f>
        <v>116.6</v>
      </c>
      <c r="O8" s="36">
        <f>'Enter Information'!P$594/5</f>
        <v>410.4</v>
      </c>
      <c r="P8" s="36">
        <f>'Enter Information'!Q$594/5</f>
        <v>1467.6</v>
      </c>
      <c r="Q8" s="37">
        <f t="shared" si="0"/>
        <v>0</v>
      </c>
      <c r="R8" s="287">
        <f>(H8-L8+Q8*'Enter Information'!D219)*'Enter Information'!C$774</f>
        <v>40.461022170539785</v>
      </c>
      <c r="S8" s="287">
        <f>(I8-M8+Q8*'Enter Information'!E219)*'Enter Information'!C$774</f>
        <v>38.23203643332662</v>
      </c>
      <c r="T8" s="38">
        <f t="shared" si="2"/>
        <v>78.693058603866405</v>
      </c>
      <c r="V8" s="45" t="s">
        <v>648</v>
      </c>
      <c r="W8" s="38">
        <f>SUM(R16:R20)</f>
        <v>160.34168729878263</v>
      </c>
      <c r="X8" s="38">
        <f>SUM(S16:S20)</f>
        <v>152.00687590315349</v>
      </c>
      <c r="Y8" s="38">
        <f>SUM(T16:T20)*Z9</f>
        <v>313.01420027464076</v>
      </c>
      <c r="Z8" s="619">
        <f>'Enter Information'!U13</f>
        <v>0.99848855589563212</v>
      </c>
      <c r="AA8"/>
      <c r="AB8"/>
      <c r="AD8" s="39" t="s">
        <v>778</v>
      </c>
      <c r="AE8" s="38">
        <f>$Y8*'Enter Information'!$E736*'Enter Information'!P693</f>
        <v>0</v>
      </c>
      <c r="AF8" s="38">
        <f>$Y8*'Enter Information'!$E736*'Enter Information'!Q693</f>
        <v>219.43743210044317</v>
      </c>
      <c r="AG8" s="38">
        <f>$Y8*'Enter Information'!$E736*'Enter Information'!R693</f>
        <v>72.675542238652426</v>
      </c>
      <c r="AH8" s="38">
        <f>$Y8*'Enter Information'!$E736*'Enter Information'!S693</f>
        <v>0</v>
      </c>
      <c r="AI8" s="38">
        <f>$Y8*'Enter Information'!$E736*'Enter Information'!T693</f>
        <v>19.598755881777205</v>
      </c>
      <c r="AJ8" s="38">
        <f t="shared" si="3"/>
        <v>311.71173022087282</v>
      </c>
      <c r="AK8" s="87">
        <v>3</v>
      </c>
      <c r="AL8" s="40">
        <f t="shared" si="4"/>
        <v>78.693058603866405</v>
      </c>
      <c r="AM8" s="86">
        <f>T8*'Enter Information'!E$734*((Y$26/AJ$25)/('1'!Z$26/'1'!AK$25))+T8*(1-'Enter Information'!E$734)</f>
        <v>78.928450587999635</v>
      </c>
      <c r="AN8" s="40">
        <f t="shared" si="5"/>
        <v>78.693058603866405</v>
      </c>
      <c r="AO8" s="86">
        <f>T8*'Enter Information'!E$734*Y$26/AJ$25+T8*(1-'Enter Information'!E$734)</f>
        <v>101.85686547459734</v>
      </c>
      <c r="AP8" s="86">
        <f>INDEX($AL$6:$AO$106,'1'!AL8,'Enter Information'!$B$86)</f>
        <v>78.928450587999635</v>
      </c>
      <c r="AQ8" s="41"/>
      <c r="AR8" s="42" t="s">
        <v>771</v>
      </c>
      <c r="AS8" s="43">
        <f>AG27*AP108/100</f>
        <v>296.46115488205419</v>
      </c>
    </row>
    <row r="9" spans="1:67" x14ac:dyDescent="0.4">
      <c r="A9" s="1"/>
      <c r="B9" s="1"/>
      <c r="D9" s="31">
        <v>3</v>
      </c>
      <c r="E9" s="32">
        <f>'9'!AP9</f>
        <v>72.566470216497379</v>
      </c>
      <c r="F9" s="33">
        <f>E9*'Enter Information'!D220</f>
        <v>37.22661066748045</v>
      </c>
      <c r="G9" s="33">
        <f>E9*'Enter Information'!E220</f>
        <v>35.339859549016928</v>
      </c>
      <c r="H9" s="34">
        <f t="shared" si="6"/>
        <v>39.453473240695025</v>
      </c>
      <c r="I9" s="34">
        <f t="shared" si="1"/>
        <v>37.537463021725323</v>
      </c>
      <c r="J9" s="35">
        <v>0</v>
      </c>
      <c r="K9" s="35">
        <v>0</v>
      </c>
      <c r="L9" s="35">
        <f>(F9+H9)/2*'Enter Information'!C429</f>
        <v>4.2174046149496512E-3</v>
      </c>
      <c r="M9" s="35">
        <f>(G9+I9)/2*'Enter Information'!D429</f>
        <v>2.9150929028296901E-3</v>
      </c>
      <c r="N9" s="36">
        <f>'Enter Information'!O$594/5</f>
        <v>116.6</v>
      </c>
      <c r="O9" s="36">
        <f>'Enter Information'!P$594/5</f>
        <v>410.4</v>
      </c>
      <c r="P9" s="36">
        <f>'Enter Information'!Q$594/5</f>
        <v>1467.6</v>
      </c>
      <c r="Q9" s="37">
        <f t="shared" si="0"/>
        <v>0</v>
      </c>
      <c r="R9" s="287">
        <f>(H9-L9+Q9*'Enter Information'!D220)*'Enter Information'!C$774</f>
        <v>37.755196777086283</v>
      </c>
      <c r="S9" s="287">
        <f>(I9-M9+Q9*'Enter Information'!E220)*'Enter Information'!C$774</f>
        <v>35.922711669901148</v>
      </c>
      <c r="T9" s="38">
        <f t="shared" si="2"/>
        <v>73.677908446987431</v>
      </c>
      <c r="V9" s="30" t="s">
        <v>649</v>
      </c>
      <c r="W9" s="38">
        <f>SUM(R21:R25)</f>
        <v>205.71986353531216</v>
      </c>
      <c r="X9" s="38">
        <f>SUM(S21:S25)</f>
        <v>197.99420717906995</v>
      </c>
      <c r="Y9" s="38">
        <f>SUM(T21:T25)*Z10</f>
        <v>406.52794770502828</v>
      </c>
      <c r="Z9" s="619">
        <f>'Enter Information'!U14</f>
        <v>1.002131071345042</v>
      </c>
      <c r="AA9"/>
      <c r="AB9"/>
      <c r="AD9" s="39" t="s">
        <v>779</v>
      </c>
      <c r="AE9" s="38">
        <f>$Y9*'Enter Information'!$E737*'Enter Information'!P694</f>
        <v>6.0348722204435408</v>
      </c>
      <c r="AF9" s="38">
        <f>$Y9*'Enter Information'!$E737*'Enter Information'!Q694</f>
        <v>240.91033703361848</v>
      </c>
      <c r="AG9" s="38">
        <f>$Y9*'Enter Information'!$E737*'Enter Information'!R694</f>
        <v>93.298243524813287</v>
      </c>
      <c r="AH9" s="38">
        <f>$Y9*'Enter Information'!$E737*'Enter Information'!S694</f>
        <v>8.413580978866543</v>
      </c>
      <c r="AI9" s="38">
        <f>$Y9*'Enter Information'!$E737*'Enter Information'!T694</f>
        <v>54.313849983991872</v>
      </c>
      <c r="AJ9" s="38">
        <f t="shared" si="3"/>
        <v>402.9708837417337</v>
      </c>
      <c r="AK9" s="87">
        <v>4</v>
      </c>
      <c r="AL9" s="40">
        <f t="shared" si="4"/>
        <v>73.677908446987431</v>
      </c>
      <c r="AM9" s="86">
        <f>T9*'Enter Information'!E$734*((Y$26/AJ$25)/('1'!Z$26/'1'!AK$25))+T9*(1-'Enter Information'!E$734)</f>
        <v>73.898298775738368</v>
      </c>
      <c r="AN9" s="40">
        <f t="shared" si="5"/>
        <v>73.677908446987431</v>
      </c>
      <c r="AO9" s="86">
        <f>T9*'Enter Information'!E$734*Y$26/AJ$25+T9*(1-'Enter Information'!E$734)</f>
        <v>95.365473680619857</v>
      </c>
      <c r="AP9" s="86">
        <f>INDEX($AL$6:$AO$106,'1'!AL9,'Enter Information'!$B$86)</f>
        <v>73.898298775738368</v>
      </c>
      <c r="AQ9" s="41"/>
      <c r="AR9" s="42" t="s">
        <v>772</v>
      </c>
      <c r="AS9" s="43">
        <f>AH27*AP108/100</f>
        <v>45.696560218947745</v>
      </c>
    </row>
    <row r="10" spans="1:67" ht="12.75" customHeight="1" x14ac:dyDescent="0.4">
      <c r="A10" s="1"/>
      <c r="B10" s="1"/>
      <c r="D10" s="31">
        <v>4</v>
      </c>
      <c r="E10" s="32">
        <f>'9'!AP10</f>
        <v>69.210737982984895</v>
      </c>
      <c r="F10" s="33">
        <f>E10*'Enter Information'!D221</f>
        <v>35.567345912014289</v>
      </c>
      <c r="G10" s="33">
        <f>E10*'Enter Information'!E221</f>
        <v>33.643392070970606</v>
      </c>
      <c r="H10" s="34">
        <f t="shared" si="6"/>
        <v>37.22661066748045</v>
      </c>
      <c r="I10" s="34">
        <f t="shared" si="1"/>
        <v>35.339859549016928</v>
      </c>
      <c r="J10" s="35">
        <v>0</v>
      </c>
      <c r="K10" s="35">
        <v>0</v>
      </c>
      <c r="L10" s="35">
        <f>(F10+H10)/2*'Enter Information'!C430</f>
        <v>3.6396978289747368E-3</v>
      </c>
      <c r="M10" s="35">
        <f>(G10+I10)/2*'Enter Information'!D430</f>
        <v>2.4144138066995633E-3</v>
      </c>
      <c r="N10" s="36">
        <f>'Enter Information'!O$594/5</f>
        <v>116.6</v>
      </c>
      <c r="O10" s="36">
        <f>'Enter Information'!P$594/5</f>
        <v>410.4</v>
      </c>
      <c r="P10" s="36">
        <f>'Enter Information'!Q$594/5</f>
        <v>1467.6</v>
      </c>
      <c r="Q10" s="37">
        <f t="shared" si="0"/>
        <v>0</v>
      </c>
      <c r="R10" s="287">
        <f>(H10-L10+Q10*'Enter Information'!D221)*'Enter Information'!C$774</f>
        <v>35.624514678465154</v>
      </c>
      <c r="S10" s="287">
        <f>(I10-M10+Q10*'Enter Information'!E221)*'Enter Information'!C$774</f>
        <v>33.819958485988117</v>
      </c>
      <c r="T10" s="38">
        <f t="shared" si="2"/>
        <v>69.444473164453271</v>
      </c>
      <c r="V10" s="30" t="s">
        <v>650</v>
      </c>
      <c r="W10" s="38">
        <f>SUM(R26:R30)</f>
        <v>240.5765803564355</v>
      </c>
      <c r="X10" s="38">
        <f>SUM(S26:S30)</f>
        <v>234.94035892425961</v>
      </c>
      <c r="Y10" s="38">
        <f>SUM(T26:T30)*Z11</f>
        <v>471.38630592956315</v>
      </c>
      <c r="Z10" s="619">
        <f>'Enter Information'!U15</f>
        <v>1.0069699750263026</v>
      </c>
      <c r="AA10"/>
      <c r="AB10"/>
      <c r="AD10" s="39" t="s">
        <v>780</v>
      </c>
      <c r="AE10" s="38">
        <f>$Y10*'Enter Information'!$E738*'Enter Information'!P695</f>
        <v>47.861939159605015</v>
      </c>
      <c r="AF10" s="38">
        <f>$Y10*'Enter Information'!$E738*'Enter Information'!Q695</f>
        <v>193.4420041034036</v>
      </c>
      <c r="AG10" s="38">
        <f>$Y10*'Enter Information'!$E738*'Enter Information'!R695</f>
        <v>74.669227198518399</v>
      </c>
      <c r="AH10" s="38">
        <f>$Y10*'Enter Information'!$E738*'Enter Information'!S695</f>
        <v>18.10163083600446</v>
      </c>
      <c r="AI10" s="38">
        <f>$Y10*'Enter Information'!$E738*'Enter Information'!T695</f>
        <v>134.68840571196537</v>
      </c>
      <c r="AJ10" s="38">
        <f t="shared" si="3"/>
        <v>468.76320700949691</v>
      </c>
      <c r="AK10" s="87">
        <v>5</v>
      </c>
      <c r="AL10" s="40">
        <f t="shared" si="4"/>
        <v>69.444473164453271</v>
      </c>
      <c r="AM10" s="86">
        <f>T10*'Enter Information'!E$734*((Y$26/AJ$25)/('1'!Z$26/'1'!AK$25))+T10*(1-'Enter Information'!E$734)</f>
        <v>69.65220015607467</v>
      </c>
      <c r="AN10" s="40">
        <f t="shared" si="5"/>
        <v>69.444473164453271</v>
      </c>
      <c r="AO10" s="86">
        <f>T10*'Enter Information'!E$734*Y$26/AJ$25+T10*(1-'Enter Information'!E$734)</f>
        <v>89.885899551481742</v>
      </c>
      <c r="AP10" s="86">
        <f>INDEX($AL$6:$AO$106,'1'!AL10,'Enter Information'!$B$86)</f>
        <v>69.65220015607467</v>
      </c>
      <c r="AQ10" s="41"/>
      <c r="AR10" s="42" t="s">
        <v>946</v>
      </c>
      <c r="AS10" s="43">
        <f>AI27*AP108/100</f>
        <v>1475.9924668584613</v>
      </c>
    </row>
    <row r="11" spans="1:67" x14ac:dyDescent="0.4">
      <c r="A11" s="1"/>
      <c r="B11" s="1"/>
      <c r="D11" s="31">
        <v>5</v>
      </c>
      <c r="E11" s="32">
        <f>'9'!AP11</f>
        <v>69.014916455816802</v>
      </c>
      <c r="F11" s="33">
        <f>E11*'Enter Information'!D222</f>
        <v>35.548932697247359</v>
      </c>
      <c r="G11" s="33">
        <f>E11*'Enter Information'!E222</f>
        <v>33.465983758569443</v>
      </c>
      <c r="H11" s="34">
        <f t="shared" si="6"/>
        <v>35.567345912014289</v>
      </c>
      <c r="I11" s="34">
        <f t="shared" si="1"/>
        <v>33.643392070970606</v>
      </c>
      <c r="J11" s="35">
        <v>0</v>
      </c>
      <c r="K11" s="35">
        <v>0</v>
      </c>
      <c r="L11" s="35">
        <f>(F11+H11)/2*'Enter Information'!C431</f>
        <v>3.2002325374167746E-3</v>
      </c>
      <c r="M11" s="35">
        <f>(G11+I11)/2*'Enter Information'!D431</f>
        <v>2.0132812748862019E-3</v>
      </c>
      <c r="N11" s="36">
        <f>'Enter Information'!O$595/5</f>
        <v>73.2</v>
      </c>
      <c r="O11" s="36">
        <f>'Enter Information'!P$595/5</f>
        <v>267</v>
      </c>
      <c r="P11" s="36">
        <f>'Enter Information'!Q$595/5</f>
        <v>1379</v>
      </c>
      <c r="Q11" s="37">
        <f t="shared" si="0"/>
        <v>0</v>
      </c>
      <c r="R11" s="287">
        <f>(H11-L11+Q11*'Enter Information'!D222)*'Enter Information'!C$775</f>
        <v>35.403502428077431</v>
      </c>
      <c r="S11" s="287">
        <f>(I11-M11+Q11*'Enter Information'!E222)*'Enter Information'!C$775</f>
        <v>33.489420676627489</v>
      </c>
      <c r="T11" s="38">
        <f t="shared" si="2"/>
        <v>68.89292310470492</v>
      </c>
      <c r="V11" s="30" t="s">
        <v>651</v>
      </c>
      <c r="W11" s="38">
        <f>SUM(R31:R35)</f>
        <v>209.20207209683932</v>
      </c>
      <c r="X11" s="38">
        <f>SUM(S31:S35)</f>
        <v>213.70778792754257</v>
      </c>
      <c r="Y11" s="38">
        <f>SUM(T31:T35)*Z12</f>
        <v>427.97541405143818</v>
      </c>
      <c r="Z11" s="619">
        <f>'Enter Information'!U16</f>
        <v>0.99131338337309216</v>
      </c>
      <c r="AA11"/>
      <c r="AB11"/>
      <c r="AD11" s="39" t="s">
        <v>781</v>
      </c>
      <c r="AE11" s="38">
        <f>$Y11*'Enter Information'!$E739*'Enter Information'!P696</f>
        <v>100.29637150798604</v>
      </c>
      <c r="AF11" s="38">
        <f>$Y11*'Enter Information'!$E739*'Enter Information'!Q696</f>
        <v>152.68387876420138</v>
      </c>
      <c r="AG11" s="38">
        <f>$Y11*'Enter Information'!$E739*'Enter Information'!R696</f>
        <v>40.749343392552817</v>
      </c>
      <c r="AH11" s="38">
        <f>$Y11*'Enter Information'!$E739*'Enter Information'!S696</f>
        <v>12.647435526635975</v>
      </c>
      <c r="AI11" s="38">
        <f>$Y11*'Enter Information'!$E739*'Enter Information'!T696</f>
        <v>119.31483440714187</v>
      </c>
      <c r="AJ11" s="38">
        <f t="shared" si="3"/>
        <v>425.69186359851813</v>
      </c>
      <c r="AK11" s="87">
        <v>6</v>
      </c>
      <c r="AL11" s="40">
        <f t="shared" si="4"/>
        <v>68.89292310470492</v>
      </c>
      <c r="AM11" s="86">
        <f>T11*'Enter Information'!E$735*((Y$26/AJ$25)/('1'!Z$26/'1'!AK$25))+T11*(1-'Enter Information'!E$735)</f>
        <v>69.09988197750279</v>
      </c>
      <c r="AN11" s="40">
        <f t="shared" si="5"/>
        <v>68.89292310470492</v>
      </c>
      <c r="AO11" s="86">
        <f>T11*'Enter Information'!E$735*Y$26/AJ$25+T11*(1-'Enter Information'!E$735)</f>
        <v>89.258762567448201</v>
      </c>
      <c r="AP11" s="86">
        <f>INDEX($AL$6:$AO$106,'1'!AL11,'Enter Information'!$B$86)</f>
        <v>69.09988197750279</v>
      </c>
      <c r="AQ11" s="41"/>
      <c r="AR11" s="42" t="s">
        <v>951</v>
      </c>
      <c r="AS11" s="43">
        <f>SUM(AS6:AS10)</f>
        <v>3337.554938525207</v>
      </c>
    </row>
    <row r="12" spans="1:67" ht="12.75" customHeight="1" x14ac:dyDescent="0.4">
      <c r="A12" s="1"/>
      <c r="B12" s="1"/>
      <c r="D12" s="31">
        <v>6</v>
      </c>
      <c r="E12" s="32">
        <f>'9'!AP12</f>
        <v>69.231633522936548</v>
      </c>
      <c r="F12" s="33">
        <f>E12*'Enter Information'!D223</f>
        <v>35.318340709619491</v>
      </c>
      <c r="G12" s="33">
        <f>E12*'Enter Information'!E223</f>
        <v>33.913292813317057</v>
      </c>
      <c r="H12" s="34">
        <f t="shared" si="6"/>
        <v>35.548932697247359</v>
      </c>
      <c r="I12" s="34">
        <f t="shared" si="1"/>
        <v>33.465983758569443</v>
      </c>
      <c r="J12" s="35">
        <v>0</v>
      </c>
      <c r="K12" s="35">
        <v>0</v>
      </c>
      <c r="L12" s="35">
        <f>(F12+H12)/2*'Enter Information'!C432</f>
        <v>2.8346909362746741E-3</v>
      </c>
      <c r="M12" s="35">
        <f>(G12+I12)/2*'Enter Information'!D432</f>
        <v>2.0213782971565948E-3</v>
      </c>
      <c r="N12" s="36">
        <f>'Enter Information'!O$595/5</f>
        <v>73.2</v>
      </c>
      <c r="O12" s="36">
        <f>'Enter Information'!P$595/5</f>
        <v>267</v>
      </c>
      <c r="P12" s="36">
        <f>'Enter Information'!Q$595/5</f>
        <v>1379</v>
      </c>
      <c r="Q12" s="37">
        <f t="shared" si="0"/>
        <v>0</v>
      </c>
      <c r="R12" s="287">
        <f>(H12-L12+Q12*'Enter Information'!D223)*'Enter Information'!C$775</f>
        <v>35.385536276254051</v>
      </c>
      <c r="S12" s="287">
        <f>(I12-M12+Q12*'Enter Information'!E223)*'Enter Information'!C$775</f>
        <v>33.312805657152182</v>
      </c>
      <c r="T12" s="38">
        <f t="shared" si="2"/>
        <v>68.698341933406226</v>
      </c>
      <c r="V12" s="30" t="s">
        <v>652</v>
      </c>
      <c r="W12" s="38">
        <f>SUM(R36:R40)</f>
        <v>115.48391382098367</v>
      </c>
      <c r="X12" s="38">
        <f>SUM(S36:S40)</f>
        <v>120.4849406222487</v>
      </c>
      <c r="Y12" s="38">
        <f>SUM(T36:T40)*Z13</f>
        <v>239.16054376036726</v>
      </c>
      <c r="Z12" s="619">
        <f>'Enter Information'!U17</f>
        <v>1.0119778574724274</v>
      </c>
      <c r="AA12"/>
      <c r="AB12"/>
      <c r="AD12" s="39" t="s">
        <v>782</v>
      </c>
      <c r="AE12" s="38">
        <f>$Y12*'Enter Information'!$E740*'Enter Information'!P697</f>
        <v>44.963394275381049</v>
      </c>
      <c r="AF12" s="38">
        <f>$Y12*'Enter Information'!$E740*'Enter Information'!Q697</f>
        <v>114.57754840888815</v>
      </c>
      <c r="AG12" s="38">
        <f>$Y12*'Enter Information'!$E740*'Enter Information'!R697</f>
        <v>18.543359727644855</v>
      </c>
      <c r="AH12" s="38">
        <f>$Y12*'Enter Information'!$E740*'Enter Information'!S697</f>
        <v>3.9128190250993722</v>
      </c>
      <c r="AI12" s="38">
        <f>$Y12*'Enter Information'!$E740*'Enter Information'!T697</f>
        <v>55.017637944223353</v>
      </c>
      <c r="AJ12" s="38">
        <f t="shared" si="3"/>
        <v>237.01475938123679</v>
      </c>
      <c r="AK12" s="87">
        <v>7</v>
      </c>
      <c r="AL12" s="40">
        <f t="shared" si="4"/>
        <v>68.698341933406226</v>
      </c>
      <c r="AM12" s="86">
        <f>T12*'Enter Information'!E$735*((Y$26/AJ$25)/('1'!Z$26/'1'!AK$25))+T12*(1-'Enter Information'!E$735)</f>
        <v>68.904716271565917</v>
      </c>
      <c r="AN12" s="40">
        <f t="shared" si="5"/>
        <v>68.698341933406226</v>
      </c>
      <c r="AO12" s="86">
        <f>T12*'Enter Information'!E$735*Y$26/AJ$25+T12*(1-'Enter Information'!E$735)</f>
        <v>89.006660119383255</v>
      </c>
      <c r="AP12" s="86">
        <f>INDEX($AL$6:$AO$106,'1'!AL12,'Enter Information'!$B$86)</f>
        <v>68.904716271565917</v>
      </c>
      <c r="AQ12" s="41"/>
      <c r="AR12"/>
      <c r="AS12"/>
    </row>
    <row r="13" spans="1:67" x14ac:dyDescent="0.4">
      <c r="A13" s="1"/>
      <c r="B13" s="1"/>
      <c r="D13" s="31">
        <v>7</v>
      </c>
      <c r="E13" s="32">
        <f>'9'!AP13</f>
        <v>69.520802016790086</v>
      </c>
      <c r="F13" s="33">
        <f>E13*'Enter Information'!D224</f>
        <v>35.630485065742988</v>
      </c>
      <c r="G13" s="33">
        <f>E13*'Enter Information'!E224</f>
        <v>33.890316951047097</v>
      </c>
      <c r="H13" s="34">
        <f>F12</f>
        <v>35.318340709619491</v>
      </c>
      <c r="I13" s="34">
        <f t="shared" si="1"/>
        <v>33.913292813317057</v>
      </c>
      <c r="J13" s="35">
        <v>0</v>
      </c>
      <c r="K13" s="35">
        <v>0</v>
      </c>
      <c r="L13" s="35">
        <f>(F13+H13)/2*'Enter Information'!C433</f>
        <v>2.8379530310144994E-3</v>
      </c>
      <c r="M13" s="35">
        <f>(G13+I13)/2*'Enter Information'!D433</f>
        <v>2.0341082929309245E-3</v>
      </c>
      <c r="N13" s="36">
        <f>'Enter Information'!O$595/5</f>
        <v>73.2</v>
      </c>
      <c r="O13" s="36">
        <f>'Enter Information'!P$595/5</f>
        <v>267</v>
      </c>
      <c r="P13" s="36">
        <f>'Enter Information'!Q$595/5</f>
        <v>1379</v>
      </c>
      <c r="Q13" s="37">
        <f t="shared" si="0"/>
        <v>0</v>
      </c>
      <c r="R13" s="287">
        <f>(H13-L13+Q13*'Enter Information'!D224)*'Enter Information'!C$775</f>
        <v>35.155982625309235</v>
      </c>
      <c r="S13" s="287">
        <f>(I13-M13+Q13*'Enter Information'!E224)*'Enter Information'!C$775</f>
        <v>33.758081544337642</v>
      </c>
      <c r="T13" s="38">
        <f>SUM(R13:S13)</f>
        <v>68.914064169646878</v>
      </c>
      <c r="V13" s="30" t="s">
        <v>653</v>
      </c>
      <c r="W13" s="38">
        <f>SUM(R41:R45)</f>
        <v>128.50428516931316</v>
      </c>
      <c r="X13" s="38">
        <f>SUM(S41:S45)</f>
        <v>131.77183621881181</v>
      </c>
      <c r="Y13" s="38">
        <f>SUM(T41:T45)*Z14</f>
        <v>261.03726800931219</v>
      </c>
      <c r="Z13" s="619">
        <f>'Enter Information'!U18</f>
        <v>1.0135258923245007</v>
      </c>
      <c r="AA13"/>
      <c r="AB13"/>
      <c r="AD13" s="39" t="s">
        <v>783</v>
      </c>
      <c r="AE13" s="38">
        <f>$Y13*'Enter Information'!$E741*'Enter Information'!P698</f>
        <v>26.312942741296126</v>
      </c>
      <c r="AF13" s="38">
        <f>$Y13*'Enter Information'!$E741*'Enter Information'!Q698</f>
        <v>150.90765028163784</v>
      </c>
      <c r="AG13" s="38">
        <f>$Y13*'Enter Information'!$E741*'Enter Information'!R698</f>
        <v>26.032271352055631</v>
      </c>
      <c r="AH13" s="38">
        <f>$Y13*'Enter Information'!$E741*'Enter Information'!S698</f>
        <v>2.8534924572783353</v>
      </c>
      <c r="AI13" s="38">
        <f>$Y13*'Enter Information'!$E741*'Enter Information'!T698</f>
        <v>51.830649879744186</v>
      </c>
      <c r="AJ13" s="38">
        <f t="shared" si="3"/>
        <v>257.93700671201213</v>
      </c>
      <c r="AK13" s="87">
        <v>8</v>
      </c>
      <c r="AL13" s="40">
        <f t="shared" si="4"/>
        <v>68.914064169646878</v>
      </c>
      <c r="AM13" s="86">
        <f>T13*'Enter Information'!E$735*((Y$26/AJ$25)/('1'!Z$26/'1'!AK$25))+T13*(1-'Enter Information'!E$735)</f>
        <v>69.121086551594487</v>
      </c>
      <c r="AN13" s="40">
        <f t="shared" si="5"/>
        <v>68.914064169646878</v>
      </c>
      <c r="AO13" s="86">
        <f>T13*'Enter Information'!E$735*Y$26/AJ$25+T13*(1-'Enter Information'!E$735)</f>
        <v>89.286153266101081</v>
      </c>
      <c r="AP13" s="86">
        <f>INDEX($AL$6:$AO$106,'1'!AL13,'Enter Information'!$B$86)</f>
        <v>69.121086551594487</v>
      </c>
      <c r="AQ13" s="41"/>
      <c r="AR13"/>
      <c r="AS13"/>
    </row>
    <row r="14" spans="1:67" ht="12.75" customHeight="1" x14ac:dyDescent="0.4">
      <c r="A14" s="1"/>
      <c r="B14" s="1"/>
      <c r="D14" s="31">
        <v>8</v>
      </c>
      <c r="E14" s="32">
        <f>'9'!AP14</f>
        <v>70.021375821136971</v>
      </c>
      <c r="F14" s="33">
        <f>E14*'Enter Information'!D225</f>
        <v>35.942154885037027</v>
      </c>
      <c r="G14" s="33">
        <f>E14*'Enter Information'!E225</f>
        <v>34.079220936099944</v>
      </c>
      <c r="H14" s="34">
        <f t="shared" si="6"/>
        <v>35.630485065742988</v>
      </c>
      <c r="I14" s="34">
        <f t="shared" si="1"/>
        <v>33.890316951047097</v>
      </c>
      <c r="J14" s="35">
        <v>0</v>
      </c>
      <c r="K14" s="35">
        <v>0</v>
      </c>
      <c r="L14" s="35">
        <f>(F14+H14)/2*'Enter Information'!C434</f>
        <v>2.5050423982773003E-3</v>
      </c>
      <c r="M14" s="35">
        <f>(G14+I14)/2*'Enter Information'!D434</f>
        <v>2.0390861366144115E-3</v>
      </c>
      <c r="N14" s="36">
        <f>'Enter Information'!O$595/5</f>
        <v>73.2</v>
      </c>
      <c r="O14" s="36">
        <f>'Enter Information'!P$595/5</f>
        <v>267</v>
      </c>
      <c r="P14" s="36">
        <f>'Enter Information'!Q$595/5</f>
        <v>1379</v>
      </c>
      <c r="Q14" s="37">
        <f t="shared" si="0"/>
        <v>0</v>
      </c>
      <c r="R14" s="287">
        <f>(H14-L14+Q14*'Enter Information'!D225)*'Enter Information'!C$775</f>
        <v>35.467048432204386</v>
      </c>
      <c r="S14" s="287">
        <f>(I14-M14+Q14*'Enter Information'!E225)*'Enter Information'!C$775</f>
        <v>33.735204508682259</v>
      </c>
      <c r="T14" s="38">
        <f t="shared" si="2"/>
        <v>69.202252940886638</v>
      </c>
      <c r="V14" s="30" t="s">
        <v>654</v>
      </c>
      <c r="W14" s="38">
        <f>SUM(R46:R50)</f>
        <v>154.56121880484699</v>
      </c>
      <c r="X14" s="38">
        <f>SUM(S46:S50)</f>
        <v>161.64737769873233</v>
      </c>
      <c r="Y14" s="38">
        <f>SUM(T46:T50)*Z15</f>
        <v>315.92297015983388</v>
      </c>
      <c r="Z14" s="619">
        <f>'Enter Information'!U19</f>
        <v>1.0029243812960167</v>
      </c>
      <c r="AA14"/>
      <c r="AB14"/>
      <c r="AD14" s="39" t="s">
        <v>784</v>
      </c>
      <c r="AE14" s="38">
        <f>$Y14*'Enter Information'!$E742*'Enter Information'!P699</f>
        <v>22.407735969831133</v>
      </c>
      <c r="AF14" s="38">
        <f>$Y14*'Enter Information'!$E742*'Enter Information'!Q699</f>
        <v>179.48437591721481</v>
      </c>
      <c r="AG14" s="38">
        <f>$Y14*'Enter Information'!$E742*'Enter Information'!R699</f>
        <v>39.952516473869139</v>
      </c>
      <c r="AH14" s="38">
        <f>$Y14*'Enter Information'!$E742*'Enter Information'!S699</f>
        <v>3.4008904237899737</v>
      </c>
      <c r="AI14" s="38">
        <f>$Y14*'Enter Information'!$E742*'Enter Information'!T699</f>
        <v>66.523959411144077</v>
      </c>
      <c r="AJ14" s="38">
        <f t="shared" si="3"/>
        <v>311.7694781958491</v>
      </c>
      <c r="AK14" s="87">
        <v>9</v>
      </c>
      <c r="AL14" s="40">
        <f t="shared" si="4"/>
        <v>69.202252940886638</v>
      </c>
      <c r="AM14" s="86">
        <f>T14*'Enter Information'!E$735*((Y$26/AJ$25)/('1'!Z$26/'1'!AK$25))+T14*(1-'Enter Information'!E$735)</f>
        <v>69.41014106086017</v>
      </c>
      <c r="AN14" s="40">
        <f t="shared" si="5"/>
        <v>69.202252940886638</v>
      </c>
      <c r="AO14" s="86">
        <f>T14*'Enter Information'!E$735*Y$26/AJ$25+T14*(1-'Enter Information'!E$735)</f>
        <v>89.659535203569448</v>
      </c>
      <c r="AP14" s="86">
        <f>INDEX($AL$6:$AO$106,'1'!AL14,'Enter Information'!$B$86)</f>
        <v>69.41014106086017</v>
      </c>
      <c r="AQ14" s="41"/>
      <c r="AR14"/>
      <c r="AS14"/>
    </row>
    <row r="15" spans="1:67" x14ac:dyDescent="0.4">
      <c r="A15" s="1"/>
      <c r="B15" s="1"/>
      <c r="D15" s="31">
        <v>9</v>
      </c>
      <c r="E15" s="32">
        <f>'9'!AP15</f>
        <v>53.33026857775068</v>
      </c>
      <c r="F15" s="33">
        <f>E15*'Enter Information'!D226</f>
        <v>27.390554135129459</v>
      </c>
      <c r="G15" s="33">
        <f>E15*'Enter Information'!E226</f>
        <v>25.93971444262122</v>
      </c>
      <c r="H15" s="34">
        <f t="shared" si="6"/>
        <v>35.942154885037027</v>
      </c>
      <c r="I15" s="34">
        <f t="shared" si="1"/>
        <v>34.079220936099944</v>
      </c>
      <c r="J15" s="35">
        <v>0</v>
      </c>
      <c r="K15" s="35">
        <v>0</v>
      </c>
      <c r="L15" s="35">
        <f>(F15+H15)/2*'Enter Information'!C435</f>
        <v>2.2166448157058269E-3</v>
      </c>
      <c r="M15" s="35">
        <f>(G15+I15)/2*'Enter Information'!D435</f>
        <v>1.800568061361635E-3</v>
      </c>
      <c r="N15" s="36">
        <f>'Enter Information'!O$595/5</f>
        <v>73.2</v>
      </c>
      <c r="O15" s="36">
        <f>'Enter Information'!P$595/5</f>
        <v>267</v>
      </c>
      <c r="P15" s="36">
        <f>'Enter Information'!Q$595/5</f>
        <v>1379</v>
      </c>
      <c r="Q15" s="37">
        <f t="shared" si="0"/>
        <v>0</v>
      </c>
      <c r="R15" s="287">
        <f>(H15-L15+Q15*'Enter Information'!D226)*'Enter Information'!C$775</f>
        <v>35.777597533768308</v>
      </c>
      <c r="S15" s="287">
        <f>(I15-M15+Q15*'Enter Information'!E226)*'Enter Information'!C$775</f>
        <v>33.923492655095195</v>
      </c>
      <c r="T15" s="38">
        <f t="shared" si="2"/>
        <v>69.701090188863503</v>
      </c>
      <c r="V15" s="30" t="s">
        <v>655</v>
      </c>
      <c r="W15" s="38">
        <f>SUM(R51:R55)</f>
        <v>159.59743674393724</v>
      </c>
      <c r="X15" s="38">
        <f>SUM(S51:S55)</f>
        <v>171.15903094081355</v>
      </c>
      <c r="Y15" s="38">
        <f>SUM(T51:T55)*Z16</f>
        <v>329.76992582762517</v>
      </c>
      <c r="Z15" s="619">
        <f>'Enter Information'!U20</f>
        <v>0.9990967154375191</v>
      </c>
      <c r="AA15"/>
      <c r="AB15"/>
      <c r="AD15" s="39" t="s">
        <v>785</v>
      </c>
      <c r="AE15" s="38">
        <f>$Y15*'Enter Information'!$E743*'Enter Information'!P700</f>
        <v>26.884838000573847</v>
      </c>
      <c r="AF15" s="38">
        <f>$Y15*'Enter Information'!$E743*'Enter Information'!Q700</f>
        <v>176.67679347512524</v>
      </c>
      <c r="AG15" s="38">
        <f>$Y15*'Enter Information'!$E743*'Enter Information'!R700</f>
        <v>46.103296415046557</v>
      </c>
      <c r="AH15" s="38">
        <f>$Y15*'Enter Information'!$E743*'Enter Information'!S700</f>
        <v>3.5006299479913863</v>
      </c>
      <c r="AI15" s="38">
        <f>$Y15*'Enter Information'!$E743*'Enter Information'!T700</f>
        <v>71.342838340064446</v>
      </c>
      <c r="AJ15" s="38">
        <f t="shared" si="3"/>
        <v>324.50839617880149</v>
      </c>
      <c r="AK15" s="87">
        <v>10</v>
      </c>
      <c r="AL15" s="40">
        <f t="shared" si="4"/>
        <v>69.701090188863503</v>
      </c>
      <c r="AM15" s="86">
        <f>T15*'Enter Information'!E$735*((Y$26/AJ$25)/('1'!Z$26/'1'!AK$25))+T15*(1-'Enter Information'!E$735)</f>
        <v>69.910476848743585</v>
      </c>
      <c r="AN15" s="40">
        <f t="shared" si="5"/>
        <v>69.701090188863503</v>
      </c>
      <c r="AO15" s="86">
        <f>T15*'Enter Information'!E$735*Y$26/AJ$25+T15*(1-'Enter Information'!E$735)</f>
        <v>90.305836644564991</v>
      </c>
      <c r="AP15" s="86">
        <f>INDEX($AL$6:$AO$106,'1'!AL15,'Enter Information'!$B$86)</f>
        <v>69.910476848743585</v>
      </c>
      <c r="AQ15" s="41"/>
      <c r="AR15"/>
      <c r="AS15"/>
    </row>
    <row r="16" spans="1:67" x14ac:dyDescent="0.4">
      <c r="A16" s="1"/>
      <c r="B16" s="1"/>
      <c r="D16" s="31">
        <v>10</v>
      </c>
      <c r="E16" s="32">
        <f>'9'!AP16</f>
        <v>57.669970291087893</v>
      </c>
      <c r="F16" s="33">
        <f>E16*'Enter Information'!D227</f>
        <v>29.538750168419856</v>
      </c>
      <c r="G16" s="33">
        <f>E16*'Enter Information'!E227</f>
        <v>28.131220122668037</v>
      </c>
      <c r="H16" s="34">
        <f t="shared" si="6"/>
        <v>27.390554135129459</v>
      </c>
      <c r="I16" s="34">
        <f t="shared" si="1"/>
        <v>25.93971444262122</v>
      </c>
      <c r="J16" s="35">
        <v>0</v>
      </c>
      <c r="K16" s="35">
        <v>0</v>
      </c>
      <c r="L16" s="35">
        <f>(F16+H16)/2*'Enter Information'!C436</f>
        <v>1.9925256506242257E-3</v>
      </c>
      <c r="M16" s="35">
        <f>(G16+I16)/2*'Enter Information'!D436</f>
        <v>1.6221280369586777E-3</v>
      </c>
      <c r="N16" s="36">
        <f>'Enter Information'!O$596/5</f>
        <v>76.8</v>
      </c>
      <c r="O16" s="36">
        <f>'Enter Information'!P$596/5</f>
        <v>187.4</v>
      </c>
      <c r="P16" s="36">
        <f>'Enter Information'!Q$596/5</f>
        <v>1355</v>
      </c>
      <c r="Q16" s="37">
        <f t="shared" si="0"/>
        <v>0</v>
      </c>
      <c r="R16" s="287">
        <f>(H16-L16+Q16*'Enter Information'!D227)*'Enter Information'!C$776</f>
        <v>27.347165329507071</v>
      </c>
      <c r="S16" s="287">
        <f>(I16-M16+Q16*'Enter Information'!E227)*'Enter Information'!C$776</f>
        <v>25.898888337876834</v>
      </c>
      <c r="T16" s="38">
        <f t="shared" si="2"/>
        <v>53.246053667383904</v>
      </c>
      <c r="V16" s="30" t="s">
        <v>656</v>
      </c>
      <c r="W16" s="38">
        <f>SUM(R56:R60)</f>
        <v>192.50212820881885</v>
      </c>
      <c r="X16" s="38">
        <f>SUM(S56:S60)</f>
        <v>204.81654495607572</v>
      </c>
      <c r="Y16" s="38">
        <f>SUM(T56:T60)*Z17</f>
        <v>395.6783665160757</v>
      </c>
      <c r="Z16" s="619">
        <f>'Enter Information'!U21</f>
        <v>0.99701731650470415</v>
      </c>
      <c r="AA16"/>
      <c r="AB16"/>
      <c r="AD16" s="39" t="s">
        <v>786</v>
      </c>
      <c r="AE16" s="38">
        <f>$Y16*'Enter Information'!$E744*'Enter Information'!P701</f>
        <v>46.356192987865448</v>
      </c>
      <c r="AF16" s="38">
        <f>$Y16*'Enter Information'!$E744*'Enter Information'!Q701</f>
        <v>194.49446188387026</v>
      </c>
      <c r="AG16" s="38">
        <f>$Y16*'Enter Information'!$E744*'Enter Information'!R701</f>
        <v>50.430981218367798</v>
      </c>
      <c r="AH16" s="38">
        <f>$Y16*'Enter Information'!$E744*'Enter Information'!S701</f>
        <v>4.5567524298090802</v>
      </c>
      <c r="AI16" s="38">
        <f>$Y16*'Enter Information'!$E744*'Enter Information'!T701</f>
        <v>91.836087431536853</v>
      </c>
      <c r="AJ16" s="38">
        <f t="shared" si="3"/>
        <v>387.67447595144944</v>
      </c>
      <c r="AK16" s="87">
        <v>11</v>
      </c>
      <c r="AL16" s="40">
        <f t="shared" si="4"/>
        <v>53.246053667383904</v>
      </c>
      <c r="AM16" s="86">
        <f>T16*'Enter Information'!E$736*((Y$26/AJ$25)/('1'!Z$26/'1'!AK$25))+T16*(1-'Enter Information'!E$736)</f>
        <v>53.405450132622455</v>
      </c>
      <c r="AN16" s="40">
        <f t="shared" si="5"/>
        <v>53.246053667383904</v>
      </c>
      <c r="AO16" s="86">
        <f>T16*'Enter Information'!E$736*Y$26/AJ$25+T16*(1-'Enter Information'!E$736)</f>
        <v>68.931502559191841</v>
      </c>
      <c r="AP16" s="86">
        <f>INDEX($AL$6:$AO$106,'1'!AL16,'Enter Information'!$B$86)</f>
        <v>53.405450132622455</v>
      </c>
      <c r="AQ16" s="41"/>
      <c r="AR16" s="46"/>
      <c r="AS16" s="47"/>
    </row>
    <row r="17" spans="1:43" x14ac:dyDescent="0.4">
      <c r="A17" s="1"/>
      <c r="B17" s="1"/>
      <c r="D17" s="31">
        <v>11</v>
      </c>
      <c r="E17" s="32">
        <f>'9'!AP17</f>
        <v>62.28119241946208</v>
      </c>
      <c r="F17" s="33">
        <f>E17*'Enter Information'!D228</f>
        <v>31.954399423707827</v>
      </c>
      <c r="G17" s="33">
        <f>E17*'Enter Information'!E228</f>
        <v>30.326792995754253</v>
      </c>
      <c r="H17" s="34">
        <f t="shared" si="6"/>
        <v>29.538750168419856</v>
      </c>
      <c r="I17" s="34">
        <f t="shared" si="1"/>
        <v>28.131220122668037</v>
      </c>
      <c r="J17" s="35">
        <v>0</v>
      </c>
      <c r="K17" s="35">
        <v>0</v>
      </c>
      <c r="L17" s="35">
        <f>(F17+H17)/2*'Enter Information'!C437</f>
        <v>2.1522602357244686E-3</v>
      </c>
      <c r="M17" s="35">
        <f>(G17+I17)/2*'Enter Information'!D437</f>
        <v>2.0460304591447798E-3</v>
      </c>
      <c r="N17" s="36">
        <f>'Enter Information'!O$596/5</f>
        <v>76.8</v>
      </c>
      <c r="O17" s="36">
        <f>'Enter Information'!P$596/5</f>
        <v>187.4</v>
      </c>
      <c r="P17" s="36">
        <f>'Enter Information'!Q$596/5</f>
        <v>1355</v>
      </c>
      <c r="Q17" s="37">
        <f t="shared" si="0"/>
        <v>0</v>
      </c>
      <c r="R17" s="287">
        <f>(H17-L17+Q17*'Enter Information'!D228)*'Enter Information'!C$776</f>
        <v>29.491954991412722</v>
      </c>
      <c r="S17" s="287">
        <f>(I17-M17+Q17*'Enter Information'!E228)*'Enter Information'!C$776</f>
        <v>28.086658417866484</v>
      </c>
      <c r="T17" s="38">
        <f t="shared" si="2"/>
        <v>57.578613409279207</v>
      </c>
      <c r="V17" s="30" t="s">
        <v>657</v>
      </c>
      <c r="W17" s="38">
        <f>SUM(R61:R65)</f>
        <v>232.63703579285817</v>
      </c>
      <c r="X17" s="38">
        <f>SUM(S61:S65)</f>
        <v>250.04780540326828</v>
      </c>
      <c r="Y17" s="38">
        <f>SUM(T61:T65)*Z18</f>
        <v>480.14415963877616</v>
      </c>
      <c r="Z17" s="619">
        <f>'Enter Information'!U22</f>
        <v>0.99587155912972125</v>
      </c>
      <c r="AA17"/>
      <c r="AB17"/>
      <c r="AD17" s="39" t="s">
        <v>787</v>
      </c>
      <c r="AE17" s="38">
        <f>$Y17*'Enter Information'!$E745*'Enter Information'!P702</f>
        <v>91.089246695449944</v>
      </c>
      <c r="AF17" s="38">
        <f>$Y17*'Enter Information'!$E745*'Enter Information'!Q702</f>
        <v>199.182548446293</v>
      </c>
      <c r="AG17" s="38">
        <f>$Y17*'Enter Information'!$E745*'Enter Information'!R702</f>
        <v>55.112821530020128</v>
      </c>
      <c r="AH17" s="38">
        <f>$Y17*'Enter Information'!$E745*'Enter Information'!S702</f>
        <v>6.0689714184843595</v>
      </c>
      <c r="AI17" s="38">
        <f>$Y17*'Enter Information'!$E745*'Enter Information'!T702</f>
        <v>118.80968371501365</v>
      </c>
      <c r="AJ17" s="38">
        <f t="shared" si="3"/>
        <v>470.26327180526107</v>
      </c>
      <c r="AK17" s="87">
        <v>12</v>
      </c>
      <c r="AL17" s="40">
        <f t="shared" si="4"/>
        <v>57.578613409279207</v>
      </c>
      <c r="AM17" s="86">
        <f>T17*'Enter Information'!E$736*((Y$26/AJ$25)/('1'!Z$26/'1'!AK$25))+T17*(1-'Enter Information'!E$736)</f>
        <v>57.750979750418928</v>
      </c>
      <c r="AN17" s="40">
        <f t="shared" si="5"/>
        <v>57.578613409279207</v>
      </c>
      <c r="AO17" s="86">
        <f>T17*'Enter Information'!E$736*Y$26/AJ$25+T17*(1-'Enter Information'!E$736)</f>
        <v>74.540366171919004</v>
      </c>
      <c r="AP17" s="86">
        <f>INDEX($AL$6:$AO$106,'1'!AL17,'Enter Information'!$B$86)</f>
        <v>57.750979750418928</v>
      </c>
      <c r="AQ17" s="41"/>
    </row>
    <row r="18" spans="1:43" x14ac:dyDescent="0.4">
      <c r="A18" s="1"/>
      <c r="B18" s="1"/>
      <c r="D18" s="31">
        <v>12</v>
      </c>
      <c r="E18" s="32">
        <f>'9'!AP18</f>
        <v>67.181602755883375</v>
      </c>
      <c r="F18" s="33">
        <f>E18*'Enter Information'!D229</f>
        <v>34.589489205569699</v>
      </c>
      <c r="G18" s="33">
        <f>E18*'Enter Information'!E229</f>
        <v>32.592113550313677</v>
      </c>
      <c r="H18" s="34">
        <f t="shared" si="6"/>
        <v>31.954399423707827</v>
      </c>
      <c r="I18" s="34">
        <f t="shared" si="1"/>
        <v>30.326792995754253</v>
      </c>
      <c r="J18" s="35">
        <v>0</v>
      </c>
      <c r="K18" s="35">
        <v>0</v>
      </c>
      <c r="L18" s="35">
        <f>(F18+H18)/2*'Enter Information'!C438</f>
        <v>2.9944749883174886E-3</v>
      </c>
      <c r="M18" s="35">
        <f>(G18+I18)/2*'Enter Information'!D438</f>
        <v>2.8313507945730569E-3</v>
      </c>
      <c r="N18" s="36">
        <f>'Enter Information'!O$596/5</f>
        <v>76.8</v>
      </c>
      <c r="O18" s="36">
        <f>'Enter Information'!P$596/5</f>
        <v>187.4</v>
      </c>
      <c r="P18" s="36">
        <f>'Enter Information'!Q$596/5</f>
        <v>1355</v>
      </c>
      <c r="Q18" s="37">
        <f t="shared" si="0"/>
        <v>0</v>
      </c>
      <c r="R18" s="287">
        <f>(H18-L18+Q18*'Enter Information'!D229)*'Enter Information'!C$776</f>
        <v>31.903112186083497</v>
      </c>
      <c r="S18" s="287">
        <f>(I18-M18+Q18*'Enter Information'!E229)*'Enter Information'!C$776</f>
        <v>30.278128671910331</v>
      </c>
      <c r="T18" s="38">
        <f t="shared" si="2"/>
        <v>62.181240857993828</v>
      </c>
      <c r="V18" s="30" t="s">
        <v>658</v>
      </c>
      <c r="W18" s="38">
        <f>SUM(R66:R70)</f>
        <v>259.81915240926895</v>
      </c>
      <c r="X18" s="38">
        <f>SUM(S66:S70)</f>
        <v>281.66636352004008</v>
      </c>
      <c r="Y18" s="38">
        <f>SUM(T66:T70)*Z19</f>
        <v>538.65768387812147</v>
      </c>
      <c r="Z18" s="619">
        <f>'Enter Information'!U23</f>
        <v>0.99473635519388959</v>
      </c>
      <c r="AA18"/>
      <c r="AB18"/>
      <c r="AD18" s="39" t="s">
        <v>788</v>
      </c>
      <c r="AE18" s="38">
        <f>$Y18*'Enter Information'!$E746*'Enter Information'!P703</f>
        <v>165.26894859642414</v>
      </c>
      <c r="AF18" s="38">
        <f>$Y18*'Enter Information'!$E746*'Enter Information'!Q703</f>
        <v>158.67741595610141</v>
      </c>
      <c r="AG18" s="38">
        <f>$Y18*'Enter Information'!$E746*'Enter Information'!R703</f>
        <v>48.131920634022983</v>
      </c>
      <c r="AH18" s="38">
        <f>$Y18*'Enter Information'!$E746*'Enter Information'!S703</f>
        <v>9.1320191787803928</v>
      </c>
      <c r="AI18" s="38">
        <f>$Y18*'Enter Information'!$E746*'Enter Information'!T703</f>
        <v>146.73026304551655</v>
      </c>
      <c r="AJ18" s="38">
        <f t="shared" si="3"/>
        <v>527.94056741084546</v>
      </c>
      <c r="AK18" s="87">
        <v>13</v>
      </c>
      <c r="AL18" s="40">
        <f t="shared" si="4"/>
        <v>62.181240857993828</v>
      </c>
      <c r="AM18" s="86">
        <f>T18*'Enter Information'!E$736*((Y$26/AJ$25)/('1'!Z$26/'1'!AK$25))+T18*(1-'Enter Information'!E$736)</f>
        <v>62.367385545050375</v>
      </c>
      <c r="AN18" s="40">
        <f t="shared" si="5"/>
        <v>62.181240857993828</v>
      </c>
      <c r="AO18" s="86">
        <f>T18*'Enter Information'!E$736*Y$26/AJ$25+T18*(1-'Enter Information'!E$736)</f>
        <v>80.49885518486947</v>
      </c>
      <c r="AP18" s="86">
        <f>INDEX($AL$6:$AO$106,'1'!AL18,'Enter Information'!$B$86)</f>
        <v>62.367385545050375</v>
      </c>
      <c r="AQ18" s="41"/>
    </row>
    <row r="19" spans="1:43" x14ac:dyDescent="0.4">
      <c r="A19" s="1"/>
      <c r="B19" s="1"/>
      <c r="D19" s="31">
        <v>13</v>
      </c>
      <c r="E19" s="32">
        <f>'9'!AP19</f>
        <v>72.388538633924313</v>
      </c>
      <c r="F19" s="33">
        <f>E19*'Enter Information'!D230</f>
        <v>37.126835043010757</v>
      </c>
      <c r="G19" s="33">
        <f>E19*'Enter Information'!E230</f>
        <v>35.261703590913555</v>
      </c>
      <c r="H19" s="34">
        <f t="shared" si="6"/>
        <v>34.589489205569699</v>
      </c>
      <c r="I19" s="34">
        <f t="shared" si="1"/>
        <v>32.592113550313677</v>
      </c>
      <c r="J19" s="35">
        <v>0</v>
      </c>
      <c r="K19" s="35">
        <v>0</v>
      </c>
      <c r="L19" s="35">
        <f>(F19+H19)/2*'Enter Information'!C439</f>
        <v>3.5858162124290235E-3</v>
      </c>
      <c r="M19" s="35">
        <f>(G19+I19)/2*'Enter Information'!D439</f>
        <v>3.3926908570613623E-3</v>
      </c>
      <c r="N19" s="36">
        <f>'Enter Information'!O$596/5</f>
        <v>76.8</v>
      </c>
      <c r="O19" s="36">
        <f>'Enter Information'!P$596/5</f>
        <v>187.4</v>
      </c>
      <c r="P19" s="36">
        <f>'Enter Information'!Q$596/5</f>
        <v>1355</v>
      </c>
      <c r="Q19" s="37">
        <f t="shared" si="0"/>
        <v>0</v>
      </c>
      <c r="R19" s="287">
        <f>(H19-L19+Q19*'Enter Information'!D230)*'Enter Information'!C$776</f>
        <v>34.533628729585189</v>
      </c>
      <c r="S19" s="287">
        <f>(I19-M19+Q19*'Enter Information'!E230)*'Enter Information'!C$776</f>
        <v>32.539464829444697</v>
      </c>
      <c r="T19" s="38">
        <f t="shared" si="2"/>
        <v>67.073093559029886</v>
      </c>
      <c r="V19" s="30" t="s">
        <v>659</v>
      </c>
      <c r="W19" s="38">
        <f>SUM(R71:R75)</f>
        <v>308.99246271633092</v>
      </c>
      <c r="X19" s="38">
        <f>SUM(S71:S75)</f>
        <v>335.88066955834273</v>
      </c>
      <c r="Y19" s="38">
        <f>SUM(T71:T75)*Z20</f>
        <v>644.09824382910506</v>
      </c>
      <c r="Z19" s="619">
        <f>'Enter Information'!U24</f>
        <v>0.99477764045759487</v>
      </c>
      <c r="AA19"/>
      <c r="AB19"/>
      <c r="AD19" s="39" t="s">
        <v>789</v>
      </c>
      <c r="AE19" s="38">
        <f>$Y19*'Enter Information'!$E747*'Enter Information'!P704</f>
        <v>259.77021704538384</v>
      </c>
      <c r="AF19" s="38">
        <f>$Y19*'Enter Information'!$E747*'Enter Information'!Q704</f>
        <v>125.6952663122825</v>
      </c>
      <c r="AG19" s="38">
        <f>$Y19*'Enter Information'!$E747*'Enter Information'!R704</f>
        <v>45.064080663070172</v>
      </c>
      <c r="AH19" s="38">
        <f>$Y19*'Enter Information'!$E747*'Enter Information'!S704</f>
        <v>9.962513700306836</v>
      </c>
      <c r="AI19" s="38">
        <f>$Y19*'Enter Information'!$E747*'Enter Information'!T704</f>
        <v>188.63600707309953</v>
      </c>
      <c r="AJ19" s="38">
        <f t="shared" si="3"/>
        <v>629.12808479414286</v>
      </c>
      <c r="AK19" s="87">
        <v>14</v>
      </c>
      <c r="AL19" s="40">
        <f t="shared" si="4"/>
        <v>67.073093559029886</v>
      </c>
      <c r="AM19" s="86">
        <f>T19*'Enter Information'!E$736*((Y$26/AJ$25)/('1'!Z$26/'1'!AK$25))+T19*(1-'Enter Information'!E$736)</f>
        <v>67.273882411715746</v>
      </c>
      <c r="AN19" s="40">
        <f t="shared" si="5"/>
        <v>67.073093559029886</v>
      </c>
      <c r="AO19" s="86">
        <f>T19*'Enter Information'!E$736*Y$26/AJ$25+T19*(1-'Enter Information'!E$736)</f>
        <v>86.831770654757378</v>
      </c>
      <c r="AP19" s="86">
        <f>INDEX($AL$6:$AO$106,'1'!AL19,'Enter Information'!$B$86)</f>
        <v>67.273882411715746</v>
      </c>
      <c r="AQ19" s="41"/>
    </row>
    <row r="20" spans="1:43" x14ac:dyDescent="0.4">
      <c r="A20" s="1"/>
      <c r="B20" s="1"/>
      <c r="D20" s="31">
        <v>14</v>
      </c>
      <c r="E20" s="32">
        <f>'9'!AP20</f>
        <v>74.998778796232244</v>
      </c>
      <c r="F20" s="33">
        <f>E20*'Enter Information'!D231</f>
        <v>38.277054906626283</v>
      </c>
      <c r="G20" s="33">
        <f>E20*'Enter Information'!E231</f>
        <v>36.721723889605961</v>
      </c>
      <c r="H20" s="34">
        <f t="shared" si="6"/>
        <v>37.126835043010757</v>
      </c>
      <c r="I20" s="34">
        <f t="shared" si="1"/>
        <v>35.261703590913555</v>
      </c>
      <c r="J20" s="35">
        <f>G20*'Enter Information'!$C$357/1000*'Enter Information'!$D$217</f>
        <v>0.94138874187866106</v>
      </c>
      <c r="K20" s="35">
        <f>G20*'Enter Information'!$C$357/1000*'Enter Information'!$E$217</f>
        <v>0.89324043075250859</v>
      </c>
      <c r="L20" s="35">
        <f>(F20+H20)/2*'Enter Information'!C440</f>
        <v>4.9012528467264069E-3</v>
      </c>
      <c r="M20" s="35">
        <f>(G20+I20)/2*'Enter Information'!D440</f>
        <v>4.6789227862337676E-3</v>
      </c>
      <c r="N20" s="36">
        <f>'Enter Information'!O$596/5</f>
        <v>76.8</v>
      </c>
      <c r="O20" s="36">
        <f>'Enter Information'!P$596/5</f>
        <v>187.4</v>
      </c>
      <c r="P20" s="36">
        <f>'Enter Information'!Q$596/5</f>
        <v>1355</v>
      </c>
      <c r="Q20" s="37">
        <f t="shared" si="0"/>
        <v>0</v>
      </c>
      <c r="R20" s="287">
        <f>(H20-L20+Q20*'Enter Information'!D231)*'Enter Information'!C$776</f>
        <v>37.065826062194148</v>
      </c>
      <c r="S20" s="287">
        <f>(I20-M20+Q20*'Enter Information'!E231)*'Enter Information'!C$776</f>
        <v>35.203735646055129</v>
      </c>
      <c r="T20" s="38">
        <f t="shared" si="2"/>
        <v>72.269561708249284</v>
      </c>
      <c r="V20" s="30" t="s">
        <v>660</v>
      </c>
      <c r="W20" s="38">
        <f>SUM(R76:R80)</f>
        <v>274.71449065464992</v>
      </c>
      <c r="X20" s="38">
        <f>SUM(S76:S80)</f>
        <v>299.65396088639432</v>
      </c>
      <c r="Y20" s="38">
        <f>SUM(T76:T80)*Z21</f>
        <v>576.41579019946948</v>
      </c>
      <c r="Z20" s="619">
        <f>'Enter Information'!U25</f>
        <v>0.9987983862146107</v>
      </c>
      <c r="AA20"/>
      <c r="AB20"/>
      <c r="AD20" s="39" t="s">
        <v>790</v>
      </c>
      <c r="AE20" s="38">
        <f>$Y20*'Enter Information'!$E748*'Enter Information'!P705</f>
        <v>244.920409408578</v>
      </c>
      <c r="AF20" s="38">
        <f>$Y20*'Enter Information'!$E748*'Enter Information'!Q705</f>
        <v>87.718190682455472</v>
      </c>
      <c r="AG20" s="38">
        <f>$Y20*'Enter Information'!$E748*'Enter Information'!R705</f>
        <v>38.194636533320093</v>
      </c>
      <c r="AH20" s="38">
        <f>$Y20*'Enter Information'!$E748*'Enter Information'!S705</f>
        <v>7.552611743876855</v>
      </c>
      <c r="AI20" s="38">
        <f>$Y20*'Enter Information'!$E748*'Enter Information'!T705</f>
        <v>176.29953699278258</v>
      </c>
      <c r="AJ20" s="38">
        <f t="shared" si="3"/>
        <v>554.685385361013</v>
      </c>
      <c r="AK20" s="87">
        <v>15</v>
      </c>
      <c r="AL20" s="40">
        <f t="shared" si="4"/>
        <v>72.269561708249284</v>
      </c>
      <c r="AM20" s="86">
        <f>T20*'Enter Information'!E$736*((Y$26/AJ$25)/('1'!Z$26/'1'!AK$25))+T20*(1-'Enter Information'!E$736)</f>
        <v>72.485906618101083</v>
      </c>
      <c r="AN20" s="40">
        <f t="shared" si="5"/>
        <v>72.269561708249284</v>
      </c>
      <c r="AO20" s="86">
        <f>T20*'Enter Information'!E$736*Y$26/AJ$25+T20*(1-'Enter Information'!E$736)</f>
        <v>93.559036486780784</v>
      </c>
      <c r="AP20" s="86">
        <f>INDEX($AL$6:$AO$106,'1'!AL20,'Enter Information'!$B$86)</f>
        <v>72.485906618101083</v>
      </c>
      <c r="AQ20" s="41"/>
    </row>
    <row r="21" spans="1:43" x14ac:dyDescent="0.4">
      <c r="A21" s="1"/>
      <c r="B21" s="1"/>
      <c r="D21" s="31">
        <v>15</v>
      </c>
      <c r="E21" s="32">
        <f>'9'!AP21</f>
        <v>77.814723489353128</v>
      </c>
      <c r="F21" s="33">
        <f>E21*'Enter Information'!D232</f>
        <v>39.974299552477845</v>
      </c>
      <c r="G21" s="33">
        <f>E21*'Enter Information'!E232</f>
        <v>37.840423936875283</v>
      </c>
      <c r="H21" s="34">
        <f t="shared" si="6"/>
        <v>38.277054906626283</v>
      </c>
      <c r="I21" s="34">
        <f t="shared" si="1"/>
        <v>36.721723889605961</v>
      </c>
      <c r="J21" s="35">
        <f>G21*'Enter Information'!$C$357/1000*'Enter Information'!$D$217</f>
        <v>0.97006745078689272</v>
      </c>
      <c r="K21" s="35">
        <f>G21*'Enter Information'!$C$357/1000*'Enter Information'!$E$217</f>
        <v>0.92045233711915242</v>
      </c>
      <c r="L21" s="35">
        <f>(F21+H21)/2*'Enter Information'!C441</f>
        <v>7.0426219013193722E-3</v>
      </c>
      <c r="M21" s="35">
        <f>(G21+I21)/2*'Enter Information'!D441</f>
        <v>5.9649718261184995E-3</v>
      </c>
      <c r="N21" s="36">
        <f>'Enter Information'!O$597/5</f>
        <v>88.4</v>
      </c>
      <c r="O21" s="36">
        <f>'Enter Information'!P$597/5</f>
        <v>206.6</v>
      </c>
      <c r="P21" s="36">
        <f>'Enter Information'!Q$597/5</f>
        <v>1506.2</v>
      </c>
      <c r="Q21" s="37">
        <f t="shared" si="0"/>
        <v>0</v>
      </c>
      <c r="R21" s="287">
        <f>(H21-L21+Q21*'Enter Information'!D232)*'Enter Information'!C$777</f>
        <v>38.351568411279345</v>
      </c>
      <c r="S21" s="287">
        <f>(I21-M21+Q21*'Enter Information'!E232)*'Enter Information'!C$777</f>
        <v>36.794002819520998</v>
      </c>
      <c r="T21" s="38">
        <f t="shared" si="2"/>
        <v>75.145571230800343</v>
      </c>
      <c r="V21" s="30" t="s">
        <v>661</v>
      </c>
      <c r="W21" s="38">
        <f>SUM(R81:R85)</f>
        <v>263.19116166785773</v>
      </c>
      <c r="X21" s="38">
        <f>SUM(S81:S85)</f>
        <v>304.78401186953926</v>
      </c>
      <c r="Y21" s="38">
        <f>SUM(T81:T85)*Z22</f>
        <v>570.52585841445625</v>
      </c>
      <c r="Z21" s="619">
        <f>'Enter Information'!U26</f>
        <v>1.0035645040268701</v>
      </c>
      <c r="AA21"/>
      <c r="AB21"/>
      <c r="AD21" s="39" t="s">
        <v>791</v>
      </c>
      <c r="AE21" s="38">
        <f>$Y21*'Enter Information'!$E749*'Enter Information'!P706</f>
        <v>230.36259389590268</v>
      </c>
      <c r="AF21" s="38">
        <f>$Y21*'Enter Information'!$E749*'Enter Information'!Q706</f>
        <v>73.902847654141709</v>
      </c>
      <c r="AG21" s="38">
        <f>$Y21*'Enter Information'!$E749*'Enter Information'!R706</f>
        <v>36.814057939237877</v>
      </c>
      <c r="AH21" s="38">
        <f>$Y21*'Enter Information'!$E749*'Enter Information'!S706</f>
        <v>5.4946355133190856</v>
      </c>
      <c r="AI21" s="38">
        <f>$Y21*'Enter Information'!$E749*'Enter Information'!T706</f>
        <v>189.29019343384252</v>
      </c>
      <c r="AJ21" s="38">
        <f t="shared" si="3"/>
        <v>535.86432843644388</v>
      </c>
      <c r="AK21" s="87">
        <v>16</v>
      </c>
      <c r="AL21" s="40">
        <f t="shared" si="4"/>
        <v>75.145571230800343</v>
      </c>
      <c r="AM21" s="86">
        <f>T21*'Enter Information'!E$737*((Y$26/AJ$25)/('1'!Z$26/'1'!AK$25))+T21*(1-'Enter Information'!E$737)</f>
        <v>75.36948912726659</v>
      </c>
      <c r="AN21" s="40">
        <f t="shared" si="5"/>
        <v>75.145571230800343</v>
      </c>
      <c r="AO21" s="86">
        <f>T21*'Enter Information'!E$737*Y$26/AJ$25+T21*(1-'Enter Information'!E$737)</f>
        <v>97.180267644714888</v>
      </c>
      <c r="AP21" s="86">
        <f>INDEX($AL$6:$AO$106,'1'!AL21,'Enter Information'!$B$86)</f>
        <v>75.36948912726659</v>
      </c>
      <c r="AQ21" s="41"/>
    </row>
    <row r="22" spans="1:43" x14ac:dyDescent="0.4">
      <c r="A22" s="1"/>
      <c r="B22" s="1"/>
      <c r="D22" s="31">
        <v>16</v>
      </c>
      <c r="E22" s="32">
        <f>'9'!AP22</f>
        <v>80.660975669206579</v>
      </c>
      <c r="F22" s="33">
        <f>E22*'Enter Information'!D233</f>
        <v>40.667268492671603</v>
      </c>
      <c r="G22" s="33">
        <f>E22*'Enter Information'!E233</f>
        <v>39.993707176534976</v>
      </c>
      <c r="H22" s="34">
        <f t="shared" si="6"/>
        <v>39.974299552477845</v>
      </c>
      <c r="I22" s="34">
        <f t="shared" si="1"/>
        <v>37.840423936875283</v>
      </c>
      <c r="J22" s="35">
        <f>G22*'Enter Information'!$C$357/1000*'Enter Information'!$D$217</f>
        <v>1.0252684703791513</v>
      </c>
      <c r="K22" s="35">
        <f>G22*'Enter Information'!$C$357/1000*'Enter Information'!$E$217</f>
        <v>0.97283004286924102</v>
      </c>
      <c r="L22" s="35">
        <f>(F22+H22)/2*'Enter Information'!C442</f>
        <v>1.0080196005643681E-2</v>
      </c>
      <c r="M22" s="35">
        <f>(G22+I22)/2*'Enter Information'!D442</f>
        <v>7.0050718002069232E-3</v>
      </c>
      <c r="N22" s="36">
        <f>'Enter Information'!O$597/5</f>
        <v>88.4</v>
      </c>
      <c r="O22" s="36">
        <f>'Enter Information'!P$597/5</f>
        <v>206.6</v>
      </c>
      <c r="P22" s="36">
        <f>'Enter Information'!Q$597/5</f>
        <v>1506.2</v>
      </c>
      <c r="Q22" s="37">
        <f t="shared" si="0"/>
        <v>0</v>
      </c>
      <c r="R22" s="287">
        <f>(H22-L22+Q22*'Enter Information'!D233)*'Enter Information'!C$777</f>
        <v>40.049385959169747</v>
      </c>
      <c r="S22" s="287">
        <f>(I22-M22+Q22*'Enter Information'!E233)*'Enter Information'!C$777</f>
        <v>37.914044579903404</v>
      </c>
      <c r="T22" s="38">
        <f t="shared" si="2"/>
        <v>77.963430539073158</v>
      </c>
      <c r="V22" s="30" t="s">
        <v>662</v>
      </c>
      <c r="W22" s="38">
        <f>SUM(R86:R90)</f>
        <v>160.19431728603223</v>
      </c>
      <c r="X22" s="38">
        <f>SUM(S86:S90)</f>
        <v>205.01153095845962</v>
      </c>
      <c r="Y22" s="38">
        <f>SUM(T86:T90)*Z23</f>
        <v>358.08442825338022</v>
      </c>
      <c r="Z22" s="619">
        <f>'Enter Information'!U27</f>
        <v>1.0044908386772846</v>
      </c>
      <c r="AA22"/>
      <c r="AB22"/>
      <c r="AD22" s="39" t="s">
        <v>792</v>
      </c>
      <c r="AE22" s="38">
        <f>$Y22*'Enter Information'!$E750*'Enter Information'!P707</f>
        <v>114.13850244389712</v>
      </c>
      <c r="AF22" s="38">
        <f>$Y22*'Enter Information'!$E750*'Enter Information'!Q707</f>
        <v>33.955940022697845</v>
      </c>
      <c r="AG22" s="38">
        <f>$Y22*'Enter Information'!$E750*'Enter Information'!R707</f>
        <v>28.137944068653045</v>
      </c>
      <c r="AH22" s="38">
        <f>$Y22*'Enter Information'!$E750*'Enter Information'!S707</f>
        <v>2.856107104712903</v>
      </c>
      <c r="AI22" s="38">
        <f>$Y22*'Enter Information'!$E750*'Enter Information'!T707</f>
        <v>139.20877591859926</v>
      </c>
      <c r="AJ22" s="38">
        <f t="shared" si="3"/>
        <v>318.29726955856017</v>
      </c>
      <c r="AK22" s="87">
        <v>17</v>
      </c>
      <c r="AL22" s="40">
        <f t="shared" si="4"/>
        <v>77.963430539073158</v>
      </c>
      <c r="AM22" s="86">
        <f>T22*'Enter Information'!E$737*((Y$26/AJ$25)/('1'!Z$26/'1'!AK$25))+T22*(1-'Enter Information'!E$737)</f>
        <v>78.195745059831594</v>
      </c>
      <c r="AN22" s="40">
        <f t="shared" si="5"/>
        <v>77.963430539073158</v>
      </c>
      <c r="AO22" s="86">
        <f>T22*'Enter Information'!E$737*Y$26/AJ$25+T22*(1-'Enter Information'!E$737)</f>
        <v>100.82439885934144</v>
      </c>
      <c r="AP22" s="86">
        <f>INDEX($AL$6:$AO$106,'1'!AL22,'Enter Information'!$B$86)</f>
        <v>78.195745059831594</v>
      </c>
      <c r="AQ22" s="41"/>
    </row>
    <row r="23" spans="1:43" x14ac:dyDescent="0.4">
      <c r="A23" s="1"/>
      <c r="B23" s="1"/>
      <c r="D23" s="31">
        <v>17</v>
      </c>
      <c r="E23" s="32">
        <f>'9'!AP23</f>
        <v>83.373712942975033</v>
      </c>
      <c r="F23" s="33">
        <f>E23*'Enter Information'!D234</f>
        <v>42.40328249996621</v>
      </c>
      <c r="G23" s="33">
        <f>E23*'Enter Information'!E234</f>
        <v>40.970430443008823</v>
      </c>
      <c r="H23" s="34">
        <f t="shared" si="6"/>
        <v>40.667268492671603</v>
      </c>
      <c r="I23" s="34">
        <f t="shared" si="1"/>
        <v>39.993707176534976</v>
      </c>
      <c r="J23" s="35">
        <f>G23*'Enter Information'!$C$357/1000*'Enter Information'!$D$217</f>
        <v>1.0503074987688203</v>
      </c>
      <c r="K23" s="35">
        <f>G23*'Enter Information'!$C$357/1000*'Enter Information'!$E$217</f>
        <v>0.99658842398157332</v>
      </c>
      <c r="L23" s="35">
        <f>(F23+H23)/2*'Enter Information'!C443</f>
        <v>1.3706640913785238E-2</v>
      </c>
      <c r="M23" s="35">
        <f>(G23+I23)/2*'Enter Information'!D443</f>
        <v>8.0964137619543818E-3</v>
      </c>
      <c r="N23" s="36">
        <f>'Enter Information'!O$597/5</f>
        <v>88.4</v>
      </c>
      <c r="O23" s="36">
        <f>'Enter Information'!P$597/5</f>
        <v>206.6</v>
      </c>
      <c r="P23" s="36">
        <f>'Enter Information'!Q$597/5</f>
        <v>1506.2</v>
      </c>
      <c r="Q23" s="37">
        <f t="shared" si="0"/>
        <v>0</v>
      </c>
      <c r="R23" s="287">
        <f>(H23-L23+Q23*'Enter Information'!D234)*'Enter Information'!C$777</f>
        <v>40.740197492493991</v>
      </c>
      <c r="S23" s="287">
        <f>(I23-M23+Q23*'Enter Information'!E234)*'Enter Information'!C$777</f>
        <v>40.070822952083567</v>
      </c>
      <c r="T23" s="38">
        <f t="shared" si="2"/>
        <v>80.811020444577565</v>
      </c>
      <c r="V23" s="30" t="s">
        <v>663</v>
      </c>
      <c r="W23" s="38">
        <f>SUM(R91:R106)</f>
        <v>116.92753535880891</v>
      </c>
      <c r="X23" s="38">
        <f>SUM(S91:S106)</f>
        <v>192.97371348657498</v>
      </c>
      <c r="Y23" s="38">
        <f>SUM(T91:T106)</f>
        <v>309.90124884538386</v>
      </c>
      <c r="Z23" s="619">
        <f>'Enter Information'!U28</f>
        <v>0.98050025752505432</v>
      </c>
      <c r="AA23"/>
      <c r="AB23"/>
      <c r="AD23" s="39" t="s">
        <v>793</v>
      </c>
      <c r="AE23" s="38">
        <f>$Y23*'Enter Information'!$E751*'Enter Information'!P708</f>
        <v>45.891153144232931</v>
      </c>
      <c r="AF23" s="38">
        <f>$Y23*'Enter Information'!$E751*'Enter Information'!Q708</f>
        <v>20.785116440326277</v>
      </c>
      <c r="AG23" s="38">
        <f>$Y23*'Enter Information'!$E751*'Enter Information'!R708</f>
        <v>24.137554575862772</v>
      </c>
      <c r="AH23" s="38">
        <f>$Y23*'Enter Information'!$E751*'Enter Information'!S708</f>
        <v>1.6389697551511762</v>
      </c>
      <c r="AI23" s="38">
        <f>$Y23*'Enter Information'!$E751*'Enter Information'!T708</f>
        <v>131.71356941396724</v>
      </c>
      <c r="AJ23" s="38">
        <f>SUM(AE23:AI23)</f>
        <v>224.16636332954039</v>
      </c>
      <c r="AK23" s="87">
        <v>18</v>
      </c>
      <c r="AL23" s="40">
        <f t="shared" si="4"/>
        <v>80.811020444577565</v>
      </c>
      <c r="AM23" s="86">
        <f>T23*'Enter Information'!E$737*((Y$26/AJ$25)/('1'!Z$26/'1'!AK$25))+T23*(1-'Enter Information'!E$737)</f>
        <v>81.051820180514952</v>
      </c>
      <c r="AN23" s="40">
        <f t="shared" si="5"/>
        <v>80.811020444577565</v>
      </c>
      <c r="AO23" s="86">
        <f>T23*'Enter Information'!E$737*Y$26/AJ$25+T23*(1-'Enter Information'!E$737)</f>
        <v>104.50697847949453</v>
      </c>
      <c r="AP23" s="86">
        <f>INDEX($AL$6:$AO$106,'1'!AL23,'Enter Information'!$B$86)</f>
        <v>81.051820180514952</v>
      </c>
      <c r="AQ23" s="41"/>
    </row>
    <row r="24" spans="1:43" x14ac:dyDescent="0.4">
      <c r="A24" s="1"/>
      <c r="B24" s="1"/>
      <c r="D24" s="31">
        <v>18</v>
      </c>
      <c r="E24" s="32">
        <f>'9'!AP24</f>
        <v>86.114213335567399</v>
      </c>
      <c r="F24" s="33">
        <f>E24*'Enter Information'!D235</f>
        <v>44.027987391166796</v>
      </c>
      <c r="G24" s="33">
        <f>E24*'Enter Information'!E235</f>
        <v>42.086225944400603</v>
      </c>
      <c r="H24" s="34">
        <f t="shared" si="6"/>
        <v>42.40328249996621</v>
      </c>
      <c r="I24" s="34">
        <f t="shared" si="1"/>
        <v>40.970430443008823</v>
      </c>
      <c r="J24" s="35">
        <f>G24*'Enter Information'!$C$357/1000*'Enter Information'!$D$217</f>
        <v>1.0789117474802048</v>
      </c>
      <c r="K24" s="35">
        <f>G24*'Enter Information'!$C$357/1000*'Enter Information'!$E$217</f>
        <v>1.0237296784959622</v>
      </c>
      <c r="L24" s="35">
        <f>(F24+H24)/2*'Enter Information'!C444</f>
        <v>1.6854097628770937E-2</v>
      </c>
      <c r="M24" s="35">
        <f>(G24+I24)/2*'Enter Information'!D444</f>
        <v>8.7209489206779896E-3</v>
      </c>
      <c r="N24" s="36">
        <f>'Enter Information'!O$597/5</f>
        <v>88.4</v>
      </c>
      <c r="O24" s="36">
        <f>'Enter Information'!P$597/5</f>
        <v>206.6</v>
      </c>
      <c r="P24" s="36">
        <f>'Enter Information'!Q$597/5</f>
        <v>1506.2</v>
      </c>
      <c r="Q24" s="37">
        <f t="shared" si="0"/>
        <v>0</v>
      </c>
      <c r="R24" s="287">
        <f>(H24-L24+Q24*'Enter Information'!D235)*'Enter Information'!C$777</f>
        <v>42.476756905324329</v>
      </c>
      <c r="S24" s="287">
        <f>(I24-M24+Q24*'Enter Information'!E235)*'Enter Information'!C$777</f>
        <v>41.049001819434935</v>
      </c>
      <c r="T24" s="38">
        <f t="shared" si="2"/>
        <v>83.525758724759271</v>
      </c>
      <c r="V24" s="30" t="s">
        <v>664</v>
      </c>
      <c r="W24" s="48">
        <f>SUM(W6:W23)</f>
        <v>3564.0020306923061</v>
      </c>
      <c r="X24" s="48">
        <f>SUM(X6:X23)</f>
        <v>3820.1529110540937</v>
      </c>
      <c r="Y24" s="48">
        <f>SUM(Y6:Y23)</f>
        <v>7378.6265675252916</v>
      </c>
      <c r="Z24" s="49"/>
      <c r="AA24" s="50"/>
      <c r="AB24" s="51"/>
      <c r="AD24" s="52" t="s">
        <v>664</v>
      </c>
      <c r="AE24" s="38">
        <f t="shared" ref="AE24:AJ24" si="7">SUM(AE6:AE23)</f>
        <v>1472.5593580928507</v>
      </c>
      <c r="AF24" s="38">
        <f t="shared" si="7"/>
        <v>2903.5181838551089</v>
      </c>
      <c r="AG24" s="38">
        <f t="shared" si="7"/>
        <v>849.09517211926868</v>
      </c>
      <c r="AH24" s="38">
        <f t="shared" si="7"/>
        <v>100.09306004010674</v>
      </c>
      <c r="AI24" s="38">
        <f t="shared" si="7"/>
        <v>1801.2651221514225</v>
      </c>
      <c r="AJ24" s="38">
        <f t="shared" si="7"/>
        <v>7126.5308962587569</v>
      </c>
      <c r="AK24" s="87">
        <v>19</v>
      </c>
      <c r="AL24" s="40">
        <f t="shared" si="4"/>
        <v>83.525758724759271</v>
      </c>
      <c r="AM24" s="86">
        <f>T24*'Enter Information'!E$737*((Y$26/AJ$25)/('1'!Z$26/'1'!AK$25))+T24*(1-'Enter Information'!E$737)</f>
        <v>83.774647806152402</v>
      </c>
      <c r="AN24" s="40">
        <f t="shared" si="5"/>
        <v>83.525758724759271</v>
      </c>
      <c r="AO24" s="86">
        <f>T24*'Enter Information'!E$737*Y$26/AJ$25+T24*(1-'Enter Information'!E$737)</f>
        <v>108.01775081553976</v>
      </c>
      <c r="AP24" s="86">
        <f>INDEX($AL$6:$AO$106,'1'!AL24,'Enter Information'!$B$86)</f>
        <v>83.774647806152402</v>
      </c>
      <c r="AQ24" s="41"/>
    </row>
    <row r="25" spans="1:43" ht="12.75" customHeight="1" x14ac:dyDescent="0.4">
      <c r="A25" s="1"/>
      <c r="B25" s="1"/>
      <c r="D25" s="31">
        <v>19</v>
      </c>
      <c r="E25" s="32">
        <f>'9'!AP25</f>
        <v>90.86671513597318</v>
      </c>
      <c r="F25" s="33">
        <f>E25*'Enter Information'!D236</f>
        <v>46.050079055487913</v>
      </c>
      <c r="G25" s="33">
        <f>E25*'Enter Information'!E236</f>
        <v>44.816636080485267</v>
      </c>
      <c r="H25" s="34">
        <f t="shared" si="6"/>
        <v>44.027987391166796</v>
      </c>
      <c r="I25" s="34">
        <f t="shared" si="1"/>
        <v>42.086225944400603</v>
      </c>
      <c r="J25" s="35">
        <f>G25*'Enter Information'!$C$357/1000*'Enter Information'!$D$217</f>
        <v>1.1489078449005938</v>
      </c>
      <c r="K25" s="35">
        <f>G25*'Enter Information'!$C$357/1000*'Enter Information'!$E$217</f>
        <v>1.0901457523551095</v>
      </c>
      <c r="L25" s="35">
        <f>(F25+H25)/2*'Enter Information'!C445</f>
        <v>1.9817174618264034E-2</v>
      </c>
      <c r="M25" s="35">
        <f>(G25+I25)/2*'Enter Information'!D445</f>
        <v>9.5593148227374469E-3</v>
      </c>
      <c r="N25" s="36">
        <f>'Enter Information'!O$597/5</f>
        <v>88.4</v>
      </c>
      <c r="O25" s="36">
        <f>'Enter Information'!P$597/5</f>
        <v>206.6</v>
      </c>
      <c r="P25" s="36">
        <f>'Enter Information'!Q$597/5</f>
        <v>1506.2</v>
      </c>
      <c r="Q25" s="37">
        <f t="shared" si="0"/>
        <v>0</v>
      </c>
      <c r="R25" s="287">
        <f>(H25-L25+Q25*'Enter Information'!D236)*'Enter Information'!C$777</f>
        <v>44.101954767044752</v>
      </c>
      <c r="S25" s="287">
        <f>(I25-M25+Q25*'Enter Information'!E236)*'Enter Information'!C$777</f>
        <v>42.166335008127042</v>
      </c>
      <c r="T25" s="38">
        <f t="shared" si="2"/>
        <v>86.268289775171795</v>
      </c>
      <c r="V25" s="53" t="s">
        <v>823</v>
      </c>
      <c r="W25" s="54"/>
      <c r="X25" s="54"/>
      <c r="Y25" s="55"/>
      <c r="AD25" s="100" t="s">
        <v>950</v>
      </c>
      <c r="AE25" s="38">
        <f>AE24/AE26</f>
        <v>541.87363907201757</v>
      </c>
      <c r="AF25" s="38">
        <f>AF24/AF26</f>
        <v>630.67381085506827</v>
      </c>
      <c r="AG25" s="38">
        <f>AG24/AG26</f>
        <v>228.78352174248334</v>
      </c>
      <c r="AH25" s="38">
        <f>AH24/AH26</f>
        <v>35.264721216402386</v>
      </c>
      <c r="AI25" s="38">
        <f>AI24/AI26</f>
        <v>1139.0455345409421</v>
      </c>
      <c r="AJ25" s="38">
        <f>SUM(AE25:AI25)</f>
        <v>2575.6412274269137</v>
      </c>
      <c r="AK25" s="87">
        <v>20</v>
      </c>
      <c r="AL25" s="40">
        <f t="shared" si="4"/>
        <v>86.268289775171795</v>
      </c>
      <c r="AM25" s="86">
        <f>T25*'Enter Information'!E$737*((Y$26/AJ$25)/('1'!Z$26/'1'!AK$25))+T25*(1-'Enter Information'!E$737)</f>
        <v>86.525351018593156</v>
      </c>
      <c r="AN25" s="40">
        <f t="shared" si="5"/>
        <v>86.268289775171795</v>
      </c>
      <c r="AO25" s="86">
        <f>T25*'Enter Information'!E$737*Y$26/AJ$25+T25*(1-'Enter Information'!E$737)</f>
        <v>111.56446550727387</v>
      </c>
      <c r="AP25" s="86">
        <f>INDEX($AL$6:$AO$106,'1'!AL25,'Enter Information'!$B$86)</f>
        <v>86.525351018593156</v>
      </c>
      <c r="AQ25" s="41"/>
    </row>
    <row r="26" spans="1:43" ht="12.75" customHeight="1" x14ac:dyDescent="0.4">
      <c r="A26" s="752" t="s">
        <v>824</v>
      </c>
      <c r="B26" s="752"/>
      <c r="D26" s="31">
        <v>20</v>
      </c>
      <c r="E26" s="32">
        <f>'9'!AP26</f>
        <v>93.900734868246673</v>
      </c>
      <c r="F26" s="33">
        <f>E26*'Enter Information'!D237</f>
        <v>47.438071060253819</v>
      </c>
      <c r="G26" s="33">
        <f>E26*'Enter Information'!E237</f>
        <v>46.462663807992854</v>
      </c>
      <c r="H26" s="34">
        <f t="shared" si="6"/>
        <v>46.050079055487913</v>
      </c>
      <c r="I26" s="34">
        <f t="shared" si="1"/>
        <v>44.816636080485267</v>
      </c>
      <c r="J26" s="35">
        <f>G26*'Enter Information'!$C$357/1000*'Enter Information'!$D$217</f>
        <v>1.1911049916400569</v>
      </c>
      <c r="K26" s="35">
        <f>G26*'Enter Information'!$C$357/1000*'Enter Information'!$E$217</f>
        <v>1.1301846819208756</v>
      </c>
      <c r="L26" s="35">
        <f>(F26+H26)/2*'Enter Information'!C446</f>
        <v>2.2437156027778016E-2</v>
      </c>
      <c r="M26" s="35">
        <f>(G26+I26)/2*'Enter Information'!D446</f>
        <v>1.0040722987732594E-2</v>
      </c>
      <c r="N26" s="36">
        <f>'Enter Information'!O$598/5</f>
        <v>99.4</v>
      </c>
      <c r="O26" s="36">
        <f>'Enter Information'!P$598/5</f>
        <v>374.6</v>
      </c>
      <c r="P26" s="36">
        <f>'Enter Information'!Q$598/5</f>
        <v>1808.6</v>
      </c>
      <c r="Q26" s="37">
        <f t="shared" si="0"/>
        <v>0</v>
      </c>
      <c r="R26" s="287">
        <f>(H26-L26+Q26*'Enter Information'!D237)*'Enter Information'!C$778</f>
        <v>46.348453414018969</v>
      </c>
      <c r="S26" s="287">
        <f>(I26-M26+Q26*'Enter Information'!E237)*'Enter Information'!C$778</f>
        <v>45.11889620815294</v>
      </c>
      <c r="T26" s="38">
        <f t="shared" si="2"/>
        <v>91.467349622171909</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91.467349622171909</v>
      </c>
      <c r="AM26" s="86">
        <f>T26*'Enter Information'!E$738*((Y$26/AJ$25)/('1'!Z$26/'1'!AK$25))+T26*(1-'Enter Information'!E$738)</f>
        <v>91.740778767673589</v>
      </c>
      <c r="AN26" s="40">
        <f t="shared" si="5"/>
        <v>91.467349622171909</v>
      </c>
      <c r="AO26" s="86">
        <f>T26*'Enter Information'!E$738*Y$26/AJ$25+T26*(1-'Enter Information'!E$738)</f>
        <v>118.37421283823278</v>
      </c>
      <c r="AP26" s="86">
        <f>INDEX($AL$6:$AO$106,'1'!AL26,'Enter Information'!$B$86)</f>
        <v>91.740778767673589</v>
      </c>
    </row>
    <row r="27" spans="1:43" x14ac:dyDescent="0.4">
      <c r="A27" s="753" t="s">
        <v>828</v>
      </c>
      <c r="B27" s="753"/>
      <c r="D27" s="31">
        <v>21</v>
      </c>
      <c r="E27" s="32">
        <f>'9'!AP27</f>
        <v>96.984086204925703</v>
      </c>
      <c r="F27" s="33">
        <f>E27*'Enter Information'!D238</f>
        <v>49.321532710974729</v>
      </c>
      <c r="G27" s="33">
        <f>E27*'Enter Information'!E238</f>
        <v>47.662553493950973</v>
      </c>
      <c r="H27" s="34">
        <f t="shared" si="6"/>
        <v>47.438071060253819</v>
      </c>
      <c r="I27" s="34">
        <f t="shared" si="1"/>
        <v>46.462663807992854</v>
      </c>
      <c r="J27" s="35">
        <f>G27*'Enter Information'!$C$357/1000*'Enter Information'!$D$217</f>
        <v>1.221865057405298</v>
      </c>
      <c r="K27" s="35">
        <f>G27*'Enter Information'!$C$357/1000*'Enter Information'!$E$217</f>
        <v>1.1593714919726796</v>
      </c>
      <c r="L27" s="35">
        <f>(F27+H27)/2*'Enter Information'!C447</f>
        <v>2.4189900942807135E-2</v>
      </c>
      <c r="M27" s="35">
        <f>(G27+I27)/2*'Enter Information'!D447</f>
        <v>1.035377390321382E-2</v>
      </c>
      <c r="N27" s="36">
        <f>'Enter Information'!O$598/5</f>
        <v>99.4</v>
      </c>
      <c r="O27" s="36">
        <f>'Enter Information'!P$598/5</f>
        <v>374.6</v>
      </c>
      <c r="P27" s="36">
        <f>'Enter Information'!Q$598/5</f>
        <v>1808.6</v>
      </c>
      <c r="Q27" s="37">
        <f t="shared" si="0"/>
        <v>0</v>
      </c>
      <c r="R27" s="287">
        <f>(H27-L27+Q27*'Enter Information'!D238)*'Enter Information'!C$778</f>
        <v>47.744354726891487</v>
      </c>
      <c r="S27" s="287">
        <f>(I27-M27+Q27*'Enter Information'!E238)*'Enter Information'!C$778</f>
        <v>46.776081474941314</v>
      </c>
      <c r="T27" s="38">
        <f t="shared" si="2"/>
        <v>94.520436201832808</v>
      </c>
      <c r="AD27" s="64" t="s">
        <v>829</v>
      </c>
      <c r="AE27" s="65">
        <f t="shared" ref="AE27:AJ27" si="8">AE25/$AJ25*100</f>
        <v>21.038397479502752</v>
      </c>
      <c r="AF27" s="65">
        <f t="shared" si="8"/>
        <v>24.486089294552738</v>
      </c>
      <c r="AG27" s="65">
        <f t="shared" si="8"/>
        <v>8.882585016354934</v>
      </c>
      <c r="AH27" s="65">
        <f t="shared" si="8"/>
        <v>1.3691627871492074</v>
      </c>
      <c r="AI27" s="65">
        <f t="shared" si="8"/>
        <v>44.223765422440366</v>
      </c>
      <c r="AJ27" s="66">
        <f t="shared" si="8"/>
        <v>100</v>
      </c>
      <c r="AK27" s="87">
        <v>22</v>
      </c>
      <c r="AL27" s="40">
        <f t="shared" si="4"/>
        <v>94.520436201832808</v>
      </c>
      <c r="AM27" s="86">
        <f>T27*'Enter Information'!E$738*((Y$26/AJ$25)/('1'!Z$26/'1'!AK$25))+T27*(1-'Enter Information'!E$738)</f>
        <v>94.802992132554209</v>
      </c>
      <c r="AN27" s="40">
        <f t="shared" si="5"/>
        <v>94.520436201832808</v>
      </c>
      <c r="AO27" s="86">
        <f>T27*'Enter Information'!E$738*Y$26/AJ$25+T27*(1-'Enter Information'!E$738)</f>
        <v>122.32542299231737</v>
      </c>
      <c r="AP27" s="86">
        <f>INDEX($AL$6:$AO$106,'1'!AL27,'Enter Information'!$B$86)</f>
        <v>94.802992132554209</v>
      </c>
    </row>
    <row r="28" spans="1:43" x14ac:dyDescent="0.4">
      <c r="A28" s="93">
        <f>A2</f>
        <v>2027</v>
      </c>
      <c r="B28" s="200">
        <f>'9'!AP108</f>
        <v>3337.554938525207</v>
      </c>
      <c r="D28" s="31">
        <v>22</v>
      </c>
      <c r="E28" s="32">
        <f>'9'!AP28</f>
        <v>95.885865124543812</v>
      </c>
      <c r="F28" s="33">
        <f>E28*'Enter Information'!D239</f>
        <v>48.634803692802812</v>
      </c>
      <c r="G28" s="33">
        <f>E28*'Enter Information'!E239</f>
        <v>47.251061431741</v>
      </c>
      <c r="H28" s="34">
        <f t="shared" si="6"/>
        <v>49.321532710974729</v>
      </c>
      <c r="I28" s="34">
        <f t="shared" si="1"/>
        <v>47.662553493950973</v>
      </c>
      <c r="J28" s="35">
        <f>G28*'Enter Information'!$C$357/1000*'Enter Information'!$D$217</f>
        <v>1.2113161519154185</v>
      </c>
      <c r="K28" s="35">
        <f>G28*'Enter Information'!$C$357/1000*'Enter Information'!$E$217</f>
        <v>1.1493621212796086</v>
      </c>
      <c r="L28" s="35">
        <f>(F28+H28)/2*'Enter Information'!C448</f>
        <v>2.5468647464982157E-2</v>
      </c>
      <c r="M28" s="35">
        <f>(G28+I28)/2*'Enter Information'!D448</f>
        <v>1.0440497641826118E-2</v>
      </c>
      <c r="N28" s="36">
        <f>'Enter Information'!O$598/5</f>
        <v>99.4</v>
      </c>
      <c r="O28" s="36">
        <f>'Enter Information'!P$598/5</f>
        <v>374.6</v>
      </c>
      <c r="P28" s="36">
        <f>'Enter Information'!Q$598/5</f>
        <v>1808.6</v>
      </c>
      <c r="Q28" s="37">
        <f t="shared" si="0"/>
        <v>0</v>
      </c>
      <c r="R28" s="287">
        <f>(H28-L28+Q28*'Enter Information'!D239)*'Enter Information'!C$778</f>
        <v>49.639656398927421</v>
      </c>
      <c r="S28" s="287">
        <f>(I28-M28+Q28*'Enter Information'!E239)*'Enter Information'!C$778</f>
        <v>47.984247033843971</v>
      </c>
      <c r="T28" s="38">
        <f t="shared" si="2"/>
        <v>97.623903432771385</v>
      </c>
      <c r="AD28" s="64" t="s">
        <v>830</v>
      </c>
      <c r="AE28" s="65">
        <f t="shared" ref="AE28:AJ28" si="9">AE24/$AJ24*100</f>
        <v>20.663060043223922</v>
      </c>
      <c r="AF28" s="65">
        <f t="shared" si="9"/>
        <v>40.742378390296189</v>
      </c>
      <c r="AG28" s="65">
        <f t="shared" si="9"/>
        <v>11.914565227872954</v>
      </c>
      <c r="AH28" s="65">
        <f t="shared" si="9"/>
        <v>1.4045131003733244</v>
      </c>
      <c r="AI28" s="65">
        <f t="shared" si="9"/>
        <v>25.275483238233619</v>
      </c>
      <c r="AJ28" s="66">
        <f t="shared" si="9"/>
        <v>100</v>
      </c>
      <c r="AK28" s="87">
        <v>23</v>
      </c>
      <c r="AL28" s="40">
        <f t="shared" si="4"/>
        <v>97.623903432771385</v>
      </c>
      <c r="AM28" s="86">
        <f>T28*'Enter Information'!E$738*((Y$26/AJ$25)/('1'!Z$26/'1'!AK$25))+T28*(1-'Enter Information'!E$738)</f>
        <v>97.91573675478655</v>
      </c>
      <c r="AN28" s="40">
        <f t="shared" si="5"/>
        <v>97.623903432771385</v>
      </c>
      <c r="AO28" s="86">
        <f>T28*'Enter Information'!E$738*Y$26/AJ$25+T28*(1-'Enter Information'!E$738)</f>
        <v>126.3418342259337</v>
      </c>
      <c r="AP28" s="86">
        <f>INDEX($AL$6:$AO$106,'1'!AL28,'Enter Information'!$B$86)</f>
        <v>97.91573675478655</v>
      </c>
    </row>
    <row r="29" spans="1:43" x14ac:dyDescent="0.4">
      <c r="D29" s="31">
        <v>23</v>
      </c>
      <c r="E29" s="32">
        <f>'9'!AP29</f>
        <v>94.764437313017339</v>
      </c>
      <c r="F29" s="33">
        <f>E29*'Enter Information'!D240</f>
        <v>47.591598009246631</v>
      </c>
      <c r="G29" s="33">
        <f>E29*'Enter Information'!E240</f>
        <v>47.172839303770708</v>
      </c>
      <c r="H29" s="34">
        <f t="shared" si="6"/>
        <v>48.634803692802812</v>
      </c>
      <c r="I29" s="34">
        <f t="shared" si="1"/>
        <v>47.251061431741</v>
      </c>
      <c r="J29" s="35">
        <f>G29*'Enter Information'!$C$357/1000*'Enter Information'!$D$217</f>
        <v>1.2093108694058501</v>
      </c>
      <c r="K29" s="35">
        <f>G29*'Enter Information'!$C$357/1000*'Enter Information'!$E$217</f>
        <v>1.1474594010398775</v>
      </c>
      <c r="L29" s="35">
        <f>(F29+H29)/2*'Enter Information'!C449</f>
        <v>2.5981128459553349E-2</v>
      </c>
      <c r="M29" s="35">
        <f>(G29+I29)/2*'Enter Information'!D449</f>
        <v>1.0386629080906288E-2</v>
      </c>
      <c r="N29" s="36">
        <f>'Enter Information'!O$598/5</f>
        <v>99.4</v>
      </c>
      <c r="O29" s="36">
        <f>'Enter Information'!P$598/5</f>
        <v>374.6</v>
      </c>
      <c r="P29" s="36">
        <f>'Enter Information'!Q$598/5</f>
        <v>1808.6</v>
      </c>
      <c r="Q29" s="37">
        <f t="shared" si="0"/>
        <v>0</v>
      </c>
      <c r="R29" s="287">
        <f>(H29-L29+Q29*'Enter Information'!D240)*'Enter Information'!C$778</f>
        <v>48.947624843674703</v>
      </c>
      <c r="S29" s="287">
        <f>(I29-M29+Q29*'Enter Information'!E240)*'Enter Information'!C$778</f>
        <v>47.569941126260318</v>
      </c>
      <c r="T29" s="38">
        <f t="shared" si="2"/>
        <v>96.517565969935021</v>
      </c>
      <c r="AK29" s="87">
        <v>24</v>
      </c>
      <c r="AL29" s="40">
        <f t="shared" si="4"/>
        <v>96.517565969935021</v>
      </c>
      <c r="AM29" s="86">
        <f>T29*'Enter Information'!E$738*((Y$26/AJ$25)/('1'!Z$26/'1'!AK$25))+T29*(1-'Enter Information'!E$738)</f>
        <v>96.806092047251951</v>
      </c>
      <c r="AN29" s="40">
        <f t="shared" si="5"/>
        <v>96.517565969935021</v>
      </c>
      <c r="AO29" s="86">
        <f>T29*'Enter Information'!E$738*Y$26/AJ$25+T29*(1-'Enter Information'!E$738)</f>
        <v>124.91004652422734</v>
      </c>
      <c r="AP29" s="86">
        <f>INDEX($AL$6:$AO$106,'1'!AL29,'Enter Information'!$B$86)</f>
        <v>96.806092047251951</v>
      </c>
    </row>
    <row r="30" spans="1:43" x14ac:dyDescent="0.4">
      <c r="D30" s="31">
        <v>24</v>
      </c>
      <c r="E30" s="32">
        <f>'9'!AP30</f>
        <v>94.605500881123675</v>
      </c>
      <c r="F30" s="33">
        <f>E30*'Enter Information'!D241</f>
        <v>47.528580685044872</v>
      </c>
      <c r="G30" s="33">
        <f>E30*'Enter Information'!E241</f>
        <v>47.076920196078802</v>
      </c>
      <c r="H30" s="34">
        <f t="shared" si="6"/>
        <v>47.591598009246631</v>
      </c>
      <c r="I30" s="34">
        <f t="shared" si="1"/>
        <v>47.172839303770708</v>
      </c>
      <c r="J30" s="35">
        <f>G30*'Enter Information'!$C$357/1000*'Enter Information'!$D$217</f>
        <v>1.2068519116405867</v>
      </c>
      <c r="K30" s="35">
        <f>G30*'Enter Information'!$C$357/1000*'Enter Information'!$E$217</f>
        <v>1.1451262092395773</v>
      </c>
      <c r="L30" s="35">
        <f>(F30+H30)/2*'Enter Information'!C450</f>
        <v>2.6633650034401615E-2</v>
      </c>
      <c r="M30" s="35">
        <f>(G30+I30)/2*'Enter Information'!D450</f>
        <v>1.0367473544983448E-2</v>
      </c>
      <c r="N30" s="36">
        <f>'Enter Information'!O$598/5</f>
        <v>99.4</v>
      </c>
      <c r="O30" s="36">
        <f>'Enter Information'!P$598/5</f>
        <v>374.6</v>
      </c>
      <c r="P30" s="36">
        <f>'Enter Information'!Q$598/5</f>
        <v>1808.6</v>
      </c>
      <c r="Q30" s="37">
        <f t="shared" si="0"/>
        <v>0</v>
      </c>
      <c r="R30" s="287">
        <f>(H30-L30+Q30*'Enter Information'!D241)*'Enter Information'!C$778</f>
        <v>47.896490972922912</v>
      </c>
      <c r="S30" s="287">
        <f>(I30-M30+Q30*'Enter Information'!E241)*'Enter Information'!C$778</f>
        <v>47.491193081061098</v>
      </c>
      <c r="T30" s="38">
        <f t="shared" si="2"/>
        <v>95.387684053984003</v>
      </c>
      <c r="AK30" s="87">
        <v>25</v>
      </c>
      <c r="AL30" s="40">
        <f t="shared" si="4"/>
        <v>95.387684053984003</v>
      </c>
      <c r="AM30" s="86">
        <f>T30*'Enter Information'!E$738*((Y$26/AJ$25)/('1'!Z$26/'1'!AK$25))+T30*(1-'Enter Information'!E$738)</f>
        <v>95.67283250367673</v>
      </c>
      <c r="AN30" s="40">
        <f t="shared" si="5"/>
        <v>95.387684053984003</v>
      </c>
      <c r="AO30" s="86">
        <f>T30*'Enter Information'!E$738*Y$26/AJ$25+T30*(1-'Enter Information'!E$738)</f>
        <v>123.44778832003384</v>
      </c>
      <c r="AP30" s="86">
        <f>INDEX($AL$6:$AO$106,'1'!AL30,'Enter Information'!$B$86)</f>
        <v>95.67283250367673</v>
      </c>
    </row>
    <row r="31" spans="1:43" x14ac:dyDescent="0.4">
      <c r="D31" s="31">
        <v>25</v>
      </c>
      <c r="E31" s="32">
        <f>'9'!AP31</f>
        <v>91.642276940983905</v>
      </c>
      <c r="F31" s="33">
        <f>E31*'Enter Information'!D242</f>
        <v>45.546834634821202</v>
      </c>
      <c r="G31" s="33">
        <f>E31*'Enter Information'!E242</f>
        <v>46.095442306162695</v>
      </c>
      <c r="H31" s="34">
        <f t="shared" si="6"/>
        <v>47.528580685044872</v>
      </c>
      <c r="I31" s="34">
        <f t="shared" si="1"/>
        <v>47.076920196078802</v>
      </c>
      <c r="J31" s="35">
        <f>G31*'Enter Information'!$C$358/1000*'Enter Information'!$D$217</f>
        <v>3.6926480715721688</v>
      </c>
      <c r="K31" s="35">
        <f>G31*'Enter Information'!$C$358/1000*'Enter Information'!$E$217</f>
        <v>3.5037837264615277</v>
      </c>
      <c r="L31" s="35">
        <f>(F31+H31)/2*'Enter Information'!C451</f>
        <v>2.6526493366161828E-2</v>
      </c>
      <c r="M31" s="35">
        <f>(G31+I31)/2*'Enter Information'!D451</f>
        <v>1.0714821687757772E-2</v>
      </c>
      <c r="N31" s="36">
        <f>'Enter Information'!O$599/5</f>
        <v>123</v>
      </c>
      <c r="O31" s="36">
        <f>'Enter Information'!P$599/5</f>
        <v>516.79999999999995</v>
      </c>
      <c r="P31" s="36">
        <f>'Enter Information'!Q$599/5</f>
        <v>1793.2</v>
      </c>
      <c r="Q31" s="37">
        <f t="shared" si="0"/>
        <v>0</v>
      </c>
      <c r="R31" s="287">
        <f>(H31-L31+Q31*'Enter Information'!D242)*'Enter Information'!C$779</f>
        <v>47.089422057924999</v>
      </c>
      <c r="S31" s="287">
        <f>(I31-M31+Q31*'Enter Information'!E242)*'Enter Information'!C$779</f>
        <v>46.657359292220399</v>
      </c>
      <c r="T31" s="38">
        <f t="shared" si="2"/>
        <v>93.746781350145397</v>
      </c>
      <c r="AK31" s="87">
        <v>26</v>
      </c>
      <c r="AL31" s="40">
        <f t="shared" si="4"/>
        <v>93.746781350145397</v>
      </c>
      <c r="AM31" s="86">
        <f>T31*'Enter Information'!E$739*((Y$26/AJ$25)/('1'!Z$26/'1'!AK$25))+T31*(1-'Enter Information'!E$739)</f>
        <v>94.027089064227212</v>
      </c>
      <c r="AN31" s="40">
        <f t="shared" si="5"/>
        <v>93.746781350145397</v>
      </c>
      <c r="AO31" s="86">
        <f>T31*'Enter Information'!E$739*Y$26/AJ$25+T31*(1-'Enter Information'!E$739)</f>
        <v>121.330531821837</v>
      </c>
      <c r="AP31" s="86">
        <f>INDEX($AL$6:$AO$106,'1'!AL31,'Enter Information'!$B$86)</f>
        <v>94.027089064227212</v>
      </c>
    </row>
    <row r="32" spans="1:43" x14ac:dyDescent="0.4">
      <c r="D32" s="31">
        <v>26</v>
      </c>
      <c r="E32" s="32">
        <f>'9'!AP32</f>
        <v>88.745909303646485</v>
      </c>
      <c r="F32" s="33">
        <f>E32*'Enter Information'!D243</f>
        <v>43.798796595963118</v>
      </c>
      <c r="G32" s="33">
        <f>E32*'Enter Information'!E243</f>
        <v>44.947112707683367</v>
      </c>
      <c r="H32" s="34">
        <f t="shared" si="6"/>
        <v>45.546834634821202</v>
      </c>
      <c r="I32" s="34">
        <f t="shared" si="1"/>
        <v>46.095442306162695</v>
      </c>
      <c r="J32" s="35">
        <f>G32*'Enter Information'!$C$358/1000*'Enter Information'!$D$217</f>
        <v>3.6006568276398583</v>
      </c>
      <c r="K32" s="35">
        <f>G32*'Enter Information'!$C$358/1000*'Enter Information'!$E$217</f>
        <v>3.4164974708477476</v>
      </c>
      <c r="L32" s="35">
        <f>(F32+H32)/2*'Enter Information'!C452</f>
        <v>2.5910233056927454E-2</v>
      </c>
      <c r="M32" s="35">
        <f>(G32+I32)/2*'Enter Information'!D452</f>
        <v>1.0925106601661527E-2</v>
      </c>
      <c r="N32" s="36">
        <f>'Enter Information'!O$599/5</f>
        <v>123</v>
      </c>
      <c r="O32" s="36">
        <f>'Enter Information'!P$599/5</f>
        <v>516.79999999999995</v>
      </c>
      <c r="P32" s="36">
        <f>'Enter Information'!Q$599/5</f>
        <v>1793.2</v>
      </c>
      <c r="Q32" s="37">
        <f t="shared" si="0"/>
        <v>0</v>
      </c>
      <c r="R32" s="287">
        <f>(H32-L32+Q32*'Enter Information'!D243)*'Enter Information'!C$779</f>
        <v>45.125501582983695</v>
      </c>
      <c r="S32" s="287">
        <f>(I32-M32+Q32*'Enter Information'!E243)*'Enter Information'!C$779</f>
        <v>45.684198666212311</v>
      </c>
      <c r="T32" s="38">
        <f t="shared" si="2"/>
        <v>90.809700249195998</v>
      </c>
      <c r="AK32" s="87">
        <v>27</v>
      </c>
      <c r="AL32" s="40">
        <f t="shared" si="4"/>
        <v>90.809700249195998</v>
      </c>
      <c r="AM32" s="86">
        <f>T32*'Enter Information'!E$739*((Y$26/AJ$25)/('1'!Z$26/'1'!AK$25))+T32*(1-'Enter Information'!E$739)</f>
        <v>91.08122593921658</v>
      </c>
      <c r="AN32" s="40">
        <f t="shared" si="5"/>
        <v>90.809700249195998</v>
      </c>
      <c r="AO32" s="86">
        <f>T32*'Enter Information'!E$739*Y$26/AJ$25+T32*(1-'Enter Information'!E$739)</f>
        <v>117.52925345419835</v>
      </c>
      <c r="AP32" s="86">
        <f>INDEX($AL$6:$AO$106,'1'!AL32,'Enter Information'!$B$86)</f>
        <v>91.08122593921658</v>
      </c>
    </row>
    <row r="33" spans="4:42" x14ac:dyDescent="0.4">
      <c r="D33" s="31">
        <v>27</v>
      </c>
      <c r="E33" s="32">
        <f>'9'!AP33</f>
        <v>80.115536726704377</v>
      </c>
      <c r="F33" s="33">
        <f>E33*'Enter Information'!D244</f>
        <v>39.140037876962758</v>
      </c>
      <c r="G33" s="33">
        <f>E33*'Enter Information'!E244</f>
        <v>40.975498849741619</v>
      </c>
      <c r="H33" s="34">
        <f t="shared" si="6"/>
        <v>43.798796595963118</v>
      </c>
      <c r="I33" s="34">
        <f t="shared" si="1"/>
        <v>44.947112707683367</v>
      </c>
      <c r="J33" s="35">
        <f>G33*'Enter Information'!$C$358/1000*'Enter Information'!$D$217</f>
        <v>3.2824958225637197</v>
      </c>
      <c r="K33" s="35">
        <f>G33*'Enter Information'!$C$358/1000*'Enter Information'!$E$217</f>
        <v>3.1146091429124509</v>
      </c>
      <c r="L33" s="35">
        <f>(F33+H33)/2*'Enter Information'!C453</f>
        <v>2.488165034187776E-2</v>
      </c>
      <c r="M33" s="35">
        <f>(G33+I33)/2*'Enter Information'!D453</f>
        <v>1.0310713386890999E-2</v>
      </c>
      <c r="N33" s="36">
        <f>'Enter Information'!O$599/5</f>
        <v>123</v>
      </c>
      <c r="O33" s="36">
        <f>'Enter Information'!P$599/5</f>
        <v>516.79999999999995</v>
      </c>
      <c r="P33" s="36">
        <f>'Enter Information'!Q$599/5</f>
        <v>1793.2</v>
      </c>
      <c r="Q33" s="37">
        <f t="shared" si="0"/>
        <v>0</v>
      </c>
      <c r="R33" s="287">
        <f>(H33-L33+Q33*'Enter Information'!D244)*'Enter Information'!C$779</f>
        <v>43.393667728229758</v>
      </c>
      <c r="S33" s="287">
        <f>(I33-M33+Q33*'Enter Information'!E244)*'Enter Information'!C$779</f>
        <v>44.546453222932755</v>
      </c>
      <c r="T33" s="38">
        <f t="shared" si="2"/>
        <v>87.940120951162513</v>
      </c>
      <c r="AK33" s="87">
        <v>28</v>
      </c>
      <c r="AL33" s="40">
        <f t="shared" si="4"/>
        <v>87.940120951162513</v>
      </c>
      <c r="AM33" s="86">
        <f>T33*'Enter Information'!E$739*((Y$26/AJ$25)/('1'!Z$26/'1'!AK$25))+T33*(1-'Enter Information'!E$739)</f>
        <v>88.203066450996047</v>
      </c>
      <c r="AN33" s="40">
        <f t="shared" si="5"/>
        <v>87.940120951162513</v>
      </c>
      <c r="AO33" s="86">
        <f>T33*'Enter Information'!E$739*Y$26/AJ$25+T33*(1-'Enter Information'!E$739)</f>
        <v>113.81533840217192</v>
      </c>
      <c r="AP33" s="86">
        <f>INDEX($AL$6:$AO$106,'1'!AL33,'Enter Information'!$B$86)</f>
        <v>88.203066450996047</v>
      </c>
    </row>
    <row r="34" spans="4:42" x14ac:dyDescent="0.4">
      <c r="D34" s="31">
        <v>28</v>
      </c>
      <c r="E34" s="32">
        <f>'9'!AP34</f>
        <v>71.677763914226631</v>
      </c>
      <c r="F34" s="33">
        <f>E34*'Enter Information'!D245</f>
        <v>35.141916962839503</v>
      </c>
      <c r="G34" s="33">
        <f>E34*'Enter Information'!E245</f>
        <v>36.535846951387128</v>
      </c>
      <c r="H34" s="34">
        <f t="shared" si="6"/>
        <v>39.140037876962758</v>
      </c>
      <c r="I34" s="34">
        <f t="shared" si="1"/>
        <v>40.975498849741619</v>
      </c>
      <c r="J34" s="35">
        <f>G34*'Enter Information'!$C$358/1000*'Enter Information'!$D$217</f>
        <v>2.9268408770699303</v>
      </c>
      <c r="K34" s="35">
        <f>G34*'Enter Information'!$C$358/1000*'Enter Information'!$E$217</f>
        <v>2.7771445413301641</v>
      </c>
      <c r="L34" s="35">
        <f>(F34+H34)/2*'Enter Information'!C454</f>
        <v>2.3027406000338702E-2</v>
      </c>
      <c r="M34" s="35">
        <f>(G34+I34)/2*'Enter Information'!D454</f>
        <v>9.6889182251410945E-3</v>
      </c>
      <c r="N34" s="36">
        <f>'Enter Information'!O$599/5</f>
        <v>123</v>
      </c>
      <c r="O34" s="36">
        <f>'Enter Information'!P$599/5</f>
        <v>516.79999999999995</v>
      </c>
      <c r="P34" s="36">
        <f>'Enter Information'!Q$599/5</f>
        <v>1793.2</v>
      </c>
      <c r="Q34" s="37">
        <f t="shared" si="0"/>
        <v>0</v>
      </c>
      <c r="R34" s="287">
        <f>(H34-L34+Q34*'Enter Information'!D245)*'Enter Information'!C$779</f>
        <v>38.77721599741043</v>
      </c>
      <c r="S34" s="287">
        <f>(I34-M34+Q34*'Enter Information'!E245)*'Enter Information'!C$779</f>
        <v>40.609955645830617</v>
      </c>
      <c r="T34" s="38">
        <f t="shared" si="2"/>
        <v>79.387171643241047</v>
      </c>
      <c r="AK34" s="87">
        <v>29</v>
      </c>
      <c r="AL34" s="40">
        <f t="shared" si="4"/>
        <v>79.387171643241047</v>
      </c>
      <c r="AM34" s="86">
        <f>T34*'Enter Information'!E$739*((Y$26/AJ$25)/('1'!Z$26/'1'!AK$25))+T34*(1-'Enter Information'!E$739)</f>
        <v>79.624543383265092</v>
      </c>
      <c r="AN34" s="40">
        <f t="shared" si="5"/>
        <v>79.387171643241047</v>
      </c>
      <c r="AO34" s="86">
        <f>T34*'Enter Information'!E$739*Y$26/AJ$25+T34*(1-'Enter Information'!E$739)</f>
        <v>102.74579688586776</v>
      </c>
      <c r="AP34" s="86">
        <f>INDEX($AL$6:$AO$106,'1'!AL34,'Enter Information'!$B$86)</f>
        <v>79.624543383265092</v>
      </c>
    </row>
    <row r="35" spans="4:42" x14ac:dyDescent="0.4">
      <c r="D35" s="31">
        <v>29</v>
      </c>
      <c r="E35" s="32">
        <f>'9'!AP35</f>
        <v>55.30266395222737</v>
      </c>
      <c r="F35" s="33">
        <f>E35*'Enter Information'!D246</f>
        <v>27.18088874605969</v>
      </c>
      <c r="G35" s="33">
        <f>E35*'Enter Information'!E246</f>
        <v>28.121775206167683</v>
      </c>
      <c r="H35" s="34">
        <f t="shared" si="6"/>
        <v>35.141916962839503</v>
      </c>
      <c r="I35" s="34">
        <f t="shared" si="1"/>
        <v>36.535846951387128</v>
      </c>
      <c r="J35" s="35">
        <f>G35*'Enter Information'!$C$358/1000*'Enter Information'!$D$217</f>
        <v>2.2528001422465538</v>
      </c>
      <c r="K35" s="35">
        <f>G35*'Enter Information'!$C$358/1000*'Enter Information'!$E$217</f>
        <v>2.137578324384716</v>
      </c>
      <c r="L35" s="35">
        <f>(F35+H35)/2*'Enter Information'!C455</f>
        <v>2.0566525883936735E-2</v>
      </c>
      <c r="M35" s="35">
        <f>(G35+I35)/2*'Enter Information'!D455</f>
        <v>8.728778991269899E-3</v>
      </c>
      <c r="N35" s="36">
        <f>'Enter Information'!O$599/5</f>
        <v>123</v>
      </c>
      <c r="O35" s="36">
        <f>'Enter Information'!P$599/5</f>
        <v>516.79999999999995</v>
      </c>
      <c r="P35" s="36">
        <f>'Enter Information'!Q$599/5</f>
        <v>1793.2</v>
      </c>
      <c r="Q35" s="37">
        <f t="shared" si="0"/>
        <v>0</v>
      </c>
      <c r="R35" s="287">
        <f>(H35-L35+Q35*'Enter Information'!D246)*'Enter Information'!C$779</f>
        <v>34.816264730290449</v>
      </c>
      <c r="S35" s="287">
        <f>(I35-M35+Q35*'Enter Information'!E246)*'Enter Information'!C$779</f>
        <v>36.209821100346495</v>
      </c>
      <c r="T35" s="38">
        <f t="shared" si="2"/>
        <v>71.026085830636944</v>
      </c>
      <c r="AK35" s="87">
        <v>30</v>
      </c>
      <c r="AL35" s="40">
        <f t="shared" si="4"/>
        <v>71.026085830636944</v>
      </c>
      <c r="AM35" s="86">
        <f>T35*'Enter Information'!E$739*((Y$26/AJ$25)/('1'!Z$26/'1'!AK$25))+T35*(1-'Enter Information'!E$739)</f>
        <v>71.2384574926037</v>
      </c>
      <c r="AN35" s="40">
        <f t="shared" si="5"/>
        <v>71.026085830636944</v>
      </c>
      <c r="AO35" s="86">
        <f>T35*'Enter Information'!E$739*Y$26/AJ$25+T35*(1-'Enter Information'!E$739)</f>
        <v>91.924572160698048</v>
      </c>
      <c r="AP35" s="86">
        <f>INDEX($AL$6:$AO$106,'1'!AL35,'Enter Information'!$B$86)</f>
        <v>71.2384574926037</v>
      </c>
    </row>
    <row r="36" spans="4:42" x14ac:dyDescent="0.4">
      <c r="D36" s="31">
        <v>30</v>
      </c>
      <c r="E36" s="32">
        <f>'9'!AP36</f>
        <v>48.99742005017368</v>
      </c>
      <c r="F36" s="33">
        <f>E36*'Enter Information'!D247</f>
        <v>23.856114762076558</v>
      </c>
      <c r="G36" s="33">
        <f>E36*'Enter Information'!E247</f>
        <v>25.141305288097122</v>
      </c>
      <c r="H36" s="34">
        <f t="shared" si="6"/>
        <v>27.18088874605969</v>
      </c>
      <c r="I36" s="34">
        <f t="shared" si="1"/>
        <v>28.121775206167683</v>
      </c>
      <c r="J36" s="35">
        <f>G36*'Enter Information'!$C$359/1000*'Enter Information'!$D$217</f>
        <v>2.1890191671813071</v>
      </c>
      <c r="K36" s="35">
        <f>G36*'Enter Information'!$C$359/1000*'Enter Information'!$E$217</f>
        <v>2.0770594939519222</v>
      </c>
      <c r="L36" s="35">
        <f>(F36+H36)/2*'Enter Information'!C456</f>
        <v>1.7607766210307005E-2</v>
      </c>
      <c r="M36" s="35">
        <f>(G36+I36)/2*'Enter Information'!D456</f>
        <v>7.9894620741397197E-3</v>
      </c>
      <c r="N36" s="36">
        <f>'Enter Information'!O$600/5</f>
        <v>117</v>
      </c>
      <c r="O36" s="36">
        <f>'Enter Information'!P$600/5</f>
        <v>573</v>
      </c>
      <c r="P36" s="36">
        <f>'Enter Information'!Q$600/5</f>
        <v>1815.2</v>
      </c>
      <c r="Q36" s="37">
        <f t="shared" si="0"/>
        <v>0</v>
      </c>
      <c r="R36" s="287">
        <f>(H36-L36+Q36*'Enter Information'!D247)*'Enter Information'!C$780</f>
        <v>27.488638887909516</v>
      </c>
      <c r="S36" s="287">
        <f>(I36-M36+Q36*'Enter Information'!E247)*'Enter Information'!C$780</f>
        <v>28.45052866274666</v>
      </c>
      <c r="T36" s="38">
        <f t="shared" si="2"/>
        <v>55.93916755065618</v>
      </c>
      <c r="AK36" s="87">
        <v>31</v>
      </c>
      <c r="AL36" s="40">
        <f t="shared" si="4"/>
        <v>55.93916755065618</v>
      </c>
      <c r="AM36" s="86">
        <f>T36*'Enter Information'!E$740*((Y$26/AJ$25)/('1'!Z$26/'1'!AK$25))+T36*(1-'Enter Information'!E$740)</f>
        <v>56.105817050090245</v>
      </c>
      <c r="AN36" s="40">
        <f t="shared" si="5"/>
        <v>55.93916755065618</v>
      </c>
      <c r="AO36" s="86">
        <f>T36*'Enter Information'!E$740*Y$26/AJ$25+T36*(1-'Enter Information'!E$740)</f>
        <v>72.338353080312714</v>
      </c>
      <c r="AP36" s="86">
        <f>INDEX($AL$6:$AO$106,'1'!AL36,'Enter Information'!$B$86)</f>
        <v>56.105817050090245</v>
      </c>
    </row>
    <row r="37" spans="4:42" x14ac:dyDescent="0.4">
      <c r="D37" s="31">
        <v>31</v>
      </c>
      <c r="E37" s="32">
        <f>'9'!AP37</f>
        <v>42.615683097012322</v>
      </c>
      <c r="F37" s="33">
        <f>E37*'Enter Information'!D248</f>
        <v>20.773261372131593</v>
      </c>
      <c r="G37" s="33">
        <f>E37*'Enter Information'!E248</f>
        <v>21.842421724880733</v>
      </c>
      <c r="H37" s="34">
        <f t="shared" si="6"/>
        <v>23.856114762076558</v>
      </c>
      <c r="I37" s="34">
        <f t="shared" si="1"/>
        <v>25.141305288097122</v>
      </c>
      <c r="J37" s="35">
        <f>G37*'Enter Information'!$C$359/1000*'Enter Information'!$D$217</f>
        <v>1.901789873895612</v>
      </c>
      <c r="K37" s="35">
        <f>G37*'Enter Information'!$C$359/1000*'Enter Information'!$E$217</f>
        <v>1.8045208430782724</v>
      </c>
      <c r="L37" s="35">
        <f>(F37+H37)/2*'Enter Information'!C457</f>
        <v>1.6512869169657017E-2</v>
      </c>
      <c r="M37" s="35">
        <f>(G37+I37)/2*'Enter Information'!D457</f>
        <v>7.7523149571413451E-3</v>
      </c>
      <c r="N37" s="36">
        <f>'Enter Information'!O$600/5</f>
        <v>117</v>
      </c>
      <c r="O37" s="36">
        <f>'Enter Information'!P$600/5</f>
        <v>573</v>
      </c>
      <c r="P37" s="36">
        <f>'Enter Information'!Q$600/5</f>
        <v>1815.2</v>
      </c>
      <c r="Q37" s="37">
        <f t="shared" si="0"/>
        <v>0</v>
      </c>
      <c r="R37" s="287">
        <f>(H37-L37+Q37*'Enter Information'!D248)*'Enter Information'!C$780</f>
        <v>24.12514924657955</v>
      </c>
      <c r="S37" s="287">
        <f>(I37-M37+Q37*'Enter Information'!E248)*'Enter Information'!C$780</f>
        <v>25.434599088427955</v>
      </c>
      <c r="T37" s="38">
        <f t="shared" si="2"/>
        <v>49.559748335007505</v>
      </c>
      <c r="AK37" s="87">
        <v>32</v>
      </c>
      <c r="AL37" s="40">
        <f t="shared" si="4"/>
        <v>49.559748335007505</v>
      </c>
      <c r="AM37" s="86">
        <f>T37*'Enter Information'!E$740*((Y$26/AJ$25)/('1'!Z$26/'1'!AK$25))+T37*(1-'Enter Information'!E$740)</f>
        <v>49.707392778315111</v>
      </c>
      <c r="AN37" s="40">
        <f t="shared" si="5"/>
        <v>49.559748335007505</v>
      </c>
      <c r="AO37" s="86">
        <f>T37*'Enter Information'!E$740*Y$26/AJ$25+T37*(1-'Enter Information'!E$740)</f>
        <v>64.088736579476659</v>
      </c>
      <c r="AP37" s="86">
        <f>INDEX($AL$6:$AO$106,'1'!AL37,'Enter Information'!$B$86)</f>
        <v>49.707392778315111</v>
      </c>
    </row>
    <row r="38" spans="4:42" x14ac:dyDescent="0.4">
      <c r="D38" s="31">
        <v>32</v>
      </c>
      <c r="E38" s="32">
        <f>'9'!AP38</f>
        <v>43.004545835614344</v>
      </c>
      <c r="F38" s="33">
        <f>E38*'Enter Information'!D249</f>
        <v>21.040103856816756</v>
      </c>
      <c r="G38" s="33">
        <f>E38*'Enter Information'!E249</f>
        <v>21.964441978797584</v>
      </c>
      <c r="H38" s="34">
        <f t="shared" si="6"/>
        <v>20.773261372131593</v>
      </c>
      <c r="I38" s="34">
        <f t="shared" si="1"/>
        <v>21.842421724880733</v>
      </c>
      <c r="J38" s="35">
        <f>G38*'Enter Information'!$C$359/1000*'Enter Information'!$D$217</f>
        <v>1.912414011009717</v>
      </c>
      <c r="K38" s="35">
        <f>G38*'Enter Information'!$C$359/1000*'Enter Information'!$E$217</f>
        <v>1.8146015975955174</v>
      </c>
      <c r="L38" s="35">
        <f>(F38+H38)/2*'Enter Information'!C458</f>
        <v>1.65162792654346E-2</v>
      </c>
      <c r="M38" s="35">
        <f>(G38+I38)/2*'Enter Information'!D458</f>
        <v>7.885235466662097E-3</v>
      </c>
      <c r="N38" s="36">
        <f>'Enter Information'!O$600/5</f>
        <v>117</v>
      </c>
      <c r="O38" s="36">
        <f>'Enter Information'!P$600/5</f>
        <v>573</v>
      </c>
      <c r="P38" s="36">
        <f>'Enter Information'!Q$600/5</f>
        <v>1815.2</v>
      </c>
      <c r="Q38" s="37">
        <f t="shared" ref="Q38:Q69" si="10">N$3/N$5*N38+O$3/O$5*O38+P$3/P$5*P38</f>
        <v>0</v>
      </c>
      <c r="R38" s="287">
        <f>(H38-L38+Q38*'Enter Information'!D249)*'Enter Information'!C$780</f>
        <v>21.005366427180014</v>
      </c>
      <c r="S38" s="287">
        <f>(I38-M38+Q38*'Enter Information'!E249)*'Enter Information'!C$780</f>
        <v>22.096067455460787</v>
      </c>
      <c r="T38" s="38">
        <f t="shared" si="2"/>
        <v>43.101433882640805</v>
      </c>
      <c r="AK38" s="87">
        <v>33</v>
      </c>
      <c r="AL38" s="40">
        <f t="shared" si="4"/>
        <v>43.101433882640805</v>
      </c>
      <c r="AM38" s="86">
        <f>T38*'Enter Information'!E$740*((Y$26/AJ$25)/('1'!Z$26/'1'!AK$25))+T38*(1-'Enter Information'!E$740)</f>
        <v>43.229838231435025</v>
      </c>
      <c r="AN38" s="40">
        <f t="shared" si="5"/>
        <v>43.101433882640805</v>
      </c>
      <c r="AO38" s="86">
        <f>T38*'Enter Information'!E$740*Y$26/AJ$25+T38*(1-'Enter Information'!E$740)</f>
        <v>55.737095830873706</v>
      </c>
      <c r="AP38" s="86">
        <f>INDEX($AL$6:$AO$106,'1'!AL38,'Enter Information'!$B$86)</f>
        <v>43.229838231435025</v>
      </c>
    </row>
    <row r="39" spans="4:42" x14ac:dyDescent="0.4">
      <c r="D39" s="31">
        <v>33</v>
      </c>
      <c r="E39" s="32">
        <f>'9'!AP39</f>
        <v>43.386363621688055</v>
      </c>
      <c r="F39" s="33">
        <f>E39*'Enter Information'!D250</f>
        <v>21.355284777342526</v>
      </c>
      <c r="G39" s="33">
        <f>E39*'Enter Information'!E250</f>
        <v>22.031078844345529</v>
      </c>
      <c r="H39" s="34">
        <f t="shared" si="6"/>
        <v>21.040103856816756</v>
      </c>
      <c r="I39" s="34">
        <f t="shared" si="1"/>
        <v>21.964441978797584</v>
      </c>
      <c r="J39" s="35">
        <f>G39*'Enter Information'!$C$359/1000*'Enter Information'!$D$217</f>
        <v>1.918215992022787</v>
      </c>
      <c r="K39" s="35">
        <f>G39*'Enter Information'!$C$359/1000*'Enter Information'!$E$217</f>
        <v>1.8201068302255465</v>
      </c>
      <c r="L39" s="35">
        <f>(F39+H39)/2*'Enter Information'!C459</f>
        <v>1.78060632263469E-2</v>
      </c>
      <c r="M39" s="35">
        <f>(G39+I39)/2*'Enter Information'!D459</f>
        <v>8.5791265605129063E-3</v>
      </c>
      <c r="N39" s="36">
        <f>'Enter Information'!O$600/5</f>
        <v>117</v>
      </c>
      <c r="O39" s="36">
        <f>'Enter Information'!P$600/5</f>
        <v>573</v>
      </c>
      <c r="P39" s="36">
        <f>'Enter Information'!Q$600/5</f>
        <v>1815.2</v>
      </c>
      <c r="Q39" s="37">
        <f t="shared" si="10"/>
        <v>0</v>
      </c>
      <c r="R39" s="287">
        <f>(H39-L39+Q39*'Enter Information'!D250)*'Enter Information'!C$780</f>
        <v>21.274099880304963</v>
      </c>
      <c r="S39" s="287">
        <f>(I39-M39+Q39*'Enter Information'!E250)*'Enter Information'!C$780</f>
        <v>22.21884704816533</v>
      </c>
      <c r="T39" s="38">
        <f t="shared" si="2"/>
        <v>43.492946928470289</v>
      </c>
      <c r="AK39" s="87">
        <v>34</v>
      </c>
      <c r="AL39" s="40">
        <f t="shared" si="4"/>
        <v>43.492946928470289</v>
      </c>
      <c r="AM39" s="86">
        <f>T39*'Enter Information'!E$740*((Y$26/AJ$25)/('1'!Z$26/'1'!AK$25))+T39*(1-'Enter Information'!E$740)</f>
        <v>43.622517641655797</v>
      </c>
      <c r="AN39" s="40">
        <f t="shared" si="5"/>
        <v>43.492946928470289</v>
      </c>
      <c r="AO39" s="86">
        <f>T39*'Enter Information'!E$740*Y$26/AJ$25+T39*(1-'Enter Information'!E$740)</f>
        <v>56.243385255347441</v>
      </c>
      <c r="AP39" s="86">
        <f>INDEX($AL$6:$AO$106,'1'!AL39,'Enter Information'!$B$86)</f>
        <v>43.622517641655797</v>
      </c>
    </row>
    <row r="40" spans="4:42" x14ac:dyDescent="0.4">
      <c r="D40" s="31">
        <v>34</v>
      </c>
      <c r="E40" s="32">
        <f>'9'!AP40</f>
        <v>47.708051593463722</v>
      </c>
      <c r="F40" s="33">
        <f>E40*'Enter Information'!D251</f>
        <v>23.476516692233378</v>
      </c>
      <c r="G40" s="33">
        <f>E40*'Enter Information'!E251</f>
        <v>24.23153490123034</v>
      </c>
      <c r="H40" s="34">
        <f t="shared" si="6"/>
        <v>21.355284777342526</v>
      </c>
      <c r="I40" s="34">
        <f t="shared" si="1"/>
        <v>22.031078844345529</v>
      </c>
      <c r="J40" s="35">
        <f>G40*'Enter Information'!$C$359/1000*'Enter Information'!$D$217</f>
        <v>2.1098067002165073</v>
      </c>
      <c r="K40" s="35">
        <f>G40*'Enter Information'!$C$359/1000*'Enter Information'!$E$217</f>
        <v>2.0018984314014987</v>
      </c>
      <c r="L40" s="35">
        <f>(F40+H40)/2*'Enter Information'!C460</f>
        <v>2.0174310661309158E-2</v>
      </c>
      <c r="M40" s="35">
        <f>(G40+I40)/2*'Enter Information'!D460</f>
        <v>9.9464619552988125E-3</v>
      </c>
      <c r="N40" s="36">
        <f>'Enter Information'!O$600/5</f>
        <v>117</v>
      </c>
      <c r="O40" s="36">
        <f>'Enter Information'!P$600/5</f>
        <v>573</v>
      </c>
      <c r="P40" s="36">
        <f>'Enter Information'!Q$600/5</f>
        <v>1815.2</v>
      </c>
      <c r="Q40" s="37">
        <f t="shared" si="10"/>
        <v>0</v>
      </c>
      <c r="R40" s="287">
        <f>(H40-L40+Q40*'Enter Information'!D251)*'Enter Information'!C$780</f>
        <v>21.590659379009615</v>
      </c>
      <c r="S40" s="287">
        <f>(I40-M40+Q40*'Enter Information'!E251)*'Enter Information'!C$780</f>
        <v>22.284898367447958</v>
      </c>
      <c r="T40" s="38">
        <f t="shared" si="2"/>
        <v>43.875557746457574</v>
      </c>
      <c r="AK40" s="87">
        <v>35</v>
      </c>
      <c r="AL40" s="40">
        <f t="shared" si="4"/>
        <v>43.875557746457574</v>
      </c>
      <c r="AM40" s="86">
        <f>T40*'Enter Information'!E$740*((Y$26/AJ$25)/('1'!Z$26/'1'!AK$25))+T40*(1-'Enter Information'!E$740)</f>
        <v>44.00626830322831</v>
      </c>
      <c r="AN40" s="40">
        <f t="shared" si="5"/>
        <v>43.875557746457574</v>
      </c>
      <c r="AO40" s="86">
        <f>T40*'Enter Information'!E$740*Y$26/AJ$25+T40*(1-'Enter Information'!E$740)</f>
        <v>56.738162665448293</v>
      </c>
      <c r="AP40" s="86">
        <f>INDEX($AL$6:$AO$106,'1'!AL40,'Enter Information'!$B$86)</f>
        <v>44.00626830322831</v>
      </c>
    </row>
    <row r="41" spans="4:42" x14ac:dyDescent="0.4">
      <c r="D41" s="31">
        <v>35</v>
      </c>
      <c r="E41" s="32">
        <f>'9'!AP41</f>
        <v>48.96960751652999</v>
      </c>
      <c r="F41" s="33">
        <f>E41*'Enter Information'!D252</f>
        <v>24.239760252452275</v>
      </c>
      <c r="G41" s="33">
        <f>E41*'Enter Information'!E252</f>
        <v>24.729847264077719</v>
      </c>
      <c r="H41" s="34">
        <f t="shared" si="6"/>
        <v>23.476516692233378</v>
      </c>
      <c r="I41" s="34">
        <f t="shared" si="1"/>
        <v>24.23153490123034</v>
      </c>
      <c r="J41" s="35">
        <f>G41*'Enter Information'!$C$360/1000*'Enter Information'!$D$217</f>
        <v>0.79953320968178399</v>
      </c>
      <c r="K41" s="35">
        <f>G41*'Enter Information'!$C$360/1000*'Enter Information'!$E$217</f>
        <v>0.75864024801471985</v>
      </c>
      <c r="L41" s="35">
        <f>(F41+H41)/2*'Enter Information'!C461</f>
        <v>2.2903812933449116E-2</v>
      </c>
      <c r="M41" s="35">
        <f>(G41+I41)/2*'Enter Information'!D461</f>
        <v>1.1505924808847394E-2</v>
      </c>
      <c r="N41" s="36">
        <f>'Enter Information'!O$601/5</f>
        <v>95.4</v>
      </c>
      <c r="O41" s="36">
        <f>'Enter Information'!P$601/5</f>
        <v>390.4</v>
      </c>
      <c r="P41" s="36">
        <f>'Enter Information'!Q$601/5</f>
        <v>1547.6</v>
      </c>
      <c r="Q41" s="37">
        <f t="shared" si="10"/>
        <v>0</v>
      </c>
      <c r="R41" s="287">
        <f>(H41-L41+Q41*'Enter Information'!D252)*'Enter Information'!C$781</f>
        <v>23.770843921725863</v>
      </c>
      <c r="S41" s="287">
        <f>(I41-M41+Q41*'Enter Information'!E252)*'Enter Information'!C$781</f>
        <v>24.547626480452859</v>
      </c>
      <c r="T41" s="38">
        <f t="shared" si="2"/>
        <v>48.318470402178718</v>
      </c>
      <c r="AB41" s="69"/>
      <c r="AK41" s="87">
        <v>36</v>
      </c>
      <c r="AL41" s="40">
        <f t="shared" si="4"/>
        <v>48.318470402178718</v>
      </c>
      <c r="AM41" s="86">
        <f>T41*'Enter Information'!E$741*((Y$26/AJ$25)/('1'!Z$26/'1'!AK$25))+T41*(1-'Enter Information'!E$741)</f>
        <v>48.461995044400091</v>
      </c>
      <c r="AN41" s="40">
        <f t="shared" si="5"/>
        <v>48.318470402178718</v>
      </c>
      <c r="AO41" s="86">
        <f>T41*'Enter Information'!E$741*Y$26/AJ$25+T41*(1-'Enter Information'!E$741)</f>
        <v>62.442048593885936</v>
      </c>
      <c r="AP41" s="86">
        <f>INDEX($AL$6:$AO$106,'1'!AL41,'Enter Information'!$B$86)</f>
        <v>48.461995044400091</v>
      </c>
    </row>
    <row r="42" spans="4:42" x14ac:dyDescent="0.4">
      <c r="D42" s="31">
        <v>36</v>
      </c>
      <c r="E42" s="32">
        <f>'9'!AP42</f>
        <v>50.257084786763265</v>
      </c>
      <c r="F42" s="33">
        <f>E42*'Enter Information'!D253</f>
        <v>24.785335679091336</v>
      </c>
      <c r="G42" s="33">
        <f>E42*'Enter Information'!E253</f>
        <v>25.471749107671926</v>
      </c>
      <c r="H42" s="34">
        <f t="shared" si="6"/>
        <v>24.239760252452275</v>
      </c>
      <c r="I42" s="34">
        <f t="shared" si="1"/>
        <v>24.729847264077719</v>
      </c>
      <c r="J42" s="35">
        <f>G42*'Enter Information'!$C$360/1000*'Enter Information'!$D$217</f>
        <v>0.82351941371869075</v>
      </c>
      <c r="K42" s="35">
        <f>G42*'Enter Information'!$C$360/1000*'Enter Information'!$E$217</f>
        <v>0.78139965257620525</v>
      </c>
      <c r="L42" s="35">
        <f>(F42+H42)/2*'Enter Information'!C462</f>
        <v>2.5002798925087243E-2</v>
      </c>
      <c r="M42" s="35">
        <f>(G42+I42)/2*'Enter Information'!D462</f>
        <v>1.2550399092937412E-2</v>
      </c>
      <c r="N42" s="36">
        <f>'Enter Information'!O$601/5</f>
        <v>95.4</v>
      </c>
      <c r="O42" s="36">
        <f>'Enter Information'!P$601/5</f>
        <v>390.4</v>
      </c>
      <c r="P42" s="36">
        <f>'Enter Information'!Q$601/5</f>
        <v>1547.6</v>
      </c>
      <c r="Q42" s="37">
        <f t="shared" si="10"/>
        <v>0</v>
      </c>
      <c r="R42" s="287">
        <f>(H42-L42+Q42*'Enter Information'!D253)*'Enter Information'!C$781</f>
        <v>24.5422836555075</v>
      </c>
      <c r="S42" s="287">
        <f>(I42-M42+Q42*'Enter Information'!E253)*'Enter Information'!C$781</f>
        <v>25.051620360933285</v>
      </c>
      <c r="T42" s="38">
        <f t="shared" si="2"/>
        <v>49.593904016440788</v>
      </c>
      <c r="AK42" s="87">
        <v>37</v>
      </c>
      <c r="AL42" s="40">
        <f t="shared" si="4"/>
        <v>49.593904016440788</v>
      </c>
      <c r="AM42" s="86">
        <f>T42*'Enter Information'!E$741*((Y$26/AJ$25)/('1'!Z$26/'1'!AK$25))+T42*(1-'Enter Information'!E$741)</f>
        <v>49.741217192356224</v>
      </c>
      <c r="AN42" s="40">
        <f t="shared" si="5"/>
        <v>49.593904016440788</v>
      </c>
      <c r="AO42" s="86">
        <f>T42*'Enter Information'!E$741*Y$26/AJ$25+T42*(1-'Enter Information'!E$741)</f>
        <v>64.090293810614412</v>
      </c>
      <c r="AP42" s="86">
        <f>INDEX($AL$6:$AO$106,'1'!AL42,'Enter Information'!$B$86)</f>
        <v>49.741217192356224</v>
      </c>
    </row>
    <row r="43" spans="4:42" x14ac:dyDescent="0.4">
      <c r="D43" s="31">
        <v>37</v>
      </c>
      <c r="E43" s="32">
        <f>'9'!AP43</f>
        <v>53.408691380303992</v>
      </c>
      <c r="F43" s="33">
        <f>E43*'Enter Information'!D254</f>
        <v>26.338550973477929</v>
      </c>
      <c r="G43" s="33">
        <f>E43*'Enter Information'!E254</f>
        <v>27.070140406826063</v>
      </c>
      <c r="H43" s="34">
        <f t="shared" si="6"/>
        <v>24.785335679091336</v>
      </c>
      <c r="I43" s="34">
        <f t="shared" si="1"/>
        <v>25.471749107671926</v>
      </c>
      <c r="J43" s="35">
        <f>G43*'Enter Information'!$C$360/1000*'Enter Information'!$D$217</f>
        <v>0.87519651920556951</v>
      </c>
      <c r="K43" s="35">
        <f>G43*'Enter Information'!$C$360/1000*'Enter Information'!$E$217</f>
        <v>0.83043367849096605</v>
      </c>
      <c r="L43" s="35">
        <f>(F43+H43)/2*'Enter Information'!C463</f>
        <v>2.7351279359124559E-2</v>
      </c>
      <c r="M43" s="35">
        <f>(G43+I43)/2*'Enter Information'!D463</f>
        <v>1.4186310168914458E-2</v>
      </c>
      <c r="N43" s="36">
        <f>'Enter Information'!O$601/5</f>
        <v>95.4</v>
      </c>
      <c r="O43" s="36">
        <f>'Enter Information'!P$601/5</f>
        <v>390.4</v>
      </c>
      <c r="P43" s="36">
        <f>'Enter Information'!Q$601/5</f>
        <v>1547.6</v>
      </c>
      <c r="Q43" s="37">
        <f t="shared" si="10"/>
        <v>0</v>
      </c>
      <c r="R43" s="287">
        <f>(H43-L43+Q43*'Enter Information'!D254)*'Enter Information'!C$781</f>
        <v>25.092858230894659</v>
      </c>
      <c r="S43" s="287">
        <f>(I43-M43+Q43*'Enter Information'!E254)*'Enter Information'!C$781</f>
        <v>25.801899050746254</v>
      </c>
      <c r="T43" s="38">
        <f t="shared" si="2"/>
        <v>50.894757281640914</v>
      </c>
      <c r="AK43" s="87">
        <v>38</v>
      </c>
      <c r="AL43" s="40">
        <f t="shared" si="4"/>
        <v>50.894757281640914</v>
      </c>
      <c r="AM43" s="86">
        <f>T43*'Enter Information'!E$741*((Y$26/AJ$25)/('1'!Z$26/'1'!AK$25))+T43*(1-'Enter Information'!E$741)</f>
        <v>51.045934497496276</v>
      </c>
      <c r="AN43" s="40">
        <f t="shared" si="5"/>
        <v>50.894757281640914</v>
      </c>
      <c r="AO43" s="86">
        <f>T43*'Enter Information'!E$741*Y$26/AJ$25+T43*(1-'Enter Information'!E$741)</f>
        <v>65.771388889225989</v>
      </c>
      <c r="AP43" s="86">
        <f>INDEX($AL$6:$AO$106,'1'!AL43,'Enter Information'!$B$86)</f>
        <v>51.045934497496276</v>
      </c>
    </row>
    <row r="44" spans="4:42" x14ac:dyDescent="0.4">
      <c r="D44" s="31">
        <v>38</v>
      </c>
      <c r="E44" s="32">
        <f>'9'!AP44</f>
        <v>56.672702695689175</v>
      </c>
      <c r="F44" s="33">
        <f>E44*'Enter Information'!D255</f>
        <v>28.089366821575933</v>
      </c>
      <c r="G44" s="33">
        <f>E44*'Enter Information'!E255</f>
        <v>28.583335874113242</v>
      </c>
      <c r="H44" s="34">
        <f t="shared" si="6"/>
        <v>26.338550973477929</v>
      </c>
      <c r="I44" s="34">
        <f t="shared" si="1"/>
        <v>27.070140406826063</v>
      </c>
      <c r="J44" s="35">
        <f>G44*'Enter Information'!$C$360/1000*'Enter Information'!$D$217</f>
        <v>0.92411918402903814</v>
      </c>
      <c r="K44" s="35">
        <f>G44*'Enter Information'!$C$360/1000*'Enter Information'!$E$217</f>
        <v>0.87685414248893934</v>
      </c>
      <c r="L44" s="35">
        <f>(F44+H44)/2*'Enter Information'!C464</f>
        <v>3.0479633965230159E-2</v>
      </c>
      <c r="M44" s="35">
        <f>(G44+I44)/2*'Enter Information'!D464</f>
        <v>1.6417775502877093E-2</v>
      </c>
      <c r="N44" s="36">
        <f>'Enter Information'!O$601/5</f>
        <v>95.4</v>
      </c>
      <c r="O44" s="36">
        <f>'Enter Information'!P$601/5</f>
        <v>390.4</v>
      </c>
      <c r="P44" s="36">
        <f>'Enter Information'!Q$601/5</f>
        <v>1547.6</v>
      </c>
      <c r="Q44" s="37">
        <f t="shared" si="10"/>
        <v>0</v>
      </c>
      <c r="R44" s="287">
        <f>(H44-L44+Q44*'Enter Information'!D255)*'Enter Information'!C$781</f>
        <v>26.663911479716234</v>
      </c>
      <c r="S44" s="287">
        <f>(I44-M44+Q44*'Enter Information'!E255)*'Enter Information'!C$781</f>
        <v>27.419648370611373</v>
      </c>
      <c r="T44" s="38">
        <f t="shared" si="2"/>
        <v>54.083559850327603</v>
      </c>
      <c r="AK44" s="87">
        <v>39</v>
      </c>
      <c r="AL44" s="40">
        <f t="shared" si="4"/>
        <v>54.083559850327603</v>
      </c>
      <c r="AM44" s="86">
        <f>T44*'Enter Information'!E$741*((Y$26/AJ$25)/('1'!Z$26/'1'!AK$25))+T44*(1-'Enter Information'!E$741)</f>
        <v>54.244209049546185</v>
      </c>
      <c r="AN44" s="40">
        <f t="shared" si="5"/>
        <v>54.083559850327603</v>
      </c>
      <c r="AO44" s="86">
        <f>T44*'Enter Information'!E$741*Y$26/AJ$25+T44*(1-'Enter Information'!E$741)</f>
        <v>69.89228434168767</v>
      </c>
      <c r="AP44" s="86">
        <f>INDEX($AL$6:$AO$106,'1'!AL44,'Enter Information'!$B$86)</f>
        <v>54.244209049546185</v>
      </c>
    </row>
    <row r="45" spans="4:42" x14ac:dyDescent="0.4">
      <c r="D45" s="31">
        <v>39</v>
      </c>
      <c r="E45" s="32">
        <f>'9'!AP45</f>
        <v>60.448621524710127</v>
      </c>
      <c r="F45" s="33">
        <f>E45*'Enter Information'!D256</f>
        <v>29.804360783757197</v>
      </c>
      <c r="G45" s="33">
        <f>E45*'Enter Information'!E256</f>
        <v>30.64426074095293</v>
      </c>
      <c r="H45" s="34">
        <f t="shared" si="6"/>
        <v>28.089366821575933</v>
      </c>
      <c r="I45" s="34">
        <f t="shared" si="1"/>
        <v>28.583335874113242</v>
      </c>
      <c r="J45" s="35">
        <f>G45*'Enter Information'!$C$360/1000*'Enter Information'!$D$217</f>
        <v>0.99075032234952753</v>
      </c>
      <c r="K45" s="35">
        <f>G45*'Enter Information'!$C$360/1000*'Enter Information'!$E$217</f>
        <v>0.94007736159834665</v>
      </c>
      <c r="L45" s="35">
        <f>(F45+H45)/2*'Enter Information'!C465</f>
        <v>3.4446767925173212E-2</v>
      </c>
      <c r="M45" s="35">
        <f>(G45+I45)/2*'Enter Information'!D465</f>
        <v>1.8656692933745847E-2</v>
      </c>
      <c r="N45" s="36">
        <f>'Enter Information'!O$601/5</f>
        <v>95.4</v>
      </c>
      <c r="O45" s="36">
        <f>'Enter Information'!P$601/5</f>
        <v>390.4</v>
      </c>
      <c r="P45" s="36">
        <f>'Enter Information'!Q$601/5</f>
        <v>1547.6</v>
      </c>
      <c r="Q45" s="37">
        <f t="shared" si="10"/>
        <v>0</v>
      </c>
      <c r="R45" s="287">
        <f>(H45-L45+Q45*'Enter Information'!D256)*'Enter Information'!C$781</f>
        <v>28.434387881468915</v>
      </c>
      <c r="S45" s="287">
        <f>(I45-M45+Q45*'Enter Information'!E256)*'Enter Information'!C$781</f>
        <v>28.951041956068039</v>
      </c>
      <c r="T45" s="38">
        <f t="shared" si="2"/>
        <v>57.385429837536954</v>
      </c>
      <c r="AK45" s="87">
        <v>40</v>
      </c>
      <c r="AL45" s="40">
        <f t="shared" si="4"/>
        <v>57.385429837536954</v>
      </c>
      <c r="AM45" s="86">
        <f>T45*'Enter Information'!E$741*((Y$26/AJ$25)/('1'!Z$26/'1'!AK$25))+T45*(1-'Enter Information'!E$741)</f>
        <v>57.555886874309813</v>
      </c>
      <c r="AN45" s="40">
        <f t="shared" si="5"/>
        <v>57.385429837536954</v>
      </c>
      <c r="AO45" s="86">
        <f>T45*'Enter Information'!E$741*Y$26/AJ$25+T45*(1-'Enter Information'!E$741)</f>
        <v>74.159297028056216</v>
      </c>
      <c r="AP45" s="86">
        <f>INDEX($AL$6:$AO$106,'1'!AL45,'Enter Information'!$B$86)</f>
        <v>57.555886874309813</v>
      </c>
    </row>
    <row r="46" spans="4:42" x14ac:dyDescent="0.4">
      <c r="D46" s="31">
        <v>40</v>
      </c>
      <c r="E46" s="32">
        <f>'9'!AP46</f>
        <v>62.010906513762926</v>
      </c>
      <c r="F46" s="33">
        <f>E46*'Enter Information'!D257</f>
        <v>30.51205768567069</v>
      </c>
      <c r="G46" s="33">
        <f>E46*'Enter Information'!E257</f>
        <v>31.498848828092235</v>
      </c>
      <c r="H46" s="34">
        <f t="shared" si="6"/>
        <v>29.804360783757197</v>
      </c>
      <c r="I46" s="34">
        <f t="shared" si="1"/>
        <v>30.64426074095293</v>
      </c>
      <c r="J46" s="35">
        <f>G46*'Enter Information'!$C$360/1000*'Enter Information'!$D$217</f>
        <v>1.0183797512323665</v>
      </c>
      <c r="K46" s="35">
        <f>G46*'Enter Information'!$C$360/1000*'Enter Information'!$E$217</f>
        <v>0.96629365446318527</v>
      </c>
      <c r="L46" s="35">
        <f>(F46+H46)/2*'Enter Information'!C466</f>
        <v>3.8602507820433854E-2</v>
      </c>
      <c r="M46" s="35">
        <f>(G46+I46)/2*'Enter Information'!D466</f>
        <v>2.1439372801320581E-2</v>
      </c>
      <c r="N46" s="36">
        <f>'Enter Information'!O$602/5</f>
        <v>73.400000000000006</v>
      </c>
      <c r="O46" s="36">
        <f>'Enter Information'!P$602/5</f>
        <v>282.60000000000002</v>
      </c>
      <c r="P46" s="36">
        <f>'Enter Information'!Q$602/5</f>
        <v>1483.2</v>
      </c>
      <c r="Q46" s="37">
        <f t="shared" si="10"/>
        <v>0</v>
      </c>
      <c r="R46" s="287">
        <f>(H46-L46+Q46*'Enter Information'!D257)*'Enter Information'!C$782</f>
        <v>29.852804702700666</v>
      </c>
      <c r="S46" s="287">
        <f>(I46-M46+Q46*'Enter Information'!E257)*'Enter Information'!C$782</f>
        <v>30.71237417419189</v>
      </c>
      <c r="T46" s="38">
        <f t="shared" si="2"/>
        <v>60.56517887689256</v>
      </c>
      <c r="AK46" s="87">
        <v>41</v>
      </c>
      <c r="AL46" s="40">
        <f t="shared" si="4"/>
        <v>60.56517887689256</v>
      </c>
      <c r="AM46" s="86">
        <f>T46*'Enter Information'!E$742*((Y$26/AJ$25)/('1'!Z$26/'1'!AK$25))+T46*(1-'Enter Information'!E$742)</f>
        <v>60.744849697679747</v>
      </c>
      <c r="AN46" s="40">
        <f t="shared" si="5"/>
        <v>60.56517887689256</v>
      </c>
      <c r="AO46" s="86">
        <f>T46*'Enter Information'!E$742*Y$26/AJ$25+T46*(1-'Enter Information'!E$742)</f>
        <v>78.245730779902999</v>
      </c>
      <c r="AP46" s="86">
        <f>INDEX($AL$6:$AO$106,'1'!AL46,'Enter Information'!$B$86)</f>
        <v>60.744849697679747</v>
      </c>
    </row>
    <row r="47" spans="4:42" x14ac:dyDescent="0.4">
      <c r="D47" s="31">
        <v>41</v>
      </c>
      <c r="E47" s="32">
        <f>'9'!AP47</f>
        <v>63.538444943970859</v>
      </c>
      <c r="F47" s="33">
        <f>E47*'Enter Information'!D258</f>
        <v>31.054034719483774</v>
      </c>
      <c r="G47" s="33">
        <f>E47*'Enter Information'!E258</f>
        <v>32.484410224487085</v>
      </c>
      <c r="H47" s="34">
        <f t="shared" si="6"/>
        <v>30.51205768567069</v>
      </c>
      <c r="I47" s="34">
        <f t="shared" si="1"/>
        <v>31.498848828092235</v>
      </c>
      <c r="J47" s="35">
        <f>G47*'Enter Information'!$C$360/1000*'Enter Information'!$D$217</f>
        <v>1.050243638549724</v>
      </c>
      <c r="K47" s="35">
        <f>G47*'Enter Information'!$C$360/1000*'Enter Information'!$E$217</f>
        <v>0.99652782996012834</v>
      </c>
      <c r="L47" s="35">
        <f>(F47+H47)/2*'Enter Information'!C467</f>
        <v>4.2172773297530802E-2</v>
      </c>
      <c r="M47" s="35">
        <f>(G47+I47)/2*'Enter Information'!D467</f>
        <v>2.4313638439980145E-2</v>
      </c>
      <c r="N47" s="36">
        <f>'Enter Information'!O$602/5</f>
        <v>73.400000000000006</v>
      </c>
      <c r="O47" s="36">
        <f>'Enter Information'!P$602/5</f>
        <v>282.60000000000002</v>
      </c>
      <c r="P47" s="36">
        <f>'Enter Information'!Q$602/5</f>
        <v>1483.2</v>
      </c>
      <c r="Q47" s="37">
        <f t="shared" si="10"/>
        <v>0</v>
      </c>
      <c r="R47" s="287">
        <f>(H47-L47+Q47*'Enter Information'!D258)*'Enter Information'!C$782</f>
        <v>30.558990473902686</v>
      </c>
      <c r="S47" s="287">
        <f>(I47-M47+Q47*'Enter Information'!E258)*'Enter Information'!C$782</f>
        <v>31.566578731661693</v>
      </c>
      <c r="T47" s="38">
        <f t="shared" si="2"/>
        <v>62.125569205564375</v>
      </c>
      <c r="AK47" s="87">
        <v>42</v>
      </c>
      <c r="AL47" s="40">
        <f t="shared" si="4"/>
        <v>62.125569205564375</v>
      </c>
      <c r="AM47" s="86">
        <f>T47*'Enter Information'!E$742*((Y$26/AJ$25)/('1'!Z$26/'1'!AK$25))+T47*(1-'Enter Information'!E$742)</f>
        <v>62.309869032924311</v>
      </c>
      <c r="AN47" s="40">
        <f t="shared" si="5"/>
        <v>62.125569205564375</v>
      </c>
      <c r="AO47" s="86">
        <f>T47*'Enter Information'!E$742*Y$26/AJ$25+T47*(1-'Enter Information'!E$742)</f>
        <v>80.261639654158813</v>
      </c>
      <c r="AP47" s="86">
        <f>INDEX($AL$6:$AO$106,'1'!AL47,'Enter Information'!$B$86)</f>
        <v>62.309869032924311</v>
      </c>
    </row>
    <row r="48" spans="4:42" x14ac:dyDescent="0.4">
      <c r="D48" s="31">
        <v>42</v>
      </c>
      <c r="E48" s="32">
        <f>'9'!AP48</f>
        <v>64.403533234527089</v>
      </c>
      <c r="F48" s="33">
        <f>E48*'Enter Information'!D259</f>
        <v>31.363263926079068</v>
      </c>
      <c r="G48" s="33">
        <f>E48*'Enter Information'!E259</f>
        <v>33.040269308448018</v>
      </c>
      <c r="H48" s="34">
        <f t="shared" si="6"/>
        <v>31.054034719483774</v>
      </c>
      <c r="I48" s="34">
        <f t="shared" si="1"/>
        <v>32.484410224487085</v>
      </c>
      <c r="J48" s="35">
        <f>G48*'Enter Information'!$C$360/1000*'Enter Information'!$D$217</f>
        <v>1.0682149504136524</v>
      </c>
      <c r="K48" s="35">
        <f>G48*'Enter Information'!$C$360/1000*'Enter Information'!$E$217</f>
        <v>1.0135799802954808</v>
      </c>
      <c r="L48" s="35">
        <f>(F48+H48)/2*'Enter Information'!C468</f>
        <v>4.6188800997716502E-2</v>
      </c>
      <c r="M48" s="35">
        <f>(G48+I48)/2*'Enter Information'!D468</f>
        <v>2.7192742006168065E-2</v>
      </c>
      <c r="N48" s="36">
        <f>'Enter Information'!O$602/5</f>
        <v>73.400000000000006</v>
      </c>
      <c r="O48" s="36">
        <f>'Enter Information'!P$602/5</f>
        <v>282.60000000000002</v>
      </c>
      <c r="P48" s="36">
        <f>'Enter Information'!Q$602/5</f>
        <v>1483.2</v>
      </c>
      <c r="Q48" s="37">
        <f t="shared" si="10"/>
        <v>0</v>
      </c>
      <c r="R48" s="287">
        <f>(H48-L48+Q48*'Enter Information'!D259)*'Enter Information'!C$782</f>
        <v>31.098524683119848</v>
      </c>
      <c r="S48" s="287">
        <f>(I48-M48+Q48*'Enter Information'!E259)*'Enter Information'!C$782</f>
        <v>32.55213476220743</v>
      </c>
      <c r="T48" s="38">
        <f t="shared" si="2"/>
        <v>63.650659445327278</v>
      </c>
      <c r="AK48" s="87">
        <v>43</v>
      </c>
      <c r="AL48" s="40">
        <f t="shared" si="4"/>
        <v>63.650659445327278</v>
      </c>
      <c r="AM48" s="86">
        <f>T48*'Enter Information'!E$742*((Y$26/AJ$25)/('1'!Z$26/'1'!AK$25))+T48*(1-'Enter Information'!E$742)</f>
        <v>63.839483559087981</v>
      </c>
      <c r="AN48" s="40">
        <f t="shared" si="5"/>
        <v>63.650659445327278</v>
      </c>
      <c r="AO48" s="86">
        <f>T48*'Enter Information'!E$742*Y$26/AJ$25+T48*(1-'Enter Information'!E$742)</f>
        <v>82.231943424880015</v>
      </c>
      <c r="AP48" s="86">
        <f>INDEX($AL$6:$AO$106,'1'!AL48,'Enter Information'!$B$86)</f>
        <v>63.839483559087981</v>
      </c>
    </row>
    <row r="49" spans="4:42" x14ac:dyDescent="0.4">
      <c r="D49" s="31">
        <v>43</v>
      </c>
      <c r="E49" s="32">
        <f>'9'!AP49</f>
        <v>65.251502419026863</v>
      </c>
      <c r="F49" s="33">
        <f>E49*'Enter Information'!D260</f>
        <v>31.605820625362899</v>
      </c>
      <c r="G49" s="33">
        <f>E49*'Enter Information'!E260</f>
        <v>33.645681793663968</v>
      </c>
      <c r="H49" s="34">
        <f t="shared" si="6"/>
        <v>31.363263926079068</v>
      </c>
      <c r="I49" s="34">
        <f t="shared" si="1"/>
        <v>33.040269308448018</v>
      </c>
      <c r="J49" s="35">
        <f>G49*'Enter Information'!$C$360/1000*'Enter Information'!$D$217</f>
        <v>1.087788358300779</v>
      </c>
      <c r="K49" s="35">
        <f>G49*'Enter Information'!$C$360/1000*'Enter Information'!$E$217</f>
        <v>1.0321522857784422</v>
      </c>
      <c r="L49" s="35">
        <f>(F49+H49)/2*'Enter Information'!C469</f>
        <v>4.9745576795639151E-2</v>
      </c>
      <c r="M49" s="35">
        <f>(G49+I49)/2*'Enter Information'!D469</f>
        <v>3.0675537506971516E-2</v>
      </c>
      <c r="N49" s="36">
        <f>'Enter Information'!O$602/5</f>
        <v>73.400000000000006</v>
      </c>
      <c r="O49" s="36">
        <f>'Enter Information'!P$602/5</f>
        <v>282.60000000000002</v>
      </c>
      <c r="P49" s="36">
        <f>'Enter Information'!Q$602/5</f>
        <v>1483.2</v>
      </c>
      <c r="Q49" s="37">
        <f t="shared" si="10"/>
        <v>0</v>
      </c>
      <c r="R49" s="287">
        <f>(H49-L49+Q49*'Enter Information'!D260)*'Enter Information'!C$782</f>
        <v>31.405091016656549</v>
      </c>
      <c r="S49" s="287">
        <f>(I49-M49+Q49*'Enter Information'!E260)*'Enter Information'!C$782</f>
        <v>33.106126409553895</v>
      </c>
      <c r="T49" s="38">
        <f t="shared" si="2"/>
        <v>64.511217426210436</v>
      </c>
      <c r="AK49" s="87">
        <v>44</v>
      </c>
      <c r="AL49" s="40">
        <f t="shared" si="4"/>
        <v>64.511217426210436</v>
      </c>
      <c r="AM49" s="86">
        <f>T49*'Enter Information'!E$742*((Y$26/AJ$25)/('1'!Z$26/'1'!AK$25))+T49*(1-'Enter Information'!E$742)</f>
        <v>64.702594445149117</v>
      </c>
      <c r="AN49" s="40">
        <f t="shared" si="5"/>
        <v>64.511217426210436</v>
      </c>
      <c r="AO49" s="86">
        <f>T49*'Enter Information'!E$742*Y$26/AJ$25+T49*(1-'Enter Information'!E$742)</f>
        <v>83.34372067612118</v>
      </c>
      <c r="AP49" s="86">
        <f>INDEX($AL$6:$AO$106,'1'!AL49,'Enter Information'!$B$86)</f>
        <v>64.702594445149117</v>
      </c>
    </row>
    <row r="50" spans="4:42" x14ac:dyDescent="0.4">
      <c r="D50" s="31">
        <v>44</v>
      </c>
      <c r="E50" s="32">
        <f>'9'!AP50</f>
        <v>64.322615051273715</v>
      </c>
      <c r="F50" s="33">
        <f>E50*'Enter Information'!D261</f>
        <v>31.013652061433351</v>
      </c>
      <c r="G50" s="33">
        <f>E50*'Enter Information'!E261</f>
        <v>33.308962989840367</v>
      </c>
      <c r="H50" s="34">
        <f t="shared" si="6"/>
        <v>31.605820625362899</v>
      </c>
      <c r="I50" s="34">
        <f t="shared" si="1"/>
        <v>33.645681793663968</v>
      </c>
      <c r="J50" s="35">
        <f>G50*'Enter Information'!$C$360/1000*'Enter Information'!$D$217</f>
        <v>1.076902004531326</v>
      </c>
      <c r="K50" s="35">
        <f>G50*'Enter Information'!$C$360/1000*'Enter Information'!$E$217</f>
        <v>1.0218227259507513</v>
      </c>
      <c r="L50" s="35">
        <f>(F50+H50)/2*'Enter Information'!C470</f>
        <v>5.228725969347487E-2</v>
      </c>
      <c r="M50" s="35">
        <f>(G50+I50)/2*'Enter Information'!D470</f>
        <v>3.3812095615669689E-2</v>
      </c>
      <c r="N50" s="36">
        <f>'Enter Information'!O$602/5</f>
        <v>73.400000000000006</v>
      </c>
      <c r="O50" s="36">
        <f>'Enter Information'!P$602/5</f>
        <v>282.60000000000002</v>
      </c>
      <c r="P50" s="36">
        <f>'Enter Information'!Q$602/5</f>
        <v>1483.2</v>
      </c>
      <c r="Q50" s="37">
        <f t="shared" si="10"/>
        <v>0</v>
      </c>
      <c r="R50" s="287">
        <f>(H50-L50+Q50*'Enter Information'!D261)*'Enter Information'!C$782</f>
        <v>31.645807928467224</v>
      </c>
      <c r="S50" s="287">
        <f>(I50-M50+Q50*'Enter Information'!E261)*'Enter Information'!C$782</f>
        <v>33.710163621117417</v>
      </c>
      <c r="T50" s="38">
        <f t="shared" si="2"/>
        <v>65.355971549584638</v>
      </c>
      <c r="AK50" s="87">
        <v>45</v>
      </c>
      <c r="AL50" s="40">
        <f t="shared" si="4"/>
        <v>65.355971549584638</v>
      </c>
      <c r="AM50" s="86">
        <f>T50*'Enter Information'!E$742*((Y$26/AJ$25)/('1'!Z$26/'1'!AK$25))+T50*(1-'Enter Information'!E$742)</f>
        <v>65.549854590457457</v>
      </c>
      <c r="AN50" s="40">
        <f t="shared" si="5"/>
        <v>65.355971549584638</v>
      </c>
      <c r="AO50" s="86">
        <f>T50*'Enter Information'!E$742*Y$26/AJ$25+T50*(1-'Enter Information'!E$742)</f>
        <v>84.435080512556326</v>
      </c>
      <c r="AP50" s="86">
        <f>INDEX($AL$6:$AO$106,'1'!AL50,'Enter Information'!$B$86)</f>
        <v>65.549854590457457</v>
      </c>
    </row>
    <row r="51" spans="4:42" x14ac:dyDescent="0.4">
      <c r="D51" s="31">
        <v>45</v>
      </c>
      <c r="E51" s="32">
        <f>'9'!AP51</f>
        <v>64.745352818211472</v>
      </c>
      <c r="F51" s="33">
        <f>E51*'Enter Information'!D262</f>
        <v>30.854893783659882</v>
      </c>
      <c r="G51" s="33">
        <f>E51*'Enter Information'!E262</f>
        <v>33.890459034551583</v>
      </c>
      <c r="H51" s="34">
        <f t="shared" si="6"/>
        <v>31.013652061433351</v>
      </c>
      <c r="I51" s="34">
        <f t="shared" si="1"/>
        <v>33.308962989840367</v>
      </c>
      <c r="J51" s="35">
        <f>G51*'Enter Information'!$C$360/1000*'Enter Information'!$D$217</f>
        <v>1.0957021772166042</v>
      </c>
      <c r="K51" s="35">
        <f>G51*'Enter Information'!$C$360/1000*'Enter Information'!$E$217</f>
        <v>1.0396613441544349</v>
      </c>
      <c r="L51" s="35">
        <f>(F51+H51)/2*'Enter Information'!C471</f>
        <v>5.5063005802132976E-2</v>
      </c>
      <c r="M51" s="35">
        <f>(G51+I51)/2*'Enter Information'!D471</f>
        <v>3.6959682113415576E-2</v>
      </c>
      <c r="N51" s="36">
        <f>'Enter Information'!O$603/5</f>
        <v>61</v>
      </c>
      <c r="O51" s="36">
        <f>'Enter Information'!P$603/5</f>
        <v>232.8</v>
      </c>
      <c r="P51" s="36">
        <f>'Enter Information'!Q$603/5</f>
        <v>1453.2</v>
      </c>
      <c r="Q51" s="37">
        <f t="shared" si="10"/>
        <v>0</v>
      </c>
      <c r="R51" s="287">
        <f>(H51-L51+Q51*'Enter Information'!D262)*'Enter Information'!C$783</f>
        <v>30.930624640061076</v>
      </c>
      <c r="S51" s="287">
        <f>(I51-M51+Q51*'Enter Information'!E262)*'Enter Information'!C$783</f>
        <v>33.24194922077627</v>
      </c>
      <c r="T51" s="38">
        <f t="shared" si="2"/>
        <v>64.172573860837346</v>
      </c>
      <c r="AK51" s="87">
        <v>46</v>
      </c>
      <c r="AL51" s="40">
        <f t="shared" si="4"/>
        <v>64.172573860837346</v>
      </c>
      <c r="AM51" s="86">
        <f>T51*'Enter Information'!E$743*((Y$26/AJ$25)/('1'!Z$26/'1'!AK$25))+T51*(1-'Enter Information'!E$743)</f>
        <v>64.362404585310912</v>
      </c>
      <c r="AN51" s="40">
        <f t="shared" si="5"/>
        <v>64.172573860837346</v>
      </c>
      <c r="AO51" s="86">
        <f>T51*'Enter Information'!E$743*Y$26/AJ$25+T51*(1-'Enter Information'!E$743)</f>
        <v>82.852913618490334</v>
      </c>
      <c r="AP51" s="86">
        <f>INDEX($AL$6:$AO$106,'1'!AL51,'Enter Information'!$B$86)</f>
        <v>64.362404585310912</v>
      </c>
    </row>
    <row r="52" spans="4:42" x14ac:dyDescent="0.4">
      <c r="D52" s="31">
        <v>46</v>
      </c>
      <c r="E52" s="32">
        <f>'9'!AP52</f>
        <v>65.125736888580505</v>
      </c>
      <c r="F52" s="33">
        <f>E52*'Enter Information'!D263</f>
        <v>31.597945526762292</v>
      </c>
      <c r="G52" s="33">
        <f>E52*'Enter Information'!E263</f>
        <v>33.527791361818217</v>
      </c>
      <c r="H52" s="34">
        <f t="shared" si="6"/>
        <v>30.854893783659882</v>
      </c>
      <c r="I52" s="34">
        <f t="shared" si="1"/>
        <v>33.890459034551583</v>
      </c>
      <c r="J52" s="35">
        <v>0</v>
      </c>
      <c r="K52" s="35">
        <v>0</v>
      </c>
      <c r="L52" s="35">
        <f>(F52+H52)/2*'Enter Information'!C472</f>
        <v>5.9642461541453182E-2</v>
      </c>
      <c r="M52" s="35">
        <f>(G52+I52)/2*'Enter Information'!D472</f>
        <v>4.045095023782188E-2</v>
      </c>
      <c r="N52" s="36">
        <f>'Enter Information'!O$603/5</f>
        <v>61</v>
      </c>
      <c r="O52" s="36">
        <f>'Enter Information'!P$603/5</f>
        <v>232.8</v>
      </c>
      <c r="P52" s="36">
        <f>'Enter Information'!Q$603/5</f>
        <v>1453.2</v>
      </c>
      <c r="Q52" s="37">
        <f t="shared" si="10"/>
        <v>0</v>
      </c>
      <c r="R52" s="287">
        <f>(H52-L52+Q52*'Enter Information'!D263)*'Enter Information'!C$783</f>
        <v>30.767434447001438</v>
      </c>
      <c r="S52" s="287">
        <f>(I52-M52+Q52*'Enter Information'!E263)*'Enter Information'!C$783</f>
        <v>33.819431894571352</v>
      </c>
      <c r="T52" s="38">
        <f t="shared" si="2"/>
        <v>64.586866341572787</v>
      </c>
      <c r="AK52" s="87">
        <v>47</v>
      </c>
      <c r="AL52" s="40">
        <f t="shared" si="4"/>
        <v>64.586866341572787</v>
      </c>
      <c r="AM52" s="86">
        <f>T52*'Enter Information'!E$743*((Y$26/AJ$25)/('1'!Z$26/'1'!AK$25))+T52*(1-'Enter Information'!E$743)</f>
        <v>64.777922596472067</v>
      </c>
      <c r="AN52" s="40">
        <f t="shared" si="5"/>
        <v>64.586866341572787</v>
      </c>
      <c r="AO52" s="86">
        <f>T52*'Enter Information'!E$743*Y$26/AJ$25+T52*(1-'Enter Information'!E$743)</f>
        <v>83.387804726233668</v>
      </c>
      <c r="AP52" s="86">
        <f>INDEX($AL$6:$AO$106,'1'!AL52,'Enter Information'!$B$86)</f>
        <v>64.777922596472067</v>
      </c>
    </row>
    <row r="53" spans="4:42" x14ac:dyDescent="0.4">
      <c r="D53" s="31">
        <v>47</v>
      </c>
      <c r="E53" s="32">
        <f>'9'!AP53</f>
        <v>67.555321908092637</v>
      </c>
      <c r="F53" s="33">
        <f>E53*'Enter Information'!D264</f>
        <v>32.63648162483787</v>
      </c>
      <c r="G53" s="33">
        <f>E53*'Enter Information'!E264</f>
        <v>34.918840283254767</v>
      </c>
      <c r="H53" s="34">
        <f t="shared" si="6"/>
        <v>31.597945526762292</v>
      </c>
      <c r="I53" s="34">
        <f t="shared" si="1"/>
        <v>33.527791361818217</v>
      </c>
      <c r="J53" s="35">
        <v>0</v>
      </c>
      <c r="K53" s="35">
        <v>0</v>
      </c>
      <c r="L53" s="35">
        <f>(F53+H53)/2*'Enter Information'!C473</f>
        <v>6.6803804237664161E-2</v>
      </c>
      <c r="M53" s="35">
        <f>(G53+I53)/2*'Enter Information'!D473</f>
        <v>4.4832543727522801E-2</v>
      </c>
      <c r="N53" s="36">
        <f>'Enter Information'!O$603/5</f>
        <v>61</v>
      </c>
      <c r="O53" s="36">
        <f>'Enter Information'!P$603/5</f>
        <v>232.8</v>
      </c>
      <c r="P53" s="36">
        <f>'Enter Information'!Q$603/5</f>
        <v>1453.2</v>
      </c>
      <c r="Q53" s="37">
        <f t="shared" si="10"/>
        <v>0</v>
      </c>
      <c r="R53" s="287">
        <f>(H53-L53+Q53*'Enter Information'!D264)*'Enter Information'!C$783</f>
        <v>31.502660128969271</v>
      </c>
      <c r="S53" s="287">
        <f>(I53-M53+Q53*'Enter Information'!E264)*'Enter Information'!C$783</f>
        <v>33.452714178284126</v>
      </c>
      <c r="T53" s="38">
        <f t="shared" si="2"/>
        <v>64.955374307253393</v>
      </c>
      <c r="AK53" s="87">
        <v>48</v>
      </c>
      <c r="AL53" s="40">
        <f t="shared" si="4"/>
        <v>64.955374307253393</v>
      </c>
      <c r="AM53" s="86">
        <f>T53*'Enter Information'!E$743*((Y$26/AJ$25)/('1'!Z$26/'1'!AK$25))+T53*(1-'Enter Information'!E$743)</f>
        <v>65.147520656096077</v>
      </c>
      <c r="AN53" s="40">
        <f t="shared" si="5"/>
        <v>64.955374307253393</v>
      </c>
      <c r="AO53" s="86">
        <f>T53*'Enter Information'!E$743*Y$26/AJ$25+T53*(1-'Enter Information'!E$743)</f>
        <v>83.863583658125521</v>
      </c>
      <c r="AP53" s="86">
        <f>INDEX($AL$6:$AO$106,'1'!AL53,'Enter Information'!$B$86)</f>
        <v>65.147520656096077</v>
      </c>
    </row>
    <row r="54" spans="4:42" x14ac:dyDescent="0.4">
      <c r="D54" s="31">
        <v>48</v>
      </c>
      <c r="E54" s="32">
        <f>'9'!AP54</f>
        <v>69.879380827635785</v>
      </c>
      <c r="F54" s="33">
        <f>E54*'Enter Information'!D265</f>
        <v>33.981075153233419</v>
      </c>
      <c r="G54" s="33">
        <f>E54*'Enter Information'!E265</f>
        <v>35.898305674402366</v>
      </c>
      <c r="H54" s="34">
        <f t="shared" si="6"/>
        <v>32.63648162483787</v>
      </c>
      <c r="I54" s="34">
        <f t="shared" si="1"/>
        <v>34.918840283254767</v>
      </c>
      <c r="J54" s="35">
        <v>0</v>
      </c>
      <c r="K54" s="35">
        <v>0</v>
      </c>
      <c r="L54" s="35">
        <f>(F54+H54)/2*'Enter Information'!C474</f>
        <v>7.5277839159220553E-2</v>
      </c>
      <c r="M54" s="35">
        <f>(G54+I54)/2*'Enter Information'!D474</f>
        <v>5.0634259359724855E-2</v>
      </c>
      <c r="N54" s="36">
        <f>'Enter Information'!O$603/5</f>
        <v>61</v>
      </c>
      <c r="O54" s="36">
        <f>'Enter Information'!P$603/5</f>
        <v>232.8</v>
      </c>
      <c r="P54" s="36">
        <f>'Enter Information'!Q$603/5</f>
        <v>1453.2</v>
      </c>
      <c r="Q54" s="37">
        <f t="shared" si="10"/>
        <v>0</v>
      </c>
      <c r="R54" s="287">
        <f>(H54-L54+Q54*'Enter Information'!D265)*'Enter Information'!C$783</f>
        <v>32.531791752963251</v>
      </c>
      <c r="S54" s="287">
        <f>(I54-M54+Q54*'Enter Information'!E265)*'Enter Information'!C$783</f>
        <v>34.836710111672254</v>
      </c>
      <c r="T54" s="38">
        <f t="shared" si="2"/>
        <v>67.368501864635505</v>
      </c>
      <c r="AK54" s="87">
        <v>49</v>
      </c>
      <c r="AL54" s="40">
        <f t="shared" si="4"/>
        <v>67.368501864635505</v>
      </c>
      <c r="AM54" s="86">
        <f>T54*'Enter Information'!E$743*((Y$26/AJ$25)/('1'!Z$26/'1'!AK$25))+T54*(1-'Enter Information'!E$743)</f>
        <v>67.567786555060977</v>
      </c>
      <c r="AN54" s="40">
        <f t="shared" si="5"/>
        <v>67.368501864635505</v>
      </c>
      <c r="AO54" s="86">
        <f>T54*'Enter Information'!E$743*Y$26/AJ$25+T54*(1-'Enter Information'!E$743)</f>
        <v>86.979161498212648</v>
      </c>
      <c r="AP54" s="86">
        <f>INDEX($AL$6:$AO$106,'1'!AL54,'Enter Information'!$B$86)</f>
        <v>67.567786555060977</v>
      </c>
    </row>
    <row r="55" spans="4:42" x14ac:dyDescent="0.4">
      <c r="D55" s="31">
        <v>49</v>
      </c>
      <c r="E55" s="32">
        <f>'9'!AP55</f>
        <v>73.924602275757621</v>
      </c>
      <c r="F55" s="33">
        <f>E55*'Enter Information'!D266</f>
        <v>35.841012582207185</v>
      </c>
      <c r="G55" s="33">
        <f>E55*'Enter Information'!E266</f>
        <v>38.083589693550437</v>
      </c>
      <c r="H55" s="34">
        <f t="shared" si="6"/>
        <v>33.981075153233419</v>
      </c>
      <c r="I55" s="34">
        <f t="shared" si="1"/>
        <v>35.898305674402366</v>
      </c>
      <c r="J55" s="35">
        <v>0</v>
      </c>
      <c r="K55" s="35">
        <v>0</v>
      </c>
      <c r="L55" s="35">
        <f>(F55+H55)/2*'Enter Information'!C475</f>
        <v>8.5532057475914733E-2</v>
      </c>
      <c r="M55" s="35">
        <f>(G55+I55)/2*'Enter Information'!D475</f>
        <v>5.7705878387003182E-2</v>
      </c>
      <c r="N55" s="36">
        <f>'Enter Information'!O$603/5</f>
        <v>61</v>
      </c>
      <c r="O55" s="36">
        <f>'Enter Information'!P$603/5</f>
        <v>232.8</v>
      </c>
      <c r="P55" s="36">
        <f>'Enter Information'!Q$603/5</f>
        <v>1453.2</v>
      </c>
      <c r="Q55" s="37">
        <f t="shared" si="10"/>
        <v>0</v>
      </c>
      <c r="R55" s="287">
        <f>(H55-L55+Q55*'Enter Information'!D266)*'Enter Information'!C$783</f>
        <v>33.864925774942201</v>
      </c>
      <c r="S55" s="287">
        <f>(I55-M55+Q55*'Enter Information'!E266)*'Enter Information'!C$783</f>
        <v>35.808225535509564</v>
      </c>
      <c r="T55" s="38">
        <f t="shared" si="2"/>
        <v>69.673151310451772</v>
      </c>
      <c r="AK55" s="87">
        <v>50</v>
      </c>
      <c r="AL55" s="40">
        <f t="shared" si="4"/>
        <v>69.673151310451772</v>
      </c>
      <c r="AM55" s="86">
        <f>T55*'Enter Information'!E$743*((Y$26/AJ$25)/('1'!Z$26/'1'!AK$25))+T55*(1-'Enter Information'!E$743)</f>
        <v>69.879253450258432</v>
      </c>
      <c r="AN55" s="40">
        <f t="shared" si="5"/>
        <v>69.673151310451772</v>
      </c>
      <c r="AO55" s="86">
        <f>T55*'Enter Information'!E$743*Y$26/AJ$25+T55*(1-'Enter Information'!E$743)</f>
        <v>89.954683749652929</v>
      </c>
      <c r="AP55" s="86">
        <f>INDEX($AL$6:$AO$106,'1'!AL55,'Enter Information'!$B$86)</f>
        <v>69.879253450258432</v>
      </c>
    </row>
    <row r="56" spans="4:42" x14ac:dyDescent="0.4">
      <c r="D56" s="31">
        <v>50</v>
      </c>
      <c r="E56" s="32">
        <f>'9'!AP56</f>
        <v>76.773020148402537</v>
      </c>
      <c r="F56" s="33">
        <f>E56*'Enter Information'!D267</f>
        <v>37.202571303771954</v>
      </c>
      <c r="G56" s="33">
        <f>E56*'Enter Information'!E267</f>
        <v>39.570448844630583</v>
      </c>
      <c r="H56" s="34">
        <f t="shared" si="6"/>
        <v>35.841012582207185</v>
      </c>
      <c r="I56" s="34">
        <f t="shared" si="1"/>
        <v>38.083589693550437</v>
      </c>
      <c r="J56" s="35">
        <v>0</v>
      </c>
      <c r="K56" s="35">
        <v>0</v>
      </c>
      <c r="L56" s="35">
        <f>(F56+H56)/2*'Enter Information'!C476</f>
        <v>9.6417530729492454E-2</v>
      </c>
      <c r="M56" s="35">
        <f>(G56+I56)/2*'Enter Information'!D476</f>
        <v>6.6005932757453867E-2</v>
      </c>
      <c r="N56" s="36">
        <f>'Enter Information'!O$604/5</f>
        <v>57.4</v>
      </c>
      <c r="O56" s="36">
        <f>'Enter Information'!P$604/5</f>
        <v>216.6</v>
      </c>
      <c r="P56" s="36">
        <f>'Enter Information'!Q$604/5</f>
        <v>1391.2</v>
      </c>
      <c r="Q56" s="37">
        <f t="shared" si="10"/>
        <v>0</v>
      </c>
      <c r="R56" s="287">
        <f>(H56-L56+Q56*'Enter Information'!D267)*'Enter Information'!C$784</f>
        <v>35.637980237771622</v>
      </c>
      <c r="S56" s="287">
        <f>(I56-M56+Q56*'Enter Information'!E267)*'Enter Information'!C$784</f>
        <v>37.904189341178636</v>
      </c>
      <c r="T56" s="38">
        <f t="shared" si="2"/>
        <v>73.542169578950251</v>
      </c>
      <c r="AK56" s="87">
        <v>51</v>
      </c>
      <c r="AL56" s="40">
        <f t="shared" si="4"/>
        <v>73.542169578950251</v>
      </c>
      <c r="AM56" s="86">
        <f>T56*'Enter Information'!E$744*((Y$26/AJ$25)/('1'!Z$26/'1'!AK$25))+T56*(1-'Enter Information'!E$744)</f>
        <v>73.758772094226842</v>
      </c>
      <c r="AN56" s="40">
        <f t="shared" si="5"/>
        <v>73.542169578950251</v>
      </c>
      <c r="AO56" s="86">
        <f>T56*'Enter Information'!E$744*Y$26/AJ$25+T56*(1-'Enter Information'!E$744)</f>
        <v>94.85699408351735</v>
      </c>
      <c r="AP56" s="86">
        <f>INDEX($AL$6:$AO$106,'1'!AL56,'Enter Information'!$B$86)</f>
        <v>73.758772094226842</v>
      </c>
    </row>
    <row r="57" spans="4:42" x14ac:dyDescent="0.4">
      <c r="D57" s="31">
        <v>51</v>
      </c>
      <c r="E57" s="32">
        <f>'9'!AP57</f>
        <v>79.564716781570496</v>
      </c>
      <c r="F57" s="33">
        <f>E57*'Enter Information'!D268</f>
        <v>38.612179067759612</v>
      </c>
      <c r="G57" s="33">
        <f>E57*'Enter Information'!E268</f>
        <v>40.952537713810877</v>
      </c>
      <c r="H57" s="34">
        <f t="shared" si="6"/>
        <v>37.202571303771954</v>
      </c>
      <c r="I57" s="34">
        <f t="shared" si="1"/>
        <v>39.570448844630583</v>
      </c>
      <c r="J57" s="35">
        <v>0</v>
      </c>
      <c r="K57" s="35">
        <v>0</v>
      </c>
      <c r="L57" s="35">
        <f>(F57+H57)/2*'Enter Information'!C477</f>
        <v>0.1080360192794325</v>
      </c>
      <c r="M57" s="35">
        <f>(G57+I57)/2*'Enter Information'!D477</f>
        <v>7.5288992432142765E-2</v>
      </c>
      <c r="N57" s="36">
        <f>'Enter Information'!O$604/5</f>
        <v>57.4</v>
      </c>
      <c r="O57" s="36">
        <f>'Enter Information'!P$604/5</f>
        <v>216.6</v>
      </c>
      <c r="P57" s="36">
        <f>'Enter Information'!Q$604/5</f>
        <v>1391.2</v>
      </c>
      <c r="Q57" s="37">
        <f t="shared" si="10"/>
        <v>0</v>
      </c>
      <c r="R57" s="287">
        <f>(H57-L57+Q57*'Enter Information'!D268)*'Enter Information'!C$784</f>
        <v>36.9838940263338</v>
      </c>
      <c r="S57" s="287">
        <f>(I57-M57+Q57*'Enter Information'!E268)*'Enter Information'!C$784</f>
        <v>39.377358290763219</v>
      </c>
      <c r="T57" s="38">
        <f t="shared" si="2"/>
        <v>76.361252317097012</v>
      </c>
      <c r="AK57" s="87">
        <v>52</v>
      </c>
      <c r="AL57" s="40">
        <f t="shared" si="4"/>
        <v>76.361252317097012</v>
      </c>
      <c r="AM57" s="86">
        <f>T57*'Enter Information'!E$744*((Y$26/AJ$25)/('1'!Z$26/'1'!AK$25))+T57*(1-'Enter Information'!E$744)</f>
        <v>76.586157829352771</v>
      </c>
      <c r="AN57" s="40">
        <f t="shared" si="5"/>
        <v>76.361252317097012</v>
      </c>
      <c r="AO57" s="86">
        <f>T57*'Enter Information'!E$744*Y$26/AJ$25+T57*(1-'Enter Information'!E$744)</f>
        <v>98.493135308943934</v>
      </c>
      <c r="AP57" s="86">
        <f>INDEX($AL$6:$AO$106,'1'!AL57,'Enter Information'!$B$86)</f>
        <v>76.586157829352771</v>
      </c>
    </row>
    <row r="58" spans="4:42" x14ac:dyDescent="0.4">
      <c r="D58" s="31">
        <v>52</v>
      </c>
      <c r="E58" s="32">
        <f>'9'!AP58</f>
        <v>82.980159366555554</v>
      </c>
      <c r="F58" s="33">
        <f>E58*'Enter Information'!D269</f>
        <v>40.121364726196596</v>
      </c>
      <c r="G58" s="33">
        <f>E58*'Enter Information'!E269</f>
        <v>42.858794640358965</v>
      </c>
      <c r="H58" s="34">
        <f t="shared" si="6"/>
        <v>38.612179067759612</v>
      </c>
      <c r="I58" s="34">
        <f t="shared" si="1"/>
        <v>40.952537713810877</v>
      </c>
      <c r="J58" s="35">
        <v>0</v>
      </c>
      <c r="K58" s="35">
        <v>0</v>
      </c>
      <c r="L58" s="35">
        <f>(F58+H58)/2*'Enter Information'!C478</f>
        <v>0.12124965744269256</v>
      </c>
      <c r="M58" s="35">
        <f>(G58+I58)/2*'Enter Information'!D478</f>
        <v>8.59066156630241E-2</v>
      </c>
      <c r="N58" s="36">
        <f>'Enter Information'!O$604/5</f>
        <v>57.4</v>
      </c>
      <c r="O58" s="36">
        <f>'Enter Information'!P$604/5</f>
        <v>216.6</v>
      </c>
      <c r="P58" s="36">
        <f>'Enter Information'!Q$604/5</f>
        <v>1391.2</v>
      </c>
      <c r="Q58" s="37">
        <f t="shared" si="10"/>
        <v>0</v>
      </c>
      <c r="R58" s="287">
        <f>(H58-L58+Q58*'Enter Information'!D269)*'Enter Information'!C$784</f>
        <v>38.376123150446176</v>
      </c>
      <c r="S58" s="287">
        <f>(I58-M58+Q58*'Enter Information'!E269)*'Enter Information'!C$784</f>
        <v>40.744738872063067</v>
      </c>
      <c r="T58" s="38">
        <f t="shared" si="2"/>
        <v>79.120862022509243</v>
      </c>
      <c r="AK58" s="87">
        <v>53</v>
      </c>
      <c r="AL58" s="40">
        <f t="shared" si="4"/>
        <v>79.120862022509243</v>
      </c>
      <c r="AM58" s="86">
        <f>T58*'Enter Information'!E$744*((Y$26/AJ$25)/('1'!Z$26/'1'!AK$25))+T58*(1-'Enter Information'!E$744)</f>
        <v>79.353895366821035</v>
      </c>
      <c r="AN58" s="40">
        <f t="shared" si="5"/>
        <v>79.120862022509243</v>
      </c>
      <c r="AO58" s="86">
        <f>T58*'Enter Information'!E$744*Y$26/AJ$25+T58*(1-'Enter Information'!E$744)</f>
        <v>102.05256635371461</v>
      </c>
      <c r="AP58" s="86">
        <f>INDEX($AL$6:$AO$106,'1'!AL58,'Enter Information'!$B$86)</f>
        <v>79.353895366821035</v>
      </c>
    </row>
    <row r="59" spans="4:42" x14ac:dyDescent="0.4">
      <c r="D59" s="31">
        <v>53</v>
      </c>
      <c r="E59" s="32">
        <f>'9'!AP59</f>
        <v>86.319035839393095</v>
      </c>
      <c r="F59" s="33">
        <f>E59*'Enter Information'!D270</f>
        <v>41.920406094107506</v>
      </c>
      <c r="G59" s="33">
        <f>E59*'Enter Information'!E270</f>
        <v>44.398629745285589</v>
      </c>
      <c r="H59" s="34">
        <f t="shared" si="6"/>
        <v>40.121364726196596</v>
      </c>
      <c r="I59" s="34">
        <f t="shared" si="1"/>
        <v>42.858794640358965</v>
      </c>
      <c r="J59" s="35">
        <v>0</v>
      </c>
      <c r="K59" s="35">
        <v>0</v>
      </c>
      <c r="L59" s="35">
        <f>(F59+H59)/2*'Enter Information'!C479</f>
        <v>0.13700975726990783</v>
      </c>
      <c r="M59" s="35">
        <f>(G59+I59)/2*'Enter Information'!D479</f>
        <v>9.729202818999369E-2</v>
      </c>
      <c r="N59" s="36">
        <f>'Enter Information'!O$604/5</f>
        <v>57.4</v>
      </c>
      <c r="O59" s="36">
        <f>'Enter Information'!P$604/5</f>
        <v>216.6</v>
      </c>
      <c r="P59" s="36">
        <f>'Enter Information'!Q$604/5</f>
        <v>1391.2</v>
      </c>
      <c r="Q59" s="37">
        <f t="shared" si="10"/>
        <v>0</v>
      </c>
      <c r="R59" s="287">
        <f>(H59-L59+Q59*'Enter Information'!D270)*'Enter Information'!C$784</f>
        <v>39.865094293290817</v>
      </c>
      <c r="S59" s="287">
        <f>(I59-M59+Q59*'Enter Information'!E270)*'Enter Information'!C$784</f>
        <v>42.633958584093605</v>
      </c>
      <c r="T59" s="38">
        <f t="shared" si="2"/>
        <v>82.499052877384429</v>
      </c>
      <c r="AK59" s="87">
        <v>54</v>
      </c>
      <c r="AL59" s="40">
        <f t="shared" si="4"/>
        <v>82.499052877384429</v>
      </c>
      <c r="AM59" s="86">
        <f>T59*'Enter Information'!E$744*((Y$26/AJ$25)/('1'!Z$26/'1'!AK$25))+T59*(1-'Enter Information'!E$744)</f>
        <v>82.742035950408876</v>
      </c>
      <c r="AN59" s="40">
        <f t="shared" si="5"/>
        <v>82.499052877384429</v>
      </c>
      <c r="AO59" s="86">
        <f>T59*'Enter Information'!E$744*Y$26/AJ$25+T59*(1-'Enter Information'!E$744)</f>
        <v>106.40986274255555</v>
      </c>
      <c r="AP59" s="86">
        <f>INDEX($AL$6:$AO$106,'1'!AL59,'Enter Information'!$B$86)</f>
        <v>82.742035950408876</v>
      </c>
    </row>
    <row r="60" spans="4:42" x14ac:dyDescent="0.4">
      <c r="D60" s="31">
        <v>54</v>
      </c>
      <c r="E60" s="32">
        <f>'9'!AP60</f>
        <v>90.936396926836196</v>
      </c>
      <c r="F60" s="33">
        <f>E60*'Enter Information'!D271</f>
        <v>44.23452821202509</v>
      </c>
      <c r="G60" s="33">
        <f>E60*'Enter Information'!E271</f>
        <v>46.701868714811106</v>
      </c>
      <c r="H60" s="34">
        <f t="shared" si="6"/>
        <v>41.920406094107506</v>
      </c>
      <c r="I60" s="34">
        <f t="shared" si="1"/>
        <v>44.398629745285589</v>
      </c>
      <c r="J60" s="35">
        <v>0</v>
      </c>
      <c r="K60" s="35">
        <v>0</v>
      </c>
      <c r="L60" s="35">
        <f>(F60+H60)/2*'Enter Information'!C480</f>
        <v>0.15680198043716131</v>
      </c>
      <c r="M60" s="35">
        <f>(G60+I60)/2*'Enter Information'!D480</f>
        <v>0.110231603136717</v>
      </c>
      <c r="N60" s="36">
        <f>'Enter Information'!O$604/5</f>
        <v>57.4</v>
      </c>
      <c r="O60" s="36">
        <f>'Enter Information'!P$604/5</f>
        <v>216.6</v>
      </c>
      <c r="P60" s="36">
        <f>'Enter Information'!Q$604/5</f>
        <v>1391.2</v>
      </c>
      <c r="Q60" s="37">
        <f t="shared" si="10"/>
        <v>0</v>
      </c>
      <c r="R60" s="287">
        <f>(H60-L60+Q60*'Enter Information'!D271)*'Enter Information'!C$784</f>
        <v>41.639036500976431</v>
      </c>
      <c r="S60" s="287">
        <f>(I60-M60+Q60*'Enter Information'!E271)*'Enter Information'!C$784</f>
        <v>44.156299867977189</v>
      </c>
      <c r="T60" s="38">
        <f t="shared" si="2"/>
        <v>85.795336368953627</v>
      </c>
      <c r="AK60" s="87">
        <v>55</v>
      </c>
      <c r="AL60" s="40">
        <f t="shared" si="4"/>
        <v>85.795336368953627</v>
      </c>
      <c r="AM60" s="86">
        <f>T60*'Enter Information'!E$744*((Y$26/AJ$25)/('1'!Z$26/'1'!AK$25))+T60*(1-'Enter Information'!E$744)</f>
        <v>86.048027930311036</v>
      </c>
      <c r="AN60" s="40">
        <f t="shared" si="5"/>
        <v>85.795336368953627</v>
      </c>
      <c r="AO60" s="86">
        <f>T60*'Enter Information'!E$744*Y$26/AJ$25+T60*(1-'Enter Information'!E$744)</f>
        <v>110.66151244839821</v>
      </c>
      <c r="AP60" s="86">
        <f>INDEX($AL$6:$AO$106,'1'!AL60,'Enter Information'!$B$86)</f>
        <v>86.048027930311036</v>
      </c>
    </row>
    <row r="61" spans="4:42" x14ac:dyDescent="0.4">
      <c r="D61" s="31">
        <v>55</v>
      </c>
      <c r="E61" s="32">
        <f>'9'!AP61</f>
        <v>94.453146899795954</v>
      </c>
      <c r="F61" s="33">
        <f>E61*'Enter Information'!D272</f>
        <v>45.49528211652391</v>
      </c>
      <c r="G61" s="33">
        <f>E61*'Enter Information'!E272</f>
        <v>48.957864783272043</v>
      </c>
      <c r="H61" s="34">
        <f t="shared" si="6"/>
        <v>44.23452821202509</v>
      </c>
      <c r="I61" s="34">
        <f t="shared" si="1"/>
        <v>46.701868714811106</v>
      </c>
      <c r="J61" s="35">
        <v>0</v>
      </c>
      <c r="K61" s="35">
        <v>0</v>
      </c>
      <c r="L61" s="35">
        <f>(F61+H61)/2*'Enter Information'!C481</f>
        <v>0.17766502445052704</v>
      </c>
      <c r="M61" s="35">
        <f>(G61+I61)/2*'Enter Information'!D481</f>
        <v>0.12483595221499849</v>
      </c>
      <c r="N61" s="36">
        <f>'Enter Information'!O$605/5</f>
        <v>52.4</v>
      </c>
      <c r="O61" s="36">
        <f>'Enter Information'!P$605/5</f>
        <v>188.4</v>
      </c>
      <c r="P61" s="36">
        <f>'Enter Information'!Q$605/5</f>
        <v>1366.6</v>
      </c>
      <c r="Q61" s="37">
        <f t="shared" si="10"/>
        <v>0</v>
      </c>
      <c r="R61" s="287">
        <f>(H61-L61+Q61*'Enter Information'!D272)*'Enter Information'!C$785</f>
        <v>43.874977032974705</v>
      </c>
      <c r="S61" s="287">
        <f>(I61-M61+Q61*'Enter Information'!E272)*'Enter Information'!C$785</f>
        <v>46.38474223692269</v>
      </c>
      <c r="T61" s="38">
        <f t="shared" si="2"/>
        <v>90.259719269897403</v>
      </c>
      <c r="AK61" s="87">
        <v>56</v>
      </c>
      <c r="AL61" s="40">
        <f t="shared" si="4"/>
        <v>90.259719269897403</v>
      </c>
      <c r="AM61" s="86">
        <f>T61*'Enter Information'!E$745*((Y$26/AJ$25)/('1'!Z$26/'1'!AK$25))+T61*(1-'Enter Information'!E$745)</f>
        <v>90.525464540457662</v>
      </c>
      <c r="AN61" s="40">
        <f t="shared" si="5"/>
        <v>90.259719269897403</v>
      </c>
      <c r="AO61" s="86">
        <f>T61*'Enter Information'!E$745*Y$26/AJ$25+T61*(1-'Enter Information'!E$745)</f>
        <v>116.41044885712103</v>
      </c>
      <c r="AP61" s="86">
        <f>INDEX($AL$6:$AO$106,'1'!AL61,'Enter Information'!$B$86)</f>
        <v>90.525464540457662</v>
      </c>
    </row>
    <row r="62" spans="4:42" x14ac:dyDescent="0.4">
      <c r="D62" s="31">
        <v>56</v>
      </c>
      <c r="E62" s="32">
        <f>'9'!AP62</f>
        <v>97.9314206095017</v>
      </c>
      <c r="F62" s="33">
        <f>E62*'Enter Information'!D273</f>
        <v>47.07823690801149</v>
      </c>
      <c r="G62" s="33">
        <f>E62*'Enter Information'!E273</f>
        <v>50.85318370149021</v>
      </c>
      <c r="H62" s="34">
        <f t="shared" si="6"/>
        <v>45.49528211652391</v>
      </c>
      <c r="I62" s="34">
        <f t="shared" si="1"/>
        <v>48.957864783272043</v>
      </c>
      <c r="J62" s="35">
        <v>0</v>
      </c>
      <c r="K62" s="35">
        <v>0</v>
      </c>
      <c r="L62" s="35">
        <f>(F62+H62)/2*'Enter Information'!C482</f>
        <v>0.19949593349787376</v>
      </c>
      <c r="M62" s="35">
        <f>(G62+I62)/2*'Enter Information'!D482</f>
        <v>0.14023452312109097</v>
      </c>
      <c r="N62" s="36">
        <f>'Enter Information'!O$605/5</f>
        <v>52.4</v>
      </c>
      <c r="O62" s="36">
        <f>'Enter Information'!P$605/5</f>
        <v>188.4</v>
      </c>
      <c r="P62" s="36">
        <f>'Enter Information'!Q$605/5</f>
        <v>1366.6</v>
      </c>
      <c r="Q62" s="37">
        <f t="shared" si="10"/>
        <v>0</v>
      </c>
      <c r="R62" s="287">
        <f>(H62-L62+Q62*'Enter Information'!D273)*'Enter Information'!C$785</f>
        <v>45.108785208096627</v>
      </c>
      <c r="S62" s="287">
        <f>(I62-M62+Q62*'Enter Information'!E273)*'Enter Information'!C$785</f>
        <v>48.616089560194787</v>
      </c>
      <c r="T62" s="38">
        <f t="shared" si="2"/>
        <v>93.724874768291414</v>
      </c>
      <c r="AK62" s="87">
        <v>57</v>
      </c>
      <c r="AL62" s="40">
        <f t="shared" si="4"/>
        <v>93.724874768291414</v>
      </c>
      <c r="AM62" s="86">
        <f>T62*'Enter Information'!E$745*((Y$26/AJ$25)/('1'!Z$26/'1'!AK$25))+T62*(1-'Enter Information'!E$745)</f>
        <v>94.000822249681747</v>
      </c>
      <c r="AN62" s="40">
        <f t="shared" si="5"/>
        <v>93.724874768291414</v>
      </c>
      <c r="AO62" s="86">
        <f>T62*'Enter Information'!E$745*Y$26/AJ$25+T62*(1-'Enter Information'!E$745)</f>
        <v>120.87955545517688</v>
      </c>
      <c r="AP62" s="86">
        <f>INDEX($AL$6:$AO$106,'1'!AL62,'Enter Information'!$B$86)</f>
        <v>94.000822249681747</v>
      </c>
    </row>
    <row r="63" spans="4:42" x14ac:dyDescent="0.4">
      <c r="D63" s="31">
        <v>57</v>
      </c>
      <c r="E63" s="32">
        <f>'9'!AP63</f>
        <v>100.41166597627125</v>
      </c>
      <c r="F63" s="33">
        <f>E63*'Enter Information'!D274</f>
        <v>48.74246569684037</v>
      </c>
      <c r="G63" s="33">
        <f>E63*'Enter Information'!E274</f>
        <v>51.669200279430882</v>
      </c>
      <c r="H63" s="34">
        <f t="shared" si="6"/>
        <v>47.07823690801149</v>
      </c>
      <c r="I63" s="34">
        <f t="shared" si="1"/>
        <v>50.85318370149021</v>
      </c>
      <c r="J63" s="35">
        <v>0</v>
      </c>
      <c r="K63" s="35">
        <v>0</v>
      </c>
      <c r="L63" s="35">
        <f>(F63+H63)/2*'Enter Information'!C483</f>
        <v>0.22517865112140187</v>
      </c>
      <c r="M63" s="35">
        <f>(G63+I63)/2*'Enter Information'!D483</f>
        <v>0.15532141173109545</v>
      </c>
      <c r="N63" s="36">
        <f>'Enter Information'!O$605/5</f>
        <v>52.4</v>
      </c>
      <c r="O63" s="36">
        <f>'Enter Information'!P$605/5</f>
        <v>188.4</v>
      </c>
      <c r="P63" s="36">
        <f>'Enter Information'!Q$605/5</f>
        <v>1366.6</v>
      </c>
      <c r="Q63" s="37">
        <f t="shared" si="10"/>
        <v>0</v>
      </c>
      <c r="R63" s="287">
        <f>(H63-L63+Q63*'Enter Information'!D274)*'Enter Information'!C$785</f>
        <v>46.659628176284791</v>
      </c>
      <c r="S63" s="287">
        <f>(I63-M63+Q63*'Enter Information'!E274)*'Enter Information'!C$785</f>
        <v>50.488559163046311</v>
      </c>
      <c r="T63" s="38">
        <f t="shared" si="2"/>
        <v>97.148187339331102</v>
      </c>
      <c r="AK63" s="87">
        <v>58</v>
      </c>
      <c r="AL63" s="40">
        <f t="shared" si="4"/>
        <v>97.148187339331102</v>
      </c>
      <c r="AM63" s="86">
        <f>T63*'Enter Information'!E$745*((Y$26/AJ$25)/('1'!Z$26/'1'!AK$25))+T63*(1-'Enter Information'!E$745)</f>
        <v>97.434213836397106</v>
      </c>
      <c r="AN63" s="40">
        <f t="shared" si="5"/>
        <v>97.148187339331102</v>
      </c>
      <c r="AO63" s="86">
        <f>T63*'Enter Information'!E$745*Y$26/AJ$25+T63*(1-'Enter Information'!E$745)</f>
        <v>125.29469607600376</v>
      </c>
      <c r="AP63" s="86">
        <f>INDEX($AL$6:$AO$106,'1'!AL63,'Enter Information'!$B$86)</f>
        <v>97.434213836397106</v>
      </c>
    </row>
    <row r="64" spans="4:42" x14ac:dyDescent="0.4">
      <c r="D64" s="31">
        <v>58</v>
      </c>
      <c r="E64" s="32">
        <f>'9'!AP64</f>
        <v>102.86752704554894</v>
      </c>
      <c r="F64" s="33">
        <f>E64*'Enter Information'!D275</f>
        <v>49.181747971240071</v>
      </c>
      <c r="G64" s="33">
        <f>E64*'Enter Information'!E275</f>
        <v>53.685779074308869</v>
      </c>
      <c r="H64" s="34">
        <f t="shared" si="6"/>
        <v>48.74246569684037</v>
      </c>
      <c r="I64" s="34">
        <f t="shared" si="1"/>
        <v>51.669200279430882</v>
      </c>
      <c r="J64" s="35">
        <v>0</v>
      </c>
      <c r="K64" s="35">
        <v>0</v>
      </c>
      <c r="L64" s="35">
        <f>(F64+H64)/2*'Enter Information'!C484</f>
        <v>0.25117560805862632</v>
      </c>
      <c r="M64" s="35">
        <f>(G64+I64)/2*'Enter Information'!D484</f>
        <v>0.1727821661401332</v>
      </c>
      <c r="N64" s="36">
        <f>'Enter Information'!O$605/5</f>
        <v>52.4</v>
      </c>
      <c r="O64" s="36">
        <f>'Enter Information'!P$605/5</f>
        <v>188.4</v>
      </c>
      <c r="P64" s="36">
        <f>'Enter Information'!Q$605/5</f>
        <v>1366.6</v>
      </c>
      <c r="Q64" s="37">
        <f t="shared" si="10"/>
        <v>0</v>
      </c>
      <c r="R64" s="287">
        <f>(H64-L64+Q64*'Enter Information'!D275)*'Enter Information'!C$785</f>
        <v>48.291096664926677</v>
      </c>
      <c r="S64" s="287">
        <f>(I64-M64+Q64*'Enter Information'!E275)*'Enter Information'!C$785</f>
        <v>51.283818196078876</v>
      </c>
      <c r="T64" s="38">
        <f t="shared" si="2"/>
        <v>99.574914861005553</v>
      </c>
      <c r="AK64" s="87">
        <v>59</v>
      </c>
      <c r="AL64" s="40">
        <f t="shared" si="4"/>
        <v>99.574914861005553</v>
      </c>
      <c r="AM64" s="86">
        <f>T64*'Enter Information'!E$745*((Y$26/AJ$25)/('1'!Z$26/'1'!AK$25))+T64*(1-'Enter Information'!E$745)</f>
        <v>99.868086199281336</v>
      </c>
      <c r="AN64" s="40">
        <f t="shared" si="5"/>
        <v>99.574914861005553</v>
      </c>
      <c r="AO64" s="86">
        <f>T64*'Enter Information'!E$745*Y$26/AJ$25+T64*(1-'Enter Information'!E$745)</f>
        <v>128.42451347779871</v>
      </c>
      <c r="AP64" s="86">
        <f>INDEX($AL$6:$AO$106,'1'!AL64,'Enter Information'!$B$86)</f>
        <v>99.868086199281336</v>
      </c>
    </row>
    <row r="65" spans="4:42" x14ac:dyDescent="0.4">
      <c r="D65" s="31">
        <v>59</v>
      </c>
      <c r="E65" s="32">
        <f>'9'!AP65</f>
        <v>103.69932693139886</v>
      </c>
      <c r="F65" s="33">
        <f>E65*'Enter Information'!D276</f>
        <v>49.854016135093119</v>
      </c>
      <c r="G65" s="33">
        <f>E65*'Enter Information'!E276</f>
        <v>53.845310796305739</v>
      </c>
      <c r="H65" s="34">
        <f t="shared" si="6"/>
        <v>49.181747971240071</v>
      </c>
      <c r="I65" s="34">
        <f t="shared" si="1"/>
        <v>53.685779074308869</v>
      </c>
      <c r="J65" s="35">
        <v>0</v>
      </c>
      <c r="K65" s="35">
        <v>0</v>
      </c>
      <c r="L65" s="35">
        <f>(F65+H65)/2*'Enter Information'!C485</f>
        <v>0.27730013949773291</v>
      </c>
      <c r="M65" s="35">
        <f>(G65+I65)/2*'Enter Information'!D485</f>
        <v>0.19033002907098787</v>
      </c>
      <c r="N65" s="36">
        <f>'Enter Information'!O$605/5</f>
        <v>52.4</v>
      </c>
      <c r="O65" s="36">
        <f>'Enter Information'!P$605/5</f>
        <v>188.4</v>
      </c>
      <c r="P65" s="36">
        <f>'Enter Information'!Q$605/5</f>
        <v>1366.6</v>
      </c>
      <c r="Q65" s="37">
        <f t="shared" si="10"/>
        <v>0</v>
      </c>
      <c r="R65" s="287">
        <f>(H65-L65+Q65*'Enter Information'!D276)*'Enter Information'!C$785</f>
        <v>48.702548710575357</v>
      </c>
      <c r="S65" s="287">
        <f>(I65-M65+Q65*'Enter Information'!E276)*'Enter Information'!C$785</f>
        <v>53.274596247025606</v>
      </c>
      <c r="T65" s="38">
        <f t="shared" si="2"/>
        <v>101.97714495760096</v>
      </c>
      <c r="AK65" s="87">
        <v>60</v>
      </c>
      <c r="AL65" s="40">
        <f t="shared" si="4"/>
        <v>101.97714495760096</v>
      </c>
      <c r="AM65" s="86">
        <f>T65*'Enter Information'!E$745*((Y$26/AJ$25)/('1'!Z$26/'1'!AK$25))+T65*(1-'Enter Information'!E$745)</f>
        <v>102.27738901106056</v>
      </c>
      <c r="AN65" s="40">
        <f t="shared" si="5"/>
        <v>101.97714495760096</v>
      </c>
      <c r="AO65" s="86">
        <f>T65*'Enter Information'!E$745*Y$26/AJ$25+T65*(1-'Enter Information'!E$745)</f>
        <v>131.52273587495191</v>
      </c>
      <c r="AP65" s="86">
        <f>INDEX($AL$6:$AO$106,'1'!AL65,'Enter Information'!$B$86)</f>
        <v>102.27738901106056</v>
      </c>
    </row>
    <row r="66" spans="4:42" x14ac:dyDescent="0.4">
      <c r="D66" s="31">
        <v>60</v>
      </c>
      <c r="E66" s="32">
        <f>'9'!AP66</f>
        <v>106.09599114545099</v>
      </c>
      <c r="F66" s="33">
        <f>E66*'Enter Information'!D277</f>
        <v>51.377740039736359</v>
      </c>
      <c r="G66" s="33">
        <f>E66*'Enter Information'!E277</f>
        <v>54.718251105714636</v>
      </c>
      <c r="H66" s="34">
        <f t="shared" si="6"/>
        <v>49.854016135093119</v>
      </c>
      <c r="I66" s="34">
        <f t="shared" si="1"/>
        <v>53.845310796305739</v>
      </c>
      <c r="J66" s="35">
        <v>0</v>
      </c>
      <c r="K66" s="35">
        <v>0</v>
      </c>
      <c r="L66" s="35">
        <f>(F66+H66)/2*'Enter Information'!C486</f>
        <v>0.31027533267585239</v>
      </c>
      <c r="M66" s="35">
        <f>(G66+I66)/2*'Enter Information'!D486</f>
        <v>0.20789922104236905</v>
      </c>
      <c r="N66" s="36">
        <f>'Enter Information'!O$606/5</f>
        <v>42.8</v>
      </c>
      <c r="O66" s="36">
        <f>'Enter Information'!P$606/5</f>
        <v>169</v>
      </c>
      <c r="P66" s="36">
        <f>'Enter Information'!Q$606/5</f>
        <v>1223.8</v>
      </c>
      <c r="Q66" s="37">
        <f t="shared" si="10"/>
        <v>0</v>
      </c>
      <c r="R66" s="287">
        <f>(H66-L66+Q66*'Enter Information'!D277)*'Enter Information'!C$786</f>
        <v>49.282960148467346</v>
      </c>
      <c r="S66" s="287">
        <f>(I66-M66+Q66*'Enter Information'!E277)*'Enter Information'!C$786</f>
        <v>53.355083292412033</v>
      </c>
      <c r="T66" s="38">
        <f t="shared" si="2"/>
        <v>102.63804344087939</v>
      </c>
      <c r="AK66" s="87">
        <v>61</v>
      </c>
      <c r="AL66" s="40">
        <f t="shared" si="4"/>
        <v>102.63804344087939</v>
      </c>
      <c r="AM66" s="86">
        <f>T66*'Enter Information'!E$746*((Y$26/AJ$25)/('1'!Z$26/'1'!AK$25))+T66*(1-'Enter Information'!E$746)</f>
        <v>102.94044407346748</v>
      </c>
      <c r="AN66" s="40">
        <f t="shared" si="5"/>
        <v>102.63804344087939</v>
      </c>
      <c r="AO66" s="86">
        <f>T66*'Enter Information'!E$746*Y$26/AJ$25+T66*(1-'Enter Information'!E$746)</f>
        <v>132.39585306490119</v>
      </c>
      <c r="AP66" s="86">
        <f>INDEX($AL$6:$AO$106,'1'!AL66,'Enter Information'!$B$86)</f>
        <v>102.94044407346748</v>
      </c>
    </row>
    <row r="67" spans="4:42" x14ac:dyDescent="0.4">
      <c r="D67" s="31">
        <v>61</v>
      </c>
      <c r="E67" s="32">
        <f>'9'!AP67</f>
        <v>108.40738898985927</v>
      </c>
      <c r="F67" s="33">
        <f>E67*'Enter Information'!D278</f>
        <v>51.93549010279596</v>
      </c>
      <c r="G67" s="33">
        <f>E67*'Enter Information'!E278</f>
        <v>56.471898887063311</v>
      </c>
      <c r="H67" s="34">
        <f t="shared" si="6"/>
        <v>51.377740039736359</v>
      </c>
      <c r="I67" s="34">
        <f t="shared" si="1"/>
        <v>54.718251105714636</v>
      </c>
      <c r="J67" s="35">
        <v>0</v>
      </c>
      <c r="K67" s="35">
        <v>0</v>
      </c>
      <c r="L67" s="35">
        <f>(F67+H67)/2*'Enter Information'!C487</f>
        <v>0.34506618867605793</v>
      </c>
      <c r="M67" s="35">
        <f>(G67+I67)/2*'Enter Information'!D487</f>
        <v>0.22960765973508646</v>
      </c>
      <c r="N67" s="36">
        <f>'Enter Information'!O$606/5</f>
        <v>42.8</v>
      </c>
      <c r="O67" s="36">
        <f>'Enter Information'!P$606/5</f>
        <v>169</v>
      </c>
      <c r="P67" s="36">
        <f>'Enter Information'!Q$606/5</f>
        <v>1223.8</v>
      </c>
      <c r="Q67" s="37">
        <f t="shared" si="10"/>
        <v>0</v>
      </c>
      <c r="R67" s="287">
        <f>(H67-L67+Q67*'Enter Information'!D278)*'Enter Information'!C$786</f>
        <v>50.76405598240224</v>
      </c>
      <c r="S67" s="287">
        <f>(I67-M67+Q67*'Enter Information'!E278)*'Enter Information'!C$786</f>
        <v>54.201834580913115</v>
      </c>
      <c r="T67" s="38">
        <f t="shared" si="2"/>
        <v>104.96589056331536</v>
      </c>
      <c r="AK67" s="87">
        <v>62</v>
      </c>
      <c r="AL67" s="40">
        <f t="shared" si="4"/>
        <v>104.96589056331536</v>
      </c>
      <c r="AM67" s="86">
        <f>T67*'Enter Information'!E$746*((Y$26/AJ$25)/('1'!Z$26/'1'!AK$25))+T67*(1-'Enter Information'!E$746)</f>
        <v>105.27514969026667</v>
      </c>
      <c r="AN67" s="40">
        <f t="shared" si="5"/>
        <v>104.96589056331536</v>
      </c>
      <c r="AO67" s="86">
        <f>T67*'Enter Information'!E$746*Y$26/AJ$25+T67*(1-'Enter Information'!E$746)</f>
        <v>135.39861203465017</v>
      </c>
      <c r="AP67" s="86">
        <f>INDEX($AL$6:$AO$106,'1'!AL67,'Enter Information'!$B$86)</f>
        <v>105.27514969026667</v>
      </c>
    </row>
    <row r="68" spans="4:42" x14ac:dyDescent="0.4">
      <c r="D68" s="31">
        <v>62</v>
      </c>
      <c r="E68" s="32">
        <f>'9'!AP68</f>
        <v>112.68041411230294</v>
      </c>
      <c r="F68" s="33">
        <f>E68*'Enter Information'!D279</f>
        <v>53.882890819189114</v>
      </c>
      <c r="G68" s="33">
        <f>E68*'Enter Information'!E279</f>
        <v>58.797523293113827</v>
      </c>
      <c r="H68" s="34">
        <f t="shared" si="6"/>
        <v>51.93549010279596</v>
      </c>
      <c r="I68" s="34">
        <f t="shared" si="1"/>
        <v>56.471898887063311</v>
      </c>
      <c r="J68" s="35">
        <v>0</v>
      </c>
      <c r="K68" s="35">
        <v>0</v>
      </c>
      <c r="L68" s="35">
        <f>(F68+H68)/2*'Enter Information'!C488</f>
        <v>0.38412072274680581</v>
      </c>
      <c r="M68" s="35">
        <f>(G68+I68)/2*'Enter Information'!D488</f>
        <v>0.25647446435089416</v>
      </c>
      <c r="N68" s="36">
        <f>'Enter Information'!O$606/5</f>
        <v>42.8</v>
      </c>
      <c r="O68" s="36">
        <f>'Enter Information'!P$606/5</f>
        <v>169</v>
      </c>
      <c r="P68" s="36">
        <f>'Enter Information'!Q$606/5</f>
        <v>1223.8</v>
      </c>
      <c r="Q68" s="37">
        <f t="shared" si="10"/>
        <v>0</v>
      </c>
      <c r="R68" s="287">
        <f>(H68-L68+Q68*'Enter Information'!D279)*'Enter Information'!C$786</f>
        <v>51.280021282363975</v>
      </c>
      <c r="S68" s="287">
        <f>(I68-M68+Q68*'Enter Information'!E279)*'Enter Information'!C$786</f>
        <v>55.919526395926511</v>
      </c>
      <c r="T68" s="38">
        <f t="shared" si="2"/>
        <v>107.19954767829049</v>
      </c>
      <c r="AK68" s="87">
        <v>63</v>
      </c>
      <c r="AL68" s="40">
        <f t="shared" si="4"/>
        <v>107.19954767829049</v>
      </c>
      <c r="AM68" s="86">
        <f>T68*'Enter Information'!E$746*((Y$26/AJ$25)/('1'!Z$26/'1'!AK$25))+T68*(1-'Enter Information'!E$746)</f>
        <v>107.51538778926984</v>
      </c>
      <c r="AN68" s="40">
        <f t="shared" si="5"/>
        <v>107.19954767829049</v>
      </c>
      <c r="AO68" s="86">
        <f>T68*'Enter Information'!E$746*Y$26/AJ$25+T68*(1-'Enter Information'!E$746)</f>
        <v>138.27987252323263</v>
      </c>
      <c r="AP68" s="86">
        <f>INDEX($AL$6:$AO$106,'1'!AL68,'Enter Information'!$B$86)</f>
        <v>107.51538778926984</v>
      </c>
    </row>
    <row r="69" spans="4:42" x14ac:dyDescent="0.4">
      <c r="D69" s="31">
        <v>63</v>
      </c>
      <c r="E69" s="32">
        <f>'9'!AP69</f>
        <v>116.75581868517547</v>
      </c>
      <c r="F69" s="33">
        <f>E69*'Enter Information'!D280</f>
        <v>56.121108443783136</v>
      </c>
      <c r="G69" s="33">
        <f>E69*'Enter Information'!E280</f>
        <v>60.634710241392341</v>
      </c>
      <c r="H69" s="34">
        <f t="shared" si="6"/>
        <v>53.882890819189114</v>
      </c>
      <c r="I69" s="34">
        <f t="shared" si="1"/>
        <v>58.797523293113827</v>
      </c>
      <c r="J69" s="35">
        <v>0</v>
      </c>
      <c r="K69" s="35">
        <v>0</v>
      </c>
      <c r="L69" s="35">
        <f>(F69+H69)/2*'Enter Information'!C489</f>
        <v>0.43396577709242551</v>
      </c>
      <c r="M69" s="35">
        <f>(G69+I69)/2*'Enter Information'!D489</f>
        <v>0.28783168281815985</v>
      </c>
      <c r="N69" s="36">
        <f>'Enter Information'!O$606/5</f>
        <v>42.8</v>
      </c>
      <c r="O69" s="36">
        <f>'Enter Information'!P$606/5</f>
        <v>169</v>
      </c>
      <c r="P69" s="36">
        <f>'Enter Information'!Q$606/5</f>
        <v>1223.8</v>
      </c>
      <c r="Q69" s="37">
        <f t="shared" si="10"/>
        <v>0</v>
      </c>
      <c r="R69" s="287">
        <f>(H69-L69+Q69*'Enter Information'!D280)*'Enter Information'!C$786</f>
        <v>53.167588885406673</v>
      </c>
      <c r="S69" s="287">
        <f>(I69-M69+Q69*'Enter Information'!E280)*'Enter Information'!C$786</f>
        <v>58.201717375944014</v>
      </c>
      <c r="T69" s="38">
        <f t="shared" si="2"/>
        <v>111.36930626135069</v>
      </c>
      <c r="AK69" s="87">
        <v>64</v>
      </c>
      <c r="AL69" s="40">
        <f t="shared" si="4"/>
        <v>111.36930626135069</v>
      </c>
      <c r="AM69" s="86">
        <f>T69*'Enter Information'!E$746*((Y$26/AJ$25)/('1'!Z$26/'1'!AK$25))+T69*(1-'Enter Information'!E$746)</f>
        <v>111.69743165750292</v>
      </c>
      <c r="AN69" s="40">
        <f t="shared" si="5"/>
        <v>111.36930626135069</v>
      </c>
      <c r="AO69" s="86">
        <f>T69*'Enter Information'!E$746*Y$26/AJ$25+T69*(1-'Enter Information'!E$746)</f>
        <v>143.65856765587068</v>
      </c>
      <c r="AP69" s="86">
        <f>INDEX($AL$6:$AO$106,'1'!AL69,'Enter Information'!$B$86)</f>
        <v>111.69743165750292</v>
      </c>
    </row>
    <row r="70" spans="4:42" x14ac:dyDescent="0.4">
      <c r="D70" s="31">
        <v>64</v>
      </c>
      <c r="E70" s="32">
        <f>'9'!AP70</f>
        <v>126.49924478592798</v>
      </c>
      <c r="F70" s="33">
        <f>E70*'Enter Information'!D281</f>
        <v>61.049298256814836</v>
      </c>
      <c r="G70" s="33">
        <f>E70*'Enter Information'!E281</f>
        <v>65.449946529113149</v>
      </c>
      <c r="H70" s="34">
        <f t="shared" si="6"/>
        <v>56.121108443783136</v>
      </c>
      <c r="I70" s="34">
        <f t="shared" si="1"/>
        <v>60.634710241392341</v>
      </c>
      <c r="J70" s="35">
        <v>0</v>
      </c>
      <c r="K70" s="35">
        <v>0</v>
      </c>
      <c r="L70" s="35">
        <f>(F70+H70)/2*'Enter Information'!C490</f>
        <v>0.50383274881257123</v>
      </c>
      <c r="M70" s="35">
        <f>(G70+I70)/2*'Enter Information'!D490</f>
        <v>0.32908095417101929</v>
      </c>
      <c r="N70" s="36">
        <f>'Enter Information'!O$606/5</f>
        <v>42.8</v>
      </c>
      <c r="O70" s="36">
        <f>'Enter Information'!P$606/5</f>
        <v>169</v>
      </c>
      <c r="P70" s="36">
        <f>'Enter Information'!Q$606/5</f>
        <v>1223.8</v>
      </c>
      <c r="Q70" s="37">
        <f t="shared" ref="Q70:Q101" si="11">N$3/N$5*N70+O$3/O$5*O70+P$3/P$5*P70</f>
        <v>0</v>
      </c>
      <c r="R70" s="287">
        <f>(H70-L70+Q70*'Enter Information'!D281)*'Enter Information'!C$786</f>
        <v>55.324526110628724</v>
      </c>
      <c r="S70" s="287">
        <f>(I70-M70+Q70*'Enter Information'!E281)*'Enter Information'!C$786</f>
        <v>59.988201874844421</v>
      </c>
      <c r="T70" s="38">
        <f t="shared" si="2"/>
        <v>115.31272798547315</v>
      </c>
      <c r="AK70" s="87">
        <v>65</v>
      </c>
      <c r="AL70" s="40">
        <f t="shared" si="4"/>
        <v>115.31272798547315</v>
      </c>
      <c r="AM70" s="86">
        <f>T70*'Enter Information'!E$746*((Y$26/AJ$25)/('1'!Z$26/'1'!AK$25))+T70*(1-'Enter Information'!E$746)</f>
        <v>115.65247181455686</v>
      </c>
      <c r="AN70" s="40">
        <f t="shared" si="5"/>
        <v>115.31272798547315</v>
      </c>
      <c r="AO70" s="86">
        <f>T70*'Enter Information'!E$746*Y$26/AJ$25+T70*(1-'Enter Information'!E$746)</f>
        <v>148.74530416854194</v>
      </c>
      <c r="AP70" s="86">
        <f>INDEX($AL$6:$AO$106,'1'!AL70,'Enter Information'!$B$86)</f>
        <v>115.65247181455686</v>
      </c>
    </row>
    <row r="71" spans="4:42" x14ac:dyDescent="0.4">
      <c r="D71" s="31">
        <v>65</v>
      </c>
      <c r="E71" s="32">
        <f>'9'!AP71</f>
        <v>130.84194605803179</v>
      </c>
      <c r="F71" s="33">
        <f>E71*'Enter Information'!D282</f>
        <v>62.851741743974657</v>
      </c>
      <c r="G71" s="33">
        <f>E71*'Enter Information'!E282</f>
        <v>67.990204314057138</v>
      </c>
      <c r="H71" s="34">
        <f t="shared" si="6"/>
        <v>61.049298256814836</v>
      </c>
      <c r="I71" s="34">
        <f t="shared" si="6"/>
        <v>65.449946529113149</v>
      </c>
      <c r="J71" s="35">
        <v>0</v>
      </c>
      <c r="K71" s="35">
        <v>0</v>
      </c>
      <c r="L71" s="35">
        <f>(F71+H71)/2*'Enter Information'!C491</f>
        <v>0.58047637240369876</v>
      </c>
      <c r="M71" s="35">
        <f>(G71+I71)/2*'Enter Information'!D491</f>
        <v>0.38097163065725109</v>
      </c>
      <c r="N71" s="36">
        <f>'Enter Information'!O$607/5</f>
        <v>31.4</v>
      </c>
      <c r="O71" s="36">
        <f>'Enter Information'!P$607/5</f>
        <v>136.4</v>
      </c>
      <c r="P71" s="36">
        <f>'Enter Information'!Q$607/5</f>
        <v>1086.5999999999999</v>
      </c>
      <c r="Q71" s="37">
        <f t="shared" si="11"/>
        <v>0</v>
      </c>
      <c r="R71" s="287">
        <f>(H71-L71+Q71*'Enter Information'!D282)*'Enter Information'!C$787</f>
        <v>60.153031955425085</v>
      </c>
      <c r="S71" s="287">
        <f>(I71-M71+Q71*'Enter Information'!E282)*'Enter Information'!C$787</f>
        <v>64.729161316480415</v>
      </c>
      <c r="T71" s="38">
        <f t="shared" ref="T71:T101" si="12">SUM(R71:S71)</f>
        <v>124.88219327190549</v>
      </c>
      <c r="AK71" s="87">
        <v>66</v>
      </c>
      <c r="AL71" s="40">
        <f t="shared" ref="AL71:AL106" si="13">T71</f>
        <v>124.88219327190549</v>
      </c>
      <c r="AM71" s="86">
        <f>T71*'Enter Information'!E$747*((Y$26/AJ$25)/('1'!Z$26/'1'!AK$25))+T71*(1-'Enter Information'!E$747)</f>
        <v>125.24887530495378</v>
      </c>
      <c r="AN71" s="40">
        <f t="shared" ref="AN71:AN106" si="14">T71</f>
        <v>124.88219327190549</v>
      </c>
      <c r="AO71" s="86">
        <f>T71*'Enter Information'!E$747*Y$26/AJ$25+T71*(1-'Enter Information'!E$747)</f>
        <v>160.96563013053066</v>
      </c>
      <c r="AP71" s="86">
        <f>INDEX($AL$6:$AO$106,'1'!AL71,'Enter Information'!$B$86)</f>
        <v>125.24887530495378</v>
      </c>
    </row>
    <row r="72" spans="4:42" x14ac:dyDescent="0.4">
      <c r="D72" s="31">
        <v>66</v>
      </c>
      <c r="E72" s="32">
        <f>'9'!AP72</f>
        <v>135.28013633222753</v>
      </c>
      <c r="F72" s="33">
        <f>E72*'Enter Information'!D283</f>
        <v>64.791681374613162</v>
      </c>
      <c r="G72" s="33">
        <f>E72*'Enter Information'!E283</f>
        <v>70.48845495761438</v>
      </c>
      <c r="H72" s="34">
        <f t="shared" ref="H72:I106" si="15">F71</f>
        <v>62.851741743974657</v>
      </c>
      <c r="I72" s="34">
        <f t="shared" si="15"/>
        <v>67.990204314057138</v>
      </c>
      <c r="J72" s="35">
        <v>0</v>
      </c>
      <c r="K72" s="35">
        <v>0</v>
      </c>
      <c r="L72" s="35">
        <f>(F72+H72)/2*'Enter Information'!C492</f>
        <v>0.65289610925157671</v>
      </c>
      <c r="M72" s="35">
        <f>(G72+I72)/2*'Enter Information'!D492</f>
        <v>0.43551538340940688</v>
      </c>
      <c r="N72" s="36">
        <f>'Enter Information'!O$607/5</f>
        <v>31.4</v>
      </c>
      <c r="O72" s="36">
        <f>'Enter Information'!P$607/5</f>
        <v>136.4</v>
      </c>
      <c r="P72" s="36">
        <f>'Enter Information'!Q$607/5</f>
        <v>1086.5999999999999</v>
      </c>
      <c r="Q72" s="37">
        <f t="shared" si="11"/>
        <v>0</v>
      </c>
      <c r="R72" s="287">
        <f>(H72-L72+Q72*'Enter Information'!D283)*'Enter Information'!C$787</f>
        <v>61.874020899695999</v>
      </c>
      <c r="S72" s="287">
        <f>(I72-M72+Q72*'Enter Information'!E283)*'Enter Information'!C$787</f>
        <v>67.201894056276544</v>
      </c>
      <c r="T72" s="38">
        <f t="shared" si="12"/>
        <v>129.07591495597254</v>
      </c>
      <c r="AK72" s="87">
        <v>67</v>
      </c>
      <c r="AL72" s="40">
        <f t="shared" si="13"/>
        <v>129.07591495597254</v>
      </c>
      <c r="AM72" s="86">
        <f>T72*'Enter Information'!E$747*((Y$26/AJ$25)/('1'!Z$26/'1'!AK$25))+T72*(1-'Enter Information'!E$747)</f>
        <v>129.45491069326371</v>
      </c>
      <c r="AN72" s="40">
        <f t="shared" si="14"/>
        <v>129.07591495597254</v>
      </c>
      <c r="AO72" s="86">
        <f>T72*'Enter Information'!E$747*Y$26/AJ$25+T72*(1-'Enter Information'!E$747)</f>
        <v>166.37108494984301</v>
      </c>
      <c r="AP72" s="86">
        <f>INDEX($AL$6:$AO$106,'1'!AL72,'Enter Information'!$B$86)</f>
        <v>129.45491069326371</v>
      </c>
    </row>
    <row r="73" spans="4:42" x14ac:dyDescent="0.4">
      <c r="D73" s="31">
        <v>67</v>
      </c>
      <c r="E73" s="32">
        <f>'9'!AP73</f>
        <v>132.23778841291482</v>
      </c>
      <c r="F73" s="33">
        <f>E73*'Enter Information'!D284</f>
        <v>63.708328214201146</v>
      </c>
      <c r="G73" s="33">
        <f>E73*'Enter Information'!E284</f>
        <v>68.529460198713679</v>
      </c>
      <c r="H73" s="34">
        <f t="shared" si="15"/>
        <v>64.791681374613162</v>
      </c>
      <c r="I73" s="34">
        <f t="shared" si="15"/>
        <v>70.48845495761438</v>
      </c>
      <c r="J73" s="35">
        <v>0</v>
      </c>
      <c r="K73" s="35">
        <v>0</v>
      </c>
      <c r="L73" s="35">
        <f>(F73+H73)/2*'Enter Information'!C493</f>
        <v>0.72217005388913635</v>
      </c>
      <c r="M73" s="35">
        <f>(G73+I73)/2*'Enter Information'!D493</f>
        <v>0.48447743431980328</v>
      </c>
      <c r="N73" s="36">
        <f>'Enter Information'!O$607/5</f>
        <v>31.4</v>
      </c>
      <c r="O73" s="36">
        <f>'Enter Information'!P$607/5</f>
        <v>136.4</v>
      </c>
      <c r="P73" s="36">
        <f>'Enter Information'!Q$607/5</f>
        <v>1086.5999999999999</v>
      </c>
      <c r="Q73" s="37">
        <f t="shared" si="11"/>
        <v>0</v>
      </c>
      <c r="R73" s="287">
        <f>(H73-L73+Q73*'Enter Information'!D284)*'Enter Information'!C$787</f>
        <v>63.734917296901017</v>
      </c>
      <c r="S73" s="287">
        <f>(I73-M73+Q73*'Enter Information'!E284)*'Enter Information'!C$787</f>
        <v>69.638391583269495</v>
      </c>
      <c r="T73" s="38">
        <f t="shared" si="12"/>
        <v>133.3733088801705</v>
      </c>
      <c r="AK73" s="87">
        <v>68</v>
      </c>
      <c r="AL73" s="40">
        <f t="shared" si="13"/>
        <v>133.3733088801705</v>
      </c>
      <c r="AM73" s="86">
        <f>T73*'Enter Information'!E$747*((Y$26/AJ$25)/('1'!Z$26/'1'!AK$25))+T73*(1-'Enter Information'!E$747)</f>
        <v>133.76492272657435</v>
      </c>
      <c r="AN73" s="40">
        <f t="shared" si="14"/>
        <v>133.3733088801705</v>
      </c>
      <c r="AO73" s="86">
        <f>T73*'Enter Information'!E$747*Y$26/AJ$25+T73*(1-'Enter Information'!E$747)</f>
        <v>171.91016704637164</v>
      </c>
      <c r="AP73" s="86">
        <f>INDEX($AL$6:$AO$106,'1'!AL73,'Enter Information'!$B$86)</f>
        <v>133.76492272657435</v>
      </c>
    </row>
    <row r="74" spans="4:42" x14ac:dyDescent="0.4">
      <c r="D74" s="31">
        <v>68</v>
      </c>
      <c r="E74" s="32">
        <f>'9'!AP74</f>
        <v>129.3371305951153</v>
      </c>
      <c r="F74" s="33">
        <f>E74*'Enter Information'!D285</f>
        <v>61.768155719460474</v>
      </c>
      <c r="G74" s="33">
        <f>E74*'Enter Information'!E285</f>
        <v>67.568974875654817</v>
      </c>
      <c r="H74" s="34">
        <f t="shared" si="15"/>
        <v>63.708328214201146</v>
      </c>
      <c r="I74" s="34">
        <f t="shared" si="15"/>
        <v>68.529460198713679</v>
      </c>
      <c r="J74" s="35">
        <v>0</v>
      </c>
      <c r="K74" s="35">
        <v>0</v>
      </c>
      <c r="L74" s="35">
        <f>(F74+H74)/2*'Enter Information'!C494</f>
        <v>0.7773268179690338</v>
      </c>
      <c r="M74" s="35">
        <f>(G74+I74)/2*'Enter Information'!D494</f>
        <v>0.52533995938706246</v>
      </c>
      <c r="N74" s="36">
        <f>'Enter Information'!O$607/5</f>
        <v>31.4</v>
      </c>
      <c r="O74" s="36">
        <f>'Enter Information'!P$607/5</f>
        <v>136.4</v>
      </c>
      <c r="P74" s="36">
        <f>'Enter Information'!Q$607/5</f>
        <v>1086.5999999999999</v>
      </c>
      <c r="Q74" s="37">
        <f t="shared" si="11"/>
        <v>0</v>
      </c>
      <c r="R74" s="287">
        <f>(H74-L74+Q74*'Enter Information'!D285)*'Enter Information'!C$787</f>
        <v>62.602353080577387</v>
      </c>
      <c r="S74" s="287">
        <f>(I74-M74+Q74*'Enter Information'!E285)*'Enter Information'!C$787</f>
        <v>67.648978273071904</v>
      </c>
      <c r="T74" s="38">
        <f t="shared" si="12"/>
        <v>130.25133135364928</v>
      </c>
      <c r="AK74" s="87">
        <v>69</v>
      </c>
      <c r="AL74" s="40">
        <f t="shared" si="13"/>
        <v>130.25133135364928</v>
      </c>
      <c r="AM74" s="86">
        <f>T74*'Enter Information'!E$747*((Y$26/AJ$25)/('1'!Z$26/'1'!AK$25))+T74*(1-'Enter Information'!E$747)</f>
        <v>130.63377837621249</v>
      </c>
      <c r="AN74" s="40">
        <f t="shared" si="14"/>
        <v>130.25133135364928</v>
      </c>
      <c r="AO74" s="86">
        <f>T74*'Enter Information'!E$747*Y$26/AJ$25+T74*(1-'Enter Information'!E$747)</f>
        <v>167.88612593495642</v>
      </c>
      <c r="AP74" s="86">
        <f>INDEX($AL$6:$AO$106,'1'!AL74,'Enter Information'!$B$86)</f>
        <v>130.63377837621249</v>
      </c>
    </row>
    <row r="75" spans="4:42" x14ac:dyDescent="0.4">
      <c r="D75" s="31">
        <v>69</v>
      </c>
      <c r="E75" s="32">
        <f>'9'!AP75</f>
        <v>120.49430296141784</v>
      </c>
      <c r="F75" s="33">
        <f>E75*'Enter Information'!D286</f>
        <v>58.280361264905281</v>
      </c>
      <c r="G75" s="33">
        <f>E75*'Enter Information'!E286</f>
        <v>62.213941696512556</v>
      </c>
      <c r="H75" s="34">
        <f t="shared" si="15"/>
        <v>61.768155719460474</v>
      </c>
      <c r="I75" s="34">
        <f t="shared" si="15"/>
        <v>67.568974875654817</v>
      </c>
      <c r="J75" s="35">
        <v>0</v>
      </c>
      <c r="K75" s="35">
        <v>0</v>
      </c>
      <c r="L75" s="35">
        <f>(F75+H75)/2*'Enter Information'!C495</f>
        <v>0.8217320987579837</v>
      </c>
      <c r="M75" s="35">
        <f>(G75+I75)/2*'Enter Information'!D495</f>
        <v>0.55676871209459811</v>
      </c>
      <c r="N75" s="36">
        <f>'Enter Information'!O$607/5</f>
        <v>31.4</v>
      </c>
      <c r="O75" s="36">
        <f>'Enter Information'!P$607/5</f>
        <v>136.4</v>
      </c>
      <c r="P75" s="36">
        <f>'Enter Information'!Q$607/5</f>
        <v>1086.5999999999999</v>
      </c>
      <c r="Q75" s="37">
        <f t="shared" si="11"/>
        <v>0</v>
      </c>
      <c r="R75" s="287">
        <f>(H75-L75+Q75*'Enter Information'!D286)*'Enter Information'!C$787</f>
        <v>60.628139483731445</v>
      </c>
      <c r="S75" s="287">
        <f>(I75-M75+Q75*'Enter Information'!E286)*'Enter Information'!C$787</f>
        <v>66.662244329244331</v>
      </c>
      <c r="T75" s="38">
        <f t="shared" si="12"/>
        <v>127.29038381297578</v>
      </c>
      <c r="AK75" s="87">
        <v>70</v>
      </c>
      <c r="AL75" s="40">
        <f t="shared" si="13"/>
        <v>127.29038381297578</v>
      </c>
      <c r="AM75" s="86">
        <f>T75*'Enter Information'!E$747*((Y$26/AJ$25)/('1'!Z$26/'1'!AK$25))+T75*(1-'Enter Information'!E$747)</f>
        <v>127.66413683173013</v>
      </c>
      <c r="AN75" s="40">
        <f t="shared" si="14"/>
        <v>127.29038381297578</v>
      </c>
      <c r="AO75" s="86">
        <f>T75*'Enter Information'!E$747*Y$26/AJ$25+T75*(1-'Enter Information'!E$747)</f>
        <v>164.06964278246866</v>
      </c>
      <c r="AP75" s="86">
        <f>INDEX($AL$6:$AO$106,'1'!AL75,'Enter Information'!$B$86)</f>
        <v>127.66413683173013</v>
      </c>
    </row>
    <row r="76" spans="4:42" x14ac:dyDescent="0.4">
      <c r="D76" s="31">
        <v>70</v>
      </c>
      <c r="E76" s="32">
        <f>'9'!AP76</f>
        <v>118.04513270190634</v>
      </c>
      <c r="F76" s="33">
        <f>E76*'Enter Information'!D287</f>
        <v>57.442077702188264</v>
      </c>
      <c r="G76" s="33">
        <f>E76*'Enter Information'!E287</f>
        <v>60.603054999718076</v>
      </c>
      <c r="H76" s="34">
        <f t="shared" si="15"/>
        <v>58.280361264905281</v>
      </c>
      <c r="I76" s="34">
        <f t="shared" si="15"/>
        <v>62.213941696512556</v>
      </c>
      <c r="J76" s="35">
        <v>0</v>
      </c>
      <c r="K76" s="35">
        <v>0</v>
      </c>
      <c r="L76" s="35">
        <f>(F76+H76)/2*'Enter Information'!C496</f>
        <v>0.87601886298089826</v>
      </c>
      <c r="M76" s="35">
        <f>(G76+I76)/2*'Enter Information'!D496</f>
        <v>0.58583707424102016</v>
      </c>
      <c r="N76" s="36">
        <f>'Enter Information'!O$608/5</f>
        <v>24.8</v>
      </c>
      <c r="O76" s="36">
        <f>'Enter Information'!P$608/5</f>
        <v>102.8</v>
      </c>
      <c r="P76" s="36">
        <f>'Enter Information'!Q$608/5</f>
        <v>818.6</v>
      </c>
      <c r="Q76" s="37">
        <f t="shared" si="11"/>
        <v>0</v>
      </c>
      <c r="R76" s="287">
        <f>(H76-L76+Q76*'Enter Information'!D287)*'Enter Information'!C$788</f>
        <v>57.33536455275302</v>
      </c>
      <c r="S76" s="287">
        <f>(I76-M76+Q76*'Enter Information'!E287)*'Enter Information'!C$788</f>
        <v>61.554051442190001</v>
      </c>
      <c r="T76" s="38">
        <f t="shared" si="12"/>
        <v>118.88941599494302</v>
      </c>
      <c r="AK76" s="87">
        <v>71</v>
      </c>
      <c r="AL76" s="40">
        <f t="shared" si="13"/>
        <v>118.88941599494302</v>
      </c>
      <c r="AM76" s="86">
        <f>T76*'Enter Information'!E$748*((Y$26/AJ$25)/('1'!Z$26/'1'!AK$25))+T76*(1-'Enter Information'!E$748)</f>
        <v>119.2333350216913</v>
      </c>
      <c r="AN76" s="40">
        <f t="shared" si="14"/>
        <v>118.88941599494302</v>
      </c>
      <c r="AO76" s="86">
        <f>T76*'Enter Information'!E$748*Y$26/AJ$25+T76*(1-'Enter Information'!E$748)</f>
        <v>152.73285354487302</v>
      </c>
      <c r="AP76" s="86">
        <f>INDEX($AL$6:$AO$106,'1'!AL76,'Enter Information'!$B$86)</f>
        <v>119.2333350216913</v>
      </c>
    </row>
    <row r="77" spans="4:42" x14ac:dyDescent="0.4">
      <c r="D77" s="31">
        <v>71</v>
      </c>
      <c r="E77" s="32">
        <f>'9'!AP77</f>
        <v>115.38883078295963</v>
      </c>
      <c r="F77" s="33">
        <f>E77*'Enter Information'!D288</f>
        <v>55.281659041231258</v>
      </c>
      <c r="G77" s="33">
        <f>E77*'Enter Information'!E288</f>
        <v>60.107171741728372</v>
      </c>
      <c r="H77" s="34">
        <f t="shared" si="15"/>
        <v>57.442077702188264</v>
      </c>
      <c r="I77" s="34">
        <f t="shared" si="15"/>
        <v>60.603054999718076</v>
      </c>
      <c r="J77" s="35">
        <v>0</v>
      </c>
      <c r="K77" s="35">
        <v>0</v>
      </c>
      <c r="L77" s="35">
        <f>(F77+H77)/2*'Enter Information'!C497</f>
        <v>0.94631576996100686</v>
      </c>
      <c r="M77" s="35">
        <f>(G77+I77)/2*'Enter Information'!D497</f>
        <v>0.64278195739820232</v>
      </c>
      <c r="N77" s="36">
        <f>'Enter Information'!O$608/5</f>
        <v>24.8</v>
      </c>
      <c r="O77" s="36">
        <f>'Enter Information'!P$608/5</f>
        <v>102.8</v>
      </c>
      <c r="P77" s="36">
        <f>'Enter Information'!Q$608/5</f>
        <v>818.6</v>
      </c>
      <c r="Q77" s="37">
        <f t="shared" si="11"/>
        <v>0</v>
      </c>
      <c r="R77" s="287">
        <f>(H77-L77+Q77*'Enter Information'!D288)*'Enter Information'!C$788</f>
        <v>56.427875845873423</v>
      </c>
      <c r="S77" s="287">
        <f>(I77-M77+Q77*'Enter Information'!E288)*'Enter Information'!C$788</f>
        <v>59.888223951656521</v>
      </c>
      <c r="T77" s="38">
        <f t="shared" si="12"/>
        <v>116.31609979752994</v>
      </c>
      <c r="AK77" s="87">
        <v>72</v>
      </c>
      <c r="AL77" s="40">
        <f t="shared" si="13"/>
        <v>116.31609979752994</v>
      </c>
      <c r="AM77" s="86">
        <f>T77*'Enter Information'!E$748*((Y$26/AJ$25)/('1'!Z$26/'1'!AK$25))+T77*(1-'Enter Information'!E$748)</f>
        <v>116.65257482773131</v>
      </c>
      <c r="AN77" s="40">
        <f t="shared" si="14"/>
        <v>116.31609979752994</v>
      </c>
      <c r="AO77" s="86">
        <f>T77*'Enter Information'!E$748*Y$26/AJ$25+T77*(1-'Enter Information'!E$748)</f>
        <v>149.42700901182511</v>
      </c>
      <c r="AP77" s="86">
        <f>INDEX($AL$6:$AO$106,'1'!AL77,'Enter Information'!$B$86)</f>
        <v>116.65257482773131</v>
      </c>
    </row>
    <row r="78" spans="4:42" x14ac:dyDescent="0.4">
      <c r="D78" s="31">
        <v>72</v>
      </c>
      <c r="E78" s="32">
        <f>'9'!AP78</f>
        <v>115.32736276227442</v>
      </c>
      <c r="F78" s="33">
        <f>E78*'Enter Information'!D289</f>
        <v>54.802841296694567</v>
      </c>
      <c r="G78" s="33">
        <f>E78*'Enter Information'!E289</f>
        <v>60.524521465579852</v>
      </c>
      <c r="H78" s="34">
        <f t="shared" si="15"/>
        <v>55.281659041231258</v>
      </c>
      <c r="I78" s="34">
        <f t="shared" si="15"/>
        <v>60.107171741728372</v>
      </c>
      <c r="J78" s="35">
        <v>0</v>
      </c>
      <c r="K78" s="35">
        <v>0</v>
      </c>
      <c r="L78" s="35">
        <f>(F78+H78)/2*'Enter Information'!C498</f>
        <v>1.0265379656511582</v>
      </c>
      <c r="M78" s="35">
        <f>(G78+I78)/2*'Enter Information'!D498</f>
        <v>0.71836173304952045</v>
      </c>
      <c r="N78" s="36">
        <f>'Enter Information'!O$608/5</f>
        <v>24.8</v>
      </c>
      <c r="O78" s="36">
        <f>'Enter Information'!P$608/5</f>
        <v>102.8</v>
      </c>
      <c r="P78" s="36">
        <f>'Enter Information'!Q$608/5</f>
        <v>818.6</v>
      </c>
      <c r="Q78" s="37">
        <f t="shared" si="11"/>
        <v>0</v>
      </c>
      <c r="R78" s="287">
        <f>(H78-L78+Q78*'Enter Information'!D289)*'Enter Information'!C$788</f>
        <v>54.189927374167716</v>
      </c>
      <c r="S78" s="287">
        <f>(I78-M78+Q78*'Enter Information'!E289)*'Enter Information'!C$788</f>
        <v>59.317447595874555</v>
      </c>
      <c r="T78" s="38">
        <f t="shared" si="12"/>
        <v>113.50737497004226</v>
      </c>
      <c r="AK78" s="87">
        <v>73</v>
      </c>
      <c r="AL78" s="40">
        <f t="shared" si="13"/>
        <v>113.50737497004226</v>
      </c>
      <c r="AM78" s="86">
        <f>T78*'Enter Information'!E$748*((Y$26/AJ$25)/('1'!Z$26/'1'!AK$25))+T78*(1-'Enter Information'!E$748)</f>
        <v>113.83572502207809</v>
      </c>
      <c r="AN78" s="40">
        <f t="shared" si="14"/>
        <v>113.50737497004226</v>
      </c>
      <c r="AO78" s="86">
        <f>T78*'Enter Information'!E$748*Y$26/AJ$25+T78*(1-'Enter Information'!E$748)</f>
        <v>145.81874368278378</v>
      </c>
      <c r="AP78" s="86">
        <f>INDEX($AL$6:$AO$106,'1'!AL78,'Enter Information'!$B$86)</f>
        <v>113.83572502207809</v>
      </c>
    </row>
    <row r="79" spans="4:42" x14ac:dyDescent="0.4">
      <c r="D79" s="31">
        <v>73</v>
      </c>
      <c r="E79" s="32">
        <f>'9'!AP79</f>
        <v>114.78004395468385</v>
      </c>
      <c r="F79" s="33">
        <f>E79*'Enter Information'!D290</f>
        <v>54.519083138940573</v>
      </c>
      <c r="G79" s="33">
        <f>E79*'Enter Information'!E290</f>
        <v>60.260960815743275</v>
      </c>
      <c r="H79" s="34">
        <f t="shared" si="15"/>
        <v>54.802841296694567</v>
      </c>
      <c r="I79" s="34">
        <f t="shared" si="15"/>
        <v>60.524521465579852</v>
      </c>
      <c r="J79" s="35">
        <v>0</v>
      </c>
      <c r="K79" s="35">
        <v>0</v>
      </c>
      <c r="L79" s="35">
        <f>(F79+H79)/2*'Enter Information'!C499</f>
        <v>1.1364014045084272</v>
      </c>
      <c r="M79" s="35">
        <f>(G79+I79)/2*'Enter Information'!D499</f>
        <v>0.80926273128486492</v>
      </c>
      <c r="N79" s="36">
        <f>'Enter Information'!O$608/5</f>
        <v>24.8</v>
      </c>
      <c r="O79" s="36">
        <f>'Enter Information'!P$608/5</f>
        <v>102.8</v>
      </c>
      <c r="P79" s="36">
        <f>'Enter Information'!Q$608/5</f>
        <v>818.6</v>
      </c>
      <c r="Q79" s="37">
        <f t="shared" si="11"/>
        <v>0</v>
      </c>
      <c r="R79" s="287">
        <f>(H79-L79+Q79*'Enter Information'!D290)*'Enter Information'!C$788</f>
        <v>53.601953558198922</v>
      </c>
      <c r="S79" s="287">
        <f>(I79-M79+Q79*'Enter Information'!E290)*'Enter Information'!C$788</f>
        <v>59.643504056201763</v>
      </c>
      <c r="T79" s="38">
        <f t="shared" si="12"/>
        <v>113.24545761440069</v>
      </c>
      <c r="AK79" s="87">
        <v>74</v>
      </c>
      <c r="AL79" s="40">
        <f t="shared" si="13"/>
        <v>113.24545761440069</v>
      </c>
      <c r="AM79" s="86">
        <f>T79*'Enter Information'!E$748*((Y$26/AJ$25)/('1'!Z$26/'1'!AK$25))+T79*(1-'Enter Information'!E$748)</f>
        <v>113.57305000132995</v>
      </c>
      <c r="AN79" s="40">
        <f t="shared" si="14"/>
        <v>113.24545761440069</v>
      </c>
      <c r="AO79" s="86">
        <f>T79*'Enter Information'!E$748*Y$26/AJ$25+T79*(1-'Enter Information'!E$748)</f>
        <v>145.48226810347933</v>
      </c>
      <c r="AP79" s="86">
        <f>INDEX($AL$6:$AO$106,'1'!AL79,'Enter Information'!$B$86)</f>
        <v>113.57305000132995</v>
      </c>
    </row>
    <row r="80" spans="4:42" x14ac:dyDescent="0.4">
      <c r="D80" s="31">
        <v>74</v>
      </c>
      <c r="E80" s="32">
        <f>'9'!AP80</f>
        <v>120.79474753111062</v>
      </c>
      <c r="F80" s="33">
        <f>E80*'Enter Information'!D291</f>
        <v>57.184359655832175</v>
      </c>
      <c r="G80" s="33">
        <f>E80*'Enter Information'!E291</f>
        <v>63.610387875278441</v>
      </c>
      <c r="H80" s="34">
        <f t="shared" si="15"/>
        <v>54.519083138940573</v>
      </c>
      <c r="I80" s="34">
        <f t="shared" si="15"/>
        <v>60.260960815743275</v>
      </c>
      <c r="J80" s="35">
        <v>0</v>
      </c>
      <c r="K80" s="35">
        <v>0</v>
      </c>
      <c r="L80" s="35">
        <f>(F80+H80)/2*'Enter Information'!C500</f>
        <v>1.2957599364193637</v>
      </c>
      <c r="M80" s="35">
        <f>(G80+I80)/2*'Enter Information'!D500</f>
        <v>0.93894482307794469</v>
      </c>
      <c r="N80" s="36">
        <f>'Enter Information'!O$608/5</f>
        <v>24.8</v>
      </c>
      <c r="O80" s="36">
        <f>'Enter Information'!P$608/5</f>
        <v>102.8</v>
      </c>
      <c r="P80" s="36">
        <f>'Enter Information'!Q$608/5</f>
        <v>818.6</v>
      </c>
      <c r="Q80" s="37">
        <f t="shared" si="11"/>
        <v>0</v>
      </c>
      <c r="R80" s="287">
        <f>(H80-L80+Q80*'Enter Information'!D291)*'Enter Information'!C$788</f>
        <v>53.159369323656826</v>
      </c>
      <c r="S80" s="287">
        <f>(I80-M80+Q80*'Enter Information'!E291)*'Enter Information'!C$788</f>
        <v>59.250733840471455</v>
      </c>
      <c r="T80" s="38">
        <f t="shared" si="12"/>
        <v>112.41010316412829</v>
      </c>
      <c r="AK80" s="87">
        <v>75</v>
      </c>
      <c r="AL80" s="40">
        <f t="shared" si="13"/>
        <v>112.41010316412829</v>
      </c>
      <c r="AM80" s="86">
        <f>T80*'Enter Information'!E$748*((Y$26/AJ$25)/('1'!Z$26/'1'!AK$25))+T80*(1-'Enter Information'!E$748)</f>
        <v>112.7352790677472</v>
      </c>
      <c r="AN80" s="40">
        <f t="shared" si="14"/>
        <v>112.41010316412829</v>
      </c>
      <c r="AO80" s="86">
        <f>T80*'Enter Information'!E$748*Y$26/AJ$25+T80*(1-'Enter Information'!E$748)</f>
        <v>144.40911901073807</v>
      </c>
      <c r="AP80" s="86">
        <f>INDEX($AL$6:$AO$106,'1'!AL80,'Enter Information'!$B$86)</f>
        <v>112.7352790677472</v>
      </c>
    </row>
    <row r="81" spans="1:42" x14ac:dyDescent="0.4">
      <c r="D81" s="31">
        <v>75</v>
      </c>
      <c r="E81" s="32">
        <f>'9'!AP81</f>
        <v>120.73038176456504</v>
      </c>
      <c r="F81" s="33">
        <f>E81*'Enter Information'!D292</f>
        <v>57.085200819005145</v>
      </c>
      <c r="G81" s="33">
        <f>E81*'Enter Information'!E292</f>
        <v>63.6451809455599</v>
      </c>
      <c r="H81" s="34">
        <f t="shared" si="15"/>
        <v>57.184359655832175</v>
      </c>
      <c r="I81" s="34">
        <f t="shared" si="15"/>
        <v>63.610387875278441</v>
      </c>
      <c r="J81" s="35">
        <v>0</v>
      </c>
      <c r="K81" s="35">
        <v>0</v>
      </c>
      <c r="L81" s="35">
        <f>(F81+H81)/2*'Enter Information'!C501</f>
        <v>1.4809335037538915</v>
      </c>
      <c r="M81" s="35">
        <f>(G81+I81)/2*'Enter Information'!D501</f>
        <v>1.0931253361710014</v>
      </c>
      <c r="N81" s="36">
        <f>'Enter Information'!O$609/5</f>
        <v>19.8</v>
      </c>
      <c r="O81" s="36">
        <f>'Enter Information'!P$609/5</f>
        <v>86.6</v>
      </c>
      <c r="P81" s="36">
        <f>'Enter Information'!Q$609/5</f>
        <v>588.20000000000005</v>
      </c>
      <c r="Q81" s="37">
        <f t="shared" si="11"/>
        <v>0</v>
      </c>
      <c r="R81" s="287">
        <f>(H81-L81+Q81*'Enter Information'!D292)*'Enter Information'!C$789</f>
        <v>55.90198123890783</v>
      </c>
      <c r="S81" s="287">
        <f>(I81-M81+Q81*'Enter Information'!E292)*'Enter Information'!C$789</f>
        <v>62.74010557317699</v>
      </c>
      <c r="T81" s="38">
        <f t="shared" si="12"/>
        <v>118.64208681208481</v>
      </c>
      <c r="AK81" s="87">
        <v>76</v>
      </c>
      <c r="AL81" s="40">
        <f t="shared" si="13"/>
        <v>118.64208681208481</v>
      </c>
      <c r="AM81" s="86">
        <f>T81*'Enter Information'!E$749*((Y$26/AJ$25)/('1'!Z$26/'1'!AK$25))+T81*(1-'Enter Information'!E$749)</f>
        <v>118.97706802201152</v>
      </c>
      <c r="AN81" s="40">
        <f t="shared" si="14"/>
        <v>118.64208681208481</v>
      </c>
      <c r="AO81" s="86">
        <f>T81*'Enter Information'!E$749*Y$26/AJ$25+T81*(1-'Enter Information'!E$749)</f>
        <v>151.60599626991245</v>
      </c>
      <c r="AP81" s="86">
        <f>INDEX($AL$6:$AO$106,'1'!AL81,'Enter Information'!$B$86)</f>
        <v>118.97706802201152</v>
      </c>
    </row>
    <row r="82" spans="1:42" x14ac:dyDescent="0.4">
      <c r="D82" s="31">
        <v>76</v>
      </c>
      <c r="E82" s="32">
        <f>'9'!AP82</f>
        <v>121.02219294429781</v>
      </c>
      <c r="F82" s="33">
        <f>E82*'Enter Information'!D293</f>
        <v>56.447666434526788</v>
      </c>
      <c r="G82" s="33">
        <f>E82*'Enter Information'!E293</f>
        <v>64.574526509771033</v>
      </c>
      <c r="H82" s="34">
        <f t="shared" si="15"/>
        <v>57.085200819005145</v>
      </c>
      <c r="I82" s="34">
        <f t="shared" si="15"/>
        <v>63.6451809455599</v>
      </c>
      <c r="J82" s="35">
        <v>0</v>
      </c>
      <c r="K82" s="35">
        <v>0</v>
      </c>
      <c r="L82" s="35">
        <f>(F82+H82)/2*'Enter Information'!C502</f>
        <v>1.6462265751762131</v>
      </c>
      <c r="M82" s="35">
        <f>(G82+I82)/2*'Enter Information'!D502</f>
        <v>1.24757775354037</v>
      </c>
      <c r="N82" s="36">
        <f>'Enter Information'!O$609/5</f>
        <v>19.8</v>
      </c>
      <c r="O82" s="36">
        <f>'Enter Information'!P$609/5</f>
        <v>86.6</v>
      </c>
      <c r="P82" s="36">
        <f>'Enter Information'!Q$609/5</f>
        <v>588.20000000000005</v>
      </c>
      <c r="Q82" s="37">
        <f t="shared" si="11"/>
        <v>0</v>
      </c>
      <c r="R82" s="287">
        <f>(H82-L82+Q82*'Enter Information'!D293)*'Enter Information'!C$789</f>
        <v>55.636586690766606</v>
      </c>
      <c r="S82" s="287">
        <f>(I82-M82+Q82*'Enter Information'!E293)*'Enter Information'!C$789</f>
        <v>62.620019699864528</v>
      </c>
      <c r="T82" s="38">
        <f t="shared" si="12"/>
        <v>118.25660639063113</v>
      </c>
      <c r="AK82" s="87">
        <v>77</v>
      </c>
      <c r="AL82" s="40">
        <f t="shared" si="13"/>
        <v>118.25660639063113</v>
      </c>
      <c r="AM82" s="86">
        <f>T82*'Enter Information'!E$749*((Y$26/AJ$25)/('1'!Z$26/'1'!AK$25))+T82*(1-'Enter Information'!E$749)</f>
        <v>118.59049921193073</v>
      </c>
      <c r="AN82" s="40">
        <f t="shared" si="14"/>
        <v>118.25660639063113</v>
      </c>
      <c r="AO82" s="86">
        <f>T82*'Enter Information'!E$749*Y$26/AJ$25+T82*(1-'Enter Information'!E$749)</f>
        <v>151.11341269432521</v>
      </c>
      <c r="AP82" s="86">
        <f>INDEX($AL$6:$AO$106,'1'!AL82,'Enter Information'!$B$86)</f>
        <v>118.59049921193073</v>
      </c>
    </row>
    <row r="83" spans="1:42" x14ac:dyDescent="0.4">
      <c r="D83" s="31">
        <v>77</v>
      </c>
      <c r="E83" s="32">
        <f>'9'!AP83</f>
        <v>113.08055984227744</v>
      </c>
      <c r="F83" s="33">
        <f>E83*'Enter Information'!D294</f>
        <v>52.322282643109936</v>
      </c>
      <c r="G83" s="33">
        <f>E83*'Enter Information'!E294</f>
        <v>60.758277199167509</v>
      </c>
      <c r="H83" s="34">
        <f t="shared" si="15"/>
        <v>56.447666434526788</v>
      </c>
      <c r="I83" s="34">
        <f t="shared" si="15"/>
        <v>64.574526509771033</v>
      </c>
      <c r="J83" s="35">
        <v>0</v>
      </c>
      <c r="K83" s="35">
        <v>0</v>
      </c>
      <c r="L83" s="35">
        <f>(F83+H83)/2*'Enter Information'!C503</f>
        <v>1.7658801232754322</v>
      </c>
      <c r="M83" s="35">
        <f>(G83+I83)/2*'Enter Information'!D503</f>
        <v>1.3817941608910473</v>
      </c>
      <c r="N83" s="36">
        <f>'Enter Information'!O$609/5</f>
        <v>19.8</v>
      </c>
      <c r="O83" s="36">
        <f>'Enter Information'!P$609/5</f>
        <v>86.6</v>
      </c>
      <c r="P83" s="36">
        <f>'Enter Information'!Q$609/5</f>
        <v>588.20000000000005</v>
      </c>
      <c r="Q83" s="37">
        <f t="shared" si="11"/>
        <v>0</v>
      </c>
      <c r="R83" s="287">
        <f>(H83-L83+Q83*'Enter Information'!D294)*'Enter Information'!C$789</f>
        <v>54.876699758754263</v>
      </c>
      <c r="S83" s="287">
        <f>(I83-M83+Q83*'Enter Information'!E294)*'Enter Information'!C$789</f>
        <v>63.417983097806498</v>
      </c>
      <c r="T83" s="38">
        <f t="shared" si="12"/>
        <v>118.29468285656077</v>
      </c>
      <c r="AK83" s="87">
        <v>78</v>
      </c>
      <c r="AL83" s="40">
        <f t="shared" si="13"/>
        <v>118.29468285656077</v>
      </c>
      <c r="AM83" s="86">
        <f>T83*'Enter Information'!E$749*((Y$26/AJ$25)/('1'!Z$26/'1'!AK$25))+T83*(1-'Enter Information'!E$749)</f>
        <v>118.62868318524642</v>
      </c>
      <c r="AN83" s="40">
        <f t="shared" si="14"/>
        <v>118.29468285656077</v>
      </c>
      <c r="AO83" s="86">
        <f>T83*'Enter Information'!E$749*Y$26/AJ$25+T83*(1-'Enter Information'!E$749)</f>
        <v>151.1620684513741</v>
      </c>
      <c r="AP83" s="86">
        <f>INDEX($AL$6:$AO$106,'1'!AL83,'Enter Information'!$B$86)</f>
        <v>118.62868318524642</v>
      </c>
    </row>
    <row r="84" spans="1:42" x14ac:dyDescent="0.4">
      <c r="D84" s="31">
        <v>78</v>
      </c>
      <c r="E84" s="32">
        <f>'9'!AP84</f>
        <v>105.62462061507405</v>
      </c>
      <c r="F84" s="33">
        <f>E84*'Enter Information'!D295</f>
        <v>47.766814320484798</v>
      </c>
      <c r="G84" s="33">
        <f>E84*'Enter Information'!E295</f>
        <v>57.857806294589246</v>
      </c>
      <c r="H84" s="34">
        <f t="shared" si="15"/>
        <v>52.322282643109936</v>
      </c>
      <c r="I84" s="34">
        <f t="shared" si="15"/>
        <v>60.758277199167509</v>
      </c>
      <c r="J84" s="35">
        <v>0</v>
      </c>
      <c r="K84" s="35">
        <v>0</v>
      </c>
      <c r="L84" s="35">
        <f>(F84+H84)/2*'Enter Information'!C504</f>
        <v>1.823623346676696</v>
      </c>
      <c r="M84" s="35">
        <f>(G84+I84)/2*'Enter Information'!D504</f>
        <v>1.4868526065942407</v>
      </c>
      <c r="N84" s="36">
        <f>'Enter Information'!O$609/5</f>
        <v>19.8</v>
      </c>
      <c r="O84" s="36">
        <f>'Enter Information'!P$609/5</f>
        <v>86.6</v>
      </c>
      <c r="P84" s="36">
        <f>'Enter Information'!Q$609/5</f>
        <v>588.20000000000005</v>
      </c>
      <c r="Q84" s="37">
        <f t="shared" si="11"/>
        <v>0</v>
      </c>
      <c r="R84" s="287">
        <f>(H84-L84+Q84*'Enter Information'!D295)*'Enter Information'!C$789</f>
        <v>50.678661970846917</v>
      </c>
      <c r="S84" s="287">
        <f>(I84-M84+Q84*'Enter Information'!E295)*'Enter Information'!C$789</f>
        <v>59.482697824211826</v>
      </c>
      <c r="T84" s="38">
        <f t="shared" si="12"/>
        <v>110.16135979505874</v>
      </c>
      <c r="AK84" s="87">
        <v>79</v>
      </c>
      <c r="AL84" s="40">
        <f t="shared" si="13"/>
        <v>110.16135979505874</v>
      </c>
      <c r="AM84" s="86">
        <f>T84*'Enter Information'!E$749*((Y$26/AJ$25)/('1'!Z$26/'1'!AK$25))+T84*(1-'Enter Information'!E$749)</f>
        <v>110.47239600980242</v>
      </c>
      <c r="AN84" s="40">
        <f t="shared" si="14"/>
        <v>110.16135979505874</v>
      </c>
      <c r="AO84" s="86">
        <f>T84*'Enter Information'!E$749*Y$26/AJ$25+T84*(1-'Enter Information'!E$749)</f>
        <v>140.76895603354302</v>
      </c>
      <c r="AP84" s="86">
        <f>INDEX($AL$6:$AO$106,'1'!AL84,'Enter Information'!$B$86)</f>
        <v>110.47239600980242</v>
      </c>
    </row>
    <row r="85" spans="1:42" x14ac:dyDescent="0.4">
      <c r="D85" s="31">
        <v>79</v>
      </c>
      <c r="E85" s="32">
        <f>'9'!AP85</f>
        <v>91.145407360929951</v>
      </c>
      <c r="F85" s="33">
        <f>E85*'Enter Information'!D296</f>
        <v>41.597673334279605</v>
      </c>
      <c r="G85" s="33">
        <f>E85*'Enter Information'!E296</f>
        <v>49.547734026650346</v>
      </c>
      <c r="H85" s="34">
        <f t="shared" si="15"/>
        <v>47.766814320484798</v>
      </c>
      <c r="I85" s="34">
        <f t="shared" si="15"/>
        <v>57.857806294589246</v>
      </c>
      <c r="J85" s="35">
        <v>0</v>
      </c>
      <c r="K85" s="35">
        <v>0</v>
      </c>
      <c r="L85" s="35">
        <f>(F85+H85)/2*'Enter Information'!C505</f>
        <v>1.8333124642374916</v>
      </c>
      <c r="M85" s="35">
        <f>(G85+I85)/2*'Enter Information'!D505</f>
        <v>1.53536219889212</v>
      </c>
      <c r="N85" s="36">
        <f>'Enter Information'!O$609/5</f>
        <v>19.8</v>
      </c>
      <c r="O85" s="36">
        <f>'Enter Information'!P$609/5</f>
        <v>86.6</v>
      </c>
      <c r="P85" s="36">
        <f>'Enter Information'!Q$609/5</f>
        <v>588.20000000000005</v>
      </c>
      <c r="Q85" s="37">
        <f t="shared" si="11"/>
        <v>0</v>
      </c>
      <c r="R85" s="287">
        <f>(H85-L85+Q85*'Enter Information'!D296)*'Enter Information'!C$789</f>
        <v>46.097232008582147</v>
      </c>
      <c r="S85" s="287">
        <f>(I85-M85+Q85*'Enter Information'!E296)*'Enter Information'!C$789</f>
        <v>56.523205674479406</v>
      </c>
      <c r="T85" s="38">
        <f t="shared" si="12"/>
        <v>102.62043768306155</v>
      </c>
      <c r="AK85" s="87">
        <v>80</v>
      </c>
      <c r="AL85" s="40">
        <f t="shared" si="13"/>
        <v>102.62043768306155</v>
      </c>
      <c r="AM85" s="86">
        <f>T85*'Enter Information'!E$749*((Y$26/AJ$25)/('1'!Z$26/'1'!AK$25))+T85*(1-'Enter Information'!E$749)</f>
        <v>102.91018240436544</v>
      </c>
      <c r="AN85" s="40">
        <f t="shared" si="14"/>
        <v>102.62043768306155</v>
      </c>
      <c r="AO85" s="86">
        <f>T85*'Enter Information'!E$749*Y$26/AJ$25+T85*(1-'Enter Information'!E$749)</f>
        <v>131.13283920264203</v>
      </c>
      <c r="AP85" s="86">
        <f>INDEX($AL$6:$AO$106,'1'!AL85,'Enter Information'!$B$86)</f>
        <v>102.91018240436544</v>
      </c>
    </row>
    <row r="86" spans="1:42" ht="12.75" customHeight="1" x14ac:dyDescent="0.4">
      <c r="A86" s="709" t="s">
        <v>831</v>
      </c>
      <c r="B86" s="709"/>
      <c r="D86" s="31">
        <v>80</v>
      </c>
      <c r="E86" s="32">
        <f>'9'!AP86</f>
        <v>83.16219618899828</v>
      </c>
      <c r="F86" s="33">
        <f>E86*'Enter Information'!D297</f>
        <v>37.263635208890193</v>
      </c>
      <c r="G86" s="33">
        <f>E86*'Enter Information'!E297</f>
        <v>45.89856098010808</v>
      </c>
      <c r="H86" s="34">
        <f t="shared" si="15"/>
        <v>41.597673334279605</v>
      </c>
      <c r="I86" s="34">
        <f t="shared" si="15"/>
        <v>49.547734026650346</v>
      </c>
      <c r="J86" s="35">
        <v>0</v>
      </c>
      <c r="K86" s="35">
        <v>0</v>
      </c>
      <c r="L86" s="35">
        <f>(F86+H86)/2*'Enter Information'!C506</f>
        <v>1.8280051320306758</v>
      </c>
      <c r="M86" s="35">
        <f>(G86+I86)/2*'Enter Information'!D506</f>
        <v>1.5638875436857367</v>
      </c>
      <c r="N86" s="36">
        <f>'Enter Information'!O$610/5</f>
        <v>15.8</v>
      </c>
      <c r="O86" s="36">
        <f>'Enter Information'!P$610/5</f>
        <v>66.2</v>
      </c>
      <c r="P86" s="36">
        <f>'Enter Information'!Q$610/5</f>
        <v>416.2</v>
      </c>
      <c r="Q86" s="37">
        <f t="shared" si="11"/>
        <v>0</v>
      </c>
      <c r="R86" s="287">
        <f>(H86-L86+Q86*'Enter Information'!D297)*'Enter Information'!C$790</f>
        <v>39.948267366394369</v>
      </c>
      <c r="S86" s="287">
        <f>(I86-M86+Q86*'Enter Information'!E297)*'Enter Information'!C$790</f>
        <v>48.199334196635192</v>
      </c>
      <c r="T86" s="38">
        <f t="shared" si="12"/>
        <v>88.147601563029554</v>
      </c>
      <c r="AK86" s="87">
        <v>81</v>
      </c>
      <c r="AL86" s="40">
        <f t="shared" si="13"/>
        <v>88.147601563029554</v>
      </c>
      <c r="AM86" s="86">
        <f>T86*'Enter Information'!E$750*((Y$26/AJ$25)/('1'!Z$26/'1'!AK$25))+T86*(1-'Enter Information'!E$750)</f>
        <v>88.383139101858447</v>
      </c>
      <c r="AN86" s="40">
        <f t="shared" si="14"/>
        <v>88.147601563029554</v>
      </c>
      <c r="AO86" s="86">
        <f>T86*'Enter Information'!E$750*Y$26/AJ$25+T86*(1-'Enter Information'!E$750)</f>
        <v>111.32573177986734</v>
      </c>
      <c r="AP86" s="86">
        <f>INDEX($AL$6:$AO$106,'1'!AL86,'Enter Information'!$B$86)</f>
        <v>88.383139101858447</v>
      </c>
    </row>
    <row r="87" spans="1:42" x14ac:dyDescent="0.4">
      <c r="A87" s="709"/>
      <c r="B87" s="709"/>
      <c r="D87" s="31">
        <v>81</v>
      </c>
      <c r="E87" s="32">
        <f>'9'!AP87</f>
        <v>74.82711751529915</v>
      </c>
      <c r="F87" s="33">
        <f>E87*'Enter Information'!D298</f>
        <v>32.943601351892596</v>
      </c>
      <c r="G87" s="33">
        <f>E87*'Enter Information'!E298</f>
        <v>41.883516163406554</v>
      </c>
      <c r="H87" s="34">
        <f t="shared" si="15"/>
        <v>37.263635208890193</v>
      </c>
      <c r="I87" s="34">
        <f t="shared" si="15"/>
        <v>45.89856098010808</v>
      </c>
      <c r="J87" s="35">
        <v>0</v>
      </c>
      <c r="K87" s="35">
        <v>0</v>
      </c>
      <c r="L87" s="35">
        <f>(F87+H87)/2*'Enter Information'!C507</f>
        <v>1.8397806340753129</v>
      </c>
      <c r="M87" s="35">
        <f>(G87+I87)/2*'Enter Information'!D507</f>
        <v>1.6546921541552508</v>
      </c>
      <c r="N87" s="36">
        <f>'Enter Information'!O$610/5</f>
        <v>15.8</v>
      </c>
      <c r="O87" s="36">
        <f>'Enter Information'!P$610/5</f>
        <v>66.2</v>
      </c>
      <c r="P87" s="36">
        <f>'Enter Information'!Q$610/5</f>
        <v>416.2</v>
      </c>
      <c r="Q87" s="37">
        <f t="shared" si="11"/>
        <v>0</v>
      </c>
      <c r="R87" s="287">
        <f>(H87-L87+Q87*'Enter Information'!D298)*'Enter Information'!C$790</f>
        <v>35.582937391037966</v>
      </c>
      <c r="S87" s="287">
        <f>(I87-M87+Q87*'Enter Information'!E298)*'Enter Information'!C$790</f>
        <v>44.442560903309129</v>
      </c>
      <c r="T87" s="38">
        <f t="shared" si="12"/>
        <v>80.025498294347102</v>
      </c>
      <c r="AK87" s="87">
        <v>82</v>
      </c>
      <c r="AL87" s="40">
        <f t="shared" si="13"/>
        <v>80.025498294347102</v>
      </c>
      <c r="AM87" s="86">
        <f>T87*'Enter Information'!E$750*((Y$26/AJ$25)/('1'!Z$26/'1'!AK$25))+T87*(1-'Enter Information'!E$750)</f>
        <v>80.239332914660935</v>
      </c>
      <c r="AN87" s="40">
        <f t="shared" si="14"/>
        <v>80.025498294347102</v>
      </c>
      <c r="AO87" s="86">
        <f>T87*'Enter Information'!E$750*Y$26/AJ$25+T87*(1-'Enter Information'!E$750)</f>
        <v>101.06794740519912</v>
      </c>
      <c r="AP87" s="86">
        <f>INDEX($AL$6:$AO$106,'1'!AL87,'Enter Information'!$B$86)</f>
        <v>80.239332914660935</v>
      </c>
    </row>
    <row r="88" spans="1:42" ht="12.75" customHeight="1" x14ac:dyDescent="0.4">
      <c r="A88" s="709"/>
      <c r="B88" s="709"/>
      <c r="D88" s="31">
        <v>82</v>
      </c>
      <c r="E88" s="32">
        <f>'9'!AP88</f>
        <v>69.242557953972096</v>
      </c>
      <c r="F88" s="33">
        <f>E88*'Enter Information'!D299</f>
        <v>30.139765634098474</v>
      </c>
      <c r="G88" s="33">
        <f>E88*'Enter Information'!E299</f>
        <v>39.102792319873622</v>
      </c>
      <c r="H88" s="34">
        <f t="shared" si="15"/>
        <v>32.943601351892596</v>
      </c>
      <c r="I88" s="34">
        <f t="shared" si="15"/>
        <v>41.883516163406554</v>
      </c>
      <c r="J88" s="35">
        <v>0</v>
      </c>
      <c r="K88" s="35">
        <v>0</v>
      </c>
      <c r="L88" s="35">
        <f>(F88+H88)/2*'Enter Information'!C508</f>
        <v>1.8672676627853357</v>
      </c>
      <c r="M88" s="35">
        <f>(G88+I88)/2*'Enter Information'!D508</f>
        <v>1.7626670041385928</v>
      </c>
      <c r="N88" s="36">
        <f>'Enter Information'!O$610/5</f>
        <v>15.8</v>
      </c>
      <c r="O88" s="36">
        <f>'Enter Information'!P$610/5</f>
        <v>66.2</v>
      </c>
      <c r="P88" s="36">
        <f>'Enter Information'!Q$610/5</f>
        <v>416.2</v>
      </c>
      <c r="Q88" s="37">
        <f t="shared" si="11"/>
        <v>0</v>
      </c>
      <c r="R88" s="287">
        <f>(H88-L88+Q88*'Enter Information'!D299)*'Enter Information'!C$790</f>
        <v>31.215892490386508</v>
      </c>
      <c r="S88" s="287">
        <f>(I88-M88+Q88*'Enter Information'!E299)*'Enter Information'!C$790</f>
        <v>40.301025420437902</v>
      </c>
      <c r="T88" s="38">
        <f t="shared" si="12"/>
        <v>71.516917910824418</v>
      </c>
      <c r="AK88" s="87">
        <v>83</v>
      </c>
      <c r="AL88" s="40">
        <f t="shared" si="13"/>
        <v>71.516917910824418</v>
      </c>
      <c r="AM88" s="86">
        <f>T88*'Enter Information'!E$750*((Y$26/AJ$25)/('1'!Z$26/'1'!AK$25))+T88*(1-'Enter Information'!E$750)</f>
        <v>71.708016914434836</v>
      </c>
      <c r="AN88" s="40">
        <f t="shared" si="14"/>
        <v>71.516917910824418</v>
      </c>
      <c r="AO88" s="86">
        <f>T88*'Enter Information'!E$750*Y$26/AJ$25+T88*(1-'Enter Information'!E$750)</f>
        <v>90.32206299306138</v>
      </c>
      <c r="AP88" s="86">
        <f>INDEX($AL$6:$AO$106,'1'!AL88,'Enter Information'!$B$86)</f>
        <v>71.708016914434836</v>
      </c>
    </row>
    <row r="89" spans="1:42" x14ac:dyDescent="0.4">
      <c r="A89" s="709"/>
      <c r="B89" s="709"/>
      <c r="D89" s="31">
        <v>83</v>
      </c>
      <c r="E89" s="32">
        <f>'9'!AP89</f>
        <v>63.50627266117354</v>
      </c>
      <c r="F89" s="33">
        <f>E89*'Enter Information'!D300</f>
        <v>26.920758531602281</v>
      </c>
      <c r="G89" s="33">
        <f>E89*'Enter Information'!E300</f>
        <v>36.585514129571251</v>
      </c>
      <c r="H89" s="34">
        <f t="shared" si="15"/>
        <v>30.139765634098474</v>
      </c>
      <c r="I89" s="34">
        <f t="shared" si="15"/>
        <v>39.102792319873622</v>
      </c>
      <c r="J89" s="35">
        <v>0</v>
      </c>
      <c r="K89" s="35">
        <v>0</v>
      </c>
      <c r="L89" s="35">
        <f>(F89+H89)/2*'Enter Information'!C509</f>
        <v>1.9063921123760623</v>
      </c>
      <c r="M89" s="35">
        <f>(G89+I89)/2*'Enter Information'!D509</f>
        <v>1.9024255826067968</v>
      </c>
      <c r="N89" s="36">
        <f>'Enter Information'!O$610/5</f>
        <v>15.8</v>
      </c>
      <c r="O89" s="36">
        <f>'Enter Information'!P$610/5</f>
        <v>66.2</v>
      </c>
      <c r="P89" s="36">
        <f>'Enter Information'!Q$610/5</f>
        <v>416.2</v>
      </c>
      <c r="Q89" s="37">
        <f t="shared" si="11"/>
        <v>0</v>
      </c>
      <c r="R89" s="287">
        <f>(H89-L89+Q89*'Enter Information'!D300)*'Enter Information'!C$790</f>
        <v>28.360165047523989</v>
      </c>
      <c r="S89" s="287">
        <f>(I89-M89+Q89*'Enter Information'!E300)*'Enter Information'!C$790</f>
        <v>37.367427583019719</v>
      </c>
      <c r="T89" s="38">
        <f t="shared" si="12"/>
        <v>65.727592630543711</v>
      </c>
      <c r="AK89" s="87">
        <v>84</v>
      </c>
      <c r="AL89" s="40">
        <f t="shared" si="13"/>
        <v>65.727592630543711</v>
      </c>
      <c r="AM89" s="86">
        <f>T89*'Enter Information'!E$750*((Y$26/AJ$25)/('1'!Z$26/'1'!AK$25))+T89*(1-'Enter Information'!E$750)</f>
        <v>65.903222087577504</v>
      </c>
      <c r="AN89" s="40">
        <f t="shared" si="14"/>
        <v>65.727592630543711</v>
      </c>
      <c r="AO89" s="86">
        <f>T89*'Enter Information'!E$750*Y$26/AJ$25+T89*(1-'Enter Information'!E$750)</f>
        <v>83.01045312608062</v>
      </c>
      <c r="AP89" s="86">
        <f>INDEX($AL$6:$AO$106,'1'!AL89,'Enter Information'!$B$86)</f>
        <v>65.903222087577504</v>
      </c>
    </row>
    <row r="90" spans="1:42" x14ac:dyDescent="0.4">
      <c r="A90" s="710"/>
      <c r="B90" s="710"/>
      <c r="D90" s="31">
        <v>84</v>
      </c>
      <c r="E90" s="32">
        <f>'9'!AP90</f>
        <v>58.3769624335957</v>
      </c>
      <c r="F90" s="33">
        <f>E90*'Enter Information'!D301</f>
        <v>24.611597751144743</v>
      </c>
      <c r="G90" s="33">
        <f>E90*'Enter Information'!E301</f>
        <v>33.765364682450958</v>
      </c>
      <c r="H90" s="34">
        <f t="shared" si="15"/>
        <v>26.920758531602281</v>
      </c>
      <c r="I90" s="34">
        <f t="shared" si="15"/>
        <v>36.585514129571251</v>
      </c>
      <c r="J90" s="35">
        <v>0</v>
      </c>
      <c r="K90" s="35">
        <v>0</v>
      </c>
      <c r="L90" s="35">
        <f>(F90+H90)/2*'Enter Information'!C510</f>
        <v>1.9458617732365278</v>
      </c>
      <c r="M90" s="35">
        <f>(G90+I90)/2*'Enter Information'!D510</f>
        <v>2.0394719767605238</v>
      </c>
      <c r="N90" s="36">
        <f>'Enter Information'!O$610/5</f>
        <v>15.8</v>
      </c>
      <c r="O90" s="36">
        <f>'Enter Information'!P$610/5</f>
        <v>66.2</v>
      </c>
      <c r="P90" s="36">
        <f>'Enter Information'!Q$610/5</f>
        <v>416.2</v>
      </c>
      <c r="Q90" s="37">
        <f t="shared" si="11"/>
        <v>0</v>
      </c>
      <c r="R90" s="287">
        <f>(H90-L90+Q90*'Enter Information'!D301)*'Enter Information'!C$790</f>
        <v>25.087054990689413</v>
      </c>
      <c r="S90" s="287">
        <f>(I90-M90+Q90*'Enter Information'!E301)*'Enter Information'!C$790</f>
        <v>34.701182855057674</v>
      </c>
      <c r="T90" s="38">
        <f t="shared" si="12"/>
        <v>59.788237845747091</v>
      </c>
      <c r="AK90" s="87">
        <v>85</v>
      </c>
      <c r="AL90" s="40">
        <f t="shared" si="13"/>
        <v>59.788237845747091</v>
      </c>
      <c r="AM90" s="86">
        <f>T90*'Enter Information'!E$750*((Y$26/AJ$25)/('1'!Z$26/'1'!AK$25))+T90*(1-'Enter Information'!E$750)</f>
        <v>59.947996865203045</v>
      </c>
      <c r="AN90" s="40">
        <f t="shared" si="14"/>
        <v>59.788237845747091</v>
      </c>
      <c r="AO90" s="86">
        <f>T90*'Enter Information'!E$750*Y$26/AJ$25+T90*(1-'Enter Information'!E$750)</f>
        <v>75.509363975686085</v>
      </c>
      <c r="AP90" s="86">
        <f>INDEX($AL$6:$AO$106,'1'!AL90,'Enter Information'!$B$86)</f>
        <v>59.947996865203045</v>
      </c>
    </row>
    <row r="91" spans="1:42" x14ac:dyDescent="0.4">
      <c r="A91" s="94">
        <f>'Enter Information'!E147</f>
        <v>0.15355961898147782</v>
      </c>
      <c r="B91" s="89"/>
      <c r="D91" s="31">
        <v>85</v>
      </c>
      <c r="E91" s="32">
        <f>'9'!AP91</f>
        <v>51.19595493443714</v>
      </c>
      <c r="F91" s="33">
        <f>E91*'Enter Information'!D302</f>
        <v>21.204039511595688</v>
      </c>
      <c r="G91" s="33">
        <f>E91*'Enter Information'!E302</f>
        <v>29.991915422841451</v>
      </c>
      <c r="H91" s="34">
        <f t="shared" si="15"/>
        <v>24.611597751144743</v>
      </c>
      <c r="I91" s="34">
        <f t="shared" si="15"/>
        <v>33.765364682450958</v>
      </c>
      <c r="J91" s="35">
        <v>0</v>
      </c>
      <c r="K91" s="35">
        <v>0</v>
      </c>
      <c r="L91" s="35">
        <f>(F91+H91)/2*'Enter Information'!C511</f>
        <v>1.9556404765600752</v>
      </c>
      <c r="M91" s="35">
        <f>(G91+I91)/2*'Enter Information'!D511</f>
        <v>2.1240737867078163</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22.214171942206896</v>
      </c>
      <c r="S91" s="287">
        <f>(I91-M91+Q91*'Enter Information'!E302)*'Enter Information'!C$791</f>
        <v>31.024293871701307</v>
      </c>
      <c r="T91" s="38">
        <f t="shared" si="12"/>
        <v>53.238465813908206</v>
      </c>
      <c r="AK91" s="87">
        <v>86</v>
      </c>
      <c r="AL91" s="40">
        <f t="shared" si="13"/>
        <v>53.238465813908206</v>
      </c>
      <c r="AM91" s="86">
        <f>T91*'Enter Information'!E$751*((Y$26/AJ$25)/('1'!Z$26/'1'!AK$25))+T91*(1-'Enter Information'!E$751)</f>
        <v>53.354230155736573</v>
      </c>
      <c r="AN91" s="40">
        <f t="shared" si="14"/>
        <v>53.238465813908206</v>
      </c>
      <c r="AO91" s="86">
        <f>T91*'Enter Information'!E$751*Y$26/AJ$25+T91*(1-'Enter Information'!E$751)</f>
        <v>64.630284726109991</v>
      </c>
      <c r="AP91" s="86">
        <f>INDEX($AL$6:$AO$106,'1'!AL91,'Enter Information'!$B$86)</f>
        <v>53.354230155736573</v>
      </c>
    </row>
    <row r="92" spans="1:42" x14ac:dyDescent="0.4">
      <c r="A92" s="94">
        <f>'Enter Information'!E148</f>
        <v>0.14436561363080347</v>
      </c>
      <c r="B92" s="89"/>
      <c r="D92" s="31">
        <v>86</v>
      </c>
      <c r="E92" s="32">
        <f>'9'!AP92</f>
        <v>44.265589012375067</v>
      </c>
      <c r="F92" s="33">
        <f>E92*'Enter Information'!D303</f>
        <v>17.821902535185171</v>
      </c>
      <c r="G92" s="33">
        <f>E92*'Enter Information'!E303</f>
        <v>26.443686477189893</v>
      </c>
      <c r="H92" s="34">
        <f t="shared" si="15"/>
        <v>21.204039511595688</v>
      </c>
      <c r="I92" s="34">
        <f t="shared" si="15"/>
        <v>29.991915422841451</v>
      </c>
      <c r="J92" s="35">
        <v>0</v>
      </c>
      <c r="K92" s="35">
        <v>0</v>
      </c>
      <c r="L92" s="35">
        <f>(F92+H92)/2*'Enter Information'!C512</f>
        <v>1.8822211849162407</v>
      </c>
      <c r="M92" s="35">
        <f>(G92+I92)/2*'Enter Information'!D512</f>
        <v>2.1530182124861961</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18.945047845161515</v>
      </c>
      <c r="S92" s="287">
        <f>(I92-M92+Q92*'Enter Information'!E303)*'Enter Information'!C$791</f>
        <v>27.296045883966844</v>
      </c>
      <c r="T92" s="38">
        <f t="shared" si="12"/>
        <v>46.241093729128359</v>
      </c>
      <c r="AK92" s="87">
        <v>87</v>
      </c>
      <c r="AL92" s="40">
        <f t="shared" si="13"/>
        <v>46.241093729128359</v>
      </c>
      <c r="AM92" s="86">
        <f>T92*'Enter Information'!E$751*((Y$26/AJ$25)/('1'!Z$26/'1'!AK$25))+T92*(1-'Enter Information'!E$751)</f>
        <v>46.341642640505476</v>
      </c>
      <c r="AN92" s="40">
        <f t="shared" si="14"/>
        <v>46.241093729128359</v>
      </c>
      <c r="AO92" s="86">
        <f>T92*'Enter Information'!E$751*Y$26/AJ$25+T92*(1-'Enter Information'!E$751)</f>
        <v>56.13563441528698</v>
      </c>
      <c r="AP92" s="86">
        <f>INDEX($AL$6:$AO$106,'1'!AL92,'Enter Information'!$B$86)</f>
        <v>46.341642640505476</v>
      </c>
    </row>
    <row r="93" spans="1:42" x14ac:dyDescent="0.4">
      <c r="A93" s="94">
        <f>'Enter Information'!E149</f>
        <v>0.12447025956294934</v>
      </c>
      <c r="B93" s="89"/>
      <c r="D93" s="31">
        <v>87</v>
      </c>
      <c r="E93" s="32">
        <f>'9'!AP93</f>
        <v>38.464810998395478</v>
      </c>
      <c r="F93" s="33">
        <f>E93*'Enter Information'!D304</f>
        <v>15.22057351261642</v>
      </c>
      <c r="G93" s="33">
        <f>E93*'Enter Information'!E304</f>
        <v>23.244237485779056</v>
      </c>
      <c r="H93" s="34">
        <f t="shared" si="15"/>
        <v>17.821902535185171</v>
      </c>
      <c r="I93" s="34">
        <f t="shared" si="15"/>
        <v>26.443686477189893</v>
      </c>
      <c r="J93" s="35">
        <v>0</v>
      </c>
      <c r="K93" s="35">
        <v>0</v>
      </c>
      <c r="L93" s="35">
        <f>(F93+H93)/2*'Enter Information'!C513</f>
        <v>1.7943716617758654</v>
      </c>
      <c r="M93" s="35">
        <f>(G93+I93)/2*'Enter Information'!D513</f>
        <v>2.1663934847854462</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15.714998148868581</v>
      </c>
      <c r="S93" s="287">
        <f>(I93-M93+Q93*'Enter Information'!E304)*'Enter Information'!C$791</f>
        <v>23.803892031063757</v>
      </c>
      <c r="T93" s="38">
        <f t="shared" si="12"/>
        <v>39.518890179932342</v>
      </c>
      <c r="AK93" s="87">
        <v>88</v>
      </c>
      <c r="AL93" s="40">
        <f t="shared" si="13"/>
        <v>39.518890179932342</v>
      </c>
      <c r="AM93" s="86">
        <f>T93*'Enter Information'!E$751*((Y$26/AJ$25)/('1'!Z$26/'1'!AK$25))+T93*(1-'Enter Information'!E$751)</f>
        <v>39.604822000872836</v>
      </c>
      <c r="AN93" s="40">
        <f t="shared" si="14"/>
        <v>39.518890179932342</v>
      </c>
      <c r="AO93" s="86">
        <f>T93*'Enter Information'!E$751*Y$26/AJ$25+T93*(1-'Enter Information'!E$751)</f>
        <v>47.975032438324931</v>
      </c>
      <c r="AP93" s="86">
        <f>INDEX($AL$6:$AO$106,'1'!AL93,'Enter Information'!$B$86)</f>
        <v>39.604822000872836</v>
      </c>
    </row>
    <row r="94" spans="1:42" x14ac:dyDescent="0.4">
      <c r="A94" s="94">
        <f>'Enter Information'!E150</f>
        <v>0.11196167717598036</v>
      </c>
      <c r="B94" s="89"/>
      <c r="D94" s="31">
        <v>88</v>
      </c>
      <c r="E94" s="32">
        <f>'9'!AP94</f>
        <v>32.885834558196144</v>
      </c>
      <c r="F94" s="33">
        <f>E94*'Enter Information'!D305</f>
        <v>12.744506830264497</v>
      </c>
      <c r="G94" s="33">
        <f>E94*'Enter Information'!E305</f>
        <v>20.14132772793165</v>
      </c>
      <c r="H94" s="34">
        <f t="shared" si="15"/>
        <v>15.22057351261642</v>
      </c>
      <c r="I94" s="34">
        <f t="shared" si="15"/>
        <v>23.244237485779056</v>
      </c>
      <c r="J94" s="35">
        <v>0</v>
      </c>
      <c r="K94" s="35">
        <v>0</v>
      </c>
      <c r="L94" s="35">
        <f>(F94+H94)/2*'Enter Information'!C514</f>
        <v>1.7040521706934488</v>
      </c>
      <c r="M94" s="35">
        <f>(G94+I94)/2*'Enter Information'!D514</f>
        <v>2.1575641580778337</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13.252952656598366</v>
      </c>
      <c r="S94" s="287">
        <f>(I94-M94+Q94*'Enter Information'!E305)*'Enter Information'!C$791</f>
        <v>20.675488628157744</v>
      </c>
      <c r="T94" s="38">
        <f t="shared" si="12"/>
        <v>33.928441284756111</v>
      </c>
      <c r="AK94" s="87">
        <v>89</v>
      </c>
      <c r="AL94" s="40">
        <f t="shared" si="13"/>
        <v>33.928441284756111</v>
      </c>
      <c r="AM94" s="86">
        <f>T94*'Enter Information'!E$751*((Y$26/AJ$25)/('1'!Z$26/'1'!AK$25))+T94*(1-'Enter Information'!E$751)</f>
        <v>34.002216958313667</v>
      </c>
      <c r="AN94" s="40">
        <f t="shared" si="14"/>
        <v>33.928441284756111</v>
      </c>
      <c r="AO94" s="86">
        <f>T94*'Enter Information'!E$751*Y$26/AJ$25+T94*(1-'Enter Information'!E$751)</f>
        <v>41.188354829977769</v>
      </c>
      <c r="AP94" s="86">
        <f>INDEX($AL$6:$AO$106,'1'!AL94,'Enter Information'!$B$86)</f>
        <v>34.002216958313667</v>
      </c>
    </row>
    <row r="95" spans="1:42" x14ac:dyDescent="0.4">
      <c r="A95" s="94">
        <f>'Enter Information'!E151</f>
        <v>9.8584991279505652E-2</v>
      </c>
      <c r="B95" s="89"/>
      <c r="D95" s="31">
        <v>89</v>
      </c>
      <c r="E95" s="32">
        <f>'9'!AP95</f>
        <v>28.329838628684126</v>
      </c>
      <c r="F95" s="33">
        <f>E95*'Enter Information'!D306</f>
        <v>10.597609342926747</v>
      </c>
      <c r="G95" s="33">
        <f>E95*'Enter Information'!E306</f>
        <v>17.732229285757381</v>
      </c>
      <c r="H95" s="34">
        <f t="shared" si="15"/>
        <v>12.744506830264497</v>
      </c>
      <c r="I95" s="34">
        <f t="shared" si="15"/>
        <v>20.14132772793165</v>
      </c>
      <c r="J95" s="35">
        <v>0</v>
      </c>
      <c r="K95" s="35">
        <v>0</v>
      </c>
      <c r="L95" s="35">
        <f>(F95+H95)/2*'Enter Information'!C515</f>
        <v>1.5906485066221172</v>
      </c>
      <c r="M95" s="35">
        <f>(G95+I95)/2*'Enter Information'!D515</f>
        <v>2.1451582692553468</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10.936360958729324</v>
      </c>
      <c r="S95" s="287">
        <f>(I95-M95+Q95*'Enter Information'!E306)*'Enter Information'!C$791</f>
        <v>17.64524878869663</v>
      </c>
      <c r="T95" s="38">
        <f t="shared" si="12"/>
        <v>28.581609747425954</v>
      </c>
      <c r="AK95" s="87">
        <v>90</v>
      </c>
      <c r="AL95" s="40">
        <f t="shared" si="13"/>
        <v>28.581609747425954</v>
      </c>
      <c r="AM95" s="86">
        <f>T95*'Enter Information'!E$751*((Y$26/AJ$25)/('1'!Z$26/'1'!AK$25))+T95*(1-'Enter Information'!E$751)</f>
        <v>28.643759007180574</v>
      </c>
      <c r="AN95" s="40">
        <f t="shared" si="14"/>
        <v>28.581609747425954</v>
      </c>
      <c r="AO95" s="86">
        <f>T95*'Enter Information'!E$751*Y$26/AJ$25+T95*(1-'Enter Information'!E$751)</f>
        <v>34.697423144453595</v>
      </c>
      <c r="AP95" s="86">
        <f>INDEX($AL$6:$AO$106,'1'!AL95,'Enter Information'!$B$86)</f>
        <v>28.643759007180574</v>
      </c>
    </row>
    <row r="96" spans="1:42" x14ac:dyDescent="0.4">
      <c r="A96" s="94">
        <f>'Enter Information'!E152</f>
        <v>8.5295115733981519E-2</v>
      </c>
      <c r="B96" s="89"/>
      <c r="D96" s="31">
        <v>90</v>
      </c>
      <c r="E96" s="32">
        <f>'9'!AP96</f>
        <v>23.665593547549435</v>
      </c>
      <c r="F96" s="33">
        <f>E96*'Enter Information'!D307</f>
        <v>8.4914111563098356</v>
      </c>
      <c r="G96" s="33">
        <f>E96*'Enter Information'!E307</f>
        <v>15.174182391239601</v>
      </c>
      <c r="H96" s="34">
        <f t="shared" si="15"/>
        <v>10.597609342926747</v>
      </c>
      <c r="I96" s="34">
        <f t="shared" si="15"/>
        <v>17.732229285757381</v>
      </c>
      <c r="J96" s="35">
        <v>0</v>
      </c>
      <c r="K96" s="35">
        <v>0</v>
      </c>
      <c r="L96" s="35">
        <f>(F96+H96)/2*'Enter Information'!C516</f>
        <v>1.4497156618145222</v>
      </c>
      <c r="M96" s="35">
        <f>(G96+I96)/2*'Enter Information'!D516</f>
        <v>2.1167049311228308</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8.9695121101423538</v>
      </c>
      <c r="S96" s="287">
        <f>(I96-M96+Q96*'Enter Information'!E307)*'Enter Information'!C$791</f>
        <v>15.311025651107935</v>
      </c>
      <c r="T96" s="38">
        <f t="shared" si="12"/>
        <v>24.280537761250287</v>
      </c>
      <c r="AK96" s="87">
        <v>91</v>
      </c>
      <c r="AL96" s="40">
        <f t="shared" si="13"/>
        <v>24.280537761250287</v>
      </c>
      <c r="AM96" s="86">
        <f>T96*'Enter Information'!E$751*((Y$26/AJ$25)/('1'!Z$26/'1'!AK$25))+T96*(1-'Enter Information'!E$751)</f>
        <v>24.333334558269101</v>
      </c>
      <c r="AN96" s="40">
        <f t="shared" si="14"/>
        <v>24.280537761250287</v>
      </c>
      <c r="AO96" s="86">
        <f>T96*'Enter Information'!E$751*Y$26/AJ$25+T96*(1-'Enter Information'!E$751)</f>
        <v>29.476019731633826</v>
      </c>
      <c r="AP96" s="86">
        <f>INDEX($AL$6:$AO$106,'1'!AL96,'Enter Information'!$B$86)</f>
        <v>24.333334558269101</v>
      </c>
    </row>
    <row r="97" spans="1:43" x14ac:dyDescent="0.4">
      <c r="A97" s="94">
        <f>'Enter Information'!E153</f>
        <v>6.7633155240583054E-2</v>
      </c>
      <c r="B97" s="89"/>
      <c r="D97" s="31">
        <v>91</v>
      </c>
      <c r="E97" s="32">
        <f>'9'!AP97</f>
        <v>19.576751287051717</v>
      </c>
      <c r="F97" s="33">
        <f>E97*'Enter Information'!D308</f>
        <v>6.7524943762572782</v>
      </c>
      <c r="G97" s="33">
        <f>E97*'Enter Information'!E308</f>
        <v>12.824256910794439</v>
      </c>
      <c r="H97" s="34">
        <f t="shared" si="15"/>
        <v>8.4914111563098356</v>
      </c>
      <c r="I97" s="34">
        <f t="shared" si="15"/>
        <v>15.174182391239601</v>
      </c>
      <c r="J97" s="35">
        <v>0</v>
      </c>
      <c r="K97" s="35">
        <v>0</v>
      </c>
      <c r="L97" s="35">
        <f>(F97+H97)/2*'Enter Information'!C517</f>
        <v>1.2860520902550245</v>
      </c>
      <c r="M97" s="35">
        <f>(G97+I97)/2*'Enter Information'!D517</f>
        <v>2.0338066308997527</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7.064856419827227</v>
      </c>
      <c r="S97" s="287">
        <f>(I97-M97+Q97*'Enter Information'!E308)*'Enter Information'!C$791</f>
        <v>12.884141816989203</v>
      </c>
      <c r="T97" s="38">
        <f t="shared" si="12"/>
        <v>19.948998236816429</v>
      </c>
      <c r="AK97" s="87">
        <v>92</v>
      </c>
      <c r="AL97" s="40">
        <f t="shared" si="13"/>
        <v>19.948998236816429</v>
      </c>
      <c r="AM97" s="86">
        <f>T97*'Enter Information'!E$751*((Y$26/AJ$25)/('1'!Z$26/'1'!AK$25))+T97*(1-'Enter Information'!E$751)</f>
        <v>19.992376320983855</v>
      </c>
      <c r="AN97" s="40">
        <f t="shared" si="14"/>
        <v>19.948998236816429</v>
      </c>
      <c r="AO97" s="86">
        <f>T97*'Enter Information'!E$751*Y$26/AJ$25+T97*(1-'Enter Information'!E$751)</f>
        <v>24.217629421418984</v>
      </c>
      <c r="AP97" s="86">
        <f>INDEX($AL$6:$AO$106,'1'!AL97,'Enter Information'!$B$86)</f>
        <v>19.992376320983855</v>
      </c>
    </row>
    <row r="98" spans="1:43" x14ac:dyDescent="0.4">
      <c r="A98" s="94">
        <f>'Enter Information'!E154</f>
        <v>5.6750293971415719E-2</v>
      </c>
      <c r="B98" s="89"/>
      <c r="D98" s="31">
        <v>92</v>
      </c>
      <c r="E98" s="32">
        <f>'9'!AP98</f>
        <v>15.74616427195782</v>
      </c>
      <c r="F98" s="33">
        <f>E98*'Enter Information'!D309</f>
        <v>5.1808405878809909</v>
      </c>
      <c r="G98" s="33">
        <f>E98*'Enter Information'!E309</f>
        <v>10.565323684076828</v>
      </c>
      <c r="H98" s="34">
        <f t="shared" si="15"/>
        <v>6.7524943762572782</v>
      </c>
      <c r="I98" s="34">
        <f t="shared" si="15"/>
        <v>12.824256910794439</v>
      </c>
      <c r="J98" s="35">
        <v>0</v>
      </c>
      <c r="K98" s="35">
        <v>0</v>
      </c>
      <c r="L98" s="35">
        <f>(F98+H98)/2*'Enter Information'!C518</f>
        <v>1.1134398188289212</v>
      </c>
      <c r="M98" s="35">
        <f>(G98+I98)/2*'Enter Information'!D518</f>
        <v>1.9061338705790341</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5.5290944457563356</v>
      </c>
      <c r="S98" s="287">
        <f>(I98-M98+Q98*'Enter Information'!E309)*'Enter Information'!C$791</f>
        <v>10.705222452621435</v>
      </c>
      <c r="T98" s="38">
        <f t="shared" si="12"/>
        <v>16.23431689837777</v>
      </c>
      <c r="AK98" s="87">
        <v>93</v>
      </c>
      <c r="AL98" s="40">
        <f t="shared" si="13"/>
        <v>16.23431689837777</v>
      </c>
      <c r="AM98" s="86">
        <f>T98*'Enter Information'!E$751*((Y$26/AJ$25)/('1'!Z$26/'1'!AK$25))+T98*(1-'Enter Information'!E$751)</f>
        <v>16.269617596511015</v>
      </c>
      <c r="AN98" s="40">
        <f t="shared" si="14"/>
        <v>16.23431689837777</v>
      </c>
      <c r="AO98" s="86">
        <f>T98*'Enter Information'!E$751*Y$26/AJ$25+T98*(1-'Enter Information'!E$751)</f>
        <v>19.708090896976032</v>
      </c>
      <c r="AP98" s="86">
        <f>INDEX($AL$6:$AO$106,'1'!AL98,'Enter Information'!$B$86)</f>
        <v>16.269617596511015</v>
      </c>
    </row>
    <row r="99" spans="1:43" x14ac:dyDescent="0.4">
      <c r="A99" s="94">
        <f>'Enter Information'!E155</f>
        <v>4.4202252334014661E-2</v>
      </c>
      <c r="B99" s="89"/>
      <c r="D99" s="31">
        <v>93</v>
      </c>
      <c r="E99" s="32">
        <f>'9'!AP99</f>
        <v>12.627458584525133</v>
      </c>
      <c r="F99" s="33">
        <f>E99*'Enter Information'!D310</f>
        <v>3.974684785666454</v>
      </c>
      <c r="G99" s="33">
        <f>E99*'Enter Information'!E310</f>
        <v>8.6527737988586786</v>
      </c>
      <c r="H99" s="34">
        <f t="shared" si="15"/>
        <v>5.1808405878809909</v>
      </c>
      <c r="I99" s="34">
        <f t="shared" si="15"/>
        <v>10.565323684076828</v>
      </c>
      <c r="J99" s="35">
        <v>0</v>
      </c>
      <c r="K99" s="35">
        <v>0</v>
      </c>
      <c r="L99" s="35">
        <f>(F99+H99)/2*'Enter Information'!C519</f>
        <v>0.93876179417668726</v>
      </c>
      <c r="M99" s="35">
        <f>(G99+I99)/2*'Enter Information'!D519</f>
        <v>1.7468289707114228</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4.159359349668641</v>
      </c>
      <c r="S99" s="287">
        <f>(I99-M99+Q99*'Enter Information'!E310)*'Enter Information'!C$791</f>
        <v>8.6465363374381106</v>
      </c>
      <c r="T99" s="38">
        <f t="shared" si="12"/>
        <v>12.805895687106752</v>
      </c>
      <c r="AK99" s="87">
        <v>94</v>
      </c>
      <c r="AL99" s="40">
        <f t="shared" si="13"/>
        <v>12.805895687106752</v>
      </c>
      <c r="AM99" s="86">
        <f>T99*'Enter Information'!E$751*((Y$26/AJ$25)/('1'!Z$26/'1'!AK$25))+T99*(1-'Enter Information'!E$751)</f>
        <v>12.833741457323393</v>
      </c>
      <c r="AN99" s="40">
        <f t="shared" si="14"/>
        <v>12.805895687106752</v>
      </c>
      <c r="AO99" s="86">
        <f>T99*'Enter Information'!E$751*Y$26/AJ$25+T99*(1-'Enter Information'!E$751)</f>
        <v>15.546065645910394</v>
      </c>
      <c r="AP99" s="86">
        <f>INDEX($AL$6:$AO$106,'1'!AL99,'Enter Information'!$B$86)</f>
        <v>12.833741457323393</v>
      </c>
    </row>
    <row r="100" spans="1:43" x14ac:dyDescent="0.4">
      <c r="A100" s="94">
        <f>'Enter Information'!E156</f>
        <v>3.4116467923575325E-2</v>
      </c>
      <c r="B100" s="89"/>
      <c r="D100" s="31">
        <v>94</v>
      </c>
      <c r="E100" s="32">
        <f>'9'!AP100</f>
        <v>9.158886736520703</v>
      </c>
      <c r="F100" s="33">
        <f>E100*'Enter Information'!D311</f>
        <v>2.830504899373504</v>
      </c>
      <c r="G100" s="33">
        <f>E100*'Enter Information'!E311</f>
        <v>6.3283818371471989</v>
      </c>
      <c r="H100" s="34">
        <f t="shared" si="15"/>
        <v>3.974684785666454</v>
      </c>
      <c r="I100" s="34">
        <f t="shared" si="15"/>
        <v>8.6527737988586786</v>
      </c>
      <c r="J100" s="35">
        <v>0</v>
      </c>
      <c r="K100" s="35">
        <v>0</v>
      </c>
      <c r="L100" s="35">
        <f>(F100+H100)/2*'Enter Information'!C520</f>
        <v>0.76119449222014446</v>
      </c>
      <c r="M100" s="35">
        <f>(G100+I100)/2*'Enter Information'!D520</f>
        <v>1.5104001112221126</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3.1508280602783691</v>
      </c>
      <c r="S100" s="287">
        <f>(I100-M100+Q100*'Enter Information'!E311)*'Enter Information'!C$791</f>
        <v>7.003099240067824</v>
      </c>
      <c r="T100" s="38">
        <f t="shared" si="12"/>
        <v>10.153927300346194</v>
      </c>
      <c r="AK100" s="87">
        <v>95</v>
      </c>
      <c r="AL100" s="40">
        <f t="shared" si="13"/>
        <v>10.153927300346194</v>
      </c>
      <c r="AM100" s="86">
        <f>T100*'Enter Information'!E$751*((Y$26/AJ$25)/('1'!Z$26/'1'!AK$25))+T100*(1-'Enter Information'!E$751)</f>
        <v>10.176006499904769</v>
      </c>
      <c r="AN100" s="40">
        <f t="shared" si="14"/>
        <v>10.153927300346194</v>
      </c>
      <c r="AO100" s="86">
        <f>T100*'Enter Information'!E$751*Y$26/AJ$25+T100*(1-'Enter Information'!E$751)</f>
        <v>12.326636436209146</v>
      </c>
      <c r="AP100" s="86">
        <f>INDEX($AL$6:$AO$106,'1'!AL100,'Enter Information'!$B$86)</f>
        <v>10.176006499904769</v>
      </c>
    </row>
    <row r="101" spans="1:43" x14ac:dyDescent="0.4">
      <c r="A101" s="94">
        <f>'Enter Information'!E157</f>
        <v>2.7084829496578883E-2</v>
      </c>
      <c r="B101" s="89"/>
      <c r="D101" s="31">
        <v>95</v>
      </c>
      <c r="E101" s="32">
        <f>'9'!AP101</f>
        <v>8.1127785904113328</v>
      </c>
      <c r="F101" s="33">
        <f>E101*'Enter Information'!D312</f>
        <v>2.2834918759724205</v>
      </c>
      <c r="G101" s="33">
        <f>E101*'Enter Information'!E312</f>
        <v>5.8292867144389122</v>
      </c>
      <c r="H101" s="34">
        <f t="shared" si="15"/>
        <v>2.830504899373504</v>
      </c>
      <c r="I101" s="34">
        <f t="shared" si="15"/>
        <v>6.3283818371471989</v>
      </c>
      <c r="J101" s="35">
        <v>0</v>
      </c>
      <c r="K101" s="35">
        <v>0</v>
      </c>
      <c r="L101" s="35">
        <f>(F101+H101)/2*'Enter Information'!C521</f>
        <v>0.61485583229984053</v>
      </c>
      <c r="M101" s="35">
        <f>(G101+I101)/2*'Enter Information'!D521</f>
        <v>1.3496227859115741</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2.1724444808508734</v>
      </c>
      <c r="S101" s="287">
        <f>(I101-M101+Q101*'Enter Information'!E312)*'Enter Information'!C$791</f>
        <v>4.8816745318917256</v>
      </c>
      <c r="T101" s="38">
        <f t="shared" si="12"/>
        <v>7.054119012742599</v>
      </c>
      <c r="AK101" s="87">
        <v>96</v>
      </c>
      <c r="AL101" s="40">
        <f t="shared" si="13"/>
        <v>7.054119012742599</v>
      </c>
      <c r="AM101" s="86">
        <f>T101*'Enter Information'!E$751*((Y$26/AJ$25)/('1'!Z$26/'1'!AK$25))+T101*(1-'Enter Information'!E$751)</f>
        <v>7.0694578365085494</v>
      </c>
      <c r="AN101" s="40">
        <f t="shared" si="14"/>
        <v>7.054119012742599</v>
      </c>
      <c r="AO101" s="86">
        <f>T101*'Enter Information'!E$751*Y$26/AJ$25+T101*(1-'Enter Information'!E$751)</f>
        <v>8.5635397886750653</v>
      </c>
      <c r="AP101" s="86">
        <f>INDEX($AL$6:$AO$106,'1'!AL101,'Enter Information'!$B$86)</f>
        <v>7.0694578365085494</v>
      </c>
    </row>
    <row r="102" spans="1:43" x14ac:dyDescent="0.4">
      <c r="A102" s="94">
        <f>'Enter Information'!E158</f>
        <v>1.8459037352126458E-2</v>
      </c>
      <c r="B102" s="89"/>
      <c r="D102" s="31">
        <v>96</v>
      </c>
      <c r="E102" s="32">
        <f>'9'!AP102</f>
        <v>5.681586376291766</v>
      </c>
      <c r="F102" s="33">
        <f>E102*'Enter Information'!D313</f>
        <v>1.6323326399606957</v>
      </c>
      <c r="G102" s="33">
        <f>E102*'Enter Information'!E313</f>
        <v>4.0492537363310701</v>
      </c>
      <c r="H102" s="34">
        <f t="shared" si="15"/>
        <v>2.2834918759724205</v>
      </c>
      <c r="I102" s="34">
        <f t="shared" si="15"/>
        <v>5.8292867144389122</v>
      </c>
      <c r="J102" s="35">
        <v>0</v>
      </c>
      <c r="K102" s="35">
        <v>0</v>
      </c>
      <c r="L102" s="35">
        <f>(F102+H102)/2*'Enter Information'!C522</f>
        <v>0.50516094167795167</v>
      </c>
      <c r="M102" s="35">
        <f>(G102+I102)/2*'Enter Information'!D522</f>
        <v>1.2010329480046145</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1.7436539390404973</v>
      </c>
      <c r="S102" s="287">
        <f>(I102-M102+Q102*'Enter Information'!E313)*'Enter Information'!C$791</f>
        <v>4.5380040098801322</v>
      </c>
      <c r="T102" s="38">
        <f>SUM(R102:S102)</f>
        <v>6.2816579489206292</v>
      </c>
      <c r="AK102" s="87">
        <v>97</v>
      </c>
      <c r="AL102" s="40">
        <f t="shared" si="13"/>
        <v>6.2816579489206292</v>
      </c>
      <c r="AM102" s="86">
        <f>T102*'Enter Information'!E$751*((Y$26/AJ$25)/('1'!Z$26/'1'!AK$25))+T102*(1-'Enter Information'!E$751)</f>
        <v>6.2953170953090618</v>
      </c>
      <c r="AN102" s="40">
        <f t="shared" si="14"/>
        <v>6.2816579489206292</v>
      </c>
      <c r="AO102" s="86">
        <f>T102*'Enter Information'!E$751*Y$26/AJ$25+T102*(1-'Enter Information'!E$751)</f>
        <v>7.6257896538542118</v>
      </c>
      <c r="AP102" s="86">
        <f>INDEX($AL$6:$AO$106,'1'!AL102,'Enter Information'!$B$86)</f>
        <v>6.2953170953090618</v>
      </c>
    </row>
    <row r="103" spans="1:43" x14ac:dyDescent="0.4">
      <c r="A103" s="94">
        <f>'Enter Information'!E159</f>
        <v>1.0598754666056363E-2</v>
      </c>
      <c r="B103" s="89"/>
      <c r="D103" s="31">
        <v>97</v>
      </c>
      <c r="E103" s="32">
        <f>'9'!AP103</f>
        <v>4.43278443780234</v>
      </c>
      <c r="F103" s="33">
        <f>E103*'Enter Information'!D314</f>
        <v>1.1420278596274085</v>
      </c>
      <c r="G103" s="33">
        <f>E103*'Enter Information'!E314</f>
        <v>3.2907565781749315</v>
      </c>
      <c r="H103" s="34">
        <f t="shared" si="15"/>
        <v>1.6323326399606957</v>
      </c>
      <c r="I103" s="34">
        <f t="shared" si="15"/>
        <v>4.0492537363310701</v>
      </c>
      <c r="J103" s="35">
        <v>0</v>
      </c>
      <c r="K103" s="35">
        <v>0</v>
      </c>
      <c r="L103" s="35">
        <f>(F103+H103)/2*'Enter Information'!C523</f>
        <v>0.3857886992702238</v>
      </c>
      <c r="M103" s="35">
        <f>(G103+I103)/2*'Enter Information'!D523</f>
        <v>0.97027596347454825</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1.2222366548633037</v>
      </c>
      <c r="S103" s="287">
        <f>(I103-M103+Q103*'Enter Information'!E314)*'Enter Information'!C$791</f>
        <v>3.0189384991997379</v>
      </c>
      <c r="T103" s="38">
        <f>SUM(R103:S103)</f>
        <v>4.2411751540630416</v>
      </c>
      <c r="AK103" s="87">
        <v>98</v>
      </c>
      <c r="AL103" s="40">
        <f t="shared" si="13"/>
        <v>4.2411751540630416</v>
      </c>
      <c r="AM103" s="86">
        <f>T103*'Enter Information'!E$751*((Y$26/AJ$25)/('1'!Z$26/'1'!AK$25))+T103*(1-'Enter Information'!E$751)</f>
        <v>4.2503973741774441</v>
      </c>
      <c r="AN103" s="40">
        <f t="shared" si="14"/>
        <v>4.2411751540630416</v>
      </c>
      <c r="AO103" s="86">
        <f>T103*'Enter Information'!E$751*Y$26/AJ$25+T103*(1-'Enter Information'!E$751)</f>
        <v>5.1486900230845638</v>
      </c>
      <c r="AP103" s="86">
        <f>INDEX($AL$6:$AO$106,'1'!AL103,'Enter Information'!$B$86)</f>
        <v>4.2503973741774441</v>
      </c>
    </row>
    <row r="104" spans="1:43" x14ac:dyDescent="0.4">
      <c r="A104" s="94">
        <f>'Enter Information'!E160</f>
        <v>7.9234174867614214E-3</v>
      </c>
      <c r="B104" s="89"/>
      <c r="D104" s="31">
        <v>98</v>
      </c>
      <c r="E104" s="32">
        <f>'9'!AP104</f>
        <v>3.1089946822605135</v>
      </c>
      <c r="F104" s="33">
        <f>E104*'Enter Information'!D315</f>
        <v>0.79273171181144564</v>
      </c>
      <c r="G104" s="33">
        <f>E104*'Enter Information'!E315</f>
        <v>2.3162629704490678</v>
      </c>
      <c r="H104" s="34">
        <f t="shared" si="15"/>
        <v>1.1420278596274085</v>
      </c>
      <c r="I104" s="34">
        <f t="shared" si="15"/>
        <v>3.2907565781749315</v>
      </c>
      <c r="J104" s="35">
        <v>0</v>
      </c>
      <c r="K104" s="35">
        <v>0</v>
      </c>
      <c r="L104" s="35">
        <f>(F104+H104)/2*'Enter Information'!C524</f>
        <v>0.29074599459797379</v>
      </c>
      <c r="M104" s="35">
        <f>(G104+I104)/2*'Enter Information'!D524</f>
        <v>0.79956098763378225</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0.83468208788776921</v>
      </c>
      <c r="S104" s="287">
        <f>(I104-M104+Q104*'Enter Information'!E315)*'Enter Information'!C$791</f>
        <v>2.4426179180708765</v>
      </c>
      <c r="T104" s="38">
        <f>SUM(R104:S104)</f>
        <v>3.2773000059586455</v>
      </c>
      <c r="AK104" s="87">
        <v>99</v>
      </c>
      <c r="AL104" s="40">
        <f t="shared" si="13"/>
        <v>3.2773000059586455</v>
      </c>
      <c r="AM104" s="86">
        <f>T104*'Enter Information'!E$751*((Y$26/AJ$25)/('1'!Z$26/'1'!AK$25))+T104*(1-'Enter Information'!E$751)</f>
        <v>3.2844263284843556</v>
      </c>
      <c r="AN104" s="40">
        <f t="shared" si="14"/>
        <v>3.2773000059586455</v>
      </c>
      <c r="AO104" s="86">
        <f>T104*'Enter Information'!E$751*Y$26/AJ$25+T104*(1-'Enter Information'!E$751)</f>
        <v>3.9785675503566913</v>
      </c>
      <c r="AP104" s="86">
        <f>INDEX($AL$6:$AO$106,'1'!AL104,'Enter Information'!$B$86)</f>
        <v>3.2844263284843556</v>
      </c>
    </row>
    <row r="105" spans="1:43" x14ac:dyDescent="0.4">
      <c r="A105" s="94">
        <f>'Enter Information'!E161</f>
        <v>5.7215913126514245E-3</v>
      </c>
      <c r="B105" s="89"/>
      <c r="D105" s="31">
        <v>99</v>
      </c>
      <c r="E105" s="32">
        <f>'9'!AP105</f>
        <v>2.6757106672629223</v>
      </c>
      <c r="F105" s="33">
        <f>E105*'Enter Information'!D316</f>
        <v>0.6569331017555865</v>
      </c>
      <c r="G105" s="33">
        <f>E105*'Enter Information'!E316</f>
        <v>2.0187775655073361</v>
      </c>
      <c r="H105" s="34">
        <f t="shared" si="15"/>
        <v>0.79273171181144564</v>
      </c>
      <c r="I105" s="34">
        <f t="shared" si="15"/>
        <v>2.3162629704490678</v>
      </c>
      <c r="J105" s="35">
        <v>0</v>
      </c>
      <c r="K105" s="35">
        <v>0</v>
      </c>
      <c r="L105" s="35">
        <f>(F105+H105)/2*'Enter Information'!C525</f>
        <v>0.23586046516735618</v>
      </c>
      <c r="M105" s="35">
        <f>(G105+I105)/2*'Enter Information'!D525</f>
        <v>0.66109368173335159</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0.54601240074282775</v>
      </c>
      <c r="S105" s="287">
        <f>(I105-M105+Q105*'Enter Information'!E316)*'Enter Information'!C$791</f>
        <v>1.6228939138333207</v>
      </c>
      <c r="T105" s="38">
        <f>SUM(R105:S105)</f>
        <v>2.1689063145761485</v>
      </c>
      <c r="AK105" s="87">
        <v>100</v>
      </c>
      <c r="AL105" s="40">
        <f t="shared" si="13"/>
        <v>2.1689063145761485</v>
      </c>
      <c r="AM105" s="86">
        <f>T105*'Enter Information'!E$751*((Y$26/AJ$25)/('1'!Z$26/'1'!AK$25))+T105*(1-'Enter Information'!E$751)</f>
        <v>2.1736224912757538</v>
      </c>
      <c r="AN105" s="40">
        <f t="shared" si="14"/>
        <v>2.1689063145761485</v>
      </c>
      <c r="AO105" s="86">
        <f>T105*'Enter Information'!E$751*Y$26/AJ$25+T105*(1-'Enter Information'!E$751)</f>
        <v>2.6330028582208693</v>
      </c>
      <c r="AP105" s="86">
        <f>INDEX($AL$6:$AO$106,'1'!AL105,'Enter Information'!$B$86)</f>
        <v>2.1736224912757538</v>
      </c>
    </row>
    <row r="106" spans="1:43" x14ac:dyDescent="0.4">
      <c r="A106" s="94">
        <f>'Enter Information'!E162</f>
        <v>9.2729238515385157E-3</v>
      </c>
      <c r="B106" s="89"/>
      <c r="D106" s="31">
        <v>100</v>
      </c>
      <c r="E106" s="32">
        <f>'9'!AP106</f>
        <v>1.5045501118558309</v>
      </c>
      <c r="F106" s="33">
        <f>E106*'Enter Information'!D317</f>
        <v>0.35084828140297669</v>
      </c>
      <c r="G106" s="33">
        <f>E106*'Enter Information'!E317</f>
        <v>1.1537018304528541</v>
      </c>
      <c r="H106" s="34">
        <f t="shared" si="15"/>
        <v>0.6569331017555865</v>
      </c>
      <c r="I106" s="34">
        <f t="shared" si="15"/>
        <v>2.0187775655073361</v>
      </c>
      <c r="J106" s="35">
        <v>0</v>
      </c>
      <c r="K106" s="35">
        <v>0</v>
      </c>
      <c r="L106" s="35">
        <f>(F106+H106)/2*'Enter Information'!C526</f>
        <v>0.17623576937985372</v>
      </c>
      <c r="M106" s="35">
        <f>(G106+I106)/2*'Enter Information'!D526</f>
        <v>0.51486168117037923</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0.47132385818601258</v>
      </c>
      <c r="S106" s="287">
        <f>(I106-M106+Q106*'Enter Information'!E317)*'Enter Information'!C$791</f>
        <v>1.474589911888406</v>
      </c>
      <c r="T106" s="38">
        <f>SUM(R106:S106)</f>
        <v>1.9459137700744187</v>
      </c>
      <c r="AK106" s="87">
        <v>101</v>
      </c>
      <c r="AL106" s="40">
        <f t="shared" si="13"/>
        <v>1.9459137700744187</v>
      </c>
      <c r="AM106" s="86">
        <f>T106*'Enter Information'!E$751*((Y$26/AJ$25)/('1'!Z$26/'1'!AK$25))+T106*(1-'Enter Information'!E$751)</f>
        <v>1.9501450608038478</v>
      </c>
      <c r="AN106" s="40">
        <f t="shared" si="14"/>
        <v>1.9459137700744187</v>
      </c>
      <c r="AO106" s="86">
        <f>T106*'Enter Information'!E$751*Y$26/AJ$25+T106*(1-'Enter Information'!E$751)</f>
        <v>2.3622949889647744</v>
      </c>
      <c r="AP106" s="86">
        <f>INDEX($AL$6:$AO$108,'1'!AL106,'Enter Information'!$B$86)</f>
        <v>1.9501450608038478</v>
      </c>
    </row>
    <row r="107" spans="1:43" x14ac:dyDescent="0.4">
      <c r="A107" s="95">
        <f>SUM(A91:A106)</f>
        <v>0.99999999999999989</v>
      </c>
      <c r="D107" s="72"/>
      <c r="E107" s="81">
        <f>SUM(E6:E106)</f>
        <v>7414.7011467613447</v>
      </c>
      <c r="F107" s="81"/>
      <c r="G107" s="81"/>
      <c r="H107" s="73"/>
      <c r="J107" s="74"/>
      <c r="K107" s="74"/>
      <c r="L107" s="75"/>
      <c r="N107" s="76"/>
      <c r="Q107" s="77"/>
      <c r="R107" s="75"/>
      <c r="S107" s="75"/>
      <c r="AK107" s="87">
        <v>102</v>
      </c>
      <c r="AL107" s="84">
        <f>SUM(AL6:AL106)</f>
        <v>7384.1549417464021</v>
      </c>
      <c r="AM107" s="84">
        <f>SUM(AM6:AM106)</f>
        <v>7405.5925230344628</v>
      </c>
      <c r="AN107" s="84">
        <f>SUM(AN6:AN106)</f>
        <v>7384.1549417464021</v>
      </c>
      <c r="AO107" s="84">
        <f>SUM(AO6:AO106)</f>
        <v>9493.72547177466</v>
      </c>
      <c r="AP107" s="84">
        <f>INDEX($AL$6:$AO$108,AK107,'Enter Information'!$B$86)</f>
        <v>7405.5925230344628</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2575.6412274269137</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Information'!H8+10</f>
        <v>2028</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Information'!J604</f>
        <v>0</v>
      </c>
      <c r="O3" s="82">
        <f>'Enter Information'!K604</f>
        <v>0</v>
      </c>
      <c r="P3" s="82">
        <f>'Enter Information'!L604</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'10'!AP6</f>
        <v>91.172411287838457</v>
      </c>
      <c r="F6" s="33">
        <f>E6*'Enter Information'!D217</f>
        <v>46.782577556645514</v>
      </c>
      <c r="G6" s="33">
        <f>E6*'Enter Information'!E217</f>
        <v>44.389833731192944</v>
      </c>
      <c r="H6" s="34">
        <f>SUM($J6:$J106)</f>
        <v>50.454616330548284</v>
      </c>
      <c r="I6" s="34">
        <f>SUM($K6:$K106)</f>
        <v>47.874062244054855</v>
      </c>
      <c r="J6" s="35">
        <v>0</v>
      </c>
      <c r="K6" s="35">
        <v>0</v>
      </c>
      <c r="L6" s="35">
        <f>(F6+H6)/2*'Enter Information'!C426</f>
        <v>0.12494979414504402</v>
      </c>
      <c r="M6" s="35">
        <f>(G6+I6)/2*'Enter Information'!D426</f>
        <v>0.10933271673066866</v>
      </c>
      <c r="N6" s="36">
        <f>'Enter Information'!O$594/5</f>
        <v>116.6</v>
      </c>
      <c r="O6" s="36">
        <f>'Enter Information'!P$594/5</f>
        <v>410.4</v>
      </c>
      <c r="P6" s="36">
        <f>'Enter Information'!Q$594/5</f>
        <v>1467.6</v>
      </c>
      <c r="Q6" s="37">
        <f t="shared" ref="Q6:Q37" si="0">N$3/N$5*N6+O$3/O$5*O6+P$3/P$5*P6</f>
        <v>0</v>
      </c>
      <c r="R6" s="287">
        <f>(H6-L6+Q6*'Enter Information'!D217)*'Enter Information'!C$774</f>
        <v>48.168372851006239</v>
      </c>
      <c r="S6" s="287">
        <f>(I6-M6+Q6*'Enter Information'!E217)*'Enter Information'!C$774</f>
        <v>45.713581259981048</v>
      </c>
      <c r="T6" s="38">
        <f>SUM(R6:S6)</f>
        <v>93.881954110987294</v>
      </c>
      <c r="V6" s="30" t="s">
        <v>646</v>
      </c>
      <c r="W6" s="38">
        <f>SUM(R6:R10)</f>
        <v>209.62727966053612</v>
      </c>
      <c r="X6" s="38">
        <f>SUM(S6:S10)</f>
        <v>198.86967942928385</v>
      </c>
      <c r="Y6" s="38">
        <f>SUM(T6:T10)*Z7</f>
        <v>406.65177826398491</v>
      </c>
      <c r="Z6" s="619">
        <f>'Enter Information'!U11</f>
        <v>0.95705726196628493</v>
      </c>
      <c r="AA6"/>
      <c r="AB6"/>
      <c r="AD6" s="39" t="s">
        <v>776</v>
      </c>
      <c r="AE6" s="38">
        <f>$Y6*'Enter Information'!$E734*'Enter Information'!P691</f>
        <v>0</v>
      </c>
      <c r="AF6" s="38">
        <f>$Y6*'Enter Information'!$E734*'Enter Information'!Q691</f>
        <v>327.08091655399244</v>
      </c>
      <c r="AG6" s="38">
        <f>$Y6*'Enter Information'!$E734*'Enter Information'!R691</f>
        <v>51.607977441719399</v>
      </c>
      <c r="AH6" s="38">
        <f>$Y6*'Enter Information'!$E734*'Enter Information'!S691</f>
        <v>0</v>
      </c>
      <c r="AI6" s="38">
        <f>$Y6*'Enter Information'!$E734*'Enter Information'!T691</f>
        <v>25.957583891817197</v>
      </c>
      <c r="AJ6" s="38">
        <f>SUM(AE6:AI6)</f>
        <v>404.64647788752904</v>
      </c>
      <c r="AK6" s="87">
        <v>1</v>
      </c>
      <c r="AL6" s="86">
        <f>T6</f>
        <v>93.881954110987294</v>
      </c>
      <c r="AM6" s="86">
        <f>T6*'Enter Information'!E$734*((Y$26/AJ$25)/('1'!Z$26/'1'!AK$25))+T6*(1-'Enter Information'!E$734)</f>
        <v>94.216636739144192</v>
      </c>
      <c r="AN6" s="86">
        <f>T6</f>
        <v>93.881954110987294</v>
      </c>
      <c r="AO6" s="86">
        <f>T6*'Enter Information'!E$734*Y$26/AJ$25+T6*(1-'Enter Information'!E$734)</f>
        <v>121.58628889182468</v>
      </c>
      <c r="AP6" s="86">
        <f>INDEX($AL$6:$AO$106,'1'!AL6,'Enter Information'!$B$86)</f>
        <v>94.216636739144192</v>
      </c>
      <c r="AQ6" s="41"/>
      <c r="AR6" s="42" t="s">
        <v>770</v>
      </c>
      <c r="AS6" s="43">
        <f>AE27*AP108/100</f>
        <v>703.32497093583731</v>
      </c>
    </row>
    <row r="7" spans="1:67" x14ac:dyDescent="0.4">
      <c r="A7" s="1"/>
      <c r="B7" s="1"/>
      <c r="D7" s="31">
        <v>1</v>
      </c>
      <c r="E7" s="32">
        <f>'10'!AP7</f>
        <v>84.770783493069558</v>
      </c>
      <c r="F7" s="33">
        <f>E7*'Enter Information'!D218</f>
        <v>43.586363132653744</v>
      </c>
      <c r="G7" s="33">
        <f>E7*'Enter Information'!E218</f>
        <v>41.184420360415814</v>
      </c>
      <c r="H7" s="34">
        <f>F6</f>
        <v>46.782577556645514</v>
      </c>
      <c r="I7" s="34">
        <f t="shared" ref="I7:I70" si="1">G6</f>
        <v>44.389833731192944</v>
      </c>
      <c r="J7" s="35">
        <v>0</v>
      </c>
      <c r="K7" s="35">
        <v>0</v>
      </c>
      <c r="L7" s="35">
        <f>(F7+H7)/2*'Enter Information'!C427</f>
        <v>8.5850493654834291E-3</v>
      </c>
      <c r="M7" s="35">
        <f>(G7+I7)/2*'Enter Information'!D427</f>
        <v>7.2738115977867453E-3</v>
      </c>
      <c r="N7" s="36">
        <f>'Enter Information'!O$594/5</f>
        <v>116.6</v>
      </c>
      <c r="O7" s="36">
        <f>'Enter Information'!P$594/5</f>
        <v>410.4</v>
      </c>
      <c r="P7" s="36">
        <f>'Enter Information'!Q$594/5</f>
        <v>1467.6</v>
      </c>
      <c r="Q7" s="37">
        <f t="shared" si="0"/>
        <v>0</v>
      </c>
      <c r="R7" s="287">
        <f>(H7-L7+Q7*'Enter Information'!D218)*'Enter Information'!C$774</f>
        <v>44.765389200248947</v>
      </c>
      <c r="S7" s="287">
        <f>(I7-M7+Q7*'Enter Information'!E218)*'Enter Information'!C$774</f>
        <v>42.476651275702324</v>
      </c>
      <c r="T7" s="38">
        <f t="shared" ref="T7:T70" si="2">SUM(R7:S7)</f>
        <v>87.242040475951271</v>
      </c>
      <c r="V7" s="44" t="s">
        <v>647</v>
      </c>
      <c r="W7" s="38">
        <f>SUM(R11:R15)</f>
        <v>176.77652787520981</v>
      </c>
      <c r="X7" s="38">
        <f>SUM(S11:S15)</f>
        <v>167.82389908502401</v>
      </c>
      <c r="Y7" s="38">
        <f>SUM(T11:T15)*Z8</f>
        <v>344.07958267654209</v>
      </c>
      <c r="Z7" s="619">
        <f>'Enter Information'!U12</f>
        <v>0.99548299984913891</v>
      </c>
      <c r="AA7"/>
      <c r="AB7"/>
      <c r="AD7" s="39" t="s">
        <v>777</v>
      </c>
      <c r="AE7" s="38">
        <f>$Y7*'Enter Information'!$E735*'Enter Information'!P692</f>
        <v>0</v>
      </c>
      <c r="AF7" s="38">
        <f>$Y7*'Enter Information'!$E735*'Enter Information'!Q692</f>
        <v>262.30847725474354</v>
      </c>
      <c r="AG7" s="38">
        <f>$Y7*'Enter Information'!$E735*'Enter Information'!R692</f>
        <v>60.719912567288603</v>
      </c>
      <c r="AH7" s="38">
        <f>$Y7*'Enter Information'!$E735*'Enter Information'!S692</f>
        <v>0</v>
      </c>
      <c r="AI7" s="38">
        <f>$Y7*'Enter Information'!$E735*'Enter Information'!T692</f>
        <v>20.819359334458365</v>
      </c>
      <c r="AJ7" s="38">
        <f t="shared" ref="AJ7:AJ22" si="3">SUM(AE7:AI7)</f>
        <v>343.84774915649047</v>
      </c>
      <c r="AK7" s="87">
        <v>2</v>
      </c>
      <c r="AL7" s="40">
        <f t="shared" ref="AL7:AL70" si="4">T7</f>
        <v>87.242040475951271</v>
      </c>
      <c r="AM7" s="86">
        <f>T7*'Enter Information'!E$734*((Y$26/AJ$25)/('1'!Z$26/'1'!AK$25))+T7*(1-'Enter Information'!E$734)</f>
        <v>87.553052274424743</v>
      </c>
      <c r="AN7" s="40">
        <f t="shared" ref="AN7:AN70" si="5">T7</f>
        <v>87.242040475951271</v>
      </c>
      <c r="AO7" s="86">
        <f>T7*'Enter Information'!E$734*Y$26/AJ$25+T7*(1-'Enter Information'!E$734)</f>
        <v>112.98695300143791</v>
      </c>
      <c r="AP7" s="86">
        <f>INDEX($AL$6:$AO$106,'1'!AL7,'Enter Information'!$B$86)</f>
        <v>87.553052274424743</v>
      </c>
      <c r="AQ7" s="41"/>
      <c r="AR7" s="42" t="s">
        <v>774</v>
      </c>
      <c r="AS7" s="43">
        <f>AF27*AP108/100</f>
        <v>814.30419780095281</v>
      </c>
    </row>
    <row r="8" spans="1:67" x14ac:dyDescent="0.4">
      <c r="A8" s="1"/>
      <c r="B8" s="1"/>
      <c r="D8" s="31">
        <v>2</v>
      </c>
      <c r="E8" s="32">
        <f>'10'!AP8</f>
        <v>78.928450587999635</v>
      </c>
      <c r="F8" s="33">
        <f>E8*'Enter Information'!D219</f>
        <v>40.446339067617266</v>
      </c>
      <c r="G8" s="33">
        <f>E8*'Enter Information'!E219</f>
        <v>38.482111520382368</v>
      </c>
      <c r="H8" s="34">
        <f t="shared" ref="H8:I71" si="6">F7</f>
        <v>43.586363132653744</v>
      </c>
      <c r="I8" s="34">
        <f t="shared" si="1"/>
        <v>41.184420360415814</v>
      </c>
      <c r="J8" s="35">
        <v>0</v>
      </c>
      <c r="K8" s="35">
        <v>0</v>
      </c>
      <c r="L8" s="35">
        <f>(F8+H8)/2*'Enter Information'!C428</f>
        <v>5.0419621320162613E-3</v>
      </c>
      <c r="M8" s="35">
        <f>(G8+I8)/2*'Enter Information'!D428</f>
        <v>3.983326594039909E-3</v>
      </c>
      <c r="N8" s="36">
        <f>'Enter Information'!O$594/5</f>
        <v>116.6</v>
      </c>
      <c r="O8" s="36">
        <f>'Enter Information'!P$594/5</f>
        <v>410.4</v>
      </c>
      <c r="P8" s="36">
        <f>'Enter Information'!Q$594/5</f>
        <v>1467.6</v>
      </c>
      <c r="Q8" s="37">
        <f t="shared" si="0"/>
        <v>0</v>
      </c>
      <c r="R8" s="287">
        <f>(H8-L8+Q8*'Enter Information'!D219)*'Enter Information'!C$774</f>
        <v>41.709819912332811</v>
      </c>
      <c r="S8" s="287">
        <f>(I8-M8+Q8*'Enter Information'!E219)*'Enter Information'!C$774</f>
        <v>39.412036314164467</v>
      </c>
      <c r="T8" s="38">
        <f t="shared" si="2"/>
        <v>81.121856226497272</v>
      </c>
      <c r="V8" s="45" t="s">
        <v>648</v>
      </c>
      <c r="W8" s="38">
        <f>SUM(R16:R20)</f>
        <v>159.24914163364969</v>
      </c>
      <c r="X8" s="38">
        <f>SUM(S16:S20)</f>
        <v>150.96058063145378</v>
      </c>
      <c r="Y8" s="38">
        <f>SUM(T16:T20)*Z9</f>
        <v>310.8708013151761</v>
      </c>
      <c r="Z8" s="619">
        <f>'Enter Information'!U13</f>
        <v>0.99848855589563212</v>
      </c>
      <c r="AA8"/>
      <c r="AB8"/>
      <c r="AD8" s="39" t="s">
        <v>778</v>
      </c>
      <c r="AE8" s="38">
        <f>$Y8*'Enter Information'!$E736*'Enter Information'!P693</f>
        <v>0</v>
      </c>
      <c r="AF8" s="38">
        <f>$Y8*'Enter Information'!$E736*'Enter Information'!Q693</f>
        <v>217.9348102921706</v>
      </c>
      <c r="AG8" s="38">
        <f>$Y8*'Enter Information'!$E736*'Enter Information'!R693</f>
        <v>72.177888517267974</v>
      </c>
      <c r="AH8" s="38">
        <f>$Y8*'Enter Information'!$E736*'Enter Information'!S693</f>
        <v>0</v>
      </c>
      <c r="AI8" s="38">
        <f>$Y8*'Enter Information'!$E736*'Enter Information'!T693</f>
        <v>19.464551258067019</v>
      </c>
      <c r="AJ8" s="38">
        <f t="shared" si="3"/>
        <v>309.57725006750559</v>
      </c>
      <c r="AK8" s="87">
        <v>3</v>
      </c>
      <c r="AL8" s="40">
        <f t="shared" si="4"/>
        <v>81.121856226497272</v>
      </c>
      <c r="AM8" s="86">
        <f>T8*'Enter Information'!E$734*((Y$26/AJ$25)/('1'!Z$26/'1'!AK$25))+T8*(1-'Enter Information'!E$734)</f>
        <v>81.411049994351245</v>
      </c>
      <c r="AN8" s="40">
        <f t="shared" si="5"/>
        <v>81.121856226497272</v>
      </c>
      <c r="AO8" s="86">
        <f>T8*'Enter Information'!E$734*Y$26/AJ$25+T8*(1-'Enter Information'!E$734)</f>
        <v>105.06071736572035</v>
      </c>
      <c r="AP8" s="86">
        <f>INDEX($AL$6:$AO$106,'1'!AL8,'Enter Information'!$B$86)</f>
        <v>81.411049994351245</v>
      </c>
      <c r="AQ8" s="41"/>
      <c r="AR8" s="42" t="s">
        <v>771</v>
      </c>
      <c r="AS8" s="43">
        <f>AG27*AP108/100</f>
        <v>294.96686164647792</v>
      </c>
    </row>
    <row r="9" spans="1:67" x14ac:dyDescent="0.4">
      <c r="A9" s="1"/>
      <c r="B9" s="1"/>
      <c r="D9" s="31">
        <v>3</v>
      </c>
      <c r="E9" s="32">
        <f>'10'!AP9</f>
        <v>73.898298775738368</v>
      </c>
      <c r="F9" s="33">
        <f>E9*'Enter Information'!D220</f>
        <v>37.909838928449723</v>
      </c>
      <c r="G9" s="33">
        <f>E9*'Enter Information'!E220</f>
        <v>35.988459847288645</v>
      </c>
      <c r="H9" s="34">
        <f t="shared" si="6"/>
        <v>40.446339067617266</v>
      </c>
      <c r="I9" s="34">
        <f t="shared" si="1"/>
        <v>38.482111520382368</v>
      </c>
      <c r="J9" s="35">
        <v>0</v>
      </c>
      <c r="K9" s="35">
        <v>0</v>
      </c>
      <c r="L9" s="35">
        <f>(F9+H9)/2*'Enter Information'!C429</f>
        <v>4.3095897897836846E-3</v>
      </c>
      <c r="M9" s="35">
        <f>(G9+I9)/2*'Enter Information'!D429</f>
        <v>2.9788228547068408E-3</v>
      </c>
      <c r="N9" s="36">
        <f>'Enter Information'!O$594/5</f>
        <v>116.6</v>
      </c>
      <c r="O9" s="36">
        <f>'Enter Information'!P$594/5</f>
        <v>410.4</v>
      </c>
      <c r="P9" s="36">
        <f>'Enter Information'!Q$594/5</f>
        <v>1467.6</v>
      </c>
      <c r="Q9" s="37">
        <f t="shared" si="0"/>
        <v>0</v>
      </c>
      <c r="R9" s="287">
        <f>(H9-L9+Q9*'Enter Information'!D220)*'Enter Information'!C$774</f>
        <v>38.705338000409355</v>
      </c>
      <c r="S9" s="287">
        <f>(I9-M9+Q9*'Enter Information'!E220)*'Enter Information'!C$774</f>
        <v>36.826733382333167</v>
      </c>
      <c r="T9" s="38">
        <f t="shared" si="2"/>
        <v>75.532071382742515</v>
      </c>
      <c r="V9" s="30" t="s">
        <v>649</v>
      </c>
      <c r="W9" s="38">
        <f>SUM(R21:R25)</f>
        <v>199.55029222000798</v>
      </c>
      <c r="X9" s="38">
        <f>SUM(S21:S25)</f>
        <v>192.05663632413749</v>
      </c>
      <c r="Y9" s="38">
        <f>SUM(T21:T25)*Z10</f>
        <v>394.33641905622522</v>
      </c>
      <c r="Z9" s="619">
        <f>'Enter Information'!U14</f>
        <v>1.002131071345042</v>
      </c>
      <c r="AA9"/>
      <c r="AB9"/>
      <c r="AD9" s="39" t="s">
        <v>779</v>
      </c>
      <c r="AE9" s="38">
        <f>$Y9*'Enter Information'!$E737*'Enter Information'!P694</f>
        <v>5.8538900321764071</v>
      </c>
      <c r="AF9" s="38">
        <f>$Y9*'Enter Information'!$E737*'Enter Information'!Q694</f>
        <v>233.68558091950928</v>
      </c>
      <c r="AG9" s="38">
        <f>$Y9*'Enter Information'!$E737*'Enter Information'!R694</f>
        <v>90.500285314960806</v>
      </c>
      <c r="AH9" s="38">
        <f>$Y9*'Enter Information'!$E737*'Enter Information'!S694</f>
        <v>8.1612627455890063</v>
      </c>
      <c r="AI9" s="38">
        <f>$Y9*'Enter Information'!$E737*'Enter Information'!T694</f>
        <v>52.685010289587666</v>
      </c>
      <c r="AJ9" s="38">
        <f t="shared" si="3"/>
        <v>390.8860293018231</v>
      </c>
      <c r="AK9" s="87">
        <v>4</v>
      </c>
      <c r="AL9" s="40">
        <f t="shared" si="4"/>
        <v>75.532071382742515</v>
      </c>
      <c r="AM9" s="86">
        <f>T9*'Enter Information'!E$734*((Y$26/AJ$25)/('1'!Z$26/'1'!AK$25))+T9*(1-'Enter Information'!E$734)</f>
        <v>75.801337956919554</v>
      </c>
      <c r="AN9" s="40">
        <f t="shared" si="5"/>
        <v>75.532071382742515</v>
      </c>
      <c r="AO9" s="86">
        <f>T9*'Enter Information'!E$734*Y$26/AJ$25+T9*(1-'Enter Information'!E$734)</f>
        <v>97.821400701599401</v>
      </c>
      <c r="AP9" s="86">
        <f>INDEX($AL$6:$AO$106,'1'!AL9,'Enter Information'!$B$86)</f>
        <v>75.801337956919554</v>
      </c>
      <c r="AQ9" s="41"/>
      <c r="AR9" s="42" t="s">
        <v>772</v>
      </c>
      <c r="AS9" s="43">
        <f>AH27*AP108/100</f>
        <v>45.635202594694256</v>
      </c>
    </row>
    <row r="10" spans="1:67" ht="12.75" customHeight="1" x14ac:dyDescent="0.4">
      <c r="A10" s="1"/>
      <c r="B10" s="1"/>
      <c r="D10" s="31">
        <v>4</v>
      </c>
      <c r="E10" s="32">
        <f>'10'!AP10</f>
        <v>69.65220015607467</v>
      </c>
      <c r="F10" s="33">
        <f>E10*'Enter Information'!D221</f>
        <v>35.79421298892963</v>
      </c>
      <c r="G10" s="33">
        <f>E10*'Enter Information'!E221</f>
        <v>33.857987167145041</v>
      </c>
      <c r="H10" s="34">
        <f t="shared" si="6"/>
        <v>37.909838928449723</v>
      </c>
      <c r="I10" s="34">
        <f t="shared" si="1"/>
        <v>35.988459847288645</v>
      </c>
      <c r="J10" s="35">
        <v>0</v>
      </c>
      <c r="K10" s="35">
        <v>0</v>
      </c>
      <c r="L10" s="35">
        <f>(F10+H10)/2*'Enter Information'!C430</f>
        <v>3.6852025958689682E-3</v>
      </c>
      <c r="M10" s="35">
        <f>(G10+I10)/2*'Enter Information'!D430</f>
        <v>2.444625645505179E-3</v>
      </c>
      <c r="N10" s="36">
        <f>'Enter Information'!O$594/5</f>
        <v>116.6</v>
      </c>
      <c r="O10" s="36">
        <f>'Enter Information'!P$594/5</f>
        <v>410.4</v>
      </c>
      <c r="P10" s="36">
        <f>'Enter Information'!Q$594/5</f>
        <v>1467.6</v>
      </c>
      <c r="Q10" s="37">
        <f t="shared" si="0"/>
        <v>0</v>
      </c>
      <c r="R10" s="287">
        <f>(H10-L10+Q10*'Enter Information'!D221)*'Enter Information'!C$774</f>
        <v>36.278359696538779</v>
      </c>
      <c r="S10" s="287">
        <f>(I10-M10+Q10*'Enter Information'!E221)*'Enter Information'!C$774</f>
        <v>34.440677197102836</v>
      </c>
      <c r="T10" s="38">
        <f t="shared" si="2"/>
        <v>70.719036893641615</v>
      </c>
      <c r="V10" s="30" t="s">
        <v>650</v>
      </c>
      <c r="W10" s="38">
        <f>SUM(R26:R30)</f>
        <v>238.21497808449104</v>
      </c>
      <c r="X10" s="38">
        <f>SUM(S26:S30)</f>
        <v>232.65951255181881</v>
      </c>
      <c r="Y10" s="38">
        <f>SUM(T26:T30)*Z11</f>
        <v>466.78418445676181</v>
      </c>
      <c r="Z10" s="619">
        <f>'Enter Information'!U15</f>
        <v>1.0069699750263026</v>
      </c>
      <c r="AA10"/>
      <c r="AB10"/>
      <c r="AD10" s="39" t="s">
        <v>780</v>
      </c>
      <c r="AE10" s="38">
        <f>$Y10*'Enter Information'!$E738*'Enter Information'!P695</f>
        <v>47.394665386129624</v>
      </c>
      <c r="AF10" s="38">
        <f>$Y10*'Enter Information'!$E738*'Enter Information'!Q695</f>
        <v>191.55343926894056</v>
      </c>
      <c r="AG10" s="38">
        <f>$Y10*'Enter Information'!$E738*'Enter Information'!R695</f>
        <v>73.940235181726266</v>
      </c>
      <c r="AH10" s="38">
        <f>$Y10*'Enter Information'!$E738*'Enter Information'!S695</f>
        <v>17.924905498600307</v>
      </c>
      <c r="AI10" s="38">
        <f>$Y10*'Enter Information'!$E738*'Enter Information'!T695</f>
        <v>133.37344938789042</v>
      </c>
      <c r="AJ10" s="38">
        <f t="shared" si="3"/>
        <v>464.18669472328713</v>
      </c>
      <c r="AK10" s="87">
        <v>5</v>
      </c>
      <c r="AL10" s="40">
        <f t="shared" si="4"/>
        <v>70.719036893641615</v>
      </c>
      <c r="AM10" s="86">
        <f>T10*'Enter Information'!E$734*((Y$26/AJ$25)/('1'!Z$26/'1'!AK$25))+T10*(1-'Enter Information'!E$734)</f>
        <v>70.971145335060598</v>
      </c>
      <c r="AN10" s="40">
        <f t="shared" si="5"/>
        <v>70.719036893641615</v>
      </c>
      <c r="AO10" s="86">
        <f>T10*'Enter Information'!E$734*Y$26/AJ$25+T10*(1-'Enter Information'!E$734)</f>
        <v>91.588051519856592</v>
      </c>
      <c r="AP10" s="86">
        <f>INDEX($AL$6:$AO$106,'1'!AL10,'Enter Information'!$B$86)</f>
        <v>70.971145335060598</v>
      </c>
      <c r="AQ10" s="41"/>
      <c r="AR10" s="42" t="s">
        <v>946</v>
      </c>
      <c r="AS10" s="43">
        <f>AI27*AP108/100</f>
        <v>1479.3237055472441</v>
      </c>
    </row>
    <row r="11" spans="1:67" x14ac:dyDescent="0.4">
      <c r="A11" s="1"/>
      <c r="B11" s="1"/>
      <c r="D11" s="31">
        <v>5</v>
      </c>
      <c r="E11" s="32">
        <f>'10'!AP11</f>
        <v>69.09988197750279</v>
      </c>
      <c r="F11" s="33">
        <f>E11*'Enter Information'!D222</f>
        <v>35.592697636294055</v>
      </c>
      <c r="G11" s="33">
        <f>E11*'Enter Information'!E222</f>
        <v>33.507184341208735</v>
      </c>
      <c r="H11" s="34">
        <f t="shared" si="6"/>
        <v>35.79421298892963</v>
      </c>
      <c r="I11" s="34">
        <f t="shared" si="1"/>
        <v>33.857987167145041</v>
      </c>
      <c r="J11" s="35">
        <v>0</v>
      </c>
      <c r="K11" s="35">
        <v>0</v>
      </c>
      <c r="L11" s="35">
        <f>(F11+H11)/2*'Enter Information'!C431</f>
        <v>3.2124109781350662E-3</v>
      </c>
      <c r="M11" s="35">
        <f>(G11+I11)/2*'Enter Information'!D431</f>
        <v>2.0209551452506132E-3</v>
      </c>
      <c r="N11" s="36">
        <f>'Enter Information'!O$595/5</f>
        <v>73.2</v>
      </c>
      <c r="O11" s="36">
        <f>'Enter Information'!P$595/5</f>
        <v>267</v>
      </c>
      <c r="P11" s="36">
        <f>'Enter Information'!Q$595/5</f>
        <v>1379</v>
      </c>
      <c r="Q11" s="37">
        <f t="shared" si="0"/>
        <v>0</v>
      </c>
      <c r="R11" s="287">
        <f>(H11-L11+Q11*'Enter Information'!D222)*'Enter Information'!C$775</f>
        <v>35.629332622941419</v>
      </c>
      <c r="S11" s="287">
        <f>(I11-M11+Q11*'Enter Information'!E222)*'Enter Information'!C$775</f>
        <v>33.703038807512641</v>
      </c>
      <c r="T11" s="38">
        <f t="shared" si="2"/>
        <v>69.33237143045406</v>
      </c>
      <c r="V11" s="30" t="s">
        <v>651</v>
      </c>
      <c r="W11" s="38">
        <f>SUM(R31:R35)</f>
        <v>219.8212870385052</v>
      </c>
      <c r="X11" s="38">
        <f>SUM(S31:S35)</f>
        <v>224.70810619788688</v>
      </c>
      <c r="Y11" s="38">
        <f>SUM(T31:T35)*Z12</f>
        <v>449.85390295088223</v>
      </c>
      <c r="Z11" s="619">
        <f>'Enter Information'!U16</f>
        <v>0.99131338337309216</v>
      </c>
      <c r="AA11"/>
      <c r="AB11"/>
      <c r="AD11" s="39" t="s">
        <v>781</v>
      </c>
      <c r="AE11" s="38">
        <f>$Y11*'Enter Information'!$E739*'Enter Information'!P696</f>
        <v>105.42361241633469</v>
      </c>
      <c r="AF11" s="38">
        <f>$Y11*'Enter Information'!$E739*'Enter Information'!Q696</f>
        <v>160.48921626021266</v>
      </c>
      <c r="AG11" s="38">
        <f>$Y11*'Enter Information'!$E739*'Enter Information'!R696</f>
        <v>42.832486554057994</v>
      </c>
      <c r="AH11" s="38">
        <f>$Y11*'Enter Information'!$E739*'Enter Information'!S696</f>
        <v>13.293983829858558</v>
      </c>
      <c r="AI11" s="38">
        <f>$Y11*'Enter Information'!$E739*'Enter Information'!T696</f>
        <v>125.41431628018684</v>
      </c>
      <c r="AJ11" s="38">
        <f t="shared" si="3"/>
        <v>447.45361534065074</v>
      </c>
      <c r="AK11" s="87">
        <v>6</v>
      </c>
      <c r="AL11" s="40">
        <f t="shared" si="4"/>
        <v>69.33237143045406</v>
      </c>
      <c r="AM11" s="86">
        <f>T11*'Enter Information'!E$735*((Y$26/AJ$25)/('1'!Z$26/'1'!AK$25))+T11*(1-'Enter Information'!E$735)</f>
        <v>69.580594018387757</v>
      </c>
      <c r="AN11" s="40">
        <f t="shared" si="5"/>
        <v>69.33237143045406</v>
      </c>
      <c r="AO11" s="86">
        <f>T11*'Enter Information'!E$735*Y$26/AJ$25+T11*(1-'Enter Information'!E$735)</f>
        <v>89.879723153344074</v>
      </c>
      <c r="AP11" s="86">
        <f>INDEX($AL$6:$AO$106,'1'!AL11,'Enter Information'!$B$86)</f>
        <v>69.580594018387757</v>
      </c>
      <c r="AQ11" s="41"/>
      <c r="AR11" s="42" t="s">
        <v>951</v>
      </c>
      <c r="AS11" s="43">
        <f>SUM(AS6:AS10)</f>
        <v>3337.5549385252061</v>
      </c>
    </row>
    <row r="12" spans="1:67" ht="12.75" customHeight="1" x14ac:dyDescent="0.4">
      <c r="A12" s="1"/>
      <c r="B12" s="1"/>
      <c r="D12" s="31">
        <v>6</v>
      </c>
      <c r="E12" s="32">
        <f>'10'!AP12</f>
        <v>68.904716271565917</v>
      </c>
      <c r="F12" s="33">
        <f>E12*'Enter Information'!D223</f>
        <v>35.151564710264587</v>
      </c>
      <c r="G12" s="33">
        <f>E12*'Enter Information'!E223</f>
        <v>33.75315156130133</v>
      </c>
      <c r="H12" s="34">
        <f t="shared" si="6"/>
        <v>35.592697636294055</v>
      </c>
      <c r="I12" s="34">
        <f t="shared" si="1"/>
        <v>33.507184341208735</v>
      </c>
      <c r="J12" s="35">
        <v>0</v>
      </c>
      <c r="K12" s="35">
        <v>0</v>
      </c>
      <c r="L12" s="35">
        <f>(F12+H12)/2*'Enter Information'!C432</f>
        <v>2.8297704938623461E-3</v>
      </c>
      <c r="M12" s="35">
        <f>(G12+I12)/2*'Enter Information'!D432</f>
        <v>2.017810077075302E-3</v>
      </c>
      <c r="N12" s="36">
        <f>'Enter Information'!O$595/5</f>
        <v>73.2</v>
      </c>
      <c r="O12" s="36">
        <f>'Enter Information'!P$595/5</f>
        <v>267</v>
      </c>
      <c r="P12" s="36">
        <f>'Enter Information'!Q$595/5</f>
        <v>1379</v>
      </c>
      <c r="Q12" s="37">
        <f t="shared" si="0"/>
        <v>0</v>
      </c>
      <c r="R12" s="287">
        <f>(H12-L12+Q12*'Enter Information'!D223)*'Enter Information'!C$775</f>
        <v>35.42910842728125</v>
      </c>
      <c r="S12" s="287">
        <f>(I12-M12+Q12*'Enter Information'!E223)*'Enter Information'!C$775</f>
        <v>33.353823688855911</v>
      </c>
      <c r="T12" s="38">
        <f t="shared" si="2"/>
        <v>68.782932116137161</v>
      </c>
      <c r="V12" s="30" t="s">
        <v>652</v>
      </c>
      <c r="W12" s="38">
        <f>SUM(R36:R40)</f>
        <v>130.63268972870043</v>
      </c>
      <c r="X12" s="38">
        <f>SUM(S36:S40)</f>
        <v>136.2893771915306</v>
      </c>
      <c r="Y12" s="38">
        <f>SUM(T36:T40)*Z13</f>
        <v>270.53242605642725</v>
      </c>
      <c r="Z12" s="619">
        <f>'Enter Information'!U17</f>
        <v>1.0119778574724274</v>
      </c>
      <c r="AA12"/>
      <c r="AB12"/>
      <c r="AD12" s="39" t="s">
        <v>782</v>
      </c>
      <c r="AE12" s="38">
        <f>$Y12*'Enter Information'!$E740*'Enter Information'!P697</f>
        <v>50.861467137483096</v>
      </c>
      <c r="AF12" s="38">
        <f>$Y12*'Enter Information'!$E740*'Enter Information'!Q697</f>
        <v>129.60725734806988</v>
      </c>
      <c r="AG12" s="38">
        <f>$Y12*'Enter Information'!$E740*'Enter Information'!R697</f>
        <v>20.97578478238993</v>
      </c>
      <c r="AH12" s="38">
        <f>$Y12*'Enter Information'!$E740*'Enter Information'!S697</f>
        <v>4.4260830274767731</v>
      </c>
      <c r="AI12" s="38">
        <f>$Y12*'Enter Information'!$E740*'Enter Information'!T697</f>
        <v>62.234576134173416</v>
      </c>
      <c r="AJ12" s="38">
        <f t="shared" si="3"/>
        <v>268.10516842959311</v>
      </c>
      <c r="AK12" s="87">
        <v>7</v>
      </c>
      <c r="AL12" s="40">
        <f t="shared" si="4"/>
        <v>68.782932116137161</v>
      </c>
      <c r="AM12" s="86">
        <f>T12*'Enter Information'!E$735*((Y$26/AJ$25)/('1'!Z$26/'1'!AK$25))+T12*(1-'Enter Information'!E$735)</f>
        <v>69.029187610695885</v>
      </c>
      <c r="AN12" s="40">
        <f t="shared" si="5"/>
        <v>68.782932116137161</v>
      </c>
      <c r="AO12" s="86">
        <f>T12*'Enter Information'!E$735*Y$26/AJ$25+T12*(1-'Enter Information'!E$735)</f>
        <v>89.167451923592438</v>
      </c>
      <c r="AP12" s="86">
        <f>INDEX($AL$6:$AO$106,'1'!AL12,'Enter Information'!$B$86)</f>
        <v>69.029187610695885</v>
      </c>
      <c r="AQ12" s="41"/>
      <c r="AR12"/>
      <c r="AS12"/>
    </row>
    <row r="13" spans="1:67" x14ac:dyDescent="0.4">
      <c r="A13" s="1"/>
      <c r="B13" s="1"/>
      <c r="D13" s="31">
        <v>7</v>
      </c>
      <c r="E13" s="32">
        <f>'10'!AP13</f>
        <v>69.121086551594487</v>
      </c>
      <c r="F13" s="33">
        <f>E13*'Enter Information'!D224</f>
        <v>35.425624714595735</v>
      </c>
      <c r="G13" s="33">
        <f>E13*'Enter Information'!E224</f>
        <v>33.695461836998753</v>
      </c>
      <c r="H13" s="34">
        <f>F12</f>
        <v>35.151564710264587</v>
      </c>
      <c r="I13" s="34">
        <f t="shared" si="1"/>
        <v>33.75315156130133</v>
      </c>
      <c r="J13" s="35">
        <v>0</v>
      </c>
      <c r="K13" s="35">
        <v>0</v>
      </c>
      <c r="L13" s="35">
        <f>(F13+H13)/2*'Enter Information'!C433</f>
        <v>2.8230875769944129E-3</v>
      </c>
      <c r="M13" s="35">
        <f>(G13+I13)/2*'Enter Information'!D433</f>
        <v>2.0234584019490024E-3</v>
      </c>
      <c r="N13" s="36">
        <f>'Enter Information'!O$595/5</f>
        <v>73.2</v>
      </c>
      <c r="O13" s="36">
        <f>'Enter Information'!P$595/5</f>
        <v>267</v>
      </c>
      <c r="P13" s="36">
        <f>'Enter Information'!Q$595/5</f>
        <v>1379</v>
      </c>
      <c r="Q13" s="37">
        <f t="shared" si="0"/>
        <v>0</v>
      </c>
      <c r="R13" s="287">
        <f>(H13-L13+Q13*'Enter Information'!D224)*'Enter Information'!C$775</f>
        <v>34.989974751475337</v>
      </c>
      <c r="S13" s="287">
        <f>(I13-M13+Q13*'Enter Information'!E224)*'Enter Information'!C$775</f>
        <v>33.598674252166852</v>
      </c>
      <c r="T13" s="38">
        <f>SUM(R13:S13)</f>
        <v>68.588649003642189</v>
      </c>
      <c r="V13" s="30" t="s">
        <v>653</v>
      </c>
      <c r="W13" s="38">
        <f>SUM(R41:R45)</f>
        <v>123.74959970488891</v>
      </c>
      <c r="X13" s="38">
        <f>SUM(S41:S45)</f>
        <v>126.88888135121701</v>
      </c>
      <c r="Y13" s="38">
        <f>SUM(T41:T45)*Z14</f>
        <v>251.37144354216846</v>
      </c>
      <c r="Z13" s="619">
        <f>'Enter Information'!U18</f>
        <v>1.0135258923245007</v>
      </c>
      <c r="AA13"/>
      <c r="AB13"/>
      <c r="AD13" s="39" t="s">
        <v>783</v>
      </c>
      <c r="AE13" s="38">
        <f>$Y13*'Enter Information'!$E741*'Enter Information'!P698</f>
        <v>25.338613337334159</v>
      </c>
      <c r="AF13" s="38">
        <f>$Y13*'Enter Information'!$E741*'Enter Information'!Q698</f>
        <v>145.31976289109332</v>
      </c>
      <c r="AG13" s="38">
        <f>$Y13*'Enter Information'!$E741*'Enter Information'!R698</f>
        <v>25.068334795069262</v>
      </c>
      <c r="AH13" s="38">
        <f>$Y13*'Enter Information'!$E741*'Enter Information'!S698</f>
        <v>2.7478318463597935</v>
      </c>
      <c r="AI13" s="38">
        <f>$Y13*'Enter Information'!$E741*'Enter Information'!T698</f>
        <v>49.911437471584442</v>
      </c>
      <c r="AJ13" s="38">
        <f t="shared" si="3"/>
        <v>248.38598034144096</v>
      </c>
      <c r="AK13" s="87">
        <v>8</v>
      </c>
      <c r="AL13" s="40">
        <f t="shared" si="4"/>
        <v>68.588649003642189</v>
      </c>
      <c r="AM13" s="86">
        <f>T13*'Enter Information'!E$735*((Y$26/AJ$25)/('1'!Z$26/'1'!AK$25))+T13*(1-'Enter Information'!E$735)</f>
        <v>68.83420892907526</v>
      </c>
      <c r="AN13" s="40">
        <f t="shared" si="5"/>
        <v>68.588649003642189</v>
      </c>
      <c r="AO13" s="86">
        <f>T13*'Enter Information'!E$735*Y$26/AJ$25+T13*(1-'Enter Information'!E$735)</f>
        <v>88.915591039504051</v>
      </c>
      <c r="AP13" s="86">
        <f>INDEX($AL$6:$AO$106,'1'!AL13,'Enter Information'!$B$86)</f>
        <v>68.83420892907526</v>
      </c>
      <c r="AQ13" s="41"/>
      <c r="AR13"/>
      <c r="AS13"/>
    </row>
    <row r="14" spans="1:67" ht="12.75" customHeight="1" x14ac:dyDescent="0.4">
      <c r="A14" s="1"/>
      <c r="B14" s="1"/>
      <c r="D14" s="31">
        <v>8</v>
      </c>
      <c r="E14" s="32">
        <f>'10'!AP14</f>
        <v>69.41014106086017</v>
      </c>
      <c r="F14" s="33">
        <f>E14*'Enter Information'!D225</f>
        <v>35.628406487960326</v>
      </c>
      <c r="G14" s="33">
        <f>E14*'Enter Information'!E225</f>
        <v>33.781734572899843</v>
      </c>
      <c r="H14" s="34">
        <f t="shared" si="6"/>
        <v>35.425624714595735</v>
      </c>
      <c r="I14" s="34">
        <f t="shared" si="1"/>
        <v>33.695461836998753</v>
      </c>
      <c r="J14" s="35">
        <v>0</v>
      </c>
      <c r="K14" s="35">
        <v>0</v>
      </c>
      <c r="L14" s="35">
        <f>(F14+H14)/2*'Enter Information'!C434</f>
        <v>2.4868910920894621E-3</v>
      </c>
      <c r="M14" s="35">
        <f>(G14+I14)/2*'Enter Information'!D434</f>
        <v>2.0243158922969577E-3</v>
      </c>
      <c r="N14" s="36">
        <f>'Enter Information'!O$595/5</f>
        <v>73.2</v>
      </c>
      <c r="O14" s="36">
        <f>'Enter Information'!P$595/5</f>
        <v>267</v>
      </c>
      <c r="P14" s="36">
        <f>'Enter Information'!Q$595/5</f>
        <v>1379</v>
      </c>
      <c r="Q14" s="37">
        <f t="shared" si="0"/>
        <v>0</v>
      </c>
      <c r="R14" s="287">
        <f>(H14-L14+Q14*'Enter Information'!D225)*'Enter Information'!C$775</f>
        <v>35.263131504610904</v>
      </c>
      <c r="S14" s="287">
        <f>(I14-M14+Q14*'Enter Information'!E225)*'Enter Information'!C$775</f>
        <v>33.541244258740583</v>
      </c>
      <c r="T14" s="38">
        <f t="shared" si="2"/>
        <v>68.804375763351487</v>
      </c>
      <c r="V14" s="30" t="s">
        <v>654</v>
      </c>
      <c r="W14" s="38">
        <f>SUM(R46:R50)</f>
        <v>151.36460984871036</v>
      </c>
      <c r="X14" s="38">
        <f>SUM(S46:S50)</f>
        <v>158.32929475887744</v>
      </c>
      <c r="Y14" s="38">
        <f>SUM(T46:T50)*Z15</f>
        <v>309.4141628844614</v>
      </c>
      <c r="Z14" s="619">
        <f>'Enter Information'!U19</f>
        <v>1.0029243812960167</v>
      </c>
      <c r="AA14"/>
      <c r="AB14"/>
      <c r="AD14" s="39" t="s">
        <v>784</v>
      </c>
      <c r="AE14" s="38">
        <f>$Y14*'Enter Information'!$E742*'Enter Information'!P699</f>
        <v>21.946080285753226</v>
      </c>
      <c r="AF14" s="38">
        <f>$Y14*'Enter Information'!$E742*'Enter Information'!Q699</f>
        <v>175.78654662928864</v>
      </c>
      <c r="AG14" s="38">
        <f>$Y14*'Enter Information'!$E742*'Enter Information'!R699</f>
        <v>39.129394211619591</v>
      </c>
      <c r="AH14" s="38">
        <f>$Y14*'Enter Information'!$E742*'Enter Information'!S699</f>
        <v>3.3308235327313409</v>
      </c>
      <c r="AI14" s="38">
        <f>$Y14*'Enter Information'!$E742*'Enter Information'!T699</f>
        <v>65.153398635576607</v>
      </c>
      <c r="AJ14" s="38">
        <f t="shared" si="3"/>
        <v>305.34624329496938</v>
      </c>
      <c r="AK14" s="87">
        <v>9</v>
      </c>
      <c r="AL14" s="40">
        <f t="shared" si="4"/>
        <v>68.804375763351487</v>
      </c>
      <c r="AM14" s="86">
        <f>T14*'Enter Information'!E$735*((Y$26/AJ$25)/('1'!Z$26/'1'!AK$25))+T14*(1-'Enter Information'!E$735)</f>
        <v>69.05070803009464</v>
      </c>
      <c r="AN14" s="40">
        <f t="shared" si="5"/>
        <v>68.804375763351487</v>
      </c>
      <c r="AO14" s="86">
        <f>T14*'Enter Information'!E$735*Y$26/AJ$25+T14*(1-'Enter Information'!E$735)</f>
        <v>89.195250613226975</v>
      </c>
      <c r="AP14" s="86">
        <f>INDEX($AL$6:$AO$106,'1'!AL14,'Enter Information'!$B$86)</f>
        <v>69.05070803009464</v>
      </c>
      <c r="AQ14" s="41"/>
      <c r="AR14"/>
      <c r="AS14"/>
    </row>
    <row r="15" spans="1:67" x14ac:dyDescent="0.4">
      <c r="A15" s="1"/>
      <c r="B15" s="1"/>
      <c r="D15" s="31">
        <v>9</v>
      </c>
      <c r="E15" s="32">
        <f>'10'!AP15</f>
        <v>69.910476848743585</v>
      </c>
      <c r="F15" s="33">
        <f>E15*'Enter Information'!D226</f>
        <v>35.906188958086631</v>
      </c>
      <c r="G15" s="33">
        <f>E15*'Enter Information'!E226</f>
        <v>34.004287890656954</v>
      </c>
      <c r="H15" s="34">
        <f t="shared" si="6"/>
        <v>35.628406487960326</v>
      </c>
      <c r="I15" s="34">
        <f t="shared" si="1"/>
        <v>33.781734572899843</v>
      </c>
      <c r="J15" s="35">
        <v>0</v>
      </c>
      <c r="K15" s="35">
        <v>0</v>
      </c>
      <c r="L15" s="35">
        <f>(F15+H15)/2*'Enter Information'!C435</f>
        <v>2.5037108406116429E-3</v>
      </c>
      <c r="M15" s="35">
        <f>(G15+I15)/2*'Enter Information'!D435</f>
        <v>2.033580673906704E-3</v>
      </c>
      <c r="N15" s="36">
        <f>'Enter Information'!O$595/5</f>
        <v>73.2</v>
      </c>
      <c r="O15" s="36">
        <f>'Enter Information'!P$595/5</f>
        <v>267</v>
      </c>
      <c r="P15" s="36">
        <f>'Enter Information'!Q$595/5</f>
        <v>1379</v>
      </c>
      <c r="Q15" s="37">
        <f t="shared" si="0"/>
        <v>0</v>
      </c>
      <c r="R15" s="287">
        <f>(H15-L15+Q15*'Enter Information'!D226)*'Enter Information'!C$775</f>
        <v>35.464980568900899</v>
      </c>
      <c r="S15" s="287">
        <f>(I15-M15+Q15*'Enter Information'!E226)*'Enter Information'!C$775</f>
        <v>33.627118077748008</v>
      </c>
      <c r="T15" s="38">
        <f t="shared" si="2"/>
        <v>69.092098646648907</v>
      </c>
      <c r="V15" s="30" t="s">
        <v>655</v>
      </c>
      <c r="W15" s="38">
        <f>SUM(R51:R55)</f>
        <v>157.56015866731988</v>
      </c>
      <c r="X15" s="38">
        <f>SUM(S51:S55)</f>
        <v>168.9901257393777</v>
      </c>
      <c r="Y15" s="38">
        <f>SUM(T51:T55)*Z16</f>
        <v>325.57628826301362</v>
      </c>
      <c r="Z15" s="619">
        <f>'Enter Information'!U20</f>
        <v>0.9990967154375191</v>
      </c>
      <c r="AA15"/>
      <c r="AB15"/>
      <c r="AD15" s="39" t="s">
        <v>785</v>
      </c>
      <c r="AE15" s="38">
        <f>$Y15*'Enter Information'!$E743*'Enter Information'!P700</f>
        <v>26.542947313378082</v>
      </c>
      <c r="AF15" s="38">
        <f>$Y15*'Enter Information'!$E743*'Enter Information'!Q700</f>
        <v>174.43001964924372</v>
      </c>
      <c r="AG15" s="38">
        <f>$Y15*'Enter Information'!$E743*'Enter Information'!R700</f>
        <v>45.517007306925699</v>
      </c>
      <c r="AH15" s="38">
        <f>$Y15*'Enter Information'!$E743*'Enter Information'!S700</f>
        <v>3.4561129314294381</v>
      </c>
      <c r="AI15" s="38">
        <f>$Y15*'Enter Information'!$E743*'Enter Information'!T700</f>
        <v>70.435581542531949</v>
      </c>
      <c r="AJ15" s="38">
        <f t="shared" si="3"/>
        <v>320.3816687435089</v>
      </c>
      <c r="AK15" s="87">
        <v>10</v>
      </c>
      <c r="AL15" s="40">
        <f t="shared" si="4"/>
        <v>69.092098646648907</v>
      </c>
      <c r="AM15" s="86">
        <f>T15*'Enter Information'!E$735*((Y$26/AJ$25)/('1'!Z$26/'1'!AK$25))+T15*(1-'Enter Information'!E$735)</f>
        <v>69.339461014010666</v>
      </c>
      <c r="AN15" s="40">
        <f t="shared" si="5"/>
        <v>69.092098646648907</v>
      </c>
      <c r="AO15" s="86">
        <f>T15*'Enter Information'!E$735*Y$26/AJ$25+T15*(1-'Enter Information'!E$735)</f>
        <v>89.568243092239385</v>
      </c>
      <c r="AP15" s="86">
        <f>INDEX($AL$6:$AO$106,'1'!AL15,'Enter Information'!$B$86)</f>
        <v>69.339461014010666</v>
      </c>
      <c r="AQ15" s="41"/>
      <c r="AR15"/>
      <c r="AS15"/>
    </row>
    <row r="16" spans="1:67" x14ac:dyDescent="0.4">
      <c r="A16" s="1"/>
      <c r="B16" s="1"/>
      <c r="D16" s="31">
        <v>10</v>
      </c>
      <c r="E16" s="32">
        <f>'10'!AP16</f>
        <v>53.405450132622455</v>
      </c>
      <c r="F16" s="33">
        <f>E16*'Enter Information'!D227</f>
        <v>27.354448790887023</v>
      </c>
      <c r="G16" s="33">
        <f>E16*'Enter Information'!E227</f>
        <v>26.051001341735432</v>
      </c>
      <c r="H16" s="34">
        <f t="shared" si="6"/>
        <v>35.906188958086631</v>
      </c>
      <c r="I16" s="34">
        <f t="shared" si="1"/>
        <v>34.004287890656954</v>
      </c>
      <c r="J16" s="35">
        <v>0</v>
      </c>
      <c r="K16" s="35">
        <v>0</v>
      </c>
      <c r="L16" s="35">
        <f>(F16+H16)/2*'Enter Information'!C436</f>
        <v>2.2141223212140777E-3</v>
      </c>
      <c r="M16" s="35">
        <f>(G16+I16)/2*'Enter Information'!D436</f>
        <v>1.8016586769717714E-3</v>
      </c>
      <c r="N16" s="36">
        <f>'Enter Information'!O$596/5</f>
        <v>76.8</v>
      </c>
      <c r="O16" s="36">
        <f>'Enter Information'!P$596/5</f>
        <v>187.4</v>
      </c>
      <c r="P16" s="36">
        <f>'Enter Information'!Q$596/5</f>
        <v>1355</v>
      </c>
      <c r="Q16" s="37">
        <f t="shared" si="0"/>
        <v>0</v>
      </c>
      <c r="R16" s="287">
        <f>(H16-L16+Q16*'Enter Information'!D227)*'Enter Information'!C$776</f>
        <v>35.849707984676527</v>
      </c>
      <c r="S16" s="287">
        <f>(I16-M16+Q16*'Enter Information'!E227)*'Enter Information'!C$776</f>
        <v>33.951093374630801</v>
      </c>
      <c r="T16" s="38">
        <f t="shared" si="2"/>
        <v>69.800801359307329</v>
      </c>
      <c r="V16" s="30" t="s">
        <v>656</v>
      </c>
      <c r="W16" s="38">
        <f>SUM(R56:R60)</f>
        <v>184.19598099926901</v>
      </c>
      <c r="X16" s="38">
        <f>SUM(S56:S60)</f>
        <v>195.97833728495024</v>
      </c>
      <c r="Y16" s="38">
        <f>SUM(T56:T60)*Z17</f>
        <v>378.60479109078437</v>
      </c>
      <c r="Z16" s="619">
        <f>'Enter Information'!U21</f>
        <v>0.99701731650470415</v>
      </c>
      <c r="AA16"/>
      <c r="AB16"/>
      <c r="AD16" s="39" t="s">
        <v>786</v>
      </c>
      <c r="AE16" s="38">
        <f>$Y16*'Enter Information'!$E744*'Enter Information'!P701</f>
        <v>44.355916944531337</v>
      </c>
      <c r="AF16" s="38">
        <f>$Y16*'Enter Information'!$E744*'Enter Information'!Q701</f>
        <v>186.10199935422932</v>
      </c>
      <c r="AG16" s="38">
        <f>$Y16*'Enter Information'!$E744*'Enter Information'!R701</f>
        <v>48.254877507708471</v>
      </c>
      <c r="AH16" s="38">
        <f>$Y16*'Enter Information'!$E744*'Enter Information'!S701</f>
        <v>4.3601279416174474</v>
      </c>
      <c r="AI16" s="38">
        <f>$Y16*'Enter Information'!$E744*'Enter Information'!T701</f>
        <v>87.87334774644394</v>
      </c>
      <c r="AJ16" s="38">
        <f t="shared" si="3"/>
        <v>370.9462694945305</v>
      </c>
      <c r="AK16" s="87">
        <v>11</v>
      </c>
      <c r="AL16" s="40">
        <f t="shared" si="4"/>
        <v>69.800801359307329</v>
      </c>
      <c r="AM16" s="86">
        <f>T16*'Enter Information'!E$736*((Y$26/AJ$25)/('1'!Z$26/'1'!AK$25))+T16*(1-'Enter Information'!E$736)</f>
        <v>70.049828954888355</v>
      </c>
      <c r="AN16" s="40">
        <f t="shared" si="5"/>
        <v>69.800801359307329</v>
      </c>
      <c r="AO16" s="86">
        <f>T16*'Enter Information'!E$736*Y$26/AJ$25+T16*(1-'Enter Information'!E$736)</f>
        <v>90.414789947951135</v>
      </c>
      <c r="AP16" s="86">
        <f>INDEX($AL$6:$AO$106,'1'!AL16,'Enter Information'!$B$86)</f>
        <v>70.049828954888355</v>
      </c>
      <c r="AQ16" s="41"/>
      <c r="AR16" s="46"/>
      <c r="AS16" s="47"/>
    </row>
    <row r="17" spans="1:43" x14ac:dyDescent="0.4">
      <c r="A17" s="1"/>
      <c r="B17" s="1"/>
      <c r="D17" s="31">
        <v>11</v>
      </c>
      <c r="E17" s="32">
        <f>'10'!AP17</f>
        <v>57.750979750418928</v>
      </c>
      <c r="F17" s="33">
        <f>E17*'Enter Information'!D228</f>
        <v>29.630098627955711</v>
      </c>
      <c r="G17" s="33">
        <f>E17*'Enter Information'!E228</f>
        <v>28.120881122463217</v>
      </c>
      <c r="H17" s="34">
        <f t="shared" si="6"/>
        <v>27.354448790887023</v>
      </c>
      <c r="I17" s="34">
        <f t="shared" si="1"/>
        <v>26.051001341735432</v>
      </c>
      <c r="J17" s="35">
        <v>0</v>
      </c>
      <c r="K17" s="35">
        <v>0</v>
      </c>
      <c r="L17" s="35">
        <f>(F17+H17)/2*'Enter Information'!C437</f>
        <v>1.9944591596594958E-3</v>
      </c>
      <c r="M17" s="35">
        <f>(G17+I17)/2*'Enter Information'!D437</f>
        <v>1.8960158862469524E-3</v>
      </c>
      <c r="N17" s="36">
        <f>'Enter Information'!O$596/5</f>
        <v>76.8</v>
      </c>
      <c r="O17" s="36">
        <f>'Enter Information'!P$596/5</f>
        <v>187.4</v>
      </c>
      <c r="P17" s="36">
        <f>'Enter Information'!Q$596/5</f>
        <v>1355</v>
      </c>
      <c r="Q17" s="37">
        <f t="shared" si="0"/>
        <v>0</v>
      </c>
      <c r="R17" s="287">
        <f>(H17-L17+Q17*'Enter Information'!D228)*'Enter Information'!C$776</f>
        <v>27.311112625887681</v>
      </c>
      <c r="S17" s="287">
        <f>(I17-M17+Q17*'Enter Information'!E228)*'Enter Information'!C$776</f>
        <v>26.009733559180376</v>
      </c>
      <c r="T17" s="38">
        <f t="shared" si="2"/>
        <v>53.320846185068056</v>
      </c>
      <c r="V17" s="30" t="s">
        <v>657</v>
      </c>
      <c r="W17" s="38">
        <f>SUM(R61:R65)</f>
        <v>223.6733025281122</v>
      </c>
      <c r="X17" s="38">
        <f>SUM(S61:S65)</f>
        <v>240.42901766045571</v>
      </c>
      <c r="Y17" s="38">
        <f>SUM(T61:T65)*Z18</f>
        <v>461.65945042140362</v>
      </c>
      <c r="Z17" s="619">
        <f>'Enter Information'!U22</f>
        <v>0.99587155912972125</v>
      </c>
      <c r="AA17"/>
      <c r="AB17"/>
      <c r="AD17" s="39" t="s">
        <v>787</v>
      </c>
      <c r="AE17" s="38">
        <f>$Y17*'Enter Information'!$E745*'Enter Information'!P702</f>
        <v>87.582470232185997</v>
      </c>
      <c r="AF17" s="38">
        <f>$Y17*'Enter Information'!$E745*'Enter Information'!Q702</f>
        <v>191.51436918118463</v>
      </c>
      <c r="AG17" s="38">
        <f>$Y17*'Enter Information'!$E745*'Enter Information'!R702</f>
        <v>52.991074426196569</v>
      </c>
      <c r="AH17" s="38">
        <f>$Y17*'Enter Information'!$E745*'Enter Information'!S702</f>
        <v>5.8353266481228365</v>
      </c>
      <c r="AI17" s="38">
        <f>$Y17*'Enter Information'!$E745*'Enter Information'!T702</f>
        <v>114.23571897631464</v>
      </c>
      <c r="AJ17" s="38">
        <f t="shared" si="3"/>
        <v>452.15895946400462</v>
      </c>
      <c r="AK17" s="87">
        <v>12</v>
      </c>
      <c r="AL17" s="40">
        <f t="shared" si="4"/>
        <v>53.320846185068056</v>
      </c>
      <c r="AM17" s="86">
        <f>T17*'Enter Information'!E$736*((Y$26/AJ$25)/('1'!Z$26/'1'!AK$25))+T17*(1-'Enter Information'!E$736)</f>
        <v>53.511078415375295</v>
      </c>
      <c r="AN17" s="40">
        <f t="shared" si="5"/>
        <v>53.320846185068056</v>
      </c>
      <c r="AO17" s="86">
        <f>T17*'Enter Information'!E$736*Y$26/AJ$25+T17*(1-'Enter Information'!E$736)</f>
        <v>69.06787621037968</v>
      </c>
      <c r="AP17" s="86">
        <f>INDEX($AL$6:$AO$106,'1'!AL17,'Enter Information'!$B$86)</f>
        <v>53.511078415375295</v>
      </c>
      <c r="AQ17" s="41"/>
    </row>
    <row r="18" spans="1:43" x14ac:dyDescent="0.4">
      <c r="A18" s="1"/>
      <c r="B18" s="1"/>
      <c r="D18" s="31">
        <v>12</v>
      </c>
      <c r="E18" s="32">
        <f>'10'!AP18</f>
        <v>62.367385545050375</v>
      </c>
      <c r="F18" s="33">
        <f>E18*'Enter Information'!D229</f>
        <v>32.110814874853574</v>
      </c>
      <c r="G18" s="33">
        <f>E18*'Enter Information'!E229</f>
        <v>30.256570670196801</v>
      </c>
      <c r="H18" s="34">
        <f t="shared" si="6"/>
        <v>29.630098627955711</v>
      </c>
      <c r="I18" s="34">
        <f t="shared" si="1"/>
        <v>28.120881122463217</v>
      </c>
      <c r="J18" s="35">
        <v>0</v>
      </c>
      <c r="K18" s="35">
        <v>0</v>
      </c>
      <c r="L18" s="35">
        <f>(F18+H18)/2*'Enter Information'!C438</f>
        <v>2.7783411076264179E-3</v>
      </c>
      <c r="M18" s="35">
        <f>(G18+I18)/2*'Enter Information'!D438</f>
        <v>2.6269853306697009E-3</v>
      </c>
      <c r="N18" s="36">
        <f>'Enter Information'!O$596/5</f>
        <v>76.8</v>
      </c>
      <c r="O18" s="36">
        <f>'Enter Information'!P$596/5</f>
        <v>187.4</v>
      </c>
      <c r="P18" s="36">
        <f>'Enter Information'!Q$596/5</f>
        <v>1355</v>
      </c>
      <c r="Q18" s="37">
        <f t="shared" si="0"/>
        <v>0</v>
      </c>
      <c r="R18" s="287">
        <f>(H18-L18+Q18*'Enter Information'!D229)*'Enter Information'!C$776</f>
        <v>29.582540248272309</v>
      </c>
      <c r="S18" s="287">
        <f>(I18-M18+Q18*'Enter Information'!E229)*'Enter Information'!C$776</f>
        <v>28.075754967691864</v>
      </c>
      <c r="T18" s="38">
        <f t="shared" si="2"/>
        <v>57.658295215964174</v>
      </c>
      <c r="V18" s="30" t="s">
        <v>658</v>
      </c>
      <c r="W18" s="38">
        <f>SUM(R66:R70)</f>
        <v>251.33408023501659</v>
      </c>
      <c r="X18" s="38">
        <f>SUM(S66:S70)</f>
        <v>272.45078623897439</v>
      </c>
      <c r="Y18" s="38">
        <f>SUM(T66:T70)*Z19</f>
        <v>521.04947357839308</v>
      </c>
      <c r="Z18" s="619">
        <f>'Enter Information'!U23</f>
        <v>0.99473635519388959</v>
      </c>
      <c r="AA18"/>
      <c r="AB18"/>
      <c r="AD18" s="39" t="s">
        <v>788</v>
      </c>
      <c r="AE18" s="38">
        <f>$Y18*'Enter Information'!$E746*'Enter Information'!P703</f>
        <v>159.86646295480227</v>
      </c>
      <c r="AF18" s="38">
        <f>$Y18*'Enter Information'!$E746*'Enter Information'!Q703</f>
        <v>153.49040128315247</v>
      </c>
      <c r="AG18" s="38">
        <f>$Y18*'Enter Information'!$E746*'Enter Information'!R703</f>
        <v>46.558533664859326</v>
      </c>
      <c r="AH18" s="38">
        <f>$Y18*'Enter Information'!$E746*'Enter Information'!S703</f>
        <v>8.8335021075981306</v>
      </c>
      <c r="AI18" s="38">
        <f>$Y18*'Enter Information'!$E746*'Enter Information'!T703</f>
        <v>141.93378950328727</v>
      </c>
      <c r="AJ18" s="38">
        <f t="shared" si="3"/>
        <v>510.68268951369942</v>
      </c>
      <c r="AK18" s="87">
        <v>13</v>
      </c>
      <c r="AL18" s="40">
        <f t="shared" si="4"/>
        <v>57.658295215964174</v>
      </c>
      <c r="AM18" s="86">
        <f>T18*'Enter Information'!E$736*((Y$26/AJ$25)/('1'!Z$26/'1'!AK$25))+T18*(1-'Enter Information'!E$736)</f>
        <v>57.864002118224803</v>
      </c>
      <c r="AN18" s="40">
        <f t="shared" si="5"/>
        <v>57.658295215964174</v>
      </c>
      <c r="AO18" s="86">
        <f>T18*'Enter Information'!E$736*Y$26/AJ$25+T18*(1-'Enter Information'!E$736)</f>
        <v>74.686286535207913</v>
      </c>
      <c r="AP18" s="86">
        <f>INDEX($AL$6:$AO$106,'1'!AL18,'Enter Information'!$B$86)</f>
        <v>57.864002118224803</v>
      </c>
      <c r="AQ18" s="41"/>
    </row>
    <row r="19" spans="1:43" x14ac:dyDescent="0.4">
      <c r="A19" s="1"/>
      <c r="B19" s="1"/>
      <c r="D19" s="31">
        <v>13</v>
      </c>
      <c r="E19" s="32">
        <f>'10'!AP19</f>
        <v>67.273882411715746</v>
      </c>
      <c r="F19" s="33">
        <f>E19*'Enter Information'!D230</f>
        <v>34.503615933367691</v>
      </c>
      <c r="G19" s="33">
        <f>E19*'Enter Information'!E230</f>
        <v>32.770266478348056</v>
      </c>
      <c r="H19" s="34">
        <f t="shared" si="6"/>
        <v>32.110814874853574</v>
      </c>
      <c r="I19" s="34">
        <f t="shared" si="1"/>
        <v>30.256570670196801</v>
      </c>
      <c r="J19" s="35">
        <v>0</v>
      </c>
      <c r="K19" s="35">
        <v>0</v>
      </c>
      <c r="L19" s="35">
        <f>(F19+H19)/2*'Enter Information'!C439</f>
        <v>3.3307215404110636E-3</v>
      </c>
      <c r="M19" s="35">
        <f>(G19+I19)/2*'Enter Information'!D439</f>
        <v>3.1513418574272431E-3</v>
      </c>
      <c r="N19" s="36">
        <f>'Enter Information'!O$596/5</f>
        <v>76.8</v>
      </c>
      <c r="O19" s="36">
        <f>'Enter Information'!P$596/5</f>
        <v>187.4</v>
      </c>
      <c r="P19" s="36">
        <f>'Enter Information'!Q$596/5</f>
        <v>1355</v>
      </c>
      <c r="Q19" s="37">
        <f t="shared" si="0"/>
        <v>0</v>
      </c>
      <c r="R19" s="287">
        <f>(H19-L19+Q19*'Enter Information'!D230)*'Enter Information'!C$776</f>
        <v>32.058955485683555</v>
      </c>
      <c r="S19" s="287">
        <f>(I19-M19+Q19*'Enter Information'!E230)*'Enter Information'!C$776</f>
        <v>30.207692976058585</v>
      </c>
      <c r="T19" s="38">
        <f t="shared" si="2"/>
        <v>62.266648461742136</v>
      </c>
      <c r="V19" s="30" t="s">
        <v>659</v>
      </c>
      <c r="W19" s="38">
        <f>SUM(R71:R75)</f>
        <v>299.72500241479065</v>
      </c>
      <c r="X19" s="38">
        <f>SUM(S71:S75)</f>
        <v>325.87469249669658</v>
      </c>
      <c r="Y19" s="38">
        <f>SUM(T71:T75)*Z20</f>
        <v>624.84796569394632</v>
      </c>
      <c r="Z19" s="619">
        <f>'Enter Information'!U24</f>
        <v>0.99477764045759487</v>
      </c>
      <c r="AA19"/>
      <c r="AB19"/>
      <c r="AD19" s="39" t="s">
        <v>789</v>
      </c>
      <c r="AE19" s="38">
        <f>$Y19*'Enter Information'!$E747*'Enter Information'!P704</f>
        <v>252.00641862291681</v>
      </c>
      <c r="AF19" s="38">
        <f>$Y19*'Enter Information'!$E747*'Enter Information'!Q704</f>
        <v>121.93858965625006</v>
      </c>
      <c r="AG19" s="38">
        <f>$Y19*'Enter Information'!$E747*'Enter Information'!R704</f>
        <v>43.717242513796322</v>
      </c>
      <c r="AH19" s="38">
        <f>$Y19*'Enter Information'!$E747*'Enter Information'!S704</f>
        <v>9.6647622912731528</v>
      </c>
      <c r="AI19" s="38">
        <f>$Y19*'Enter Information'!$E747*'Enter Information'!T704</f>
        <v>182.99820936560195</v>
      </c>
      <c r="AJ19" s="38">
        <f t="shared" si="3"/>
        <v>610.32522244983829</v>
      </c>
      <c r="AK19" s="87">
        <v>14</v>
      </c>
      <c r="AL19" s="40">
        <f t="shared" si="4"/>
        <v>62.266648461742136</v>
      </c>
      <c r="AM19" s="86">
        <f>T19*'Enter Information'!E$736*((Y$26/AJ$25)/('1'!Z$26/'1'!AK$25))+T19*(1-'Enter Information'!E$736)</f>
        <v>62.488796538115892</v>
      </c>
      <c r="AN19" s="40">
        <f t="shared" si="5"/>
        <v>62.266648461742136</v>
      </c>
      <c r="AO19" s="86">
        <f>T19*'Enter Information'!E$736*Y$26/AJ$25+T19*(1-'Enter Information'!E$736)</f>
        <v>80.655606121929452</v>
      </c>
      <c r="AP19" s="86">
        <f>INDEX($AL$6:$AO$106,'1'!AL19,'Enter Information'!$B$86)</f>
        <v>62.488796538115892</v>
      </c>
      <c r="AQ19" s="41"/>
    </row>
    <row r="20" spans="1:43" x14ac:dyDescent="0.4">
      <c r="A20" s="1"/>
      <c r="B20" s="1"/>
      <c r="D20" s="31">
        <v>14</v>
      </c>
      <c r="E20" s="32">
        <f>'10'!AP20</f>
        <v>72.485906618101083</v>
      </c>
      <c r="F20" s="33">
        <f>E20*'Enter Information'!D231</f>
        <v>36.994562739693933</v>
      </c>
      <c r="G20" s="33">
        <f>E20*'Enter Information'!E231</f>
        <v>35.49134387840715</v>
      </c>
      <c r="H20" s="34">
        <f t="shared" si="6"/>
        <v>34.503615933367691</v>
      </c>
      <c r="I20" s="34">
        <f t="shared" si="1"/>
        <v>32.770266478348056</v>
      </c>
      <c r="J20" s="35">
        <f>G20*'Enter Information'!$C$357/1000*'Enter Information'!$D$217</f>
        <v>0.90984703391698918</v>
      </c>
      <c r="K20" s="35">
        <f>G20*'Enter Information'!$C$357/1000*'Enter Information'!$E$217</f>
        <v>0.8633119564113686</v>
      </c>
      <c r="L20" s="35">
        <f>(F20+H20)/2*'Enter Information'!C440</f>
        <v>4.6473816137490055E-3</v>
      </c>
      <c r="M20" s="35">
        <f>(G20+I20)/2*'Enter Information'!D440</f>
        <v>4.4370046731890874E-3</v>
      </c>
      <c r="N20" s="36">
        <f>'Enter Information'!O$596/5</f>
        <v>76.8</v>
      </c>
      <c r="O20" s="36">
        <f>'Enter Information'!P$596/5</f>
        <v>187.4</v>
      </c>
      <c r="P20" s="36">
        <f>'Enter Information'!Q$596/5</f>
        <v>1355</v>
      </c>
      <c r="Q20" s="37">
        <f t="shared" si="0"/>
        <v>0</v>
      </c>
      <c r="R20" s="287">
        <f>(H20-L20+Q20*'Enter Information'!D231)*'Enter Information'!C$776</f>
        <v>34.44682528912962</v>
      </c>
      <c r="S20" s="287">
        <f>(I20-M20+Q20*'Enter Information'!E231)*'Enter Information'!C$776</f>
        <v>32.716305753892158</v>
      </c>
      <c r="T20" s="38">
        <f t="shared" si="2"/>
        <v>67.163131043021778</v>
      </c>
      <c r="V20" s="30" t="s">
        <v>660</v>
      </c>
      <c r="W20" s="38">
        <f>SUM(R76:R80)</f>
        <v>278.10444898651502</v>
      </c>
      <c r="X20" s="38">
        <f>SUM(S76:S80)</f>
        <v>303.22329738166542</v>
      </c>
      <c r="Y20" s="38">
        <f>SUM(T76:T80)*Z21</f>
        <v>583.39989146104119</v>
      </c>
      <c r="Z20" s="619">
        <f>'Enter Information'!U25</f>
        <v>0.9987983862146107</v>
      </c>
      <c r="AA20"/>
      <c r="AB20"/>
      <c r="AD20" s="39" t="s">
        <v>790</v>
      </c>
      <c r="AE20" s="38">
        <f>$Y20*'Enter Information'!$E748*'Enter Information'!P705</f>
        <v>247.88797027248697</v>
      </c>
      <c r="AF20" s="38">
        <f>$Y20*'Enter Information'!$E748*'Enter Information'!Q705</f>
        <v>88.781021952216705</v>
      </c>
      <c r="AG20" s="38">
        <f>$Y20*'Enter Information'!$E748*'Enter Information'!R705</f>
        <v>38.657419152625721</v>
      </c>
      <c r="AH20" s="38">
        <f>$Y20*'Enter Information'!$E748*'Enter Information'!S705</f>
        <v>7.644122431310171</v>
      </c>
      <c r="AI20" s="38">
        <f>$Y20*'Enter Information'!$E748*'Enter Information'!T705</f>
        <v>178.43565789658311</v>
      </c>
      <c r="AJ20" s="38">
        <f t="shared" si="3"/>
        <v>561.40619170522268</v>
      </c>
      <c r="AK20" s="87">
        <v>15</v>
      </c>
      <c r="AL20" s="40">
        <f t="shared" si="4"/>
        <v>67.163131043021778</v>
      </c>
      <c r="AM20" s="86">
        <f>T20*'Enter Information'!E$736*((Y$26/AJ$25)/('1'!Z$26/'1'!AK$25))+T20*(1-'Enter Information'!E$736)</f>
        <v>67.402748249552701</v>
      </c>
      <c r="AN20" s="40">
        <f t="shared" si="5"/>
        <v>67.163131043021778</v>
      </c>
      <c r="AO20" s="86">
        <f>T20*'Enter Information'!E$736*Y$26/AJ$25+T20*(1-'Enter Information'!E$736)</f>
        <v>86.998147116427191</v>
      </c>
      <c r="AP20" s="86">
        <f>INDEX($AL$6:$AO$106,'1'!AL20,'Enter Information'!$B$86)</f>
        <v>67.402748249552701</v>
      </c>
      <c r="AQ20" s="41"/>
    </row>
    <row r="21" spans="1:43" x14ac:dyDescent="0.4">
      <c r="A21" s="1"/>
      <c r="B21" s="1"/>
      <c r="D21" s="31">
        <v>15</v>
      </c>
      <c r="E21" s="32">
        <f>'10'!AP21</f>
        <v>75.36948912726659</v>
      </c>
      <c r="F21" s="33">
        <f>E21*'Enter Information'!D232</f>
        <v>38.718155130407986</v>
      </c>
      <c r="G21" s="33">
        <f>E21*'Enter Information'!E232</f>
        <v>36.651333996858604</v>
      </c>
      <c r="H21" s="34">
        <f t="shared" si="6"/>
        <v>36.994562739693933</v>
      </c>
      <c r="I21" s="34">
        <f t="shared" si="1"/>
        <v>35.49134387840715</v>
      </c>
      <c r="J21" s="35">
        <f>G21*'Enter Information'!$C$357/1000*'Enter Information'!$D$217</f>
        <v>0.93958424455240219</v>
      </c>
      <c r="K21" s="35">
        <f>G21*'Enter Information'!$C$357/1000*'Enter Information'!$E$217</f>
        <v>0.89152822632802986</v>
      </c>
      <c r="L21" s="35">
        <f>(F21+H21)/2*'Enter Information'!C441</f>
        <v>6.8141446083091741E-3</v>
      </c>
      <c r="M21" s="35">
        <f>(G21+I21)/2*'Enter Information'!D441</f>
        <v>5.7714142300212606E-3</v>
      </c>
      <c r="N21" s="36">
        <f>'Enter Information'!O$597/5</f>
        <v>88.4</v>
      </c>
      <c r="O21" s="36">
        <f>'Enter Information'!P$597/5</f>
        <v>206.6</v>
      </c>
      <c r="P21" s="36">
        <f>'Enter Information'!Q$597/5</f>
        <v>1506.2</v>
      </c>
      <c r="Q21" s="37">
        <f t="shared" si="0"/>
        <v>0</v>
      </c>
      <c r="R21" s="287">
        <f>(H21-L21+Q21*'Enter Information'!D232)*'Enter Information'!C$777</f>
        <v>37.066572126234227</v>
      </c>
      <c r="S21" s="287">
        <f>(I21-M21+Q21*'Enter Information'!E232)*'Enter Information'!C$777</f>
        <v>35.561194750817947</v>
      </c>
      <c r="T21" s="38">
        <f t="shared" si="2"/>
        <v>72.627766877052181</v>
      </c>
      <c r="V21" s="30" t="s">
        <v>661</v>
      </c>
      <c r="W21" s="38">
        <f>SUM(R81:R85)</f>
        <v>261.99129716087009</v>
      </c>
      <c r="X21" s="38">
        <f>SUM(S81:S85)</f>
        <v>303.79850578863091</v>
      </c>
      <c r="Y21" s="38">
        <f>SUM(T81:T85)*Z22</f>
        <v>568.33067367979982</v>
      </c>
      <c r="Z21" s="619">
        <f>'Enter Information'!U26</f>
        <v>1.0035645040268701</v>
      </c>
      <c r="AA21"/>
      <c r="AB21"/>
      <c r="AD21" s="39" t="s">
        <v>791</v>
      </c>
      <c r="AE21" s="38">
        <f>$Y21*'Enter Information'!$E749*'Enter Information'!P706</f>
        <v>229.47623889183416</v>
      </c>
      <c r="AF21" s="38">
        <f>$Y21*'Enter Information'!$E749*'Enter Information'!Q706</f>
        <v>73.618495243772685</v>
      </c>
      <c r="AG21" s="38">
        <f>$Y21*'Enter Information'!$E749*'Enter Information'!R706</f>
        <v>36.672410270132119</v>
      </c>
      <c r="AH21" s="38">
        <f>$Y21*'Enter Information'!$E749*'Enter Information'!S706</f>
        <v>5.4734940701689725</v>
      </c>
      <c r="AI21" s="38">
        <f>$Y21*'Enter Information'!$E749*'Enter Information'!T706</f>
        <v>188.56187071732111</v>
      </c>
      <c r="AJ21" s="38">
        <f t="shared" si="3"/>
        <v>533.80250919322896</v>
      </c>
      <c r="AK21" s="87">
        <v>16</v>
      </c>
      <c r="AL21" s="40">
        <f t="shared" si="4"/>
        <v>72.627766877052181</v>
      </c>
      <c r="AM21" s="86">
        <f>T21*'Enter Information'!E$737*((Y$26/AJ$25)/('1'!Z$26/'1'!AK$25))+T21*(1-'Enter Information'!E$737)</f>
        <v>72.885686219175781</v>
      </c>
      <c r="AN21" s="40">
        <f t="shared" si="5"/>
        <v>72.627766877052181</v>
      </c>
      <c r="AO21" s="86">
        <f>T21*'Enter Information'!E$737*Y$26/AJ$25+T21*(1-'Enter Information'!E$737)</f>
        <v>93.977795828347382</v>
      </c>
      <c r="AP21" s="86">
        <f>INDEX($AL$6:$AO$106,'1'!AL21,'Enter Information'!$B$86)</f>
        <v>72.885686219175781</v>
      </c>
      <c r="AQ21" s="41"/>
    </row>
    <row r="22" spans="1:43" x14ac:dyDescent="0.4">
      <c r="A22" s="1"/>
      <c r="B22" s="1"/>
      <c r="D22" s="31">
        <v>16</v>
      </c>
      <c r="E22" s="32">
        <f>'10'!AP22</f>
        <v>78.195745059831594</v>
      </c>
      <c r="F22" s="33">
        <f>E22*'Enter Information'!D233</f>
        <v>39.424360205782655</v>
      </c>
      <c r="G22" s="33">
        <f>E22*'Enter Information'!E233</f>
        <v>38.771384854048939</v>
      </c>
      <c r="H22" s="34">
        <f t="shared" si="6"/>
        <v>38.718155130407986</v>
      </c>
      <c r="I22" s="34">
        <f t="shared" si="1"/>
        <v>36.651333996858604</v>
      </c>
      <c r="J22" s="35">
        <f>G22*'Enter Information'!$C$357/1000*'Enter Information'!$D$217</f>
        <v>0.99393332726891637</v>
      </c>
      <c r="K22" s="35">
        <f>G22*'Enter Information'!$C$357/1000*'Enter Information'!$E$217</f>
        <v>0.94309756840431325</v>
      </c>
      <c r="L22" s="35">
        <f>(F22+H22)/2*'Enter Information'!C442</f>
        <v>9.7678144170238301E-3</v>
      </c>
      <c r="M22" s="35">
        <f>(G22+I22)/2*'Enter Information'!D442</f>
        <v>6.7880446965816795E-3</v>
      </c>
      <c r="N22" s="36">
        <f>'Enter Information'!O$597/5</f>
        <v>88.4</v>
      </c>
      <c r="O22" s="36">
        <f>'Enter Information'!P$597/5</f>
        <v>206.6</v>
      </c>
      <c r="P22" s="36">
        <f>'Enter Information'!Q$597/5</f>
        <v>1506.2</v>
      </c>
      <c r="Q22" s="37">
        <f t="shared" si="0"/>
        <v>0</v>
      </c>
      <c r="R22" s="287">
        <f>(H22-L22+Q22*'Enter Information'!D233)*'Enter Information'!C$777</f>
        <v>38.790877651012856</v>
      </c>
      <c r="S22" s="287">
        <f>(I22-M22+Q22*'Enter Information'!E233)*'Enter Information'!C$777</f>
        <v>36.722638093992742</v>
      </c>
      <c r="T22" s="38">
        <f t="shared" si="2"/>
        <v>75.513515745005606</v>
      </c>
      <c r="V22" s="30" t="s">
        <v>662</v>
      </c>
      <c r="W22" s="38">
        <f>SUM(R86:R90)</f>
        <v>171.88945823840197</v>
      </c>
      <c r="X22" s="38">
        <f>SUM(S86:S90)</f>
        <v>219.66086107544825</v>
      </c>
      <c r="Y22" s="38">
        <f>SUM(T86:T90)*Z23</f>
        <v>383.91518892124742</v>
      </c>
      <c r="Z22" s="619">
        <f>'Enter Information'!U27</f>
        <v>1.0044908386772846</v>
      </c>
      <c r="AA22"/>
      <c r="AB22"/>
      <c r="AD22" s="39" t="s">
        <v>792</v>
      </c>
      <c r="AE22" s="38">
        <f>$Y22*'Enter Information'!$E750*'Enter Information'!P707</f>
        <v>122.37199183073771</v>
      </c>
      <c r="AF22" s="38">
        <f>$Y22*'Enter Information'!$E750*'Enter Information'!Q707</f>
        <v>36.405384038616127</v>
      </c>
      <c r="AG22" s="38">
        <f>$Y22*'Enter Information'!$E750*'Enter Information'!R707</f>
        <v>30.16770141517723</v>
      </c>
      <c r="AH22" s="38">
        <f>$Y22*'Enter Information'!$E750*'Enter Information'!S707</f>
        <v>3.0621351060518243</v>
      </c>
      <c r="AI22" s="38">
        <f>$Y22*'Enter Information'!$E750*'Enter Information'!T707</f>
        <v>149.25073331719261</v>
      </c>
      <c r="AJ22" s="38">
        <f t="shared" si="3"/>
        <v>341.25794570777549</v>
      </c>
      <c r="AK22" s="87">
        <v>17</v>
      </c>
      <c r="AL22" s="40">
        <f t="shared" si="4"/>
        <v>75.513515745005606</v>
      </c>
      <c r="AM22" s="86">
        <f>T22*'Enter Information'!E$737*((Y$26/AJ$25)/('1'!Z$26/'1'!AK$25))+T22*(1-'Enter Information'!E$737)</f>
        <v>75.781683102200574</v>
      </c>
      <c r="AN22" s="40">
        <f t="shared" si="5"/>
        <v>75.513515745005606</v>
      </c>
      <c r="AO22" s="86">
        <f>T22*'Enter Information'!E$737*Y$26/AJ$25+T22*(1-'Enter Information'!E$737)</f>
        <v>97.711854158730929</v>
      </c>
      <c r="AP22" s="86">
        <f>INDEX($AL$6:$AO$106,'1'!AL22,'Enter Information'!$B$86)</f>
        <v>75.781683102200574</v>
      </c>
      <c r="AQ22" s="41"/>
    </row>
    <row r="23" spans="1:43" x14ac:dyDescent="0.4">
      <c r="A23" s="1"/>
      <c r="B23" s="1"/>
      <c r="D23" s="31">
        <v>17</v>
      </c>
      <c r="E23" s="32">
        <f>'10'!AP23</f>
        <v>81.051820180514952</v>
      </c>
      <c r="F23" s="33">
        <f>E23*'Enter Information'!D234</f>
        <v>41.222384213613502</v>
      </c>
      <c r="G23" s="33">
        <f>E23*'Enter Information'!E234</f>
        <v>39.82943596690145</v>
      </c>
      <c r="H23" s="34">
        <f t="shared" si="6"/>
        <v>39.424360205782655</v>
      </c>
      <c r="I23" s="34">
        <f t="shared" si="1"/>
        <v>38.771384854048939</v>
      </c>
      <c r="J23" s="35">
        <f>G23*'Enter Information'!$C$357/1000*'Enter Information'!$D$217</f>
        <v>1.02105725557266</v>
      </c>
      <c r="K23" s="35">
        <f>G23*'Enter Information'!$C$357/1000*'Enter Information'!$E$217</f>
        <v>0.96883421504551459</v>
      </c>
      <c r="L23" s="35">
        <f>(F23+H23)/2*'Enter Information'!C443</f>
        <v>1.3306712829200366E-2</v>
      </c>
      <c r="M23" s="35">
        <f>(G23+I23)/2*'Enter Information'!D443</f>
        <v>7.86008208209504E-3</v>
      </c>
      <c r="N23" s="36">
        <f>'Enter Information'!O$597/5</f>
        <v>88.4</v>
      </c>
      <c r="O23" s="36">
        <f>'Enter Information'!P$597/5</f>
        <v>206.6</v>
      </c>
      <c r="P23" s="36">
        <f>'Enter Information'!Q$597/5</f>
        <v>1506.2</v>
      </c>
      <c r="Q23" s="37">
        <f t="shared" si="0"/>
        <v>0</v>
      </c>
      <c r="R23" s="287">
        <f>(H23-L23+Q23*'Enter Information'!D234)*'Enter Information'!C$777</f>
        <v>39.495041259730208</v>
      </c>
      <c r="S23" s="287">
        <f>(I23-M23+Q23*'Enter Information'!E234)*'Enter Information'!C$777</f>
        <v>38.846132608841209</v>
      </c>
      <c r="T23" s="38">
        <f t="shared" si="2"/>
        <v>78.341173868571417</v>
      </c>
      <c r="V23" s="30" t="s">
        <v>663</v>
      </c>
      <c r="W23" s="38">
        <f>SUM(R91:R106)</f>
        <v>120.48609717849172</v>
      </c>
      <c r="X23" s="38">
        <f>SUM(S91:S106)</f>
        <v>198.4530189742878</v>
      </c>
      <c r="Y23" s="38">
        <f>SUM(T91:T106)</f>
        <v>318.93911615277955</v>
      </c>
      <c r="Z23" s="619">
        <f>'Enter Information'!U28</f>
        <v>0.98050025752505432</v>
      </c>
      <c r="AA23"/>
      <c r="AB23"/>
      <c r="AD23" s="39" t="s">
        <v>793</v>
      </c>
      <c r="AE23" s="38">
        <f>$Y23*'Enter Information'!$E751*'Enter Information'!P708</f>
        <v>47.229509005160359</v>
      </c>
      <c r="AF23" s="38">
        <f>$Y23*'Enter Information'!$E751*'Enter Information'!Q708</f>
        <v>21.391287357856726</v>
      </c>
      <c r="AG23" s="38">
        <f>$Y23*'Enter Information'!$E751*'Enter Information'!R708</f>
        <v>24.84149499622071</v>
      </c>
      <c r="AH23" s="38">
        <f>$Y23*'Enter Information'!$E751*'Enter Information'!S708</f>
        <v>1.6867681787557274</v>
      </c>
      <c r="AI23" s="38">
        <f>$Y23*'Enter Information'!$E751*'Enter Information'!T708</f>
        <v>135.55482454727846</v>
      </c>
      <c r="AJ23" s="38">
        <f>SUM(AE23:AI23)</f>
        <v>230.70388408527199</v>
      </c>
      <c r="AK23" s="87">
        <v>18</v>
      </c>
      <c r="AL23" s="40">
        <f t="shared" si="4"/>
        <v>78.341173868571417</v>
      </c>
      <c r="AM23" s="86">
        <f>T23*'Enter Information'!E$737*((Y$26/AJ$25)/('1'!Z$26/'1'!AK$25))+T23*(1-'Enter Information'!E$737)</f>
        <v>78.619382946093765</v>
      </c>
      <c r="AN23" s="40">
        <f t="shared" si="5"/>
        <v>78.341173868571417</v>
      </c>
      <c r="AO23" s="86">
        <f>T23*'Enter Information'!E$737*Y$26/AJ$25+T23*(1-'Enter Information'!E$737)</f>
        <v>101.37074509308512</v>
      </c>
      <c r="AP23" s="86">
        <f>INDEX($AL$6:$AO$106,'1'!AL23,'Enter Information'!$B$86)</f>
        <v>78.619382946093765</v>
      </c>
      <c r="AQ23" s="41"/>
    </row>
    <row r="24" spans="1:43" x14ac:dyDescent="0.4">
      <c r="A24" s="1"/>
      <c r="B24" s="1"/>
      <c r="D24" s="31">
        <v>18</v>
      </c>
      <c r="E24" s="32">
        <f>'10'!AP24</f>
        <v>83.774647806152402</v>
      </c>
      <c r="F24" s="33">
        <f>E24*'Enter Information'!D235</f>
        <v>42.831827574569509</v>
      </c>
      <c r="G24" s="33">
        <f>E24*'Enter Information'!E235</f>
        <v>40.942820231582893</v>
      </c>
      <c r="H24" s="34">
        <f t="shared" si="6"/>
        <v>41.222384213613502</v>
      </c>
      <c r="I24" s="34">
        <f t="shared" si="1"/>
        <v>39.82943596690145</v>
      </c>
      <c r="J24" s="35">
        <f>G24*'Enter Information'!$C$357/1000*'Enter Information'!$D$217</f>
        <v>1.0495996904351101</v>
      </c>
      <c r="K24" s="35">
        <f>G24*'Enter Information'!$C$357/1000*'Enter Information'!$E$217</f>
        <v>0.99591681724487957</v>
      </c>
      <c r="L24" s="35">
        <f>(F24+H24)/2*'Enter Information'!C444</f>
        <v>1.6390571298695686E-2</v>
      </c>
      <c r="M24" s="35">
        <f>(G24+I24)/2*'Enter Information'!D444</f>
        <v>8.4810869008408556E-3</v>
      </c>
      <c r="N24" s="36">
        <f>'Enter Information'!O$597/5</f>
        <v>88.4</v>
      </c>
      <c r="O24" s="36">
        <f>'Enter Information'!P$597/5</f>
        <v>206.6</v>
      </c>
      <c r="P24" s="36">
        <f>'Enter Information'!Q$597/5</f>
        <v>1506.2</v>
      </c>
      <c r="Q24" s="37">
        <f t="shared" si="0"/>
        <v>0</v>
      </c>
      <c r="R24" s="287">
        <f>(H24-L24+Q24*'Enter Information'!D235)*'Enter Information'!C$777</f>
        <v>41.29380655460993</v>
      </c>
      <c r="S24" s="287">
        <f>(I24-M24+Q24*'Enter Information'!E235)*'Enter Information'!C$777</f>
        <v>39.905816175877582</v>
      </c>
      <c r="T24" s="38">
        <f t="shared" si="2"/>
        <v>81.199622730487505</v>
      </c>
      <c r="V24" s="30" t="s">
        <v>664</v>
      </c>
      <c r="W24" s="48">
        <f>SUM(W6:W23)</f>
        <v>3557.9462322034869</v>
      </c>
      <c r="X24" s="48">
        <f>SUM(X6:X23)</f>
        <v>3817.4446101617168</v>
      </c>
      <c r="Y24" s="48">
        <f>SUM(Y6:Y23)</f>
        <v>7370.217540465037</v>
      </c>
      <c r="Z24" s="49"/>
      <c r="AA24" s="50"/>
      <c r="AB24" s="51"/>
      <c r="AD24" s="52" t="s">
        <v>664</v>
      </c>
      <c r="AE24" s="38">
        <f t="shared" ref="AE24:AJ24" si="7">SUM(AE6:AE23)</f>
        <v>1474.1382546632447</v>
      </c>
      <c r="AF24" s="38">
        <f t="shared" si="7"/>
        <v>2891.4375751345428</v>
      </c>
      <c r="AG24" s="38">
        <f t="shared" si="7"/>
        <v>844.33006061974197</v>
      </c>
      <c r="AH24" s="38">
        <f t="shared" si="7"/>
        <v>99.901242186943477</v>
      </c>
      <c r="AI24" s="38">
        <f t="shared" si="7"/>
        <v>1804.293416295897</v>
      </c>
      <c r="AJ24" s="38">
        <f t="shared" si="7"/>
        <v>7114.1005489003701</v>
      </c>
      <c r="AK24" s="87">
        <v>19</v>
      </c>
      <c r="AL24" s="40">
        <f t="shared" si="4"/>
        <v>81.199622730487505</v>
      </c>
      <c r="AM24" s="86">
        <f>T24*'Enter Information'!E$737*((Y$26/AJ$25)/('1'!Z$26/'1'!AK$25))+T24*(1-'Enter Information'!E$737)</f>
        <v>81.487982873940425</v>
      </c>
      <c r="AN24" s="40">
        <f t="shared" si="5"/>
        <v>81.199622730487505</v>
      </c>
      <c r="AO24" s="86">
        <f>T24*'Enter Information'!E$737*Y$26/AJ$25+T24*(1-'Enter Information'!E$737)</f>
        <v>105.06947816835195</v>
      </c>
      <c r="AP24" s="86">
        <f>INDEX($AL$6:$AO$106,'1'!AL24,'Enter Information'!$B$86)</f>
        <v>81.487982873940425</v>
      </c>
      <c r="AQ24" s="41"/>
    </row>
    <row r="25" spans="1:43" ht="12.75" customHeight="1" x14ac:dyDescent="0.4">
      <c r="A25" s="1"/>
      <c r="B25" s="1"/>
      <c r="D25" s="31">
        <v>19</v>
      </c>
      <c r="E25" s="32">
        <f>'10'!AP25</f>
        <v>86.525351018593156</v>
      </c>
      <c r="F25" s="33">
        <f>E25*'Enter Information'!D236</f>
        <v>43.849931724148298</v>
      </c>
      <c r="G25" s="33">
        <f>E25*'Enter Information'!E236</f>
        <v>42.675419294444858</v>
      </c>
      <c r="H25" s="34">
        <f t="shared" si="6"/>
        <v>42.831827574569509</v>
      </c>
      <c r="I25" s="34">
        <f t="shared" si="1"/>
        <v>40.942820231582893</v>
      </c>
      <c r="J25" s="35">
        <f>G25*'Enter Information'!$C$357/1000*'Enter Information'!$D$217</f>
        <v>1.0940161578338383</v>
      </c>
      <c r="K25" s="35">
        <f>G25*'Enter Information'!$C$357/1000*'Enter Information'!$E$217</f>
        <v>1.0380615579951979</v>
      </c>
      <c r="L25" s="35">
        <f>(F25+H25)/2*'Enter Information'!C445</f>
        <v>1.9069987045717919E-2</v>
      </c>
      <c r="M25" s="35">
        <f>(G25+I25)/2*'Enter Information'!D445</f>
        <v>9.1980063478630525E-3</v>
      </c>
      <c r="N25" s="36">
        <f>'Enter Information'!O$597/5</f>
        <v>88.4</v>
      </c>
      <c r="O25" s="36">
        <f>'Enter Information'!P$597/5</f>
        <v>206.6</v>
      </c>
      <c r="P25" s="36">
        <f>'Enter Information'!Q$597/5</f>
        <v>1506.2</v>
      </c>
      <c r="Q25" s="37">
        <f t="shared" si="0"/>
        <v>0</v>
      </c>
      <c r="R25" s="287">
        <f>(H25-L25+Q25*'Enter Information'!D236)*'Enter Information'!C$777</f>
        <v>42.90399462842079</v>
      </c>
      <c r="S25" s="287">
        <f>(I25-M25+Q25*'Enter Information'!E236)*'Enter Information'!C$777</f>
        <v>41.020854694607998</v>
      </c>
      <c r="T25" s="38">
        <f t="shared" si="2"/>
        <v>83.924849323028781</v>
      </c>
      <c r="V25" s="53" t="s">
        <v>823</v>
      </c>
      <c r="W25" s="54"/>
      <c r="X25" s="54"/>
      <c r="Y25" s="55"/>
      <c r="AD25" s="100" t="s">
        <v>950</v>
      </c>
      <c r="AE25" s="38">
        <f>AE24/AE26</f>
        <v>542.45464276848361</v>
      </c>
      <c r="AF25" s="38">
        <f>AF24/AF26</f>
        <v>628.04977922970659</v>
      </c>
      <c r="AG25" s="38">
        <f>AG24/AG26</f>
        <v>227.49959147629619</v>
      </c>
      <c r="AH25" s="38">
        <f>AH24/AH26</f>
        <v>35.197140076277179</v>
      </c>
      <c r="AI25" s="38">
        <f>AI24/AI26</f>
        <v>1140.9605024599457</v>
      </c>
      <c r="AJ25" s="38">
        <f>SUM(AE25:AI25)</f>
        <v>2574.1616560107095</v>
      </c>
      <c r="AK25" s="87">
        <v>20</v>
      </c>
      <c r="AL25" s="40">
        <f t="shared" si="4"/>
        <v>83.924849323028781</v>
      </c>
      <c r="AM25" s="86">
        <f>T25*'Enter Information'!E$737*((Y$26/AJ$25)/('1'!Z$26/'1'!AK$25))+T25*(1-'Enter Information'!E$737)</f>
        <v>84.222887426855664</v>
      </c>
      <c r="AN25" s="40">
        <f t="shared" si="5"/>
        <v>83.924849323028781</v>
      </c>
      <c r="AO25" s="86">
        <f>T25*'Enter Information'!E$737*Y$26/AJ$25+T25*(1-'Enter Information'!E$737)</f>
        <v>108.59582627614087</v>
      </c>
      <c r="AP25" s="86">
        <f>INDEX($AL$6:$AO$106,'1'!AL25,'Enter Information'!$B$86)</f>
        <v>84.222887426855664</v>
      </c>
      <c r="AQ25" s="41"/>
    </row>
    <row r="26" spans="1:43" ht="12.75" customHeight="1" x14ac:dyDescent="0.4">
      <c r="A26" s="752" t="s">
        <v>824</v>
      </c>
      <c r="B26" s="752"/>
      <c r="D26" s="31">
        <v>20</v>
      </c>
      <c r="E26" s="32">
        <f>'10'!AP26</f>
        <v>91.740778767673589</v>
      </c>
      <c r="F26" s="33">
        <f>E26*'Enter Information'!D237</f>
        <v>46.346874584211498</v>
      </c>
      <c r="G26" s="33">
        <f>E26*'Enter Information'!E237</f>
        <v>45.393904183462091</v>
      </c>
      <c r="H26" s="34">
        <f t="shared" si="6"/>
        <v>43.849931724148298</v>
      </c>
      <c r="I26" s="34">
        <f t="shared" si="1"/>
        <v>42.675419294444858</v>
      </c>
      <c r="J26" s="35">
        <f>G26*'Enter Information'!$C$357/1000*'Enter Information'!$D$217</f>
        <v>1.1637065426638504</v>
      </c>
      <c r="K26" s="35">
        <f>G26*'Enter Information'!$C$357/1000*'Enter Information'!$E$217</f>
        <v>1.1041875552539284</v>
      </c>
      <c r="L26" s="35">
        <f>(F26+H26)/2*'Enter Information'!C446</f>
        <v>2.1647233514006353E-2</v>
      </c>
      <c r="M26" s="35">
        <f>(G26+I26)/2*'Enter Information'!D446</f>
        <v>9.6876255825697651E-3</v>
      </c>
      <c r="N26" s="36">
        <f>'Enter Information'!O$598/5</f>
        <v>99.4</v>
      </c>
      <c r="O26" s="36">
        <f>'Enter Information'!P$598/5</f>
        <v>374.6</v>
      </c>
      <c r="P26" s="36">
        <f>'Enter Information'!Q$598/5</f>
        <v>1808.6</v>
      </c>
      <c r="Q26" s="37">
        <f t="shared" si="0"/>
        <v>0</v>
      </c>
      <c r="R26" s="287">
        <f>(H26-L26+Q26*'Enter Information'!D237)*'Enter Information'!C$778</f>
        <v>44.133766538979692</v>
      </c>
      <c r="S26" s="287">
        <f>(I26-M26+Q26*'Enter Information'!E237)*'Enter Information'!C$778</f>
        <v>42.963110753073181</v>
      </c>
      <c r="T26" s="38">
        <f t="shared" si="2"/>
        <v>87.096877292052881</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87.096877292052881</v>
      </c>
      <c r="AM26" s="86">
        <f>T26*'Enter Information'!E$738*((Y$26/AJ$25)/('1'!Z$26/'1'!AK$25))+T26*(1-'Enter Information'!E$738)</f>
        <v>87.407173951837109</v>
      </c>
      <c r="AN26" s="40">
        <f t="shared" si="5"/>
        <v>87.096877292052881</v>
      </c>
      <c r="AO26" s="86">
        <f>T26*'Enter Information'!E$738*Y$26/AJ$25+T26*(1-'Enter Information'!E$738)</f>
        <v>112.78259211800327</v>
      </c>
      <c r="AP26" s="86">
        <f>INDEX($AL$6:$AO$106,'1'!AL26,'Enter Information'!$B$86)</f>
        <v>87.407173951837109</v>
      </c>
    </row>
    <row r="27" spans="1:43" x14ac:dyDescent="0.4">
      <c r="A27" s="753" t="s">
        <v>828</v>
      </c>
      <c r="B27" s="753"/>
      <c r="D27" s="31">
        <v>21</v>
      </c>
      <c r="E27" s="32">
        <f>'10'!AP27</f>
        <v>94.802992132554209</v>
      </c>
      <c r="F27" s="33">
        <f>E27*'Enter Information'!D238</f>
        <v>48.212331120840858</v>
      </c>
      <c r="G27" s="33">
        <f>E27*'Enter Information'!E238</f>
        <v>46.590661011713351</v>
      </c>
      <c r="H27" s="34">
        <f t="shared" si="6"/>
        <v>46.346874584211498</v>
      </c>
      <c r="I27" s="34">
        <f t="shared" si="1"/>
        <v>45.393904183462091</v>
      </c>
      <c r="J27" s="35">
        <f>G27*'Enter Information'!$C$357/1000*'Enter Information'!$D$217</f>
        <v>1.194386295288455</v>
      </c>
      <c r="K27" s="35">
        <f>G27*'Enter Information'!$C$357/1000*'Enter Information'!$E$217</f>
        <v>1.1332981598646159</v>
      </c>
      <c r="L27" s="35">
        <f>(F27+H27)/2*'Enter Information'!C447</f>
        <v>2.3639801426263093E-2</v>
      </c>
      <c r="M27" s="35">
        <f>(G27+I27)/2*'Enter Information'!D447</f>
        <v>1.0118302171469298E-2</v>
      </c>
      <c r="N27" s="36">
        <f>'Enter Information'!O$598/5</f>
        <v>99.4</v>
      </c>
      <c r="O27" s="36">
        <f>'Enter Information'!P$598/5</f>
        <v>374.6</v>
      </c>
      <c r="P27" s="36">
        <f>'Enter Information'!Q$598/5</f>
        <v>1808.6</v>
      </c>
      <c r="Q27" s="37">
        <f t="shared" si="0"/>
        <v>0</v>
      </c>
      <c r="R27" s="287">
        <f>(H27-L27+Q27*'Enter Information'!D238)*'Enter Information'!C$778</f>
        <v>46.646106572358796</v>
      </c>
      <c r="S27" s="287">
        <f>(I27-M27+Q27*'Enter Information'!E238)*'Enter Information'!C$778</f>
        <v>45.700109735482279</v>
      </c>
      <c r="T27" s="38">
        <f t="shared" si="2"/>
        <v>92.346216307841075</v>
      </c>
      <c r="AD27" s="64" t="s">
        <v>829</v>
      </c>
      <c r="AE27" s="65">
        <f t="shared" ref="AE27:AJ27" si="8">AE25/$AJ25*100</f>
        <v>21.073060485608707</v>
      </c>
      <c r="AF27" s="65">
        <f t="shared" si="8"/>
        <v>24.398226030723443</v>
      </c>
      <c r="AG27" s="65">
        <f t="shared" si="8"/>
        <v>8.8378129223190367</v>
      </c>
      <c r="AH27" s="65">
        <f t="shared" si="8"/>
        <v>1.3673243867218394</v>
      </c>
      <c r="AI27" s="65">
        <f t="shared" si="8"/>
        <v>44.323576174626957</v>
      </c>
      <c r="AJ27" s="66">
        <f t="shared" si="8"/>
        <v>100</v>
      </c>
      <c r="AK27" s="87">
        <v>22</v>
      </c>
      <c r="AL27" s="40">
        <f t="shared" si="4"/>
        <v>92.346216307841075</v>
      </c>
      <c r="AM27" s="86">
        <f>T27*'Enter Information'!E$738*((Y$26/AJ$25)/('1'!Z$26/'1'!AK$25))+T27*(1-'Enter Information'!E$738)</f>
        <v>92.675214583725875</v>
      </c>
      <c r="AN27" s="40">
        <f t="shared" si="5"/>
        <v>92.346216307841075</v>
      </c>
      <c r="AO27" s="86">
        <f>T27*'Enter Information'!E$738*Y$26/AJ$25+T27*(1-'Enter Information'!E$738)</f>
        <v>119.58001218074048</v>
      </c>
      <c r="AP27" s="86">
        <f>INDEX($AL$6:$AO$106,'1'!AL27,'Enter Information'!$B$86)</f>
        <v>92.675214583725875</v>
      </c>
    </row>
    <row r="28" spans="1:43" x14ac:dyDescent="0.4">
      <c r="A28" s="93">
        <f>A2</f>
        <v>2028</v>
      </c>
      <c r="B28" s="200">
        <f>'10'!AP108</f>
        <v>3337.554938525207</v>
      </c>
      <c r="D28" s="31">
        <v>22</v>
      </c>
      <c r="E28" s="32">
        <f>'10'!AP28</f>
        <v>97.91573675478655</v>
      </c>
      <c r="F28" s="33">
        <f>E28*'Enter Information'!D239</f>
        <v>49.664386187889207</v>
      </c>
      <c r="G28" s="33">
        <f>E28*'Enter Information'!E239</f>
        <v>48.251350566897344</v>
      </c>
      <c r="H28" s="34">
        <f t="shared" si="6"/>
        <v>48.212331120840858</v>
      </c>
      <c r="I28" s="34">
        <f t="shared" si="1"/>
        <v>46.590661011713351</v>
      </c>
      <c r="J28" s="35">
        <f>G28*'Enter Information'!$C$357/1000*'Enter Information'!$D$217</f>
        <v>1.2369593089003841</v>
      </c>
      <c r="K28" s="35">
        <f>G28*'Enter Information'!$C$357/1000*'Enter Information'!$E$217</f>
        <v>1.1736937321988066</v>
      </c>
      <c r="L28" s="35">
        <f>(F28+H28)/2*'Enter Information'!C448</f>
        <v>2.5447946500269814E-2</v>
      </c>
      <c r="M28" s="35">
        <f>(G28+I28)/2*'Enter Information'!D448</f>
        <v>1.0432621273647177E-2</v>
      </c>
      <c r="N28" s="36">
        <f>'Enter Information'!O$598/5</f>
        <v>99.4</v>
      </c>
      <c r="O28" s="36">
        <f>'Enter Information'!P$598/5</f>
        <v>374.6</v>
      </c>
      <c r="P28" s="36">
        <f>'Enter Information'!Q$598/5</f>
        <v>1808.6</v>
      </c>
      <c r="Q28" s="37">
        <f t="shared" si="0"/>
        <v>0</v>
      </c>
      <c r="R28" s="287">
        <f>(H28-L28+Q28*'Enter Information'!D239)*'Enter Information'!C$778</f>
        <v>48.522744546661102</v>
      </c>
      <c r="S28" s="287">
        <f>(I28-M28+Q28*'Enter Information'!E239)*'Enter Information'!C$778</f>
        <v>46.904891419040545</v>
      </c>
      <c r="T28" s="38">
        <f t="shared" si="2"/>
        <v>95.427635965701654</v>
      </c>
      <c r="AD28" s="64" t="s">
        <v>830</v>
      </c>
      <c r="AE28" s="65">
        <f t="shared" ref="AE28:AJ28" si="9">AE24/$AJ24*100</f>
        <v>20.721358160886592</v>
      </c>
      <c r="AF28" s="65">
        <f t="shared" si="9"/>
        <v>40.643754684933064</v>
      </c>
      <c r="AG28" s="65">
        <f t="shared" si="9"/>
        <v>11.868402123586101</v>
      </c>
      <c r="AH28" s="65">
        <f t="shared" si="9"/>
        <v>1.4042708772563703</v>
      </c>
      <c r="AI28" s="65">
        <f t="shared" si="9"/>
        <v>25.362214153337874</v>
      </c>
      <c r="AJ28" s="66">
        <f t="shared" si="9"/>
        <v>100</v>
      </c>
      <c r="AK28" s="87">
        <v>23</v>
      </c>
      <c r="AL28" s="40">
        <f t="shared" si="4"/>
        <v>95.427635965701654</v>
      </c>
      <c r="AM28" s="86">
        <f>T28*'Enter Information'!E$738*((Y$26/AJ$25)/('1'!Z$26/'1'!AK$25))+T28*(1-'Enter Information'!E$738)</f>
        <v>95.767612295644824</v>
      </c>
      <c r="AN28" s="40">
        <f t="shared" si="5"/>
        <v>95.427635965701654</v>
      </c>
      <c r="AO28" s="86">
        <f>T28*'Enter Information'!E$738*Y$26/AJ$25+T28*(1-'Enter Information'!E$738)</f>
        <v>123.57017241635431</v>
      </c>
      <c r="AP28" s="86">
        <f>INDEX($AL$6:$AO$106,'1'!AL28,'Enter Information'!$B$86)</f>
        <v>95.767612295644824</v>
      </c>
    </row>
    <row r="29" spans="1:43" x14ac:dyDescent="0.4">
      <c r="D29" s="31">
        <v>23</v>
      </c>
      <c r="E29" s="32">
        <f>'10'!AP29</f>
        <v>96.806092047251951</v>
      </c>
      <c r="F29" s="33">
        <f>E29*'Enter Information'!D240</f>
        <v>48.616936354942922</v>
      </c>
      <c r="G29" s="33">
        <f>E29*'Enter Information'!E240</f>
        <v>48.189155692309029</v>
      </c>
      <c r="H29" s="34">
        <f t="shared" si="6"/>
        <v>49.664386187889207</v>
      </c>
      <c r="I29" s="34">
        <f t="shared" si="1"/>
        <v>48.251350566897344</v>
      </c>
      <c r="J29" s="35">
        <f>G29*'Enter Information'!$C$357/1000*'Enter Information'!$D$217</f>
        <v>1.235364896968199</v>
      </c>
      <c r="K29" s="35">
        <f>G29*'Enter Information'!$C$357/1000*'Enter Information'!$E$217</f>
        <v>1.1721808681313437</v>
      </c>
      <c r="L29" s="35">
        <f>(F29+H29)/2*'Enter Information'!C449</f>
        <v>2.6535957086564674E-2</v>
      </c>
      <c r="M29" s="35">
        <f>(G29+I29)/2*'Enter Information'!D449</f>
        <v>1.0608455688512701E-2</v>
      </c>
      <c r="N29" s="36">
        <f>'Enter Information'!O$598/5</f>
        <v>99.4</v>
      </c>
      <c r="O29" s="36">
        <f>'Enter Information'!P$598/5</f>
        <v>374.6</v>
      </c>
      <c r="P29" s="36">
        <f>'Enter Information'!Q$598/5</f>
        <v>1808.6</v>
      </c>
      <c r="Q29" s="37">
        <f t="shared" si="0"/>
        <v>0</v>
      </c>
      <c r="R29" s="287">
        <f>(H29-L29+Q29*'Enter Information'!D240)*'Enter Information'!C$778</f>
        <v>49.983824807270686</v>
      </c>
      <c r="S29" s="287">
        <f>(I29-M29+Q29*'Enter Information'!E240)*'Enter Information'!C$778</f>
        <v>48.576978878974259</v>
      </c>
      <c r="T29" s="38">
        <f t="shared" si="2"/>
        <v>98.560803686244952</v>
      </c>
      <c r="AK29" s="87">
        <v>24</v>
      </c>
      <c r="AL29" s="40">
        <f t="shared" si="4"/>
        <v>98.560803686244952</v>
      </c>
      <c r="AM29" s="86">
        <f>T29*'Enter Information'!E$738*((Y$26/AJ$25)/('1'!Z$26/'1'!AK$25))+T29*(1-'Enter Information'!E$738)</f>
        <v>98.911942431058264</v>
      </c>
      <c r="AN29" s="40">
        <f t="shared" si="5"/>
        <v>98.560803686244952</v>
      </c>
      <c r="AO29" s="86">
        <f>T29*'Enter Information'!E$738*Y$26/AJ$25+T29*(1-'Enter Information'!E$738)</f>
        <v>127.62734172081079</v>
      </c>
      <c r="AP29" s="86">
        <f>INDEX($AL$6:$AO$106,'1'!AL29,'Enter Information'!$B$86)</f>
        <v>98.911942431058264</v>
      </c>
    </row>
    <row r="30" spans="1:43" x14ac:dyDescent="0.4">
      <c r="D30" s="31">
        <v>24</v>
      </c>
      <c r="E30" s="32">
        <f>'10'!AP30</f>
        <v>95.67283250367673</v>
      </c>
      <c r="F30" s="33">
        <f>E30*'Enter Information'!D241</f>
        <v>48.064794294906271</v>
      </c>
      <c r="G30" s="33">
        <f>E30*'Enter Information'!E241</f>
        <v>47.608038208770459</v>
      </c>
      <c r="H30" s="34">
        <f t="shared" si="6"/>
        <v>48.616936354942922</v>
      </c>
      <c r="I30" s="34">
        <f t="shared" si="1"/>
        <v>48.189155692309029</v>
      </c>
      <c r="J30" s="35">
        <f>G30*'Enter Information'!$C$357/1000*'Enter Information'!$D$217</f>
        <v>1.2204675174672623</v>
      </c>
      <c r="K30" s="35">
        <f>G30*'Enter Information'!$C$357/1000*'Enter Information'!$E$217</f>
        <v>1.1580454306754586</v>
      </c>
      <c r="L30" s="35">
        <f>(F30+H30)/2*'Enter Information'!C450</f>
        <v>2.707088458195777E-2</v>
      </c>
      <c r="M30" s="35">
        <f>(G30+I30)/2*'Enter Information'!D450</f>
        <v>1.0537691329118743E-2</v>
      </c>
      <c r="N30" s="36">
        <f>'Enter Information'!O$598/5</f>
        <v>99.4</v>
      </c>
      <c r="O30" s="36">
        <f>'Enter Information'!P$598/5</f>
        <v>374.6</v>
      </c>
      <c r="P30" s="36">
        <f>'Enter Information'!Q$598/5</f>
        <v>1808.6</v>
      </c>
      <c r="Q30" s="37">
        <f t="shared" si="0"/>
        <v>0</v>
      </c>
      <c r="R30" s="287">
        <f>(H30-L30+Q30*'Enter Information'!D241)*'Enter Information'!C$778</f>
        <v>48.928535619220781</v>
      </c>
      <c r="S30" s="287">
        <f>(I30-M30+Q30*'Enter Information'!E241)*'Enter Information'!C$778</f>
        <v>48.514421765248514</v>
      </c>
      <c r="T30" s="38">
        <f t="shared" si="2"/>
        <v>97.442957384469295</v>
      </c>
      <c r="AK30" s="87">
        <v>25</v>
      </c>
      <c r="AL30" s="40">
        <f t="shared" si="4"/>
        <v>97.442957384469295</v>
      </c>
      <c r="AM30" s="86">
        <f>T30*'Enter Information'!E$738*((Y$26/AJ$25)/('1'!Z$26/'1'!AK$25))+T30*(1-'Enter Information'!E$738)</f>
        <v>97.790113621707391</v>
      </c>
      <c r="AN30" s="40">
        <f t="shared" si="5"/>
        <v>97.442957384469295</v>
      </c>
      <c r="AO30" s="86">
        <f>T30*'Enter Information'!E$738*Y$26/AJ$25+T30*(1-'Enter Information'!E$738)</f>
        <v>126.1798316903302</v>
      </c>
      <c r="AP30" s="86">
        <f>INDEX($AL$6:$AO$106,'1'!AL30,'Enter Information'!$B$86)</f>
        <v>97.790113621707391</v>
      </c>
    </row>
    <row r="31" spans="1:43" x14ac:dyDescent="0.4">
      <c r="D31" s="31">
        <v>25</v>
      </c>
      <c r="E31" s="32">
        <f>'10'!AP31</f>
        <v>94.027089064227212</v>
      </c>
      <c r="F31" s="33">
        <f>E31*'Enter Information'!D242</f>
        <v>46.732102472310984</v>
      </c>
      <c r="G31" s="33">
        <f>E31*'Enter Information'!E242</f>
        <v>47.294986591916221</v>
      </c>
      <c r="H31" s="34">
        <f t="shared" si="6"/>
        <v>48.064794294906271</v>
      </c>
      <c r="I31" s="34">
        <f t="shared" si="1"/>
        <v>47.608038208770459</v>
      </c>
      <c r="J31" s="35">
        <f>G31*'Enter Information'!$C$358/1000*'Enter Information'!$D$217</f>
        <v>3.7887420598700303</v>
      </c>
      <c r="K31" s="35">
        <f>G31*'Enter Information'!$C$358/1000*'Enter Information'!$E$217</f>
        <v>3.594962887292168</v>
      </c>
      <c r="L31" s="35">
        <f>(F31+H31)/2*'Enter Information'!C451</f>
        <v>2.7017115578656915E-2</v>
      </c>
      <c r="M31" s="35">
        <f>(G31+I31)/2*'Enter Information'!D451</f>
        <v>1.0913847852078969E-2</v>
      </c>
      <c r="N31" s="36">
        <f>'Enter Information'!O$599/5</f>
        <v>123</v>
      </c>
      <c r="O31" s="36">
        <f>'Enter Information'!P$599/5</f>
        <v>516.79999999999995</v>
      </c>
      <c r="P31" s="36">
        <f>'Enter Information'!Q$599/5</f>
        <v>1793.2</v>
      </c>
      <c r="Q31" s="37">
        <f t="shared" si="0"/>
        <v>0</v>
      </c>
      <c r="R31" s="287">
        <f>(H31-L31+Q31*'Enter Information'!D242)*'Enter Information'!C$779</f>
        <v>47.620491425361969</v>
      </c>
      <c r="S31" s="287">
        <f>(I31-M31+Q31*'Enter Information'!E242)*'Enter Information'!C$779</f>
        <v>47.183666389051822</v>
      </c>
      <c r="T31" s="38">
        <f t="shared" si="2"/>
        <v>94.804157814413799</v>
      </c>
      <c r="AK31" s="87">
        <v>26</v>
      </c>
      <c r="AL31" s="40">
        <f t="shared" si="4"/>
        <v>94.804157814413799</v>
      </c>
      <c r="AM31" s="86">
        <f>T31*'Enter Information'!E$739*((Y$26/AJ$25)/('1'!Z$26/'1'!AK$25))+T31*(1-'Enter Information'!E$739)</f>
        <v>95.141990662467393</v>
      </c>
      <c r="AN31" s="40">
        <f t="shared" si="5"/>
        <v>94.804157814413799</v>
      </c>
      <c r="AO31" s="86">
        <f>T31*'Enter Information'!E$739*Y$26/AJ$25+T31*(1-'Enter Information'!E$739)</f>
        <v>122.76926127372047</v>
      </c>
      <c r="AP31" s="86">
        <f>INDEX($AL$6:$AO$106,'1'!AL31,'Enter Information'!$B$86)</f>
        <v>95.141990662467393</v>
      </c>
    </row>
    <row r="32" spans="1:43" x14ac:dyDescent="0.4">
      <c r="D32" s="31">
        <v>26</v>
      </c>
      <c r="E32" s="32">
        <f>'10'!AP32</f>
        <v>91.08122593921658</v>
      </c>
      <c r="F32" s="33">
        <f>E32*'Enter Information'!D243</f>
        <v>44.95134615132951</v>
      </c>
      <c r="G32" s="33">
        <f>E32*'Enter Information'!E243</f>
        <v>46.12987978788707</v>
      </c>
      <c r="H32" s="34">
        <f t="shared" si="6"/>
        <v>46.732102472310984</v>
      </c>
      <c r="I32" s="34">
        <f t="shared" si="1"/>
        <v>47.294986591916221</v>
      </c>
      <c r="J32" s="35">
        <f>G32*'Enter Information'!$C$358/1000*'Enter Information'!$D$217</f>
        <v>3.6954068150426114</v>
      </c>
      <c r="K32" s="35">
        <f>G32*'Enter Information'!$C$358/1000*'Enter Information'!$E$217</f>
        <v>3.5064013711137854</v>
      </c>
      <c r="L32" s="35">
        <f>(F32+H32)/2*'Enter Information'!C452</f>
        <v>2.658820010085574E-2</v>
      </c>
      <c r="M32" s="35">
        <f>(G32+I32)/2*'Enter Information'!D452</f>
        <v>1.1210983965576396E-2</v>
      </c>
      <c r="N32" s="36">
        <f>'Enter Information'!O$599/5</f>
        <v>123</v>
      </c>
      <c r="O32" s="36">
        <f>'Enter Information'!P$599/5</f>
        <v>516.79999999999995</v>
      </c>
      <c r="P32" s="36">
        <f>'Enter Information'!Q$599/5</f>
        <v>1793.2</v>
      </c>
      <c r="Q32" s="37">
        <f t="shared" si="0"/>
        <v>0</v>
      </c>
      <c r="R32" s="287">
        <f>(H32-L32+Q32*'Enter Information'!D243)*'Enter Information'!C$779</f>
        <v>46.299801375364872</v>
      </c>
      <c r="S32" s="287">
        <f>(I32-M32+Q32*'Enter Information'!E243)*'Enter Information'!C$779</f>
        <v>46.873039576571642</v>
      </c>
      <c r="T32" s="38">
        <f t="shared" si="2"/>
        <v>93.172840951936507</v>
      </c>
      <c r="AK32" s="87">
        <v>27</v>
      </c>
      <c r="AL32" s="40">
        <f t="shared" si="4"/>
        <v>93.172840951936507</v>
      </c>
      <c r="AM32" s="86">
        <f>T32*'Enter Information'!E$739*((Y$26/AJ$25)/('1'!Z$26/'1'!AK$25))+T32*(1-'Enter Information'!E$739)</f>
        <v>93.504860632778517</v>
      </c>
      <c r="AN32" s="40">
        <f t="shared" si="5"/>
        <v>93.172840951936507</v>
      </c>
      <c r="AO32" s="86">
        <f>T32*'Enter Information'!E$739*Y$26/AJ$25+T32*(1-'Enter Information'!E$739)</f>
        <v>120.65674246941069</v>
      </c>
      <c r="AP32" s="86">
        <f>INDEX($AL$6:$AO$106,'1'!AL32,'Enter Information'!$B$86)</f>
        <v>93.504860632778517</v>
      </c>
    </row>
    <row r="33" spans="4:42" x14ac:dyDescent="0.4">
      <c r="D33" s="31">
        <v>27</v>
      </c>
      <c r="E33" s="32">
        <f>'10'!AP33</f>
        <v>88.203066450996047</v>
      </c>
      <c r="F33" s="33">
        <f>E33*'Enter Information'!D244</f>
        <v>43.091159378147509</v>
      </c>
      <c r="G33" s="33">
        <f>E33*'Enter Information'!E244</f>
        <v>45.111907072848545</v>
      </c>
      <c r="H33" s="34">
        <f t="shared" si="6"/>
        <v>44.95134615132951</v>
      </c>
      <c r="I33" s="34">
        <f t="shared" si="1"/>
        <v>46.12987978788707</v>
      </c>
      <c r="J33" s="35">
        <f>G33*'Enter Information'!$C$358/1000*'Enter Information'!$D$217</f>
        <v>3.6138582975529006</v>
      </c>
      <c r="K33" s="35">
        <f>G33*'Enter Information'!$C$358/1000*'Enter Information'!$E$217</f>
        <v>3.4290237377841453</v>
      </c>
      <c r="L33" s="35">
        <f>(F33+H33)/2*'Enter Information'!C453</f>
        <v>2.64127516588431E-2</v>
      </c>
      <c r="M33" s="35">
        <f>(G33+I33)/2*'Enter Information'!D453</f>
        <v>1.0949014423288274E-2</v>
      </c>
      <c r="N33" s="36">
        <f>'Enter Information'!O$599/5</f>
        <v>123</v>
      </c>
      <c r="O33" s="36">
        <f>'Enter Information'!P$599/5</f>
        <v>516.79999999999995</v>
      </c>
      <c r="P33" s="36">
        <f>'Enter Information'!Q$599/5</f>
        <v>1793.2</v>
      </c>
      <c r="Q33" s="37">
        <f t="shared" si="0"/>
        <v>0</v>
      </c>
      <c r="R33" s="287">
        <f>(H33-L33+Q33*'Enter Information'!D244)*'Enter Information'!C$779</f>
        <v>44.53468772623836</v>
      </c>
      <c r="S33" s="287">
        <f>(I33-M33+Q33*'Enter Information'!E244)*'Enter Information'!C$779</f>
        <v>45.718313302591795</v>
      </c>
      <c r="T33" s="38">
        <f t="shared" si="2"/>
        <v>90.253001028830155</v>
      </c>
      <c r="AK33" s="87">
        <v>28</v>
      </c>
      <c r="AL33" s="40">
        <f t="shared" si="4"/>
        <v>90.253001028830155</v>
      </c>
      <c r="AM33" s="86">
        <f>T33*'Enter Information'!E$739*((Y$26/AJ$25)/('1'!Z$26/'1'!AK$25))+T33*(1-'Enter Information'!E$739)</f>
        <v>90.574615914567985</v>
      </c>
      <c r="AN33" s="40">
        <f t="shared" si="5"/>
        <v>90.253001028830155</v>
      </c>
      <c r="AO33" s="86">
        <f>T33*'Enter Information'!E$739*Y$26/AJ$25+T33*(1-'Enter Information'!E$739)</f>
        <v>116.8756151574735</v>
      </c>
      <c r="AP33" s="86">
        <f>INDEX($AL$6:$AO$106,'1'!AL33,'Enter Information'!$B$86)</f>
        <v>90.574615914567985</v>
      </c>
    </row>
    <row r="34" spans="4:42" x14ac:dyDescent="0.4">
      <c r="D34" s="31">
        <v>28</v>
      </c>
      <c r="E34" s="32">
        <f>'10'!AP34</f>
        <v>79.624543383265092</v>
      </c>
      <c r="F34" s="33">
        <f>E34*'Enter Information'!D245</f>
        <v>39.038035493505873</v>
      </c>
      <c r="G34" s="33">
        <f>E34*'Enter Information'!E245</f>
        <v>40.586507889759226</v>
      </c>
      <c r="H34" s="34">
        <f t="shared" si="6"/>
        <v>43.091159378147509</v>
      </c>
      <c r="I34" s="34">
        <f t="shared" si="1"/>
        <v>45.111907072848545</v>
      </c>
      <c r="J34" s="35">
        <f>G34*'Enter Information'!$C$358/1000*'Enter Information'!$D$217</f>
        <v>3.2513342446207751</v>
      </c>
      <c r="K34" s="35">
        <f>G34*'Enter Information'!$C$358/1000*'Enter Information'!$E$217</f>
        <v>3.0850413564429253</v>
      </c>
      <c r="L34" s="35">
        <f>(F34+H34)/2*'Enter Information'!C454</f>
        <v>2.5460050410212549E-2</v>
      </c>
      <c r="M34" s="35">
        <f>(G34+I34)/2*'Enter Information'!D454</f>
        <v>1.0712301870325971E-2</v>
      </c>
      <c r="N34" s="36">
        <f>'Enter Information'!O$599/5</f>
        <v>123</v>
      </c>
      <c r="O34" s="36">
        <f>'Enter Information'!P$599/5</f>
        <v>516.79999999999995</v>
      </c>
      <c r="P34" s="36">
        <f>'Enter Information'!Q$599/5</f>
        <v>1793.2</v>
      </c>
      <c r="Q34" s="37">
        <f t="shared" si="0"/>
        <v>0</v>
      </c>
      <c r="R34" s="287">
        <f>(H34-L34+Q34*'Enter Information'!D245)*'Enter Information'!C$779</f>
        <v>42.691604107907565</v>
      </c>
      <c r="S34" s="287">
        <f>(I34-M34+Q34*'Enter Information'!E245)*'Enter Information'!C$779</f>
        <v>44.709417982587226</v>
      </c>
      <c r="T34" s="38">
        <f t="shared" si="2"/>
        <v>87.401022090494791</v>
      </c>
      <c r="AK34" s="87">
        <v>29</v>
      </c>
      <c r="AL34" s="40">
        <f t="shared" si="4"/>
        <v>87.401022090494791</v>
      </c>
      <c r="AM34" s="86">
        <f>T34*'Enter Information'!E$739*((Y$26/AJ$25)/('1'!Z$26/'1'!AK$25))+T34*(1-'Enter Information'!E$739)</f>
        <v>87.712474002481898</v>
      </c>
      <c r="AN34" s="40">
        <f t="shared" si="5"/>
        <v>87.401022090494791</v>
      </c>
      <c r="AO34" s="86">
        <f>T34*'Enter Information'!E$739*Y$26/AJ$25+T34*(1-'Enter Information'!E$739)</f>
        <v>113.1823663010989</v>
      </c>
      <c r="AP34" s="86">
        <f>INDEX($AL$6:$AO$106,'1'!AL34,'Enter Information'!$B$86)</f>
        <v>87.712474002481898</v>
      </c>
    </row>
    <row r="35" spans="4:42" x14ac:dyDescent="0.4">
      <c r="D35" s="31">
        <v>29</v>
      </c>
      <c r="E35" s="32">
        <f>'10'!AP35</f>
        <v>71.2384574926037</v>
      </c>
      <c r="F35" s="33">
        <f>E35*'Enter Information'!D246</f>
        <v>35.013224484448656</v>
      </c>
      <c r="G35" s="33">
        <f>E35*'Enter Information'!E246</f>
        <v>36.225233008155051</v>
      </c>
      <c r="H35" s="34">
        <f t="shared" si="6"/>
        <v>39.038035493505873</v>
      </c>
      <c r="I35" s="34">
        <f t="shared" si="1"/>
        <v>40.586507889759226</v>
      </c>
      <c r="J35" s="35">
        <f>G35*'Enter Information'!$C$358/1000*'Enter Information'!$D$217</f>
        <v>2.9019579836406586</v>
      </c>
      <c r="K35" s="35">
        <f>G35*'Enter Information'!$C$358/1000*'Enter Information'!$E$217</f>
        <v>2.7535343094924909</v>
      </c>
      <c r="L35" s="35">
        <f>(F35+H35)/2*'Enter Information'!C455</f>
        <v>2.4436915792724993E-2</v>
      </c>
      <c r="M35" s="35">
        <f>(G35+I35)/2*'Enter Information'!D455</f>
        <v>1.0369585021218427E-2</v>
      </c>
      <c r="N35" s="36">
        <f>'Enter Information'!O$599/5</f>
        <v>123</v>
      </c>
      <c r="O35" s="36">
        <f>'Enter Information'!P$599/5</f>
        <v>516.79999999999995</v>
      </c>
      <c r="P35" s="36">
        <f>'Enter Information'!Q$599/5</f>
        <v>1793.2</v>
      </c>
      <c r="Q35" s="37">
        <f t="shared" si="0"/>
        <v>0</v>
      </c>
      <c r="R35" s="287">
        <f>(H35-L35+Q35*'Enter Information'!D246)*'Enter Information'!C$779</f>
        <v>38.674702403632473</v>
      </c>
      <c r="S35" s="287">
        <f>(I35-M35+Q35*'Enter Information'!E246)*'Enter Information'!C$779</f>
        <v>40.223668947084363</v>
      </c>
      <c r="T35" s="38">
        <f t="shared" si="2"/>
        <v>78.898371350716843</v>
      </c>
      <c r="AK35" s="87">
        <v>30</v>
      </c>
      <c r="AL35" s="40">
        <f t="shared" si="4"/>
        <v>78.898371350716843</v>
      </c>
      <c r="AM35" s="86">
        <f>T35*'Enter Information'!E$739*((Y$26/AJ$25)/('1'!Z$26/'1'!AK$25))+T35*(1-'Enter Information'!E$739)</f>
        <v>79.17952422538697</v>
      </c>
      <c r="AN35" s="40">
        <f t="shared" si="5"/>
        <v>78.898371350716843</v>
      </c>
      <c r="AO35" s="86">
        <f>T35*'Enter Information'!E$739*Y$26/AJ$25+T35*(1-'Enter Information'!E$739)</f>
        <v>102.1716240060781</v>
      </c>
      <c r="AP35" s="86">
        <f>INDEX($AL$6:$AO$106,'1'!AL35,'Enter Information'!$B$86)</f>
        <v>79.17952422538697</v>
      </c>
    </row>
    <row r="36" spans="4:42" x14ac:dyDescent="0.4">
      <c r="D36" s="31">
        <v>30</v>
      </c>
      <c r="E36" s="32">
        <f>'10'!AP36</f>
        <v>56.105817050090245</v>
      </c>
      <c r="F36" s="33">
        <f>E36*'Enter Information'!D247</f>
        <v>27.317087491472527</v>
      </c>
      <c r="G36" s="33">
        <f>E36*'Enter Information'!E247</f>
        <v>28.788729558617717</v>
      </c>
      <c r="H36" s="34">
        <f t="shared" si="6"/>
        <v>35.013224484448656</v>
      </c>
      <c r="I36" s="34">
        <f t="shared" si="1"/>
        <v>36.225233008155051</v>
      </c>
      <c r="J36" s="35">
        <f>G36*'Enter Information'!$C$359/1000*'Enter Information'!$D$217</f>
        <v>2.5065954245601132</v>
      </c>
      <c r="K36" s="35">
        <f>G36*'Enter Information'!$C$359/1000*'Enter Information'!$E$217</f>
        <v>2.3783929817220342</v>
      </c>
      <c r="L36" s="35">
        <f>(F36+H36)/2*'Enter Information'!C456</f>
        <v>2.1503957631692806E-2</v>
      </c>
      <c r="M36" s="35">
        <f>(G36+I36)/2*'Enter Information'!D456</f>
        <v>9.7520943850159126E-3</v>
      </c>
      <c r="N36" s="36">
        <f>'Enter Information'!O$600/5</f>
        <v>117</v>
      </c>
      <c r="O36" s="36">
        <f>'Enter Information'!P$600/5</f>
        <v>573</v>
      </c>
      <c r="P36" s="36">
        <f>'Enter Information'!Q$600/5</f>
        <v>1815.2</v>
      </c>
      <c r="Q36" s="37">
        <f t="shared" si="0"/>
        <v>0</v>
      </c>
      <c r="R36" s="287">
        <f>(H36-L36+Q36*'Enter Information'!D247)*'Enter Information'!C$780</f>
        <v>35.41084636800219</v>
      </c>
      <c r="S36" s="287">
        <f>(I36-M36+Q36*'Enter Information'!E247)*'Enter Information'!C$780</f>
        <v>36.649264782450587</v>
      </c>
      <c r="T36" s="38">
        <f t="shared" si="2"/>
        <v>72.060111150452769</v>
      </c>
      <c r="AK36" s="87">
        <v>31</v>
      </c>
      <c r="AL36" s="40">
        <f t="shared" si="4"/>
        <v>72.060111150452769</v>
      </c>
      <c r="AM36" s="86">
        <f>T36*'Enter Information'!E$740*((Y$26/AJ$25)/('1'!Z$26/'1'!AK$25))+T36*(1-'Enter Information'!E$740)</f>
        <v>72.315957219120705</v>
      </c>
      <c r="AN36" s="40">
        <f t="shared" si="5"/>
        <v>72.060111150452769</v>
      </c>
      <c r="AO36" s="86">
        <f>T36*'Enter Information'!E$740*Y$26/AJ$25+T36*(1-'Enter Information'!E$740)</f>
        <v>93.238518819148979</v>
      </c>
      <c r="AP36" s="86">
        <f>INDEX($AL$6:$AO$106,'1'!AL36,'Enter Information'!$B$86)</f>
        <v>72.315957219120705</v>
      </c>
    </row>
    <row r="37" spans="4:42" x14ac:dyDescent="0.4">
      <c r="D37" s="31">
        <v>31</v>
      </c>
      <c r="E37" s="32">
        <f>'10'!AP37</f>
        <v>49.707392778315111</v>
      </c>
      <c r="F37" s="33">
        <f>E37*'Enter Information'!D248</f>
        <v>24.230156300921479</v>
      </c>
      <c r="G37" s="33">
        <f>E37*'Enter Information'!E248</f>
        <v>25.477236477393635</v>
      </c>
      <c r="H37" s="34">
        <f t="shared" si="6"/>
        <v>27.317087491472527</v>
      </c>
      <c r="I37" s="34">
        <f t="shared" si="1"/>
        <v>28.788729558617717</v>
      </c>
      <c r="J37" s="35">
        <f>G37*'Enter Information'!$C$359/1000*'Enter Information'!$D$217</f>
        <v>2.2182682377366145</v>
      </c>
      <c r="K37" s="35">
        <f>G37*'Enter Information'!$C$359/1000*'Enter Information'!$E$217</f>
        <v>2.1048125902230703</v>
      </c>
      <c r="L37" s="35">
        <f>(F37+H37)/2*'Enter Information'!C457</f>
        <v>1.9072480203185783E-2</v>
      </c>
      <c r="M37" s="35">
        <f>(G37+I37)/2*'Enter Information'!D457</f>
        <v>8.9538843959418718E-3</v>
      </c>
      <c r="N37" s="36">
        <f>'Enter Information'!O$600/5</f>
        <v>117</v>
      </c>
      <c r="O37" s="36">
        <f>'Enter Information'!P$600/5</f>
        <v>573</v>
      </c>
      <c r="P37" s="36">
        <f>'Enter Information'!Q$600/5</f>
        <v>1815.2</v>
      </c>
      <c r="Q37" s="37">
        <f t="shared" si="0"/>
        <v>0</v>
      </c>
      <c r="R37" s="287">
        <f>(H37-L37+Q37*'Enter Information'!D248)*'Enter Information'!C$780</f>
        <v>27.624986744354512</v>
      </c>
      <c r="S37" s="287">
        <f>(I37-M37+Q37*'Enter Information'!E248)*'Enter Information'!C$780</f>
        <v>29.124495725336036</v>
      </c>
      <c r="T37" s="38">
        <f t="shared" si="2"/>
        <v>56.749482469690548</v>
      </c>
      <c r="AK37" s="87">
        <v>32</v>
      </c>
      <c r="AL37" s="40">
        <f t="shared" si="4"/>
        <v>56.749482469690548</v>
      </c>
      <c r="AM37" s="86">
        <f>T37*'Enter Information'!E$740*((Y$26/AJ$25)/('1'!Z$26/'1'!AK$25))+T37*(1-'Enter Information'!E$740)</f>
        <v>56.950968864271537</v>
      </c>
      <c r="AN37" s="40">
        <f t="shared" si="5"/>
        <v>56.749482469690548</v>
      </c>
      <c r="AO37" s="86">
        <f>T37*'Enter Information'!E$740*Y$26/AJ$25+T37*(1-'Enter Information'!E$740)</f>
        <v>73.428108904519249</v>
      </c>
      <c r="AP37" s="86">
        <f>INDEX($AL$6:$AO$106,'1'!AL37,'Enter Information'!$B$86)</f>
        <v>56.950968864271537</v>
      </c>
    </row>
    <row r="38" spans="4:42" x14ac:dyDescent="0.4">
      <c r="D38" s="31">
        <v>32</v>
      </c>
      <c r="E38" s="32">
        <f>'10'!AP38</f>
        <v>43.229838231435025</v>
      </c>
      <c r="F38" s="33">
        <f>E38*'Enter Information'!D249</f>
        <v>21.150328841504134</v>
      </c>
      <c r="G38" s="33">
        <f>E38*'Enter Information'!E249</f>
        <v>22.079509389930887</v>
      </c>
      <c r="H38" s="34">
        <f t="shared" si="6"/>
        <v>24.230156300921479</v>
      </c>
      <c r="I38" s="34">
        <f t="shared" si="1"/>
        <v>25.477236477393635</v>
      </c>
      <c r="J38" s="35">
        <f>G38*'Enter Information'!$C$359/1000*'Enter Information'!$D$217</f>
        <v>1.922432773583989</v>
      </c>
      <c r="K38" s="35">
        <f>G38*'Enter Information'!$C$359/1000*'Enter Information'!$E$217</f>
        <v>1.8241079400864959</v>
      </c>
      <c r="L38" s="35">
        <f>(F38+H38)/2*'Enter Information'!C458</f>
        <v>1.7925291631258118E-2</v>
      </c>
      <c r="M38" s="35">
        <f>(G38+I38)/2*'Enter Information'!D458</f>
        <v>8.5602142561184147E-3</v>
      </c>
      <c r="N38" s="36">
        <f>'Enter Information'!O$600/5</f>
        <v>117</v>
      </c>
      <c r="O38" s="36">
        <f>'Enter Information'!P$600/5</f>
        <v>573</v>
      </c>
      <c r="P38" s="36">
        <f>'Enter Information'!Q$600/5</f>
        <v>1815.2</v>
      </c>
      <c r="Q38" s="37">
        <f t="shared" ref="Q38:Q69" si="10">N$3/N$5*N38+O$3/O$5*O38+P$3/P$5*P38</f>
        <v>0</v>
      </c>
      <c r="R38" s="287">
        <f>(H38-L38+Q38*'Enter Information'!D249)*'Enter Information'!C$780</f>
        <v>24.502241661408988</v>
      </c>
      <c r="S38" s="287">
        <f>(I38-M38+Q38*'Enter Information'!E249)*'Enter Information'!C$780</f>
        <v>25.773736437428774</v>
      </c>
      <c r="T38" s="38">
        <f t="shared" si="2"/>
        <v>50.275978098837761</v>
      </c>
      <c r="AK38" s="87">
        <v>33</v>
      </c>
      <c r="AL38" s="40">
        <f t="shared" si="4"/>
        <v>50.275978098837761</v>
      </c>
      <c r="AM38" s="86">
        <f>T38*'Enter Information'!E$740*((Y$26/AJ$25)/('1'!Z$26/'1'!AK$25))+T38*(1-'Enter Information'!E$740)</f>
        <v>50.454480617633031</v>
      </c>
      <c r="AN38" s="40">
        <f t="shared" si="5"/>
        <v>50.275978098837761</v>
      </c>
      <c r="AO38" s="86">
        <f>T38*'Enter Information'!E$740*Y$26/AJ$25+T38*(1-'Enter Information'!E$740)</f>
        <v>65.052046899183182</v>
      </c>
      <c r="AP38" s="86">
        <f>INDEX($AL$6:$AO$106,'1'!AL38,'Enter Information'!$B$86)</f>
        <v>50.454480617633031</v>
      </c>
    </row>
    <row r="39" spans="4:42" x14ac:dyDescent="0.4">
      <c r="D39" s="31">
        <v>33</v>
      </c>
      <c r="E39" s="32">
        <f>'10'!AP39</f>
        <v>43.622517641655797</v>
      </c>
      <c r="F39" s="33">
        <f>E39*'Enter Information'!D250</f>
        <v>21.471522597863725</v>
      </c>
      <c r="G39" s="33">
        <f>E39*'Enter Information'!E250</f>
        <v>22.150995043792072</v>
      </c>
      <c r="H39" s="34">
        <f t="shared" si="6"/>
        <v>21.150328841504134</v>
      </c>
      <c r="I39" s="34">
        <f t="shared" si="1"/>
        <v>22.079509389930887</v>
      </c>
      <c r="J39" s="35">
        <f>G39*'Enter Information'!$C$359/1000*'Enter Information'!$D$217</f>
        <v>1.9286569319833824</v>
      </c>
      <c r="K39" s="35">
        <f>G39*'Enter Information'!$C$359/1000*'Enter Information'!$E$217</f>
        <v>1.8300137573991726</v>
      </c>
      <c r="L39" s="35">
        <f>(F39+H39)/2*'Enter Information'!C459</f>
        <v>1.7901177604534503E-2</v>
      </c>
      <c r="M39" s="35">
        <f>(G39+I39)/2*'Enter Information'!D459</f>
        <v>8.6249483645759756E-3</v>
      </c>
      <c r="N39" s="36">
        <f>'Enter Information'!O$600/5</f>
        <v>117</v>
      </c>
      <c r="O39" s="36">
        <f>'Enter Information'!P$600/5</f>
        <v>573</v>
      </c>
      <c r="P39" s="36">
        <f>'Enter Information'!Q$600/5</f>
        <v>1815.2</v>
      </c>
      <c r="Q39" s="37">
        <f t="shared" si="10"/>
        <v>0</v>
      </c>
      <c r="R39" s="287">
        <f>(H39-L39+Q39*'Enter Information'!D250)*'Enter Information'!C$780</f>
        <v>21.38554887050417</v>
      </c>
      <c r="S39" s="287">
        <f>(I39-M39+Q39*'Enter Information'!E250)*'Enter Information'!C$780</f>
        <v>22.335246349697808</v>
      </c>
      <c r="T39" s="38">
        <f t="shared" si="2"/>
        <v>43.720795220201978</v>
      </c>
      <c r="AK39" s="87">
        <v>34</v>
      </c>
      <c r="AL39" s="40">
        <f t="shared" si="4"/>
        <v>43.720795220201978</v>
      </c>
      <c r="AM39" s="86">
        <f>T39*'Enter Information'!E$740*((Y$26/AJ$25)/('1'!Z$26/'1'!AK$25))+T39*(1-'Enter Information'!E$740)</f>
        <v>43.876023867473556</v>
      </c>
      <c r="AN39" s="40">
        <f t="shared" si="5"/>
        <v>43.720795220201978</v>
      </c>
      <c r="AO39" s="86">
        <f>T39*'Enter Information'!E$740*Y$26/AJ$25+T39*(1-'Enter Information'!E$740)</f>
        <v>56.570301139500096</v>
      </c>
      <c r="AP39" s="86">
        <f>INDEX($AL$6:$AO$106,'1'!AL39,'Enter Information'!$B$86)</f>
        <v>43.876023867473556</v>
      </c>
    </row>
    <row r="40" spans="4:42" x14ac:dyDescent="0.4">
      <c r="D40" s="31">
        <v>34</v>
      </c>
      <c r="E40" s="32">
        <f>'10'!AP40</f>
        <v>44.00626830322831</v>
      </c>
      <c r="F40" s="33">
        <f>E40*'Enter Information'!D251</f>
        <v>21.654916893004756</v>
      </c>
      <c r="G40" s="33">
        <f>E40*'Enter Information'!E251</f>
        <v>22.35135141022355</v>
      </c>
      <c r="H40" s="34">
        <f t="shared" si="6"/>
        <v>21.471522597863725</v>
      </c>
      <c r="I40" s="34">
        <f t="shared" si="1"/>
        <v>22.150995043792072</v>
      </c>
      <c r="J40" s="35">
        <f>G40*'Enter Information'!$C$359/1000*'Enter Information'!$D$217</f>
        <v>1.9461016875901229</v>
      </c>
      <c r="K40" s="35">
        <f>G40*'Enter Information'!$C$359/1000*'Enter Information'!$E$217</f>
        <v>1.8465662827474578</v>
      </c>
      <c r="L40" s="35">
        <f>(F40+H40)/2*'Enter Information'!C460</f>
        <v>1.9406897770890816E-2</v>
      </c>
      <c r="M40" s="35">
        <f>(G40+I40)/2*'Enter Information'!D460</f>
        <v>9.5680044876133592E-3</v>
      </c>
      <c r="N40" s="36">
        <f>'Enter Information'!O$600/5</f>
        <v>117</v>
      </c>
      <c r="O40" s="36">
        <f>'Enter Information'!P$600/5</f>
        <v>573</v>
      </c>
      <c r="P40" s="36">
        <f>'Enter Information'!Q$600/5</f>
        <v>1815.2</v>
      </c>
      <c r="Q40" s="37">
        <f t="shared" si="10"/>
        <v>0</v>
      </c>
      <c r="R40" s="287">
        <f>(H40-L40+Q40*'Enter Information'!D251)*'Enter Information'!C$780</f>
        <v>21.709066084430567</v>
      </c>
      <c r="S40" s="287">
        <f>(I40-M40+Q40*'Enter Information'!E251)*'Enter Information'!C$780</f>
        <v>22.4066338966174</v>
      </c>
      <c r="T40" s="38">
        <f t="shared" si="2"/>
        <v>44.115699981047968</v>
      </c>
      <c r="AK40" s="87">
        <v>35</v>
      </c>
      <c r="AL40" s="40">
        <f t="shared" si="4"/>
        <v>44.115699981047968</v>
      </c>
      <c r="AM40" s="86">
        <f>T40*'Enter Information'!E$740*((Y$26/AJ$25)/('1'!Z$26/'1'!AK$25))+T40*(1-'Enter Information'!E$740)</f>
        <v>44.272330719281491</v>
      </c>
      <c r="AN40" s="40">
        <f t="shared" si="5"/>
        <v>44.115699981047968</v>
      </c>
      <c r="AO40" s="86">
        <f>T40*'Enter Information'!E$740*Y$26/AJ$25+T40*(1-'Enter Information'!E$740)</f>
        <v>57.081268086234793</v>
      </c>
      <c r="AP40" s="86">
        <f>INDEX($AL$6:$AO$106,'1'!AL40,'Enter Information'!$B$86)</f>
        <v>44.272330719281491</v>
      </c>
    </row>
    <row r="41" spans="4:42" x14ac:dyDescent="0.4">
      <c r="D41" s="31">
        <v>35</v>
      </c>
      <c r="E41" s="32">
        <f>'10'!AP41</f>
        <v>48.461995044400091</v>
      </c>
      <c r="F41" s="33">
        <f>E41*'Enter Information'!D252</f>
        <v>23.988494104945783</v>
      </c>
      <c r="G41" s="33">
        <f>E41*'Enter Information'!E252</f>
        <v>24.473500939454311</v>
      </c>
      <c r="H41" s="34">
        <f t="shared" si="6"/>
        <v>21.654916893004756</v>
      </c>
      <c r="I41" s="34">
        <f t="shared" si="1"/>
        <v>22.35135141022355</v>
      </c>
      <c r="J41" s="35">
        <f>G41*'Enter Information'!$C$360/1000*'Enter Information'!$D$217</f>
        <v>0.79124535422001574</v>
      </c>
      <c r="K41" s="35">
        <f>G41*'Enter Information'!$C$360/1000*'Enter Information'!$E$217</f>
        <v>0.75077628358286286</v>
      </c>
      <c r="L41" s="35">
        <f>(F41+H41)/2*'Enter Information'!C461</f>
        <v>2.1908837279016258E-2</v>
      </c>
      <c r="M41" s="35">
        <f>(G41+I41)/2*'Enter Information'!D461</f>
        <v>1.1003840302174297E-2</v>
      </c>
      <c r="N41" s="36">
        <f>'Enter Information'!O$601/5</f>
        <v>95.4</v>
      </c>
      <c r="O41" s="36">
        <f>'Enter Information'!P$601/5</f>
        <v>390.4</v>
      </c>
      <c r="P41" s="36">
        <f>'Enter Information'!Q$601/5</f>
        <v>1547.6</v>
      </c>
      <c r="Q41" s="37">
        <f t="shared" si="10"/>
        <v>0</v>
      </c>
      <c r="R41" s="287">
        <f>(H41-L41+Q41*'Enter Information'!D252)*'Enter Information'!C$781</f>
        <v>21.925613793342542</v>
      </c>
      <c r="S41" s="287">
        <f>(I41-M41+Q41*'Enter Information'!E252)*'Enter Information'!C$781</f>
        <v>22.642520705644056</v>
      </c>
      <c r="T41" s="38">
        <f t="shared" si="2"/>
        <v>44.568134498986595</v>
      </c>
      <c r="AB41" s="69"/>
      <c r="AK41" s="87">
        <v>36</v>
      </c>
      <c r="AL41" s="40">
        <f t="shared" si="4"/>
        <v>44.568134498986595</v>
      </c>
      <c r="AM41" s="86">
        <f>T41*'Enter Information'!E$741*((Y$26/AJ$25)/('1'!Z$26/'1'!AK$25))+T41*(1-'Enter Information'!E$741)</f>
        <v>44.725907816461969</v>
      </c>
      <c r="AN41" s="40">
        <f t="shared" si="5"/>
        <v>44.568134498986595</v>
      </c>
      <c r="AO41" s="86">
        <f>T41*'Enter Information'!E$741*Y$26/AJ$25+T41*(1-'Enter Information'!E$741)</f>
        <v>57.628282947360375</v>
      </c>
      <c r="AP41" s="86">
        <f>INDEX($AL$6:$AO$106,'1'!AL41,'Enter Information'!$B$86)</f>
        <v>44.725907816461969</v>
      </c>
    </row>
    <row r="42" spans="4:42" x14ac:dyDescent="0.4">
      <c r="D42" s="31">
        <v>36</v>
      </c>
      <c r="E42" s="32">
        <f>'10'!AP42</f>
        <v>49.741217192356224</v>
      </c>
      <c r="F42" s="33">
        <f>E42*'Enter Information'!D253</f>
        <v>24.53092475279918</v>
      </c>
      <c r="G42" s="33">
        <f>E42*'Enter Information'!E253</f>
        <v>25.21029243955704</v>
      </c>
      <c r="H42" s="34">
        <f t="shared" si="6"/>
        <v>23.988494104945783</v>
      </c>
      <c r="I42" s="34">
        <f t="shared" si="1"/>
        <v>24.473500939454311</v>
      </c>
      <c r="J42" s="35">
        <f>G42*'Enter Information'!$C$360/1000*'Enter Information'!$D$217</f>
        <v>0.81506633728767486</v>
      </c>
      <c r="K42" s="35">
        <f>G42*'Enter Information'!$C$360/1000*'Enter Information'!$E$217</f>
        <v>0.77337891757425881</v>
      </c>
      <c r="L42" s="35">
        <f>(F42+H42)/2*'Enter Information'!C462</f>
        <v>2.4744903617449934E-2</v>
      </c>
      <c r="M42" s="35">
        <f>(G42+I42)/2*'Enter Information'!D462</f>
        <v>1.2420948344752837E-2</v>
      </c>
      <c r="N42" s="36">
        <f>'Enter Information'!O$601/5</f>
        <v>95.4</v>
      </c>
      <c r="O42" s="36">
        <f>'Enter Information'!P$601/5</f>
        <v>390.4</v>
      </c>
      <c r="P42" s="36">
        <f>'Enter Information'!Q$601/5</f>
        <v>1547.6</v>
      </c>
      <c r="Q42" s="37">
        <f t="shared" si="10"/>
        <v>0</v>
      </c>
      <c r="R42" s="287">
        <f>(H42-L42+Q42*'Enter Information'!D253)*'Enter Information'!C$781</f>
        <v>24.287880292716842</v>
      </c>
      <c r="S42" s="287">
        <f>(I42-M42+Q42*'Enter Information'!E253)*'Enter Information'!C$781</f>
        <v>24.791937925210306</v>
      </c>
      <c r="T42" s="38">
        <f t="shared" si="2"/>
        <v>49.079818217927148</v>
      </c>
      <c r="AK42" s="87">
        <v>37</v>
      </c>
      <c r="AL42" s="40">
        <f t="shared" si="4"/>
        <v>49.079818217927148</v>
      </c>
      <c r="AM42" s="86">
        <f>T42*'Enter Information'!E$741*((Y$26/AJ$25)/('1'!Z$26/'1'!AK$25))+T42*(1-'Enter Information'!E$741)</f>
        <v>49.253563110514172</v>
      </c>
      <c r="AN42" s="40">
        <f t="shared" si="5"/>
        <v>49.079818217927148</v>
      </c>
      <c r="AO42" s="86">
        <f>T42*'Enter Information'!E$741*Y$26/AJ$25+T42*(1-'Enter Information'!E$741)</f>
        <v>63.462060574512741</v>
      </c>
      <c r="AP42" s="86">
        <f>INDEX($AL$6:$AO$106,'1'!AL42,'Enter Information'!$B$86)</f>
        <v>49.253563110514172</v>
      </c>
    </row>
    <row r="43" spans="4:42" x14ac:dyDescent="0.4">
      <c r="D43" s="31">
        <v>37</v>
      </c>
      <c r="E43" s="32">
        <f>'10'!AP43</f>
        <v>51.045934497496276</v>
      </c>
      <c r="F43" s="33">
        <f>E43*'Enter Information'!D254</f>
        <v>25.173354991561087</v>
      </c>
      <c r="G43" s="33">
        <f>E43*'Enter Information'!E254</f>
        <v>25.872579505935189</v>
      </c>
      <c r="H43" s="34">
        <f t="shared" si="6"/>
        <v>24.53092475279918</v>
      </c>
      <c r="I43" s="34">
        <f t="shared" si="1"/>
        <v>25.21029243955704</v>
      </c>
      <c r="J43" s="35">
        <f>G43*'Enter Information'!$C$360/1000*'Enter Information'!$D$217</f>
        <v>0.83647854005049704</v>
      </c>
      <c r="K43" s="35">
        <f>G43*'Enter Information'!$C$360/1000*'Enter Information'!$E$217</f>
        <v>0.79369597084712296</v>
      </c>
      <c r="L43" s="35">
        <f>(F43+H43)/2*'Enter Information'!C463</f>
        <v>2.6591789663232741E-2</v>
      </c>
      <c r="M43" s="35">
        <f>(G43+I43)/2*'Enter Information'!D463</f>
        <v>1.3792375425282902E-2</v>
      </c>
      <c r="N43" s="36">
        <f>'Enter Information'!O$601/5</f>
        <v>95.4</v>
      </c>
      <c r="O43" s="36">
        <f>'Enter Information'!P$601/5</f>
        <v>390.4</v>
      </c>
      <c r="P43" s="36">
        <f>'Enter Information'!Q$601/5</f>
        <v>1547.6</v>
      </c>
      <c r="Q43" s="37">
        <f t="shared" si="10"/>
        <v>0</v>
      </c>
      <c r="R43" s="287">
        <f>(H43-L43+Q43*'Enter Information'!D254)*'Enter Information'!C$781</f>
        <v>24.835775932279038</v>
      </c>
      <c r="S43" s="287">
        <f>(I43-M43+Q43*'Enter Information'!E254)*'Enter Information'!C$781</f>
        <v>25.53730521095348</v>
      </c>
      <c r="T43" s="38">
        <f t="shared" si="2"/>
        <v>50.373081143232518</v>
      </c>
      <c r="AK43" s="87">
        <v>38</v>
      </c>
      <c r="AL43" s="40">
        <f t="shared" si="4"/>
        <v>50.373081143232518</v>
      </c>
      <c r="AM43" s="86">
        <f>T43*'Enter Information'!E$741*((Y$26/AJ$25)/('1'!Z$26/'1'!AK$25))+T43*(1-'Enter Information'!E$741)</f>
        <v>50.551404248131703</v>
      </c>
      <c r="AN43" s="40">
        <f t="shared" si="5"/>
        <v>50.373081143232518</v>
      </c>
      <c r="AO43" s="86">
        <f>T43*'Enter Information'!E$741*Y$26/AJ$25+T43*(1-'Enter Information'!E$741)</f>
        <v>65.134298432853498</v>
      </c>
      <c r="AP43" s="86">
        <f>INDEX($AL$6:$AO$106,'1'!AL43,'Enter Information'!$B$86)</f>
        <v>50.551404248131703</v>
      </c>
    </row>
    <row r="44" spans="4:42" x14ac:dyDescent="0.4">
      <c r="D44" s="31">
        <v>38</v>
      </c>
      <c r="E44" s="32">
        <f>'10'!AP44</f>
        <v>54.244209049546185</v>
      </c>
      <c r="F44" s="33">
        <f>E44*'Enter Information'!D255</f>
        <v>26.885703583267631</v>
      </c>
      <c r="G44" s="33">
        <f>E44*'Enter Information'!E255</f>
        <v>27.358505466278555</v>
      </c>
      <c r="H44" s="34">
        <f t="shared" si="6"/>
        <v>25.173354991561087</v>
      </c>
      <c r="I44" s="34">
        <f t="shared" si="1"/>
        <v>25.872579505935189</v>
      </c>
      <c r="J44" s="35">
        <f>G44*'Enter Information'!$C$360/1000*'Enter Information'!$D$217</f>
        <v>0.88451956269557264</v>
      </c>
      <c r="K44" s="35">
        <f>G44*'Enter Information'!$C$360/1000*'Enter Information'!$E$217</f>
        <v>0.83927988517739371</v>
      </c>
      <c r="L44" s="35">
        <f>(F44+H44)/2*'Enter Information'!C464</f>
        <v>2.915307280190408E-2</v>
      </c>
      <c r="M44" s="35">
        <f>(G44+I44)/2*'Enter Information'!D464</f>
        <v>1.5703170066803055E-2</v>
      </c>
      <c r="N44" s="36">
        <f>'Enter Information'!O$601/5</f>
        <v>95.4</v>
      </c>
      <c r="O44" s="36">
        <f>'Enter Information'!P$601/5</f>
        <v>390.4</v>
      </c>
      <c r="P44" s="36">
        <f>'Enter Information'!Q$601/5</f>
        <v>1547.6</v>
      </c>
      <c r="Q44" s="37">
        <f t="shared" si="10"/>
        <v>0</v>
      </c>
      <c r="R44" s="287">
        <f>(H44-L44+Q44*'Enter Information'!D255)*'Enter Information'!C$781</f>
        <v>25.484299686497824</v>
      </c>
      <c r="S44" s="287">
        <f>(I44-M44+Q44*'Enter Information'!E255)*'Enter Information'!C$781</f>
        <v>26.206613661035274</v>
      </c>
      <c r="T44" s="38">
        <f t="shared" si="2"/>
        <v>51.690913347533098</v>
      </c>
      <c r="AK44" s="87">
        <v>39</v>
      </c>
      <c r="AL44" s="40">
        <f t="shared" si="4"/>
        <v>51.690913347533098</v>
      </c>
      <c r="AM44" s="86">
        <f>T44*'Enter Information'!E$741*((Y$26/AJ$25)/('1'!Z$26/'1'!AK$25))+T44*(1-'Enter Information'!E$741)</f>
        <v>51.873901641161538</v>
      </c>
      <c r="AN44" s="40">
        <f t="shared" si="5"/>
        <v>51.690913347533098</v>
      </c>
      <c r="AO44" s="86">
        <f>T44*'Enter Information'!E$741*Y$26/AJ$25+T44*(1-'Enter Information'!E$741)</f>
        <v>66.838305297854873</v>
      </c>
      <c r="AP44" s="86">
        <f>INDEX($AL$6:$AO$106,'1'!AL44,'Enter Information'!$B$86)</f>
        <v>51.873901641161538</v>
      </c>
    </row>
    <row r="45" spans="4:42" x14ac:dyDescent="0.4">
      <c r="D45" s="31">
        <v>39</v>
      </c>
      <c r="E45" s="32">
        <f>'10'!AP45</f>
        <v>57.555886874309813</v>
      </c>
      <c r="F45" s="33">
        <f>E45*'Enter Information'!D256</f>
        <v>28.378089927655651</v>
      </c>
      <c r="G45" s="33">
        <f>E45*'Enter Information'!E256</f>
        <v>29.177796946654162</v>
      </c>
      <c r="H45" s="34">
        <f t="shared" si="6"/>
        <v>26.885703583267631</v>
      </c>
      <c r="I45" s="34">
        <f t="shared" si="1"/>
        <v>27.358505466278555</v>
      </c>
      <c r="J45" s="35">
        <f>G45*'Enter Information'!$C$360/1000*'Enter Information'!$D$217</f>
        <v>0.9433385251064057</v>
      </c>
      <c r="K45" s="35">
        <f>G45*'Enter Information'!$C$360/1000*'Enter Information'!$E$217</f>
        <v>0.89509049027919163</v>
      </c>
      <c r="L45" s="35">
        <f>(F45+H45)/2*'Enter Information'!C465</f>
        <v>3.288195713899935E-2</v>
      </c>
      <c r="M45" s="35">
        <f>(G45+I45)/2*'Enter Information'!D465</f>
        <v>1.7808935260073804E-2</v>
      </c>
      <c r="N45" s="36">
        <f>'Enter Information'!O$601/5</f>
        <v>95.4</v>
      </c>
      <c r="O45" s="36">
        <f>'Enter Information'!P$601/5</f>
        <v>390.4</v>
      </c>
      <c r="P45" s="36">
        <f>'Enter Information'!Q$601/5</f>
        <v>1547.6</v>
      </c>
      <c r="Q45" s="37">
        <f t="shared" si="10"/>
        <v>0</v>
      </c>
      <c r="R45" s="287">
        <f>(H45-L45+Q45*'Enter Information'!D256)*'Enter Information'!C$781</f>
        <v>27.216030000052672</v>
      </c>
      <c r="S45" s="287">
        <f>(I45-M45+Q45*'Enter Information'!E256)*'Enter Information'!C$781</f>
        <v>27.710503848373886</v>
      </c>
      <c r="T45" s="38">
        <f t="shared" si="2"/>
        <v>54.926533848426558</v>
      </c>
      <c r="AK45" s="87">
        <v>40</v>
      </c>
      <c r="AL45" s="40">
        <f t="shared" si="4"/>
        <v>54.926533848426558</v>
      </c>
      <c r="AM45" s="86">
        <f>T45*'Enter Information'!E$741*((Y$26/AJ$25)/('1'!Z$26/'1'!AK$25))+T45*(1-'Enter Information'!E$741)</f>
        <v>55.120976392636855</v>
      </c>
      <c r="AN45" s="40">
        <f t="shared" si="5"/>
        <v>54.926533848426558</v>
      </c>
      <c r="AO45" s="86">
        <f>T45*'Enter Information'!E$741*Y$26/AJ$25+T45*(1-'Enter Information'!E$741)</f>
        <v>71.022084938441097</v>
      </c>
      <c r="AP45" s="86">
        <f>INDEX($AL$6:$AO$106,'1'!AL45,'Enter Information'!$B$86)</f>
        <v>55.120976392636855</v>
      </c>
    </row>
    <row r="46" spans="4:42" x14ac:dyDescent="0.4">
      <c r="D46" s="31">
        <v>40</v>
      </c>
      <c r="E46" s="32">
        <f>'10'!AP46</f>
        <v>60.744849697679747</v>
      </c>
      <c r="F46" s="33">
        <f>E46*'Enter Information'!D257</f>
        <v>29.889102776970994</v>
      </c>
      <c r="G46" s="33">
        <f>E46*'Enter Information'!E257</f>
        <v>30.855746920708754</v>
      </c>
      <c r="H46" s="34">
        <f t="shared" si="6"/>
        <v>28.378089927655651</v>
      </c>
      <c r="I46" s="34">
        <f t="shared" si="1"/>
        <v>29.177796946654162</v>
      </c>
      <c r="J46" s="35">
        <f>G46*'Enter Information'!$C$360/1000*'Enter Information'!$D$217</f>
        <v>0.99758781804037755</v>
      </c>
      <c r="K46" s="35">
        <f>G46*'Enter Information'!$C$360/1000*'Enter Information'!$E$217</f>
        <v>0.94656514642565937</v>
      </c>
      <c r="L46" s="35">
        <f>(F46+H46)/2*'Enter Information'!C466</f>
        <v>3.7291003330961053E-2</v>
      </c>
      <c r="M46" s="35">
        <f>(G46+I46)/2*'Enter Information'!D466</f>
        <v>2.0711572634240207E-2</v>
      </c>
      <c r="N46" s="36">
        <f>'Enter Information'!O$602/5</f>
        <v>73.400000000000006</v>
      </c>
      <c r="O46" s="36">
        <f>'Enter Information'!P$602/5</f>
        <v>282.60000000000002</v>
      </c>
      <c r="P46" s="36">
        <f>'Enter Information'!Q$602/5</f>
        <v>1483.2</v>
      </c>
      <c r="Q46" s="37">
        <f t="shared" si="10"/>
        <v>0</v>
      </c>
      <c r="R46" s="287">
        <f>(H46-L46+Q46*'Enter Information'!D257)*'Enter Information'!C$782</f>
        <v>28.423678226613156</v>
      </c>
      <c r="S46" s="287">
        <f>(I46-M46+Q46*'Enter Information'!E257)*'Enter Information'!C$782</f>
        <v>29.242351809134068</v>
      </c>
      <c r="T46" s="38">
        <f t="shared" si="2"/>
        <v>57.666030035747227</v>
      </c>
      <c r="AK46" s="87">
        <v>41</v>
      </c>
      <c r="AL46" s="40">
        <f t="shared" si="4"/>
        <v>57.666030035747227</v>
      </c>
      <c r="AM46" s="86">
        <f>T46*'Enter Information'!E$742*((Y$26/AJ$25)/('1'!Z$26/'1'!AK$25))+T46*(1-'Enter Information'!E$742)</f>
        <v>57.86990805584378</v>
      </c>
      <c r="AN46" s="40">
        <f t="shared" si="5"/>
        <v>57.666030035747227</v>
      </c>
      <c r="AO46" s="86">
        <f>T46*'Enter Information'!E$742*Y$26/AJ$25+T46*(1-'Enter Information'!E$742)</f>
        <v>74.542630277338645</v>
      </c>
      <c r="AP46" s="86">
        <f>INDEX($AL$6:$AO$106,'1'!AL46,'Enter Information'!$B$86)</f>
        <v>57.86990805584378</v>
      </c>
    </row>
    <row r="47" spans="4:42" x14ac:dyDescent="0.4">
      <c r="D47" s="31">
        <v>41</v>
      </c>
      <c r="E47" s="32">
        <f>'10'!AP47</f>
        <v>62.309869032924311</v>
      </c>
      <c r="F47" s="33">
        <f>E47*'Enter Information'!D258</f>
        <v>30.453575595392774</v>
      </c>
      <c r="G47" s="33">
        <f>E47*'Enter Information'!E258</f>
        <v>31.856293437531537</v>
      </c>
      <c r="H47" s="34">
        <f t="shared" si="6"/>
        <v>29.889102776970994</v>
      </c>
      <c r="I47" s="34">
        <f t="shared" si="1"/>
        <v>30.855746920708754</v>
      </c>
      <c r="J47" s="35">
        <f>G47*'Enter Information'!$C$360/1000*'Enter Information'!$D$217</f>
        <v>1.0299361847524227</v>
      </c>
      <c r="K47" s="35">
        <f>G47*'Enter Information'!$C$360/1000*'Enter Information'!$E$217</f>
        <v>0.97725902211227944</v>
      </c>
      <c r="L47" s="35">
        <f>(F47+H47)/2*'Enter Information'!C467</f>
        <v>4.1334734685069173E-2</v>
      </c>
      <c r="M47" s="35">
        <f>(G47+I47)/2*'Enter Information'!D467</f>
        <v>2.383057533613131E-2</v>
      </c>
      <c r="N47" s="36">
        <f>'Enter Information'!O$602/5</f>
        <v>73.400000000000006</v>
      </c>
      <c r="O47" s="36">
        <f>'Enter Information'!P$602/5</f>
        <v>282.60000000000002</v>
      </c>
      <c r="P47" s="36">
        <f>'Enter Information'!Q$602/5</f>
        <v>1483.2</v>
      </c>
      <c r="Q47" s="37">
        <f t="shared" si="10"/>
        <v>0</v>
      </c>
      <c r="R47" s="287">
        <f>(H47-L47+Q47*'Enter Information'!D258)*'Enter Information'!C$782</f>
        <v>29.935054296876629</v>
      </c>
      <c r="S47" s="287">
        <f>(I47-M47+Q47*'Enter Information'!E258)*'Enter Information'!C$782</f>
        <v>30.922080624853383</v>
      </c>
      <c r="T47" s="38">
        <f t="shared" si="2"/>
        <v>60.857134921730008</v>
      </c>
      <c r="AK47" s="87">
        <v>42</v>
      </c>
      <c r="AL47" s="40">
        <f t="shared" si="4"/>
        <v>60.857134921730008</v>
      </c>
      <c r="AM47" s="86">
        <f>T47*'Enter Information'!E$742*((Y$26/AJ$25)/('1'!Z$26/'1'!AK$25))+T47*(1-'Enter Information'!E$742)</f>
        <v>61.072295080473374</v>
      </c>
      <c r="AN47" s="40">
        <f t="shared" si="5"/>
        <v>60.857134921730008</v>
      </c>
      <c r="AO47" s="86">
        <f>T47*'Enter Information'!E$742*Y$26/AJ$25+T47*(1-'Enter Information'!E$742)</f>
        <v>78.667647233500972</v>
      </c>
      <c r="AP47" s="86">
        <f>INDEX($AL$6:$AO$106,'1'!AL47,'Enter Information'!$B$86)</f>
        <v>61.072295080473374</v>
      </c>
    </row>
    <row r="48" spans="4:42" x14ac:dyDescent="0.4">
      <c r="D48" s="31">
        <v>42</v>
      </c>
      <c r="E48" s="32">
        <f>'10'!AP48</f>
        <v>63.839483559087981</v>
      </c>
      <c r="F48" s="33">
        <f>E48*'Enter Information'!D259</f>
        <v>31.088582740905643</v>
      </c>
      <c r="G48" s="33">
        <f>E48*'Enter Information'!E259</f>
        <v>32.750900818182338</v>
      </c>
      <c r="H48" s="34">
        <f t="shared" si="6"/>
        <v>30.453575595392774</v>
      </c>
      <c r="I48" s="34">
        <f t="shared" si="1"/>
        <v>31.856293437531537</v>
      </c>
      <c r="J48" s="35">
        <f>G48*'Enter Information'!$C$360/1000*'Enter Information'!$D$217</f>
        <v>1.0588594653056242</v>
      </c>
      <c r="K48" s="35">
        <f>G48*'Enter Information'!$C$360/1000*'Enter Information'!$E$217</f>
        <v>1.0047029912514893</v>
      </c>
      <c r="L48" s="35">
        <f>(F48+H48)/2*'Enter Information'!C468</f>
        <v>4.5541197168860827E-2</v>
      </c>
      <c r="M48" s="35">
        <f>(G48+I48)/2*'Enter Information'!D468</f>
        <v>2.6811985616121258E-2</v>
      </c>
      <c r="N48" s="36">
        <f>'Enter Information'!O$602/5</f>
        <v>73.400000000000006</v>
      </c>
      <c r="O48" s="36">
        <f>'Enter Information'!P$602/5</f>
        <v>282.60000000000002</v>
      </c>
      <c r="P48" s="36">
        <f>'Enter Information'!Q$602/5</f>
        <v>1483.2</v>
      </c>
      <c r="Q48" s="37">
        <f t="shared" si="10"/>
        <v>0</v>
      </c>
      <c r="R48" s="287">
        <f>(H48-L48+Q48*'Enter Information'!D259)*'Enter Information'!C$782</f>
        <v>30.496959085266713</v>
      </c>
      <c r="S48" s="287">
        <f>(I48-M48+Q48*'Enter Information'!E259)*'Enter Information'!C$782</f>
        <v>31.922562992135308</v>
      </c>
      <c r="T48" s="38">
        <f t="shared" si="2"/>
        <v>62.419522077402021</v>
      </c>
      <c r="AK48" s="87">
        <v>43</v>
      </c>
      <c r="AL48" s="40">
        <f t="shared" si="4"/>
        <v>62.419522077402021</v>
      </c>
      <c r="AM48" s="86">
        <f>T48*'Enter Information'!E$742*((Y$26/AJ$25)/('1'!Z$26/'1'!AK$25))+T48*(1-'Enter Information'!E$742)</f>
        <v>62.64020604972724</v>
      </c>
      <c r="AN48" s="40">
        <f t="shared" si="5"/>
        <v>62.419522077402021</v>
      </c>
      <c r="AO48" s="86">
        <f>T48*'Enter Information'!E$742*Y$26/AJ$25+T48*(1-'Enter Information'!E$742)</f>
        <v>80.687284236830749</v>
      </c>
      <c r="AP48" s="86">
        <f>INDEX($AL$6:$AO$106,'1'!AL48,'Enter Information'!$B$86)</f>
        <v>62.64020604972724</v>
      </c>
    </row>
    <row r="49" spans="4:42" x14ac:dyDescent="0.4">
      <c r="D49" s="31">
        <v>43</v>
      </c>
      <c r="E49" s="32">
        <f>'10'!AP49</f>
        <v>64.702594445149117</v>
      </c>
      <c r="F49" s="33">
        <f>E49*'Enter Information'!D260</f>
        <v>31.339946487311593</v>
      </c>
      <c r="G49" s="33">
        <f>E49*'Enter Information'!E260</f>
        <v>33.362647957837524</v>
      </c>
      <c r="H49" s="34">
        <f t="shared" si="6"/>
        <v>31.088582740905643</v>
      </c>
      <c r="I49" s="34">
        <f t="shared" si="1"/>
        <v>32.750900818182338</v>
      </c>
      <c r="J49" s="35">
        <f>G49*'Enter Information'!$C$360/1000*'Enter Information'!$D$217</f>
        <v>1.0786376769888253</v>
      </c>
      <c r="K49" s="35">
        <f>G49*'Enter Information'!$C$360/1000*'Enter Information'!$E$217</f>
        <v>1.023469625626318</v>
      </c>
      <c r="L49" s="35">
        <f>(F49+H49)/2*'Enter Information'!C469</f>
        <v>4.9318538090291617E-2</v>
      </c>
      <c r="M49" s="35">
        <f>(G49+I49)/2*'Enter Information'!D469</f>
        <v>3.0412232436969135E-2</v>
      </c>
      <c r="N49" s="36">
        <f>'Enter Information'!O$602/5</f>
        <v>73.400000000000006</v>
      </c>
      <c r="O49" s="36">
        <f>'Enter Information'!P$602/5</f>
        <v>282.60000000000002</v>
      </c>
      <c r="P49" s="36">
        <f>'Enter Information'!Q$602/5</f>
        <v>1483.2</v>
      </c>
      <c r="Q49" s="37">
        <f t="shared" si="10"/>
        <v>0</v>
      </c>
      <c r="R49" s="287">
        <f>(H49-L49+Q49*'Enter Information'!D260)*'Enter Information'!C$782</f>
        <v>31.130034846492187</v>
      </c>
      <c r="S49" s="287">
        <f>(I49-M49+Q49*'Enter Information'!E260)*'Enter Information'!C$782</f>
        <v>32.816175770562054</v>
      </c>
      <c r="T49" s="38">
        <f t="shared" si="2"/>
        <v>63.946210617054241</v>
      </c>
      <c r="AK49" s="87">
        <v>44</v>
      </c>
      <c r="AL49" s="40">
        <f t="shared" si="4"/>
        <v>63.946210617054241</v>
      </c>
      <c r="AM49" s="86">
        <f>T49*'Enter Information'!E$742*((Y$26/AJ$25)/('1'!Z$26/'1'!AK$25))+T49*(1-'Enter Information'!E$742)</f>
        <v>64.172292190646189</v>
      </c>
      <c r="AN49" s="40">
        <f t="shared" si="5"/>
        <v>63.946210617054241</v>
      </c>
      <c r="AO49" s="86">
        <f>T49*'Enter Information'!E$742*Y$26/AJ$25+T49*(1-'Enter Information'!E$742)</f>
        <v>82.660775030100183</v>
      </c>
      <c r="AP49" s="86">
        <f>INDEX($AL$6:$AO$106,'1'!AL49,'Enter Information'!$B$86)</f>
        <v>64.172292190646189</v>
      </c>
    </row>
    <row r="50" spans="4:42" x14ac:dyDescent="0.4">
      <c r="D50" s="31">
        <v>44</v>
      </c>
      <c r="E50" s="32">
        <f>'10'!AP50</f>
        <v>65.549854590457457</v>
      </c>
      <c r="F50" s="33">
        <f>E50*'Enter Information'!D261</f>
        <v>31.605375206301428</v>
      </c>
      <c r="G50" s="33">
        <f>E50*'Enter Information'!E261</f>
        <v>33.944479384156033</v>
      </c>
      <c r="H50" s="34">
        <f t="shared" si="6"/>
        <v>31.339946487311593</v>
      </c>
      <c r="I50" s="34">
        <f t="shared" si="1"/>
        <v>33.362647957837524</v>
      </c>
      <c r="J50" s="35">
        <f>G50*'Enter Information'!$C$360/1000*'Enter Information'!$D$217</f>
        <v>1.0974486927953768</v>
      </c>
      <c r="K50" s="35">
        <f>G50*'Enter Information'!$C$360/1000*'Enter Information'!$E$217</f>
        <v>1.0413185323685041</v>
      </c>
      <c r="L50" s="35">
        <f>(F50+H50)/2*'Enter Information'!C470</f>
        <v>5.2559343614166878E-2</v>
      </c>
      <c r="M50" s="35">
        <f>(G50+I50)/2*'Enter Information'!D470</f>
        <v>3.3990099307706745E-2</v>
      </c>
      <c r="N50" s="36">
        <f>'Enter Information'!O$602/5</f>
        <v>73.400000000000006</v>
      </c>
      <c r="O50" s="36">
        <f>'Enter Information'!P$602/5</f>
        <v>282.60000000000002</v>
      </c>
      <c r="P50" s="36">
        <f>'Enter Information'!Q$602/5</f>
        <v>1483.2</v>
      </c>
      <c r="Q50" s="37">
        <f t="shared" si="10"/>
        <v>0</v>
      </c>
      <c r="R50" s="287">
        <f>(H50-L50+Q50*'Enter Information'!D261)*'Enter Information'!C$782</f>
        <v>31.378883393461688</v>
      </c>
      <c r="S50" s="287">
        <f>(I50-M50+Q50*'Enter Information'!E261)*'Enter Information'!C$782</f>
        <v>33.426123562192643</v>
      </c>
      <c r="T50" s="38">
        <f t="shared" si="2"/>
        <v>64.805006955654335</v>
      </c>
      <c r="AK50" s="87">
        <v>45</v>
      </c>
      <c r="AL50" s="40">
        <f t="shared" si="4"/>
        <v>64.805006955654335</v>
      </c>
      <c r="AM50" s="86">
        <f>T50*'Enter Information'!E$742*((Y$26/AJ$25)/('1'!Z$26/'1'!AK$25))+T50*(1-'Enter Information'!E$742)</f>
        <v>65.034124800289604</v>
      </c>
      <c r="AN50" s="40">
        <f t="shared" si="5"/>
        <v>64.805006955654335</v>
      </c>
      <c r="AO50" s="86">
        <f>T50*'Enter Information'!E$742*Y$26/AJ$25+T50*(1-'Enter Information'!E$742)</f>
        <v>83.770907597091778</v>
      </c>
      <c r="AP50" s="86">
        <f>INDEX($AL$6:$AO$106,'1'!AL50,'Enter Information'!$B$86)</f>
        <v>65.034124800289604</v>
      </c>
    </row>
    <row r="51" spans="4:42" x14ac:dyDescent="0.4">
      <c r="D51" s="31">
        <v>45</v>
      </c>
      <c r="E51" s="32">
        <f>'10'!AP51</f>
        <v>64.362404585310912</v>
      </c>
      <c r="F51" s="33">
        <f>E51*'Enter Information'!D262</f>
        <v>30.672396870190852</v>
      </c>
      <c r="G51" s="33">
        <f>E51*'Enter Information'!E262</f>
        <v>33.690007715120061</v>
      </c>
      <c r="H51" s="34">
        <f t="shared" si="6"/>
        <v>31.605375206301428</v>
      </c>
      <c r="I51" s="34">
        <f t="shared" si="1"/>
        <v>33.944479384156033</v>
      </c>
      <c r="J51" s="35">
        <f>G51*'Enter Information'!$C$360/1000*'Enter Information'!$D$217</f>
        <v>1.089221446256214</v>
      </c>
      <c r="K51" s="35">
        <f>G51*'Enter Information'!$C$360/1000*'Enter Information'!$E$217</f>
        <v>1.0335120769525585</v>
      </c>
      <c r="L51" s="35">
        <f>(F51+H51)/2*'Enter Information'!C471</f>
        <v>5.5427217148078127E-2</v>
      </c>
      <c r="M51" s="35">
        <f>(G51+I51)/2*'Enter Information'!D471</f>
        <v>3.7198967904601858E-2</v>
      </c>
      <c r="N51" s="36">
        <f>'Enter Information'!O$603/5</f>
        <v>61</v>
      </c>
      <c r="O51" s="36">
        <f>'Enter Information'!P$603/5</f>
        <v>232.8</v>
      </c>
      <c r="P51" s="36">
        <f>'Enter Information'!Q$603/5</f>
        <v>1453.2</v>
      </c>
      <c r="Q51" s="37">
        <f t="shared" si="10"/>
        <v>0</v>
      </c>
      <c r="R51" s="287">
        <f>(H51-L51+Q51*'Enter Information'!D262)*'Enter Information'!C$783</f>
        <v>31.521449408187671</v>
      </c>
      <c r="S51" s="287">
        <f>(I51-M51+Q51*'Enter Information'!E262)*'Enter Information'!C$783</f>
        <v>33.876652493295722</v>
      </c>
      <c r="T51" s="38">
        <f t="shared" si="2"/>
        <v>65.398101901483386</v>
      </c>
      <c r="AK51" s="87">
        <v>46</v>
      </c>
      <c r="AL51" s="40">
        <f t="shared" si="4"/>
        <v>65.398101901483386</v>
      </c>
      <c r="AM51" s="86">
        <f>T51*'Enter Information'!E$743*((Y$26/AJ$25)/('1'!Z$26/'1'!AK$25))+T51*(1-'Enter Information'!E$743)</f>
        <v>65.628658733654106</v>
      </c>
      <c r="AN51" s="40">
        <f t="shared" si="5"/>
        <v>65.398101901483386</v>
      </c>
      <c r="AO51" s="86">
        <f>T51*'Enter Information'!E$743*Y$26/AJ$25+T51*(1-'Enter Information'!E$743)</f>
        <v>84.483118950746913</v>
      </c>
      <c r="AP51" s="86">
        <f>INDEX($AL$6:$AO$106,'1'!AL51,'Enter Information'!$B$86)</f>
        <v>65.628658733654106</v>
      </c>
    </row>
    <row r="52" spans="4:42" x14ac:dyDescent="0.4">
      <c r="D52" s="31">
        <v>46</v>
      </c>
      <c r="E52" s="32">
        <f>'10'!AP52</f>
        <v>64.777922596472067</v>
      </c>
      <c r="F52" s="33">
        <f>E52*'Enter Information'!D263</f>
        <v>31.429191704071975</v>
      </c>
      <c r="G52" s="33">
        <f>E52*'Enter Information'!E263</f>
        <v>33.348730892400098</v>
      </c>
      <c r="H52" s="34">
        <f t="shared" si="6"/>
        <v>30.672396870190852</v>
      </c>
      <c r="I52" s="34">
        <f t="shared" si="1"/>
        <v>33.690007715120061</v>
      </c>
      <c r="J52" s="35">
        <v>0</v>
      </c>
      <c r="K52" s="35">
        <v>0</v>
      </c>
      <c r="L52" s="35">
        <f>(F52+H52)/2*'Enter Information'!C472</f>
        <v>5.9307017088421003E-2</v>
      </c>
      <c r="M52" s="35">
        <f>(G52+I52)/2*'Enter Information'!D472</f>
        <v>4.022324316451209E-2</v>
      </c>
      <c r="N52" s="36">
        <f>'Enter Information'!O$603/5</f>
        <v>61</v>
      </c>
      <c r="O52" s="36">
        <f>'Enter Information'!P$603/5</f>
        <v>232.8</v>
      </c>
      <c r="P52" s="36">
        <f>'Enter Information'!Q$603/5</f>
        <v>1453.2</v>
      </c>
      <c r="Q52" s="37">
        <f t="shared" si="10"/>
        <v>0</v>
      </c>
      <c r="R52" s="287">
        <f>(H52-L52+Q52*'Enter Information'!D263)*'Enter Information'!C$783</f>
        <v>30.585437521628283</v>
      </c>
      <c r="S52" s="287">
        <f>(I52-M52+Q52*'Enter Information'!E263)*'Enter Information'!C$783</f>
        <v>33.61938914111122</v>
      </c>
      <c r="T52" s="38">
        <f t="shared" si="2"/>
        <v>64.204826662739507</v>
      </c>
      <c r="AK52" s="87">
        <v>47</v>
      </c>
      <c r="AL52" s="40">
        <f t="shared" si="4"/>
        <v>64.204826662739507</v>
      </c>
      <c r="AM52" s="86">
        <f>T52*'Enter Information'!E$743*((Y$26/AJ$25)/('1'!Z$26/'1'!AK$25))+T52*(1-'Enter Information'!E$743)</f>
        <v>64.431176679254207</v>
      </c>
      <c r="AN52" s="40">
        <f t="shared" si="5"/>
        <v>64.204826662739507</v>
      </c>
      <c r="AO52" s="86">
        <f>T52*'Enter Information'!E$743*Y$26/AJ$25+T52*(1-'Enter Information'!E$743)</f>
        <v>82.94161222494553</v>
      </c>
      <c r="AP52" s="86">
        <f>INDEX($AL$6:$AO$106,'1'!AL52,'Enter Information'!$B$86)</f>
        <v>64.431176679254207</v>
      </c>
    </row>
    <row r="53" spans="4:42" x14ac:dyDescent="0.4">
      <c r="D53" s="31">
        <v>47</v>
      </c>
      <c r="E53" s="32">
        <f>'10'!AP53</f>
        <v>65.147520656096077</v>
      </c>
      <c r="F53" s="33">
        <f>E53*'Enter Information'!D264</f>
        <v>31.473254819051103</v>
      </c>
      <c r="G53" s="33">
        <f>E53*'Enter Information'!E264</f>
        <v>33.67426583704497</v>
      </c>
      <c r="H53" s="34">
        <f t="shared" si="6"/>
        <v>31.429191704071975</v>
      </c>
      <c r="I53" s="34">
        <f t="shared" si="1"/>
        <v>33.348730892400098</v>
      </c>
      <c r="J53" s="35">
        <v>0</v>
      </c>
      <c r="K53" s="35">
        <v>0</v>
      </c>
      <c r="L53" s="35">
        <f>(F53+H53)/2*'Enter Information'!C473</f>
        <v>6.5418544384047997E-2</v>
      </c>
      <c r="M53" s="35">
        <f>(G53+I53)/2*'Enter Information'!D473</f>
        <v>4.3900062857786519E-2</v>
      </c>
      <c r="N53" s="36">
        <f>'Enter Information'!O$603/5</f>
        <v>61</v>
      </c>
      <c r="O53" s="36">
        <f>'Enter Information'!P$603/5</f>
        <v>232.8</v>
      </c>
      <c r="P53" s="36">
        <f>'Enter Information'!Q$603/5</f>
        <v>1453.2</v>
      </c>
      <c r="Q53" s="37">
        <f t="shared" si="10"/>
        <v>0</v>
      </c>
      <c r="R53" s="287">
        <f>(H53-L53+Q53*'Enter Information'!D264)*'Enter Information'!C$783</f>
        <v>31.335442747571626</v>
      </c>
      <c r="S53" s="287">
        <f>(I53-M53+Q53*'Enter Information'!E264)*'Enter Information'!C$783</f>
        <v>33.274747089997945</v>
      </c>
      <c r="T53" s="38">
        <f t="shared" si="2"/>
        <v>64.610189837569578</v>
      </c>
      <c r="AK53" s="87">
        <v>48</v>
      </c>
      <c r="AL53" s="40">
        <f t="shared" si="4"/>
        <v>64.610189837569578</v>
      </c>
      <c r="AM53" s="86">
        <f>T53*'Enter Information'!E$743*((Y$26/AJ$25)/('1'!Z$26/'1'!AK$25))+T53*(1-'Enter Information'!E$743)</f>
        <v>64.837968936072144</v>
      </c>
      <c r="AN53" s="40">
        <f t="shared" si="5"/>
        <v>64.610189837569578</v>
      </c>
      <c r="AO53" s="86">
        <f>T53*'Enter Information'!E$743*Y$26/AJ$25+T53*(1-'Enter Information'!E$743)</f>
        <v>83.465271846887035</v>
      </c>
      <c r="AP53" s="86">
        <f>INDEX($AL$6:$AO$106,'1'!AL53,'Enter Information'!$B$86)</f>
        <v>64.837968936072144</v>
      </c>
    </row>
    <row r="54" spans="4:42" x14ac:dyDescent="0.4">
      <c r="D54" s="31">
        <v>48</v>
      </c>
      <c r="E54" s="32">
        <f>'10'!AP54</f>
        <v>67.567786555060977</v>
      </c>
      <c r="F54" s="33">
        <f>E54*'Enter Information'!D265</f>
        <v>32.856988795143032</v>
      </c>
      <c r="G54" s="33">
        <f>E54*'Enter Information'!E265</f>
        <v>34.710797759917945</v>
      </c>
      <c r="H54" s="34">
        <f t="shared" si="6"/>
        <v>31.473254819051103</v>
      </c>
      <c r="I54" s="34">
        <f t="shared" si="1"/>
        <v>33.67426583704497</v>
      </c>
      <c r="J54" s="35">
        <v>0</v>
      </c>
      <c r="K54" s="35">
        <v>0</v>
      </c>
      <c r="L54" s="35">
        <f>(F54+H54)/2*'Enter Information'!C474</f>
        <v>7.269317528403936E-2</v>
      </c>
      <c r="M54" s="35">
        <f>(G54+I54)/2*'Enter Information'!D474</f>
        <v>4.8895320471828478E-2</v>
      </c>
      <c r="N54" s="36">
        <f>'Enter Information'!O$603/5</f>
        <v>61</v>
      </c>
      <c r="O54" s="36">
        <f>'Enter Information'!P$603/5</f>
        <v>232.8</v>
      </c>
      <c r="P54" s="36">
        <f>'Enter Information'!Q$603/5</f>
        <v>1453.2</v>
      </c>
      <c r="Q54" s="37">
        <f t="shared" si="10"/>
        <v>0</v>
      </c>
      <c r="R54" s="287">
        <f>(H54-L54+Q54*'Enter Information'!D265)*'Enter Information'!C$783</f>
        <v>31.372198001181019</v>
      </c>
      <c r="S54" s="287">
        <f>(I54-M54+Q54*'Enter Information'!E265)*'Enter Information'!C$783</f>
        <v>33.594997238477823</v>
      </c>
      <c r="T54" s="38">
        <f t="shared" si="2"/>
        <v>64.967195239658849</v>
      </c>
      <c r="AK54" s="87">
        <v>49</v>
      </c>
      <c r="AL54" s="40">
        <f t="shared" si="4"/>
        <v>64.967195239658849</v>
      </c>
      <c r="AM54" s="86">
        <f>T54*'Enter Information'!E$743*((Y$26/AJ$25)/('1'!Z$26/'1'!AK$25))+T54*(1-'Enter Information'!E$743)</f>
        <v>65.196232937909429</v>
      </c>
      <c r="AN54" s="40">
        <f t="shared" si="5"/>
        <v>64.967195239658849</v>
      </c>
      <c r="AO54" s="86">
        <f>T54*'Enter Information'!E$743*Y$26/AJ$25+T54*(1-'Enter Information'!E$743)</f>
        <v>83.926461529367444</v>
      </c>
      <c r="AP54" s="86">
        <f>INDEX($AL$6:$AO$106,'1'!AL54,'Enter Information'!$B$86)</f>
        <v>65.196232937909429</v>
      </c>
    </row>
    <row r="55" spans="4:42" x14ac:dyDescent="0.4">
      <c r="D55" s="31">
        <v>49</v>
      </c>
      <c r="E55" s="32">
        <f>'10'!AP55</f>
        <v>69.879253450258432</v>
      </c>
      <c r="F55" s="33">
        <f>E55*'Enter Information'!D266</f>
        <v>33.879698030749928</v>
      </c>
      <c r="G55" s="33">
        <f>E55*'Enter Information'!E266</f>
        <v>35.999555419508503</v>
      </c>
      <c r="H55" s="34">
        <f t="shared" si="6"/>
        <v>32.856988795143032</v>
      </c>
      <c r="I55" s="34">
        <f t="shared" si="1"/>
        <v>34.710797759917945</v>
      </c>
      <c r="J55" s="35">
        <v>0</v>
      </c>
      <c r="K55" s="35">
        <v>0</v>
      </c>
      <c r="L55" s="35">
        <f>(F55+H55)/2*'Enter Information'!C475</f>
        <v>8.1752441361718872E-2</v>
      </c>
      <c r="M55" s="35">
        <f>(G55+I55)/2*'Enter Information'!D475</f>
        <v>5.515407547995263E-2</v>
      </c>
      <c r="N55" s="36">
        <f>'Enter Information'!O$603/5</f>
        <v>61</v>
      </c>
      <c r="O55" s="36">
        <f>'Enter Information'!P$603/5</f>
        <v>232.8</v>
      </c>
      <c r="P55" s="36">
        <f>'Enter Information'!Q$603/5</f>
        <v>1453.2</v>
      </c>
      <c r="Q55" s="37">
        <f t="shared" si="10"/>
        <v>0</v>
      </c>
      <c r="R55" s="287">
        <f>(H55-L55+Q55*'Enter Information'!D266)*'Enter Information'!C$783</f>
        <v>32.745630988751273</v>
      </c>
      <c r="S55" s="287">
        <f>(I55-M55+Q55*'Enter Information'!E266)*'Enter Information'!C$783</f>
        <v>34.624339776494999</v>
      </c>
      <c r="T55" s="38">
        <f t="shared" si="2"/>
        <v>67.369970765246279</v>
      </c>
      <c r="AK55" s="87">
        <v>50</v>
      </c>
      <c r="AL55" s="40">
        <f t="shared" si="4"/>
        <v>67.369970765246279</v>
      </c>
      <c r="AM55" s="86">
        <f>T55*'Enter Information'!E$743*((Y$26/AJ$25)/('1'!Z$26/'1'!AK$25))+T55*(1-'Enter Information'!E$743)</f>
        <v>67.607479295179871</v>
      </c>
      <c r="AN55" s="40">
        <f t="shared" si="5"/>
        <v>67.369970765246279</v>
      </c>
      <c r="AO55" s="86">
        <f>T55*'Enter Information'!E$743*Y$26/AJ$25+T55*(1-'Enter Information'!E$743)</f>
        <v>87.030434957310959</v>
      </c>
      <c r="AP55" s="86">
        <f>INDEX($AL$6:$AO$106,'1'!AL55,'Enter Information'!$B$86)</f>
        <v>67.607479295179871</v>
      </c>
    </row>
    <row r="56" spans="4:42" x14ac:dyDescent="0.4">
      <c r="D56" s="31">
        <v>50</v>
      </c>
      <c r="E56" s="32">
        <f>'10'!AP56</f>
        <v>73.758772094226842</v>
      </c>
      <c r="F56" s="33">
        <f>E56*'Enter Information'!D267</f>
        <v>35.741930860736574</v>
      </c>
      <c r="G56" s="33">
        <f>E56*'Enter Information'!E267</f>
        <v>38.016841233490275</v>
      </c>
      <c r="H56" s="34">
        <f t="shared" si="6"/>
        <v>33.879698030749928</v>
      </c>
      <c r="I56" s="34">
        <f t="shared" si="1"/>
        <v>35.999555419508503</v>
      </c>
      <c r="J56" s="35">
        <v>0</v>
      </c>
      <c r="K56" s="35">
        <v>0</v>
      </c>
      <c r="L56" s="35">
        <f>(F56+H56)/2*'Enter Information'!C476</f>
        <v>9.1900550136762169E-2</v>
      </c>
      <c r="M56" s="35">
        <f>(G56+I56)/2*'Enter Information'!D476</f>
        <v>6.2913937155048963E-2</v>
      </c>
      <c r="N56" s="36">
        <f>'Enter Information'!O$604/5</f>
        <v>57.4</v>
      </c>
      <c r="O56" s="36">
        <f>'Enter Information'!P$604/5</f>
        <v>216.6</v>
      </c>
      <c r="P56" s="36">
        <f>'Enter Information'!Q$604/5</f>
        <v>1391.2</v>
      </c>
      <c r="Q56" s="37">
        <f t="shared" si="10"/>
        <v>0</v>
      </c>
      <c r="R56" s="287">
        <f>(H56-L56+Q56*'Enter Information'!D267)*'Enter Information'!C$784</f>
        <v>33.687019174725343</v>
      </c>
      <c r="S56" s="287">
        <f>(I56-M56+Q56*'Enter Information'!E267)*'Enter Information'!C$784</f>
        <v>35.829453854927671</v>
      </c>
      <c r="T56" s="38">
        <f t="shared" si="2"/>
        <v>69.516473029653014</v>
      </c>
      <c r="AK56" s="87">
        <v>51</v>
      </c>
      <c r="AL56" s="40">
        <f t="shared" si="4"/>
        <v>69.516473029653014</v>
      </c>
      <c r="AM56" s="86">
        <f>T56*'Enter Information'!E$744*((Y$26/AJ$25)/('1'!Z$26/'1'!AK$25))+T56*(1-'Enter Information'!E$744)</f>
        <v>69.760484697488053</v>
      </c>
      <c r="AN56" s="40">
        <f t="shared" si="5"/>
        <v>69.516473029653014</v>
      </c>
      <c r="AO56" s="86">
        <f>T56*'Enter Information'!E$744*Y$26/AJ$25+T56*(1-'Enter Information'!E$744)</f>
        <v>89.715253508223753</v>
      </c>
      <c r="AP56" s="86">
        <f>INDEX($AL$6:$AO$106,'1'!AL56,'Enter Information'!$B$86)</f>
        <v>69.760484697488053</v>
      </c>
    </row>
    <row r="57" spans="4:42" x14ac:dyDescent="0.4">
      <c r="D57" s="31">
        <v>51</v>
      </c>
      <c r="E57" s="32">
        <f>'10'!AP57</f>
        <v>76.586157829352771</v>
      </c>
      <c r="F57" s="33">
        <f>E57*'Enter Information'!D268</f>
        <v>37.166706045557532</v>
      </c>
      <c r="G57" s="33">
        <f>E57*'Enter Information'!E268</f>
        <v>39.419451783795232</v>
      </c>
      <c r="H57" s="34">
        <f t="shared" si="6"/>
        <v>35.741930860736574</v>
      </c>
      <c r="I57" s="34">
        <f t="shared" si="1"/>
        <v>38.016841233490275</v>
      </c>
      <c r="J57" s="35">
        <v>0</v>
      </c>
      <c r="K57" s="35">
        <v>0</v>
      </c>
      <c r="L57" s="35">
        <f>(F57+H57)/2*'Enter Information'!C477</f>
        <v>0.1038948075914691</v>
      </c>
      <c r="M57" s="35">
        <f>(G57+I57)/2*'Enter Information'!D477</f>
        <v>7.2402933971161945E-2</v>
      </c>
      <c r="N57" s="36">
        <f>'Enter Information'!O$604/5</f>
        <v>57.4</v>
      </c>
      <c r="O57" s="36">
        <f>'Enter Information'!P$604/5</f>
        <v>216.6</v>
      </c>
      <c r="P57" s="36">
        <f>'Enter Information'!Q$604/5</f>
        <v>1391.2</v>
      </c>
      <c r="Q57" s="37">
        <f t="shared" si="10"/>
        <v>0</v>
      </c>
      <c r="R57" s="287">
        <f>(H57-L57+Q57*'Enter Information'!D268)*'Enter Information'!C$784</f>
        <v>35.531739071204633</v>
      </c>
      <c r="S57" s="287">
        <f>(I57-M57+Q57*'Enter Information'!E268)*'Enter Information'!C$784</f>
        <v>37.831262049664865</v>
      </c>
      <c r="T57" s="38">
        <f t="shared" si="2"/>
        <v>73.363001120869498</v>
      </c>
      <c r="AK57" s="87">
        <v>52</v>
      </c>
      <c r="AL57" s="40">
        <f t="shared" si="4"/>
        <v>73.363001120869498</v>
      </c>
      <c r="AM57" s="86">
        <f>T57*'Enter Information'!E$744*((Y$26/AJ$25)/('1'!Z$26/'1'!AK$25))+T57*(1-'Enter Information'!E$744)</f>
        <v>73.620514591860058</v>
      </c>
      <c r="AN57" s="40">
        <f t="shared" si="5"/>
        <v>73.363001120869498</v>
      </c>
      <c r="AO57" s="86">
        <f>T57*'Enter Information'!E$744*Y$26/AJ$25+T57*(1-'Enter Information'!E$744)</f>
        <v>94.679432900391532</v>
      </c>
      <c r="AP57" s="86">
        <f>INDEX($AL$6:$AO$106,'1'!AL57,'Enter Information'!$B$86)</f>
        <v>73.620514591860058</v>
      </c>
    </row>
    <row r="58" spans="4:42" x14ac:dyDescent="0.4">
      <c r="D58" s="31">
        <v>52</v>
      </c>
      <c r="E58" s="32">
        <f>'10'!AP58</f>
        <v>79.353895366821035</v>
      </c>
      <c r="F58" s="33">
        <f>E58*'Enter Information'!D269</f>
        <v>38.368046081866979</v>
      </c>
      <c r="G58" s="33">
        <f>E58*'Enter Information'!E269</f>
        <v>40.985849284954064</v>
      </c>
      <c r="H58" s="34">
        <f t="shared" si="6"/>
        <v>37.166706045557532</v>
      </c>
      <c r="I58" s="34">
        <f t="shared" si="1"/>
        <v>39.419451783795232</v>
      </c>
      <c r="J58" s="35">
        <v>0</v>
      </c>
      <c r="K58" s="35">
        <v>0</v>
      </c>
      <c r="L58" s="35">
        <f>(F58+H58)/2*'Enter Information'!C478</f>
        <v>0.11632351827623374</v>
      </c>
      <c r="M58" s="35">
        <f>(G58+I58)/2*'Enter Information'!D478</f>
        <v>8.2415433595468032E-2</v>
      </c>
      <c r="N58" s="36">
        <f>'Enter Information'!O$604/5</f>
        <v>57.4</v>
      </c>
      <c r="O58" s="36">
        <f>'Enter Information'!P$604/5</f>
        <v>216.6</v>
      </c>
      <c r="P58" s="36">
        <f>'Enter Information'!Q$604/5</f>
        <v>1391.2</v>
      </c>
      <c r="Q58" s="37">
        <f t="shared" si="10"/>
        <v>0</v>
      </c>
      <c r="R58" s="287">
        <f>(H58-L58+Q58*'Enter Information'!D269)*'Enter Information'!C$784</f>
        <v>36.939872962822783</v>
      </c>
      <c r="S58" s="287">
        <f>(I58-M58+Q58*'Enter Information'!E269)*'Enter Information'!C$784</f>
        <v>39.219706421124172</v>
      </c>
      <c r="T58" s="38">
        <f t="shared" si="2"/>
        <v>76.159579383946948</v>
      </c>
      <c r="AK58" s="87">
        <v>53</v>
      </c>
      <c r="AL58" s="40">
        <f t="shared" si="4"/>
        <v>76.159579383946948</v>
      </c>
      <c r="AM58" s="86">
        <f>T58*'Enter Information'!E$744*((Y$26/AJ$25)/('1'!Z$26/'1'!AK$25))+T58*(1-'Enter Information'!E$744)</f>
        <v>76.426909200567025</v>
      </c>
      <c r="AN58" s="40">
        <f t="shared" si="5"/>
        <v>76.159579383946948</v>
      </c>
      <c r="AO58" s="86">
        <f>T58*'Enter Information'!E$744*Y$26/AJ$25+T58*(1-'Enter Information'!E$744)</f>
        <v>98.288587923555028</v>
      </c>
      <c r="AP58" s="86">
        <f>INDEX($AL$6:$AO$106,'1'!AL58,'Enter Information'!$B$86)</f>
        <v>76.426909200567025</v>
      </c>
    </row>
    <row r="59" spans="4:42" x14ac:dyDescent="0.4">
      <c r="D59" s="31">
        <v>53</v>
      </c>
      <c r="E59" s="32">
        <f>'10'!AP59</f>
        <v>82.742035950408876</v>
      </c>
      <c r="F59" s="33">
        <f>E59*'Enter Information'!D270</f>
        <v>40.183254068640096</v>
      </c>
      <c r="G59" s="33">
        <f>E59*'Enter Information'!E270</f>
        <v>42.558781881768788</v>
      </c>
      <c r="H59" s="34">
        <f t="shared" si="6"/>
        <v>38.368046081866979</v>
      </c>
      <c r="I59" s="34">
        <f t="shared" si="1"/>
        <v>40.985849284954064</v>
      </c>
      <c r="J59" s="35">
        <v>0</v>
      </c>
      <c r="K59" s="35">
        <v>0</v>
      </c>
      <c r="L59" s="35">
        <f>(F59+H59)/2*'Enter Information'!C479</f>
        <v>0.13118067125134683</v>
      </c>
      <c r="M59" s="35">
        <f>(G59+I59)/2*'Enter Information'!D479</f>
        <v>9.3152263750895983E-2</v>
      </c>
      <c r="N59" s="36">
        <f>'Enter Information'!O$604/5</f>
        <v>57.4</v>
      </c>
      <c r="O59" s="36">
        <f>'Enter Information'!P$604/5</f>
        <v>216.6</v>
      </c>
      <c r="P59" s="36">
        <f>'Enter Information'!Q$604/5</f>
        <v>1391.2</v>
      </c>
      <c r="Q59" s="37">
        <f t="shared" si="10"/>
        <v>0</v>
      </c>
      <c r="R59" s="287">
        <f>(H59-L59+Q59*'Enter Information'!D270)*'Enter Information'!C$784</f>
        <v>38.122816943243535</v>
      </c>
      <c r="S59" s="287">
        <f>(I59-M59+Q59*'Enter Information'!E270)*'Enter Information'!C$784</f>
        <v>40.770727048719891</v>
      </c>
      <c r="T59" s="38">
        <f t="shared" si="2"/>
        <v>78.893543991963426</v>
      </c>
      <c r="AK59" s="87">
        <v>54</v>
      </c>
      <c r="AL59" s="40">
        <f t="shared" si="4"/>
        <v>78.893543991963426</v>
      </c>
      <c r="AM59" s="86">
        <f>T59*'Enter Information'!E$744*((Y$26/AJ$25)/('1'!Z$26/'1'!AK$25))+T59*(1-'Enter Information'!E$744)</f>
        <v>79.17047037231481</v>
      </c>
      <c r="AN59" s="40">
        <f t="shared" si="5"/>
        <v>78.893543991963426</v>
      </c>
      <c r="AO59" s="86">
        <f>T59*'Enter Information'!E$744*Y$26/AJ$25+T59*(1-'Enter Information'!E$744)</f>
        <v>101.81693620132344</v>
      </c>
      <c r="AP59" s="86">
        <f>INDEX($AL$6:$AO$106,'1'!AL59,'Enter Information'!$B$86)</f>
        <v>79.17047037231481</v>
      </c>
    </row>
    <row r="60" spans="4:42" x14ac:dyDescent="0.4">
      <c r="D60" s="31">
        <v>54</v>
      </c>
      <c r="E60" s="32">
        <f>'10'!AP60</f>
        <v>86.048027930311036</v>
      </c>
      <c r="F60" s="33">
        <f>E60*'Enter Information'!D271</f>
        <v>41.856660783853783</v>
      </c>
      <c r="G60" s="33">
        <f>E60*'Enter Information'!E271</f>
        <v>44.191367146457253</v>
      </c>
      <c r="H60" s="34">
        <f t="shared" si="6"/>
        <v>40.183254068640096</v>
      </c>
      <c r="I60" s="34">
        <f t="shared" si="1"/>
        <v>42.558781881768788</v>
      </c>
      <c r="J60" s="35">
        <v>0</v>
      </c>
      <c r="K60" s="35">
        <v>0</v>
      </c>
      <c r="L60" s="35">
        <f>(F60+H60)/2*'Enter Information'!C480</f>
        <v>0.14931264503153885</v>
      </c>
      <c r="M60" s="35">
        <f>(G60+I60)/2*'Enter Information'!D480</f>
        <v>0.10496768032415352</v>
      </c>
      <c r="N60" s="36">
        <f>'Enter Information'!O$604/5</f>
        <v>57.4</v>
      </c>
      <c r="O60" s="36">
        <f>'Enter Information'!P$604/5</f>
        <v>216.6</v>
      </c>
      <c r="P60" s="36">
        <f>'Enter Information'!Q$604/5</f>
        <v>1391.2</v>
      </c>
      <c r="Q60" s="37">
        <f t="shared" si="10"/>
        <v>0</v>
      </c>
      <c r="R60" s="287">
        <f>(H60-L60+Q60*'Enter Information'!D271)*'Enter Information'!C$784</f>
        <v>39.914532847272724</v>
      </c>
      <c r="S60" s="287">
        <f>(I60-M60+Q60*'Enter Information'!E271)*'Enter Information'!C$784</f>
        <v>42.327187910513629</v>
      </c>
      <c r="T60" s="38">
        <f t="shared" si="2"/>
        <v>82.241720757786354</v>
      </c>
      <c r="AK60" s="87">
        <v>55</v>
      </c>
      <c r="AL60" s="40">
        <f t="shared" si="4"/>
        <v>82.241720757786354</v>
      </c>
      <c r="AM60" s="86">
        <f>T60*'Enter Information'!E$744*((Y$26/AJ$25)/('1'!Z$26/'1'!AK$25))+T60*(1-'Enter Information'!E$744)</f>
        <v>82.530399664714949</v>
      </c>
      <c r="AN60" s="40">
        <f t="shared" si="5"/>
        <v>82.241720757786354</v>
      </c>
      <c r="AO60" s="86">
        <f>T60*'Enter Information'!E$744*Y$26/AJ$25+T60*(1-'Enter Information'!E$744)</f>
        <v>106.13796277596018</v>
      </c>
      <c r="AP60" s="86">
        <f>INDEX($AL$6:$AO$106,'1'!AL60,'Enter Information'!$B$86)</f>
        <v>82.530399664714949</v>
      </c>
    </row>
    <row r="61" spans="4:42" x14ac:dyDescent="0.4">
      <c r="D61" s="31">
        <v>55</v>
      </c>
      <c r="E61" s="32">
        <f>'10'!AP61</f>
        <v>90.525464540457662</v>
      </c>
      <c r="F61" s="33">
        <f>E61*'Enter Information'!D272</f>
        <v>43.60343390534932</v>
      </c>
      <c r="G61" s="33">
        <f>E61*'Enter Information'!E272</f>
        <v>46.922030635108342</v>
      </c>
      <c r="H61" s="34">
        <f t="shared" si="6"/>
        <v>41.856660783853783</v>
      </c>
      <c r="I61" s="34">
        <f t="shared" si="1"/>
        <v>44.191367146457253</v>
      </c>
      <c r="J61" s="35">
        <v>0</v>
      </c>
      <c r="K61" s="35">
        <v>0</v>
      </c>
      <c r="L61" s="35">
        <f>(F61+H61)/2*'Enter Information'!C481</f>
        <v>0.16921098748462216</v>
      </c>
      <c r="M61" s="35">
        <f>(G61+I61)/2*'Enter Information'!D481</f>
        <v>0.1189029841049431</v>
      </c>
      <c r="N61" s="36">
        <f>'Enter Information'!O$605/5</f>
        <v>52.4</v>
      </c>
      <c r="O61" s="36">
        <f>'Enter Information'!P$605/5</f>
        <v>188.4</v>
      </c>
      <c r="P61" s="36">
        <f>'Enter Information'!Q$605/5</f>
        <v>1366.6</v>
      </c>
      <c r="Q61" s="37">
        <f t="shared" si="10"/>
        <v>0</v>
      </c>
      <c r="R61" s="287">
        <f>(H61-L61+Q61*'Enter Information'!D272)*'Enter Information'!C$785</f>
        <v>41.515345624852131</v>
      </c>
      <c r="S61" s="287">
        <f>(I61-M61+Q61*'Enter Information'!E272)*'Enter Information'!C$785</f>
        <v>43.890513600050561</v>
      </c>
      <c r="T61" s="38">
        <f t="shared" si="2"/>
        <v>85.405859224902684</v>
      </c>
      <c r="AK61" s="87">
        <v>56</v>
      </c>
      <c r="AL61" s="40">
        <f t="shared" si="4"/>
        <v>85.405859224902684</v>
      </c>
      <c r="AM61" s="86">
        <f>T61*'Enter Information'!E$745*((Y$26/AJ$25)/('1'!Z$26/'1'!AK$25))+T61*(1-'Enter Information'!E$745)</f>
        <v>85.705537346616921</v>
      </c>
      <c r="AN61" s="40">
        <f t="shared" si="5"/>
        <v>85.405859224902684</v>
      </c>
      <c r="AO61" s="86">
        <f>T61*'Enter Information'!E$745*Y$26/AJ$25+T61*(1-'Enter Information'!E$745)</f>
        <v>110.21259346200678</v>
      </c>
      <c r="AP61" s="86">
        <f>INDEX($AL$6:$AO$106,'1'!AL61,'Enter Information'!$B$86)</f>
        <v>85.705537346616921</v>
      </c>
    </row>
    <row r="62" spans="4:42" x14ac:dyDescent="0.4">
      <c r="D62" s="31">
        <v>56</v>
      </c>
      <c r="E62" s="32">
        <f>'10'!AP62</f>
        <v>94.000822249681747</v>
      </c>
      <c r="F62" s="33">
        <f>E62*'Enter Information'!D273</f>
        <v>45.188693800986542</v>
      </c>
      <c r="G62" s="33">
        <f>E62*'Enter Information'!E273</f>
        <v>48.812128448695205</v>
      </c>
      <c r="H62" s="34">
        <f t="shared" si="6"/>
        <v>43.60343390534932</v>
      </c>
      <c r="I62" s="34">
        <f t="shared" si="1"/>
        <v>46.922030635108342</v>
      </c>
      <c r="J62" s="35">
        <v>0</v>
      </c>
      <c r="K62" s="35">
        <v>0</v>
      </c>
      <c r="L62" s="35">
        <f>(F62+H62)/2*'Enter Information'!C482</f>
        <v>0.19134703520715377</v>
      </c>
      <c r="M62" s="35">
        <f>(G62+I62)/2*'Enter Information'!D482</f>
        <v>0.13450649351274399</v>
      </c>
      <c r="N62" s="36">
        <f>'Enter Information'!O$605/5</f>
        <v>52.4</v>
      </c>
      <c r="O62" s="36">
        <f>'Enter Information'!P$605/5</f>
        <v>188.4</v>
      </c>
      <c r="P62" s="36">
        <f>'Enter Information'!Q$605/5</f>
        <v>1366.6</v>
      </c>
      <c r="Q62" s="37">
        <f t="shared" si="10"/>
        <v>0</v>
      </c>
      <c r="R62" s="287">
        <f>(H62-L62+Q62*'Enter Information'!D273)*'Enter Information'!C$785</f>
        <v>43.232862636443379</v>
      </c>
      <c r="S62" s="287">
        <f>(I62-M62+Q62*'Enter Information'!E273)*'Enter Information'!C$785</f>
        <v>46.59436461471028</v>
      </c>
      <c r="T62" s="38">
        <f t="shared" si="2"/>
        <v>89.827227251153658</v>
      </c>
      <c r="AK62" s="87">
        <v>57</v>
      </c>
      <c r="AL62" s="40">
        <f t="shared" si="4"/>
        <v>89.827227251153658</v>
      </c>
      <c r="AM62" s="86">
        <f>T62*'Enter Information'!E$745*((Y$26/AJ$25)/('1'!Z$26/'1'!AK$25))+T62*(1-'Enter Information'!E$745)</f>
        <v>90.142419381830976</v>
      </c>
      <c r="AN62" s="40">
        <f t="shared" si="5"/>
        <v>89.827227251153658</v>
      </c>
      <c r="AO62" s="86">
        <f>T62*'Enter Information'!E$745*Y$26/AJ$25+T62*(1-'Enter Information'!E$745)</f>
        <v>115.91817901837841</v>
      </c>
      <c r="AP62" s="86">
        <f>INDEX($AL$6:$AO$106,'1'!AL62,'Enter Information'!$B$86)</f>
        <v>90.142419381830976</v>
      </c>
    </row>
    <row r="63" spans="4:42" x14ac:dyDescent="0.4">
      <c r="D63" s="31">
        <v>57</v>
      </c>
      <c r="E63" s="32">
        <f>'10'!AP63</f>
        <v>97.434213836397106</v>
      </c>
      <c r="F63" s="33">
        <f>E63*'Enter Information'!D274</f>
        <v>47.297132055766276</v>
      </c>
      <c r="G63" s="33">
        <f>E63*'Enter Information'!E274</f>
        <v>50.13708178063083</v>
      </c>
      <c r="H63" s="34">
        <f t="shared" si="6"/>
        <v>45.188693800986542</v>
      </c>
      <c r="I63" s="34">
        <f t="shared" si="1"/>
        <v>48.812128448695205</v>
      </c>
      <c r="J63" s="35">
        <v>0</v>
      </c>
      <c r="K63" s="35">
        <v>0</v>
      </c>
      <c r="L63" s="35">
        <f>(F63+H63)/2*'Enter Information'!C483</f>
        <v>0.21734169076336915</v>
      </c>
      <c r="M63" s="35">
        <f>(G63+I63)/2*'Enter Information'!D483</f>
        <v>0.14990805349742897</v>
      </c>
      <c r="N63" s="36">
        <f>'Enter Information'!O$605/5</f>
        <v>52.4</v>
      </c>
      <c r="O63" s="36">
        <f>'Enter Information'!P$605/5</f>
        <v>188.4</v>
      </c>
      <c r="P63" s="36">
        <f>'Enter Information'!Q$605/5</f>
        <v>1366.6</v>
      </c>
      <c r="Q63" s="37">
        <f t="shared" si="10"/>
        <v>0</v>
      </c>
      <c r="R63" s="287">
        <f>(H63-L63+Q63*'Enter Information'!D274)*'Enter Information'!C$785</f>
        <v>44.78569054217963</v>
      </c>
      <c r="S63" s="287">
        <f>(I63-M63+Q63*'Enter Information'!E274)*'Enter Information'!C$785</f>
        <v>48.461321295679731</v>
      </c>
      <c r="T63" s="38">
        <f t="shared" si="2"/>
        <v>93.247011837859361</v>
      </c>
      <c r="AK63" s="87">
        <v>58</v>
      </c>
      <c r="AL63" s="40">
        <f t="shared" si="4"/>
        <v>93.247011837859361</v>
      </c>
      <c r="AM63" s="86">
        <f>T63*'Enter Information'!E$745*((Y$26/AJ$25)/('1'!Z$26/'1'!AK$25))+T63*(1-'Enter Information'!E$745)</f>
        <v>93.574203550660343</v>
      </c>
      <c r="AN63" s="40">
        <f t="shared" si="5"/>
        <v>93.247011837859361</v>
      </c>
      <c r="AO63" s="86">
        <f>T63*'Enter Information'!E$745*Y$26/AJ$25+T63*(1-'Enter Information'!E$745)</f>
        <v>120.33126416034411</v>
      </c>
      <c r="AP63" s="86">
        <f>INDEX($AL$6:$AO$106,'1'!AL63,'Enter Information'!$B$86)</f>
        <v>93.574203550660343</v>
      </c>
    </row>
    <row r="64" spans="4:42" x14ac:dyDescent="0.4">
      <c r="D64" s="31">
        <v>58</v>
      </c>
      <c r="E64" s="32">
        <f>'10'!AP64</f>
        <v>99.868086199281336</v>
      </c>
      <c r="F64" s="33">
        <f>E64*'Enter Information'!D275</f>
        <v>47.747692463222883</v>
      </c>
      <c r="G64" s="33">
        <f>E64*'Enter Information'!E275</f>
        <v>52.120393736058453</v>
      </c>
      <c r="H64" s="34">
        <f t="shared" si="6"/>
        <v>47.297132055766276</v>
      </c>
      <c r="I64" s="34">
        <f t="shared" si="1"/>
        <v>50.13708178063083</v>
      </c>
      <c r="J64" s="35">
        <v>0</v>
      </c>
      <c r="K64" s="35">
        <v>0</v>
      </c>
      <c r="L64" s="35">
        <f>(F64+H64)/2*'Enter Information'!C484</f>
        <v>0.24378997489120718</v>
      </c>
      <c r="M64" s="35">
        <f>(G64+I64)/2*'Enter Information'!D484</f>
        <v>0.16770225984737042</v>
      </c>
      <c r="N64" s="36">
        <f>'Enter Information'!O$605/5</f>
        <v>52.4</v>
      </c>
      <c r="O64" s="36">
        <f>'Enter Information'!P$605/5</f>
        <v>188.4</v>
      </c>
      <c r="P64" s="36">
        <f>'Enter Information'!Q$605/5</f>
        <v>1366.6</v>
      </c>
      <c r="Q64" s="37">
        <f t="shared" si="10"/>
        <v>0</v>
      </c>
      <c r="R64" s="287">
        <f>(H64-L64+Q64*'Enter Information'!D275)*'Enter Information'!C$785</f>
        <v>46.859085140345179</v>
      </c>
      <c r="S64" s="287">
        <f>(I64-M64+Q64*'Enter Information'!E275)*'Enter Information'!C$785</f>
        <v>49.763083892107389</v>
      </c>
      <c r="T64" s="38">
        <f t="shared" si="2"/>
        <v>96.622169032452575</v>
      </c>
      <c r="AK64" s="87">
        <v>59</v>
      </c>
      <c r="AL64" s="40">
        <f t="shared" si="4"/>
        <v>96.622169032452575</v>
      </c>
      <c r="AM64" s="86">
        <f>T64*'Enter Information'!E$745*((Y$26/AJ$25)/('1'!Z$26/'1'!AK$25))+T64*(1-'Enter Information'!E$745)</f>
        <v>96.961203735626171</v>
      </c>
      <c r="AN64" s="40">
        <f t="shared" si="5"/>
        <v>96.622169032452575</v>
      </c>
      <c r="AO64" s="86">
        <f>T64*'Enter Information'!E$745*Y$26/AJ$25+T64*(1-'Enter Information'!E$745)</f>
        <v>124.68675956937111</v>
      </c>
      <c r="AP64" s="86">
        <f>INDEX($AL$6:$AO$106,'1'!AL64,'Enter Information'!$B$86)</f>
        <v>96.961203735626171</v>
      </c>
    </row>
    <row r="65" spans="4:42" x14ac:dyDescent="0.4">
      <c r="D65" s="31">
        <v>59</v>
      </c>
      <c r="E65" s="32">
        <f>'10'!AP65</f>
        <v>102.27738901106056</v>
      </c>
      <c r="F65" s="33">
        <f>E65*'Enter Information'!D276</f>
        <v>49.170411736478826</v>
      </c>
      <c r="G65" s="33">
        <f>E65*'Enter Information'!E276</f>
        <v>53.106977274581737</v>
      </c>
      <c r="H65" s="34">
        <f t="shared" si="6"/>
        <v>47.747692463222883</v>
      </c>
      <c r="I65" s="34">
        <f t="shared" si="1"/>
        <v>52.120393736058453</v>
      </c>
      <c r="J65" s="35">
        <v>0</v>
      </c>
      <c r="K65" s="35">
        <v>0</v>
      </c>
      <c r="L65" s="35">
        <f>(F65+H65)/2*'Enter Information'!C485</f>
        <v>0.27137069175916478</v>
      </c>
      <c r="M65" s="35">
        <f>(G65+I65)/2*'Enter Information'!D485</f>
        <v>0.18625244668883315</v>
      </c>
      <c r="N65" s="36">
        <f>'Enter Information'!O$605/5</f>
        <v>52.4</v>
      </c>
      <c r="O65" s="36">
        <f>'Enter Information'!P$605/5</f>
        <v>188.4</v>
      </c>
      <c r="P65" s="36">
        <f>'Enter Information'!Q$605/5</f>
        <v>1366.6</v>
      </c>
      <c r="Q65" s="37">
        <f t="shared" si="10"/>
        <v>0</v>
      </c>
      <c r="R65" s="287">
        <f>(H65-L65+Q65*'Enter Information'!D276)*'Enter Information'!C$785</f>
        <v>47.280318584291898</v>
      </c>
      <c r="S65" s="287">
        <f>(I65-M65+Q65*'Enter Information'!E276)*'Enter Information'!C$785</f>
        <v>51.719734257907753</v>
      </c>
      <c r="T65" s="38">
        <f t="shared" si="2"/>
        <v>99.000052842199651</v>
      </c>
      <c r="AK65" s="87">
        <v>60</v>
      </c>
      <c r="AL65" s="40">
        <f t="shared" si="4"/>
        <v>99.000052842199651</v>
      </c>
      <c r="AM65" s="86">
        <f>T65*'Enter Information'!E$745*((Y$26/AJ$25)/('1'!Z$26/'1'!AK$25))+T65*(1-'Enter Information'!E$745)</f>
        <v>99.347431232331346</v>
      </c>
      <c r="AN65" s="40">
        <f t="shared" si="5"/>
        <v>99.000052842199651</v>
      </c>
      <c r="AO65" s="86">
        <f>T65*'Enter Information'!E$745*Y$26/AJ$25+T65*(1-'Enter Information'!E$745)</f>
        <v>127.75531650448039</v>
      </c>
      <c r="AP65" s="86">
        <f>INDEX($AL$6:$AO$106,'1'!AL65,'Enter Information'!$B$86)</f>
        <v>99.347431232331346</v>
      </c>
    </row>
    <row r="66" spans="4:42" x14ac:dyDescent="0.4">
      <c r="D66" s="31">
        <v>60</v>
      </c>
      <c r="E66" s="32">
        <f>'10'!AP66</f>
        <v>102.94044407346748</v>
      </c>
      <c r="F66" s="33">
        <f>E66*'Enter Information'!D277</f>
        <v>49.849643875148409</v>
      </c>
      <c r="G66" s="33">
        <f>E66*'Enter Information'!E277</f>
        <v>53.090800198319066</v>
      </c>
      <c r="H66" s="34">
        <f t="shared" si="6"/>
        <v>49.170411736478826</v>
      </c>
      <c r="I66" s="34">
        <f t="shared" si="1"/>
        <v>53.106977274581737</v>
      </c>
      <c r="J66" s="35">
        <v>0</v>
      </c>
      <c r="K66" s="35">
        <v>0</v>
      </c>
      <c r="L66" s="35">
        <f>(F66+H66)/2*'Enter Information'!C486</f>
        <v>0.30349647044963751</v>
      </c>
      <c r="M66" s="35">
        <f>(G66+I66)/2*'Enter Information'!D486</f>
        <v>0.20336874386060505</v>
      </c>
      <c r="N66" s="36">
        <f>'Enter Information'!O$606/5</f>
        <v>42.8</v>
      </c>
      <c r="O66" s="36">
        <f>'Enter Information'!P$606/5</f>
        <v>169</v>
      </c>
      <c r="P66" s="36">
        <f>'Enter Information'!Q$606/5</f>
        <v>1223.8</v>
      </c>
      <c r="Q66" s="37">
        <f t="shared" si="10"/>
        <v>0</v>
      </c>
      <c r="R66" s="287">
        <f>(H66-L66+Q66*'Enter Information'!D277)*'Enter Information'!C$786</f>
        <v>48.609697181298515</v>
      </c>
      <c r="S66" s="287">
        <f>(I66-M66+Q66*'Enter Information'!E277)*'Enter Information'!C$786</f>
        <v>52.625142726453902</v>
      </c>
      <c r="T66" s="38">
        <f t="shared" si="2"/>
        <v>101.23483990775242</v>
      </c>
      <c r="AK66" s="87">
        <v>61</v>
      </c>
      <c r="AL66" s="40">
        <f t="shared" si="4"/>
        <v>101.23483990775242</v>
      </c>
      <c r="AM66" s="86">
        <f>T66*'Enter Information'!E$746*((Y$26/AJ$25)/('1'!Z$26/'1'!AK$25))+T66*(1-'Enter Information'!E$746)</f>
        <v>101.59030760198982</v>
      </c>
      <c r="AN66" s="40">
        <f t="shared" si="5"/>
        <v>101.23483990775242</v>
      </c>
      <c r="AO66" s="86">
        <f>T66*'Enter Information'!E$746*Y$26/AJ$25+T66*(1-'Enter Information'!E$746)</f>
        <v>130.65971940973989</v>
      </c>
      <c r="AP66" s="86">
        <f>INDEX($AL$6:$AO$106,'1'!AL66,'Enter Information'!$B$86)</f>
        <v>101.59030760198982</v>
      </c>
    </row>
    <row r="67" spans="4:42" x14ac:dyDescent="0.4">
      <c r="D67" s="31">
        <v>61</v>
      </c>
      <c r="E67" s="32">
        <f>'10'!AP67</f>
        <v>105.27514969026667</v>
      </c>
      <c r="F67" s="33">
        <f>E67*'Enter Information'!D278</f>
        <v>50.434906197405553</v>
      </c>
      <c r="G67" s="33">
        <f>E67*'Enter Information'!E278</f>
        <v>54.84024349286112</v>
      </c>
      <c r="H67" s="34">
        <f t="shared" si="6"/>
        <v>49.849643875148409</v>
      </c>
      <c r="I67" s="34">
        <f t="shared" si="1"/>
        <v>53.090800198319066</v>
      </c>
      <c r="J67" s="35">
        <v>0</v>
      </c>
      <c r="K67" s="35">
        <v>0</v>
      </c>
      <c r="L67" s="35">
        <f>(F67+H67)/2*'Enter Information'!C487</f>
        <v>0.33495039724233028</v>
      </c>
      <c r="M67" s="35">
        <f>(G67+I67)/2*'Enter Information'!D487</f>
        <v>0.22287760522228706</v>
      </c>
      <c r="N67" s="36">
        <f>'Enter Information'!O$606/5</f>
        <v>42.8</v>
      </c>
      <c r="O67" s="36">
        <f>'Enter Information'!P$606/5</f>
        <v>169</v>
      </c>
      <c r="P67" s="36">
        <f>'Enter Information'!Q$606/5</f>
        <v>1223.8</v>
      </c>
      <c r="Q67" s="37">
        <f t="shared" si="10"/>
        <v>0</v>
      </c>
      <c r="R67" s="287">
        <f>(H67-L67+Q67*'Enter Information'!D278)*'Enter Information'!C$786</f>
        <v>49.254065718754951</v>
      </c>
      <c r="S67" s="287">
        <f>(I67-M67+Q67*'Enter Information'!E278)*'Enter Information'!C$786</f>
        <v>52.589644626929775</v>
      </c>
      <c r="T67" s="38">
        <f t="shared" si="2"/>
        <v>101.84371034568473</v>
      </c>
      <c r="AK67" s="87">
        <v>62</v>
      </c>
      <c r="AL67" s="40">
        <f t="shared" si="4"/>
        <v>101.84371034568473</v>
      </c>
      <c r="AM67" s="86">
        <f>T67*'Enter Information'!E$746*((Y$26/AJ$25)/('1'!Z$26/'1'!AK$25))+T67*(1-'Enter Information'!E$746)</f>
        <v>102.20131597752206</v>
      </c>
      <c r="AN67" s="40">
        <f t="shared" si="5"/>
        <v>101.84371034568473</v>
      </c>
      <c r="AO67" s="86">
        <f>T67*'Enter Information'!E$746*Y$26/AJ$25+T67*(1-'Enter Information'!E$746)</f>
        <v>131.44556389420404</v>
      </c>
      <c r="AP67" s="86">
        <f>INDEX($AL$6:$AO$106,'1'!AL67,'Enter Information'!$B$86)</f>
        <v>102.20131597752206</v>
      </c>
    </row>
    <row r="68" spans="4:42" x14ac:dyDescent="0.4">
      <c r="D68" s="31">
        <v>62</v>
      </c>
      <c r="E68" s="32">
        <f>'10'!AP68</f>
        <v>107.51538778926984</v>
      </c>
      <c r="F68" s="33">
        <f>E68*'Enter Information'!D279</f>
        <v>51.413015715918227</v>
      </c>
      <c r="G68" s="33">
        <f>E68*'Enter Information'!E279</f>
        <v>56.10237207335161</v>
      </c>
      <c r="H68" s="34">
        <f t="shared" si="6"/>
        <v>50.434906197405553</v>
      </c>
      <c r="I68" s="34">
        <f t="shared" si="1"/>
        <v>54.84024349286112</v>
      </c>
      <c r="J68" s="35">
        <v>0</v>
      </c>
      <c r="K68" s="35">
        <v>0</v>
      </c>
      <c r="L68" s="35">
        <f>(F68+H68)/2*'Enter Information'!C488</f>
        <v>0.36970795654536531</v>
      </c>
      <c r="M68" s="35">
        <f>(G68+I68)/2*'Enter Information'!D488</f>
        <v>0.24684731963482334</v>
      </c>
      <c r="N68" s="36">
        <f>'Enter Information'!O$606/5</f>
        <v>42.8</v>
      </c>
      <c r="O68" s="36">
        <f>'Enter Information'!P$606/5</f>
        <v>169</v>
      </c>
      <c r="P68" s="36">
        <f>'Enter Information'!Q$606/5</f>
        <v>1223.8</v>
      </c>
      <c r="Q68" s="37">
        <f t="shared" si="10"/>
        <v>0</v>
      </c>
      <c r="R68" s="287">
        <f>(H68-L68+Q68*'Enter Information'!D279)*'Enter Information'!C$786</f>
        <v>49.801672820172797</v>
      </c>
      <c r="S68" s="287">
        <f>(I68-M68+Q68*'Enter Information'!E279)*'Enter Information'!C$786</f>
        <v>54.306035927011166</v>
      </c>
      <c r="T68" s="38">
        <f t="shared" si="2"/>
        <v>104.10770874718396</v>
      </c>
      <c r="AK68" s="87">
        <v>63</v>
      </c>
      <c r="AL68" s="40">
        <f t="shared" si="4"/>
        <v>104.10770874718396</v>
      </c>
      <c r="AM68" s="86">
        <f>T68*'Enter Information'!E$746*((Y$26/AJ$25)/('1'!Z$26/'1'!AK$25))+T68*(1-'Enter Information'!E$746)</f>
        <v>104.47326399688281</v>
      </c>
      <c r="AN68" s="40">
        <f t="shared" si="5"/>
        <v>104.10770874718396</v>
      </c>
      <c r="AO68" s="86">
        <f>T68*'Enter Information'!E$746*Y$26/AJ$25+T68*(1-'Enter Information'!E$746)</f>
        <v>134.36761519742674</v>
      </c>
      <c r="AP68" s="86">
        <f>INDEX($AL$6:$AO$106,'1'!AL68,'Enter Information'!$B$86)</f>
        <v>104.47326399688281</v>
      </c>
    </row>
    <row r="69" spans="4:42" x14ac:dyDescent="0.4">
      <c r="D69" s="31">
        <v>63</v>
      </c>
      <c r="E69" s="32">
        <f>'10'!AP69</f>
        <v>111.69743165750292</v>
      </c>
      <c r="F69" s="33">
        <f>E69*'Enter Information'!D280</f>
        <v>53.689689692002489</v>
      </c>
      <c r="G69" s="33">
        <f>E69*'Enter Information'!E280</f>
        <v>58.007741965500436</v>
      </c>
      <c r="H69" s="34">
        <f t="shared" si="6"/>
        <v>51.413015715918227</v>
      </c>
      <c r="I69" s="34">
        <f t="shared" si="1"/>
        <v>56.10237207335161</v>
      </c>
      <c r="J69" s="35">
        <v>0</v>
      </c>
      <c r="K69" s="35">
        <v>0</v>
      </c>
      <c r="L69" s="35">
        <f>(F69+H69)/2*'Enter Information'!C489</f>
        <v>0.41463017283424725</v>
      </c>
      <c r="M69" s="35">
        <f>(G69+I69)/2*'Enter Information'!D489</f>
        <v>0.27500537483363341</v>
      </c>
      <c r="N69" s="36">
        <f>'Enter Information'!O$606/5</f>
        <v>42.8</v>
      </c>
      <c r="O69" s="36">
        <f>'Enter Information'!P$606/5</f>
        <v>169</v>
      </c>
      <c r="P69" s="36">
        <f>'Enter Information'!Q$606/5</f>
        <v>1223.8</v>
      </c>
      <c r="Q69" s="37">
        <f t="shared" si="10"/>
        <v>0</v>
      </c>
      <c r="R69" s="287">
        <f>(H69-L69+Q69*'Enter Information'!D280)*'Enter Information'!C$786</f>
        <v>50.729948155900104</v>
      </c>
      <c r="S69" s="287">
        <f>(I69-M69+Q69*'Enter Information'!E280)*'Enter Information'!C$786</f>
        <v>55.533511269756502</v>
      </c>
      <c r="T69" s="38">
        <f t="shared" si="2"/>
        <v>106.26345942565661</v>
      </c>
      <c r="AK69" s="87">
        <v>64</v>
      </c>
      <c r="AL69" s="40">
        <f t="shared" si="4"/>
        <v>106.26345942565661</v>
      </c>
      <c r="AM69" s="86">
        <f>T69*'Enter Information'!E$746*((Y$26/AJ$25)/('1'!Z$26/'1'!AK$25))+T69*(1-'Enter Information'!E$746)</f>
        <v>106.63658420106148</v>
      </c>
      <c r="AN69" s="40">
        <f t="shared" si="5"/>
        <v>106.26345942565661</v>
      </c>
      <c r="AO69" s="86">
        <f>T69*'Enter Information'!E$746*Y$26/AJ$25+T69*(1-'Enter Information'!E$746)</f>
        <v>137.14995553621978</v>
      </c>
      <c r="AP69" s="86">
        <f>INDEX($AL$6:$AO$106,'1'!AL69,'Enter Information'!$B$86)</f>
        <v>106.63658420106148</v>
      </c>
    </row>
    <row r="70" spans="4:42" x14ac:dyDescent="0.4">
      <c r="D70" s="31">
        <v>64</v>
      </c>
      <c r="E70" s="32">
        <f>'10'!AP70</f>
        <v>115.65247181455686</v>
      </c>
      <c r="F70" s="33">
        <f>E70*'Enter Information'!D281</f>
        <v>55.814580220562526</v>
      </c>
      <c r="G70" s="33">
        <f>E70*'Enter Information'!E281</f>
        <v>59.837891593994335</v>
      </c>
      <c r="H70" s="34">
        <f t="shared" si="6"/>
        <v>53.689689692002489</v>
      </c>
      <c r="I70" s="34">
        <f t="shared" si="1"/>
        <v>58.007741965500436</v>
      </c>
      <c r="J70" s="35">
        <v>0</v>
      </c>
      <c r="K70" s="35">
        <v>0</v>
      </c>
      <c r="L70" s="35">
        <f>(F70+H70)/2*'Enter Information'!C490</f>
        <v>0.47086836062402954</v>
      </c>
      <c r="M70" s="35">
        <f>(G70+I70)/2*'Enter Information'!D490</f>
        <v>0.30757710359028134</v>
      </c>
      <c r="N70" s="36">
        <f>'Enter Information'!O$606/5</f>
        <v>42.8</v>
      </c>
      <c r="O70" s="36">
        <f>'Enter Information'!P$606/5</f>
        <v>169</v>
      </c>
      <c r="P70" s="36">
        <f>'Enter Information'!Q$606/5</f>
        <v>1223.8</v>
      </c>
      <c r="Q70" s="37">
        <f t="shared" ref="Q70:Q101" si="11">N$3/N$5*N70+O$3/O$5*O70+P$3/P$5*P70</f>
        <v>0</v>
      </c>
      <c r="R70" s="287">
        <f>(H70-L70+Q70*'Enter Information'!D281)*'Enter Information'!C$786</f>
        <v>52.938696358890226</v>
      </c>
      <c r="S70" s="287">
        <f>(I70-M70+Q70*'Enter Information'!E281)*'Enter Information'!C$786</f>
        <v>57.396451688823042</v>
      </c>
      <c r="T70" s="38">
        <f t="shared" si="2"/>
        <v>110.33514804771326</v>
      </c>
      <c r="AK70" s="87">
        <v>65</v>
      </c>
      <c r="AL70" s="40">
        <f t="shared" si="4"/>
        <v>110.33514804771326</v>
      </c>
      <c r="AM70" s="86">
        <f>T70*'Enter Information'!E$746*((Y$26/AJ$25)/('1'!Z$26/'1'!AK$25))+T70*(1-'Enter Information'!E$746)</f>
        <v>110.72256981580814</v>
      </c>
      <c r="AN70" s="40">
        <f t="shared" si="5"/>
        <v>110.33514804771326</v>
      </c>
      <c r="AO70" s="86">
        <f>T70*'Enter Information'!E$746*Y$26/AJ$25+T70*(1-'Enter Information'!E$746)</f>
        <v>142.40511960193598</v>
      </c>
      <c r="AP70" s="86">
        <f>INDEX($AL$6:$AO$106,'1'!AL70,'Enter Information'!$B$86)</f>
        <v>110.72256981580814</v>
      </c>
    </row>
    <row r="71" spans="4:42" x14ac:dyDescent="0.4">
      <c r="D71" s="31">
        <v>65</v>
      </c>
      <c r="E71" s="32">
        <f>'10'!AP71</f>
        <v>125.24887530495378</v>
      </c>
      <c r="F71" s="33">
        <f>E71*'Enter Information'!D282</f>
        <v>60.165032709760794</v>
      </c>
      <c r="G71" s="33">
        <f>E71*'Enter Information'!E282</f>
        <v>65.083842595192991</v>
      </c>
      <c r="H71" s="34">
        <f t="shared" si="6"/>
        <v>55.814580220562526</v>
      </c>
      <c r="I71" s="34">
        <f t="shared" si="6"/>
        <v>59.837891593994335</v>
      </c>
      <c r="J71" s="35">
        <v>0</v>
      </c>
      <c r="K71" s="35">
        <v>0</v>
      </c>
      <c r="L71" s="35">
        <f>(F71+H71)/2*'Enter Information'!C491</f>
        <v>0.54336448657856473</v>
      </c>
      <c r="M71" s="35">
        <f>(G71+I71)/2*'Enter Information'!D491</f>
        <v>0.35665155111012981</v>
      </c>
      <c r="N71" s="36">
        <f>'Enter Information'!O$607/5</f>
        <v>31.4</v>
      </c>
      <c r="O71" s="36">
        <f>'Enter Information'!P$607/5</f>
        <v>136.4</v>
      </c>
      <c r="P71" s="36">
        <f>'Enter Information'!Q$607/5</f>
        <v>1086.5999999999999</v>
      </c>
      <c r="Q71" s="37">
        <f t="shared" si="11"/>
        <v>0</v>
      </c>
      <c r="R71" s="287">
        <f>(H71-L71+Q71*'Enter Information'!D282)*'Enter Information'!C$787</f>
        <v>54.982569573075253</v>
      </c>
      <c r="S71" s="287">
        <f>(I71-M71+Q71*'Enter Information'!E282)*'Enter Information'!C$787</f>
        <v>59.170607621352154</v>
      </c>
      <c r="T71" s="38">
        <f t="shared" ref="T71:T101" si="12">SUM(R71:S71)</f>
        <v>114.1531771944274</v>
      </c>
      <c r="AK71" s="87">
        <v>66</v>
      </c>
      <c r="AL71" s="40">
        <f t="shared" ref="AL71:AL106" si="13">T71</f>
        <v>114.1531771944274</v>
      </c>
      <c r="AM71" s="86">
        <f>T71*'Enter Information'!E$747*((Y$26/AJ$25)/('1'!Z$26/'1'!AK$25))+T71*(1-'Enter Information'!E$747)</f>
        <v>114.55263684953101</v>
      </c>
      <c r="AN71" s="40">
        <f t="shared" ref="AN71:AN106" si="14">T71</f>
        <v>114.1531771944274</v>
      </c>
      <c r="AO71" s="86">
        <f>T71*'Enter Information'!E$747*Y$26/AJ$25+T71*(1-'Enter Information'!E$747)</f>
        <v>147.21962010296122</v>
      </c>
      <c r="AP71" s="86">
        <f>INDEX($AL$6:$AO$106,'1'!AL71,'Enter Information'!$B$86)</f>
        <v>114.55263684953101</v>
      </c>
    </row>
    <row r="72" spans="4:42" x14ac:dyDescent="0.4">
      <c r="D72" s="31">
        <v>66</v>
      </c>
      <c r="E72" s="32">
        <f>'10'!AP72</f>
        <v>129.45491069326371</v>
      </c>
      <c r="F72" s="33">
        <f>E72*'Enter Information'!D283</f>
        <v>62.00172141620456</v>
      </c>
      <c r="G72" s="33">
        <f>E72*'Enter Information'!E283</f>
        <v>67.453189277059153</v>
      </c>
      <c r="H72" s="34">
        <f t="shared" ref="H72:I106" si="15">F71</f>
        <v>60.165032709760794</v>
      </c>
      <c r="I72" s="34">
        <f t="shared" si="15"/>
        <v>65.083842595192991</v>
      </c>
      <c r="J72" s="35">
        <v>0</v>
      </c>
      <c r="K72" s="35">
        <v>0</v>
      </c>
      <c r="L72" s="35">
        <f>(F72+H72)/2*'Enter Information'!C492</f>
        <v>0.62488294735431271</v>
      </c>
      <c r="M72" s="35">
        <f>(G72+I72)/2*'Enter Information'!D492</f>
        <v>0.41682896523823298</v>
      </c>
      <c r="N72" s="36">
        <f>'Enter Information'!O$607/5</f>
        <v>31.4</v>
      </c>
      <c r="O72" s="36">
        <f>'Enter Information'!P$607/5</f>
        <v>136.4</v>
      </c>
      <c r="P72" s="36">
        <f>'Enter Information'!Q$607/5</f>
        <v>1086.5999999999999</v>
      </c>
      <c r="Q72" s="37">
        <f t="shared" si="11"/>
        <v>0</v>
      </c>
      <c r="R72" s="287">
        <f>(H72-L72+Q72*'Enter Information'!D283)*'Enter Information'!C$787</f>
        <v>59.229209693138543</v>
      </c>
      <c r="S72" s="287">
        <f>(I72-M72+Q72*'Enter Information'!E283)*'Enter Information'!C$787</f>
        <v>64.329299234245511</v>
      </c>
      <c r="T72" s="38">
        <f t="shared" si="12"/>
        <v>123.55850892738405</v>
      </c>
      <c r="AK72" s="87">
        <v>67</v>
      </c>
      <c r="AL72" s="40">
        <f t="shared" si="13"/>
        <v>123.55850892738405</v>
      </c>
      <c r="AM72" s="86">
        <f>T72*'Enter Information'!E$747*((Y$26/AJ$25)/('1'!Z$26/'1'!AK$25))+T72*(1-'Enter Information'!E$747)</f>
        <v>123.99088094342689</v>
      </c>
      <c r="AN72" s="40">
        <f t="shared" si="14"/>
        <v>123.55850892738405</v>
      </c>
      <c r="AO72" s="86">
        <f>T72*'Enter Information'!E$747*Y$26/AJ$25+T72*(1-'Enter Information'!E$747)</f>
        <v>159.34936890802382</v>
      </c>
      <c r="AP72" s="86">
        <f>INDEX($AL$6:$AO$106,'1'!AL72,'Enter Information'!$B$86)</f>
        <v>123.99088094342689</v>
      </c>
    </row>
    <row r="73" spans="4:42" x14ac:dyDescent="0.4">
      <c r="D73" s="31">
        <v>67</v>
      </c>
      <c r="E73" s="32">
        <f>'10'!AP73</f>
        <v>133.76492272657435</v>
      </c>
      <c r="F73" s="33">
        <f>E73*'Enter Information'!D284</f>
        <v>64.444057200971528</v>
      </c>
      <c r="G73" s="33">
        <f>E73*'Enter Information'!E284</f>
        <v>69.320865525602827</v>
      </c>
      <c r="H73" s="34">
        <f t="shared" si="15"/>
        <v>62.00172141620456</v>
      </c>
      <c r="I73" s="34">
        <f t="shared" si="15"/>
        <v>67.453189277059153</v>
      </c>
      <c r="J73" s="35">
        <v>0</v>
      </c>
      <c r="K73" s="35">
        <v>0</v>
      </c>
      <c r="L73" s="35">
        <f>(F73+H73)/2*'Enter Information'!C493</f>
        <v>0.71062527582852963</v>
      </c>
      <c r="M73" s="35">
        <f>(G73+I73)/2*'Enter Information'!D493</f>
        <v>0.4766575809872769</v>
      </c>
      <c r="N73" s="36">
        <f>'Enter Information'!O$607/5</f>
        <v>31.4</v>
      </c>
      <c r="O73" s="36">
        <f>'Enter Information'!P$607/5</f>
        <v>136.4</v>
      </c>
      <c r="P73" s="36">
        <f>'Enter Information'!Q$607/5</f>
        <v>1086.5999999999999</v>
      </c>
      <c r="Q73" s="37">
        <f t="shared" si="11"/>
        <v>0</v>
      </c>
      <c r="R73" s="287">
        <f>(H73-L73+Q73*'Enter Information'!D284)*'Enter Information'!C$787</f>
        <v>60.971011999582871</v>
      </c>
      <c r="S73" s="287">
        <f>(I73-M73+Q73*'Enter Information'!E284)*'Enter Information'!C$787</f>
        <v>66.626756166651688</v>
      </c>
      <c r="T73" s="38">
        <f t="shared" si="12"/>
        <v>127.59776816623456</v>
      </c>
      <c r="AK73" s="87">
        <v>68</v>
      </c>
      <c r="AL73" s="40">
        <f t="shared" si="13"/>
        <v>127.59776816623456</v>
      </c>
      <c r="AM73" s="86">
        <f>T73*'Enter Information'!E$747*((Y$26/AJ$25)/('1'!Z$26/'1'!AK$25))+T73*(1-'Enter Information'!E$747)</f>
        <v>128.04427488393074</v>
      </c>
      <c r="AN73" s="40">
        <f t="shared" si="14"/>
        <v>127.59776816623456</v>
      </c>
      <c r="AO73" s="86">
        <f>T73*'Enter Information'!E$747*Y$26/AJ$25+T73*(1-'Enter Information'!E$747)</f>
        <v>164.55866947464858</v>
      </c>
      <c r="AP73" s="86">
        <f>INDEX($AL$6:$AO$106,'1'!AL73,'Enter Information'!$B$86)</f>
        <v>128.04427488393074</v>
      </c>
    </row>
    <row r="74" spans="4:42" x14ac:dyDescent="0.4">
      <c r="D74" s="31">
        <v>68</v>
      </c>
      <c r="E74" s="32">
        <f>'10'!AP74</f>
        <v>130.63377837621249</v>
      </c>
      <c r="F74" s="33">
        <f>E74*'Enter Information'!D285</f>
        <v>62.387402038654209</v>
      </c>
      <c r="G74" s="33">
        <f>E74*'Enter Information'!E285</f>
        <v>68.246376337558274</v>
      </c>
      <c r="H74" s="34">
        <f t="shared" si="15"/>
        <v>64.444057200971528</v>
      </c>
      <c r="I74" s="34">
        <f t="shared" si="15"/>
        <v>69.320865525602827</v>
      </c>
      <c r="J74" s="35">
        <v>0</v>
      </c>
      <c r="K74" s="35">
        <v>0</v>
      </c>
      <c r="L74" s="35">
        <f>(F74+H74)/2*'Enter Information'!C494</f>
        <v>0.78572088998948142</v>
      </c>
      <c r="M74" s="35">
        <f>(G74+I74)/2*'Enter Information'!D494</f>
        <v>0.5310095535918018</v>
      </c>
      <c r="N74" s="36">
        <f>'Enter Information'!O$607/5</f>
        <v>31.4</v>
      </c>
      <c r="O74" s="36">
        <f>'Enter Information'!P$607/5</f>
        <v>136.4</v>
      </c>
      <c r="P74" s="36">
        <f>'Enter Information'!Q$607/5</f>
        <v>1086.5999999999999</v>
      </c>
      <c r="Q74" s="37">
        <f t="shared" si="11"/>
        <v>0</v>
      </c>
      <c r="R74" s="287">
        <f>(H74-L74+Q74*'Enter Information'!D285)*'Enter Information'!C$787</f>
        <v>63.325889590894754</v>
      </c>
      <c r="S74" s="287">
        <f>(I74-M74+Q74*'Enter Information'!E285)*'Enter Information'!C$787</f>
        <v>68.43061061125492</v>
      </c>
      <c r="T74" s="38">
        <f t="shared" si="12"/>
        <v>131.75650020214968</v>
      </c>
      <c r="AK74" s="87">
        <v>69</v>
      </c>
      <c r="AL74" s="40">
        <f t="shared" si="13"/>
        <v>131.75650020214968</v>
      </c>
      <c r="AM74" s="86">
        <f>T74*'Enter Information'!E$747*((Y$26/AJ$25)/('1'!Z$26/'1'!AK$25))+T74*(1-'Enter Information'!E$747)</f>
        <v>132.21755969626054</v>
      </c>
      <c r="AN74" s="40">
        <f t="shared" si="14"/>
        <v>131.75650020214968</v>
      </c>
      <c r="AO74" s="86">
        <f>T74*'Enter Information'!E$747*Y$26/AJ$25+T74*(1-'Enter Information'!E$747)</f>
        <v>169.92205020118456</v>
      </c>
      <c r="AP74" s="86">
        <f>INDEX($AL$6:$AO$106,'1'!AL74,'Enter Information'!$B$86)</f>
        <v>132.21755969626054</v>
      </c>
    </row>
    <row r="75" spans="4:42" x14ac:dyDescent="0.4">
      <c r="D75" s="31">
        <v>69</v>
      </c>
      <c r="E75" s="32">
        <f>'10'!AP75</f>
        <v>127.66413683173013</v>
      </c>
      <c r="F75" s="33">
        <f>E75*'Enter Information'!D286</f>
        <v>61.748247280271109</v>
      </c>
      <c r="G75" s="33">
        <f>E75*'Enter Information'!E286</f>
        <v>65.915889551459017</v>
      </c>
      <c r="H75" s="34">
        <f t="shared" si="15"/>
        <v>62.387402038654209</v>
      </c>
      <c r="I75" s="34">
        <f t="shared" si="15"/>
        <v>68.246376337558274</v>
      </c>
      <c r="J75" s="35">
        <v>0</v>
      </c>
      <c r="K75" s="35">
        <v>0</v>
      </c>
      <c r="L75" s="35">
        <f>(F75+H75)/2*'Enter Information'!C495</f>
        <v>0.84970851958804383</v>
      </c>
      <c r="M75" s="35">
        <f>(G75+I75)/2*'Enter Information'!D495</f>
        <v>0.57555612066388429</v>
      </c>
      <c r="N75" s="36">
        <f>'Enter Information'!O$607/5</f>
        <v>31.4</v>
      </c>
      <c r="O75" s="36">
        <f>'Enter Information'!P$607/5</f>
        <v>136.4</v>
      </c>
      <c r="P75" s="36">
        <f>'Enter Information'!Q$607/5</f>
        <v>1086.5999999999999</v>
      </c>
      <c r="Q75" s="37">
        <f t="shared" si="11"/>
        <v>0</v>
      </c>
      <c r="R75" s="287">
        <f>(H75-L75+Q75*'Enter Information'!D286)*'Enter Information'!C$787</f>
        <v>61.216321558099267</v>
      </c>
      <c r="S75" s="287">
        <f>(I75-M75+Q75*'Enter Information'!E286)*'Enter Information'!C$787</f>
        <v>67.317418863192302</v>
      </c>
      <c r="T75" s="38">
        <f t="shared" si="12"/>
        <v>128.53374042129155</v>
      </c>
      <c r="AK75" s="87">
        <v>70</v>
      </c>
      <c r="AL75" s="40">
        <f t="shared" si="13"/>
        <v>128.53374042129155</v>
      </c>
      <c r="AM75" s="86">
        <f>T75*'Enter Information'!E$747*((Y$26/AJ$25)/('1'!Z$26/'1'!AK$25))+T75*(1-'Enter Information'!E$747)</f>
        <v>128.98352241492296</v>
      </c>
      <c r="AN75" s="40">
        <f t="shared" si="14"/>
        <v>128.53374042129155</v>
      </c>
      <c r="AO75" s="86">
        <f>T75*'Enter Information'!E$747*Y$26/AJ$25+T75*(1-'Enter Information'!E$747)</f>
        <v>165.7657622880331</v>
      </c>
      <c r="AP75" s="86">
        <f>INDEX($AL$6:$AO$106,'1'!AL75,'Enter Information'!$B$86)</f>
        <v>128.98352241492296</v>
      </c>
    </row>
    <row r="76" spans="4:42" x14ac:dyDescent="0.4">
      <c r="D76" s="31">
        <v>70</v>
      </c>
      <c r="E76" s="32">
        <f>'10'!AP76</f>
        <v>119.2333350216913</v>
      </c>
      <c r="F76" s="33">
        <f>E76*'Enter Information'!D287</f>
        <v>58.020270198708758</v>
      </c>
      <c r="G76" s="33">
        <f>E76*'Enter Information'!E287</f>
        <v>61.213064822982545</v>
      </c>
      <c r="H76" s="34">
        <f t="shared" si="15"/>
        <v>61.748247280271109</v>
      </c>
      <c r="I76" s="34">
        <f t="shared" si="15"/>
        <v>65.915889551459017</v>
      </c>
      <c r="J76" s="35">
        <v>0</v>
      </c>
      <c r="K76" s="35">
        <v>0</v>
      </c>
      <c r="L76" s="35">
        <f>(F76+H76)/2*'Enter Information'!C496</f>
        <v>0.9066476773158777</v>
      </c>
      <c r="M76" s="35">
        <f>(G76+I76)/2*'Enter Information'!D496</f>
        <v>0.6064051123660863</v>
      </c>
      <c r="N76" s="36">
        <f>'Enter Information'!O$608/5</f>
        <v>24.8</v>
      </c>
      <c r="O76" s="36">
        <f>'Enter Information'!P$608/5</f>
        <v>102.8</v>
      </c>
      <c r="P76" s="36">
        <f>'Enter Information'!Q$608/5</f>
        <v>818.6</v>
      </c>
      <c r="Q76" s="37">
        <f t="shared" si="11"/>
        <v>0</v>
      </c>
      <c r="R76" s="287">
        <f>(H76-L76+Q76*'Enter Information'!D287)*'Enter Information'!C$788</f>
        <v>60.768491498147178</v>
      </c>
      <c r="S76" s="287">
        <f>(I76-M76+Q76*'Enter Information'!E287)*'Enter Information'!C$788</f>
        <v>65.231007662274251</v>
      </c>
      <c r="T76" s="38">
        <f t="shared" si="12"/>
        <v>125.99949916042144</v>
      </c>
      <c r="AK76" s="87">
        <v>71</v>
      </c>
      <c r="AL76" s="40">
        <f t="shared" si="13"/>
        <v>125.99949916042144</v>
      </c>
      <c r="AM76" s="86">
        <f>T76*'Enter Information'!E$748*((Y$26/AJ$25)/('1'!Z$26/'1'!AK$25))+T76*(1-'Enter Information'!E$748)</f>
        <v>126.43388697526973</v>
      </c>
      <c r="AN76" s="40">
        <f t="shared" si="14"/>
        <v>125.99949916042144</v>
      </c>
      <c r="AO76" s="86">
        <f>T76*'Enter Information'!E$748*Y$26/AJ$25+T76*(1-'Enter Information'!E$748)</f>
        <v>161.95722279115483</v>
      </c>
      <c r="AP76" s="86">
        <f>INDEX($AL$6:$AO$106,'1'!AL76,'Enter Information'!$B$86)</f>
        <v>126.43388697526973</v>
      </c>
    </row>
    <row r="77" spans="4:42" x14ac:dyDescent="0.4">
      <c r="D77" s="31">
        <v>71</v>
      </c>
      <c r="E77" s="32">
        <f>'10'!AP77</f>
        <v>116.65257482773131</v>
      </c>
      <c r="F77" s="33">
        <f>E77*'Enter Information'!D288</f>
        <v>55.887106439600871</v>
      </c>
      <c r="G77" s="33">
        <f>E77*'Enter Information'!E288</f>
        <v>60.765468388130444</v>
      </c>
      <c r="H77" s="34">
        <f t="shared" si="15"/>
        <v>58.020270198708758</v>
      </c>
      <c r="I77" s="34">
        <f t="shared" si="15"/>
        <v>61.213064822982545</v>
      </c>
      <c r="J77" s="35">
        <v>0</v>
      </c>
      <c r="K77" s="35">
        <v>0</v>
      </c>
      <c r="L77" s="35">
        <f>(F77+H77)/2*'Enter Information'!C497</f>
        <v>0.95625242687860934</v>
      </c>
      <c r="M77" s="35">
        <f>(G77+I77)/2*'Enter Information'!D497</f>
        <v>0.6495356893491766</v>
      </c>
      <c r="N77" s="36">
        <f>'Enter Information'!O$608/5</f>
        <v>24.8</v>
      </c>
      <c r="O77" s="36">
        <f>'Enter Information'!P$608/5</f>
        <v>102.8</v>
      </c>
      <c r="P77" s="36">
        <f>'Enter Information'!Q$608/5</f>
        <v>818.6</v>
      </c>
      <c r="Q77" s="37">
        <f t="shared" si="11"/>
        <v>0</v>
      </c>
      <c r="R77" s="287">
        <f>(H77-L77+Q77*'Enter Information'!D288)*'Enter Information'!C$788</f>
        <v>56.995448861425821</v>
      </c>
      <c r="S77" s="287">
        <f>(I77-M77+Q77*'Enter Information'!E288)*'Enter Information'!C$788</f>
        <v>60.490755162134569</v>
      </c>
      <c r="T77" s="38">
        <f t="shared" si="12"/>
        <v>117.48620402356039</v>
      </c>
      <c r="AK77" s="87">
        <v>72</v>
      </c>
      <c r="AL77" s="40">
        <f t="shared" si="13"/>
        <v>117.48620402356039</v>
      </c>
      <c r="AM77" s="86">
        <f>T77*'Enter Information'!E$748*((Y$26/AJ$25)/('1'!Z$26/'1'!AK$25))+T77*(1-'Enter Information'!E$748)</f>
        <v>117.89124194657339</v>
      </c>
      <c r="AN77" s="40">
        <f t="shared" si="14"/>
        <v>117.48620402356039</v>
      </c>
      <c r="AO77" s="86">
        <f>T77*'Enter Information'!E$748*Y$26/AJ$25+T77*(1-'Enter Information'!E$748)</f>
        <v>151.01440439620234</v>
      </c>
      <c r="AP77" s="86">
        <f>INDEX($AL$6:$AO$106,'1'!AL77,'Enter Information'!$B$86)</f>
        <v>117.89124194657339</v>
      </c>
    </row>
    <row r="78" spans="4:42" x14ac:dyDescent="0.4">
      <c r="D78" s="31">
        <v>72</v>
      </c>
      <c r="E78" s="32">
        <f>'10'!AP78</f>
        <v>113.83572502207809</v>
      </c>
      <c r="F78" s="33">
        <f>E78*'Enter Information'!D289</f>
        <v>54.094024374238415</v>
      </c>
      <c r="G78" s="33">
        <f>E78*'Enter Information'!E289</f>
        <v>59.741700647839679</v>
      </c>
      <c r="H78" s="34">
        <f t="shared" si="15"/>
        <v>55.887106439600871</v>
      </c>
      <c r="I78" s="34">
        <f t="shared" si="15"/>
        <v>60.765468388130444</v>
      </c>
      <c r="J78" s="35">
        <v>0</v>
      </c>
      <c r="K78" s="35">
        <v>0</v>
      </c>
      <c r="L78" s="35">
        <f>(F78+H78)/2*'Enter Information'!C498</f>
        <v>1.0255740448390513</v>
      </c>
      <c r="M78" s="35">
        <f>(G78+I78)/2*'Enter Information'!D498</f>
        <v>0.7176201916092021</v>
      </c>
      <c r="N78" s="36">
        <f>'Enter Information'!O$608/5</f>
        <v>24.8</v>
      </c>
      <c r="O78" s="36">
        <f>'Enter Information'!P$608/5</f>
        <v>102.8</v>
      </c>
      <c r="P78" s="36">
        <f>'Enter Information'!Q$608/5</f>
        <v>818.6</v>
      </c>
      <c r="Q78" s="37">
        <f t="shared" si="11"/>
        <v>0</v>
      </c>
      <c r="R78" s="287">
        <f>(H78-L78+Q78*'Enter Information'!D289)*'Enter Information'!C$788</f>
        <v>54.79561002114869</v>
      </c>
      <c r="S78" s="287">
        <f>(I78-M78+Q78*'Enter Information'!E289)*'Enter Information'!C$788</f>
        <v>59.975693874345339</v>
      </c>
      <c r="T78" s="38">
        <f t="shared" si="12"/>
        <v>114.77130389549403</v>
      </c>
      <c r="AK78" s="87">
        <v>73</v>
      </c>
      <c r="AL78" s="40">
        <f t="shared" si="13"/>
        <v>114.77130389549403</v>
      </c>
      <c r="AM78" s="86">
        <f>T78*'Enter Information'!E$748*((Y$26/AJ$25)/('1'!Z$26/'1'!AK$25))+T78*(1-'Enter Information'!E$748)</f>
        <v>115.16698210246037</v>
      </c>
      <c r="AN78" s="40">
        <f t="shared" si="14"/>
        <v>114.77130389549403</v>
      </c>
      <c r="AO78" s="86">
        <f>T78*'Enter Information'!E$748*Y$26/AJ$25+T78*(1-'Enter Information'!E$748)</f>
        <v>147.52472635917175</v>
      </c>
      <c r="AP78" s="86">
        <f>INDEX($AL$6:$AO$106,'1'!AL78,'Enter Information'!$B$86)</f>
        <v>115.16698210246037</v>
      </c>
    </row>
    <row r="79" spans="4:42" x14ac:dyDescent="0.4">
      <c r="D79" s="31">
        <v>73</v>
      </c>
      <c r="E79" s="32">
        <f>'10'!AP79</f>
        <v>113.57305000132995</v>
      </c>
      <c r="F79" s="33">
        <f>E79*'Enter Information'!D290</f>
        <v>53.945776129953195</v>
      </c>
      <c r="G79" s="33">
        <f>E79*'Enter Information'!E290</f>
        <v>59.627273871376751</v>
      </c>
      <c r="H79" s="34">
        <f t="shared" si="15"/>
        <v>54.094024374238415</v>
      </c>
      <c r="I79" s="34">
        <f t="shared" si="15"/>
        <v>59.741700647839679</v>
      </c>
      <c r="J79" s="35">
        <v>0</v>
      </c>
      <c r="K79" s="35">
        <v>0</v>
      </c>
      <c r="L79" s="35">
        <f>(F79+H79)/2*'Enter Information'!C499</f>
        <v>1.1230737262410719</v>
      </c>
      <c r="M79" s="35">
        <f>(G79+I79)/2*'Enter Information'!D499</f>
        <v>0.79977212927875019</v>
      </c>
      <c r="N79" s="36">
        <f>'Enter Information'!O$608/5</f>
        <v>24.8</v>
      </c>
      <c r="O79" s="36">
        <f>'Enter Information'!P$608/5</f>
        <v>102.8</v>
      </c>
      <c r="P79" s="36">
        <f>'Enter Information'!Q$608/5</f>
        <v>818.6</v>
      </c>
      <c r="Q79" s="37">
        <f t="shared" si="11"/>
        <v>0</v>
      </c>
      <c r="R79" s="287">
        <f>(H79-L79+Q79*'Enter Information'!D290)*'Enter Information'!C$788</f>
        <v>52.907300023473532</v>
      </c>
      <c r="S79" s="287">
        <f>(I79-M79+Q79*'Enter Information'!E290)*'Enter Information'!C$788</f>
        <v>58.871103084715593</v>
      </c>
      <c r="T79" s="38">
        <f t="shared" si="12"/>
        <v>111.77840310818912</v>
      </c>
      <c r="AK79" s="87">
        <v>74</v>
      </c>
      <c r="AL79" s="40">
        <f t="shared" si="13"/>
        <v>111.77840310818912</v>
      </c>
      <c r="AM79" s="86">
        <f>T79*'Enter Information'!E$748*((Y$26/AJ$25)/('1'!Z$26/'1'!AK$25))+T79*(1-'Enter Information'!E$748)</f>
        <v>112.16376318181591</v>
      </c>
      <c r="AN79" s="40">
        <f t="shared" si="14"/>
        <v>111.77840310818912</v>
      </c>
      <c r="AO79" s="86">
        <f>T79*'Enter Information'!E$748*Y$26/AJ$25+T79*(1-'Enter Information'!E$748)</f>
        <v>143.67771186442189</v>
      </c>
      <c r="AP79" s="86">
        <f>INDEX($AL$6:$AO$106,'1'!AL79,'Enter Information'!$B$86)</f>
        <v>112.16376318181591</v>
      </c>
    </row>
    <row r="80" spans="4:42" x14ac:dyDescent="0.4">
      <c r="D80" s="31">
        <v>74</v>
      </c>
      <c r="E80" s="32">
        <f>'10'!AP80</f>
        <v>112.7352790677472</v>
      </c>
      <c r="F80" s="33">
        <f>E80*'Enter Information'!D291</f>
        <v>53.36899886686151</v>
      </c>
      <c r="G80" s="33">
        <f>E80*'Enter Information'!E291</f>
        <v>59.36628020088569</v>
      </c>
      <c r="H80" s="34">
        <f t="shared" si="15"/>
        <v>53.945776129953195</v>
      </c>
      <c r="I80" s="34">
        <f t="shared" si="15"/>
        <v>59.627273871376751</v>
      </c>
      <c r="J80" s="35">
        <v>0</v>
      </c>
      <c r="K80" s="35">
        <v>0</v>
      </c>
      <c r="L80" s="35">
        <f>(F80+H80)/2*'Enter Information'!C500</f>
        <v>1.2448513899630504</v>
      </c>
      <c r="M80" s="35">
        <f>(G80+I80)/2*'Enter Information'!D500</f>
        <v>0.90197113986774935</v>
      </c>
      <c r="N80" s="36">
        <f>'Enter Information'!O$608/5</f>
        <v>24.8</v>
      </c>
      <c r="O80" s="36">
        <f>'Enter Information'!P$608/5</f>
        <v>102.8</v>
      </c>
      <c r="P80" s="36">
        <f>'Enter Information'!Q$608/5</f>
        <v>818.6</v>
      </c>
      <c r="Q80" s="37">
        <f t="shared" si="11"/>
        <v>0</v>
      </c>
      <c r="R80" s="287">
        <f>(H80-L80+Q80*'Enter Information'!D291)*'Enter Information'!C$788</f>
        <v>52.637598582319804</v>
      </c>
      <c r="S80" s="287">
        <f>(I80-M80+Q80*'Enter Information'!E291)*'Enter Information'!C$788</f>
        <v>58.654737598195659</v>
      </c>
      <c r="T80" s="38">
        <f t="shared" si="12"/>
        <v>111.29233618051546</v>
      </c>
      <c r="AK80" s="87">
        <v>75</v>
      </c>
      <c r="AL80" s="40">
        <f t="shared" si="13"/>
        <v>111.29233618051546</v>
      </c>
      <c r="AM80" s="86">
        <f>T80*'Enter Information'!E$748*((Y$26/AJ$25)/('1'!Z$26/'1'!AK$25))+T80*(1-'Enter Information'!E$748)</f>
        <v>111.67602052088942</v>
      </c>
      <c r="AN80" s="40">
        <f t="shared" si="14"/>
        <v>111.29233618051546</v>
      </c>
      <c r="AO80" s="86">
        <f>T80*'Enter Information'!E$748*Y$26/AJ$25+T80*(1-'Enter Information'!E$748)</f>
        <v>143.05293120877482</v>
      </c>
      <c r="AP80" s="86">
        <f>INDEX($AL$6:$AO$106,'1'!AL80,'Enter Information'!$B$86)</f>
        <v>111.67602052088942</v>
      </c>
    </row>
    <row r="81" spans="1:42" x14ac:dyDescent="0.4">
      <c r="D81" s="31">
        <v>75</v>
      </c>
      <c r="E81" s="32">
        <f>'10'!AP81</f>
        <v>118.97706802201152</v>
      </c>
      <c r="F81" s="33">
        <f>E81*'Enter Information'!D292</f>
        <v>56.256177787440727</v>
      </c>
      <c r="G81" s="33">
        <f>E81*'Enter Information'!E292</f>
        <v>62.720890234570803</v>
      </c>
      <c r="H81" s="34">
        <f t="shared" si="15"/>
        <v>53.36899886686151</v>
      </c>
      <c r="I81" s="34">
        <f t="shared" si="15"/>
        <v>59.36628020088569</v>
      </c>
      <c r="J81" s="35">
        <v>0</v>
      </c>
      <c r="K81" s="35">
        <v>0</v>
      </c>
      <c r="L81" s="35">
        <f>(F81+H81)/2*'Enter Information'!C501</f>
        <v>1.420742289439757</v>
      </c>
      <c r="M81" s="35">
        <f>(G81+I81)/2*'Enter Information'!D501</f>
        <v>1.0487287940405714</v>
      </c>
      <c r="N81" s="36">
        <f>'Enter Information'!O$609/5</f>
        <v>19.8</v>
      </c>
      <c r="O81" s="36">
        <f>'Enter Information'!P$609/5</f>
        <v>86.6</v>
      </c>
      <c r="P81" s="36">
        <f>'Enter Information'!Q$609/5</f>
        <v>588.20000000000005</v>
      </c>
      <c r="Q81" s="37">
        <f t="shared" si="11"/>
        <v>0</v>
      </c>
      <c r="R81" s="287">
        <f>(H81-L81+Q81*'Enter Information'!D292)*'Enter Information'!C$789</f>
        <v>52.133426347180858</v>
      </c>
      <c r="S81" s="287">
        <f>(I81-M81+Q81*'Enter Information'!E292)*'Enter Information'!C$789</f>
        <v>58.525424553672025</v>
      </c>
      <c r="T81" s="38">
        <f t="shared" si="12"/>
        <v>110.65885090085288</v>
      </c>
      <c r="AK81" s="87">
        <v>76</v>
      </c>
      <c r="AL81" s="40">
        <f t="shared" si="13"/>
        <v>110.65885090085288</v>
      </c>
      <c r="AM81" s="86">
        <f>T81*'Enter Information'!E$749*((Y$26/AJ$25)/('1'!Z$26/'1'!AK$25))+T81*(1-'Enter Information'!E$749)</f>
        <v>111.03121142422289</v>
      </c>
      <c r="AN81" s="40">
        <f t="shared" si="14"/>
        <v>110.65885090085288</v>
      </c>
      <c r="AO81" s="86">
        <f>T81*'Enter Information'!E$749*Y$26/AJ$25+T81*(1-'Enter Information'!E$749)</f>
        <v>141.48208381085081</v>
      </c>
      <c r="AP81" s="86">
        <f>INDEX($AL$6:$AO$106,'1'!AL81,'Enter Information'!$B$86)</f>
        <v>111.03121142422289</v>
      </c>
    </row>
    <row r="82" spans="1:42" x14ac:dyDescent="0.4">
      <c r="D82" s="31">
        <v>76</v>
      </c>
      <c r="E82" s="32">
        <f>'10'!AP82</f>
        <v>118.59049921193073</v>
      </c>
      <c r="F82" s="33">
        <f>E82*'Enter Information'!D293</f>
        <v>55.313465893814694</v>
      </c>
      <c r="G82" s="33">
        <f>E82*'Enter Information'!E293</f>
        <v>63.277033318116047</v>
      </c>
      <c r="H82" s="34">
        <f t="shared" si="15"/>
        <v>56.256177787440727</v>
      </c>
      <c r="I82" s="34">
        <f t="shared" si="15"/>
        <v>62.720890234570803</v>
      </c>
      <c r="J82" s="35">
        <v>0</v>
      </c>
      <c r="K82" s="35">
        <v>0</v>
      </c>
      <c r="L82" s="35">
        <f>(F82+H82)/2*'Enter Information'!C502</f>
        <v>1.6177598333782037</v>
      </c>
      <c r="M82" s="35">
        <f>(G82+I82)/2*'Enter Information'!D502</f>
        <v>1.2259597961676432</v>
      </c>
      <c r="N82" s="36">
        <f>'Enter Information'!O$609/5</f>
        <v>19.8</v>
      </c>
      <c r="O82" s="36">
        <f>'Enter Information'!P$609/5</f>
        <v>86.6</v>
      </c>
      <c r="P82" s="36">
        <f>'Enter Information'!Q$609/5</f>
        <v>588.20000000000005</v>
      </c>
      <c r="Q82" s="37">
        <f t="shared" si="11"/>
        <v>0</v>
      </c>
      <c r="R82" s="287">
        <f>(H82-L82+Q82*'Enter Information'!D293)*'Enter Information'!C$789</f>
        <v>54.833176814881597</v>
      </c>
      <c r="S82" s="287">
        <f>(I82-M82+Q82*'Enter Information'!E293)*'Enter Information'!C$789</f>
        <v>61.714129365582949</v>
      </c>
      <c r="T82" s="38">
        <f t="shared" si="12"/>
        <v>116.54730618046455</v>
      </c>
      <c r="AK82" s="87">
        <v>77</v>
      </c>
      <c r="AL82" s="40">
        <f t="shared" si="13"/>
        <v>116.54730618046455</v>
      </c>
      <c r="AM82" s="86">
        <f>T82*'Enter Information'!E$749*((Y$26/AJ$25)/('1'!Z$26/'1'!AK$25))+T82*(1-'Enter Information'!E$749)</f>
        <v>116.93948100944054</v>
      </c>
      <c r="AN82" s="40">
        <f t="shared" si="14"/>
        <v>116.54730618046455</v>
      </c>
      <c r="AO82" s="86">
        <f>T82*'Enter Information'!E$749*Y$26/AJ$25+T82*(1-'Enter Information'!E$749)</f>
        <v>149.01072627012329</v>
      </c>
      <c r="AP82" s="86">
        <f>INDEX($AL$6:$AO$106,'1'!AL82,'Enter Information'!$B$86)</f>
        <v>116.93948100944054</v>
      </c>
    </row>
    <row r="83" spans="1:42" x14ac:dyDescent="0.4">
      <c r="D83" s="31">
        <v>77</v>
      </c>
      <c r="E83" s="32">
        <f>'10'!AP83</f>
        <v>118.62868318524642</v>
      </c>
      <c r="F83" s="33">
        <f>E83*'Enter Information'!D294</f>
        <v>54.889394780638703</v>
      </c>
      <c r="G83" s="33">
        <f>E83*'Enter Information'!E294</f>
        <v>63.73928840460772</v>
      </c>
      <c r="H83" s="34">
        <f t="shared" si="15"/>
        <v>55.313465893814694</v>
      </c>
      <c r="I83" s="34">
        <f t="shared" si="15"/>
        <v>63.277033318116047</v>
      </c>
      <c r="J83" s="35">
        <v>0</v>
      </c>
      <c r="K83" s="35">
        <v>0</v>
      </c>
      <c r="L83" s="35">
        <f>(F83+H83)/2*'Enter Information'!C503</f>
        <v>1.789143443049751</v>
      </c>
      <c r="M83" s="35">
        <f>(G83+I83)/2*'Enter Information'!D503</f>
        <v>1.4003549469930296</v>
      </c>
      <c r="N83" s="36">
        <f>'Enter Information'!O$609/5</f>
        <v>19.8</v>
      </c>
      <c r="O83" s="36">
        <f>'Enter Information'!P$609/5</f>
        <v>86.6</v>
      </c>
      <c r="P83" s="36">
        <f>'Enter Information'!Q$609/5</f>
        <v>588.20000000000005</v>
      </c>
      <c r="Q83" s="37">
        <f t="shared" si="11"/>
        <v>0</v>
      </c>
      <c r="R83" s="287">
        <f>(H83-L83+Q83*'Enter Information'!D294)*'Enter Information'!C$789</f>
        <v>53.715110113676189</v>
      </c>
      <c r="S83" s="287">
        <f>(I83-M83+Q83*'Enter Information'!E294)*'Enter Information'!C$789</f>
        <v>62.097238040346234</v>
      </c>
      <c r="T83" s="38">
        <f t="shared" si="12"/>
        <v>115.81234815402243</v>
      </c>
      <c r="AK83" s="87">
        <v>78</v>
      </c>
      <c r="AL83" s="40">
        <f t="shared" si="13"/>
        <v>115.81234815402243</v>
      </c>
      <c r="AM83" s="86">
        <f>T83*'Enter Information'!E$749*((Y$26/AJ$25)/('1'!Z$26/'1'!AK$25))+T83*(1-'Enter Information'!E$749)</f>
        <v>116.20204989247604</v>
      </c>
      <c r="AN83" s="40">
        <f t="shared" si="14"/>
        <v>115.81234815402243</v>
      </c>
      <c r="AO83" s="86">
        <f>T83*'Enter Information'!E$749*Y$26/AJ$25+T83*(1-'Enter Information'!E$749)</f>
        <v>148.07105093238002</v>
      </c>
      <c r="AP83" s="86">
        <f>INDEX($AL$6:$AO$106,'1'!AL83,'Enter Information'!$B$86)</f>
        <v>116.20204989247604</v>
      </c>
    </row>
    <row r="84" spans="1:42" x14ac:dyDescent="0.4">
      <c r="D84" s="31">
        <v>78</v>
      </c>
      <c r="E84" s="32">
        <f>'10'!AP84</f>
        <v>110.47239600980242</v>
      </c>
      <c r="F84" s="33">
        <f>E84*'Enter Information'!D295</f>
        <v>49.959132605738432</v>
      </c>
      <c r="G84" s="33">
        <f>E84*'Enter Information'!E295</f>
        <v>60.513263404063984</v>
      </c>
      <c r="H84" s="34">
        <f t="shared" si="15"/>
        <v>54.889394780638703</v>
      </c>
      <c r="I84" s="34">
        <f t="shared" si="15"/>
        <v>63.73928840460772</v>
      </c>
      <c r="J84" s="35">
        <v>0</v>
      </c>
      <c r="K84" s="35">
        <v>0</v>
      </c>
      <c r="L84" s="35">
        <f>(F84+H84)/2*'Enter Information'!C504</f>
        <v>1.9103401689797912</v>
      </c>
      <c r="M84" s="35">
        <f>(G84+I84)/2*'Enter Information'!D504</f>
        <v>1.5575057369216998</v>
      </c>
      <c r="N84" s="36">
        <f>'Enter Information'!O$609/5</f>
        <v>19.8</v>
      </c>
      <c r="O84" s="36">
        <f>'Enter Information'!P$609/5</f>
        <v>86.6</v>
      </c>
      <c r="P84" s="36">
        <f>'Enter Information'!Q$609/5</f>
        <v>588.20000000000005</v>
      </c>
      <c r="Q84" s="37">
        <f t="shared" si="11"/>
        <v>0</v>
      </c>
      <c r="R84" s="287">
        <f>(H84-L84+Q84*'Enter Information'!D295)*'Enter Information'!C$789</f>
        <v>53.167898665161943</v>
      </c>
      <c r="S84" s="287">
        <f>(I84-M84+Q84*'Enter Information'!E295)*'Enter Information'!C$789</f>
        <v>62.403429882402953</v>
      </c>
      <c r="T84" s="38">
        <f t="shared" si="12"/>
        <v>115.57132854756489</v>
      </c>
      <c r="AK84" s="87">
        <v>79</v>
      </c>
      <c r="AL84" s="40">
        <f t="shared" si="13"/>
        <v>115.57132854756489</v>
      </c>
      <c r="AM84" s="86">
        <f>T84*'Enter Information'!E$749*((Y$26/AJ$25)/('1'!Z$26/'1'!AK$25))+T84*(1-'Enter Information'!E$749)</f>
        <v>115.96021926922162</v>
      </c>
      <c r="AN84" s="40">
        <f t="shared" si="14"/>
        <v>115.57132854756489</v>
      </c>
      <c r="AO84" s="86">
        <f>T84*'Enter Information'!E$749*Y$26/AJ$25+T84*(1-'Enter Information'!E$749)</f>
        <v>147.76289703521516</v>
      </c>
      <c r="AP84" s="86">
        <f>INDEX($AL$6:$AO$106,'1'!AL84,'Enter Information'!$B$86)</f>
        <v>115.96021926922162</v>
      </c>
    </row>
    <row r="85" spans="1:42" x14ac:dyDescent="0.4">
      <c r="D85" s="31">
        <v>79</v>
      </c>
      <c r="E85" s="32">
        <f>'10'!AP85</f>
        <v>102.91018240436544</v>
      </c>
      <c r="F85" s="33">
        <f>E85*'Enter Information'!D296</f>
        <v>46.966975894639802</v>
      </c>
      <c r="G85" s="33">
        <f>E85*'Enter Information'!E296</f>
        <v>55.943206509725641</v>
      </c>
      <c r="H85" s="34">
        <f t="shared" si="15"/>
        <v>49.959132605738432</v>
      </c>
      <c r="I85" s="34">
        <f t="shared" si="15"/>
        <v>60.513263404063984</v>
      </c>
      <c r="J85" s="35">
        <v>0</v>
      </c>
      <c r="K85" s="35">
        <v>0</v>
      </c>
      <c r="L85" s="35">
        <f>(F85+H85)/2*'Enter Information'!C505</f>
        <v>1.9884391158852592</v>
      </c>
      <c r="M85" s="35">
        <f>(G85+I85)/2*'Enter Information'!D505</f>
        <v>1.6647452374176226</v>
      </c>
      <c r="N85" s="36">
        <f>'Enter Information'!O$609/5</f>
        <v>19.8</v>
      </c>
      <c r="O85" s="36">
        <f>'Enter Information'!P$609/5</f>
        <v>86.6</v>
      </c>
      <c r="P85" s="36">
        <f>'Enter Information'!Q$609/5</f>
        <v>588.20000000000005</v>
      </c>
      <c r="Q85" s="37">
        <f t="shared" si="11"/>
        <v>0</v>
      </c>
      <c r="R85" s="287">
        <f>(H85-L85+Q85*'Enter Information'!D296)*'Enter Information'!C$789</f>
        <v>48.14168521996951</v>
      </c>
      <c r="S85" s="287">
        <f>(I85-M85+Q85*'Enter Information'!E296)*'Enter Information'!C$789</f>
        <v>59.058283946626716</v>
      </c>
      <c r="T85" s="38">
        <f t="shared" si="12"/>
        <v>107.19996916659622</v>
      </c>
      <c r="AK85" s="87">
        <v>80</v>
      </c>
      <c r="AL85" s="40">
        <f t="shared" si="13"/>
        <v>107.19996916659622</v>
      </c>
      <c r="AM85" s="86">
        <f>T85*'Enter Information'!E$749*((Y$26/AJ$25)/('1'!Z$26/'1'!AK$25))+T85*(1-'Enter Information'!E$749)</f>
        <v>107.56069075641182</v>
      </c>
      <c r="AN85" s="40">
        <f t="shared" si="14"/>
        <v>107.19996916659622</v>
      </c>
      <c r="AO85" s="86">
        <f>T85*'Enter Information'!E$749*Y$26/AJ$25+T85*(1-'Enter Information'!E$749)</f>
        <v>137.05975526293935</v>
      </c>
      <c r="AP85" s="86">
        <f>INDEX($AL$6:$AO$106,'1'!AL85,'Enter Information'!$B$86)</f>
        <v>107.56069075641182</v>
      </c>
    </row>
    <row r="86" spans="1:42" ht="12.75" customHeight="1" x14ac:dyDescent="0.4">
      <c r="A86" s="709" t="s">
        <v>831</v>
      </c>
      <c r="B86" s="709"/>
      <c r="D86" s="31">
        <v>80</v>
      </c>
      <c r="E86" s="32">
        <f>'10'!AP86</f>
        <v>88.383139101858447</v>
      </c>
      <c r="F86" s="33">
        <f>E86*'Enter Information'!D297</f>
        <v>39.603055294780127</v>
      </c>
      <c r="G86" s="33">
        <f>E86*'Enter Information'!E297</f>
        <v>48.780083807078313</v>
      </c>
      <c r="H86" s="34">
        <f t="shared" si="15"/>
        <v>46.966975894639802</v>
      </c>
      <c r="I86" s="34">
        <f t="shared" si="15"/>
        <v>55.943206509725641</v>
      </c>
      <c r="J86" s="35">
        <v>0</v>
      </c>
      <c r="K86" s="35">
        <v>0</v>
      </c>
      <c r="L86" s="35">
        <f>(F86+H86)/2*'Enter Information'!C506</f>
        <v>2.0066933229707535</v>
      </c>
      <c r="M86" s="35">
        <f>(G86+I86)/2*'Enter Information'!D506</f>
        <v>1.7158911118408329</v>
      </c>
      <c r="N86" s="36">
        <f>'Enter Information'!O$610/5</f>
        <v>15.8</v>
      </c>
      <c r="O86" s="36">
        <f>'Enter Information'!P$610/5</f>
        <v>66.2</v>
      </c>
      <c r="P86" s="36">
        <f>'Enter Information'!Q$610/5</f>
        <v>416.2</v>
      </c>
      <c r="Q86" s="37">
        <f t="shared" si="11"/>
        <v>0</v>
      </c>
      <c r="R86" s="287">
        <f>(H86-L86+Q86*'Enter Information'!D297)*'Enter Information'!C$790</f>
        <v>45.162191947583544</v>
      </c>
      <c r="S86" s="287">
        <f>(I86-M86+Q86*'Enter Information'!E297)*'Enter Information'!C$790</f>
        <v>54.470841523238938</v>
      </c>
      <c r="T86" s="38">
        <f t="shared" si="12"/>
        <v>99.633033470822483</v>
      </c>
      <c r="AK86" s="87">
        <v>81</v>
      </c>
      <c r="AL86" s="40">
        <f t="shared" si="13"/>
        <v>99.633033470822483</v>
      </c>
      <c r="AM86" s="86">
        <f>T86*'Enter Information'!E$750*((Y$26/AJ$25)/('1'!Z$26/'1'!AK$25))+T86*(1-'Enter Information'!E$750)</f>
        <v>99.950317923774691</v>
      </c>
      <c r="AN86" s="40">
        <f t="shared" si="14"/>
        <v>99.633033470822483</v>
      </c>
      <c r="AO86" s="86">
        <f>T86*'Enter Information'!E$750*Y$26/AJ$25+T86*(1-'Enter Information'!E$750)</f>
        <v>125.89718334244931</v>
      </c>
      <c r="AP86" s="86">
        <f>INDEX($AL$6:$AO$106,'1'!AL86,'Enter Information'!$B$86)</f>
        <v>99.950317923774691</v>
      </c>
    </row>
    <row r="87" spans="1:42" x14ac:dyDescent="0.4">
      <c r="A87" s="709"/>
      <c r="B87" s="709"/>
      <c r="D87" s="31">
        <v>81</v>
      </c>
      <c r="E87" s="32">
        <f>'10'!AP87</f>
        <v>80.239332914660935</v>
      </c>
      <c r="F87" s="33">
        <f>E87*'Enter Information'!D298</f>
        <v>35.326398825157469</v>
      </c>
      <c r="G87" s="33">
        <f>E87*'Enter Information'!E298</f>
        <v>44.912934089503466</v>
      </c>
      <c r="H87" s="34">
        <f t="shared" si="15"/>
        <v>39.603055294780127</v>
      </c>
      <c r="I87" s="34">
        <f t="shared" si="15"/>
        <v>48.780083807078313</v>
      </c>
      <c r="J87" s="35">
        <v>0</v>
      </c>
      <c r="K87" s="35">
        <v>0</v>
      </c>
      <c r="L87" s="35">
        <f>(F87+H87)/2*'Enter Information'!C507</f>
        <v>1.9635263452129645</v>
      </c>
      <c r="M87" s="35">
        <f>(G87+I87)/2*'Enter Information'!D507</f>
        <v>1.7661133873505663</v>
      </c>
      <c r="N87" s="36">
        <f>'Enter Information'!O$610/5</f>
        <v>15.8</v>
      </c>
      <c r="O87" s="36">
        <f>'Enter Information'!P$610/5</f>
        <v>66.2</v>
      </c>
      <c r="P87" s="36">
        <f>'Enter Information'!Q$610/5</f>
        <v>416.2</v>
      </c>
      <c r="Q87" s="37">
        <f t="shared" si="11"/>
        <v>0</v>
      </c>
      <c r="R87" s="287">
        <f>(H87-L87+Q87*'Enter Information'!D298)*'Enter Information'!C$790</f>
        <v>37.808562001968653</v>
      </c>
      <c r="S87" s="287">
        <f>(I87-M87+Q87*'Enter Information'!E298)*'Enter Information'!C$790</f>
        <v>47.225102576461374</v>
      </c>
      <c r="T87" s="38">
        <f t="shared" si="12"/>
        <v>85.033664578430034</v>
      </c>
      <c r="AK87" s="87">
        <v>82</v>
      </c>
      <c r="AL87" s="40">
        <f t="shared" si="13"/>
        <v>85.033664578430034</v>
      </c>
      <c r="AM87" s="86">
        <f>T87*'Enter Information'!E$750*((Y$26/AJ$25)/('1'!Z$26/'1'!AK$25))+T87*(1-'Enter Information'!E$750)</f>
        <v>85.304456893071247</v>
      </c>
      <c r="AN87" s="40">
        <f t="shared" si="14"/>
        <v>85.033664578430034</v>
      </c>
      <c r="AO87" s="86">
        <f>T87*'Enter Information'!E$750*Y$26/AJ$25+T87*(1-'Enter Information'!E$750)</f>
        <v>107.44929153287347</v>
      </c>
      <c r="AP87" s="86">
        <f>INDEX($AL$6:$AO$106,'1'!AL87,'Enter Information'!$B$86)</f>
        <v>85.304456893071247</v>
      </c>
    </row>
    <row r="88" spans="1:42" ht="12.75" customHeight="1" x14ac:dyDescent="0.4">
      <c r="A88" s="709"/>
      <c r="B88" s="709"/>
      <c r="D88" s="31">
        <v>82</v>
      </c>
      <c r="E88" s="32">
        <f>'10'!AP88</f>
        <v>71.708016914434836</v>
      </c>
      <c r="F88" s="33">
        <f>E88*'Enter Information'!D299</f>
        <v>31.212925803863293</v>
      </c>
      <c r="G88" s="33">
        <f>E88*'Enter Information'!E299</f>
        <v>40.495091110571543</v>
      </c>
      <c r="H88" s="34">
        <f t="shared" si="15"/>
        <v>35.326398825157469</v>
      </c>
      <c r="I88" s="34">
        <f t="shared" si="15"/>
        <v>44.912934089503466</v>
      </c>
      <c r="J88" s="35">
        <v>0</v>
      </c>
      <c r="K88" s="35">
        <v>0</v>
      </c>
      <c r="L88" s="35">
        <f>(F88+H88)/2*'Enter Information'!C508</f>
        <v>1.9695640090190147</v>
      </c>
      <c r="M88" s="35">
        <f>(G88+I88)/2*'Enter Information'!D508</f>
        <v>1.8589056684796323</v>
      </c>
      <c r="N88" s="36">
        <f>'Enter Information'!O$610/5</f>
        <v>15.8</v>
      </c>
      <c r="O88" s="36">
        <f>'Enter Information'!P$610/5</f>
        <v>66.2</v>
      </c>
      <c r="P88" s="36">
        <f>'Enter Information'!Q$610/5</f>
        <v>416.2</v>
      </c>
      <c r="Q88" s="37">
        <f t="shared" si="11"/>
        <v>0</v>
      </c>
      <c r="R88" s="287">
        <f>(H88-L88+Q88*'Enter Information'!D299)*'Enter Information'!C$790</f>
        <v>33.506634980082559</v>
      </c>
      <c r="S88" s="287">
        <f>(I88-M88+Q88*'Enter Information'!E299)*'Enter Information'!C$790</f>
        <v>43.247377117069881</v>
      </c>
      <c r="T88" s="38">
        <f t="shared" si="12"/>
        <v>76.75401209715244</v>
      </c>
      <c r="AK88" s="87">
        <v>83</v>
      </c>
      <c r="AL88" s="40">
        <f t="shared" si="13"/>
        <v>76.75401209715244</v>
      </c>
      <c r="AM88" s="86">
        <f>T88*'Enter Information'!E$750*((Y$26/AJ$25)/('1'!Z$26/'1'!AK$25))+T88*(1-'Enter Information'!E$750)</f>
        <v>76.998437604353967</v>
      </c>
      <c r="AN88" s="40">
        <f t="shared" si="14"/>
        <v>76.75401209715244</v>
      </c>
      <c r="AO88" s="86">
        <f>T88*'Enter Information'!E$750*Y$26/AJ$25+T88*(1-'Enter Information'!E$750)</f>
        <v>96.987049341357405</v>
      </c>
      <c r="AP88" s="86">
        <f>INDEX($AL$6:$AO$106,'1'!AL88,'Enter Information'!$B$86)</f>
        <v>76.998437604353967</v>
      </c>
    </row>
    <row r="89" spans="1:42" x14ac:dyDescent="0.4">
      <c r="A89" s="709"/>
      <c r="B89" s="709"/>
      <c r="D89" s="31">
        <v>83</v>
      </c>
      <c r="E89" s="32">
        <f>'10'!AP89</f>
        <v>65.903222087577504</v>
      </c>
      <c r="F89" s="33">
        <f>E89*'Enter Information'!D300</f>
        <v>27.936842361068386</v>
      </c>
      <c r="G89" s="33">
        <f>E89*'Enter Information'!E300</f>
        <v>37.966379726509118</v>
      </c>
      <c r="H89" s="34">
        <f t="shared" si="15"/>
        <v>31.212925803863293</v>
      </c>
      <c r="I89" s="34">
        <f t="shared" si="15"/>
        <v>40.495091110571543</v>
      </c>
      <c r="J89" s="35">
        <v>0</v>
      </c>
      <c r="K89" s="35">
        <v>0</v>
      </c>
      <c r="L89" s="35">
        <f>(F89+H89)/2*'Enter Information'!C509</f>
        <v>1.9761937543903676</v>
      </c>
      <c r="M89" s="35">
        <f>(G89+I89)/2*'Enter Information'!D509</f>
        <v>1.9721290694900226</v>
      </c>
      <c r="N89" s="36">
        <f>'Enter Information'!O$610/5</f>
        <v>15.8</v>
      </c>
      <c r="O89" s="36">
        <f>'Enter Information'!P$610/5</f>
        <v>66.2</v>
      </c>
      <c r="P89" s="36">
        <f>'Enter Information'!Q$610/5</f>
        <v>416.2</v>
      </c>
      <c r="Q89" s="37">
        <f t="shared" si="11"/>
        <v>0</v>
      </c>
      <c r="R89" s="287">
        <f>(H89-L89+Q89*'Enter Information'!D300)*'Enter Information'!C$790</f>
        <v>29.368029496558105</v>
      </c>
      <c r="S89" s="287">
        <f>(I89-M89+Q89*'Enter Information'!E300)*'Enter Information'!C$790</f>
        <v>38.695962448979174</v>
      </c>
      <c r="T89" s="38">
        <f t="shared" si="12"/>
        <v>68.063991945537282</v>
      </c>
      <c r="AK89" s="87">
        <v>84</v>
      </c>
      <c r="AL89" s="40">
        <f t="shared" si="13"/>
        <v>68.063991945537282</v>
      </c>
      <c r="AM89" s="86">
        <f>T89*'Enter Information'!E$750*((Y$26/AJ$25)/('1'!Z$26/'1'!AK$25))+T89*(1-'Enter Information'!E$750)</f>
        <v>68.280743816858234</v>
      </c>
      <c r="AN89" s="40">
        <f t="shared" si="14"/>
        <v>68.063991945537282</v>
      </c>
      <c r="AO89" s="86">
        <f>T89*'Enter Information'!E$750*Y$26/AJ$25+T89*(1-'Enter Information'!E$750)</f>
        <v>86.006262927804471</v>
      </c>
      <c r="AP89" s="86">
        <f>INDEX($AL$6:$AO$106,'1'!AL89,'Enter Information'!$B$86)</f>
        <v>68.280743816858234</v>
      </c>
    </row>
    <row r="90" spans="1:42" x14ac:dyDescent="0.4">
      <c r="A90" s="710"/>
      <c r="B90" s="710"/>
      <c r="D90" s="31">
        <v>84</v>
      </c>
      <c r="E90" s="32">
        <f>'10'!AP90</f>
        <v>59.947996865203045</v>
      </c>
      <c r="F90" s="33">
        <f>E90*'Enter Information'!D301</f>
        <v>25.273942379437123</v>
      </c>
      <c r="G90" s="33">
        <f>E90*'Enter Information'!E301</f>
        <v>34.674054485765922</v>
      </c>
      <c r="H90" s="34">
        <f t="shared" si="15"/>
        <v>27.936842361068386</v>
      </c>
      <c r="I90" s="34">
        <f t="shared" si="15"/>
        <v>37.966379726509118</v>
      </c>
      <c r="J90" s="35">
        <v>0</v>
      </c>
      <c r="K90" s="35">
        <v>0</v>
      </c>
      <c r="L90" s="35">
        <f>(F90+H90)/2*'Enter Information'!C510</f>
        <v>2.0092392318014882</v>
      </c>
      <c r="M90" s="35">
        <f>(G90+I90)/2*'Enter Information'!D510</f>
        <v>2.1058461878138535</v>
      </c>
      <c r="N90" s="36">
        <f>'Enter Information'!O$610/5</f>
        <v>15.8</v>
      </c>
      <c r="O90" s="36">
        <f>'Enter Information'!P$610/5</f>
        <v>66.2</v>
      </c>
      <c r="P90" s="36">
        <f>'Enter Information'!Q$610/5</f>
        <v>416.2</v>
      </c>
      <c r="Q90" s="37">
        <f t="shared" si="11"/>
        <v>0</v>
      </c>
      <c r="R90" s="287">
        <f>(H90-L90+Q90*'Enter Information'!D301)*'Enter Information'!C$790</f>
        <v>26.044039812209096</v>
      </c>
      <c r="S90" s="287">
        <f>(I90-M90+Q90*'Enter Information'!E301)*'Enter Information'!C$790</f>
        <v>36.021577409698899</v>
      </c>
      <c r="T90" s="38">
        <f t="shared" si="12"/>
        <v>62.065617221907999</v>
      </c>
      <c r="AK90" s="87">
        <v>85</v>
      </c>
      <c r="AL90" s="40">
        <f t="shared" si="13"/>
        <v>62.065617221907999</v>
      </c>
      <c r="AM90" s="86">
        <f>T90*'Enter Information'!E$750*((Y$26/AJ$25)/('1'!Z$26/'1'!AK$25))+T90*(1-'Enter Information'!E$750)</f>
        <v>62.263267084823809</v>
      </c>
      <c r="AN90" s="40">
        <f t="shared" si="14"/>
        <v>62.065617221907999</v>
      </c>
      <c r="AO90" s="86">
        <f>T90*'Enter Information'!E$750*Y$26/AJ$25+T90*(1-'Enter Information'!E$750)</f>
        <v>78.4266635115263</v>
      </c>
      <c r="AP90" s="86">
        <f>INDEX($AL$6:$AO$106,'1'!AL90,'Enter Information'!$B$86)</f>
        <v>62.263267084823809</v>
      </c>
    </row>
    <row r="91" spans="1:42" x14ac:dyDescent="0.4">
      <c r="A91" s="94">
        <f>'Enter Information'!E147</f>
        <v>0.15355961898147782</v>
      </c>
      <c r="B91" s="89"/>
      <c r="D91" s="31">
        <v>85</v>
      </c>
      <c r="E91" s="32">
        <f>'10'!AP91</f>
        <v>53.354230155736573</v>
      </c>
      <c r="F91" s="33">
        <f>E91*'Enter Information'!D302</f>
        <v>22.097941249104792</v>
      </c>
      <c r="G91" s="33">
        <f>E91*'Enter Information'!E302</f>
        <v>31.256288906631781</v>
      </c>
      <c r="H91" s="34">
        <f t="shared" si="15"/>
        <v>25.273942379437123</v>
      </c>
      <c r="I91" s="34">
        <f t="shared" si="15"/>
        <v>34.674054485765922</v>
      </c>
      <c r="J91" s="35">
        <v>0</v>
      </c>
      <c r="K91" s="35">
        <v>0</v>
      </c>
      <c r="L91" s="35">
        <f>(F91+H91)/2*'Enter Information'!C511</f>
        <v>2.0220688526843116</v>
      </c>
      <c r="M91" s="35">
        <f>(G91+I91)/2*'Enter Information'!D511</f>
        <v>2.1964693901177292</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22.798467980921124</v>
      </c>
      <c r="S91" s="287">
        <f>(I91-M91+Q91*'Enter Information'!E302)*'Enter Information'!C$791</f>
        <v>31.84428055007492</v>
      </c>
      <c r="T91" s="38">
        <f t="shared" si="12"/>
        <v>54.642748530996045</v>
      </c>
      <c r="AK91" s="87">
        <v>86</v>
      </c>
      <c r="AL91" s="40">
        <f t="shared" si="13"/>
        <v>54.642748530996045</v>
      </c>
      <c r="AM91" s="86">
        <f>T91*'Enter Information'!E$751*((Y$26/AJ$25)/('1'!Z$26/'1'!AK$25))+T91*(1-'Enter Information'!E$751)</f>
        <v>54.784353214413727</v>
      </c>
      <c r="AN91" s="40">
        <f t="shared" si="14"/>
        <v>54.642748530996045</v>
      </c>
      <c r="AO91" s="86">
        <f>T91*'Enter Information'!E$751*Y$26/AJ$25+T91*(1-'Enter Information'!E$751)</f>
        <v>66.364490939744044</v>
      </c>
      <c r="AP91" s="86">
        <f>INDEX($AL$6:$AO$106,'1'!AL91,'Enter Information'!$B$86)</f>
        <v>54.784353214413727</v>
      </c>
    </row>
    <row r="92" spans="1:42" x14ac:dyDescent="0.4">
      <c r="A92" s="94">
        <f>'Enter Information'!E148</f>
        <v>0.14436561363080347</v>
      </c>
      <c r="B92" s="89"/>
      <c r="D92" s="31">
        <v>86</v>
      </c>
      <c r="E92" s="32">
        <f>'10'!AP92</f>
        <v>46.341642640505476</v>
      </c>
      <c r="F92" s="33">
        <f>E92*'Enter Information'!D303</f>
        <v>18.657748758941825</v>
      </c>
      <c r="G92" s="33">
        <f>E92*'Enter Information'!E303</f>
        <v>27.683893881563648</v>
      </c>
      <c r="H92" s="34">
        <f t="shared" si="15"/>
        <v>22.097941249104792</v>
      </c>
      <c r="I92" s="34">
        <f t="shared" si="15"/>
        <v>31.256288906631781</v>
      </c>
      <c r="J92" s="35">
        <v>0</v>
      </c>
      <c r="K92" s="35">
        <v>0</v>
      </c>
      <c r="L92" s="35">
        <f>(F92+H92)/2*'Enter Information'!C512</f>
        <v>1.9656469290880882</v>
      </c>
      <c r="M92" s="35">
        <f>(G92+I92)/2*'Enter Information'!D512</f>
        <v>2.248567973369656</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19.739719765346567</v>
      </c>
      <c r="S92" s="287">
        <f>(I92-M92+Q92*'Enter Information'!E303)*'Enter Information'!C$791</f>
        <v>28.442077845278423</v>
      </c>
      <c r="T92" s="38">
        <f t="shared" si="12"/>
        <v>48.18179761062499</v>
      </c>
      <c r="AK92" s="87">
        <v>87</v>
      </c>
      <c r="AL92" s="40">
        <f t="shared" si="13"/>
        <v>48.18179761062499</v>
      </c>
      <c r="AM92" s="86">
        <f>T92*'Enter Information'!E$751*((Y$26/AJ$25)/('1'!Z$26/'1'!AK$25))+T92*(1-'Enter Information'!E$751)</f>
        <v>48.30665897614135</v>
      </c>
      <c r="AN92" s="40">
        <f t="shared" si="14"/>
        <v>48.18179761062499</v>
      </c>
      <c r="AO92" s="86">
        <f>T92*'Enter Information'!E$751*Y$26/AJ$25+T92*(1-'Enter Information'!E$751)</f>
        <v>58.517562841427903</v>
      </c>
      <c r="AP92" s="86">
        <f>INDEX($AL$6:$AO$106,'1'!AL92,'Enter Information'!$B$86)</f>
        <v>48.30665897614135</v>
      </c>
    </row>
    <row r="93" spans="1:42" x14ac:dyDescent="0.4">
      <c r="A93" s="94">
        <f>'Enter Information'!E149</f>
        <v>0.12447025956294934</v>
      </c>
      <c r="B93" s="89"/>
      <c r="D93" s="31">
        <v>87</v>
      </c>
      <c r="E93" s="32">
        <f>'10'!AP93</f>
        <v>39.604822000872836</v>
      </c>
      <c r="F93" s="33">
        <f>E93*'Enter Information'!D304</f>
        <v>15.671677282998186</v>
      </c>
      <c r="G93" s="33">
        <f>E93*'Enter Information'!E304</f>
        <v>23.933144717874651</v>
      </c>
      <c r="H93" s="34">
        <f t="shared" si="15"/>
        <v>18.657748758941825</v>
      </c>
      <c r="I93" s="34">
        <f t="shared" si="15"/>
        <v>27.683893881563648</v>
      </c>
      <c r="J93" s="35">
        <v>0</v>
      </c>
      <c r="K93" s="35">
        <v>0</v>
      </c>
      <c r="L93" s="35">
        <f>(F93+H93)/2*'Enter Information'!C513</f>
        <v>1.8642594812075521</v>
      </c>
      <c r="M93" s="35">
        <f>(G93+I93)/2*'Enter Information'!D513</f>
        <v>2.25050288293551</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16.466020561562694</v>
      </c>
      <c r="S93" s="287">
        <f>(I93-M93+Q93*'Enter Information'!E304)*'Enter Information'!C$791</f>
        <v>24.937446423890286</v>
      </c>
      <c r="T93" s="38">
        <f t="shared" si="12"/>
        <v>41.40346698545298</v>
      </c>
      <c r="AK93" s="87">
        <v>88</v>
      </c>
      <c r="AL93" s="40">
        <f t="shared" si="13"/>
        <v>41.40346698545298</v>
      </c>
      <c r="AM93" s="86">
        <f>T93*'Enter Information'!E$751*((Y$26/AJ$25)/('1'!Z$26/'1'!AK$25))+T93*(1-'Enter Information'!E$751)</f>
        <v>41.510762555176086</v>
      </c>
      <c r="AN93" s="40">
        <f t="shared" si="14"/>
        <v>41.40346698545298</v>
      </c>
      <c r="AO93" s="86">
        <f>T93*'Enter Information'!E$751*Y$26/AJ$25+T93*(1-'Enter Information'!E$751)</f>
        <v>50.285172021891327</v>
      </c>
      <c r="AP93" s="86">
        <f>INDEX($AL$6:$AO$106,'1'!AL93,'Enter Information'!$B$86)</f>
        <v>41.510762555176086</v>
      </c>
    </row>
    <row r="94" spans="1:42" x14ac:dyDescent="0.4">
      <c r="A94" s="94">
        <f>'Enter Information'!E150</f>
        <v>0.11196167717598036</v>
      </c>
      <c r="B94" s="89"/>
      <c r="D94" s="31">
        <v>88</v>
      </c>
      <c r="E94" s="32">
        <f>'10'!AP94</f>
        <v>34.002216958313667</v>
      </c>
      <c r="F94" s="33">
        <f>E94*'Enter Information'!D305</f>
        <v>13.177147306464267</v>
      </c>
      <c r="G94" s="33">
        <f>E94*'Enter Information'!E305</f>
        <v>20.825069651849404</v>
      </c>
      <c r="H94" s="34">
        <f t="shared" si="15"/>
        <v>15.671677282998186</v>
      </c>
      <c r="I94" s="34">
        <f t="shared" si="15"/>
        <v>23.933144717874651</v>
      </c>
      <c r="J94" s="35">
        <v>0</v>
      </c>
      <c r="K94" s="35">
        <v>0</v>
      </c>
      <c r="L94" s="35">
        <f>(F94+H94)/2*'Enter Information'!C514</f>
        <v>1.7579031263588947</v>
      </c>
      <c r="M94" s="35">
        <f>(G94+I94)/2*'Enter Information'!D514</f>
        <v>2.2258260006063777</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13.642459143730271</v>
      </c>
      <c r="S94" s="287">
        <f>(I94-M94+Q94*'Enter Information'!E305)*'Enter Information'!C$791</f>
        <v>21.284031592459971</v>
      </c>
      <c r="T94" s="38">
        <f t="shared" si="12"/>
        <v>34.926490736190246</v>
      </c>
      <c r="AK94" s="87">
        <v>89</v>
      </c>
      <c r="AL94" s="40">
        <f t="shared" si="13"/>
        <v>34.926490736190246</v>
      </c>
      <c r="AM94" s="86">
        <f>T94*'Enter Information'!E$751*((Y$26/AJ$25)/('1'!Z$26/'1'!AK$25))+T94*(1-'Enter Information'!E$751)</f>
        <v>35.017001458958582</v>
      </c>
      <c r="AN94" s="40">
        <f t="shared" si="14"/>
        <v>34.926490736190246</v>
      </c>
      <c r="AO94" s="86">
        <f>T94*'Enter Information'!E$751*Y$26/AJ$25+T94*(1-'Enter Information'!E$751)</f>
        <v>42.418780905651872</v>
      </c>
      <c r="AP94" s="86">
        <f>INDEX($AL$6:$AO$106,'1'!AL94,'Enter Information'!$B$86)</f>
        <v>35.017001458958582</v>
      </c>
    </row>
    <row r="95" spans="1:42" x14ac:dyDescent="0.4">
      <c r="A95" s="94">
        <f>'Enter Information'!E151</f>
        <v>9.8584991279505652E-2</v>
      </c>
      <c r="B95" s="89"/>
      <c r="D95" s="31">
        <v>89</v>
      </c>
      <c r="E95" s="32">
        <f>'10'!AP95</f>
        <v>28.643759007180574</v>
      </c>
      <c r="F95" s="33">
        <f>E95*'Enter Information'!D306</f>
        <v>10.715040493160007</v>
      </c>
      <c r="G95" s="33">
        <f>E95*'Enter Information'!E306</f>
        <v>17.928718514020566</v>
      </c>
      <c r="H95" s="34">
        <f t="shared" si="15"/>
        <v>13.177147306464267</v>
      </c>
      <c r="I95" s="34">
        <f t="shared" si="15"/>
        <v>20.825069651849404</v>
      </c>
      <c r="J95" s="35">
        <v>0</v>
      </c>
      <c r="K95" s="35">
        <v>0</v>
      </c>
      <c r="L95" s="35">
        <f>(F95+H95)/2*'Enter Information'!C515</f>
        <v>1.628133137605396</v>
      </c>
      <c r="M95" s="35">
        <f>(G95+I95)/2*'Enter Information'!D515</f>
        <v>2.1950145617148751</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11.323811366726625</v>
      </c>
      <c r="S95" s="287">
        <f>(I95-M95+Q95*'Enter Information'!E306)*'Enter Information'!C$791</f>
        <v>18.266773813582855</v>
      </c>
      <c r="T95" s="38">
        <f t="shared" si="12"/>
        <v>29.590585180309482</v>
      </c>
      <c r="AK95" s="87">
        <v>90</v>
      </c>
      <c r="AL95" s="40">
        <f t="shared" si="13"/>
        <v>29.590585180309482</v>
      </c>
      <c r="AM95" s="86">
        <f>T95*'Enter Information'!E$751*((Y$26/AJ$25)/('1'!Z$26/'1'!AK$25))+T95*(1-'Enter Information'!E$751)</f>
        <v>29.667268099072707</v>
      </c>
      <c r="AN95" s="40">
        <f t="shared" si="14"/>
        <v>29.590585180309482</v>
      </c>
      <c r="AO95" s="86">
        <f>T95*'Enter Information'!E$751*Y$26/AJ$25+T95*(1-'Enter Information'!E$751)</f>
        <v>35.938238373687035</v>
      </c>
      <c r="AP95" s="86">
        <f>INDEX($AL$6:$AO$106,'1'!AL95,'Enter Information'!$B$86)</f>
        <v>29.667268099072707</v>
      </c>
    </row>
    <row r="96" spans="1:42" x14ac:dyDescent="0.4">
      <c r="A96" s="94">
        <f>'Enter Information'!E152</f>
        <v>8.5295115733981519E-2</v>
      </c>
      <c r="B96" s="89"/>
      <c r="D96" s="31">
        <v>90</v>
      </c>
      <c r="E96" s="32">
        <f>'10'!AP96</f>
        <v>24.333334558269101</v>
      </c>
      <c r="F96" s="33">
        <f>E96*'Enter Information'!D307</f>
        <v>8.731002166632825</v>
      </c>
      <c r="G96" s="33">
        <f>E96*'Enter Information'!E307</f>
        <v>15.602332391636278</v>
      </c>
      <c r="H96" s="34">
        <f t="shared" si="15"/>
        <v>10.715040493160007</v>
      </c>
      <c r="I96" s="34">
        <f t="shared" si="15"/>
        <v>17.928718514020566</v>
      </c>
      <c r="J96" s="35">
        <v>0</v>
      </c>
      <c r="K96" s="35">
        <v>0</v>
      </c>
      <c r="L96" s="35">
        <f>(F96+H96)/2*'Enter Information'!C516</f>
        <v>1.4768297097979666</v>
      </c>
      <c r="M96" s="35">
        <f>(G96+I96)/2*'Enter Information'!D516</f>
        <v>2.1568848495063762</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9.0580680521572141</v>
      </c>
      <c r="S96" s="287">
        <f>(I96-M96+Q96*'Enter Information'!E307)*'Enter Information'!C$791</f>
        <v>15.464286969698485</v>
      </c>
      <c r="T96" s="38">
        <f t="shared" si="12"/>
        <v>24.522355021855699</v>
      </c>
      <c r="AK96" s="87">
        <v>91</v>
      </c>
      <c r="AL96" s="40">
        <f t="shared" si="13"/>
        <v>24.522355021855699</v>
      </c>
      <c r="AM96" s="86">
        <f>T96*'Enter Information'!E$751*((Y$26/AJ$25)/('1'!Z$26/'1'!AK$25))+T96*(1-'Enter Information'!E$751)</f>
        <v>24.585903807611899</v>
      </c>
      <c r="AN96" s="40">
        <f t="shared" si="14"/>
        <v>24.522355021855699</v>
      </c>
      <c r="AO96" s="86">
        <f>T96*'Enter Information'!E$751*Y$26/AJ$25+T96*(1-'Enter Information'!E$751)</f>
        <v>29.782791887673447</v>
      </c>
      <c r="AP96" s="86">
        <f>INDEX($AL$6:$AO$106,'1'!AL96,'Enter Information'!$B$86)</f>
        <v>24.585903807611899</v>
      </c>
    </row>
    <row r="97" spans="1:43" x14ac:dyDescent="0.4">
      <c r="A97" s="94">
        <f>'Enter Information'!E153</f>
        <v>6.7633155240583054E-2</v>
      </c>
      <c r="B97" s="89"/>
      <c r="D97" s="31">
        <v>91</v>
      </c>
      <c r="E97" s="32">
        <f>'10'!AP97</f>
        <v>19.992376320983855</v>
      </c>
      <c r="F97" s="33">
        <f>E97*'Enter Information'!D308</f>
        <v>6.8958534894782115</v>
      </c>
      <c r="G97" s="33">
        <f>E97*'Enter Information'!E308</f>
        <v>13.096522831505643</v>
      </c>
      <c r="H97" s="34">
        <f t="shared" si="15"/>
        <v>8.731002166632825</v>
      </c>
      <c r="I97" s="34">
        <f t="shared" si="15"/>
        <v>15.602332391636278</v>
      </c>
      <c r="J97" s="35">
        <v>0</v>
      </c>
      <c r="K97" s="35">
        <v>0</v>
      </c>
      <c r="L97" s="35">
        <f>(F97+H97)/2*'Enter Information'!C517</f>
        <v>1.3183596774278075</v>
      </c>
      <c r="M97" s="35">
        <f>(G97+I97)/2*'Enter Information'!D517</f>
        <v>2.084684843409029</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7.26809786960668</v>
      </c>
      <c r="S97" s="287">
        <f>(I97-M97+Q97*'Enter Information'!E308)*'Enter Information'!C$791</f>
        <v>13.254056902169737</v>
      </c>
      <c r="T97" s="38">
        <f t="shared" si="12"/>
        <v>20.522154771776417</v>
      </c>
      <c r="AK97" s="87">
        <v>92</v>
      </c>
      <c r="AL97" s="40">
        <f t="shared" si="13"/>
        <v>20.522154771776417</v>
      </c>
      <c r="AM97" s="86">
        <f>T97*'Enter Information'!E$751*((Y$26/AJ$25)/('1'!Z$26/'1'!AK$25))+T97*(1-'Enter Information'!E$751)</f>
        <v>20.575337184953487</v>
      </c>
      <c r="AN97" s="40">
        <f t="shared" si="14"/>
        <v>20.522154771776417</v>
      </c>
      <c r="AO97" s="86">
        <f>T97*'Enter Information'!E$751*Y$26/AJ$25+T97*(1-'Enter Information'!E$751)</f>
        <v>24.924484785808687</v>
      </c>
      <c r="AP97" s="86">
        <f>INDEX($AL$6:$AO$106,'1'!AL97,'Enter Information'!$B$86)</f>
        <v>20.575337184953487</v>
      </c>
    </row>
    <row r="98" spans="1:43" x14ac:dyDescent="0.4">
      <c r="A98" s="94">
        <f>'Enter Information'!E154</f>
        <v>5.6750293971415719E-2</v>
      </c>
      <c r="B98" s="89"/>
      <c r="D98" s="31">
        <v>92</v>
      </c>
      <c r="E98" s="32">
        <f>'10'!AP98</f>
        <v>16.269617596511015</v>
      </c>
      <c r="F98" s="33">
        <f>E98*'Enter Information'!D309</f>
        <v>5.3530684513065037</v>
      </c>
      <c r="G98" s="33">
        <f>E98*'Enter Information'!E309</f>
        <v>10.916549145204511</v>
      </c>
      <c r="H98" s="34">
        <f t="shared" si="15"/>
        <v>6.8958534894782115</v>
      </c>
      <c r="I98" s="34">
        <f t="shared" si="15"/>
        <v>13.096522831505643</v>
      </c>
      <c r="J98" s="35">
        <v>0</v>
      </c>
      <c r="K98" s="35">
        <v>0</v>
      </c>
      <c r="L98" s="35">
        <f>(F98+H98)/2*'Enter Information'!C518</f>
        <v>1.1428856616849179</v>
      </c>
      <c r="M98" s="35">
        <f>(G98+I98)/2*'Enter Information'!D518</f>
        <v>1.9569453007419939</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5.6407864366846763</v>
      </c>
      <c r="S98" s="287">
        <f>(I98-M98+Q98*'Enter Information'!E309)*'Enter Information'!C$791</f>
        <v>10.922358637634067</v>
      </c>
      <c r="T98" s="38">
        <f t="shared" si="12"/>
        <v>16.563145074318744</v>
      </c>
      <c r="AK98" s="87">
        <v>93</v>
      </c>
      <c r="AL98" s="40">
        <f t="shared" si="13"/>
        <v>16.563145074318744</v>
      </c>
      <c r="AM98" s="86">
        <f>T98*'Enter Information'!E$751*((Y$26/AJ$25)/('1'!Z$26/'1'!AK$25))+T98*(1-'Enter Information'!E$751)</f>
        <v>16.606067858726629</v>
      </c>
      <c r="AN98" s="40">
        <f t="shared" si="14"/>
        <v>16.563145074318744</v>
      </c>
      <c r="AO98" s="86">
        <f>T98*'Enter Information'!E$751*Y$26/AJ$25+T98*(1-'Enter Information'!E$751)</f>
        <v>20.11620426806989</v>
      </c>
      <c r="AP98" s="86">
        <f>INDEX($AL$6:$AO$106,'1'!AL98,'Enter Information'!$B$86)</f>
        <v>16.606067858726629</v>
      </c>
    </row>
    <row r="99" spans="1:43" x14ac:dyDescent="0.4">
      <c r="A99" s="94">
        <f>'Enter Information'!E155</f>
        <v>4.4202252334014661E-2</v>
      </c>
      <c r="B99" s="89"/>
      <c r="D99" s="31">
        <v>93</v>
      </c>
      <c r="E99" s="32">
        <f>'10'!AP99</f>
        <v>12.833741457323393</v>
      </c>
      <c r="F99" s="33">
        <f>E99*'Enter Information'!D310</f>
        <v>4.0396154596074165</v>
      </c>
      <c r="G99" s="33">
        <f>E99*'Enter Information'!E310</f>
        <v>8.7941259977159767</v>
      </c>
      <c r="H99" s="34">
        <f t="shared" si="15"/>
        <v>5.3530684513065037</v>
      </c>
      <c r="I99" s="34">
        <f t="shared" si="15"/>
        <v>10.916549145204511</v>
      </c>
      <c r="J99" s="35">
        <v>0</v>
      </c>
      <c r="K99" s="35">
        <v>0</v>
      </c>
      <c r="L99" s="35">
        <f>(F99+H99)/2*'Enter Information'!C519</f>
        <v>0.96307884480555883</v>
      </c>
      <c r="M99" s="35">
        <f>(G99+I99)/2*'Enter Information'!D519</f>
        <v>1.7916018171157577</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4.3043859397064876</v>
      </c>
      <c r="S99" s="287">
        <f>(I99-M99+Q99*'Enter Information'!E310)*'Enter Information'!C$791</f>
        <v>8.9470132050935796</v>
      </c>
      <c r="T99" s="38">
        <f t="shared" si="12"/>
        <v>13.251399144800068</v>
      </c>
      <c r="AK99" s="87">
        <v>94</v>
      </c>
      <c r="AL99" s="40">
        <f t="shared" si="13"/>
        <v>13.251399144800068</v>
      </c>
      <c r="AM99" s="86">
        <f>T99*'Enter Information'!E$751*((Y$26/AJ$25)/('1'!Z$26/'1'!AK$25))+T99*(1-'Enter Information'!E$751)</f>
        <v>13.285739660809734</v>
      </c>
      <c r="AN99" s="40">
        <f t="shared" si="14"/>
        <v>13.251399144800068</v>
      </c>
      <c r="AO99" s="86">
        <f>T99*'Enter Information'!E$751*Y$26/AJ$25+T99*(1-'Enter Information'!E$751)</f>
        <v>16.094035935713677</v>
      </c>
      <c r="AP99" s="86">
        <f>INDEX($AL$6:$AO$106,'1'!AL99,'Enter Information'!$B$86)</f>
        <v>13.285739660809734</v>
      </c>
    </row>
    <row r="100" spans="1:43" x14ac:dyDescent="0.4">
      <c r="A100" s="94">
        <f>'Enter Information'!E156</f>
        <v>3.4116467923575325E-2</v>
      </c>
      <c r="B100" s="89"/>
      <c r="D100" s="31">
        <v>94</v>
      </c>
      <c r="E100" s="32">
        <f>'10'!AP100</f>
        <v>10.176006499904769</v>
      </c>
      <c r="F100" s="33">
        <f>E100*'Enter Information'!D311</f>
        <v>3.1448403154921976</v>
      </c>
      <c r="G100" s="33">
        <f>E100*'Enter Information'!E311</f>
        <v>7.0311661844125712</v>
      </c>
      <c r="H100" s="34">
        <f t="shared" si="15"/>
        <v>4.0396154596074165</v>
      </c>
      <c r="I100" s="34">
        <f t="shared" si="15"/>
        <v>8.7941259977159767</v>
      </c>
      <c r="J100" s="35">
        <v>0</v>
      </c>
      <c r="K100" s="35">
        <v>0</v>
      </c>
      <c r="L100" s="35">
        <f>(F100+H100)/2*'Enter Information'!C520</f>
        <v>0.80361730072376736</v>
      </c>
      <c r="M100" s="35">
        <f>(G100+I100)/2*'Enter Information'!D520</f>
        <v>1.5955059578022004</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3.1728970281360196</v>
      </c>
      <c r="S100" s="287">
        <f>(I100-M100+Q100*'Enter Information'!E311)*'Enter Information'!C$791</f>
        <v>7.0582488029604749</v>
      </c>
      <c r="T100" s="38">
        <f t="shared" si="12"/>
        <v>10.231145831096494</v>
      </c>
      <c r="AK100" s="87">
        <v>95</v>
      </c>
      <c r="AL100" s="40">
        <f t="shared" si="13"/>
        <v>10.231145831096494</v>
      </c>
      <c r="AM100" s="86">
        <f>T100*'Enter Information'!E$751*((Y$26/AJ$25)/('1'!Z$26/'1'!AK$25))+T100*(1-'Enter Information'!E$751)</f>
        <v>10.257659471155995</v>
      </c>
      <c r="AN100" s="40">
        <f t="shared" si="14"/>
        <v>10.231145831096494</v>
      </c>
      <c r="AO100" s="86">
        <f>T100*'Enter Information'!E$751*Y$26/AJ$25+T100*(1-'Enter Information'!E$751)</f>
        <v>12.425890041491048</v>
      </c>
      <c r="AP100" s="86">
        <f>INDEX($AL$6:$AO$106,'1'!AL100,'Enter Information'!$B$86)</f>
        <v>10.257659471155995</v>
      </c>
    </row>
    <row r="101" spans="1:43" x14ac:dyDescent="0.4">
      <c r="A101" s="94">
        <f>'Enter Information'!E157</f>
        <v>2.7084829496578883E-2</v>
      </c>
      <c r="B101" s="89"/>
      <c r="D101" s="31">
        <v>95</v>
      </c>
      <c r="E101" s="32">
        <f>'10'!AP101</f>
        <v>7.0694578365085494</v>
      </c>
      <c r="F101" s="33">
        <f>E101*'Enter Information'!D312</f>
        <v>1.989829915520763</v>
      </c>
      <c r="G101" s="33">
        <f>E101*'Enter Information'!E312</f>
        <v>5.0796279209877868</v>
      </c>
      <c r="H101" s="34">
        <f t="shared" si="15"/>
        <v>3.1448403154921976</v>
      </c>
      <c r="I101" s="34">
        <f t="shared" si="15"/>
        <v>7.0311661844125712</v>
      </c>
      <c r="J101" s="35">
        <v>0</v>
      </c>
      <c r="K101" s="35">
        <v>0</v>
      </c>
      <c r="L101" s="35">
        <f>(F101+H101)/2*'Enter Information'!C521</f>
        <v>0.61734140187468822</v>
      </c>
      <c r="M101" s="35">
        <f>(G101+I101)/2*'Enter Information'!D521</f>
        <v>1.3444192536404937</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2.478213335696263</v>
      </c>
      <c r="S101" s="287">
        <f>(I101-M101+Q101*'Enter Information'!E312)*'Enter Information'!C$791</f>
        <v>5.5758568301018343</v>
      </c>
      <c r="T101" s="38">
        <f t="shared" si="12"/>
        <v>8.0540701657980982</v>
      </c>
      <c r="AK101" s="87">
        <v>96</v>
      </c>
      <c r="AL101" s="40">
        <f t="shared" si="13"/>
        <v>8.0540701657980982</v>
      </c>
      <c r="AM101" s="86">
        <f>T101*'Enter Information'!E$751*((Y$26/AJ$25)/('1'!Z$26/'1'!AK$25))+T101*(1-'Enter Information'!E$751)</f>
        <v>8.0749419939310609</v>
      </c>
      <c r="AN101" s="40">
        <f t="shared" si="14"/>
        <v>8.0540701657980982</v>
      </c>
      <c r="AO101" s="86">
        <f>T101*'Enter Information'!E$751*Y$26/AJ$25+T101*(1-'Enter Information'!E$751)</f>
        <v>9.7817968699538174</v>
      </c>
      <c r="AP101" s="86">
        <f>INDEX($AL$6:$AO$106,'1'!AL101,'Enter Information'!$B$86)</f>
        <v>8.0749419939310609</v>
      </c>
    </row>
    <row r="102" spans="1:43" x14ac:dyDescent="0.4">
      <c r="A102" s="94">
        <f>'Enter Information'!E158</f>
        <v>1.8459037352126458E-2</v>
      </c>
      <c r="B102" s="89"/>
      <c r="D102" s="31">
        <v>96</v>
      </c>
      <c r="E102" s="32">
        <f>'10'!AP102</f>
        <v>6.2953170953090618</v>
      </c>
      <c r="F102" s="33">
        <f>E102*'Enter Information'!D313</f>
        <v>1.808658866202518</v>
      </c>
      <c r="G102" s="33">
        <f>E102*'Enter Information'!E313</f>
        <v>4.4866582291065438</v>
      </c>
      <c r="H102" s="34">
        <f t="shared" si="15"/>
        <v>1.989829915520763</v>
      </c>
      <c r="I102" s="34">
        <f t="shared" si="15"/>
        <v>5.0796279209877868</v>
      </c>
      <c r="J102" s="35">
        <v>0</v>
      </c>
      <c r="K102" s="35">
        <v>0</v>
      </c>
      <c r="L102" s="35">
        <f>(F102+H102)/2*'Enter Information'!C522</f>
        <v>0.49002404528621191</v>
      </c>
      <c r="M102" s="35">
        <f>(G102+I102)/2*'Enter Information'!D522</f>
        <v>1.1630690701284687</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1.4705600420025655</v>
      </c>
      <c r="S102" s="287">
        <f>(I102-M102+Q102*'Enter Information'!E313)*'Enter Information'!C$791</f>
        <v>3.8401869618795925</v>
      </c>
      <c r="T102" s="38">
        <f>SUM(R102:S102)</f>
        <v>5.3107470038821578</v>
      </c>
      <c r="AK102" s="87">
        <v>97</v>
      </c>
      <c r="AL102" s="40">
        <f t="shared" si="13"/>
        <v>5.3107470038821578</v>
      </c>
      <c r="AM102" s="86">
        <f>T102*'Enter Information'!E$751*((Y$26/AJ$25)/('1'!Z$26/'1'!AK$25))+T102*(1-'Enter Information'!E$751)</f>
        <v>5.3245096104203258</v>
      </c>
      <c r="AN102" s="40">
        <f t="shared" si="14"/>
        <v>5.3107470038821578</v>
      </c>
      <c r="AO102" s="86">
        <f>T102*'Enter Information'!E$751*Y$26/AJ$25+T102*(1-'Enter Information'!E$751)</f>
        <v>6.4499870686864549</v>
      </c>
      <c r="AP102" s="86">
        <f>INDEX($AL$6:$AO$106,'1'!AL102,'Enter Information'!$B$86)</f>
        <v>5.3245096104203258</v>
      </c>
    </row>
    <row r="103" spans="1:43" x14ac:dyDescent="0.4">
      <c r="A103" s="94">
        <f>'Enter Information'!E159</f>
        <v>1.0598754666056363E-2</v>
      </c>
      <c r="B103" s="89"/>
      <c r="D103" s="31">
        <v>97</v>
      </c>
      <c r="E103" s="32">
        <f>'10'!AP103</f>
        <v>4.2503973741774441</v>
      </c>
      <c r="F103" s="33">
        <f>E103*'Enter Information'!D314</f>
        <v>1.0950390852311211</v>
      </c>
      <c r="G103" s="33">
        <f>E103*'Enter Information'!E314</f>
        <v>3.155358288946323</v>
      </c>
      <c r="H103" s="34">
        <f t="shared" si="15"/>
        <v>1.808658866202518</v>
      </c>
      <c r="I103" s="34">
        <f t="shared" si="15"/>
        <v>4.4866582291065438</v>
      </c>
      <c r="J103" s="35">
        <v>0</v>
      </c>
      <c r="K103" s="35">
        <v>0</v>
      </c>
      <c r="L103" s="35">
        <f>(F103+H103)/2*'Enter Information'!C523</f>
        <v>0.40377371863660472</v>
      </c>
      <c r="M103" s="35">
        <f>(G103+I103)/2*'Enter Information'!D523</f>
        <v>1.0101981635214083</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1.377490248981502</v>
      </c>
      <c r="S103" s="287">
        <f>(I103-M103+Q103*'Enter Information'!E314)*'Enter Information'!C$791</f>
        <v>3.4086699895817927</v>
      </c>
      <c r="T103" s="38">
        <f>SUM(R103:S103)</f>
        <v>4.7861602385632942</v>
      </c>
      <c r="AK103" s="87">
        <v>98</v>
      </c>
      <c r="AL103" s="40">
        <f t="shared" si="13"/>
        <v>4.7861602385632942</v>
      </c>
      <c r="AM103" s="86">
        <f>T103*'Enter Information'!E$751*((Y$26/AJ$25)/('1'!Z$26/'1'!AK$25))+T103*(1-'Enter Information'!E$751)</f>
        <v>4.7985633976939814</v>
      </c>
      <c r="AN103" s="40">
        <f t="shared" si="14"/>
        <v>4.7861602385632942</v>
      </c>
      <c r="AO103" s="86">
        <f>T103*'Enter Information'!E$751*Y$26/AJ$25+T103*(1-'Enter Information'!E$751)</f>
        <v>5.8128680625961007</v>
      </c>
      <c r="AP103" s="86">
        <f>INDEX($AL$6:$AO$106,'1'!AL103,'Enter Information'!$B$86)</f>
        <v>4.7985633976939814</v>
      </c>
    </row>
    <row r="104" spans="1:43" x14ac:dyDescent="0.4">
      <c r="A104" s="94">
        <f>'Enter Information'!E160</f>
        <v>7.9234174867614214E-3</v>
      </c>
      <c r="B104" s="89"/>
      <c r="D104" s="31">
        <v>98</v>
      </c>
      <c r="E104" s="32">
        <f>'10'!AP104</f>
        <v>3.2844263284843556</v>
      </c>
      <c r="F104" s="33">
        <f>E104*'Enter Information'!D315</f>
        <v>0.83746328694421812</v>
      </c>
      <c r="G104" s="33">
        <f>E104*'Enter Information'!E315</f>
        <v>2.4469630415401373</v>
      </c>
      <c r="H104" s="34">
        <f t="shared" si="15"/>
        <v>1.0950390852311211</v>
      </c>
      <c r="I104" s="34">
        <f t="shared" si="15"/>
        <v>3.155358288946323</v>
      </c>
      <c r="J104" s="35">
        <v>0</v>
      </c>
      <c r="K104" s="35">
        <v>0</v>
      </c>
      <c r="L104" s="35">
        <f>(F104+H104)/2*'Enter Information'!C524</f>
        <v>0.2904067939786491</v>
      </c>
      <c r="M104" s="35">
        <f>(G104+I104)/2*'Enter Information'!D524</f>
        <v>0.79889102172736925</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0.7889421687860233</v>
      </c>
      <c r="S104" s="287">
        <f>(I104-M104+Q104*'Enter Information'!E315)*'Enter Information'!C$791</f>
        <v>2.3105167623575453</v>
      </c>
      <c r="T104" s="38">
        <f>SUM(R104:S104)</f>
        <v>3.0994589311435687</v>
      </c>
      <c r="AK104" s="87">
        <v>99</v>
      </c>
      <c r="AL104" s="40">
        <f t="shared" si="13"/>
        <v>3.0994589311435687</v>
      </c>
      <c r="AM104" s="86">
        <f>T104*'Enter Information'!E$751*((Y$26/AJ$25)/('1'!Z$26/'1'!AK$25))+T104*(1-'Enter Information'!E$751)</f>
        <v>3.1074910655531647</v>
      </c>
      <c r="AN104" s="40">
        <f t="shared" si="14"/>
        <v>3.0994589311435687</v>
      </c>
      <c r="AO104" s="86">
        <f>T104*'Enter Information'!E$751*Y$26/AJ$25+T104*(1-'Enter Information'!E$751)</f>
        <v>3.7643423818131398</v>
      </c>
      <c r="AP104" s="86">
        <f>INDEX($AL$6:$AO$106,'1'!AL104,'Enter Information'!$B$86)</f>
        <v>3.1074910655531647</v>
      </c>
    </row>
    <row r="105" spans="1:43" x14ac:dyDescent="0.4">
      <c r="A105" s="94">
        <f>'Enter Information'!E161</f>
        <v>5.7215913126514245E-3</v>
      </c>
      <c r="B105" s="89"/>
      <c r="D105" s="31">
        <v>99</v>
      </c>
      <c r="E105" s="32">
        <f>'10'!AP105</f>
        <v>2.1736224912757538</v>
      </c>
      <c r="F105" s="33">
        <f>E105*'Enter Information'!D316</f>
        <v>0.53366179785804713</v>
      </c>
      <c r="G105" s="33">
        <f>E105*'Enter Information'!E316</f>
        <v>1.6399606934177067</v>
      </c>
      <c r="H105" s="34">
        <f t="shared" si="15"/>
        <v>0.83746328694421812</v>
      </c>
      <c r="I105" s="34">
        <f t="shared" si="15"/>
        <v>2.4469630415401373</v>
      </c>
      <c r="J105" s="35">
        <v>0</v>
      </c>
      <c r="K105" s="35">
        <v>0</v>
      </c>
      <c r="L105" s="35">
        <f>(F105+H105)/2*'Enter Information'!C525</f>
        <v>0.22308205129732858</v>
      </c>
      <c r="M105" s="35">
        <f>(G105+I105)/2*'Enter Information'!D525</f>
        <v>0.62325586958107126</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0.60240095977033625</v>
      </c>
      <c r="S105" s="287">
        <f>(I105-M105+Q105*'Enter Information'!E316)*'Enter Information'!C$791</f>
        <v>1.7881453517561527</v>
      </c>
      <c r="T105" s="38">
        <f>SUM(R105:S105)</f>
        <v>2.3905463115264891</v>
      </c>
      <c r="AK105" s="87">
        <v>100</v>
      </c>
      <c r="AL105" s="40">
        <f t="shared" si="13"/>
        <v>2.3905463115264891</v>
      </c>
      <c r="AM105" s="86">
        <f>T105*'Enter Information'!E$751*((Y$26/AJ$25)/('1'!Z$26/'1'!AK$25))+T105*(1-'Enter Information'!E$751)</f>
        <v>2.3967413248217482</v>
      </c>
      <c r="AN105" s="40">
        <f t="shared" si="14"/>
        <v>2.3905463115264891</v>
      </c>
      <c r="AO105" s="86">
        <f>T105*'Enter Information'!E$751*Y$26/AJ$25+T105*(1-'Enter Information'!E$751)</f>
        <v>2.9033566813050342</v>
      </c>
      <c r="AP105" s="86">
        <f>INDEX($AL$6:$AO$106,'1'!AL105,'Enter Information'!$B$86)</f>
        <v>2.3967413248217482</v>
      </c>
    </row>
    <row r="106" spans="1:43" x14ac:dyDescent="0.4">
      <c r="A106" s="94">
        <f>'Enter Information'!E162</f>
        <v>9.2729238515385157E-3</v>
      </c>
      <c r="B106" s="89"/>
      <c r="D106" s="31">
        <v>100</v>
      </c>
      <c r="E106" s="32">
        <f>'10'!AP106</f>
        <v>1.9501450608038478</v>
      </c>
      <c r="F106" s="33">
        <f>E106*'Enter Information'!D317</f>
        <v>0.45475723120021638</v>
      </c>
      <c r="G106" s="33">
        <f>E106*'Enter Information'!E317</f>
        <v>1.4953878296036314</v>
      </c>
      <c r="H106" s="34">
        <f t="shared" si="15"/>
        <v>0.53366179785804713</v>
      </c>
      <c r="I106" s="34">
        <f t="shared" si="15"/>
        <v>1.6399606934177067</v>
      </c>
      <c r="J106" s="35">
        <v>0</v>
      </c>
      <c r="K106" s="35">
        <v>0</v>
      </c>
      <c r="L106" s="35">
        <f>(F106+H106)/2*'Enter Information'!C526</f>
        <v>0.17284977770656385</v>
      </c>
      <c r="M106" s="35">
        <f>(G106+I106)/2*'Enter Information'!D526</f>
        <v>0.50883571180113285</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0.35377627867666445</v>
      </c>
      <c r="S106" s="287">
        <f>(I106-M106+Q106*'Enter Information'!E317)*'Enter Information'!C$791</f>
        <v>1.1090683357680731</v>
      </c>
      <c r="T106" s="38">
        <f>SUM(R106:S106)</f>
        <v>1.4628446144447376</v>
      </c>
      <c r="AK106" s="87">
        <v>101</v>
      </c>
      <c r="AL106" s="40">
        <f t="shared" si="13"/>
        <v>1.4628446144447376</v>
      </c>
      <c r="AM106" s="86">
        <f>T106*'Enter Information'!E$751*((Y$26/AJ$25)/('1'!Z$26/'1'!AK$25))+T106*(1-'Enter Information'!E$751)</f>
        <v>1.4666355227369918</v>
      </c>
      <c r="AN106" s="40">
        <f t="shared" si="14"/>
        <v>1.4628446144447376</v>
      </c>
      <c r="AO106" s="86">
        <f>T106*'Enter Information'!E$751*Y$26/AJ$25+T106*(1-'Enter Information'!E$751)</f>
        <v>1.7766481513370813</v>
      </c>
      <c r="AP106" s="86">
        <f>INDEX($AL$6:$AO$108,'1'!AL106,'Enter Information'!$B$86)</f>
        <v>1.4666355227369918</v>
      </c>
    </row>
    <row r="107" spans="1:43" x14ac:dyDescent="0.4">
      <c r="A107" s="95">
        <f>SUM(A91:A106)</f>
        <v>0.99999999999999989</v>
      </c>
      <c r="D107" s="72"/>
      <c r="E107" s="81">
        <f>SUM(E6:E106)</f>
        <v>7405.5925230344628</v>
      </c>
      <c r="F107" s="81"/>
      <c r="G107" s="81"/>
      <c r="H107" s="73"/>
      <c r="J107" s="74"/>
      <c r="K107" s="74"/>
      <c r="L107" s="75"/>
      <c r="N107" s="76"/>
      <c r="Q107" s="77"/>
      <c r="R107" s="75"/>
      <c r="S107" s="75"/>
      <c r="AK107" s="87">
        <v>102</v>
      </c>
      <c r="AL107" s="84">
        <f>SUM(AL6:AL106)</f>
        <v>7375.390842365201</v>
      </c>
      <c r="AM107" s="84">
        <f>SUM(AM6:AM106)</f>
        <v>7400.8937340831708</v>
      </c>
      <c r="AN107" s="84">
        <f>SUM(AN6:AN106)</f>
        <v>7375.390842365201</v>
      </c>
      <c r="AO107" s="84">
        <f>SUM(AO6:AO106)</f>
        <v>9486.4673984591554</v>
      </c>
      <c r="AP107" s="84">
        <f>INDEX($AL$6:$AO$108,AK107,'Enter Information'!$B$86)</f>
        <v>7400.8937340831708</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2574.1616560107095</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Information'!H8+11</f>
        <v>2029</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Information'!J605</f>
        <v>0</v>
      </c>
      <c r="O3" s="82">
        <f>'Enter Information'!K605</f>
        <v>0</v>
      </c>
      <c r="P3" s="82">
        <f>'Enter Information'!L605</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'11'!AP6</f>
        <v>94.216636739144192</v>
      </c>
      <c r="F6" s="33">
        <f>E6*'Enter Information'!D217</f>
        <v>48.344636860155688</v>
      </c>
      <c r="G6" s="33">
        <f>E6*'Enter Information'!E217</f>
        <v>45.871999878988504</v>
      </c>
      <c r="H6" s="34">
        <f>SUM($J6:$J106)</f>
        <v>52.232352042149671</v>
      </c>
      <c r="I6" s="34">
        <f>SUM($K6:$K106)</f>
        <v>49.560873804628656</v>
      </c>
      <c r="J6" s="35">
        <v>0</v>
      </c>
      <c r="K6" s="35">
        <v>0</v>
      </c>
      <c r="L6" s="35">
        <f>(F6+H6)/2*'Enter Information'!C426</f>
        <v>0.12924143073946237</v>
      </c>
      <c r="M6" s="35">
        <f>(G6+I6)/2*'Enter Information'!D426</f>
        <v>0.11308795531508634</v>
      </c>
      <c r="N6" s="36">
        <f>'Enter Information'!O$594/5</f>
        <v>116.6</v>
      </c>
      <c r="O6" s="36">
        <f>'Enter Information'!P$594/5</f>
        <v>410.4</v>
      </c>
      <c r="P6" s="36">
        <f>'Enter Information'!Q$594/5</f>
        <v>1467.6</v>
      </c>
      <c r="Q6" s="37">
        <f t="shared" ref="Q6:Q37" si="0">N$3/N$5*N6+O$3/O$5*O6+P$3/P$5*P6</f>
        <v>0</v>
      </c>
      <c r="R6" s="287">
        <f>(H6-L6+Q6*'Enter Information'!D217)*'Enter Information'!C$774</f>
        <v>49.865660381682737</v>
      </c>
      <c r="S6" s="287">
        <f>(I6-M6+Q6*'Enter Information'!E217)*'Enter Information'!C$774</f>
        <v>47.324362535239253</v>
      </c>
      <c r="T6" s="38">
        <f>SUM(R6:S6)</f>
        <v>97.19002291692199</v>
      </c>
      <c r="V6" s="30" t="s">
        <v>646</v>
      </c>
      <c r="W6" s="38">
        <f>SUM(R6:R10)</f>
        <v>216.33993806117724</v>
      </c>
      <c r="X6" s="38">
        <f>SUM(S6:S10)</f>
        <v>205.23757343590262</v>
      </c>
      <c r="Y6" s="38">
        <f>SUM(T6:T10)*Z7</f>
        <v>419.6732458140479</v>
      </c>
      <c r="Z6" s="619">
        <f>'Enter Information'!U11</f>
        <v>0.95705726196628493</v>
      </c>
      <c r="AA6"/>
      <c r="AB6"/>
      <c r="AD6" s="39" t="s">
        <v>776</v>
      </c>
      <c r="AE6" s="38">
        <f>$Y6*'Enter Information'!$E734*'Enter Information'!P691</f>
        <v>0</v>
      </c>
      <c r="AF6" s="38">
        <f>$Y6*'Enter Information'!$E734*'Enter Information'!Q691</f>
        <v>337.55443165660643</v>
      </c>
      <c r="AG6" s="38">
        <f>$Y6*'Enter Information'!$E734*'Enter Information'!R691</f>
        <v>53.260525492660136</v>
      </c>
      <c r="AH6" s="38">
        <f>$Y6*'Enter Information'!$E734*'Enter Information'!S691</f>
        <v>0</v>
      </c>
      <c r="AI6" s="38">
        <f>$Y6*'Enter Information'!$E734*'Enter Information'!T691</f>
        <v>26.788776215058224</v>
      </c>
      <c r="AJ6" s="38">
        <f>SUM(AE6:AI6)</f>
        <v>417.6037333643248</v>
      </c>
      <c r="AK6" s="87">
        <v>1</v>
      </c>
      <c r="AL6" s="86">
        <f>T6</f>
        <v>97.19002291692199</v>
      </c>
      <c r="AM6" s="86">
        <f>T6*'Enter Information'!E$734*((Y$26/AJ$25)/('1'!Z$26/'1'!AK$25))+T6*(1-'Enter Information'!E$734)</f>
        <v>97.567952912616576</v>
      </c>
      <c r="AN6" s="86">
        <f>T6</f>
        <v>97.19002291692199</v>
      </c>
      <c r="AO6" s="86">
        <f>T6*'Enter Information'!E$734*Y$26/AJ$25+T6*(1-'Enter Information'!E$734)</f>
        <v>125.91119754520679</v>
      </c>
      <c r="AP6" s="86">
        <f>INDEX($AL$6:$AO$106,'1'!AL6,'Enter Information'!$B$86)</f>
        <v>97.567952912616576</v>
      </c>
      <c r="AQ6" s="41"/>
      <c r="AR6" s="42" t="s">
        <v>770</v>
      </c>
      <c r="AS6" s="43">
        <f>AE27*AP108/100</f>
        <v>703.48979626510902</v>
      </c>
    </row>
    <row r="7" spans="1:67" x14ac:dyDescent="0.4">
      <c r="A7" s="1"/>
      <c r="B7" s="1"/>
      <c r="D7" s="31">
        <v>1</v>
      </c>
      <c r="E7" s="32">
        <f>'11'!AP7</f>
        <v>87.553052274424743</v>
      </c>
      <c r="F7" s="33">
        <f>E7*'Enter Information'!D218</f>
        <v>45.016914702897374</v>
      </c>
      <c r="G7" s="33">
        <f>E7*'Enter Information'!E218</f>
        <v>42.53613757152737</v>
      </c>
      <c r="H7" s="34">
        <f>F6</f>
        <v>48.344636860155688</v>
      </c>
      <c r="I7" s="34">
        <f t="shared" ref="I7:I70" si="1">G6</f>
        <v>45.871999878988504</v>
      </c>
      <c r="J7" s="35">
        <v>0</v>
      </c>
      <c r="K7" s="35">
        <v>0</v>
      </c>
      <c r="L7" s="35">
        <f>(F7+H7)/2*'Enter Information'!C427</f>
        <v>8.8693473984900427E-3</v>
      </c>
      <c r="M7" s="35">
        <f>(G7+I7)/2*'Enter Information'!D427</f>
        <v>7.5146916832938507E-3</v>
      </c>
      <c r="N7" s="36">
        <f>'Enter Information'!O$594/5</f>
        <v>116.6</v>
      </c>
      <c r="O7" s="36">
        <f>'Enter Information'!P$594/5</f>
        <v>410.4</v>
      </c>
      <c r="P7" s="36">
        <f>'Enter Information'!Q$594/5</f>
        <v>1467.6</v>
      </c>
      <c r="Q7" s="37">
        <f t="shared" si="0"/>
        <v>0</v>
      </c>
      <c r="R7" s="287">
        <f>(H7-L7+Q7*'Enter Information'!D218)*'Enter Information'!C$774</f>
        <v>46.260097310798315</v>
      </c>
      <c r="S7" s="287">
        <f>(I7-M7+Q7*'Enter Information'!E218)*'Enter Information'!C$774</f>
        <v>43.894938614855562</v>
      </c>
      <c r="T7" s="38">
        <f t="shared" ref="T7:T70" si="2">SUM(R7:S7)</f>
        <v>90.155035925653877</v>
      </c>
      <c r="V7" s="44" t="s">
        <v>647</v>
      </c>
      <c r="W7" s="38">
        <f>SUM(R11:R15)</f>
        <v>177.43092291776804</v>
      </c>
      <c r="X7" s="38">
        <f>SUM(S11:S15)</f>
        <v>168.44151810866205</v>
      </c>
      <c r="Y7" s="38">
        <f>SUM(T11:T15)*Z8</f>
        <v>345.34967416457738</v>
      </c>
      <c r="Z7" s="619">
        <f>'Enter Information'!U12</f>
        <v>0.99548299984913891</v>
      </c>
      <c r="AA7"/>
      <c r="AB7"/>
      <c r="AD7" s="39" t="s">
        <v>777</v>
      </c>
      <c r="AE7" s="38">
        <f>$Y7*'Enter Information'!$E735*'Enter Information'!P692</f>
        <v>0</v>
      </c>
      <c r="AF7" s="38">
        <f>$Y7*'Enter Information'!$E735*'Enter Information'!Q692</f>
        <v>263.27672931320393</v>
      </c>
      <c r="AG7" s="38">
        <f>$Y7*'Enter Information'!$E735*'Enter Information'!R692</f>
        <v>60.944046308401795</v>
      </c>
      <c r="AH7" s="38">
        <f>$Y7*'Enter Information'!$E735*'Enter Information'!S692</f>
        <v>0</v>
      </c>
      <c r="AI7" s="38">
        <f>$Y7*'Enter Information'!$E735*'Enter Information'!T692</f>
        <v>20.89620926223191</v>
      </c>
      <c r="AJ7" s="38">
        <f t="shared" ref="AJ7:AJ22" si="3">SUM(AE7:AI7)</f>
        <v>345.11698488383769</v>
      </c>
      <c r="AK7" s="87">
        <v>2</v>
      </c>
      <c r="AL7" s="40">
        <f t="shared" ref="AL7:AL70" si="4">T7</f>
        <v>90.155035925653877</v>
      </c>
      <c r="AM7" s="86">
        <f>T7*'Enter Information'!E$734*((Y$26/AJ$25)/('1'!Z$26/'1'!AK$25))+T7*(1-'Enter Information'!E$734)</f>
        <v>90.505609897308901</v>
      </c>
      <c r="AN7" s="40">
        <f t="shared" ref="AN7:AN70" si="5">T7</f>
        <v>90.155035925653877</v>
      </c>
      <c r="AO7" s="86">
        <f>T7*'Enter Information'!E$734*Y$26/AJ$25+T7*(1-'Enter Information'!E$734)</f>
        <v>116.7972616678309</v>
      </c>
      <c r="AP7" s="86">
        <f>INDEX($AL$6:$AO$106,'1'!AL7,'Enter Information'!$B$86)</f>
        <v>90.505609897308901</v>
      </c>
      <c r="AQ7" s="41"/>
      <c r="AR7" s="42" t="s">
        <v>774</v>
      </c>
      <c r="AS7" s="43">
        <f>AF27*AP108/100</f>
        <v>813.09586054227157</v>
      </c>
    </row>
    <row r="8" spans="1:67" x14ac:dyDescent="0.4">
      <c r="A8" s="1"/>
      <c r="B8" s="1"/>
      <c r="D8" s="31">
        <v>2</v>
      </c>
      <c r="E8" s="32">
        <f>'11'!AP8</f>
        <v>81.411049994351245</v>
      </c>
      <c r="F8" s="33">
        <f>E8*'Enter Information'!D219</f>
        <v>41.718529977362927</v>
      </c>
      <c r="G8" s="33">
        <f>E8*'Enter Information'!E219</f>
        <v>39.692520016988318</v>
      </c>
      <c r="H8" s="34">
        <f t="shared" ref="H8:I71" si="6">F7</f>
        <v>45.016914702897374</v>
      </c>
      <c r="I8" s="34">
        <f t="shared" si="1"/>
        <v>42.53613757152737</v>
      </c>
      <c r="J8" s="35">
        <v>0</v>
      </c>
      <c r="K8" s="35">
        <v>0</v>
      </c>
      <c r="L8" s="35">
        <f>(F8+H8)/2*'Enter Information'!C428</f>
        <v>5.2041266808156182E-3</v>
      </c>
      <c r="M8" s="35">
        <f>(G8+I8)/2*'Enter Information'!D428</f>
        <v>4.1114328794257847E-3</v>
      </c>
      <c r="N8" s="36">
        <f>'Enter Information'!O$594/5</f>
        <v>116.6</v>
      </c>
      <c r="O8" s="36">
        <f>'Enter Information'!P$594/5</f>
        <v>410.4</v>
      </c>
      <c r="P8" s="36">
        <f>'Enter Information'!Q$594/5</f>
        <v>1467.6</v>
      </c>
      <c r="Q8" s="37">
        <f t="shared" si="0"/>
        <v>0</v>
      </c>
      <c r="R8" s="287">
        <f>(H8-L8+Q8*'Enter Information'!D219)*'Enter Information'!C$774</f>
        <v>43.078784480492686</v>
      </c>
      <c r="S8" s="287">
        <f>(I8-M8+Q8*'Enter Information'!E219)*'Enter Information'!C$774</f>
        <v>40.705584482132863</v>
      </c>
      <c r="T8" s="38">
        <f t="shared" si="2"/>
        <v>83.78436896262555</v>
      </c>
      <c r="V8" s="45" t="s">
        <v>648</v>
      </c>
      <c r="W8" s="38">
        <f>SUM(R16:R20)</f>
        <v>160.53131374411203</v>
      </c>
      <c r="X8" s="38">
        <f>SUM(S16:S20)</f>
        <v>152.22009522988333</v>
      </c>
      <c r="Y8" s="38">
        <f>SUM(T16:T20)*Z9</f>
        <v>313.41790453978132</v>
      </c>
      <c r="Z8" s="619">
        <f>'Enter Information'!U13</f>
        <v>0.99848855589563212</v>
      </c>
      <c r="AA8"/>
      <c r="AB8"/>
      <c r="AD8" s="39" t="s">
        <v>778</v>
      </c>
      <c r="AE8" s="38">
        <f>$Y8*'Enter Information'!$E736*'Enter Information'!P693</f>
        <v>0</v>
      </c>
      <c r="AF8" s="38">
        <f>$Y8*'Enter Information'!$E736*'Enter Information'!Q693</f>
        <v>219.72044746266226</v>
      </c>
      <c r="AG8" s="38">
        <f>$Y8*'Enter Information'!$E736*'Enter Information'!R693</f>
        <v>72.769274172690587</v>
      </c>
      <c r="AH8" s="38">
        <f>$Y8*'Enter Information'!$E736*'Enter Information'!S693</f>
        <v>0</v>
      </c>
      <c r="AI8" s="38">
        <f>$Y8*'Enter Information'!$E736*'Enter Information'!T693</f>
        <v>19.62403301404143</v>
      </c>
      <c r="AJ8" s="38">
        <f t="shared" si="3"/>
        <v>312.11375464939431</v>
      </c>
      <c r="AK8" s="87">
        <v>3</v>
      </c>
      <c r="AL8" s="40">
        <f t="shared" si="4"/>
        <v>83.78436896262555</v>
      </c>
      <c r="AM8" s="86">
        <f>T8*'Enter Information'!E$734*((Y$26/AJ$25)/('1'!Z$26/'1'!AK$25))+T8*(1-'Enter Information'!E$734)</f>
        <v>84.110170163726053</v>
      </c>
      <c r="AN8" s="40">
        <f t="shared" si="5"/>
        <v>83.78436896262555</v>
      </c>
      <c r="AO8" s="86">
        <f>T8*'Enter Information'!E$734*Y$26/AJ$25+T8*(1-'Enter Information'!E$734)</f>
        <v>108.54396279617356</v>
      </c>
      <c r="AP8" s="86">
        <f>INDEX($AL$6:$AO$106,'1'!AL8,'Enter Information'!$B$86)</f>
        <v>84.110170163726053</v>
      </c>
      <c r="AQ8" s="41"/>
      <c r="AR8" s="42" t="s">
        <v>771</v>
      </c>
      <c r="AS8" s="43">
        <f>AG27*AP108/100</f>
        <v>293.70657935661865</v>
      </c>
    </row>
    <row r="9" spans="1:67" x14ac:dyDescent="0.4">
      <c r="A9" s="1"/>
      <c r="B9" s="1"/>
      <c r="D9" s="31">
        <v>3</v>
      </c>
      <c r="E9" s="32">
        <f>'11'!AP9</f>
        <v>75.801337956919554</v>
      </c>
      <c r="F9" s="33">
        <f>E9*'Enter Information'!D220</f>
        <v>38.886098328575365</v>
      </c>
      <c r="G9" s="33">
        <f>E9*'Enter Information'!E220</f>
        <v>36.915239628344189</v>
      </c>
      <c r="H9" s="34">
        <f t="shared" si="6"/>
        <v>41.718529977362927</v>
      </c>
      <c r="I9" s="34">
        <f t="shared" si="1"/>
        <v>39.692520016988318</v>
      </c>
      <c r="J9" s="35">
        <v>0</v>
      </c>
      <c r="K9" s="35">
        <v>0</v>
      </c>
      <c r="L9" s="35">
        <f>(F9+H9)/2*'Enter Information'!C429</f>
        <v>4.4332545568266058E-3</v>
      </c>
      <c r="M9" s="35">
        <f>(G9+I9)/2*'Enter Information'!D429</f>
        <v>3.0643103858133004E-3</v>
      </c>
      <c r="N9" s="36">
        <f>'Enter Information'!O$594/5</f>
        <v>116.6</v>
      </c>
      <c r="O9" s="36">
        <f>'Enter Information'!P$594/5</f>
        <v>410.4</v>
      </c>
      <c r="P9" s="36">
        <f>'Enter Information'!Q$594/5</f>
        <v>1467.6</v>
      </c>
      <c r="Q9" s="37">
        <f t="shared" si="0"/>
        <v>0</v>
      </c>
      <c r="R9" s="287">
        <f>(H9-L9+Q9*'Enter Information'!D220)*'Enter Information'!C$774</f>
        <v>39.922779194925582</v>
      </c>
      <c r="S9" s="287">
        <f>(I9-M9+Q9*'Enter Information'!E220)*'Enter Information'!C$774</f>
        <v>37.985081807493131</v>
      </c>
      <c r="T9" s="38">
        <f t="shared" si="2"/>
        <v>77.907861002418713</v>
      </c>
      <c r="V9" s="30" t="s">
        <v>649</v>
      </c>
      <c r="W9" s="38">
        <f>SUM(R21:R25)</f>
        <v>192.04278721735639</v>
      </c>
      <c r="X9" s="38">
        <f>SUM(S21:S25)</f>
        <v>184.83598604864133</v>
      </c>
      <c r="Y9" s="38">
        <f>SUM(T21:T25)*Z10</f>
        <v>379.50560890360526</v>
      </c>
      <c r="Z9" s="619">
        <f>'Enter Information'!U14</f>
        <v>1.002131071345042</v>
      </c>
      <c r="AA9"/>
      <c r="AB9"/>
      <c r="AD9" s="39" t="s">
        <v>779</v>
      </c>
      <c r="AE9" s="38">
        <f>$Y9*'Enter Information'!$E737*'Enter Information'!P694</f>
        <v>5.6337279382736778</v>
      </c>
      <c r="AF9" s="38">
        <f>$Y9*'Enter Information'!$E737*'Enter Information'!Q694</f>
        <v>224.89677441181567</v>
      </c>
      <c r="AG9" s="38">
        <f>$Y9*'Enter Information'!$E737*'Enter Information'!R694</f>
        <v>87.096611483676284</v>
      </c>
      <c r="AH9" s="38">
        <f>$Y9*'Enter Information'!$E737*'Enter Information'!S694</f>
        <v>7.85432143219177</v>
      </c>
      <c r="AI9" s="38">
        <f>$Y9*'Enter Information'!$E737*'Enter Information'!T694</f>
        <v>50.703551444463102</v>
      </c>
      <c r="AJ9" s="38">
        <f t="shared" si="3"/>
        <v>376.1849867104205</v>
      </c>
      <c r="AK9" s="87">
        <v>4</v>
      </c>
      <c r="AL9" s="40">
        <f t="shared" si="4"/>
        <v>77.907861002418713</v>
      </c>
      <c r="AM9" s="86">
        <f>T9*'Enter Information'!E$734*((Y$26/AJ$25)/('1'!Z$26/'1'!AK$25))+T9*(1-'Enter Information'!E$734)</f>
        <v>78.210811003761819</v>
      </c>
      <c r="AN9" s="40">
        <f t="shared" si="5"/>
        <v>77.907861002418713</v>
      </c>
      <c r="AO9" s="86">
        <f>T9*'Enter Information'!E$734*Y$26/AJ$25+T9*(1-'Enter Information'!E$734)</f>
        <v>100.93085465557702</v>
      </c>
      <c r="AP9" s="86">
        <f>INDEX($AL$6:$AO$106,'1'!AL9,'Enter Information'!$B$86)</f>
        <v>78.210811003761819</v>
      </c>
      <c r="AQ9" s="41"/>
      <c r="AR9" s="42" t="s">
        <v>772</v>
      </c>
      <c r="AS9" s="43">
        <f>AH27*AP108/100</f>
        <v>45.450345583967383</v>
      </c>
    </row>
    <row r="10" spans="1:67" ht="12.75" customHeight="1" x14ac:dyDescent="0.4">
      <c r="A10" s="1"/>
      <c r="B10" s="1"/>
      <c r="D10" s="31">
        <v>4</v>
      </c>
      <c r="E10" s="32">
        <f>'11'!AP10</f>
        <v>70.971145335060598</v>
      </c>
      <c r="F10" s="33">
        <f>E10*'Enter Information'!D221</f>
        <v>36.472017919018789</v>
      </c>
      <c r="G10" s="33">
        <f>E10*'Enter Information'!E221</f>
        <v>34.499127416041809</v>
      </c>
      <c r="H10" s="34">
        <f t="shared" si="6"/>
        <v>38.886098328575365</v>
      </c>
      <c r="I10" s="34">
        <f t="shared" si="1"/>
        <v>36.915239628344189</v>
      </c>
      <c r="J10" s="35">
        <v>0</v>
      </c>
      <c r="K10" s="35">
        <v>0</v>
      </c>
      <c r="L10" s="35">
        <f>(F10+H10)/2*'Enter Information'!C430</f>
        <v>3.767905812379708E-3</v>
      </c>
      <c r="M10" s="35">
        <f>(G10+I10)/2*'Enter Information'!D430</f>
        <v>2.4995028465535098E-3</v>
      </c>
      <c r="N10" s="36">
        <f>'Enter Information'!O$594/5</f>
        <v>116.6</v>
      </c>
      <c r="O10" s="36">
        <f>'Enter Information'!P$594/5</f>
        <v>410.4</v>
      </c>
      <c r="P10" s="36">
        <f>'Enter Information'!Q$594/5</f>
        <v>1467.6</v>
      </c>
      <c r="Q10" s="37">
        <f t="shared" si="0"/>
        <v>0</v>
      </c>
      <c r="R10" s="287">
        <f>(H10-L10+Q10*'Enter Information'!D221)*'Enter Information'!C$774</f>
        <v>37.212616693277923</v>
      </c>
      <c r="S10" s="287">
        <f>(I10-M10+Q10*'Enter Information'!E221)*'Enter Information'!C$774</f>
        <v>35.327605996181788</v>
      </c>
      <c r="T10" s="38">
        <f t="shared" si="2"/>
        <v>72.540222689459711</v>
      </c>
      <c r="V10" s="30" t="s">
        <v>650</v>
      </c>
      <c r="W10" s="38">
        <f>SUM(R26:R30)</f>
        <v>233.71519372134807</v>
      </c>
      <c r="X10" s="38">
        <f>SUM(S26:S30)</f>
        <v>228.29413030774043</v>
      </c>
      <c r="Y10" s="38">
        <f>SUM(T26:T30)*Z11</f>
        <v>457.996026153191</v>
      </c>
      <c r="Z10" s="619">
        <f>'Enter Information'!U15</f>
        <v>1.0069699750263026</v>
      </c>
      <c r="AA10"/>
      <c r="AB10"/>
      <c r="AD10" s="39" t="s">
        <v>780</v>
      </c>
      <c r="AE10" s="38">
        <f>$Y10*'Enter Information'!$E738*'Enter Information'!P695</f>
        <v>46.502364755501347</v>
      </c>
      <c r="AF10" s="38">
        <f>$Y10*'Enter Information'!$E738*'Enter Information'!Q695</f>
        <v>187.9470575534846</v>
      </c>
      <c r="AG10" s="38">
        <f>$Y10*'Enter Information'!$E738*'Enter Information'!R695</f>
        <v>72.548160399808594</v>
      </c>
      <c r="AH10" s="38">
        <f>$Y10*'Enter Information'!$E738*'Enter Information'!S695</f>
        <v>17.587432824196021</v>
      </c>
      <c r="AI10" s="38">
        <f>$Y10*'Enter Information'!$E738*'Enter Information'!T695</f>
        <v>130.86242389528903</v>
      </c>
      <c r="AJ10" s="38">
        <f t="shared" si="3"/>
        <v>455.44743942827961</v>
      </c>
      <c r="AK10" s="87">
        <v>5</v>
      </c>
      <c r="AL10" s="40">
        <f t="shared" si="4"/>
        <v>72.540222689459711</v>
      </c>
      <c r="AM10" s="86">
        <f>T10*'Enter Information'!E$734*((Y$26/AJ$25)/('1'!Z$26/'1'!AK$25))+T10*(1-'Enter Information'!E$734)</f>
        <v>72.822300265181099</v>
      </c>
      <c r="AN10" s="40">
        <f t="shared" si="5"/>
        <v>72.540222689459711</v>
      </c>
      <c r="AO10" s="86">
        <f>T10*'Enter Information'!E$734*Y$26/AJ$25+T10*(1-'Enter Information'!E$734)</f>
        <v>93.976995116394548</v>
      </c>
      <c r="AP10" s="86">
        <f>INDEX($AL$6:$AO$106,'1'!AL10,'Enter Information'!$B$86)</f>
        <v>72.822300265181099</v>
      </c>
      <c r="AQ10" s="41"/>
      <c r="AR10" s="42" t="s">
        <v>946</v>
      </c>
      <c r="AS10" s="43">
        <f>AI27*AP108/100</f>
        <v>1481.8123567772407</v>
      </c>
    </row>
    <row r="11" spans="1:67" x14ac:dyDescent="0.4">
      <c r="A11" s="1"/>
      <c r="B11" s="1"/>
      <c r="D11" s="31">
        <v>5</v>
      </c>
      <c r="E11" s="32">
        <f>'11'!AP11</f>
        <v>69.580594018387757</v>
      </c>
      <c r="F11" s="33">
        <f>E11*'Enter Information'!D222</f>
        <v>35.840307875728548</v>
      </c>
      <c r="G11" s="33">
        <f>E11*'Enter Information'!E222</f>
        <v>33.740286142659208</v>
      </c>
      <c r="H11" s="34">
        <f t="shared" si="6"/>
        <v>36.472017919018789</v>
      </c>
      <c r="I11" s="34">
        <f t="shared" si="1"/>
        <v>34.499127416041809</v>
      </c>
      <c r="J11" s="35">
        <v>0</v>
      </c>
      <c r="K11" s="35">
        <v>0</v>
      </c>
      <c r="L11" s="35">
        <f>(F11+H11)/2*'Enter Information'!C431</f>
        <v>3.2540546607636306E-3</v>
      </c>
      <c r="M11" s="35">
        <f>(G11+I11)/2*'Enter Information'!D431</f>
        <v>2.0471824067610305E-3</v>
      </c>
      <c r="N11" s="36">
        <f>'Enter Information'!O$595/5</f>
        <v>73.2</v>
      </c>
      <c r="O11" s="36">
        <f>'Enter Information'!P$595/5</f>
        <v>267</v>
      </c>
      <c r="P11" s="36">
        <f>'Enter Information'!Q$595/5</f>
        <v>1379</v>
      </c>
      <c r="Q11" s="37">
        <f t="shared" si="0"/>
        <v>0</v>
      </c>
      <c r="R11" s="287">
        <f>(H11-L11+Q11*'Enter Information'!D222)*'Enter Information'!C$775</f>
        <v>36.304034452480998</v>
      </c>
      <c r="S11" s="287">
        <f>(I11-M11+Q11*'Enter Information'!E222)*'Enter Information'!C$775</f>
        <v>34.34125691701545</v>
      </c>
      <c r="T11" s="38">
        <f t="shared" si="2"/>
        <v>70.645291369496448</v>
      </c>
      <c r="V11" s="30" t="s">
        <v>651</v>
      </c>
      <c r="W11" s="38">
        <f>SUM(R31:R35)</f>
        <v>227.68440019745373</v>
      </c>
      <c r="X11" s="38">
        <f>SUM(S31:S35)</f>
        <v>232.81205364093893</v>
      </c>
      <c r="Y11" s="38">
        <f>SUM(T31:T35)*Z12</f>
        <v>466.01221472902716</v>
      </c>
      <c r="Z11" s="619">
        <f>'Enter Information'!U16</f>
        <v>0.99131338337309216</v>
      </c>
      <c r="AA11"/>
      <c r="AB11"/>
      <c r="AD11" s="39" t="s">
        <v>781</v>
      </c>
      <c r="AE11" s="38">
        <f>$Y11*'Enter Information'!$E739*'Enter Information'!P696</f>
        <v>109.2103253625319</v>
      </c>
      <c r="AF11" s="38">
        <f>$Y11*'Enter Information'!$E739*'Enter Information'!Q696</f>
        <v>166.25383178616886</v>
      </c>
      <c r="AG11" s="38">
        <f>$Y11*'Enter Information'!$E739*'Enter Information'!R696</f>
        <v>44.370987537229944</v>
      </c>
      <c r="AH11" s="38">
        <f>$Y11*'Enter Information'!$E739*'Enter Information'!S696</f>
        <v>13.771490713954496</v>
      </c>
      <c r="AI11" s="38">
        <f>$Y11*'Enter Information'!$E739*'Enter Information'!T696</f>
        <v>129.91907573787995</v>
      </c>
      <c r="AJ11" s="38">
        <f t="shared" si="3"/>
        <v>463.5257111377652</v>
      </c>
      <c r="AK11" s="87">
        <v>6</v>
      </c>
      <c r="AL11" s="40">
        <f t="shared" si="4"/>
        <v>70.645291369496448</v>
      </c>
      <c r="AM11" s="86">
        <f>T11*'Enter Information'!E$735*((Y$26/AJ$25)/('1'!Z$26/'1'!AK$25))+T11*(1-'Enter Information'!E$735)</f>
        <v>70.921175737134917</v>
      </c>
      <c r="AN11" s="40">
        <f t="shared" si="5"/>
        <v>70.645291369496448</v>
      </c>
      <c r="AO11" s="86">
        <f>T11*'Enter Information'!E$735*Y$26/AJ$25+T11*(1-'Enter Information'!E$735)</f>
        <v>91.611404645568868</v>
      </c>
      <c r="AP11" s="86">
        <f>INDEX($AL$6:$AO$106,'1'!AL11,'Enter Information'!$B$86)</f>
        <v>70.921175737134917</v>
      </c>
      <c r="AQ11" s="41"/>
      <c r="AR11" s="42" t="s">
        <v>951</v>
      </c>
      <c r="AS11" s="43">
        <f>SUM(AS6:AS10)</f>
        <v>3337.554938525207</v>
      </c>
    </row>
    <row r="12" spans="1:67" ht="12.75" customHeight="1" x14ac:dyDescent="0.4">
      <c r="A12" s="1"/>
      <c r="B12" s="1"/>
      <c r="D12" s="31">
        <v>6</v>
      </c>
      <c r="E12" s="32">
        <f>'11'!AP12</f>
        <v>69.029187610695885</v>
      </c>
      <c r="F12" s="33">
        <f>E12*'Enter Information'!D223</f>
        <v>35.215063445456472</v>
      </c>
      <c r="G12" s="33">
        <f>E12*'Enter Information'!E223</f>
        <v>33.814124165239413</v>
      </c>
      <c r="H12" s="34">
        <f t="shared" si="6"/>
        <v>35.840307875728548</v>
      </c>
      <c r="I12" s="34">
        <f t="shared" si="1"/>
        <v>33.740286142659208</v>
      </c>
      <c r="J12" s="35">
        <v>0</v>
      </c>
      <c r="K12" s="35">
        <v>0</v>
      </c>
      <c r="L12" s="35">
        <f>(F12+H12)/2*'Enter Information'!C432</f>
        <v>2.8422148528474012E-3</v>
      </c>
      <c r="M12" s="35">
        <f>(G12+I12)/2*'Enter Information'!D432</f>
        <v>2.0266323092369585E-3</v>
      </c>
      <c r="N12" s="36">
        <f>'Enter Information'!O$595/5</f>
        <v>73.2</v>
      </c>
      <c r="O12" s="36">
        <f>'Enter Information'!P$595/5</f>
        <v>267</v>
      </c>
      <c r="P12" s="36">
        <f>'Enter Information'!Q$595/5</f>
        <v>1379</v>
      </c>
      <c r="Q12" s="37">
        <f t="shared" si="0"/>
        <v>0</v>
      </c>
      <c r="R12" s="287">
        <f>(H12-L12+Q12*'Enter Information'!D223)*'Enter Information'!C$775</f>
        <v>35.675587823079049</v>
      </c>
      <c r="S12" s="287">
        <f>(I12-M12+Q12*'Enter Information'!E223)*'Enter Information'!C$775</f>
        <v>33.585863787051927</v>
      </c>
      <c r="T12" s="38">
        <f t="shared" si="2"/>
        <v>69.261451610130976</v>
      </c>
      <c r="V12" s="30" t="s">
        <v>652</v>
      </c>
      <c r="W12" s="38">
        <f>SUM(R36:R40)</f>
        <v>149.83304484939396</v>
      </c>
      <c r="X12" s="38">
        <f>SUM(S36:S40)</f>
        <v>156.40863273074314</v>
      </c>
      <c r="Y12" s="38">
        <f>SUM(T36:T40)*Z13</f>
        <v>310.38386953636052</v>
      </c>
      <c r="Z12" s="619">
        <f>'Enter Information'!U17</f>
        <v>1.0119778574724274</v>
      </c>
      <c r="AA12"/>
      <c r="AB12"/>
      <c r="AD12" s="39" t="s">
        <v>782</v>
      </c>
      <c r="AE12" s="38">
        <f>$Y12*'Enter Information'!$E740*'Enter Information'!P697</f>
        <v>58.353740475959441</v>
      </c>
      <c r="AF12" s="38">
        <f>$Y12*'Enter Information'!$E740*'Enter Information'!Q697</f>
        <v>148.69937272250732</v>
      </c>
      <c r="AG12" s="38">
        <f>$Y12*'Enter Information'!$E740*'Enter Information'!R697</f>
        <v>24.06567427877253</v>
      </c>
      <c r="AH12" s="38">
        <f>$Y12*'Enter Information'!$E740*'Enter Information'!S697</f>
        <v>5.0780780588235608</v>
      </c>
      <c r="AI12" s="38">
        <f>$Y12*'Enter Information'!$E740*'Enter Information'!T697</f>
        <v>71.402193227110416</v>
      </c>
      <c r="AJ12" s="38">
        <f t="shared" si="3"/>
        <v>307.59905876317328</v>
      </c>
      <c r="AK12" s="87">
        <v>7</v>
      </c>
      <c r="AL12" s="40">
        <f t="shared" si="4"/>
        <v>69.261451610130976</v>
      </c>
      <c r="AM12" s="86">
        <f>T12*'Enter Information'!E$735*((Y$26/AJ$25)/('1'!Z$26/'1'!AK$25))+T12*(1-'Enter Information'!E$735)</f>
        <v>69.531931799380132</v>
      </c>
      <c r="AN12" s="40">
        <f t="shared" si="5"/>
        <v>69.261451610130976</v>
      </c>
      <c r="AO12" s="86">
        <f>T12*'Enter Information'!E$735*Y$26/AJ$25+T12*(1-'Enter Information'!E$735)</f>
        <v>89.81686884987397</v>
      </c>
      <c r="AP12" s="86">
        <f>INDEX($AL$6:$AO$106,'1'!AL12,'Enter Information'!$B$86)</f>
        <v>69.531931799380132</v>
      </c>
      <c r="AQ12" s="41"/>
      <c r="AR12"/>
      <c r="AS12"/>
    </row>
    <row r="13" spans="1:67" x14ac:dyDescent="0.4">
      <c r="A13" s="1"/>
      <c r="B13" s="1"/>
      <c r="D13" s="31">
        <v>7</v>
      </c>
      <c r="E13" s="32">
        <f>'11'!AP13</f>
        <v>68.83420892907526</v>
      </c>
      <c r="F13" s="33">
        <f>E13*'Enter Information'!D224</f>
        <v>35.278595501060501</v>
      </c>
      <c r="G13" s="33">
        <f>E13*'Enter Information'!E224</f>
        <v>33.555613428014759</v>
      </c>
      <c r="H13" s="34">
        <f>F12</f>
        <v>35.215063445456472</v>
      </c>
      <c r="I13" s="34">
        <f t="shared" si="1"/>
        <v>33.814124165239413</v>
      </c>
      <c r="J13" s="35">
        <v>0</v>
      </c>
      <c r="K13" s="35">
        <v>0</v>
      </c>
      <c r="L13" s="35">
        <f>(F13+H13)/2*'Enter Information'!C433</f>
        <v>2.8197463578606792E-3</v>
      </c>
      <c r="M13" s="35">
        <f>(G13+I13)/2*'Enter Information'!D433</f>
        <v>2.0210921277976253E-3</v>
      </c>
      <c r="N13" s="36">
        <f>'Enter Information'!O$595/5</f>
        <v>73.2</v>
      </c>
      <c r="O13" s="36">
        <f>'Enter Information'!P$595/5</f>
        <v>267</v>
      </c>
      <c r="P13" s="36">
        <f>'Enter Information'!Q$595/5</f>
        <v>1379</v>
      </c>
      <c r="Q13" s="37">
        <f t="shared" si="0"/>
        <v>0</v>
      </c>
      <c r="R13" s="287">
        <f>(H13-L13+Q13*'Enter Information'!D224)*'Enter Information'!C$775</f>
        <v>35.05318998899763</v>
      </c>
      <c r="S13" s="287">
        <f>(I13-M13+Q13*'Enter Information'!E224)*'Enter Information'!C$775</f>
        <v>33.659373798429442</v>
      </c>
      <c r="T13" s="38">
        <f>SUM(R13:S13)</f>
        <v>68.712563787427072</v>
      </c>
      <c r="V13" s="30" t="s">
        <v>653</v>
      </c>
      <c r="W13" s="38">
        <f>SUM(R41:R45)</f>
        <v>120.33070990244777</v>
      </c>
      <c r="X13" s="38">
        <f>SUM(S41:S45)</f>
        <v>123.39969278486515</v>
      </c>
      <c r="Y13" s="38">
        <f>SUM(T41:T45)*Z14</f>
        <v>244.44316331820235</v>
      </c>
      <c r="Z13" s="619">
        <f>'Enter Information'!U18</f>
        <v>1.0135258923245007</v>
      </c>
      <c r="AA13"/>
      <c r="AB13"/>
      <c r="AD13" s="39" t="s">
        <v>783</v>
      </c>
      <c r="AE13" s="38">
        <f>$Y13*'Enter Information'!$E741*'Enter Information'!P698</f>
        <v>24.640232442456071</v>
      </c>
      <c r="AF13" s="38">
        <f>$Y13*'Enter Information'!$E741*'Enter Information'!Q698</f>
        <v>141.31447086109029</v>
      </c>
      <c r="AG13" s="38">
        <f>$Y13*'Enter Information'!$E741*'Enter Information'!R698</f>
        <v>24.377403296403205</v>
      </c>
      <c r="AH13" s="38">
        <f>$Y13*'Enter Information'!$E741*'Enter Information'!S698</f>
        <v>2.6720963182041251</v>
      </c>
      <c r="AI13" s="38">
        <f>$Y13*'Enter Information'!$E741*'Enter Information'!T698</f>
        <v>48.535782304429027</v>
      </c>
      <c r="AJ13" s="38">
        <f t="shared" si="3"/>
        <v>241.53998522258271</v>
      </c>
      <c r="AK13" s="87">
        <v>8</v>
      </c>
      <c r="AL13" s="40">
        <f t="shared" si="4"/>
        <v>68.712563787427072</v>
      </c>
      <c r="AM13" s="86">
        <f>T13*'Enter Information'!E$735*((Y$26/AJ$25)/('1'!Z$26/'1'!AK$25))+T13*(1-'Enter Information'!E$735)</f>
        <v>68.980900457031311</v>
      </c>
      <c r="AN13" s="40">
        <f t="shared" si="5"/>
        <v>68.712563787427072</v>
      </c>
      <c r="AO13" s="86">
        <f>T13*'Enter Information'!E$735*Y$26/AJ$25+T13*(1-'Enter Information'!E$735)</f>
        <v>89.105082070373697</v>
      </c>
      <c r="AP13" s="86">
        <f>INDEX($AL$6:$AO$106,'1'!AL13,'Enter Information'!$B$86)</f>
        <v>68.980900457031311</v>
      </c>
      <c r="AQ13" s="41"/>
      <c r="AR13"/>
      <c r="AS13"/>
    </row>
    <row r="14" spans="1:67" ht="12.75" customHeight="1" x14ac:dyDescent="0.4">
      <c r="A14" s="1"/>
      <c r="B14" s="1"/>
      <c r="D14" s="31">
        <v>8</v>
      </c>
      <c r="E14" s="32">
        <f>'11'!AP14</f>
        <v>69.05070803009464</v>
      </c>
      <c r="F14" s="33">
        <f>E14*'Enter Information'!D225</f>
        <v>35.443908575557508</v>
      </c>
      <c r="G14" s="33">
        <f>E14*'Enter Information'!E225</f>
        <v>33.606799454537132</v>
      </c>
      <c r="H14" s="34">
        <f t="shared" si="6"/>
        <v>35.278595501060501</v>
      </c>
      <c r="I14" s="34">
        <f t="shared" si="1"/>
        <v>33.555613428014759</v>
      </c>
      <c r="J14" s="35">
        <v>0</v>
      </c>
      <c r="K14" s="35">
        <v>0</v>
      </c>
      <c r="L14" s="35">
        <f>(F14+H14)/2*'Enter Information'!C434</f>
        <v>2.4752876426816302E-3</v>
      </c>
      <c r="M14" s="35">
        <f>(G14+I14)/2*'Enter Information'!D434</f>
        <v>2.0148723864765569E-3</v>
      </c>
      <c r="N14" s="36">
        <f>'Enter Information'!O$595/5</f>
        <v>73.2</v>
      </c>
      <c r="O14" s="36">
        <f>'Enter Information'!P$595/5</f>
        <v>267</v>
      </c>
      <c r="P14" s="36">
        <f>'Enter Information'!Q$595/5</f>
        <v>1379</v>
      </c>
      <c r="Q14" s="37">
        <f t="shared" si="0"/>
        <v>0</v>
      </c>
      <c r="R14" s="287">
        <f>(H14-L14+Q14*'Enter Information'!D225)*'Enter Information'!C$775</f>
        <v>35.11677797309202</v>
      </c>
      <c r="S14" s="287">
        <f>(I14-M14+Q14*'Enter Information'!E225)*'Enter Information'!C$775</f>
        <v>33.402036945890579</v>
      </c>
      <c r="T14" s="38">
        <f t="shared" si="2"/>
        <v>68.518814918982599</v>
      </c>
      <c r="V14" s="30" t="s">
        <v>654</v>
      </c>
      <c r="W14" s="38">
        <f>SUM(R46:R50)</f>
        <v>147.29689301356689</v>
      </c>
      <c r="X14" s="38">
        <f>SUM(S46:S50)</f>
        <v>154.10377177758841</v>
      </c>
      <c r="Y14" s="38">
        <f>SUM(T46:T50)*Z15</f>
        <v>301.12841422352795</v>
      </c>
      <c r="Z14" s="619">
        <f>'Enter Information'!U19</f>
        <v>1.0029243812960167</v>
      </c>
      <c r="AA14"/>
      <c r="AB14"/>
      <c r="AD14" s="39" t="s">
        <v>784</v>
      </c>
      <c r="AE14" s="38">
        <f>$Y14*'Enter Information'!$E742*'Enter Information'!P699</f>
        <v>21.358389975635401</v>
      </c>
      <c r="AF14" s="38">
        <f>$Y14*'Enter Information'!$E742*'Enter Information'!Q699</f>
        <v>171.07918892540869</v>
      </c>
      <c r="AG14" s="38">
        <f>$Y14*'Enter Information'!$E742*'Enter Information'!R699</f>
        <v>38.081554892728654</v>
      </c>
      <c r="AH14" s="38">
        <f>$Y14*'Enter Information'!$E742*'Enter Information'!S699</f>
        <v>3.2416279821177132</v>
      </c>
      <c r="AI14" s="38">
        <f>$Y14*'Enter Information'!$E742*'Enter Information'!T699</f>
        <v>63.40866697731191</v>
      </c>
      <c r="AJ14" s="38">
        <f t="shared" si="3"/>
        <v>297.16942875320234</v>
      </c>
      <c r="AK14" s="87">
        <v>9</v>
      </c>
      <c r="AL14" s="40">
        <f t="shared" si="4"/>
        <v>68.518814918982599</v>
      </c>
      <c r="AM14" s="86">
        <f>T14*'Enter Information'!E$735*((Y$26/AJ$25)/('1'!Z$26/'1'!AK$25))+T14*(1-'Enter Information'!E$735)</f>
        <v>68.786394959475189</v>
      </c>
      <c r="AN14" s="40">
        <f t="shared" si="5"/>
        <v>68.518814918982599</v>
      </c>
      <c r="AO14" s="86">
        <f>T14*'Enter Information'!E$735*Y$26/AJ$25+T14*(1-'Enter Information'!E$735)</f>
        <v>88.853832402595387</v>
      </c>
      <c r="AP14" s="86">
        <f>INDEX($AL$6:$AO$106,'1'!AL14,'Enter Information'!$B$86)</f>
        <v>68.786394959475189</v>
      </c>
      <c r="AQ14" s="41"/>
      <c r="AR14"/>
      <c r="AS14"/>
    </row>
    <row r="15" spans="1:67" x14ac:dyDescent="0.4">
      <c r="A15" s="1"/>
      <c r="B15" s="1"/>
      <c r="D15" s="31">
        <v>9</v>
      </c>
      <c r="E15" s="32">
        <f>'11'!AP15</f>
        <v>69.339461014010666</v>
      </c>
      <c r="F15" s="33">
        <f>E15*'Enter Information'!D226</f>
        <v>35.612913852778178</v>
      </c>
      <c r="G15" s="33">
        <f>E15*'Enter Information'!E226</f>
        <v>33.726547161232489</v>
      </c>
      <c r="H15" s="34">
        <f t="shared" si="6"/>
        <v>35.443908575557508</v>
      </c>
      <c r="I15" s="34">
        <f t="shared" si="1"/>
        <v>33.606799454537132</v>
      </c>
      <c r="J15" s="35">
        <v>0</v>
      </c>
      <c r="K15" s="35">
        <v>0</v>
      </c>
      <c r="L15" s="35">
        <f>(F15+H15)/2*'Enter Information'!C435</f>
        <v>2.486988784991749E-3</v>
      </c>
      <c r="M15" s="35">
        <f>(G15+I15)/2*'Enter Information'!D435</f>
        <v>2.0200003984730884E-3</v>
      </c>
      <c r="N15" s="36">
        <f>'Enter Information'!O$595/5</f>
        <v>73.2</v>
      </c>
      <c r="O15" s="36">
        <f>'Enter Information'!P$595/5</f>
        <v>267</v>
      </c>
      <c r="P15" s="36">
        <f>'Enter Information'!Q$595/5</f>
        <v>1379</v>
      </c>
      <c r="Q15" s="37">
        <f t="shared" si="0"/>
        <v>0</v>
      </c>
      <c r="R15" s="287">
        <f>(H15-L15+Q15*'Enter Information'!D226)*'Enter Information'!C$775</f>
        <v>35.281332680118332</v>
      </c>
      <c r="S15" s="287">
        <f>(I15-M15+Q15*'Enter Information'!E226)*'Enter Information'!C$775</f>
        <v>33.452986660274661</v>
      </c>
      <c r="T15" s="38">
        <f t="shared" si="2"/>
        <v>68.734319340393</v>
      </c>
      <c r="V15" s="30" t="s">
        <v>655</v>
      </c>
      <c r="W15" s="38">
        <f>SUM(R51:R55)</f>
        <v>156.44875097787613</v>
      </c>
      <c r="X15" s="38">
        <f>SUM(S51:S55)</f>
        <v>167.83265320696324</v>
      </c>
      <c r="Y15" s="38">
        <f>SUM(T51:T55)*Z16</f>
        <v>323.31417539274588</v>
      </c>
      <c r="Z15" s="619">
        <f>'Enter Information'!U20</f>
        <v>0.9990967154375191</v>
      </c>
      <c r="AA15"/>
      <c r="AB15"/>
      <c r="AD15" s="39" t="s">
        <v>785</v>
      </c>
      <c r="AE15" s="38">
        <f>$Y15*'Enter Information'!$E743*'Enter Information'!P700</f>
        <v>26.358526196432599</v>
      </c>
      <c r="AF15" s="38">
        <f>$Y15*'Enter Information'!$E743*'Enter Information'!Q700</f>
        <v>173.21807514765013</v>
      </c>
      <c r="AG15" s="38">
        <f>$Y15*'Enter Information'!$E743*'Enter Information'!R700</f>
        <v>45.200753907163715</v>
      </c>
      <c r="AH15" s="38">
        <f>$Y15*'Enter Information'!$E743*'Enter Information'!S700</f>
        <v>3.4320997651604945</v>
      </c>
      <c r="AI15" s="38">
        <f>$Y15*'Enter Information'!$E743*'Enter Information'!T700</f>
        <v>69.946193213970872</v>
      </c>
      <c r="AJ15" s="38">
        <f t="shared" si="3"/>
        <v>318.15564823037778</v>
      </c>
      <c r="AK15" s="87">
        <v>10</v>
      </c>
      <c r="AL15" s="40">
        <f t="shared" si="4"/>
        <v>68.734319340393</v>
      </c>
      <c r="AM15" s="86">
        <f>T15*'Enter Information'!E$735*((Y$26/AJ$25)/('1'!Z$26/'1'!AK$25))+T15*(1-'Enter Information'!E$735)</f>
        <v>69.002740969898412</v>
      </c>
      <c r="AN15" s="40">
        <f t="shared" si="5"/>
        <v>68.734319340393</v>
      </c>
      <c r="AO15" s="86">
        <f>T15*'Enter Information'!E$735*Y$26/AJ$25+T15*(1-'Enter Information'!E$735)</f>
        <v>89.133294237489352</v>
      </c>
      <c r="AP15" s="86">
        <f>INDEX($AL$6:$AO$106,'1'!AL15,'Enter Information'!$B$86)</f>
        <v>69.002740969898412</v>
      </c>
      <c r="AQ15" s="41"/>
      <c r="AR15"/>
      <c r="AS15"/>
    </row>
    <row r="16" spans="1:67" x14ac:dyDescent="0.4">
      <c r="A16" s="1"/>
      <c r="B16" s="1"/>
      <c r="D16" s="31">
        <v>10</v>
      </c>
      <c r="E16" s="32">
        <f>'11'!AP16</f>
        <v>70.049828954888355</v>
      </c>
      <c r="F16" s="33">
        <f>E16*'Enter Information'!D227</f>
        <v>35.87975486019549</v>
      </c>
      <c r="G16" s="33">
        <f>E16*'Enter Information'!E227</f>
        <v>34.170074094692865</v>
      </c>
      <c r="H16" s="34">
        <f t="shared" si="6"/>
        <v>35.612913852778178</v>
      </c>
      <c r="I16" s="34">
        <f t="shared" si="1"/>
        <v>33.726547161232489</v>
      </c>
      <c r="J16" s="35">
        <v>0</v>
      </c>
      <c r="K16" s="35">
        <v>0</v>
      </c>
      <c r="L16" s="35">
        <f>(F16+H16)/2*'Enter Information'!C436</f>
        <v>2.502243404954078E-3</v>
      </c>
      <c r="M16" s="35">
        <f>(G16+I16)/2*'Enter Information'!D436</f>
        <v>2.0368986376777605E-3</v>
      </c>
      <c r="N16" s="36">
        <f>'Enter Information'!O$596/5</f>
        <v>76.8</v>
      </c>
      <c r="O16" s="36">
        <f>'Enter Information'!P$596/5</f>
        <v>187.4</v>
      </c>
      <c r="P16" s="36">
        <f>'Enter Information'!Q$596/5</f>
        <v>1355</v>
      </c>
      <c r="Q16" s="37">
        <f t="shared" si="0"/>
        <v>0</v>
      </c>
      <c r="R16" s="287">
        <f>(H16-L16+Q16*'Enter Information'!D227)*'Enter Information'!C$776</f>
        <v>35.556588462692126</v>
      </c>
      <c r="S16" s="287">
        <f>(I16-M16+Q16*'Enter Information'!E227)*'Enter Information'!C$776</f>
        <v>33.673537550385717</v>
      </c>
      <c r="T16" s="38">
        <f t="shared" si="2"/>
        <v>69.230126013077836</v>
      </c>
      <c r="V16" s="30" t="s">
        <v>656</v>
      </c>
      <c r="W16" s="38">
        <f>SUM(R56:R60)</f>
        <v>176.61556291166244</v>
      </c>
      <c r="X16" s="38">
        <f>SUM(S56:S60)</f>
        <v>187.9134109468655</v>
      </c>
      <c r="Y16" s="38">
        <f>SUM(T56:T60)*Z17</f>
        <v>363.02403754444964</v>
      </c>
      <c r="Z16" s="619">
        <f>'Enter Information'!U21</f>
        <v>0.99701731650470415</v>
      </c>
      <c r="AA16"/>
      <c r="AB16"/>
      <c r="AD16" s="39" t="s">
        <v>786</v>
      </c>
      <c r="AE16" s="38">
        <f>$Y16*'Enter Information'!$E744*'Enter Information'!P701</f>
        <v>42.530534312041837</v>
      </c>
      <c r="AF16" s="38">
        <f>$Y16*'Enter Information'!$E744*'Enter Information'!Q701</f>
        <v>178.4433287440016</v>
      </c>
      <c r="AG16" s="38">
        <f>$Y16*'Enter Information'!$E744*'Enter Information'!R701</f>
        <v>46.26904063625723</v>
      </c>
      <c r="AH16" s="38">
        <f>$Y16*'Enter Information'!$E744*'Enter Information'!S701</f>
        <v>4.1806952442838856</v>
      </c>
      <c r="AI16" s="38">
        <f>$Y16*'Enter Information'!$E744*'Enter Information'!T701</f>
        <v>84.257088769413699</v>
      </c>
      <c r="AJ16" s="38">
        <f t="shared" si="3"/>
        <v>355.68068770599825</v>
      </c>
      <c r="AK16" s="87">
        <v>11</v>
      </c>
      <c r="AL16" s="40">
        <f t="shared" si="4"/>
        <v>69.230126013077836</v>
      </c>
      <c r="AM16" s="86">
        <f>T16*'Enter Information'!E$736*((Y$26/AJ$25)/('1'!Z$26/'1'!AK$25))+T16*(1-'Enter Information'!E$736)</f>
        <v>69.499540420590122</v>
      </c>
      <c r="AN16" s="40">
        <f t="shared" si="5"/>
        <v>69.230126013077836</v>
      </c>
      <c r="AO16" s="86">
        <f>T16*'Enter Information'!E$736*Y$26/AJ$25+T16*(1-'Enter Information'!E$736)</f>
        <v>89.70454808512055</v>
      </c>
      <c r="AP16" s="86">
        <f>INDEX($AL$6:$AO$106,'1'!AL16,'Enter Information'!$B$86)</f>
        <v>69.499540420590122</v>
      </c>
      <c r="AQ16" s="41"/>
      <c r="AR16" s="46"/>
      <c r="AS16" s="47"/>
    </row>
    <row r="17" spans="1:43" x14ac:dyDescent="0.4">
      <c r="A17" s="1"/>
      <c r="B17" s="1"/>
      <c r="D17" s="31">
        <v>11</v>
      </c>
      <c r="E17" s="32">
        <f>'11'!AP17</f>
        <v>53.511078415375295</v>
      </c>
      <c r="F17" s="33">
        <f>E17*'Enter Information'!D228</f>
        <v>27.454746880278517</v>
      </c>
      <c r="G17" s="33">
        <f>E17*'Enter Information'!E228</f>
        <v>26.056331535096778</v>
      </c>
      <c r="H17" s="34">
        <f t="shared" si="6"/>
        <v>35.87975486019549</v>
      </c>
      <c r="I17" s="34">
        <f t="shared" si="1"/>
        <v>34.170074094692865</v>
      </c>
      <c r="J17" s="35">
        <v>0</v>
      </c>
      <c r="K17" s="35">
        <v>0</v>
      </c>
      <c r="L17" s="35">
        <f>(F17+H17)/2*'Enter Information'!C437</f>
        <v>2.2167075609165901E-3</v>
      </c>
      <c r="M17" s="35">
        <f>(G17+I17)/2*'Enter Information'!D437</f>
        <v>2.1079241970426372E-3</v>
      </c>
      <c r="N17" s="36">
        <f>'Enter Information'!O$596/5</f>
        <v>76.8</v>
      </c>
      <c r="O17" s="36">
        <f>'Enter Information'!P$596/5</f>
        <v>187.4</v>
      </c>
      <c r="P17" s="36">
        <f>'Enter Information'!Q$596/5</f>
        <v>1355</v>
      </c>
      <c r="Q17" s="37">
        <f t="shared" si="0"/>
        <v>0</v>
      </c>
      <c r="R17" s="287">
        <f>(H17-L17+Q17*'Enter Information'!D228)*'Enter Information'!C$776</f>
        <v>35.82331125911454</v>
      </c>
      <c r="S17" s="287">
        <f>(I17-M17+Q17*'Enter Information'!E228)*'Enter Information'!C$776</f>
        <v>34.116323199469186</v>
      </c>
      <c r="T17" s="38">
        <f t="shared" si="2"/>
        <v>69.939634458583726</v>
      </c>
      <c r="V17" s="30" t="s">
        <v>657</v>
      </c>
      <c r="W17" s="38">
        <f>SUM(R61:R65)</f>
        <v>214.60176371791766</v>
      </c>
      <c r="X17" s="38">
        <f>SUM(S61:S65)</f>
        <v>230.68676381065521</v>
      </c>
      <c r="Y17" s="38">
        <f>SUM(T61:T65)*Z18</f>
        <v>442.94468688342653</v>
      </c>
      <c r="Z17" s="619">
        <f>'Enter Information'!U22</f>
        <v>0.99587155912972125</v>
      </c>
      <c r="AA17"/>
      <c r="AB17"/>
      <c r="AD17" s="39" t="s">
        <v>787</v>
      </c>
      <c r="AE17" s="38">
        <f>$Y17*'Enter Information'!$E745*'Enter Information'!P702</f>
        <v>84.032049637587278</v>
      </c>
      <c r="AF17" s="38">
        <f>$Y17*'Enter Information'!$E745*'Enter Information'!Q702</f>
        <v>183.75075439959812</v>
      </c>
      <c r="AG17" s="38">
        <f>$Y17*'Enter Information'!$E745*'Enter Information'!R702</f>
        <v>50.842920789128442</v>
      </c>
      <c r="AH17" s="38">
        <f>$Y17*'Enter Information'!$E745*'Enter Information'!S702</f>
        <v>5.5987740154695009</v>
      </c>
      <c r="AI17" s="38">
        <f>$Y17*'Enter Information'!$E745*'Enter Information'!T702</f>
        <v>109.60482824878582</v>
      </c>
      <c r="AJ17" s="38">
        <f t="shared" si="3"/>
        <v>433.82932709056922</v>
      </c>
      <c r="AK17" s="87">
        <v>12</v>
      </c>
      <c r="AL17" s="40">
        <f t="shared" si="4"/>
        <v>69.939634458583726</v>
      </c>
      <c r="AM17" s="86">
        <f>T17*'Enter Information'!E$736*((Y$26/AJ$25)/('1'!Z$26/'1'!AK$25))+T17*(1-'Enter Information'!E$736)</f>
        <v>70.211809973268274</v>
      </c>
      <c r="AN17" s="40">
        <f t="shared" si="5"/>
        <v>69.939634458583726</v>
      </c>
      <c r="AO17" s="86">
        <f>T17*'Enter Information'!E$736*Y$26/AJ$25+T17*(1-'Enter Information'!E$736)</f>
        <v>90.623889680059435</v>
      </c>
      <c r="AP17" s="86">
        <f>INDEX($AL$6:$AO$106,'1'!AL17,'Enter Information'!$B$86)</f>
        <v>70.211809973268274</v>
      </c>
      <c r="AQ17" s="41"/>
    </row>
    <row r="18" spans="1:43" x14ac:dyDescent="0.4">
      <c r="A18" s="1"/>
      <c r="B18" s="1"/>
      <c r="D18" s="31">
        <v>12</v>
      </c>
      <c r="E18" s="32">
        <f>'11'!AP18</f>
        <v>57.864002118224803</v>
      </c>
      <c r="F18" s="33">
        <f>E18*'Enter Information'!D229</f>
        <v>29.792178134424169</v>
      </c>
      <c r="G18" s="33">
        <f>E18*'Enter Information'!E229</f>
        <v>28.071823983800634</v>
      </c>
      <c r="H18" s="34">
        <f t="shared" si="6"/>
        <v>27.454746880278517</v>
      </c>
      <c r="I18" s="34">
        <f t="shared" si="1"/>
        <v>26.056331535096778</v>
      </c>
      <c r="J18" s="35">
        <v>0</v>
      </c>
      <c r="K18" s="35">
        <v>0</v>
      </c>
      <c r="L18" s="35">
        <f>(F18+H18)/2*'Enter Information'!C438</f>
        <v>2.5761116256616209E-3</v>
      </c>
      <c r="M18" s="35">
        <f>(G18+I18)/2*'Enter Information'!D438</f>
        <v>2.4357669983503839E-3</v>
      </c>
      <c r="N18" s="36">
        <f>'Enter Information'!O$596/5</f>
        <v>76.8</v>
      </c>
      <c r="O18" s="36">
        <f>'Enter Information'!P$596/5</f>
        <v>187.4</v>
      </c>
      <c r="P18" s="36">
        <f>'Enter Information'!Q$596/5</f>
        <v>1355</v>
      </c>
      <c r="Q18" s="37">
        <f t="shared" si="0"/>
        <v>0</v>
      </c>
      <c r="R18" s="287">
        <f>(H18-L18+Q18*'Enter Information'!D229)*'Enter Information'!C$776</f>
        <v>27.410678346992476</v>
      </c>
      <c r="S18" s="287">
        <f>(I18-M18+Q18*'Enter Information'!E229)*'Enter Information'!C$776</f>
        <v>26.01451676094392</v>
      </c>
      <c r="T18" s="38">
        <f t="shared" si="2"/>
        <v>53.425195107936396</v>
      </c>
      <c r="V18" s="30" t="s">
        <v>658</v>
      </c>
      <c r="W18" s="38">
        <f>SUM(R66:R70)</f>
        <v>244.01057778724257</v>
      </c>
      <c r="X18" s="38">
        <f>SUM(S66:S70)</f>
        <v>264.49806230771043</v>
      </c>
      <c r="Y18" s="38">
        <f>SUM(T66:T70)*Z19</f>
        <v>505.85302514595764</v>
      </c>
      <c r="Z18" s="619">
        <f>'Enter Information'!U23</f>
        <v>0.99473635519388959</v>
      </c>
      <c r="AA18"/>
      <c r="AB18"/>
      <c r="AD18" s="39" t="s">
        <v>788</v>
      </c>
      <c r="AE18" s="38">
        <f>$Y18*'Enter Information'!$E746*'Enter Information'!P703</f>
        <v>155.20394512576738</v>
      </c>
      <c r="AF18" s="38">
        <f>$Y18*'Enter Information'!$E746*'Enter Information'!Q703</f>
        <v>149.01384178880281</v>
      </c>
      <c r="AG18" s="38">
        <f>$Y18*'Enter Information'!$E746*'Enter Information'!R703</f>
        <v>45.200650408459879</v>
      </c>
      <c r="AH18" s="38">
        <f>$Y18*'Enter Information'!$E746*'Enter Information'!S703</f>
        <v>8.5758723314196335</v>
      </c>
      <c r="AI18" s="38">
        <f>$Y18*'Enter Information'!$E746*'Enter Information'!T703</f>
        <v>137.79427949055457</v>
      </c>
      <c r="AJ18" s="38">
        <f t="shared" si="3"/>
        <v>495.78858914500427</v>
      </c>
      <c r="AK18" s="87">
        <v>13</v>
      </c>
      <c r="AL18" s="40">
        <f t="shared" si="4"/>
        <v>53.425195107936396</v>
      </c>
      <c r="AM18" s="86">
        <f>T18*'Enter Information'!E$736*((Y$26/AJ$25)/('1'!Z$26/'1'!AK$25))+T18*(1-'Enter Information'!E$736)</f>
        <v>53.63310340039731</v>
      </c>
      <c r="AN18" s="40">
        <f t="shared" si="5"/>
        <v>53.425195107936396</v>
      </c>
      <c r="AO18" s="86">
        <f>T18*'Enter Information'!E$736*Y$26/AJ$25+T18*(1-'Enter Information'!E$736)</f>
        <v>69.22539737413608</v>
      </c>
      <c r="AP18" s="86">
        <f>INDEX($AL$6:$AO$106,'1'!AL18,'Enter Information'!$B$86)</f>
        <v>53.63310340039731</v>
      </c>
      <c r="AQ18" s="41"/>
    </row>
    <row r="19" spans="1:43" x14ac:dyDescent="0.4">
      <c r="A19" s="1"/>
      <c r="B19" s="1"/>
      <c r="D19" s="31">
        <v>13</v>
      </c>
      <c r="E19" s="32">
        <f>'11'!AP19</f>
        <v>62.488796538115892</v>
      </c>
      <c r="F19" s="33">
        <f>E19*'Enter Information'!D230</f>
        <v>32.049427780817716</v>
      </c>
      <c r="G19" s="33">
        <f>E19*'Enter Information'!E230</f>
        <v>30.439368757298173</v>
      </c>
      <c r="H19" s="34">
        <f t="shared" si="6"/>
        <v>29.792178134424169</v>
      </c>
      <c r="I19" s="34">
        <f t="shared" si="1"/>
        <v>28.071823983800634</v>
      </c>
      <c r="J19" s="35">
        <v>0</v>
      </c>
      <c r="K19" s="35">
        <v>0</v>
      </c>
      <c r="L19" s="35">
        <f>(F19+H19)/2*'Enter Information'!C439</f>
        <v>3.0920802957620946E-3</v>
      </c>
      <c r="M19" s="35">
        <f>(G19+I19)/2*'Enter Information'!D439</f>
        <v>2.9255596370549408E-3</v>
      </c>
      <c r="N19" s="36">
        <f>'Enter Information'!O$596/5</f>
        <v>76.8</v>
      </c>
      <c r="O19" s="36">
        <f>'Enter Information'!P$596/5</f>
        <v>187.4</v>
      </c>
      <c r="P19" s="36">
        <f>'Enter Information'!Q$596/5</f>
        <v>1355</v>
      </c>
      <c r="Q19" s="37">
        <f t="shared" si="0"/>
        <v>0</v>
      </c>
      <c r="R19" s="287">
        <f>(H19-L19+Q19*'Enter Information'!D230)*'Enter Information'!C$776</f>
        <v>29.744061515637387</v>
      </c>
      <c r="S19" s="287">
        <f>(I19-M19+Q19*'Enter Information'!E230)*'Enter Information'!C$776</f>
        <v>28.026473853124276</v>
      </c>
      <c r="T19" s="38">
        <f t="shared" si="2"/>
        <v>57.770535368761664</v>
      </c>
      <c r="V19" s="30" t="s">
        <v>659</v>
      </c>
      <c r="W19" s="38">
        <f>SUM(R71:R75)</f>
        <v>287.76180881269551</v>
      </c>
      <c r="X19" s="38">
        <f>SUM(S71:S75)</f>
        <v>312.92119706021208</v>
      </c>
      <c r="Y19" s="38">
        <f>SUM(T71:T75)*Z20</f>
        <v>599.96121689240158</v>
      </c>
      <c r="Z19" s="619">
        <f>'Enter Information'!U24</f>
        <v>0.99477764045759487</v>
      </c>
      <c r="AA19"/>
      <c r="AB19"/>
      <c r="AD19" s="39" t="s">
        <v>789</v>
      </c>
      <c r="AE19" s="38">
        <f>$Y19*'Enter Information'!$E747*'Enter Information'!P704</f>
        <v>241.9693843666233</v>
      </c>
      <c r="AF19" s="38">
        <f>$Y19*'Enter Information'!$E747*'Enter Information'!Q704</f>
        <v>117.08196017739836</v>
      </c>
      <c r="AG19" s="38">
        <f>$Y19*'Enter Information'!$E747*'Enter Information'!R704</f>
        <v>41.976050908045046</v>
      </c>
      <c r="AH19" s="38">
        <f>$Y19*'Enter Information'!$E747*'Enter Information'!S704</f>
        <v>9.2798294362826859</v>
      </c>
      <c r="AI19" s="38">
        <f>$Y19*'Enter Information'!$E747*'Enter Information'!T704</f>
        <v>175.70966764400674</v>
      </c>
      <c r="AJ19" s="38">
        <f t="shared" si="3"/>
        <v>586.01689253235622</v>
      </c>
      <c r="AK19" s="87">
        <v>14</v>
      </c>
      <c r="AL19" s="40">
        <f t="shared" si="4"/>
        <v>57.770535368761664</v>
      </c>
      <c r="AM19" s="86">
        <f>T19*'Enter Information'!E$736*((Y$26/AJ$25)/('1'!Z$26/'1'!AK$25))+T19*(1-'Enter Information'!E$736)</f>
        <v>57.99535389003811</v>
      </c>
      <c r="AN19" s="40">
        <f t="shared" si="5"/>
        <v>57.770535368761664</v>
      </c>
      <c r="AO19" s="86">
        <f>T19*'Enter Information'!E$736*Y$26/AJ$25+T19*(1-'Enter Information'!E$736)</f>
        <v>74.8558476827167</v>
      </c>
      <c r="AP19" s="86">
        <f>INDEX($AL$6:$AO$106,'1'!AL19,'Enter Information'!$B$86)</f>
        <v>57.99535389003811</v>
      </c>
      <c r="AQ19" s="41"/>
    </row>
    <row r="20" spans="1:43" x14ac:dyDescent="0.4">
      <c r="A20" s="1"/>
      <c r="B20" s="1"/>
      <c r="D20" s="31">
        <v>14</v>
      </c>
      <c r="E20" s="32">
        <f>'11'!AP20</f>
        <v>67.402748249552701</v>
      </c>
      <c r="F20" s="33">
        <f>E20*'Enter Information'!D231</f>
        <v>34.40027607136517</v>
      </c>
      <c r="G20" s="33">
        <f>E20*'Enter Information'!E231</f>
        <v>33.002472178187531</v>
      </c>
      <c r="H20" s="34">
        <f t="shared" si="6"/>
        <v>32.049427780817716</v>
      </c>
      <c r="I20" s="34">
        <f t="shared" si="1"/>
        <v>30.439368757298173</v>
      </c>
      <c r="J20" s="35">
        <f>G20*'Enter Information'!$C$357/1000*'Enter Information'!$D$217</f>
        <v>0.84604295419538511</v>
      </c>
      <c r="K20" s="35">
        <f>G20*'Enter Information'!$C$357/1000*'Enter Information'!$E$217</f>
        <v>0.80277120303401528</v>
      </c>
      <c r="L20" s="35">
        <f>(F20+H20)/2*'Enter Information'!C440</f>
        <v>4.3192307503918878E-3</v>
      </c>
      <c r="M20" s="35">
        <f>(G20+I20)/2*'Enter Information'!D440</f>
        <v>4.1237196608065706E-3</v>
      </c>
      <c r="N20" s="36">
        <f>'Enter Information'!O$596/5</f>
        <v>76.8</v>
      </c>
      <c r="O20" s="36">
        <f>'Enter Information'!P$596/5</f>
        <v>187.4</v>
      </c>
      <c r="P20" s="36">
        <f>'Enter Information'!Q$596/5</f>
        <v>1355</v>
      </c>
      <c r="Q20" s="37">
        <f t="shared" si="0"/>
        <v>0</v>
      </c>
      <c r="R20" s="287">
        <f>(H20-L20+Q20*'Enter Information'!D231)*'Enter Information'!C$776</f>
        <v>31.996674159675496</v>
      </c>
      <c r="S20" s="287">
        <f>(I20-M20+Q20*'Enter Information'!E231)*'Enter Information'!C$776</f>
        <v>30.389243865960236</v>
      </c>
      <c r="T20" s="38">
        <f t="shared" si="2"/>
        <v>62.385918025635732</v>
      </c>
      <c r="V20" s="30" t="s">
        <v>660</v>
      </c>
      <c r="W20" s="38">
        <f>SUM(R76:R80)</f>
        <v>282.73432890306134</v>
      </c>
      <c r="X20" s="38">
        <f>SUM(S76:S80)</f>
        <v>308.15737250907949</v>
      </c>
      <c r="Y20" s="38">
        <f>SUM(T76:T80)*Z21</f>
        <v>592.9979372612687</v>
      </c>
      <c r="Z20" s="619">
        <f>'Enter Information'!U25</f>
        <v>0.9987983862146107</v>
      </c>
      <c r="AA20"/>
      <c r="AB20"/>
      <c r="AD20" s="39" t="s">
        <v>790</v>
      </c>
      <c r="AE20" s="38">
        <f>$Y20*'Enter Information'!$E748*'Enter Information'!P705</f>
        <v>251.96620224822888</v>
      </c>
      <c r="AF20" s="38">
        <f>$Y20*'Enter Information'!$E748*'Enter Information'!Q705</f>
        <v>90.241639836039681</v>
      </c>
      <c r="AG20" s="38">
        <f>$Y20*'Enter Information'!$E748*'Enter Information'!R705</f>
        <v>39.293407751485915</v>
      </c>
      <c r="AH20" s="38">
        <f>$Y20*'Enter Information'!$E748*'Enter Information'!S705</f>
        <v>7.769882888711904</v>
      </c>
      <c r="AI20" s="38">
        <f>$Y20*'Enter Information'!$E748*'Enter Information'!T705</f>
        <v>181.37126628793214</v>
      </c>
      <c r="AJ20" s="38">
        <f t="shared" si="3"/>
        <v>570.64239901239853</v>
      </c>
      <c r="AK20" s="87">
        <v>15</v>
      </c>
      <c r="AL20" s="40">
        <f t="shared" si="4"/>
        <v>62.385918025635732</v>
      </c>
      <c r="AM20" s="86">
        <f>T20*'Enter Information'!E$736*((Y$26/AJ$25)/('1'!Z$26/'1'!AK$25))+T20*(1-'Enter Information'!E$736)</f>
        <v>62.628697666666739</v>
      </c>
      <c r="AN20" s="40">
        <f t="shared" si="5"/>
        <v>62.385918025635732</v>
      </c>
      <c r="AO20" s="86">
        <f>T20*'Enter Information'!E$736*Y$26/AJ$25+T20*(1-'Enter Information'!E$736)</f>
        <v>80.836203913710449</v>
      </c>
      <c r="AP20" s="86">
        <f>INDEX($AL$6:$AO$106,'1'!AL20,'Enter Information'!$B$86)</f>
        <v>62.628697666666739</v>
      </c>
      <c r="AQ20" s="41"/>
    </row>
    <row r="21" spans="1:43" x14ac:dyDescent="0.4">
      <c r="A21" s="1"/>
      <c r="B21" s="1"/>
      <c r="D21" s="31">
        <v>15</v>
      </c>
      <c r="E21" s="32">
        <f>'11'!AP21</f>
        <v>72.885686219175781</v>
      </c>
      <c r="F21" s="33">
        <f>E21*'Enter Information'!D232</f>
        <v>37.442197612022376</v>
      </c>
      <c r="G21" s="33">
        <f>E21*'Enter Information'!E232</f>
        <v>35.443488607153405</v>
      </c>
      <c r="H21" s="34">
        <f t="shared" si="6"/>
        <v>34.40027607136517</v>
      </c>
      <c r="I21" s="34">
        <f t="shared" si="1"/>
        <v>33.002472178187531</v>
      </c>
      <c r="J21" s="35">
        <f>G21*'Enter Information'!$C$357/1000*'Enter Information'!$D$217</f>
        <v>0.90862022839627732</v>
      </c>
      <c r="K21" s="35">
        <f>G21*'Enter Information'!$C$357/1000*'Enter Information'!$E$217</f>
        <v>0.86214789714124895</v>
      </c>
      <c r="L21" s="35">
        <f>(F21+H21)/2*'Enter Information'!C441</f>
        <v>6.4658226315048792E-3</v>
      </c>
      <c r="M21" s="35">
        <f>(G21+I21)/2*'Enter Information'!D441</f>
        <v>5.4756768628272745E-3</v>
      </c>
      <c r="N21" s="36">
        <f>'Enter Information'!O$597/5</f>
        <v>88.4</v>
      </c>
      <c r="O21" s="36">
        <f>'Enter Information'!P$597/5</f>
        <v>206.6</v>
      </c>
      <c r="P21" s="36">
        <f>'Enter Information'!Q$597/5</f>
        <v>1506.2</v>
      </c>
      <c r="Q21" s="37">
        <f t="shared" si="0"/>
        <v>0</v>
      </c>
      <c r="R21" s="287">
        <f>(H21-L21+Q21*'Enter Information'!D232)*'Enter Information'!C$777</f>
        <v>34.467105912201554</v>
      </c>
      <c r="S21" s="287">
        <f>(I21-M21+Q21*'Enter Information'!E232)*'Enter Information'!C$777</f>
        <v>33.067315455041125</v>
      </c>
      <c r="T21" s="38">
        <f t="shared" si="2"/>
        <v>67.534421367242686</v>
      </c>
      <c r="V21" s="30" t="s">
        <v>661</v>
      </c>
      <c r="W21" s="38">
        <f>SUM(R81:R85)</f>
        <v>258.34106315826307</v>
      </c>
      <c r="X21" s="38">
        <f>SUM(S81:S85)</f>
        <v>299.87297877177542</v>
      </c>
      <c r="Y21" s="38">
        <f>SUM(T81:T85)*Z22</f>
        <v>560.7208911397413</v>
      </c>
      <c r="Z21" s="619">
        <f>'Enter Information'!U26</f>
        <v>1.0035645040268701</v>
      </c>
      <c r="AA21"/>
      <c r="AB21"/>
      <c r="AD21" s="39" t="s">
        <v>791</v>
      </c>
      <c r="AE21" s="38">
        <f>$Y21*'Enter Information'!$E749*'Enter Information'!P706</f>
        <v>226.40361874840468</v>
      </c>
      <c r="AF21" s="38">
        <f>$Y21*'Enter Information'!$E749*'Enter Information'!Q706</f>
        <v>72.632764989052916</v>
      </c>
      <c r="AG21" s="38">
        <f>$Y21*'Enter Information'!$E749*'Enter Information'!R706</f>
        <v>36.181377355141599</v>
      </c>
      <c r="AH21" s="38">
        <f>$Y21*'Enter Information'!$E749*'Enter Information'!S706</f>
        <v>5.4002055753942679</v>
      </c>
      <c r="AI21" s="38">
        <f>$Y21*'Enter Information'!$E749*'Enter Information'!T706</f>
        <v>186.03708207233254</v>
      </c>
      <c r="AJ21" s="38">
        <f t="shared" si="3"/>
        <v>526.65504874032604</v>
      </c>
      <c r="AK21" s="87">
        <v>16</v>
      </c>
      <c r="AL21" s="40">
        <f t="shared" si="4"/>
        <v>67.534421367242686</v>
      </c>
      <c r="AM21" s="86">
        <f>T21*'Enter Information'!E$737*((Y$26/AJ$25)/('1'!Z$26/'1'!AK$25))+T21*(1-'Enter Information'!E$737)</f>
        <v>67.796025760256896</v>
      </c>
      <c r="AN21" s="40">
        <f t="shared" si="5"/>
        <v>67.534421367242686</v>
      </c>
      <c r="AO21" s="86">
        <f>T21*'Enter Information'!E$737*Y$26/AJ$25+T21*(1-'Enter Information'!E$737)</f>
        <v>87.415313439539062</v>
      </c>
      <c r="AP21" s="86">
        <f>INDEX($AL$6:$AO$106,'1'!AL21,'Enter Information'!$B$86)</f>
        <v>67.796025760256896</v>
      </c>
      <c r="AQ21" s="41"/>
    </row>
    <row r="22" spans="1:43" x14ac:dyDescent="0.4">
      <c r="A22" s="1"/>
      <c r="B22" s="1"/>
      <c r="D22" s="31">
        <v>16</v>
      </c>
      <c r="E22" s="32">
        <f>'11'!AP22</f>
        <v>75.781683102200574</v>
      </c>
      <c r="F22" s="33">
        <f>E22*'Enter Information'!D233</f>
        <v>38.207249887262122</v>
      </c>
      <c r="G22" s="33">
        <f>E22*'Enter Information'!E233</f>
        <v>37.574433214938452</v>
      </c>
      <c r="H22" s="34">
        <f t="shared" si="6"/>
        <v>37.442197612022376</v>
      </c>
      <c r="I22" s="34">
        <f t="shared" si="1"/>
        <v>35.443488607153405</v>
      </c>
      <c r="J22" s="35">
        <f>G22*'Enter Information'!$C$357/1000*'Enter Information'!$D$217</f>
        <v>0.96324858052284212</v>
      </c>
      <c r="K22" s="35">
        <f>G22*'Enter Information'!$C$357/1000*'Enter Information'!$E$217</f>
        <v>0.91398222510171845</v>
      </c>
      <c r="L22" s="35">
        <f>(F22+H22)/2*'Enter Information'!C442</f>
        <v>9.4561809374105622E-3</v>
      </c>
      <c r="M22" s="35">
        <f>(G22+I22)/2*'Enter Information'!D442</f>
        <v>6.5716129639882678E-3</v>
      </c>
      <c r="N22" s="36">
        <f>'Enter Information'!O$597/5</f>
        <v>88.4</v>
      </c>
      <c r="O22" s="36">
        <f>'Enter Information'!P$597/5</f>
        <v>206.6</v>
      </c>
      <c r="P22" s="36">
        <f>'Enter Information'!Q$597/5</f>
        <v>1506.2</v>
      </c>
      <c r="Q22" s="37">
        <f t="shared" si="0"/>
        <v>0</v>
      </c>
      <c r="R22" s="287">
        <f>(H22-L22+Q22*'Enter Information'!D233)*'Enter Information'!C$777</f>
        <v>37.512513273715115</v>
      </c>
      <c r="S22" s="287">
        <f>(I22-M22+Q22*'Enter Information'!E233)*'Enter Information'!C$777</f>
        <v>35.512435592552364</v>
      </c>
      <c r="T22" s="38">
        <f t="shared" si="2"/>
        <v>73.024948866267479</v>
      </c>
      <c r="V22" s="30" t="s">
        <v>662</v>
      </c>
      <c r="W22" s="38">
        <f>SUM(R86:R90)</f>
        <v>184.10692564485501</v>
      </c>
      <c r="X22" s="38">
        <f>SUM(S86:S90)</f>
        <v>235.20035680260116</v>
      </c>
      <c r="Y22" s="38">
        <f>SUM(T86:T90)*Z23</f>
        <v>411.1308984218615</v>
      </c>
      <c r="Z22" s="619">
        <f>'Enter Information'!U27</f>
        <v>1.0044908386772846</v>
      </c>
      <c r="AA22"/>
      <c r="AB22"/>
      <c r="AD22" s="39" t="s">
        <v>792</v>
      </c>
      <c r="AE22" s="38">
        <f>$Y22*'Enter Information'!$E750*'Enter Information'!P707</f>
        <v>131.0469301420741</v>
      </c>
      <c r="AF22" s="38">
        <f>$Y22*'Enter Information'!$E750*'Enter Information'!Q707</f>
        <v>38.986158086752347</v>
      </c>
      <c r="AG22" s="38">
        <f>$Y22*'Enter Information'!$E750*'Enter Information'!R707</f>
        <v>32.306286763477026</v>
      </c>
      <c r="AH22" s="38">
        <f>$Y22*'Enter Information'!$E750*'Enter Information'!S707</f>
        <v>3.2792095586987955</v>
      </c>
      <c r="AI22" s="38">
        <f>$Y22*'Enter Information'!$E750*'Enter Information'!T707</f>
        <v>159.83110293509685</v>
      </c>
      <c r="AJ22" s="38">
        <f t="shared" si="3"/>
        <v>365.44968748609915</v>
      </c>
      <c r="AK22" s="87">
        <v>17</v>
      </c>
      <c r="AL22" s="40">
        <f t="shared" si="4"/>
        <v>73.024948866267479</v>
      </c>
      <c r="AM22" s="86">
        <f>T22*'Enter Information'!E$737*((Y$26/AJ$25)/('1'!Z$26/'1'!AK$25))+T22*(1-'Enter Information'!E$737)</f>
        <v>73.307821615249367</v>
      </c>
      <c r="AN22" s="40">
        <f t="shared" si="5"/>
        <v>73.024948866267479</v>
      </c>
      <c r="AO22" s="86">
        <f>T22*'Enter Information'!E$737*Y$26/AJ$25+T22*(1-'Enter Information'!E$737)</f>
        <v>94.522151294352781</v>
      </c>
      <c r="AP22" s="86">
        <f>INDEX($AL$6:$AO$106,'1'!AL22,'Enter Information'!$B$86)</f>
        <v>73.307821615249367</v>
      </c>
      <c r="AQ22" s="41"/>
    </row>
    <row r="23" spans="1:43" x14ac:dyDescent="0.4">
      <c r="A23" s="1"/>
      <c r="B23" s="1"/>
      <c r="D23" s="31">
        <v>17</v>
      </c>
      <c r="E23" s="32">
        <f>'11'!AP23</f>
        <v>78.619382946093765</v>
      </c>
      <c r="F23" s="33">
        <f>E23*'Enter Information'!D234</f>
        <v>39.985263788316566</v>
      </c>
      <c r="G23" s="33">
        <f>E23*'Enter Information'!E234</f>
        <v>38.634119157777199</v>
      </c>
      <c r="H23" s="34">
        <f t="shared" si="6"/>
        <v>38.207249887262122</v>
      </c>
      <c r="I23" s="34">
        <f t="shared" si="1"/>
        <v>37.574433214938452</v>
      </c>
      <c r="J23" s="35">
        <f>G23*'Enter Information'!$C$357/1000*'Enter Information'!$D$217</f>
        <v>0.99041441891088788</v>
      </c>
      <c r="K23" s="35">
        <f>G23*'Enter Information'!$C$357/1000*'Enter Information'!$E$217</f>
        <v>0.93975863829215656</v>
      </c>
      <c r="L23" s="35">
        <f>(F23+H23)/2*'Enter Information'!C443</f>
        <v>1.2901764756470483E-2</v>
      </c>
      <c r="M23" s="35">
        <f>(G23+I23)/2*'Enter Information'!D443</f>
        <v>7.6208552372715645E-3</v>
      </c>
      <c r="N23" s="36">
        <f>'Enter Information'!O$597/5</f>
        <v>88.4</v>
      </c>
      <c r="O23" s="36">
        <f>'Enter Information'!P$597/5</f>
        <v>206.6</v>
      </c>
      <c r="P23" s="36">
        <f>'Enter Information'!Q$597/5</f>
        <v>1506.2</v>
      </c>
      <c r="Q23" s="37">
        <f t="shared" si="0"/>
        <v>0</v>
      </c>
      <c r="R23" s="287">
        <f>(H23-L23+Q23*'Enter Information'!D234)*'Enter Information'!C$777</f>
        <v>38.275743003332082</v>
      </c>
      <c r="S23" s="287">
        <f>(I23-M23+Q23*'Enter Information'!E234)*'Enter Information'!C$777</f>
        <v>37.646869917045507</v>
      </c>
      <c r="T23" s="38">
        <f t="shared" si="2"/>
        <v>75.922612920377588</v>
      </c>
      <c r="V23" s="30" t="s">
        <v>663</v>
      </c>
      <c r="W23" s="38">
        <f>SUM(R91:R106)</f>
        <v>124.52157809278177</v>
      </c>
      <c r="X23" s="38">
        <f>SUM(S91:S106)</f>
        <v>204.99635357320278</v>
      </c>
      <c r="Y23" s="38">
        <f>SUM(T91:T106)</f>
        <v>329.51793166598452</v>
      </c>
      <c r="Z23" s="619">
        <f>'Enter Information'!U28</f>
        <v>0.98050025752505432</v>
      </c>
      <c r="AA23"/>
      <c r="AB23"/>
      <c r="AD23" s="39" t="s">
        <v>793</v>
      </c>
      <c r="AE23" s="38">
        <f>$Y23*'Enter Information'!$E751*'Enter Information'!P708</f>
        <v>48.796053330521531</v>
      </c>
      <c r="AF23" s="38">
        <f>$Y23*'Enter Information'!$E751*'Enter Information'!Q708</f>
        <v>22.100809868856345</v>
      </c>
      <c r="AG23" s="38">
        <f>$Y23*'Enter Information'!$E751*'Enter Information'!R708</f>
        <v>25.665456621897686</v>
      </c>
      <c r="AH23" s="38">
        <f>$Y23*'Enter Information'!$E751*'Enter Information'!S708</f>
        <v>1.7427161903757691</v>
      </c>
      <c r="AI23" s="38">
        <f>$Y23*'Enter Information'!$E751*'Enter Information'!T708</f>
        <v>140.05101020837998</v>
      </c>
      <c r="AJ23" s="38">
        <f>SUM(AE23:AI23)</f>
        <v>238.35604622003132</v>
      </c>
      <c r="AK23" s="87">
        <v>18</v>
      </c>
      <c r="AL23" s="40">
        <f t="shared" si="4"/>
        <v>75.922612920377588</v>
      </c>
      <c r="AM23" s="86">
        <f>T23*'Enter Information'!E$737*((Y$26/AJ$25)/('1'!Z$26/'1'!AK$25))+T23*(1-'Enter Information'!E$737)</f>
        <v>76.216710192064909</v>
      </c>
      <c r="AN23" s="40">
        <f t="shared" si="5"/>
        <v>75.922612920377588</v>
      </c>
      <c r="AO23" s="86">
        <f>T23*'Enter Information'!E$737*Y$26/AJ$25+T23*(1-'Enter Information'!E$737)</f>
        <v>98.272834374246372</v>
      </c>
      <c r="AP23" s="86">
        <f>INDEX($AL$6:$AO$106,'1'!AL23,'Enter Information'!$B$86)</f>
        <v>76.216710192064909</v>
      </c>
      <c r="AQ23" s="41"/>
    </row>
    <row r="24" spans="1:43" x14ac:dyDescent="0.4">
      <c r="A24" s="1"/>
      <c r="B24" s="1"/>
      <c r="D24" s="31">
        <v>18</v>
      </c>
      <c r="E24" s="32">
        <f>'11'!AP24</f>
        <v>81.487982873940425</v>
      </c>
      <c r="F24" s="33">
        <f>E24*'Enter Information'!D235</f>
        <v>41.662714475772034</v>
      </c>
      <c r="G24" s="33">
        <f>E24*'Enter Information'!E235</f>
        <v>39.82526839816839</v>
      </c>
      <c r="H24" s="34">
        <f t="shared" si="6"/>
        <v>39.985263788316566</v>
      </c>
      <c r="I24" s="34">
        <f t="shared" si="1"/>
        <v>38.634119157777199</v>
      </c>
      <c r="J24" s="35">
        <f>G24*'Enter Information'!$C$357/1000*'Enter Information'!$D$217</f>
        <v>1.0209504168442249</v>
      </c>
      <c r="K24" s="35">
        <f>G24*'Enter Information'!$C$357/1000*'Enter Information'!$E$217</f>
        <v>0.96873284069551135</v>
      </c>
      <c r="L24" s="35">
        <f>(F24+H24)/2*'Enter Information'!C444</f>
        <v>1.5921355761497277E-2</v>
      </c>
      <c r="M24" s="35">
        <f>(G24+I24)/2*'Enter Information'!D444</f>
        <v>8.2382356933742885E-3</v>
      </c>
      <c r="N24" s="36">
        <f>'Enter Information'!O$597/5</f>
        <v>88.4</v>
      </c>
      <c r="O24" s="36">
        <f>'Enter Information'!P$597/5</f>
        <v>206.6</v>
      </c>
      <c r="P24" s="36">
        <f>'Enter Information'!Q$597/5</f>
        <v>1506.2</v>
      </c>
      <c r="Q24" s="37">
        <f t="shared" si="0"/>
        <v>0</v>
      </c>
      <c r="R24" s="287">
        <f>(H24-L24+Q24*'Enter Information'!D235)*'Enter Information'!C$777</f>
        <v>40.054519952893259</v>
      </c>
      <c r="S24" s="287">
        <f>(I24-M24+Q24*'Enter Information'!E235)*'Enter Information'!C$777</f>
        <v>38.70819543009388</v>
      </c>
      <c r="T24" s="38">
        <f t="shared" si="2"/>
        <v>78.762715382987139</v>
      </c>
      <c r="V24" s="30" t="s">
        <v>664</v>
      </c>
      <c r="W24" s="48">
        <f>SUM(W6:W23)</f>
        <v>3554.3475636309799</v>
      </c>
      <c r="X24" s="48">
        <f>SUM(X6:X23)</f>
        <v>3817.8326030540302</v>
      </c>
      <c r="Y24" s="48">
        <f>SUM(Y6:Y23)</f>
        <v>7367.3749217301574</v>
      </c>
      <c r="Z24" s="49"/>
      <c r="AA24" s="50"/>
      <c r="AB24" s="51"/>
      <c r="AD24" s="52" t="s">
        <v>664</v>
      </c>
      <c r="AE24" s="38">
        <f t="shared" ref="AE24:AJ24" si="7">SUM(AE6:AE23)</f>
        <v>1474.0060250580395</v>
      </c>
      <c r="AF24" s="38">
        <f t="shared" si="7"/>
        <v>2886.2116377310999</v>
      </c>
      <c r="AG24" s="38">
        <f t="shared" si="7"/>
        <v>840.45018300342838</v>
      </c>
      <c r="AH24" s="38">
        <f t="shared" si="7"/>
        <v>99.464332335284624</v>
      </c>
      <c r="AI24" s="38">
        <f t="shared" si="7"/>
        <v>1806.7432309482883</v>
      </c>
      <c r="AJ24" s="38">
        <f t="shared" si="7"/>
        <v>7106.8754090761404</v>
      </c>
      <c r="AK24" s="87">
        <v>19</v>
      </c>
      <c r="AL24" s="40">
        <f t="shared" si="4"/>
        <v>78.762715382987139</v>
      </c>
      <c r="AM24" s="86">
        <f>T24*'Enter Information'!E$737*((Y$26/AJ$25)/('1'!Z$26/'1'!AK$25))+T24*(1-'Enter Information'!E$737)</f>
        <v>79.067814204192274</v>
      </c>
      <c r="AN24" s="40">
        <f t="shared" si="5"/>
        <v>78.762715382987139</v>
      </c>
      <c r="AO24" s="86">
        <f>T24*'Enter Information'!E$737*Y$26/AJ$25+T24*(1-'Enter Information'!E$737)</f>
        <v>101.94901078833558</v>
      </c>
      <c r="AP24" s="86">
        <f>INDEX($AL$6:$AO$106,'1'!AL24,'Enter Information'!$B$86)</f>
        <v>79.067814204192274</v>
      </c>
      <c r="AQ24" s="41"/>
    </row>
    <row r="25" spans="1:43" ht="12.75" customHeight="1" x14ac:dyDescent="0.4">
      <c r="A25" s="1"/>
      <c r="B25" s="1"/>
      <c r="D25" s="31">
        <v>19</v>
      </c>
      <c r="E25" s="32">
        <f>'11'!AP25</f>
        <v>84.222887426855664</v>
      </c>
      <c r="F25" s="33">
        <f>E25*'Enter Information'!D236</f>
        <v>42.683072877504259</v>
      </c>
      <c r="G25" s="33">
        <f>E25*'Enter Information'!E236</f>
        <v>41.539814549351405</v>
      </c>
      <c r="H25" s="34">
        <f t="shared" si="6"/>
        <v>41.662714475772034</v>
      </c>
      <c r="I25" s="34">
        <f t="shared" si="1"/>
        <v>39.82526839816839</v>
      </c>
      <c r="J25" s="35">
        <f>G25*'Enter Information'!$C$357/1000*'Enter Information'!$D$217</f>
        <v>1.064904084406437</v>
      </c>
      <c r="K25" s="35">
        <f>G25*'Enter Information'!$C$357/1000*'Enter Information'!$E$217</f>
        <v>1.0104384519906626</v>
      </c>
      <c r="L25" s="35">
        <f>(F25+H25)/2*'Enter Information'!C445</f>
        <v>1.8556073217720785E-2</v>
      </c>
      <c r="M25" s="35">
        <f>(G25+I25)/2*'Enter Information'!D445</f>
        <v>8.9501591242271781E-3</v>
      </c>
      <c r="N25" s="36">
        <f>'Enter Information'!O$597/5</f>
        <v>88.4</v>
      </c>
      <c r="O25" s="36">
        <f>'Enter Information'!P$597/5</f>
        <v>206.6</v>
      </c>
      <c r="P25" s="36">
        <f>'Enter Information'!Q$597/5</f>
        <v>1506.2</v>
      </c>
      <c r="Q25" s="37">
        <f t="shared" si="0"/>
        <v>0</v>
      </c>
      <c r="R25" s="287">
        <f>(H25-L25+Q25*'Enter Information'!D236)*'Enter Information'!C$777</f>
        <v>41.732905075214383</v>
      </c>
      <c r="S25" s="287">
        <f>(I25-M25+Q25*'Enter Information'!E236)*'Enter Information'!C$777</f>
        <v>39.901169653908461</v>
      </c>
      <c r="T25" s="38">
        <f t="shared" si="2"/>
        <v>81.634074729122844</v>
      </c>
      <c r="V25" s="53" t="s">
        <v>823</v>
      </c>
      <c r="W25" s="54"/>
      <c r="X25" s="54"/>
      <c r="Y25" s="55"/>
      <c r="AD25" s="100" t="s">
        <v>950</v>
      </c>
      <c r="AE25" s="38">
        <f>AE24/AE26</f>
        <v>542.40598480643155</v>
      </c>
      <c r="AF25" s="38">
        <f>AF24/AF26</f>
        <v>626.91465223933824</v>
      </c>
      <c r="AG25" s="38">
        <f>AG24/AG26</f>
        <v>226.4541820874116</v>
      </c>
      <c r="AH25" s="38">
        <f>AH24/AH26</f>
        <v>35.043208284110214</v>
      </c>
      <c r="AI25" s="38">
        <f>AI24/AI26</f>
        <v>1142.5096638831828</v>
      </c>
      <c r="AJ25" s="38">
        <f>SUM(AE25:AI25)</f>
        <v>2573.3276913004743</v>
      </c>
      <c r="AK25" s="87">
        <v>20</v>
      </c>
      <c r="AL25" s="40">
        <f t="shared" si="4"/>
        <v>81.634074729122844</v>
      </c>
      <c r="AM25" s="86">
        <f>T25*'Enter Information'!E$737*((Y$26/AJ$25)/('1'!Z$26/'1'!AK$25))+T25*(1-'Enter Information'!E$737)</f>
        <v>81.950296177925352</v>
      </c>
      <c r="AN25" s="40">
        <f t="shared" si="5"/>
        <v>81.634074729122844</v>
      </c>
      <c r="AO25" s="86">
        <f>T25*'Enter Information'!E$737*Y$26/AJ$25+T25*(1-'Enter Information'!E$737)</f>
        <v>105.66564553782274</v>
      </c>
      <c r="AP25" s="86">
        <f>INDEX($AL$6:$AO$106,'1'!AL25,'Enter Information'!$B$86)</f>
        <v>81.950296177925352</v>
      </c>
      <c r="AQ25" s="41"/>
    </row>
    <row r="26" spans="1:43" ht="12.75" customHeight="1" x14ac:dyDescent="0.4">
      <c r="A26" s="752" t="s">
        <v>824</v>
      </c>
      <c r="B26" s="752"/>
      <c r="D26" s="31">
        <v>20</v>
      </c>
      <c r="E26" s="32">
        <f>'11'!AP26</f>
        <v>87.407173951837109</v>
      </c>
      <c r="F26" s="33">
        <f>E26*'Enter Information'!D237</f>
        <v>44.157564207789441</v>
      </c>
      <c r="G26" s="33">
        <f>E26*'Enter Information'!E237</f>
        <v>43.249609744047667</v>
      </c>
      <c r="H26" s="34">
        <f t="shared" si="6"/>
        <v>42.683072877504259</v>
      </c>
      <c r="I26" s="34">
        <f t="shared" si="1"/>
        <v>41.539814549351405</v>
      </c>
      <c r="J26" s="35">
        <f>G26*'Enter Information'!$C$357/1000*'Enter Information'!$D$217</f>
        <v>1.1087359576606466</v>
      </c>
      <c r="K26" s="35">
        <f>G26*'Enter Information'!$C$357/1000*'Enter Information'!$E$217</f>
        <v>1.0520284982749915</v>
      </c>
      <c r="L26" s="35">
        <f>(F26+H26)/2*'Enter Information'!C446</f>
        <v>2.0841752900470491E-2</v>
      </c>
      <c r="M26" s="35">
        <f>(G26+I26)/2*'Enter Information'!D446</f>
        <v>9.3268366722738978E-3</v>
      </c>
      <c r="N26" s="36">
        <f>'Enter Information'!O$598/5</f>
        <v>99.4</v>
      </c>
      <c r="O26" s="36">
        <f>'Enter Information'!P$598/5</f>
        <v>374.6</v>
      </c>
      <c r="P26" s="36">
        <f>'Enter Information'!Q$598/5</f>
        <v>1808.6</v>
      </c>
      <c r="Q26" s="37">
        <f t="shared" si="0"/>
        <v>0</v>
      </c>
      <c r="R26" s="287">
        <f>(H26-L26+Q26*'Enter Information'!D237)*'Enter Information'!C$778</f>
        <v>42.959585810108621</v>
      </c>
      <c r="S26" s="287">
        <f>(I26-M26+Q26*'Enter Information'!E237)*'Enter Information'!C$778</f>
        <v>41.819954174866673</v>
      </c>
      <c r="T26" s="38">
        <f t="shared" si="2"/>
        <v>84.779539984975287</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84.779539984975287</v>
      </c>
      <c r="AM26" s="86">
        <f>T26*'Enter Information'!E$738*((Y$26/AJ$25)/('1'!Z$26/'1'!AK$25))+T26*(1-'Enter Information'!E$738)</f>
        <v>85.109001127311856</v>
      </c>
      <c r="AN26" s="40">
        <f t="shared" si="5"/>
        <v>84.779539984975287</v>
      </c>
      <c r="AO26" s="86">
        <f>T26*'Enter Information'!E$738*Y$26/AJ$25+T26*(1-'Enter Information'!E$738)</f>
        <v>109.8172747773461</v>
      </c>
      <c r="AP26" s="86">
        <f>INDEX($AL$6:$AO$106,'1'!AL26,'Enter Information'!$B$86)</f>
        <v>85.109001127311856</v>
      </c>
    </row>
    <row r="27" spans="1:43" x14ac:dyDescent="0.4">
      <c r="A27" s="753" t="s">
        <v>828</v>
      </c>
      <c r="B27" s="753"/>
      <c r="D27" s="31">
        <v>21</v>
      </c>
      <c r="E27" s="32">
        <f>'11'!AP27</f>
        <v>92.675214583725875</v>
      </c>
      <c r="F27" s="33">
        <f>E27*'Enter Information'!D238</f>
        <v>47.130243800303894</v>
      </c>
      <c r="G27" s="33">
        <f>E27*'Enter Information'!E238</f>
        <v>45.544970783421981</v>
      </c>
      <c r="H27" s="34">
        <f t="shared" si="6"/>
        <v>44.157564207789441</v>
      </c>
      <c r="I27" s="34">
        <f t="shared" si="1"/>
        <v>43.249609744047667</v>
      </c>
      <c r="J27" s="35">
        <f>G27*'Enter Information'!$C$357/1000*'Enter Information'!$D$217</f>
        <v>1.1675792474666979</v>
      </c>
      <c r="K27" s="35">
        <f>G27*'Enter Information'!$C$357/1000*'Enter Information'!$E$217</f>
        <v>1.1078621865219522</v>
      </c>
      <c r="L27" s="35">
        <f>(F27+H27)/2*'Enter Information'!C447</f>
        <v>2.2821952002023336E-2</v>
      </c>
      <c r="M27" s="35">
        <f>(G27+I27)/2*'Enter Information'!D447</f>
        <v>9.7674038580216616E-3</v>
      </c>
      <c r="N27" s="36">
        <f>'Enter Information'!O$598/5</f>
        <v>99.4</v>
      </c>
      <c r="O27" s="36">
        <f>'Enter Information'!P$598/5</f>
        <v>374.6</v>
      </c>
      <c r="P27" s="36">
        <f>'Enter Information'!Q$598/5</f>
        <v>1808.6</v>
      </c>
      <c r="Q27" s="37">
        <f t="shared" si="0"/>
        <v>0</v>
      </c>
      <c r="R27" s="287">
        <f>(H27-L27+Q27*'Enter Information'!D238)*'Enter Information'!C$778</f>
        <v>44.442360307102554</v>
      </c>
      <c r="S27" s="287">
        <f>(I27-M27+Q27*'Enter Information'!E238)*'Enter Information'!C$778</f>
        <v>43.541222961442031</v>
      </c>
      <c r="T27" s="38">
        <f t="shared" si="2"/>
        <v>87.983583268544578</v>
      </c>
      <c r="AD27" s="64" t="s">
        <v>829</v>
      </c>
      <c r="AE27" s="65">
        <f t="shared" ref="AE27:AJ27" si="8">AE25/$AJ25*100</f>
        <v>21.077998990960907</v>
      </c>
      <c r="AF27" s="65">
        <f t="shared" si="8"/>
        <v>24.362021764997852</v>
      </c>
      <c r="AG27" s="65">
        <f t="shared" si="8"/>
        <v>8.8000522767844291</v>
      </c>
      <c r="AH27" s="65">
        <f t="shared" si="8"/>
        <v>1.3617856910559472</v>
      </c>
      <c r="AI27" s="65">
        <f t="shared" si="8"/>
        <v>44.398141276200874</v>
      </c>
      <c r="AJ27" s="66">
        <f t="shared" si="8"/>
        <v>100</v>
      </c>
      <c r="AK27" s="87">
        <v>22</v>
      </c>
      <c r="AL27" s="40">
        <f t="shared" si="4"/>
        <v>87.983583268544578</v>
      </c>
      <c r="AM27" s="86">
        <f>T27*'Enter Information'!E$738*((Y$26/AJ$25)/('1'!Z$26/'1'!AK$25))+T27*(1-'Enter Information'!E$738)</f>
        <v>88.325495619751678</v>
      </c>
      <c r="AN27" s="40">
        <f t="shared" si="5"/>
        <v>87.983583268544578</v>
      </c>
      <c r="AO27" s="86">
        <f>T27*'Enter Information'!E$738*Y$26/AJ$25+T27*(1-'Enter Information'!E$738)</f>
        <v>113.96756035016942</v>
      </c>
      <c r="AP27" s="86">
        <f>INDEX($AL$6:$AO$106,'1'!AL27,'Enter Information'!$B$86)</f>
        <v>88.325495619751678</v>
      </c>
    </row>
    <row r="28" spans="1:43" x14ac:dyDescent="0.4">
      <c r="A28" s="93">
        <f>A2</f>
        <v>2029</v>
      </c>
      <c r="B28" s="200">
        <f>'11'!AP108</f>
        <v>3337.554938525207</v>
      </c>
      <c r="D28" s="31">
        <v>22</v>
      </c>
      <c r="E28" s="32">
        <f>'11'!AP28</f>
        <v>95.767612295644824</v>
      </c>
      <c r="F28" s="33">
        <f>E28*'Enter Information'!D239</f>
        <v>48.574824016839614</v>
      </c>
      <c r="G28" s="33">
        <f>E28*'Enter Information'!E239</f>
        <v>47.19278827880521</v>
      </c>
      <c r="H28" s="34">
        <f t="shared" si="6"/>
        <v>47.130243800303894</v>
      </c>
      <c r="I28" s="34">
        <f t="shared" si="1"/>
        <v>45.544970783421981</v>
      </c>
      <c r="J28" s="35">
        <f>G28*'Enter Information'!$C$357/1000*'Enter Information'!$D$217</f>
        <v>1.2098222762386543</v>
      </c>
      <c r="K28" s="35">
        <f>G28*'Enter Information'!$C$357/1000*'Enter Information'!$E$217</f>
        <v>1.1479446514357046</v>
      </c>
      <c r="L28" s="35">
        <f>(F28+H28)/2*'Enter Information'!C448</f>
        <v>2.4883317632457311E-2</v>
      </c>
      <c r="M28" s="35">
        <f>(G28+I28)/2*'Enter Information'!D448</f>
        <v>1.020115349684499E-2</v>
      </c>
      <c r="N28" s="36">
        <f>'Enter Information'!O$598/5</f>
        <v>99.4</v>
      </c>
      <c r="O28" s="36">
        <f>'Enter Information'!P$598/5</f>
        <v>374.6</v>
      </c>
      <c r="P28" s="36">
        <f>'Enter Information'!Q$598/5</f>
        <v>1808.6</v>
      </c>
      <c r="Q28" s="37">
        <f t="shared" si="0"/>
        <v>0</v>
      </c>
      <c r="R28" s="287">
        <f>(H28-L28+Q28*'Enter Information'!D239)*'Enter Information'!C$778</f>
        <v>47.433683668840636</v>
      </c>
      <c r="S28" s="287">
        <f>(I28-M28+Q28*'Enter Information'!E239)*'Enter Information'!C$778</f>
        <v>45.852145837074154</v>
      </c>
      <c r="T28" s="38">
        <f t="shared" si="2"/>
        <v>93.285829505914791</v>
      </c>
      <c r="AD28" s="64" t="s">
        <v>830</v>
      </c>
      <c r="AE28" s="65">
        <f t="shared" ref="AE28:AJ28" si="9">AE24/$AJ24*100</f>
        <v>20.74056375289198</v>
      </c>
      <c r="AF28" s="65">
        <f t="shared" si="9"/>
        <v>40.611541241389141</v>
      </c>
      <c r="AG28" s="65">
        <f t="shared" si="9"/>
        <v>11.825874728718269</v>
      </c>
      <c r="AH28" s="65">
        <f t="shared" si="9"/>
        <v>1.3995508097448766</v>
      </c>
      <c r="AI28" s="65">
        <f t="shared" si="9"/>
        <v>25.422469467255741</v>
      </c>
      <c r="AJ28" s="66">
        <f t="shared" si="9"/>
        <v>100</v>
      </c>
      <c r="AK28" s="87">
        <v>23</v>
      </c>
      <c r="AL28" s="40">
        <f t="shared" si="4"/>
        <v>93.285829505914791</v>
      </c>
      <c r="AM28" s="86">
        <f>T28*'Enter Information'!E$738*((Y$26/AJ$25)/('1'!Z$26/'1'!AK$25))+T28*(1-'Enter Information'!E$738)</f>
        <v>93.648346876948892</v>
      </c>
      <c r="AN28" s="40">
        <f t="shared" si="5"/>
        <v>93.285829505914791</v>
      </c>
      <c r="AO28" s="86">
        <f>T28*'Enter Information'!E$738*Y$26/AJ$25+T28*(1-'Enter Information'!E$738)</f>
        <v>120.83570603826379</v>
      </c>
      <c r="AP28" s="86">
        <f>INDEX($AL$6:$AO$106,'1'!AL28,'Enter Information'!$B$86)</f>
        <v>93.648346876948892</v>
      </c>
    </row>
    <row r="29" spans="1:43" x14ac:dyDescent="0.4">
      <c r="D29" s="31">
        <v>23</v>
      </c>
      <c r="E29" s="32">
        <f>'11'!AP29</f>
        <v>98.911942431058264</v>
      </c>
      <c r="F29" s="33">
        <f>E29*'Enter Information'!D240</f>
        <v>49.67451436390305</v>
      </c>
      <c r="G29" s="33">
        <f>E29*'Enter Information'!E240</f>
        <v>49.237428067155214</v>
      </c>
      <c r="H29" s="34">
        <f t="shared" si="6"/>
        <v>48.574824016839614</v>
      </c>
      <c r="I29" s="34">
        <f t="shared" si="1"/>
        <v>47.19278827880521</v>
      </c>
      <c r="J29" s="35">
        <f>G29*'Enter Information'!$C$357/1000*'Enter Information'!$D$217</f>
        <v>1.2622381400400453</v>
      </c>
      <c r="K29" s="35">
        <f>G29*'Enter Information'!$C$357/1000*'Enter Information'!$E$217</f>
        <v>1.197679651098845</v>
      </c>
      <c r="L29" s="35">
        <f>(F29+H29)/2*'Enter Information'!C449</f>
        <v>2.6527321362800522E-2</v>
      </c>
      <c r="M29" s="35">
        <f>(G29+I29)/2*'Enter Information'!D449</f>
        <v>1.0607323798055646E-2</v>
      </c>
      <c r="N29" s="36">
        <f>'Enter Information'!O$598/5</f>
        <v>99.4</v>
      </c>
      <c r="O29" s="36">
        <f>'Enter Information'!P$598/5</f>
        <v>374.6</v>
      </c>
      <c r="P29" s="36">
        <f>'Enter Information'!Q$598/5</f>
        <v>1808.6</v>
      </c>
      <c r="Q29" s="37">
        <f t="shared" si="0"/>
        <v>0</v>
      </c>
      <c r="R29" s="287">
        <f>(H29-L29+Q29*'Enter Information'!D240)*'Enter Information'!C$778</f>
        <v>48.886677111013817</v>
      </c>
      <c r="S29" s="287">
        <f>(I29-M29+Q29*'Enter Information'!E240)*'Enter Information'!C$778</f>
        <v>47.511039577950044</v>
      </c>
      <c r="T29" s="38">
        <f t="shared" si="2"/>
        <v>96.397716688963868</v>
      </c>
      <c r="AK29" s="87">
        <v>24</v>
      </c>
      <c r="AL29" s="40">
        <f t="shared" si="4"/>
        <v>96.397716688963868</v>
      </c>
      <c r="AM29" s="86">
        <f>T29*'Enter Information'!E$738*((Y$26/AJ$25)/('1'!Z$26/'1'!AK$25))+T29*(1-'Enter Information'!E$738)</f>
        <v>96.772327141728908</v>
      </c>
      <c r="AN29" s="40">
        <f t="shared" si="5"/>
        <v>96.397716688963868</v>
      </c>
      <c r="AO29" s="86">
        <f>T29*'Enter Information'!E$738*Y$26/AJ$25+T29*(1-'Enter Information'!E$738)</f>
        <v>124.86661927414083</v>
      </c>
      <c r="AP29" s="86">
        <f>INDEX($AL$6:$AO$106,'1'!AL29,'Enter Information'!$B$86)</f>
        <v>96.772327141728908</v>
      </c>
    </row>
    <row r="30" spans="1:43" x14ac:dyDescent="0.4">
      <c r="D30" s="31">
        <v>24</v>
      </c>
      <c r="E30" s="32">
        <f>'11'!AP30</f>
        <v>97.790113621707391</v>
      </c>
      <c r="F30" s="33">
        <f>E30*'Enter Information'!D241</f>
        <v>49.128488958683697</v>
      </c>
      <c r="G30" s="33">
        <f>E30*'Enter Information'!E241</f>
        <v>48.661624663023694</v>
      </c>
      <c r="H30" s="34">
        <f t="shared" si="6"/>
        <v>49.67451436390305</v>
      </c>
      <c r="I30" s="34">
        <f t="shared" si="1"/>
        <v>49.237428067155214</v>
      </c>
      <c r="J30" s="35">
        <f>G30*'Enter Information'!$C$357/1000*'Enter Information'!$D$217</f>
        <v>1.2474769909225809</v>
      </c>
      <c r="K30" s="35">
        <f>G30*'Enter Information'!$C$357/1000*'Enter Information'!$E$217</f>
        <v>1.1836734763810839</v>
      </c>
      <c r="L30" s="35">
        <f>(F30+H30)/2*'Enter Information'!C450</f>
        <v>2.7664840930324286E-2</v>
      </c>
      <c r="M30" s="35">
        <f>(G30+I30)/2*'Enter Information'!D450</f>
        <v>1.0768895800319681E-2</v>
      </c>
      <c r="N30" s="36">
        <f>'Enter Information'!O$598/5</f>
        <v>99.4</v>
      </c>
      <c r="O30" s="36">
        <f>'Enter Information'!P$598/5</f>
        <v>374.6</v>
      </c>
      <c r="P30" s="36">
        <f>'Enter Information'!Q$598/5</f>
        <v>1808.6</v>
      </c>
      <c r="Q30" s="37">
        <f t="shared" si="0"/>
        <v>0</v>
      </c>
      <c r="R30" s="287">
        <f>(H30-L30+Q30*'Enter Information'!D241)*'Enter Information'!C$778</f>
        <v>49.992886824282444</v>
      </c>
      <c r="S30" s="287">
        <f>(I30-M30+Q30*'Enter Information'!E241)*'Enter Information'!C$778</f>
        <v>49.569767756407551</v>
      </c>
      <c r="T30" s="38">
        <f t="shared" si="2"/>
        <v>99.562654580689994</v>
      </c>
      <c r="AK30" s="87">
        <v>25</v>
      </c>
      <c r="AL30" s="40">
        <f t="shared" si="4"/>
        <v>99.562654580689994</v>
      </c>
      <c r="AM30" s="86">
        <f>T30*'Enter Information'!E$738*((Y$26/AJ$25)/('1'!Z$26/'1'!AK$25))+T30*(1-'Enter Information'!E$738)</f>
        <v>99.949564275151999</v>
      </c>
      <c r="AN30" s="40">
        <f t="shared" si="5"/>
        <v>99.562654580689994</v>
      </c>
      <c r="AO30" s="86">
        <f>T30*'Enter Information'!E$738*Y$26/AJ$25+T30*(1-'Enter Information'!E$738)</f>
        <v>128.96625055511402</v>
      </c>
      <c r="AP30" s="86">
        <f>INDEX($AL$6:$AO$106,'1'!AL30,'Enter Information'!$B$86)</f>
        <v>99.949564275151999</v>
      </c>
    </row>
    <row r="31" spans="1:43" x14ac:dyDescent="0.4">
      <c r="D31" s="31">
        <v>25</v>
      </c>
      <c r="E31" s="32">
        <f>'11'!AP31</f>
        <v>95.141990662467393</v>
      </c>
      <c r="F31" s="33">
        <f>E31*'Enter Information'!D242</f>
        <v>47.286216145870675</v>
      </c>
      <c r="G31" s="33">
        <f>E31*'Enter Information'!E242</f>
        <v>47.855774516596711</v>
      </c>
      <c r="H31" s="34">
        <f t="shared" si="6"/>
        <v>49.128488958683697</v>
      </c>
      <c r="I31" s="34">
        <f t="shared" si="1"/>
        <v>48.661624663023694</v>
      </c>
      <c r="J31" s="35">
        <f>G31*'Enter Information'!$C$358/1000*'Enter Information'!$D$217</f>
        <v>3.8336660771921403</v>
      </c>
      <c r="K31" s="35">
        <f>G31*'Enter Information'!$C$358/1000*'Enter Information'!$E$217</f>
        <v>3.6375892187945547</v>
      </c>
      <c r="L31" s="35">
        <f>(F31+H31)/2*'Enter Information'!C451</f>
        <v>2.7478190954797994E-2</v>
      </c>
      <c r="M31" s="35">
        <f>(G31+I31)/2*'Enter Information'!D451</f>
        <v>1.1099500905656349E-2</v>
      </c>
      <c r="N31" s="36">
        <f>'Enter Information'!O$599/5</f>
        <v>123</v>
      </c>
      <c r="O31" s="36">
        <f>'Enter Information'!P$599/5</f>
        <v>516.79999999999995</v>
      </c>
      <c r="P31" s="36">
        <f>'Enter Information'!Q$599/5</f>
        <v>1793.2</v>
      </c>
      <c r="Q31" s="37">
        <f t="shared" si="0"/>
        <v>0</v>
      </c>
      <c r="R31" s="287">
        <f>(H31-L31+Q31*'Enter Information'!D242)*'Enter Information'!C$779</f>
        <v>48.674489111195967</v>
      </c>
      <c r="S31" s="287">
        <f>(I31-M31+Q31*'Enter Information'!E242)*'Enter Information'!C$779</f>
        <v>48.227916701336987</v>
      </c>
      <c r="T31" s="38">
        <f t="shared" si="2"/>
        <v>96.902405812532947</v>
      </c>
      <c r="AK31" s="87">
        <v>26</v>
      </c>
      <c r="AL31" s="40">
        <f t="shared" si="4"/>
        <v>96.902405812532947</v>
      </c>
      <c r="AM31" s="86">
        <f>T31*'Enter Information'!E$739*((Y$26/AJ$25)/('1'!Z$26/'1'!AK$25))+T31*(1-'Enter Information'!E$739)</f>
        <v>97.279064229990766</v>
      </c>
      <c r="AN31" s="40">
        <f t="shared" si="5"/>
        <v>96.902405812532947</v>
      </c>
      <c r="AO31" s="86">
        <f>T31*'Enter Information'!E$739*Y$26/AJ$25+T31*(1-'Enter Information'!E$739)</f>
        <v>125.52694555867676</v>
      </c>
      <c r="AP31" s="86">
        <f>INDEX($AL$6:$AO$106,'1'!AL31,'Enter Information'!$B$86)</f>
        <v>97.279064229990766</v>
      </c>
    </row>
    <row r="32" spans="1:43" x14ac:dyDescent="0.4">
      <c r="D32" s="31">
        <v>26</v>
      </c>
      <c r="E32" s="32">
        <f>'11'!AP32</f>
        <v>93.504860632778517</v>
      </c>
      <c r="F32" s="33">
        <f>E32*'Enter Information'!D243</f>
        <v>46.147483345699065</v>
      </c>
      <c r="G32" s="33">
        <f>E32*'Enter Information'!E243</f>
        <v>47.357377287079451</v>
      </c>
      <c r="H32" s="34">
        <f t="shared" si="6"/>
        <v>47.286216145870675</v>
      </c>
      <c r="I32" s="34">
        <f t="shared" si="1"/>
        <v>47.855774516596711</v>
      </c>
      <c r="J32" s="35">
        <f>G32*'Enter Information'!$C$358/1000*'Enter Information'!$D$217</f>
        <v>3.7937401002109463</v>
      </c>
      <c r="K32" s="35">
        <f>G32*'Enter Information'!$C$358/1000*'Enter Information'!$E$217</f>
        <v>3.5997052976359849</v>
      </c>
      <c r="L32" s="35">
        <f>(F32+H32)/2*'Enter Information'!C452</f>
        <v>2.7095772852555225E-2</v>
      </c>
      <c r="M32" s="35">
        <f>(G32+I32)/2*'Enter Information'!D452</f>
        <v>1.142557821644114E-2</v>
      </c>
      <c r="N32" s="36">
        <f>'Enter Information'!O$599/5</f>
        <v>123</v>
      </c>
      <c r="O32" s="36">
        <f>'Enter Information'!P$599/5</f>
        <v>516.79999999999995</v>
      </c>
      <c r="P32" s="36">
        <f>'Enter Information'!Q$599/5</f>
        <v>1793.2</v>
      </c>
      <c r="Q32" s="37">
        <f t="shared" si="0"/>
        <v>0</v>
      </c>
      <c r="R32" s="287">
        <f>(H32-L32+Q32*'Enter Information'!D243)*'Enter Information'!C$779</f>
        <v>46.848598512212824</v>
      </c>
      <c r="S32" s="287">
        <f>(I32-M32+Q32*'Enter Information'!E243)*'Enter Information'!C$779</f>
        <v>47.42874342138856</v>
      </c>
      <c r="T32" s="38">
        <f t="shared" si="2"/>
        <v>94.277341933601377</v>
      </c>
      <c r="AK32" s="87">
        <v>27</v>
      </c>
      <c r="AL32" s="40">
        <f t="shared" si="4"/>
        <v>94.277341933601377</v>
      </c>
      <c r="AM32" s="86">
        <f>T32*'Enter Information'!E$739*((Y$26/AJ$25)/('1'!Z$26/'1'!AK$25))+T32*(1-'Enter Information'!E$739)</f>
        <v>94.643796761188824</v>
      </c>
      <c r="AN32" s="40">
        <f t="shared" si="5"/>
        <v>94.277341933601377</v>
      </c>
      <c r="AO32" s="86">
        <f>T32*'Enter Information'!E$739*Y$26/AJ$25+T32*(1-'Enter Information'!E$739)</f>
        <v>122.12644948372716</v>
      </c>
      <c r="AP32" s="86">
        <f>INDEX($AL$6:$AO$106,'1'!AL32,'Enter Information'!$B$86)</f>
        <v>94.643796761188824</v>
      </c>
    </row>
    <row r="33" spans="4:42" x14ac:dyDescent="0.4">
      <c r="D33" s="31">
        <v>27</v>
      </c>
      <c r="E33" s="32">
        <f>'11'!AP33</f>
        <v>90.574615914567985</v>
      </c>
      <c r="F33" s="33">
        <f>E33*'Enter Information'!D244</f>
        <v>44.249767803226639</v>
      </c>
      <c r="G33" s="33">
        <f>E33*'Enter Information'!E244</f>
        <v>46.324848111341346</v>
      </c>
      <c r="H33" s="34">
        <f t="shared" si="6"/>
        <v>46.147483345699065</v>
      </c>
      <c r="I33" s="34">
        <f t="shared" si="1"/>
        <v>47.357377287079451</v>
      </c>
      <c r="J33" s="35">
        <f>G33*'Enter Information'!$C$358/1000*'Enter Information'!$D$217</f>
        <v>3.7110254829108849</v>
      </c>
      <c r="K33" s="35">
        <f>G33*'Enter Information'!$C$358/1000*'Enter Information'!$E$217</f>
        <v>3.5212212058895815</v>
      </c>
      <c r="L33" s="35">
        <f>(F33+H33)/2*'Enter Information'!C453</f>
        <v>2.7119175344677709E-2</v>
      </c>
      <c r="M33" s="35">
        <f>(G33+I33)/2*'Enter Information'!D453</f>
        <v>1.1241867047810496E-2</v>
      </c>
      <c r="N33" s="36">
        <f>'Enter Information'!O$599/5</f>
        <v>123</v>
      </c>
      <c r="O33" s="36">
        <f>'Enter Information'!P$599/5</f>
        <v>516.79999999999995</v>
      </c>
      <c r="P33" s="36">
        <f>'Enter Information'!Q$599/5</f>
        <v>1793.2</v>
      </c>
      <c r="Q33" s="37">
        <f t="shared" si="0"/>
        <v>0</v>
      </c>
      <c r="R33" s="287">
        <f>(H33-L33+Q33*'Enter Information'!D244)*'Enter Information'!C$779</f>
        <v>45.719734248113141</v>
      </c>
      <c r="S33" s="287">
        <f>(I33-M33+Q33*'Enter Information'!E244)*'Enter Information'!C$779</f>
        <v>46.934857692872164</v>
      </c>
      <c r="T33" s="38">
        <f t="shared" si="2"/>
        <v>92.654591940985313</v>
      </c>
      <c r="AK33" s="87">
        <v>28</v>
      </c>
      <c r="AL33" s="40">
        <f t="shared" si="4"/>
        <v>92.654591940985313</v>
      </c>
      <c r="AM33" s="86">
        <f>T33*'Enter Information'!E$739*((Y$26/AJ$25)/('1'!Z$26/'1'!AK$25))+T33*(1-'Enter Information'!E$739)</f>
        <v>93.014739160015225</v>
      </c>
      <c r="AN33" s="40">
        <f t="shared" si="5"/>
        <v>92.654591940985313</v>
      </c>
      <c r="AO33" s="86">
        <f>T33*'Enter Information'!E$739*Y$26/AJ$25+T33*(1-'Enter Information'!E$739)</f>
        <v>120.02434635975999</v>
      </c>
      <c r="AP33" s="86">
        <f>INDEX($AL$6:$AO$106,'1'!AL33,'Enter Information'!$B$86)</f>
        <v>93.014739160015225</v>
      </c>
    </row>
    <row r="34" spans="4:42" x14ac:dyDescent="0.4">
      <c r="D34" s="31">
        <v>28</v>
      </c>
      <c r="E34" s="32">
        <f>'11'!AP34</f>
        <v>87.712474002481898</v>
      </c>
      <c r="F34" s="33">
        <f>E34*'Enter Information'!D245</f>
        <v>43.003357103731368</v>
      </c>
      <c r="G34" s="33">
        <f>E34*'Enter Information'!E245</f>
        <v>44.709116898750537</v>
      </c>
      <c r="H34" s="34">
        <f t="shared" si="6"/>
        <v>44.249767803226639</v>
      </c>
      <c r="I34" s="34">
        <f t="shared" si="1"/>
        <v>46.324848111341346</v>
      </c>
      <c r="J34" s="35">
        <f>G34*'Enter Information'!$C$358/1000*'Enter Information'!$D$217</f>
        <v>3.5815912818737305</v>
      </c>
      <c r="K34" s="35">
        <f>G34*'Enter Information'!$C$358/1000*'Enter Information'!$E$217</f>
        <v>3.3984070523467973</v>
      </c>
      <c r="L34" s="35">
        <f>(F34+H34)/2*'Enter Information'!C454</f>
        <v>2.704846872115698E-2</v>
      </c>
      <c r="M34" s="35">
        <f>(G34+I34)/2*'Enter Information'!D454</f>
        <v>1.1379245626261487E-2</v>
      </c>
      <c r="N34" s="36">
        <f>'Enter Information'!O$599/5</f>
        <v>123</v>
      </c>
      <c r="O34" s="36">
        <f>'Enter Information'!P$599/5</f>
        <v>516.79999999999995</v>
      </c>
      <c r="P34" s="36">
        <f>'Enter Information'!Q$599/5</f>
        <v>1793.2</v>
      </c>
      <c r="Q34" s="37">
        <f t="shared" si="0"/>
        <v>0</v>
      </c>
      <c r="R34" s="287">
        <f>(H34-L34+Q34*'Enter Information'!D245)*'Enter Information'!C$779</f>
        <v>43.838573525447288</v>
      </c>
      <c r="S34" s="287">
        <f>(I34-M34+Q34*'Enter Information'!E245)*'Enter Information'!C$779</f>
        <v>45.911161517016389</v>
      </c>
      <c r="T34" s="38">
        <f t="shared" si="2"/>
        <v>89.749735042463669</v>
      </c>
      <c r="AK34" s="87">
        <v>29</v>
      </c>
      <c r="AL34" s="40">
        <f t="shared" si="4"/>
        <v>89.749735042463669</v>
      </c>
      <c r="AM34" s="86">
        <f>T34*'Enter Information'!E$739*((Y$26/AJ$25)/('1'!Z$26/'1'!AK$25))+T34*(1-'Enter Information'!E$739)</f>
        <v>90.09859111971889</v>
      </c>
      <c r="AN34" s="40">
        <f t="shared" si="5"/>
        <v>89.749735042463669</v>
      </c>
      <c r="AO34" s="86">
        <f>T34*'Enter Information'!E$739*Y$26/AJ$25+T34*(1-'Enter Information'!E$739)</f>
        <v>116.26140765148995</v>
      </c>
      <c r="AP34" s="86">
        <f>INDEX($AL$6:$AO$106,'1'!AL34,'Enter Information'!$B$86)</f>
        <v>90.09859111971889</v>
      </c>
    </row>
    <row r="35" spans="4:42" x14ac:dyDescent="0.4">
      <c r="D35" s="31">
        <v>29</v>
      </c>
      <c r="E35" s="32">
        <f>'11'!AP35</f>
        <v>79.17952422538697</v>
      </c>
      <c r="F35" s="33">
        <f>E35*'Enter Information'!D246</f>
        <v>38.916205570048319</v>
      </c>
      <c r="G35" s="33">
        <f>E35*'Enter Information'!E246</f>
        <v>40.263318655338658</v>
      </c>
      <c r="H35" s="34">
        <f t="shared" si="6"/>
        <v>43.003357103731368</v>
      </c>
      <c r="I35" s="34">
        <f t="shared" si="1"/>
        <v>44.709116898750537</v>
      </c>
      <c r="J35" s="35">
        <f>G35*'Enter Information'!$C$358/1000*'Enter Information'!$D$217</f>
        <v>3.2254439603859617</v>
      </c>
      <c r="K35" s="35">
        <f>G35*'Enter Information'!$C$358/1000*'Enter Information'!$E$217</f>
        <v>3.0604752578553662</v>
      </c>
      <c r="L35" s="35">
        <f>(F35+H35)/2*'Enter Information'!C455</f>
        <v>2.7033455682347298E-2</v>
      </c>
      <c r="M35" s="35">
        <f>(G35+I35)/2*'Enter Information'!D455</f>
        <v>1.1471278799802042E-2</v>
      </c>
      <c r="N35" s="36">
        <f>'Enter Information'!O$599/5</f>
        <v>123</v>
      </c>
      <c r="O35" s="36">
        <f>'Enter Information'!P$599/5</f>
        <v>516.79999999999995</v>
      </c>
      <c r="P35" s="36">
        <f>'Enter Information'!Q$599/5</f>
        <v>1793.2</v>
      </c>
      <c r="Q35" s="37">
        <f t="shared" si="0"/>
        <v>0</v>
      </c>
      <c r="R35" s="287">
        <f>(H35-L35+Q35*'Enter Information'!D246)*'Enter Information'!C$779</f>
        <v>42.603004800484506</v>
      </c>
      <c r="S35" s="287">
        <f>(I35-M35+Q35*'Enter Information'!E246)*'Enter Information'!C$779</f>
        <v>44.309374308324834</v>
      </c>
      <c r="T35" s="38">
        <f t="shared" si="2"/>
        <v>86.912379108809347</v>
      </c>
      <c r="AK35" s="87">
        <v>30</v>
      </c>
      <c r="AL35" s="40">
        <f t="shared" si="4"/>
        <v>86.912379108809347</v>
      </c>
      <c r="AM35" s="86">
        <f>T35*'Enter Information'!E$739*((Y$26/AJ$25)/('1'!Z$26/'1'!AK$25))+T35*(1-'Enter Information'!E$739)</f>
        <v>87.250206419680765</v>
      </c>
      <c r="AN35" s="40">
        <f t="shared" si="5"/>
        <v>86.912379108809347</v>
      </c>
      <c r="AO35" s="86">
        <f>T35*'Enter Information'!E$739*Y$26/AJ$25+T35*(1-'Enter Information'!E$739)</f>
        <v>112.58590939292812</v>
      </c>
      <c r="AP35" s="86">
        <f>INDEX($AL$6:$AO$106,'1'!AL35,'Enter Information'!$B$86)</f>
        <v>87.250206419680765</v>
      </c>
    </row>
    <row r="36" spans="4:42" x14ac:dyDescent="0.4">
      <c r="D36" s="31">
        <v>30</v>
      </c>
      <c r="E36" s="32">
        <f>'11'!AP36</f>
        <v>72.315957219120705</v>
      </c>
      <c r="F36" s="33">
        <f>E36*'Enter Information'!D247</f>
        <v>35.209563539920445</v>
      </c>
      <c r="G36" s="33">
        <f>E36*'Enter Information'!E247</f>
        <v>37.106393679200259</v>
      </c>
      <c r="H36" s="34">
        <f t="shared" si="6"/>
        <v>38.916205570048319</v>
      </c>
      <c r="I36" s="34">
        <f t="shared" si="1"/>
        <v>40.263318655338658</v>
      </c>
      <c r="J36" s="35">
        <f>G36*'Enter Information'!$C$359/1000*'Enter Information'!$D$217</f>
        <v>3.2308030970532196</v>
      </c>
      <c r="K36" s="35">
        <f>G36*'Enter Information'!$C$359/1000*'Enter Information'!$E$217</f>
        <v>3.0655602958765025</v>
      </c>
      <c r="L36" s="35">
        <f>(F36+H36)/2*'Enter Information'!C456</f>
        <v>2.557339034293922E-2</v>
      </c>
      <c r="M36" s="35">
        <f>(G36+I36)/2*'Enter Information'!D456</f>
        <v>1.1605456850180837E-2</v>
      </c>
      <c r="N36" s="36">
        <f>'Enter Information'!O$600/5</f>
        <v>117</v>
      </c>
      <c r="O36" s="36">
        <f>'Enter Information'!P$600/5</f>
        <v>573</v>
      </c>
      <c r="P36" s="36">
        <f>'Enter Information'!Q$600/5</f>
        <v>1815.2</v>
      </c>
      <c r="Q36" s="37">
        <f t="shared" si="0"/>
        <v>0</v>
      </c>
      <c r="R36" s="287">
        <f>(H36-L36+Q36*'Enter Information'!D247)*'Enter Information'!C$780</f>
        <v>39.356458628966486</v>
      </c>
      <c r="S36" s="287">
        <f>(I36-M36+Q36*'Enter Information'!E247)*'Enter Information'!C$780</f>
        <v>40.733842482200991</v>
      </c>
      <c r="T36" s="38">
        <f t="shared" si="2"/>
        <v>80.090301111167477</v>
      </c>
      <c r="AK36" s="87">
        <v>31</v>
      </c>
      <c r="AL36" s="40">
        <f t="shared" si="4"/>
        <v>80.090301111167477</v>
      </c>
      <c r="AM36" s="86">
        <f>T36*'Enter Information'!E$740*((Y$26/AJ$25)/('1'!Z$26/'1'!AK$25))+T36*(1-'Enter Information'!E$740)</f>
        <v>80.400472957146633</v>
      </c>
      <c r="AN36" s="40">
        <f t="shared" si="5"/>
        <v>80.090301111167477</v>
      </c>
      <c r="AO36" s="86">
        <f>T36*'Enter Information'!E$740*Y$26/AJ$25+T36*(1-'Enter Information'!E$740)</f>
        <v>103.66212619684768</v>
      </c>
      <c r="AP36" s="86">
        <f>INDEX($AL$6:$AO$106,'1'!AL36,'Enter Information'!$B$86)</f>
        <v>80.400472957146633</v>
      </c>
    </row>
    <row r="37" spans="4:42" x14ac:dyDescent="0.4">
      <c r="D37" s="31">
        <v>31</v>
      </c>
      <c r="E37" s="32">
        <f>'11'!AP37</f>
        <v>56.950968864271537</v>
      </c>
      <c r="F37" s="33">
        <f>E37*'Enter Information'!D248</f>
        <v>27.761079387615919</v>
      </c>
      <c r="G37" s="33">
        <f>E37*'Enter Information'!E248</f>
        <v>29.189889476655623</v>
      </c>
      <c r="H37" s="34">
        <f t="shared" si="6"/>
        <v>35.209563539920445</v>
      </c>
      <c r="I37" s="34">
        <f t="shared" si="1"/>
        <v>37.106393679200259</v>
      </c>
      <c r="J37" s="35">
        <f>G37*'Enter Information'!$C$359/1000*'Enter Information'!$D$217</f>
        <v>2.5415238715769681</v>
      </c>
      <c r="K37" s="35">
        <f>G37*'Enter Information'!$C$359/1000*'Enter Information'!$E$217</f>
        <v>2.4115349768096199</v>
      </c>
      <c r="L37" s="35">
        <f>(F37+H37)/2*'Enter Information'!C457</f>
        <v>2.3299137883188454E-2</v>
      </c>
      <c r="M37" s="35">
        <f>(G37+I37)/2*'Enter Information'!D457</f>
        <v>1.0938886720716221E-2</v>
      </c>
      <c r="N37" s="36">
        <f>'Enter Information'!O$600/5</f>
        <v>117</v>
      </c>
      <c r="O37" s="36">
        <f>'Enter Information'!P$600/5</f>
        <v>573</v>
      </c>
      <c r="P37" s="36">
        <f>'Enter Information'!Q$600/5</f>
        <v>1815.2</v>
      </c>
      <c r="Q37" s="37">
        <f t="shared" si="0"/>
        <v>0</v>
      </c>
      <c r="R37" s="287">
        <f>(H37-L37+Q37*'Enter Information'!D248)*'Enter Information'!C$780</f>
        <v>35.607720462032006</v>
      </c>
      <c r="S37" s="287">
        <f>(I37-M37+Q37*'Enter Information'!E248)*'Enter Information'!C$780</f>
        <v>37.539778862858739</v>
      </c>
      <c r="T37" s="38">
        <f t="shared" si="2"/>
        <v>73.147499324890745</v>
      </c>
      <c r="AK37" s="87">
        <v>32</v>
      </c>
      <c r="AL37" s="40">
        <f t="shared" si="4"/>
        <v>73.147499324890745</v>
      </c>
      <c r="AM37" s="86">
        <f>T37*'Enter Information'!E$740*((Y$26/AJ$25)/('1'!Z$26/'1'!AK$25))+T37*(1-'Enter Information'!E$740)</f>
        <v>73.430783250404616</v>
      </c>
      <c r="AN37" s="40">
        <f t="shared" si="5"/>
        <v>73.147499324890745</v>
      </c>
      <c r="AO37" s="86">
        <f>T37*'Enter Information'!E$740*Y$26/AJ$25+T37*(1-'Enter Information'!E$740)</f>
        <v>94.675949531963539</v>
      </c>
      <c r="AP37" s="86">
        <f>INDEX($AL$6:$AO$106,'1'!AL37,'Enter Information'!$B$86)</f>
        <v>73.430783250404616</v>
      </c>
    </row>
    <row r="38" spans="4:42" x14ac:dyDescent="0.4">
      <c r="D38" s="31">
        <v>32</v>
      </c>
      <c r="E38" s="32">
        <f>'11'!AP38</f>
        <v>50.454480617633031</v>
      </c>
      <c r="F38" s="33">
        <f>E38*'Enter Information'!D249</f>
        <v>24.685006936118057</v>
      </c>
      <c r="G38" s="33">
        <f>E38*'Enter Information'!E249</f>
        <v>25.76947368151497</v>
      </c>
      <c r="H38" s="34">
        <f t="shared" si="6"/>
        <v>27.761079387615919</v>
      </c>
      <c r="I38" s="34">
        <f t="shared" si="1"/>
        <v>29.189889476655623</v>
      </c>
      <c r="J38" s="35">
        <f>G38*'Enter Information'!$C$359/1000*'Enter Information'!$D$217</f>
        <v>2.2437129325865652</v>
      </c>
      <c r="K38" s="35">
        <f>G38*'Enter Information'!$C$359/1000*'Enter Information'!$E$217</f>
        <v>2.128955889560578</v>
      </c>
      <c r="L38" s="35">
        <f>(F38+H38)/2*'Enter Information'!C458</f>
        <v>2.0716204097874922E-2</v>
      </c>
      <c r="M38" s="35">
        <f>(G38+I38)/2*'Enter Information'!D458</f>
        <v>9.8926853684707071E-3</v>
      </c>
      <c r="N38" s="36">
        <f>'Enter Information'!O$600/5</f>
        <v>117</v>
      </c>
      <c r="O38" s="36">
        <f>'Enter Information'!P$600/5</f>
        <v>573</v>
      </c>
      <c r="P38" s="36">
        <f>'Enter Information'!Q$600/5</f>
        <v>1815.2</v>
      </c>
      <c r="Q38" s="37">
        <f t="shared" ref="Q38:Q69" si="10">N$3/N$5*N38+O$3/O$5*O38+P$3/P$5*P38</f>
        <v>0</v>
      </c>
      <c r="R38" s="287">
        <f>(H38-L38+Q38*'Enter Information'!D249)*'Enter Information'!C$780</f>
        <v>28.072633299963595</v>
      </c>
      <c r="S38" s="287">
        <f>(I38-M38+Q38*'Enter Information'!E249)*'Enter Information'!C$780</f>
        <v>29.529510633899079</v>
      </c>
      <c r="T38" s="38">
        <f t="shared" si="2"/>
        <v>57.602143933862678</v>
      </c>
      <c r="AK38" s="87">
        <v>33</v>
      </c>
      <c r="AL38" s="40">
        <f t="shared" si="4"/>
        <v>57.602143933862678</v>
      </c>
      <c r="AM38" s="86">
        <f>T38*'Enter Information'!E$740*((Y$26/AJ$25)/('1'!Z$26/'1'!AK$25))+T38*(1-'Enter Information'!E$740)</f>
        <v>57.825224170401228</v>
      </c>
      <c r="AN38" s="40">
        <f t="shared" si="5"/>
        <v>57.602143933862678</v>
      </c>
      <c r="AO38" s="86">
        <f>T38*'Enter Information'!E$740*Y$26/AJ$25+T38*(1-'Enter Information'!E$740)</f>
        <v>74.555353530172482</v>
      </c>
      <c r="AP38" s="86">
        <f>INDEX($AL$6:$AO$106,'1'!AL38,'Enter Information'!$B$86)</f>
        <v>57.825224170401228</v>
      </c>
    </row>
    <row r="39" spans="4:42" x14ac:dyDescent="0.4">
      <c r="D39" s="31">
        <v>33</v>
      </c>
      <c r="E39" s="32">
        <f>'11'!AP39</f>
        <v>43.876023867473556</v>
      </c>
      <c r="F39" s="33">
        <f>E39*'Enter Information'!D250</f>
        <v>21.596301380717549</v>
      </c>
      <c r="G39" s="33">
        <f>E39*'Enter Information'!E250</f>
        <v>22.279722486756008</v>
      </c>
      <c r="H39" s="34">
        <f t="shared" si="6"/>
        <v>24.685006936118057</v>
      </c>
      <c r="I39" s="34">
        <f t="shared" si="1"/>
        <v>25.76947368151497</v>
      </c>
      <c r="J39" s="35">
        <f>G39*'Enter Information'!$C$359/1000*'Enter Information'!$D$217</f>
        <v>1.9398650549014755</v>
      </c>
      <c r="K39" s="35">
        <f>G39*'Enter Information'!$C$359/1000*'Enter Information'!$E$217</f>
        <v>1.8406486291560888</v>
      </c>
      <c r="L39" s="35">
        <f>(F39+H39)/2*'Enter Information'!C459</f>
        <v>1.9438149493070954E-2</v>
      </c>
      <c r="M39" s="35">
        <f>(G39+I39)/2*'Enter Information'!D459</f>
        <v>9.3695932528128408E-3</v>
      </c>
      <c r="N39" s="36">
        <f>'Enter Information'!O$600/5</f>
        <v>117</v>
      </c>
      <c r="O39" s="36">
        <f>'Enter Information'!P$600/5</f>
        <v>573</v>
      </c>
      <c r="P39" s="36">
        <f>'Enter Information'!Q$600/5</f>
        <v>1815.2</v>
      </c>
      <c r="Q39" s="37">
        <f t="shared" si="10"/>
        <v>0</v>
      </c>
      <c r="R39" s="287">
        <f>(H39-L39+Q39*'Enter Information'!D250)*'Enter Information'!C$780</f>
        <v>24.961009454027536</v>
      </c>
      <c r="S39" s="287">
        <f>(I39-M39+Q39*'Enter Information'!E250)*'Enter Information'!C$780</f>
        <v>26.068654943506257</v>
      </c>
      <c r="T39" s="38">
        <f t="shared" si="2"/>
        <v>51.029664397533793</v>
      </c>
      <c r="AK39" s="87">
        <v>34</v>
      </c>
      <c r="AL39" s="40">
        <f t="shared" si="4"/>
        <v>51.029664397533793</v>
      </c>
      <c r="AM39" s="86">
        <f>T39*'Enter Information'!E$740*((Y$26/AJ$25)/('1'!Z$26/'1'!AK$25))+T39*(1-'Enter Information'!E$740)</f>
        <v>51.227290888960141</v>
      </c>
      <c r="AN39" s="40">
        <f t="shared" si="5"/>
        <v>51.029664397533793</v>
      </c>
      <c r="AO39" s="86">
        <f>T39*'Enter Information'!E$740*Y$26/AJ$25+T39*(1-'Enter Information'!E$740)</f>
        <v>66.048490730700195</v>
      </c>
      <c r="AP39" s="86">
        <f>INDEX($AL$6:$AO$106,'1'!AL39,'Enter Information'!$B$86)</f>
        <v>51.227290888960141</v>
      </c>
    </row>
    <row r="40" spans="4:42" x14ac:dyDescent="0.4">
      <c r="D40" s="31">
        <v>34</v>
      </c>
      <c r="E40" s="32">
        <f>'11'!AP40</f>
        <v>44.272330719281491</v>
      </c>
      <c r="F40" s="33">
        <f>E40*'Enter Information'!D251</f>
        <v>21.785842775387767</v>
      </c>
      <c r="G40" s="33">
        <f>E40*'Enter Information'!E251</f>
        <v>22.486487943893721</v>
      </c>
      <c r="H40" s="34">
        <f t="shared" si="6"/>
        <v>21.596301380717549</v>
      </c>
      <c r="I40" s="34">
        <f t="shared" si="1"/>
        <v>22.279722486756008</v>
      </c>
      <c r="J40" s="35">
        <f>G40*'Enter Information'!$C$359/1000*'Enter Information'!$D$217</f>
        <v>1.9578678412961716</v>
      </c>
      <c r="K40" s="35">
        <f>G40*'Enter Information'!$C$359/1000*'Enter Information'!$E$217</f>
        <v>1.8577306442244361</v>
      </c>
      <c r="L40" s="35">
        <f>(F40+H40)/2*'Enter Information'!C460</f>
        <v>1.9521964870247391E-2</v>
      </c>
      <c r="M40" s="35">
        <f>(G40+I40)/2*'Enter Information'!D460</f>
        <v>9.624735242589692E-3</v>
      </c>
      <c r="N40" s="36">
        <f>'Enter Information'!O$600/5</f>
        <v>117</v>
      </c>
      <c r="O40" s="36">
        <f>'Enter Information'!P$600/5</f>
        <v>573</v>
      </c>
      <c r="P40" s="36">
        <f>'Enter Information'!Q$600/5</f>
        <v>1815.2</v>
      </c>
      <c r="Q40" s="37">
        <f t="shared" si="10"/>
        <v>0</v>
      </c>
      <c r="R40" s="287">
        <f>(H40-L40+Q40*'Enter Information'!D251)*'Enter Information'!C$780</f>
        <v>21.835223004404327</v>
      </c>
      <c r="S40" s="287">
        <f>(I40-M40+Q40*'Enter Information'!E251)*'Enter Information'!C$780</f>
        <v>22.536845808278073</v>
      </c>
      <c r="T40" s="38">
        <f t="shared" si="2"/>
        <v>44.3720688126824</v>
      </c>
      <c r="AK40" s="87">
        <v>35</v>
      </c>
      <c r="AL40" s="40">
        <f t="shared" si="4"/>
        <v>44.3720688126824</v>
      </c>
      <c r="AM40" s="86">
        <f>T40*'Enter Information'!E$740*((Y$26/AJ$25)/('1'!Z$26/'1'!AK$25))+T40*(1-'Enter Information'!E$740)</f>
        <v>44.543911923553466</v>
      </c>
      <c r="AN40" s="40">
        <f t="shared" si="5"/>
        <v>44.3720688126824</v>
      </c>
      <c r="AO40" s="86">
        <f>T40*'Enter Information'!E$740*Y$26/AJ$25+T40*(1-'Enter Information'!E$740)</f>
        <v>57.431460901751151</v>
      </c>
      <c r="AP40" s="86">
        <f>INDEX($AL$6:$AO$106,'1'!AL40,'Enter Information'!$B$86)</f>
        <v>44.543911923553466</v>
      </c>
    </row>
    <row r="41" spans="4:42" x14ac:dyDescent="0.4">
      <c r="D41" s="31">
        <v>35</v>
      </c>
      <c r="E41" s="32">
        <f>'11'!AP41</f>
        <v>44.725907816461969</v>
      </c>
      <c r="F41" s="33">
        <f>E41*'Enter Information'!D252</f>
        <v>22.139145840169526</v>
      </c>
      <c r="G41" s="33">
        <f>E41*'Enter Information'!E252</f>
        <v>22.586761976292447</v>
      </c>
      <c r="H41" s="34">
        <f t="shared" si="6"/>
        <v>21.785842775387767</v>
      </c>
      <c r="I41" s="34">
        <f t="shared" si="1"/>
        <v>22.486487943893721</v>
      </c>
      <c r="J41" s="35">
        <f>G41*'Enter Information'!$C$360/1000*'Enter Information'!$D$217</f>
        <v>0.7302457676499956</v>
      </c>
      <c r="K41" s="35">
        <f>G41*'Enter Information'!$C$360/1000*'Enter Information'!$E$217</f>
        <v>0.69289658462364923</v>
      </c>
      <c r="L41" s="35">
        <f>(F41+H41)/2*'Enter Information'!C461</f>
        <v>2.1083994535467502E-2</v>
      </c>
      <c r="M41" s="35">
        <f>(G41+I41)/2*'Enter Information'!D461</f>
        <v>1.0592213731243749E-2</v>
      </c>
      <c r="N41" s="36">
        <f>'Enter Information'!O$601/5</f>
        <v>95.4</v>
      </c>
      <c r="O41" s="36">
        <f>'Enter Information'!P$601/5</f>
        <v>390.4</v>
      </c>
      <c r="P41" s="36">
        <f>'Enter Information'!Q$601/5</f>
        <v>1547.6</v>
      </c>
      <c r="Q41" s="37">
        <f t="shared" si="10"/>
        <v>0</v>
      </c>
      <c r="R41" s="287">
        <f>(H41-L41+Q41*'Enter Information'!D252)*'Enter Information'!C$781</f>
        <v>22.05914656459084</v>
      </c>
      <c r="S41" s="287">
        <f>(I41-M41+Q41*'Enter Information'!E252)*'Enter Information'!C$781</f>
        <v>22.779902275705361</v>
      </c>
      <c r="T41" s="38">
        <f t="shared" si="2"/>
        <v>44.839048840296201</v>
      </c>
      <c r="AB41" s="69"/>
      <c r="AK41" s="87">
        <v>36</v>
      </c>
      <c r="AL41" s="40">
        <f t="shared" si="4"/>
        <v>44.839048840296201</v>
      </c>
      <c r="AM41" s="86">
        <f>T41*'Enter Information'!E$741*((Y$26/AJ$25)/('1'!Z$26/'1'!AK$25))+T41*(1-'Enter Information'!E$741)</f>
        <v>45.012191514441163</v>
      </c>
      <c r="AN41" s="40">
        <f t="shared" si="5"/>
        <v>44.839048840296201</v>
      </c>
      <c r="AO41" s="86">
        <f>T41*'Enter Information'!E$741*Y$26/AJ$25+T41*(1-'Enter Information'!E$741)</f>
        <v>57.997202562882578</v>
      </c>
      <c r="AP41" s="86">
        <f>INDEX($AL$6:$AO$106,'1'!AL41,'Enter Information'!$B$86)</f>
        <v>45.012191514441163</v>
      </c>
    </row>
    <row r="42" spans="4:42" x14ac:dyDescent="0.4">
      <c r="D42" s="31">
        <v>36</v>
      </c>
      <c r="E42" s="32">
        <f>'11'!AP42</f>
        <v>49.253563110514172</v>
      </c>
      <c r="F42" s="33">
        <f>E42*'Enter Information'!D253</f>
        <v>24.290427912104636</v>
      </c>
      <c r="G42" s="33">
        <f>E42*'Enter Information'!E253</f>
        <v>24.963135198409532</v>
      </c>
      <c r="H42" s="34">
        <f t="shared" si="6"/>
        <v>22.139145840169526</v>
      </c>
      <c r="I42" s="34">
        <f t="shared" si="1"/>
        <v>22.586761976292447</v>
      </c>
      <c r="J42" s="35">
        <f>G42*'Enter Information'!$C$360/1000*'Enter Information'!$D$217</f>
        <v>0.80707557130353513</v>
      </c>
      <c r="K42" s="35">
        <f>G42*'Enter Information'!$C$360/1000*'Enter Information'!$E$217</f>
        <v>0.76579684766818445</v>
      </c>
      <c r="L42" s="35">
        <f>(F42+H42)/2*'Enter Information'!C462</f>
        <v>2.3679082613659825E-2</v>
      </c>
      <c r="M42" s="35">
        <f>(G42+I42)/2*'Enter Information'!D462</f>
        <v>1.1887474293675496E-2</v>
      </c>
      <c r="N42" s="36">
        <f>'Enter Information'!O$601/5</f>
        <v>95.4</v>
      </c>
      <c r="O42" s="36">
        <f>'Enter Information'!P$601/5</f>
        <v>390.4</v>
      </c>
      <c r="P42" s="36">
        <f>'Enter Information'!Q$601/5</f>
        <v>1547.6</v>
      </c>
      <c r="Q42" s="37">
        <f t="shared" si="10"/>
        <v>0</v>
      </c>
      <c r="R42" s="287">
        <f>(H42-L42+Q42*'Enter Information'!D253)*'Enter Information'!C$781</f>
        <v>22.41459817962464</v>
      </c>
      <c r="S42" s="287">
        <f>(I42-M42+Q42*'Enter Information'!E253)*'Enter Information'!C$781</f>
        <v>22.880219823751922</v>
      </c>
      <c r="T42" s="38">
        <f t="shared" si="2"/>
        <v>45.294818003376562</v>
      </c>
      <c r="AK42" s="87">
        <v>37</v>
      </c>
      <c r="AL42" s="40">
        <f t="shared" si="4"/>
        <v>45.294818003376562</v>
      </c>
      <c r="AM42" s="86">
        <f>T42*'Enter Information'!E$741*((Y$26/AJ$25)/('1'!Z$26/'1'!AK$25))+T42*(1-'Enter Information'!E$741)</f>
        <v>45.469720596470069</v>
      </c>
      <c r="AN42" s="40">
        <f t="shared" si="5"/>
        <v>45.294818003376562</v>
      </c>
      <c r="AO42" s="86">
        <f>T42*'Enter Information'!E$741*Y$26/AJ$25+T42*(1-'Enter Information'!E$741)</f>
        <v>58.586718557462106</v>
      </c>
      <c r="AP42" s="86">
        <f>INDEX($AL$6:$AO$106,'1'!AL42,'Enter Information'!$B$86)</f>
        <v>45.469720596470069</v>
      </c>
    </row>
    <row r="43" spans="4:42" x14ac:dyDescent="0.4">
      <c r="D43" s="31">
        <v>37</v>
      </c>
      <c r="E43" s="32">
        <f>'11'!AP43</f>
        <v>50.551404248131703</v>
      </c>
      <c r="F43" s="33">
        <f>E43*'Enter Information'!D254</f>
        <v>24.929476891495543</v>
      </c>
      <c r="G43" s="33">
        <f>E43*'Enter Information'!E254</f>
        <v>25.62192735663616</v>
      </c>
      <c r="H43" s="34">
        <f t="shared" si="6"/>
        <v>24.290427912104636</v>
      </c>
      <c r="I43" s="34">
        <f t="shared" si="1"/>
        <v>24.963135198409532</v>
      </c>
      <c r="J43" s="35">
        <f>G43*'Enter Information'!$C$360/1000*'Enter Information'!$D$217</f>
        <v>0.82837478124832287</v>
      </c>
      <c r="K43" s="35">
        <f>G43*'Enter Information'!$C$360/1000*'Enter Information'!$E$217</f>
        <v>0.78600668725879053</v>
      </c>
      <c r="L43" s="35">
        <f>(F43+H43)/2*'Enter Information'!C463</f>
        <v>2.6332649069926096E-2</v>
      </c>
      <c r="M43" s="35">
        <f>(G43+I43)/2*'Enter Information'!D463</f>
        <v>1.3657966889862337E-2</v>
      </c>
      <c r="N43" s="36">
        <f>'Enter Information'!O$601/5</f>
        <v>95.4</v>
      </c>
      <c r="O43" s="36">
        <f>'Enter Information'!P$601/5</f>
        <v>390.4</v>
      </c>
      <c r="P43" s="36">
        <f>'Enter Information'!Q$601/5</f>
        <v>1547.6</v>
      </c>
      <c r="Q43" s="37">
        <f t="shared" si="10"/>
        <v>0</v>
      </c>
      <c r="R43" s="287">
        <f>(H43-L43+Q43*'Enter Information'!D254)*'Enter Information'!C$781</f>
        <v>24.592288802913949</v>
      </c>
      <c r="S43" s="287">
        <f>(I43-M43+Q43*'Enter Information'!E254)*'Enter Information'!C$781</f>
        <v>25.286941174105788</v>
      </c>
      <c r="T43" s="38">
        <f t="shared" si="2"/>
        <v>49.879229977019733</v>
      </c>
      <c r="AK43" s="87">
        <v>38</v>
      </c>
      <c r="AL43" s="40">
        <f t="shared" si="4"/>
        <v>49.879229977019733</v>
      </c>
      <c r="AM43" s="86">
        <f>T43*'Enter Information'!E$741*((Y$26/AJ$25)/('1'!Z$26/'1'!AK$25))+T43*(1-'Enter Information'!E$741)</f>
        <v>50.071834938228271</v>
      </c>
      <c r="AN43" s="40">
        <f t="shared" si="5"/>
        <v>49.879229977019733</v>
      </c>
      <c r="AO43" s="86">
        <f>T43*'Enter Information'!E$741*Y$26/AJ$25+T43*(1-'Enter Information'!E$741)</f>
        <v>64.516440011056858</v>
      </c>
      <c r="AP43" s="86">
        <f>INDEX($AL$6:$AO$106,'1'!AL43,'Enter Information'!$B$86)</f>
        <v>50.071834938228271</v>
      </c>
    </row>
    <row r="44" spans="4:42" x14ac:dyDescent="0.4">
      <c r="D44" s="31">
        <v>38</v>
      </c>
      <c r="E44" s="32">
        <f>'11'!AP44</f>
        <v>51.873901641161538</v>
      </c>
      <c r="F44" s="33">
        <f>E44*'Enter Information'!D255</f>
        <v>25.710879883195886</v>
      </c>
      <c r="G44" s="33">
        <f>E44*'Enter Information'!E255</f>
        <v>26.163021757965652</v>
      </c>
      <c r="H44" s="34">
        <f t="shared" si="6"/>
        <v>24.929476891495543</v>
      </c>
      <c r="I44" s="34">
        <f t="shared" si="1"/>
        <v>25.62192735663616</v>
      </c>
      <c r="J44" s="35">
        <f>G44*'Enter Information'!$C$360/1000*'Enter Information'!$D$217</f>
        <v>0.84586874062526718</v>
      </c>
      <c r="K44" s="35">
        <f>G44*'Enter Information'!$C$360/1000*'Enter Information'!$E$217</f>
        <v>0.80260589979902597</v>
      </c>
      <c r="L44" s="35">
        <f>(F44+H44)/2*'Enter Information'!C464</f>
        <v>2.8358599793827197E-2</v>
      </c>
      <c r="M44" s="35">
        <f>(G44+I44)/2*'Enter Information'!D464</f>
        <v>1.5276559988807536E-2</v>
      </c>
      <c r="N44" s="36">
        <f>'Enter Information'!O$601/5</f>
        <v>95.4</v>
      </c>
      <c r="O44" s="36">
        <f>'Enter Information'!P$601/5</f>
        <v>390.4</v>
      </c>
      <c r="P44" s="36">
        <f>'Enter Information'!Q$601/5</f>
        <v>1547.6</v>
      </c>
      <c r="Q44" s="37">
        <f t="shared" si="10"/>
        <v>0</v>
      </c>
      <c r="R44" s="287">
        <f>(H44-L44+Q44*'Enter Information'!D255)*'Enter Information'!C$781</f>
        <v>25.237928136474931</v>
      </c>
      <c r="S44" s="287">
        <f>(I44-M44+Q44*'Enter Information'!E255)*'Enter Information'!C$781</f>
        <v>25.953003598113895</v>
      </c>
      <c r="T44" s="38">
        <f t="shared" si="2"/>
        <v>51.19093173458883</v>
      </c>
      <c r="AK44" s="87">
        <v>39</v>
      </c>
      <c r="AL44" s="40">
        <f t="shared" si="4"/>
        <v>51.19093173458883</v>
      </c>
      <c r="AM44" s="86">
        <f>T44*'Enter Information'!E$741*((Y$26/AJ$25)/('1'!Z$26/'1'!AK$25))+T44*(1-'Enter Information'!E$741)</f>
        <v>51.388601735218586</v>
      </c>
      <c r="AN44" s="40">
        <f t="shared" si="5"/>
        <v>51.19093173458883</v>
      </c>
      <c r="AO44" s="86">
        <f>T44*'Enter Information'!E$741*Y$26/AJ$25+T44*(1-'Enter Information'!E$741)</f>
        <v>66.213064593946243</v>
      </c>
      <c r="AP44" s="86">
        <f>INDEX($AL$6:$AO$106,'1'!AL44,'Enter Information'!$B$86)</f>
        <v>51.388601735218586</v>
      </c>
    </row>
    <row r="45" spans="4:42" x14ac:dyDescent="0.4">
      <c r="D45" s="31">
        <v>39</v>
      </c>
      <c r="E45" s="32">
        <f>'11'!AP45</f>
        <v>55.120976392636855</v>
      </c>
      <c r="F45" s="33">
        <f>E45*'Enter Information'!D256</f>
        <v>27.177550549892217</v>
      </c>
      <c r="G45" s="33">
        <f>E45*'Enter Information'!E256</f>
        <v>27.943425842744638</v>
      </c>
      <c r="H45" s="34">
        <f t="shared" si="6"/>
        <v>25.710879883195886</v>
      </c>
      <c r="I45" s="34">
        <f t="shared" si="1"/>
        <v>26.163021757965652</v>
      </c>
      <c r="J45" s="35">
        <f>G45*'Enter Information'!$C$360/1000*'Enter Information'!$D$217</f>
        <v>0.90343044641475856</v>
      </c>
      <c r="K45" s="35">
        <f>G45*'Enter Information'!$C$360/1000*'Enter Information'!$E$217</f>
        <v>0.85722355198344269</v>
      </c>
      <c r="L45" s="35">
        <f>(F45+H45)/2*'Enter Information'!C465</f>
        <v>3.1468616107687426E-2</v>
      </c>
      <c r="M45" s="35">
        <f>(G45+I45)/2*'Enter Information'!D465</f>
        <v>1.7043530994223743E-2</v>
      </c>
      <c r="N45" s="36">
        <f>'Enter Information'!O$601/5</f>
        <v>95.4</v>
      </c>
      <c r="O45" s="36">
        <f>'Enter Information'!P$601/5</f>
        <v>390.4</v>
      </c>
      <c r="P45" s="36">
        <f>'Enter Information'!Q$601/5</f>
        <v>1547.6</v>
      </c>
      <c r="Q45" s="37">
        <f t="shared" si="10"/>
        <v>0</v>
      </c>
      <c r="R45" s="287">
        <f>(H45-L45+Q45*'Enter Information'!D256)*'Enter Information'!C$781</f>
        <v>26.026748218843405</v>
      </c>
      <c r="S45" s="287">
        <f>(I45-M45+Q45*'Enter Information'!E256)*'Enter Information'!C$781</f>
        <v>26.499625913188186</v>
      </c>
      <c r="T45" s="38">
        <f t="shared" si="2"/>
        <v>52.526374132031592</v>
      </c>
      <c r="AK45" s="87">
        <v>40</v>
      </c>
      <c r="AL45" s="40">
        <f t="shared" si="4"/>
        <v>52.526374132031592</v>
      </c>
      <c r="AM45" s="86">
        <f>T45*'Enter Information'!E$741*((Y$26/AJ$25)/('1'!Z$26/'1'!AK$25))+T45*(1-'Enter Information'!E$741)</f>
        <v>52.729200844809355</v>
      </c>
      <c r="AN45" s="40">
        <f t="shared" si="5"/>
        <v>52.526374132031592</v>
      </c>
      <c r="AO45" s="86">
        <f>T45*'Enter Information'!E$741*Y$26/AJ$25+T45*(1-'Enter Information'!E$741)</f>
        <v>67.94039657887329</v>
      </c>
      <c r="AP45" s="86">
        <f>INDEX($AL$6:$AO$106,'1'!AL45,'Enter Information'!$B$86)</f>
        <v>52.729200844809355</v>
      </c>
    </row>
    <row r="46" spans="4:42" x14ac:dyDescent="0.4">
      <c r="D46" s="31">
        <v>40</v>
      </c>
      <c r="E46" s="32">
        <f>'11'!AP46</f>
        <v>57.86990805584378</v>
      </c>
      <c r="F46" s="33">
        <f>E46*'Enter Information'!D257</f>
        <v>28.474506697825355</v>
      </c>
      <c r="G46" s="33">
        <f>E46*'Enter Information'!E257</f>
        <v>29.395401358018425</v>
      </c>
      <c r="H46" s="34">
        <f t="shared" si="6"/>
        <v>27.177550549892217</v>
      </c>
      <c r="I46" s="34">
        <f t="shared" si="1"/>
        <v>27.943425842744638</v>
      </c>
      <c r="J46" s="35">
        <f>G46*'Enter Information'!$C$360/1000*'Enter Information'!$D$217</f>
        <v>0.9503738274922684</v>
      </c>
      <c r="K46" s="35">
        <f>G46*'Enter Information'!$C$360/1000*'Enter Information'!$E$217</f>
        <v>0.90176596477135629</v>
      </c>
      <c r="L46" s="35">
        <f>(F46+H46)/2*'Enter Information'!C466</f>
        <v>3.5617316638539252E-2</v>
      </c>
      <c r="M46" s="35">
        <f>(G46+I46)/2*'Enter Information'!D466</f>
        <v>1.9781895384263257E-2</v>
      </c>
      <c r="N46" s="36">
        <f>'Enter Information'!O$602/5</f>
        <v>73.400000000000006</v>
      </c>
      <c r="O46" s="36">
        <f>'Enter Information'!P$602/5</f>
        <v>282.60000000000002</v>
      </c>
      <c r="P46" s="36">
        <f>'Enter Information'!Q$602/5</f>
        <v>1483.2</v>
      </c>
      <c r="Q46" s="37">
        <f t="shared" si="10"/>
        <v>0</v>
      </c>
      <c r="R46" s="287">
        <f>(H46-L46+Q46*'Enter Information'!D257)*'Enter Information'!C$782</f>
        <v>27.221306595138739</v>
      </c>
      <c r="S46" s="287">
        <f>(I46-M46+Q46*'Enter Information'!E257)*'Enter Information'!C$782</f>
        <v>28.005303329436664</v>
      </c>
      <c r="T46" s="38">
        <f t="shared" si="2"/>
        <v>55.226609924575399</v>
      </c>
      <c r="AK46" s="87">
        <v>41</v>
      </c>
      <c r="AL46" s="40">
        <f t="shared" si="4"/>
        <v>55.226609924575399</v>
      </c>
      <c r="AM46" s="86">
        <f>T46*'Enter Information'!E$742*((Y$26/AJ$25)/('1'!Z$26/'1'!AK$25))+T46*(1-'Enter Information'!E$742)</f>
        <v>55.439589210446663</v>
      </c>
      <c r="AN46" s="40">
        <f t="shared" si="5"/>
        <v>55.226609924575399</v>
      </c>
      <c r="AO46" s="86">
        <f>T46*'Enter Information'!E$742*Y$26/AJ$25+T46*(1-'Enter Information'!E$742)</f>
        <v>71.412187495558541</v>
      </c>
      <c r="AP46" s="86">
        <f>INDEX($AL$6:$AO$106,'1'!AL46,'Enter Information'!$B$86)</f>
        <v>55.439589210446663</v>
      </c>
    </row>
    <row r="47" spans="4:42" x14ac:dyDescent="0.4">
      <c r="D47" s="31">
        <v>41</v>
      </c>
      <c r="E47" s="32">
        <f>'11'!AP47</f>
        <v>61.072295080473374</v>
      </c>
      <c r="F47" s="33">
        <f>E47*'Enter Information'!D258</f>
        <v>29.848718732414309</v>
      </c>
      <c r="G47" s="33">
        <f>E47*'Enter Information'!E258</f>
        <v>31.223576348059066</v>
      </c>
      <c r="H47" s="34">
        <f t="shared" si="6"/>
        <v>28.474506697825355</v>
      </c>
      <c r="I47" s="34">
        <f t="shared" si="1"/>
        <v>29.395401358018425</v>
      </c>
      <c r="J47" s="35">
        <f>G47*'Enter Information'!$C$360/1000*'Enter Information'!$D$217</f>
        <v>1.0094799999663049</v>
      </c>
      <c r="K47" s="35">
        <f>G47*'Enter Information'!$C$360/1000*'Enter Information'!$E$217</f>
        <v>0.9578490902774881</v>
      </c>
      <c r="L47" s="35">
        <f>(F47+H47)/2*'Enter Information'!C467</f>
        <v>3.9951409419714166E-2</v>
      </c>
      <c r="M47" s="35">
        <f>(G47+I47)/2*'Enter Information'!D467</f>
        <v>2.3035211528309448E-2</v>
      </c>
      <c r="N47" s="36">
        <f>'Enter Information'!O$602/5</f>
        <v>73.400000000000006</v>
      </c>
      <c r="O47" s="36">
        <f>'Enter Information'!P$602/5</f>
        <v>282.60000000000002</v>
      </c>
      <c r="P47" s="36">
        <f>'Enter Information'!Q$602/5</f>
        <v>1483.2</v>
      </c>
      <c r="Q47" s="37">
        <f t="shared" si="10"/>
        <v>0</v>
      </c>
      <c r="R47" s="287">
        <f>(H47-L47+Q47*'Enter Information'!D258)*'Enter Information'!C$782</f>
        <v>28.517708770051605</v>
      </c>
      <c r="S47" s="287">
        <f>(I47-M47+Q47*'Enter Information'!E258)*'Enter Information'!C$782</f>
        <v>29.458262144668666</v>
      </c>
      <c r="T47" s="38">
        <f t="shared" si="2"/>
        <v>57.975970914720271</v>
      </c>
      <c r="AK47" s="87">
        <v>42</v>
      </c>
      <c r="AL47" s="40">
        <f t="shared" si="4"/>
        <v>57.975970914720271</v>
      </c>
      <c r="AM47" s="86">
        <f>T47*'Enter Information'!E$742*((Y$26/AJ$25)/('1'!Z$26/'1'!AK$25))+T47*(1-'Enter Information'!E$742)</f>
        <v>58.199553004947681</v>
      </c>
      <c r="AN47" s="40">
        <f t="shared" si="5"/>
        <v>57.975970914720271</v>
      </c>
      <c r="AO47" s="86">
        <f>T47*'Enter Information'!E$742*Y$26/AJ$25+T47*(1-'Enter Information'!E$742)</f>
        <v>74.967319392833133</v>
      </c>
      <c r="AP47" s="86">
        <f>INDEX($AL$6:$AO$106,'1'!AL47,'Enter Information'!$B$86)</f>
        <v>58.199553004947681</v>
      </c>
    </row>
    <row r="48" spans="4:42" x14ac:dyDescent="0.4">
      <c r="D48" s="31">
        <v>42</v>
      </c>
      <c r="E48" s="32">
        <f>'11'!AP48</f>
        <v>62.64020604972724</v>
      </c>
      <c r="F48" s="33">
        <f>E48*'Enter Information'!D259</f>
        <v>30.504557996335777</v>
      </c>
      <c r="G48" s="33">
        <f>E48*'Enter Information'!E259</f>
        <v>32.135648053391463</v>
      </c>
      <c r="H48" s="34">
        <f t="shared" si="6"/>
        <v>29.848718732414309</v>
      </c>
      <c r="I48" s="34">
        <f t="shared" si="1"/>
        <v>31.223576348059066</v>
      </c>
      <c r="J48" s="35">
        <f>G48*'Enter Information'!$C$360/1000*'Enter Information'!$D$217</f>
        <v>1.0389679143168162</v>
      </c>
      <c r="K48" s="35">
        <f>G48*'Enter Information'!$C$360/1000*'Enter Information'!$E$217</f>
        <v>0.98582881442829895</v>
      </c>
      <c r="L48" s="35">
        <f>(F48+H48)/2*'Enter Information'!C468</f>
        <v>4.4661424779275066E-2</v>
      </c>
      <c r="M48" s="35">
        <f>(G48+I48)/2*'Enter Information'!D468</f>
        <v>2.629407812660197E-2</v>
      </c>
      <c r="N48" s="36">
        <f>'Enter Information'!O$602/5</f>
        <v>73.400000000000006</v>
      </c>
      <c r="O48" s="36">
        <f>'Enter Information'!P$602/5</f>
        <v>282.60000000000002</v>
      </c>
      <c r="P48" s="36">
        <f>'Enter Information'!Q$602/5</f>
        <v>1483.2</v>
      </c>
      <c r="Q48" s="37">
        <f t="shared" si="10"/>
        <v>0</v>
      </c>
      <c r="R48" s="287">
        <f>(H48-L48+Q48*'Enter Information'!D259)*'Enter Information'!C$782</f>
        <v>29.891215735370892</v>
      </c>
      <c r="S48" s="287">
        <f>(I48-M48+Q48*'Enter Information'!E259)*'Enter Information'!C$782</f>
        <v>31.28851501868921</v>
      </c>
      <c r="T48" s="38">
        <f t="shared" si="2"/>
        <v>61.179730754060103</v>
      </c>
      <c r="AK48" s="87">
        <v>43</v>
      </c>
      <c r="AL48" s="40">
        <f t="shared" si="4"/>
        <v>61.179730754060103</v>
      </c>
      <c r="AM48" s="86">
        <f>T48*'Enter Information'!E$742*((Y$26/AJ$25)/('1'!Z$26/'1'!AK$25))+T48*(1-'Enter Information'!E$742)</f>
        <v>61.415668020236524</v>
      </c>
      <c r="AN48" s="40">
        <f t="shared" si="5"/>
        <v>61.179730754060103</v>
      </c>
      <c r="AO48" s="86">
        <f>T48*'Enter Information'!E$742*Y$26/AJ$25+T48*(1-'Enter Information'!E$742)</f>
        <v>79.11002340182695</v>
      </c>
      <c r="AP48" s="86">
        <f>INDEX($AL$6:$AO$106,'1'!AL48,'Enter Information'!$B$86)</f>
        <v>61.415668020236524</v>
      </c>
    </row>
    <row r="49" spans="4:42" x14ac:dyDescent="0.4">
      <c r="D49" s="31">
        <v>43</v>
      </c>
      <c r="E49" s="32">
        <f>'11'!AP49</f>
        <v>64.172292190646189</v>
      </c>
      <c r="F49" s="33">
        <f>E49*'Enter Information'!D260</f>
        <v>31.083084387410612</v>
      </c>
      <c r="G49" s="33">
        <f>E49*'Enter Information'!E260</f>
        <v>33.089207803235574</v>
      </c>
      <c r="H49" s="34">
        <f t="shared" si="6"/>
        <v>30.504557996335777</v>
      </c>
      <c r="I49" s="34">
        <f t="shared" si="1"/>
        <v>32.135648053391463</v>
      </c>
      <c r="J49" s="35">
        <f>G49*'Enter Information'!$C$360/1000*'Enter Information'!$D$217</f>
        <v>1.0697971660818959</v>
      </c>
      <c r="K49" s="35">
        <f>G49*'Enter Information'!$C$360/1000*'Enter Information'!$E$217</f>
        <v>1.0150812718896682</v>
      </c>
      <c r="L49" s="35">
        <f>(F49+H49)/2*'Enter Information'!C469</f>
        <v>4.8654237483159647E-2</v>
      </c>
      <c r="M49" s="35">
        <f>(G49+I49)/2*'Enter Information'!D469</f>
        <v>3.000343369404844E-2</v>
      </c>
      <c r="N49" s="36">
        <f>'Enter Information'!O$602/5</f>
        <v>73.400000000000006</v>
      </c>
      <c r="O49" s="36">
        <f>'Enter Information'!P$602/5</f>
        <v>282.60000000000002</v>
      </c>
      <c r="P49" s="36">
        <f>'Enter Information'!Q$602/5</f>
        <v>1483.2</v>
      </c>
      <c r="Q49" s="37">
        <f t="shared" si="10"/>
        <v>0</v>
      </c>
      <c r="R49" s="287">
        <f>(H49-L49+Q49*'Enter Information'!D260)*'Enter Information'!C$782</f>
        <v>30.544968434158289</v>
      </c>
      <c r="S49" s="287">
        <f>(I49-M49+Q49*'Enter Information'!E260)*'Enter Information'!C$782</f>
        <v>32.199533766319817</v>
      </c>
      <c r="T49" s="38">
        <f t="shared" si="2"/>
        <v>62.744502200478109</v>
      </c>
      <c r="AK49" s="87">
        <v>44</v>
      </c>
      <c r="AL49" s="40">
        <f t="shared" si="4"/>
        <v>62.744502200478109</v>
      </c>
      <c r="AM49" s="86">
        <f>T49*'Enter Information'!E$742*((Y$26/AJ$25)/('1'!Z$26/'1'!AK$25))+T49*(1-'Enter Information'!E$742)</f>
        <v>62.986473947236718</v>
      </c>
      <c r="AN49" s="40">
        <f t="shared" si="5"/>
        <v>62.744502200478109</v>
      </c>
      <c r="AO49" s="86">
        <f>T49*'Enter Information'!E$742*Y$26/AJ$25+T49*(1-'Enter Information'!E$742)</f>
        <v>81.133391341157477</v>
      </c>
      <c r="AP49" s="86">
        <f>INDEX($AL$6:$AO$106,'1'!AL49,'Enter Information'!$B$86)</f>
        <v>62.986473947236718</v>
      </c>
    </row>
    <row r="50" spans="4:42" x14ac:dyDescent="0.4">
      <c r="D50" s="31">
        <v>44</v>
      </c>
      <c r="E50" s="32">
        <f>'11'!AP50</f>
        <v>65.034124800289604</v>
      </c>
      <c r="F50" s="33">
        <f>E50*'Enter Information'!D261</f>
        <v>31.35671205326836</v>
      </c>
      <c r="G50" s="33">
        <f>E50*'Enter Information'!E261</f>
        <v>33.677412747021243</v>
      </c>
      <c r="H50" s="34">
        <f t="shared" si="6"/>
        <v>31.083084387410612</v>
      </c>
      <c r="I50" s="34">
        <f t="shared" si="1"/>
        <v>33.089207803235574</v>
      </c>
      <c r="J50" s="35">
        <f>G50*'Enter Information'!$C$360/1000*'Enter Information'!$D$217</f>
        <v>1.0888142421533193</v>
      </c>
      <c r="K50" s="35">
        <f>G50*'Enter Information'!$C$360/1000*'Enter Information'!$E$217</f>
        <v>1.0331256997291089</v>
      </c>
      <c r="L50" s="35">
        <f>(F50+H50)/2*'Enter Information'!C470</f>
        <v>5.2137230027966948E-2</v>
      </c>
      <c r="M50" s="35">
        <f>(G50+I50)/2*'Enter Information'!D470</f>
        <v>3.3717143377879698E-2</v>
      </c>
      <c r="N50" s="36">
        <f>'Enter Information'!O$602/5</f>
        <v>73.400000000000006</v>
      </c>
      <c r="O50" s="36">
        <f>'Enter Information'!P$602/5</f>
        <v>282.60000000000002</v>
      </c>
      <c r="P50" s="36">
        <f>'Enter Information'!Q$602/5</f>
        <v>1483.2</v>
      </c>
      <c r="Q50" s="37">
        <f t="shared" si="10"/>
        <v>0</v>
      </c>
      <c r="R50" s="287">
        <f>(H50-L50+Q50*'Enter Information'!D261)*'Enter Information'!C$782</f>
        <v>31.121693478847376</v>
      </c>
      <c r="S50" s="287">
        <f>(I50-M50+Q50*'Enter Information'!E261)*'Enter Information'!C$782</f>
        <v>33.152157518474041</v>
      </c>
      <c r="T50" s="38">
        <f t="shared" si="2"/>
        <v>64.273850997321418</v>
      </c>
      <c r="AK50" s="87">
        <v>45</v>
      </c>
      <c r="AL50" s="40">
        <f t="shared" si="4"/>
        <v>64.273850997321418</v>
      </c>
      <c r="AM50" s="86">
        <f>T50*'Enter Information'!E$742*((Y$26/AJ$25)/('1'!Z$26/'1'!AK$25))+T50*(1-'Enter Information'!E$742)</f>
        <v>64.521720618583714</v>
      </c>
      <c r="AN50" s="40">
        <f t="shared" si="5"/>
        <v>64.273850997321418</v>
      </c>
      <c r="AO50" s="86">
        <f>T50*'Enter Information'!E$742*Y$26/AJ$25+T50*(1-'Enter Information'!E$742)</f>
        <v>83.110955112959488</v>
      </c>
      <c r="AP50" s="86">
        <f>INDEX($AL$6:$AO$106,'1'!AL50,'Enter Information'!$B$86)</f>
        <v>64.521720618583714</v>
      </c>
    </row>
    <row r="51" spans="4:42" x14ac:dyDescent="0.4">
      <c r="D51" s="31">
        <v>45</v>
      </c>
      <c r="E51" s="32">
        <f>'11'!AP51</f>
        <v>65.628658733654106</v>
      </c>
      <c r="F51" s="33">
        <f>E51*'Enter Information'!D262</f>
        <v>31.275839983088034</v>
      </c>
      <c r="G51" s="33">
        <f>E51*'Enter Information'!E262</f>
        <v>34.352818750566065</v>
      </c>
      <c r="H51" s="34">
        <f t="shared" si="6"/>
        <v>31.35671205326836</v>
      </c>
      <c r="I51" s="34">
        <f t="shared" si="1"/>
        <v>33.677412747021243</v>
      </c>
      <c r="J51" s="35">
        <f>G51*'Enter Information'!$C$360/1000*'Enter Information'!$D$217</f>
        <v>1.1106505893044381</v>
      </c>
      <c r="K51" s="35">
        <f>G51*'Enter Information'!$C$360/1000*'Enter Information'!$E$217</f>
        <v>1.0538452040822219</v>
      </c>
      <c r="L51" s="35">
        <f>(F51+H51)/2*'Enter Information'!C471</f>
        <v>5.5742971312357184E-2</v>
      </c>
      <c r="M51" s="35">
        <f>(G51+I51)/2*'Enter Information'!D471</f>
        <v>3.741662732367302E-2</v>
      </c>
      <c r="N51" s="36">
        <f>'Enter Information'!O$603/5</f>
        <v>61</v>
      </c>
      <c r="O51" s="36">
        <f>'Enter Information'!P$603/5</f>
        <v>232.8</v>
      </c>
      <c r="P51" s="36">
        <f>'Enter Information'!Q$603/5</f>
        <v>1453.2</v>
      </c>
      <c r="Q51" s="37">
        <f t="shared" si="10"/>
        <v>0</v>
      </c>
      <c r="R51" s="287">
        <f>(H51-L51+Q51*'Enter Information'!D262)*'Enter Information'!C$783</f>
        <v>31.27269539979358</v>
      </c>
      <c r="S51" s="287">
        <f>(I51-M51+Q51*'Enter Information'!E262)*'Enter Information'!C$783</f>
        <v>33.60960963052073</v>
      </c>
      <c r="T51" s="38">
        <f t="shared" si="2"/>
        <v>64.882305030314313</v>
      </c>
      <c r="AK51" s="87">
        <v>46</v>
      </c>
      <c r="AL51" s="40">
        <f t="shared" si="4"/>
        <v>64.882305030314313</v>
      </c>
      <c r="AM51" s="86">
        <f>T51*'Enter Information'!E$743*((Y$26/AJ$25)/('1'!Z$26/'1'!AK$25))+T51*(1-'Enter Information'!E$743)</f>
        <v>65.131809167328868</v>
      </c>
      <c r="AN51" s="40">
        <f t="shared" si="5"/>
        <v>64.882305030314313</v>
      </c>
      <c r="AO51" s="86">
        <f>T51*'Enter Information'!E$743*Y$26/AJ$25+T51*(1-'Enter Information'!E$743)</f>
        <v>83.843625833930957</v>
      </c>
      <c r="AP51" s="86">
        <f>INDEX($AL$6:$AO$106,'1'!AL51,'Enter Information'!$B$86)</f>
        <v>65.131809167328868</v>
      </c>
    </row>
    <row r="52" spans="4:42" x14ac:dyDescent="0.4">
      <c r="D52" s="31">
        <v>46</v>
      </c>
      <c r="E52" s="32">
        <f>'11'!AP52</f>
        <v>64.431176679254207</v>
      </c>
      <c r="F52" s="33">
        <f>E52*'Enter Information'!D263</f>
        <v>31.260956239456473</v>
      </c>
      <c r="G52" s="33">
        <f>E52*'Enter Information'!E263</f>
        <v>33.170220439797738</v>
      </c>
      <c r="H52" s="34">
        <f t="shared" si="6"/>
        <v>31.275839983088034</v>
      </c>
      <c r="I52" s="34">
        <f t="shared" si="1"/>
        <v>34.352818750566065</v>
      </c>
      <c r="J52" s="35">
        <v>0</v>
      </c>
      <c r="K52" s="35">
        <v>0</v>
      </c>
      <c r="L52" s="35">
        <f>(F52+H52)/2*'Enter Information'!C472</f>
        <v>5.9722640392530009E-2</v>
      </c>
      <c r="M52" s="35">
        <f>(G52+I52)/2*'Enter Information'!D472</f>
        <v>4.0513823514218276E-2</v>
      </c>
      <c r="N52" s="36">
        <f>'Enter Information'!O$603/5</f>
        <v>61</v>
      </c>
      <c r="O52" s="36">
        <f>'Enter Information'!P$603/5</f>
        <v>232.8</v>
      </c>
      <c r="P52" s="36">
        <f>'Enter Information'!Q$603/5</f>
        <v>1453.2</v>
      </c>
      <c r="Q52" s="37">
        <f t="shared" si="10"/>
        <v>0</v>
      </c>
      <c r="R52" s="287">
        <f>(H52-L52+Q52*'Enter Information'!D263)*'Enter Information'!C$783</f>
        <v>31.187920305799256</v>
      </c>
      <c r="S52" s="287">
        <f>(I52-M52+Q52*'Enter Information'!E263)*'Enter Information'!C$783</f>
        <v>34.281311151708103</v>
      </c>
      <c r="T52" s="38">
        <f t="shared" si="2"/>
        <v>65.469231457507362</v>
      </c>
      <c r="AK52" s="87">
        <v>47</v>
      </c>
      <c r="AL52" s="40">
        <f t="shared" si="4"/>
        <v>65.469231457507362</v>
      </c>
      <c r="AM52" s="86">
        <f>T52*'Enter Information'!E$743*((Y$26/AJ$25)/('1'!Z$26/'1'!AK$25))+T52*(1-'Enter Information'!E$743)</f>
        <v>65.720992613159581</v>
      </c>
      <c r="AN52" s="40">
        <f t="shared" si="5"/>
        <v>65.469231457507362</v>
      </c>
      <c r="AO52" s="86">
        <f>T52*'Enter Information'!E$743*Y$26/AJ$25+T52*(1-'Enter Information'!E$743)</f>
        <v>84.602076689378023</v>
      </c>
      <c r="AP52" s="86">
        <f>INDEX($AL$6:$AO$106,'1'!AL52,'Enter Information'!$B$86)</f>
        <v>65.720992613159581</v>
      </c>
    </row>
    <row r="53" spans="4:42" x14ac:dyDescent="0.4">
      <c r="D53" s="31">
        <v>47</v>
      </c>
      <c r="E53" s="32">
        <f>'11'!AP53</f>
        <v>64.837968936072144</v>
      </c>
      <c r="F53" s="33">
        <f>E53*'Enter Information'!D264</f>
        <v>31.32370806629871</v>
      </c>
      <c r="G53" s="33">
        <f>E53*'Enter Information'!E264</f>
        <v>33.514260869773437</v>
      </c>
      <c r="H53" s="34">
        <f t="shared" si="6"/>
        <v>31.260956239456473</v>
      </c>
      <c r="I53" s="34">
        <f t="shared" si="1"/>
        <v>33.170220439797738</v>
      </c>
      <c r="J53" s="35">
        <v>0</v>
      </c>
      <c r="K53" s="35">
        <v>0</v>
      </c>
      <c r="L53" s="35">
        <f>(F53+H53)/2*'Enter Information'!C473</f>
        <v>6.5088050877985387E-2</v>
      </c>
      <c r="M53" s="35">
        <f>(G53+I53)/2*'Enter Information'!D473</f>
        <v>4.3678335257769117E-2</v>
      </c>
      <c r="N53" s="36">
        <f>'Enter Information'!O$603/5</f>
        <v>61</v>
      </c>
      <c r="O53" s="36">
        <f>'Enter Information'!P$603/5</f>
        <v>232.8</v>
      </c>
      <c r="P53" s="36">
        <f>'Enter Information'!Q$603/5</f>
        <v>1453.2</v>
      </c>
      <c r="Q53" s="37">
        <f t="shared" si="10"/>
        <v>0</v>
      </c>
      <c r="R53" s="287">
        <f>(H53-L53+Q53*'Enter Information'!D264)*'Enter Information'!C$783</f>
        <v>31.167689442430554</v>
      </c>
      <c r="S53" s="287">
        <f>(I53-M53+Q53*'Enter Information'!E264)*'Enter Information'!C$783</f>
        <v>33.096619410448568</v>
      </c>
      <c r="T53" s="38">
        <f t="shared" si="2"/>
        <v>64.264308852879125</v>
      </c>
      <c r="AK53" s="87">
        <v>48</v>
      </c>
      <c r="AL53" s="40">
        <f t="shared" si="4"/>
        <v>64.264308852879125</v>
      </c>
      <c r="AM53" s="86">
        <f>T53*'Enter Information'!E$743*((Y$26/AJ$25)/('1'!Z$26/'1'!AK$25))+T53*(1-'Enter Information'!E$743)</f>
        <v>64.511436492898738</v>
      </c>
      <c r="AN53" s="40">
        <f t="shared" si="5"/>
        <v>64.264308852879125</v>
      </c>
      <c r="AO53" s="86">
        <f>T53*'Enter Information'!E$743*Y$26/AJ$25+T53*(1-'Enter Information'!E$743)</f>
        <v>83.045025348891656</v>
      </c>
      <c r="AP53" s="86">
        <f>INDEX($AL$6:$AO$106,'1'!AL53,'Enter Information'!$B$86)</f>
        <v>64.511436492898738</v>
      </c>
    </row>
    <row r="54" spans="4:42" x14ac:dyDescent="0.4">
      <c r="D54" s="31">
        <v>48</v>
      </c>
      <c r="E54" s="32">
        <f>'11'!AP54</f>
        <v>65.196232937909429</v>
      </c>
      <c r="F54" s="33">
        <f>E54*'Enter Information'!D265</f>
        <v>31.703745295560125</v>
      </c>
      <c r="G54" s="33">
        <f>E54*'Enter Information'!E265</f>
        <v>33.492487642349303</v>
      </c>
      <c r="H54" s="34">
        <f t="shared" si="6"/>
        <v>31.32370806629871</v>
      </c>
      <c r="I54" s="34">
        <f t="shared" si="1"/>
        <v>33.514260869773437</v>
      </c>
      <c r="J54" s="35">
        <v>0</v>
      </c>
      <c r="K54" s="35">
        <v>0</v>
      </c>
      <c r="L54" s="35">
        <f>(F54+H54)/2*'Enter Information'!C474</f>
        <v>7.1221022298900483E-2</v>
      </c>
      <c r="M54" s="35">
        <f>(G54+I54)/2*'Enter Information'!D474</f>
        <v>4.7909825186167765E-2</v>
      </c>
      <c r="N54" s="36">
        <f>'Enter Information'!O$603/5</f>
        <v>61</v>
      </c>
      <c r="O54" s="36">
        <f>'Enter Information'!P$603/5</f>
        <v>232.8</v>
      </c>
      <c r="P54" s="36">
        <f>'Enter Information'!Q$603/5</f>
        <v>1453.2</v>
      </c>
      <c r="Q54" s="37">
        <f t="shared" si="10"/>
        <v>0</v>
      </c>
      <c r="R54" s="287">
        <f>(H54-L54+Q54*'Enter Information'!D265)*'Enter Information'!C$783</f>
        <v>31.224257154913833</v>
      </c>
      <c r="S54" s="287">
        <f>(I54-M54+Q54*'Enter Information'!E265)*'Enter Information'!C$783</f>
        <v>33.43612140632613</v>
      </c>
      <c r="T54" s="38">
        <f t="shared" si="2"/>
        <v>64.660378561239966</v>
      </c>
      <c r="AK54" s="87">
        <v>49</v>
      </c>
      <c r="AL54" s="40">
        <f t="shared" si="4"/>
        <v>64.660378561239966</v>
      </c>
      <c r="AM54" s="86">
        <f>T54*'Enter Information'!E$743*((Y$26/AJ$25)/('1'!Z$26/'1'!AK$25))+T54*(1-'Enter Information'!E$743)</f>
        <v>64.9090292826411</v>
      </c>
      <c r="AN54" s="40">
        <f t="shared" si="5"/>
        <v>64.660378561239966</v>
      </c>
      <c r="AO54" s="86">
        <f>T54*'Enter Information'!E$743*Y$26/AJ$25+T54*(1-'Enter Information'!E$743)</f>
        <v>83.556843176825566</v>
      </c>
      <c r="AP54" s="86">
        <f>INDEX($AL$6:$AO$106,'1'!AL54,'Enter Information'!$B$86)</f>
        <v>64.9090292826411</v>
      </c>
    </row>
    <row r="55" spans="4:42" x14ac:dyDescent="0.4">
      <c r="D55" s="31">
        <v>49</v>
      </c>
      <c r="E55" s="32">
        <f>'11'!AP55</f>
        <v>67.607479295179871</v>
      </c>
      <c r="F55" s="33">
        <f>E55*'Enter Information'!D266</f>
        <v>32.778269229383149</v>
      </c>
      <c r="G55" s="33">
        <f>E55*'Enter Information'!E266</f>
        <v>34.829210065796723</v>
      </c>
      <c r="H55" s="34">
        <f t="shared" si="6"/>
        <v>31.703745295560125</v>
      </c>
      <c r="I55" s="34">
        <f t="shared" si="1"/>
        <v>33.492487642349303</v>
      </c>
      <c r="J55" s="35">
        <v>0</v>
      </c>
      <c r="K55" s="35">
        <v>0</v>
      </c>
      <c r="L55" s="35">
        <f>(F55+H55)/2*'Enter Information'!C475</f>
        <v>7.8990467793055519E-2</v>
      </c>
      <c r="M55" s="35">
        <f>(G55+I55)/2*'Enter Information'!D475</f>
        <v>5.3290924212353895E-2</v>
      </c>
      <c r="N55" s="36">
        <f>'Enter Information'!O$603/5</f>
        <v>61</v>
      </c>
      <c r="O55" s="36">
        <f>'Enter Information'!P$603/5</f>
        <v>232.8</v>
      </c>
      <c r="P55" s="36">
        <f>'Enter Information'!Q$603/5</f>
        <v>1453.2</v>
      </c>
      <c r="Q55" s="37">
        <f t="shared" si="10"/>
        <v>0</v>
      </c>
      <c r="R55" s="287">
        <f>(H55-L55+Q55*'Enter Information'!D266)*'Enter Information'!C$783</f>
        <v>31.596188674938904</v>
      </c>
      <c r="S55" s="287">
        <f>(I55-M55+Q55*'Enter Information'!E266)*'Enter Information'!C$783</f>
        <v>33.408991607959692</v>
      </c>
      <c r="T55" s="38">
        <f t="shared" si="2"/>
        <v>65.005180282898593</v>
      </c>
      <c r="AK55" s="87">
        <v>50</v>
      </c>
      <c r="AL55" s="40">
        <f t="shared" si="4"/>
        <v>65.005180282898593</v>
      </c>
      <c r="AM55" s="86">
        <f>T55*'Enter Information'!E$743*((Y$26/AJ$25)/('1'!Z$26/'1'!AK$25))+T55*(1-'Enter Information'!E$743)</f>
        <v>65.255156935244443</v>
      </c>
      <c r="AN55" s="40">
        <f t="shared" si="5"/>
        <v>65.005180282898593</v>
      </c>
      <c r="AO55" s="86">
        <f>T55*'Enter Information'!E$743*Y$26/AJ$25+T55*(1-'Enter Information'!E$743)</f>
        <v>84.002410369978378</v>
      </c>
      <c r="AP55" s="86">
        <f>INDEX($AL$6:$AO$106,'1'!AL55,'Enter Information'!$B$86)</f>
        <v>65.255156935244443</v>
      </c>
    </row>
    <row r="56" spans="4:42" x14ac:dyDescent="0.4">
      <c r="D56" s="31">
        <v>50</v>
      </c>
      <c r="E56" s="32">
        <f>'11'!AP56</f>
        <v>69.760484697488053</v>
      </c>
      <c r="F56" s="33">
        <f>E56*'Enter Information'!D267</f>
        <v>33.804445899449135</v>
      </c>
      <c r="G56" s="33">
        <f>E56*'Enter Information'!E267</f>
        <v>35.956038798038925</v>
      </c>
      <c r="H56" s="34">
        <f t="shared" si="6"/>
        <v>32.778269229383149</v>
      </c>
      <c r="I56" s="34">
        <f t="shared" si="1"/>
        <v>34.829210065796723</v>
      </c>
      <c r="J56" s="35">
        <v>0</v>
      </c>
      <c r="K56" s="35">
        <v>0</v>
      </c>
      <c r="L56" s="35">
        <f>(F56+H56)/2*'Enter Information'!C476</f>
        <v>8.7889183970058626E-2</v>
      </c>
      <c r="M56" s="35">
        <f>(G56+I56)/2*'Enter Information'!D476</f>
        <v>6.0167461534260294E-2</v>
      </c>
      <c r="N56" s="36">
        <f>'Enter Information'!O$604/5</f>
        <v>57.4</v>
      </c>
      <c r="O56" s="36">
        <f>'Enter Information'!P$604/5</f>
        <v>216.6</v>
      </c>
      <c r="P56" s="36">
        <f>'Enter Information'!Q$604/5</f>
        <v>1391.2</v>
      </c>
      <c r="Q56" s="37">
        <f t="shared" si="10"/>
        <v>0</v>
      </c>
      <c r="R56" s="287">
        <f>(H56-L56+Q56*'Enter Information'!D267)*'Enter Information'!C$784</f>
        <v>32.592874988396687</v>
      </c>
      <c r="S56" s="287">
        <f>(I56-M56+Q56*'Enter Information'!E267)*'Enter Information'!C$784</f>
        <v>34.665337554739487</v>
      </c>
      <c r="T56" s="38">
        <f t="shared" si="2"/>
        <v>67.258212543136182</v>
      </c>
      <c r="AK56" s="87">
        <v>51</v>
      </c>
      <c r="AL56" s="40">
        <f t="shared" si="4"/>
        <v>67.258212543136182</v>
      </c>
      <c r="AM56" s="86">
        <f>T56*'Enter Information'!E$744*((Y$26/AJ$25)/('1'!Z$26/'1'!AK$25))+T56*(1-'Enter Information'!E$744)</f>
        <v>67.515730081895683</v>
      </c>
      <c r="AN56" s="40">
        <f t="shared" si="5"/>
        <v>67.258212543136182</v>
      </c>
      <c r="AO56" s="86">
        <f>T56*'Enter Information'!E$744*Y$26/AJ$25+T56*(1-'Enter Information'!E$744)</f>
        <v>86.828519967305098</v>
      </c>
      <c r="AP56" s="86">
        <f>INDEX($AL$6:$AO$106,'1'!AL56,'Enter Information'!$B$86)</f>
        <v>67.515730081895683</v>
      </c>
    </row>
    <row r="57" spans="4:42" x14ac:dyDescent="0.4">
      <c r="D57" s="31">
        <v>51</v>
      </c>
      <c r="E57" s="32">
        <f>'11'!AP57</f>
        <v>73.620514591860058</v>
      </c>
      <c r="F57" s="33">
        <f>E57*'Enter Information'!D268</f>
        <v>35.727500925887163</v>
      </c>
      <c r="G57" s="33">
        <f>E57*'Enter Information'!E268</f>
        <v>37.893013665972887</v>
      </c>
      <c r="H57" s="34">
        <f t="shared" si="6"/>
        <v>33.804445899449135</v>
      </c>
      <c r="I57" s="34">
        <f t="shared" si="1"/>
        <v>35.956038798038925</v>
      </c>
      <c r="J57" s="35">
        <v>0</v>
      </c>
      <c r="K57" s="35">
        <v>0</v>
      </c>
      <c r="L57" s="35">
        <f>(F57+H57)/2*'Enter Information'!C477</f>
        <v>9.9083024226104224E-2</v>
      </c>
      <c r="M57" s="35">
        <f>(G57+I57)/2*'Enter Information'!D477</f>
        <v>6.9048864053851036E-2</v>
      </c>
      <c r="N57" s="36">
        <f>'Enter Information'!O$604/5</f>
        <v>57.4</v>
      </c>
      <c r="O57" s="36">
        <f>'Enter Information'!P$604/5</f>
        <v>216.6</v>
      </c>
      <c r="P57" s="36">
        <f>'Enter Information'!Q$604/5</f>
        <v>1391.2</v>
      </c>
      <c r="Q57" s="37">
        <f t="shared" si="10"/>
        <v>0</v>
      </c>
      <c r="R57" s="287">
        <f>(H57-L57+Q57*'Enter Information'!D268)*'Enter Information'!C$784</f>
        <v>33.604830445672143</v>
      </c>
      <c r="S57" s="287">
        <f>(I57-M57+Q57*'Enter Information'!E268)*'Enter Information'!C$784</f>
        <v>35.779950401413132</v>
      </c>
      <c r="T57" s="38">
        <f t="shared" si="2"/>
        <v>69.384780847085267</v>
      </c>
      <c r="AK57" s="87">
        <v>52</v>
      </c>
      <c r="AL57" s="40">
        <f t="shared" si="4"/>
        <v>69.384780847085267</v>
      </c>
      <c r="AM57" s="86">
        <f>T57*'Enter Information'!E$744*((Y$26/AJ$25)/('1'!Z$26/'1'!AK$25))+T57*(1-'Enter Information'!E$744)</f>
        <v>69.650440568262809</v>
      </c>
      <c r="AN57" s="40">
        <f t="shared" si="5"/>
        <v>69.384780847085267</v>
      </c>
      <c r="AO57" s="86">
        <f>T57*'Enter Information'!E$744*Y$26/AJ$25+T57*(1-'Enter Information'!E$744)</f>
        <v>89.573861710112453</v>
      </c>
      <c r="AP57" s="86">
        <f>INDEX($AL$6:$AO$106,'1'!AL57,'Enter Information'!$B$86)</f>
        <v>69.650440568262809</v>
      </c>
    </row>
    <row r="58" spans="4:42" x14ac:dyDescent="0.4">
      <c r="D58" s="31">
        <v>52</v>
      </c>
      <c r="E58" s="32">
        <f>'11'!AP58</f>
        <v>76.426909200567025</v>
      </c>
      <c r="F58" s="33">
        <f>E58*'Enter Information'!D269</f>
        <v>36.952832126853288</v>
      </c>
      <c r="G58" s="33">
        <f>E58*'Enter Information'!E269</f>
        <v>39.474077073713737</v>
      </c>
      <c r="H58" s="34">
        <f t="shared" si="6"/>
        <v>35.727500925887163</v>
      </c>
      <c r="I58" s="34">
        <f t="shared" si="1"/>
        <v>37.893013665972887</v>
      </c>
      <c r="J58" s="35">
        <v>0</v>
      </c>
      <c r="K58" s="35">
        <v>0</v>
      </c>
      <c r="L58" s="35">
        <f>(F58+H58)/2*'Enter Information'!C478</f>
        <v>0.11192771290122029</v>
      </c>
      <c r="M58" s="35">
        <f>(G58+I58)/2*'Enter Information'!D478</f>
        <v>7.9301268008178799E-2</v>
      </c>
      <c r="N58" s="36">
        <f>'Enter Information'!O$604/5</f>
        <v>57.4</v>
      </c>
      <c r="O58" s="36">
        <f>'Enter Information'!P$604/5</f>
        <v>216.6</v>
      </c>
      <c r="P58" s="36">
        <f>'Enter Information'!Q$604/5</f>
        <v>1391.2</v>
      </c>
      <c r="Q58" s="37">
        <f t="shared" si="10"/>
        <v>0</v>
      </c>
      <c r="R58" s="287">
        <f>(H58-L58+Q58*'Enter Information'!D269)*'Enter Information'!C$784</f>
        <v>35.509343230588073</v>
      </c>
      <c r="S58" s="287">
        <f>(I58-M58+Q58*'Enter Information'!E269)*'Enter Information'!C$784</f>
        <v>37.700926062099434</v>
      </c>
      <c r="T58" s="38">
        <f t="shared" si="2"/>
        <v>73.210269292687514</v>
      </c>
      <c r="AK58" s="87">
        <v>53</v>
      </c>
      <c r="AL58" s="40">
        <f t="shared" si="4"/>
        <v>73.210269292687514</v>
      </c>
      <c r="AM58" s="86">
        <f>T58*'Enter Information'!E$744*((Y$26/AJ$25)/('1'!Z$26/'1'!AK$25))+T58*(1-'Enter Information'!E$744)</f>
        <v>73.490576003902632</v>
      </c>
      <c r="AN58" s="40">
        <f t="shared" si="5"/>
        <v>73.210269292687514</v>
      </c>
      <c r="AO58" s="86">
        <f>T58*'Enter Information'!E$744*Y$26/AJ$25+T58*(1-'Enter Information'!E$744)</f>
        <v>94.512463069323971</v>
      </c>
      <c r="AP58" s="86">
        <f>INDEX($AL$6:$AO$106,'1'!AL58,'Enter Information'!$B$86)</f>
        <v>73.490576003902632</v>
      </c>
    </row>
    <row r="59" spans="4:42" x14ac:dyDescent="0.4">
      <c r="D59" s="31">
        <v>53</v>
      </c>
      <c r="E59" s="32">
        <f>'11'!AP59</f>
        <v>79.17047037231481</v>
      </c>
      <c r="F59" s="33">
        <f>E59*'Enter Information'!D270</f>
        <v>38.448741188954855</v>
      </c>
      <c r="G59" s="33">
        <f>E59*'Enter Information'!E270</f>
        <v>40.721729183359962</v>
      </c>
      <c r="H59" s="34">
        <f t="shared" si="6"/>
        <v>36.952832126853288</v>
      </c>
      <c r="I59" s="34">
        <f t="shared" si="1"/>
        <v>39.474077073713737</v>
      </c>
      <c r="J59" s="35">
        <v>0</v>
      </c>
      <c r="K59" s="35">
        <v>0</v>
      </c>
      <c r="L59" s="35">
        <f>(F59+H59)/2*'Enter Information'!C479</f>
        <v>0.12592062743739962</v>
      </c>
      <c r="M59" s="35">
        <f>(G59+I59)/2*'Enter Information'!D479</f>
        <v>8.9418323976637182E-2</v>
      </c>
      <c r="N59" s="36">
        <f>'Enter Information'!O$604/5</f>
        <v>57.4</v>
      </c>
      <c r="O59" s="36">
        <f>'Enter Information'!P$604/5</f>
        <v>216.6</v>
      </c>
      <c r="P59" s="36">
        <f>'Enter Information'!Q$604/5</f>
        <v>1391.2</v>
      </c>
      <c r="Q59" s="37">
        <f t="shared" si="10"/>
        <v>0</v>
      </c>
      <c r="R59" s="287">
        <f>(H59-L59+Q59*'Enter Information'!D270)*'Enter Information'!C$784</f>
        <v>36.717068478303858</v>
      </c>
      <c r="S59" s="287">
        <f>(I59-M59+Q59*'Enter Information'!E270)*'Enter Information'!C$784</f>
        <v>39.267186778116397</v>
      </c>
      <c r="T59" s="38">
        <f t="shared" si="2"/>
        <v>75.984255256420255</v>
      </c>
      <c r="AK59" s="87">
        <v>54</v>
      </c>
      <c r="AL59" s="40">
        <f t="shared" si="4"/>
        <v>75.984255256420255</v>
      </c>
      <c r="AM59" s="86">
        <f>T59*'Enter Information'!E$744*((Y$26/AJ$25)/('1'!Z$26/'1'!AK$25))+T59*(1-'Enter Information'!E$744)</f>
        <v>76.27518297599886</v>
      </c>
      <c r="AN59" s="40">
        <f t="shared" si="5"/>
        <v>75.984255256420255</v>
      </c>
      <c r="AO59" s="86">
        <f>T59*'Enter Information'!E$744*Y$26/AJ$25+T59*(1-'Enter Information'!E$744)</f>
        <v>98.09360337225003</v>
      </c>
      <c r="AP59" s="86">
        <f>INDEX($AL$6:$AO$106,'1'!AL59,'Enter Information'!$B$86)</f>
        <v>76.27518297599886</v>
      </c>
    </row>
    <row r="60" spans="4:42" x14ac:dyDescent="0.4">
      <c r="D60" s="31">
        <v>54</v>
      </c>
      <c r="E60" s="32">
        <f>'11'!AP60</f>
        <v>82.530399664714949</v>
      </c>
      <c r="F60" s="33">
        <f>E60*'Enter Information'!D271</f>
        <v>40.145567844036549</v>
      </c>
      <c r="G60" s="33">
        <f>E60*'Enter Information'!E271</f>
        <v>42.3848318206784</v>
      </c>
      <c r="H60" s="34">
        <f t="shared" si="6"/>
        <v>38.448741188954855</v>
      </c>
      <c r="I60" s="34">
        <f t="shared" si="1"/>
        <v>40.721729183359962</v>
      </c>
      <c r="J60" s="35">
        <v>0</v>
      </c>
      <c r="K60" s="35">
        <v>0</v>
      </c>
      <c r="L60" s="35">
        <f>(F60+H60)/2*'Enter Information'!C480</f>
        <v>0.14304164244004436</v>
      </c>
      <c r="M60" s="35">
        <f>(G60+I60)/2*'Enter Information'!D480</f>
        <v>0.10055893881488641</v>
      </c>
      <c r="N60" s="36">
        <f>'Enter Information'!O$604/5</f>
        <v>57.4</v>
      </c>
      <c r="O60" s="36">
        <f>'Enter Information'!P$604/5</f>
        <v>216.6</v>
      </c>
      <c r="P60" s="36">
        <f>'Enter Information'!Q$604/5</f>
        <v>1391.2</v>
      </c>
      <c r="Q60" s="37">
        <f t="shared" si="10"/>
        <v>0</v>
      </c>
      <c r="R60" s="287">
        <f>(H60-L60+Q60*'Enter Information'!D271)*'Enter Information'!C$784</f>
        <v>38.191445768701655</v>
      </c>
      <c r="S60" s="287">
        <f>(I60-M60+Q60*'Enter Information'!E271)*'Enter Information'!C$784</f>
        <v>40.500010150497069</v>
      </c>
      <c r="T60" s="38">
        <f t="shared" si="2"/>
        <v>78.691455919198717</v>
      </c>
      <c r="AK60" s="87">
        <v>55</v>
      </c>
      <c r="AL60" s="40">
        <f t="shared" si="4"/>
        <v>78.691455919198717</v>
      </c>
      <c r="AM60" s="86">
        <f>T60*'Enter Information'!E$744*((Y$26/AJ$25)/('1'!Z$26/'1'!AK$25))+T60*(1-'Enter Information'!E$744)</f>
        <v>78.992748940280975</v>
      </c>
      <c r="AN60" s="40">
        <f t="shared" si="5"/>
        <v>78.691455919198717</v>
      </c>
      <c r="AO60" s="86">
        <f>T60*'Enter Information'!E$744*Y$26/AJ$25+T60*(1-'Enter Information'!E$744)</f>
        <v>101.58852567118571</v>
      </c>
      <c r="AP60" s="86">
        <f>INDEX($AL$6:$AO$106,'1'!AL60,'Enter Information'!$B$86)</f>
        <v>78.992748940280975</v>
      </c>
    </row>
    <row r="61" spans="4:42" x14ac:dyDescent="0.4">
      <c r="D61" s="31">
        <v>55</v>
      </c>
      <c r="E61" s="32">
        <f>'11'!AP61</f>
        <v>85.705537346616921</v>
      </c>
      <c r="F61" s="33">
        <f>E61*'Enter Information'!D272</f>
        <v>41.281817795538544</v>
      </c>
      <c r="G61" s="33">
        <f>E61*'Enter Information'!E272</f>
        <v>44.423719551078378</v>
      </c>
      <c r="H61" s="34">
        <f t="shared" si="6"/>
        <v>40.145567844036549</v>
      </c>
      <c r="I61" s="34">
        <f t="shared" si="1"/>
        <v>42.3848318206784</v>
      </c>
      <c r="J61" s="35">
        <v>0</v>
      </c>
      <c r="K61" s="35">
        <v>0</v>
      </c>
      <c r="L61" s="35">
        <f>(F61+H61)/2*'Enter Information'!C481</f>
        <v>0.16122622356635868</v>
      </c>
      <c r="M61" s="35">
        <f>(G61+I61)/2*'Enter Information'!D481</f>
        <v>0.11328515954014259</v>
      </c>
      <c r="N61" s="36">
        <f>'Enter Information'!O$605/5</f>
        <v>52.4</v>
      </c>
      <c r="O61" s="36">
        <f>'Enter Information'!P$605/5</f>
        <v>188.4</v>
      </c>
      <c r="P61" s="36">
        <f>'Enter Information'!Q$605/5</f>
        <v>1366.6</v>
      </c>
      <c r="Q61" s="37">
        <f t="shared" si="10"/>
        <v>0</v>
      </c>
      <c r="R61" s="287">
        <f>(H61-L61+Q61*'Enter Information'!D272)*'Enter Information'!C$785</f>
        <v>39.819268630353051</v>
      </c>
      <c r="S61" s="287">
        <f>(I61-M61+Q61*'Enter Information'!E272)*'Enter Information'!C$785</f>
        <v>42.09703108025252</v>
      </c>
      <c r="T61" s="38">
        <f t="shared" si="2"/>
        <v>81.916299710605571</v>
      </c>
      <c r="AK61" s="87">
        <v>56</v>
      </c>
      <c r="AL61" s="40">
        <f t="shared" si="4"/>
        <v>81.916299710605571</v>
      </c>
      <c r="AM61" s="86">
        <f>T61*'Enter Information'!E$745*((Y$26/AJ$25)/('1'!Z$26/'1'!AK$25))+T61*(1-'Enter Information'!E$745)</f>
        <v>82.229827706229898</v>
      </c>
      <c r="AN61" s="40">
        <f t="shared" si="5"/>
        <v>81.916299710605571</v>
      </c>
      <c r="AO61" s="86">
        <f>T61*'Enter Information'!E$745*Y$26/AJ$25+T61*(1-'Enter Information'!E$745)</f>
        <v>105.74317880400149</v>
      </c>
      <c r="AP61" s="86">
        <f>INDEX($AL$6:$AO$106,'1'!AL61,'Enter Information'!$B$86)</f>
        <v>82.229827706229898</v>
      </c>
    </row>
    <row r="62" spans="4:42" x14ac:dyDescent="0.4">
      <c r="D62" s="31">
        <v>56</v>
      </c>
      <c r="E62" s="32">
        <f>'11'!AP62</f>
        <v>90.142419381830976</v>
      </c>
      <c r="F62" s="33">
        <f>E62*'Enter Information'!D273</f>
        <v>43.333856985910202</v>
      </c>
      <c r="G62" s="33">
        <f>E62*'Enter Information'!E273</f>
        <v>46.808562395920774</v>
      </c>
      <c r="H62" s="34">
        <f t="shared" si="6"/>
        <v>41.281817795538544</v>
      </c>
      <c r="I62" s="34">
        <f t="shared" si="1"/>
        <v>44.423719551078378</v>
      </c>
      <c r="J62" s="35">
        <v>0</v>
      </c>
      <c r="K62" s="35">
        <v>0</v>
      </c>
      <c r="L62" s="35">
        <f>(F62+H62)/2*'Enter Information'!C482</f>
        <v>0.18234677915402203</v>
      </c>
      <c r="M62" s="35">
        <f>(G62+I62)/2*'Enter Information'!D482</f>
        <v>0.1281813561355338</v>
      </c>
      <c r="N62" s="36">
        <f>'Enter Information'!O$605/5</f>
        <v>52.4</v>
      </c>
      <c r="O62" s="36">
        <f>'Enter Information'!P$605/5</f>
        <v>188.4</v>
      </c>
      <c r="P62" s="36">
        <f>'Enter Information'!Q$605/5</f>
        <v>1366.6</v>
      </c>
      <c r="Q62" s="37">
        <f t="shared" si="10"/>
        <v>0</v>
      </c>
      <c r="R62" s="287">
        <f>(H62-L62+Q62*'Enter Information'!D273)*'Enter Information'!C$785</f>
        <v>40.929794280493638</v>
      </c>
      <c r="S62" s="287">
        <f>(I62-M62+Q62*'Enter Information'!E273)*'Enter Information'!C$785</f>
        <v>44.112666684687845</v>
      </c>
      <c r="T62" s="38">
        <f t="shared" si="2"/>
        <v>85.042460965181476</v>
      </c>
      <c r="AK62" s="87">
        <v>57</v>
      </c>
      <c r="AL62" s="40">
        <f t="shared" si="4"/>
        <v>85.042460965181476</v>
      </c>
      <c r="AM62" s="86">
        <f>T62*'Enter Information'!E$745*((Y$26/AJ$25)/('1'!Z$26/'1'!AK$25))+T62*(1-'Enter Information'!E$745)</f>
        <v>85.367954089548292</v>
      </c>
      <c r="AN62" s="40">
        <f t="shared" si="5"/>
        <v>85.042460965181476</v>
      </c>
      <c r="AO62" s="86">
        <f>T62*'Enter Information'!E$745*Y$26/AJ$25+T62*(1-'Enter Information'!E$745)</f>
        <v>109.77864219383478</v>
      </c>
      <c r="AP62" s="86">
        <f>INDEX($AL$6:$AO$106,'1'!AL62,'Enter Information'!$B$86)</f>
        <v>85.367954089548292</v>
      </c>
    </row>
    <row r="63" spans="4:42" x14ac:dyDescent="0.4">
      <c r="D63" s="31">
        <v>57</v>
      </c>
      <c r="E63" s="32">
        <f>'11'!AP63</f>
        <v>93.574203550660343</v>
      </c>
      <c r="F63" s="33">
        <f>E63*'Enter Information'!D274</f>
        <v>45.423381460029354</v>
      </c>
      <c r="G63" s="33">
        <f>E63*'Enter Information'!E274</f>
        <v>48.150822090630989</v>
      </c>
      <c r="H63" s="34">
        <f t="shared" si="6"/>
        <v>43.333856985910202</v>
      </c>
      <c r="I63" s="34">
        <f t="shared" si="1"/>
        <v>46.808562395920774</v>
      </c>
      <c r="J63" s="35">
        <v>0</v>
      </c>
      <c r="K63" s="35">
        <v>0</v>
      </c>
      <c r="L63" s="35">
        <f>(F63+H63)/2*'Enter Information'!C483</f>
        <v>0.20857951034795794</v>
      </c>
      <c r="M63" s="35">
        <f>(G63+I63)/2*'Enter Information'!D483</f>
        <v>0.14386346749712592</v>
      </c>
      <c r="N63" s="36">
        <f>'Enter Information'!O$605/5</f>
        <v>52.4</v>
      </c>
      <c r="O63" s="36">
        <f>'Enter Information'!P$605/5</f>
        <v>188.4</v>
      </c>
      <c r="P63" s="36">
        <f>'Enter Information'!Q$605/5</f>
        <v>1366.6</v>
      </c>
      <c r="Q63" s="37">
        <f t="shared" si="10"/>
        <v>0</v>
      </c>
      <c r="R63" s="287">
        <f>(H63-L63+Q63*'Enter Information'!D274)*'Enter Information'!C$785</f>
        <v>42.947237317490021</v>
      </c>
      <c r="S63" s="287">
        <f>(I63-M63+Q63*'Enter Information'!E274)*'Enter Information'!C$785</f>
        <v>46.472046478168288</v>
      </c>
      <c r="T63" s="38">
        <f t="shared" si="2"/>
        <v>89.419283795658316</v>
      </c>
      <c r="AK63" s="87">
        <v>58</v>
      </c>
      <c r="AL63" s="40">
        <f t="shared" si="4"/>
        <v>89.419283795658316</v>
      </c>
      <c r="AM63" s="86">
        <f>T63*'Enter Information'!E$745*((Y$26/AJ$25)/('1'!Z$26/'1'!AK$25))+T63*(1-'Enter Information'!E$745)</f>
        <v>89.761528854549638</v>
      </c>
      <c r="AN63" s="40">
        <f t="shared" si="5"/>
        <v>89.419283795658316</v>
      </c>
      <c r="AO63" s="86">
        <f>T63*'Enter Information'!E$745*Y$26/AJ$25+T63*(1-'Enter Information'!E$745)</f>
        <v>115.42854533633023</v>
      </c>
      <c r="AP63" s="86">
        <f>INDEX($AL$6:$AO$106,'1'!AL63,'Enter Information'!$B$86)</f>
        <v>89.761528854549638</v>
      </c>
    </row>
    <row r="64" spans="4:42" x14ac:dyDescent="0.4">
      <c r="D64" s="31">
        <v>58</v>
      </c>
      <c r="E64" s="32">
        <f>'11'!AP64</f>
        <v>96.961203735626171</v>
      </c>
      <c r="F64" s="33">
        <f>E64*'Enter Information'!D275</f>
        <v>46.357889822723891</v>
      </c>
      <c r="G64" s="33">
        <f>E64*'Enter Information'!E275</f>
        <v>50.60331391290228</v>
      </c>
      <c r="H64" s="34">
        <f t="shared" si="6"/>
        <v>45.423381460029354</v>
      </c>
      <c r="I64" s="34">
        <f t="shared" si="1"/>
        <v>48.150822090630989</v>
      </c>
      <c r="J64" s="35">
        <v>0</v>
      </c>
      <c r="K64" s="35">
        <v>0</v>
      </c>
      <c r="L64" s="35">
        <f>(F64+H64)/2*'Enter Information'!C484</f>
        <v>0.23541896084026206</v>
      </c>
      <c r="M64" s="35">
        <f>(G64+I64)/2*'Enter Information'!D484</f>
        <v>0.16195678304579456</v>
      </c>
      <c r="N64" s="36">
        <f>'Enter Information'!O$605/5</f>
        <v>52.4</v>
      </c>
      <c r="O64" s="36">
        <f>'Enter Information'!P$605/5</f>
        <v>188.4</v>
      </c>
      <c r="P64" s="36">
        <f>'Enter Information'!Q$605/5</f>
        <v>1366.6</v>
      </c>
      <c r="Q64" s="37">
        <f t="shared" si="10"/>
        <v>0</v>
      </c>
      <c r="R64" s="287">
        <f>(H64-L64+Q64*'Enter Information'!D275)*'Enter Information'!C$785</f>
        <v>45.001406667962812</v>
      </c>
      <c r="S64" s="287">
        <f>(I64-M64+Q64*'Enter Information'!E275)*'Enter Information'!C$785</f>
        <v>47.790746114731057</v>
      </c>
      <c r="T64" s="38">
        <f t="shared" si="2"/>
        <v>92.792152782693876</v>
      </c>
      <c r="AK64" s="87">
        <v>59</v>
      </c>
      <c r="AL64" s="40">
        <f t="shared" si="4"/>
        <v>92.792152782693876</v>
      </c>
      <c r="AM64" s="86">
        <f>T64*'Enter Information'!E$745*((Y$26/AJ$25)/('1'!Z$26/'1'!AK$25))+T64*(1-'Enter Information'!E$745)</f>
        <v>93.147307224171385</v>
      </c>
      <c r="AN64" s="40">
        <f t="shared" si="5"/>
        <v>92.792152782693876</v>
      </c>
      <c r="AO64" s="86">
        <f>T64*'Enter Information'!E$745*Y$26/AJ$25+T64*(1-'Enter Information'!E$745)</f>
        <v>119.78247599040735</v>
      </c>
      <c r="AP64" s="86">
        <f>INDEX($AL$6:$AO$106,'1'!AL64,'Enter Information'!$B$86)</f>
        <v>93.147307224171385</v>
      </c>
    </row>
    <row r="65" spans="4:42" x14ac:dyDescent="0.4">
      <c r="D65" s="31">
        <v>59</v>
      </c>
      <c r="E65" s="32">
        <f>'11'!AP65</f>
        <v>99.347431232331346</v>
      </c>
      <c r="F65" s="33">
        <f>E65*'Enter Information'!D276</f>
        <v>47.761818578757186</v>
      </c>
      <c r="G65" s="33">
        <f>E65*'Enter Information'!E276</f>
        <v>51.585612653574159</v>
      </c>
      <c r="H65" s="34">
        <f t="shared" si="6"/>
        <v>46.357889822723891</v>
      </c>
      <c r="I65" s="34">
        <f t="shared" si="1"/>
        <v>50.60331391290228</v>
      </c>
      <c r="J65" s="35">
        <v>0</v>
      </c>
      <c r="K65" s="35">
        <v>0</v>
      </c>
      <c r="L65" s="35">
        <f>(F65+H65)/2*'Enter Information'!C485</f>
        <v>0.26353518352414701</v>
      </c>
      <c r="M65" s="35">
        <f>(G65+I65)/2*'Enter Information'!D485</f>
        <v>0.18087440002266331</v>
      </c>
      <c r="N65" s="36">
        <f>'Enter Information'!O$605/5</f>
        <v>52.4</v>
      </c>
      <c r="O65" s="36">
        <f>'Enter Information'!P$605/5</f>
        <v>188.4</v>
      </c>
      <c r="P65" s="36">
        <f>'Enter Information'!Q$605/5</f>
        <v>1366.6</v>
      </c>
      <c r="Q65" s="37">
        <f t="shared" si="10"/>
        <v>0</v>
      </c>
      <c r="R65" s="287">
        <f>(H65-L65+Q65*'Enter Information'!D276)*'Enter Information'!C$785</f>
        <v>45.904056821618148</v>
      </c>
      <c r="S65" s="287">
        <f>(I65-M65+Q65*'Enter Information'!E276)*'Enter Information'!C$785</f>
        <v>50.214273452815483</v>
      </c>
      <c r="T65" s="38">
        <f t="shared" si="2"/>
        <v>96.118330274433632</v>
      </c>
      <c r="AK65" s="87">
        <v>60</v>
      </c>
      <c r="AL65" s="40">
        <f t="shared" si="4"/>
        <v>96.118330274433632</v>
      </c>
      <c r="AM65" s="86">
        <f>T65*'Enter Information'!E$745*((Y$26/AJ$25)/('1'!Z$26/'1'!AK$25))+T65*(1-'Enter Information'!E$745)</f>
        <v>96.48621539058469</v>
      </c>
      <c r="AN65" s="40">
        <f t="shared" si="5"/>
        <v>96.118330274433632</v>
      </c>
      <c r="AO65" s="86">
        <f>T65*'Enter Information'!E$745*Y$26/AJ$25+T65*(1-'Enter Information'!E$745)</f>
        <v>124.07613405950279</v>
      </c>
      <c r="AP65" s="86">
        <f>INDEX($AL$6:$AO$106,'1'!AL65,'Enter Information'!$B$86)</f>
        <v>96.48621539058469</v>
      </c>
    </row>
    <row r="66" spans="4:42" x14ac:dyDescent="0.4">
      <c r="D66" s="31">
        <v>60</v>
      </c>
      <c r="E66" s="32">
        <f>'11'!AP66</f>
        <v>101.59030760198982</v>
      </c>
      <c r="F66" s="33">
        <f>E66*'Enter Information'!D277</f>
        <v>49.195830664104008</v>
      </c>
      <c r="G66" s="33">
        <f>E66*'Enter Information'!E277</f>
        <v>52.394476937885813</v>
      </c>
      <c r="H66" s="34">
        <f t="shared" si="6"/>
        <v>47.761818578757186</v>
      </c>
      <c r="I66" s="34">
        <f t="shared" si="1"/>
        <v>51.585612653574159</v>
      </c>
      <c r="J66" s="35">
        <v>0</v>
      </c>
      <c r="K66" s="35">
        <v>0</v>
      </c>
      <c r="L66" s="35">
        <f>(F66+H66)/2*'Enter Information'!C486</f>
        <v>0.29717519492936956</v>
      </c>
      <c r="M66" s="35">
        <f>(G66+I66)/2*'Enter Information'!D486</f>
        <v>0.19912187156764585</v>
      </c>
      <c r="N66" s="36">
        <f>'Enter Information'!O$606/5</f>
        <v>42.8</v>
      </c>
      <c r="O66" s="36">
        <f>'Enter Information'!P$606/5</f>
        <v>169</v>
      </c>
      <c r="P66" s="36">
        <f>'Enter Information'!Q$606/5</f>
        <v>1223.8</v>
      </c>
      <c r="Q66" s="37">
        <f t="shared" si="10"/>
        <v>0</v>
      </c>
      <c r="R66" s="287">
        <f>(H66-L66+Q66*'Enter Information'!D277)*'Enter Information'!C$786</f>
        <v>47.214806360206651</v>
      </c>
      <c r="S66" s="287">
        <f>(I66-M66+Q66*'Enter Information'!E277)*'Enter Information'!C$786</f>
        <v>51.116010546697559</v>
      </c>
      <c r="T66" s="38">
        <f t="shared" si="2"/>
        <v>98.330816906904204</v>
      </c>
      <c r="AK66" s="87">
        <v>61</v>
      </c>
      <c r="AL66" s="40">
        <f t="shared" si="4"/>
        <v>98.330816906904204</v>
      </c>
      <c r="AM66" s="86">
        <f>T66*'Enter Information'!E$746*((Y$26/AJ$25)/('1'!Z$26/'1'!AK$25))+T66*(1-'Enter Information'!E$746)</f>
        <v>98.707432599409614</v>
      </c>
      <c r="AN66" s="40">
        <f t="shared" si="5"/>
        <v>98.330816906904204</v>
      </c>
      <c r="AO66" s="86">
        <f>T66*'Enter Information'!E$746*Y$26/AJ$25+T66*(1-'Enter Information'!E$746)</f>
        <v>126.95210972681009</v>
      </c>
      <c r="AP66" s="86">
        <f>INDEX($AL$6:$AO$106,'1'!AL66,'Enter Information'!$B$86)</f>
        <v>98.707432599409614</v>
      </c>
    </row>
    <row r="67" spans="4:42" x14ac:dyDescent="0.4">
      <c r="D67" s="31">
        <v>61</v>
      </c>
      <c r="E67" s="32">
        <f>'11'!AP67</f>
        <v>102.20131597752206</v>
      </c>
      <c r="F67" s="33">
        <f>E67*'Enter Information'!D278</f>
        <v>48.962303067181452</v>
      </c>
      <c r="G67" s="33">
        <f>E67*'Enter Information'!E278</f>
        <v>53.239012910340605</v>
      </c>
      <c r="H67" s="34">
        <f t="shared" si="6"/>
        <v>49.195830664104008</v>
      </c>
      <c r="I67" s="34">
        <f t="shared" si="1"/>
        <v>52.394476937885813</v>
      </c>
      <c r="J67" s="35">
        <v>0</v>
      </c>
      <c r="K67" s="35">
        <v>0</v>
      </c>
      <c r="L67" s="35">
        <f>(F67+H67)/2*'Enter Information'!C487</f>
        <v>0.32784816666249345</v>
      </c>
      <c r="M67" s="35">
        <f>(G67+I67)/2*'Enter Information'!D487</f>
        <v>0.21813315653658755</v>
      </c>
      <c r="N67" s="36">
        <f>'Enter Information'!O$606/5</f>
        <v>42.8</v>
      </c>
      <c r="O67" s="36">
        <f>'Enter Information'!P$606/5</f>
        <v>169</v>
      </c>
      <c r="P67" s="36">
        <f>'Enter Information'!Q$606/5</f>
        <v>1223.8</v>
      </c>
      <c r="Q67" s="37">
        <f t="shared" si="10"/>
        <v>0</v>
      </c>
      <c r="R67" s="287">
        <f>(H67-L67+Q67*'Enter Information'!D278)*'Enter Information'!C$786</f>
        <v>48.610758795183763</v>
      </c>
      <c r="S67" s="287">
        <f>(I67-M67+Q67*'Enter Information'!E278)*'Enter Information'!C$786</f>
        <v>51.901706040402694</v>
      </c>
      <c r="T67" s="38">
        <f t="shared" si="2"/>
        <v>100.51246483558646</v>
      </c>
      <c r="AK67" s="87">
        <v>62</v>
      </c>
      <c r="AL67" s="40">
        <f t="shared" si="4"/>
        <v>100.51246483558646</v>
      </c>
      <c r="AM67" s="86">
        <f>T67*'Enter Information'!E$746*((Y$26/AJ$25)/('1'!Z$26/'1'!AK$25))+T67*(1-'Enter Information'!E$746)</f>
        <v>100.89743643187981</v>
      </c>
      <c r="AN67" s="40">
        <f t="shared" si="5"/>
        <v>100.51246483558646</v>
      </c>
      <c r="AO67" s="86">
        <f>T67*'Enter Information'!E$746*Y$26/AJ$25+T67*(1-'Enter Information'!E$746)</f>
        <v>129.76877306735324</v>
      </c>
      <c r="AP67" s="86">
        <f>INDEX($AL$6:$AO$106,'1'!AL67,'Enter Information'!$B$86)</f>
        <v>100.89743643187981</v>
      </c>
    </row>
    <row r="68" spans="4:42" x14ac:dyDescent="0.4">
      <c r="D68" s="31">
        <v>62</v>
      </c>
      <c r="E68" s="32">
        <f>'11'!AP68</f>
        <v>104.47326399688281</v>
      </c>
      <c r="F68" s="33">
        <f>E68*'Enter Information'!D279</f>
        <v>49.958295963111155</v>
      </c>
      <c r="G68" s="33">
        <f>E68*'Enter Information'!E279</f>
        <v>54.514968033771652</v>
      </c>
      <c r="H68" s="34">
        <f t="shared" si="6"/>
        <v>48.962303067181452</v>
      </c>
      <c r="I68" s="34">
        <f t="shared" si="1"/>
        <v>53.239012910340605</v>
      </c>
      <c r="J68" s="35">
        <v>0</v>
      </c>
      <c r="K68" s="35">
        <v>0</v>
      </c>
      <c r="L68" s="35">
        <f>(F68+H68)/2*'Enter Information'!C488</f>
        <v>0.35908177447996215</v>
      </c>
      <c r="M68" s="35">
        <f>(G68+I68)/2*'Enter Information'!D488</f>
        <v>0.23975260760064976</v>
      </c>
      <c r="N68" s="36">
        <f>'Enter Information'!O$606/5</f>
        <v>42.8</v>
      </c>
      <c r="O68" s="36">
        <f>'Enter Information'!P$606/5</f>
        <v>169</v>
      </c>
      <c r="P68" s="36">
        <f>'Enter Information'!Q$606/5</f>
        <v>1223.8</v>
      </c>
      <c r="Q68" s="37">
        <f t="shared" si="10"/>
        <v>0</v>
      </c>
      <c r="R68" s="287">
        <f>(H68-L68+Q68*'Enter Information'!D279)*'Enter Information'!C$786</f>
        <v>48.347391199383928</v>
      </c>
      <c r="S68" s="287">
        <f>(I68-M68+Q68*'Enter Information'!E279)*'Enter Information'!C$786</f>
        <v>52.720291021519742</v>
      </c>
      <c r="T68" s="38">
        <f t="shared" si="2"/>
        <v>101.06768222090366</v>
      </c>
      <c r="AK68" s="87">
        <v>63</v>
      </c>
      <c r="AL68" s="40">
        <f t="shared" si="4"/>
        <v>101.06768222090366</v>
      </c>
      <c r="AM68" s="86">
        <f>T68*'Enter Information'!E$746*((Y$26/AJ$25)/('1'!Z$26/'1'!AK$25))+T68*(1-'Enter Information'!E$746)</f>
        <v>101.45478034870199</v>
      </c>
      <c r="AN68" s="40">
        <f t="shared" si="5"/>
        <v>101.06768222090366</v>
      </c>
      <c r="AO68" s="86">
        <f>T68*'Enter Information'!E$746*Y$26/AJ$25+T68*(1-'Enter Information'!E$746)</f>
        <v>130.48559837848387</v>
      </c>
      <c r="AP68" s="86">
        <f>INDEX($AL$6:$AO$106,'1'!AL68,'Enter Information'!$B$86)</f>
        <v>101.45478034870199</v>
      </c>
    </row>
    <row r="69" spans="4:42" x14ac:dyDescent="0.4">
      <c r="D69" s="31">
        <v>63</v>
      </c>
      <c r="E69" s="32">
        <f>'11'!AP69</f>
        <v>106.63658420106148</v>
      </c>
      <c r="F69" s="33">
        <f>E69*'Enter Information'!D280</f>
        <v>51.257088284048365</v>
      </c>
      <c r="G69" s="33">
        <f>E69*'Enter Information'!E280</f>
        <v>55.379495917013116</v>
      </c>
      <c r="H69" s="34">
        <f t="shared" si="6"/>
        <v>49.958295963111155</v>
      </c>
      <c r="I69" s="34">
        <f t="shared" si="1"/>
        <v>54.514968033771652</v>
      </c>
      <c r="J69" s="35">
        <v>0</v>
      </c>
      <c r="K69" s="35">
        <v>0</v>
      </c>
      <c r="L69" s="35">
        <f>(F69+H69)/2*'Enter Information'!C489</f>
        <v>0.39929469085504427</v>
      </c>
      <c r="M69" s="35">
        <f>(G69+I69)/2*'Enter Information'!D489</f>
        <v>0.26484565812139127</v>
      </c>
      <c r="N69" s="36">
        <f>'Enter Information'!O$606/5</f>
        <v>42.8</v>
      </c>
      <c r="O69" s="36">
        <f>'Enter Information'!P$606/5</f>
        <v>169</v>
      </c>
      <c r="P69" s="36">
        <f>'Enter Information'!Q$606/5</f>
        <v>1223.8</v>
      </c>
      <c r="Q69" s="37">
        <f t="shared" si="10"/>
        <v>0</v>
      </c>
      <c r="R69" s="287">
        <f>(H69-L69+Q69*'Enter Information'!D280)*'Enter Information'!C$786</f>
        <v>49.298140292613382</v>
      </c>
      <c r="S69" s="287">
        <f>(I69-M69+Q69*'Enter Information'!E280)*'Enter Information'!C$786</f>
        <v>53.96456900077682</v>
      </c>
      <c r="T69" s="38">
        <f t="shared" si="2"/>
        <v>103.2627092933902</v>
      </c>
      <c r="AK69" s="87">
        <v>64</v>
      </c>
      <c r="AL69" s="40">
        <f t="shared" si="4"/>
        <v>103.2627092933902</v>
      </c>
      <c r="AM69" s="86">
        <f>T69*'Enter Information'!E$746*((Y$26/AJ$25)/('1'!Z$26/'1'!AK$25))+T69*(1-'Enter Information'!E$746)</f>
        <v>103.65821456827605</v>
      </c>
      <c r="AN69" s="40">
        <f t="shared" si="5"/>
        <v>103.2627092933902</v>
      </c>
      <c r="AO69" s="86">
        <f>T69*'Enter Information'!E$746*Y$26/AJ$25+T69*(1-'Enter Information'!E$746)</f>
        <v>133.31953514953156</v>
      </c>
      <c r="AP69" s="86">
        <f>INDEX($AL$6:$AO$106,'1'!AL69,'Enter Information'!$B$86)</f>
        <v>103.65821456827605</v>
      </c>
    </row>
    <row r="70" spans="4:42" x14ac:dyDescent="0.4">
      <c r="D70" s="31">
        <v>64</v>
      </c>
      <c r="E70" s="32">
        <f>'11'!AP70</f>
        <v>110.72256981580814</v>
      </c>
      <c r="F70" s="33">
        <f>E70*'Enter Information'!D281</f>
        <v>53.435379791280923</v>
      </c>
      <c r="G70" s="33">
        <f>E70*'Enter Information'!E281</f>
        <v>57.28719002452722</v>
      </c>
      <c r="H70" s="34">
        <f t="shared" si="6"/>
        <v>51.257088284048365</v>
      </c>
      <c r="I70" s="34">
        <f t="shared" si="1"/>
        <v>55.379495917013116</v>
      </c>
      <c r="J70" s="35">
        <v>0</v>
      </c>
      <c r="K70" s="35">
        <v>0</v>
      </c>
      <c r="L70" s="35">
        <f>(F70+H70)/2*'Enter Information'!C490</f>
        <v>0.45017761272391593</v>
      </c>
      <c r="M70" s="35">
        <f>(G70+I70)/2*'Enter Information'!D490</f>
        <v>0.29406005030742027</v>
      </c>
      <c r="N70" s="36">
        <f>'Enter Information'!O$606/5</f>
        <v>42.8</v>
      </c>
      <c r="O70" s="36">
        <f>'Enter Information'!P$606/5</f>
        <v>169</v>
      </c>
      <c r="P70" s="36">
        <f>'Enter Information'!Q$606/5</f>
        <v>1223.8</v>
      </c>
      <c r="Q70" s="37">
        <f t="shared" ref="Q70:Q101" si="11">N$3/N$5*N70+O$3/O$5*O70+P$3/P$5*P70</f>
        <v>0</v>
      </c>
      <c r="R70" s="287">
        <f>(H70-L70+Q70*'Enter Information'!D281)*'Enter Information'!C$786</f>
        <v>50.539481139854821</v>
      </c>
      <c r="S70" s="287">
        <f>(I70-M70+Q70*'Enter Information'!E281)*'Enter Information'!C$786</f>
        <v>54.795485698313584</v>
      </c>
      <c r="T70" s="38">
        <f t="shared" si="2"/>
        <v>105.33496683816841</v>
      </c>
      <c r="AK70" s="87">
        <v>65</v>
      </c>
      <c r="AL70" s="40">
        <f t="shared" si="4"/>
        <v>105.33496683816841</v>
      </c>
      <c r="AM70" s="86">
        <f>T70*'Enter Information'!E$746*((Y$26/AJ$25)/('1'!Z$26/'1'!AK$25))+T70*(1-'Enter Information'!E$746)</f>
        <v>105.73840904203367</v>
      </c>
      <c r="AN70" s="40">
        <f t="shared" si="5"/>
        <v>105.33496683816841</v>
      </c>
      <c r="AO70" s="86">
        <f>T70*'Enter Information'!E$746*Y$26/AJ$25+T70*(1-'Enter Information'!E$746)</f>
        <v>135.99496768922015</v>
      </c>
      <c r="AP70" s="86">
        <f>INDEX($AL$6:$AO$106,'1'!AL70,'Enter Information'!$B$86)</f>
        <v>105.73840904203367</v>
      </c>
    </row>
    <row r="71" spans="4:42" x14ac:dyDescent="0.4">
      <c r="D71" s="31">
        <v>65</v>
      </c>
      <c r="E71" s="32">
        <f>'11'!AP71</f>
        <v>114.55263684953101</v>
      </c>
      <c r="F71" s="33">
        <f>E71*'Enter Information'!D282</f>
        <v>55.026946359883134</v>
      </c>
      <c r="G71" s="33">
        <f>E71*'Enter Information'!E282</f>
        <v>59.525690489647872</v>
      </c>
      <c r="H71" s="34">
        <f t="shared" si="6"/>
        <v>53.435379791280923</v>
      </c>
      <c r="I71" s="34">
        <f t="shared" si="6"/>
        <v>57.28719002452722</v>
      </c>
      <c r="J71" s="35">
        <v>0</v>
      </c>
      <c r="K71" s="35">
        <v>0</v>
      </c>
      <c r="L71" s="35">
        <f>(F71+H71)/2*'Enter Information'!C491</f>
        <v>0.50814599801820359</v>
      </c>
      <c r="M71" s="35">
        <f>(G71+I71)/2*'Enter Information'!D491</f>
        <v>0.33350077386796989</v>
      </c>
      <c r="N71" s="36">
        <f>'Enter Information'!O$607/5</f>
        <v>31.4</v>
      </c>
      <c r="O71" s="36">
        <f>'Enter Information'!P$607/5</f>
        <v>136.4</v>
      </c>
      <c r="P71" s="36">
        <f>'Enter Information'!Q$607/5</f>
        <v>1086.5999999999999</v>
      </c>
      <c r="Q71" s="37">
        <f t="shared" si="11"/>
        <v>0</v>
      </c>
      <c r="R71" s="287">
        <f>(H71-L71+Q71*'Enter Information'!D282)*'Enter Information'!C$787</f>
        <v>52.650828748809367</v>
      </c>
      <c r="S71" s="287">
        <f>(I71-M71+Q71*'Enter Information'!E282)*'Enter Information'!C$787</f>
        <v>56.656256608125894</v>
      </c>
      <c r="T71" s="38">
        <f t="shared" ref="T71:T101" si="12">SUM(R71:S71)</f>
        <v>109.30708535693526</v>
      </c>
      <c r="AK71" s="87">
        <v>66</v>
      </c>
      <c r="AL71" s="40">
        <f t="shared" ref="AL71:AL106" si="13">T71</f>
        <v>109.30708535693526</v>
      </c>
      <c r="AM71" s="86">
        <f>T71*'Enter Information'!E$747*((Y$26/AJ$25)/('1'!Z$26/'1'!AK$25))+T71*(1-'Enter Information'!E$747)</f>
        <v>109.72431183434902</v>
      </c>
      <c r="AN71" s="40">
        <f t="shared" ref="AN71:AN106" si="14">T71</f>
        <v>109.30708535693526</v>
      </c>
      <c r="AO71" s="86">
        <f>T71*'Enter Information'!E$747*Y$26/AJ$25+T71*(1-'Enter Information'!E$747)</f>
        <v>141.01463610405551</v>
      </c>
      <c r="AP71" s="86">
        <f>INDEX($AL$6:$AO$106,'1'!AL71,'Enter Information'!$B$86)</f>
        <v>109.72431183434902</v>
      </c>
    </row>
    <row r="72" spans="4:42" x14ac:dyDescent="0.4">
      <c r="D72" s="31">
        <v>66</v>
      </c>
      <c r="E72" s="32">
        <f>'11'!AP72</f>
        <v>123.99088094342689</v>
      </c>
      <c r="F72" s="33">
        <f>E72*'Enter Information'!D283</f>
        <v>59.38475425331373</v>
      </c>
      <c r="G72" s="33">
        <f>E72*'Enter Information'!E283</f>
        <v>64.606126690113172</v>
      </c>
      <c r="H72" s="34">
        <f t="shared" ref="H72:I106" si="15">F71</f>
        <v>55.026946359883134</v>
      </c>
      <c r="I72" s="34">
        <f t="shared" si="15"/>
        <v>59.525690489647872</v>
      </c>
      <c r="J72" s="35">
        <v>0</v>
      </c>
      <c r="K72" s="35">
        <v>0</v>
      </c>
      <c r="L72" s="35">
        <f>(F72+H72)/2*'Enter Information'!C492</f>
        <v>0.585215848636502</v>
      </c>
      <c r="M72" s="35">
        <f>(G72+I72)/2*'Enter Information'!D492</f>
        <v>0.39039456503034847</v>
      </c>
      <c r="N72" s="36">
        <f>'Enter Information'!O$607/5</f>
        <v>31.4</v>
      </c>
      <c r="O72" s="36">
        <f>'Enter Information'!P$607/5</f>
        <v>136.4</v>
      </c>
      <c r="P72" s="36">
        <f>'Enter Information'!Q$607/5</f>
        <v>1086.5999999999999</v>
      </c>
      <c r="Q72" s="37">
        <f t="shared" si="11"/>
        <v>0</v>
      </c>
      <c r="R72" s="287">
        <f>(H72-L72+Q72*'Enter Information'!D283)*'Enter Information'!C$787</f>
        <v>54.157416220406176</v>
      </c>
      <c r="S72" s="287">
        <f>(I72-M72+Q72*'Enter Information'!E283)*'Enter Information'!C$787</f>
        <v>58.826470147652643</v>
      </c>
      <c r="T72" s="38">
        <f t="shared" si="12"/>
        <v>112.98388636805882</v>
      </c>
      <c r="AK72" s="87">
        <v>67</v>
      </c>
      <c r="AL72" s="40">
        <f t="shared" si="13"/>
        <v>112.98388636805882</v>
      </c>
      <c r="AM72" s="86">
        <f>T72*'Enter Information'!E$747*((Y$26/AJ$25)/('1'!Z$26/'1'!AK$25))+T72*(1-'Enter Information'!E$747)</f>
        <v>113.4151472397574</v>
      </c>
      <c r="AN72" s="40">
        <f t="shared" si="14"/>
        <v>112.98388636805882</v>
      </c>
      <c r="AO72" s="86">
        <f>T72*'Enter Information'!E$747*Y$26/AJ$25+T72*(1-'Enter Information'!E$747)</f>
        <v>145.75799519114068</v>
      </c>
      <c r="AP72" s="86">
        <f>INDEX($AL$6:$AO$106,'1'!AL72,'Enter Information'!$B$86)</f>
        <v>113.4151472397574</v>
      </c>
    </row>
    <row r="73" spans="4:42" x14ac:dyDescent="0.4">
      <c r="D73" s="31">
        <v>67</v>
      </c>
      <c r="E73" s="32">
        <f>'11'!AP73</f>
        <v>128.04427488393074</v>
      </c>
      <c r="F73" s="33">
        <f>E73*'Enter Information'!D284</f>
        <v>61.688015113977521</v>
      </c>
      <c r="G73" s="33">
        <f>E73*'Enter Information'!E284</f>
        <v>66.356259769953212</v>
      </c>
      <c r="H73" s="34">
        <f t="shared" si="15"/>
        <v>59.38475425331373</v>
      </c>
      <c r="I73" s="34">
        <f t="shared" si="15"/>
        <v>64.606126690113172</v>
      </c>
      <c r="J73" s="35">
        <v>0</v>
      </c>
      <c r="K73" s="35">
        <v>0</v>
      </c>
      <c r="L73" s="35">
        <f>(F73+H73)/2*'Enter Information'!C493</f>
        <v>0.68042896384417684</v>
      </c>
      <c r="M73" s="35">
        <f>(G73+I73)/2*'Enter Information'!D493</f>
        <v>0.45640391681333137</v>
      </c>
      <c r="N73" s="36">
        <f>'Enter Information'!O$607/5</f>
        <v>31.4</v>
      </c>
      <c r="O73" s="36">
        <f>'Enter Information'!P$607/5</f>
        <v>136.4</v>
      </c>
      <c r="P73" s="36">
        <f>'Enter Information'!Q$607/5</f>
        <v>1086.5999999999999</v>
      </c>
      <c r="Q73" s="37">
        <f t="shared" si="11"/>
        <v>0</v>
      </c>
      <c r="R73" s="287">
        <f>(H73-L73+Q73*'Enter Information'!D284)*'Enter Information'!C$787</f>
        <v>58.397750196113634</v>
      </c>
      <c r="S73" s="287">
        <f>(I73-M73+Q73*'Enter Information'!E284)*'Enter Information'!C$787</f>
        <v>63.814709856432053</v>
      </c>
      <c r="T73" s="38">
        <f t="shared" si="12"/>
        <v>122.21246005254568</v>
      </c>
      <c r="AK73" s="87">
        <v>68</v>
      </c>
      <c r="AL73" s="40">
        <f t="shared" si="13"/>
        <v>122.21246005254568</v>
      </c>
      <c r="AM73" s="86">
        <f>T73*'Enter Information'!E$747*((Y$26/AJ$25)/('1'!Z$26/'1'!AK$25))+T73*(1-'Enter Information'!E$747)</f>
        <v>122.67894650250717</v>
      </c>
      <c r="AN73" s="40">
        <f t="shared" si="14"/>
        <v>122.21246005254568</v>
      </c>
      <c r="AO73" s="86">
        <f>T73*'Enter Information'!E$747*Y$26/AJ$25+T73*(1-'Enter Information'!E$747)</f>
        <v>157.66357254349489</v>
      </c>
      <c r="AP73" s="86">
        <f>INDEX($AL$6:$AO$106,'1'!AL73,'Enter Information'!$B$86)</f>
        <v>122.67894650250717</v>
      </c>
    </row>
    <row r="74" spans="4:42" x14ac:dyDescent="0.4">
      <c r="D74" s="31">
        <v>68</v>
      </c>
      <c r="E74" s="32">
        <f>'11'!AP74</f>
        <v>132.21755969626054</v>
      </c>
      <c r="F74" s="33">
        <f>E74*'Enter Information'!D285</f>
        <v>63.143776103489039</v>
      </c>
      <c r="G74" s="33">
        <f>E74*'Enter Information'!E285</f>
        <v>69.073783592771491</v>
      </c>
      <c r="H74" s="34">
        <f t="shared" si="15"/>
        <v>61.688015113977521</v>
      </c>
      <c r="I74" s="34">
        <f t="shared" si="15"/>
        <v>66.356259769953212</v>
      </c>
      <c r="J74" s="35">
        <v>0</v>
      </c>
      <c r="K74" s="35">
        <v>0</v>
      </c>
      <c r="L74" s="35">
        <f>(F74+H74)/2*'Enter Information'!C494</f>
        <v>0.77333294659220531</v>
      </c>
      <c r="M74" s="35">
        <f>(G74+I74)/2*'Enter Information'!D494</f>
        <v>0.52275996738011732</v>
      </c>
      <c r="N74" s="36">
        <f>'Enter Information'!O$607/5</f>
        <v>31.4</v>
      </c>
      <c r="O74" s="36">
        <f>'Enter Information'!P$607/5</f>
        <v>136.4</v>
      </c>
      <c r="P74" s="36">
        <f>'Enter Information'!Q$607/5</f>
        <v>1086.5999999999999</v>
      </c>
      <c r="Q74" s="37">
        <f t="shared" si="11"/>
        <v>0</v>
      </c>
      <c r="R74" s="287">
        <f>(H74-L74+Q74*'Enter Information'!D285)*'Enter Information'!C$787</f>
        <v>60.596563795695893</v>
      </c>
      <c r="S74" s="287">
        <f>(I74-M74+Q74*'Enter Information'!E285)*'Enter Information'!C$787</f>
        <v>65.489693596669213</v>
      </c>
      <c r="T74" s="38">
        <f t="shared" si="12"/>
        <v>126.0862573923651</v>
      </c>
      <c r="AK74" s="87">
        <v>69</v>
      </c>
      <c r="AL74" s="40">
        <f t="shared" si="13"/>
        <v>126.0862573923651</v>
      </c>
      <c r="AM74" s="86">
        <f>T74*'Enter Information'!E$747*((Y$26/AJ$25)/('1'!Z$26/'1'!AK$25))+T74*(1-'Enter Information'!E$747)</f>
        <v>126.5675301739997</v>
      </c>
      <c r="AN74" s="40">
        <f t="shared" si="14"/>
        <v>126.0862573923651</v>
      </c>
      <c r="AO74" s="86">
        <f>T74*'Enter Information'!E$747*Y$26/AJ$25+T74*(1-'Enter Information'!E$747)</f>
        <v>162.66107220631832</v>
      </c>
      <c r="AP74" s="86">
        <f>INDEX($AL$6:$AO$106,'1'!AL74,'Enter Information'!$B$86)</f>
        <v>126.5675301739997</v>
      </c>
    </row>
    <row r="75" spans="4:42" x14ac:dyDescent="0.4">
      <c r="D75" s="31">
        <v>69</v>
      </c>
      <c r="E75" s="32">
        <f>'11'!AP75</f>
        <v>128.98352241492296</v>
      </c>
      <c r="F75" s="33">
        <f>E75*'Enter Information'!D286</f>
        <v>62.386404160275696</v>
      </c>
      <c r="G75" s="33">
        <f>E75*'Enter Information'!E286</f>
        <v>66.597118254647256</v>
      </c>
      <c r="H75" s="34">
        <f t="shared" si="15"/>
        <v>63.143776103489039</v>
      </c>
      <c r="I75" s="34">
        <f t="shared" si="15"/>
        <v>69.073783592771491</v>
      </c>
      <c r="J75" s="35">
        <v>0</v>
      </c>
      <c r="K75" s="35">
        <v>0</v>
      </c>
      <c r="L75" s="35">
        <f>(F75+H75)/2*'Enter Information'!C495</f>
        <v>0.85925408390546965</v>
      </c>
      <c r="M75" s="35">
        <f>(G75+I75)/2*'Enter Information'!D495</f>
        <v>0.58202816892542653</v>
      </c>
      <c r="N75" s="36">
        <f>'Enter Information'!O$607/5</f>
        <v>31.4</v>
      </c>
      <c r="O75" s="36">
        <f>'Enter Information'!P$607/5</f>
        <v>136.4</v>
      </c>
      <c r="P75" s="36">
        <f>'Enter Information'!Q$607/5</f>
        <v>1086.5999999999999</v>
      </c>
      <c r="Q75" s="37">
        <f t="shared" si="11"/>
        <v>0</v>
      </c>
      <c r="R75" s="287">
        <f>(H75-L75+Q75*'Enter Information'!D286)*'Enter Information'!C$787</f>
        <v>61.959249851670457</v>
      </c>
      <c r="S75" s="287">
        <f>(I75-M75+Q75*'Enter Information'!E286)*'Enter Information'!C$787</f>
        <v>68.134066851332264</v>
      </c>
      <c r="T75" s="38">
        <f t="shared" si="12"/>
        <v>130.09331670300273</v>
      </c>
      <c r="AK75" s="87">
        <v>70</v>
      </c>
      <c r="AL75" s="40">
        <f t="shared" si="13"/>
        <v>130.09331670300273</v>
      </c>
      <c r="AM75" s="86">
        <f>T75*'Enter Information'!E$747*((Y$26/AJ$25)/('1'!Z$26/'1'!AK$25))+T75*(1-'Enter Information'!E$747)</f>
        <v>130.58988447887771</v>
      </c>
      <c r="AN75" s="40">
        <f t="shared" si="14"/>
        <v>130.09331670300273</v>
      </c>
      <c r="AO75" s="86">
        <f>T75*'Enter Information'!E$747*Y$26/AJ$25+T75*(1-'Enter Information'!E$747)</f>
        <v>167.83049016940632</v>
      </c>
      <c r="AP75" s="86">
        <f>INDEX($AL$6:$AO$106,'1'!AL75,'Enter Information'!$B$86)</f>
        <v>130.58988447887771</v>
      </c>
    </row>
    <row r="76" spans="4:42" x14ac:dyDescent="0.4">
      <c r="D76" s="31">
        <v>70</v>
      </c>
      <c r="E76" s="32">
        <f>'11'!AP76</f>
        <v>126.43388697526973</v>
      </c>
      <c r="F76" s="33">
        <f>E76*'Enter Information'!D287</f>
        <v>61.524139060973297</v>
      </c>
      <c r="G76" s="33">
        <f>E76*'Enter Information'!E287</f>
        <v>64.909747914296432</v>
      </c>
      <c r="H76" s="34">
        <f t="shared" si="15"/>
        <v>62.386404160275696</v>
      </c>
      <c r="I76" s="34">
        <f t="shared" si="15"/>
        <v>66.597118254647256</v>
      </c>
      <c r="J76" s="35">
        <v>0</v>
      </c>
      <c r="K76" s="35">
        <v>0</v>
      </c>
      <c r="L76" s="35">
        <f>(F76+H76)/2*'Enter Information'!C496</f>
        <v>0.93800281218485482</v>
      </c>
      <c r="M76" s="35">
        <f>(G76+I76)/2*'Enter Information'!D496</f>
        <v>0.62728775162586148</v>
      </c>
      <c r="N76" s="36">
        <f>'Enter Information'!O$608/5</f>
        <v>24.8</v>
      </c>
      <c r="O76" s="36">
        <f>'Enter Information'!P$608/5</f>
        <v>102.8</v>
      </c>
      <c r="P76" s="36">
        <f>'Enter Information'!Q$608/5</f>
        <v>818.6</v>
      </c>
      <c r="Q76" s="37">
        <f t="shared" si="11"/>
        <v>0</v>
      </c>
      <c r="R76" s="287">
        <f>(H76-L76+Q76*'Enter Information'!D287)*'Enter Information'!C$788</f>
        <v>61.374564101940841</v>
      </c>
      <c r="S76" s="287">
        <f>(I76-M76+Q76*'Enter Information'!E287)*'Enter Information'!C$788</f>
        <v>65.890560245269171</v>
      </c>
      <c r="T76" s="38">
        <f t="shared" si="12"/>
        <v>127.26512434721002</v>
      </c>
      <c r="AK76" s="87">
        <v>71</v>
      </c>
      <c r="AL76" s="40">
        <f t="shared" si="13"/>
        <v>127.26512434721002</v>
      </c>
      <c r="AM76" s="86">
        <f>T76*'Enter Information'!E$748*((Y$26/AJ$25)/('1'!Z$26/'1'!AK$25))+T76*(1-'Enter Information'!E$748)</f>
        <v>127.74370688635082</v>
      </c>
      <c r="AN76" s="40">
        <f t="shared" si="14"/>
        <v>127.26512434721002</v>
      </c>
      <c r="AO76" s="86">
        <f>T76*'Enter Information'!E$748*Y$26/AJ$25+T76*(1-'Enter Information'!E$748)</f>
        <v>163.63549144508661</v>
      </c>
      <c r="AP76" s="86">
        <f>INDEX($AL$6:$AO$106,'1'!AL76,'Enter Information'!$B$86)</f>
        <v>127.74370688635082</v>
      </c>
    </row>
    <row r="77" spans="4:42" x14ac:dyDescent="0.4">
      <c r="D77" s="31">
        <v>71</v>
      </c>
      <c r="E77" s="32">
        <f>'11'!AP77</f>
        <v>117.89124194657339</v>
      </c>
      <c r="F77" s="33">
        <f>E77*'Enter Information'!D288</f>
        <v>56.480539728289024</v>
      </c>
      <c r="G77" s="33">
        <f>E77*'Enter Information'!E288</f>
        <v>61.410702218284364</v>
      </c>
      <c r="H77" s="34">
        <f t="shared" si="15"/>
        <v>61.524139060973297</v>
      </c>
      <c r="I77" s="34">
        <f t="shared" si="15"/>
        <v>64.909747914296432</v>
      </c>
      <c r="J77" s="35">
        <v>0</v>
      </c>
      <c r="K77" s="35">
        <v>0</v>
      </c>
      <c r="L77" s="35">
        <f>(F77+H77)/2*'Enter Information'!C497</f>
        <v>0.99064927843585726</v>
      </c>
      <c r="M77" s="35">
        <f>(G77+I77)/2*'Enter Information'!D497</f>
        <v>0.67265639695599266</v>
      </c>
      <c r="N77" s="36">
        <f>'Enter Information'!O$608/5</f>
        <v>24.8</v>
      </c>
      <c r="O77" s="36">
        <f>'Enter Information'!P$608/5</f>
        <v>102.8</v>
      </c>
      <c r="P77" s="36">
        <f>'Enter Information'!Q$608/5</f>
        <v>818.6</v>
      </c>
      <c r="Q77" s="37">
        <f t="shared" si="11"/>
        <v>0</v>
      </c>
      <c r="R77" s="287">
        <f>(H77-L77+Q77*'Enter Information'!D288)*'Enter Information'!C$788</f>
        <v>60.460751906737016</v>
      </c>
      <c r="S77" s="287">
        <f>(I77-M77+Q77*'Enter Information'!E288)*'Enter Information'!C$788</f>
        <v>64.159903342639893</v>
      </c>
      <c r="T77" s="38">
        <f t="shared" si="12"/>
        <v>124.62065524937691</v>
      </c>
      <c r="AK77" s="87">
        <v>72</v>
      </c>
      <c r="AL77" s="40">
        <f t="shared" si="13"/>
        <v>124.62065524937691</v>
      </c>
      <c r="AM77" s="86">
        <f>T77*'Enter Information'!E$748*((Y$26/AJ$25)/('1'!Z$26/'1'!AK$25))+T77*(1-'Enter Information'!E$748)</f>
        <v>125.0892932201058</v>
      </c>
      <c r="AN77" s="40">
        <f t="shared" si="14"/>
        <v>124.62065524937691</v>
      </c>
      <c r="AO77" s="86">
        <f>T77*'Enter Information'!E$748*Y$26/AJ$25+T77*(1-'Enter Information'!E$748)</f>
        <v>160.23527475056883</v>
      </c>
      <c r="AP77" s="86">
        <f>INDEX($AL$6:$AO$106,'1'!AL77,'Enter Information'!$B$86)</f>
        <v>125.0892932201058</v>
      </c>
    </row>
    <row r="78" spans="4:42" x14ac:dyDescent="0.4">
      <c r="D78" s="31">
        <v>72</v>
      </c>
      <c r="E78" s="32">
        <f>'11'!AP78</f>
        <v>115.16698210246037</v>
      </c>
      <c r="F78" s="33">
        <f>E78*'Enter Information'!D289</f>
        <v>54.726629410492279</v>
      </c>
      <c r="G78" s="33">
        <f>E78*'Enter Information'!E289</f>
        <v>60.440352691968087</v>
      </c>
      <c r="H78" s="34">
        <f t="shared" si="15"/>
        <v>56.480539728289024</v>
      </c>
      <c r="I78" s="34">
        <f t="shared" si="15"/>
        <v>61.410702218284364</v>
      </c>
      <c r="J78" s="35">
        <v>0</v>
      </c>
      <c r="K78" s="35">
        <v>0</v>
      </c>
      <c r="L78" s="35">
        <f>(F78+H78)/2*'Enter Information'!C498</f>
        <v>1.0370068522191356</v>
      </c>
      <c r="M78" s="35">
        <f>(G78+I78)/2*'Enter Information'!D498</f>
        <v>0.72562303199055345</v>
      </c>
      <c r="N78" s="36">
        <f>'Enter Information'!O$608/5</f>
        <v>24.8</v>
      </c>
      <c r="O78" s="36">
        <f>'Enter Information'!P$608/5</f>
        <v>102.8</v>
      </c>
      <c r="P78" s="36">
        <f>'Enter Information'!Q$608/5</f>
        <v>818.6</v>
      </c>
      <c r="Q78" s="37">
        <f t="shared" si="11"/>
        <v>0</v>
      </c>
      <c r="R78" s="287">
        <f>(H78-L78+Q78*'Enter Information'!D289)*'Enter Information'!C$788</f>
        <v>55.376911162655318</v>
      </c>
      <c r="S78" s="287">
        <f>(I78-M78+Q78*'Enter Information'!E289)*'Enter Information'!C$788</f>
        <v>60.612159158576119</v>
      </c>
      <c r="T78" s="38">
        <f t="shared" si="12"/>
        <v>115.98907032123144</v>
      </c>
      <c r="AK78" s="87">
        <v>73</v>
      </c>
      <c r="AL78" s="40">
        <f t="shared" si="13"/>
        <v>115.98907032123144</v>
      </c>
      <c r="AM78" s="86">
        <f>T78*'Enter Information'!E$748*((Y$26/AJ$25)/('1'!Z$26/'1'!AK$25))+T78*(1-'Enter Information'!E$748)</f>
        <v>116.42524907854339</v>
      </c>
      <c r="AN78" s="40">
        <f t="shared" si="14"/>
        <v>115.98907032123144</v>
      </c>
      <c r="AO78" s="86">
        <f>T78*'Enter Information'!E$748*Y$26/AJ$25+T78*(1-'Enter Information'!E$748)</f>
        <v>149.13691886625267</v>
      </c>
      <c r="AP78" s="86">
        <f>INDEX($AL$6:$AO$106,'1'!AL78,'Enter Information'!$B$86)</f>
        <v>116.42524907854339</v>
      </c>
    </row>
    <row r="79" spans="4:42" x14ac:dyDescent="0.4">
      <c r="D79" s="31">
        <v>73</v>
      </c>
      <c r="E79" s="32">
        <f>'11'!AP79</f>
        <v>112.16376318181591</v>
      </c>
      <c r="F79" s="33">
        <f>E79*'Enter Information'!D290</f>
        <v>53.276382543468479</v>
      </c>
      <c r="G79" s="33">
        <f>E79*'Enter Information'!E290</f>
        <v>58.88738063834743</v>
      </c>
      <c r="H79" s="34">
        <f t="shared" si="15"/>
        <v>54.726629410492279</v>
      </c>
      <c r="I79" s="34">
        <f t="shared" si="15"/>
        <v>60.440352691968087</v>
      </c>
      <c r="J79" s="35">
        <v>0</v>
      </c>
      <c r="K79" s="35">
        <v>0</v>
      </c>
      <c r="L79" s="35">
        <f>(F79+H79)/2*'Enter Information'!C499</f>
        <v>1.1226913092614221</v>
      </c>
      <c r="M79" s="35">
        <f>(G79+I79)/2*'Enter Information'!D499</f>
        <v>0.79949581331311392</v>
      </c>
      <c r="N79" s="36">
        <f>'Enter Information'!O$608/5</f>
        <v>24.8</v>
      </c>
      <c r="O79" s="36">
        <f>'Enter Information'!P$608/5</f>
        <v>102.8</v>
      </c>
      <c r="P79" s="36">
        <f>'Enter Information'!Q$608/5</f>
        <v>818.6</v>
      </c>
      <c r="Q79" s="37">
        <f t="shared" si="11"/>
        <v>0</v>
      </c>
      <c r="R79" s="287">
        <f>(H79-L79+Q79*'Enter Information'!D290)*'Enter Information'!C$788</f>
        <v>53.539526870257269</v>
      </c>
      <c r="S79" s="287">
        <f>(I79-M79+Q79*'Enter Information'!E290)*'Enter Information'!C$788</f>
        <v>59.569191602857153</v>
      </c>
      <c r="T79" s="38">
        <f t="shared" si="12"/>
        <v>113.10871847311442</v>
      </c>
      <c r="AK79" s="87">
        <v>74</v>
      </c>
      <c r="AL79" s="40">
        <f t="shared" si="13"/>
        <v>113.10871847311442</v>
      </c>
      <c r="AM79" s="86">
        <f>T79*'Enter Information'!E$748*((Y$26/AJ$25)/('1'!Z$26/'1'!AK$25))+T79*(1-'Enter Information'!E$748)</f>
        <v>113.53406562115272</v>
      </c>
      <c r="AN79" s="40">
        <f t="shared" si="14"/>
        <v>113.10871847311442</v>
      </c>
      <c r="AO79" s="86">
        <f>T79*'Enter Information'!E$748*Y$26/AJ$25+T79*(1-'Enter Information'!E$748)</f>
        <v>145.43340784845412</v>
      </c>
      <c r="AP79" s="86">
        <f>INDEX($AL$6:$AO$106,'1'!AL79,'Enter Information'!$B$86)</f>
        <v>113.53406562115272</v>
      </c>
    </row>
    <row r="80" spans="4:42" x14ac:dyDescent="0.4">
      <c r="D80" s="31">
        <v>74</v>
      </c>
      <c r="E80" s="32">
        <f>'11'!AP80</f>
        <v>111.67602052088942</v>
      </c>
      <c r="F80" s="33">
        <f>E80*'Enter Information'!D291</f>
        <v>52.86754476434411</v>
      </c>
      <c r="G80" s="33">
        <f>E80*'Enter Information'!E291</f>
        <v>58.808475756545313</v>
      </c>
      <c r="H80" s="34">
        <f t="shared" si="15"/>
        <v>53.276382543468479</v>
      </c>
      <c r="I80" s="34">
        <f t="shared" si="15"/>
        <v>58.88738063834743</v>
      </c>
      <c r="J80" s="35">
        <v>0</v>
      </c>
      <c r="K80" s="35">
        <v>0</v>
      </c>
      <c r="L80" s="35">
        <f>(F80+H80)/2*'Enter Information'!C500</f>
        <v>1.231269556770626</v>
      </c>
      <c r="M80" s="35">
        <f>(G80+I80)/2*'Enter Information'!D500</f>
        <v>0.892134591473287</v>
      </c>
      <c r="N80" s="36">
        <f>'Enter Information'!O$608/5</f>
        <v>24.8</v>
      </c>
      <c r="O80" s="36">
        <f>'Enter Information'!P$608/5</f>
        <v>102.8</v>
      </c>
      <c r="P80" s="36">
        <f>'Enter Information'!Q$608/5</f>
        <v>818.6</v>
      </c>
      <c r="Q80" s="37">
        <f t="shared" si="11"/>
        <v>0</v>
      </c>
      <c r="R80" s="287">
        <f>(H80-L80+Q80*'Enter Information'!D291)*'Enter Information'!C$788</f>
        <v>51.982574861470894</v>
      </c>
      <c r="S80" s="287">
        <f>(I80-M80+Q80*'Enter Information'!E291)*'Enter Information'!C$788</f>
        <v>57.925558159737179</v>
      </c>
      <c r="T80" s="38">
        <f t="shared" si="12"/>
        <v>109.90813302120807</v>
      </c>
      <c r="AK80" s="87">
        <v>75</v>
      </c>
      <c r="AL80" s="40">
        <f t="shared" si="13"/>
        <v>109.90813302120807</v>
      </c>
      <c r="AM80" s="86">
        <f>T80*'Enter Information'!E$748*((Y$26/AJ$25)/('1'!Z$26/'1'!AK$25))+T80*(1-'Enter Information'!E$748)</f>
        <v>110.32144431637492</v>
      </c>
      <c r="AN80" s="40">
        <f t="shared" si="14"/>
        <v>109.90813302120807</v>
      </c>
      <c r="AO80" s="86">
        <f>T80*'Enter Information'!E$748*Y$26/AJ$25+T80*(1-'Enter Information'!E$748)</f>
        <v>141.3181455091362</v>
      </c>
      <c r="AP80" s="86">
        <f>INDEX($AL$6:$AO$106,'1'!AL80,'Enter Information'!$B$86)</f>
        <v>110.32144431637492</v>
      </c>
    </row>
    <row r="81" spans="1:42" x14ac:dyDescent="0.4">
      <c r="D81" s="31">
        <v>75</v>
      </c>
      <c r="E81" s="32">
        <f>'11'!AP81</f>
        <v>111.03121142422289</v>
      </c>
      <c r="F81" s="33">
        <f>E81*'Enter Information'!D292</f>
        <v>52.499121668390899</v>
      </c>
      <c r="G81" s="33">
        <f>E81*'Enter Information'!E292</f>
        <v>58.532089755831997</v>
      </c>
      <c r="H81" s="34">
        <f t="shared" si="15"/>
        <v>52.86754476434411</v>
      </c>
      <c r="I81" s="34">
        <f t="shared" si="15"/>
        <v>58.808475756545313</v>
      </c>
      <c r="J81" s="35">
        <v>0</v>
      </c>
      <c r="K81" s="35">
        <v>0</v>
      </c>
      <c r="L81" s="35">
        <f>(F81+H81)/2*'Enter Information'!C501</f>
        <v>1.3655519969682455</v>
      </c>
      <c r="M81" s="35">
        <f>(G81+I81)/2*'Enter Information'!D501</f>
        <v>1.0079554577513212</v>
      </c>
      <c r="N81" s="36">
        <f>'Enter Information'!O$609/5</f>
        <v>19.8</v>
      </c>
      <c r="O81" s="36">
        <f>'Enter Information'!P$609/5</f>
        <v>86.6</v>
      </c>
      <c r="P81" s="36">
        <f>'Enter Information'!Q$609/5</f>
        <v>588.20000000000005</v>
      </c>
      <c r="Q81" s="37">
        <f t="shared" si="11"/>
        <v>0</v>
      </c>
      <c r="R81" s="287">
        <f>(H81-L81+Q81*'Enter Information'!D292)*'Enter Information'!C$789</f>
        <v>51.685571827987019</v>
      </c>
      <c r="S81" s="287">
        <f>(I81-M81+Q81*'Enter Information'!E292)*'Enter Information'!C$789</f>
        <v>58.006550486154232</v>
      </c>
      <c r="T81" s="38">
        <f t="shared" si="12"/>
        <v>109.69212231414124</v>
      </c>
      <c r="AK81" s="87">
        <v>76</v>
      </c>
      <c r="AL81" s="40">
        <f t="shared" si="13"/>
        <v>109.69212231414124</v>
      </c>
      <c r="AM81" s="86">
        <f>T81*'Enter Information'!E$749*((Y$26/AJ$25)/('1'!Z$26/'1'!AK$25))+T81*(1-'Enter Information'!E$749)</f>
        <v>110.09473879005708</v>
      </c>
      <c r="AN81" s="40">
        <f t="shared" si="14"/>
        <v>109.69212231414124</v>
      </c>
      <c r="AO81" s="86">
        <f>T81*'Enter Information'!E$749*Y$26/AJ$25+T81*(1-'Enter Information'!E$749)</f>
        <v>140.28937112936407</v>
      </c>
      <c r="AP81" s="86">
        <f>INDEX($AL$6:$AO$106,'1'!AL81,'Enter Information'!$B$86)</f>
        <v>110.09473879005708</v>
      </c>
    </row>
    <row r="82" spans="1:42" x14ac:dyDescent="0.4">
      <c r="D82" s="31">
        <v>76</v>
      </c>
      <c r="E82" s="32">
        <f>'11'!AP82</f>
        <v>116.93948100944054</v>
      </c>
      <c r="F82" s="33">
        <f>E82*'Enter Information'!D293</f>
        <v>54.543391228134219</v>
      </c>
      <c r="G82" s="33">
        <f>E82*'Enter Information'!E293</f>
        <v>62.39608978130633</v>
      </c>
      <c r="H82" s="34">
        <f t="shared" si="15"/>
        <v>52.499121668390899</v>
      </c>
      <c r="I82" s="34">
        <f t="shared" si="15"/>
        <v>58.532089755831997</v>
      </c>
      <c r="J82" s="35">
        <v>0</v>
      </c>
      <c r="K82" s="35">
        <v>0</v>
      </c>
      <c r="L82" s="35">
        <f>(F82+H82)/2*'Enter Information'!C502</f>
        <v>1.5521164369996143</v>
      </c>
      <c r="M82" s="35">
        <f>(G82+I82)/2*'Enter Information'!D502</f>
        <v>1.1766311868963562</v>
      </c>
      <c r="N82" s="36">
        <f>'Enter Information'!O$609/5</f>
        <v>19.8</v>
      </c>
      <c r="O82" s="36">
        <f>'Enter Information'!P$609/5</f>
        <v>86.6</v>
      </c>
      <c r="P82" s="36">
        <f>'Enter Information'!Q$609/5</f>
        <v>588.20000000000005</v>
      </c>
      <c r="Q82" s="37">
        <f t="shared" si="11"/>
        <v>0</v>
      </c>
      <c r="R82" s="287">
        <f>(H82-L82+Q82*'Enter Information'!D293)*'Enter Information'!C$789</f>
        <v>51.128606036695558</v>
      </c>
      <c r="S82" s="287">
        <f>(I82-M82+Q82*'Enter Information'!E293)*'Enter Information'!C$789</f>
        <v>57.559902331967592</v>
      </c>
      <c r="T82" s="38">
        <f t="shared" si="12"/>
        <v>108.68850836866315</v>
      </c>
      <c r="AK82" s="87">
        <v>77</v>
      </c>
      <c r="AL82" s="40">
        <f t="shared" si="13"/>
        <v>108.68850836866315</v>
      </c>
      <c r="AM82" s="86">
        <f>T82*'Enter Information'!E$749*((Y$26/AJ$25)/('1'!Z$26/'1'!AK$25))+T82*(1-'Enter Information'!E$749)</f>
        <v>109.08744115698698</v>
      </c>
      <c r="AN82" s="40">
        <f t="shared" si="14"/>
        <v>108.68850836866315</v>
      </c>
      <c r="AO82" s="86">
        <f>T82*'Enter Information'!E$749*Y$26/AJ$25+T82*(1-'Enter Information'!E$749)</f>
        <v>139.00581159657864</v>
      </c>
      <c r="AP82" s="86">
        <f>INDEX($AL$6:$AO$106,'1'!AL82,'Enter Information'!$B$86)</f>
        <v>109.08744115698698</v>
      </c>
    </row>
    <row r="83" spans="1:42" x14ac:dyDescent="0.4">
      <c r="D83" s="31">
        <v>77</v>
      </c>
      <c r="E83" s="32">
        <f>'11'!AP83</f>
        <v>116.20204989247604</v>
      </c>
      <c r="F83" s="33">
        <f>E83*'Enter Information'!D294</f>
        <v>53.76659353882841</v>
      </c>
      <c r="G83" s="33">
        <f>E83*'Enter Information'!E294</f>
        <v>62.435456353647638</v>
      </c>
      <c r="H83" s="34">
        <f t="shared" si="15"/>
        <v>54.543391228134219</v>
      </c>
      <c r="I83" s="34">
        <f t="shared" si="15"/>
        <v>62.39608978130633</v>
      </c>
      <c r="J83" s="35">
        <v>0</v>
      </c>
      <c r="K83" s="35">
        <v>0</v>
      </c>
      <c r="L83" s="35">
        <f>(F83+H83)/2*'Enter Information'!C503</f>
        <v>1.7584126026916382</v>
      </c>
      <c r="M83" s="35">
        <f>(G83+I83)/2*'Enter Information'!D503</f>
        <v>1.3762677961378675</v>
      </c>
      <c r="N83" s="36">
        <f>'Enter Information'!O$609/5</f>
        <v>19.8</v>
      </c>
      <c r="O83" s="36">
        <f>'Enter Information'!P$609/5</f>
        <v>86.6</v>
      </c>
      <c r="P83" s="36">
        <f>'Enter Information'!Q$609/5</f>
        <v>588.20000000000005</v>
      </c>
      <c r="Q83" s="37">
        <f t="shared" si="11"/>
        <v>0</v>
      </c>
      <c r="R83" s="287">
        <f>(H83-L83+Q83*'Enter Information'!D294)*'Enter Information'!C$789</f>
        <v>52.973130894311225</v>
      </c>
      <c r="S83" s="287">
        <f>(I83-M83+Q83*'Enter Information'!E294)*'Enter Information'!C$789</f>
        <v>61.237327386353492</v>
      </c>
      <c r="T83" s="38">
        <f t="shared" si="12"/>
        <v>114.21045828066471</v>
      </c>
      <c r="AK83" s="87">
        <v>78</v>
      </c>
      <c r="AL83" s="40">
        <f t="shared" si="13"/>
        <v>114.21045828066471</v>
      </c>
      <c r="AM83" s="86">
        <f>T83*'Enter Information'!E$749*((Y$26/AJ$25)/('1'!Z$26/'1'!AK$25))+T83*(1-'Enter Information'!E$749)</f>
        <v>114.62965896030883</v>
      </c>
      <c r="AN83" s="40">
        <f t="shared" si="14"/>
        <v>114.21045828066471</v>
      </c>
      <c r="AO83" s="86">
        <f>T83*'Enter Information'!E$749*Y$26/AJ$25+T83*(1-'Enter Information'!E$749)</f>
        <v>146.06804053535333</v>
      </c>
      <c r="AP83" s="86">
        <f>INDEX($AL$6:$AO$106,'1'!AL83,'Enter Information'!$B$86)</f>
        <v>114.62965896030883</v>
      </c>
    </row>
    <row r="84" spans="1:42" x14ac:dyDescent="0.4">
      <c r="D84" s="31">
        <v>78</v>
      </c>
      <c r="E84" s="32">
        <f>'11'!AP84</f>
        <v>115.96021926922162</v>
      </c>
      <c r="F84" s="33">
        <f>E84*'Enter Information'!D295</f>
        <v>52.440900901140047</v>
      </c>
      <c r="G84" s="33">
        <f>E84*'Enter Information'!E295</f>
        <v>63.519318368081571</v>
      </c>
      <c r="H84" s="34">
        <f t="shared" si="15"/>
        <v>53.76659353882841</v>
      </c>
      <c r="I84" s="34">
        <f t="shared" si="15"/>
        <v>62.435456353647638</v>
      </c>
      <c r="J84" s="35">
        <v>0</v>
      </c>
      <c r="K84" s="35">
        <v>0</v>
      </c>
      <c r="L84" s="35">
        <f>(F84+H84)/2*'Enter Information'!C504</f>
        <v>1.9351005486962254</v>
      </c>
      <c r="M84" s="35">
        <f>(G84+I84)/2*'Enter Information'!D504</f>
        <v>1.5788431011368755</v>
      </c>
      <c r="N84" s="36">
        <f>'Enter Information'!O$609/5</f>
        <v>19.8</v>
      </c>
      <c r="O84" s="36">
        <f>'Enter Information'!P$609/5</f>
        <v>86.6</v>
      </c>
      <c r="P84" s="36">
        <f>'Enter Information'!Q$609/5</f>
        <v>588.20000000000005</v>
      </c>
      <c r="Q84" s="37">
        <f t="shared" si="11"/>
        <v>0</v>
      </c>
      <c r="R84" s="287">
        <f>(H84-L84+Q84*'Enter Information'!D295)*'Enter Information'!C$789</f>
        <v>52.016246555614202</v>
      </c>
      <c r="S84" s="287">
        <f>(I84-M84+Q84*'Enter Information'!E295)*'Enter Information'!C$789</f>
        <v>61.073536895511012</v>
      </c>
      <c r="T84" s="38">
        <f t="shared" si="12"/>
        <v>113.08978345112521</v>
      </c>
      <c r="AK84" s="87">
        <v>79</v>
      </c>
      <c r="AL84" s="40">
        <f t="shared" si="13"/>
        <v>113.08978345112521</v>
      </c>
      <c r="AM84" s="86">
        <f>T84*'Enter Information'!E$749*((Y$26/AJ$25)/('1'!Z$26/'1'!AK$25))+T84*(1-'Enter Information'!E$749)</f>
        <v>113.50487078022968</v>
      </c>
      <c r="AN84" s="40">
        <f t="shared" si="14"/>
        <v>113.08978345112521</v>
      </c>
      <c r="AO84" s="86">
        <f>T84*'Enter Information'!E$749*Y$26/AJ$25+T84*(1-'Enter Information'!E$749)</f>
        <v>144.63476744554703</v>
      </c>
      <c r="AP84" s="86">
        <f>INDEX($AL$6:$AO$106,'1'!AL84,'Enter Information'!$B$86)</f>
        <v>113.50487078022968</v>
      </c>
    </row>
    <row r="85" spans="1:42" x14ac:dyDescent="0.4">
      <c r="D85" s="31">
        <v>79</v>
      </c>
      <c r="E85" s="32">
        <f>'11'!AP85</f>
        <v>107.56069075641182</v>
      </c>
      <c r="F85" s="33">
        <f>E85*'Enter Information'!D296</f>
        <v>49.0894122616277</v>
      </c>
      <c r="G85" s="33">
        <f>E85*'Enter Information'!E296</f>
        <v>58.471278494784116</v>
      </c>
      <c r="H85" s="34">
        <f t="shared" si="15"/>
        <v>52.440900901140047</v>
      </c>
      <c r="I85" s="34">
        <f t="shared" si="15"/>
        <v>63.519318368081571</v>
      </c>
      <c r="J85" s="35">
        <v>0</v>
      </c>
      <c r="K85" s="35">
        <v>0</v>
      </c>
      <c r="L85" s="35">
        <f>(F85+H85)/2*'Enter Information'!C505</f>
        <v>2.0828943745341801</v>
      </c>
      <c r="M85" s="35">
        <f>(G85+I85)/2*'Enter Information'!D505</f>
        <v>1.7438555821546651</v>
      </c>
      <c r="N85" s="36">
        <f>'Enter Information'!O$609/5</f>
        <v>19.8</v>
      </c>
      <c r="O85" s="36">
        <f>'Enter Information'!P$609/5</f>
        <v>86.6</v>
      </c>
      <c r="P85" s="36">
        <f>'Enter Information'!Q$609/5</f>
        <v>588.20000000000005</v>
      </c>
      <c r="Q85" s="37">
        <f t="shared" si="11"/>
        <v>0</v>
      </c>
      <c r="R85" s="287">
        <f>(H85-L85+Q85*'Enter Information'!D296)*'Enter Information'!C$789</f>
        <v>50.537507843655106</v>
      </c>
      <c r="S85" s="287">
        <f>(I85-M85+Q85*'Enter Information'!E296)*'Enter Information'!C$789</f>
        <v>61.995661671789108</v>
      </c>
      <c r="T85" s="38">
        <f t="shared" si="12"/>
        <v>112.53316951544421</v>
      </c>
      <c r="AK85" s="87">
        <v>80</v>
      </c>
      <c r="AL85" s="40">
        <f t="shared" si="13"/>
        <v>112.53316951544421</v>
      </c>
      <c r="AM85" s="86">
        <f>T85*'Enter Information'!E$749*((Y$26/AJ$25)/('1'!Z$26/'1'!AK$25))+T85*(1-'Enter Information'!E$749)</f>
        <v>112.9462138360217</v>
      </c>
      <c r="AN85" s="40">
        <f t="shared" si="14"/>
        <v>112.53316951544421</v>
      </c>
      <c r="AO85" s="86">
        <f>T85*'Enter Information'!E$749*Y$26/AJ$25+T85*(1-'Enter Information'!E$749)</f>
        <v>143.92289299776402</v>
      </c>
      <c r="AP85" s="86">
        <f>INDEX($AL$6:$AO$106,'1'!AL85,'Enter Information'!$B$86)</f>
        <v>112.9462138360217</v>
      </c>
    </row>
    <row r="86" spans="1:42" ht="12.75" customHeight="1" x14ac:dyDescent="0.4">
      <c r="A86" s="709" t="s">
        <v>831</v>
      </c>
      <c r="B86" s="709"/>
      <c r="D86" s="31">
        <v>80</v>
      </c>
      <c r="E86" s="32">
        <f>'11'!AP86</f>
        <v>99.950317923774691</v>
      </c>
      <c r="F86" s="33">
        <f>E86*'Enter Information'!D297</f>
        <v>44.786121059858012</v>
      </c>
      <c r="G86" s="33">
        <f>E86*'Enter Information'!E297</f>
        <v>55.164196863916679</v>
      </c>
      <c r="H86" s="34">
        <f t="shared" si="15"/>
        <v>49.0894122616277</v>
      </c>
      <c r="I86" s="34">
        <f t="shared" si="15"/>
        <v>58.471278494784116</v>
      </c>
      <c r="J86" s="35">
        <v>0</v>
      </c>
      <c r="K86" s="35">
        <v>0</v>
      </c>
      <c r="L86" s="35">
        <f>(F86+H86)/2*'Enter Information'!C506</f>
        <v>2.1760348623920387</v>
      </c>
      <c r="M86" s="35">
        <f>(G86+I86)/2*'Enter Information'!D506</f>
        <v>1.8619172637523127</v>
      </c>
      <c r="N86" s="36">
        <f>'Enter Information'!O$610/5</f>
        <v>15.8</v>
      </c>
      <c r="O86" s="36">
        <f>'Enter Information'!P$610/5</f>
        <v>66.2</v>
      </c>
      <c r="P86" s="36">
        <f>'Enter Information'!Q$610/5</f>
        <v>416.2</v>
      </c>
      <c r="Q86" s="37">
        <f t="shared" si="11"/>
        <v>0</v>
      </c>
      <c r="R86" s="287">
        <f>(H86-L86+Q86*'Enter Information'!D297)*'Enter Information'!C$790</f>
        <v>47.124057808942204</v>
      </c>
      <c r="S86" s="287">
        <f>(I86-M86+Q86*'Enter Information'!E297)*'Enter Information'!C$790</f>
        <v>56.8635847399445</v>
      </c>
      <c r="T86" s="38">
        <f t="shared" si="12"/>
        <v>103.9876425488867</v>
      </c>
      <c r="AK86" s="87">
        <v>81</v>
      </c>
      <c r="AL86" s="40">
        <f t="shared" si="13"/>
        <v>103.9876425488867</v>
      </c>
      <c r="AM86" s="86">
        <f>T86*'Enter Information'!E$750*((Y$26/AJ$25)/('1'!Z$26/'1'!AK$25))+T86*(1-'Enter Information'!E$750)</f>
        <v>104.34885756774142</v>
      </c>
      <c r="AN86" s="40">
        <f t="shared" si="14"/>
        <v>103.9876425488867</v>
      </c>
      <c r="AO86" s="86">
        <f>T86*'Enter Information'!E$750*Y$26/AJ$25+T86*(1-'Enter Information'!E$750)</f>
        <v>131.43854550200714</v>
      </c>
      <c r="AP86" s="86">
        <f>INDEX($AL$6:$AO$106,'1'!AL86,'Enter Information'!$B$86)</f>
        <v>104.34885756774142</v>
      </c>
    </row>
    <row r="87" spans="1:42" x14ac:dyDescent="0.4">
      <c r="A87" s="709"/>
      <c r="B87" s="709"/>
      <c r="D87" s="31">
        <v>81</v>
      </c>
      <c r="E87" s="32">
        <f>'11'!AP87</f>
        <v>85.304456893071247</v>
      </c>
      <c r="F87" s="33">
        <f>E87*'Enter Information'!D298</f>
        <v>37.556384834020427</v>
      </c>
      <c r="G87" s="33">
        <f>E87*'Enter Information'!E298</f>
        <v>47.74807205905082</v>
      </c>
      <c r="H87" s="34">
        <f t="shared" si="15"/>
        <v>44.786121059858012</v>
      </c>
      <c r="I87" s="34">
        <f t="shared" si="15"/>
        <v>55.164196863916679</v>
      </c>
      <c r="J87" s="35">
        <v>0</v>
      </c>
      <c r="K87" s="35">
        <v>0</v>
      </c>
      <c r="L87" s="35">
        <f>(F87+H87)/2*'Enter Information'!C507</f>
        <v>2.1577853669490845</v>
      </c>
      <c r="M87" s="35">
        <f>(G87+I87)/2*'Enter Information'!D507</f>
        <v>1.9398962691979371</v>
      </c>
      <c r="N87" s="36">
        <f>'Enter Information'!O$610/5</f>
        <v>15.8</v>
      </c>
      <c r="O87" s="36">
        <f>'Enter Information'!P$610/5</f>
        <v>66.2</v>
      </c>
      <c r="P87" s="36">
        <f>'Enter Information'!Q$610/5</f>
        <v>416.2</v>
      </c>
      <c r="Q87" s="37">
        <f t="shared" si="11"/>
        <v>0</v>
      </c>
      <c r="R87" s="287">
        <f>(H87-L87+Q87*'Enter Information'!D298)*'Enter Information'!C$790</f>
        <v>42.819772671586911</v>
      </c>
      <c r="S87" s="287">
        <f>(I87-M87+Q87*'Enter Information'!E298)*'Enter Information'!C$790</f>
        <v>53.463322342400929</v>
      </c>
      <c r="T87" s="38">
        <f t="shared" si="12"/>
        <v>96.283095013987833</v>
      </c>
      <c r="AK87" s="87">
        <v>82</v>
      </c>
      <c r="AL87" s="40">
        <f t="shared" si="13"/>
        <v>96.283095013987833</v>
      </c>
      <c r="AM87" s="86">
        <f>T87*'Enter Information'!E$750*((Y$26/AJ$25)/('1'!Z$26/'1'!AK$25))+T87*(1-'Enter Information'!E$750)</f>
        <v>96.617547253969306</v>
      </c>
      <c r="AN87" s="40">
        <f t="shared" si="14"/>
        <v>96.283095013987833</v>
      </c>
      <c r="AO87" s="86">
        <f>T87*'Enter Information'!E$750*Y$26/AJ$25+T87*(1-'Enter Information'!E$750)</f>
        <v>121.70013335113929</v>
      </c>
      <c r="AP87" s="86">
        <f>INDEX($AL$6:$AO$106,'1'!AL87,'Enter Information'!$B$86)</f>
        <v>96.617547253969306</v>
      </c>
    </row>
    <row r="88" spans="1:42" ht="12.75" customHeight="1" x14ac:dyDescent="0.4">
      <c r="A88" s="709"/>
      <c r="B88" s="709"/>
      <c r="D88" s="31">
        <v>82</v>
      </c>
      <c r="E88" s="32">
        <f>'11'!AP88</f>
        <v>76.998437604353967</v>
      </c>
      <c r="F88" s="33">
        <f>E88*'Enter Information'!D299</f>
        <v>33.515729807810423</v>
      </c>
      <c r="G88" s="33">
        <f>E88*'Enter Information'!E299</f>
        <v>43.482707796543544</v>
      </c>
      <c r="H88" s="34">
        <f t="shared" si="15"/>
        <v>37.556384834020427</v>
      </c>
      <c r="I88" s="34">
        <f t="shared" si="15"/>
        <v>47.74807205905082</v>
      </c>
      <c r="J88" s="35">
        <v>0</v>
      </c>
      <c r="K88" s="35">
        <v>0</v>
      </c>
      <c r="L88" s="35">
        <f>(F88+H88)/2*'Enter Information'!C508</f>
        <v>2.1037345933981935</v>
      </c>
      <c r="M88" s="35">
        <f>(G88+I88)/2*'Enter Information'!D508</f>
        <v>1.9856379235570112</v>
      </c>
      <c r="N88" s="36">
        <f>'Enter Information'!O$610/5</f>
        <v>15.8</v>
      </c>
      <c r="O88" s="36">
        <f>'Enter Information'!P$610/5</f>
        <v>66.2</v>
      </c>
      <c r="P88" s="36">
        <f>'Enter Information'!Q$610/5</f>
        <v>416.2</v>
      </c>
      <c r="Q88" s="37">
        <f t="shared" si="11"/>
        <v>0</v>
      </c>
      <c r="R88" s="287">
        <f>(H88-L88+Q88*'Enter Information'!D299)*'Enter Information'!C$790</f>
        <v>35.611862373535061</v>
      </c>
      <c r="S88" s="287">
        <f>(I88-M88+Q88*'Enter Information'!E299)*'Enter Information'!C$790</f>
        <v>45.967945844676173</v>
      </c>
      <c r="T88" s="38">
        <f t="shared" si="12"/>
        <v>81.579808218211241</v>
      </c>
      <c r="AK88" s="87">
        <v>83</v>
      </c>
      <c r="AL88" s="40">
        <f t="shared" si="13"/>
        <v>81.579808218211241</v>
      </c>
      <c r="AM88" s="86">
        <f>T88*'Enter Information'!E$750*((Y$26/AJ$25)/('1'!Z$26/'1'!AK$25))+T88*(1-'Enter Information'!E$750)</f>
        <v>81.863186620119436</v>
      </c>
      <c r="AN88" s="40">
        <f t="shared" si="14"/>
        <v>81.579808218211241</v>
      </c>
      <c r="AO88" s="86">
        <f>T88*'Enter Information'!E$750*Y$26/AJ$25+T88*(1-'Enter Information'!E$750)</f>
        <v>103.11543825501575</v>
      </c>
      <c r="AP88" s="86">
        <f>INDEX($AL$6:$AO$106,'1'!AL88,'Enter Information'!$B$86)</f>
        <v>81.863186620119436</v>
      </c>
    </row>
    <row r="89" spans="1:42" x14ac:dyDescent="0.4">
      <c r="A89" s="709"/>
      <c r="B89" s="709"/>
      <c r="D89" s="31">
        <v>83</v>
      </c>
      <c r="E89" s="32">
        <f>'11'!AP89</f>
        <v>68.280743816858234</v>
      </c>
      <c r="F89" s="33">
        <f>E89*'Enter Information'!D300</f>
        <v>28.944690652198457</v>
      </c>
      <c r="G89" s="33">
        <f>E89*'Enter Information'!E300</f>
        <v>39.336053164659774</v>
      </c>
      <c r="H89" s="34">
        <f t="shared" si="15"/>
        <v>33.515729807810423</v>
      </c>
      <c r="I89" s="34">
        <f t="shared" si="15"/>
        <v>43.482707796543544</v>
      </c>
      <c r="J89" s="35">
        <v>0</v>
      </c>
      <c r="K89" s="35">
        <v>0</v>
      </c>
      <c r="L89" s="35">
        <f>(F89+H89)/2*'Enter Information'!C509</f>
        <v>2.0868026475688968</v>
      </c>
      <c r="M89" s="35">
        <f>(G89+I89)/2*'Enter Information'!D509</f>
        <v>2.0816495567598454</v>
      </c>
      <c r="N89" s="36">
        <f>'Enter Information'!O$610/5</f>
        <v>15.8</v>
      </c>
      <c r="O89" s="36">
        <f>'Enter Information'!P$610/5</f>
        <v>66.2</v>
      </c>
      <c r="P89" s="36">
        <f>'Enter Information'!Q$610/5</f>
        <v>416.2</v>
      </c>
      <c r="Q89" s="37">
        <f t="shared" si="11"/>
        <v>0</v>
      </c>
      <c r="R89" s="287">
        <f>(H89-L89+Q89*'Enter Information'!D300)*'Enter Information'!C$790</f>
        <v>31.570069401918303</v>
      </c>
      <c r="S89" s="287">
        <f>(I89-M89+Q89*'Enter Information'!E300)*'Enter Information'!C$790</f>
        <v>41.586983713407434</v>
      </c>
      <c r="T89" s="38">
        <f t="shared" si="12"/>
        <v>73.157053115325738</v>
      </c>
      <c r="AK89" s="87">
        <v>84</v>
      </c>
      <c r="AL89" s="40">
        <f t="shared" si="13"/>
        <v>73.157053115325738</v>
      </c>
      <c r="AM89" s="86">
        <f>T89*'Enter Information'!E$750*((Y$26/AJ$25)/('1'!Z$26/'1'!AK$25))+T89*(1-'Enter Information'!E$750)</f>
        <v>73.411173948077419</v>
      </c>
      <c r="AN89" s="40">
        <f t="shared" si="14"/>
        <v>73.157053115325738</v>
      </c>
      <c r="AO89" s="86">
        <f>T89*'Enter Information'!E$750*Y$26/AJ$25+T89*(1-'Enter Information'!E$750)</f>
        <v>92.469224409727161</v>
      </c>
      <c r="AP89" s="86">
        <f>INDEX($AL$6:$AO$106,'1'!AL89,'Enter Information'!$B$86)</f>
        <v>73.411173948077419</v>
      </c>
    </row>
    <row r="90" spans="1:42" x14ac:dyDescent="0.4">
      <c r="A90" s="710"/>
      <c r="B90" s="710"/>
      <c r="D90" s="31">
        <v>84</v>
      </c>
      <c r="E90" s="32">
        <f>'11'!AP90</f>
        <v>62.263267084823809</v>
      </c>
      <c r="F90" s="33">
        <f>E90*'Enter Information'!D301</f>
        <v>26.250055163573997</v>
      </c>
      <c r="G90" s="33">
        <f>E90*'Enter Information'!E301</f>
        <v>36.013211921249813</v>
      </c>
      <c r="H90" s="34">
        <f t="shared" si="15"/>
        <v>28.944690652198457</v>
      </c>
      <c r="I90" s="34">
        <f t="shared" si="15"/>
        <v>39.336053164659774</v>
      </c>
      <c r="J90" s="35">
        <v>0</v>
      </c>
      <c r="K90" s="35">
        <v>0</v>
      </c>
      <c r="L90" s="35">
        <f>(F90+H90)/2*'Enter Information'!C510</f>
        <v>2.084153602003568</v>
      </c>
      <c r="M90" s="35">
        <f>(G90+I90)/2*'Enter Information'!D510</f>
        <v>2.184375194840519</v>
      </c>
      <c r="N90" s="36">
        <f>'Enter Information'!O$610/5</f>
        <v>15.8</v>
      </c>
      <c r="O90" s="36">
        <f>'Enter Information'!P$610/5</f>
        <v>66.2</v>
      </c>
      <c r="P90" s="36">
        <f>'Enter Information'!Q$610/5</f>
        <v>416.2</v>
      </c>
      <c r="Q90" s="37">
        <f t="shared" si="11"/>
        <v>0</v>
      </c>
      <c r="R90" s="287">
        <f>(H90-L90+Q90*'Enter Information'!D301)*'Enter Information'!C$790</f>
        <v>26.981163388872542</v>
      </c>
      <c r="S90" s="287">
        <f>(I90-M90+Q90*'Enter Information'!E301)*'Enter Information'!C$790</f>
        <v>37.318520162172142</v>
      </c>
      <c r="T90" s="38">
        <f t="shared" si="12"/>
        <v>64.29968355104468</v>
      </c>
      <c r="AK90" s="87">
        <v>85</v>
      </c>
      <c r="AL90" s="40">
        <f t="shared" si="13"/>
        <v>64.29968355104468</v>
      </c>
      <c r="AM90" s="86">
        <f>T90*'Enter Information'!E$750*((Y$26/AJ$25)/('1'!Z$26/'1'!AK$25))+T90*(1-'Enter Information'!E$750)</f>
        <v>64.52303712303592</v>
      </c>
      <c r="AN90" s="40">
        <f t="shared" si="14"/>
        <v>64.29968355104468</v>
      </c>
      <c r="AO90" s="86">
        <f>T90*'Enter Information'!E$750*Y$26/AJ$25+T90*(1-'Enter Information'!E$750)</f>
        <v>81.273665553245365</v>
      </c>
      <c r="AP90" s="86">
        <f>INDEX($AL$6:$AO$106,'1'!AL90,'Enter Information'!$B$86)</f>
        <v>64.52303712303592</v>
      </c>
    </row>
    <row r="91" spans="1:42" x14ac:dyDescent="0.4">
      <c r="A91" s="94">
        <f>'Enter Information'!E147</f>
        <v>0.15355961898147782</v>
      </c>
      <c r="B91" s="89"/>
      <c r="D91" s="31">
        <v>85</v>
      </c>
      <c r="E91" s="32">
        <f>'11'!AP91</f>
        <v>54.784353214413727</v>
      </c>
      <c r="F91" s="33">
        <f>E91*'Enter Information'!D302</f>
        <v>22.690261206442607</v>
      </c>
      <c r="G91" s="33">
        <f>E91*'Enter Information'!E302</f>
        <v>32.09409200797112</v>
      </c>
      <c r="H91" s="34">
        <f t="shared" si="15"/>
        <v>26.250055163573997</v>
      </c>
      <c r="I91" s="34">
        <f t="shared" si="15"/>
        <v>36.013211921249813</v>
      </c>
      <c r="J91" s="35">
        <v>0</v>
      </c>
      <c r="K91" s="35">
        <v>0</v>
      </c>
      <c r="L91" s="35">
        <f>(F91+H91)/2*'Enter Information'!C511</f>
        <v>2.0890174042541587</v>
      </c>
      <c r="M91" s="35">
        <f>(G91+I91)/2*'Enter Information'!D511</f>
        <v>2.2689948304019953</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23.689903745085665</v>
      </c>
      <c r="S91" s="287">
        <f>(I91-M91+Q91*'Enter Information'!E302)*'Enter Information'!C$791</f>
        <v>33.086213547557627</v>
      </c>
      <c r="T91" s="38">
        <f t="shared" si="12"/>
        <v>56.776117292643292</v>
      </c>
      <c r="AK91" s="87">
        <v>86</v>
      </c>
      <c r="AL91" s="40">
        <f t="shared" si="13"/>
        <v>56.776117292643292</v>
      </c>
      <c r="AM91" s="86">
        <f>T91*'Enter Information'!E$751*((Y$26/AJ$25)/('1'!Z$26/'1'!AK$25))+T91*(1-'Enter Information'!E$751)</f>
        <v>56.936607817947319</v>
      </c>
      <c r="AN91" s="40">
        <f t="shared" si="14"/>
        <v>56.776117292643292</v>
      </c>
      <c r="AO91" s="86">
        <f>T91*'Enter Information'!E$751*Y$26/AJ$25+T91*(1-'Enter Information'!E$751)</f>
        <v>68.972758088435299</v>
      </c>
      <c r="AP91" s="86">
        <f>INDEX($AL$6:$AO$106,'1'!AL91,'Enter Information'!$B$86)</f>
        <v>56.936607817947319</v>
      </c>
    </row>
    <row r="92" spans="1:42" x14ac:dyDescent="0.4">
      <c r="A92" s="94">
        <f>'Enter Information'!E148</f>
        <v>0.14436561363080347</v>
      </c>
      <c r="B92" s="89"/>
      <c r="D92" s="31">
        <v>86</v>
      </c>
      <c r="E92" s="32">
        <f>'11'!AP92</f>
        <v>48.30665897614135</v>
      </c>
      <c r="F92" s="33">
        <f>E92*'Enter Information'!D303</f>
        <v>19.448889922882032</v>
      </c>
      <c r="G92" s="33">
        <f>E92*'Enter Information'!E303</f>
        <v>28.857769053259315</v>
      </c>
      <c r="H92" s="34">
        <f t="shared" si="15"/>
        <v>22.690261206442607</v>
      </c>
      <c r="I92" s="34">
        <f t="shared" si="15"/>
        <v>32.09409200797112</v>
      </c>
      <c r="J92" s="35">
        <v>0</v>
      </c>
      <c r="K92" s="35">
        <v>0</v>
      </c>
      <c r="L92" s="35">
        <f>(F92+H92)/2*'Enter Information'!C512</f>
        <v>2.0323712589673275</v>
      </c>
      <c r="M92" s="35">
        <f>(G92+I92)/2*'Enter Information'!D512</f>
        <v>2.325313499485941</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20.255066413423741</v>
      </c>
      <c r="S92" s="287">
        <f>(I92-M92+Q92*'Enter Information'!E303)*'Enter Information'!C$791</f>
        <v>29.188294993776022</v>
      </c>
      <c r="T92" s="38">
        <f t="shared" si="12"/>
        <v>49.44336140719976</v>
      </c>
      <c r="AK92" s="87">
        <v>87</v>
      </c>
      <c r="AL92" s="40">
        <f t="shared" si="13"/>
        <v>49.44336140719976</v>
      </c>
      <c r="AM92" s="86">
        <f>T92*'Enter Information'!E$751*((Y$26/AJ$25)/('1'!Z$26/'1'!AK$25))+T92*(1-'Enter Information'!E$751)</f>
        <v>49.583124241000768</v>
      </c>
      <c r="AN92" s="40">
        <f t="shared" si="14"/>
        <v>49.44336140719976</v>
      </c>
      <c r="AO92" s="86">
        <f>T92*'Enter Information'!E$751*Y$26/AJ$25+T92*(1-'Enter Information'!E$751)</f>
        <v>60.064780193409703</v>
      </c>
      <c r="AP92" s="86">
        <f>INDEX($AL$6:$AO$106,'1'!AL92,'Enter Information'!$B$86)</f>
        <v>49.583124241000768</v>
      </c>
    </row>
    <row r="93" spans="1:42" x14ac:dyDescent="0.4">
      <c r="A93" s="94">
        <f>'Enter Information'!E149</f>
        <v>0.12447025956294934</v>
      </c>
      <c r="B93" s="89"/>
      <c r="D93" s="31">
        <v>87</v>
      </c>
      <c r="E93" s="32">
        <f>'11'!AP93</f>
        <v>41.510762555176086</v>
      </c>
      <c r="F93" s="33">
        <f>E93*'Enter Information'!D304</f>
        <v>16.425860328864694</v>
      </c>
      <c r="G93" s="33">
        <f>E93*'Enter Information'!E304</f>
        <v>25.084902226311392</v>
      </c>
      <c r="H93" s="34">
        <f t="shared" si="15"/>
        <v>19.448889922882032</v>
      </c>
      <c r="I93" s="34">
        <f t="shared" si="15"/>
        <v>28.857769053259315</v>
      </c>
      <c r="J93" s="35">
        <v>0</v>
      </c>
      <c r="K93" s="35">
        <v>0</v>
      </c>
      <c r="L93" s="35">
        <f>(F93+H93)/2*'Enter Information'!C513</f>
        <v>1.9481783124211058</v>
      </c>
      <c r="M93" s="35">
        <f>(G93+I93)/2*'Enter Information'!D513</f>
        <v>2.3519004677892825</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17.159452240928644</v>
      </c>
      <c r="S93" s="287">
        <f>(I93-M93+Q93*'Enter Information'!E304)*'Enter Information'!C$791</f>
        <v>25.989010973978615</v>
      </c>
      <c r="T93" s="38">
        <f t="shared" si="12"/>
        <v>43.14846321490726</v>
      </c>
      <c r="AK93" s="87">
        <v>88</v>
      </c>
      <c r="AL93" s="40">
        <f t="shared" si="13"/>
        <v>43.14846321490726</v>
      </c>
      <c r="AM93" s="86">
        <f>T93*'Enter Information'!E$751*((Y$26/AJ$25)/('1'!Z$26/'1'!AK$25))+T93*(1-'Enter Information'!E$751)</f>
        <v>43.270432096501054</v>
      </c>
      <c r="AN93" s="40">
        <f t="shared" si="14"/>
        <v>43.14846321490726</v>
      </c>
      <c r="AO93" s="86">
        <f>T93*'Enter Information'!E$751*Y$26/AJ$25+T93*(1-'Enter Information'!E$751)</f>
        <v>52.417612494878526</v>
      </c>
      <c r="AP93" s="86">
        <f>INDEX($AL$6:$AO$106,'1'!AL93,'Enter Information'!$B$86)</f>
        <v>43.270432096501054</v>
      </c>
    </row>
    <row r="94" spans="1:42" x14ac:dyDescent="0.4">
      <c r="A94" s="94">
        <f>'Enter Information'!E150</f>
        <v>0.11196167717598036</v>
      </c>
      <c r="B94" s="89"/>
      <c r="D94" s="31">
        <v>88</v>
      </c>
      <c r="E94" s="32">
        <f>'11'!AP94</f>
        <v>35.017001458958582</v>
      </c>
      <c r="F94" s="33">
        <f>E94*'Enter Information'!D305</f>
        <v>13.57041474739933</v>
      </c>
      <c r="G94" s="33">
        <f>E94*'Enter Information'!E305</f>
        <v>21.446586711559252</v>
      </c>
      <c r="H94" s="34">
        <f t="shared" si="15"/>
        <v>16.425860328864694</v>
      </c>
      <c r="I94" s="34">
        <f t="shared" si="15"/>
        <v>25.084902226311392</v>
      </c>
      <c r="J94" s="35">
        <v>0</v>
      </c>
      <c r="K94" s="35">
        <v>0</v>
      </c>
      <c r="L94" s="35">
        <f>(F94+H94)/2*'Enter Information'!C514</f>
        <v>1.8278230217721483</v>
      </c>
      <c r="M94" s="35">
        <f>(G94+I94)/2*'Enter Information'!D514</f>
        <v>2.3140109448803075</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14.313379338964591</v>
      </c>
      <c r="S94" s="287">
        <f>(I94-M94+Q94*'Enter Information'!E305)*'Enter Information'!C$791</f>
        <v>22.326864765518192</v>
      </c>
      <c r="T94" s="38">
        <f t="shared" si="12"/>
        <v>36.640244104482782</v>
      </c>
      <c r="AK94" s="87">
        <v>89</v>
      </c>
      <c r="AL94" s="40">
        <f t="shared" si="13"/>
        <v>36.640244104482782</v>
      </c>
      <c r="AM94" s="86">
        <f>T94*'Enter Information'!E$751*((Y$26/AJ$25)/('1'!Z$26/'1'!AK$25))+T94*(1-'Enter Information'!E$751)</f>
        <v>36.743816034089846</v>
      </c>
      <c r="AN94" s="40">
        <f t="shared" si="14"/>
        <v>36.640244104482782</v>
      </c>
      <c r="AO94" s="86">
        <f>T94*'Enter Information'!E$751*Y$26/AJ$25+T94*(1-'Enter Information'!E$751)</f>
        <v>44.511298296320192</v>
      </c>
      <c r="AP94" s="86">
        <f>INDEX($AL$6:$AO$106,'1'!AL94,'Enter Information'!$B$86)</f>
        <v>36.743816034089846</v>
      </c>
    </row>
    <row r="95" spans="1:42" x14ac:dyDescent="0.4">
      <c r="A95" s="94">
        <f>'Enter Information'!E151</f>
        <v>9.8584991279505652E-2</v>
      </c>
      <c r="B95" s="89"/>
      <c r="D95" s="31">
        <v>89</v>
      </c>
      <c r="E95" s="32">
        <f>'11'!AP95</f>
        <v>29.667268099072707</v>
      </c>
      <c r="F95" s="33">
        <f>E95*'Enter Information'!D306</f>
        <v>11.097914171226925</v>
      </c>
      <c r="G95" s="33">
        <f>E95*'Enter Information'!E306</f>
        <v>18.569353927845782</v>
      </c>
      <c r="H95" s="34">
        <f t="shared" si="15"/>
        <v>13.57041474739933</v>
      </c>
      <c r="I95" s="34">
        <f t="shared" si="15"/>
        <v>21.446586711559252</v>
      </c>
      <c r="J95" s="35">
        <v>0</v>
      </c>
      <c r="K95" s="35">
        <v>0</v>
      </c>
      <c r="L95" s="35">
        <f>(F95+H95)/2*'Enter Information'!C515</f>
        <v>1.6810232741597861</v>
      </c>
      <c r="M95" s="35">
        <f>(G95+I95)/2*'Enter Information'!D515</f>
        <v>2.2665028778159009</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11.657551401327558</v>
      </c>
      <c r="S95" s="287">
        <f>(I95-M95+Q95*'Enter Information'!E306)*'Enter Information'!C$791</f>
        <v>18.806077138337489</v>
      </c>
      <c r="T95" s="38">
        <f t="shared" si="12"/>
        <v>30.463628539665045</v>
      </c>
      <c r="AK95" s="87">
        <v>90</v>
      </c>
      <c r="AL95" s="40">
        <f t="shared" si="13"/>
        <v>30.463628539665045</v>
      </c>
      <c r="AM95" s="86">
        <f>T95*'Enter Information'!E$751*((Y$26/AJ$25)/('1'!Z$26/'1'!AK$25))+T95*(1-'Enter Information'!E$751)</f>
        <v>30.54974086963994</v>
      </c>
      <c r="AN95" s="40">
        <f t="shared" si="14"/>
        <v>30.463628539665045</v>
      </c>
      <c r="AO95" s="86">
        <f>T95*'Enter Information'!E$751*Y$26/AJ$25+T95*(1-'Enter Information'!E$751)</f>
        <v>37.007822689462536</v>
      </c>
      <c r="AP95" s="86">
        <f>INDEX($AL$6:$AO$106,'1'!AL95,'Enter Information'!$B$86)</f>
        <v>30.54974086963994</v>
      </c>
    </row>
    <row r="96" spans="1:42" x14ac:dyDescent="0.4">
      <c r="A96" s="94">
        <f>'Enter Information'!E152</f>
        <v>8.5295115733981519E-2</v>
      </c>
      <c r="B96" s="89"/>
      <c r="D96" s="31">
        <v>90</v>
      </c>
      <c r="E96" s="32">
        <f>'11'!AP96</f>
        <v>24.585903807611899</v>
      </c>
      <c r="F96" s="33">
        <f>E96*'Enter Information'!D307</f>
        <v>8.8216261071353568</v>
      </c>
      <c r="G96" s="33">
        <f>E96*'Enter Information'!E307</f>
        <v>15.764277700476542</v>
      </c>
      <c r="H96" s="34">
        <f t="shared" si="15"/>
        <v>11.097914171226925</v>
      </c>
      <c r="I96" s="34">
        <f t="shared" si="15"/>
        <v>18.569353927845782</v>
      </c>
      <c r="J96" s="35">
        <v>0</v>
      </c>
      <c r="K96" s="35">
        <v>0</v>
      </c>
      <c r="L96" s="35">
        <f>(F96+H96)/2*'Enter Information'!C516</f>
        <v>1.5127894864402236</v>
      </c>
      <c r="M96" s="35">
        <f>(G96+I96)/2*'Enter Information'!D516</f>
        <v>2.2085108544918333</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9.398217221843117</v>
      </c>
      <c r="S96" s="287">
        <f>(I96-M96+Q96*'Enter Information'!E307)*'Enter Information'!C$791</f>
        <v>16.041810846750547</v>
      </c>
      <c r="T96" s="38">
        <f t="shared" si="12"/>
        <v>25.440028068593662</v>
      </c>
      <c r="AK96" s="87">
        <v>91</v>
      </c>
      <c r="AL96" s="40">
        <f t="shared" si="13"/>
        <v>25.440028068593662</v>
      </c>
      <c r="AM96" s="86">
        <f>T96*'Enter Information'!E$751*((Y$26/AJ$25)/('1'!Z$26/'1'!AK$25))+T96*(1-'Enter Information'!E$751)</f>
        <v>25.511940056647248</v>
      </c>
      <c r="AN96" s="40">
        <f t="shared" si="14"/>
        <v>25.440028068593662</v>
      </c>
      <c r="AO96" s="86">
        <f>T96*'Enter Information'!E$751*Y$26/AJ$25+T96*(1-'Enter Information'!E$751)</f>
        <v>30.905052782915007</v>
      </c>
      <c r="AP96" s="86">
        <f>INDEX($AL$6:$AO$106,'1'!AL96,'Enter Information'!$B$86)</f>
        <v>25.511940056647248</v>
      </c>
    </row>
    <row r="97" spans="1:43" x14ac:dyDescent="0.4">
      <c r="A97" s="94">
        <f>'Enter Information'!E153</f>
        <v>6.7633155240583054E-2</v>
      </c>
      <c r="B97" s="89"/>
      <c r="D97" s="31">
        <v>91</v>
      </c>
      <c r="E97" s="32">
        <f>'11'!AP97</f>
        <v>20.575337184953487</v>
      </c>
      <c r="F97" s="33">
        <f>E97*'Enter Information'!D308</f>
        <v>7.0969307723130113</v>
      </c>
      <c r="G97" s="33">
        <f>E97*'Enter Information'!E308</f>
        <v>13.478406412640476</v>
      </c>
      <c r="H97" s="34">
        <f t="shared" si="15"/>
        <v>8.8216261071353568</v>
      </c>
      <c r="I97" s="34">
        <f t="shared" si="15"/>
        <v>15.764277700476542</v>
      </c>
      <c r="J97" s="35">
        <v>0</v>
      </c>
      <c r="K97" s="35">
        <v>0</v>
      </c>
      <c r="L97" s="35">
        <f>(F97+H97)/2*'Enter Information'!C517</f>
        <v>1.3429690511346615</v>
      </c>
      <c r="M97" s="35">
        <f>(G97+I97)/2*'Enter Information'!D517</f>
        <v>2.12418857397682</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7.3328251693502464</v>
      </c>
      <c r="S97" s="287">
        <f>(I97-M97+Q97*'Enter Information'!E308)*'Enter Information'!C$791</f>
        <v>13.374110901197671</v>
      </c>
      <c r="T97" s="38">
        <f t="shared" si="12"/>
        <v>20.706936070547918</v>
      </c>
      <c r="AK97" s="87">
        <v>92</v>
      </c>
      <c r="AL97" s="40">
        <f t="shared" si="13"/>
        <v>20.706936070547918</v>
      </c>
      <c r="AM97" s="86">
        <f>T97*'Enter Information'!E$751*((Y$26/AJ$25)/('1'!Z$26/'1'!AK$25))+T97*(1-'Enter Information'!E$751)</f>
        <v>20.765468904525804</v>
      </c>
      <c r="AN97" s="40">
        <f t="shared" si="14"/>
        <v>20.706936070547918</v>
      </c>
      <c r="AO97" s="86">
        <f>T97*'Enter Information'!E$751*Y$26/AJ$25+T97*(1-'Enter Information'!E$751)</f>
        <v>25.155198355412303</v>
      </c>
      <c r="AP97" s="86">
        <f>INDEX($AL$6:$AO$106,'1'!AL97,'Enter Information'!$B$86)</f>
        <v>20.765468904525804</v>
      </c>
    </row>
    <row r="98" spans="1:43" x14ac:dyDescent="0.4">
      <c r="A98" s="94">
        <f>'Enter Information'!E154</f>
        <v>5.6750293971415719E-2</v>
      </c>
      <c r="B98" s="89"/>
      <c r="D98" s="31">
        <v>92</v>
      </c>
      <c r="E98" s="32">
        <f>'11'!AP98</f>
        <v>16.606067858726629</v>
      </c>
      <c r="F98" s="33">
        <f>E98*'Enter Information'!D309</f>
        <v>5.4637681203931594</v>
      </c>
      <c r="G98" s="33">
        <f>E98*'Enter Information'!E309</f>
        <v>11.142299738333469</v>
      </c>
      <c r="H98" s="34">
        <f t="shared" si="15"/>
        <v>7.0969307723130113</v>
      </c>
      <c r="I98" s="34">
        <f t="shared" si="15"/>
        <v>13.478406412640476</v>
      </c>
      <c r="J98" s="35">
        <v>0</v>
      </c>
      <c r="K98" s="35">
        <v>0</v>
      </c>
      <c r="L98" s="35">
        <f>(F98+H98)/2*'Enter Information'!C518</f>
        <v>1.1719760101839491</v>
      </c>
      <c r="M98" s="35">
        <f>(G98+I98)/2*'Enter Information'!D518</f>
        <v>2.0064644477736215</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5.8094196700918417</v>
      </c>
      <c r="S98" s="287">
        <f>(I98-M98+Q98*'Enter Information'!E309)*'Enter Information'!C$791</f>
        <v>11.248242050864429</v>
      </c>
      <c r="T98" s="38">
        <f t="shared" si="12"/>
        <v>17.057661720956268</v>
      </c>
      <c r="AK98" s="87">
        <v>93</v>
      </c>
      <c r="AL98" s="40">
        <f t="shared" si="13"/>
        <v>17.057661720956268</v>
      </c>
      <c r="AM98" s="86">
        <f>T98*'Enter Information'!E$751*((Y$26/AJ$25)/('1'!Z$26/'1'!AK$25))+T98*(1-'Enter Information'!E$751)</f>
        <v>17.105879056353547</v>
      </c>
      <c r="AN98" s="40">
        <f t="shared" si="14"/>
        <v>17.057661720956268</v>
      </c>
      <c r="AO98" s="86">
        <f>T98*'Enter Information'!E$751*Y$26/AJ$25+T98*(1-'Enter Information'!E$751)</f>
        <v>20.721987193483645</v>
      </c>
      <c r="AP98" s="86">
        <f>INDEX($AL$6:$AO$106,'1'!AL98,'Enter Information'!$B$86)</f>
        <v>17.105879056353547</v>
      </c>
    </row>
    <row r="99" spans="1:43" x14ac:dyDescent="0.4">
      <c r="A99" s="94">
        <f>'Enter Information'!E155</f>
        <v>4.4202252334014661E-2</v>
      </c>
      <c r="B99" s="89"/>
      <c r="D99" s="31">
        <v>93</v>
      </c>
      <c r="E99" s="32">
        <f>'11'!AP99</f>
        <v>13.285739660809734</v>
      </c>
      <c r="F99" s="33">
        <f>E99*'Enter Information'!D310</f>
        <v>4.1818887737917443</v>
      </c>
      <c r="G99" s="33">
        <f>E99*'Enter Information'!E310</f>
        <v>9.1038508870179893</v>
      </c>
      <c r="H99" s="34">
        <f t="shared" si="15"/>
        <v>5.4637681203931594</v>
      </c>
      <c r="I99" s="34">
        <f t="shared" si="15"/>
        <v>11.142299738333469</v>
      </c>
      <c r="J99" s="35">
        <v>0</v>
      </c>
      <c r="K99" s="35">
        <v>0</v>
      </c>
      <c r="L99" s="35">
        <f>(F99+H99)/2*'Enter Information'!C519</f>
        <v>0.98901742964524897</v>
      </c>
      <c r="M99" s="35">
        <f>(G99+I99)/2*'Enter Information'!D519</f>
        <v>1.8402738610913207</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4.3874942046387408</v>
      </c>
      <c r="S99" s="287">
        <f>(I99-M99+Q99*'Enter Information'!E310)*'Enter Information'!C$791</f>
        <v>9.1206387681406458</v>
      </c>
      <c r="T99" s="38">
        <f t="shared" si="12"/>
        <v>13.508132972779386</v>
      </c>
      <c r="AK99" s="87">
        <v>94</v>
      </c>
      <c r="AL99" s="40">
        <f t="shared" si="13"/>
        <v>13.508132972779386</v>
      </c>
      <c r="AM99" s="86">
        <f>T99*'Enter Information'!E$751*((Y$26/AJ$25)/('1'!Z$26/'1'!AK$25))+T99*(1-'Enter Information'!E$751)</f>
        <v>13.546316763078107</v>
      </c>
      <c r="AN99" s="40">
        <f t="shared" si="14"/>
        <v>13.508132972779386</v>
      </c>
      <c r="AO99" s="86">
        <f>T99*'Enter Information'!E$751*Y$26/AJ$25+T99*(1-'Enter Information'!E$751)</f>
        <v>16.409948974771687</v>
      </c>
      <c r="AP99" s="86">
        <f>INDEX($AL$6:$AO$106,'1'!AL99,'Enter Information'!$B$86)</f>
        <v>13.546316763078107</v>
      </c>
    </row>
    <row r="100" spans="1:43" x14ac:dyDescent="0.4">
      <c r="A100" s="94">
        <f>'Enter Information'!E156</f>
        <v>3.4116467923575325E-2</v>
      </c>
      <c r="B100" s="89"/>
      <c r="D100" s="31">
        <v>94</v>
      </c>
      <c r="E100" s="32">
        <f>'11'!AP100</f>
        <v>10.257659471155995</v>
      </c>
      <c r="F100" s="33">
        <f>E100*'Enter Information'!D311</f>
        <v>3.1700747289994005</v>
      </c>
      <c r="G100" s="33">
        <f>E100*'Enter Information'!E311</f>
        <v>7.0875847421565945</v>
      </c>
      <c r="H100" s="34">
        <f t="shared" si="15"/>
        <v>4.1818887737917443</v>
      </c>
      <c r="I100" s="34">
        <f t="shared" si="15"/>
        <v>9.1038508870179893</v>
      </c>
      <c r="J100" s="35">
        <v>0</v>
      </c>
      <c r="K100" s="35">
        <v>0</v>
      </c>
      <c r="L100" s="35">
        <f>(F100+H100)/2*'Enter Information'!C520</f>
        <v>0.82235387760470346</v>
      </c>
      <c r="M100" s="35">
        <f>(G100+I100)/2*'Enter Information'!D520</f>
        <v>1.6324205401333818</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3.2940248308758004</v>
      </c>
      <c r="S100" s="287">
        <f>(I100-M100+Q100*'Enter Information'!E311)*'Enter Information'!C$791</f>
        <v>7.325739379200864</v>
      </c>
      <c r="T100" s="38">
        <f t="shared" si="12"/>
        <v>10.619764210076664</v>
      </c>
      <c r="AK100" s="87">
        <v>95</v>
      </c>
      <c r="AL100" s="40">
        <f t="shared" si="13"/>
        <v>10.619764210076664</v>
      </c>
      <c r="AM100" s="86">
        <f>T100*'Enter Information'!E$751*((Y$26/AJ$25)/('1'!Z$26/'1'!AK$25))+T100*(1-'Enter Information'!E$751)</f>
        <v>10.649783373378993</v>
      </c>
      <c r="AN100" s="40">
        <f t="shared" si="14"/>
        <v>10.619764210076664</v>
      </c>
      <c r="AO100" s="86">
        <f>T100*'Enter Information'!E$751*Y$26/AJ$25+T100*(1-'Enter Information'!E$751)</f>
        <v>12.901101074637074</v>
      </c>
      <c r="AP100" s="86">
        <f>INDEX($AL$6:$AO$106,'1'!AL100,'Enter Information'!$B$86)</f>
        <v>10.649783373378993</v>
      </c>
    </row>
    <row r="101" spans="1:43" x14ac:dyDescent="0.4">
      <c r="A101" s="94">
        <f>'Enter Information'!E157</f>
        <v>2.7084829496578883E-2</v>
      </c>
      <c r="B101" s="89"/>
      <c r="D101" s="31">
        <v>95</v>
      </c>
      <c r="E101" s="32">
        <f>'11'!AP101</f>
        <v>8.0749419939310609</v>
      </c>
      <c r="F101" s="33">
        <f>E101*'Enter Information'!D312</f>
        <v>2.2728420647253511</v>
      </c>
      <c r="G101" s="33">
        <f>E101*'Enter Information'!E312</f>
        <v>5.8020999292057098</v>
      </c>
      <c r="H101" s="34">
        <f t="shared" si="15"/>
        <v>3.1700747289994005</v>
      </c>
      <c r="I101" s="34">
        <f t="shared" si="15"/>
        <v>7.0875847421565945</v>
      </c>
      <c r="J101" s="35">
        <v>0</v>
      </c>
      <c r="K101" s="35">
        <v>0</v>
      </c>
      <c r="L101" s="35">
        <f>(F101+H101)/2*'Enter Information'!C521</f>
        <v>0.65440188610952699</v>
      </c>
      <c r="M101" s="35">
        <f>(G101+I101)/2*'Enter Information'!D521</f>
        <v>1.4308838953679293</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2.4666178703023065</v>
      </c>
      <c r="S101" s="287">
        <f>(I101-M101+Q101*'Enter Information'!E312)*'Enter Information'!C$791</f>
        <v>5.5463966370184785</v>
      </c>
      <c r="T101" s="38">
        <f t="shared" si="12"/>
        <v>8.0130145073207846</v>
      </c>
      <c r="AK101" s="87">
        <v>96</v>
      </c>
      <c r="AL101" s="40">
        <f t="shared" si="13"/>
        <v>8.0130145073207846</v>
      </c>
      <c r="AM101" s="86">
        <f>T101*'Enter Information'!E$751*((Y$26/AJ$25)/('1'!Z$26/'1'!AK$25))+T101*(1-'Enter Information'!E$751)</f>
        <v>8.0356651035375037</v>
      </c>
      <c r="AN101" s="40">
        <f t="shared" si="14"/>
        <v>8.0130145073207846</v>
      </c>
      <c r="AO101" s="86">
        <f>T101*'Enter Information'!E$751*Y$26/AJ$25+T101*(1-'Enter Information'!E$751)</f>
        <v>9.7343696174900636</v>
      </c>
      <c r="AP101" s="86">
        <f>INDEX($AL$6:$AO$106,'1'!AL101,'Enter Information'!$B$86)</f>
        <v>8.0356651035375037</v>
      </c>
    </row>
    <row r="102" spans="1:43" x14ac:dyDescent="0.4">
      <c r="A102" s="94">
        <f>'Enter Information'!E158</f>
        <v>1.8459037352126458E-2</v>
      </c>
      <c r="B102" s="89"/>
      <c r="D102" s="31">
        <v>96</v>
      </c>
      <c r="E102" s="32">
        <f>'11'!AP102</f>
        <v>5.3245096104203258</v>
      </c>
      <c r="F102" s="33">
        <f>E102*'Enter Information'!D313</f>
        <v>1.5297436760164427</v>
      </c>
      <c r="G102" s="33">
        <f>E102*'Enter Information'!E313</f>
        <v>3.7947659344038831</v>
      </c>
      <c r="H102" s="34">
        <f t="shared" si="15"/>
        <v>2.2728420647253511</v>
      </c>
      <c r="I102" s="34">
        <f t="shared" si="15"/>
        <v>5.8020999292057098</v>
      </c>
      <c r="J102" s="35">
        <v>0</v>
      </c>
      <c r="K102" s="35">
        <v>0</v>
      </c>
      <c r="L102" s="35">
        <f>(F102+H102)/2*'Enter Information'!C522</f>
        <v>0.49055257348439513</v>
      </c>
      <c r="M102" s="35">
        <f>(G102+I102)/2*'Enter Information'!D522</f>
        <v>1.1667869516976543</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1.7475353051459552</v>
      </c>
      <c r="S102" s="287">
        <f>(I102-M102+Q102*'Enter Information'!E313)*'Enter Information'!C$791</f>
        <v>4.5449255681558753</v>
      </c>
      <c r="T102" s="38">
        <f>SUM(R102:S102)</f>
        <v>6.292460873301831</v>
      </c>
      <c r="AK102" s="87">
        <v>97</v>
      </c>
      <c r="AL102" s="40">
        <f t="shared" si="13"/>
        <v>6.292460873301831</v>
      </c>
      <c r="AM102" s="86">
        <f>T102*'Enter Information'!E$751*((Y$26/AJ$25)/('1'!Z$26/'1'!AK$25))+T102*(1-'Enter Information'!E$751)</f>
        <v>6.3102479358761521</v>
      </c>
      <c r="AN102" s="40">
        <f t="shared" si="14"/>
        <v>6.292460873301831</v>
      </c>
      <c r="AO102" s="86">
        <f>T102*'Enter Information'!E$751*Y$26/AJ$25+T102*(1-'Enter Information'!E$751)</f>
        <v>7.6442067948776007</v>
      </c>
      <c r="AP102" s="86">
        <f>INDEX($AL$6:$AO$106,'1'!AL102,'Enter Information'!$B$86)</f>
        <v>6.3102479358761521</v>
      </c>
    </row>
    <row r="103" spans="1:43" x14ac:dyDescent="0.4">
      <c r="A103" s="94">
        <f>'Enter Information'!E159</f>
        <v>1.0598754666056363E-2</v>
      </c>
      <c r="B103" s="89"/>
      <c r="D103" s="31">
        <v>97</v>
      </c>
      <c r="E103" s="32">
        <f>'11'!AP103</f>
        <v>4.7985633976939814</v>
      </c>
      <c r="F103" s="33">
        <f>E103*'Enter Information'!D314</f>
        <v>1.2362642856307651</v>
      </c>
      <c r="G103" s="33">
        <f>E103*'Enter Information'!E314</f>
        <v>3.5622991120632164</v>
      </c>
      <c r="H103" s="34">
        <f t="shared" si="15"/>
        <v>1.5297436760164427</v>
      </c>
      <c r="I103" s="34">
        <f t="shared" si="15"/>
        <v>3.7947659344038831</v>
      </c>
      <c r="J103" s="35">
        <v>0</v>
      </c>
      <c r="K103" s="35">
        <v>0</v>
      </c>
      <c r="L103" s="35">
        <f>(F103+H103)/2*'Enter Information'!C523</f>
        <v>0.38462723710685248</v>
      </c>
      <c r="M103" s="35">
        <f>(G103+I103)/2*'Enter Information'!D523</f>
        <v>0.97253042849248583</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1.1227869632470264</v>
      </c>
      <c r="S103" s="287">
        <f>(I103-M103+Q103*'Enter Information'!E314)*'Enter Information'!C$791</f>
        <v>2.767202640342477</v>
      </c>
      <c r="T103" s="38">
        <f>SUM(R103:S103)</f>
        <v>3.8899896035895036</v>
      </c>
      <c r="AK103" s="87">
        <v>98</v>
      </c>
      <c r="AL103" s="40">
        <f t="shared" si="13"/>
        <v>3.8899896035895036</v>
      </c>
      <c r="AM103" s="86">
        <f>T103*'Enter Information'!E$751*((Y$26/AJ$25)/('1'!Z$26/'1'!AK$25))+T103*(1-'Enter Information'!E$751)</f>
        <v>3.9009855382302856</v>
      </c>
      <c r="AN103" s="40">
        <f t="shared" si="14"/>
        <v>3.8899896035895036</v>
      </c>
      <c r="AO103" s="86">
        <f>T103*'Enter Information'!E$751*Y$26/AJ$25+T103*(1-'Enter Information'!E$751)</f>
        <v>4.7256368467745204</v>
      </c>
      <c r="AP103" s="86">
        <f>INDEX($AL$6:$AO$106,'1'!AL103,'Enter Information'!$B$86)</f>
        <v>3.9009855382302856</v>
      </c>
    </row>
    <row r="104" spans="1:43" x14ac:dyDescent="0.4">
      <c r="A104" s="94">
        <f>'Enter Information'!E160</f>
        <v>7.9234174867614214E-3</v>
      </c>
      <c r="B104" s="89"/>
      <c r="D104" s="31">
        <v>98</v>
      </c>
      <c r="E104" s="32">
        <f>'11'!AP104</f>
        <v>3.1074910655531647</v>
      </c>
      <c r="F104" s="33">
        <f>E104*'Enter Information'!D315</f>
        <v>0.79234831950359574</v>
      </c>
      <c r="G104" s="33">
        <f>E104*'Enter Information'!E315</f>
        <v>2.315142746049569</v>
      </c>
      <c r="H104" s="34">
        <f t="shared" si="15"/>
        <v>1.2362642856307651</v>
      </c>
      <c r="I104" s="34">
        <f t="shared" si="15"/>
        <v>3.5622991120632164</v>
      </c>
      <c r="J104" s="35">
        <v>0</v>
      </c>
      <c r="K104" s="35">
        <v>0</v>
      </c>
      <c r="L104" s="35">
        <f>(F104+H104)/2*'Enter Information'!C524</f>
        <v>0.30484975923656604</v>
      </c>
      <c r="M104" s="35">
        <f>(G104+I104)/2*'Enter Information'!D524</f>
        <v>0.83812320896688319</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0.91325218299208866</v>
      </c>
      <c r="S104" s="287">
        <f>(I104-M104+Q104*'Enter Information'!E315)*'Enter Information'!C$791</f>
        <v>2.6710551745295019</v>
      </c>
      <c r="T104" s="38">
        <f>SUM(R104:S104)</f>
        <v>3.5843073575215905</v>
      </c>
      <c r="AK104" s="87">
        <v>99</v>
      </c>
      <c r="AL104" s="40">
        <f t="shared" si="13"/>
        <v>3.5843073575215905</v>
      </c>
      <c r="AM104" s="86">
        <f>T104*'Enter Information'!E$751*((Y$26/AJ$25)/('1'!Z$26/'1'!AK$25))+T104*(1-'Enter Information'!E$751)</f>
        <v>3.594439212218429</v>
      </c>
      <c r="AN104" s="40">
        <f t="shared" si="14"/>
        <v>3.5843073575215905</v>
      </c>
      <c r="AO104" s="86">
        <f>T104*'Enter Information'!E$751*Y$26/AJ$25+T104*(1-'Enter Information'!E$751)</f>
        <v>4.354287966024204</v>
      </c>
      <c r="AP104" s="86">
        <f>INDEX($AL$6:$AO$106,'1'!AL104,'Enter Information'!$B$86)</f>
        <v>3.594439212218429</v>
      </c>
    </row>
    <row r="105" spans="1:43" x14ac:dyDescent="0.4">
      <c r="A105" s="94">
        <f>'Enter Information'!E161</f>
        <v>5.7215913126514245E-3</v>
      </c>
      <c r="B105" s="89"/>
      <c r="D105" s="31">
        <v>99</v>
      </c>
      <c r="E105" s="32">
        <f>'11'!AP105</f>
        <v>2.3967413248217482</v>
      </c>
      <c r="F105" s="33">
        <f>E105*'Enter Information'!D316</f>
        <v>0.58844131837002922</v>
      </c>
      <c r="G105" s="33">
        <f>E105*'Enter Information'!E316</f>
        <v>1.8083000064517192</v>
      </c>
      <c r="H105" s="34">
        <f t="shared" si="15"/>
        <v>0.79234831950359574</v>
      </c>
      <c r="I105" s="34">
        <f t="shared" si="15"/>
        <v>2.315142746049569</v>
      </c>
      <c r="J105" s="35">
        <v>0</v>
      </c>
      <c r="K105" s="35">
        <v>0</v>
      </c>
      <c r="L105" s="35">
        <f>(F105+H105)/2*'Enter Information'!C525</f>
        <v>0.22465447408203881</v>
      </c>
      <c r="M105" s="35">
        <f>(G105+I105)/2*'Enter Information'!D525</f>
        <v>0.62882501975644656</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0.55662396163122496</v>
      </c>
      <c r="S105" s="287">
        <f>(I105-M105+Q105*'Enter Information'!E316)*'Enter Information'!C$791</f>
        <v>1.6534349648994706</v>
      </c>
      <c r="T105" s="38">
        <f>SUM(R105:S105)</f>
        <v>2.2100589265306958</v>
      </c>
      <c r="AK105" s="87">
        <v>100</v>
      </c>
      <c r="AL105" s="40">
        <f t="shared" si="13"/>
        <v>2.2100589265306958</v>
      </c>
      <c r="AM105" s="86">
        <f>T105*'Enter Information'!E$751*((Y$26/AJ$25)/('1'!Z$26/'1'!AK$25))+T105*(1-'Enter Information'!E$751)</f>
        <v>2.216306157496553</v>
      </c>
      <c r="AN105" s="40">
        <f t="shared" si="14"/>
        <v>2.2100589265306958</v>
      </c>
      <c r="AO105" s="86">
        <f>T105*'Enter Information'!E$751*Y$26/AJ$25+T105*(1-'Enter Information'!E$751)</f>
        <v>2.6848236013585263</v>
      </c>
      <c r="AP105" s="86">
        <f>INDEX($AL$6:$AO$106,'1'!AL105,'Enter Information'!$B$86)</f>
        <v>2.216306157496553</v>
      </c>
    </row>
    <row r="106" spans="1:43" x14ac:dyDescent="0.4">
      <c r="A106" s="94">
        <f>'Enter Information'!E162</f>
        <v>9.2729238515385157E-3</v>
      </c>
      <c r="B106" s="89"/>
      <c r="D106" s="31">
        <v>100</v>
      </c>
      <c r="E106" s="32">
        <f>'11'!AP106</f>
        <v>1.4666355227369918</v>
      </c>
      <c r="F106" s="33">
        <f>E106*'Enter Information'!D317</f>
        <v>0.34200692189781767</v>
      </c>
      <c r="G106" s="33">
        <f>E106*'Enter Information'!E317</f>
        <v>1.1246286008391742</v>
      </c>
      <c r="H106" s="34">
        <f t="shared" si="15"/>
        <v>0.58844131837002922</v>
      </c>
      <c r="I106" s="34">
        <f t="shared" si="15"/>
        <v>1.8083000064517192</v>
      </c>
      <c r="J106" s="35">
        <v>0</v>
      </c>
      <c r="K106" s="35">
        <v>0</v>
      </c>
      <c r="L106" s="35">
        <f>(F106+H106)/2*'Enter Information'!C526</f>
        <v>0.16271213601683973</v>
      </c>
      <c r="M106" s="35">
        <f>(G106+I106)/2*'Enter Information'!D526</f>
        <v>0.47598498367723907</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0.41742757293323307</v>
      </c>
      <c r="S106" s="287">
        <f>(I106-M106+Q106*'Enter Information'!E317)*'Enter Information'!C$791</f>
        <v>1.3063352229348761</v>
      </c>
      <c r="T106" s="38">
        <f>SUM(R106:S106)</f>
        <v>1.7237627958681092</v>
      </c>
      <c r="AK106" s="87">
        <v>101</v>
      </c>
      <c r="AL106" s="40">
        <f t="shared" si="13"/>
        <v>1.7237627958681092</v>
      </c>
      <c r="AM106" s="86">
        <f>T106*'Enter Information'!E$751*((Y$26/AJ$25)/('1'!Z$26/'1'!AK$25))+T106*(1-'Enter Information'!E$751)</f>
        <v>1.7286354009316516</v>
      </c>
      <c r="AN106" s="40">
        <f t="shared" si="14"/>
        <v>1.7237627958681092</v>
      </c>
      <c r="AO106" s="86">
        <f>T106*'Enter Information'!E$751*Y$26/AJ$25+T106*(1-'Enter Information'!E$751)</f>
        <v>2.0940613763432072</v>
      </c>
      <c r="AP106" s="86">
        <f>INDEX($AL$6:$AO$108,'1'!AL106,'Enter Information'!$B$86)</f>
        <v>1.7286354009316516</v>
      </c>
    </row>
    <row r="107" spans="1:43" x14ac:dyDescent="0.4">
      <c r="A107" s="95">
        <f>SUM(A91:A106)</f>
        <v>0.99999999999999989</v>
      </c>
      <c r="D107" s="72"/>
      <c r="E107" s="81">
        <f>SUM(E6:E106)</f>
        <v>7400.8937340831708</v>
      </c>
      <c r="F107" s="81"/>
      <c r="G107" s="81"/>
      <c r="H107" s="73"/>
      <c r="J107" s="74"/>
      <c r="K107" s="74"/>
      <c r="L107" s="75"/>
      <c r="N107" s="76"/>
      <c r="Q107" s="77"/>
      <c r="R107" s="75"/>
      <c r="S107" s="75"/>
      <c r="AK107" s="87">
        <v>102</v>
      </c>
      <c r="AL107" s="84">
        <f>SUM(AL6:AL106)</f>
        <v>7372.1801666850106</v>
      </c>
      <c r="AM107" s="84">
        <f>SUM(AM6:AM106)</f>
        <v>7399.9684350857542</v>
      </c>
      <c r="AN107" s="84">
        <f>SUM(AN6:AN106)</f>
        <v>7372.1801666850106</v>
      </c>
      <c r="AO107" s="84">
        <f>SUM(AO6:AO106)</f>
        <v>9483.9779028996363</v>
      </c>
      <c r="AP107" s="84">
        <f>INDEX($AL$6:$AO$108,AK107,'Enter Information'!$B$86)</f>
        <v>7399.9684350857542</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2573.3276913004743</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Information'!H8+12</f>
        <v>2030</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Information'!J606</f>
        <v>0</v>
      </c>
      <c r="O3" s="82">
        <f>'Enter Information'!K606</f>
        <v>0</v>
      </c>
      <c r="P3" s="82">
        <f>'Enter Information'!L606</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'12'!AP6</f>
        <v>97.567952912616576</v>
      </c>
      <c r="F6" s="33">
        <f>E6*'Enter Information'!D217</f>
        <v>50.064271194574417</v>
      </c>
      <c r="G6" s="33">
        <f>E6*'Enter Information'!E217</f>
        <v>47.503681718042159</v>
      </c>
      <c r="H6" s="34">
        <f>SUM($J6:$J106)</f>
        <v>54.040888278921045</v>
      </c>
      <c r="I6" s="34">
        <f>SUM($K6:$K106)</f>
        <v>51.276910565320449</v>
      </c>
      <c r="J6" s="35">
        <v>0</v>
      </c>
      <c r="K6" s="35">
        <v>0</v>
      </c>
      <c r="L6" s="35">
        <f>(F6+H6)/2*'Enter Information'!C426</f>
        <v>0.13377512992344165</v>
      </c>
      <c r="M6" s="35">
        <f>(G6+I6)/2*'Enter Information'!D426</f>
        <v>0.1170550018557847</v>
      </c>
      <c r="N6" s="36">
        <f>'Enter Information'!O$594/5</f>
        <v>116.6</v>
      </c>
      <c r="O6" s="36">
        <f>'Enter Information'!P$594/5</f>
        <v>410.4</v>
      </c>
      <c r="P6" s="36">
        <f>'Enter Information'!Q$594/5</f>
        <v>1467.6</v>
      </c>
      <c r="Q6" s="37">
        <f t="shared" ref="Q6:Q37" si="0">N$3/N$5*N6+O$3/O$5*O6+P$3/P$5*P6</f>
        <v>0</v>
      </c>
      <c r="R6" s="287">
        <f>(H6-L6+Q6*'Enter Information'!D217)*'Enter Information'!C$774</f>
        <v>51.592194110886361</v>
      </c>
      <c r="S6" s="287">
        <f>(I6-M6+Q6*'Enter Information'!E217)*'Enter Information'!C$774</f>
        <v>48.9629112881601</v>
      </c>
      <c r="T6" s="38">
        <f>SUM(R6:S6)</f>
        <v>100.55510539904645</v>
      </c>
      <c r="V6" s="30" t="s">
        <v>646</v>
      </c>
      <c r="W6" s="38">
        <f>SUM(R6:R10)</f>
        <v>223.67120325787246</v>
      </c>
      <c r="X6" s="38">
        <f>SUM(S6:S10)</f>
        <v>212.19252584128841</v>
      </c>
      <c r="Y6" s="38">
        <f>SUM(T6:T10)*Z7</f>
        <v>433.89493256906508</v>
      </c>
      <c r="Z6" s="619">
        <f>'Enter Information'!U11</f>
        <v>0.95705726196628493</v>
      </c>
      <c r="AA6"/>
      <c r="AB6"/>
      <c r="AD6" s="39" t="s">
        <v>776</v>
      </c>
      <c r="AE6" s="38">
        <f>$Y6*'Enter Information'!$E734*'Enter Information'!P691</f>
        <v>0</v>
      </c>
      <c r="AF6" s="38">
        <f>$Y6*'Enter Information'!$E734*'Enter Information'!Q691</f>
        <v>348.99331521106393</v>
      </c>
      <c r="AG6" s="38">
        <f>$Y6*'Enter Information'!$E734*'Enter Information'!R691</f>
        <v>55.065392773382236</v>
      </c>
      <c r="AH6" s="38">
        <f>$Y6*'Enter Information'!$E734*'Enter Information'!S691</f>
        <v>0</v>
      </c>
      <c r="AI6" s="38">
        <f>$Y6*'Enter Information'!$E734*'Enter Information'!T691</f>
        <v>27.696581484230947</v>
      </c>
      <c r="AJ6" s="38">
        <f>SUM(AE6:AI6)</f>
        <v>431.75528946867712</v>
      </c>
      <c r="AK6" s="87">
        <v>1</v>
      </c>
      <c r="AL6" s="86">
        <f>T6</f>
        <v>100.55510539904645</v>
      </c>
      <c r="AM6" s="86">
        <f>T6*'Enter Information'!E$734*((Y$26/AJ$25)/('1'!Z$26/'1'!AK$25))+T6*(1-'Enter Information'!E$734)</f>
        <v>100.987842143774</v>
      </c>
      <c r="AN6" s="86">
        <f>T6</f>
        <v>100.55510539904645</v>
      </c>
      <c r="AO6" s="86">
        <f>T6*'Enter Information'!E$734*Y$26/AJ$25+T6*(1-'Enter Information'!E$734)</f>
        <v>130.32461581520283</v>
      </c>
      <c r="AP6" s="86">
        <f>INDEX($AL$6:$AO$106,'1'!AL6,'Enter Information'!$B$86)</f>
        <v>100.987842143774</v>
      </c>
      <c r="AQ6" s="41"/>
      <c r="AR6" s="42" t="s">
        <v>770</v>
      </c>
      <c r="AS6" s="43">
        <f>AE27*AP108/100</f>
        <v>702.67706479085382</v>
      </c>
    </row>
    <row r="7" spans="1:67" x14ac:dyDescent="0.4">
      <c r="A7" s="1"/>
      <c r="B7" s="1"/>
      <c r="D7" s="31">
        <v>1</v>
      </c>
      <c r="E7" s="32">
        <f>'12'!AP7</f>
        <v>90.505609897308901</v>
      </c>
      <c r="F7" s="33">
        <f>E7*'Enter Information'!D218</f>
        <v>46.535023223525059</v>
      </c>
      <c r="G7" s="33">
        <f>E7*'Enter Information'!E218</f>
        <v>43.970586673783842</v>
      </c>
      <c r="H7" s="34">
        <f>F6</f>
        <v>50.064271194574417</v>
      </c>
      <c r="I7" s="34">
        <f t="shared" ref="I7:I70" si="1">G6</f>
        <v>47.503681718042159</v>
      </c>
      <c r="J7" s="35">
        <v>0</v>
      </c>
      <c r="K7" s="35">
        <v>0</v>
      </c>
      <c r="L7" s="35">
        <f>(F7+H7)/2*'Enter Information'!C427</f>
        <v>9.1769329697194511E-3</v>
      </c>
      <c r="M7" s="35">
        <f>(G7+I7)/2*'Enter Information'!D427</f>
        <v>7.7753128133052109E-3</v>
      </c>
      <c r="N7" s="36">
        <f>'Enter Information'!O$594/5</f>
        <v>116.6</v>
      </c>
      <c r="O7" s="36">
        <f>'Enter Information'!P$594/5</f>
        <v>410.4</v>
      </c>
      <c r="P7" s="36">
        <f>'Enter Information'!Q$594/5</f>
        <v>1467.6</v>
      </c>
      <c r="Q7" s="37">
        <f t="shared" si="0"/>
        <v>0</v>
      </c>
      <c r="R7" s="287">
        <f>(H7-L7+Q7*'Enter Information'!D218)*'Enter Information'!C$774</f>
        <v>47.905591461475687</v>
      </c>
      <c r="S7" s="287">
        <f>(I7-M7+Q7*'Enter Information'!E218)*'Enter Information'!C$774</f>
        <v>45.456302138795259</v>
      </c>
      <c r="T7" s="38">
        <f t="shared" ref="T7:T70" si="2">SUM(R7:S7)</f>
        <v>93.361893600270946</v>
      </c>
      <c r="V7" s="44" t="s">
        <v>647</v>
      </c>
      <c r="W7" s="38">
        <f>SUM(R11:R15)</f>
        <v>179.26032079093375</v>
      </c>
      <c r="X7" s="38">
        <f>SUM(S11:S15)</f>
        <v>170.17263914628251</v>
      </c>
      <c r="Y7" s="38">
        <f>SUM(T11:T15)*Z8</f>
        <v>348.90481155004733</v>
      </c>
      <c r="Z7" s="619">
        <f>'Enter Information'!U12</f>
        <v>0.99548299984913891</v>
      </c>
      <c r="AA7"/>
      <c r="AB7"/>
      <c r="AD7" s="39" t="s">
        <v>777</v>
      </c>
      <c r="AE7" s="38">
        <f>$Y7*'Enter Information'!$E735*'Enter Information'!P692</f>
        <v>0</v>
      </c>
      <c r="AF7" s="38">
        <f>$Y7*'Enter Information'!$E735*'Enter Information'!Q692</f>
        <v>265.98698217610246</v>
      </c>
      <c r="AG7" s="38">
        <f>$Y7*'Enter Information'!$E735*'Enter Information'!R692</f>
        <v>61.571423351617298</v>
      </c>
      <c r="AH7" s="38">
        <f>$Y7*'Enter Information'!$E735*'Enter Information'!S692</f>
        <v>0</v>
      </c>
      <c r="AI7" s="38">
        <f>$Y7*'Enter Information'!$E735*'Enter Information'!T692</f>
        <v>21.111321365471831</v>
      </c>
      <c r="AJ7" s="38">
        <f t="shared" ref="AJ7:AJ22" si="3">SUM(AE7:AI7)</f>
        <v>348.66972689319158</v>
      </c>
      <c r="AK7" s="87">
        <v>2</v>
      </c>
      <c r="AL7" s="40">
        <f t="shared" ref="AL7:AL70" si="4">T7</f>
        <v>93.361893600270946</v>
      </c>
      <c r="AM7" s="86">
        <f>T7*'Enter Information'!E$734*((Y$26/AJ$25)/('1'!Z$26/'1'!AK$25))+T7*(1-'Enter Information'!E$734)</f>
        <v>93.763674511919859</v>
      </c>
      <c r="AN7" s="40">
        <f t="shared" ref="AN7:AN70" si="5">T7</f>
        <v>93.361893600270946</v>
      </c>
      <c r="AO7" s="86">
        <f>T7*'Enter Information'!E$734*Y$26/AJ$25+T7*(1-'Enter Information'!E$734)</f>
        <v>121.0018413978067</v>
      </c>
      <c r="AP7" s="86">
        <f>INDEX($AL$6:$AO$106,'1'!AL7,'Enter Information'!$B$86)</f>
        <v>93.763674511919859</v>
      </c>
      <c r="AQ7" s="41"/>
      <c r="AR7" s="42" t="s">
        <v>774</v>
      </c>
      <c r="AS7" s="43">
        <f>AF27*AP108/100</f>
        <v>813.67254930250056</v>
      </c>
    </row>
    <row r="8" spans="1:67" x14ac:dyDescent="0.4">
      <c r="A8" s="1"/>
      <c r="B8" s="1"/>
      <c r="D8" s="31">
        <v>2</v>
      </c>
      <c r="E8" s="32">
        <f>'12'!AP8</f>
        <v>84.110170163726053</v>
      </c>
      <c r="F8" s="33">
        <f>E8*'Enter Information'!D219</f>
        <v>43.10167545584995</v>
      </c>
      <c r="G8" s="33">
        <f>E8*'Enter Information'!E219</f>
        <v>41.008494707876103</v>
      </c>
      <c r="H8" s="34">
        <f t="shared" ref="H8:I71" si="6">F7</f>
        <v>46.535023223525059</v>
      </c>
      <c r="I8" s="34">
        <f t="shared" si="1"/>
        <v>43.970586673783842</v>
      </c>
      <c r="J8" s="35">
        <v>0</v>
      </c>
      <c r="K8" s="35">
        <v>0</v>
      </c>
      <c r="L8" s="35">
        <f>(F8+H8)/2*'Enter Information'!C428</f>
        <v>5.3782019207625001E-3</v>
      </c>
      <c r="M8" s="35">
        <f>(G8+I8)/2*'Enter Information'!D428</f>
        <v>4.2489540690829972E-3</v>
      </c>
      <c r="N8" s="36">
        <f>'Enter Information'!O$594/5</f>
        <v>116.6</v>
      </c>
      <c r="O8" s="36">
        <f>'Enter Information'!P$594/5</f>
        <v>410.4</v>
      </c>
      <c r="P8" s="36">
        <f>'Enter Information'!Q$594/5</f>
        <v>1467.6</v>
      </c>
      <c r="Q8" s="37">
        <f t="shared" si="0"/>
        <v>0</v>
      </c>
      <c r="R8" s="287">
        <f>(H8-L8+Q8*'Enter Information'!D219)*'Enter Information'!C$774</f>
        <v>44.531534664639786</v>
      </c>
      <c r="S8" s="287">
        <f>(I8-M8+Q8*'Enter Information'!E219)*'Enter Information'!C$774</f>
        <v>42.078302796715199</v>
      </c>
      <c r="T8" s="38">
        <f t="shared" si="2"/>
        <v>86.609837461354985</v>
      </c>
      <c r="V8" s="45" t="s">
        <v>648</v>
      </c>
      <c r="W8" s="38">
        <f>SUM(R16:R20)</f>
        <v>164.15663116142062</v>
      </c>
      <c r="X8" s="38">
        <f>SUM(S16:S20)</f>
        <v>155.67338539156339</v>
      </c>
      <c r="Y8" s="38">
        <f>SUM(T16:T20)*Z9</f>
        <v>320.51159713654448</v>
      </c>
      <c r="Z8" s="619">
        <f>'Enter Information'!U13</f>
        <v>0.99848855589563212</v>
      </c>
      <c r="AA8"/>
      <c r="AB8"/>
      <c r="AD8" s="39" t="s">
        <v>778</v>
      </c>
      <c r="AE8" s="38">
        <f>$Y8*'Enter Information'!$E736*'Enter Information'!P693</f>
        <v>0</v>
      </c>
      <c r="AF8" s="38">
        <f>$Y8*'Enter Information'!$E736*'Enter Information'!Q693</f>
        <v>224.69345407443208</v>
      </c>
      <c r="AG8" s="38">
        <f>$Y8*'Enter Information'!$E736*'Enter Information'!R693</f>
        <v>74.416285571827544</v>
      </c>
      <c r="AH8" s="38">
        <f>$Y8*'Enter Information'!$E736*'Enter Information'!S693</f>
        <v>0</v>
      </c>
      <c r="AI8" s="38">
        <f>$Y8*'Enter Information'!$E736*'Enter Information'!T693</f>
        <v>20.068190337838072</v>
      </c>
      <c r="AJ8" s="38">
        <f t="shared" si="3"/>
        <v>319.17792998409772</v>
      </c>
      <c r="AK8" s="87">
        <v>3</v>
      </c>
      <c r="AL8" s="40">
        <f t="shared" si="4"/>
        <v>86.609837461354985</v>
      </c>
      <c r="AM8" s="86">
        <f>T8*'Enter Information'!E$734*((Y$26/AJ$25)/('1'!Z$26/'1'!AK$25))+T8*(1-'Enter Information'!E$734)</f>
        <v>86.982561043869026</v>
      </c>
      <c r="AN8" s="40">
        <f t="shared" si="5"/>
        <v>86.609837461354985</v>
      </c>
      <c r="AO8" s="86">
        <f>T8*'Enter Information'!E$734*Y$26/AJ$25+T8*(1-'Enter Information'!E$734)</f>
        <v>112.25082752561352</v>
      </c>
      <c r="AP8" s="86">
        <f>INDEX($AL$6:$AO$106,'1'!AL8,'Enter Information'!$B$86)</f>
        <v>86.982561043869026</v>
      </c>
      <c r="AQ8" s="41"/>
      <c r="AR8" s="42" t="s">
        <v>771</v>
      </c>
      <c r="AS8" s="43">
        <f>AG27*AP108/100</f>
        <v>292.70103544195308</v>
      </c>
    </row>
    <row r="9" spans="1:67" x14ac:dyDescent="0.4">
      <c r="A9" s="1"/>
      <c r="B9" s="1"/>
      <c r="D9" s="31">
        <v>3</v>
      </c>
      <c r="E9" s="32">
        <f>'12'!AP9</f>
        <v>78.210811003761819</v>
      </c>
      <c r="F9" s="33">
        <f>E9*'Enter Information'!D220</f>
        <v>40.122158381668491</v>
      </c>
      <c r="G9" s="33">
        <f>E9*'Enter Information'!E220</f>
        <v>38.088652622093328</v>
      </c>
      <c r="H9" s="34">
        <f t="shared" si="6"/>
        <v>43.10167545584995</v>
      </c>
      <c r="I9" s="34">
        <f t="shared" si="1"/>
        <v>41.008494707876103</v>
      </c>
      <c r="J9" s="35">
        <v>0</v>
      </c>
      <c r="K9" s="35">
        <v>0</v>
      </c>
      <c r="L9" s="35">
        <f>(F9+H9)/2*'Enter Information'!C429</f>
        <v>4.5773108610635141E-3</v>
      </c>
      <c r="M9" s="35">
        <f>(G9+I9)/2*'Enter Information'!D429</f>
        <v>3.1638858931987775E-3</v>
      </c>
      <c r="N9" s="36">
        <f>'Enter Information'!O$594/5</f>
        <v>116.6</v>
      </c>
      <c r="O9" s="36">
        <f>'Enter Information'!P$594/5</f>
        <v>410.4</v>
      </c>
      <c r="P9" s="36">
        <f>'Enter Information'!Q$594/5</f>
        <v>1467.6</v>
      </c>
      <c r="Q9" s="37">
        <f t="shared" si="0"/>
        <v>0</v>
      </c>
      <c r="R9" s="287">
        <f>(H9-L9+Q9*'Enter Information'!D220)*'Enter Information'!C$774</f>
        <v>41.246390749335319</v>
      </c>
      <c r="S9" s="287">
        <f>(I9-M9+Q9*'Enter Information'!E220)*'Enter Information'!C$774</f>
        <v>39.24444964250867</v>
      </c>
      <c r="T9" s="38">
        <f t="shared" si="2"/>
        <v>80.490840391843989</v>
      </c>
      <c r="V9" s="30" t="s">
        <v>649</v>
      </c>
      <c r="W9" s="38">
        <f>SUM(R21:R25)</f>
        <v>183.26872293784095</v>
      </c>
      <c r="X9" s="38">
        <f>SUM(S21:S25)</f>
        <v>176.41688481807481</v>
      </c>
      <c r="Y9" s="38">
        <f>SUM(T21:T25)*Z10</f>
        <v>362.192607459295</v>
      </c>
      <c r="Z9" s="619">
        <f>'Enter Information'!U14</f>
        <v>1.002131071345042</v>
      </c>
      <c r="AA9"/>
      <c r="AB9"/>
      <c r="AD9" s="39" t="s">
        <v>779</v>
      </c>
      <c r="AE9" s="38">
        <f>$Y9*'Enter Information'!$E737*'Enter Information'!P694</f>
        <v>5.3767179293466221</v>
      </c>
      <c r="AF9" s="38">
        <f>$Y9*'Enter Information'!$E737*'Enter Information'!Q694</f>
        <v>214.63700989486625</v>
      </c>
      <c r="AG9" s="38">
        <f>$Y9*'Enter Information'!$E737*'Enter Information'!R694</f>
        <v>83.123274265373325</v>
      </c>
      <c r="AH9" s="38">
        <f>$Y9*'Enter Information'!$E737*'Enter Information'!S694</f>
        <v>7.4960082080671881</v>
      </c>
      <c r="AI9" s="38">
        <f>$Y9*'Enter Information'!$E737*'Enter Information'!T694</f>
        <v>48.390461364119595</v>
      </c>
      <c r="AJ9" s="38">
        <f t="shared" si="3"/>
        <v>359.02347166177293</v>
      </c>
      <c r="AK9" s="87">
        <v>4</v>
      </c>
      <c r="AL9" s="40">
        <f t="shared" si="4"/>
        <v>80.490840391843989</v>
      </c>
      <c r="AM9" s="86">
        <f>T9*'Enter Information'!E$734*((Y$26/AJ$25)/('1'!Z$26/'1'!AK$25))+T9*(1-'Enter Information'!E$734)</f>
        <v>80.837231001384154</v>
      </c>
      <c r="AN9" s="40">
        <f t="shared" si="5"/>
        <v>80.490840391843989</v>
      </c>
      <c r="AO9" s="86">
        <f>T9*'Enter Information'!E$734*Y$26/AJ$25+T9*(1-'Enter Information'!E$734)</f>
        <v>104.32029093979104</v>
      </c>
      <c r="AP9" s="86">
        <f>INDEX($AL$6:$AO$106,'1'!AL9,'Enter Information'!$B$86)</f>
        <v>80.837231001384154</v>
      </c>
      <c r="AQ9" s="41"/>
      <c r="AR9" s="42" t="s">
        <v>772</v>
      </c>
      <c r="AS9" s="43">
        <f>AH27*AP108/100</f>
        <v>45.146923048209892</v>
      </c>
    </row>
    <row r="10" spans="1:67" ht="12.75" customHeight="1" x14ac:dyDescent="0.4">
      <c r="A10" s="1"/>
      <c r="B10" s="1"/>
      <c r="D10" s="31">
        <v>4</v>
      </c>
      <c r="E10" s="32">
        <f>'12'!AP10</f>
        <v>72.822300265181099</v>
      </c>
      <c r="F10" s="33">
        <f>E10*'Enter Information'!D221</f>
        <v>37.423325037756825</v>
      </c>
      <c r="G10" s="33">
        <f>E10*'Enter Information'!E221</f>
        <v>35.398975227424273</v>
      </c>
      <c r="H10" s="34">
        <f t="shared" si="6"/>
        <v>40.122158381668491</v>
      </c>
      <c r="I10" s="34">
        <f t="shared" si="1"/>
        <v>38.088652622093328</v>
      </c>
      <c r="J10" s="35">
        <v>0</v>
      </c>
      <c r="K10" s="35">
        <v>0</v>
      </c>
      <c r="L10" s="35">
        <f>(F10+H10)/2*'Enter Information'!C430</f>
        <v>3.8772741709712662E-3</v>
      </c>
      <c r="M10" s="35">
        <f>(G10+I10)/2*'Enter Information'!D430</f>
        <v>2.5720669747331154E-3</v>
      </c>
      <c r="N10" s="36">
        <f>'Enter Information'!O$594/5</f>
        <v>116.6</v>
      </c>
      <c r="O10" s="36">
        <f>'Enter Information'!P$594/5</f>
        <v>410.4</v>
      </c>
      <c r="P10" s="36">
        <f>'Enter Information'!Q$594/5</f>
        <v>1467.6</v>
      </c>
      <c r="Q10" s="37">
        <f t="shared" si="0"/>
        <v>0</v>
      </c>
      <c r="R10" s="287">
        <f>(H10-L10+Q10*'Enter Information'!D221)*'Enter Information'!C$774</f>
        <v>38.395492271535318</v>
      </c>
      <c r="S10" s="287">
        <f>(I10-M10+Q10*'Enter Information'!E221)*'Enter Information'!C$774</f>
        <v>36.450559975109165</v>
      </c>
      <c r="T10" s="38">
        <f t="shared" si="2"/>
        <v>74.84605224664449</v>
      </c>
      <c r="V10" s="30" t="s">
        <v>650</v>
      </c>
      <c r="W10" s="38">
        <f>SUM(R26:R30)</f>
        <v>226.99726033533585</v>
      </c>
      <c r="X10" s="38">
        <f>SUM(S26:S30)</f>
        <v>221.74488815823977</v>
      </c>
      <c r="Y10" s="38">
        <f>SUM(T26:T30)*Z11</f>
        <v>444.84409748527702</v>
      </c>
      <c r="Z10" s="619">
        <f>'Enter Information'!U15</f>
        <v>1.0069699750263026</v>
      </c>
      <c r="AA10"/>
      <c r="AB10"/>
      <c r="AD10" s="39" t="s">
        <v>780</v>
      </c>
      <c r="AE10" s="38">
        <f>$Y10*'Enter Information'!$E738*'Enter Information'!P695</f>
        <v>45.166991194969398</v>
      </c>
      <c r="AF10" s="38">
        <f>$Y10*'Enter Information'!$E738*'Enter Information'!Q695</f>
        <v>182.54992274633463</v>
      </c>
      <c r="AG10" s="38">
        <f>$Y10*'Enter Information'!$E738*'Enter Information'!R695</f>
        <v>70.464849244074856</v>
      </c>
      <c r="AH10" s="38">
        <f>$Y10*'Enter Information'!$E738*'Enter Information'!S695</f>
        <v>17.082387695533296</v>
      </c>
      <c r="AI10" s="38">
        <f>$Y10*'Enter Information'!$E738*'Enter Information'!T695</f>
        <v>127.1045457345613</v>
      </c>
      <c r="AJ10" s="38">
        <f t="shared" si="3"/>
        <v>442.36869661547348</v>
      </c>
      <c r="AK10" s="87">
        <v>5</v>
      </c>
      <c r="AL10" s="40">
        <f t="shared" si="4"/>
        <v>74.84605224664449</v>
      </c>
      <c r="AM10" s="86">
        <f>T10*'Enter Information'!E$734*((Y$26/AJ$25)/('1'!Z$26/'1'!AK$25))+T10*(1-'Enter Information'!E$734)</f>
        <v>75.16815063117096</v>
      </c>
      <c r="AN10" s="40">
        <f t="shared" si="5"/>
        <v>74.84605224664449</v>
      </c>
      <c r="AO10" s="86">
        <f>T10*'Enter Information'!E$734*Y$26/AJ$25+T10*(1-'Enter Information'!E$734)</f>
        <v>97.004353638925636</v>
      </c>
      <c r="AP10" s="86">
        <f>INDEX($AL$6:$AO$106,'1'!AL10,'Enter Information'!$B$86)</f>
        <v>75.16815063117096</v>
      </c>
      <c r="AQ10" s="41"/>
      <c r="AR10" s="42" t="s">
        <v>946</v>
      </c>
      <c r="AS10" s="43">
        <f>AI27*AP108/100</f>
        <v>1483.3573659416902</v>
      </c>
    </row>
    <row r="11" spans="1:67" x14ac:dyDescent="0.4">
      <c r="A11" s="1"/>
      <c r="B11" s="1"/>
      <c r="D11" s="31">
        <v>5</v>
      </c>
      <c r="E11" s="32">
        <f>'12'!AP11</f>
        <v>70.921175737134917</v>
      </c>
      <c r="F11" s="33">
        <f>E11*'Enter Information'!D222</f>
        <v>36.530828878176074</v>
      </c>
      <c r="G11" s="33">
        <f>E11*'Enter Information'!E222</f>
        <v>34.390346858958843</v>
      </c>
      <c r="H11" s="34">
        <f t="shared" si="6"/>
        <v>37.423325037756825</v>
      </c>
      <c r="I11" s="34">
        <f t="shared" si="1"/>
        <v>35.398975227424273</v>
      </c>
      <c r="J11" s="35">
        <v>0</v>
      </c>
      <c r="K11" s="35">
        <v>0</v>
      </c>
      <c r="L11" s="35">
        <f>(F11+H11)/2*'Enter Information'!C431</f>
        <v>3.3279369262169804E-3</v>
      </c>
      <c r="M11" s="35">
        <f>(G11+I11)/2*'Enter Information'!D431</f>
        <v>2.0936796625914936E-3</v>
      </c>
      <c r="N11" s="36">
        <f>'Enter Information'!O$595/5</f>
        <v>73.2</v>
      </c>
      <c r="O11" s="36">
        <f>'Enter Information'!P$595/5</f>
        <v>267</v>
      </c>
      <c r="P11" s="36">
        <f>'Enter Information'!Q$595/5</f>
        <v>1379</v>
      </c>
      <c r="Q11" s="37">
        <f t="shared" si="0"/>
        <v>0</v>
      </c>
      <c r="R11" s="287">
        <f>(H11-L11+Q11*'Enter Information'!D222)*'Enter Information'!C$775</f>
        <v>37.250970968280932</v>
      </c>
      <c r="S11" s="287">
        <f>(I11-M11+Q11*'Enter Information'!E222)*'Enter Information'!C$775</f>
        <v>35.236993828470425</v>
      </c>
      <c r="T11" s="38">
        <f t="shared" si="2"/>
        <v>72.487964796751356</v>
      </c>
      <c r="V11" s="30" t="s">
        <v>651</v>
      </c>
      <c r="W11" s="38">
        <f>SUM(R31:R35)</f>
        <v>232.70743464378333</v>
      </c>
      <c r="X11" s="38">
        <f>SUM(S31:S35)</f>
        <v>237.95590307779972</v>
      </c>
      <c r="Y11" s="38">
        <f>SUM(T31:T35)*Z12</f>
        <v>476.30087609830912</v>
      </c>
      <c r="Z11" s="619">
        <f>'Enter Information'!U16</f>
        <v>0.99131338337309216</v>
      </c>
      <c r="AA11"/>
      <c r="AB11"/>
      <c r="AD11" s="39" t="s">
        <v>781</v>
      </c>
      <c r="AE11" s="38">
        <f>$Y11*'Enter Information'!$E739*'Enter Information'!P696</f>
        <v>111.62148116525599</v>
      </c>
      <c r="AF11" s="38">
        <f>$Y11*'Enter Information'!$E739*'Enter Information'!Q696</f>
        <v>169.9243994720139</v>
      </c>
      <c r="AG11" s="38">
        <f>$Y11*'Enter Information'!$E739*'Enter Information'!R696</f>
        <v>45.350614360223496</v>
      </c>
      <c r="AH11" s="38">
        <f>$Y11*'Enter Information'!$E739*'Enter Information'!S696</f>
        <v>14.075538977128192</v>
      </c>
      <c r="AI11" s="38">
        <f>$Y11*'Enter Information'!$E739*'Enter Information'!T696</f>
        <v>132.78744127300735</v>
      </c>
      <c r="AJ11" s="38">
        <f t="shared" si="3"/>
        <v>473.75947524762893</v>
      </c>
      <c r="AK11" s="87">
        <v>6</v>
      </c>
      <c r="AL11" s="40">
        <f t="shared" si="4"/>
        <v>72.487964796751356</v>
      </c>
      <c r="AM11" s="86">
        <f>T11*'Enter Information'!E$735*((Y$26/AJ$25)/('1'!Z$26/'1'!AK$25))+T11*(1-'Enter Information'!E$735)</f>
        <v>72.801249903077718</v>
      </c>
      <c r="AN11" s="40">
        <f t="shared" si="5"/>
        <v>72.487964796751356</v>
      </c>
      <c r="AO11" s="86">
        <f>T11*'Enter Information'!E$735*Y$26/AJ$25+T11*(1-'Enter Information'!E$735)</f>
        <v>94.039969218934331</v>
      </c>
      <c r="AP11" s="86">
        <f>INDEX($AL$6:$AO$106,'1'!AL11,'Enter Information'!$B$86)</f>
        <v>72.801249903077718</v>
      </c>
      <c r="AQ11" s="41"/>
      <c r="AR11" s="42" t="s">
        <v>951</v>
      </c>
      <c r="AS11" s="43">
        <f>SUM(AS6:AS10)</f>
        <v>3337.5549385252075</v>
      </c>
    </row>
    <row r="12" spans="1:67" ht="12.75" customHeight="1" x14ac:dyDescent="0.4">
      <c r="A12" s="1"/>
      <c r="B12" s="1"/>
      <c r="D12" s="31">
        <v>6</v>
      </c>
      <c r="E12" s="32">
        <f>'12'!AP12</f>
        <v>69.531931799380132</v>
      </c>
      <c r="F12" s="33">
        <f>E12*'Enter Information'!D223</f>
        <v>35.471537107021156</v>
      </c>
      <c r="G12" s="33">
        <f>E12*'Enter Information'!E223</f>
        <v>34.060394692358976</v>
      </c>
      <c r="H12" s="34">
        <f t="shared" si="6"/>
        <v>36.530828878176074</v>
      </c>
      <c r="I12" s="34">
        <f t="shared" si="1"/>
        <v>34.390346858958843</v>
      </c>
      <c r="J12" s="35">
        <v>0</v>
      </c>
      <c r="K12" s="35">
        <v>0</v>
      </c>
      <c r="L12" s="35">
        <f>(F12+H12)/2*'Enter Information'!C432</f>
        <v>2.8800946394078896E-3</v>
      </c>
      <c r="M12" s="35">
        <f>(G12+I12)/2*'Enter Information'!D432</f>
        <v>2.0535222465395348E-3</v>
      </c>
      <c r="N12" s="36">
        <f>'Enter Information'!O$595/5</f>
        <v>73.2</v>
      </c>
      <c r="O12" s="36">
        <f>'Enter Information'!P$595/5</f>
        <v>267</v>
      </c>
      <c r="P12" s="36">
        <f>'Enter Information'!Q$595/5</f>
        <v>1379</v>
      </c>
      <c r="Q12" s="37">
        <f t="shared" si="0"/>
        <v>0</v>
      </c>
      <c r="R12" s="287">
        <f>(H12-L12+Q12*'Enter Information'!D223)*'Enter Information'!C$775</f>
        <v>36.362952033370782</v>
      </c>
      <c r="S12" s="287">
        <f>(I12-M12+Q12*'Enter Information'!E223)*'Enter Information'!C$775</f>
        <v>34.232961410522513</v>
      </c>
      <c r="T12" s="38">
        <f t="shared" si="2"/>
        <v>70.595913443893295</v>
      </c>
      <c r="V12" s="30" t="s">
        <v>652</v>
      </c>
      <c r="W12" s="38">
        <f>SUM(R36:R40)</f>
        <v>173.25442410499539</v>
      </c>
      <c r="X12" s="38">
        <f>SUM(S36:S40)</f>
        <v>180.88693746981352</v>
      </c>
      <c r="Y12" s="38">
        <f>SUM(T36:T40)*Z13</f>
        <v>358.93143949912184</v>
      </c>
      <c r="Z12" s="619">
        <f>'Enter Information'!U17</f>
        <v>1.0119778574724274</v>
      </c>
      <c r="AA12"/>
      <c r="AB12"/>
      <c r="AD12" s="39" t="s">
        <v>782</v>
      </c>
      <c r="AE12" s="38">
        <f>$Y12*'Enter Information'!$E740*'Enter Information'!P697</f>
        <v>67.480929664550914</v>
      </c>
      <c r="AF12" s="38">
        <f>$Y12*'Enter Information'!$E740*'Enter Information'!Q697</f>
        <v>171.9576471020622</v>
      </c>
      <c r="AG12" s="38">
        <f>$Y12*'Enter Information'!$E740*'Enter Information'!R697</f>
        <v>27.829819649776962</v>
      </c>
      <c r="AH12" s="38">
        <f>$Y12*'Enter Information'!$E740*'Enter Information'!S697</f>
        <v>5.8723472655492657</v>
      </c>
      <c r="AI12" s="38">
        <f>$Y12*'Enter Information'!$E740*'Enter Information'!T697</f>
        <v>82.570308942549246</v>
      </c>
      <c r="AJ12" s="38">
        <f t="shared" si="3"/>
        <v>355.7110526244885</v>
      </c>
      <c r="AK12" s="87">
        <v>7</v>
      </c>
      <c r="AL12" s="40">
        <f t="shared" si="4"/>
        <v>70.595913443893295</v>
      </c>
      <c r="AM12" s="86">
        <f>T12*'Enter Information'!E$735*((Y$26/AJ$25)/('1'!Z$26/'1'!AK$25))+T12*(1-'Enter Information'!E$735)</f>
        <v>70.901021309888563</v>
      </c>
      <c r="AN12" s="40">
        <f t="shared" si="5"/>
        <v>70.595913443893295</v>
      </c>
      <c r="AO12" s="86">
        <f>T12*'Enter Information'!E$735*Y$26/AJ$25+T12*(1-'Enter Information'!E$735)</f>
        <v>91.585376218809301</v>
      </c>
      <c r="AP12" s="86">
        <f>INDEX($AL$6:$AO$106,'1'!AL12,'Enter Information'!$B$86)</f>
        <v>70.901021309888563</v>
      </c>
      <c r="AQ12" s="41"/>
      <c r="AR12"/>
      <c r="AS12"/>
    </row>
    <row r="13" spans="1:67" x14ac:dyDescent="0.4">
      <c r="A13" s="1"/>
      <c r="B13" s="1"/>
      <c r="D13" s="31">
        <v>7</v>
      </c>
      <c r="E13" s="32">
        <f>'12'!AP13</f>
        <v>68.980900457031311</v>
      </c>
      <c r="F13" s="33">
        <f>E13*'Enter Information'!D224</f>
        <v>35.353777175386512</v>
      </c>
      <c r="G13" s="33">
        <f>E13*'Enter Information'!E224</f>
        <v>33.627123281644799</v>
      </c>
      <c r="H13" s="34">
        <f>F12</f>
        <v>35.471537107021156</v>
      </c>
      <c r="I13" s="34">
        <f t="shared" si="1"/>
        <v>34.060394692358976</v>
      </c>
      <c r="J13" s="35">
        <v>0</v>
      </c>
      <c r="K13" s="35">
        <v>0</v>
      </c>
      <c r="L13" s="35">
        <f>(F13+H13)/2*'Enter Information'!C433</f>
        <v>2.8330125712963073E-3</v>
      </c>
      <c r="M13" s="35">
        <f>(G13+I13)/2*'Enter Information'!D433</f>
        <v>2.0306255392201133E-3</v>
      </c>
      <c r="N13" s="36">
        <f>'Enter Information'!O$595/5</f>
        <v>73.2</v>
      </c>
      <c r="O13" s="36">
        <f>'Enter Information'!P$595/5</f>
        <v>267</v>
      </c>
      <c r="P13" s="36">
        <f>'Enter Information'!Q$595/5</f>
        <v>1379</v>
      </c>
      <c r="Q13" s="37">
        <f t="shared" si="0"/>
        <v>0</v>
      </c>
      <c r="R13" s="287">
        <f>(H13-L13+Q13*'Enter Information'!D224)*'Enter Information'!C$775</f>
        <v>35.308491952704387</v>
      </c>
      <c r="S13" s="287">
        <f>(I13-M13+Q13*'Enter Information'!E224)*'Enter Information'!C$775</f>
        <v>33.90452243119185</v>
      </c>
      <c r="T13" s="38">
        <f>SUM(R13:S13)</f>
        <v>69.213014383896237</v>
      </c>
      <c r="V13" s="30" t="s">
        <v>653</v>
      </c>
      <c r="W13" s="38">
        <f>SUM(R41:R45)</f>
        <v>118.23800046619901</v>
      </c>
      <c r="X13" s="38">
        <f>SUM(S41:S45)</f>
        <v>121.24947930526409</v>
      </c>
      <c r="Y13" s="38">
        <f>SUM(T41:T45)*Z14</f>
        <v>240.18783247793692</v>
      </c>
      <c r="Z13" s="619">
        <f>'Enter Information'!U18</f>
        <v>1.0135258923245007</v>
      </c>
      <c r="AA13"/>
      <c r="AB13"/>
      <c r="AD13" s="39" t="s">
        <v>783</v>
      </c>
      <c r="AE13" s="38">
        <f>$Y13*'Enter Information'!$E741*'Enter Information'!P698</f>
        <v>24.211288799277963</v>
      </c>
      <c r="AF13" s="38">
        <f>$Y13*'Enter Information'!$E741*'Enter Information'!Q698</f>
        <v>138.85443140705902</v>
      </c>
      <c r="AG13" s="38">
        <f>$Y13*'Enter Information'!$E741*'Enter Information'!R698</f>
        <v>23.953035052085664</v>
      </c>
      <c r="AH13" s="38">
        <f>$Y13*'Enter Information'!$E741*'Enter Information'!S698</f>
        <v>2.6255797631216988</v>
      </c>
      <c r="AI13" s="38">
        <f>$Y13*'Enter Information'!$E741*'Enter Information'!T698</f>
        <v>47.690858648177745</v>
      </c>
      <c r="AJ13" s="38">
        <f t="shared" si="3"/>
        <v>237.33519366972206</v>
      </c>
      <c r="AK13" s="87">
        <v>8</v>
      </c>
      <c r="AL13" s="40">
        <f t="shared" si="4"/>
        <v>69.213014383896237</v>
      </c>
      <c r="AM13" s="86">
        <f>T13*'Enter Information'!E$735*((Y$26/AJ$25)/('1'!Z$26/'1'!AK$25))+T13*(1-'Enter Information'!E$735)</f>
        <v>69.512145510438756</v>
      </c>
      <c r="AN13" s="40">
        <f t="shared" si="5"/>
        <v>69.213014383896237</v>
      </c>
      <c r="AO13" s="86">
        <f>T13*'Enter Information'!E$735*Y$26/AJ$25+T13*(1-'Enter Information'!E$735)</f>
        <v>89.791315847551033</v>
      </c>
      <c r="AP13" s="86">
        <f>INDEX($AL$6:$AO$106,'1'!AL13,'Enter Information'!$B$86)</f>
        <v>69.512145510438756</v>
      </c>
      <c r="AQ13" s="41"/>
      <c r="AR13"/>
      <c r="AS13"/>
    </row>
    <row r="14" spans="1:67" ht="12.75" customHeight="1" x14ac:dyDescent="0.4">
      <c r="A14" s="1"/>
      <c r="B14" s="1"/>
      <c r="D14" s="31">
        <v>8</v>
      </c>
      <c r="E14" s="32">
        <f>'12'!AP14</f>
        <v>68.786394959475189</v>
      </c>
      <c r="F14" s="33">
        <f>E14*'Enter Information'!D225</f>
        <v>35.308235986852438</v>
      </c>
      <c r="G14" s="33">
        <f>E14*'Enter Information'!E225</f>
        <v>33.478158972622751</v>
      </c>
      <c r="H14" s="34">
        <f t="shared" si="6"/>
        <v>35.353777175386512</v>
      </c>
      <c r="I14" s="34">
        <f t="shared" si="1"/>
        <v>33.627123281644799</v>
      </c>
      <c r="J14" s="35">
        <v>0</v>
      </c>
      <c r="K14" s="35">
        <v>0</v>
      </c>
      <c r="L14" s="35">
        <f>(F14+H14)/2*'Enter Information'!C434</f>
        <v>2.4731704606783629E-3</v>
      </c>
      <c r="M14" s="35">
        <f>(G14+I14)/2*'Enter Information'!D434</f>
        <v>2.0131584676280267E-3</v>
      </c>
      <c r="N14" s="36">
        <f>'Enter Information'!O$595/5</f>
        <v>73.2</v>
      </c>
      <c r="O14" s="36">
        <f>'Enter Information'!P$595/5</f>
        <v>267</v>
      </c>
      <c r="P14" s="36">
        <f>'Enter Information'!Q$595/5</f>
        <v>1379</v>
      </c>
      <c r="Q14" s="37">
        <f t="shared" si="0"/>
        <v>0</v>
      </c>
      <c r="R14" s="287">
        <f>(H14-L14+Q14*'Enter Information'!D225)*'Enter Information'!C$775</f>
        <v>35.191622159402449</v>
      </c>
      <c r="S14" s="287">
        <f>(I14-M14+Q14*'Enter Information'!E225)*'Enter Information'!C$775</f>
        <v>33.473225495678058</v>
      </c>
      <c r="T14" s="38">
        <f t="shared" si="2"/>
        <v>68.664847655080507</v>
      </c>
      <c r="V14" s="30" t="s">
        <v>654</v>
      </c>
      <c r="W14" s="38">
        <f>SUM(R46:R50)</f>
        <v>142.33899905182039</v>
      </c>
      <c r="X14" s="38">
        <f>SUM(S46:S50)</f>
        <v>148.93709788785984</v>
      </c>
      <c r="Y14" s="38">
        <f>SUM(T46:T50)*Z15</f>
        <v>291.01299173789494</v>
      </c>
      <c r="Z14" s="619">
        <f>'Enter Information'!U19</f>
        <v>1.0029243812960167</v>
      </c>
      <c r="AA14"/>
      <c r="AB14"/>
      <c r="AD14" s="39" t="s">
        <v>784</v>
      </c>
      <c r="AE14" s="38">
        <f>$Y14*'Enter Information'!$E742*'Enter Information'!P699</f>
        <v>20.640924841122757</v>
      </c>
      <c r="AF14" s="38">
        <f>$Y14*'Enter Information'!$E742*'Enter Information'!Q699</f>
        <v>165.33234408201452</v>
      </c>
      <c r="AG14" s="38">
        <f>$Y14*'Enter Information'!$E742*'Enter Information'!R699</f>
        <v>36.802329823108245</v>
      </c>
      <c r="AH14" s="38">
        <f>$Y14*'Enter Information'!$E742*'Enter Information'!S699</f>
        <v>3.1327361106384894</v>
      </c>
      <c r="AI14" s="38">
        <f>$Y14*'Enter Information'!$E742*'Enter Information'!T699</f>
        <v>61.278660556694945</v>
      </c>
      <c r="AJ14" s="38">
        <f t="shared" si="3"/>
        <v>287.18699541357898</v>
      </c>
      <c r="AK14" s="87">
        <v>9</v>
      </c>
      <c r="AL14" s="40">
        <f t="shared" si="4"/>
        <v>68.664847655080507</v>
      </c>
      <c r="AM14" s="86">
        <f>T14*'Enter Information'!E$735*((Y$26/AJ$25)/('1'!Z$26/'1'!AK$25))+T14*(1-'Enter Information'!E$735)</f>
        <v>68.961609664592316</v>
      </c>
      <c r="AN14" s="40">
        <f t="shared" si="5"/>
        <v>68.664847655080507</v>
      </c>
      <c r="AO14" s="86">
        <f>T14*'Enter Information'!E$735*Y$26/AJ$25+T14*(1-'Enter Information'!E$735)</f>
        <v>89.080169073749133</v>
      </c>
      <c r="AP14" s="86">
        <f>INDEX($AL$6:$AO$106,'1'!AL14,'Enter Information'!$B$86)</f>
        <v>68.961609664592316</v>
      </c>
      <c r="AQ14" s="41"/>
      <c r="AR14"/>
      <c r="AS14"/>
    </row>
    <row r="15" spans="1:67" x14ac:dyDescent="0.4">
      <c r="A15" s="1"/>
      <c r="B15" s="1"/>
      <c r="D15" s="31">
        <v>9</v>
      </c>
      <c r="E15" s="32">
        <f>'12'!AP15</f>
        <v>69.002740969898412</v>
      </c>
      <c r="F15" s="33">
        <f>E15*'Enter Information'!D226</f>
        <v>35.439973628725234</v>
      </c>
      <c r="G15" s="33">
        <f>E15*'Enter Information'!E226</f>
        <v>33.562767341173178</v>
      </c>
      <c r="H15" s="34">
        <f t="shared" si="6"/>
        <v>35.308235986852438</v>
      </c>
      <c r="I15" s="34">
        <f t="shared" si="1"/>
        <v>33.478158972622751</v>
      </c>
      <c r="J15" s="35">
        <v>0</v>
      </c>
      <c r="K15" s="35">
        <v>0</v>
      </c>
      <c r="L15" s="35">
        <f>(F15+H15)/2*'Enter Information'!C435</f>
        <v>2.4761873365452187E-3</v>
      </c>
      <c r="M15" s="35">
        <f>(G15+I15)/2*'Enter Information'!D435</f>
        <v>2.0112277894138776E-3</v>
      </c>
      <c r="N15" s="36">
        <f>'Enter Information'!O$595/5</f>
        <v>73.2</v>
      </c>
      <c r="O15" s="36">
        <f>'Enter Information'!P$595/5</f>
        <v>267</v>
      </c>
      <c r="P15" s="36">
        <f>'Enter Information'!Q$595/5</f>
        <v>1379</v>
      </c>
      <c r="Q15" s="37">
        <f t="shared" si="0"/>
        <v>0</v>
      </c>
      <c r="R15" s="287">
        <f>(H15-L15+Q15*'Enter Information'!D226)*'Enter Information'!C$775</f>
        <v>35.146283677175212</v>
      </c>
      <c r="S15" s="287">
        <f>(I15-M15+Q15*'Enter Information'!E226)*'Enter Information'!C$775</f>
        <v>33.324935980419674</v>
      </c>
      <c r="T15" s="38">
        <f t="shared" si="2"/>
        <v>68.471219657594887</v>
      </c>
      <c r="V15" s="30" t="s">
        <v>655</v>
      </c>
      <c r="W15" s="38">
        <f>SUM(R51:R55)</f>
        <v>156.29491495619163</v>
      </c>
      <c r="X15" s="38">
        <f>SUM(S51:S55)</f>
        <v>167.65609932659868</v>
      </c>
      <c r="Y15" s="38">
        <f>SUM(T51:T55)*Z16</f>
        <v>322.98477093920462</v>
      </c>
      <c r="Z15" s="619">
        <f>'Enter Information'!U20</f>
        <v>0.9990967154375191</v>
      </c>
      <c r="AA15"/>
      <c r="AB15"/>
      <c r="AD15" s="39" t="s">
        <v>785</v>
      </c>
      <c r="AE15" s="38">
        <f>$Y15*'Enter Information'!$E743*'Enter Information'!P700</f>
        <v>26.331671153942295</v>
      </c>
      <c r="AF15" s="38">
        <f>$Y15*'Enter Information'!$E743*'Enter Information'!Q700</f>
        <v>173.04159415878482</v>
      </c>
      <c r="AG15" s="38">
        <f>$Y15*'Enter Information'!$E743*'Enter Information'!R700</f>
        <v>45.154701705393236</v>
      </c>
      <c r="AH15" s="38">
        <f>$Y15*'Enter Information'!$E743*'Enter Information'!S700</f>
        <v>3.4286030148362365</v>
      </c>
      <c r="AI15" s="38">
        <f>$Y15*'Enter Information'!$E743*'Enter Information'!T700</f>
        <v>69.8749294423625</v>
      </c>
      <c r="AJ15" s="38">
        <f t="shared" si="3"/>
        <v>317.83149947531911</v>
      </c>
      <c r="AK15" s="87">
        <v>10</v>
      </c>
      <c r="AL15" s="40">
        <f t="shared" si="4"/>
        <v>68.471219657594887</v>
      </c>
      <c r="AM15" s="86">
        <f>T15*'Enter Information'!E$735*((Y$26/AJ$25)/('1'!Z$26/'1'!AK$25))+T15*(1-'Enter Information'!E$735)</f>
        <v>68.76714482794381</v>
      </c>
      <c r="AN15" s="40">
        <f t="shared" si="5"/>
        <v>68.471219657594887</v>
      </c>
      <c r="AO15" s="86">
        <f>T15*'Enter Information'!E$735*Y$26/AJ$25+T15*(1-'Enter Information'!E$735)</f>
        <v>88.82897191330288</v>
      </c>
      <c r="AP15" s="86">
        <f>INDEX($AL$6:$AO$106,'1'!AL15,'Enter Information'!$B$86)</f>
        <v>68.76714482794381</v>
      </c>
      <c r="AQ15" s="41"/>
      <c r="AR15"/>
      <c r="AS15"/>
    </row>
    <row r="16" spans="1:67" x14ac:dyDescent="0.4">
      <c r="A16" s="1"/>
      <c r="B16" s="1"/>
      <c r="D16" s="31">
        <v>10</v>
      </c>
      <c r="E16" s="32">
        <f>'12'!AP16</f>
        <v>69.499540420590122</v>
      </c>
      <c r="F16" s="33">
        <f>E16*'Enter Information'!D227</f>
        <v>35.597895246723603</v>
      </c>
      <c r="G16" s="33">
        <f>E16*'Enter Information'!E227</f>
        <v>33.90164517386652</v>
      </c>
      <c r="H16" s="34">
        <f t="shared" si="6"/>
        <v>35.439973628725234</v>
      </c>
      <c r="I16" s="34">
        <f t="shared" si="1"/>
        <v>33.562767341173178</v>
      </c>
      <c r="J16" s="35">
        <v>0</v>
      </c>
      <c r="K16" s="35">
        <v>0</v>
      </c>
      <c r="L16" s="35">
        <f>(F16+H16)/2*'Enter Information'!C436</f>
        <v>2.4863254106407091E-3</v>
      </c>
      <c r="M16" s="35">
        <f>(G16+I16)/2*'Enter Information'!D436</f>
        <v>2.023932375451191E-3</v>
      </c>
      <c r="N16" s="36">
        <f>'Enter Information'!O$596/5</f>
        <v>76.8</v>
      </c>
      <c r="O16" s="36">
        <f>'Enter Information'!P$596/5</f>
        <v>187.4</v>
      </c>
      <c r="P16" s="36">
        <f>'Enter Information'!Q$596/5</f>
        <v>1355</v>
      </c>
      <c r="Q16" s="37">
        <f t="shared" si="0"/>
        <v>0</v>
      </c>
      <c r="R16" s="287">
        <f>(H16-L16+Q16*'Enter Information'!D227)*'Enter Information'!C$776</f>
        <v>35.383925522056387</v>
      </c>
      <c r="S16" s="287">
        <f>(I16-M16+Q16*'Enter Information'!E227)*'Enter Information'!C$776</f>
        <v>33.510018221034294</v>
      </c>
      <c r="T16" s="38">
        <f t="shared" si="2"/>
        <v>68.893943743090688</v>
      </c>
      <c r="V16" s="30" t="s">
        <v>656</v>
      </c>
      <c r="W16" s="38">
        <f>SUM(R56:R60)</f>
        <v>169.67841186219829</v>
      </c>
      <c r="X16" s="38">
        <f>SUM(S56:S60)</f>
        <v>180.53342865832838</v>
      </c>
      <c r="Y16" s="38">
        <f>SUM(T56:T60)*Z17</f>
        <v>348.76601164486613</v>
      </c>
      <c r="Z16" s="619">
        <f>'Enter Information'!U21</f>
        <v>0.99701731650470415</v>
      </c>
      <c r="AA16"/>
      <c r="AB16"/>
      <c r="AD16" s="39" t="s">
        <v>786</v>
      </c>
      <c r="AE16" s="38">
        <f>$Y16*'Enter Information'!$E744*'Enter Information'!P701</f>
        <v>40.86011748827994</v>
      </c>
      <c r="AF16" s="38">
        <f>$Y16*'Enter Information'!$E744*'Enter Information'!Q701</f>
        <v>171.43484076604412</v>
      </c>
      <c r="AG16" s="38">
        <f>$Y16*'Enter Information'!$E744*'Enter Information'!R701</f>
        <v>44.45179133176768</v>
      </c>
      <c r="AH16" s="38">
        <f>$Y16*'Enter Information'!$E744*'Enter Information'!S701</f>
        <v>4.0164954808895219</v>
      </c>
      <c r="AI16" s="38">
        <f>$Y16*'Enter Information'!$E744*'Enter Information'!T701</f>
        <v>80.947831999465748</v>
      </c>
      <c r="AJ16" s="38">
        <f t="shared" si="3"/>
        <v>341.71107706644699</v>
      </c>
      <c r="AK16" s="87">
        <v>11</v>
      </c>
      <c r="AL16" s="40">
        <f t="shared" si="4"/>
        <v>68.893943743090688</v>
      </c>
      <c r="AM16" s="86">
        <f>T16*'Enter Information'!E$736*((Y$26/AJ$25)/('1'!Z$26/'1'!AK$25))+T16*(1-'Enter Information'!E$736)</f>
        <v>69.19065683624666</v>
      </c>
      <c r="AN16" s="40">
        <f t="shared" si="5"/>
        <v>68.893943743090688</v>
      </c>
      <c r="AO16" s="86">
        <f>T16*'Enter Information'!E$736*Y$26/AJ$25+T16*(1-'Enter Information'!E$736)</f>
        <v>89.305900030459057</v>
      </c>
      <c r="AP16" s="86">
        <f>INDEX($AL$6:$AO$106,'1'!AL16,'Enter Information'!$B$86)</f>
        <v>69.19065683624666</v>
      </c>
      <c r="AQ16" s="41"/>
      <c r="AR16" s="46"/>
      <c r="AS16" s="47"/>
    </row>
    <row r="17" spans="1:43" x14ac:dyDescent="0.4">
      <c r="A17" s="1"/>
      <c r="B17" s="1"/>
      <c r="D17" s="31">
        <v>11</v>
      </c>
      <c r="E17" s="32">
        <f>'12'!AP17</f>
        <v>70.211809973268274</v>
      </c>
      <c r="F17" s="33">
        <f>E17*'Enter Information'!D228</f>
        <v>36.023334380576152</v>
      </c>
      <c r="G17" s="33">
        <f>E17*'Enter Information'!E228</f>
        <v>34.188475592692122</v>
      </c>
      <c r="H17" s="34">
        <f t="shared" si="6"/>
        <v>35.597895246723603</v>
      </c>
      <c r="I17" s="34">
        <f t="shared" si="1"/>
        <v>33.90164517386652</v>
      </c>
      <c r="J17" s="35">
        <v>0</v>
      </c>
      <c r="K17" s="35">
        <v>0</v>
      </c>
      <c r="L17" s="35">
        <f>(F17+H17)/2*'Enter Information'!C437</f>
        <v>2.5067430369554913E-3</v>
      </c>
      <c r="M17" s="35">
        <f>(G17+I17)/2*'Enter Information'!D437</f>
        <v>2.3831542268295523E-3</v>
      </c>
      <c r="N17" s="36">
        <f>'Enter Information'!O$596/5</f>
        <v>76.8</v>
      </c>
      <c r="O17" s="36">
        <f>'Enter Information'!P$596/5</f>
        <v>187.4</v>
      </c>
      <c r="P17" s="36">
        <f>'Enter Information'!Q$596/5</f>
        <v>1355</v>
      </c>
      <c r="Q17" s="37">
        <f t="shared" si="0"/>
        <v>0</v>
      </c>
      <c r="R17" s="287">
        <f>(H17-L17+Q17*'Enter Information'!D228)*'Enter Information'!C$776</f>
        <v>35.541588063590069</v>
      </c>
      <c r="S17" s="287">
        <f>(I17-M17+Q17*'Enter Information'!E228)*'Enter Information'!C$776</f>
        <v>33.848025179917684</v>
      </c>
      <c r="T17" s="38">
        <f t="shared" si="2"/>
        <v>69.389613243507753</v>
      </c>
      <c r="V17" s="30" t="s">
        <v>657</v>
      </c>
      <c r="W17" s="38">
        <f>SUM(R61:R65)</f>
        <v>205.31922878367806</v>
      </c>
      <c r="X17" s="38">
        <f>SUM(S61:S65)</f>
        <v>220.70824975654574</v>
      </c>
      <c r="Y17" s="38">
        <f>SUM(T61:T65)*Z18</f>
        <v>423.78502121554516</v>
      </c>
      <c r="Z17" s="619">
        <f>'Enter Information'!U22</f>
        <v>0.99587155912972125</v>
      </c>
      <c r="AA17"/>
      <c r="AB17"/>
      <c r="AD17" s="39" t="s">
        <v>787</v>
      </c>
      <c r="AE17" s="38">
        <f>$Y17*'Enter Information'!$E745*'Enter Information'!P702</f>
        <v>80.397225642358478</v>
      </c>
      <c r="AF17" s="38">
        <f>$Y17*'Enter Information'!$E745*'Enter Information'!Q702</f>
        <v>175.80257683980309</v>
      </c>
      <c r="AG17" s="38">
        <f>$Y17*'Enter Information'!$E745*'Enter Information'!R702</f>
        <v>48.643699548317734</v>
      </c>
      <c r="AH17" s="38">
        <f>$Y17*'Enter Information'!$E745*'Enter Information'!S702</f>
        <v>5.3565978669278458</v>
      </c>
      <c r="AI17" s="38">
        <f>$Y17*'Enter Information'!$E745*'Enter Information'!T702</f>
        <v>104.86384833183973</v>
      </c>
      <c r="AJ17" s="38">
        <f t="shared" si="3"/>
        <v>415.06394822924688</v>
      </c>
      <c r="AK17" s="87">
        <v>12</v>
      </c>
      <c r="AL17" s="40">
        <f t="shared" si="4"/>
        <v>69.389613243507753</v>
      </c>
      <c r="AM17" s="86">
        <f>T17*'Enter Information'!E$736*((Y$26/AJ$25)/('1'!Z$26/'1'!AK$25))+T17*(1-'Enter Information'!E$736)</f>
        <v>69.688461090789588</v>
      </c>
      <c r="AN17" s="40">
        <f t="shared" si="5"/>
        <v>69.389613243507753</v>
      </c>
      <c r="AO17" s="86">
        <f>T17*'Enter Information'!E$736*Y$26/AJ$25+T17*(1-'Enter Information'!E$736)</f>
        <v>89.948426912320627</v>
      </c>
      <c r="AP17" s="86">
        <f>INDEX($AL$6:$AO$106,'1'!AL17,'Enter Information'!$B$86)</f>
        <v>69.688461090789588</v>
      </c>
      <c r="AQ17" s="41"/>
    </row>
    <row r="18" spans="1:43" x14ac:dyDescent="0.4">
      <c r="A18" s="1"/>
      <c r="B18" s="1"/>
      <c r="D18" s="31">
        <v>12</v>
      </c>
      <c r="E18" s="32">
        <f>'12'!AP18</f>
        <v>53.63310340039731</v>
      </c>
      <c r="F18" s="33">
        <f>E18*'Enter Information'!D229</f>
        <v>27.613834368766735</v>
      </c>
      <c r="G18" s="33">
        <f>E18*'Enter Information'!E229</f>
        <v>26.019269031630575</v>
      </c>
      <c r="H18" s="34">
        <f t="shared" si="6"/>
        <v>36.023334380576152</v>
      </c>
      <c r="I18" s="34">
        <f t="shared" si="1"/>
        <v>34.188475592692122</v>
      </c>
      <c r="J18" s="35">
        <v>0</v>
      </c>
      <c r="K18" s="35">
        <v>0</v>
      </c>
      <c r="L18" s="35">
        <f>(F18+H18)/2*'Enter Information'!C438</f>
        <v>2.8636725937204303E-3</v>
      </c>
      <c r="M18" s="35">
        <f>(G18+I18)/2*'Enter Information'!D438</f>
        <v>2.7093485080945216E-3</v>
      </c>
      <c r="N18" s="36">
        <f>'Enter Information'!O$596/5</f>
        <v>76.8</v>
      </c>
      <c r="O18" s="36">
        <f>'Enter Information'!P$596/5</f>
        <v>187.4</v>
      </c>
      <c r="P18" s="36">
        <f>'Enter Information'!Q$596/5</f>
        <v>1355</v>
      </c>
      <c r="Q18" s="37">
        <f t="shared" si="0"/>
        <v>0</v>
      </c>
      <c r="R18" s="287">
        <f>(H18-L18+Q18*'Enter Information'!D229)*'Enter Information'!C$776</f>
        <v>35.966027779894297</v>
      </c>
      <c r="S18" s="287">
        <f>(I18-M18+Q18*'Enter Information'!E229)*'Enter Information'!C$776</f>
        <v>34.134096369340959</v>
      </c>
      <c r="T18" s="38">
        <f t="shared" si="2"/>
        <v>70.100124149235256</v>
      </c>
      <c r="V18" s="30" t="s">
        <v>658</v>
      </c>
      <c r="W18" s="38">
        <f>SUM(R66:R70)</f>
        <v>237.82262661214708</v>
      </c>
      <c r="X18" s="38">
        <f>SUM(S66:S70)</f>
        <v>257.79347519771841</v>
      </c>
      <c r="Y18" s="38">
        <f>SUM(T66:T70)*Z19</f>
        <v>493.02781633120918</v>
      </c>
      <c r="Z18" s="619">
        <f>'Enter Information'!U23</f>
        <v>0.99473635519388959</v>
      </c>
      <c r="AA18"/>
      <c r="AB18"/>
      <c r="AD18" s="39" t="s">
        <v>788</v>
      </c>
      <c r="AE18" s="38">
        <f>$Y18*'Enter Information'!$E746*'Enter Information'!P703</f>
        <v>151.26896222330004</v>
      </c>
      <c r="AF18" s="38">
        <f>$Y18*'Enter Information'!$E746*'Enter Information'!Q703</f>
        <v>145.23580045618877</v>
      </c>
      <c r="AG18" s="38">
        <f>$Y18*'Enter Information'!$E746*'Enter Information'!R703</f>
        <v>44.054649986927018</v>
      </c>
      <c r="AH18" s="38">
        <f>$Y18*'Enter Information'!$E746*'Enter Information'!S703</f>
        <v>8.3584428648520568</v>
      </c>
      <c r="AI18" s="38">
        <f>$Y18*'Enter Information'!$E746*'Enter Information'!T703</f>
        <v>134.30069475329961</v>
      </c>
      <c r="AJ18" s="38">
        <f t="shared" si="3"/>
        <v>483.21855028456753</v>
      </c>
      <c r="AK18" s="87">
        <v>13</v>
      </c>
      <c r="AL18" s="40">
        <f t="shared" si="4"/>
        <v>70.100124149235256</v>
      </c>
      <c r="AM18" s="86">
        <f>T18*'Enter Information'!E$736*((Y$26/AJ$25)/('1'!Z$26/'1'!AK$25))+T18*(1-'Enter Information'!E$736)</f>
        <v>70.402032031653789</v>
      </c>
      <c r="AN18" s="40">
        <f t="shared" si="5"/>
        <v>70.100124149235256</v>
      </c>
      <c r="AO18" s="86">
        <f>T18*'Enter Information'!E$736*Y$26/AJ$25+T18*(1-'Enter Information'!E$736)</f>
        <v>90.869448593908061</v>
      </c>
      <c r="AP18" s="86">
        <f>INDEX($AL$6:$AO$106,'1'!AL18,'Enter Information'!$B$86)</f>
        <v>70.402032031653789</v>
      </c>
      <c r="AQ18" s="41"/>
    </row>
    <row r="19" spans="1:43" x14ac:dyDescent="0.4">
      <c r="A19" s="1"/>
      <c r="B19" s="1"/>
      <c r="D19" s="31">
        <v>13</v>
      </c>
      <c r="E19" s="32">
        <f>'12'!AP19</f>
        <v>57.99535389003811</v>
      </c>
      <c r="F19" s="33">
        <f>E19*'Enter Information'!D230</f>
        <v>29.744818416978028</v>
      </c>
      <c r="G19" s="33">
        <f>E19*'Enter Information'!E230</f>
        <v>28.250535473060083</v>
      </c>
      <c r="H19" s="34">
        <f t="shared" si="6"/>
        <v>27.613834368766735</v>
      </c>
      <c r="I19" s="34">
        <f t="shared" si="1"/>
        <v>26.019269031630575</v>
      </c>
      <c r="J19" s="35">
        <v>0</v>
      </c>
      <c r="K19" s="35">
        <v>0</v>
      </c>
      <c r="L19" s="35">
        <f>(F19+H19)/2*'Enter Information'!C439</f>
        <v>2.8679326392872383E-3</v>
      </c>
      <c r="M19" s="35">
        <f>(G19+I19)/2*'Enter Information'!D439</f>
        <v>2.7134902252345327E-3</v>
      </c>
      <c r="N19" s="36">
        <f>'Enter Information'!O$596/5</f>
        <v>76.8</v>
      </c>
      <c r="O19" s="36">
        <f>'Enter Information'!P$596/5</f>
        <v>187.4</v>
      </c>
      <c r="P19" s="36">
        <f>'Enter Information'!Q$596/5</f>
        <v>1355</v>
      </c>
      <c r="Q19" s="37">
        <f t="shared" si="0"/>
        <v>0</v>
      </c>
      <c r="R19" s="287">
        <f>(H19-L19+Q19*'Enter Information'!D230)*'Enter Information'!C$776</f>
        <v>27.569234003691665</v>
      </c>
      <c r="S19" s="287">
        <f>(I19-M19+Q19*'Enter Information'!E230)*'Enter Information'!C$776</f>
        <v>25.977232971916326</v>
      </c>
      <c r="T19" s="38">
        <f t="shared" si="2"/>
        <v>53.546466975607991</v>
      </c>
      <c r="V19" s="30" t="s">
        <v>659</v>
      </c>
      <c r="W19" s="38">
        <f>SUM(R71:R75)</f>
        <v>272.91543053380178</v>
      </c>
      <c r="X19" s="38">
        <f>SUM(S71:S75)</f>
        <v>296.77535371723587</v>
      </c>
      <c r="Y19" s="38">
        <f>SUM(T71:T75)*Z20</f>
        <v>569.00623595127229</v>
      </c>
      <c r="Z19" s="619">
        <f>'Enter Information'!U24</f>
        <v>0.99477764045759487</v>
      </c>
      <c r="AA19"/>
      <c r="AB19"/>
      <c r="AD19" s="39" t="s">
        <v>789</v>
      </c>
      <c r="AE19" s="38">
        <f>$Y19*'Enter Information'!$E747*'Enter Information'!P704</f>
        <v>229.48498125769885</v>
      </c>
      <c r="AF19" s="38">
        <f>$Y19*'Enter Information'!$E747*'Enter Information'!Q704</f>
        <v>111.04111996340265</v>
      </c>
      <c r="AG19" s="38">
        <f>$Y19*'Enter Information'!$E747*'Enter Information'!R704</f>
        <v>39.810297823916216</v>
      </c>
      <c r="AH19" s="38">
        <f>$Y19*'Enter Information'!$E747*'Enter Information'!S704</f>
        <v>8.801036915617841</v>
      </c>
      <c r="AI19" s="38">
        <f>$Y19*'Enter Information'!$E747*'Enter Information'!T704</f>
        <v>166.64393262655838</v>
      </c>
      <c r="AJ19" s="38">
        <f t="shared" si="3"/>
        <v>555.78136858719392</v>
      </c>
      <c r="AK19" s="87">
        <v>14</v>
      </c>
      <c r="AL19" s="40">
        <f t="shared" si="4"/>
        <v>53.546466975607991</v>
      </c>
      <c r="AM19" s="86">
        <f>T19*'Enter Information'!E$736*((Y$26/AJ$25)/('1'!Z$26/'1'!AK$25))+T19*(1-'Enter Information'!E$736)</f>
        <v>53.777081409630725</v>
      </c>
      <c r="AN19" s="40">
        <f t="shared" si="5"/>
        <v>53.546466975607991</v>
      </c>
      <c r="AO19" s="86">
        <f>T19*'Enter Information'!E$736*Y$26/AJ$25+T19*(1-'Enter Information'!E$736)</f>
        <v>69.411259784173836</v>
      </c>
      <c r="AP19" s="86">
        <f>INDEX($AL$6:$AO$106,'1'!AL19,'Enter Information'!$B$86)</f>
        <v>53.777081409630725</v>
      </c>
      <c r="AQ19" s="41"/>
    </row>
    <row r="20" spans="1:43" x14ac:dyDescent="0.4">
      <c r="A20" s="1"/>
      <c r="B20" s="1"/>
      <c r="D20" s="31">
        <v>14</v>
      </c>
      <c r="E20" s="32">
        <f>'12'!AP20</f>
        <v>62.628697666666739</v>
      </c>
      <c r="F20" s="33">
        <f>E20*'Enter Information'!D231</f>
        <v>31.963748447567145</v>
      </c>
      <c r="G20" s="33">
        <f>E20*'Enter Information'!E231</f>
        <v>30.664949219099594</v>
      </c>
      <c r="H20" s="34">
        <f t="shared" si="6"/>
        <v>29.744818416978028</v>
      </c>
      <c r="I20" s="34">
        <f t="shared" si="1"/>
        <v>28.250535473060083</v>
      </c>
      <c r="J20" s="35">
        <f>G20*'Enter Information'!$C$357/1000*'Enter Information'!$D$217</f>
        <v>0.78611881217570356</v>
      </c>
      <c r="K20" s="35">
        <f>G20*'Enter Information'!$C$357/1000*'Enter Information'!$E$217</f>
        <v>0.74591194388957771</v>
      </c>
      <c r="L20" s="35">
        <f>(F20+H20)/2*'Enter Information'!C440</f>
        <v>4.0110568461954365E-3</v>
      </c>
      <c r="M20" s="35">
        <f>(G20+I20)/2*'Enter Information'!D440</f>
        <v>3.8295065049903788E-3</v>
      </c>
      <c r="N20" s="36">
        <f>'Enter Information'!O$596/5</f>
        <v>76.8</v>
      </c>
      <c r="O20" s="36">
        <f>'Enter Information'!P$596/5</f>
        <v>187.4</v>
      </c>
      <c r="P20" s="36">
        <f>'Enter Information'!Q$596/5</f>
        <v>1355</v>
      </c>
      <c r="Q20" s="37">
        <f t="shared" si="0"/>
        <v>0</v>
      </c>
      <c r="R20" s="287">
        <f>(H20-L20+Q20*'Enter Information'!D231)*'Enter Information'!C$776</f>
        <v>29.695855792188219</v>
      </c>
      <c r="S20" s="287">
        <f>(I20-M20+Q20*'Enter Information'!E231)*'Enter Information'!C$776</f>
        <v>28.20401264935413</v>
      </c>
      <c r="T20" s="38">
        <f t="shared" si="2"/>
        <v>57.899868441542353</v>
      </c>
      <c r="V20" s="30" t="s">
        <v>660</v>
      </c>
      <c r="W20" s="38">
        <f>SUM(R76:R80)</f>
        <v>288.74291367593668</v>
      </c>
      <c r="X20" s="38">
        <f>SUM(S76:S80)</f>
        <v>314.71437737527049</v>
      </c>
      <c r="Y20" s="38">
        <f>SUM(T76:T80)*Z21</f>
        <v>605.60831699520338</v>
      </c>
      <c r="Z20" s="619">
        <f>'Enter Information'!U25</f>
        <v>0.9987983862146107</v>
      </c>
      <c r="AA20"/>
      <c r="AB20"/>
      <c r="AD20" s="39" t="s">
        <v>790</v>
      </c>
      <c r="AE20" s="38">
        <f>$Y20*'Enter Information'!$E748*'Enter Information'!P705</f>
        <v>257.3243819160067</v>
      </c>
      <c r="AF20" s="38">
        <f>$Y20*'Enter Information'!$E748*'Enter Information'!Q705</f>
        <v>92.160670703838534</v>
      </c>
      <c r="AG20" s="38">
        <f>$Y20*'Enter Information'!$E748*'Enter Information'!R705</f>
        <v>40.129000527870652</v>
      </c>
      <c r="AH20" s="38">
        <f>$Y20*'Enter Information'!$E748*'Enter Information'!S705</f>
        <v>7.9351130987314846</v>
      </c>
      <c r="AI20" s="38">
        <f>$Y20*'Enter Information'!$E748*'Enter Information'!T705</f>
        <v>185.22821147610352</v>
      </c>
      <c r="AJ20" s="38">
        <f t="shared" si="3"/>
        <v>582.77737772255091</v>
      </c>
      <c r="AK20" s="87">
        <v>15</v>
      </c>
      <c r="AL20" s="40">
        <f t="shared" si="4"/>
        <v>57.899868441542353</v>
      </c>
      <c r="AM20" s="86">
        <f>T20*'Enter Information'!E$736*((Y$26/AJ$25)/('1'!Z$26/'1'!AK$25))+T20*(1-'Enter Information'!E$736)</f>
        <v>58.149232146466524</v>
      </c>
      <c r="AN20" s="40">
        <f t="shared" si="5"/>
        <v>57.899868441542353</v>
      </c>
      <c r="AO20" s="86">
        <f>T20*'Enter Information'!E$736*Y$26/AJ$25+T20*(1-'Enter Information'!E$736)</f>
        <v>75.054490741585525</v>
      </c>
      <c r="AP20" s="86">
        <f>INDEX($AL$6:$AO$106,'1'!AL20,'Enter Information'!$B$86)</f>
        <v>58.149232146466524</v>
      </c>
      <c r="AQ20" s="41"/>
    </row>
    <row r="21" spans="1:43" x14ac:dyDescent="0.4">
      <c r="A21" s="1"/>
      <c r="B21" s="1"/>
      <c r="D21" s="31">
        <v>15</v>
      </c>
      <c r="E21" s="32">
        <f>'12'!AP21</f>
        <v>67.796025760256896</v>
      </c>
      <c r="F21" s="33">
        <f>E21*'Enter Information'!D232</f>
        <v>34.827581731095123</v>
      </c>
      <c r="G21" s="33">
        <f>E21*'Enter Information'!E232</f>
        <v>32.968444029161773</v>
      </c>
      <c r="H21" s="34">
        <f t="shared" si="6"/>
        <v>31.963748447567145</v>
      </c>
      <c r="I21" s="34">
        <f t="shared" si="1"/>
        <v>30.664949219099594</v>
      </c>
      <c r="J21" s="35">
        <f>G21*'Enter Information'!$C$357/1000*'Enter Information'!$D$217</f>
        <v>0.8451706172512885</v>
      </c>
      <c r="K21" s="35">
        <f>G21*'Enter Information'!$C$357/1000*'Enter Information'!$E$217</f>
        <v>0.80194348267467541</v>
      </c>
      <c r="L21" s="35">
        <f>(F21+H21)/2*'Enter Information'!C441</f>
        <v>6.0112197160796044E-3</v>
      </c>
      <c r="M21" s="35">
        <f>(G21+I21)/2*'Enter Information'!D441</f>
        <v>5.0906714598609104E-3</v>
      </c>
      <c r="N21" s="36">
        <f>'Enter Information'!O$597/5</f>
        <v>88.4</v>
      </c>
      <c r="O21" s="36">
        <f>'Enter Information'!P$597/5</f>
        <v>206.6</v>
      </c>
      <c r="P21" s="36">
        <f>'Enter Information'!Q$597/5</f>
        <v>1506.2</v>
      </c>
      <c r="Q21" s="37">
        <f t="shared" si="0"/>
        <v>0</v>
      </c>
      <c r="R21" s="287">
        <f>(H21-L21+Q21*'Enter Information'!D232)*'Enter Information'!C$777</f>
        <v>32.02584144590972</v>
      </c>
      <c r="S21" s="287">
        <f>(I21-M21+Q21*'Enter Information'!E232)*'Enter Information'!C$777</f>
        <v>30.725196893633647</v>
      </c>
      <c r="T21" s="38">
        <f t="shared" si="2"/>
        <v>62.751038339543371</v>
      </c>
      <c r="V21" s="30" t="s">
        <v>661</v>
      </c>
      <c r="W21" s="38">
        <f>SUM(R81:R85)</f>
        <v>251.8844547857056</v>
      </c>
      <c r="X21" s="38">
        <f>SUM(S81:S85)</f>
        <v>292.37615384963016</v>
      </c>
      <c r="Y21" s="38">
        <f>SUM(T81:T85)*Z22</f>
        <v>546.70479522711776</v>
      </c>
      <c r="Z21" s="619">
        <f>'Enter Information'!U26</f>
        <v>1.0035645040268701</v>
      </c>
      <c r="AA21"/>
      <c r="AB21"/>
      <c r="AD21" s="39" t="s">
        <v>791</v>
      </c>
      <c r="AE21" s="38">
        <f>$Y21*'Enter Information'!$E749*'Enter Information'!P706</f>
        <v>220.74430609306111</v>
      </c>
      <c r="AF21" s="38">
        <f>$Y21*'Enter Information'!$E749*'Enter Information'!Q706</f>
        <v>70.817195395388708</v>
      </c>
      <c r="AG21" s="38">
        <f>$Y21*'Enter Information'!$E749*'Enter Information'!R706</f>
        <v>35.276967222981739</v>
      </c>
      <c r="AH21" s="38">
        <f>$Y21*'Enter Information'!$E749*'Enter Information'!S706</f>
        <v>5.2652189885047367</v>
      </c>
      <c r="AI21" s="38">
        <f>$Y21*'Enter Information'!$E749*'Enter Information'!T706</f>
        <v>181.38679415398821</v>
      </c>
      <c r="AJ21" s="38">
        <f t="shared" si="3"/>
        <v>513.49048185392451</v>
      </c>
      <c r="AK21" s="87">
        <v>16</v>
      </c>
      <c r="AL21" s="40">
        <f t="shared" si="4"/>
        <v>62.751038339543371</v>
      </c>
      <c r="AM21" s="86">
        <f>T21*'Enter Information'!E$737*((Y$26/AJ$25)/('1'!Z$26/'1'!AK$25))+T21*(1-'Enter Information'!E$737)</f>
        <v>63.020049771416566</v>
      </c>
      <c r="AN21" s="40">
        <f t="shared" si="5"/>
        <v>62.751038339543371</v>
      </c>
      <c r="AO21" s="86">
        <f>T21*'Enter Information'!E$737*Y$26/AJ$25+T21*(1-'Enter Information'!E$737)</f>
        <v>81.25729814019023</v>
      </c>
      <c r="AP21" s="86">
        <f>INDEX($AL$6:$AO$106,'1'!AL21,'Enter Information'!$B$86)</f>
        <v>63.020049771416566</v>
      </c>
      <c r="AQ21" s="41"/>
    </row>
    <row r="22" spans="1:43" x14ac:dyDescent="0.4">
      <c r="A22" s="1"/>
      <c r="B22" s="1"/>
      <c r="D22" s="31">
        <v>16</v>
      </c>
      <c r="E22" s="32">
        <f>'12'!AP22</f>
        <v>73.307821615249367</v>
      </c>
      <c r="F22" s="33">
        <f>E22*'Enter Information'!D233</f>
        <v>36.959990125415082</v>
      </c>
      <c r="G22" s="33">
        <f>E22*'Enter Information'!E233</f>
        <v>36.347831489834284</v>
      </c>
      <c r="H22" s="34">
        <f t="shared" si="6"/>
        <v>34.827581731095123</v>
      </c>
      <c r="I22" s="34">
        <f t="shared" si="1"/>
        <v>32.968444029161773</v>
      </c>
      <c r="J22" s="35">
        <f>G22*'Enter Information'!$C$357/1000*'Enter Information'!$D$217</f>
        <v>0.93180373173923559</v>
      </c>
      <c r="K22" s="35">
        <f>G22*'Enter Information'!$C$357/1000*'Enter Information'!$E$217</f>
        <v>0.88414565597474626</v>
      </c>
      <c r="L22" s="35">
        <f>(F22+H22)/2*'Enter Information'!C442</f>
        <v>8.9734464820637756E-3</v>
      </c>
      <c r="M22" s="35">
        <f>(G22+I22)/2*'Enter Information'!D442</f>
        <v>6.2384647967096462E-3</v>
      </c>
      <c r="N22" s="36">
        <f>'Enter Information'!O$597/5</f>
        <v>88.4</v>
      </c>
      <c r="O22" s="36">
        <f>'Enter Information'!P$597/5</f>
        <v>206.6</v>
      </c>
      <c r="P22" s="36">
        <f>'Enter Information'!Q$597/5</f>
        <v>1506.2</v>
      </c>
      <c r="Q22" s="37">
        <f t="shared" si="0"/>
        <v>0</v>
      </c>
      <c r="R22" s="287">
        <f>(H22-L22+Q22*'Enter Information'!D233)*'Enter Information'!C$777</f>
        <v>34.892809223002637</v>
      </c>
      <c r="S22" s="287">
        <f>(I22-M22+Q22*'Enter Information'!E233)*'Enter Information'!C$777</f>
        <v>33.032450376112664</v>
      </c>
      <c r="T22" s="38">
        <f t="shared" si="2"/>
        <v>67.925259599115293</v>
      </c>
      <c r="V22" s="30" t="s">
        <v>662</v>
      </c>
      <c r="W22" s="38">
        <f>SUM(R86:R90)</f>
        <v>197.11050307058966</v>
      </c>
      <c r="X22" s="38">
        <f>SUM(S86:S90)</f>
        <v>251.94828040481747</v>
      </c>
      <c r="Y22" s="38">
        <f>SUM(T86:T90)*Z23</f>
        <v>440.30225284152431</v>
      </c>
      <c r="Z22" s="619">
        <f>'Enter Information'!U27</f>
        <v>1.0044908386772846</v>
      </c>
      <c r="AA22"/>
      <c r="AB22"/>
      <c r="AD22" s="39" t="s">
        <v>792</v>
      </c>
      <c r="AE22" s="38">
        <f>$Y22*'Enter Information'!$E750*'Enter Information'!P707</f>
        <v>140.34522530660013</v>
      </c>
      <c r="AF22" s="38">
        <f>$Y22*'Enter Information'!$E750*'Enter Information'!Q707</f>
        <v>41.752379354419496</v>
      </c>
      <c r="AG22" s="38">
        <f>$Y22*'Enter Information'!$E750*'Enter Information'!R707</f>
        <v>34.598544885593725</v>
      </c>
      <c r="AH22" s="38">
        <f>$Y22*'Enter Information'!$E750*'Enter Information'!S707</f>
        <v>3.5118823756053783</v>
      </c>
      <c r="AI22" s="38">
        <f>$Y22*'Enter Information'!$E750*'Enter Information'!T707</f>
        <v>171.17174838135844</v>
      </c>
      <c r="AJ22" s="38">
        <f t="shared" si="3"/>
        <v>391.37978030357715</v>
      </c>
      <c r="AK22" s="87">
        <v>17</v>
      </c>
      <c r="AL22" s="40">
        <f t="shared" si="4"/>
        <v>67.925259599115293</v>
      </c>
      <c r="AM22" s="86">
        <f>T22*'Enter Information'!E$737*((Y$26/AJ$25)/('1'!Z$26/'1'!AK$25))+T22*(1-'Enter Information'!E$737)</f>
        <v>68.21645273039455</v>
      </c>
      <c r="AN22" s="40">
        <f t="shared" si="5"/>
        <v>67.925259599115293</v>
      </c>
      <c r="AO22" s="86">
        <f>T22*'Enter Information'!E$737*Y$26/AJ$25+T22*(1-'Enter Information'!E$737)</f>
        <v>87.957477940520292</v>
      </c>
      <c r="AP22" s="86">
        <f>INDEX($AL$6:$AO$106,'1'!AL22,'Enter Information'!$B$86)</f>
        <v>68.21645273039455</v>
      </c>
      <c r="AQ22" s="41"/>
    </row>
    <row r="23" spans="1:43" x14ac:dyDescent="0.4">
      <c r="A23" s="1"/>
      <c r="B23" s="1"/>
      <c r="D23" s="31">
        <v>17</v>
      </c>
      <c r="E23" s="32">
        <f>'12'!AP23</f>
        <v>76.216710192064909</v>
      </c>
      <c r="F23" s="33">
        <f>E23*'Enter Information'!D234</f>
        <v>38.763281367865396</v>
      </c>
      <c r="G23" s="33">
        <f>E23*'Enter Information'!E234</f>
        <v>37.453428824199513</v>
      </c>
      <c r="H23" s="34">
        <f t="shared" si="6"/>
        <v>36.959990125415082</v>
      </c>
      <c r="I23" s="34">
        <f t="shared" si="1"/>
        <v>36.347831489834284</v>
      </c>
      <c r="J23" s="35">
        <f>G23*'Enter Information'!$C$357/1000*'Enter Information'!$D$217</f>
        <v>0.96014654284340284</v>
      </c>
      <c r="K23" s="35">
        <f>G23*'Enter Information'!$C$357/1000*'Enter Information'!$E$217</f>
        <v>0.91103884438158889</v>
      </c>
      <c r="L23" s="35">
        <f>(F23+H23)/2*'Enter Information'!C443</f>
        <v>1.2494339796391279E-2</v>
      </c>
      <c r="M23" s="35">
        <f>(G23+I23)/2*'Enter Information'!D443</f>
        <v>7.3801260314033798E-3</v>
      </c>
      <c r="N23" s="36">
        <f>'Enter Information'!O$597/5</f>
        <v>88.4</v>
      </c>
      <c r="O23" s="36">
        <f>'Enter Information'!P$597/5</f>
        <v>206.6</v>
      </c>
      <c r="P23" s="36">
        <f>'Enter Information'!Q$597/5</f>
        <v>1506.2</v>
      </c>
      <c r="Q23" s="37">
        <f t="shared" si="0"/>
        <v>0</v>
      </c>
      <c r="R23" s="287">
        <f>(H23-L23+Q23*'Enter Information'!D234)*'Enter Information'!C$777</f>
        <v>37.026233535158482</v>
      </c>
      <c r="S23" s="287">
        <f>(I23-M23+Q23*'Enter Information'!E234)*'Enter Information'!C$777</f>
        <v>36.417895458370175</v>
      </c>
      <c r="T23" s="38">
        <f t="shared" si="2"/>
        <v>73.444128993528665</v>
      </c>
      <c r="V23" s="30" t="s">
        <v>663</v>
      </c>
      <c r="W23" s="38">
        <f>SUM(R91:R106)</f>
        <v>128.8040786575454</v>
      </c>
      <c r="X23" s="38">
        <f>SUM(S91:S106)</f>
        <v>211.7928398618225</v>
      </c>
      <c r="Y23" s="38">
        <f>SUM(T91:T106)</f>
        <v>340.59691851936782</v>
      </c>
      <c r="Z23" s="619">
        <f>'Enter Information'!U28</f>
        <v>0.98050025752505432</v>
      </c>
      <c r="AA23"/>
      <c r="AB23"/>
      <c r="AD23" s="39" t="s">
        <v>793</v>
      </c>
      <c r="AE23" s="38">
        <f>$Y23*'Enter Information'!$E751*'Enter Information'!P708</f>
        <v>50.436664603518444</v>
      </c>
      <c r="AF23" s="38">
        <f>$Y23*'Enter Information'!$E751*'Enter Information'!Q708</f>
        <v>22.84387893568449</v>
      </c>
      <c r="AG23" s="38">
        <f>$Y23*'Enter Information'!$E751*'Enter Information'!R708</f>
        <v>26.528375538214242</v>
      </c>
      <c r="AH23" s="38">
        <f>$Y23*'Enter Information'!$E751*'Enter Information'!S708</f>
        <v>1.8013094501256586</v>
      </c>
      <c r="AI23" s="38">
        <f>$Y23*'Enter Information'!$E751*'Enter Information'!T708</f>
        <v>144.7597776282802</v>
      </c>
      <c r="AJ23" s="38">
        <f>SUM(AE23:AI23)</f>
        <v>246.37000615582303</v>
      </c>
      <c r="AK23" s="87">
        <v>18</v>
      </c>
      <c r="AL23" s="40">
        <f t="shared" si="4"/>
        <v>73.444128993528665</v>
      </c>
      <c r="AM23" s="86">
        <f>T23*'Enter Information'!E$737*((Y$26/AJ$25)/('1'!Z$26/'1'!AK$25))+T23*(1-'Enter Information'!E$737)</f>
        <v>73.758981318303327</v>
      </c>
      <c r="AN23" s="40">
        <f t="shared" si="5"/>
        <v>73.444128993528665</v>
      </c>
      <c r="AO23" s="86">
        <f>T23*'Enter Information'!E$737*Y$26/AJ$25+T23*(1-'Enter Information'!E$737)</f>
        <v>95.103947985399572</v>
      </c>
      <c r="AP23" s="86">
        <f>INDEX($AL$6:$AO$106,'1'!AL23,'Enter Information'!$B$86)</f>
        <v>73.758981318303327</v>
      </c>
      <c r="AQ23" s="41"/>
    </row>
    <row r="24" spans="1:43" x14ac:dyDescent="0.4">
      <c r="A24" s="1"/>
      <c r="B24" s="1"/>
      <c r="D24" s="31">
        <v>18</v>
      </c>
      <c r="E24" s="32">
        <f>'12'!AP24</f>
        <v>79.067814204192274</v>
      </c>
      <c r="F24" s="33">
        <f>E24*'Enter Information'!D235</f>
        <v>40.425344341982999</v>
      </c>
      <c r="G24" s="33">
        <f>E24*'Enter Information'!E235</f>
        <v>38.642469862209275</v>
      </c>
      <c r="H24" s="34">
        <f t="shared" si="6"/>
        <v>38.763281367865396</v>
      </c>
      <c r="I24" s="34">
        <f t="shared" si="1"/>
        <v>37.453428824199513</v>
      </c>
      <c r="J24" s="35">
        <f>G24*'Enter Information'!$C$357/1000*'Enter Information'!$D$217</f>
        <v>0.99062849543852427</v>
      </c>
      <c r="K24" s="35">
        <f>G24*'Enter Information'!$C$357/1000*'Enter Information'!$E$217</f>
        <v>0.93996176565203804</v>
      </c>
      <c r="L24" s="35">
        <f>(F24+H24)/2*'Enter Information'!C444</f>
        <v>1.5441782013420436E-2</v>
      </c>
      <c r="M24" s="35">
        <f>(G24+I24)/2*'Enter Information'!D444</f>
        <v>7.9900693620729227E-3</v>
      </c>
      <c r="N24" s="36">
        <f>'Enter Information'!O$597/5</f>
        <v>88.4</v>
      </c>
      <c r="O24" s="36">
        <f>'Enter Information'!P$597/5</f>
        <v>206.6</v>
      </c>
      <c r="P24" s="36">
        <f>'Enter Information'!Q$597/5</f>
        <v>1506.2</v>
      </c>
      <c r="Q24" s="37">
        <f t="shared" si="0"/>
        <v>0</v>
      </c>
      <c r="R24" s="287">
        <f>(H24-L24+Q24*'Enter Information'!D235)*'Enter Information'!C$777</f>
        <v>38.83041399647567</v>
      </c>
      <c r="S24" s="287">
        <f>(I24-M24+Q24*'Enter Information'!E235)*'Enter Information'!C$777</f>
        <v>37.5252376563704</v>
      </c>
      <c r="T24" s="38">
        <f t="shared" si="2"/>
        <v>76.355651652846063</v>
      </c>
      <c r="V24" s="30" t="s">
        <v>664</v>
      </c>
      <c r="W24" s="48">
        <f>SUM(W6:W23)</f>
        <v>3552.4655596879961</v>
      </c>
      <c r="X24" s="48">
        <f>SUM(X6:X23)</f>
        <v>3819.5279992441538</v>
      </c>
      <c r="Y24" s="48">
        <f>SUM(Y6:Y23)</f>
        <v>7367.5633256788024</v>
      </c>
      <c r="Z24" s="49"/>
      <c r="AA24" s="50"/>
      <c r="AB24" s="51"/>
      <c r="AD24" s="52" t="s">
        <v>664</v>
      </c>
      <c r="AE24" s="38">
        <f t="shared" ref="AE24:AJ24" si="7">SUM(AE6:AE23)</f>
        <v>1471.6918692792894</v>
      </c>
      <c r="AF24" s="38">
        <f t="shared" si="7"/>
        <v>2887.0595627395041</v>
      </c>
      <c r="AG24" s="38">
        <f t="shared" si="7"/>
        <v>837.22505266245196</v>
      </c>
      <c r="AH24" s="38">
        <f t="shared" si="7"/>
        <v>98.759298076128886</v>
      </c>
      <c r="AI24" s="38">
        <f t="shared" si="7"/>
        <v>1807.8761384999073</v>
      </c>
      <c r="AJ24" s="38">
        <f t="shared" si="7"/>
        <v>7102.6119212572821</v>
      </c>
      <c r="AK24" s="87">
        <v>19</v>
      </c>
      <c r="AL24" s="40">
        <f t="shared" si="4"/>
        <v>76.355651652846063</v>
      </c>
      <c r="AM24" s="86">
        <f>T24*'Enter Information'!E$737*((Y$26/AJ$25)/('1'!Z$26/'1'!AK$25))+T24*(1-'Enter Information'!E$737)</f>
        <v>76.682985569961488</v>
      </c>
      <c r="AN24" s="40">
        <f t="shared" si="5"/>
        <v>76.355651652846063</v>
      </c>
      <c r="AO24" s="86">
        <f>T24*'Enter Information'!E$737*Y$26/AJ$25+T24*(1-'Enter Information'!E$737)</f>
        <v>98.874124081768457</v>
      </c>
      <c r="AP24" s="86">
        <f>INDEX($AL$6:$AO$106,'1'!AL24,'Enter Information'!$B$86)</f>
        <v>76.682985569961488</v>
      </c>
      <c r="AQ24" s="41"/>
    </row>
    <row r="25" spans="1:43" ht="12.75" customHeight="1" x14ac:dyDescent="0.4">
      <c r="A25" s="1"/>
      <c r="B25" s="1"/>
      <c r="D25" s="31">
        <v>19</v>
      </c>
      <c r="E25" s="32">
        <f>'12'!AP25</f>
        <v>81.950296177925352</v>
      </c>
      <c r="F25" s="33">
        <f>E25*'Enter Information'!D236</f>
        <v>41.531352948843384</v>
      </c>
      <c r="G25" s="33">
        <f>E25*'Enter Information'!E236</f>
        <v>40.418943229081968</v>
      </c>
      <c r="H25" s="34">
        <f t="shared" si="6"/>
        <v>40.425344341982999</v>
      </c>
      <c r="I25" s="34">
        <f t="shared" si="1"/>
        <v>38.642469862209275</v>
      </c>
      <c r="J25" s="35">
        <f>G25*'Enter Information'!$C$357/1000*'Enter Information'!$D$217</f>
        <v>1.036169713297705</v>
      </c>
      <c r="K25" s="35">
        <f>G25*'Enter Information'!$C$357/1000*'Enter Information'!$E$217</f>
        <v>0.98317373032494026</v>
      </c>
      <c r="L25" s="35">
        <f>(F25+H25)/2*'Enter Information'!C445</f>
        <v>1.8030473403981805E-2</v>
      </c>
      <c r="M25" s="35">
        <f>(G25+I25)/2*'Enter Information'!D445</f>
        <v>8.6967554400420363E-3</v>
      </c>
      <c r="N25" s="36">
        <f>'Enter Information'!O$597/5</f>
        <v>88.4</v>
      </c>
      <c r="O25" s="36">
        <f>'Enter Information'!P$597/5</f>
        <v>206.6</v>
      </c>
      <c r="P25" s="36">
        <f>'Enter Information'!Q$597/5</f>
        <v>1506.2</v>
      </c>
      <c r="Q25" s="37">
        <f t="shared" si="0"/>
        <v>0</v>
      </c>
      <c r="R25" s="287">
        <f>(H25-L25+Q25*'Enter Information'!D236)*'Enter Information'!C$777</f>
        <v>40.493424737294461</v>
      </c>
      <c r="S25" s="287">
        <f>(I25-M25+Q25*'Enter Information'!E236)*'Enter Information'!C$777</f>
        <v>38.716104433587923</v>
      </c>
      <c r="T25" s="38">
        <f t="shared" si="2"/>
        <v>79.209529170882377</v>
      </c>
      <c r="V25" s="53" t="s">
        <v>823</v>
      </c>
      <c r="W25" s="54"/>
      <c r="X25" s="54"/>
      <c r="Y25" s="55"/>
      <c r="AD25" s="100" t="s">
        <v>950</v>
      </c>
      <c r="AE25" s="38">
        <f>AE24/AE26</f>
        <v>541.55441980409785</v>
      </c>
      <c r="AF25" s="38">
        <f>AF24/AF26</f>
        <v>627.09883021326766</v>
      </c>
      <c r="AG25" s="38">
        <f>AG24/AG26</f>
        <v>225.58519036337964</v>
      </c>
      <c r="AH25" s="38">
        <f>AH24/AH26</f>
        <v>34.794811076679679</v>
      </c>
      <c r="AI25" s="38">
        <f>AI24/AI26</f>
        <v>1143.2260677439192</v>
      </c>
      <c r="AJ25" s="38">
        <f>SUM(AE25:AI25)</f>
        <v>2572.2593192013437</v>
      </c>
      <c r="AK25" s="87">
        <v>20</v>
      </c>
      <c r="AL25" s="40">
        <f t="shared" si="4"/>
        <v>79.209529170882377</v>
      </c>
      <c r="AM25" s="86">
        <f>T25*'Enter Information'!E$737*((Y$26/AJ$25)/('1'!Z$26/'1'!AK$25))+T25*(1-'Enter Information'!E$737)</f>
        <v>79.549097557702723</v>
      </c>
      <c r="AN25" s="40">
        <f t="shared" si="5"/>
        <v>79.209529170882377</v>
      </c>
      <c r="AO25" s="86">
        <f>T25*'Enter Information'!E$737*Y$26/AJ$25+T25*(1-'Enter Information'!E$737)</f>
        <v>102.56965458572394</v>
      </c>
      <c r="AP25" s="86">
        <f>INDEX($AL$6:$AO$106,'1'!AL25,'Enter Information'!$B$86)</f>
        <v>79.549097557702723</v>
      </c>
      <c r="AQ25" s="41"/>
    </row>
    <row r="26" spans="1:43" ht="12.75" customHeight="1" x14ac:dyDescent="0.4">
      <c r="A26" s="752" t="s">
        <v>824</v>
      </c>
      <c r="B26" s="752"/>
      <c r="D26" s="31">
        <v>20</v>
      </c>
      <c r="E26" s="32">
        <f>'12'!AP26</f>
        <v>85.109001127311856</v>
      </c>
      <c r="F26" s="33">
        <f>E26*'Enter Information'!D237</f>
        <v>42.996541496821933</v>
      </c>
      <c r="G26" s="33">
        <f>E26*'Enter Information'!E237</f>
        <v>42.112459630489923</v>
      </c>
      <c r="H26" s="34">
        <f t="shared" si="6"/>
        <v>41.531352948843384</v>
      </c>
      <c r="I26" s="34">
        <f t="shared" si="1"/>
        <v>40.418943229081968</v>
      </c>
      <c r="J26" s="35">
        <f>G26*'Enter Information'!$C$357/1000*'Enter Information'!$D$217</f>
        <v>1.0795842675616885</v>
      </c>
      <c r="K26" s="35">
        <f>G26*'Enter Information'!$C$357/1000*'Enter Information'!$E$217</f>
        <v>1.0243678018349724</v>
      </c>
      <c r="L26" s="35">
        <f>(F26+H26)/2*'Enter Information'!C446</f>
        <v>2.0286694666959676E-2</v>
      </c>
      <c r="M26" s="35">
        <f>(G26+I26)/2*'Enter Information'!D446</f>
        <v>9.0784543145529095E-3</v>
      </c>
      <c r="N26" s="36">
        <f>'Enter Information'!O$598/5</f>
        <v>99.4</v>
      </c>
      <c r="O26" s="36">
        <f>'Enter Information'!P$598/5</f>
        <v>374.6</v>
      </c>
      <c r="P26" s="36">
        <f>'Enter Information'!Q$598/5</f>
        <v>1808.6</v>
      </c>
      <c r="Q26" s="37">
        <f t="shared" si="0"/>
        <v>0</v>
      </c>
      <c r="R26" s="287">
        <f>(H26-L26+Q26*'Enter Information'!D237)*'Enter Information'!C$778</f>
        <v>41.80039734928323</v>
      </c>
      <c r="S26" s="287">
        <f>(I26-M26+Q26*'Enter Information'!E237)*'Enter Information'!C$778</f>
        <v>40.691520523063808</v>
      </c>
      <c r="T26" s="38">
        <f t="shared" si="2"/>
        <v>82.491917872347045</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82.491917872347045</v>
      </c>
      <c r="AM26" s="86">
        <f>T26*'Enter Information'!E$738*((Y$26/AJ$25)/('1'!Z$26/'1'!AK$25))+T26*(1-'Enter Information'!E$738)</f>
        <v>82.846694102902987</v>
      </c>
      <c r="AN26" s="40">
        <f t="shared" si="5"/>
        <v>82.491917872347045</v>
      </c>
      <c r="AO26" s="86">
        <f>T26*'Enter Information'!E$738*Y$26/AJ$25+T26*(1-'Enter Information'!E$738)</f>
        <v>106.89824532112729</v>
      </c>
      <c r="AP26" s="86">
        <f>INDEX($AL$6:$AO$106,'1'!AL26,'Enter Information'!$B$86)</f>
        <v>82.846694102902987</v>
      </c>
    </row>
    <row r="27" spans="1:43" x14ac:dyDescent="0.4">
      <c r="A27" s="753" t="s">
        <v>828</v>
      </c>
      <c r="B27" s="753"/>
      <c r="D27" s="31">
        <v>21</v>
      </c>
      <c r="E27" s="32">
        <f>'12'!AP27</f>
        <v>88.325495619751678</v>
      </c>
      <c r="F27" s="33">
        <f>E27*'Enter Information'!D238</f>
        <v>44.918181857359023</v>
      </c>
      <c r="G27" s="33">
        <f>E27*'Enter Information'!E238</f>
        <v>43.407313762392654</v>
      </c>
      <c r="H27" s="34">
        <f t="shared" si="6"/>
        <v>42.996541496821933</v>
      </c>
      <c r="I27" s="34">
        <f t="shared" si="1"/>
        <v>42.112459630489923</v>
      </c>
      <c r="J27" s="35">
        <f>G27*'Enter Information'!$C$357/1000*'Enter Information'!$D$217</f>
        <v>1.1127788176272786</v>
      </c>
      <c r="K27" s="35">
        <f>G27*'Enter Information'!$C$357/1000*'Enter Information'!$E$217</f>
        <v>1.0558645819431047</v>
      </c>
      <c r="L27" s="35">
        <f>(F27+H27)/2*'Enter Information'!C447</f>
        <v>2.1978680838545237E-2</v>
      </c>
      <c r="M27" s="35">
        <f>(G27+I27)/2*'Enter Information'!D447</f>
        <v>9.4071750732170837E-3</v>
      </c>
      <c r="N27" s="36">
        <f>'Enter Information'!O$598/5</f>
        <v>99.4</v>
      </c>
      <c r="O27" s="36">
        <f>'Enter Information'!P$598/5</f>
        <v>374.6</v>
      </c>
      <c r="P27" s="36">
        <f>'Enter Information'!Q$598/5</f>
        <v>1808.6</v>
      </c>
      <c r="Q27" s="37">
        <f t="shared" si="0"/>
        <v>0</v>
      </c>
      <c r="R27" s="287">
        <f>(H27-L27+Q27*'Enter Information'!D238)*'Enter Information'!C$778</f>
        <v>43.274094445577063</v>
      </c>
      <c r="S27" s="287">
        <f>(I27-M27+Q27*'Enter Information'!E238)*'Enter Information'!C$778</f>
        <v>42.396509679562072</v>
      </c>
      <c r="T27" s="38">
        <f t="shared" si="2"/>
        <v>85.670604125139135</v>
      </c>
      <c r="AD27" s="64" t="s">
        <v>829</v>
      </c>
      <c r="AE27" s="65">
        <f t="shared" ref="AE27:AJ27" si="8">AE25/$AJ25*100</f>
        <v>21.053647886957375</v>
      </c>
      <c r="AF27" s="65">
        <f t="shared" si="8"/>
        <v>24.379300544549082</v>
      </c>
      <c r="AG27" s="65">
        <f t="shared" si="8"/>
        <v>8.7699241161043275</v>
      </c>
      <c r="AH27" s="65">
        <f t="shared" si="8"/>
        <v>1.3526945287725911</v>
      </c>
      <c r="AI27" s="65">
        <f t="shared" si="8"/>
        <v>44.444432923616638</v>
      </c>
      <c r="AJ27" s="66">
        <f t="shared" si="8"/>
        <v>100</v>
      </c>
      <c r="AK27" s="87">
        <v>22</v>
      </c>
      <c r="AL27" s="40">
        <f t="shared" si="4"/>
        <v>85.670604125139135</v>
      </c>
      <c r="AM27" s="86">
        <f>T27*'Enter Information'!E$738*((Y$26/AJ$25)/('1'!Z$26/'1'!AK$25))+T27*(1-'Enter Information'!E$738)</f>
        <v>86.039051056485803</v>
      </c>
      <c r="AN27" s="40">
        <f t="shared" si="5"/>
        <v>85.670604125139135</v>
      </c>
      <c r="AO27" s="86">
        <f>T27*'Enter Information'!E$738*Y$26/AJ$25+T27*(1-'Enter Information'!E$738)</f>
        <v>111.01738803975925</v>
      </c>
      <c r="AP27" s="86">
        <f>INDEX($AL$6:$AO$106,'1'!AL27,'Enter Information'!$B$86)</f>
        <v>86.039051056485803</v>
      </c>
    </row>
    <row r="28" spans="1:43" x14ac:dyDescent="0.4">
      <c r="A28" s="93">
        <f>A2</f>
        <v>2030</v>
      </c>
      <c r="B28" s="200">
        <f>'12'!AP108</f>
        <v>3337.554938525207</v>
      </c>
      <c r="D28" s="31">
        <v>22</v>
      </c>
      <c r="E28" s="32">
        <f>'12'!AP28</f>
        <v>93.648346876948892</v>
      </c>
      <c r="F28" s="33">
        <f>E28*'Enter Information'!D239</f>
        <v>47.499899600426971</v>
      </c>
      <c r="G28" s="33">
        <f>E28*'Enter Information'!E239</f>
        <v>46.148447276521921</v>
      </c>
      <c r="H28" s="34">
        <f t="shared" si="6"/>
        <v>44.918181857359023</v>
      </c>
      <c r="I28" s="34">
        <f t="shared" si="1"/>
        <v>43.407313762392654</v>
      </c>
      <c r="J28" s="35">
        <f>G28*'Enter Information'!$C$357/1000*'Enter Information'!$D$217</f>
        <v>1.1830498168305046</v>
      </c>
      <c r="K28" s="35">
        <f>G28*'Enter Information'!$C$357/1000*'Enter Information'!$E$217</f>
        <v>1.122541497446083</v>
      </c>
      <c r="L28" s="35">
        <f>(F28+H28)/2*'Enter Information'!C448</f>
        <v>2.4028701179024357E-2</v>
      </c>
      <c r="M28" s="35">
        <f>(G28+I28)/2*'Enter Information'!D448</f>
        <v>9.8511337142806032E-3</v>
      </c>
      <c r="N28" s="36">
        <f>'Enter Information'!O$598/5</f>
        <v>99.4</v>
      </c>
      <c r="O28" s="36">
        <f>'Enter Information'!P$598/5</f>
        <v>374.6</v>
      </c>
      <c r="P28" s="36">
        <f>'Enter Information'!Q$598/5</f>
        <v>1808.6</v>
      </c>
      <c r="Q28" s="37">
        <f t="shared" si="0"/>
        <v>0</v>
      </c>
      <c r="R28" s="287">
        <f>(H28-L28+Q28*'Enter Information'!D239)*'Enter Information'!C$778</f>
        <v>45.207064282505577</v>
      </c>
      <c r="S28" s="287">
        <f>(I28-M28+Q28*'Enter Information'!E239)*'Enter Information'!C$778</f>
        <v>43.699941859405165</v>
      </c>
      <c r="T28" s="38">
        <f t="shared" si="2"/>
        <v>88.907006141910742</v>
      </c>
      <c r="AD28" s="64" t="s">
        <v>830</v>
      </c>
      <c r="AE28" s="65">
        <f t="shared" ref="AE28:AJ28" si="9">AE24/$AJ24*100</f>
        <v>20.720431942433581</v>
      </c>
      <c r="AF28" s="65">
        <f t="shared" si="9"/>
        <v>40.647857362146937</v>
      </c>
      <c r="AG28" s="65">
        <f t="shared" si="9"/>
        <v>11.78756578487325</v>
      </c>
      <c r="AH28" s="65">
        <f t="shared" si="9"/>
        <v>1.3904645103944637</v>
      </c>
      <c r="AI28" s="65">
        <f t="shared" si="9"/>
        <v>25.453680400151761</v>
      </c>
      <c r="AJ28" s="66">
        <f t="shared" si="9"/>
        <v>100</v>
      </c>
      <c r="AK28" s="87">
        <v>23</v>
      </c>
      <c r="AL28" s="40">
        <f t="shared" si="4"/>
        <v>88.907006141910742</v>
      </c>
      <c r="AM28" s="86">
        <f>T28*'Enter Information'!E$738*((Y$26/AJ$25)/('1'!Z$26/'1'!AK$25))+T28*(1-'Enter Information'!E$738)</f>
        <v>89.289371994500712</v>
      </c>
      <c r="AN28" s="40">
        <f t="shared" si="5"/>
        <v>88.907006141910742</v>
      </c>
      <c r="AO28" s="86">
        <f>T28*'Enter Information'!E$738*Y$26/AJ$25+T28*(1-'Enter Information'!E$738)</f>
        <v>115.21132249624759</v>
      </c>
      <c r="AP28" s="86">
        <f>INDEX($AL$6:$AO$106,'1'!AL28,'Enter Information'!$B$86)</f>
        <v>89.289371994500712</v>
      </c>
    </row>
    <row r="29" spans="1:43" x14ac:dyDescent="0.4">
      <c r="D29" s="31">
        <v>23</v>
      </c>
      <c r="E29" s="32">
        <f>'12'!AP29</f>
        <v>96.772327141728908</v>
      </c>
      <c r="F29" s="33">
        <f>E29*'Enter Information'!D240</f>
        <v>48.599979299574514</v>
      </c>
      <c r="G29" s="33">
        <f>E29*'Enter Information'!E240</f>
        <v>48.172347842154394</v>
      </c>
      <c r="H29" s="34">
        <f t="shared" si="6"/>
        <v>47.499899600426971</v>
      </c>
      <c r="I29" s="34">
        <f t="shared" si="1"/>
        <v>46.148447276521921</v>
      </c>
      <c r="J29" s="35">
        <f>G29*'Enter Information'!$C$357/1000*'Enter Information'!$D$217</f>
        <v>1.2349340152111681</v>
      </c>
      <c r="K29" s="35">
        <f>G29*'Enter Information'!$C$357/1000*'Enter Information'!$E$217</f>
        <v>1.1717720242721261</v>
      </c>
      <c r="L29" s="35">
        <f>(F29+H29)/2*'Enter Information'!C449</f>
        <v>2.59469673030004E-2</v>
      </c>
      <c r="M29" s="35">
        <f>(G29+I29)/2*'Enter Information'!D449</f>
        <v>1.0375287463054396E-2</v>
      </c>
      <c r="N29" s="36">
        <f>'Enter Information'!O$598/5</f>
        <v>99.4</v>
      </c>
      <c r="O29" s="36">
        <f>'Enter Information'!P$598/5</f>
        <v>374.6</v>
      </c>
      <c r="P29" s="36">
        <f>'Enter Information'!Q$598/5</f>
        <v>1808.6</v>
      </c>
      <c r="Q29" s="37">
        <f t="shared" si="0"/>
        <v>0</v>
      </c>
      <c r="R29" s="287">
        <f>(H29-L29+Q29*'Enter Information'!D240)*'Enter Information'!C$778</f>
        <v>47.804844897376718</v>
      </c>
      <c r="S29" s="287">
        <f>(I29-M29+Q29*'Enter Information'!E240)*'Enter Information'!C$778</f>
        <v>46.459653198584355</v>
      </c>
      <c r="T29" s="38">
        <f t="shared" si="2"/>
        <v>94.264498095961073</v>
      </c>
      <c r="AK29" s="87">
        <v>24</v>
      </c>
      <c r="AL29" s="40">
        <f t="shared" si="4"/>
        <v>94.264498095961073</v>
      </c>
      <c r="AM29" s="86">
        <f>T29*'Enter Information'!E$738*((Y$26/AJ$25)/('1'!Z$26/'1'!AK$25))+T29*(1-'Enter Information'!E$738)</f>
        <v>94.669905124580339</v>
      </c>
      <c r="AN29" s="40">
        <f t="shared" si="5"/>
        <v>94.264498095961073</v>
      </c>
      <c r="AO29" s="86">
        <f>T29*'Enter Information'!E$738*Y$26/AJ$25+T29*(1-'Enter Information'!E$738)</f>
        <v>122.15389946598512</v>
      </c>
      <c r="AP29" s="86">
        <f>INDEX($AL$6:$AO$106,'1'!AL29,'Enter Information'!$B$86)</f>
        <v>94.669905124580339</v>
      </c>
    </row>
    <row r="30" spans="1:43" x14ac:dyDescent="0.4">
      <c r="D30" s="31">
        <v>24</v>
      </c>
      <c r="E30" s="32">
        <f>'12'!AP30</f>
        <v>99.949564275151999</v>
      </c>
      <c r="F30" s="33">
        <f>E30*'Enter Information'!D241</f>
        <v>50.213369051930933</v>
      </c>
      <c r="G30" s="33">
        <f>E30*'Enter Information'!E241</f>
        <v>49.736195223221067</v>
      </c>
      <c r="H30" s="34">
        <f t="shared" si="6"/>
        <v>48.599979299574514</v>
      </c>
      <c r="I30" s="34">
        <f t="shared" si="1"/>
        <v>48.172347842154394</v>
      </c>
      <c r="J30" s="35">
        <f>G30*'Enter Information'!$C$357/1000*'Enter Information'!$D$217</f>
        <v>1.2750244075625277</v>
      </c>
      <c r="K30" s="35">
        <f>G30*'Enter Information'!$C$357/1000*'Enter Information'!$E$217</f>
        <v>1.2098119516049104</v>
      </c>
      <c r="L30" s="35">
        <f>(F30+H30)/2*'Enter Information'!C450</f>
        <v>2.7667737538421524E-2</v>
      </c>
      <c r="M30" s="35">
        <f>(G30+I30)/2*'Enter Information'!D450</f>
        <v>1.07699397371913E-2</v>
      </c>
      <c r="N30" s="36">
        <f>'Enter Information'!O$598/5</f>
        <v>99.4</v>
      </c>
      <c r="O30" s="36">
        <f>'Enter Information'!P$598/5</f>
        <v>374.6</v>
      </c>
      <c r="P30" s="36">
        <f>'Enter Information'!Q$598/5</f>
        <v>1808.6</v>
      </c>
      <c r="Q30" s="37">
        <f t="shared" si="0"/>
        <v>0</v>
      </c>
      <c r="R30" s="287">
        <f>(H30-L30+Q30*'Enter Information'!D241)*'Enter Information'!C$778</f>
        <v>48.910859360593271</v>
      </c>
      <c r="S30" s="287">
        <f>(I30-M30+Q30*'Enter Information'!E241)*'Enter Information'!C$778</f>
        <v>48.497262897624374</v>
      </c>
      <c r="T30" s="38">
        <f t="shared" si="2"/>
        <v>97.408122258217645</v>
      </c>
      <c r="AK30" s="87">
        <v>25</v>
      </c>
      <c r="AL30" s="40">
        <f t="shared" si="4"/>
        <v>97.408122258217645</v>
      </c>
      <c r="AM30" s="86">
        <f>T30*'Enter Information'!E$738*((Y$26/AJ$25)/('1'!Z$26/'1'!AK$25))+T30*(1-'Enter Information'!E$738)</f>
        <v>97.827049194718015</v>
      </c>
      <c r="AN30" s="40">
        <f t="shared" si="5"/>
        <v>97.408122258217645</v>
      </c>
      <c r="AO30" s="86">
        <f>T30*'Enter Information'!E$738*Y$26/AJ$25+T30*(1-'Enter Information'!E$738)</f>
        <v>126.22760650979937</v>
      </c>
      <c r="AP30" s="86">
        <f>INDEX($AL$6:$AO$106,'1'!AL30,'Enter Information'!$B$86)</f>
        <v>97.827049194718015</v>
      </c>
    </row>
    <row r="31" spans="1:43" x14ac:dyDescent="0.4">
      <c r="D31" s="31">
        <v>25</v>
      </c>
      <c r="E31" s="32">
        <f>'12'!AP31</f>
        <v>97.279064229990766</v>
      </c>
      <c r="F31" s="33">
        <f>E31*'Enter Information'!D242</f>
        <v>48.348356237011338</v>
      </c>
      <c r="G31" s="33">
        <f>E31*'Enter Information'!E242</f>
        <v>48.930707992979421</v>
      </c>
      <c r="H31" s="34">
        <f t="shared" si="6"/>
        <v>50.213369051930933</v>
      </c>
      <c r="I31" s="34">
        <f t="shared" si="1"/>
        <v>49.736195223221067</v>
      </c>
      <c r="J31" s="35">
        <f>G31*'Enter Information'!$C$358/1000*'Enter Information'!$D$217</f>
        <v>3.9197776498345904</v>
      </c>
      <c r="K31" s="35">
        <f>G31*'Enter Information'!$C$358/1000*'Enter Information'!$E$217</f>
        <v>3.7192965250519228</v>
      </c>
      <c r="L31" s="35">
        <f>(F31+H31)/2*'Enter Information'!C451</f>
        <v>2.8090091707348545E-2</v>
      </c>
      <c r="M31" s="35">
        <f>(G31+I31)/2*'Enter Information'!D451</f>
        <v>1.1346693869863058E-2</v>
      </c>
      <c r="N31" s="36">
        <f>'Enter Information'!O$599/5</f>
        <v>123</v>
      </c>
      <c r="O31" s="36">
        <f>'Enter Information'!P$599/5</f>
        <v>516.79999999999995</v>
      </c>
      <c r="P31" s="36">
        <f>'Enter Information'!Q$599/5</f>
        <v>1793.2</v>
      </c>
      <c r="Q31" s="37">
        <f t="shared" si="0"/>
        <v>0</v>
      </c>
      <c r="R31" s="287">
        <f>(H31-L31+Q31*'Enter Information'!D242)*'Enter Information'!C$779</f>
        <v>49.749338681581698</v>
      </c>
      <c r="S31" s="287">
        <f>(I31-M31+Q31*'Enter Information'!E242)*'Enter Information'!C$779</f>
        <v>49.292907833345673</v>
      </c>
      <c r="T31" s="38">
        <f t="shared" si="2"/>
        <v>99.042246514927371</v>
      </c>
      <c r="AK31" s="87">
        <v>26</v>
      </c>
      <c r="AL31" s="40">
        <f t="shared" si="4"/>
        <v>99.042246514927371</v>
      </c>
      <c r="AM31" s="86">
        <f>T31*'Enter Information'!E$739*((Y$26/AJ$25)/('1'!Z$26/'1'!AK$25))+T31*(1-'Enter Information'!E$739)</f>
        <v>99.468299459028543</v>
      </c>
      <c r="AN31" s="40">
        <f t="shared" si="5"/>
        <v>99.042246514927371</v>
      </c>
      <c r="AO31" s="86">
        <f>T31*'Enter Information'!E$739*Y$26/AJ$25+T31*(1-'Enter Information'!E$739)</f>
        <v>128.35195434951282</v>
      </c>
      <c r="AP31" s="86">
        <f>INDEX($AL$6:$AO$106,'1'!AL31,'Enter Information'!$B$86)</f>
        <v>99.468299459028543</v>
      </c>
    </row>
    <row r="32" spans="1:43" x14ac:dyDescent="0.4">
      <c r="D32" s="31">
        <v>26</v>
      </c>
      <c r="E32" s="32">
        <f>'12'!AP32</f>
        <v>94.643796761188824</v>
      </c>
      <c r="F32" s="33">
        <f>E32*'Enter Information'!D243</f>
        <v>46.709582852205415</v>
      </c>
      <c r="G32" s="33">
        <f>E32*'Enter Information'!E243</f>
        <v>47.934213908983409</v>
      </c>
      <c r="H32" s="34">
        <f t="shared" si="6"/>
        <v>48.348356237011338</v>
      </c>
      <c r="I32" s="34">
        <f t="shared" si="1"/>
        <v>48.930707992979421</v>
      </c>
      <c r="J32" s="35">
        <f>G32*'Enter Information'!$C$358/1000*'Enter Information'!$D$217</f>
        <v>3.8399497585398148</v>
      </c>
      <c r="K32" s="35">
        <f>G32*'Enter Information'!$C$358/1000*'Enter Information'!$E$217</f>
        <v>3.6435515146921107</v>
      </c>
      <c r="L32" s="35">
        <f>(F32+H32)/2*'Enter Information'!C452</f>
        <v>2.7566802335872855E-2</v>
      </c>
      <c r="M32" s="35">
        <f>(G32+I32)/2*'Enter Information'!D452</f>
        <v>1.162379062823554E-2</v>
      </c>
      <c r="N32" s="36">
        <f>'Enter Information'!O$599/5</f>
        <v>123</v>
      </c>
      <c r="O32" s="36">
        <f>'Enter Information'!P$599/5</f>
        <v>516.79999999999995</v>
      </c>
      <c r="P32" s="36">
        <f>'Enter Information'!Q$599/5</f>
        <v>1793.2</v>
      </c>
      <c r="Q32" s="37">
        <f t="shared" si="0"/>
        <v>0</v>
      </c>
      <c r="R32" s="287">
        <f>(H32-L32+Q32*'Enter Information'!D243)*'Enter Information'!C$779</f>
        <v>47.901045261746894</v>
      </c>
      <c r="S32" s="287">
        <f>(I32-M32+Q32*'Enter Information'!E243)*'Enter Information'!C$779</f>
        <v>48.494142872145936</v>
      </c>
      <c r="T32" s="38">
        <f t="shared" si="2"/>
        <v>96.39518813389283</v>
      </c>
      <c r="AK32" s="87">
        <v>27</v>
      </c>
      <c r="AL32" s="40">
        <f t="shared" si="4"/>
        <v>96.39518813389283</v>
      </c>
      <c r="AM32" s="86">
        <f>T32*'Enter Information'!E$739*((Y$26/AJ$25)/('1'!Z$26/'1'!AK$25))+T32*(1-'Enter Information'!E$739)</f>
        <v>96.809854149121421</v>
      </c>
      <c r="AN32" s="40">
        <f t="shared" si="5"/>
        <v>96.39518813389283</v>
      </c>
      <c r="AO32" s="86">
        <f>T32*'Enter Information'!E$739*Y$26/AJ$25+T32*(1-'Enter Information'!E$739)</f>
        <v>124.92154835168611</v>
      </c>
      <c r="AP32" s="86">
        <f>INDEX($AL$6:$AO$106,'1'!AL32,'Enter Information'!$B$86)</f>
        <v>96.809854149121421</v>
      </c>
    </row>
    <row r="33" spans="4:42" x14ac:dyDescent="0.4">
      <c r="D33" s="31">
        <v>27</v>
      </c>
      <c r="E33" s="32">
        <f>'12'!AP33</f>
        <v>93.014739160015225</v>
      </c>
      <c r="F33" s="33">
        <f>E33*'Enter Information'!D244</f>
        <v>45.441877600569207</v>
      </c>
      <c r="G33" s="33">
        <f>E33*'Enter Information'!E244</f>
        <v>47.572861559446025</v>
      </c>
      <c r="H33" s="34">
        <f t="shared" si="6"/>
        <v>46.709582852205415</v>
      </c>
      <c r="I33" s="34">
        <f t="shared" si="1"/>
        <v>47.934213908983409</v>
      </c>
      <c r="J33" s="35">
        <f>G33*'Enter Information'!$C$358/1000*'Enter Information'!$D$217</f>
        <v>3.8110022750160719</v>
      </c>
      <c r="K33" s="35">
        <f>G33*'Enter Information'!$C$358/1000*'Enter Information'!$E$217</f>
        <v>3.6160845804685846</v>
      </c>
      <c r="L33" s="35">
        <f>(F33+H33)/2*'Enter Information'!C453</f>
        <v>2.7645438135832381E-2</v>
      </c>
      <c r="M33" s="35">
        <f>(G33+I33)/2*'Enter Information'!D453</f>
        <v>1.1460849056211532E-2</v>
      </c>
      <c r="N33" s="36">
        <f>'Enter Information'!O$599/5</f>
        <v>123</v>
      </c>
      <c r="O33" s="36">
        <f>'Enter Information'!P$599/5</f>
        <v>516.79999999999995</v>
      </c>
      <c r="P33" s="36">
        <f>'Enter Information'!Q$599/5</f>
        <v>1793.2</v>
      </c>
      <c r="Q33" s="37">
        <f t="shared" si="0"/>
        <v>0</v>
      </c>
      <c r="R33" s="287">
        <f>(H33-L33+Q33*'Enter Information'!D244)*'Enter Information'!C$779</f>
        <v>46.27642932035225</v>
      </c>
      <c r="S33" s="287">
        <f>(I33-M33+Q33*'Enter Information'!E244)*'Enter Information'!C$779</f>
        <v>47.506466476389633</v>
      </c>
      <c r="T33" s="38">
        <f t="shared" si="2"/>
        <v>93.782895796741883</v>
      </c>
      <c r="AK33" s="87">
        <v>28</v>
      </c>
      <c r="AL33" s="40">
        <f t="shared" si="4"/>
        <v>93.782895796741883</v>
      </c>
      <c r="AM33" s="86">
        <f>T33*'Enter Information'!E$739*((Y$26/AJ$25)/('1'!Z$26/'1'!AK$25))+T33*(1-'Enter Information'!E$739)</f>
        <v>94.186324437211113</v>
      </c>
      <c r="AN33" s="40">
        <f t="shared" si="5"/>
        <v>93.782895796741883</v>
      </c>
      <c r="AO33" s="86">
        <f>T33*'Enter Information'!E$739*Y$26/AJ$25+T33*(1-'Enter Information'!E$739)</f>
        <v>121.53619676078648</v>
      </c>
      <c r="AP33" s="86">
        <f>INDEX($AL$6:$AO$106,'1'!AL33,'Enter Information'!$B$86)</f>
        <v>94.186324437211113</v>
      </c>
    </row>
    <row r="34" spans="4:42" x14ac:dyDescent="0.4">
      <c r="D34" s="31">
        <v>28</v>
      </c>
      <c r="E34" s="32">
        <f>'12'!AP34</f>
        <v>90.09859111971889</v>
      </c>
      <c r="F34" s="33">
        <f>E34*'Enter Information'!D245</f>
        <v>44.173214044272854</v>
      </c>
      <c r="G34" s="33">
        <f>E34*'Enter Information'!E245</f>
        <v>45.925377075446036</v>
      </c>
      <c r="H34" s="34">
        <f t="shared" si="6"/>
        <v>45.441877600569207</v>
      </c>
      <c r="I34" s="34">
        <f t="shared" si="1"/>
        <v>47.572861559446025</v>
      </c>
      <c r="J34" s="35">
        <f>G34*'Enter Information'!$C$358/1000*'Enter Information'!$D$217</f>
        <v>3.6790243592303655</v>
      </c>
      <c r="K34" s="35">
        <f>G34*'Enter Information'!$C$358/1000*'Enter Information'!$E$217</f>
        <v>3.4908568131267081</v>
      </c>
      <c r="L34" s="35">
        <f>(F34+H34)/2*'Enter Information'!C454</f>
        <v>2.778067840990104E-2</v>
      </c>
      <c r="M34" s="35">
        <f>(G34+I34)/2*'Enter Information'!D454</f>
        <v>1.1687279829361508E-2</v>
      </c>
      <c r="N34" s="36">
        <f>'Enter Information'!O$599/5</f>
        <v>123</v>
      </c>
      <c r="O34" s="36">
        <f>'Enter Information'!P$599/5</f>
        <v>516.79999999999995</v>
      </c>
      <c r="P34" s="36">
        <f>'Enter Information'!Q$599/5</f>
        <v>1793.2</v>
      </c>
      <c r="Q34" s="37">
        <f t="shared" si="0"/>
        <v>0</v>
      </c>
      <c r="R34" s="287">
        <f>(H34-L34+Q34*'Enter Information'!D245)*'Enter Information'!C$779</f>
        <v>45.019602072739268</v>
      </c>
      <c r="S34" s="287">
        <f>(I34-M34+Q34*'Enter Information'!E245)*'Enter Information'!C$779</f>
        <v>47.148028592324088</v>
      </c>
      <c r="T34" s="38">
        <f t="shared" si="2"/>
        <v>92.167630665063356</v>
      </c>
      <c r="AK34" s="87">
        <v>29</v>
      </c>
      <c r="AL34" s="40">
        <f t="shared" si="4"/>
        <v>92.167630665063356</v>
      </c>
      <c r="AM34" s="86">
        <f>T34*'Enter Information'!E$739*((Y$26/AJ$25)/('1'!Z$26/'1'!AK$25))+T34*(1-'Enter Information'!E$739)</f>
        <v>92.56411087201991</v>
      </c>
      <c r="AN34" s="40">
        <f t="shared" si="5"/>
        <v>92.167630665063356</v>
      </c>
      <c r="AO34" s="86">
        <f>T34*'Enter Information'!E$739*Y$26/AJ$25+T34*(1-'Enter Information'!E$739)</f>
        <v>119.44292400356653</v>
      </c>
      <c r="AP34" s="86">
        <f>INDEX($AL$6:$AO$106,'1'!AL34,'Enter Information'!$B$86)</f>
        <v>92.56411087201991</v>
      </c>
    </row>
    <row r="35" spans="4:42" x14ac:dyDescent="0.4">
      <c r="D35" s="31">
        <v>29</v>
      </c>
      <c r="E35" s="32">
        <f>'12'!AP35</f>
        <v>87.250206419680765</v>
      </c>
      <c r="F35" s="33">
        <f>E35*'Enter Information'!D246</f>
        <v>42.882891786419442</v>
      </c>
      <c r="G35" s="33">
        <f>E35*'Enter Information'!E246</f>
        <v>44.36731463326133</v>
      </c>
      <c r="H35" s="34">
        <f t="shared" si="6"/>
        <v>44.173214044272854</v>
      </c>
      <c r="I35" s="34">
        <f t="shared" si="1"/>
        <v>45.925377075446036</v>
      </c>
      <c r="J35" s="35">
        <f>G35*'Enter Information'!$C$358/1000*'Enter Information'!$D$217</f>
        <v>3.554209931063935</v>
      </c>
      <c r="K35" s="35">
        <f>G35*'Enter Information'!$C$358/1000*'Enter Information'!$E$217</f>
        <v>3.3724261493426702</v>
      </c>
      <c r="L35" s="35">
        <f>(F35+H35)/2*'Enter Information'!C455</f>
        <v>2.8728514924128461E-2</v>
      </c>
      <c r="M35" s="35">
        <f>(G35+I35)/2*'Enter Information'!D455</f>
        <v>1.2189513380675495E-2</v>
      </c>
      <c r="N35" s="36">
        <f>'Enter Information'!O$599/5</f>
        <v>123</v>
      </c>
      <c r="O35" s="36">
        <f>'Enter Information'!P$599/5</f>
        <v>516.79999999999995</v>
      </c>
      <c r="P35" s="36">
        <f>'Enter Information'!Q$599/5</f>
        <v>1793.2</v>
      </c>
      <c r="Q35" s="37">
        <f t="shared" si="0"/>
        <v>0</v>
      </c>
      <c r="R35" s="287">
        <f>(H35-L35+Q35*'Enter Information'!D246)*'Enter Information'!C$779</f>
        <v>43.761019307363192</v>
      </c>
      <c r="S35" s="287">
        <f>(I35-M35+Q35*'Enter Information'!E246)*'Enter Information'!C$779</f>
        <v>45.514357303594387</v>
      </c>
      <c r="T35" s="38">
        <f t="shared" si="2"/>
        <v>89.275376610957579</v>
      </c>
      <c r="AK35" s="87">
        <v>30</v>
      </c>
      <c r="AL35" s="40">
        <f t="shared" si="4"/>
        <v>89.275376610957579</v>
      </c>
      <c r="AM35" s="86">
        <f>T35*'Enter Information'!E$739*((Y$26/AJ$25)/('1'!Z$26/'1'!AK$25))+T35*(1-'Enter Information'!E$739)</f>
        <v>89.659415123604887</v>
      </c>
      <c r="AN35" s="40">
        <f t="shared" si="5"/>
        <v>89.275376610957579</v>
      </c>
      <c r="AO35" s="86">
        <f>T35*'Enter Information'!E$739*Y$26/AJ$25+T35*(1-'Enter Information'!E$739)</f>
        <v>115.69476124088294</v>
      </c>
      <c r="AP35" s="86">
        <f>INDEX($AL$6:$AO$106,'1'!AL35,'Enter Information'!$B$86)</f>
        <v>89.659415123604887</v>
      </c>
    </row>
    <row r="36" spans="4:42" x14ac:dyDescent="0.4">
      <c r="D36" s="31">
        <v>30</v>
      </c>
      <c r="E36" s="32">
        <f>'12'!AP36</f>
        <v>80.400472957146633</v>
      </c>
      <c r="F36" s="33">
        <f>E36*'Enter Information'!D247</f>
        <v>39.145793958678524</v>
      </c>
      <c r="G36" s="33">
        <f>E36*'Enter Information'!E247</f>
        <v>41.254678998468108</v>
      </c>
      <c r="H36" s="34">
        <f t="shared" si="6"/>
        <v>42.882891786419442</v>
      </c>
      <c r="I36" s="34">
        <f t="shared" si="1"/>
        <v>44.36731463326133</v>
      </c>
      <c r="J36" s="35">
        <f>G36*'Enter Information'!$C$359/1000*'Enter Information'!$D$217</f>
        <v>3.5919886429410575</v>
      </c>
      <c r="K36" s="35">
        <f>G36*'Enter Information'!$C$359/1000*'Enter Information'!$E$217</f>
        <v>3.4082726295151993</v>
      </c>
      <c r="L36" s="35">
        <f>(F36+H36)/2*'Enter Information'!C456</f>
        <v>2.8299896582058795E-2</v>
      </c>
      <c r="M36" s="35">
        <f>(G36+I36)/2*'Enter Information'!D456</f>
        <v>1.2843299044759414E-2</v>
      </c>
      <c r="N36" s="36">
        <f>'Enter Information'!O$600/5</f>
        <v>117</v>
      </c>
      <c r="O36" s="36">
        <f>'Enter Information'!P$600/5</f>
        <v>573</v>
      </c>
      <c r="P36" s="36">
        <f>'Enter Information'!Q$600/5</f>
        <v>1815.2</v>
      </c>
      <c r="Q36" s="37">
        <f t="shared" si="0"/>
        <v>0</v>
      </c>
      <c r="R36" s="287">
        <f>(H36-L36+Q36*'Enter Information'!D247)*'Enter Information'!C$780</f>
        <v>43.3678980835329</v>
      </c>
      <c r="S36" s="287">
        <f>(I36-M36+Q36*'Enter Information'!E247)*'Enter Information'!C$780</f>
        <v>44.885742870122684</v>
      </c>
      <c r="T36" s="38">
        <f t="shared" si="2"/>
        <v>88.253640953655577</v>
      </c>
      <c r="AK36" s="87">
        <v>31</v>
      </c>
      <c r="AL36" s="40">
        <f t="shared" si="4"/>
        <v>88.253640953655577</v>
      </c>
      <c r="AM36" s="86">
        <f>T36*'Enter Information'!E$740*((Y$26/AJ$25)/('1'!Z$26/'1'!AK$25))+T36*(1-'Enter Information'!E$740)</f>
        <v>88.631896278072063</v>
      </c>
      <c r="AN36" s="40">
        <f t="shared" si="5"/>
        <v>88.253640953655577</v>
      </c>
      <c r="AO36" s="86">
        <f>T36*'Enter Information'!E$740*Y$26/AJ$25+T36*(1-'Enter Information'!E$740)</f>
        <v>114.27517935403522</v>
      </c>
      <c r="AP36" s="86">
        <f>INDEX($AL$6:$AO$106,'1'!AL36,'Enter Information'!$B$86)</f>
        <v>88.631896278072063</v>
      </c>
    </row>
    <row r="37" spans="4:42" x14ac:dyDescent="0.4">
      <c r="D37" s="31">
        <v>31</v>
      </c>
      <c r="E37" s="32">
        <f>'12'!AP37</f>
        <v>73.430783250404616</v>
      </c>
      <c r="F37" s="33">
        <f>E37*'Enter Information'!D248</f>
        <v>35.794260290243699</v>
      </c>
      <c r="G37" s="33">
        <f>E37*'Enter Information'!E248</f>
        <v>37.636522960160924</v>
      </c>
      <c r="H37" s="34">
        <f t="shared" si="6"/>
        <v>39.145793958678524</v>
      </c>
      <c r="I37" s="34">
        <f t="shared" si="1"/>
        <v>41.254678998468108</v>
      </c>
      <c r="J37" s="35">
        <f>G37*'Enter Information'!$C$359/1000*'Enter Information'!$D$217</f>
        <v>3.2769607306290842</v>
      </c>
      <c r="K37" s="35">
        <f>G37*'Enter Information'!$C$359/1000*'Enter Information'!$E$217</f>
        <v>3.1093571490399921</v>
      </c>
      <c r="L37" s="35">
        <f>(F37+H37)/2*'Enter Information'!C457</f>
        <v>2.7727820072101221E-2</v>
      </c>
      <c r="M37" s="35">
        <f>(G37+I37)/2*'Enter Information'!D457</f>
        <v>1.3017048323173791E-2</v>
      </c>
      <c r="N37" s="36">
        <f>'Enter Information'!O$600/5</f>
        <v>117</v>
      </c>
      <c r="O37" s="36">
        <f>'Enter Information'!P$600/5</f>
        <v>573</v>
      </c>
      <c r="P37" s="36">
        <f>'Enter Information'!Q$600/5</f>
        <v>1815.2</v>
      </c>
      <c r="Q37" s="37">
        <f t="shared" si="0"/>
        <v>0</v>
      </c>
      <c r="R37" s="287">
        <f>(H37-L37+Q37*'Enter Information'!D248)*'Enter Information'!C$780</f>
        <v>39.58661675941164</v>
      </c>
      <c r="S37" s="287">
        <f>(I37-M37+Q37*'Enter Information'!E248)*'Enter Information'!C$780</f>
        <v>41.735648698909806</v>
      </c>
      <c r="T37" s="38">
        <f t="shared" si="2"/>
        <v>81.322265458321453</v>
      </c>
      <c r="AK37" s="87">
        <v>32</v>
      </c>
      <c r="AL37" s="40">
        <f t="shared" si="4"/>
        <v>81.322265458321453</v>
      </c>
      <c r="AM37" s="86">
        <f>T37*'Enter Information'!E$740*((Y$26/AJ$25)/('1'!Z$26/'1'!AK$25))+T37*(1-'Enter Information'!E$740)</f>
        <v>81.67081289014213</v>
      </c>
      <c r="AN37" s="40">
        <f t="shared" si="5"/>
        <v>81.322265458321453</v>
      </c>
      <c r="AO37" s="86">
        <f>T37*'Enter Information'!E$740*Y$26/AJ$25+T37*(1-'Enter Information'!E$740)</f>
        <v>105.30009153510414</v>
      </c>
      <c r="AP37" s="86">
        <f>INDEX($AL$6:$AO$106,'1'!AL37,'Enter Information'!$B$86)</f>
        <v>81.67081289014213</v>
      </c>
    </row>
    <row r="38" spans="4:42" x14ac:dyDescent="0.4">
      <c r="D38" s="31">
        <v>32</v>
      </c>
      <c r="E38" s="32">
        <f>'12'!AP38</f>
        <v>57.825224170401228</v>
      </c>
      <c r="F38" s="33">
        <f>E38*'Enter Information'!D249</f>
        <v>28.291165467474396</v>
      </c>
      <c r="G38" s="33">
        <f>E38*'Enter Information'!E249</f>
        <v>29.534058702926828</v>
      </c>
      <c r="H38" s="34">
        <f t="shared" si="6"/>
        <v>35.794260290243699</v>
      </c>
      <c r="I38" s="34">
        <f t="shared" si="1"/>
        <v>37.636522960160924</v>
      </c>
      <c r="J38" s="35">
        <f>G38*'Enter Information'!$C$359/1000*'Enter Information'!$D$217</f>
        <v>2.5714902167777605</v>
      </c>
      <c r="K38" s="35">
        <f>G38*'Enter Information'!$C$359/1000*'Enter Information'!$E$217</f>
        <v>2.4399686619648269</v>
      </c>
      <c r="L38" s="35">
        <f>(F38+H38)/2*'Enter Information'!C458</f>
        <v>2.5313743174298648E-2</v>
      </c>
      <c r="M38" s="35">
        <f>(G38+I38)/2*'Enter Information'!D458</f>
        <v>1.2090704699355794E-2</v>
      </c>
      <c r="N38" s="36">
        <f>'Enter Information'!O$600/5</f>
        <v>117</v>
      </c>
      <c r="O38" s="36">
        <f>'Enter Information'!P$600/5</f>
        <v>573</v>
      </c>
      <c r="P38" s="36">
        <f>'Enter Information'!Q$600/5</f>
        <v>1815.2</v>
      </c>
      <c r="Q38" s="37">
        <f t="shared" ref="Q38:Q69" si="10">N$3/N$5*N38+O$3/O$5*O38+P$3/P$5*P38</f>
        <v>0</v>
      </c>
      <c r="R38" s="287">
        <f>(H38-L38+Q38*'Enter Information'!D249)*'Enter Information'!C$780</f>
        <v>36.197381890749071</v>
      </c>
      <c r="S38" s="287">
        <f>(I38-M38+Q38*'Enter Information'!E249)*'Enter Information'!C$780</f>
        <v>38.075092342498493</v>
      </c>
      <c r="T38" s="38">
        <f t="shared" si="2"/>
        <v>74.272474233247564</v>
      </c>
      <c r="AK38" s="87">
        <v>33</v>
      </c>
      <c r="AL38" s="40">
        <f t="shared" si="4"/>
        <v>74.272474233247564</v>
      </c>
      <c r="AM38" s="86">
        <f>T38*'Enter Information'!E$740*((Y$26/AJ$25)/('1'!Z$26/'1'!AK$25))+T38*(1-'Enter Information'!E$740)</f>
        <v>74.590806242360543</v>
      </c>
      <c r="AN38" s="40">
        <f t="shared" si="5"/>
        <v>74.272474233247564</v>
      </c>
      <c r="AO38" s="86">
        <f>T38*'Enter Information'!E$740*Y$26/AJ$25+T38*(1-'Enter Information'!E$740)</f>
        <v>96.171673172434268</v>
      </c>
      <c r="AP38" s="86">
        <f>INDEX($AL$6:$AO$106,'1'!AL38,'Enter Information'!$B$86)</f>
        <v>74.590806242360543</v>
      </c>
    </row>
    <row r="39" spans="4:42" x14ac:dyDescent="0.4">
      <c r="D39" s="31">
        <v>33</v>
      </c>
      <c r="E39" s="32">
        <f>'12'!AP39</f>
        <v>51.227290888960141</v>
      </c>
      <c r="F39" s="33">
        <f>E39*'Enter Information'!D250</f>
        <v>25.214682540452653</v>
      </c>
      <c r="G39" s="33">
        <f>E39*'Enter Information'!E250</f>
        <v>26.012608348507488</v>
      </c>
      <c r="H39" s="34">
        <f t="shared" si="6"/>
        <v>28.291165467474396</v>
      </c>
      <c r="I39" s="34">
        <f t="shared" si="1"/>
        <v>29.534058702926828</v>
      </c>
      <c r="J39" s="35">
        <f>G39*'Enter Information'!$C$359/1000*'Enter Information'!$D$217</f>
        <v>2.2648823364879944</v>
      </c>
      <c r="K39" s="35">
        <f>G39*'Enter Information'!$C$359/1000*'Enter Information'!$E$217</f>
        <v>2.1490425621735842</v>
      </c>
      <c r="L39" s="35">
        <f>(F39+H39)/2*'Enter Information'!C459</f>
        <v>2.2472456163329362E-2</v>
      </c>
      <c r="M39" s="35">
        <f>(G39+I39)/2*'Enter Information'!D459</f>
        <v>1.0831600075029691E-2</v>
      </c>
      <c r="N39" s="36">
        <f>'Enter Information'!O$600/5</f>
        <v>117</v>
      </c>
      <c r="O39" s="36">
        <f>'Enter Information'!P$600/5</f>
        <v>573</v>
      </c>
      <c r="P39" s="36">
        <f>'Enter Information'!Q$600/5</f>
        <v>1815.2</v>
      </c>
      <c r="Q39" s="37">
        <f t="shared" si="10"/>
        <v>0</v>
      </c>
      <c r="R39" s="287">
        <f>(H39-L39+Q39*'Enter Information'!D250)*'Enter Information'!C$780</f>
        <v>28.607291387132356</v>
      </c>
      <c r="S39" s="287">
        <f>(I39-M39+Q39*'Enter Information'!E250)*'Enter Information'!C$780</f>
        <v>29.876852109215864</v>
      </c>
      <c r="T39" s="38">
        <f t="shared" si="2"/>
        <v>58.484143496348224</v>
      </c>
      <c r="AK39" s="87">
        <v>34</v>
      </c>
      <c r="AL39" s="40">
        <f t="shared" si="4"/>
        <v>58.484143496348224</v>
      </c>
      <c r="AM39" s="86">
        <f>T39*'Enter Information'!E$740*((Y$26/AJ$25)/('1'!Z$26/'1'!AK$25))+T39*(1-'Enter Information'!E$740)</f>
        <v>58.734806680692635</v>
      </c>
      <c r="AN39" s="40">
        <f t="shared" si="5"/>
        <v>58.484143496348224</v>
      </c>
      <c r="AO39" s="86">
        <f>T39*'Enter Information'!E$740*Y$26/AJ$25+T39*(1-'Enter Information'!E$740)</f>
        <v>75.728161639494331</v>
      </c>
      <c r="AP39" s="86">
        <f>INDEX($AL$6:$AO$106,'1'!AL39,'Enter Information'!$B$86)</f>
        <v>58.734806680692635</v>
      </c>
    </row>
    <row r="40" spans="4:42" x14ac:dyDescent="0.4">
      <c r="D40" s="31">
        <v>34</v>
      </c>
      <c r="E40" s="32">
        <f>'12'!AP40</f>
        <v>44.543911923553466</v>
      </c>
      <c r="F40" s="33">
        <f>E40*'Enter Information'!D251</f>
        <v>21.919484382253586</v>
      </c>
      <c r="G40" s="33">
        <f>E40*'Enter Information'!E251</f>
        <v>22.624427541299877</v>
      </c>
      <c r="H40" s="34">
        <f t="shared" si="6"/>
        <v>25.214682540452653</v>
      </c>
      <c r="I40" s="34">
        <f t="shared" si="1"/>
        <v>26.012608348507488</v>
      </c>
      <c r="J40" s="35">
        <f>G40*'Enter Information'!$C$359/1000*'Enter Information'!$D$217</f>
        <v>1.9698780539392797</v>
      </c>
      <c r="K40" s="35">
        <f>G40*'Enter Information'!$C$359/1000*'Enter Information'!$E$217</f>
        <v>1.8691265819890521</v>
      </c>
      <c r="L40" s="35">
        <f>(F40+H40)/2*'Enter Information'!C460</f>
        <v>2.1210375115217808E-2</v>
      </c>
      <c r="M40" s="35">
        <f>(G40+I40)/2*'Enter Information'!D460</f>
        <v>1.0456962716308584E-2</v>
      </c>
      <c r="N40" s="36">
        <f>'Enter Information'!O$600/5</f>
        <v>117</v>
      </c>
      <c r="O40" s="36">
        <f>'Enter Information'!P$600/5</f>
        <v>573</v>
      </c>
      <c r="P40" s="36">
        <f>'Enter Information'!Q$600/5</f>
        <v>1815.2</v>
      </c>
      <c r="Q40" s="37">
        <f t="shared" si="10"/>
        <v>0</v>
      </c>
      <c r="R40" s="287">
        <f>(H40-L40+Q40*'Enter Information'!D251)*'Enter Information'!C$780</f>
        <v>25.495235984169415</v>
      </c>
      <c r="S40" s="287">
        <f>(I40-M40+Q40*'Enter Information'!E251)*'Enter Information'!C$780</f>
        <v>26.313601449066667</v>
      </c>
      <c r="T40" s="38">
        <f t="shared" si="2"/>
        <v>51.808837433236079</v>
      </c>
      <c r="AK40" s="87">
        <v>35</v>
      </c>
      <c r="AL40" s="40">
        <f t="shared" si="4"/>
        <v>51.808837433236079</v>
      </c>
      <c r="AM40" s="86">
        <f>T40*'Enter Information'!E$740*((Y$26/AJ$25)/('1'!Z$26/'1'!AK$25))+T40*(1-'Enter Information'!E$740)</f>
        <v>52.030890239207459</v>
      </c>
      <c r="AN40" s="40">
        <f t="shared" si="5"/>
        <v>51.808837433236079</v>
      </c>
      <c r="AO40" s="86">
        <f>T40*'Enter Information'!E$740*Y$26/AJ$25+T40*(1-'Enter Information'!E$740)</f>
        <v>67.084645186662669</v>
      </c>
      <c r="AP40" s="86">
        <f>INDEX($AL$6:$AO$106,'1'!AL40,'Enter Information'!$B$86)</f>
        <v>52.030890239207459</v>
      </c>
    </row>
    <row r="41" spans="4:42" x14ac:dyDescent="0.4">
      <c r="D41" s="31">
        <v>35</v>
      </c>
      <c r="E41" s="32">
        <f>'12'!AP41</f>
        <v>45.012191514441163</v>
      </c>
      <c r="F41" s="33">
        <f>E41*'Enter Information'!D252</f>
        <v>22.280855127932526</v>
      </c>
      <c r="G41" s="33">
        <f>E41*'Enter Information'!E252</f>
        <v>22.731336386508637</v>
      </c>
      <c r="H41" s="34">
        <f t="shared" si="6"/>
        <v>21.919484382253586</v>
      </c>
      <c r="I41" s="34">
        <f t="shared" si="1"/>
        <v>22.624427541299877</v>
      </c>
      <c r="J41" s="35">
        <f>G41*'Enter Information'!$C$360/1000*'Enter Information'!$D$217</f>
        <v>0.73491995916455077</v>
      </c>
      <c r="K41" s="35">
        <f>G41*'Enter Information'!$C$360/1000*'Enter Information'!$E$217</f>
        <v>0.69733170972781067</v>
      </c>
      <c r="L41" s="35">
        <f>(F41+H41)/2*'Enter Information'!C461</f>
        <v>2.1216162964889335E-2</v>
      </c>
      <c r="M41" s="35">
        <f>(G41+I41)/2*'Enter Information'!D461</f>
        <v>1.0658604523034999E-2</v>
      </c>
      <c r="N41" s="36">
        <f>'Enter Information'!O$601/5</f>
        <v>95.4</v>
      </c>
      <c r="O41" s="36">
        <f>'Enter Information'!P$601/5</f>
        <v>390.4</v>
      </c>
      <c r="P41" s="36">
        <f>'Enter Information'!Q$601/5</f>
        <v>1547.6</v>
      </c>
      <c r="Q41" s="37">
        <f t="shared" si="10"/>
        <v>0</v>
      </c>
      <c r="R41" s="287">
        <f>(H41-L41+Q41*'Enter Information'!D252)*'Enter Information'!C$781</f>
        <v>22.194461837315831</v>
      </c>
      <c r="S41" s="287">
        <f>(I41-M41+Q41*'Enter Information'!E252)*'Enter Information'!C$781</f>
        <v>22.919640340466827</v>
      </c>
      <c r="T41" s="38">
        <f t="shared" si="2"/>
        <v>45.114102177782655</v>
      </c>
      <c r="AB41" s="69"/>
      <c r="AK41" s="87">
        <v>36</v>
      </c>
      <c r="AL41" s="40">
        <f t="shared" si="4"/>
        <v>45.114102177782655</v>
      </c>
      <c r="AM41" s="86">
        <f>T41*'Enter Information'!E$741*((Y$26/AJ$25)/('1'!Z$26/'1'!AK$25))+T41*(1-'Enter Information'!E$741)</f>
        <v>45.306894626017417</v>
      </c>
      <c r="AN41" s="40">
        <f t="shared" si="5"/>
        <v>45.114102177782655</v>
      </c>
      <c r="AO41" s="86">
        <f>T41*'Enter Information'!E$741*Y$26/AJ$25+T41*(1-'Enter Information'!E$741)</f>
        <v>58.376985133318385</v>
      </c>
      <c r="AP41" s="86">
        <f>INDEX($AL$6:$AO$106,'1'!AL41,'Enter Information'!$B$86)</f>
        <v>45.306894626017417</v>
      </c>
    </row>
    <row r="42" spans="4:42" x14ac:dyDescent="0.4">
      <c r="D42" s="31">
        <v>36</v>
      </c>
      <c r="E42" s="32">
        <f>'12'!AP42</f>
        <v>45.469720596470069</v>
      </c>
      <c r="F42" s="33">
        <f>E42*'Enter Information'!D253</f>
        <v>22.424346597095678</v>
      </c>
      <c r="G42" s="33">
        <f>E42*'Enter Information'!E253</f>
        <v>23.045373999374387</v>
      </c>
      <c r="H42" s="34">
        <f t="shared" si="6"/>
        <v>22.280855127932526</v>
      </c>
      <c r="I42" s="34">
        <f t="shared" si="1"/>
        <v>22.731336386508637</v>
      </c>
      <c r="J42" s="35">
        <f>G42*'Enter Information'!$C$360/1000*'Enter Information'!$D$217</f>
        <v>0.7450730142115215</v>
      </c>
      <c r="K42" s="35">
        <f>G42*'Enter Information'!$C$360/1000*'Enter Information'!$E$217</f>
        <v>0.70696547616261152</v>
      </c>
      <c r="L42" s="35">
        <f>(F42+H42)/2*'Enter Information'!C462</f>
        <v>2.2799652879764386E-2</v>
      </c>
      <c r="M42" s="35">
        <f>(G42+I42)/2*'Enter Information'!D462</f>
        <v>1.1444177596470756E-2</v>
      </c>
      <c r="N42" s="36">
        <f>'Enter Information'!O$601/5</f>
        <v>95.4</v>
      </c>
      <c r="O42" s="36">
        <f>'Enter Information'!P$601/5</f>
        <v>390.4</v>
      </c>
      <c r="P42" s="36">
        <f>'Enter Information'!Q$601/5</f>
        <v>1547.6</v>
      </c>
      <c r="Q42" s="37">
        <f t="shared" si="10"/>
        <v>0</v>
      </c>
      <c r="R42" s="287">
        <f>(H42-L42+Q42*'Enter Information'!D253)*'Enter Information'!C$781</f>
        <v>22.559115536761087</v>
      </c>
      <c r="S42" s="287">
        <f>(I42-M42+Q42*'Enter Information'!E253)*'Enter Information'!C$781</f>
        <v>23.027199024554175</v>
      </c>
      <c r="T42" s="38">
        <f t="shared" si="2"/>
        <v>45.586314561315262</v>
      </c>
      <c r="AK42" s="87">
        <v>37</v>
      </c>
      <c r="AL42" s="40">
        <f t="shared" si="4"/>
        <v>45.586314561315262</v>
      </c>
      <c r="AM42" s="86">
        <f>T42*'Enter Information'!E$741*((Y$26/AJ$25)/('1'!Z$26/'1'!AK$25))+T42*(1-'Enter Information'!E$741)</f>
        <v>45.781124981250962</v>
      </c>
      <c r="AN42" s="40">
        <f t="shared" si="5"/>
        <v>45.586314561315262</v>
      </c>
      <c r="AO42" s="86">
        <f>T42*'Enter Information'!E$741*Y$26/AJ$25+T42*(1-'Enter Information'!E$741)</f>
        <v>58.988021017056468</v>
      </c>
      <c r="AP42" s="86">
        <f>INDEX($AL$6:$AO$106,'1'!AL42,'Enter Information'!$B$86)</f>
        <v>45.781124981250962</v>
      </c>
    </row>
    <row r="43" spans="4:42" x14ac:dyDescent="0.4">
      <c r="D43" s="31">
        <v>37</v>
      </c>
      <c r="E43" s="32">
        <f>'12'!AP43</f>
        <v>50.071834938228271</v>
      </c>
      <c r="F43" s="33">
        <f>E43*'Enter Information'!D254</f>
        <v>24.692976794081336</v>
      </c>
      <c r="G43" s="33">
        <f>E43*'Enter Information'!E254</f>
        <v>25.378858144146935</v>
      </c>
      <c r="H43" s="34">
        <f t="shared" si="6"/>
        <v>22.424346597095678</v>
      </c>
      <c r="I43" s="34">
        <f t="shared" si="1"/>
        <v>23.045373999374387</v>
      </c>
      <c r="J43" s="35">
        <f>G43*'Enter Information'!$C$360/1000*'Enter Information'!$D$217</f>
        <v>0.82051618408186844</v>
      </c>
      <c r="K43" s="35">
        <f>G43*'Enter Information'!$C$360/1000*'Enter Information'!$E$217</f>
        <v>0.77855002625808045</v>
      </c>
      <c r="L43" s="35">
        <f>(F43+H43)/2*'Enter Information'!C463</f>
        <v>2.5207768014279701E-2</v>
      </c>
      <c r="M43" s="35">
        <f>(G43+I43)/2*'Enter Information'!D463</f>
        <v>1.3074542678750757E-2</v>
      </c>
      <c r="N43" s="36">
        <f>'Enter Information'!O$601/5</f>
        <v>95.4</v>
      </c>
      <c r="O43" s="36">
        <f>'Enter Information'!P$601/5</f>
        <v>390.4</v>
      </c>
      <c r="P43" s="36">
        <f>'Enter Information'!Q$601/5</f>
        <v>1547.6</v>
      </c>
      <c r="Q43" s="37">
        <f t="shared" si="10"/>
        <v>0</v>
      </c>
      <c r="R43" s="287">
        <f>(H43-L43+Q43*'Enter Information'!D254)*'Enter Information'!C$781</f>
        <v>22.702107169045096</v>
      </c>
      <c r="S43" s="287">
        <f>(I43-M43+Q43*'Enter Information'!E254)*'Enter Information'!C$781</f>
        <v>23.343831859132557</v>
      </c>
      <c r="T43" s="38">
        <f t="shared" si="2"/>
        <v>46.045939028177656</v>
      </c>
      <c r="AK43" s="87">
        <v>38</v>
      </c>
      <c r="AL43" s="40">
        <f t="shared" si="4"/>
        <v>46.045939028177656</v>
      </c>
      <c r="AM43" s="86">
        <f>T43*'Enter Information'!E$741*((Y$26/AJ$25)/('1'!Z$26/'1'!AK$25))+T43*(1-'Enter Information'!E$741)</f>
        <v>46.24271362609668</v>
      </c>
      <c r="AN43" s="40">
        <f t="shared" si="5"/>
        <v>46.045939028177656</v>
      </c>
      <c r="AO43" s="86">
        <f>T43*'Enter Information'!E$741*Y$26/AJ$25+T43*(1-'Enter Information'!E$741)</f>
        <v>59.582768321639854</v>
      </c>
      <c r="AP43" s="86">
        <f>INDEX($AL$6:$AO$106,'1'!AL43,'Enter Information'!$B$86)</f>
        <v>46.24271362609668</v>
      </c>
    </row>
    <row r="44" spans="4:42" x14ac:dyDescent="0.4">
      <c r="D44" s="31">
        <v>38</v>
      </c>
      <c r="E44" s="32">
        <f>'12'!AP44</f>
        <v>51.388601735218586</v>
      </c>
      <c r="F44" s="33">
        <f>E44*'Enter Information'!D255</f>
        <v>25.470344909070775</v>
      </c>
      <c r="G44" s="33">
        <f>E44*'Enter Information'!E255</f>
        <v>25.918256826147811</v>
      </c>
      <c r="H44" s="34">
        <f t="shared" si="6"/>
        <v>24.692976794081336</v>
      </c>
      <c r="I44" s="34">
        <f t="shared" si="1"/>
        <v>25.378858144146935</v>
      </c>
      <c r="J44" s="35">
        <f>G44*'Enter Information'!$C$360/1000*'Enter Information'!$D$217</f>
        <v>0.83795531967025261</v>
      </c>
      <c r="K44" s="35">
        <f>G44*'Enter Information'!$C$360/1000*'Enter Information'!$E$217</f>
        <v>0.79509721902972241</v>
      </c>
      <c r="L44" s="35">
        <f>(F44+H44)/2*'Enter Information'!C464</f>
        <v>2.8091460153765176E-2</v>
      </c>
      <c r="M44" s="35">
        <f>(G44+I44)/2*'Enter Information'!D464</f>
        <v>1.5132648916236949E-2</v>
      </c>
      <c r="N44" s="36">
        <f>'Enter Information'!O$601/5</f>
        <v>95.4</v>
      </c>
      <c r="O44" s="36">
        <f>'Enter Information'!P$601/5</f>
        <v>390.4</v>
      </c>
      <c r="P44" s="36">
        <f>'Enter Information'!Q$601/5</f>
        <v>1547.6</v>
      </c>
      <c r="Q44" s="37">
        <f t="shared" si="10"/>
        <v>0</v>
      </c>
      <c r="R44" s="287">
        <f>(H44-L44+Q44*'Enter Information'!D255)*'Enter Information'!C$781</f>
        <v>24.998499917150433</v>
      </c>
      <c r="S44" s="287">
        <f>(I44-M44+Q44*'Enter Information'!E255)*'Enter Information'!C$781</f>
        <v>25.706792515227384</v>
      </c>
      <c r="T44" s="38">
        <f t="shared" si="2"/>
        <v>50.705292432377817</v>
      </c>
      <c r="AK44" s="87">
        <v>39</v>
      </c>
      <c r="AL44" s="40">
        <f t="shared" si="4"/>
        <v>50.705292432377817</v>
      </c>
      <c r="AM44" s="86">
        <f>T44*'Enter Information'!E$741*((Y$26/AJ$25)/('1'!Z$26/'1'!AK$25))+T44*(1-'Enter Information'!E$741)</f>
        <v>50.921978501580185</v>
      </c>
      <c r="AN44" s="40">
        <f t="shared" si="5"/>
        <v>50.705292432377817</v>
      </c>
      <c r="AO44" s="86">
        <f>T44*'Enter Information'!E$741*Y$26/AJ$25+T44*(1-'Enter Information'!E$741)</f>
        <v>65.611903143740335</v>
      </c>
      <c r="AP44" s="86">
        <f>INDEX($AL$6:$AO$106,'1'!AL44,'Enter Information'!$B$86)</f>
        <v>50.921978501580185</v>
      </c>
    </row>
    <row r="45" spans="4:42" x14ac:dyDescent="0.4">
      <c r="D45" s="31">
        <v>39</v>
      </c>
      <c r="E45" s="32">
        <f>'12'!AP45</f>
        <v>52.729200844809355</v>
      </c>
      <c r="F45" s="33">
        <f>E45*'Enter Information'!D256</f>
        <v>25.998278971100643</v>
      </c>
      <c r="G45" s="33">
        <f>E45*'Enter Information'!E256</f>
        <v>26.730921873708713</v>
      </c>
      <c r="H45" s="34">
        <f t="shared" si="6"/>
        <v>25.470344909070775</v>
      </c>
      <c r="I45" s="34">
        <f t="shared" si="1"/>
        <v>25.918256826147811</v>
      </c>
      <c r="J45" s="35">
        <f>G45*'Enter Information'!$C$360/1000*'Enter Information'!$D$217</f>
        <v>0.8642293474446332</v>
      </c>
      <c r="K45" s="35">
        <f>G45*'Enter Information'!$C$360/1000*'Enter Information'!$E$217</f>
        <v>0.82002743419243584</v>
      </c>
      <c r="L45" s="35">
        <f>(F45+H45)/2*'Enter Information'!C465</f>
        <v>3.0623831208701997E-2</v>
      </c>
      <c r="M45" s="35">
        <f>(G45+I45)/2*'Enter Information'!D465</f>
        <v>1.6584491290454806E-2</v>
      </c>
      <c r="N45" s="36">
        <f>'Enter Information'!O$601/5</f>
        <v>95.4</v>
      </c>
      <c r="O45" s="36">
        <f>'Enter Information'!P$601/5</f>
        <v>390.4</v>
      </c>
      <c r="P45" s="36">
        <f>'Enter Information'!Q$601/5</f>
        <v>1547.6</v>
      </c>
      <c r="Q45" s="37">
        <f t="shared" si="10"/>
        <v>0</v>
      </c>
      <c r="R45" s="287">
        <f>(H45-L45+Q45*'Enter Information'!D256)*'Enter Information'!C$781</f>
        <v>25.783816005926568</v>
      </c>
      <c r="S45" s="287">
        <f>(I45-M45+Q45*'Enter Information'!E256)*'Enter Information'!C$781</f>
        <v>26.252015565883138</v>
      </c>
      <c r="T45" s="38">
        <f t="shared" si="2"/>
        <v>52.035831571809709</v>
      </c>
      <c r="AK45" s="87">
        <v>40</v>
      </c>
      <c r="AL45" s="40">
        <f t="shared" si="4"/>
        <v>52.035831571809709</v>
      </c>
      <c r="AM45" s="86">
        <f>T45*'Enter Information'!E$741*((Y$26/AJ$25)/('1'!Z$26/'1'!AK$25))+T45*(1-'Enter Information'!E$741)</f>
        <v>52.258203621354816</v>
      </c>
      <c r="AN45" s="40">
        <f t="shared" si="5"/>
        <v>52.035831571809709</v>
      </c>
      <c r="AO45" s="86">
        <f>T45*'Enter Information'!E$741*Y$26/AJ$25+T45*(1-'Enter Information'!E$741)</f>
        <v>67.333601233969986</v>
      </c>
      <c r="AP45" s="86">
        <f>INDEX($AL$6:$AO$106,'1'!AL45,'Enter Information'!$B$86)</f>
        <v>52.258203621354816</v>
      </c>
    </row>
    <row r="46" spans="4:42" x14ac:dyDescent="0.4">
      <c r="D46" s="31">
        <v>40</v>
      </c>
      <c r="E46" s="32">
        <f>'12'!AP46</f>
        <v>55.439589210446663</v>
      </c>
      <c r="F46" s="33">
        <f>E46*'Enter Information'!D257</f>
        <v>27.278684334079205</v>
      </c>
      <c r="G46" s="33">
        <f>E46*'Enter Information'!E257</f>
        <v>28.160904876367457</v>
      </c>
      <c r="H46" s="34">
        <f t="shared" si="6"/>
        <v>25.998278971100643</v>
      </c>
      <c r="I46" s="34">
        <f t="shared" si="1"/>
        <v>26.730921873708713</v>
      </c>
      <c r="J46" s="35">
        <f>G46*'Enter Information'!$C$360/1000*'Enter Information'!$D$217</f>
        <v>0.91046169525079657</v>
      </c>
      <c r="K46" s="35">
        <f>G46*'Enter Information'!$C$360/1000*'Enter Information'!$E$217</f>
        <v>0.86389518024882539</v>
      </c>
      <c r="L46" s="35">
        <f>(F46+H46)/2*'Enter Information'!C466</f>
        <v>3.4097256515315102E-2</v>
      </c>
      <c r="M46" s="35">
        <f>(G46+I46)/2*'Enter Information'!D466</f>
        <v>1.8937680228776278E-2</v>
      </c>
      <c r="N46" s="36">
        <f>'Enter Information'!O$602/5</f>
        <v>73.400000000000006</v>
      </c>
      <c r="O46" s="36">
        <f>'Enter Information'!P$602/5</f>
        <v>282.60000000000002</v>
      </c>
      <c r="P46" s="36">
        <f>'Enter Information'!Q$602/5</f>
        <v>1483.2</v>
      </c>
      <c r="Q46" s="37">
        <f t="shared" si="10"/>
        <v>0</v>
      </c>
      <c r="R46" s="287">
        <f>(H46-L46+Q46*'Enter Information'!D257)*'Enter Information'!C$782</f>
        <v>26.040110881957837</v>
      </c>
      <c r="S46" s="287">
        <f>(I46-M46+Q46*'Enter Information'!E257)*'Enter Information'!C$782</f>
        <v>26.790100220434841</v>
      </c>
      <c r="T46" s="38">
        <f t="shared" si="2"/>
        <v>52.830211102392681</v>
      </c>
      <c r="AK46" s="87">
        <v>41</v>
      </c>
      <c r="AL46" s="40">
        <f t="shared" si="4"/>
        <v>52.830211102392681</v>
      </c>
      <c r="AM46" s="86">
        <f>T46*'Enter Information'!E$742*((Y$26/AJ$25)/('1'!Z$26/'1'!AK$25))+T46*(1-'Enter Information'!E$742)</f>
        <v>53.055687609154752</v>
      </c>
      <c r="AN46" s="40">
        <f t="shared" si="5"/>
        <v>52.830211102392681</v>
      </c>
      <c r="AO46" s="86">
        <f>T46*'Enter Information'!E$742*Y$26/AJ$25+T46*(1-'Enter Information'!E$742)</f>
        <v>68.341547494401979</v>
      </c>
      <c r="AP46" s="86">
        <f>INDEX($AL$6:$AO$106,'1'!AL46,'Enter Information'!$B$86)</f>
        <v>53.055687609154752</v>
      </c>
    </row>
    <row r="47" spans="4:42" x14ac:dyDescent="0.4">
      <c r="D47" s="31">
        <v>41</v>
      </c>
      <c r="E47" s="32">
        <f>'12'!AP47</f>
        <v>58.199553004947681</v>
      </c>
      <c r="F47" s="33">
        <f>E47*'Enter Information'!D258</f>
        <v>28.444683234973922</v>
      </c>
      <c r="G47" s="33">
        <f>E47*'Enter Information'!E258</f>
        <v>29.754869769973759</v>
      </c>
      <c r="H47" s="34">
        <f t="shared" si="6"/>
        <v>27.278684334079205</v>
      </c>
      <c r="I47" s="34">
        <f t="shared" si="1"/>
        <v>28.160904876367457</v>
      </c>
      <c r="J47" s="35">
        <f>G47*'Enter Information'!$C$360/1000*'Enter Information'!$D$217</f>
        <v>0.96199569195915269</v>
      </c>
      <c r="K47" s="35">
        <f>G47*'Enter Information'!$C$360/1000*'Enter Information'!$E$217</f>
        <v>0.91279341683311588</v>
      </c>
      <c r="L47" s="35">
        <f>(F47+H47)/2*'Enter Information'!C467</f>
        <v>3.817050678480139E-2</v>
      </c>
      <c r="M47" s="35">
        <f>(G47+I47)/2*'Enter Information'!D467</f>
        <v>2.2007994365609664E-2</v>
      </c>
      <c r="N47" s="36">
        <f>'Enter Information'!O$602/5</f>
        <v>73.400000000000006</v>
      </c>
      <c r="O47" s="36">
        <f>'Enter Information'!P$602/5</f>
        <v>282.60000000000002</v>
      </c>
      <c r="P47" s="36">
        <f>'Enter Information'!Q$602/5</f>
        <v>1483.2</v>
      </c>
      <c r="Q47" s="37">
        <f t="shared" si="10"/>
        <v>0</v>
      </c>
      <c r="R47" s="287">
        <f>(H47-L47+Q47*'Enter Information'!D258)*'Enter Information'!C$782</f>
        <v>27.320175476424826</v>
      </c>
      <c r="S47" s="287">
        <f>(I47-M47+Q47*'Enter Information'!E258)*'Enter Information'!C$782</f>
        <v>28.221185745734118</v>
      </c>
      <c r="T47" s="38">
        <f t="shared" si="2"/>
        <v>55.54136122215894</v>
      </c>
      <c r="AK47" s="87">
        <v>42</v>
      </c>
      <c r="AL47" s="40">
        <f t="shared" si="4"/>
        <v>55.54136122215894</v>
      </c>
      <c r="AM47" s="86">
        <f>T47*'Enter Information'!E$742*((Y$26/AJ$25)/('1'!Z$26/'1'!AK$25))+T47*(1-'Enter Information'!E$742)</f>
        <v>55.778408772185024</v>
      </c>
      <c r="AN47" s="40">
        <f t="shared" si="5"/>
        <v>55.54136122215894</v>
      </c>
      <c r="AO47" s="86">
        <f>T47*'Enter Information'!E$742*Y$26/AJ$25+T47*(1-'Enter Information'!E$742)</f>
        <v>71.848711119308774</v>
      </c>
      <c r="AP47" s="86">
        <f>INDEX($AL$6:$AO$106,'1'!AL47,'Enter Information'!$B$86)</f>
        <v>55.778408772185024</v>
      </c>
    </row>
    <row r="48" spans="4:42" x14ac:dyDescent="0.4">
      <c r="D48" s="31">
        <v>42</v>
      </c>
      <c r="E48" s="32">
        <f>'12'!AP48</f>
        <v>61.415668020236524</v>
      </c>
      <c r="F48" s="33">
        <f>E48*'Enter Information'!D259</f>
        <v>29.908231871391923</v>
      </c>
      <c r="G48" s="33">
        <f>E48*'Enter Information'!E259</f>
        <v>31.507436148844601</v>
      </c>
      <c r="H48" s="34">
        <f t="shared" si="6"/>
        <v>28.444683234973922</v>
      </c>
      <c r="I48" s="34">
        <f t="shared" si="1"/>
        <v>29.754869769973759</v>
      </c>
      <c r="J48" s="35">
        <f>G48*'Enter Information'!$C$360/1000*'Enter Information'!$D$217</f>
        <v>1.0186573853014484</v>
      </c>
      <c r="K48" s="35">
        <f>G48*'Enter Information'!$C$360/1000*'Enter Information'!$E$217</f>
        <v>0.96655708864762591</v>
      </c>
      <c r="L48" s="35">
        <f>(F48+H48)/2*'Enter Information'!C468</f>
        <v>4.3181157178710725E-2</v>
      </c>
      <c r="M48" s="35">
        <f>(G48+I48)/2*'Enter Information'!D468</f>
        <v>2.5423856956309616E-2</v>
      </c>
      <c r="N48" s="36">
        <f>'Enter Information'!O$602/5</f>
        <v>73.400000000000006</v>
      </c>
      <c r="O48" s="36">
        <f>'Enter Information'!P$602/5</f>
        <v>282.60000000000002</v>
      </c>
      <c r="P48" s="36">
        <f>'Enter Information'!Q$602/5</f>
        <v>1483.2</v>
      </c>
      <c r="Q48" s="37">
        <f t="shared" si="10"/>
        <v>0</v>
      </c>
      <c r="R48" s="287">
        <f>(H48-L48+Q48*'Enter Information'!D259)*'Enter Information'!C$782</f>
        <v>28.484558899250295</v>
      </c>
      <c r="S48" s="287">
        <f>(I48-M48+Q48*'Enter Information'!E259)*'Enter Information'!C$782</f>
        <v>29.816386148586417</v>
      </c>
      <c r="T48" s="38">
        <f t="shared" si="2"/>
        <v>58.300945047836713</v>
      </c>
      <c r="AK48" s="87">
        <v>43</v>
      </c>
      <c r="AL48" s="40">
        <f t="shared" si="4"/>
        <v>58.300945047836713</v>
      </c>
      <c r="AM48" s="86">
        <f>T48*'Enter Information'!E$742*((Y$26/AJ$25)/('1'!Z$26/'1'!AK$25))+T48*(1-'Enter Information'!E$742)</f>
        <v>58.549770353585274</v>
      </c>
      <c r="AN48" s="40">
        <f t="shared" si="5"/>
        <v>58.300945047836713</v>
      </c>
      <c r="AO48" s="86">
        <f>T48*'Enter Information'!E$742*Y$26/AJ$25+T48*(1-'Enter Information'!E$742)</f>
        <v>75.418528940438023</v>
      </c>
      <c r="AP48" s="86">
        <f>INDEX($AL$6:$AO$106,'1'!AL48,'Enter Information'!$B$86)</f>
        <v>58.549770353585274</v>
      </c>
    </row>
    <row r="49" spans="4:42" x14ac:dyDescent="0.4">
      <c r="D49" s="31">
        <v>43</v>
      </c>
      <c r="E49" s="32">
        <f>'12'!AP49</f>
        <v>62.986473947236718</v>
      </c>
      <c r="F49" s="33">
        <f>E49*'Enter Information'!D260</f>
        <v>30.508710506257586</v>
      </c>
      <c r="G49" s="33">
        <f>E49*'Enter Information'!E260</f>
        <v>32.477763440979132</v>
      </c>
      <c r="H49" s="34">
        <f t="shared" si="6"/>
        <v>29.908231871391923</v>
      </c>
      <c r="I49" s="34">
        <f t="shared" si="1"/>
        <v>31.507436148844601</v>
      </c>
      <c r="J49" s="35">
        <f>G49*'Enter Information'!$C$360/1000*'Enter Information'!$D$217</f>
        <v>1.0500287434031659</v>
      </c>
      <c r="K49" s="35">
        <f>G49*'Enter Information'!$C$360/1000*'Enter Information'!$E$217</f>
        <v>0.99632392585044549</v>
      </c>
      <c r="L49" s="35">
        <f>(F49+H49)/2*'Enter Information'!C469</f>
        <v>4.7729384478343108E-2</v>
      </c>
      <c r="M49" s="35">
        <f>(G49+I49)/2*'Enter Information'!D469</f>
        <v>2.9433191811318919E-2</v>
      </c>
      <c r="N49" s="36">
        <f>'Enter Information'!O$602/5</f>
        <v>73.400000000000006</v>
      </c>
      <c r="O49" s="36">
        <f>'Enter Information'!P$602/5</f>
        <v>282.60000000000002</v>
      </c>
      <c r="P49" s="36">
        <f>'Enter Information'!Q$602/5</f>
        <v>1483.2</v>
      </c>
      <c r="Q49" s="37">
        <f t="shared" si="10"/>
        <v>0</v>
      </c>
      <c r="R49" s="287">
        <f>(H49-L49+Q49*'Enter Information'!D260)*'Enter Information'!C$782</f>
        <v>29.947825981875969</v>
      </c>
      <c r="S49" s="287">
        <f>(I49-M49+Q49*'Enter Information'!E260)*'Enter Information'!C$782</f>
        <v>31.570056640116789</v>
      </c>
      <c r="T49" s="38">
        <f t="shared" si="2"/>
        <v>61.517882621992754</v>
      </c>
      <c r="AK49" s="87">
        <v>44</v>
      </c>
      <c r="AL49" s="40">
        <f t="shared" si="4"/>
        <v>61.517882621992754</v>
      </c>
      <c r="AM49" s="86">
        <f>T49*'Enter Information'!E$742*((Y$26/AJ$25)/('1'!Z$26/'1'!AK$25))+T49*(1-'Enter Information'!E$742)</f>
        <v>61.780437644726291</v>
      </c>
      <c r="AN49" s="40">
        <f t="shared" si="5"/>
        <v>61.517882621992754</v>
      </c>
      <c r="AO49" s="86">
        <f>T49*'Enter Information'!E$742*Y$26/AJ$25+T49*(1-'Enter Information'!E$742)</f>
        <v>79.579982915789515</v>
      </c>
      <c r="AP49" s="86">
        <f>INDEX($AL$6:$AO$106,'1'!AL49,'Enter Information'!$B$86)</f>
        <v>61.780437644726291</v>
      </c>
    </row>
    <row r="50" spans="4:42" x14ac:dyDescent="0.4">
      <c r="D50" s="31">
        <v>44</v>
      </c>
      <c r="E50" s="32">
        <f>'12'!AP50</f>
        <v>64.521720618583714</v>
      </c>
      <c r="F50" s="33">
        <f>E50*'Enter Information'!D261</f>
        <v>31.10965236837243</v>
      </c>
      <c r="G50" s="33">
        <f>E50*'Enter Information'!E261</f>
        <v>33.412068250211284</v>
      </c>
      <c r="H50" s="34">
        <f t="shared" si="6"/>
        <v>30.508710506257586</v>
      </c>
      <c r="I50" s="34">
        <f t="shared" si="1"/>
        <v>32.477763440979132</v>
      </c>
      <c r="J50" s="35">
        <f>G50*'Enter Information'!$C$360/1000*'Enter Information'!$D$217</f>
        <v>1.0802354695090568</v>
      </c>
      <c r="K50" s="35">
        <f>G50*'Enter Information'!$C$360/1000*'Enter Information'!$E$217</f>
        <v>1.0249856973781177</v>
      </c>
      <c r="L50" s="35">
        <f>(F50+H50)/2*'Enter Information'!C470</f>
        <v>5.1451333000316062E-2</v>
      </c>
      <c r="M50" s="35">
        <f>(G50+I50)/2*'Enter Information'!D470</f>
        <v>3.3274365004051155E-2</v>
      </c>
      <c r="N50" s="36">
        <f>'Enter Information'!O$602/5</f>
        <v>73.400000000000006</v>
      </c>
      <c r="O50" s="36">
        <f>'Enter Information'!P$602/5</f>
        <v>282.60000000000002</v>
      </c>
      <c r="P50" s="36">
        <f>'Enter Information'!Q$602/5</f>
        <v>1483.2</v>
      </c>
      <c r="Q50" s="37">
        <f t="shared" si="10"/>
        <v>0</v>
      </c>
      <c r="R50" s="287">
        <f>(H50-L50+Q50*'Enter Information'!D261)*'Enter Information'!C$782</f>
        <v>30.546327812311478</v>
      </c>
      <c r="S50" s="287">
        <f>(I50-M50+Q50*'Enter Information'!E261)*'Enter Information'!C$782</f>
        <v>32.53936913298768</v>
      </c>
      <c r="T50" s="38">
        <f t="shared" si="2"/>
        <v>63.085696945299162</v>
      </c>
      <c r="AK50" s="87">
        <v>45</v>
      </c>
      <c r="AL50" s="40">
        <f t="shared" si="4"/>
        <v>63.085696945299162</v>
      </c>
      <c r="AM50" s="86">
        <f>T50*'Enter Information'!E$742*((Y$26/AJ$25)/('1'!Z$26/'1'!AK$25))+T50*(1-'Enter Information'!E$742)</f>
        <v>63.354943315454832</v>
      </c>
      <c r="AN50" s="40">
        <f t="shared" si="5"/>
        <v>63.085696945299162</v>
      </c>
      <c r="AO50" s="86">
        <f>T50*'Enter Information'!E$742*Y$26/AJ$25+T50*(1-'Enter Information'!E$742)</f>
        <v>81.608118991774191</v>
      </c>
      <c r="AP50" s="86">
        <f>INDEX($AL$6:$AO$106,'1'!AL50,'Enter Information'!$B$86)</f>
        <v>63.354943315454832</v>
      </c>
    </row>
    <row r="51" spans="4:42" x14ac:dyDescent="0.4">
      <c r="D51" s="31">
        <v>45</v>
      </c>
      <c r="E51" s="32">
        <f>'12'!AP51</f>
        <v>65.131809167328868</v>
      </c>
      <c r="F51" s="33">
        <f>E51*'Enter Information'!D262</f>
        <v>31.039062516781438</v>
      </c>
      <c r="G51" s="33">
        <f>E51*'Enter Information'!E262</f>
        <v>34.092746650547426</v>
      </c>
      <c r="H51" s="34">
        <f t="shared" si="6"/>
        <v>31.10965236837243</v>
      </c>
      <c r="I51" s="34">
        <f t="shared" si="1"/>
        <v>33.412068250211284</v>
      </c>
      <c r="J51" s="35">
        <f>G51*'Enter Information'!$C$360/1000*'Enter Information'!$D$217</f>
        <v>1.1022422769256295</v>
      </c>
      <c r="K51" s="35">
        <f>G51*'Enter Information'!$C$360/1000*'Enter Information'!$E$217</f>
        <v>1.0458669436282464</v>
      </c>
      <c r="L51" s="35">
        <f>(F51+H51)/2*'Enter Information'!C471</f>
        <v>5.5312356247786937E-2</v>
      </c>
      <c r="M51" s="35">
        <f>(G51+I51)/2*'Enter Information'!D471</f>
        <v>3.7127648195417286E-2</v>
      </c>
      <c r="N51" s="36">
        <f>'Enter Information'!O$603/5</f>
        <v>61</v>
      </c>
      <c r="O51" s="36">
        <f>'Enter Information'!P$603/5</f>
        <v>232.8</v>
      </c>
      <c r="P51" s="36">
        <f>'Enter Information'!Q$603/5</f>
        <v>1453.2</v>
      </c>
      <c r="Q51" s="37">
        <f t="shared" si="10"/>
        <v>0</v>
      </c>
      <c r="R51" s="287">
        <f>(H51-L51+Q51*'Enter Information'!D262)*'Enter Information'!C$783</f>
        <v>31.026289106193659</v>
      </c>
      <c r="S51" s="287">
        <f>(I51-M51+Q51*'Enter Information'!E262)*'Enter Information'!C$783</f>
        <v>33.344793533396349</v>
      </c>
      <c r="T51" s="38">
        <f t="shared" si="2"/>
        <v>64.371082639590014</v>
      </c>
      <c r="AK51" s="87">
        <v>46</v>
      </c>
      <c r="AL51" s="40">
        <f t="shared" si="4"/>
        <v>64.371082639590014</v>
      </c>
      <c r="AM51" s="86">
        <f>T51*'Enter Information'!E$743*((Y$26/AJ$25)/('1'!Z$26/'1'!AK$25))+T51*(1-'Enter Information'!E$743)</f>
        <v>64.645033244875947</v>
      </c>
      <c r="AN51" s="40">
        <f t="shared" si="5"/>
        <v>64.371082639590014</v>
      </c>
      <c r="AO51" s="86">
        <f>T51*'Enter Information'!E$743*Y$26/AJ$25+T51*(1-'Enter Information'!E$743)</f>
        <v>83.217125867803858</v>
      </c>
      <c r="AP51" s="86">
        <f>INDEX($AL$6:$AO$106,'1'!AL51,'Enter Information'!$B$86)</f>
        <v>64.645033244875947</v>
      </c>
    </row>
    <row r="52" spans="4:42" x14ac:dyDescent="0.4">
      <c r="D52" s="31">
        <v>46</v>
      </c>
      <c r="E52" s="32">
        <f>'12'!AP52</f>
        <v>65.720992613159581</v>
      </c>
      <c r="F52" s="33">
        <f>E52*'Enter Information'!D263</f>
        <v>31.886753897436424</v>
      </c>
      <c r="G52" s="33">
        <f>E52*'Enter Information'!E263</f>
        <v>33.83423871572316</v>
      </c>
      <c r="H52" s="34">
        <f t="shared" si="6"/>
        <v>31.039062516781438</v>
      </c>
      <c r="I52" s="34">
        <f t="shared" si="1"/>
        <v>34.092746650547426</v>
      </c>
      <c r="J52" s="35">
        <v>0</v>
      </c>
      <c r="K52" s="35">
        <v>0</v>
      </c>
      <c r="L52" s="35">
        <f>(F52+H52)/2*'Enter Information'!C472</f>
        <v>6.0094154675578063E-2</v>
      </c>
      <c r="M52" s="35">
        <f>(G52+I52)/2*'Enter Information'!D472</f>
        <v>4.0756191219762344E-2</v>
      </c>
      <c r="N52" s="36">
        <f>'Enter Information'!O$603/5</f>
        <v>61</v>
      </c>
      <c r="O52" s="36">
        <f>'Enter Information'!P$603/5</f>
        <v>232.8</v>
      </c>
      <c r="P52" s="36">
        <f>'Enter Information'!Q$603/5</f>
        <v>1453.2</v>
      </c>
      <c r="Q52" s="37">
        <f t="shared" si="10"/>
        <v>0</v>
      </c>
      <c r="R52" s="287">
        <f>(H52-L52+Q52*'Enter Information'!D263)*'Enter Information'!C$783</f>
        <v>30.950985538222785</v>
      </c>
      <c r="S52" s="287">
        <f>(I52-M52+Q52*'Enter Information'!E263)*'Enter Information'!C$783</f>
        <v>34.021231822024006</v>
      </c>
      <c r="T52" s="38">
        <f t="shared" si="2"/>
        <v>64.972217360246788</v>
      </c>
      <c r="AK52" s="87">
        <v>47</v>
      </c>
      <c r="AL52" s="40">
        <f t="shared" si="4"/>
        <v>64.972217360246788</v>
      </c>
      <c r="AM52" s="86">
        <f>T52*'Enter Information'!E$743*((Y$26/AJ$25)/('1'!Z$26/'1'!AK$25))+T52*(1-'Enter Information'!E$743)</f>
        <v>65.248726276094374</v>
      </c>
      <c r="AN52" s="40">
        <f t="shared" si="5"/>
        <v>64.972217360246788</v>
      </c>
      <c r="AO52" s="86">
        <f>T52*'Enter Information'!E$743*Y$26/AJ$25+T52*(1-'Enter Information'!E$743)</f>
        <v>83.994255933993458</v>
      </c>
      <c r="AP52" s="86">
        <f>INDEX($AL$6:$AO$106,'1'!AL52,'Enter Information'!$B$86)</f>
        <v>65.248726276094374</v>
      </c>
    </row>
    <row r="53" spans="4:42" x14ac:dyDescent="0.4">
      <c r="D53" s="31">
        <v>47</v>
      </c>
      <c r="E53" s="32">
        <f>'12'!AP53</f>
        <v>64.511436492898738</v>
      </c>
      <c r="F53" s="33">
        <f>E53*'Enter Information'!D264</f>
        <v>31.16595779910228</v>
      </c>
      <c r="G53" s="33">
        <f>E53*'Enter Information'!E264</f>
        <v>33.345478693796458</v>
      </c>
      <c r="H53" s="34">
        <f t="shared" si="6"/>
        <v>31.886753897436424</v>
      </c>
      <c r="I53" s="34">
        <f t="shared" si="1"/>
        <v>33.83423871572316</v>
      </c>
      <c r="J53" s="35">
        <v>0</v>
      </c>
      <c r="K53" s="35">
        <v>0</v>
      </c>
      <c r="L53" s="35">
        <f>(F53+H53)/2*'Enter Information'!C473</f>
        <v>6.5574820164400249E-2</v>
      </c>
      <c r="M53" s="35">
        <f>(G53+I53)/2*'Enter Information'!D473</f>
        <v>4.4002714903235346E-2</v>
      </c>
      <c r="N53" s="36">
        <f>'Enter Information'!O$603/5</f>
        <v>61</v>
      </c>
      <c r="O53" s="36">
        <f>'Enter Information'!P$603/5</f>
        <v>232.8</v>
      </c>
      <c r="P53" s="36">
        <f>'Enter Information'!Q$603/5</f>
        <v>1453.2</v>
      </c>
      <c r="Q53" s="37">
        <f t="shared" si="10"/>
        <v>0</v>
      </c>
      <c r="R53" s="287">
        <f>(H53-L53+Q53*'Enter Information'!D264)*'Enter Information'!C$783</f>
        <v>31.792435497451585</v>
      </c>
      <c r="S53" s="287">
        <f>(I53-M53+Q53*'Enter Information'!E264)*'Enter Information'!C$783</f>
        <v>33.759713802277794</v>
      </c>
      <c r="T53" s="38">
        <f t="shared" si="2"/>
        <v>65.552149299729379</v>
      </c>
      <c r="AK53" s="87">
        <v>48</v>
      </c>
      <c r="AL53" s="40">
        <f t="shared" si="4"/>
        <v>65.552149299729379</v>
      </c>
      <c r="AM53" s="86">
        <f>T53*'Enter Information'!E$743*((Y$26/AJ$25)/('1'!Z$26/'1'!AK$25))+T53*(1-'Enter Information'!E$743)</f>
        <v>65.83112629129252</v>
      </c>
      <c r="AN53" s="40">
        <f t="shared" si="5"/>
        <v>65.552149299729379</v>
      </c>
      <c r="AO53" s="86">
        <f>T53*'Enter Information'!E$743*Y$26/AJ$25+T53*(1-'Enter Information'!E$743)</f>
        <v>84.743975640789287</v>
      </c>
      <c r="AP53" s="86">
        <f>INDEX($AL$6:$AO$106,'1'!AL53,'Enter Information'!$B$86)</f>
        <v>65.83112629129252</v>
      </c>
    </row>
    <row r="54" spans="4:42" x14ac:dyDescent="0.4">
      <c r="D54" s="31">
        <v>48</v>
      </c>
      <c r="E54" s="32">
        <f>'12'!AP54</f>
        <v>64.9090292826411</v>
      </c>
      <c r="F54" s="33">
        <f>E54*'Enter Information'!D265</f>
        <v>31.564083368416991</v>
      </c>
      <c r="G54" s="33">
        <f>E54*'Enter Information'!E265</f>
        <v>33.344945914224105</v>
      </c>
      <c r="H54" s="34">
        <f t="shared" si="6"/>
        <v>31.16595779910228</v>
      </c>
      <c r="I54" s="34">
        <f t="shared" si="1"/>
        <v>33.345478693796458</v>
      </c>
      <c r="J54" s="35">
        <v>0</v>
      </c>
      <c r="K54" s="35">
        <v>0</v>
      </c>
      <c r="L54" s="35">
        <f>(F54+H54)/2*'Enter Information'!C474</f>
        <v>7.0884946519296776E-2</v>
      </c>
      <c r="M54" s="35">
        <f>(G54+I54)/2*'Enter Information'!D474</f>
        <v>4.7683653594734705E-2</v>
      </c>
      <c r="N54" s="36">
        <f>'Enter Information'!O$603/5</f>
        <v>61</v>
      </c>
      <c r="O54" s="36">
        <f>'Enter Information'!P$603/5</f>
        <v>232.8</v>
      </c>
      <c r="P54" s="36">
        <f>'Enter Information'!Q$603/5</f>
        <v>1453.2</v>
      </c>
      <c r="Q54" s="37">
        <f t="shared" si="10"/>
        <v>0</v>
      </c>
      <c r="R54" s="287">
        <f>(H54-L54+Q54*'Enter Information'!D265)*'Enter Information'!C$783</f>
        <v>31.066985153306028</v>
      </c>
      <c r="S54" s="287">
        <f>(I54-M54+Q54*'Enter Information'!E265)*'Enter Information'!C$783</f>
        <v>33.267717655977258</v>
      </c>
      <c r="T54" s="38">
        <f t="shared" si="2"/>
        <v>64.334702809283286</v>
      </c>
      <c r="AK54" s="87">
        <v>49</v>
      </c>
      <c r="AL54" s="40">
        <f t="shared" si="4"/>
        <v>64.334702809283286</v>
      </c>
      <c r="AM54" s="86">
        <f>T54*'Enter Information'!E$743*((Y$26/AJ$25)/('1'!Z$26/'1'!AK$25))+T54*(1-'Enter Information'!E$743)</f>
        <v>64.608498589201616</v>
      </c>
      <c r="AN54" s="40">
        <f t="shared" si="5"/>
        <v>64.334702809283286</v>
      </c>
      <c r="AO54" s="86">
        <f>T54*'Enter Information'!E$743*Y$26/AJ$25+T54*(1-'Enter Information'!E$743)</f>
        <v>83.170095045988504</v>
      </c>
      <c r="AP54" s="86">
        <f>INDEX($AL$6:$AO$106,'1'!AL54,'Enter Information'!$B$86)</f>
        <v>64.608498589201616</v>
      </c>
    </row>
    <row r="55" spans="4:42" x14ac:dyDescent="0.4">
      <c r="D55" s="31">
        <v>49</v>
      </c>
      <c r="E55" s="32">
        <f>'12'!AP55</f>
        <v>65.255156935244443</v>
      </c>
      <c r="F55" s="33">
        <f>E55*'Enter Information'!D266</f>
        <v>31.63778808096443</v>
      </c>
      <c r="G55" s="33">
        <f>E55*'Enter Information'!E266</f>
        <v>33.617368854280009</v>
      </c>
      <c r="H55" s="34">
        <f t="shared" si="6"/>
        <v>31.564083368416991</v>
      </c>
      <c r="I55" s="34">
        <f t="shared" si="1"/>
        <v>33.344945914224105</v>
      </c>
      <c r="J55" s="35">
        <v>0</v>
      </c>
      <c r="K55" s="35">
        <v>0</v>
      </c>
      <c r="L55" s="35">
        <f>(F55+H55)/2*'Enter Information'!C475</f>
        <v>7.7422292525492237E-2</v>
      </c>
      <c r="M55" s="35">
        <f>(G55+I55)/2*'Enter Information'!D475</f>
        <v>5.2230605519433211E-2</v>
      </c>
      <c r="N55" s="36">
        <f>'Enter Information'!O$603/5</f>
        <v>61</v>
      </c>
      <c r="O55" s="36">
        <f>'Enter Information'!P$603/5</f>
        <v>232.8</v>
      </c>
      <c r="P55" s="36">
        <f>'Enter Information'!Q$603/5</f>
        <v>1453.2</v>
      </c>
      <c r="Q55" s="37">
        <f t="shared" si="10"/>
        <v>0</v>
      </c>
      <c r="R55" s="287">
        <f>(H55-L55+Q55*'Enter Information'!D266)*'Enter Information'!C$783</f>
        <v>31.458219661017576</v>
      </c>
      <c r="S55" s="287">
        <f>(I55-M55+Q55*'Enter Information'!E266)*'Enter Information'!C$783</f>
        <v>33.26264251292325</v>
      </c>
      <c r="T55" s="38">
        <f t="shared" si="2"/>
        <v>64.72086217394083</v>
      </c>
      <c r="AK55" s="87">
        <v>50</v>
      </c>
      <c r="AL55" s="40">
        <f t="shared" si="4"/>
        <v>64.72086217394083</v>
      </c>
      <c r="AM55" s="86">
        <f>T55*'Enter Information'!E$743*((Y$26/AJ$25)/('1'!Z$26/'1'!AK$25))+T55*(1-'Enter Information'!E$743)</f>
        <v>64.996301371793848</v>
      </c>
      <c r="AN55" s="40">
        <f t="shared" si="5"/>
        <v>64.72086217394083</v>
      </c>
      <c r="AO55" s="86">
        <f>T55*'Enter Information'!E$743*Y$26/AJ$25+T55*(1-'Enter Information'!E$743)</f>
        <v>83.669311015893186</v>
      </c>
      <c r="AP55" s="86">
        <f>INDEX($AL$6:$AO$106,'1'!AL55,'Enter Information'!$B$86)</f>
        <v>64.996301371793848</v>
      </c>
    </row>
    <row r="56" spans="4:42" x14ac:dyDescent="0.4">
      <c r="D56" s="31">
        <v>50</v>
      </c>
      <c r="E56" s="32">
        <f>'12'!AP56</f>
        <v>67.515730081895683</v>
      </c>
      <c r="F56" s="33">
        <f>E56*'Enter Information'!D267</f>
        <v>32.716685596615925</v>
      </c>
      <c r="G56" s="33">
        <f>E56*'Enter Information'!E267</f>
        <v>34.799044485279765</v>
      </c>
      <c r="H56" s="34">
        <f t="shared" si="6"/>
        <v>31.63778808096443</v>
      </c>
      <c r="I56" s="34">
        <f t="shared" si="1"/>
        <v>33.617368854280009</v>
      </c>
      <c r="J56" s="35">
        <v>0</v>
      </c>
      <c r="K56" s="35">
        <v>0</v>
      </c>
      <c r="L56" s="35">
        <f>(F56+H56)/2*'Enter Information'!C476</f>
        <v>8.494790525440607E-2</v>
      </c>
      <c r="M56" s="35">
        <f>(G56+I56)/2*'Enter Information'!D476</f>
        <v>5.8153951338625796E-2</v>
      </c>
      <c r="N56" s="36">
        <f>'Enter Information'!O$604/5</f>
        <v>57.4</v>
      </c>
      <c r="O56" s="36">
        <f>'Enter Information'!P$604/5</f>
        <v>216.6</v>
      </c>
      <c r="P56" s="36">
        <f>'Enter Information'!Q$604/5</f>
        <v>1391.2</v>
      </c>
      <c r="Q56" s="37">
        <f t="shared" si="10"/>
        <v>0</v>
      </c>
      <c r="R56" s="287">
        <f>(H56-L56+Q56*'Enter Information'!D267)*'Enter Information'!C$784</f>
        <v>31.458728040088225</v>
      </c>
      <c r="S56" s="287">
        <f>(I56-M56+Q56*'Enter Information'!E267)*'Enter Information'!C$784</f>
        <v>33.459118386535295</v>
      </c>
      <c r="T56" s="38">
        <f t="shared" si="2"/>
        <v>64.917846426623527</v>
      </c>
      <c r="AK56" s="87">
        <v>51</v>
      </c>
      <c r="AL56" s="40">
        <f t="shared" si="4"/>
        <v>64.917846426623527</v>
      </c>
      <c r="AM56" s="86">
        <f>T56*'Enter Information'!E$744*((Y$26/AJ$25)/('1'!Z$26/'1'!AK$25))+T56*(1-'Enter Information'!E$744)</f>
        <v>65.192924241612715</v>
      </c>
      <c r="AN56" s="40">
        <f t="shared" si="5"/>
        <v>64.917846426623527</v>
      </c>
      <c r="AO56" s="86">
        <f>T56*'Enter Information'!E$744*Y$26/AJ$25+T56*(1-'Enter Information'!E$744)</f>
        <v>83.841434447164659</v>
      </c>
      <c r="AP56" s="86">
        <f>INDEX($AL$6:$AO$106,'1'!AL56,'Enter Information'!$B$86)</f>
        <v>65.192924241612715</v>
      </c>
    </row>
    <row r="57" spans="4:42" x14ac:dyDescent="0.4">
      <c r="D57" s="31">
        <v>51</v>
      </c>
      <c r="E57" s="32">
        <f>'12'!AP57</f>
        <v>69.650440568262809</v>
      </c>
      <c r="F57" s="33">
        <f>E57*'Enter Information'!D268</f>
        <v>33.800852842261925</v>
      </c>
      <c r="G57" s="33">
        <f>E57*'Enter Information'!E268</f>
        <v>35.849587726000877</v>
      </c>
      <c r="H57" s="34">
        <f t="shared" si="6"/>
        <v>32.716685596615925</v>
      </c>
      <c r="I57" s="34">
        <f t="shared" si="1"/>
        <v>34.799044485279765</v>
      </c>
      <c r="J57" s="35">
        <v>0</v>
      </c>
      <c r="K57" s="35">
        <v>0</v>
      </c>
      <c r="L57" s="35">
        <f>(F57+H57)/2*'Enter Information'!C477</f>
        <v>9.4787492275400939E-2</v>
      </c>
      <c r="M57" s="35">
        <f>(G57+I57)/2*'Enter Information'!D477</f>
        <v>6.6056471117547394E-2</v>
      </c>
      <c r="N57" s="36">
        <f>'Enter Information'!O$604/5</f>
        <v>57.4</v>
      </c>
      <c r="O57" s="36">
        <f>'Enter Information'!P$604/5</f>
        <v>216.6</v>
      </c>
      <c r="P57" s="36">
        <f>'Enter Information'!Q$604/5</f>
        <v>1391.2</v>
      </c>
      <c r="Q57" s="37">
        <f t="shared" si="10"/>
        <v>0</v>
      </c>
      <c r="R57" s="287">
        <f>(H57-L57+Q57*'Enter Information'!D268)*'Enter Information'!C$784</f>
        <v>32.524597307279485</v>
      </c>
      <c r="S57" s="287">
        <f>(I57-M57+Q57*'Enter Information'!E268)*'Enter Information'!C$784</f>
        <v>34.629390504070066</v>
      </c>
      <c r="T57" s="38">
        <f t="shared" si="2"/>
        <v>67.153987811349552</v>
      </c>
      <c r="AK57" s="87">
        <v>52</v>
      </c>
      <c r="AL57" s="40">
        <f t="shared" si="4"/>
        <v>67.153987811349552</v>
      </c>
      <c r="AM57" s="86">
        <f>T57*'Enter Information'!E$744*((Y$26/AJ$25)/('1'!Z$26/'1'!AK$25))+T57*(1-'Enter Information'!E$744)</f>
        <v>67.438540877290151</v>
      </c>
      <c r="AN57" s="40">
        <f t="shared" si="5"/>
        <v>67.153987811349552</v>
      </c>
      <c r="AO57" s="86">
        <f>T57*'Enter Information'!E$744*Y$26/AJ$25+T57*(1-'Enter Information'!E$744)</f>
        <v>86.729412278253193</v>
      </c>
      <c r="AP57" s="86">
        <f>INDEX($AL$6:$AO$106,'1'!AL57,'Enter Information'!$B$86)</f>
        <v>67.438540877290151</v>
      </c>
    </row>
    <row r="58" spans="4:42" x14ac:dyDescent="0.4">
      <c r="D58" s="31">
        <v>52</v>
      </c>
      <c r="E58" s="32">
        <f>'12'!AP58</f>
        <v>73.490576003902632</v>
      </c>
      <c r="F58" s="33">
        <f>E58*'Enter Information'!D269</f>
        <v>35.533098831083151</v>
      </c>
      <c r="G58" s="33">
        <f>E58*'Enter Information'!E269</f>
        <v>37.95747717281948</v>
      </c>
      <c r="H58" s="34">
        <f t="shared" si="6"/>
        <v>33.800852842261925</v>
      </c>
      <c r="I58" s="34">
        <f t="shared" si="1"/>
        <v>35.849587726000877</v>
      </c>
      <c r="J58" s="35">
        <v>0</v>
      </c>
      <c r="K58" s="35">
        <v>0</v>
      </c>
      <c r="L58" s="35">
        <f>(F58+H58)/2*'Enter Information'!C478</f>
        <v>0.1067742855769514</v>
      </c>
      <c r="M58" s="35">
        <f>(G58+I58)/2*'Enter Information'!D478</f>
        <v>7.5652241521290867E-2</v>
      </c>
      <c r="N58" s="36">
        <f>'Enter Information'!O$604/5</f>
        <v>57.4</v>
      </c>
      <c r="O58" s="36">
        <f>'Enter Information'!P$604/5</f>
        <v>216.6</v>
      </c>
      <c r="P58" s="36">
        <f>'Enter Information'!Q$604/5</f>
        <v>1391.2</v>
      </c>
      <c r="Q58" s="37">
        <f t="shared" si="10"/>
        <v>0</v>
      </c>
      <c r="R58" s="287">
        <f>(H58-L58+Q58*'Enter Information'!D269)*'Enter Information'!C$784</f>
        <v>33.593579784684742</v>
      </c>
      <c r="S58" s="287">
        <f>(I58-M58+Q58*'Enter Information'!E269)*'Enter Information'!C$784</f>
        <v>35.667233157548253</v>
      </c>
      <c r="T58" s="38">
        <f t="shared" si="2"/>
        <v>69.260812942233002</v>
      </c>
      <c r="AK58" s="87">
        <v>53</v>
      </c>
      <c r="AL58" s="40">
        <f t="shared" si="4"/>
        <v>69.260812942233002</v>
      </c>
      <c r="AM58" s="86">
        <f>T58*'Enter Information'!E$744*((Y$26/AJ$25)/('1'!Z$26/'1'!AK$25))+T58*(1-'Enter Information'!E$744)</f>
        <v>69.554293304525345</v>
      </c>
      <c r="AN58" s="40">
        <f t="shared" si="5"/>
        <v>69.260812942233002</v>
      </c>
      <c r="AO58" s="86">
        <f>T58*'Enter Information'!E$744*Y$26/AJ$25+T58*(1-'Enter Information'!E$744)</f>
        <v>89.450378096216042</v>
      </c>
      <c r="AP58" s="86">
        <f>INDEX($AL$6:$AO$106,'1'!AL58,'Enter Information'!$B$86)</f>
        <v>69.554293304525345</v>
      </c>
    </row>
    <row r="59" spans="4:42" x14ac:dyDescent="0.4">
      <c r="D59" s="31">
        <v>53</v>
      </c>
      <c r="E59" s="32">
        <f>'12'!AP59</f>
        <v>76.27518297599886</v>
      </c>
      <c r="F59" s="33">
        <f>E59*'Enter Information'!D270</f>
        <v>37.042659410671995</v>
      </c>
      <c r="G59" s="33">
        <f>E59*'Enter Information'!E270</f>
        <v>39.232523565326872</v>
      </c>
      <c r="H59" s="34">
        <f t="shared" si="6"/>
        <v>35.533098831083151</v>
      </c>
      <c r="I59" s="34">
        <f t="shared" si="1"/>
        <v>37.95747717281948</v>
      </c>
      <c r="J59" s="35">
        <v>0</v>
      </c>
      <c r="K59" s="35">
        <v>0</v>
      </c>
      <c r="L59" s="35">
        <f>(F59+H59)/2*'Enter Information'!C479</f>
        <v>0.12120151626373112</v>
      </c>
      <c r="M59" s="35">
        <f>(G59+I59)/2*'Enter Information'!D479</f>
        <v>8.6066850823033197E-2</v>
      </c>
      <c r="N59" s="36">
        <f>'Enter Information'!O$604/5</f>
        <v>57.4</v>
      </c>
      <c r="O59" s="36">
        <f>'Enter Information'!P$604/5</f>
        <v>216.6</v>
      </c>
      <c r="P59" s="36">
        <f>'Enter Information'!Q$604/5</f>
        <v>1391.2</v>
      </c>
      <c r="Q59" s="37">
        <f t="shared" si="10"/>
        <v>0</v>
      </c>
      <c r="R59" s="287">
        <f>(H59-L59+Q59*'Enter Information'!D270)*'Enter Information'!C$784</f>
        <v>35.306274833161396</v>
      </c>
      <c r="S59" s="287">
        <f>(I59-M59+Q59*'Enter Information'!E270)*'Enter Information'!C$784</f>
        <v>37.758451891485457</v>
      </c>
      <c r="T59" s="38">
        <f t="shared" si="2"/>
        <v>73.064726724646846</v>
      </c>
      <c r="AK59" s="87">
        <v>54</v>
      </c>
      <c r="AL59" s="40">
        <f t="shared" si="4"/>
        <v>73.064726724646846</v>
      </c>
      <c r="AM59" s="86">
        <f>T59*'Enter Information'!E$744*((Y$26/AJ$25)/('1'!Z$26/'1'!AK$25))+T59*(1-'Enter Information'!E$744)</f>
        <v>73.37432549426893</v>
      </c>
      <c r="AN59" s="40">
        <f t="shared" si="5"/>
        <v>73.064726724646846</v>
      </c>
      <c r="AO59" s="86">
        <f>T59*'Enter Information'!E$744*Y$26/AJ$25+T59*(1-'Enter Information'!E$744)</f>
        <v>94.363134843182337</v>
      </c>
      <c r="AP59" s="86">
        <f>INDEX($AL$6:$AO$106,'1'!AL59,'Enter Information'!$B$86)</f>
        <v>73.37432549426893</v>
      </c>
    </row>
    <row r="60" spans="4:42" x14ac:dyDescent="0.4">
      <c r="D60" s="31">
        <v>54</v>
      </c>
      <c r="E60" s="32">
        <f>'12'!AP60</f>
        <v>78.992748940280975</v>
      </c>
      <c r="F60" s="33">
        <f>E60*'Enter Information'!D271</f>
        <v>38.424735305441821</v>
      </c>
      <c r="G60" s="33">
        <f>E60*'Enter Information'!E271</f>
        <v>40.568013634839154</v>
      </c>
      <c r="H60" s="34">
        <f t="shared" si="6"/>
        <v>37.042659410671995</v>
      </c>
      <c r="I60" s="34">
        <f t="shared" si="1"/>
        <v>39.232523565326872</v>
      </c>
      <c r="J60" s="35">
        <v>0</v>
      </c>
      <c r="K60" s="35">
        <v>0</v>
      </c>
      <c r="L60" s="35">
        <f>(F60+H60)/2*'Enter Information'!C480</f>
        <v>0.13735065838332713</v>
      </c>
      <c r="M60" s="35">
        <f>(G60+I60)/2*'Enter Information'!D480</f>
        <v>9.6558650012200875E-2</v>
      </c>
      <c r="N60" s="36">
        <f>'Enter Information'!O$604/5</f>
        <v>57.4</v>
      </c>
      <c r="O60" s="36">
        <f>'Enter Information'!P$604/5</f>
        <v>216.6</v>
      </c>
      <c r="P60" s="36">
        <f>'Enter Information'!Q$604/5</f>
        <v>1391.2</v>
      </c>
      <c r="Q60" s="37">
        <f t="shared" si="10"/>
        <v>0</v>
      </c>
      <c r="R60" s="287">
        <f>(H60-L60+Q60*'Enter Information'!D271)*'Enter Information'!C$784</f>
        <v>36.795231896984419</v>
      </c>
      <c r="S60" s="287">
        <f>(I60-M60+Q60*'Enter Information'!E271)*'Enter Information'!C$784</f>
        <v>39.01923471868929</v>
      </c>
      <c r="T60" s="38">
        <f t="shared" si="2"/>
        <v>75.814466615673709</v>
      </c>
      <c r="AK60" s="87">
        <v>55</v>
      </c>
      <c r="AL60" s="40">
        <f t="shared" si="4"/>
        <v>75.814466615673709</v>
      </c>
      <c r="AM60" s="86">
        <f>T60*'Enter Information'!E$744*((Y$26/AJ$25)/('1'!Z$26/'1'!AK$25))+T60*(1-'Enter Information'!E$744)</f>
        <v>76.135716918466528</v>
      </c>
      <c r="AN60" s="40">
        <f t="shared" si="5"/>
        <v>75.814466615673709</v>
      </c>
      <c r="AO60" s="86">
        <f>T60*'Enter Information'!E$744*Y$26/AJ$25+T60*(1-'Enter Information'!E$744)</f>
        <v>97.914425428289206</v>
      </c>
      <c r="AP60" s="86">
        <f>INDEX($AL$6:$AO$106,'1'!AL60,'Enter Information'!$B$86)</f>
        <v>76.135716918466528</v>
      </c>
    </row>
    <row r="61" spans="4:42" x14ac:dyDescent="0.4">
      <c r="D61" s="31">
        <v>55</v>
      </c>
      <c r="E61" s="32">
        <f>'12'!AP61</f>
        <v>82.229827706229898</v>
      </c>
      <c r="F61" s="33">
        <f>E61*'Enter Information'!D272</f>
        <v>39.607671450660426</v>
      </c>
      <c r="G61" s="33">
        <f>E61*'Enter Information'!E272</f>
        <v>42.622156255569472</v>
      </c>
      <c r="H61" s="34">
        <f t="shared" si="6"/>
        <v>38.424735305441821</v>
      </c>
      <c r="I61" s="34">
        <f t="shared" si="1"/>
        <v>40.568013634839154</v>
      </c>
      <c r="J61" s="35">
        <v>0</v>
      </c>
      <c r="K61" s="35">
        <v>0</v>
      </c>
      <c r="L61" s="35">
        <f>(F61+H61)/2*'Enter Information'!C481</f>
        <v>0.15450416537708245</v>
      </c>
      <c r="M61" s="35">
        <f>(G61+I61)/2*'Enter Information'!D481</f>
        <v>0.10856317170698325</v>
      </c>
      <c r="N61" s="36">
        <f>'Enter Information'!O$605/5</f>
        <v>52.4</v>
      </c>
      <c r="O61" s="36">
        <f>'Enter Information'!P$605/5</f>
        <v>188.4</v>
      </c>
      <c r="P61" s="36">
        <f>'Enter Information'!Q$605/5</f>
        <v>1366.6</v>
      </c>
      <c r="Q61" s="37">
        <f t="shared" si="10"/>
        <v>0</v>
      </c>
      <c r="R61" s="287">
        <f>(H61-L61+Q61*'Enter Information'!D272)*'Enter Information'!C$785</f>
        <v>38.112234753711078</v>
      </c>
      <c r="S61" s="287">
        <f>(I61-M61+Q61*'Enter Information'!E272)*'Enter Information'!C$785</f>
        <v>40.29241601425116</v>
      </c>
      <c r="T61" s="38">
        <f t="shared" si="2"/>
        <v>78.404650767962238</v>
      </c>
      <c r="AK61" s="87">
        <v>56</v>
      </c>
      <c r="AL61" s="40">
        <f t="shared" si="4"/>
        <v>78.404650767962238</v>
      </c>
      <c r="AM61" s="86">
        <f>T61*'Enter Information'!E$745*((Y$26/AJ$25)/('1'!Z$26/'1'!AK$25))+T61*(1-'Enter Information'!E$745)</f>
        <v>78.736757588322206</v>
      </c>
      <c r="AN61" s="40">
        <f t="shared" si="5"/>
        <v>78.404650767962238</v>
      </c>
      <c r="AO61" s="86">
        <f>T61*'Enter Information'!E$745*Y$26/AJ$25+T61*(1-'Enter Information'!E$745)</f>
        <v>101.25146830412274</v>
      </c>
      <c r="AP61" s="86">
        <f>INDEX($AL$6:$AO$106,'1'!AL61,'Enter Information'!$B$86)</f>
        <v>78.736757588322206</v>
      </c>
    </row>
    <row r="62" spans="4:42" x14ac:dyDescent="0.4">
      <c r="D62" s="31">
        <v>56</v>
      </c>
      <c r="E62" s="32">
        <f>'12'!AP62</f>
        <v>85.367954089548292</v>
      </c>
      <c r="F62" s="33">
        <f>E62*'Enter Information'!D273</f>
        <v>41.038644614434048</v>
      </c>
      <c r="G62" s="33">
        <f>E62*'Enter Information'!E273</f>
        <v>44.329309475114243</v>
      </c>
      <c r="H62" s="34">
        <f t="shared" si="6"/>
        <v>39.607671450660426</v>
      </c>
      <c r="I62" s="34">
        <f t="shared" si="1"/>
        <v>42.622156255569472</v>
      </c>
      <c r="J62" s="35">
        <v>0</v>
      </c>
      <c r="K62" s="35">
        <v>0</v>
      </c>
      <c r="L62" s="35">
        <f>(F62+H62)/2*'Enter Information'!C482</f>
        <v>0.17379281112027858</v>
      </c>
      <c r="M62" s="35">
        <f>(G62+I62)/2*'Enter Information'!D482</f>
        <v>0.1221668093516106</v>
      </c>
      <c r="N62" s="36">
        <f>'Enter Information'!O$605/5</f>
        <v>52.4</v>
      </c>
      <c r="O62" s="36">
        <f>'Enter Information'!P$605/5</f>
        <v>188.4</v>
      </c>
      <c r="P62" s="36">
        <f>'Enter Information'!Q$605/5</f>
        <v>1366.6</v>
      </c>
      <c r="Q62" s="37">
        <f t="shared" si="10"/>
        <v>0</v>
      </c>
      <c r="R62" s="287">
        <f>(H62-L62+Q62*'Enter Information'!D273)*'Enter Information'!C$785</f>
        <v>39.271078203291054</v>
      </c>
      <c r="S62" s="287">
        <f>(I62-M62+Q62*'Enter Information'!E273)*'Enter Information'!C$785</f>
        <v>42.324530752801678</v>
      </c>
      <c r="T62" s="38">
        <f t="shared" si="2"/>
        <v>81.595608956092732</v>
      </c>
      <c r="AK62" s="87">
        <v>57</v>
      </c>
      <c r="AL62" s="40">
        <f t="shared" si="4"/>
        <v>81.595608956092732</v>
      </c>
      <c r="AM62" s="86">
        <f>T62*'Enter Information'!E$745*((Y$26/AJ$25)/('1'!Z$26/'1'!AK$25))+T62*(1-'Enter Information'!E$745)</f>
        <v>81.94123205345133</v>
      </c>
      <c r="AN62" s="40">
        <f t="shared" si="5"/>
        <v>81.595608956092732</v>
      </c>
      <c r="AO62" s="86">
        <f>T62*'Enter Information'!E$745*Y$26/AJ$25+T62*(1-'Enter Information'!E$745)</f>
        <v>105.37225959240301</v>
      </c>
      <c r="AP62" s="86">
        <f>INDEX($AL$6:$AO$106,'1'!AL62,'Enter Information'!$B$86)</f>
        <v>81.94123205345133</v>
      </c>
    </row>
    <row r="63" spans="4:42" x14ac:dyDescent="0.4">
      <c r="D63" s="31">
        <v>57</v>
      </c>
      <c r="E63" s="32">
        <f>'12'!AP63</f>
        <v>89.761528854549638</v>
      </c>
      <c r="F63" s="33">
        <f>E63*'Enter Information'!D274</f>
        <v>43.572608805462465</v>
      </c>
      <c r="G63" s="33">
        <f>E63*'Enter Information'!E274</f>
        <v>46.188920049087173</v>
      </c>
      <c r="H63" s="34">
        <f t="shared" si="6"/>
        <v>41.038644614434048</v>
      </c>
      <c r="I63" s="34">
        <f t="shared" si="1"/>
        <v>44.329309475114243</v>
      </c>
      <c r="J63" s="35">
        <v>0</v>
      </c>
      <c r="K63" s="35">
        <v>0</v>
      </c>
      <c r="L63" s="35">
        <f>(F63+H63)/2*'Enter Information'!C483</f>
        <v>0.19883644553675681</v>
      </c>
      <c r="M63" s="35">
        <f>(G63+I63)/2*'Enter Information'!D483</f>
        <v>0.13713511772916515</v>
      </c>
      <c r="N63" s="36">
        <f>'Enter Information'!O$605/5</f>
        <v>52.4</v>
      </c>
      <c r="O63" s="36">
        <f>'Enter Information'!P$605/5</f>
        <v>188.4</v>
      </c>
      <c r="P63" s="36">
        <f>'Enter Information'!Q$605/5</f>
        <v>1366.6</v>
      </c>
      <c r="Q63" s="37">
        <f t="shared" si="10"/>
        <v>0</v>
      </c>
      <c r="R63" s="287">
        <f>(H63-L63+Q63*'Enter Information'!D274)*'Enter Information'!C$785</f>
        <v>40.671203435718475</v>
      </c>
      <c r="S63" s="287">
        <f>(I63-M63+Q63*'Enter Information'!E274)*'Enter Information'!C$785</f>
        <v>44.009729578621567</v>
      </c>
      <c r="T63" s="38">
        <f t="shared" si="2"/>
        <v>84.680933014340042</v>
      </c>
      <c r="AK63" s="87">
        <v>58</v>
      </c>
      <c r="AL63" s="40">
        <f t="shared" si="4"/>
        <v>84.680933014340042</v>
      </c>
      <c r="AM63" s="86">
        <f>T63*'Enter Information'!E$745*((Y$26/AJ$25)/('1'!Z$26/'1'!AK$25))+T63*(1-'Enter Information'!E$745)</f>
        <v>85.039624943110155</v>
      </c>
      <c r="AN63" s="40">
        <f t="shared" si="5"/>
        <v>84.680933014340042</v>
      </c>
      <c r="AO63" s="86">
        <f>T63*'Enter Information'!E$745*Y$26/AJ$25+T63*(1-'Enter Information'!E$745)</f>
        <v>109.35663536643841</v>
      </c>
      <c r="AP63" s="86">
        <f>INDEX($AL$6:$AO$106,'1'!AL63,'Enter Information'!$B$86)</f>
        <v>85.039624943110155</v>
      </c>
    </row>
    <row r="64" spans="4:42" x14ac:dyDescent="0.4">
      <c r="D64" s="31">
        <v>58</v>
      </c>
      <c r="E64" s="32">
        <f>'12'!AP64</f>
        <v>93.147307224171385</v>
      </c>
      <c r="F64" s="33">
        <f>E64*'Enter Information'!D275</f>
        <v>44.534436859460712</v>
      </c>
      <c r="G64" s="33">
        <f>E64*'Enter Information'!E275</f>
        <v>48.612870364710673</v>
      </c>
      <c r="H64" s="34">
        <f t="shared" si="6"/>
        <v>43.572608805462465</v>
      </c>
      <c r="I64" s="34">
        <f t="shared" si="1"/>
        <v>46.188920049087173</v>
      </c>
      <c r="J64" s="35">
        <v>0</v>
      </c>
      <c r="K64" s="35">
        <v>0</v>
      </c>
      <c r="L64" s="35">
        <f>(F64+H64)/2*'Enter Information'!C484</f>
        <v>0.22599457213052795</v>
      </c>
      <c r="M64" s="35">
        <f>(G64+I64)/2*'Enter Information'!D484</f>
        <v>0.15547493627862846</v>
      </c>
      <c r="N64" s="36">
        <f>'Enter Information'!O$605/5</f>
        <v>52.4</v>
      </c>
      <c r="O64" s="36">
        <f>'Enter Information'!P$605/5</f>
        <v>188.4</v>
      </c>
      <c r="P64" s="36">
        <f>'Enter Information'!Q$605/5</f>
        <v>1366.6</v>
      </c>
      <c r="Q64" s="37">
        <f t="shared" si="10"/>
        <v>0</v>
      </c>
      <c r="R64" s="287">
        <f>(H64-L64+Q64*'Enter Information'!D275)*'Enter Information'!C$785</f>
        <v>43.167660299542838</v>
      </c>
      <c r="S64" s="287">
        <f>(I64-M64+Q64*'Enter Information'!E275)*'Enter Information'!C$785</f>
        <v>45.84339875660509</v>
      </c>
      <c r="T64" s="38">
        <f t="shared" si="2"/>
        <v>89.011059056147928</v>
      </c>
      <c r="AK64" s="87">
        <v>59</v>
      </c>
      <c r="AL64" s="40">
        <f t="shared" si="4"/>
        <v>89.011059056147928</v>
      </c>
      <c r="AM64" s="86">
        <f>T64*'Enter Information'!E$745*((Y$26/AJ$25)/('1'!Z$26/'1'!AK$25))+T64*(1-'Enter Information'!E$745)</f>
        <v>89.388092554932285</v>
      </c>
      <c r="AN64" s="40">
        <f t="shared" si="5"/>
        <v>89.011059056147928</v>
      </c>
      <c r="AO64" s="86">
        <f>T64*'Enter Information'!E$745*Y$26/AJ$25+T64*(1-'Enter Information'!E$745)</f>
        <v>114.94854369560758</v>
      </c>
      <c r="AP64" s="86">
        <f>INDEX($AL$6:$AO$106,'1'!AL64,'Enter Information'!$B$86)</f>
        <v>89.388092554932285</v>
      </c>
    </row>
    <row r="65" spans="4:42" x14ac:dyDescent="0.4">
      <c r="D65" s="31">
        <v>59</v>
      </c>
      <c r="E65" s="32">
        <f>'12'!AP65</f>
        <v>96.48621539058469</v>
      </c>
      <c r="F65" s="33">
        <f>E65*'Enter Information'!D276</f>
        <v>46.386273481586151</v>
      </c>
      <c r="G65" s="33">
        <f>E65*'Enter Information'!E276</f>
        <v>50.099941908998538</v>
      </c>
      <c r="H65" s="34">
        <f t="shared" si="6"/>
        <v>44.534436859460712</v>
      </c>
      <c r="I65" s="34">
        <f t="shared" si="1"/>
        <v>48.612870364710673</v>
      </c>
      <c r="J65" s="35">
        <v>0</v>
      </c>
      <c r="K65" s="35">
        <v>0</v>
      </c>
      <c r="L65" s="35">
        <f>(F65+H65)/2*'Enter Information'!C485</f>
        <v>0.25457798895493122</v>
      </c>
      <c r="M65" s="35">
        <f>(G65+I65)/2*'Enter Information'!D485</f>
        <v>0.17472167772446531</v>
      </c>
      <c r="N65" s="36">
        <f>'Enter Information'!O$605/5</f>
        <v>52.4</v>
      </c>
      <c r="O65" s="36">
        <f>'Enter Information'!P$605/5</f>
        <v>188.4</v>
      </c>
      <c r="P65" s="36">
        <f>'Enter Information'!Q$605/5</f>
        <v>1366.6</v>
      </c>
      <c r="Q65" s="37">
        <f t="shared" si="10"/>
        <v>0</v>
      </c>
      <c r="R65" s="287">
        <f>(H65-L65+Q65*'Enter Information'!D276)*'Enter Information'!C$785</f>
        <v>44.097052091414611</v>
      </c>
      <c r="S65" s="287">
        <f>(I65-M65+Q65*'Enter Information'!E276)*'Enter Information'!C$785</f>
        <v>48.238174654266217</v>
      </c>
      <c r="T65" s="38">
        <f t="shared" si="2"/>
        <v>92.335226745680828</v>
      </c>
      <c r="AK65" s="87">
        <v>60</v>
      </c>
      <c r="AL65" s="40">
        <f t="shared" si="4"/>
        <v>92.335226745680828</v>
      </c>
      <c r="AM65" s="86">
        <f>T65*'Enter Information'!E$745*((Y$26/AJ$25)/('1'!Z$26/'1'!AK$25))+T65*(1-'Enter Information'!E$745)</f>
        <v>92.726340770950543</v>
      </c>
      <c r="AN65" s="40">
        <f t="shared" si="5"/>
        <v>92.335226745680828</v>
      </c>
      <c r="AO65" s="86">
        <f>T65*'Enter Information'!E$745*Y$26/AJ$25+T65*(1-'Enter Information'!E$745)</f>
        <v>119.24136122821066</v>
      </c>
      <c r="AP65" s="86">
        <f>INDEX($AL$6:$AO$106,'1'!AL65,'Enter Information'!$B$86)</f>
        <v>92.726340770950543</v>
      </c>
    </row>
    <row r="66" spans="4:42" x14ac:dyDescent="0.4">
      <c r="D66" s="31">
        <v>60</v>
      </c>
      <c r="E66" s="32">
        <f>'12'!AP66</f>
        <v>98.707432599409614</v>
      </c>
      <c r="F66" s="33">
        <f>E66*'Enter Information'!D277</f>
        <v>47.799777892924716</v>
      </c>
      <c r="G66" s="33">
        <f>E66*'Enter Information'!E277</f>
        <v>50.907654706484898</v>
      </c>
      <c r="H66" s="34">
        <f t="shared" si="6"/>
        <v>46.386273481586151</v>
      </c>
      <c r="I66" s="34">
        <f t="shared" si="1"/>
        <v>50.099941908998538</v>
      </c>
      <c r="J66" s="35">
        <v>0</v>
      </c>
      <c r="K66" s="35">
        <v>0</v>
      </c>
      <c r="L66" s="35">
        <f>(F66+H66)/2*'Enter Information'!C486</f>
        <v>0.28868024746287579</v>
      </c>
      <c r="M66" s="35">
        <f>(G66+I66)/2*'Enter Information'!D486</f>
        <v>0.1934295475186508</v>
      </c>
      <c r="N66" s="36">
        <f>'Enter Information'!O$606/5</f>
        <v>42.8</v>
      </c>
      <c r="O66" s="36">
        <f>'Enter Information'!P$606/5</f>
        <v>169</v>
      </c>
      <c r="P66" s="36">
        <f>'Enter Information'!Q$606/5</f>
        <v>1223.8</v>
      </c>
      <c r="Q66" s="37">
        <f t="shared" si="10"/>
        <v>0</v>
      </c>
      <c r="R66" s="287">
        <f>(H66-L66+Q66*'Enter Information'!D277)*'Enter Information'!C$786</f>
        <v>45.854951876922293</v>
      </c>
      <c r="S66" s="287">
        <f>(I66-M66+Q66*'Enter Information'!E277)*'Enter Information'!C$786</f>
        <v>49.643822206897305</v>
      </c>
      <c r="T66" s="38">
        <f t="shared" si="2"/>
        <v>95.498774083819598</v>
      </c>
      <c r="AK66" s="87">
        <v>61</v>
      </c>
      <c r="AL66" s="40">
        <f t="shared" si="4"/>
        <v>95.498774083819598</v>
      </c>
      <c r="AM66" s="86">
        <f>T66*'Enter Information'!E$746*((Y$26/AJ$25)/('1'!Z$26/'1'!AK$25))+T66*(1-'Enter Information'!E$746)</f>
        <v>95.903570381258774</v>
      </c>
      <c r="AN66" s="40">
        <f t="shared" si="5"/>
        <v>95.498774083819598</v>
      </c>
      <c r="AO66" s="86">
        <f>T66*'Enter Information'!E$746*Y$26/AJ$25+T66*(1-'Enter Information'!E$746)</f>
        <v>123.3461610687731</v>
      </c>
      <c r="AP66" s="86">
        <f>INDEX($AL$6:$AO$106,'1'!AL66,'Enter Information'!$B$86)</f>
        <v>95.903570381258774</v>
      </c>
    </row>
    <row r="67" spans="4:42" x14ac:dyDescent="0.4">
      <c r="D67" s="31">
        <v>61</v>
      </c>
      <c r="E67" s="32">
        <f>'12'!AP67</f>
        <v>100.89743643187981</v>
      </c>
      <c r="F67" s="33">
        <f>E67*'Enter Information'!D278</f>
        <v>48.33764432510737</v>
      </c>
      <c r="G67" s="33">
        <f>E67*'Enter Information'!E278</f>
        <v>52.559792106772441</v>
      </c>
      <c r="H67" s="34">
        <f t="shared" si="6"/>
        <v>47.799777892924716</v>
      </c>
      <c r="I67" s="34">
        <f t="shared" si="1"/>
        <v>50.907654706484898</v>
      </c>
      <c r="J67" s="35">
        <v>0</v>
      </c>
      <c r="K67" s="35">
        <v>0</v>
      </c>
      <c r="L67" s="35">
        <f>(F67+H67)/2*'Enter Information'!C487</f>
        <v>0.32109899020822719</v>
      </c>
      <c r="M67" s="35">
        <f>(G67+I67)/2*'Enter Information'!D487</f>
        <v>0.2136602776693764</v>
      </c>
      <c r="N67" s="36">
        <f>'Enter Information'!O$606/5</f>
        <v>42.8</v>
      </c>
      <c r="O67" s="36">
        <f>'Enter Information'!P$606/5</f>
        <v>169</v>
      </c>
      <c r="P67" s="36">
        <f>'Enter Information'!Q$606/5</f>
        <v>1223.8</v>
      </c>
      <c r="Q67" s="37">
        <f t="shared" si="10"/>
        <v>0</v>
      </c>
      <c r="R67" s="287">
        <f>(H67-L67+Q67*'Enter Information'!D278)*'Enter Information'!C$786</f>
        <v>47.228768001109223</v>
      </c>
      <c r="S67" s="287">
        <f>(I67-M67+Q67*'Enter Information'!E278)*'Enter Information'!C$786</f>
        <v>50.427159248339294</v>
      </c>
      <c r="T67" s="38">
        <f t="shared" si="2"/>
        <v>97.655927249448524</v>
      </c>
      <c r="AK67" s="87">
        <v>62</v>
      </c>
      <c r="AL67" s="40">
        <f t="shared" si="4"/>
        <v>97.655927249448524</v>
      </c>
      <c r="AM67" s="86">
        <f>T67*'Enter Information'!E$746*((Y$26/AJ$25)/('1'!Z$26/'1'!AK$25))+T67*(1-'Enter Information'!E$746)</f>
        <v>98.069867199493018</v>
      </c>
      <c r="AN67" s="40">
        <f t="shared" si="5"/>
        <v>97.655927249448524</v>
      </c>
      <c r="AO67" s="86">
        <f>T67*'Enter Information'!E$746*Y$26/AJ$25+T67*(1-'Enter Information'!E$746)</f>
        <v>126.13233884299399</v>
      </c>
      <c r="AP67" s="86">
        <f>INDEX($AL$6:$AO$106,'1'!AL67,'Enter Information'!$B$86)</f>
        <v>98.069867199493018</v>
      </c>
    </row>
    <row r="68" spans="4:42" x14ac:dyDescent="0.4">
      <c r="D68" s="31">
        <v>62</v>
      </c>
      <c r="E68" s="32">
        <f>'12'!AP68</f>
        <v>101.45478034870199</v>
      </c>
      <c r="F68" s="33">
        <f>E68*'Enter Information'!D279</f>
        <v>48.514880741967794</v>
      </c>
      <c r="G68" s="33">
        <f>E68*'Enter Information'!E279</f>
        <v>52.939899606734194</v>
      </c>
      <c r="H68" s="34">
        <f t="shared" si="6"/>
        <v>48.33764432510737</v>
      </c>
      <c r="I68" s="34">
        <f t="shared" si="1"/>
        <v>52.559792106772441</v>
      </c>
      <c r="J68" s="35">
        <v>0</v>
      </c>
      <c r="K68" s="35">
        <v>0</v>
      </c>
      <c r="L68" s="35">
        <f>(F68+H68)/2*'Enter Information'!C488</f>
        <v>0.35157466599348286</v>
      </c>
      <c r="M68" s="35">
        <f>(G68+I68)/2*'Enter Information'!D488</f>
        <v>0.23473681406255226</v>
      </c>
      <c r="N68" s="36">
        <f>'Enter Information'!O$606/5</f>
        <v>42.8</v>
      </c>
      <c r="O68" s="36">
        <f>'Enter Information'!P$606/5</f>
        <v>169</v>
      </c>
      <c r="P68" s="36">
        <f>'Enter Information'!Q$606/5</f>
        <v>1223.8</v>
      </c>
      <c r="Q68" s="37">
        <f t="shared" si="10"/>
        <v>0</v>
      </c>
      <c r="R68" s="287">
        <f>(H68-L68+Q68*'Enter Information'!D279)*'Enter Information'!C$786</f>
        <v>47.733488032787044</v>
      </c>
      <c r="S68" s="287">
        <f>(I68-M68+Q68*'Enter Information'!E279)*'Enter Information'!C$786</f>
        <v>52.049634787188978</v>
      </c>
      <c r="T68" s="38">
        <f t="shared" si="2"/>
        <v>99.783122819976029</v>
      </c>
      <c r="AK68" s="87">
        <v>63</v>
      </c>
      <c r="AL68" s="40">
        <f t="shared" si="4"/>
        <v>99.783122819976029</v>
      </c>
      <c r="AM68" s="86">
        <f>T68*'Enter Information'!E$746*((Y$26/AJ$25)/('1'!Z$26/'1'!AK$25))+T68*(1-'Enter Information'!E$746)</f>
        <v>100.20607943959706</v>
      </c>
      <c r="AN68" s="40">
        <f t="shared" si="5"/>
        <v>99.783122819976029</v>
      </c>
      <c r="AO68" s="86">
        <f>T68*'Enter Information'!E$746*Y$26/AJ$25+T68*(1-'Enter Information'!E$746)</f>
        <v>128.87982340480389</v>
      </c>
      <c r="AP68" s="86">
        <f>INDEX($AL$6:$AO$106,'1'!AL68,'Enter Information'!$B$86)</f>
        <v>100.20607943959706</v>
      </c>
    </row>
    <row r="69" spans="4:42" x14ac:dyDescent="0.4">
      <c r="D69" s="31">
        <v>63</v>
      </c>
      <c r="E69" s="32">
        <f>'12'!AP69</f>
        <v>103.65821456827605</v>
      </c>
      <c r="F69" s="33">
        <f>E69*'Enter Information'!D280</f>
        <v>49.825473080373342</v>
      </c>
      <c r="G69" s="33">
        <f>E69*'Enter Information'!E280</f>
        <v>53.832741487902716</v>
      </c>
      <c r="H69" s="34">
        <f t="shared" si="6"/>
        <v>48.514880741967794</v>
      </c>
      <c r="I69" s="34">
        <f t="shared" si="1"/>
        <v>52.939899606734194</v>
      </c>
      <c r="J69" s="35">
        <v>0</v>
      </c>
      <c r="K69" s="35">
        <v>0</v>
      </c>
      <c r="L69" s="35">
        <f>(F69+H69)/2*'Enter Information'!C489</f>
        <v>0.38795269582913577</v>
      </c>
      <c r="M69" s="35">
        <f>(G69+I69)/2*'Enter Information'!D489</f>
        <v>0.25732206503807492</v>
      </c>
      <c r="N69" s="36">
        <f>'Enter Information'!O$606/5</f>
        <v>42.8</v>
      </c>
      <c r="O69" s="36">
        <f>'Enter Information'!P$606/5</f>
        <v>169</v>
      </c>
      <c r="P69" s="36">
        <f>'Enter Information'!Q$606/5</f>
        <v>1223.8</v>
      </c>
      <c r="Q69" s="37">
        <f t="shared" si="10"/>
        <v>0</v>
      </c>
      <c r="R69" s="287">
        <f>(H69-L69+Q69*'Enter Information'!D280)*'Enter Information'!C$786</f>
        <v>47.873604991294549</v>
      </c>
      <c r="S69" s="287">
        <f>(I69-M69+Q69*'Enter Information'!E280)*'Enter Information'!C$786</f>
        <v>52.405275166046259</v>
      </c>
      <c r="T69" s="38">
        <f t="shared" si="2"/>
        <v>100.27888015734081</v>
      </c>
      <c r="AK69" s="87">
        <v>64</v>
      </c>
      <c r="AL69" s="40">
        <f t="shared" si="4"/>
        <v>100.27888015734081</v>
      </c>
      <c r="AM69" s="86">
        <f>T69*'Enter Information'!E$746*((Y$26/AJ$25)/('1'!Z$26/'1'!AK$25))+T69*(1-'Enter Information'!E$746)</f>
        <v>100.7039381728857</v>
      </c>
      <c r="AN69" s="40">
        <f t="shared" si="5"/>
        <v>100.27888015734081</v>
      </c>
      <c r="AO69" s="86">
        <f>T69*'Enter Information'!E$746*Y$26/AJ$25+T69*(1-'Enter Information'!E$746)</f>
        <v>129.52014329343359</v>
      </c>
      <c r="AP69" s="86">
        <f>INDEX($AL$6:$AO$106,'1'!AL69,'Enter Information'!$B$86)</f>
        <v>100.7039381728857</v>
      </c>
    </row>
    <row r="70" spans="4:42" x14ac:dyDescent="0.4">
      <c r="D70" s="31">
        <v>64</v>
      </c>
      <c r="E70" s="32">
        <f>'12'!AP70</f>
        <v>105.73840904203367</v>
      </c>
      <c r="F70" s="33">
        <f>E70*'Enter Information'!D281</f>
        <v>51.02999375002036</v>
      </c>
      <c r="G70" s="33">
        <f>E70*'Enter Information'!E281</f>
        <v>54.708415292013306</v>
      </c>
      <c r="H70" s="34">
        <f t="shared" si="6"/>
        <v>49.825473080373342</v>
      </c>
      <c r="I70" s="34">
        <f t="shared" si="1"/>
        <v>53.832741487902716</v>
      </c>
      <c r="J70" s="35">
        <v>0</v>
      </c>
      <c r="K70" s="35">
        <v>0</v>
      </c>
      <c r="L70" s="35">
        <f>(F70+H70)/2*'Enter Information'!C490</f>
        <v>0.43367850737069297</v>
      </c>
      <c r="M70" s="35">
        <f>(G70+I70)/2*'Enter Information'!D490</f>
        <v>0.28329241919558079</v>
      </c>
      <c r="N70" s="36">
        <f>'Enter Information'!O$606/5</f>
        <v>42.8</v>
      </c>
      <c r="O70" s="36">
        <f>'Enter Information'!P$606/5</f>
        <v>169</v>
      </c>
      <c r="P70" s="36">
        <f>'Enter Information'!Q$606/5</f>
        <v>1223.8</v>
      </c>
      <c r="Q70" s="37">
        <f t="shared" ref="Q70:Q101" si="11">N$3/N$5*N70+O$3/O$5*O70+P$3/P$5*P70</f>
        <v>0</v>
      </c>
      <c r="R70" s="287">
        <f>(H70-L70+Q70*'Enter Information'!D281)*'Enter Information'!C$786</f>
        <v>49.131813710033988</v>
      </c>
      <c r="S70" s="287">
        <f>(I70-M70+Q70*'Enter Information'!E281)*'Enter Information'!C$786</f>
        <v>53.267583789246558</v>
      </c>
      <c r="T70" s="38">
        <f t="shared" si="2"/>
        <v>102.39939749928055</v>
      </c>
      <c r="AK70" s="87">
        <v>65</v>
      </c>
      <c r="AL70" s="40">
        <f t="shared" si="4"/>
        <v>102.39939749928055</v>
      </c>
      <c r="AM70" s="86">
        <f>T70*'Enter Information'!E$746*((Y$26/AJ$25)/('1'!Z$26/'1'!AK$25))+T70*(1-'Enter Information'!E$746)</f>
        <v>102.83344387699981</v>
      </c>
      <c r="AN70" s="40">
        <f t="shared" si="5"/>
        <v>102.39939749928055</v>
      </c>
      <c r="AO70" s="86">
        <f>T70*'Enter Information'!E$746*Y$26/AJ$25+T70*(1-'Enter Information'!E$746)</f>
        <v>132.2590022590833</v>
      </c>
      <c r="AP70" s="86">
        <f>INDEX($AL$6:$AO$106,'1'!AL70,'Enter Information'!$B$86)</f>
        <v>102.83344387699981</v>
      </c>
    </row>
    <row r="71" spans="4:42" x14ac:dyDescent="0.4">
      <c r="D71" s="31">
        <v>65</v>
      </c>
      <c r="E71" s="32">
        <f>'12'!AP71</f>
        <v>109.72431183434902</v>
      </c>
      <c r="F71" s="33">
        <f>E71*'Enter Information'!D282</f>
        <v>52.707593537237138</v>
      </c>
      <c r="G71" s="33">
        <f>E71*'Enter Information'!E282</f>
        <v>57.016718297111879</v>
      </c>
      <c r="H71" s="34">
        <f t="shared" si="6"/>
        <v>51.02999375002036</v>
      </c>
      <c r="I71" s="34">
        <f t="shared" si="6"/>
        <v>54.708415292013306</v>
      </c>
      <c r="J71" s="35">
        <v>0</v>
      </c>
      <c r="K71" s="35">
        <v>0</v>
      </c>
      <c r="L71" s="35">
        <f>(F71+H71)/2*'Enter Information'!C491</f>
        <v>0.48601059644080136</v>
      </c>
      <c r="M71" s="35">
        <f>(G71+I71)/2*'Enter Information'!D491</f>
        <v>0.3189752563969524</v>
      </c>
      <c r="N71" s="36">
        <f>'Enter Information'!O$607/5</f>
        <v>31.4</v>
      </c>
      <c r="O71" s="36">
        <f>'Enter Information'!P$607/5</f>
        <v>136.4</v>
      </c>
      <c r="P71" s="36">
        <f>'Enter Information'!Q$607/5</f>
        <v>1086.5999999999999</v>
      </c>
      <c r="Q71" s="37">
        <f t="shared" si="11"/>
        <v>0</v>
      </c>
      <c r="R71" s="287">
        <f>(H71-L71+Q71*'Enter Information'!D282)*'Enter Information'!C$787</f>
        <v>50.2800243008463</v>
      </c>
      <c r="S71" s="287">
        <f>(I71-M71+Q71*'Enter Information'!E282)*'Enter Information'!C$787</f>
        <v>54.105398824440279</v>
      </c>
      <c r="T71" s="38">
        <f t="shared" ref="T71:T101" si="12">SUM(R71:S71)</f>
        <v>104.38542312528658</v>
      </c>
      <c r="AK71" s="87">
        <v>66</v>
      </c>
      <c r="AL71" s="40">
        <f t="shared" ref="AL71:AL106" si="13">T71</f>
        <v>104.38542312528658</v>
      </c>
      <c r="AM71" s="86">
        <f>T71*'Enter Information'!E$747*((Y$26/AJ$25)/('1'!Z$26/'1'!AK$25))+T71*(1-'Enter Information'!E$747)</f>
        <v>104.82637721330138</v>
      </c>
      <c r="AN71" s="40">
        <f t="shared" ref="AN71:AN106" si="14">T71</f>
        <v>104.38542312528658</v>
      </c>
      <c r="AO71" s="86">
        <f>T71*'Enter Information'!E$747*Y$26/AJ$25+T71*(1-'Enter Information'!E$747)</f>
        <v>134.7202340146836</v>
      </c>
      <c r="AP71" s="86">
        <f>INDEX($AL$6:$AO$106,'1'!AL71,'Enter Information'!$B$86)</f>
        <v>104.82637721330138</v>
      </c>
    </row>
    <row r="72" spans="4:42" x14ac:dyDescent="0.4">
      <c r="D72" s="31">
        <v>66</v>
      </c>
      <c r="E72" s="32">
        <f>'12'!AP72</f>
        <v>113.4151472397574</v>
      </c>
      <c r="F72" s="33">
        <f>E72*'Enter Information'!D283</f>
        <v>54.319564440464077</v>
      </c>
      <c r="G72" s="33">
        <f>E72*'Enter Information'!E283</f>
        <v>59.095582799293332</v>
      </c>
      <c r="H72" s="34">
        <f t="shared" ref="H72:I106" si="15">F71</f>
        <v>52.707593537237138</v>
      </c>
      <c r="I72" s="34">
        <f t="shared" si="15"/>
        <v>57.016718297111879</v>
      </c>
      <c r="J72" s="35">
        <v>0</v>
      </c>
      <c r="K72" s="35">
        <v>0</v>
      </c>
      <c r="L72" s="35">
        <f>(F72+H72)/2*'Enter Information'!C492</f>
        <v>0.54744391305594176</v>
      </c>
      <c r="M72" s="35">
        <f>(G72+I72)/2*'Enter Information'!D492</f>
        <v>0.36517318694819439</v>
      </c>
      <c r="N72" s="36">
        <f>'Enter Information'!O$607/5</f>
        <v>31.4</v>
      </c>
      <c r="O72" s="36">
        <f>'Enter Information'!P$607/5</f>
        <v>136.4</v>
      </c>
      <c r="P72" s="36">
        <f>'Enter Information'!Q$607/5</f>
        <v>1086.5999999999999</v>
      </c>
      <c r="Q72" s="37">
        <f t="shared" si="11"/>
        <v>0</v>
      </c>
      <c r="R72" s="287">
        <f>(H72-L72+Q72*'Enter Information'!D283)*'Enter Information'!C$787</f>
        <v>51.88775056905807</v>
      </c>
      <c r="S72" s="287">
        <f>(I72-M72+Q72*'Enter Information'!E283)*'Enter Information'!C$787</f>
        <v>56.355690372965626</v>
      </c>
      <c r="T72" s="38">
        <f t="shared" si="12"/>
        <v>108.2434409420237</v>
      </c>
      <c r="AK72" s="87">
        <v>67</v>
      </c>
      <c r="AL72" s="40">
        <f t="shared" si="13"/>
        <v>108.2434409420237</v>
      </c>
      <c r="AM72" s="86">
        <f>T72*'Enter Information'!E$747*((Y$26/AJ$25)/('1'!Z$26/'1'!AK$25))+T72*(1-'Enter Information'!E$747)</f>
        <v>108.7006924083217</v>
      </c>
      <c r="AN72" s="40">
        <f t="shared" si="14"/>
        <v>108.2434409420237</v>
      </c>
      <c r="AO72" s="86">
        <f>T72*'Enter Information'!E$747*Y$26/AJ$25+T72*(1-'Enter Information'!E$747)</f>
        <v>139.6994068488045</v>
      </c>
      <c r="AP72" s="86">
        <f>INDEX($AL$6:$AO$106,'1'!AL72,'Enter Information'!$B$86)</f>
        <v>108.7006924083217</v>
      </c>
    </row>
    <row r="73" spans="4:42" x14ac:dyDescent="0.4">
      <c r="D73" s="31">
        <v>67</v>
      </c>
      <c r="E73" s="32">
        <f>'12'!AP73</f>
        <v>122.67894650250717</v>
      </c>
      <c r="F73" s="33">
        <f>E73*'Enter Information'!D284</f>
        <v>59.103155630140918</v>
      </c>
      <c r="G73" s="33">
        <f>E73*'Enter Information'!E284</f>
        <v>63.575790872366255</v>
      </c>
      <c r="H73" s="34">
        <f t="shared" si="15"/>
        <v>54.319564440464077</v>
      </c>
      <c r="I73" s="34">
        <f t="shared" si="15"/>
        <v>59.095582799293332</v>
      </c>
      <c r="J73" s="35">
        <v>0</v>
      </c>
      <c r="K73" s="35">
        <v>0</v>
      </c>
      <c r="L73" s="35">
        <f>(F73+H73)/2*'Enter Information'!C493</f>
        <v>0.63743568679680007</v>
      </c>
      <c r="M73" s="35">
        <f>(G73+I73)/2*'Enter Information'!D493</f>
        <v>0.4275097372457336</v>
      </c>
      <c r="N73" s="36">
        <f>'Enter Information'!O$607/5</f>
        <v>31.4</v>
      </c>
      <c r="O73" s="36">
        <f>'Enter Information'!P$607/5</f>
        <v>136.4</v>
      </c>
      <c r="P73" s="36">
        <f>'Enter Information'!Q$607/5</f>
        <v>1086.5999999999999</v>
      </c>
      <c r="Q73" s="37">
        <f t="shared" si="11"/>
        <v>0</v>
      </c>
      <c r="R73" s="287">
        <f>(H73-L73+Q73*'Enter Information'!D284)*'Enter Information'!C$787</f>
        <v>53.401781376313942</v>
      </c>
      <c r="S73" s="287">
        <f>(I73-M73+Q73*'Enter Information'!E284)*'Enter Information'!C$787</f>
        <v>58.361687290857489</v>
      </c>
      <c r="T73" s="38">
        <f t="shared" si="12"/>
        <v>111.76346866717142</v>
      </c>
      <c r="AK73" s="87">
        <v>68</v>
      </c>
      <c r="AL73" s="40">
        <f t="shared" si="13"/>
        <v>111.76346866717142</v>
      </c>
      <c r="AM73" s="86">
        <f>T73*'Enter Information'!E$747*((Y$26/AJ$25)/('1'!Z$26/'1'!AK$25))+T73*(1-'Enter Information'!E$747)</f>
        <v>112.23558974427195</v>
      </c>
      <c r="AN73" s="40">
        <f t="shared" si="14"/>
        <v>111.76346866717142</v>
      </c>
      <c r="AO73" s="86">
        <f>T73*'Enter Information'!E$747*Y$26/AJ$25+T73*(1-'Enter Information'!E$747)</f>
        <v>144.24236835312206</v>
      </c>
      <c r="AP73" s="86">
        <f>INDEX($AL$6:$AO$106,'1'!AL73,'Enter Information'!$B$86)</f>
        <v>112.23558974427195</v>
      </c>
    </row>
    <row r="74" spans="4:42" x14ac:dyDescent="0.4">
      <c r="D74" s="31">
        <v>68</v>
      </c>
      <c r="E74" s="32">
        <f>'12'!AP74</f>
        <v>126.5675301739997</v>
      </c>
      <c r="F74" s="33">
        <f>E74*'Enter Information'!D285</f>
        <v>60.445464321367773</v>
      </c>
      <c r="G74" s="33">
        <f>E74*'Enter Information'!E285</f>
        <v>66.12206585263192</v>
      </c>
      <c r="H74" s="34">
        <f t="shared" si="15"/>
        <v>59.103155630140918</v>
      </c>
      <c r="I74" s="34">
        <f t="shared" si="15"/>
        <v>63.575790872366255</v>
      </c>
      <c r="J74" s="35">
        <v>0</v>
      </c>
      <c r="K74" s="35">
        <v>0</v>
      </c>
      <c r="L74" s="35">
        <f>(F74+H74)/2*'Enter Information'!C494</f>
        <v>0.74060370059959635</v>
      </c>
      <c r="M74" s="35">
        <f>(G74+I74)/2*'Enter Information'!D494</f>
        <v>0.50063372695849306</v>
      </c>
      <c r="N74" s="36">
        <f>'Enter Information'!O$607/5</f>
        <v>31.4</v>
      </c>
      <c r="O74" s="36">
        <f>'Enter Information'!P$607/5</f>
        <v>136.4</v>
      </c>
      <c r="P74" s="36">
        <f>'Enter Information'!Q$607/5</f>
        <v>1086.5999999999999</v>
      </c>
      <c r="Q74" s="37">
        <f t="shared" si="11"/>
        <v>0</v>
      </c>
      <c r="R74" s="287">
        <f>(H74-L74+Q74*'Enter Information'!D285)*'Enter Information'!C$787</f>
        <v>58.057761699552962</v>
      </c>
      <c r="S74" s="287">
        <f>(I74-M74+Q74*'Enter Information'!E285)*'Enter Information'!C$787</f>
        <v>62.745755996600742</v>
      </c>
      <c r="T74" s="38">
        <f t="shared" si="12"/>
        <v>120.8035176961537</v>
      </c>
      <c r="AK74" s="87">
        <v>69</v>
      </c>
      <c r="AL74" s="40">
        <f t="shared" si="13"/>
        <v>120.8035176961537</v>
      </c>
      <c r="AM74" s="86">
        <f>T74*'Enter Information'!E$747*((Y$26/AJ$25)/('1'!Z$26/'1'!AK$25))+T74*(1-'Enter Information'!E$747)</f>
        <v>121.31382654369033</v>
      </c>
      <c r="AN74" s="40">
        <f t="shared" si="14"/>
        <v>120.8035176961537</v>
      </c>
      <c r="AO74" s="86">
        <f>T74*'Enter Information'!E$747*Y$26/AJ$25+T74*(1-'Enter Information'!E$747)</f>
        <v>155.90949087105227</v>
      </c>
      <c r="AP74" s="86">
        <f>INDEX($AL$6:$AO$106,'1'!AL74,'Enter Information'!$B$86)</f>
        <v>121.31382654369033</v>
      </c>
    </row>
    <row r="75" spans="4:42" x14ac:dyDescent="0.4">
      <c r="D75" s="31">
        <v>69</v>
      </c>
      <c r="E75" s="32">
        <f>'12'!AP75</f>
        <v>130.58988447887771</v>
      </c>
      <c r="F75" s="33">
        <f>E75*'Enter Information'!D286</f>
        <v>63.163365054762949</v>
      </c>
      <c r="G75" s="33">
        <f>E75*'Enter Information'!E286</f>
        <v>67.426519424114744</v>
      </c>
      <c r="H75" s="34">
        <f t="shared" si="15"/>
        <v>60.445464321367773</v>
      </c>
      <c r="I75" s="34">
        <f t="shared" si="15"/>
        <v>66.12206585263192</v>
      </c>
      <c r="J75" s="35">
        <v>0</v>
      </c>
      <c r="K75" s="35">
        <v>0</v>
      </c>
      <c r="L75" s="35">
        <f>(F75+H75)/2*'Enter Information'!C495</f>
        <v>0.84610243707961486</v>
      </c>
      <c r="M75" s="35">
        <f>(G75+I75)/2*'Enter Information'!D495</f>
        <v>0.57292343083724329</v>
      </c>
      <c r="N75" s="36">
        <f>'Enter Information'!O$607/5</f>
        <v>31.4</v>
      </c>
      <c r="O75" s="36">
        <f>'Enter Information'!P$607/5</f>
        <v>136.4</v>
      </c>
      <c r="P75" s="36">
        <f>'Enter Information'!Q$607/5</f>
        <v>1086.5999999999999</v>
      </c>
      <c r="Q75" s="37">
        <f t="shared" si="11"/>
        <v>0</v>
      </c>
      <c r="R75" s="287">
        <f>(H75-L75+Q75*'Enter Information'!D286)*'Enter Information'!C$787</f>
        <v>59.288112588030486</v>
      </c>
      <c r="S75" s="287">
        <f>(I75-M75+Q75*'Enter Information'!E286)*'Enter Information'!C$787</f>
        <v>65.206821232371738</v>
      </c>
      <c r="T75" s="38">
        <f t="shared" si="12"/>
        <v>124.49493382040222</v>
      </c>
      <c r="AK75" s="87">
        <v>70</v>
      </c>
      <c r="AL75" s="40">
        <f t="shared" si="13"/>
        <v>124.49493382040222</v>
      </c>
      <c r="AM75" s="86">
        <f>T75*'Enter Information'!E$747*((Y$26/AJ$25)/('1'!Z$26/'1'!AK$25))+T75*(1-'Enter Information'!E$747)</f>
        <v>125.02083627269531</v>
      </c>
      <c r="AN75" s="40">
        <f t="shared" si="14"/>
        <v>124.49493382040222</v>
      </c>
      <c r="AO75" s="86">
        <f>T75*'Enter Information'!E$747*Y$26/AJ$25+T75*(1-'Enter Information'!E$747)</f>
        <v>160.67364691137846</v>
      </c>
      <c r="AP75" s="86">
        <f>INDEX($AL$6:$AO$106,'1'!AL75,'Enter Information'!$B$86)</f>
        <v>125.02083627269531</v>
      </c>
    </row>
    <row r="76" spans="4:42" x14ac:dyDescent="0.4">
      <c r="D76" s="31">
        <v>70</v>
      </c>
      <c r="E76" s="32">
        <f>'12'!AP76</f>
        <v>127.74370688635082</v>
      </c>
      <c r="F76" s="33">
        <f>E76*'Enter Information'!D287</f>
        <v>62.161512033378614</v>
      </c>
      <c r="G76" s="33">
        <f>E76*'Enter Information'!E287</f>
        <v>65.582194852972208</v>
      </c>
      <c r="H76" s="34">
        <f t="shared" si="15"/>
        <v>63.163365054762949</v>
      </c>
      <c r="I76" s="34">
        <f t="shared" si="15"/>
        <v>67.426519424114744</v>
      </c>
      <c r="J76" s="35">
        <v>0</v>
      </c>
      <c r="K76" s="35">
        <v>0</v>
      </c>
      <c r="L76" s="35">
        <f>(F76+H76)/2*'Enter Information'!C496</f>
        <v>0.9487093195572317</v>
      </c>
      <c r="M76" s="35">
        <f>(G76+I76)/2*'Enter Information'!D496</f>
        <v>0.63445156710170469</v>
      </c>
      <c r="N76" s="36">
        <f>'Enter Information'!O$608/5</f>
        <v>24.8</v>
      </c>
      <c r="O76" s="36">
        <f>'Enter Information'!P$608/5</f>
        <v>102.8</v>
      </c>
      <c r="P76" s="36">
        <f>'Enter Information'!Q$608/5</f>
        <v>818.6</v>
      </c>
      <c r="Q76" s="37">
        <f t="shared" si="11"/>
        <v>0</v>
      </c>
      <c r="R76" s="287">
        <f>(H76-L76+Q76*'Enter Information'!D287)*'Enter Information'!C$788</f>
        <v>62.139897747221042</v>
      </c>
      <c r="S76" s="287">
        <f>(I76-M76+Q76*'Enter Information'!E287)*'Enter Information'!C$788</f>
        <v>66.711809587521387</v>
      </c>
      <c r="T76" s="38">
        <f t="shared" si="12"/>
        <v>128.85170733474243</v>
      </c>
      <c r="AK76" s="87">
        <v>71</v>
      </c>
      <c r="AL76" s="40">
        <f t="shared" si="13"/>
        <v>128.85170733474243</v>
      </c>
      <c r="AM76" s="86">
        <f>T76*'Enter Information'!E$748*((Y$26/AJ$25)/('1'!Z$26/'1'!AK$25))+T76*(1-'Enter Information'!E$748)</f>
        <v>129.38795768770842</v>
      </c>
      <c r="AN76" s="40">
        <f t="shared" si="14"/>
        <v>128.85170733474243</v>
      </c>
      <c r="AO76" s="86">
        <f>T76*'Enter Information'!E$748*Y$26/AJ$25+T76*(1-'Enter Information'!E$748)</f>
        <v>165.74228957161583</v>
      </c>
      <c r="AP76" s="86">
        <f>INDEX($AL$6:$AO$106,'1'!AL76,'Enter Information'!$B$86)</f>
        <v>129.38795768770842</v>
      </c>
    </row>
    <row r="77" spans="4:42" x14ac:dyDescent="0.4">
      <c r="D77" s="31">
        <v>71</v>
      </c>
      <c r="E77" s="32">
        <f>'12'!AP77</f>
        <v>125.0892932201058</v>
      </c>
      <c r="F77" s="33">
        <f>E77*'Enter Information'!D288</f>
        <v>59.929055616392496</v>
      </c>
      <c r="G77" s="33">
        <f>E77*'Enter Information'!E288</f>
        <v>65.160237603713313</v>
      </c>
      <c r="H77" s="34">
        <f t="shared" si="15"/>
        <v>62.161512033378614</v>
      </c>
      <c r="I77" s="34">
        <f t="shared" si="15"/>
        <v>65.582194852972208</v>
      </c>
      <c r="J77" s="35">
        <v>0</v>
      </c>
      <c r="K77" s="35">
        <v>0</v>
      </c>
      <c r="L77" s="35">
        <f>(F77+H77)/2*'Enter Information'!C497</f>
        <v>1.0249503154198285</v>
      </c>
      <c r="M77" s="35">
        <f>(G77+I77)/2*'Enter Information'!D497</f>
        <v>0.69620345283185037</v>
      </c>
      <c r="N77" s="36">
        <f>'Enter Information'!O$608/5</f>
        <v>24.8</v>
      </c>
      <c r="O77" s="36">
        <f>'Enter Information'!P$608/5</f>
        <v>102.8</v>
      </c>
      <c r="P77" s="36">
        <f>'Enter Information'!Q$608/5</f>
        <v>818.6</v>
      </c>
      <c r="Q77" s="37">
        <f t="shared" si="11"/>
        <v>0</v>
      </c>
      <c r="R77" s="287">
        <f>(H77-L77+Q77*'Enter Information'!D288)*'Enter Information'!C$788</f>
        <v>61.063099182607182</v>
      </c>
      <c r="S77" s="287">
        <f>(I77-M77+Q77*'Enter Information'!E288)*'Enter Information'!C$788</f>
        <v>64.808023498395301</v>
      </c>
      <c r="T77" s="38">
        <f t="shared" si="12"/>
        <v>125.87112268100248</v>
      </c>
      <c r="AK77" s="87">
        <v>72</v>
      </c>
      <c r="AL77" s="40">
        <f t="shared" si="13"/>
        <v>125.87112268100248</v>
      </c>
      <c r="AM77" s="86">
        <f>T77*'Enter Information'!E$748*((Y$26/AJ$25)/('1'!Z$26/'1'!AK$25))+T77*(1-'Enter Information'!E$748)</f>
        <v>126.39496854507442</v>
      </c>
      <c r="AN77" s="40">
        <f t="shared" si="14"/>
        <v>125.87112268100248</v>
      </c>
      <c r="AO77" s="86">
        <f>T77*'Enter Information'!E$748*Y$26/AJ$25+T77*(1-'Enter Information'!E$748)</f>
        <v>161.90835570305251</v>
      </c>
      <c r="AP77" s="86">
        <f>INDEX($AL$6:$AO$106,'1'!AL77,'Enter Information'!$B$86)</f>
        <v>126.39496854507442</v>
      </c>
    </row>
    <row r="78" spans="4:42" x14ac:dyDescent="0.4">
      <c r="D78" s="31">
        <v>72</v>
      </c>
      <c r="E78" s="32">
        <f>'12'!AP78</f>
        <v>116.42524907854339</v>
      </c>
      <c r="F78" s="33">
        <f>E78*'Enter Information'!D289</f>
        <v>55.324550005809201</v>
      </c>
      <c r="G78" s="33">
        <f>E78*'Enter Information'!E289</f>
        <v>61.100699072734187</v>
      </c>
      <c r="H78" s="34">
        <f t="shared" si="15"/>
        <v>59.929055616392496</v>
      </c>
      <c r="I78" s="34">
        <f t="shared" si="15"/>
        <v>65.160237603713313</v>
      </c>
      <c r="J78" s="35">
        <v>0</v>
      </c>
      <c r="K78" s="35">
        <v>0</v>
      </c>
      <c r="L78" s="35">
        <f>(F78+H78)/2*'Enter Information'!C498</f>
        <v>1.0747398724270307</v>
      </c>
      <c r="M78" s="35">
        <f>(G78+I78)/2*'Enter Information'!D498</f>
        <v>0.75188387790824485</v>
      </c>
      <c r="N78" s="36">
        <f>'Enter Information'!O$608/5</f>
        <v>24.8</v>
      </c>
      <c r="O78" s="36">
        <f>'Enter Information'!P$608/5</f>
        <v>102.8</v>
      </c>
      <c r="P78" s="36">
        <f>'Enter Information'!Q$608/5</f>
        <v>818.6</v>
      </c>
      <c r="Q78" s="37">
        <f t="shared" si="11"/>
        <v>0</v>
      </c>
      <c r="R78" s="287">
        <f>(H78-L78+Q78*'Enter Information'!D289)*'Enter Information'!C$788</f>
        <v>58.783595586837862</v>
      </c>
      <c r="S78" s="287">
        <f>(I78-M78+Q78*'Enter Information'!E289)*'Enter Information'!C$788</f>
        <v>64.33095976007391</v>
      </c>
      <c r="T78" s="38">
        <f t="shared" si="12"/>
        <v>123.11455534691177</v>
      </c>
      <c r="AK78" s="87">
        <v>73</v>
      </c>
      <c r="AL78" s="40">
        <f t="shared" si="13"/>
        <v>123.11455534691177</v>
      </c>
      <c r="AM78" s="86">
        <f>T78*'Enter Information'!E$748*((Y$26/AJ$25)/('1'!Z$26/'1'!AK$25))+T78*(1-'Enter Information'!E$748)</f>
        <v>123.62692902922953</v>
      </c>
      <c r="AN78" s="40">
        <f t="shared" si="14"/>
        <v>123.11455534691177</v>
      </c>
      <c r="AO78" s="86">
        <f>T78*'Enter Information'!E$748*Y$26/AJ$25+T78*(1-'Enter Information'!E$748)</f>
        <v>158.36257590113183</v>
      </c>
      <c r="AP78" s="86">
        <f>INDEX($AL$6:$AO$106,'1'!AL78,'Enter Information'!$B$86)</f>
        <v>123.62692902922953</v>
      </c>
    </row>
    <row r="79" spans="4:42" x14ac:dyDescent="0.4">
      <c r="D79" s="31">
        <v>73</v>
      </c>
      <c r="E79" s="32">
        <f>'12'!AP79</f>
        <v>113.53406562115272</v>
      </c>
      <c r="F79" s="33">
        <f>E79*'Enter Information'!D290</f>
        <v>53.927259037688955</v>
      </c>
      <c r="G79" s="33">
        <f>E79*'Enter Information'!E290</f>
        <v>59.606806583463765</v>
      </c>
      <c r="H79" s="34">
        <f t="shared" si="15"/>
        <v>55.324550005809201</v>
      </c>
      <c r="I79" s="34">
        <f t="shared" si="15"/>
        <v>61.100699072734187</v>
      </c>
      <c r="J79" s="35">
        <v>0</v>
      </c>
      <c r="K79" s="35">
        <v>0</v>
      </c>
      <c r="L79" s="35">
        <f>(F79+H79)/2*'Enter Information'!C499</f>
        <v>1.1356725550071634</v>
      </c>
      <c r="M79" s="35">
        <f>(G79+I79)/2*'Enter Information'!D499</f>
        <v>0.8087402878965263</v>
      </c>
      <c r="N79" s="36">
        <f>'Enter Information'!O$608/5</f>
        <v>24.8</v>
      </c>
      <c r="O79" s="36">
        <f>'Enter Information'!P$608/5</f>
        <v>102.8</v>
      </c>
      <c r="P79" s="36">
        <f>'Enter Information'!Q$608/5</f>
        <v>818.6</v>
      </c>
      <c r="Q79" s="37">
        <f t="shared" si="11"/>
        <v>0</v>
      </c>
      <c r="R79" s="287">
        <f>(H79-L79+Q79*'Enter Information'!D290)*'Enter Information'!C$788</f>
        <v>54.123763348642385</v>
      </c>
      <c r="S79" s="287">
        <f>(I79-M79+Q79*'Enter Information'!E290)*'Enter Information'!C$788</f>
        <v>60.219511136013679</v>
      </c>
      <c r="T79" s="38">
        <f t="shared" si="12"/>
        <v>114.34327448465606</v>
      </c>
      <c r="AK79" s="87">
        <v>74</v>
      </c>
      <c r="AL79" s="40">
        <f t="shared" si="13"/>
        <v>114.34327448465606</v>
      </c>
      <c r="AM79" s="86">
        <f>T79*'Enter Information'!E$748*((Y$26/AJ$25)/('1'!Z$26/'1'!AK$25))+T79*(1-'Enter Information'!E$748)</f>
        <v>114.81914416903976</v>
      </c>
      <c r="AN79" s="40">
        <f t="shared" si="14"/>
        <v>114.34327448465606</v>
      </c>
      <c r="AO79" s="86">
        <f>T79*'Enter Information'!E$748*Y$26/AJ$25+T79*(1-'Enter Information'!E$748)</f>
        <v>147.08005429038428</v>
      </c>
      <c r="AP79" s="86">
        <f>INDEX($AL$6:$AO$106,'1'!AL79,'Enter Information'!$B$86)</f>
        <v>114.81914416903976</v>
      </c>
    </row>
    <row r="80" spans="4:42" x14ac:dyDescent="0.4">
      <c r="D80" s="31">
        <v>74</v>
      </c>
      <c r="E80" s="32">
        <f>'12'!AP80</f>
        <v>110.32144431637492</v>
      </c>
      <c r="F80" s="33">
        <f>E80*'Enter Information'!D291</f>
        <v>52.226286974221743</v>
      </c>
      <c r="G80" s="33">
        <f>E80*'Enter Information'!E291</f>
        <v>58.095157342153179</v>
      </c>
      <c r="H80" s="34">
        <f t="shared" si="15"/>
        <v>53.927259037688955</v>
      </c>
      <c r="I80" s="34">
        <f t="shared" si="15"/>
        <v>59.606806583463765</v>
      </c>
      <c r="J80" s="35">
        <v>0</v>
      </c>
      <c r="K80" s="35">
        <v>0</v>
      </c>
      <c r="L80" s="35">
        <f>(F80+H80)/2*'Enter Information'!C500</f>
        <v>1.2313811337381639</v>
      </c>
      <c r="M80" s="35">
        <f>(G80+I80)/2*'Enter Information'!D500</f>
        <v>0.89218088655617644</v>
      </c>
      <c r="N80" s="36">
        <f>'Enter Information'!O$608/5</f>
        <v>24.8</v>
      </c>
      <c r="O80" s="36">
        <f>'Enter Information'!P$608/5</f>
        <v>102.8</v>
      </c>
      <c r="P80" s="36">
        <f>'Enter Information'!Q$608/5</f>
        <v>818.6</v>
      </c>
      <c r="Q80" s="37">
        <f t="shared" si="11"/>
        <v>0</v>
      </c>
      <c r="R80" s="287">
        <f>(H80-L80+Q80*'Enter Information'!D291)*'Enter Information'!C$788</f>
        <v>52.632557810628214</v>
      </c>
      <c r="S80" s="287">
        <f>(I80-M80+Q80*'Enter Information'!E291)*'Enter Information'!C$788</f>
        <v>58.644073393266211</v>
      </c>
      <c r="T80" s="38">
        <f t="shared" si="12"/>
        <v>111.27663120389442</v>
      </c>
      <c r="AK80" s="87">
        <v>75</v>
      </c>
      <c r="AL80" s="40">
        <f t="shared" si="13"/>
        <v>111.27663120389442</v>
      </c>
      <c r="AM80" s="86">
        <f>T80*'Enter Information'!E$748*((Y$26/AJ$25)/('1'!Z$26/'1'!AK$25))+T80*(1-'Enter Information'!E$748)</f>
        <v>111.7397382437176</v>
      </c>
      <c r="AN80" s="40">
        <f t="shared" si="14"/>
        <v>111.27663120389442</v>
      </c>
      <c r="AO80" s="86">
        <f>T80*'Enter Information'!E$748*Y$26/AJ$25+T80*(1-'Enter Information'!E$748)</f>
        <v>143.1354229838513</v>
      </c>
      <c r="AP80" s="86">
        <f>INDEX($AL$6:$AO$106,'1'!AL80,'Enter Information'!$B$86)</f>
        <v>111.7397382437176</v>
      </c>
    </row>
    <row r="81" spans="1:42" x14ac:dyDescent="0.4">
      <c r="D81" s="31">
        <v>75</v>
      </c>
      <c r="E81" s="32">
        <f>'12'!AP81</f>
        <v>110.09473879005708</v>
      </c>
      <c r="F81" s="33">
        <f>E81*'Enter Information'!D292</f>
        <v>52.056327339395011</v>
      </c>
      <c r="G81" s="33">
        <f>E81*'Enter Information'!E292</f>
        <v>58.038411450662075</v>
      </c>
      <c r="H81" s="34">
        <f t="shared" si="15"/>
        <v>52.226286974221743</v>
      </c>
      <c r="I81" s="34">
        <f t="shared" si="15"/>
        <v>58.095157342153179</v>
      </c>
      <c r="J81" s="35">
        <v>0</v>
      </c>
      <c r="K81" s="35">
        <v>0</v>
      </c>
      <c r="L81" s="35">
        <f>(F81+H81)/2*'Enter Information'!C501</f>
        <v>1.3515026815044731</v>
      </c>
      <c r="M81" s="35">
        <f>(G81+I81)/2*'Enter Information'!D501</f>
        <v>0.99758735593028303</v>
      </c>
      <c r="N81" s="36">
        <f>'Enter Information'!O$609/5</f>
        <v>19.8</v>
      </c>
      <c r="O81" s="36">
        <f>'Enter Information'!P$609/5</f>
        <v>86.6</v>
      </c>
      <c r="P81" s="36">
        <f>'Enter Information'!Q$609/5</f>
        <v>588.20000000000005</v>
      </c>
      <c r="Q81" s="37">
        <f t="shared" si="11"/>
        <v>0</v>
      </c>
      <c r="R81" s="287">
        <f>(H81-L81+Q81*'Enter Information'!D292)*'Enter Information'!C$789</f>
        <v>51.056127666194811</v>
      </c>
      <c r="S81" s="287">
        <f>(I81-M81+Q81*'Enter Information'!E292)*'Enter Information'!C$789</f>
        <v>57.301094504363284</v>
      </c>
      <c r="T81" s="38">
        <f t="shared" si="12"/>
        <v>108.35722217055809</v>
      </c>
      <c r="AK81" s="87">
        <v>76</v>
      </c>
      <c r="AL81" s="40">
        <f t="shared" si="13"/>
        <v>108.35722217055809</v>
      </c>
      <c r="AM81" s="86">
        <f>T81*'Enter Information'!E$749*((Y$26/AJ$25)/('1'!Z$26/'1'!AK$25))+T81*(1-'Enter Information'!E$749)</f>
        <v>108.79737544503806</v>
      </c>
      <c r="AN81" s="40">
        <f t="shared" si="14"/>
        <v>108.35722217055809</v>
      </c>
      <c r="AO81" s="86">
        <f>T81*'Enter Information'!E$749*Y$26/AJ$25+T81*(1-'Enter Information'!E$749)</f>
        <v>138.63694222896527</v>
      </c>
      <c r="AP81" s="86">
        <f>INDEX($AL$6:$AO$106,'1'!AL81,'Enter Information'!$B$86)</f>
        <v>108.79737544503806</v>
      </c>
    </row>
    <row r="82" spans="1:42" x14ac:dyDescent="0.4">
      <c r="D82" s="31">
        <v>76</v>
      </c>
      <c r="E82" s="32">
        <f>'12'!AP82</f>
        <v>109.08744115698698</v>
      </c>
      <c r="F82" s="33">
        <f>E82*'Enter Information'!D293</f>
        <v>50.881010670992005</v>
      </c>
      <c r="G82" s="33">
        <f>E82*'Enter Information'!E293</f>
        <v>58.206430485994986</v>
      </c>
      <c r="H82" s="34">
        <f t="shared" si="15"/>
        <v>52.056327339395011</v>
      </c>
      <c r="I82" s="34">
        <f t="shared" si="15"/>
        <v>58.038411450662075</v>
      </c>
      <c r="J82" s="35">
        <v>0</v>
      </c>
      <c r="K82" s="35">
        <v>0</v>
      </c>
      <c r="L82" s="35">
        <f>(F82+H82)/2*'Enter Information'!C502</f>
        <v>1.4925914011506116</v>
      </c>
      <c r="M82" s="35">
        <f>(G82+I82)/2*'Enter Information'!D502</f>
        <v>1.1310623120436731</v>
      </c>
      <c r="N82" s="36">
        <f>'Enter Information'!O$609/5</f>
        <v>19.8</v>
      </c>
      <c r="O82" s="36">
        <f>'Enter Information'!P$609/5</f>
        <v>86.6</v>
      </c>
      <c r="P82" s="36">
        <f>'Enter Information'!Q$609/5</f>
        <v>588.20000000000005</v>
      </c>
      <c r="Q82" s="37">
        <f t="shared" si="11"/>
        <v>0</v>
      </c>
      <c r="R82" s="287">
        <f>(H82-L82+Q82*'Enter Information'!D293)*'Enter Information'!C$789</f>
        <v>50.743970578609868</v>
      </c>
      <c r="S82" s="287">
        <f>(I82-M82+Q82*'Enter Information'!E293)*'Enter Information'!C$789</f>
        <v>57.110195613781514</v>
      </c>
      <c r="T82" s="38">
        <f t="shared" si="12"/>
        <v>107.85416619239138</v>
      </c>
      <c r="AK82" s="87">
        <v>77</v>
      </c>
      <c r="AL82" s="40">
        <f t="shared" si="13"/>
        <v>107.85416619239138</v>
      </c>
      <c r="AM82" s="86">
        <f>T82*'Enter Information'!E$749*((Y$26/AJ$25)/('1'!Z$26/'1'!AK$25))+T82*(1-'Enter Information'!E$749)</f>
        <v>108.29227602452757</v>
      </c>
      <c r="AN82" s="40">
        <f t="shared" si="14"/>
        <v>107.85416619239138</v>
      </c>
      <c r="AO82" s="86">
        <f>T82*'Enter Information'!E$749*Y$26/AJ$25+T82*(1-'Enter Information'!E$749)</f>
        <v>137.99331053385538</v>
      </c>
      <c r="AP82" s="86">
        <f>INDEX($AL$6:$AO$106,'1'!AL82,'Enter Information'!$B$86)</f>
        <v>108.29227602452757</v>
      </c>
    </row>
    <row r="83" spans="1:42" x14ac:dyDescent="0.4">
      <c r="D83" s="31">
        <v>77</v>
      </c>
      <c r="E83" s="32">
        <f>'12'!AP83</f>
        <v>114.62965896030883</v>
      </c>
      <c r="F83" s="33">
        <f>E83*'Enter Information'!D294</f>
        <v>53.039049539284491</v>
      </c>
      <c r="G83" s="33">
        <f>E83*'Enter Information'!E294</f>
        <v>61.590609421024347</v>
      </c>
      <c r="H83" s="34">
        <f t="shared" si="15"/>
        <v>50.881010670992005</v>
      </c>
      <c r="I83" s="34">
        <f t="shared" si="15"/>
        <v>58.206430485994986</v>
      </c>
      <c r="J83" s="35">
        <v>0</v>
      </c>
      <c r="K83" s="35">
        <v>0</v>
      </c>
      <c r="L83" s="35">
        <f>(F83+H83)/2*'Enter Information'!C503</f>
        <v>1.6871421775138387</v>
      </c>
      <c r="M83" s="35">
        <f>(G83+I83)/2*'Enter Information'!D503</f>
        <v>1.3207623649748881</v>
      </c>
      <c r="N83" s="36">
        <f>'Enter Information'!O$609/5</f>
        <v>19.8</v>
      </c>
      <c r="O83" s="36">
        <f>'Enter Information'!P$609/5</f>
        <v>86.6</v>
      </c>
      <c r="P83" s="36">
        <f>'Enter Information'!Q$609/5</f>
        <v>588.20000000000005</v>
      </c>
      <c r="Q83" s="37">
        <f t="shared" si="11"/>
        <v>0</v>
      </c>
      <c r="R83" s="287">
        <f>(H83-L83+Q83*'Enter Information'!D294)*'Enter Information'!C$789</f>
        <v>49.369220235820485</v>
      </c>
      <c r="S83" s="287">
        <f>(I83-M83+Q83*'Enter Information'!E294)*'Enter Information'!C$789</f>
        <v>57.088437314108674</v>
      </c>
      <c r="T83" s="38">
        <f t="shared" si="12"/>
        <v>106.45765754992917</v>
      </c>
      <c r="AK83" s="87">
        <v>78</v>
      </c>
      <c r="AL83" s="40">
        <f t="shared" si="13"/>
        <v>106.45765754992917</v>
      </c>
      <c r="AM83" s="86">
        <f>T83*'Enter Information'!E$749*((Y$26/AJ$25)/('1'!Z$26/'1'!AK$25))+T83*(1-'Enter Information'!E$749)</f>
        <v>106.89009468356399</v>
      </c>
      <c r="AN83" s="40">
        <f t="shared" si="14"/>
        <v>106.45765754992917</v>
      </c>
      <c r="AO83" s="86">
        <f>T83*'Enter Information'!E$749*Y$26/AJ$25+T83*(1-'Enter Information'!E$749)</f>
        <v>136.20655664602924</v>
      </c>
      <c r="AP83" s="86">
        <f>INDEX($AL$6:$AO$106,'1'!AL83,'Enter Information'!$B$86)</f>
        <v>106.89009468356399</v>
      </c>
    </row>
    <row r="84" spans="1:42" x14ac:dyDescent="0.4">
      <c r="D84" s="31">
        <v>78</v>
      </c>
      <c r="E84" s="32">
        <f>'12'!AP84</f>
        <v>113.50487078022968</v>
      </c>
      <c r="F84" s="33">
        <f>E84*'Enter Information'!D295</f>
        <v>51.330514187485683</v>
      </c>
      <c r="G84" s="33">
        <f>E84*'Enter Information'!E295</f>
        <v>62.17435659274399</v>
      </c>
      <c r="H84" s="34">
        <f t="shared" si="15"/>
        <v>53.039049539284491</v>
      </c>
      <c r="I84" s="34">
        <f t="shared" si="15"/>
        <v>61.590609421024347</v>
      </c>
      <c r="J84" s="35">
        <v>0</v>
      </c>
      <c r="K84" s="35">
        <v>0</v>
      </c>
      <c r="L84" s="35">
        <f>(F84+H84)/2*'Enter Information'!C504</f>
        <v>1.9016134511017524</v>
      </c>
      <c r="M84" s="35">
        <f>(G84+I84)/2*'Enter Information'!D504</f>
        <v>1.551393848982586</v>
      </c>
      <c r="N84" s="36">
        <f>'Enter Information'!O$609/5</f>
        <v>19.8</v>
      </c>
      <c r="O84" s="36">
        <f>'Enter Information'!P$609/5</f>
        <v>86.6</v>
      </c>
      <c r="P84" s="36">
        <f>'Enter Information'!Q$609/5</f>
        <v>588.20000000000005</v>
      </c>
      <c r="Q84" s="37">
        <f t="shared" si="11"/>
        <v>0</v>
      </c>
      <c r="R84" s="287">
        <f>(H84-L84+Q84*'Enter Information'!D295)*'Enter Information'!C$789</f>
        <v>51.31971568504288</v>
      </c>
      <c r="S84" s="287">
        <f>(I84-M84+Q84*'Enter Information'!E295)*'Enter Information'!C$789</f>
        <v>60.253225597718426</v>
      </c>
      <c r="T84" s="38">
        <f t="shared" si="12"/>
        <v>111.57294128276131</v>
      </c>
      <c r="AK84" s="87">
        <v>79</v>
      </c>
      <c r="AL84" s="40">
        <f t="shared" si="13"/>
        <v>111.57294128276131</v>
      </c>
      <c r="AM84" s="86">
        <f>T84*'Enter Information'!E$749*((Y$26/AJ$25)/('1'!Z$26/'1'!AK$25))+T84*(1-'Enter Information'!E$749)</f>
        <v>112.02615699340096</v>
      </c>
      <c r="AN84" s="40">
        <f t="shared" si="14"/>
        <v>111.57294128276131</v>
      </c>
      <c r="AO84" s="86">
        <f>T84*'Enter Information'!E$749*Y$26/AJ$25+T84*(1-'Enter Information'!E$749)</f>
        <v>142.75127310468079</v>
      </c>
      <c r="AP84" s="86">
        <f>INDEX($AL$6:$AO$106,'1'!AL84,'Enter Information'!$B$86)</f>
        <v>112.02615699340096</v>
      </c>
    </row>
    <row r="85" spans="1:42" x14ac:dyDescent="0.4">
      <c r="D85" s="31">
        <v>79</v>
      </c>
      <c r="E85" s="32">
        <f>'12'!AP85</f>
        <v>112.9462138360217</v>
      </c>
      <c r="F85" s="33">
        <f>E85*'Enter Information'!D296</f>
        <v>51.547300555578815</v>
      </c>
      <c r="G85" s="33">
        <f>E85*'Enter Information'!E296</f>
        <v>61.398913280442883</v>
      </c>
      <c r="H85" s="34">
        <f t="shared" si="15"/>
        <v>51.330514187485683</v>
      </c>
      <c r="I85" s="34">
        <f t="shared" si="15"/>
        <v>62.17435659274399</v>
      </c>
      <c r="J85" s="35">
        <v>0</v>
      </c>
      <c r="K85" s="35">
        <v>0</v>
      </c>
      <c r="L85" s="35">
        <f>(F85+H85)/2*'Enter Information'!C505</f>
        <v>2.1105383694539683</v>
      </c>
      <c r="M85" s="35">
        <f>(G85+I85)/2*'Enter Information'!D505</f>
        <v>1.7664798928372063</v>
      </c>
      <c r="N85" s="36">
        <f>'Enter Information'!O$609/5</f>
        <v>19.8</v>
      </c>
      <c r="O85" s="36">
        <f>'Enter Information'!P$609/5</f>
        <v>86.6</v>
      </c>
      <c r="P85" s="36">
        <f>'Enter Information'!Q$609/5</f>
        <v>588.20000000000005</v>
      </c>
      <c r="Q85" s="37">
        <f t="shared" si="11"/>
        <v>0</v>
      </c>
      <c r="R85" s="287">
        <f>(H85-L85+Q85*'Enter Information'!D296)*'Enter Information'!C$789</f>
        <v>49.395420620037541</v>
      </c>
      <c r="S85" s="287">
        <f>(I85-M85+Q85*'Enter Information'!E296)*'Enter Information'!C$789</f>
        <v>60.62320081965828</v>
      </c>
      <c r="T85" s="38">
        <f t="shared" si="12"/>
        <v>110.01862143969582</v>
      </c>
      <c r="AK85" s="87">
        <v>80</v>
      </c>
      <c r="AL85" s="40">
        <f t="shared" si="13"/>
        <v>110.01862143969582</v>
      </c>
      <c r="AM85" s="86">
        <f>T85*'Enter Information'!E$749*((Y$26/AJ$25)/('1'!Z$26/'1'!AK$25))+T85*(1-'Enter Information'!E$749)</f>
        <v>110.46552341365222</v>
      </c>
      <c r="AN85" s="40">
        <f t="shared" si="14"/>
        <v>110.01862143969582</v>
      </c>
      <c r="AO85" s="86">
        <f>T85*'Enter Information'!E$749*Y$26/AJ$25+T85*(1-'Enter Information'!E$749)</f>
        <v>140.76260870398934</v>
      </c>
      <c r="AP85" s="86">
        <f>INDEX($AL$6:$AO$106,'1'!AL85,'Enter Information'!$B$86)</f>
        <v>110.46552341365222</v>
      </c>
    </row>
    <row r="86" spans="1:42" ht="12.75" customHeight="1" x14ac:dyDescent="0.4">
      <c r="A86" s="709" t="s">
        <v>831</v>
      </c>
      <c r="B86" s="709"/>
      <c r="D86" s="31">
        <v>80</v>
      </c>
      <c r="E86" s="32">
        <f>'12'!AP86</f>
        <v>104.34885756774142</v>
      </c>
      <c r="F86" s="33">
        <f>E86*'Enter Information'!D297</f>
        <v>46.757035540905605</v>
      </c>
      <c r="G86" s="33">
        <f>E86*'Enter Information'!E297</f>
        <v>57.591822026835807</v>
      </c>
      <c r="H86" s="34">
        <f t="shared" si="15"/>
        <v>51.547300555578815</v>
      </c>
      <c r="I86" s="34">
        <f t="shared" si="15"/>
        <v>61.398913280442883</v>
      </c>
      <c r="J86" s="35">
        <v>0</v>
      </c>
      <c r="K86" s="35">
        <v>0</v>
      </c>
      <c r="L86" s="35">
        <f>(F86+H86)/2*'Enter Information'!C506</f>
        <v>2.2786945107165089</v>
      </c>
      <c r="M86" s="35">
        <f>(G86+I86)/2*'Enter Information'!D506</f>
        <v>1.9496631980097614</v>
      </c>
      <c r="N86" s="36">
        <f>'Enter Information'!O$610/5</f>
        <v>15.8</v>
      </c>
      <c r="O86" s="36">
        <f>'Enter Information'!P$610/5</f>
        <v>66.2</v>
      </c>
      <c r="P86" s="36">
        <f>'Enter Information'!Q$610/5</f>
        <v>416.2</v>
      </c>
      <c r="Q86" s="37">
        <f t="shared" si="11"/>
        <v>0</v>
      </c>
      <c r="R86" s="287">
        <f>(H86-L86+Q86*'Enter Information'!D297)*'Enter Information'!C$790</f>
        <v>49.489863406464472</v>
      </c>
      <c r="S86" s="287">
        <f>(I86-M86+Q86*'Enter Information'!E297)*'Enter Information'!C$790</f>
        <v>59.716227074038883</v>
      </c>
      <c r="T86" s="38">
        <f t="shared" si="12"/>
        <v>109.20609048050335</v>
      </c>
      <c r="AK86" s="87">
        <v>81</v>
      </c>
      <c r="AL86" s="40">
        <f t="shared" si="13"/>
        <v>109.20609048050335</v>
      </c>
      <c r="AM86" s="86">
        <f>T86*'Enter Information'!E$750*((Y$26/AJ$25)/('1'!Z$26/'1'!AK$25))+T86*(1-'Enter Information'!E$750)</f>
        <v>109.62590832729572</v>
      </c>
      <c r="AN86" s="40">
        <f t="shared" si="14"/>
        <v>109.20609048050335</v>
      </c>
      <c r="AO86" s="86">
        <f>T86*'Enter Information'!E$750*Y$26/AJ$25+T86*(1-'Enter Information'!E$750)</f>
        <v>138.08686364165956</v>
      </c>
      <c r="AP86" s="86">
        <f>INDEX($AL$6:$AO$106,'1'!AL86,'Enter Information'!$B$86)</f>
        <v>109.62590832729572</v>
      </c>
    </row>
    <row r="87" spans="1:42" x14ac:dyDescent="0.4">
      <c r="A87" s="709"/>
      <c r="B87" s="709"/>
      <c r="D87" s="31">
        <v>81</v>
      </c>
      <c r="E87" s="32">
        <f>'12'!AP87</f>
        <v>96.617547253969306</v>
      </c>
      <c r="F87" s="33">
        <f>E87*'Enter Information'!D298</f>
        <v>42.537118440806275</v>
      </c>
      <c r="G87" s="33">
        <f>E87*'Enter Information'!E298</f>
        <v>54.080428813163032</v>
      </c>
      <c r="H87" s="34">
        <f t="shared" si="15"/>
        <v>46.757035540905605</v>
      </c>
      <c r="I87" s="34">
        <f t="shared" si="15"/>
        <v>57.591822026835807</v>
      </c>
      <c r="J87" s="35">
        <v>0</v>
      </c>
      <c r="K87" s="35">
        <v>0</v>
      </c>
      <c r="L87" s="35">
        <f>(F87+H87)/2*'Enter Information'!C507</f>
        <v>2.3399533050907597</v>
      </c>
      <c r="M87" s="35">
        <f>(G87+I87)/2*'Enter Information'!D507</f>
        <v>2.1050219283339779</v>
      </c>
      <c r="N87" s="36">
        <f>'Enter Information'!O$610/5</f>
        <v>15.8</v>
      </c>
      <c r="O87" s="36">
        <f>'Enter Information'!P$610/5</f>
        <v>66.2</v>
      </c>
      <c r="P87" s="36">
        <f>'Enter Information'!Q$610/5</f>
        <v>416.2</v>
      </c>
      <c r="Q87" s="37">
        <f t="shared" si="11"/>
        <v>0</v>
      </c>
      <c r="R87" s="287">
        <f>(H87-L87+Q87*'Enter Information'!D298)*'Enter Information'!C$790</f>
        <v>44.616552186651575</v>
      </c>
      <c r="S87" s="287">
        <f>(I87-M87+Q87*'Enter Information'!E298)*'Enter Information'!C$790</f>
        <v>55.735982366462942</v>
      </c>
      <c r="T87" s="38">
        <f t="shared" si="12"/>
        <v>100.35253455311451</v>
      </c>
      <c r="AK87" s="87">
        <v>82</v>
      </c>
      <c r="AL87" s="40">
        <f t="shared" si="13"/>
        <v>100.35253455311451</v>
      </c>
      <c r="AM87" s="86">
        <f>T87*'Enter Information'!E$750*((Y$26/AJ$25)/('1'!Z$26/'1'!AK$25))+T87*(1-'Enter Information'!E$750)</f>
        <v>100.73831692835452</v>
      </c>
      <c r="AN87" s="40">
        <f t="shared" si="14"/>
        <v>100.35253455311451</v>
      </c>
      <c r="AO87" s="86">
        <f>T87*'Enter Information'!E$750*Y$26/AJ$25+T87*(1-'Enter Information'!E$750)</f>
        <v>126.89188573603246</v>
      </c>
      <c r="AP87" s="86">
        <f>INDEX($AL$6:$AO$106,'1'!AL87,'Enter Information'!$B$86)</f>
        <v>100.73831692835452</v>
      </c>
    </row>
    <row r="88" spans="1:42" ht="12.75" customHeight="1" x14ac:dyDescent="0.4">
      <c r="A88" s="709"/>
      <c r="B88" s="709"/>
      <c r="D88" s="31">
        <v>82</v>
      </c>
      <c r="E88" s="32">
        <f>'12'!AP88</f>
        <v>81.863186620119436</v>
      </c>
      <c r="F88" s="33">
        <f>E88*'Enter Information'!D299</f>
        <v>35.633248275301867</v>
      </c>
      <c r="G88" s="33">
        <f>E88*'Enter Information'!E299</f>
        <v>46.229938344817569</v>
      </c>
      <c r="H88" s="34">
        <f t="shared" si="15"/>
        <v>42.537118440806275</v>
      </c>
      <c r="I88" s="34">
        <f t="shared" si="15"/>
        <v>54.080428813163032</v>
      </c>
      <c r="J88" s="35">
        <v>0</v>
      </c>
      <c r="K88" s="35">
        <v>0</v>
      </c>
      <c r="L88" s="35">
        <f>(F88+H88)/2*'Enter Information'!C508</f>
        <v>2.3138428547968011</v>
      </c>
      <c r="M88" s="35">
        <f>(G88+I88)/2*'Enter Information'!D508</f>
        <v>2.183255141193448</v>
      </c>
      <c r="N88" s="36">
        <f>'Enter Information'!O$610/5</f>
        <v>15.8</v>
      </c>
      <c r="O88" s="36">
        <f>'Enter Information'!P$610/5</f>
        <v>66.2</v>
      </c>
      <c r="P88" s="36">
        <f>'Enter Information'!Q$610/5</f>
        <v>416.2</v>
      </c>
      <c r="Q88" s="37">
        <f t="shared" si="11"/>
        <v>0</v>
      </c>
      <c r="R88" s="287">
        <f>(H88-L88+Q88*'Enter Information'!D299)*'Enter Information'!C$790</f>
        <v>40.403911827738199</v>
      </c>
      <c r="S88" s="287">
        <f>(I88-M88+Q88*'Enter Information'!E299)*'Enter Information'!C$790</f>
        <v>52.130235506737421</v>
      </c>
      <c r="T88" s="38">
        <f t="shared" si="12"/>
        <v>92.53414733447562</v>
      </c>
      <c r="AK88" s="87">
        <v>83</v>
      </c>
      <c r="AL88" s="40">
        <f t="shared" si="13"/>
        <v>92.53414733447562</v>
      </c>
      <c r="AM88" s="86">
        <f>T88*'Enter Information'!E$750*((Y$26/AJ$25)/('1'!Z$26/'1'!AK$25))+T88*(1-'Enter Information'!E$750)</f>
        <v>92.88987370759088</v>
      </c>
      <c r="AN88" s="40">
        <f t="shared" si="14"/>
        <v>92.53414733447562</v>
      </c>
      <c r="AO88" s="86">
        <f>T88*'Enter Information'!E$750*Y$26/AJ$25+T88*(1-'Enter Information'!E$750)</f>
        <v>117.00583849262688</v>
      </c>
      <c r="AP88" s="86">
        <f>INDEX($AL$6:$AO$106,'1'!AL88,'Enter Information'!$B$86)</f>
        <v>92.88987370759088</v>
      </c>
    </row>
    <row r="89" spans="1:42" x14ac:dyDescent="0.4">
      <c r="A89" s="709"/>
      <c r="B89" s="709"/>
      <c r="D89" s="31">
        <v>83</v>
      </c>
      <c r="E89" s="32">
        <f>'12'!AP89</f>
        <v>73.411173948077419</v>
      </c>
      <c r="F89" s="33">
        <f>E89*'Enter Information'!D300</f>
        <v>31.119516302299143</v>
      </c>
      <c r="G89" s="33">
        <f>E89*'Enter Information'!E300</f>
        <v>42.291657645778272</v>
      </c>
      <c r="H89" s="34">
        <f t="shared" si="15"/>
        <v>35.633248275301867</v>
      </c>
      <c r="I89" s="34">
        <f t="shared" si="15"/>
        <v>46.229938344817569</v>
      </c>
      <c r="J89" s="35">
        <v>0</v>
      </c>
      <c r="K89" s="35">
        <v>0</v>
      </c>
      <c r="L89" s="35">
        <f>(F89+H89)/2*'Enter Information'!C509</f>
        <v>2.2302098645376498</v>
      </c>
      <c r="M89" s="35">
        <f>(G89+I89)/2*'Enter Information'!D509</f>
        <v>2.2249903152236268</v>
      </c>
      <c r="N89" s="36">
        <f>'Enter Information'!O$610/5</f>
        <v>15.8</v>
      </c>
      <c r="O89" s="36">
        <f>'Enter Information'!P$610/5</f>
        <v>66.2</v>
      </c>
      <c r="P89" s="36">
        <f>'Enter Information'!Q$610/5</f>
        <v>416.2</v>
      </c>
      <c r="Q89" s="37">
        <f t="shared" si="11"/>
        <v>0</v>
      </c>
      <c r="R89" s="287">
        <f>(H89-L89+Q89*'Enter Information'!D300)*'Enter Information'!C$790</f>
        <v>33.553046067598103</v>
      </c>
      <c r="S89" s="287">
        <f>(I89-M89+Q89*'Enter Information'!E300)*'Enter Information'!C$790</f>
        <v>44.20256715219714</v>
      </c>
      <c r="T89" s="38">
        <f t="shared" si="12"/>
        <v>77.755613219795237</v>
      </c>
      <c r="AK89" s="87">
        <v>84</v>
      </c>
      <c r="AL89" s="40">
        <f t="shared" si="13"/>
        <v>77.755613219795237</v>
      </c>
      <c r="AM89" s="86">
        <f>T89*'Enter Information'!E$750*((Y$26/AJ$25)/('1'!Z$26/'1'!AK$25))+T89*(1-'Enter Information'!E$750)</f>
        <v>78.054526897359608</v>
      </c>
      <c r="AN89" s="40">
        <f t="shared" si="14"/>
        <v>77.755613219795237</v>
      </c>
      <c r="AO89" s="86">
        <f>T89*'Enter Information'!E$750*Y$26/AJ$25+T89*(1-'Enter Information'!E$750)</f>
        <v>98.318955589499623</v>
      </c>
      <c r="AP89" s="86">
        <f>INDEX($AL$6:$AO$106,'1'!AL89,'Enter Information'!$B$86)</f>
        <v>78.054526897359608</v>
      </c>
    </row>
    <row r="90" spans="1:42" x14ac:dyDescent="0.4">
      <c r="A90" s="710"/>
      <c r="B90" s="710"/>
      <c r="D90" s="31">
        <v>84</v>
      </c>
      <c r="E90" s="32">
        <f>'12'!AP90</f>
        <v>64.52303712303592</v>
      </c>
      <c r="F90" s="33">
        <f>E90*'Enter Information'!D301</f>
        <v>27.202769194452699</v>
      </c>
      <c r="G90" s="33">
        <f>E90*'Enter Information'!E301</f>
        <v>37.32026792858322</v>
      </c>
      <c r="H90" s="34">
        <f t="shared" si="15"/>
        <v>31.119516302299143</v>
      </c>
      <c r="I90" s="34">
        <f t="shared" si="15"/>
        <v>42.291657645778272</v>
      </c>
      <c r="J90" s="35">
        <v>0</v>
      </c>
      <c r="K90" s="35">
        <v>0</v>
      </c>
      <c r="L90" s="35">
        <f>(F90+H90)/2*'Enter Information'!C510</f>
        <v>2.2022495003573499</v>
      </c>
      <c r="M90" s="35">
        <f>(G90+I90)/2*'Enter Information'!D510</f>
        <v>2.3079497224007395</v>
      </c>
      <c r="N90" s="36">
        <f>'Enter Information'!O$610/5</f>
        <v>15.8</v>
      </c>
      <c r="O90" s="36">
        <f>'Enter Information'!P$610/5</f>
        <v>66.2</v>
      </c>
      <c r="P90" s="36">
        <f>'Enter Information'!Q$610/5</f>
        <v>416.2</v>
      </c>
      <c r="Q90" s="37">
        <f t="shared" si="11"/>
        <v>0</v>
      </c>
      <c r="R90" s="287">
        <f>(H90-L90+Q90*'Enter Information'!D301)*'Enter Information'!C$790</f>
        <v>29.047129582137313</v>
      </c>
      <c r="S90" s="287">
        <f>(I90-M90+Q90*'Enter Information'!E301)*'Enter Information'!C$790</f>
        <v>40.163268305381088</v>
      </c>
      <c r="T90" s="38">
        <f t="shared" si="12"/>
        <v>69.210397887518397</v>
      </c>
      <c r="AK90" s="87">
        <v>85</v>
      </c>
      <c r="AL90" s="40">
        <f t="shared" si="13"/>
        <v>69.210397887518397</v>
      </c>
      <c r="AM90" s="86">
        <f>T90*'Enter Information'!E$750*((Y$26/AJ$25)/('1'!Z$26/'1'!AK$25))+T90*(1-'Enter Information'!E$750)</f>
        <v>69.476461438451651</v>
      </c>
      <c r="AN90" s="40">
        <f t="shared" si="14"/>
        <v>69.210397887518397</v>
      </c>
      <c r="AO90" s="86">
        <f>T90*'Enter Information'!E$750*Y$26/AJ$25+T90*(1-'Enter Information'!E$750)</f>
        <v>87.513862401154114</v>
      </c>
      <c r="AP90" s="86">
        <f>INDEX($AL$6:$AO$106,'1'!AL90,'Enter Information'!$B$86)</f>
        <v>69.476461438451651</v>
      </c>
    </row>
    <row r="91" spans="1:42" x14ac:dyDescent="0.4">
      <c r="A91" s="94">
        <f>'Enter Information'!E147</f>
        <v>0.15355961898147782</v>
      </c>
      <c r="B91" s="89"/>
      <c r="D91" s="31">
        <v>85</v>
      </c>
      <c r="E91" s="32">
        <f>'12'!AP91</f>
        <v>56.936607817947319</v>
      </c>
      <c r="F91" s="33">
        <f>E91*'Enter Information'!D302</f>
        <v>23.581669359895027</v>
      </c>
      <c r="G91" s="33">
        <f>E91*'Enter Information'!E302</f>
        <v>33.354938458052288</v>
      </c>
      <c r="H91" s="34">
        <f t="shared" si="15"/>
        <v>27.202769194452699</v>
      </c>
      <c r="I91" s="34">
        <f t="shared" si="15"/>
        <v>37.32026792858322</v>
      </c>
      <c r="J91" s="35">
        <v>0</v>
      </c>
      <c r="K91" s="35">
        <v>0</v>
      </c>
      <c r="L91" s="35">
        <f>(F91+H91)/2*'Enter Information'!C511</f>
        <v>2.1677337596923327</v>
      </c>
      <c r="M91" s="35">
        <f>(G91+I91)/2*'Enter Information'!D511</f>
        <v>2.3545445007707619</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24.546858690931401</v>
      </c>
      <c r="S91" s="287">
        <f>(I91-M91+Q91*'Enter Information'!E302)*'Enter Information'!C$791</f>
        <v>34.283900825519936</v>
      </c>
      <c r="T91" s="38">
        <f t="shared" si="12"/>
        <v>58.830759516451337</v>
      </c>
      <c r="AK91" s="87">
        <v>86</v>
      </c>
      <c r="AL91" s="40">
        <f t="shared" si="13"/>
        <v>58.830759516451337</v>
      </c>
      <c r="AM91" s="86">
        <f>T91*'Enter Information'!E$751*((Y$26/AJ$25)/('1'!Z$26/'1'!AK$25))+T91*(1-'Enter Information'!E$751)</f>
        <v>59.014802020928151</v>
      </c>
      <c r="AN91" s="40">
        <f t="shared" si="14"/>
        <v>58.830759516451337</v>
      </c>
      <c r="AO91" s="86">
        <f>T91*'Enter Information'!E$751*Y$26/AJ$25+T91*(1-'Enter Information'!E$751)</f>
        <v>71.491702504982413</v>
      </c>
      <c r="AP91" s="86">
        <f>INDEX($AL$6:$AO$106,'1'!AL91,'Enter Information'!$B$86)</f>
        <v>59.014802020928151</v>
      </c>
    </row>
    <row r="92" spans="1:42" x14ac:dyDescent="0.4">
      <c r="A92" s="94">
        <f>'Enter Information'!E148</f>
        <v>0.14436561363080347</v>
      </c>
      <c r="B92" s="89"/>
      <c r="D92" s="31">
        <v>86</v>
      </c>
      <c r="E92" s="32">
        <f>'12'!AP92</f>
        <v>49.583124241000768</v>
      </c>
      <c r="F92" s="33">
        <f>E92*'Enter Information'!D303</f>
        <v>19.962811459846424</v>
      </c>
      <c r="G92" s="33">
        <f>E92*'Enter Information'!E303</f>
        <v>29.62031278115434</v>
      </c>
      <c r="H92" s="34">
        <f t="shared" si="15"/>
        <v>23.581669359895027</v>
      </c>
      <c r="I92" s="34">
        <f t="shared" si="15"/>
        <v>33.354938458052288</v>
      </c>
      <c r="J92" s="35">
        <v>0</v>
      </c>
      <c r="K92" s="35">
        <v>0</v>
      </c>
      <c r="L92" s="35">
        <f>(F92+H92)/2*'Enter Information'!C512</f>
        <v>2.1001503099361303</v>
      </c>
      <c r="M92" s="35">
        <f>(G92+I92)/2*'Enter Information'!D512</f>
        <v>2.4025058347757331</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21.06263496051406</v>
      </c>
      <c r="S92" s="287">
        <f>(I92-M92+Q92*'Enter Information'!E303)*'Enter Information'!C$791</f>
        <v>30.348868158149553</v>
      </c>
      <c r="T92" s="38">
        <f t="shared" si="12"/>
        <v>51.411503118663617</v>
      </c>
      <c r="AK92" s="87">
        <v>87</v>
      </c>
      <c r="AL92" s="40">
        <f t="shared" si="13"/>
        <v>51.411503118663617</v>
      </c>
      <c r="AM92" s="86">
        <f>T92*'Enter Information'!E$751*((Y$26/AJ$25)/('1'!Z$26/'1'!AK$25))+T92*(1-'Enter Information'!E$751)</f>
        <v>51.572335680926059</v>
      </c>
      <c r="AN92" s="40">
        <f t="shared" si="14"/>
        <v>51.411503118663617</v>
      </c>
      <c r="AO92" s="86">
        <f>T92*'Enter Information'!E$751*Y$26/AJ$25+T92*(1-'Enter Information'!E$751)</f>
        <v>62.475751061239762</v>
      </c>
      <c r="AP92" s="86">
        <f>INDEX($AL$6:$AO$106,'1'!AL92,'Enter Information'!$B$86)</f>
        <v>51.572335680926059</v>
      </c>
    </row>
    <row r="93" spans="1:42" x14ac:dyDescent="0.4">
      <c r="A93" s="94">
        <f>'Enter Information'!E149</f>
        <v>0.12447025956294934</v>
      </c>
      <c r="B93" s="89"/>
      <c r="D93" s="31">
        <v>87</v>
      </c>
      <c r="E93" s="32">
        <f>'12'!AP93</f>
        <v>43.270432096501054</v>
      </c>
      <c r="F93" s="33">
        <f>E93*'Enter Information'!D304</f>
        <v>17.122163753123452</v>
      </c>
      <c r="G93" s="33">
        <f>E93*'Enter Information'!E304</f>
        <v>26.148268343377602</v>
      </c>
      <c r="H93" s="34">
        <f t="shared" si="15"/>
        <v>19.962811459846424</v>
      </c>
      <c r="I93" s="34">
        <f t="shared" si="15"/>
        <v>29.62031278115434</v>
      </c>
      <c r="J93" s="35">
        <v>0</v>
      </c>
      <c r="K93" s="35">
        <v>0</v>
      </c>
      <c r="L93" s="35">
        <f>(F93+H93)/2*'Enter Information'!C513</f>
        <v>2.0138995789403293</v>
      </c>
      <c r="M93" s="35">
        <f>(G93+I93)/2*'Enter Information'!D513</f>
        <v>2.4315101370295928</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17.598912721522932</v>
      </c>
      <c r="S93" s="287">
        <f>(I93-M93+Q93*'Enter Information'!E304)*'Enter Information'!C$791</f>
        <v>26.658627994362192</v>
      </c>
      <c r="T93" s="38">
        <f t="shared" si="12"/>
        <v>44.257540715885128</v>
      </c>
      <c r="AK93" s="87">
        <v>88</v>
      </c>
      <c r="AL93" s="40">
        <f t="shared" si="13"/>
        <v>44.257540715885128</v>
      </c>
      <c r="AM93" s="86">
        <f>T93*'Enter Information'!E$751*((Y$26/AJ$25)/('1'!Z$26/'1'!AK$25))+T93*(1-'Enter Information'!E$751)</f>
        <v>44.395993265236598</v>
      </c>
      <c r="AN93" s="40">
        <f t="shared" si="14"/>
        <v>44.257540715885128</v>
      </c>
      <c r="AO93" s="86">
        <f>T93*'Enter Information'!E$751*Y$26/AJ$25+T93*(1-'Enter Information'!E$751)</f>
        <v>53.782187421486839</v>
      </c>
      <c r="AP93" s="86">
        <f>INDEX($AL$6:$AO$106,'1'!AL93,'Enter Information'!$B$86)</f>
        <v>44.395993265236598</v>
      </c>
    </row>
    <row r="94" spans="1:42" x14ac:dyDescent="0.4">
      <c r="A94" s="94">
        <f>'Enter Information'!E150</f>
        <v>0.11196167717598036</v>
      </c>
      <c r="B94" s="89"/>
      <c r="D94" s="31">
        <v>88</v>
      </c>
      <c r="E94" s="32">
        <f>'12'!AP94</f>
        <v>36.743816034089846</v>
      </c>
      <c r="F94" s="33">
        <f>E94*'Enter Information'!D305</f>
        <v>14.239620818737293</v>
      </c>
      <c r="G94" s="33">
        <f>E94*'Enter Information'!E305</f>
        <v>22.504195215352556</v>
      </c>
      <c r="H94" s="34">
        <f t="shared" si="15"/>
        <v>17.122163753123452</v>
      </c>
      <c r="I94" s="34">
        <f t="shared" si="15"/>
        <v>26.148268343377602</v>
      </c>
      <c r="J94" s="35">
        <v>0</v>
      </c>
      <c r="K94" s="35">
        <v>0</v>
      </c>
      <c r="L94" s="35">
        <f>(F94+H94)/2*'Enter Information'!C514</f>
        <v>1.9110303428863347</v>
      </c>
      <c r="M94" s="35">
        <f>(G94+I94)/2*'Enter Information'!D514</f>
        <v>2.4194870127756509</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14.914520225985452</v>
      </c>
      <c r="S94" s="287">
        <f>(I94-M94+Q94*'Enter Information'!E305)*'Enter Information'!C$791</f>
        <v>23.266076205410915</v>
      </c>
      <c r="T94" s="38">
        <f t="shared" si="12"/>
        <v>38.180596431396367</v>
      </c>
      <c r="AK94" s="87">
        <v>89</v>
      </c>
      <c r="AL94" s="40">
        <f t="shared" si="13"/>
        <v>38.180596431396367</v>
      </c>
      <c r="AM94" s="86">
        <f>T94*'Enter Information'!E$751*((Y$26/AJ$25)/('1'!Z$26/'1'!AK$25))+T94*(1-'Enter Information'!E$751)</f>
        <v>38.300038244614633</v>
      </c>
      <c r="AN94" s="40">
        <f t="shared" si="14"/>
        <v>38.180596431396367</v>
      </c>
      <c r="AO94" s="86">
        <f>T94*'Enter Information'!E$751*Y$26/AJ$25+T94*(1-'Enter Information'!E$751)</f>
        <v>46.397426515849801</v>
      </c>
      <c r="AP94" s="86">
        <f>INDEX($AL$6:$AO$106,'1'!AL94,'Enter Information'!$B$86)</f>
        <v>38.300038244614633</v>
      </c>
    </row>
    <row r="95" spans="1:42" x14ac:dyDescent="0.4">
      <c r="A95" s="94">
        <f>'Enter Information'!E151</f>
        <v>9.8584991279505652E-2</v>
      </c>
      <c r="B95" s="89"/>
      <c r="D95" s="31">
        <v>89</v>
      </c>
      <c r="E95" s="32">
        <f>'12'!AP95</f>
        <v>30.54974086963994</v>
      </c>
      <c r="F95" s="33">
        <f>E95*'Enter Information'!D306</f>
        <v>11.428029065307992</v>
      </c>
      <c r="G95" s="33">
        <f>E95*'Enter Information'!E306</f>
        <v>19.121711804331948</v>
      </c>
      <c r="H95" s="34">
        <f t="shared" si="15"/>
        <v>14.239620818737293</v>
      </c>
      <c r="I95" s="34">
        <f t="shared" si="15"/>
        <v>22.504195215352556</v>
      </c>
      <c r="J95" s="35">
        <v>0</v>
      </c>
      <c r="K95" s="35">
        <v>0</v>
      </c>
      <c r="L95" s="35">
        <f>(F95+H95)/2*'Enter Information'!C515</f>
        <v>1.749122001348266</v>
      </c>
      <c r="M95" s="35">
        <f>(G95+I95)/2*'Enter Information'!D515</f>
        <v>2.3576913735949305</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12.246937307066329</v>
      </c>
      <c r="S95" s="287">
        <f>(I95-M95+Q95*'Enter Information'!E306)*'Enter Information'!C$791</f>
        <v>19.753652205072846</v>
      </c>
      <c r="T95" s="38">
        <f t="shared" si="12"/>
        <v>32.000589512139172</v>
      </c>
      <c r="AK95" s="87">
        <v>90</v>
      </c>
      <c r="AL95" s="40">
        <f t="shared" si="13"/>
        <v>32.000589512139172</v>
      </c>
      <c r="AM95" s="86">
        <f>T95*'Enter Information'!E$751*((Y$26/AJ$25)/('1'!Z$26/'1'!AK$25))+T95*(1-'Enter Information'!E$751)</f>
        <v>32.100698174460646</v>
      </c>
      <c r="AN95" s="40">
        <f t="shared" si="14"/>
        <v>32.000589512139172</v>
      </c>
      <c r="AO95" s="86">
        <f>T95*'Enter Information'!E$751*Y$26/AJ$25+T95*(1-'Enter Information'!E$751)</f>
        <v>38.887422909203892</v>
      </c>
      <c r="AP95" s="86">
        <f>INDEX($AL$6:$AO$106,'1'!AL95,'Enter Information'!$B$86)</f>
        <v>32.100698174460646</v>
      </c>
    </row>
    <row r="96" spans="1:42" x14ac:dyDescent="0.4">
      <c r="A96" s="94">
        <f>'Enter Information'!E152</f>
        <v>8.5295115733981519E-2</v>
      </c>
      <c r="B96" s="89"/>
      <c r="D96" s="31">
        <v>90</v>
      </c>
      <c r="E96" s="32">
        <f>'12'!AP96</f>
        <v>25.511940056647248</v>
      </c>
      <c r="F96" s="33">
        <f>E96*'Enter Information'!D307</f>
        <v>9.153895590273688</v>
      </c>
      <c r="G96" s="33">
        <f>E96*'Enter Information'!E307</f>
        <v>16.35804446637356</v>
      </c>
      <c r="H96" s="34">
        <f t="shared" si="15"/>
        <v>11.428029065307992</v>
      </c>
      <c r="I96" s="34">
        <f t="shared" si="15"/>
        <v>19.121711804331948</v>
      </c>
      <c r="J96" s="35">
        <v>0</v>
      </c>
      <c r="K96" s="35">
        <v>0</v>
      </c>
      <c r="L96" s="35">
        <f>(F96+H96)/2*'Enter Information'!C516</f>
        <v>1.5630942679681508</v>
      </c>
      <c r="M96" s="35">
        <f>(G96+I96)/2*'Enter Information'!D516</f>
        <v>2.2822353221131317</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9.6725711092595841</v>
      </c>
      <c r="S96" s="287">
        <f>(I96-M96+Q96*'Enter Information'!E307)*'Enter Information'!C$791</f>
        <v>16.511111027402645</v>
      </c>
      <c r="T96" s="38">
        <f t="shared" si="12"/>
        <v>26.183682136662227</v>
      </c>
      <c r="AK96" s="87">
        <v>91</v>
      </c>
      <c r="AL96" s="40">
        <f t="shared" si="13"/>
        <v>26.183682136662227</v>
      </c>
      <c r="AM96" s="86">
        <f>T96*'Enter Information'!E$751*((Y$26/AJ$25)/('1'!Z$26/'1'!AK$25))+T96*(1-'Enter Information'!E$751)</f>
        <v>26.265593546211655</v>
      </c>
      <c r="AN96" s="40">
        <f t="shared" si="14"/>
        <v>26.183682136662227</v>
      </c>
      <c r="AO96" s="86">
        <f>T96*'Enter Information'!E$751*Y$26/AJ$25+T96*(1-'Enter Information'!E$751)</f>
        <v>31.818661346294853</v>
      </c>
      <c r="AP96" s="86">
        <f>INDEX($AL$6:$AO$106,'1'!AL96,'Enter Information'!$B$86)</f>
        <v>26.265593546211655</v>
      </c>
    </row>
    <row r="97" spans="1:43" x14ac:dyDescent="0.4">
      <c r="A97" s="94">
        <f>'Enter Information'!E153</f>
        <v>6.7633155240583054E-2</v>
      </c>
      <c r="B97" s="89"/>
      <c r="D97" s="31">
        <v>91</v>
      </c>
      <c r="E97" s="32">
        <f>'12'!AP97</f>
        <v>20.765468904525804</v>
      </c>
      <c r="F97" s="33">
        <f>E97*'Enter Information'!D308</f>
        <v>7.162511794839939</v>
      </c>
      <c r="G97" s="33">
        <f>E97*'Enter Information'!E308</f>
        <v>13.602957109685866</v>
      </c>
      <c r="H97" s="34">
        <f t="shared" si="15"/>
        <v>9.153895590273688</v>
      </c>
      <c r="I97" s="34">
        <f t="shared" si="15"/>
        <v>16.35804446637356</v>
      </c>
      <c r="J97" s="35">
        <v>0</v>
      </c>
      <c r="K97" s="35">
        <v>0</v>
      </c>
      <c r="L97" s="35">
        <f>(F97+H97)/2*'Enter Information'!C517</f>
        <v>1.3765337090451111</v>
      </c>
      <c r="M97" s="35">
        <f>(G97+I97)/2*'Enter Information'!D517</f>
        <v>2.1763671544849563</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7.6257053274101612</v>
      </c>
      <c r="S97" s="287">
        <f>(I97-M97+Q97*'Enter Information'!E308)*'Enter Information'!C$791</f>
        <v>13.905138256443994</v>
      </c>
      <c r="T97" s="38">
        <f t="shared" si="12"/>
        <v>21.530843583854157</v>
      </c>
      <c r="AK97" s="87">
        <v>92</v>
      </c>
      <c r="AL97" s="40">
        <f t="shared" si="13"/>
        <v>21.530843583854157</v>
      </c>
      <c r="AM97" s="86">
        <f>T97*'Enter Information'!E$751*((Y$26/AJ$25)/('1'!Z$26/'1'!AK$25))+T97*(1-'Enter Information'!E$751)</f>
        <v>21.598199341441529</v>
      </c>
      <c r="AN97" s="40">
        <f t="shared" si="14"/>
        <v>21.530843583854157</v>
      </c>
      <c r="AO97" s="86">
        <f>T97*'Enter Information'!E$751*Y$26/AJ$25+T97*(1-'Enter Information'!E$751)</f>
        <v>26.164487367323044</v>
      </c>
      <c r="AP97" s="86">
        <f>INDEX($AL$6:$AO$106,'1'!AL97,'Enter Information'!$B$86)</f>
        <v>21.598199341441529</v>
      </c>
    </row>
    <row r="98" spans="1:43" x14ac:dyDescent="0.4">
      <c r="A98" s="94">
        <f>'Enter Information'!E154</f>
        <v>5.6750293971415719E-2</v>
      </c>
      <c r="B98" s="89"/>
      <c r="D98" s="31">
        <v>92</v>
      </c>
      <c r="E98" s="32">
        <f>'12'!AP98</f>
        <v>17.105879056353547</v>
      </c>
      <c r="F98" s="33">
        <f>E98*'Enter Information'!D309</f>
        <v>5.6282171947340425</v>
      </c>
      <c r="G98" s="33">
        <f>E98*'Enter Information'!E309</f>
        <v>11.477661861619504</v>
      </c>
      <c r="H98" s="34">
        <f t="shared" si="15"/>
        <v>7.162511794839939</v>
      </c>
      <c r="I98" s="34">
        <f t="shared" si="15"/>
        <v>13.602957109685866</v>
      </c>
      <c r="J98" s="35">
        <v>0</v>
      </c>
      <c r="K98" s="35">
        <v>0</v>
      </c>
      <c r="L98" s="35">
        <f>(F98+H98)/2*'Enter Information'!C518</f>
        <v>1.1934389683722004</v>
      </c>
      <c r="M98" s="35">
        <f>(G98+I98)/2*'Enter Information'!D518</f>
        <v>2.0439450430665311</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5.8526774435374218</v>
      </c>
      <c r="S98" s="287">
        <f>(I98-M98+Q98*'Enter Information'!E309)*'Enter Information'!C$791</f>
        <v>11.333614308055468</v>
      </c>
      <c r="T98" s="38">
        <f t="shared" si="12"/>
        <v>17.18629175159289</v>
      </c>
      <c r="AK98" s="87">
        <v>93</v>
      </c>
      <c r="AL98" s="40">
        <f t="shared" si="13"/>
        <v>17.18629175159289</v>
      </c>
      <c r="AM98" s="86">
        <f>T98*'Enter Information'!E$751*((Y$26/AJ$25)/('1'!Z$26/'1'!AK$25))+T98*(1-'Enter Information'!E$751)</f>
        <v>17.240056282301488</v>
      </c>
      <c r="AN98" s="40">
        <f t="shared" si="14"/>
        <v>17.18629175159289</v>
      </c>
      <c r="AO98" s="86">
        <f>T98*'Enter Information'!E$751*Y$26/AJ$25+T98*(1-'Enter Information'!E$751)</f>
        <v>20.884946364242108</v>
      </c>
      <c r="AP98" s="86">
        <f>INDEX($AL$6:$AO$106,'1'!AL98,'Enter Information'!$B$86)</f>
        <v>17.240056282301488</v>
      </c>
    </row>
    <row r="99" spans="1:43" x14ac:dyDescent="0.4">
      <c r="A99" s="94">
        <f>'Enter Information'!E155</f>
        <v>4.4202252334014661E-2</v>
      </c>
      <c r="B99" s="89"/>
      <c r="D99" s="31">
        <v>93</v>
      </c>
      <c r="E99" s="32">
        <f>'12'!AP99</f>
        <v>13.546316763078107</v>
      </c>
      <c r="F99" s="33">
        <f>E99*'Enter Information'!D310</f>
        <v>4.2639093828435461</v>
      </c>
      <c r="G99" s="33">
        <f>E99*'Enter Information'!E310</f>
        <v>9.2824073802345612</v>
      </c>
      <c r="H99" s="34">
        <f t="shared" si="15"/>
        <v>5.6282171947340425</v>
      </c>
      <c r="I99" s="34">
        <f t="shared" si="15"/>
        <v>11.477661861619504</v>
      </c>
      <c r="J99" s="35">
        <v>0</v>
      </c>
      <c r="K99" s="35">
        <v>0</v>
      </c>
      <c r="L99" s="35">
        <f>(F99+H99)/2*'Enter Information'!C519</f>
        <v>1.014289198631918</v>
      </c>
      <c r="M99" s="35">
        <f>(G99+I99)/2*'Enter Information'!D519</f>
        <v>1.8869864937383254</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4.523957588380191</v>
      </c>
      <c r="S99" s="287">
        <f>(I99-M99+Q99*'Enter Information'!E310)*'Enter Information'!C$791</f>
        <v>9.4036596680466911</v>
      </c>
      <c r="T99" s="38">
        <f t="shared" si="12"/>
        <v>13.927617256426881</v>
      </c>
      <c r="AK99" s="87">
        <v>94</v>
      </c>
      <c r="AL99" s="40">
        <f t="shared" si="13"/>
        <v>13.927617256426881</v>
      </c>
      <c r="AM99" s="86">
        <f>T99*'Enter Information'!E$751*((Y$26/AJ$25)/('1'!Z$26/'1'!AK$25))+T99*(1-'Enter Information'!E$751)</f>
        <v>13.971187551665897</v>
      </c>
      <c r="AN99" s="40">
        <f t="shared" si="14"/>
        <v>13.927617256426881</v>
      </c>
      <c r="AO99" s="86">
        <f>T99*'Enter Information'!E$751*Y$26/AJ$25+T99*(1-'Enter Information'!E$751)</f>
        <v>16.9249739028321</v>
      </c>
      <c r="AP99" s="86">
        <f>INDEX($AL$6:$AO$106,'1'!AL99,'Enter Information'!$B$86)</f>
        <v>13.971187551665897</v>
      </c>
    </row>
    <row r="100" spans="1:43" x14ac:dyDescent="0.4">
      <c r="A100" s="94">
        <f>'Enter Information'!E156</f>
        <v>3.4116467923575325E-2</v>
      </c>
      <c r="B100" s="89"/>
      <c r="D100" s="31">
        <v>94</v>
      </c>
      <c r="E100" s="32">
        <f>'12'!AP100</f>
        <v>10.649783373378993</v>
      </c>
      <c r="F100" s="33">
        <f>E100*'Enter Information'!D311</f>
        <v>3.2912585211275349</v>
      </c>
      <c r="G100" s="33">
        <f>E100*'Enter Information'!E311</f>
        <v>7.3585248522514579</v>
      </c>
      <c r="H100" s="34">
        <f t="shared" si="15"/>
        <v>4.2639093828435461</v>
      </c>
      <c r="I100" s="34">
        <f t="shared" si="15"/>
        <v>9.2824073802345612</v>
      </c>
      <c r="J100" s="35">
        <v>0</v>
      </c>
      <c r="K100" s="35">
        <v>0</v>
      </c>
      <c r="L100" s="35">
        <f>(F100+H100)/2*'Enter Information'!C520</f>
        <v>0.84508330589868519</v>
      </c>
      <c r="M100" s="35">
        <f>(G100+I100)/2*'Enter Information'!D520</f>
        <v>1.6777387876792407</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3.352159848877807</v>
      </c>
      <c r="S100" s="287">
        <f>(I100-M100+Q100*'Enter Information'!E311)*'Enter Information'!C$791</f>
        <v>7.4563795133931841</v>
      </c>
      <c r="T100" s="38">
        <f t="shared" si="12"/>
        <v>10.808539362270992</v>
      </c>
      <c r="AK100" s="87">
        <v>95</v>
      </c>
      <c r="AL100" s="40">
        <f t="shared" si="13"/>
        <v>10.808539362270992</v>
      </c>
      <c r="AM100" s="86">
        <f>T100*'Enter Information'!E$751*((Y$26/AJ$25)/('1'!Z$26/'1'!AK$25))+T100*(1-'Enter Information'!E$751)</f>
        <v>10.84235212740132</v>
      </c>
      <c r="AN100" s="40">
        <f t="shared" si="14"/>
        <v>10.808539362270992</v>
      </c>
      <c r="AO100" s="86">
        <f>T100*'Enter Information'!E$751*Y$26/AJ$25+T100*(1-'Enter Information'!E$751)</f>
        <v>13.134640568167198</v>
      </c>
      <c r="AP100" s="86">
        <f>INDEX($AL$6:$AO$106,'1'!AL100,'Enter Information'!$B$86)</f>
        <v>10.84235212740132</v>
      </c>
    </row>
    <row r="101" spans="1:43" x14ac:dyDescent="0.4">
      <c r="A101" s="94">
        <f>'Enter Information'!E157</f>
        <v>2.7084829496578883E-2</v>
      </c>
      <c r="B101" s="89"/>
      <c r="D101" s="31">
        <v>95</v>
      </c>
      <c r="E101" s="32">
        <f>'12'!AP101</f>
        <v>8.0356651035375037</v>
      </c>
      <c r="F101" s="33">
        <f>E101*'Enter Information'!D312</f>
        <v>2.2617868560656258</v>
      </c>
      <c r="G101" s="33">
        <f>E101*'Enter Information'!E312</f>
        <v>5.7738782474718775</v>
      </c>
      <c r="H101" s="34">
        <f t="shared" si="15"/>
        <v>3.2912585211275349</v>
      </c>
      <c r="I101" s="34">
        <f t="shared" si="15"/>
        <v>7.3585248522514579</v>
      </c>
      <c r="J101" s="35">
        <v>0</v>
      </c>
      <c r="K101" s="35">
        <v>0</v>
      </c>
      <c r="L101" s="35">
        <f>(F101+H101)/2*'Enter Information'!C521</f>
        <v>0.66764264569993381</v>
      </c>
      <c r="M101" s="35">
        <f>(G101+I101)/2*'Enter Information'!D521</f>
        <v>1.4578280681002875</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2.5724560415035835</v>
      </c>
      <c r="S101" s="287">
        <f>(I101-M101+Q101*'Enter Information'!E312)*'Enter Information'!C$791</f>
        <v>5.7856347164374826</v>
      </c>
      <c r="T101" s="38">
        <f t="shared" si="12"/>
        <v>8.358090757941067</v>
      </c>
      <c r="AK101" s="87">
        <v>96</v>
      </c>
      <c r="AL101" s="40">
        <f t="shared" si="13"/>
        <v>8.358090757941067</v>
      </c>
      <c r="AM101" s="86">
        <f>T101*'Enter Information'!E$751*((Y$26/AJ$25)/('1'!Z$26/'1'!AK$25))+T101*(1-'Enter Information'!E$751)</f>
        <v>8.3842376914224523</v>
      </c>
      <c r="AN101" s="40">
        <f t="shared" si="14"/>
        <v>8.358090757941067</v>
      </c>
      <c r="AO101" s="86">
        <f>T101*'Enter Information'!E$751*Y$26/AJ$25+T101*(1-'Enter Information'!E$751)</f>
        <v>10.156831951307247</v>
      </c>
      <c r="AP101" s="86">
        <f>INDEX($AL$6:$AO$106,'1'!AL101,'Enter Information'!$B$86)</f>
        <v>8.3842376914224523</v>
      </c>
    </row>
    <row r="102" spans="1:43" x14ac:dyDescent="0.4">
      <c r="A102" s="94">
        <f>'Enter Information'!E158</f>
        <v>1.8459037352126458E-2</v>
      </c>
      <c r="B102" s="89"/>
      <c r="D102" s="31">
        <v>96</v>
      </c>
      <c r="E102" s="32">
        <f>'12'!AP102</f>
        <v>6.3102479358761521</v>
      </c>
      <c r="F102" s="33">
        <f>E102*'Enter Information'!D313</f>
        <v>1.8129485305296171</v>
      </c>
      <c r="G102" s="33">
        <f>E102*'Enter Information'!E313</f>
        <v>4.4972994053465349</v>
      </c>
      <c r="H102" s="34">
        <f t="shared" si="15"/>
        <v>2.2617868560656258</v>
      </c>
      <c r="I102" s="34">
        <f t="shared" si="15"/>
        <v>5.7738782474718775</v>
      </c>
      <c r="J102" s="35">
        <v>0</v>
      </c>
      <c r="K102" s="35">
        <v>0</v>
      </c>
      <c r="L102" s="35">
        <f>(F102+H102)/2*'Enter Information'!C522</f>
        <v>0.5256612385477194</v>
      </c>
      <c r="M102" s="35">
        <f>(G102+I102)/2*'Enter Information'!D522</f>
        <v>1.2487697790296626</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1.7022716150721513</v>
      </c>
      <c r="S102" s="287">
        <f>(I102-M102+Q102*'Enter Information'!E313)*'Enter Information'!C$791</f>
        <v>4.4368700186363963</v>
      </c>
      <c r="T102" s="38">
        <f>SUM(R102:S102)</f>
        <v>6.1391416337085474</v>
      </c>
      <c r="AK102" s="87">
        <v>97</v>
      </c>
      <c r="AL102" s="40">
        <f t="shared" si="13"/>
        <v>6.1391416337085474</v>
      </c>
      <c r="AM102" s="86">
        <f>T102*'Enter Information'!E$751*((Y$26/AJ$25)/('1'!Z$26/'1'!AK$25))+T102*(1-'Enter Information'!E$751)</f>
        <v>6.1583469441769543</v>
      </c>
      <c r="AN102" s="40">
        <f t="shared" si="14"/>
        <v>6.1391416337085474</v>
      </c>
      <c r="AO102" s="86">
        <f>T102*'Enter Information'!E$751*Y$26/AJ$25+T102*(1-'Enter Information'!E$751)</f>
        <v>7.4603437201981153</v>
      </c>
      <c r="AP102" s="86">
        <f>INDEX($AL$6:$AO$106,'1'!AL102,'Enter Information'!$B$86)</f>
        <v>6.1583469441769543</v>
      </c>
    </row>
    <row r="103" spans="1:43" x14ac:dyDescent="0.4">
      <c r="A103" s="94">
        <f>'Enter Information'!E159</f>
        <v>1.0598754666056363E-2</v>
      </c>
      <c r="B103" s="89"/>
      <c r="D103" s="31">
        <v>97</v>
      </c>
      <c r="E103" s="32">
        <f>'12'!AP103</f>
        <v>3.9009855382302856</v>
      </c>
      <c r="F103" s="33">
        <f>E103*'Enter Information'!D314</f>
        <v>1.0050193568337147</v>
      </c>
      <c r="G103" s="33">
        <f>E103*'Enter Information'!E314</f>
        <v>2.8959661813965707</v>
      </c>
      <c r="H103" s="34">
        <f t="shared" si="15"/>
        <v>1.8129485305296171</v>
      </c>
      <c r="I103" s="34">
        <f t="shared" si="15"/>
        <v>4.4972994053465349</v>
      </c>
      <c r="J103" s="35">
        <v>0</v>
      </c>
      <c r="K103" s="35">
        <v>0</v>
      </c>
      <c r="L103" s="35">
        <f>(F103+H103)/2*'Enter Information'!C523</f>
        <v>0.39185252457730813</v>
      </c>
      <c r="M103" s="35">
        <f>(G103+I103)/2*'Enter Information'!D523</f>
        <v>0.97731577791157109</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1.393384999804065</v>
      </c>
      <c r="S103" s="287">
        <f>(I103-M103+Q103*'Enter Information'!E314)*'Enter Information'!C$791</f>
        <v>3.451344853183957</v>
      </c>
      <c r="T103" s="38">
        <f>SUM(R103:S103)</f>
        <v>4.8447298529880225</v>
      </c>
      <c r="AK103" s="87">
        <v>98</v>
      </c>
      <c r="AL103" s="40">
        <f t="shared" si="13"/>
        <v>4.8447298529880225</v>
      </c>
      <c r="AM103" s="86">
        <f>T103*'Enter Information'!E$751*((Y$26/AJ$25)/('1'!Z$26/'1'!AK$25))+T103*(1-'Enter Information'!E$751)</f>
        <v>4.8598858058090659</v>
      </c>
      <c r="AN103" s="40">
        <f t="shared" si="14"/>
        <v>4.8447298529880225</v>
      </c>
      <c r="AO103" s="86">
        <f>T103*'Enter Information'!E$751*Y$26/AJ$25+T103*(1-'Enter Information'!E$751)</f>
        <v>5.8873621250796866</v>
      </c>
      <c r="AP103" s="86">
        <f>INDEX($AL$6:$AO$106,'1'!AL103,'Enter Information'!$B$86)</f>
        <v>4.8598858058090659</v>
      </c>
    </row>
    <row r="104" spans="1:43" x14ac:dyDescent="0.4">
      <c r="A104" s="94">
        <f>'Enter Information'!E160</f>
        <v>7.9234174867614214E-3</v>
      </c>
      <c r="B104" s="89"/>
      <c r="D104" s="31">
        <v>98</v>
      </c>
      <c r="E104" s="32">
        <f>'12'!AP104</f>
        <v>3.594439212218429</v>
      </c>
      <c r="F104" s="33">
        <f>E104*'Enter Information'!D315</f>
        <v>0.91651039674095403</v>
      </c>
      <c r="G104" s="33">
        <f>E104*'Enter Information'!E315</f>
        <v>2.677928815477475</v>
      </c>
      <c r="H104" s="34">
        <f t="shared" si="15"/>
        <v>1.0050193568337147</v>
      </c>
      <c r="I104" s="34">
        <f t="shared" si="15"/>
        <v>2.8959661813965707</v>
      </c>
      <c r="J104" s="35">
        <v>0</v>
      </c>
      <c r="K104" s="35">
        <v>0</v>
      </c>
      <c r="L104" s="35">
        <f>(F104+H104)/2*'Enter Information'!C524</f>
        <v>0.28875788371843331</v>
      </c>
      <c r="M104" s="35">
        <f>(G104+I104)/2*'Enter Information'!D524</f>
        <v>0.79483742655423895</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0.70229455884480818</v>
      </c>
      <c r="S104" s="287">
        <f>(I104-M104+Q104*'Enter Information'!E315)*'Enter Information'!C$791</f>
        <v>2.0601572852162029</v>
      </c>
      <c r="T104" s="38">
        <f>SUM(R104:S104)</f>
        <v>2.7624518440610109</v>
      </c>
      <c r="AK104" s="87">
        <v>99</v>
      </c>
      <c r="AL104" s="40">
        <f t="shared" si="13"/>
        <v>2.7624518440610109</v>
      </c>
      <c r="AM104" s="86">
        <f>T104*'Enter Information'!E$751*((Y$26/AJ$25)/('1'!Z$26/'1'!AK$25))+T104*(1-'Enter Information'!E$751)</f>
        <v>2.7710937273216785</v>
      </c>
      <c r="AN104" s="40">
        <f t="shared" si="14"/>
        <v>2.7624518440610109</v>
      </c>
      <c r="AO104" s="86">
        <f>T104*'Enter Information'!E$751*Y$26/AJ$25+T104*(1-'Enter Information'!E$751)</f>
        <v>3.3569579424641534</v>
      </c>
      <c r="AP104" s="86">
        <f>INDEX($AL$6:$AO$106,'1'!AL104,'Enter Information'!$B$86)</f>
        <v>2.7710937273216785</v>
      </c>
    </row>
    <row r="105" spans="1:43" x14ac:dyDescent="0.4">
      <c r="A105" s="94">
        <f>'Enter Information'!E161</f>
        <v>5.7215913126514245E-3</v>
      </c>
      <c r="B105" s="89"/>
      <c r="D105" s="31">
        <v>99</v>
      </c>
      <c r="E105" s="32">
        <f>'12'!AP105</f>
        <v>2.216306157496553</v>
      </c>
      <c r="F105" s="33">
        <f>E105*'Enter Information'!D316</f>
        <v>0.54414137384053307</v>
      </c>
      <c r="G105" s="33">
        <f>E105*'Enter Information'!E316</f>
        <v>1.6721647836560201</v>
      </c>
      <c r="H105" s="34">
        <f t="shared" si="15"/>
        <v>0.91651039674095403</v>
      </c>
      <c r="I105" s="34">
        <f t="shared" si="15"/>
        <v>2.677928815477475</v>
      </c>
      <c r="J105" s="35">
        <v>0</v>
      </c>
      <c r="K105" s="35">
        <v>0</v>
      </c>
      <c r="L105" s="35">
        <f>(F105+H105)/2*'Enter Information'!C525</f>
        <v>0.23764804307360796</v>
      </c>
      <c r="M105" s="35">
        <f>(G105+I105)/2*'Enter Information'!D525</f>
        <v>0.66338927386785795</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0.66562471259489731</v>
      </c>
      <c r="S105" s="287">
        <f>(I105-M105+Q105*'Enter Information'!E316)*'Enter Information'!C$791</f>
        <v>1.9752565393426342</v>
      </c>
      <c r="T105" s="38">
        <f>SUM(R105:S105)</f>
        <v>2.6408812519375315</v>
      </c>
      <c r="AK105" s="87">
        <v>100</v>
      </c>
      <c r="AL105" s="40">
        <f t="shared" si="13"/>
        <v>2.6408812519375315</v>
      </c>
      <c r="AM105" s="86">
        <f>T105*'Enter Information'!E$751*((Y$26/AJ$25)/('1'!Z$26/'1'!AK$25))+T105*(1-'Enter Information'!E$751)</f>
        <v>2.6491428212870916</v>
      </c>
      <c r="AN105" s="40">
        <f t="shared" si="14"/>
        <v>2.6408812519375315</v>
      </c>
      <c r="AO105" s="86">
        <f>T105*'Enter Information'!E$751*Y$26/AJ$25+T105*(1-'Enter Information'!E$751)</f>
        <v>3.2092241943894586</v>
      </c>
      <c r="AP105" s="86">
        <f>INDEX($AL$6:$AO$106,'1'!AL105,'Enter Information'!$B$86)</f>
        <v>2.6491428212870916</v>
      </c>
    </row>
    <row r="106" spans="1:43" x14ac:dyDescent="0.4">
      <c r="A106" s="94">
        <f>'Enter Information'!E162</f>
        <v>9.2729238515385157E-3</v>
      </c>
      <c r="B106" s="89"/>
      <c r="D106" s="31">
        <v>100</v>
      </c>
      <c r="E106" s="32">
        <f>'12'!AP106</f>
        <v>1.7286354009316516</v>
      </c>
      <c r="F106" s="33">
        <f>E106*'Enter Information'!D317</f>
        <v>0.40310306370661492</v>
      </c>
      <c r="G106" s="33">
        <f>E106*'Enter Information'!E317</f>
        <v>1.3255323372250367</v>
      </c>
      <c r="H106" s="34">
        <f t="shared" si="15"/>
        <v>0.54414137384053307</v>
      </c>
      <c r="I106" s="34">
        <f t="shared" si="15"/>
        <v>1.6721647836560201</v>
      </c>
      <c r="J106" s="35">
        <v>0</v>
      </c>
      <c r="K106" s="35">
        <v>0</v>
      </c>
      <c r="L106" s="35">
        <f>(F106+H106)/2*'Enter Information'!C526</f>
        <v>0.16564937101605751</v>
      </c>
      <c r="M106" s="35">
        <f>(G106+I106)/2*'Enter Information'!D526</f>
        <v>0.48649626574778665</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0.37111150624057193</v>
      </c>
      <c r="S106" s="287">
        <f>(I106-M106+Q106*'Enter Information'!E317)*'Enter Information'!C$791</f>
        <v>1.1625482871483723</v>
      </c>
      <c r="T106" s="38">
        <f>SUM(R106:S106)</f>
        <v>1.5336597933889442</v>
      </c>
      <c r="AK106" s="87">
        <v>101</v>
      </c>
      <c r="AL106" s="40">
        <f t="shared" si="13"/>
        <v>1.5336597933889442</v>
      </c>
      <c r="AM106" s="86">
        <f>T106*'Enter Information'!E$751*((Y$26/AJ$25)/('1'!Z$26/'1'!AK$25))+T106*(1-'Enter Information'!E$751)</f>
        <v>1.5384575997016736</v>
      </c>
      <c r="AN106" s="40">
        <f t="shared" si="14"/>
        <v>1.5336597933889442</v>
      </c>
      <c r="AO106" s="86">
        <f>T106*'Enter Information'!E$751*Y$26/AJ$25+T106*(1-'Enter Information'!E$751)</f>
        <v>1.8637180718728363</v>
      </c>
      <c r="AP106" s="86">
        <f>INDEX($AL$6:$AO$108,'1'!AL106,'Enter Information'!$B$86)</f>
        <v>1.5384575997016736</v>
      </c>
    </row>
    <row r="107" spans="1:43" x14ac:dyDescent="0.4">
      <c r="A107" s="95">
        <f>SUM(A91:A106)</f>
        <v>0.99999999999999989</v>
      </c>
      <c r="D107" s="72"/>
      <c r="E107" s="81">
        <f>SUM(E6:E106)</f>
        <v>7399.9684350857542</v>
      </c>
      <c r="F107" s="81"/>
      <c r="G107" s="81"/>
      <c r="H107" s="73"/>
      <c r="J107" s="74"/>
      <c r="K107" s="74"/>
      <c r="L107" s="75"/>
      <c r="N107" s="76"/>
      <c r="Q107" s="77"/>
      <c r="R107" s="75"/>
      <c r="S107" s="75"/>
      <c r="AK107" s="87">
        <v>102</v>
      </c>
      <c r="AL107" s="84">
        <f>SUM(AL6:AL106)</f>
        <v>7371.9935589321485</v>
      </c>
      <c r="AM107" s="84">
        <f>SUM(AM6:AM106)</f>
        <v>7402.7265400382921</v>
      </c>
      <c r="AN107" s="84">
        <f>SUM(AN6:AN106)</f>
        <v>7371.9935589321485</v>
      </c>
      <c r="AO107" s="84">
        <f>SUM(AO6:AO106)</f>
        <v>9486.2253922722048</v>
      </c>
      <c r="AP107" s="84">
        <f>INDEX($AL$6:$AO$108,AK107,'Enter Information'!$B$86)</f>
        <v>7402.7265400382921</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2572.2593192013437</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Information'!H8+13</f>
        <v>2031</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Information'!J607</f>
        <v>0</v>
      </c>
      <c r="O3" s="82">
        <f>'Enter Information'!K607</f>
        <v>0</v>
      </c>
      <c r="P3" s="82">
        <f>'Enter Information'!L607</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'13'!AP6</f>
        <v>100.987842143774</v>
      </c>
      <c r="F6" s="33">
        <f>E6*'Enter Information'!D217</f>
        <v>51.819091879163466</v>
      </c>
      <c r="G6" s="33">
        <f>E6*'Enter Information'!E217</f>
        <v>49.168750264610537</v>
      </c>
      <c r="H6" s="34">
        <f>SUM($J6:$J106)</f>
        <v>55.926965929481106</v>
      </c>
      <c r="I6" s="34">
        <f>SUM($K6:$K106)</f>
        <v>53.066522803147791</v>
      </c>
      <c r="J6" s="35">
        <v>0</v>
      </c>
      <c r="K6" s="35">
        <v>0</v>
      </c>
      <c r="L6" s="35">
        <f>(F6+H6)/2*'Enter Information'!C426</f>
        <v>0.13845368428410826</v>
      </c>
      <c r="M6" s="35">
        <f>(G6+I6)/2*'Enter Information'!D426</f>
        <v>0.12114879858529362</v>
      </c>
      <c r="N6" s="36">
        <f>'Enter Information'!O$594/5</f>
        <v>116.6</v>
      </c>
      <c r="O6" s="36">
        <f>'Enter Information'!P$594/5</f>
        <v>410.4</v>
      </c>
      <c r="P6" s="36">
        <f>'Enter Information'!Q$594/5</f>
        <v>1467.6</v>
      </c>
      <c r="Q6" s="37">
        <f t="shared" ref="Q6:Q37" si="0">N$3/N$5*N6+O$3/O$5*O6+P$3/P$5*P6</f>
        <v>0</v>
      </c>
      <c r="R6" s="287">
        <f>(H6-L6+Q6*'Enter Information'!D217)*'Enter Information'!C$774</f>
        <v>53.392800778560797</v>
      </c>
      <c r="S6" s="287">
        <f>(I6-M6+Q6*'Enter Information'!E217)*'Enter Information'!C$774</f>
        <v>50.671754678587497</v>
      </c>
      <c r="T6" s="38">
        <f>SUM(R6:S6)</f>
        <v>104.06455545714829</v>
      </c>
      <c r="V6" s="30" t="s">
        <v>646</v>
      </c>
      <c r="W6" s="38">
        <f>SUM(R6:R10)</f>
        <v>231.45198629447995</v>
      </c>
      <c r="X6" s="38">
        <f>SUM(S6:S10)</f>
        <v>219.57370022578482</v>
      </c>
      <c r="Y6" s="38">
        <f>SUM(T6:T10)*Z7</f>
        <v>448.98840342621043</v>
      </c>
      <c r="Z6" s="619">
        <f>'Enter Information'!U11</f>
        <v>0.95705726196628493</v>
      </c>
      <c r="AA6"/>
      <c r="AB6"/>
      <c r="AD6" s="39" t="s">
        <v>776</v>
      </c>
      <c r="AE6" s="38">
        <f>$Y6*'Enter Information'!$E734*'Enter Information'!P691</f>
        <v>0</v>
      </c>
      <c r="AF6" s="38">
        <f>$Y6*'Enter Information'!$E734*'Enter Information'!Q691</f>
        <v>361.13339806773172</v>
      </c>
      <c r="AG6" s="38">
        <f>$Y6*'Enter Information'!$E734*'Enter Information'!R691</f>
        <v>56.980897746305629</v>
      </c>
      <c r="AH6" s="38">
        <f>$Y6*'Enter Information'!$E734*'Enter Information'!S691</f>
        <v>0</v>
      </c>
      <c r="AI6" s="38">
        <f>$Y6*'Enter Information'!$E734*'Enter Information'!T691</f>
        <v>28.660034878350153</v>
      </c>
      <c r="AJ6" s="38">
        <f>SUM(AE6:AI6)</f>
        <v>446.77433069238748</v>
      </c>
      <c r="AK6" s="87">
        <v>1</v>
      </c>
      <c r="AL6" s="86">
        <f>T6</f>
        <v>104.06455545714829</v>
      </c>
      <c r="AM6" s="86">
        <f>T6*'Enter Information'!E$734*((Y$26/AJ$25)/('1'!Z$26/'1'!AK$25))+T6*(1-'Enter Information'!E$734)</f>
        <v>104.55535888702452</v>
      </c>
      <c r="AN6" s="86">
        <f>T6</f>
        <v>104.06455545714829</v>
      </c>
      <c r="AO6" s="86">
        <f>T6*'Enter Information'!E$734*Y$26/AJ$25+T6*(1-'Enter Information'!E$734)</f>
        <v>134.9285508875623</v>
      </c>
      <c r="AP6" s="86">
        <f>INDEX($AL$6:$AO$106,'1'!AL6,'Enter Information'!$B$86)</f>
        <v>104.55535888702452</v>
      </c>
      <c r="AQ6" s="41"/>
      <c r="AR6" s="42" t="s">
        <v>770</v>
      </c>
      <c r="AS6" s="43">
        <f>AE27*AP108/100</f>
        <v>700.55877079638117</v>
      </c>
    </row>
    <row r="7" spans="1:67" x14ac:dyDescent="0.4">
      <c r="A7" s="1"/>
      <c r="B7" s="1"/>
      <c r="D7" s="31">
        <v>1</v>
      </c>
      <c r="E7" s="32">
        <f>'13'!AP7</f>
        <v>93.763674511919859</v>
      </c>
      <c r="F7" s="33">
        <f>E7*'Enter Information'!D218</f>
        <v>48.210213442967735</v>
      </c>
      <c r="G7" s="33">
        <f>E7*'Enter Information'!E218</f>
        <v>45.553461068952124</v>
      </c>
      <c r="H7" s="34">
        <f>F6</f>
        <v>51.819091879163466</v>
      </c>
      <c r="I7" s="34">
        <f t="shared" ref="I7:I70" si="1">G6</f>
        <v>49.168750264610537</v>
      </c>
      <c r="J7" s="35">
        <v>0</v>
      </c>
      <c r="K7" s="35">
        <v>0</v>
      </c>
      <c r="L7" s="35">
        <f>(F7+H7)/2*'Enter Information'!C427</f>
        <v>9.5027840056024632E-3</v>
      </c>
      <c r="M7" s="35">
        <f>(G7+I7)/2*'Enter Information'!D427</f>
        <v>8.0513879633528265E-3</v>
      </c>
      <c r="N7" s="36">
        <f>'Enter Information'!O$594/5</f>
        <v>116.6</v>
      </c>
      <c r="O7" s="36">
        <f>'Enter Information'!P$594/5</f>
        <v>410.4</v>
      </c>
      <c r="P7" s="36">
        <f>'Enter Information'!Q$594/5</f>
        <v>1467.6</v>
      </c>
      <c r="Q7" s="37">
        <f t="shared" si="0"/>
        <v>0</v>
      </c>
      <c r="R7" s="287">
        <f>(H7-L7+Q7*'Enter Information'!D218)*'Enter Information'!C$774</f>
        <v>49.58474348301008</v>
      </c>
      <c r="S7" s="287">
        <f>(I7-M7+Q7*'Enter Information'!E218)*'Enter Information'!C$774</f>
        <v>47.049603863232974</v>
      </c>
      <c r="T7" s="38">
        <f t="shared" ref="T7:T70" si="2">SUM(R7:S7)</f>
        <v>96.634347346243061</v>
      </c>
      <c r="V7" s="44" t="s">
        <v>647</v>
      </c>
      <c r="W7" s="38">
        <f>SUM(R11:R15)</f>
        <v>182.48008239327231</v>
      </c>
      <c r="X7" s="38">
        <f>SUM(S11:S15)</f>
        <v>173.22552793333296</v>
      </c>
      <c r="Y7" s="38">
        <f>SUM(T11:T15)*Z8</f>
        <v>355.16798117898662</v>
      </c>
      <c r="Z7" s="619">
        <f>'Enter Information'!U12</f>
        <v>0.99548299984913891</v>
      </c>
      <c r="AA7"/>
      <c r="AB7"/>
      <c r="AD7" s="39" t="s">
        <v>777</v>
      </c>
      <c r="AE7" s="38">
        <f>$Y7*'Enter Information'!$E735*'Enter Information'!P692</f>
        <v>0</v>
      </c>
      <c r="AF7" s="38">
        <f>$Y7*'Enter Information'!$E735*'Enter Information'!Q692</f>
        <v>270.76169875584105</v>
      </c>
      <c r="AG7" s="38">
        <f>$Y7*'Enter Information'!$E735*'Enter Information'!R692</f>
        <v>62.676688329286144</v>
      </c>
      <c r="AH7" s="38">
        <f>$Y7*'Enter Information'!$E735*'Enter Information'!S692</f>
        <v>0</v>
      </c>
      <c r="AI7" s="38">
        <f>$Y7*'Enter Information'!$E735*'Enter Information'!T692</f>
        <v>21.490289446237423</v>
      </c>
      <c r="AJ7" s="38">
        <f t="shared" ref="AJ7:AJ22" si="3">SUM(AE7:AI7)</f>
        <v>354.9286765313646</v>
      </c>
      <c r="AK7" s="87">
        <v>2</v>
      </c>
      <c r="AL7" s="40">
        <f t="shared" ref="AL7:AL70" si="4">T7</f>
        <v>96.634347346243061</v>
      </c>
      <c r="AM7" s="86">
        <f>T7*'Enter Information'!E$734*((Y$26/AJ$25)/('1'!Z$26/'1'!AK$25))+T7*(1-'Enter Information'!E$734)</f>
        <v>97.09010741664396</v>
      </c>
      <c r="AN7" s="40">
        <f t="shared" ref="AN7:AN70" si="5">T7</f>
        <v>96.634347346243061</v>
      </c>
      <c r="AO7" s="86">
        <f>T7*'Enter Information'!E$734*Y$26/AJ$25+T7*(1-'Enter Information'!E$734)</f>
        <v>125.29465384362325</v>
      </c>
      <c r="AP7" s="86">
        <f>INDEX($AL$6:$AO$106,'1'!AL7,'Enter Information'!$B$86)</f>
        <v>97.09010741664396</v>
      </c>
      <c r="AQ7" s="41"/>
      <c r="AR7" s="42" t="s">
        <v>774</v>
      </c>
      <c r="AS7" s="43">
        <f>AF27*AP108/100</f>
        <v>816.18117701560027</v>
      </c>
    </row>
    <row r="8" spans="1:67" x14ac:dyDescent="0.4">
      <c r="A8" s="1"/>
      <c r="B8" s="1"/>
      <c r="D8" s="31">
        <v>2</v>
      </c>
      <c r="E8" s="32">
        <f>'13'!AP8</f>
        <v>86.982561043869026</v>
      </c>
      <c r="F8" s="33">
        <f>E8*'Enter Information'!D219</f>
        <v>44.573612312680353</v>
      </c>
      <c r="G8" s="33">
        <f>E8*'Enter Information'!E219</f>
        <v>42.408948731188673</v>
      </c>
      <c r="H8" s="34">
        <f t="shared" ref="H8:I71" si="6">F7</f>
        <v>48.210213442967735</v>
      </c>
      <c r="I8" s="34">
        <f t="shared" si="1"/>
        <v>45.553461068952124</v>
      </c>
      <c r="J8" s="35">
        <v>0</v>
      </c>
      <c r="K8" s="35">
        <v>0</v>
      </c>
      <c r="L8" s="35">
        <f>(F8+H8)/2*'Enter Information'!C428</f>
        <v>5.5670295453388854E-3</v>
      </c>
      <c r="M8" s="35">
        <f>(G8+I8)/2*'Enter Information'!D428</f>
        <v>4.3981204900070394E-3</v>
      </c>
      <c r="N8" s="36">
        <f>'Enter Information'!O$594/5</f>
        <v>116.6</v>
      </c>
      <c r="O8" s="36">
        <f>'Enter Information'!P$594/5</f>
        <v>410.4</v>
      </c>
      <c r="P8" s="36">
        <f>'Enter Information'!Q$594/5</f>
        <v>1467.6</v>
      </c>
      <c r="Q8" s="37">
        <f t="shared" si="0"/>
        <v>0</v>
      </c>
      <c r="R8" s="287">
        <f>(H8-L8+Q8*'Enter Information'!D219)*'Enter Information'!C$774</f>
        <v>46.134606910482937</v>
      </c>
      <c r="S8" s="287">
        <f>(I8-M8+Q8*'Enter Information'!E219)*'Enter Information'!C$774</f>
        <v>43.593061470585113</v>
      </c>
      <c r="T8" s="38">
        <f t="shared" si="2"/>
        <v>89.727668381068042</v>
      </c>
      <c r="V8" s="45" t="s">
        <v>648</v>
      </c>
      <c r="W8" s="38">
        <f>SUM(R16:R20)</f>
        <v>170.06983080662016</v>
      </c>
      <c r="X8" s="38">
        <f>SUM(S16:S20)</f>
        <v>161.22491239221796</v>
      </c>
      <c r="Y8" s="38">
        <f>SUM(T16:T20)*Z9</f>
        <v>332.00075593283219</v>
      </c>
      <c r="Z8" s="619">
        <f>'Enter Information'!U13</f>
        <v>0.99848855589563212</v>
      </c>
      <c r="AA8"/>
      <c r="AB8"/>
      <c r="AD8" s="39" t="s">
        <v>778</v>
      </c>
      <c r="AE8" s="38">
        <f>$Y8*'Enter Information'!$E736*'Enter Information'!P693</f>
        <v>0</v>
      </c>
      <c r="AF8" s="38">
        <f>$Y8*'Enter Information'!$E736*'Enter Information'!Q693</f>
        <v>232.7478857936305</v>
      </c>
      <c r="AG8" s="38">
        <f>$Y8*'Enter Information'!$E736*'Enter Information'!R693</f>
        <v>77.083834982217169</v>
      </c>
      <c r="AH8" s="38">
        <f>$Y8*'Enter Information'!$E736*'Enter Information'!S693</f>
        <v>0</v>
      </c>
      <c r="AI8" s="38">
        <f>$Y8*'Enter Information'!$E736*'Enter Information'!T693</f>
        <v>20.787560955330338</v>
      </c>
      <c r="AJ8" s="38">
        <f t="shared" si="3"/>
        <v>330.61928173117798</v>
      </c>
      <c r="AK8" s="87">
        <v>3</v>
      </c>
      <c r="AL8" s="40">
        <f t="shared" si="4"/>
        <v>89.727668381068042</v>
      </c>
      <c r="AM8" s="86">
        <f>T8*'Enter Information'!E$734*((Y$26/AJ$25)/('1'!Z$26/'1'!AK$25))+T8*(1-'Enter Information'!E$734)</f>
        <v>90.150854231454545</v>
      </c>
      <c r="AN8" s="40">
        <f t="shared" si="5"/>
        <v>89.727668381068042</v>
      </c>
      <c r="AO8" s="86">
        <f>T8*'Enter Information'!E$734*Y$26/AJ$25+T8*(1-'Enter Information'!E$734)</f>
        <v>116.33955688363658</v>
      </c>
      <c r="AP8" s="86">
        <f>INDEX($AL$6:$AO$106,'1'!AL8,'Enter Information'!$B$86)</f>
        <v>90.150854231454545</v>
      </c>
      <c r="AQ8" s="41"/>
      <c r="AR8" s="42" t="s">
        <v>771</v>
      </c>
      <c r="AS8" s="43">
        <f>AG27*AP108/100</f>
        <v>292.12788486003518</v>
      </c>
    </row>
    <row r="9" spans="1:67" x14ac:dyDescent="0.4">
      <c r="A9" s="1"/>
      <c r="B9" s="1"/>
      <c r="D9" s="31">
        <v>3</v>
      </c>
      <c r="E9" s="32">
        <f>'13'!AP9</f>
        <v>80.837231001384154</v>
      </c>
      <c r="F9" s="33">
        <f>E9*'Enter Information'!D220</f>
        <v>41.469512254732365</v>
      </c>
      <c r="G9" s="33">
        <f>E9*'Enter Information'!E220</f>
        <v>39.367718746651789</v>
      </c>
      <c r="H9" s="34">
        <f t="shared" si="6"/>
        <v>44.573612312680353</v>
      </c>
      <c r="I9" s="34">
        <f t="shared" si="1"/>
        <v>42.408948731188673</v>
      </c>
      <c r="J9" s="35">
        <v>0</v>
      </c>
      <c r="K9" s="35">
        <v>0</v>
      </c>
      <c r="L9" s="35">
        <f>(F9+H9)/2*'Enter Information'!C429</f>
        <v>4.7323718512076998E-3</v>
      </c>
      <c r="M9" s="35">
        <f>(G9+I9)/2*'Enter Information'!D429</f>
        <v>3.2710666991136185E-3</v>
      </c>
      <c r="N9" s="36">
        <f>'Enter Information'!O$594/5</f>
        <v>116.6</v>
      </c>
      <c r="O9" s="36">
        <f>'Enter Information'!P$594/5</f>
        <v>410.4</v>
      </c>
      <c r="P9" s="36">
        <f>'Enter Information'!Q$594/5</f>
        <v>1467.6</v>
      </c>
      <c r="Q9" s="37">
        <f t="shared" si="0"/>
        <v>0</v>
      </c>
      <c r="R9" s="287">
        <f>(H9-L9+Q9*'Enter Information'!D220)*'Enter Information'!C$774</f>
        <v>42.654970205074022</v>
      </c>
      <c r="S9" s="287">
        <f>(I9-M9+Q9*'Enter Information'!E220)*'Enter Information'!C$774</f>
        <v>40.584661757401221</v>
      </c>
      <c r="T9" s="38">
        <f t="shared" si="2"/>
        <v>83.239631962475244</v>
      </c>
      <c r="V9" s="30" t="s">
        <v>649</v>
      </c>
      <c r="W9" s="38">
        <f>SUM(R21:R25)</f>
        <v>173.47471632507734</v>
      </c>
      <c r="X9" s="38">
        <f>SUM(S21:S25)</f>
        <v>166.98501871685309</v>
      </c>
      <c r="Y9" s="38">
        <f>SUM(T21:T25)*Z10</f>
        <v>342.83273089263417</v>
      </c>
      <c r="Z9" s="619">
        <f>'Enter Information'!U14</f>
        <v>1.002131071345042</v>
      </c>
      <c r="AA9"/>
      <c r="AB9"/>
      <c r="AD9" s="39" t="s">
        <v>779</v>
      </c>
      <c r="AE9" s="38">
        <f>$Y9*'Enter Information'!$E737*'Enter Information'!P694</f>
        <v>5.0893222362757706</v>
      </c>
      <c r="AF9" s="38">
        <f>$Y9*'Enter Information'!$E737*'Enter Information'!Q694</f>
        <v>203.16425773862915</v>
      </c>
      <c r="AG9" s="38">
        <f>$Y9*'Enter Information'!$E737*'Enter Information'!R694</f>
        <v>78.680178806073599</v>
      </c>
      <c r="AH9" s="38">
        <f>$Y9*'Enter Information'!$E737*'Enter Information'!S694</f>
        <v>7.0953324607932275</v>
      </c>
      <c r="AI9" s="38">
        <f>$Y9*'Enter Information'!$E737*'Enter Information'!T694</f>
        <v>45.803900126481935</v>
      </c>
      <c r="AJ9" s="38">
        <f t="shared" si="3"/>
        <v>339.83299136825366</v>
      </c>
      <c r="AK9" s="87">
        <v>4</v>
      </c>
      <c r="AL9" s="40">
        <f t="shared" si="4"/>
        <v>83.239631962475244</v>
      </c>
      <c r="AM9" s="86">
        <f>T9*'Enter Information'!E$734*((Y$26/AJ$25)/('1'!Z$26/'1'!AK$25))+T9*(1-'Enter Information'!E$734)</f>
        <v>83.632218051843992</v>
      </c>
      <c r="AN9" s="40">
        <f t="shared" si="5"/>
        <v>83.239631962475244</v>
      </c>
      <c r="AO9" s="86">
        <f>T9*'Enter Information'!E$734*Y$26/AJ$25+T9*(1-'Enter Information'!E$734)</f>
        <v>107.92726560712276</v>
      </c>
      <c r="AP9" s="86">
        <f>INDEX($AL$6:$AO$106,'1'!AL9,'Enter Information'!$B$86)</f>
        <v>83.632218051843992</v>
      </c>
      <c r="AQ9" s="41"/>
      <c r="AR9" s="42" t="s">
        <v>772</v>
      </c>
      <c r="AS9" s="43">
        <f>AH27*AP108/100</f>
        <v>44.763869242384999</v>
      </c>
    </row>
    <row r="10" spans="1:67" ht="12.75" customHeight="1" x14ac:dyDescent="0.4">
      <c r="A10" s="1"/>
      <c r="B10" s="1"/>
      <c r="D10" s="31">
        <v>4</v>
      </c>
      <c r="E10" s="32">
        <f>'13'!AP10</f>
        <v>75.16815063117096</v>
      </c>
      <c r="F10" s="33">
        <f>E10*'Enter Information'!D221</f>
        <v>38.628855766897424</v>
      </c>
      <c r="G10" s="33">
        <f>E10*'Enter Information'!E221</f>
        <v>36.539294864273536</v>
      </c>
      <c r="H10" s="34">
        <f t="shared" si="6"/>
        <v>41.469512254732365</v>
      </c>
      <c r="I10" s="34">
        <f t="shared" si="1"/>
        <v>39.367718746651789</v>
      </c>
      <c r="J10" s="35">
        <v>0</v>
      </c>
      <c r="K10" s="35">
        <v>0</v>
      </c>
      <c r="L10" s="35">
        <f>(F10+H10)/2*'Enter Information'!C430</f>
        <v>4.0049184010814897E-3</v>
      </c>
      <c r="M10" s="35">
        <f>(G10+I10)/2*'Enter Information'!D430</f>
        <v>2.6567454763823865E-3</v>
      </c>
      <c r="N10" s="36">
        <f>'Enter Information'!O$594/5</f>
        <v>116.6</v>
      </c>
      <c r="O10" s="36">
        <f>'Enter Information'!P$594/5</f>
        <v>410.4</v>
      </c>
      <c r="P10" s="36">
        <f>'Enter Information'!Q$594/5</f>
        <v>1467.6</v>
      </c>
      <c r="Q10" s="37">
        <f t="shared" si="0"/>
        <v>0</v>
      </c>
      <c r="R10" s="287">
        <f>(H10-L10+Q10*'Enter Information'!D221)*'Enter Information'!C$774</f>
        <v>39.684864917352122</v>
      </c>
      <c r="S10" s="287">
        <f>(I10-M10+Q10*'Enter Information'!E221)*'Enter Information'!C$774</f>
        <v>37.674618455977985</v>
      </c>
      <c r="T10" s="38">
        <f t="shared" si="2"/>
        <v>77.359483373330107</v>
      </c>
      <c r="V10" s="30" t="s">
        <v>650</v>
      </c>
      <c r="W10" s="38">
        <f>SUM(R26:R30)</f>
        <v>220.16408504438184</v>
      </c>
      <c r="X10" s="38">
        <f>SUM(S26:S30)</f>
        <v>215.07821293778454</v>
      </c>
      <c r="Y10" s="38">
        <f>SUM(T26:T30)*Z11</f>
        <v>431.46151499978095</v>
      </c>
      <c r="Z10" s="619">
        <f>'Enter Information'!U15</f>
        <v>1.0069699750263026</v>
      </c>
      <c r="AA10"/>
      <c r="AB10"/>
      <c r="AD10" s="39" t="s">
        <v>780</v>
      </c>
      <c r="AE10" s="38">
        <f>$Y10*'Enter Information'!$E738*'Enter Information'!P695</f>
        <v>43.808198330895578</v>
      </c>
      <c r="AF10" s="38">
        <f>$Y10*'Enter Information'!$E738*'Enter Information'!Q695</f>
        <v>177.05813492070294</v>
      </c>
      <c r="AG10" s="38">
        <f>$Y10*'Enter Information'!$E738*'Enter Information'!R695</f>
        <v>68.345001722959694</v>
      </c>
      <c r="AH10" s="38">
        <f>$Y10*'Enter Information'!$E738*'Enter Information'!S695</f>
        <v>16.568485266172043</v>
      </c>
      <c r="AI10" s="38">
        <f>$Y10*'Enter Information'!$E738*'Enter Information'!T695</f>
        <v>123.28076325168691</v>
      </c>
      <c r="AJ10" s="38">
        <f t="shared" si="3"/>
        <v>429.06058349241715</v>
      </c>
      <c r="AK10" s="87">
        <v>5</v>
      </c>
      <c r="AL10" s="40">
        <f t="shared" si="4"/>
        <v>77.359483373330107</v>
      </c>
      <c r="AM10" s="86">
        <f>T10*'Enter Information'!E$734*((Y$26/AJ$25)/('1'!Z$26/'1'!AK$25))+T10*(1-'Enter Information'!E$734)</f>
        <v>77.724336705055705</v>
      </c>
      <c r="AN10" s="40">
        <f t="shared" si="5"/>
        <v>77.359483373330107</v>
      </c>
      <c r="AO10" s="86">
        <f>T10*'Enter Information'!E$734*Y$26/AJ$25+T10*(1-'Enter Information'!E$734)</f>
        <v>100.30315262598766</v>
      </c>
      <c r="AP10" s="86">
        <f>INDEX($AL$6:$AO$106,'1'!AL10,'Enter Information'!$B$86)</f>
        <v>77.724336705055705</v>
      </c>
      <c r="AQ10" s="41"/>
      <c r="AR10" s="42" t="s">
        <v>946</v>
      </c>
      <c r="AS10" s="43">
        <f>AI27*AP108/100</f>
        <v>1483.9232366108056</v>
      </c>
    </row>
    <row r="11" spans="1:67" x14ac:dyDescent="0.4">
      <c r="A11" s="1"/>
      <c r="B11" s="1"/>
      <c r="D11" s="31">
        <v>5</v>
      </c>
      <c r="E11" s="32">
        <f>'13'!AP11</f>
        <v>72.801249903077718</v>
      </c>
      <c r="F11" s="33">
        <f>E11*'Enter Information'!D222</f>
        <v>37.499237353084851</v>
      </c>
      <c r="G11" s="33">
        <f>E11*'Enter Information'!E222</f>
        <v>35.302012549992867</v>
      </c>
      <c r="H11" s="34">
        <f t="shared" si="6"/>
        <v>38.628855766897424</v>
      </c>
      <c r="I11" s="34">
        <f t="shared" si="1"/>
        <v>36.539294864273536</v>
      </c>
      <c r="J11" s="35">
        <v>0</v>
      </c>
      <c r="K11" s="35">
        <v>0</v>
      </c>
      <c r="L11" s="35">
        <f>(F11+H11)/2*'Enter Information'!C431</f>
        <v>3.4257641903992029E-3</v>
      </c>
      <c r="M11" s="35">
        <f>(G11+I11)/2*'Enter Information'!D431</f>
        <v>2.155239222427992E-3</v>
      </c>
      <c r="N11" s="36">
        <f>'Enter Information'!O$595/5</f>
        <v>73.2</v>
      </c>
      <c r="O11" s="36">
        <f>'Enter Information'!P$595/5</f>
        <v>267</v>
      </c>
      <c r="P11" s="36">
        <f>'Enter Information'!Q$595/5</f>
        <v>1379</v>
      </c>
      <c r="Q11" s="37">
        <f t="shared" si="0"/>
        <v>0</v>
      </c>
      <c r="R11" s="287">
        <f>(H11-L11+Q11*'Enter Information'!D222)*'Enter Information'!C$775</f>
        <v>38.450958929557721</v>
      </c>
      <c r="S11" s="287">
        <f>(I11-M11+Q11*'Enter Information'!E222)*'Enter Information'!C$775</f>
        <v>36.372101359852721</v>
      </c>
      <c r="T11" s="38">
        <f t="shared" si="2"/>
        <v>74.823060289410449</v>
      </c>
      <c r="V11" s="30" t="s">
        <v>651</v>
      </c>
      <c r="W11" s="38">
        <f>SUM(R31:R35)</f>
        <v>235.55195671468221</v>
      </c>
      <c r="X11" s="38">
        <f>SUM(S31:S35)</f>
        <v>240.92679907496355</v>
      </c>
      <c r="Y11" s="38">
        <f>SUM(T31:T35)*Z12</f>
        <v>482.18595041513368</v>
      </c>
      <c r="Z11" s="619">
        <f>'Enter Information'!U16</f>
        <v>0.99131338337309216</v>
      </c>
      <c r="AA11"/>
      <c r="AB11"/>
      <c r="AD11" s="39" t="s">
        <v>781</v>
      </c>
      <c r="AE11" s="38">
        <f>$Y11*'Enter Information'!$E739*'Enter Information'!P696</f>
        <v>113.00065291356907</v>
      </c>
      <c r="AF11" s="38">
        <f>$Y11*'Enter Information'!$E739*'Enter Information'!Q696</f>
        <v>172.02394992282638</v>
      </c>
      <c r="AG11" s="38">
        <f>$Y11*'Enter Information'!$E739*'Enter Information'!R696</f>
        <v>45.910957095701647</v>
      </c>
      <c r="AH11" s="38">
        <f>$Y11*'Enter Information'!$E739*'Enter Information'!S696</f>
        <v>14.249453401994089</v>
      </c>
      <c r="AI11" s="38">
        <f>$Y11*'Enter Information'!$E739*'Enter Information'!T696</f>
        <v>134.42813521133075</v>
      </c>
      <c r="AJ11" s="38">
        <f t="shared" si="3"/>
        <v>479.61314854542195</v>
      </c>
      <c r="AK11" s="87">
        <v>6</v>
      </c>
      <c r="AL11" s="40">
        <f t="shared" si="4"/>
        <v>74.823060289410449</v>
      </c>
      <c r="AM11" s="86">
        <f>T11*'Enter Information'!E$735*((Y$26/AJ$25)/('1'!Z$26/'1'!AK$25))+T11*(1-'Enter Information'!E$735)</f>
        <v>75.177460863643148</v>
      </c>
      <c r="AN11" s="40">
        <f t="shared" si="5"/>
        <v>74.823060289410449</v>
      </c>
      <c r="AO11" s="86">
        <f>T11*'Enter Information'!E$735*Y$26/AJ$25+T11*(1-'Enter Information'!E$735)</f>
        <v>97.109411683516043</v>
      </c>
      <c r="AP11" s="86">
        <f>INDEX($AL$6:$AO$106,'1'!AL11,'Enter Information'!$B$86)</f>
        <v>75.177460863643148</v>
      </c>
      <c r="AQ11" s="41"/>
      <c r="AR11" s="42" t="s">
        <v>951</v>
      </c>
      <c r="AS11" s="43">
        <f>SUM(AS6:AS10)</f>
        <v>3337.554938525207</v>
      </c>
    </row>
    <row r="12" spans="1:67" ht="12.75" customHeight="1" x14ac:dyDescent="0.4">
      <c r="A12" s="1"/>
      <c r="B12" s="1"/>
      <c r="D12" s="31">
        <v>6</v>
      </c>
      <c r="E12" s="32">
        <f>'13'!AP12</f>
        <v>70.901021309888563</v>
      </c>
      <c r="F12" s="33">
        <f>E12*'Enter Information'!D223</f>
        <v>36.169974617932738</v>
      </c>
      <c r="G12" s="33">
        <f>E12*'Enter Information'!E223</f>
        <v>34.731046691955825</v>
      </c>
      <c r="H12" s="34">
        <f t="shared" si="6"/>
        <v>37.499237353084851</v>
      </c>
      <c r="I12" s="34">
        <f t="shared" si="1"/>
        <v>35.302012549992867</v>
      </c>
      <c r="J12" s="35">
        <v>0</v>
      </c>
      <c r="K12" s="35">
        <v>0</v>
      </c>
      <c r="L12" s="35">
        <f>(F12+H12)/2*'Enter Information'!C432</f>
        <v>2.9467684788407039E-3</v>
      </c>
      <c r="M12" s="35">
        <f>(G12+I12)/2*'Enter Information'!D432</f>
        <v>2.1009917772584607E-3</v>
      </c>
      <c r="N12" s="36">
        <f>'Enter Information'!O$595/5</f>
        <v>73.2</v>
      </c>
      <c r="O12" s="36">
        <f>'Enter Information'!P$595/5</f>
        <v>267</v>
      </c>
      <c r="P12" s="36">
        <f>'Enter Information'!Q$595/5</f>
        <v>1379</v>
      </c>
      <c r="Q12" s="37">
        <f t="shared" si="0"/>
        <v>0</v>
      </c>
      <c r="R12" s="287">
        <f>(H12-L12+Q12*'Enter Information'!D223)*'Enter Information'!C$775</f>
        <v>37.326919834378614</v>
      </c>
      <c r="S12" s="287">
        <f>(I12-M12+Q12*'Enter Information'!E223)*'Enter Information'!C$775</f>
        <v>35.140461852381762</v>
      </c>
      <c r="T12" s="38">
        <f t="shared" si="2"/>
        <v>72.467381686760376</v>
      </c>
      <c r="V12" s="30" t="s">
        <v>652</v>
      </c>
      <c r="W12" s="38">
        <f>SUM(R36:R40)</f>
        <v>194.59553247489001</v>
      </c>
      <c r="X12" s="38">
        <f>SUM(S36:S40)</f>
        <v>203.18969344032593</v>
      </c>
      <c r="Y12" s="38">
        <f>SUM(T36:T40)*Z13</f>
        <v>403.16562604922234</v>
      </c>
      <c r="Z12" s="619">
        <f>'Enter Information'!U17</f>
        <v>1.0119778574724274</v>
      </c>
      <c r="AA12"/>
      <c r="AB12"/>
      <c r="AD12" s="39" t="s">
        <v>782</v>
      </c>
      <c r="AE12" s="38">
        <f>$Y12*'Enter Information'!$E740*'Enter Information'!P697</f>
        <v>75.797180911645299</v>
      </c>
      <c r="AF12" s="38">
        <f>$Y12*'Enter Information'!$E740*'Enter Information'!Q697</f>
        <v>193.14945646611091</v>
      </c>
      <c r="AG12" s="38">
        <f>$Y12*'Enter Information'!$E740*'Enter Information'!R697</f>
        <v>31.2595259908034</v>
      </c>
      <c r="AH12" s="38">
        <f>$Y12*'Enter Information'!$E740*'Enter Information'!S697</f>
        <v>6.5960467687016342</v>
      </c>
      <c r="AI12" s="38">
        <f>$Y12*'Enter Information'!$E740*'Enter Information'!T697</f>
        <v>92.746153260787338</v>
      </c>
      <c r="AJ12" s="38">
        <f t="shared" si="3"/>
        <v>399.54836339804854</v>
      </c>
      <c r="AK12" s="87">
        <v>7</v>
      </c>
      <c r="AL12" s="40">
        <f t="shared" si="4"/>
        <v>72.467381686760376</v>
      </c>
      <c r="AM12" s="86">
        <f>T12*'Enter Information'!E$735*((Y$26/AJ$25)/('1'!Z$26/'1'!AK$25))+T12*(1-'Enter Information'!E$735)</f>
        <v>72.810624553111879</v>
      </c>
      <c r="AN12" s="40">
        <f t="shared" si="5"/>
        <v>72.467381686760376</v>
      </c>
      <c r="AO12" s="86">
        <f>T12*'Enter Information'!E$735*Y$26/AJ$25+T12*(1-'Enter Information'!E$735)</f>
        <v>94.052084673180289</v>
      </c>
      <c r="AP12" s="86">
        <f>INDEX($AL$6:$AO$106,'1'!AL12,'Enter Information'!$B$86)</f>
        <v>72.810624553111879</v>
      </c>
      <c r="AQ12" s="41"/>
      <c r="AR12"/>
      <c r="AS12"/>
    </row>
    <row r="13" spans="1:67" x14ac:dyDescent="0.4">
      <c r="A13" s="1"/>
      <c r="B13" s="1"/>
      <c r="D13" s="31">
        <v>7</v>
      </c>
      <c r="E13" s="32">
        <f>'13'!AP13</f>
        <v>69.512145510438756</v>
      </c>
      <c r="F13" s="33">
        <f>E13*'Enter Information'!D224</f>
        <v>35.626048472502909</v>
      </c>
      <c r="G13" s="33">
        <f>E13*'Enter Information'!E224</f>
        <v>33.886097037935848</v>
      </c>
      <c r="H13" s="34">
        <f>F12</f>
        <v>36.169974617932738</v>
      </c>
      <c r="I13" s="34">
        <f t="shared" si="1"/>
        <v>34.731046691955825</v>
      </c>
      <c r="J13" s="35">
        <v>0</v>
      </c>
      <c r="K13" s="35">
        <v>0</v>
      </c>
      <c r="L13" s="35">
        <f>(F13+H13)/2*'Enter Information'!C433</f>
        <v>2.8718409236174265E-3</v>
      </c>
      <c r="M13" s="35">
        <f>(G13+I13)/2*'Enter Information'!D433</f>
        <v>2.0585143118967502E-3</v>
      </c>
      <c r="N13" s="36">
        <f>'Enter Information'!O$595/5</f>
        <v>73.2</v>
      </c>
      <c r="O13" s="36">
        <f>'Enter Information'!P$595/5</f>
        <v>267</v>
      </c>
      <c r="P13" s="36">
        <f>'Enter Information'!Q$595/5</f>
        <v>1379</v>
      </c>
      <c r="Q13" s="37">
        <f t="shared" si="0"/>
        <v>0</v>
      </c>
      <c r="R13" s="287">
        <f>(H13-L13+Q13*'Enter Information'!D224)*'Enter Information'!C$775</f>
        <v>36.003735968309158</v>
      </c>
      <c r="S13" s="287">
        <f>(I13-M13+Q13*'Enter Information'!E224)*'Enter Information'!C$775</f>
        <v>34.572117332806258</v>
      </c>
      <c r="T13" s="38">
        <f>SUM(R13:S13)</f>
        <v>70.575853301115416</v>
      </c>
      <c r="V13" s="30" t="s">
        <v>653</v>
      </c>
      <c r="W13" s="38">
        <f>SUM(R41:R45)</f>
        <v>120.12770373597266</v>
      </c>
      <c r="X13" s="38">
        <f>SUM(S41:S45)</f>
        <v>123.20915586311882</v>
      </c>
      <c r="Y13" s="38">
        <f>SUM(T41:T45)*Z14</f>
        <v>244.04846935993453</v>
      </c>
      <c r="Z13" s="619">
        <f>'Enter Information'!U18</f>
        <v>1.0135258923245007</v>
      </c>
      <c r="AA13"/>
      <c r="AB13"/>
      <c r="AD13" s="39" t="s">
        <v>783</v>
      </c>
      <c r="AE13" s="38">
        <f>$Y13*'Enter Information'!$E741*'Enter Information'!P698</f>
        <v>24.600446707631932</v>
      </c>
      <c r="AF13" s="38">
        <f>$Y13*'Enter Information'!$E741*'Enter Information'!Q698</f>
        <v>141.08629525123663</v>
      </c>
      <c r="AG13" s="38">
        <f>$Y13*'Enter Information'!$E741*'Enter Information'!R698</f>
        <v>24.338041942750525</v>
      </c>
      <c r="AH13" s="38">
        <f>$Y13*'Enter Information'!$E741*'Enter Information'!S698</f>
        <v>2.6677817762943072</v>
      </c>
      <c r="AI13" s="38">
        <f>$Y13*'Enter Information'!$E741*'Enter Information'!T698</f>
        <v>48.457413248099876</v>
      </c>
      <c r="AJ13" s="38">
        <f t="shared" si="3"/>
        <v>241.14997892601326</v>
      </c>
      <c r="AK13" s="87">
        <v>8</v>
      </c>
      <c r="AL13" s="40">
        <f t="shared" si="4"/>
        <v>70.575853301115416</v>
      </c>
      <c r="AM13" s="86">
        <f>T13*'Enter Information'!E$735*((Y$26/AJ$25)/('1'!Z$26/'1'!AK$25))+T13*(1-'Enter Information'!E$735)</f>
        <v>70.910136914217219</v>
      </c>
      <c r="AN13" s="40">
        <f t="shared" si="5"/>
        <v>70.575853301115416</v>
      </c>
      <c r="AO13" s="86">
        <f>T13*'Enter Information'!E$735*Y$26/AJ$25+T13*(1-'Enter Information'!E$735)</f>
        <v>91.597156900884272</v>
      </c>
      <c r="AP13" s="86">
        <f>INDEX($AL$6:$AO$106,'1'!AL13,'Enter Information'!$B$86)</f>
        <v>70.910136914217219</v>
      </c>
      <c r="AQ13" s="41"/>
      <c r="AR13"/>
      <c r="AS13"/>
    </row>
    <row r="14" spans="1:67" ht="12.75" customHeight="1" x14ac:dyDescent="0.4">
      <c r="A14" s="1"/>
      <c r="B14" s="1"/>
      <c r="D14" s="31">
        <v>8</v>
      </c>
      <c r="E14" s="32">
        <f>'13'!AP14</f>
        <v>68.961609664592316</v>
      </c>
      <c r="F14" s="33">
        <f>E14*'Enter Information'!D225</f>
        <v>35.398174152099898</v>
      </c>
      <c r="G14" s="33">
        <f>E14*'Enter Information'!E225</f>
        <v>33.563435512492418</v>
      </c>
      <c r="H14" s="34">
        <f t="shared" si="6"/>
        <v>35.626048472502909</v>
      </c>
      <c r="I14" s="34">
        <f t="shared" si="1"/>
        <v>33.886097037935848</v>
      </c>
      <c r="J14" s="35">
        <v>0</v>
      </c>
      <c r="K14" s="35">
        <v>0</v>
      </c>
      <c r="L14" s="35">
        <f>(F14+H14)/2*'Enter Information'!C434</f>
        <v>2.4858477918610978E-3</v>
      </c>
      <c r="M14" s="35">
        <f>(G14+I14)/2*'Enter Information'!D434</f>
        <v>2.0234859765128482E-3</v>
      </c>
      <c r="N14" s="36">
        <f>'Enter Information'!O$595/5</f>
        <v>73.2</v>
      </c>
      <c r="O14" s="36">
        <f>'Enter Information'!P$595/5</f>
        <v>267</v>
      </c>
      <c r="P14" s="36">
        <f>'Enter Information'!Q$595/5</f>
        <v>1379</v>
      </c>
      <c r="Q14" s="37">
        <f t="shared" si="0"/>
        <v>0</v>
      </c>
      <c r="R14" s="287">
        <f>(H14-L14+Q14*'Enter Information'!D225)*'Enter Information'!C$775</f>
        <v>35.462650986961016</v>
      </c>
      <c r="S14" s="287">
        <f>(I14-M14+Q14*'Enter Information'!E225)*'Enter Information'!C$775</f>
        <v>33.731019186613345</v>
      </c>
      <c r="T14" s="38">
        <f t="shared" si="2"/>
        <v>69.193670173574361</v>
      </c>
      <c r="V14" s="30" t="s">
        <v>654</v>
      </c>
      <c r="W14" s="38">
        <f>SUM(R46:R50)</f>
        <v>137.76427077556684</v>
      </c>
      <c r="X14" s="38">
        <f>SUM(S46:S50)</f>
        <v>144.147623957604</v>
      </c>
      <c r="Y14" s="38">
        <f>SUM(T46:T50)*Z15</f>
        <v>281.65724807067858</v>
      </c>
      <c r="Z14" s="619">
        <f>'Enter Information'!U19</f>
        <v>1.0029243812960167</v>
      </c>
      <c r="AA14"/>
      <c r="AB14"/>
      <c r="AD14" s="39" t="s">
        <v>784</v>
      </c>
      <c r="AE14" s="38">
        <f>$Y14*'Enter Information'!$E742*'Enter Information'!P699</f>
        <v>19.977342089319873</v>
      </c>
      <c r="AF14" s="38">
        <f>$Y14*'Enter Information'!$E742*'Enter Information'!Q699</f>
        <v>160.01709330267991</v>
      </c>
      <c r="AG14" s="38">
        <f>$Y14*'Enter Information'!$E742*'Enter Information'!R699</f>
        <v>35.619175895425649</v>
      </c>
      <c r="AH14" s="38">
        <f>$Y14*'Enter Information'!$E742*'Enter Information'!S699</f>
        <v>3.0320221327052859</v>
      </c>
      <c r="AI14" s="38">
        <f>$Y14*'Enter Information'!$E742*'Enter Information'!T699</f>
        <v>59.308619848151061</v>
      </c>
      <c r="AJ14" s="38">
        <f t="shared" si="3"/>
        <v>277.95425326828178</v>
      </c>
      <c r="AK14" s="87">
        <v>9</v>
      </c>
      <c r="AL14" s="40">
        <f t="shared" si="4"/>
        <v>69.193670173574361</v>
      </c>
      <c r="AM14" s="86">
        <f>T14*'Enter Information'!E$735*((Y$26/AJ$25)/('1'!Z$26/'1'!AK$25))+T14*(1-'Enter Information'!E$735)</f>
        <v>69.521407055064273</v>
      </c>
      <c r="AN14" s="40">
        <f t="shared" si="5"/>
        <v>69.193670173574361</v>
      </c>
      <c r="AO14" s="86">
        <f>T14*'Enter Information'!E$735*Y$26/AJ$25+T14*(1-'Enter Information'!E$735)</f>
        <v>89.803284933669502</v>
      </c>
      <c r="AP14" s="86">
        <f>INDEX($AL$6:$AO$106,'1'!AL14,'Enter Information'!$B$86)</f>
        <v>69.521407055064273</v>
      </c>
      <c r="AQ14" s="41"/>
      <c r="AR14"/>
      <c r="AS14"/>
    </row>
    <row r="15" spans="1:67" x14ac:dyDescent="0.4">
      <c r="A15" s="1"/>
      <c r="B15" s="1"/>
      <c r="D15" s="31">
        <v>9</v>
      </c>
      <c r="E15" s="32">
        <f>'13'!AP15</f>
        <v>68.76714482794381</v>
      </c>
      <c r="F15" s="33">
        <f>E15*'Enter Information'!D226</f>
        <v>35.318970883898864</v>
      </c>
      <c r="G15" s="33">
        <f>E15*'Enter Information'!E226</f>
        <v>33.448173944044946</v>
      </c>
      <c r="H15" s="34">
        <f t="shared" si="6"/>
        <v>35.398174152099898</v>
      </c>
      <c r="I15" s="34">
        <f t="shared" si="1"/>
        <v>33.563435512492418</v>
      </c>
      <c r="J15" s="35">
        <v>0</v>
      </c>
      <c r="K15" s="35">
        <v>0</v>
      </c>
      <c r="L15" s="35">
        <f>(F15+H15)/2*'Enter Information'!C435</f>
        <v>2.4751000762599563E-3</v>
      </c>
      <c r="M15" s="35">
        <f>(G15+I15)/2*'Enter Information'!D435</f>
        <v>2.0103482836961212E-3</v>
      </c>
      <c r="N15" s="36">
        <f>'Enter Information'!O$595/5</f>
        <v>73.2</v>
      </c>
      <c r="O15" s="36">
        <f>'Enter Information'!P$595/5</f>
        <v>267</v>
      </c>
      <c r="P15" s="36">
        <f>'Enter Information'!Q$595/5</f>
        <v>1379</v>
      </c>
      <c r="Q15" s="37">
        <f t="shared" si="0"/>
        <v>0</v>
      </c>
      <c r="R15" s="287">
        <f>(H15-L15+Q15*'Enter Information'!D226)*'Enter Information'!C$775</f>
        <v>35.235816674065816</v>
      </c>
      <c r="S15" s="287">
        <f>(I15-M15+Q15*'Enter Information'!E226)*'Enter Information'!C$775</f>
        <v>33.409828201678877</v>
      </c>
      <c r="T15" s="38">
        <f t="shared" si="2"/>
        <v>68.645644875744694</v>
      </c>
      <c r="V15" s="30" t="s">
        <v>655</v>
      </c>
      <c r="W15" s="38">
        <f>SUM(R51:R55)</f>
        <v>155.76362139831338</v>
      </c>
      <c r="X15" s="38">
        <f>SUM(S51:S55)</f>
        <v>167.08256229297805</v>
      </c>
      <c r="Y15" s="38">
        <f>SUM(T51:T55)*Z16</f>
        <v>321.88323570767619</v>
      </c>
      <c r="Z15" s="619">
        <f>'Enter Information'!U20</f>
        <v>0.9990967154375191</v>
      </c>
      <c r="AA15"/>
      <c r="AB15"/>
      <c r="AD15" s="39" t="s">
        <v>785</v>
      </c>
      <c r="AE15" s="38">
        <f>$Y15*'Enter Information'!$E743*'Enter Information'!P700</f>
        <v>26.241867342459962</v>
      </c>
      <c r="AF15" s="38">
        <f>$Y15*'Enter Information'!$E743*'Enter Information'!Q700</f>
        <v>172.45143812160862</v>
      </c>
      <c r="AG15" s="38">
        <f>$Y15*'Enter Information'!$E743*'Enter Information'!R700</f>
        <v>45.000702200546577</v>
      </c>
      <c r="AH15" s="38">
        <f>$Y15*'Enter Information'!$E743*'Enter Information'!S700</f>
        <v>3.4169098102161408</v>
      </c>
      <c r="AI15" s="38">
        <f>$Y15*'Enter Information'!$E743*'Enter Information'!T700</f>
        <v>69.636621932204946</v>
      </c>
      <c r="AJ15" s="38">
        <f t="shared" si="3"/>
        <v>316.74753940703624</v>
      </c>
      <c r="AK15" s="87">
        <v>10</v>
      </c>
      <c r="AL15" s="40">
        <f t="shared" si="4"/>
        <v>68.645644875744694</v>
      </c>
      <c r="AM15" s="86">
        <f>T15*'Enter Information'!E$735*((Y$26/AJ$25)/('1'!Z$26/'1'!AK$25))+T15*(1-'Enter Information'!E$735)</f>
        <v>68.970786026994574</v>
      </c>
      <c r="AN15" s="40">
        <f t="shared" si="5"/>
        <v>68.645644875744694</v>
      </c>
      <c r="AO15" s="86">
        <f>T15*'Enter Information'!E$735*Y$26/AJ$25+T15*(1-'Enter Information'!E$735)</f>
        <v>89.092028082451733</v>
      </c>
      <c r="AP15" s="86">
        <f>INDEX($AL$6:$AO$106,'1'!AL15,'Enter Information'!$B$86)</f>
        <v>68.970786026994574</v>
      </c>
      <c r="AQ15" s="41"/>
      <c r="AR15"/>
      <c r="AS15"/>
    </row>
    <row r="16" spans="1:67" x14ac:dyDescent="0.4">
      <c r="A16" s="1"/>
      <c r="B16" s="1"/>
      <c r="D16" s="31">
        <v>10</v>
      </c>
      <c r="E16" s="32">
        <f>'13'!AP16</f>
        <v>69.19065683624666</v>
      </c>
      <c r="F16" s="33">
        <f>E16*'Enter Information'!D227</f>
        <v>35.439684049752387</v>
      </c>
      <c r="G16" s="33">
        <f>E16*'Enter Information'!E227</f>
        <v>33.750972786494273</v>
      </c>
      <c r="H16" s="34">
        <f t="shared" si="6"/>
        <v>35.318970883898864</v>
      </c>
      <c r="I16" s="34">
        <f t="shared" si="1"/>
        <v>33.448173944044946</v>
      </c>
      <c r="J16" s="35">
        <v>0</v>
      </c>
      <c r="K16" s="35">
        <v>0</v>
      </c>
      <c r="L16" s="35">
        <f>(F16+H16)/2*'Enter Information'!C436</f>
        <v>2.4765529226777939E-3</v>
      </c>
      <c r="M16" s="35">
        <f>(G16+I16)/2*'Enter Information'!D436</f>
        <v>2.0159744019161764E-3</v>
      </c>
      <c r="N16" s="36">
        <f>'Enter Information'!O$596/5</f>
        <v>76.8</v>
      </c>
      <c r="O16" s="36">
        <f>'Enter Information'!P$596/5</f>
        <v>187.4</v>
      </c>
      <c r="P16" s="36">
        <f>'Enter Information'!Q$596/5</f>
        <v>1355</v>
      </c>
      <c r="Q16" s="37">
        <f t="shared" si="0"/>
        <v>0</v>
      </c>
      <c r="R16" s="287">
        <f>(H16-L16+Q16*'Enter Information'!D227)*'Enter Information'!C$776</f>
        <v>35.263115423832687</v>
      </c>
      <c r="S16" s="287">
        <f>(I16-M16+Q16*'Enter Information'!E227)*'Enter Information'!C$776</f>
        <v>33.395605971366059</v>
      </c>
      <c r="T16" s="38">
        <f t="shared" si="2"/>
        <v>68.658721395198739</v>
      </c>
      <c r="V16" s="30" t="s">
        <v>656</v>
      </c>
      <c r="W16" s="38">
        <f>SUM(R56:R60)</f>
        <v>164.07865371424683</v>
      </c>
      <c r="X16" s="38">
        <f>SUM(S56:S60)</f>
        <v>174.57114507447307</v>
      </c>
      <c r="Y16" s="38">
        <f>SUM(T56:T60)*Z17</f>
        <v>337.25170311868885</v>
      </c>
      <c r="Z16" s="619">
        <f>'Enter Information'!U21</f>
        <v>0.99701731650470415</v>
      </c>
      <c r="AA16"/>
      <c r="AB16"/>
      <c r="AD16" s="39" t="s">
        <v>786</v>
      </c>
      <c r="AE16" s="38">
        <f>$Y16*'Enter Information'!$E744*'Enter Information'!P701</f>
        <v>39.511144298613239</v>
      </c>
      <c r="AF16" s="38">
        <f>$Y16*'Enter Information'!$E744*'Enter Information'!Q701</f>
        <v>165.77501847026861</v>
      </c>
      <c r="AG16" s="38">
        <f>$Y16*'Enter Information'!$E744*'Enter Information'!R701</f>
        <v>42.984241103689826</v>
      </c>
      <c r="AH16" s="38">
        <f>$Y16*'Enter Information'!$E744*'Enter Information'!S701</f>
        <v>3.8838932013759706</v>
      </c>
      <c r="AI16" s="38">
        <f>$Y16*'Enter Information'!$E744*'Enter Information'!T701</f>
        <v>78.275386058500331</v>
      </c>
      <c r="AJ16" s="38">
        <f t="shared" si="3"/>
        <v>330.42968313244796</v>
      </c>
      <c r="AK16" s="87">
        <v>11</v>
      </c>
      <c r="AL16" s="40">
        <f t="shared" si="4"/>
        <v>68.658721395198739</v>
      </c>
      <c r="AM16" s="86">
        <f>T16*'Enter Information'!E$736*((Y$26/AJ$25)/('1'!Z$26/'1'!AK$25))+T16*(1-'Enter Information'!E$736)</f>
        <v>68.982789645175828</v>
      </c>
      <c r="AN16" s="40">
        <f t="shared" si="5"/>
        <v>68.658721395198739</v>
      </c>
      <c r="AO16" s="86">
        <f>T16*'Enter Information'!E$736*Y$26/AJ$25+T16*(1-'Enter Information'!E$736)</f>
        <v>89.037635595039092</v>
      </c>
      <c r="AP16" s="86">
        <f>INDEX($AL$6:$AO$106,'1'!AL16,'Enter Information'!$B$86)</f>
        <v>68.982789645175828</v>
      </c>
      <c r="AQ16" s="41"/>
      <c r="AR16" s="46"/>
      <c r="AS16" s="47"/>
    </row>
    <row r="17" spans="1:43" x14ac:dyDescent="0.4">
      <c r="A17" s="1"/>
      <c r="B17" s="1"/>
      <c r="D17" s="31">
        <v>11</v>
      </c>
      <c r="E17" s="32">
        <f>'13'!AP17</f>
        <v>69.688461090789588</v>
      </c>
      <c r="F17" s="33">
        <f>E17*'Enter Information'!D228</f>
        <v>35.754821550634745</v>
      </c>
      <c r="G17" s="33">
        <f>E17*'Enter Information'!E228</f>
        <v>33.933639540154843</v>
      </c>
      <c r="H17" s="34">
        <f t="shared" si="6"/>
        <v>35.439684049752387</v>
      </c>
      <c r="I17" s="34">
        <f t="shared" si="1"/>
        <v>33.750972786494273</v>
      </c>
      <c r="J17" s="35">
        <v>0</v>
      </c>
      <c r="K17" s="35">
        <v>0</v>
      </c>
      <c r="L17" s="35">
        <f>(F17+H17)/2*'Enter Information'!C437</f>
        <v>2.4918076960135493E-3</v>
      </c>
      <c r="M17" s="35">
        <f>(G17+I17)/2*'Enter Information'!D437</f>
        <v>2.3689614314327187E-3</v>
      </c>
      <c r="N17" s="36">
        <f>'Enter Information'!O$596/5</f>
        <v>76.8</v>
      </c>
      <c r="O17" s="36">
        <f>'Enter Information'!P$596/5</f>
        <v>187.4</v>
      </c>
      <c r="P17" s="36">
        <f>'Enter Information'!Q$596/5</f>
        <v>1355</v>
      </c>
      <c r="Q17" s="37">
        <f t="shared" si="0"/>
        <v>0</v>
      </c>
      <c r="R17" s="287">
        <f>(H17-L17+Q17*'Enter Information'!D228)*'Enter Information'!C$776</f>
        <v>35.383630906766768</v>
      </c>
      <c r="S17" s="287">
        <f>(I17-M17+Q17*'Enter Information'!E228)*'Enter Information'!C$776</f>
        <v>33.697594696780804</v>
      </c>
      <c r="T17" s="38">
        <f t="shared" si="2"/>
        <v>69.08122560354758</v>
      </c>
      <c r="V17" s="30" t="s">
        <v>657</v>
      </c>
      <c r="W17" s="38">
        <f>SUM(R61:R65)</f>
        <v>196.58949107813447</v>
      </c>
      <c r="X17" s="38">
        <f>SUM(S61:S65)</f>
        <v>211.32804900735329</v>
      </c>
      <c r="Y17" s="38">
        <f>SUM(T61:T65)*Z18</f>
        <v>405.77040704429544</v>
      </c>
      <c r="Z17" s="619">
        <f>'Enter Information'!U22</f>
        <v>0.99587155912972125</v>
      </c>
      <c r="AA17"/>
      <c r="AB17"/>
      <c r="AD17" s="39" t="s">
        <v>787</v>
      </c>
      <c r="AE17" s="38">
        <f>$Y17*'Enter Information'!$E745*'Enter Information'!P702</f>
        <v>76.979631985480864</v>
      </c>
      <c r="AF17" s="38">
        <f>$Y17*'Enter Information'!$E745*'Enter Information'!Q702</f>
        <v>168.32941135840744</v>
      </c>
      <c r="AG17" s="38">
        <f>$Y17*'Enter Information'!$E745*'Enter Information'!R702</f>
        <v>46.575911789534644</v>
      </c>
      <c r="AH17" s="38">
        <f>$Y17*'Enter Information'!$E745*'Enter Information'!S702</f>
        <v>5.1288950482523266</v>
      </c>
      <c r="AI17" s="38">
        <f>$Y17*'Enter Information'!$E745*'Enter Information'!T702</f>
        <v>100.4062066653361</v>
      </c>
      <c r="AJ17" s="38">
        <f t="shared" si="3"/>
        <v>397.42005684701144</v>
      </c>
      <c r="AK17" s="87">
        <v>12</v>
      </c>
      <c r="AL17" s="40">
        <f t="shared" si="4"/>
        <v>69.08122560354758</v>
      </c>
      <c r="AM17" s="86">
        <f>T17*'Enter Information'!E$736*((Y$26/AJ$25)/('1'!Z$26/'1'!AK$25))+T17*(1-'Enter Information'!E$736)</f>
        <v>69.407288067757406</v>
      </c>
      <c r="AN17" s="40">
        <f t="shared" si="5"/>
        <v>69.08122560354758</v>
      </c>
      <c r="AO17" s="86">
        <f>T17*'Enter Information'!E$736*Y$26/AJ$25+T17*(1-'Enter Information'!E$736)</f>
        <v>89.585545241124706</v>
      </c>
      <c r="AP17" s="86">
        <f>INDEX($AL$6:$AO$106,'1'!AL17,'Enter Information'!$B$86)</f>
        <v>69.407288067757406</v>
      </c>
      <c r="AQ17" s="41"/>
    </row>
    <row r="18" spans="1:43" x14ac:dyDescent="0.4">
      <c r="A18" s="1"/>
      <c r="B18" s="1"/>
      <c r="D18" s="31">
        <v>12</v>
      </c>
      <c r="E18" s="32">
        <f>'13'!AP18</f>
        <v>70.402032031653789</v>
      </c>
      <c r="F18" s="33">
        <f>E18*'Enter Information'!D229</f>
        <v>36.247577121041566</v>
      </c>
      <c r="G18" s="33">
        <f>E18*'Enter Information'!E229</f>
        <v>34.154454910612223</v>
      </c>
      <c r="H18" s="34">
        <f t="shared" si="6"/>
        <v>35.754821550634745</v>
      </c>
      <c r="I18" s="34">
        <f t="shared" si="1"/>
        <v>33.933639540154843</v>
      </c>
      <c r="J18" s="35">
        <v>0</v>
      </c>
      <c r="K18" s="35">
        <v>0</v>
      </c>
      <c r="L18" s="35">
        <f>(F18+H18)/2*'Enter Information'!C438</f>
        <v>3.2401079402254339E-3</v>
      </c>
      <c r="M18" s="35">
        <f>(G18+I18)/2*'Enter Information'!D438</f>
        <v>3.0639642502845186E-3</v>
      </c>
      <c r="N18" s="36">
        <f>'Enter Information'!O$596/5</f>
        <v>76.8</v>
      </c>
      <c r="O18" s="36">
        <f>'Enter Information'!P$596/5</f>
        <v>187.4</v>
      </c>
      <c r="P18" s="36">
        <f>'Enter Information'!Q$596/5</f>
        <v>1355</v>
      </c>
      <c r="Q18" s="37">
        <f t="shared" si="0"/>
        <v>0</v>
      </c>
      <c r="R18" s="287">
        <f>(H18-L18+Q18*'Enter Information'!D229)*'Enter Information'!C$776</f>
        <v>35.697544925701131</v>
      </c>
      <c r="S18" s="287">
        <f>(I18-M18+Q18*'Enter Information'!E229)*'Enter Information'!C$776</f>
        <v>33.879291407492545</v>
      </c>
      <c r="T18" s="38">
        <f t="shared" si="2"/>
        <v>69.576836333193683</v>
      </c>
      <c r="V18" s="30" t="s">
        <v>658</v>
      </c>
      <c r="W18" s="38">
        <f>SUM(R66:R70)</f>
        <v>231.36558517984813</v>
      </c>
      <c r="X18" s="38">
        <f>SUM(S66:S70)</f>
        <v>250.80378276275826</v>
      </c>
      <c r="Y18" s="38">
        <f>SUM(T66:T70)*Z19</f>
        <v>479.65130614287591</v>
      </c>
      <c r="Z18" s="619">
        <f>'Enter Information'!U23</f>
        <v>0.99473635519388959</v>
      </c>
      <c r="AA18"/>
      <c r="AB18"/>
      <c r="AD18" s="39" t="s">
        <v>788</v>
      </c>
      <c r="AE18" s="38">
        <f>$Y18*'Enter Information'!$E746*'Enter Information'!P703</f>
        <v>147.1648310823519</v>
      </c>
      <c r="AF18" s="38">
        <f>$Y18*'Enter Information'!$E746*'Enter Information'!Q703</f>
        <v>141.29535713806197</v>
      </c>
      <c r="AG18" s="38">
        <f>$Y18*'Enter Information'!$E746*'Enter Information'!R703</f>
        <v>42.859387864033522</v>
      </c>
      <c r="AH18" s="38">
        <f>$Y18*'Enter Information'!$E746*'Enter Information'!S703</f>
        <v>8.1316670269849602</v>
      </c>
      <c r="AI18" s="38">
        <f>$Y18*'Enter Information'!$E746*'Enter Information'!T703</f>
        <v>130.65693561403657</v>
      </c>
      <c r="AJ18" s="38">
        <f t="shared" si="3"/>
        <v>470.10817872546897</v>
      </c>
      <c r="AK18" s="87">
        <v>13</v>
      </c>
      <c r="AL18" s="40">
        <f t="shared" si="4"/>
        <v>69.576836333193683</v>
      </c>
      <c r="AM18" s="86">
        <f>T18*'Enter Information'!E$736*((Y$26/AJ$25)/('1'!Z$26/'1'!AK$25))+T18*(1-'Enter Information'!E$736)</f>
        <v>69.905238073442476</v>
      </c>
      <c r="AN18" s="40">
        <f t="shared" si="5"/>
        <v>69.576836333193683</v>
      </c>
      <c r="AO18" s="86">
        <f>T18*'Enter Information'!E$736*Y$26/AJ$25+T18*(1-'Enter Information'!E$736)</f>
        <v>90.228260494868238</v>
      </c>
      <c r="AP18" s="86">
        <f>INDEX($AL$6:$AO$106,'1'!AL18,'Enter Information'!$B$86)</f>
        <v>69.905238073442476</v>
      </c>
      <c r="AQ18" s="41"/>
    </row>
    <row r="19" spans="1:43" x14ac:dyDescent="0.4">
      <c r="A19" s="1"/>
      <c r="B19" s="1"/>
      <c r="D19" s="31">
        <v>13</v>
      </c>
      <c r="E19" s="32">
        <f>'13'!AP19</f>
        <v>53.777081409630725</v>
      </c>
      <c r="F19" s="33">
        <f>E19*'Enter Information'!D230</f>
        <v>27.581339094117897</v>
      </c>
      <c r="G19" s="33">
        <f>E19*'Enter Information'!E230</f>
        <v>26.195742315512828</v>
      </c>
      <c r="H19" s="34">
        <f t="shared" si="6"/>
        <v>36.247577121041566</v>
      </c>
      <c r="I19" s="34">
        <f t="shared" si="1"/>
        <v>34.154454910612223</v>
      </c>
      <c r="J19" s="35">
        <v>0</v>
      </c>
      <c r="K19" s="35">
        <v>0</v>
      </c>
      <c r="L19" s="35">
        <f>(F19+H19)/2*'Enter Information'!C439</f>
        <v>3.1914458107579736E-3</v>
      </c>
      <c r="M19" s="35">
        <f>(G19+I19)/2*'Enter Information'!D439</f>
        <v>3.0175098613062527E-3</v>
      </c>
      <c r="N19" s="36">
        <f>'Enter Information'!O$596/5</f>
        <v>76.8</v>
      </c>
      <c r="O19" s="36">
        <f>'Enter Information'!P$596/5</f>
        <v>187.4</v>
      </c>
      <c r="P19" s="36">
        <f>'Enter Information'!Q$596/5</f>
        <v>1355</v>
      </c>
      <c r="Q19" s="37">
        <f t="shared" si="0"/>
        <v>0</v>
      </c>
      <c r="R19" s="287">
        <f>(H19-L19+Q19*'Enter Information'!D230)*'Enter Information'!C$776</f>
        <v>36.189604312185544</v>
      </c>
      <c r="S19" s="287">
        <f>(I19-M19+Q19*'Enter Information'!E230)*'Enter Information'!C$776</f>
        <v>34.099819412035863</v>
      </c>
      <c r="T19" s="38">
        <f t="shared" si="2"/>
        <v>70.289423724221407</v>
      </c>
      <c r="V19" s="30" t="s">
        <v>659</v>
      </c>
      <c r="W19" s="38">
        <f>SUM(R71:R75)</f>
        <v>259.59676632147546</v>
      </c>
      <c r="X19" s="38">
        <f>SUM(S71:S75)</f>
        <v>282.30028371894366</v>
      </c>
      <c r="Y19" s="38">
        <f>SUM(T71:T75)*Z20</f>
        <v>541.2458990748288</v>
      </c>
      <c r="Z19" s="619">
        <f>'Enter Information'!U24</f>
        <v>0.99477764045759487</v>
      </c>
      <c r="AA19"/>
      <c r="AB19"/>
      <c r="AD19" s="39" t="s">
        <v>789</v>
      </c>
      <c r="AE19" s="38">
        <f>$Y19*'Enter Information'!$E747*'Enter Information'!P704</f>
        <v>218.28900486009815</v>
      </c>
      <c r="AF19" s="38">
        <f>$Y19*'Enter Information'!$E747*'Enter Information'!Q704</f>
        <v>105.62371202907974</v>
      </c>
      <c r="AG19" s="38">
        <f>$Y19*'Enter Information'!$E747*'Enter Information'!R704</f>
        <v>37.868056757092297</v>
      </c>
      <c r="AH19" s="38">
        <f>$Y19*'Enter Information'!$E747*'Enter Information'!S704</f>
        <v>8.3716571756381715</v>
      </c>
      <c r="AI19" s="38">
        <f>$Y19*'Enter Information'!$E747*'Enter Information'!T704</f>
        <v>158.51380783030783</v>
      </c>
      <c r="AJ19" s="38">
        <f t="shared" si="3"/>
        <v>528.66623865221618</v>
      </c>
      <c r="AK19" s="87">
        <v>14</v>
      </c>
      <c r="AL19" s="40">
        <f t="shared" si="4"/>
        <v>70.289423724221407</v>
      </c>
      <c r="AM19" s="86">
        <f>T19*'Enter Information'!E$736*((Y$26/AJ$25)/('1'!Z$26/'1'!AK$25))+T19*(1-'Enter Information'!E$736)</f>
        <v>70.621188867459267</v>
      </c>
      <c r="AN19" s="40">
        <f t="shared" si="5"/>
        <v>70.289423724221407</v>
      </c>
      <c r="AO19" s="86">
        <f>T19*'Enter Information'!E$736*Y$26/AJ$25+T19*(1-'Enter Information'!E$736)</f>
        <v>91.15235426129226</v>
      </c>
      <c r="AP19" s="86">
        <f>INDEX($AL$6:$AO$106,'1'!AL19,'Enter Information'!$B$86)</f>
        <v>70.621188867459267</v>
      </c>
      <c r="AQ19" s="41"/>
    </row>
    <row r="20" spans="1:43" x14ac:dyDescent="0.4">
      <c r="A20" s="1"/>
      <c r="B20" s="1"/>
      <c r="D20" s="31">
        <v>14</v>
      </c>
      <c r="E20" s="32">
        <f>'13'!AP20</f>
        <v>58.149232146466524</v>
      </c>
      <c r="F20" s="33">
        <f>E20*'Enter Information'!D231</f>
        <v>29.677567920082922</v>
      </c>
      <c r="G20" s="33">
        <f>E20*'Enter Information'!E231</f>
        <v>28.471664226383602</v>
      </c>
      <c r="H20" s="34">
        <f t="shared" si="6"/>
        <v>27.581339094117897</v>
      </c>
      <c r="I20" s="34">
        <f t="shared" si="1"/>
        <v>26.195742315512828</v>
      </c>
      <c r="J20" s="35">
        <f>G20*'Enter Information'!$C$357/1000*'Enter Information'!$D$217</f>
        <v>0.72989231785094577</v>
      </c>
      <c r="K20" s="35">
        <f>G20*'Enter Information'!$C$357/1000*'Enter Information'!$E$217</f>
        <v>0.69256121238399126</v>
      </c>
      <c r="L20" s="35">
        <f>(F20+H20)/2*'Enter Information'!C440</f>
        <v>3.7218289559230525E-3</v>
      </c>
      <c r="M20" s="35">
        <f>(G20+I20)/2*'Enter Information'!D440</f>
        <v>3.5533814252232672E-3</v>
      </c>
      <c r="N20" s="36">
        <f>'Enter Information'!O$596/5</f>
        <v>76.8</v>
      </c>
      <c r="O20" s="36">
        <f>'Enter Information'!P$596/5</f>
        <v>187.4</v>
      </c>
      <c r="P20" s="36">
        <f>'Enter Information'!Q$596/5</f>
        <v>1355</v>
      </c>
      <c r="Q20" s="37">
        <f t="shared" si="0"/>
        <v>0</v>
      </c>
      <c r="R20" s="287">
        <f>(H20-L20+Q20*'Enter Information'!D231)*'Enter Information'!C$776</f>
        <v>27.535935238134034</v>
      </c>
      <c r="S20" s="287">
        <f>(I20-M20+Q20*'Enter Information'!E231)*'Enter Information'!C$776</f>
        <v>26.152600904542687</v>
      </c>
      <c r="T20" s="38">
        <f t="shared" si="2"/>
        <v>53.688536142676725</v>
      </c>
      <c r="V20" s="30" t="s">
        <v>660</v>
      </c>
      <c r="W20" s="38">
        <f>SUM(R76:R80)</f>
        <v>291.41214927735416</v>
      </c>
      <c r="X20" s="38">
        <f>SUM(S76:S80)</f>
        <v>317.74814684051586</v>
      </c>
      <c r="Y20" s="38">
        <f>SUM(T76:T80)*Z21</f>
        <v>611.33165044639168</v>
      </c>
      <c r="Z20" s="619">
        <f>'Enter Information'!U25</f>
        <v>0.9987983862146107</v>
      </c>
      <c r="AA20"/>
      <c r="AB20"/>
      <c r="AD20" s="39" t="s">
        <v>790</v>
      </c>
      <c r="AE20" s="38">
        <f>$Y20*'Enter Information'!$E748*'Enter Information'!P705</f>
        <v>259.756239606029</v>
      </c>
      <c r="AF20" s="38">
        <f>$Y20*'Enter Information'!$E748*'Enter Information'!Q705</f>
        <v>93.031639999868545</v>
      </c>
      <c r="AG20" s="38">
        <f>$Y20*'Enter Information'!$E748*'Enter Information'!R705</f>
        <v>40.508241771160471</v>
      </c>
      <c r="AH20" s="38">
        <f>$Y20*'Enter Information'!$E748*'Enter Information'!S705</f>
        <v>8.0101043050317315</v>
      </c>
      <c r="AI20" s="38">
        <f>$Y20*'Enter Information'!$E748*'Enter Information'!T705</f>
        <v>186.97872049174069</v>
      </c>
      <c r="AJ20" s="38">
        <f t="shared" si="3"/>
        <v>588.28494617383046</v>
      </c>
      <c r="AK20" s="87">
        <v>15</v>
      </c>
      <c r="AL20" s="40">
        <f t="shared" si="4"/>
        <v>53.688536142676725</v>
      </c>
      <c r="AM20" s="86">
        <f>T20*'Enter Information'!E$736*((Y$26/AJ$25)/('1'!Z$26/'1'!AK$25))+T20*(1-'Enter Information'!E$736)</f>
        <v>53.941945317768145</v>
      </c>
      <c r="AN20" s="40">
        <f t="shared" si="5"/>
        <v>53.688536142676725</v>
      </c>
      <c r="AO20" s="86">
        <f>T20*'Enter Information'!E$736*Y$26/AJ$25+T20*(1-'Enter Information'!E$736)</f>
        <v>69.624080081354663</v>
      </c>
      <c r="AP20" s="86">
        <f>INDEX($AL$6:$AO$106,'1'!AL20,'Enter Information'!$B$86)</f>
        <v>53.941945317768145</v>
      </c>
      <c r="AQ20" s="41"/>
    </row>
    <row r="21" spans="1:43" x14ac:dyDescent="0.4">
      <c r="A21" s="1"/>
      <c r="B21" s="1"/>
      <c r="D21" s="31">
        <v>15</v>
      </c>
      <c r="E21" s="32">
        <f>'13'!AP21</f>
        <v>63.020049771416566</v>
      </c>
      <c r="F21" s="33">
        <f>E21*'Enter Information'!D232</f>
        <v>32.374109094140159</v>
      </c>
      <c r="G21" s="33">
        <f>E21*'Enter Information'!E232</f>
        <v>30.645940677276407</v>
      </c>
      <c r="H21" s="34">
        <f t="shared" si="6"/>
        <v>29.677567920082922</v>
      </c>
      <c r="I21" s="34">
        <f t="shared" si="1"/>
        <v>28.471664226383602</v>
      </c>
      <c r="J21" s="35">
        <f>G21*'Enter Information'!$C$357/1000*'Enter Information'!$D$217</f>
        <v>0.78563151404869647</v>
      </c>
      <c r="K21" s="35">
        <f>G21*'Enter Information'!$C$357/1000*'Enter Information'!$E$217</f>
        <v>0.74544956913459171</v>
      </c>
      <c r="L21" s="35">
        <f>(F21+H21)/2*'Enter Information'!C441</f>
        <v>5.5846509312800774E-3</v>
      </c>
      <c r="M21" s="35">
        <f>(G21+I21)/2*'Enter Information'!D441</f>
        <v>4.7294083922928007E-3</v>
      </c>
      <c r="N21" s="36">
        <f>'Enter Information'!O$597/5</f>
        <v>88.4</v>
      </c>
      <c r="O21" s="36">
        <f>'Enter Information'!P$597/5</f>
        <v>206.6</v>
      </c>
      <c r="P21" s="36">
        <f>'Enter Information'!Q$597/5</f>
        <v>1506.2</v>
      </c>
      <c r="Q21" s="37">
        <f t="shared" si="0"/>
        <v>0</v>
      </c>
      <c r="R21" s="287">
        <f>(H21-L21+Q21*'Enter Information'!D232)*'Enter Information'!C$777</f>
        <v>29.735216382447096</v>
      </c>
      <c r="S21" s="287">
        <f>(I21-M21+Q21*'Enter Information'!E232)*'Enter Information'!C$777</f>
        <v>28.527599887063108</v>
      </c>
      <c r="T21" s="38">
        <f t="shared" si="2"/>
        <v>58.262816269510203</v>
      </c>
      <c r="V21" s="30" t="s">
        <v>661</v>
      </c>
      <c r="W21" s="38">
        <f>SUM(R81:R85)</f>
        <v>247.49822471481826</v>
      </c>
      <c r="X21" s="38">
        <f>SUM(S81:S85)</f>
        <v>287.18180351473814</v>
      </c>
      <c r="Y21" s="38">
        <f>SUM(T81:T85)*Z22</f>
        <v>537.08118998030125</v>
      </c>
      <c r="Z21" s="619">
        <f>'Enter Information'!U26</f>
        <v>1.0035645040268701</v>
      </c>
      <c r="AA21"/>
      <c r="AB21"/>
      <c r="AD21" s="39" t="s">
        <v>791</v>
      </c>
      <c r="AE21" s="38">
        <f>$Y21*'Enter Information'!$E749*'Enter Information'!P706</f>
        <v>216.85855992644932</v>
      </c>
      <c r="AF21" s="38">
        <f>$Y21*'Enter Information'!$E749*'Enter Information'!Q706</f>
        <v>69.570605390834658</v>
      </c>
      <c r="AG21" s="38">
        <f>$Y21*'Enter Information'!$E749*'Enter Information'!R706</f>
        <v>34.655989302497566</v>
      </c>
      <c r="AH21" s="38">
        <f>$Y21*'Enter Information'!$E749*'Enter Information'!S706</f>
        <v>5.1725357167906809</v>
      </c>
      <c r="AI21" s="38">
        <f>$Y21*'Enter Information'!$E749*'Enter Information'!T706</f>
        <v>178.19385544343896</v>
      </c>
      <c r="AJ21" s="38">
        <f t="shared" si="3"/>
        <v>504.45154578001114</v>
      </c>
      <c r="AK21" s="87">
        <v>16</v>
      </c>
      <c r="AL21" s="40">
        <f t="shared" si="4"/>
        <v>58.262816269510203</v>
      </c>
      <c r="AM21" s="86">
        <f>T21*'Enter Information'!E$737*((Y$26/AJ$25)/('1'!Z$26/'1'!AK$25))+T21*(1-'Enter Information'!E$737)</f>
        <v>58.536548792658991</v>
      </c>
      <c r="AN21" s="40">
        <f t="shared" si="5"/>
        <v>58.262816269510203</v>
      </c>
      <c r="AO21" s="86">
        <f>T21*'Enter Information'!E$737*Y$26/AJ$25+T21*(1-'Enter Information'!E$737)</f>
        <v>75.476386569436855</v>
      </c>
      <c r="AP21" s="86">
        <f>INDEX($AL$6:$AO$106,'1'!AL21,'Enter Information'!$B$86)</f>
        <v>58.536548792658991</v>
      </c>
      <c r="AQ21" s="41"/>
    </row>
    <row r="22" spans="1:43" x14ac:dyDescent="0.4">
      <c r="A22" s="1"/>
      <c r="B22" s="1"/>
      <c r="D22" s="31">
        <v>16</v>
      </c>
      <c r="E22" s="32">
        <f>'13'!AP22</f>
        <v>68.21645273039455</v>
      </c>
      <c r="F22" s="33">
        <f>E22*'Enter Information'!D233</f>
        <v>34.393047887017758</v>
      </c>
      <c r="G22" s="33">
        <f>E22*'Enter Information'!E233</f>
        <v>33.823404843376792</v>
      </c>
      <c r="H22" s="34">
        <f t="shared" si="6"/>
        <v>32.374109094140159</v>
      </c>
      <c r="I22" s="34">
        <f t="shared" si="1"/>
        <v>30.645940677276407</v>
      </c>
      <c r="J22" s="35">
        <f>G22*'Enter Information'!$C$357/1000*'Enter Information'!$D$217</f>
        <v>0.86708817448985931</v>
      </c>
      <c r="K22" s="35">
        <f>G22*'Enter Information'!$C$357/1000*'Enter Information'!$E$217</f>
        <v>0.82274004354043861</v>
      </c>
      <c r="L22" s="35">
        <f>(F22+H22)/2*'Enter Information'!C442</f>
        <v>8.3458946226447391E-3</v>
      </c>
      <c r="M22" s="35">
        <f>(G22+I22)/2*'Enter Information'!D442</f>
        <v>5.8022410968587889E-3</v>
      </c>
      <c r="N22" s="36">
        <f>'Enter Information'!O$597/5</f>
        <v>88.4</v>
      </c>
      <c r="O22" s="36">
        <f>'Enter Information'!P$597/5</f>
        <v>206.6</v>
      </c>
      <c r="P22" s="36">
        <f>'Enter Information'!Q$597/5</f>
        <v>1506.2</v>
      </c>
      <c r="Q22" s="37">
        <f t="shared" si="0"/>
        <v>0</v>
      </c>
      <c r="R22" s="287">
        <f>(H22-L22+Q22*'Enter Information'!D233)*'Enter Information'!C$777</f>
        <v>32.434736950032423</v>
      </c>
      <c r="S22" s="287">
        <f>(I22-M22+Q22*'Enter Information'!E233)*'Enter Information'!C$777</f>
        <v>30.705434757209009</v>
      </c>
      <c r="T22" s="38">
        <f t="shared" si="2"/>
        <v>63.140171707241436</v>
      </c>
      <c r="V22" s="30" t="s">
        <v>662</v>
      </c>
      <c r="W22" s="38">
        <f>SUM(R86:R90)</f>
        <v>206.25288277711618</v>
      </c>
      <c r="X22" s="38">
        <f>SUM(S86:S90)</f>
        <v>264.08094598468386</v>
      </c>
      <c r="Y22" s="38">
        <f>SUM(T86:T90)*Z23</f>
        <v>461.16244022368966</v>
      </c>
      <c r="Z22" s="619">
        <f>'Enter Information'!U27</f>
        <v>1.0044908386772846</v>
      </c>
      <c r="AA22"/>
      <c r="AB22"/>
      <c r="AD22" s="39" t="s">
        <v>792</v>
      </c>
      <c r="AE22" s="38">
        <f>$Y22*'Enter Information'!$E750*'Enter Information'!P707</f>
        <v>146.99435707731951</v>
      </c>
      <c r="AF22" s="38">
        <f>$Y22*'Enter Information'!$E750*'Enter Information'!Q707</f>
        <v>43.730480650435176</v>
      </c>
      <c r="AG22" s="38">
        <f>$Y22*'Enter Information'!$E750*'Enter Information'!R707</f>
        <v>36.237719168273387</v>
      </c>
      <c r="AH22" s="38">
        <f>$Y22*'Enter Information'!$E750*'Enter Information'!S707</f>
        <v>3.6782647276066971</v>
      </c>
      <c r="AI22" s="38">
        <f>$Y22*'Enter Information'!$E750*'Enter Information'!T707</f>
        <v>179.28134746408938</v>
      </c>
      <c r="AJ22" s="38">
        <f t="shared" si="3"/>
        <v>409.92216908772411</v>
      </c>
      <c r="AK22" s="87">
        <v>17</v>
      </c>
      <c r="AL22" s="40">
        <f t="shared" si="4"/>
        <v>63.140171707241436</v>
      </c>
      <c r="AM22" s="86">
        <f>T22*'Enter Information'!E$737*((Y$26/AJ$25)/('1'!Z$26/'1'!AK$25))+T22*(1-'Enter Information'!E$737)</f>
        <v>63.436819202507046</v>
      </c>
      <c r="AN22" s="40">
        <f t="shared" si="5"/>
        <v>63.140171707241436</v>
      </c>
      <c r="AO22" s="86">
        <f>T22*'Enter Information'!E$737*Y$26/AJ$25+T22*(1-'Enter Information'!E$737)</f>
        <v>81.794741706131376</v>
      </c>
      <c r="AP22" s="86">
        <f>INDEX($AL$6:$AO$106,'1'!AL22,'Enter Information'!$B$86)</f>
        <v>63.436819202507046</v>
      </c>
      <c r="AQ22" s="41"/>
    </row>
    <row r="23" spans="1:43" x14ac:dyDescent="0.4">
      <c r="A23" s="1"/>
      <c r="B23" s="1"/>
      <c r="D23" s="31">
        <v>17</v>
      </c>
      <c r="E23" s="32">
        <f>'13'!AP23</f>
        <v>73.758981318303327</v>
      </c>
      <c r="F23" s="33">
        <f>E23*'Enter Information'!D234</f>
        <v>37.513297793141838</v>
      </c>
      <c r="G23" s="33">
        <f>E23*'Enter Information'!E234</f>
        <v>36.245683525161489</v>
      </c>
      <c r="H23" s="34">
        <f t="shared" si="6"/>
        <v>34.393047887017758</v>
      </c>
      <c r="I23" s="34">
        <f t="shared" si="1"/>
        <v>33.823404843376792</v>
      </c>
      <c r="J23" s="35">
        <f>G23*'Enter Information'!$C$357/1000*'Enter Information'!$D$217</f>
        <v>0.9291850925860774</v>
      </c>
      <c r="K23" s="35">
        <f>G23*'Enter Information'!$C$357/1000*'Enter Information'!$E$217</f>
        <v>0.88166094985803145</v>
      </c>
      <c r="L23" s="35">
        <f>(F23+H23)/2*'Enter Information'!C443</f>
        <v>1.1864547037226334E-2</v>
      </c>
      <c r="M23" s="35">
        <f>(G23+I23)/2*'Enter Information'!D443</f>
        <v>7.0069088368538276E-3</v>
      </c>
      <c r="N23" s="36">
        <f>'Enter Information'!O$597/5</f>
        <v>88.4</v>
      </c>
      <c r="O23" s="36">
        <f>'Enter Information'!P$597/5</f>
        <v>206.6</v>
      </c>
      <c r="P23" s="36">
        <f>'Enter Information'!Q$597/5</f>
        <v>1506.2</v>
      </c>
      <c r="Q23" s="37">
        <f t="shared" si="0"/>
        <v>0</v>
      </c>
      <c r="R23" s="287">
        <f>(H23-L23+Q23*'Enter Information'!D234)*'Enter Information'!C$777</f>
        <v>34.454452094604996</v>
      </c>
      <c r="S23" s="287">
        <f>(I23-M23+Q23*'Enter Information'!E234)*'Enter Information'!C$777</f>
        <v>33.88846309117077</v>
      </c>
      <c r="T23" s="38">
        <f t="shared" si="2"/>
        <v>68.342915185775766</v>
      </c>
      <c r="V23" s="30" t="s">
        <v>663</v>
      </c>
      <c r="W23" s="38">
        <f>SUM(R91:R106)</f>
        <v>134.40967315724052</v>
      </c>
      <c r="X23" s="38">
        <f>SUM(S91:S106)</f>
        <v>220.66531063270207</v>
      </c>
      <c r="Y23" s="38">
        <f>SUM(T91:T106)</f>
        <v>355.07498378994256</v>
      </c>
      <c r="Z23" s="619">
        <f>'Enter Information'!U28</f>
        <v>0.98050025752505432</v>
      </c>
      <c r="AA23"/>
      <c r="AB23"/>
      <c r="AD23" s="39" t="s">
        <v>793</v>
      </c>
      <c r="AE23" s="38">
        <f>$Y23*'Enter Information'!$E751*'Enter Information'!P708</f>
        <v>52.58062211591826</v>
      </c>
      <c r="AF23" s="38">
        <f>$Y23*'Enter Information'!$E751*'Enter Information'!Q708</f>
        <v>23.814924627177263</v>
      </c>
      <c r="AG23" s="38">
        <f>$Y23*'Enter Information'!$E751*'Enter Information'!R708</f>
        <v>27.656041502528431</v>
      </c>
      <c r="AH23" s="38">
        <f>$Y23*'Enter Information'!$E751*'Enter Information'!S708</f>
        <v>1.8778793612827949</v>
      </c>
      <c r="AI23" s="38">
        <f>$Y23*'Enter Information'!$E751*'Enter Information'!T708</f>
        <v>150.91321412490825</v>
      </c>
      <c r="AJ23" s="38">
        <f>SUM(AE23:AI23)</f>
        <v>256.84268173181499</v>
      </c>
      <c r="AK23" s="87">
        <v>18</v>
      </c>
      <c r="AL23" s="40">
        <f t="shared" si="4"/>
        <v>68.342915185775766</v>
      </c>
      <c r="AM23" s="86">
        <f>T23*'Enter Information'!E$737*((Y$26/AJ$25)/('1'!Z$26/'1'!AK$25))+T23*(1-'Enter Information'!E$737)</f>
        <v>68.664006403313351</v>
      </c>
      <c r="AN23" s="40">
        <f t="shared" si="5"/>
        <v>68.342915185775766</v>
      </c>
      <c r="AO23" s="86">
        <f>T23*'Enter Information'!E$737*Y$26/AJ$25+T23*(1-'Enter Information'!E$737)</f>
        <v>88.534619781901128</v>
      </c>
      <c r="AP23" s="86">
        <f>INDEX($AL$6:$AO$106,'1'!AL23,'Enter Information'!$B$86)</f>
        <v>68.664006403313351</v>
      </c>
      <c r="AQ23" s="41"/>
    </row>
    <row r="24" spans="1:43" x14ac:dyDescent="0.4">
      <c r="A24" s="1"/>
      <c r="B24" s="1"/>
      <c r="D24" s="31">
        <v>18</v>
      </c>
      <c r="E24" s="32">
        <f>'13'!AP24</f>
        <v>76.682985569961488</v>
      </c>
      <c r="F24" s="33">
        <f>E24*'Enter Information'!D235</f>
        <v>39.206042661448002</v>
      </c>
      <c r="G24" s="33">
        <f>E24*'Enter Information'!E235</f>
        <v>37.476942908513486</v>
      </c>
      <c r="H24" s="34">
        <f t="shared" si="6"/>
        <v>37.513297793141838</v>
      </c>
      <c r="I24" s="34">
        <f t="shared" si="1"/>
        <v>36.245683525161489</v>
      </c>
      <c r="J24" s="35">
        <f>G24*'Enter Information'!$C$357/1000*'Enter Information'!$D$217</f>
        <v>0.96074934390784383</v>
      </c>
      <c r="K24" s="35">
        <f>G24*'Enter Information'!$C$357/1000*'Enter Information'!$E$217</f>
        <v>0.91161081455555193</v>
      </c>
      <c r="L24" s="35">
        <f>(F24+H24)/2*'Enter Information'!C444</f>
        <v>1.4960271388645018E-2</v>
      </c>
      <c r="M24" s="35">
        <f>(G24+I24)/2*'Enter Information'!D444</f>
        <v>7.7408757755358729E-3</v>
      </c>
      <c r="N24" s="36">
        <f>'Enter Information'!O$597/5</f>
        <v>88.4</v>
      </c>
      <c r="O24" s="36">
        <f>'Enter Information'!P$597/5</f>
        <v>206.6</v>
      </c>
      <c r="P24" s="36">
        <f>'Enter Information'!Q$597/5</f>
        <v>1506.2</v>
      </c>
      <c r="Q24" s="37">
        <f t="shared" si="0"/>
        <v>0</v>
      </c>
      <c r="R24" s="287">
        <f>(H24-L24+Q24*'Enter Information'!D235)*'Enter Information'!C$777</f>
        <v>37.578249154332511</v>
      </c>
      <c r="S24" s="287">
        <f>(I24-M24+Q24*'Enter Information'!E235)*'Enter Information'!C$777</f>
        <v>36.315168290569332</v>
      </c>
      <c r="T24" s="38">
        <f t="shared" si="2"/>
        <v>73.893417444901843</v>
      </c>
      <c r="V24" s="30" t="s">
        <v>664</v>
      </c>
      <c r="W24" s="48">
        <f>SUM(W6:W23)</f>
        <v>3552.6472121834904</v>
      </c>
      <c r="X24" s="48">
        <f>SUM(X6:X23)</f>
        <v>3823.3226743711321</v>
      </c>
      <c r="Y24" s="48">
        <f>SUM(Y6:Y23)</f>
        <v>7371.9614958541042</v>
      </c>
      <c r="Z24" s="49"/>
      <c r="AA24" s="50"/>
      <c r="AB24" s="51"/>
      <c r="AD24" s="52" t="s">
        <v>664</v>
      </c>
      <c r="AE24" s="38">
        <f t="shared" ref="AE24:AJ24" si="7">SUM(AE6:AE23)</f>
        <v>1466.6494014840575</v>
      </c>
      <c r="AF24" s="38">
        <f t="shared" si="7"/>
        <v>2894.7647580051321</v>
      </c>
      <c r="AG24" s="38">
        <f t="shared" si="7"/>
        <v>835.24059397088001</v>
      </c>
      <c r="AH24" s="38">
        <f t="shared" si="7"/>
        <v>97.880928179840055</v>
      </c>
      <c r="AI24" s="38">
        <f t="shared" si="7"/>
        <v>1807.8189658510187</v>
      </c>
      <c r="AJ24" s="38">
        <f t="shared" si="7"/>
        <v>7102.3546474909281</v>
      </c>
      <c r="AK24" s="87">
        <v>19</v>
      </c>
      <c r="AL24" s="40">
        <f t="shared" si="4"/>
        <v>73.893417444901843</v>
      </c>
      <c r="AM24" s="86">
        <f>T24*'Enter Information'!E$737*((Y$26/AJ$25)/('1'!Z$26/'1'!AK$25))+T24*(1-'Enter Information'!E$737)</f>
        <v>74.240586237905489</v>
      </c>
      <c r="AN24" s="40">
        <f t="shared" si="5"/>
        <v>73.893417444901843</v>
      </c>
      <c r="AO24" s="86">
        <f>T24*'Enter Information'!E$737*Y$26/AJ$25+T24*(1-'Enter Information'!E$737)</f>
        <v>95.725000902965562</v>
      </c>
      <c r="AP24" s="86">
        <f>INDEX($AL$6:$AO$106,'1'!AL24,'Enter Information'!$B$86)</f>
        <v>74.240586237905489</v>
      </c>
      <c r="AQ24" s="41"/>
    </row>
    <row r="25" spans="1:43" ht="12.75" customHeight="1" x14ac:dyDescent="0.4">
      <c r="A25" s="1"/>
      <c r="B25" s="1"/>
      <c r="D25" s="31">
        <v>19</v>
      </c>
      <c r="E25" s="32">
        <f>'13'!AP25</f>
        <v>79.549097557702723</v>
      </c>
      <c r="F25" s="33">
        <f>E25*'Enter Information'!D236</f>
        <v>40.314456463439292</v>
      </c>
      <c r="G25" s="33">
        <f>E25*'Enter Information'!E236</f>
        <v>39.234641094263431</v>
      </c>
      <c r="H25" s="34">
        <f t="shared" si="6"/>
        <v>39.206042661448002</v>
      </c>
      <c r="I25" s="34">
        <f t="shared" si="1"/>
        <v>37.476942908513486</v>
      </c>
      <c r="J25" s="35">
        <f>G25*'Enter Information'!$C$357/1000*'Enter Information'!$D$217</f>
        <v>1.005809246015378</v>
      </c>
      <c r="K25" s="35">
        <f>G25*'Enter Information'!$C$357/1000*'Enter Information'!$E$217</f>
        <v>0.95436608087398811</v>
      </c>
      <c r="L25" s="35">
        <f>(F25+H25)/2*'Enter Information'!C445</f>
        <v>1.7494509807475207E-2</v>
      </c>
      <c r="M25" s="35">
        <f>(G25+I25)/2*'Enter Information'!D445</f>
        <v>8.4382742403054604E-3</v>
      </c>
      <c r="N25" s="36">
        <f>'Enter Information'!O$597/5</f>
        <v>88.4</v>
      </c>
      <c r="O25" s="36">
        <f>'Enter Information'!P$597/5</f>
        <v>206.6</v>
      </c>
      <c r="P25" s="36">
        <f>'Enter Information'!Q$597/5</f>
        <v>1506.2</v>
      </c>
      <c r="Q25" s="37">
        <f t="shared" si="0"/>
        <v>0</v>
      </c>
      <c r="R25" s="287">
        <f>(H25-L25+Q25*'Enter Information'!D236)*'Enter Information'!C$777</f>
        <v>39.272061743660281</v>
      </c>
      <c r="S25" s="287">
        <f>(I25-M25+Q25*'Enter Information'!E236)*'Enter Information'!C$777</f>
        <v>37.548352690840851</v>
      </c>
      <c r="T25" s="38">
        <f t="shared" si="2"/>
        <v>76.820414434501131</v>
      </c>
      <c r="V25" s="53" t="s">
        <v>823</v>
      </c>
      <c r="W25" s="54"/>
      <c r="X25" s="54"/>
      <c r="Y25" s="55"/>
      <c r="AD25" s="100" t="s">
        <v>950</v>
      </c>
      <c r="AE25" s="38">
        <f>AE24/AE26</f>
        <v>539.69888823649808</v>
      </c>
      <c r="AF25" s="38">
        <f>AF24/AF26</f>
        <v>628.77247733852994</v>
      </c>
      <c r="AG25" s="38">
        <f>AG24/AG26</f>
        <v>225.05049005755041</v>
      </c>
      <c r="AH25" s="38">
        <f>AH24/AH26</f>
        <v>34.485344371344716</v>
      </c>
      <c r="AI25" s="38">
        <f>AI24/AI26</f>
        <v>1143.1899141263236</v>
      </c>
      <c r="AJ25" s="38">
        <f>SUM(AE25:AI25)</f>
        <v>2571.1971141302465</v>
      </c>
      <c r="AK25" s="87">
        <v>20</v>
      </c>
      <c r="AL25" s="40">
        <f t="shared" si="4"/>
        <v>76.820414434501131</v>
      </c>
      <c r="AM25" s="86">
        <f>T25*'Enter Information'!E$737*((Y$26/AJ$25)/('1'!Z$26/'1'!AK$25))+T25*(1-'Enter Information'!E$737)</f>
        <v>77.181334953262521</v>
      </c>
      <c r="AN25" s="40">
        <f t="shared" si="5"/>
        <v>76.820414434501131</v>
      </c>
      <c r="AO25" s="86">
        <f>T25*'Enter Information'!E$737*Y$26/AJ$25+T25*(1-'Enter Information'!E$737)</f>
        <v>99.516770172282264</v>
      </c>
      <c r="AP25" s="86">
        <f>INDEX($AL$6:$AO$106,'1'!AL25,'Enter Information'!$B$86)</f>
        <v>77.181334953262521</v>
      </c>
      <c r="AQ25" s="41"/>
    </row>
    <row r="26" spans="1:43" ht="12.75" customHeight="1" x14ac:dyDescent="0.4">
      <c r="A26" s="752" t="s">
        <v>824</v>
      </c>
      <c r="B26" s="752"/>
      <c r="D26" s="31">
        <v>20</v>
      </c>
      <c r="E26" s="32">
        <f>'13'!AP26</f>
        <v>82.846694102902987</v>
      </c>
      <c r="F26" s="33">
        <f>E26*'Enter Information'!D237</f>
        <v>41.853637966465108</v>
      </c>
      <c r="G26" s="33">
        <f>E26*'Enter Information'!E237</f>
        <v>40.993056136437879</v>
      </c>
      <c r="H26" s="34">
        <f t="shared" si="6"/>
        <v>40.314456463439292</v>
      </c>
      <c r="I26" s="34">
        <f t="shared" si="1"/>
        <v>39.234641094263431</v>
      </c>
      <c r="J26" s="35">
        <f>G26*'Enter Information'!$C$357/1000*'Enter Information'!$D$217</f>
        <v>1.0508875252712617</v>
      </c>
      <c r="K26" s="35">
        <f>G26*'Enter Information'!$C$357/1000*'Enter Information'!$E$217</f>
        <v>0.99713878442231407</v>
      </c>
      <c r="L26" s="35">
        <f>(F26+H26)/2*'Enter Information'!C446</f>
        <v>1.9720342663177057E-2</v>
      </c>
      <c r="M26" s="35">
        <f>(G26+I26)/2*'Enter Information'!D446</f>
        <v>8.8250466953771443E-3</v>
      </c>
      <c r="N26" s="36">
        <f>'Enter Information'!O$598/5</f>
        <v>99.4</v>
      </c>
      <c r="O26" s="36">
        <f>'Enter Information'!P$598/5</f>
        <v>374.6</v>
      </c>
      <c r="P26" s="36">
        <f>'Enter Information'!Q$598/5</f>
        <v>1808.6</v>
      </c>
      <c r="Q26" s="37">
        <f t="shared" si="0"/>
        <v>0</v>
      </c>
      <c r="R26" s="287">
        <f>(H26-L26+Q26*'Enter Information'!D237)*'Enter Information'!C$778</f>
        <v>40.575589425229374</v>
      </c>
      <c r="S26" s="287">
        <f>(I26-M26+Q26*'Enter Information'!E237)*'Enter Information'!C$778</f>
        <v>39.499219005805941</v>
      </c>
      <c r="T26" s="38">
        <f t="shared" si="2"/>
        <v>80.074808431035308</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80.074808431035308</v>
      </c>
      <c r="AM26" s="86">
        <f>T26*'Enter Information'!E$738*((Y$26/AJ$25)/('1'!Z$26/'1'!AK$25))+T26*(1-'Enter Information'!E$738)</f>
        <v>80.452227753097873</v>
      </c>
      <c r="AN26" s="40">
        <f t="shared" si="5"/>
        <v>80.074808431035308</v>
      </c>
      <c r="AO26" s="86">
        <f>T26*'Enter Information'!E$738*Y$26/AJ$25+T26*(1-'Enter Information'!E$738)</f>
        <v>103.80868542212761</v>
      </c>
      <c r="AP26" s="86">
        <f>INDEX($AL$6:$AO$106,'1'!AL26,'Enter Information'!$B$86)</f>
        <v>80.452227753097873</v>
      </c>
    </row>
    <row r="27" spans="1:43" x14ac:dyDescent="0.4">
      <c r="A27" s="753" t="s">
        <v>828</v>
      </c>
      <c r="B27" s="753"/>
      <c r="D27" s="31">
        <v>21</v>
      </c>
      <c r="E27" s="32">
        <f>'13'!AP27</f>
        <v>86.039051056485803</v>
      </c>
      <c r="F27" s="33">
        <f>E27*'Enter Information'!D238</f>
        <v>43.755403975628354</v>
      </c>
      <c r="G27" s="33">
        <f>E27*'Enter Information'!E238</f>
        <v>42.283647080857449</v>
      </c>
      <c r="H27" s="34">
        <f t="shared" si="6"/>
        <v>41.853637966465108</v>
      </c>
      <c r="I27" s="34">
        <f t="shared" si="1"/>
        <v>40.993056136437879</v>
      </c>
      <c r="J27" s="35">
        <f>G27*'Enter Information'!$C$357/1000*'Enter Information'!$D$217</f>
        <v>1.0839727853505421</v>
      </c>
      <c r="K27" s="35">
        <f>G27*'Enter Information'!$C$357/1000*'Enter Information'!$E$217</f>
        <v>1.0285318642947141</v>
      </c>
      <c r="L27" s="35">
        <f>(F27+H27)/2*'Enter Information'!C447</f>
        <v>2.1402260485523364E-2</v>
      </c>
      <c r="M27" s="35">
        <f>(G27+I27)/2*'Enter Information'!D447</f>
        <v>9.1604373539024876E-3</v>
      </c>
      <c r="N27" s="36">
        <f>'Enter Information'!O$598/5</f>
        <v>99.4</v>
      </c>
      <c r="O27" s="36">
        <f>'Enter Information'!P$598/5</f>
        <v>374.6</v>
      </c>
      <c r="P27" s="36">
        <f>'Enter Information'!Q$598/5</f>
        <v>1808.6</v>
      </c>
      <c r="Q27" s="37">
        <f t="shared" si="0"/>
        <v>0</v>
      </c>
      <c r="R27" s="287">
        <f>(H27-L27+Q27*'Enter Information'!D238)*'Enter Information'!C$778</f>
        <v>42.123805344144664</v>
      </c>
      <c r="S27" s="287">
        <f>(I27-M27+Q27*'Enter Information'!E238)*'Enter Information'!C$778</f>
        <v>41.269552428587176</v>
      </c>
      <c r="T27" s="38">
        <f t="shared" si="2"/>
        <v>83.393357772731832</v>
      </c>
      <c r="AD27" s="64" t="s">
        <v>829</v>
      </c>
      <c r="AE27" s="65">
        <f t="shared" ref="AE27:AJ27" si="8">AE25/$AJ25*100</f>
        <v>20.990179448729698</v>
      </c>
      <c r="AF27" s="65">
        <f t="shared" si="8"/>
        <v>24.454464182580708</v>
      </c>
      <c r="AG27" s="65">
        <f t="shared" si="8"/>
        <v>8.7527513476413414</v>
      </c>
      <c r="AH27" s="65">
        <f t="shared" si="8"/>
        <v>1.3412174501063099</v>
      </c>
      <c r="AI27" s="65">
        <f t="shared" si="8"/>
        <v>44.461387570941952</v>
      </c>
      <c r="AJ27" s="66">
        <f t="shared" si="8"/>
        <v>100</v>
      </c>
      <c r="AK27" s="87">
        <v>22</v>
      </c>
      <c r="AL27" s="40">
        <f t="shared" si="4"/>
        <v>83.393357772731832</v>
      </c>
      <c r="AM27" s="86">
        <f>T27*'Enter Information'!E$738*((Y$26/AJ$25)/('1'!Z$26/'1'!AK$25))+T27*(1-'Enter Information'!E$738)</f>
        <v>83.786418526442063</v>
      </c>
      <c r="AN27" s="40">
        <f t="shared" si="5"/>
        <v>83.393357772731832</v>
      </c>
      <c r="AO27" s="86">
        <f>T27*'Enter Information'!E$738*Y$26/AJ$25+T27*(1-'Enter Information'!E$738)</f>
        <v>108.11084051209799</v>
      </c>
      <c r="AP27" s="86">
        <f>INDEX($AL$6:$AO$106,'1'!AL27,'Enter Information'!$B$86)</f>
        <v>83.786418526442063</v>
      </c>
    </row>
    <row r="28" spans="1:43" x14ac:dyDescent="0.4">
      <c r="A28" s="93">
        <f>A2</f>
        <v>2031</v>
      </c>
      <c r="B28" s="200">
        <f>'13'!AP108</f>
        <v>3337.554938525207</v>
      </c>
      <c r="D28" s="31">
        <v>22</v>
      </c>
      <c r="E28" s="32">
        <f>'13'!AP28</f>
        <v>89.289371994500712</v>
      </c>
      <c r="F28" s="33">
        <f>E28*'Enter Information'!D239</f>
        <v>45.288959672687184</v>
      </c>
      <c r="G28" s="33">
        <f>E28*'Enter Information'!E239</f>
        <v>44.000412321813528</v>
      </c>
      <c r="H28" s="34">
        <f t="shared" si="6"/>
        <v>43.755403975628354</v>
      </c>
      <c r="I28" s="34">
        <f t="shared" si="1"/>
        <v>42.283647080857449</v>
      </c>
      <c r="J28" s="35">
        <f>G28*'Enter Information'!$C$357/1000*'Enter Information'!$D$217</f>
        <v>1.1279833409318423</v>
      </c>
      <c r="K28" s="35">
        <f>G28*'Enter Information'!$C$357/1000*'Enter Information'!$E$217</f>
        <v>1.070291454011759</v>
      </c>
      <c r="L28" s="35">
        <f>(F28+H28)/2*'Enter Information'!C448</f>
        <v>2.3151534548562037E-2</v>
      </c>
      <c r="M28" s="35">
        <f>(G28+I28)/2*'Enter Information'!D448</f>
        <v>9.4912465342938072E-3</v>
      </c>
      <c r="N28" s="36">
        <f>'Enter Information'!O$598/5</f>
        <v>99.4</v>
      </c>
      <c r="O28" s="36">
        <f>'Enter Information'!P$598/5</f>
        <v>374.6</v>
      </c>
      <c r="P28" s="36">
        <f>'Enter Information'!Q$598/5</f>
        <v>1808.6</v>
      </c>
      <c r="Q28" s="37">
        <f t="shared" si="0"/>
        <v>0</v>
      </c>
      <c r="R28" s="287">
        <f>(H28-L28+Q28*'Enter Information'!D239)*'Enter Information'!C$778</f>
        <v>44.037065148438082</v>
      </c>
      <c r="S28" s="287">
        <f>(I28-M28+Q28*'Enter Information'!E239)*'Enter Information'!C$778</f>
        <v>42.568805644746412</v>
      </c>
      <c r="T28" s="38">
        <f t="shared" si="2"/>
        <v>86.605870793184494</v>
      </c>
      <c r="AD28" s="64" t="s">
        <v>830</v>
      </c>
      <c r="AE28" s="65">
        <f t="shared" ref="AE28:AJ28" si="9">AE24/$AJ24*100</f>
        <v>20.650185386084395</v>
      </c>
      <c r="AF28" s="65">
        <f t="shared" si="9"/>
        <v>40.757817677096355</v>
      </c>
      <c r="AG28" s="65">
        <f t="shared" si="9"/>
        <v>11.760051918358487</v>
      </c>
      <c r="AH28" s="65">
        <f t="shared" si="9"/>
        <v>1.3781475727126462</v>
      </c>
      <c r="AI28" s="65">
        <f t="shared" si="9"/>
        <v>25.453797445748116</v>
      </c>
      <c r="AJ28" s="66">
        <f t="shared" si="9"/>
        <v>100</v>
      </c>
      <c r="AK28" s="87">
        <v>23</v>
      </c>
      <c r="AL28" s="40">
        <f t="shared" si="4"/>
        <v>86.605870793184494</v>
      </c>
      <c r="AM28" s="86">
        <f>T28*'Enter Information'!E$738*((Y$26/AJ$25)/('1'!Z$26/'1'!AK$25))+T28*(1-'Enter Information'!E$738)</f>
        <v>87.014073193937705</v>
      </c>
      <c r="AN28" s="40">
        <f t="shared" si="5"/>
        <v>86.605870793184494</v>
      </c>
      <c r="AO28" s="86">
        <f>T28*'Enter Information'!E$738*Y$26/AJ$25+T28*(1-'Enter Information'!E$738)</f>
        <v>112.27553050747746</v>
      </c>
      <c r="AP28" s="86">
        <f>INDEX($AL$6:$AO$106,'1'!AL28,'Enter Information'!$B$86)</f>
        <v>87.014073193937705</v>
      </c>
    </row>
    <row r="29" spans="1:43" x14ac:dyDescent="0.4">
      <c r="D29" s="31">
        <v>23</v>
      </c>
      <c r="E29" s="32">
        <f>'13'!AP29</f>
        <v>94.669905124580339</v>
      </c>
      <c r="F29" s="33">
        <f>E29*'Enter Information'!D240</f>
        <v>47.54412304882274</v>
      </c>
      <c r="G29" s="33">
        <f>E29*'Enter Information'!E240</f>
        <v>47.125782075757598</v>
      </c>
      <c r="H29" s="34">
        <f t="shared" si="6"/>
        <v>45.288959672687184</v>
      </c>
      <c r="I29" s="34">
        <f t="shared" si="1"/>
        <v>44.000412321813528</v>
      </c>
      <c r="J29" s="35">
        <f>G29*'Enter Information'!$C$357/1000*'Enter Information'!$D$217</f>
        <v>1.2081045223179865</v>
      </c>
      <c r="K29" s="35">
        <f>G29*'Enter Information'!$C$357/1000*'Enter Information'!$E$217</f>
        <v>1.1463147538346752</v>
      </c>
      <c r="L29" s="35">
        <f>(F29+H29)/2*'Enter Information'!C449</f>
        <v>2.506493233480768E-2</v>
      </c>
      <c r="M29" s="35">
        <f>(G29+I29)/2*'Enter Information'!D449</f>
        <v>1.0023881383732823E-2</v>
      </c>
      <c r="N29" s="36">
        <f>'Enter Information'!O$598/5</f>
        <v>99.4</v>
      </c>
      <c r="O29" s="36">
        <f>'Enter Information'!P$598/5</f>
        <v>374.6</v>
      </c>
      <c r="P29" s="36">
        <f>'Enter Information'!Q$598/5</f>
        <v>1808.6</v>
      </c>
      <c r="Q29" s="37">
        <f t="shared" si="0"/>
        <v>0</v>
      </c>
      <c r="R29" s="287">
        <f>(H29-L29+Q29*'Enter Information'!D240)*'Enter Information'!C$778</f>
        <v>45.579382956285819</v>
      </c>
      <c r="S29" s="287">
        <f>(I29-M29+Q29*'Enter Information'!E240)*'Enter Information'!C$778</f>
        <v>44.29700034925694</v>
      </c>
      <c r="T29" s="38">
        <f t="shared" si="2"/>
        <v>89.87638330554276</v>
      </c>
      <c r="AK29" s="87">
        <v>24</v>
      </c>
      <c r="AL29" s="40">
        <f t="shared" si="4"/>
        <v>89.87638330554276</v>
      </c>
      <c r="AM29" s="86">
        <f>T29*'Enter Information'!E$738*((Y$26/AJ$25)/('1'!Z$26/'1'!AK$25))+T29*(1-'Enter Information'!E$738)</f>
        <v>90.300000724319702</v>
      </c>
      <c r="AN29" s="40">
        <f t="shared" si="5"/>
        <v>89.87638330554276</v>
      </c>
      <c r="AO29" s="86">
        <f>T29*'Enter Information'!E$738*Y$26/AJ$25+T29*(1-'Enter Information'!E$738)</f>
        <v>116.51541082960064</v>
      </c>
      <c r="AP29" s="86">
        <f>INDEX($AL$6:$AO$106,'1'!AL29,'Enter Information'!$B$86)</f>
        <v>90.300000724319702</v>
      </c>
    </row>
    <row r="30" spans="1:43" x14ac:dyDescent="0.4">
      <c r="D30" s="31">
        <v>24</v>
      </c>
      <c r="E30" s="32">
        <f>'13'!AP30</f>
        <v>97.827049194718015</v>
      </c>
      <c r="F30" s="33">
        <f>E30*'Enter Information'!D241</f>
        <v>49.147044913101084</v>
      </c>
      <c r="G30" s="33">
        <f>E30*'Enter Information'!E241</f>
        <v>48.680004281616931</v>
      </c>
      <c r="H30" s="34">
        <f t="shared" si="6"/>
        <v>47.54412304882274</v>
      </c>
      <c r="I30" s="34">
        <f t="shared" si="1"/>
        <v>47.125782075757598</v>
      </c>
      <c r="J30" s="35">
        <f>G30*'Enter Information'!$C$357/1000*'Enter Information'!$D$217</f>
        <v>1.2479481661341727</v>
      </c>
      <c r="K30" s="35">
        <f>G30*'Enter Information'!$C$357/1000*'Enter Information'!$E$217</f>
        <v>1.1841205528440146</v>
      </c>
      <c r="L30" s="35">
        <f>(F30+H30)/2*'Enter Information'!C450</f>
        <v>2.7073527029338667E-2</v>
      </c>
      <c r="M30" s="35">
        <f>(G30+I30)/2*'Enter Information'!D450</f>
        <v>1.0538636499311199E-2</v>
      </c>
      <c r="N30" s="36">
        <f>'Enter Information'!O$598/5</f>
        <v>99.4</v>
      </c>
      <c r="O30" s="36">
        <f>'Enter Information'!P$598/5</f>
        <v>374.6</v>
      </c>
      <c r="P30" s="36">
        <f>'Enter Information'!Q$598/5</f>
        <v>1808.6</v>
      </c>
      <c r="Q30" s="37">
        <f t="shared" si="0"/>
        <v>0</v>
      </c>
      <c r="R30" s="287">
        <f>(H30-L30+Q30*'Enter Information'!D241)*'Enter Information'!C$778</f>
        <v>47.848242170283889</v>
      </c>
      <c r="S30" s="287">
        <f>(I30-M30+Q30*'Enter Information'!E241)*'Enter Information'!C$778</f>
        <v>47.443635509388081</v>
      </c>
      <c r="T30" s="38">
        <f t="shared" si="2"/>
        <v>95.29187767967197</v>
      </c>
      <c r="AK30" s="87">
        <v>25</v>
      </c>
      <c r="AL30" s="40">
        <f t="shared" si="4"/>
        <v>95.29187767967197</v>
      </c>
      <c r="AM30" s="86">
        <f>T30*'Enter Information'!E$738*((Y$26/AJ$25)/('1'!Z$26/'1'!AK$25))+T30*(1-'Enter Information'!E$738)</f>
        <v>95.741020132543468</v>
      </c>
      <c r="AN30" s="40">
        <f t="shared" si="5"/>
        <v>95.29187767967197</v>
      </c>
      <c r="AO30" s="86">
        <f>T30*'Enter Information'!E$738*Y$26/AJ$25+T30*(1-'Enter Information'!E$738)</f>
        <v>123.53603770220138</v>
      </c>
      <c r="AP30" s="86">
        <f>INDEX($AL$6:$AO$106,'1'!AL30,'Enter Information'!$B$86)</f>
        <v>95.741020132543468</v>
      </c>
    </row>
    <row r="31" spans="1:43" x14ac:dyDescent="0.4">
      <c r="D31" s="31">
        <v>25</v>
      </c>
      <c r="E31" s="32">
        <f>'13'!AP31</f>
        <v>99.468299459028543</v>
      </c>
      <c r="F31" s="33">
        <f>E31*'Enter Information'!D242</f>
        <v>49.436421028525871</v>
      </c>
      <c r="G31" s="33">
        <f>E31*'Enter Information'!E242</f>
        <v>50.031878430502665</v>
      </c>
      <c r="H31" s="34">
        <f t="shared" si="6"/>
        <v>49.147044913101084</v>
      </c>
      <c r="I31" s="34">
        <f t="shared" si="1"/>
        <v>48.680004281616931</v>
      </c>
      <c r="J31" s="35">
        <f>G31*'Enter Information'!$C$358/1000*'Enter Information'!$D$217</f>
        <v>4.0079910325283681</v>
      </c>
      <c r="K31" s="35">
        <f>G31*'Enter Information'!$C$358/1000*'Enter Information'!$E$217</f>
        <v>3.8029981420887689</v>
      </c>
      <c r="L31" s="35">
        <f>(F31+H31)/2*'Enter Information'!C451</f>
        <v>2.8096287793363681E-2</v>
      </c>
      <c r="M31" s="35">
        <f>(G31+I31)/2*'Enter Information'!D451</f>
        <v>1.1351866511893755E-2</v>
      </c>
      <c r="N31" s="36">
        <f>'Enter Information'!O$599/5</f>
        <v>123</v>
      </c>
      <c r="O31" s="36">
        <f>'Enter Information'!P$599/5</f>
        <v>516.79999999999995</v>
      </c>
      <c r="P31" s="36">
        <f>'Enter Information'!Q$599/5</f>
        <v>1793.2</v>
      </c>
      <c r="Q31" s="37">
        <f t="shared" si="0"/>
        <v>0</v>
      </c>
      <c r="R31" s="287">
        <f>(H31-L31+Q31*'Enter Information'!D242)*'Enter Information'!C$779</f>
        <v>48.692271149482892</v>
      </c>
      <c r="S31" s="287">
        <f>(I31-M31+Q31*'Enter Information'!E242)*'Enter Information'!C$779</f>
        <v>48.245886489826788</v>
      </c>
      <c r="T31" s="38">
        <f t="shared" si="2"/>
        <v>96.938157639309679</v>
      </c>
      <c r="AK31" s="87">
        <v>26</v>
      </c>
      <c r="AL31" s="40">
        <f t="shared" si="4"/>
        <v>96.938157639309679</v>
      </c>
      <c r="AM31" s="86">
        <f>T31*'Enter Information'!E$739*((Y$26/AJ$25)/('1'!Z$26/'1'!AK$25))+T31*(1-'Enter Information'!E$739)</f>
        <v>97.395164749596304</v>
      </c>
      <c r="AN31" s="40">
        <f t="shared" si="5"/>
        <v>96.938157639309679</v>
      </c>
      <c r="AO31" s="86">
        <f>T31*'Enter Information'!E$739*Y$26/AJ$25+T31*(1-'Enter Information'!E$739)</f>
        <v>125.67688378698534</v>
      </c>
      <c r="AP31" s="86">
        <f>INDEX($AL$6:$AO$106,'1'!AL31,'Enter Information'!$B$86)</f>
        <v>97.395164749596304</v>
      </c>
    </row>
    <row r="32" spans="1:43" x14ac:dyDescent="0.4">
      <c r="D32" s="31">
        <v>26</v>
      </c>
      <c r="E32" s="32">
        <f>'13'!AP32</f>
        <v>96.809854149121421</v>
      </c>
      <c r="F32" s="33">
        <f>E32*'Enter Information'!D243</f>
        <v>47.778597837725933</v>
      </c>
      <c r="G32" s="33">
        <f>E32*'Enter Information'!E243</f>
        <v>49.031256311395488</v>
      </c>
      <c r="H32" s="34">
        <f t="shared" si="6"/>
        <v>49.436421028525871</v>
      </c>
      <c r="I32" s="34">
        <f t="shared" si="1"/>
        <v>50.031878430502665</v>
      </c>
      <c r="J32" s="35">
        <f>G32*'Enter Information'!$C$358/1000*'Enter Information'!$D$217</f>
        <v>3.9278324495181001</v>
      </c>
      <c r="K32" s="35">
        <f>G32*'Enter Information'!$C$358/1000*'Enter Information'!$E$217</f>
        <v>3.7269393535868862</v>
      </c>
      <c r="L32" s="35">
        <f>(F32+H32)/2*'Enter Information'!C452</f>
        <v>2.8192355471213022E-2</v>
      </c>
      <c r="M32" s="35">
        <f>(G32+I32)/2*'Enter Information'!D452</f>
        <v>1.1887576169027778E-2</v>
      </c>
      <c r="N32" s="36">
        <f>'Enter Information'!O$599/5</f>
        <v>123</v>
      </c>
      <c r="O32" s="36">
        <f>'Enter Information'!P$599/5</f>
        <v>516.79999999999995</v>
      </c>
      <c r="P32" s="36">
        <f>'Enter Information'!Q$599/5</f>
        <v>1793.2</v>
      </c>
      <c r="Q32" s="37">
        <f t="shared" si="0"/>
        <v>0</v>
      </c>
      <c r="R32" s="287">
        <f>(H32-L32+Q32*'Enter Information'!D243)*'Enter Information'!C$779</f>
        <v>48.979038332357234</v>
      </c>
      <c r="S32" s="287">
        <f>(I32-M32+Q32*'Enter Information'!E243)*'Enter Information'!C$779</f>
        <v>49.585486370100604</v>
      </c>
      <c r="T32" s="38">
        <f t="shared" si="2"/>
        <v>98.564524702457845</v>
      </c>
      <c r="AK32" s="87">
        <v>27</v>
      </c>
      <c r="AL32" s="40">
        <f t="shared" si="4"/>
        <v>98.564524702457845</v>
      </c>
      <c r="AM32" s="86">
        <f>T32*'Enter Information'!E$739*((Y$26/AJ$25)/('1'!Z$26/'1'!AK$25))+T32*(1-'Enter Information'!E$739)</f>
        <v>99.029199188831399</v>
      </c>
      <c r="AN32" s="40">
        <f t="shared" si="5"/>
        <v>98.564524702457845</v>
      </c>
      <c r="AO32" s="86">
        <f>T32*'Enter Information'!E$739*Y$26/AJ$25+T32*(1-'Enter Information'!E$739)</f>
        <v>127.78541101060742</v>
      </c>
      <c r="AP32" s="86">
        <f>INDEX($AL$6:$AO$106,'1'!AL32,'Enter Information'!$B$86)</f>
        <v>99.029199188831399</v>
      </c>
    </row>
    <row r="33" spans="4:42" x14ac:dyDescent="0.4">
      <c r="D33" s="31">
        <v>27</v>
      </c>
      <c r="E33" s="32">
        <f>'13'!AP33</f>
        <v>94.186324437211113</v>
      </c>
      <c r="F33" s="33">
        <f>E33*'Enter Information'!D244</f>
        <v>46.014249627258181</v>
      </c>
      <c r="G33" s="33">
        <f>E33*'Enter Information'!E244</f>
        <v>48.172074809952932</v>
      </c>
      <c r="H33" s="34">
        <f t="shared" si="6"/>
        <v>47.778597837725933</v>
      </c>
      <c r="I33" s="34">
        <f t="shared" si="1"/>
        <v>49.031256311395488</v>
      </c>
      <c r="J33" s="35">
        <f>G33*'Enter Information'!$C$358/1000*'Enter Information'!$D$217</f>
        <v>3.8590044969982005</v>
      </c>
      <c r="K33" s="35">
        <f>G33*'Enter Information'!$C$358/1000*'Enter Information'!$E$217</f>
        <v>3.6616316786363683</v>
      </c>
      <c r="L33" s="35">
        <f>(F33+H33)/2*'Enter Information'!C453</f>
        <v>2.813785423949523E-2</v>
      </c>
      <c r="M33" s="35">
        <f>(G33+I33)/2*'Enter Information'!D453</f>
        <v>1.166439973456181E-2</v>
      </c>
      <c r="N33" s="36">
        <f>'Enter Information'!O$599/5</f>
        <v>123</v>
      </c>
      <c r="O33" s="36">
        <f>'Enter Information'!P$599/5</f>
        <v>516.79999999999995</v>
      </c>
      <c r="P33" s="36">
        <f>'Enter Information'!Q$599/5</f>
        <v>1793.2</v>
      </c>
      <c r="Q33" s="37">
        <f t="shared" si="0"/>
        <v>0</v>
      </c>
      <c r="R33" s="287">
        <f>(H33-L33+Q33*'Enter Information'!D244)*'Enter Information'!C$779</f>
        <v>47.335670043851387</v>
      </c>
      <c r="S33" s="287">
        <f>(I33-M33+Q33*'Enter Information'!E244)*'Enter Information'!C$779</f>
        <v>48.593777509516855</v>
      </c>
      <c r="T33" s="38">
        <f t="shared" si="2"/>
        <v>95.929447553368249</v>
      </c>
      <c r="AK33" s="87">
        <v>28</v>
      </c>
      <c r="AL33" s="40">
        <f t="shared" si="4"/>
        <v>95.929447553368249</v>
      </c>
      <c r="AM33" s="86">
        <f>T33*'Enter Information'!E$739*((Y$26/AJ$25)/('1'!Z$26/'1'!AK$25))+T33*(1-'Enter Information'!E$739)</f>
        <v>96.381699181472015</v>
      </c>
      <c r="AN33" s="40">
        <f t="shared" si="5"/>
        <v>95.929447553368249</v>
      </c>
      <c r="AO33" s="86">
        <f>T33*'Enter Information'!E$739*Y$26/AJ$25+T33*(1-'Enter Information'!E$739)</f>
        <v>124.36912693114209</v>
      </c>
      <c r="AP33" s="86">
        <f>INDEX($AL$6:$AO$106,'1'!AL33,'Enter Information'!$B$86)</f>
        <v>96.381699181472015</v>
      </c>
    </row>
    <row r="34" spans="4:42" x14ac:dyDescent="0.4">
      <c r="D34" s="31">
        <v>28</v>
      </c>
      <c r="E34" s="32">
        <f>'13'!AP34</f>
        <v>92.56411087201991</v>
      </c>
      <c r="F34" s="33">
        <f>E34*'Enter Information'!D245</f>
        <v>45.382000223893144</v>
      </c>
      <c r="G34" s="33">
        <f>E34*'Enter Information'!E245</f>
        <v>47.182110648126766</v>
      </c>
      <c r="H34" s="34">
        <f t="shared" si="6"/>
        <v>46.014249627258181</v>
      </c>
      <c r="I34" s="34">
        <f t="shared" si="1"/>
        <v>48.172074809952932</v>
      </c>
      <c r="J34" s="35">
        <f>G34*'Enter Information'!$C$358/1000*'Enter Information'!$D$217</f>
        <v>3.7796997095788112</v>
      </c>
      <c r="K34" s="35">
        <f>G34*'Enter Information'!$C$358/1000*'Enter Information'!$E$217</f>
        <v>3.5863830174574969</v>
      </c>
      <c r="L34" s="35">
        <f>(F34+H34)/2*'Enter Information'!C454</f>
        <v>2.833283745385691E-2</v>
      </c>
      <c r="M34" s="35">
        <f>(G34+I34)/2*'Enter Information'!D454</f>
        <v>1.1919273182259962E-2</v>
      </c>
      <c r="N34" s="36">
        <f>'Enter Information'!O$599/5</f>
        <v>123</v>
      </c>
      <c r="O34" s="36">
        <f>'Enter Information'!P$599/5</f>
        <v>516.79999999999995</v>
      </c>
      <c r="P34" s="36">
        <f>'Enter Information'!Q$599/5</f>
        <v>1793.2</v>
      </c>
      <c r="Q34" s="37">
        <f t="shared" si="0"/>
        <v>0</v>
      </c>
      <c r="R34" s="287">
        <f>(H34-L34+Q34*'Enter Information'!D245)*'Enter Information'!C$779</f>
        <v>45.586454760414405</v>
      </c>
      <c r="S34" s="287">
        <f>(I34-M34+Q34*'Enter Information'!E245)*'Enter Information'!C$779</f>
        <v>47.741806728930491</v>
      </c>
      <c r="T34" s="38">
        <f t="shared" si="2"/>
        <v>93.328261489344897</v>
      </c>
      <c r="AK34" s="87">
        <v>29</v>
      </c>
      <c r="AL34" s="40">
        <f t="shared" si="4"/>
        <v>93.328261489344897</v>
      </c>
      <c r="AM34" s="86">
        <f>T34*'Enter Information'!E$739*((Y$26/AJ$25)/('1'!Z$26/'1'!AK$25))+T34*(1-'Enter Information'!E$739)</f>
        <v>93.768250035960563</v>
      </c>
      <c r="AN34" s="40">
        <f t="shared" si="5"/>
        <v>93.328261489344897</v>
      </c>
      <c r="AO34" s="86">
        <f>T34*'Enter Information'!E$739*Y$26/AJ$25+T34*(1-'Enter Information'!E$739)</f>
        <v>120.99678144162947</v>
      </c>
      <c r="AP34" s="86">
        <f>INDEX($AL$6:$AO$106,'1'!AL34,'Enter Information'!$B$86)</f>
        <v>93.768250035960563</v>
      </c>
    </row>
    <row r="35" spans="4:42" x14ac:dyDescent="0.4">
      <c r="D35" s="31">
        <v>29</v>
      </c>
      <c r="E35" s="32">
        <f>'13'!AP35</f>
        <v>89.659415123604887</v>
      </c>
      <c r="F35" s="33">
        <f>E35*'Enter Information'!D246</f>
        <v>44.067001720146472</v>
      </c>
      <c r="G35" s="33">
        <f>E35*'Enter Information'!E246</f>
        <v>45.592413403458416</v>
      </c>
      <c r="H35" s="34">
        <f t="shared" si="6"/>
        <v>45.382000223893144</v>
      </c>
      <c r="I35" s="34">
        <f t="shared" si="1"/>
        <v>47.182110648126766</v>
      </c>
      <c r="J35" s="35">
        <f>G35*'Enter Information'!$C$358/1000*'Enter Information'!$D$217</f>
        <v>3.6523510570608733</v>
      </c>
      <c r="K35" s="35">
        <f>G35*'Enter Information'!$C$358/1000*'Enter Information'!$E$217</f>
        <v>3.4655477448751353</v>
      </c>
      <c r="L35" s="35">
        <f>(F35+H35)/2*'Enter Information'!C455</f>
        <v>2.9518170641533076E-2</v>
      </c>
      <c r="M35" s="35">
        <f>(G35+I35)/2*'Enter Information'!D455</f>
        <v>1.2524560746964E-2</v>
      </c>
      <c r="N35" s="36">
        <f>'Enter Information'!O$599/5</f>
        <v>123</v>
      </c>
      <c r="O35" s="36">
        <f>'Enter Information'!P$599/5</f>
        <v>516.79999999999995</v>
      </c>
      <c r="P35" s="36">
        <f>'Enter Information'!Q$599/5</f>
        <v>1793.2</v>
      </c>
      <c r="Q35" s="37">
        <f t="shared" si="0"/>
        <v>0</v>
      </c>
      <c r="R35" s="287">
        <f>(H35-L35+Q35*'Enter Information'!D246)*'Enter Information'!C$779</f>
        <v>44.958522428576295</v>
      </c>
      <c r="S35" s="287">
        <f>(I35-M35+Q35*'Enter Information'!E246)*'Enter Information'!C$779</f>
        <v>46.75984197658881</v>
      </c>
      <c r="T35" s="38">
        <f t="shared" si="2"/>
        <v>91.718364405165104</v>
      </c>
      <c r="AK35" s="87">
        <v>30</v>
      </c>
      <c r="AL35" s="40">
        <f t="shared" si="4"/>
        <v>91.718364405165104</v>
      </c>
      <c r="AM35" s="86">
        <f>T35*'Enter Information'!E$739*((Y$26/AJ$25)/('1'!Z$26/'1'!AK$25))+T35*(1-'Enter Information'!E$739)</f>
        <v>92.150763222078695</v>
      </c>
      <c r="AN35" s="40">
        <f t="shared" si="5"/>
        <v>91.718364405165104</v>
      </c>
      <c r="AO35" s="86">
        <f>T35*'Enter Information'!E$739*Y$26/AJ$25+T35*(1-'Enter Information'!E$739)</f>
        <v>118.90960696168635</v>
      </c>
      <c r="AP35" s="86">
        <f>INDEX($AL$6:$AO$106,'1'!AL35,'Enter Information'!$B$86)</f>
        <v>92.150763222078695</v>
      </c>
    </row>
    <row r="36" spans="4:42" x14ac:dyDescent="0.4">
      <c r="D36" s="31">
        <v>30</v>
      </c>
      <c r="E36" s="32">
        <f>'13'!AP36</f>
        <v>88.631896278072063</v>
      </c>
      <c r="F36" s="33">
        <f>E36*'Enter Information'!D247</f>
        <v>43.153551493629273</v>
      </c>
      <c r="G36" s="33">
        <f>E36*'Enter Information'!E247</f>
        <v>45.47834478444279</v>
      </c>
      <c r="H36" s="34">
        <f t="shared" si="6"/>
        <v>44.067001720146472</v>
      </c>
      <c r="I36" s="34">
        <f t="shared" si="1"/>
        <v>45.592413403458416</v>
      </c>
      <c r="J36" s="35">
        <f>G36*'Enter Information'!$C$359/1000*'Enter Information'!$D$217</f>
        <v>3.9597374632715496</v>
      </c>
      <c r="K36" s="35">
        <f>G36*'Enter Information'!$C$359/1000*'Enter Information'!$E$217</f>
        <v>3.7572125520653623</v>
      </c>
      <c r="L36" s="35">
        <f>(F36+H36)/2*'Enter Information'!C456</f>
        <v>3.0091090858752629E-2</v>
      </c>
      <c r="M36" s="35">
        <f>(G36+I36)/2*'Enter Information'!D456</f>
        <v>1.3660613728185179E-2</v>
      </c>
      <c r="N36" s="36">
        <f>'Enter Information'!O$600/5</f>
        <v>117</v>
      </c>
      <c r="O36" s="36">
        <f>'Enter Information'!P$600/5</f>
        <v>573</v>
      </c>
      <c r="P36" s="36">
        <f>'Enter Information'!Q$600/5</f>
        <v>1815.2</v>
      </c>
      <c r="Q36" s="37">
        <f t="shared" si="0"/>
        <v>0</v>
      </c>
      <c r="R36" s="287">
        <f>(H36-L36+Q36*'Enter Information'!D247)*'Enter Information'!C$780</f>
        <v>44.564378468331348</v>
      </c>
      <c r="S36" s="287">
        <f>(I36-M36+Q36*'Enter Information'!E247)*'Enter Information'!C$780</f>
        <v>46.124688594416625</v>
      </c>
      <c r="T36" s="38">
        <f t="shared" si="2"/>
        <v>90.689067062747966</v>
      </c>
      <c r="AK36" s="87">
        <v>31</v>
      </c>
      <c r="AL36" s="40">
        <f t="shared" si="4"/>
        <v>90.689067062747966</v>
      </c>
      <c r="AM36" s="86">
        <f>T36*'Enter Information'!E$740*((Y$26/AJ$25)/('1'!Z$26/'1'!AK$25))+T36*(1-'Enter Information'!E$740)</f>
        <v>91.115050251522405</v>
      </c>
      <c r="AN36" s="40">
        <f t="shared" si="5"/>
        <v>90.689067062747966</v>
      </c>
      <c r="AO36" s="86">
        <f>T36*'Enter Information'!E$740*Y$26/AJ$25+T36*(1-'Enter Information'!E$740)</f>
        <v>117.47686517386273</v>
      </c>
      <c r="AP36" s="86">
        <f>INDEX($AL$6:$AO$106,'1'!AL36,'Enter Information'!$B$86)</f>
        <v>91.115050251522405</v>
      </c>
    </row>
    <row r="37" spans="4:42" x14ac:dyDescent="0.4">
      <c r="D37" s="31">
        <v>31</v>
      </c>
      <c r="E37" s="32">
        <f>'13'!AP37</f>
        <v>81.67081289014213</v>
      </c>
      <c r="F37" s="33">
        <f>E37*'Enter Information'!D248</f>
        <v>39.810910428896037</v>
      </c>
      <c r="G37" s="33">
        <f>E37*'Enter Information'!E248</f>
        <v>41.859902461246101</v>
      </c>
      <c r="H37" s="34">
        <f t="shared" si="6"/>
        <v>43.153551493629273</v>
      </c>
      <c r="I37" s="34">
        <f t="shared" si="1"/>
        <v>45.47834478444279</v>
      </c>
      <c r="J37" s="35">
        <f>G37*'Enter Information'!$C$359/1000*'Enter Information'!$D$217</f>
        <v>3.6446846245246434</v>
      </c>
      <c r="K37" s="35">
        <f>G37*'Enter Information'!$C$359/1000*'Enter Information'!$E$217</f>
        <v>3.4582734200437901</v>
      </c>
      <c r="L37" s="35">
        <f>(F37+H37)/2*'Enter Information'!C457</f>
        <v>3.0696850911334367E-2</v>
      </c>
      <c r="M37" s="35">
        <f>(G37+I37)/2*'Enter Information'!D457</f>
        <v>1.4410810795538668E-2</v>
      </c>
      <c r="N37" s="36">
        <f>'Enter Information'!O$600/5</f>
        <v>117</v>
      </c>
      <c r="O37" s="36">
        <f>'Enter Information'!P$600/5</f>
        <v>573</v>
      </c>
      <c r="P37" s="36">
        <f>'Enter Information'!Q$600/5</f>
        <v>1815.2</v>
      </c>
      <c r="Q37" s="37">
        <f t="shared" si="0"/>
        <v>0</v>
      </c>
      <c r="R37" s="287">
        <f>(H37-L37+Q37*'Enter Information'!D248)*'Enter Information'!C$780</f>
        <v>43.639374049432618</v>
      </c>
      <c r="S37" s="287">
        <f>(I37-M37+Q37*'Enter Information'!E248)*'Enter Information'!C$780</f>
        <v>46.008494494919447</v>
      </c>
      <c r="T37" s="38">
        <f t="shared" si="2"/>
        <v>89.647868544352065</v>
      </c>
      <c r="AK37" s="87">
        <v>32</v>
      </c>
      <c r="AL37" s="40">
        <f t="shared" si="4"/>
        <v>89.647868544352065</v>
      </c>
      <c r="AM37" s="86">
        <f>T37*'Enter Information'!E$740*((Y$26/AJ$25)/('1'!Z$26/'1'!AK$25))+T37*(1-'Enter Information'!E$740)</f>
        <v>90.068961032633283</v>
      </c>
      <c r="AN37" s="40">
        <f t="shared" si="5"/>
        <v>89.647868544352065</v>
      </c>
      <c r="AO37" s="86">
        <f>T37*'Enter Information'!E$740*Y$26/AJ$25+T37*(1-'Enter Information'!E$740)</f>
        <v>116.12811673122863</v>
      </c>
      <c r="AP37" s="86">
        <f>INDEX($AL$6:$AO$106,'1'!AL37,'Enter Information'!$B$86)</f>
        <v>90.068961032633283</v>
      </c>
    </row>
    <row r="38" spans="4:42" x14ac:dyDescent="0.4">
      <c r="D38" s="31">
        <v>32</v>
      </c>
      <c r="E38" s="32">
        <f>'13'!AP38</f>
        <v>74.590806242360543</v>
      </c>
      <c r="F38" s="33">
        <f>E38*'Enter Information'!D249</f>
        <v>36.49377710212346</v>
      </c>
      <c r="G38" s="33">
        <f>E38*'Enter Information'!E249</f>
        <v>38.097029140237076</v>
      </c>
      <c r="H38" s="34">
        <f t="shared" si="6"/>
        <v>39.810910428896037</v>
      </c>
      <c r="I38" s="34">
        <f t="shared" si="1"/>
        <v>41.859902461246101</v>
      </c>
      <c r="J38" s="35">
        <f>G38*'Enter Information'!$C$359/1000*'Enter Information'!$D$217</f>
        <v>3.3170563757533409</v>
      </c>
      <c r="K38" s="35">
        <f>G38*'Enter Information'!$C$359/1000*'Enter Information'!$E$217</f>
        <v>3.147402060487114</v>
      </c>
      <c r="L38" s="35">
        <f>(F38+H38)/2*'Enter Information'!C458</f>
        <v>3.0140351574752703E-2</v>
      </c>
      <c r="M38" s="35">
        <f>(G38+I38)/2*'Enter Information'!D458</f>
        <v>1.4392247688266973E-2</v>
      </c>
      <c r="N38" s="36">
        <f>'Enter Information'!O$600/5</f>
        <v>117</v>
      </c>
      <c r="O38" s="36">
        <f>'Enter Information'!P$600/5</f>
        <v>573</v>
      </c>
      <c r="P38" s="36">
        <f>'Enter Information'!Q$600/5</f>
        <v>1815.2</v>
      </c>
      <c r="Q38" s="37">
        <f t="shared" ref="Q38:Q69" si="10">N$3/N$5*N38+O$3/O$5*O38+P$3/P$5*P38</f>
        <v>0</v>
      </c>
      <c r="R38" s="287">
        <f>(H38-L38+Q38*'Enter Information'!D249)*'Enter Information'!C$780</f>
        <v>40.257258471450847</v>
      </c>
      <c r="S38" s="287">
        <f>(I38-M38+Q38*'Enter Information'!E249)*'Enter Information'!C$780</f>
        <v>42.346729770756838</v>
      </c>
      <c r="T38" s="38">
        <f t="shared" si="2"/>
        <v>82.603988242207691</v>
      </c>
      <c r="AK38" s="87">
        <v>33</v>
      </c>
      <c r="AL38" s="40">
        <f t="shared" si="4"/>
        <v>82.603988242207691</v>
      </c>
      <c r="AM38" s="86">
        <f>T38*'Enter Information'!E$740*((Y$26/AJ$25)/('1'!Z$26/'1'!AK$25))+T38*(1-'Enter Information'!E$740)</f>
        <v>82.991994332209202</v>
      </c>
      <c r="AN38" s="40">
        <f t="shared" si="5"/>
        <v>82.603988242207691</v>
      </c>
      <c r="AO38" s="86">
        <f>T38*'Enter Information'!E$740*Y$26/AJ$25+T38*(1-'Enter Information'!E$740)</f>
        <v>107.00361029007959</v>
      </c>
      <c r="AP38" s="86">
        <f>INDEX($AL$6:$AO$106,'1'!AL38,'Enter Information'!$B$86)</f>
        <v>82.991994332209202</v>
      </c>
    </row>
    <row r="39" spans="4:42" x14ac:dyDescent="0.4">
      <c r="D39" s="31">
        <v>33</v>
      </c>
      <c r="E39" s="32">
        <f>'13'!AP39</f>
        <v>58.734806680692635</v>
      </c>
      <c r="F39" s="33">
        <f>E39*'Enter Information'!D250</f>
        <v>28.909971205361639</v>
      </c>
      <c r="G39" s="33">
        <f>E39*'Enter Information'!E250</f>
        <v>29.824835475330996</v>
      </c>
      <c r="H39" s="34">
        <f t="shared" si="6"/>
        <v>36.49377710212346</v>
      </c>
      <c r="I39" s="34">
        <f t="shared" si="1"/>
        <v>38.097029140237076</v>
      </c>
      <c r="J39" s="35">
        <f>G39*'Enter Information'!$C$359/1000*'Enter Information'!$D$217</f>
        <v>2.596807753829633</v>
      </c>
      <c r="K39" s="35">
        <f>G39*'Enter Information'!$C$359/1000*'Enter Information'!$E$217</f>
        <v>2.4639913071227419</v>
      </c>
      <c r="L39" s="35">
        <f>(F39+H39)/2*'Enter Information'!C459</f>
        <v>2.7469574289143744E-2</v>
      </c>
      <c r="M39" s="35">
        <f>(G39+I39)/2*'Enter Information'!D459</f>
        <v>1.3244763600035772E-2</v>
      </c>
      <c r="N39" s="36">
        <f>'Enter Information'!O$600/5</f>
        <v>117</v>
      </c>
      <c r="O39" s="36">
        <f>'Enter Information'!P$600/5</f>
        <v>573</v>
      </c>
      <c r="P39" s="36">
        <f>'Enter Information'!Q$600/5</f>
        <v>1815.2</v>
      </c>
      <c r="Q39" s="37">
        <f t="shared" si="10"/>
        <v>0</v>
      </c>
      <c r="R39" s="287">
        <f>(H39-L39+Q39*'Enter Information'!D250)*'Enter Information'!C$780</f>
        <v>36.903095761948421</v>
      </c>
      <c r="S39" s="287">
        <f>(I39-M39+Q39*'Enter Information'!E250)*'Enter Information'!C$780</f>
        <v>38.539946517911055</v>
      </c>
      <c r="T39" s="38">
        <f t="shared" si="2"/>
        <v>75.443042279859469</v>
      </c>
      <c r="AK39" s="87">
        <v>34</v>
      </c>
      <c r="AL39" s="40">
        <f t="shared" si="4"/>
        <v>75.443042279859469</v>
      </c>
      <c r="AM39" s="86">
        <f>T39*'Enter Information'!E$740*((Y$26/AJ$25)/('1'!Z$26/'1'!AK$25))+T39*(1-'Enter Information'!E$740)</f>
        <v>75.7974120926946</v>
      </c>
      <c r="AN39" s="40">
        <f t="shared" si="5"/>
        <v>75.443042279859469</v>
      </c>
      <c r="AO39" s="86">
        <f>T39*'Enter Information'!E$740*Y$26/AJ$25+T39*(1-'Enter Information'!E$740)</f>
        <v>97.727459254651691</v>
      </c>
      <c r="AP39" s="86">
        <f>INDEX($AL$6:$AO$106,'1'!AL39,'Enter Information'!$B$86)</f>
        <v>75.7974120926946</v>
      </c>
    </row>
    <row r="40" spans="4:42" x14ac:dyDescent="0.4">
      <c r="D40" s="31">
        <v>34</v>
      </c>
      <c r="E40" s="32">
        <f>'13'!AP40</f>
        <v>52.030890239207459</v>
      </c>
      <c r="F40" s="33">
        <f>E40*'Enter Information'!D251</f>
        <v>25.603729819472857</v>
      </c>
      <c r="G40" s="33">
        <f>E40*'Enter Information'!E251</f>
        <v>26.427160419734598</v>
      </c>
      <c r="H40" s="34">
        <f t="shared" si="6"/>
        <v>28.909971205361639</v>
      </c>
      <c r="I40" s="34">
        <f t="shared" si="1"/>
        <v>29.824835475330996</v>
      </c>
      <c r="J40" s="35">
        <f>G40*'Enter Information'!$C$359/1000*'Enter Information'!$D$217</f>
        <v>2.3009768200206562</v>
      </c>
      <c r="K40" s="35">
        <f>G40*'Enter Information'!$C$359/1000*'Enter Information'!$E$217</f>
        <v>2.1832909556206559</v>
      </c>
      <c r="L40" s="35">
        <f>(F40+H40)/2*'Enter Information'!C460</f>
        <v>2.4531165461175522E-2</v>
      </c>
      <c r="M40" s="35">
        <f>(G40+I40)/2*'Enter Information'!D460</f>
        <v>1.2094179117439102E-2</v>
      </c>
      <c r="N40" s="36">
        <f>'Enter Information'!O$600/5</f>
        <v>117</v>
      </c>
      <c r="O40" s="36">
        <f>'Enter Information'!P$600/5</f>
        <v>573</v>
      </c>
      <c r="P40" s="36">
        <f>'Enter Information'!Q$600/5</f>
        <v>1815.2</v>
      </c>
      <c r="Q40" s="37">
        <f t="shared" si="10"/>
        <v>0</v>
      </c>
      <c r="R40" s="287">
        <f>(H40-L40+Q40*'Enter Information'!D251)*'Enter Information'!C$780</f>
        <v>29.231425723726737</v>
      </c>
      <c r="S40" s="287">
        <f>(I40-M40+Q40*'Enter Information'!E251)*'Enter Information'!C$780</f>
        <v>30.169834062321954</v>
      </c>
      <c r="T40" s="38">
        <f t="shared" si="2"/>
        <v>59.401259786048691</v>
      </c>
      <c r="AK40" s="87">
        <v>35</v>
      </c>
      <c r="AL40" s="40">
        <f t="shared" si="4"/>
        <v>59.401259786048691</v>
      </c>
      <c r="AM40" s="86">
        <f>T40*'Enter Information'!E$740*((Y$26/AJ$25)/('1'!Z$26/'1'!AK$25))+T40*(1-'Enter Information'!E$740)</f>
        <v>59.680278402960603</v>
      </c>
      <c r="AN40" s="40">
        <f t="shared" si="5"/>
        <v>59.401259786048691</v>
      </c>
      <c r="AO40" s="86">
        <f>T40*'Enter Information'!E$740*Y$26/AJ$25+T40*(1-'Enter Information'!E$740)</f>
        <v>76.947244172386874</v>
      </c>
      <c r="AP40" s="86">
        <f>INDEX($AL$6:$AO$106,'1'!AL40,'Enter Information'!$B$86)</f>
        <v>59.680278402960603</v>
      </c>
    </row>
    <row r="41" spans="4:42" x14ac:dyDescent="0.4">
      <c r="D41" s="31">
        <v>35</v>
      </c>
      <c r="E41" s="32">
        <f>'13'!AP41</f>
        <v>45.306894626017417</v>
      </c>
      <c r="F41" s="33">
        <f>E41*'Enter Information'!D252</f>
        <v>22.426731991818944</v>
      </c>
      <c r="G41" s="33">
        <f>E41*'Enter Information'!E252</f>
        <v>22.880162634198477</v>
      </c>
      <c r="H41" s="34">
        <f t="shared" si="6"/>
        <v>25.603729819472857</v>
      </c>
      <c r="I41" s="34">
        <f t="shared" si="1"/>
        <v>26.427160419734598</v>
      </c>
      <c r="J41" s="35">
        <f>G41*'Enter Information'!$C$360/1000*'Enter Information'!$D$217</f>
        <v>0.7397316155500393</v>
      </c>
      <c r="K41" s="35">
        <f>G41*'Enter Information'!$C$360/1000*'Enter Information'!$E$217</f>
        <v>0.70189726891840576</v>
      </c>
      <c r="L41" s="35">
        <f>(F41+H41)/2*'Enter Information'!C461</f>
        <v>2.3054621669420065E-2</v>
      </c>
      <c r="M41" s="35">
        <f>(G41+I41)/2*'Enter Information'!D461</f>
        <v>1.1587220917674272E-2</v>
      </c>
      <c r="N41" s="36">
        <f>'Enter Information'!O$601/5</f>
        <v>95.4</v>
      </c>
      <c r="O41" s="36">
        <f>'Enter Information'!P$601/5</f>
        <v>390.4</v>
      </c>
      <c r="P41" s="36">
        <f>'Enter Information'!Q$601/5</f>
        <v>1547.6</v>
      </c>
      <c r="Q41" s="37">
        <f t="shared" si="10"/>
        <v>0</v>
      </c>
      <c r="R41" s="287">
        <f>(H41-L41+Q41*'Enter Information'!D252)*'Enter Information'!C$781</f>
        <v>25.926676656116953</v>
      </c>
      <c r="S41" s="287">
        <f>(I41-M41+Q41*'Enter Information'!E252)*'Enter Information'!C$781</f>
        <v>26.772867397594087</v>
      </c>
      <c r="T41" s="38">
        <f t="shared" si="2"/>
        <v>52.699544053711037</v>
      </c>
      <c r="AB41" s="69"/>
      <c r="AK41" s="87">
        <v>36</v>
      </c>
      <c r="AL41" s="40">
        <f t="shared" si="4"/>
        <v>52.699544053711037</v>
      </c>
      <c r="AM41" s="86">
        <f>T41*'Enter Information'!E$741*((Y$26/AJ$25)/('1'!Z$26/'1'!AK$25))+T41*(1-'Enter Information'!E$741)</f>
        <v>52.94635798230474</v>
      </c>
      <c r="AN41" s="40">
        <f t="shared" si="5"/>
        <v>52.699544053711037</v>
      </c>
      <c r="AO41" s="86">
        <f>T41*'Enter Information'!E$741*Y$26/AJ$25+T41*(1-'Enter Information'!E$741)</f>
        <v>68.220348311740608</v>
      </c>
      <c r="AP41" s="86">
        <f>INDEX($AL$6:$AO$106,'1'!AL41,'Enter Information'!$B$86)</f>
        <v>52.94635798230474</v>
      </c>
    </row>
    <row r="42" spans="4:42" x14ac:dyDescent="0.4">
      <c r="D42" s="31">
        <v>36</v>
      </c>
      <c r="E42" s="32">
        <f>'13'!AP42</f>
        <v>45.781124981250962</v>
      </c>
      <c r="F42" s="33">
        <f>E42*'Enter Information'!D253</f>
        <v>22.57792220223639</v>
      </c>
      <c r="G42" s="33">
        <f>E42*'Enter Information'!E253</f>
        <v>23.203202779014568</v>
      </c>
      <c r="H42" s="34">
        <f t="shared" si="6"/>
        <v>22.426731991818944</v>
      </c>
      <c r="I42" s="34">
        <f t="shared" si="1"/>
        <v>22.880162634198477</v>
      </c>
      <c r="J42" s="35">
        <f>G42*'Enter Information'!$C$360/1000*'Enter Information'!$D$217</f>
        <v>0.75017572873370841</v>
      </c>
      <c r="K42" s="35">
        <f>G42*'Enter Information'!$C$360/1000*'Enter Information'!$E$217</f>
        <v>0.71180720701729483</v>
      </c>
      <c r="L42" s="35">
        <f>(F42+H42)/2*'Enter Information'!C462</f>
        <v>2.2952373638968224E-2</v>
      </c>
      <c r="M42" s="35">
        <f>(G42+I42)/2*'Enter Information'!D462</f>
        <v>1.1520841353303262E-2</v>
      </c>
      <c r="N42" s="36">
        <f>'Enter Information'!O$601/5</f>
        <v>95.4</v>
      </c>
      <c r="O42" s="36">
        <f>'Enter Information'!P$601/5</f>
        <v>390.4</v>
      </c>
      <c r="P42" s="36">
        <f>'Enter Information'!Q$601/5</f>
        <v>1547.6</v>
      </c>
      <c r="Q42" s="37">
        <f t="shared" si="10"/>
        <v>0</v>
      </c>
      <c r="R42" s="287">
        <f>(H42-L42+Q42*'Enter Information'!D253)*'Enter Information'!C$781</f>
        <v>22.706810728957322</v>
      </c>
      <c r="S42" s="287">
        <f>(I42-M42+Q42*'Enter Information'!E253)*'Enter Information'!C$781</f>
        <v>23.177960579342777</v>
      </c>
      <c r="T42" s="38">
        <f t="shared" si="2"/>
        <v>45.884771308300103</v>
      </c>
      <c r="AK42" s="87">
        <v>37</v>
      </c>
      <c r="AL42" s="40">
        <f t="shared" si="4"/>
        <v>45.884771308300103</v>
      </c>
      <c r="AM42" s="86">
        <f>T42*'Enter Information'!E$741*((Y$26/AJ$25)/('1'!Z$26/'1'!AK$25))+T42*(1-'Enter Information'!E$741)</f>
        <v>46.099668815908196</v>
      </c>
      <c r="AN42" s="40">
        <f t="shared" si="5"/>
        <v>45.884771308300103</v>
      </c>
      <c r="AO42" s="86">
        <f>T42*'Enter Information'!E$741*Y$26/AJ$25+T42*(1-'Enter Information'!E$741)</f>
        <v>59.398523024533922</v>
      </c>
      <c r="AP42" s="86">
        <f>INDEX($AL$6:$AO$106,'1'!AL42,'Enter Information'!$B$86)</f>
        <v>46.099668815908196</v>
      </c>
    </row>
    <row r="43" spans="4:42" x14ac:dyDescent="0.4">
      <c r="D43" s="31">
        <v>37</v>
      </c>
      <c r="E43" s="32">
        <f>'13'!AP43</f>
        <v>46.24271362609668</v>
      </c>
      <c r="F43" s="33">
        <f>E43*'Enter Information'!D254</f>
        <v>22.804641688750497</v>
      </c>
      <c r="G43" s="33">
        <f>E43*'Enter Information'!E254</f>
        <v>23.438071937346184</v>
      </c>
      <c r="H43" s="34">
        <f t="shared" si="6"/>
        <v>22.57792220223639</v>
      </c>
      <c r="I43" s="34">
        <f t="shared" si="1"/>
        <v>23.203202779014568</v>
      </c>
      <c r="J43" s="35">
        <f>G43*'Enter Information'!$C$360/1000*'Enter Information'!$D$217</f>
        <v>0.75776921243018514</v>
      </c>
      <c r="K43" s="35">
        <f>G43*'Enter Information'!$C$360/1000*'Enter Information'!$E$217</f>
        <v>0.71901231405354116</v>
      </c>
      <c r="L43" s="35">
        <f>(F43+H43)/2*'Enter Information'!C463</f>
        <v>2.4279671681677984E-2</v>
      </c>
      <c r="M43" s="35">
        <f>(G43+I43)/2*'Enter Information'!D463</f>
        <v>1.2593144173417404E-2</v>
      </c>
      <c r="N43" s="36">
        <f>'Enter Information'!O$601/5</f>
        <v>95.4</v>
      </c>
      <c r="O43" s="36">
        <f>'Enter Information'!P$601/5</f>
        <v>390.4</v>
      </c>
      <c r="P43" s="36">
        <f>'Enter Information'!Q$601/5</f>
        <v>1547.6</v>
      </c>
      <c r="Q43" s="37">
        <f t="shared" si="10"/>
        <v>0</v>
      </c>
      <c r="R43" s="287">
        <f>(H43-L43+Q43*'Enter Information'!D254)*'Enter Information'!C$781</f>
        <v>22.858700670948274</v>
      </c>
      <c r="S43" s="287">
        <f>(I43-M43+Q43*'Enter Information'!E254)*'Enter Information'!C$781</f>
        <v>23.504283323701539</v>
      </c>
      <c r="T43" s="38">
        <f t="shared" si="2"/>
        <v>46.362983994649809</v>
      </c>
      <c r="AK43" s="87">
        <v>38</v>
      </c>
      <c r="AL43" s="40">
        <f t="shared" si="4"/>
        <v>46.362983994649809</v>
      </c>
      <c r="AM43" s="86">
        <f>T43*'Enter Information'!E$741*((Y$26/AJ$25)/('1'!Z$26/'1'!AK$25))+T43*(1-'Enter Information'!E$741)</f>
        <v>46.580121171574604</v>
      </c>
      <c r="AN43" s="40">
        <f t="shared" si="5"/>
        <v>46.362983994649809</v>
      </c>
      <c r="AO43" s="86">
        <f>T43*'Enter Information'!E$741*Y$26/AJ$25+T43*(1-'Enter Information'!E$741)</f>
        <v>60.017576502427779</v>
      </c>
      <c r="AP43" s="86">
        <f>INDEX($AL$6:$AO$106,'1'!AL43,'Enter Information'!$B$86)</f>
        <v>46.580121171574604</v>
      </c>
    </row>
    <row r="44" spans="4:42" x14ac:dyDescent="0.4">
      <c r="D44" s="31">
        <v>38</v>
      </c>
      <c r="E44" s="32">
        <f>'13'!AP44</f>
        <v>50.921978501580185</v>
      </c>
      <c r="F44" s="33">
        <f>E44*'Enter Information'!D255</f>
        <v>25.239066876549202</v>
      </c>
      <c r="G44" s="33">
        <f>E44*'Enter Information'!E255</f>
        <v>25.682911625030982</v>
      </c>
      <c r="H44" s="34">
        <f t="shared" si="6"/>
        <v>22.804641688750497</v>
      </c>
      <c r="I44" s="34">
        <f t="shared" si="1"/>
        <v>23.438071937346184</v>
      </c>
      <c r="J44" s="35">
        <f>G44*'Enter Information'!$C$360/1000*'Enter Information'!$D$217</f>
        <v>0.83034644517851752</v>
      </c>
      <c r="K44" s="35">
        <f>G44*'Enter Information'!$C$360/1000*'Enter Information'!$E$217</f>
        <v>0.78787750837652737</v>
      </c>
      <c r="L44" s="35">
        <f>(F44+H44)/2*'Enter Information'!C464</f>
        <v>2.6904476796567826E-2</v>
      </c>
      <c r="M44" s="35">
        <f>(G44+I44)/2*'Enter Information'!D464</f>
        <v>1.4490690150901264E-2</v>
      </c>
      <c r="N44" s="36">
        <f>'Enter Information'!O$601/5</f>
        <v>95.4</v>
      </c>
      <c r="O44" s="36">
        <f>'Enter Information'!P$601/5</f>
        <v>390.4</v>
      </c>
      <c r="P44" s="36">
        <f>'Enter Information'!Q$601/5</f>
        <v>1547.6</v>
      </c>
      <c r="Q44" s="37">
        <f t="shared" si="10"/>
        <v>0</v>
      </c>
      <c r="R44" s="287">
        <f>(H44-L44+Q44*'Enter Information'!D255)*'Enter Information'!C$781</f>
        <v>23.085826432878594</v>
      </c>
      <c r="S44" s="287">
        <f>(I44-M44+Q44*'Enter Information'!E255)*'Enter Information'!C$781</f>
        <v>23.740406084999041</v>
      </c>
      <c r="T44" s="38">
        <f t="shared" si="2"/>
        <v>46.826232517877635</v>
      </c>
      <c r="AK44" s="87">
        <v>39</v>
      </c>
      <c r="AL44" s="40">
        <f t="shared" si="4"/>
        <v>46.826232517877635</v>
      </c>
      <c r="AM44" s="86">
        <f>T44*'Enter Information'!E$741*((Y$26/AJ$25)/('1'!Z$26/'1'!AK$25))+T44*(1-'Enter Information'!E$741)</f>
        <v>47.045539280706564</v>
      </c>
      <c r="AN44" s="40">
        <f t="shared" si="5"/>
        <v>46.826232517877635</v>
      </c>
      <c r="AO44" s="86">
        <f>T44*'Enter Information'!E$741*Y$26/AJ$25+T44*(1-'Enter Information'!E$741)</f>
        <v>60.617258647254154</v>
      </c>
      <c r="AP44" s="86">
        <f>INDEX($AL$6:$AO$106,'1'!AL44,'Enter Information'!$B$86)</f>
        <v>47.045539280706564</v>
      </c>
    </row>
    <row r="45" spans="4:42" x14ac:dyDescent="0.4">
      <c r="D45" s="31">
        <v>39</v>
      </c>
      <c r="E45" s="32">
        <f>'13'!AP45</f>
        <v>52.258203621354816</v>
      </c>
      <c r="F45" s="33">
        <f>E45*'Enter Information'!D256</f>
        <v>25.766052481531336</v>
      </c>
      <c r="G45" s="33">
        <f>E45*'Enter Information'!E256</f>
        <v>26.492151139823481</v>
      </c>
      <c r="H45" s="34">
        <f t="shared" si="6"/>
        <v>25.239066876549202</v>
      </c>
      <c r="I45" s="34">
        <f t="shared" si="1"/>
        <v>25.682911625030982</v>
      </c>
      <c r="J45" s="35">
        <f>G45*'Enter Information'!$C$360/1000*'Enter Information'!$D$217</f>
        <v>0.85650972308938533</v>
      </c>
      <c r="K45" s="35">
        <f>G45*'Enter Information'!$C$360/1000*'Enter Information'!$E$217</f>
        <v>0.81270263809325105</v>
      </c>
      <c r="L45" s="35">
        <f>(F45+H45)/2*'Enter Information'!C465</f>
        <v>3.034804601805792E-2</v>
      </c>
      <c r="M45" s="35">
        <f>(G45+I45)/2*'Enter Information'!D465</f>
        <v>1.6435144770929156E-2</v>
      </c>
      <c r="N45" s="36">
        <f>'Enter Information'!O$601/5</f>
        <v>95.4</v>
      </c>
      <c r="O45" s="36">
        <f>'Enter Information'!P$601/5</f>
        <v>390.4</v>
      </c>
      <c r="P45" s="36">
        <f>'Enter Information'!Q$601/5</f>
        <v>1547.6</v>
      </c>
      <c r="Q45" s="37">
        <f t="shared" si="10"/>
        <v>0</v>
      </c>
      <c r="R45" s="287">
        <f>(H45-L45+Q45*'Enter Information'!D256)*'Enter Information'!C$781</f>
        <v>25.549689247071523</v>
      </c>
      <c r="S45" s="287">
        <f>(I45-M45+Q45*'Enter Information'!E256)*'Enter Information'!C$781</f>
        <v>26.013638477481379</v>
      </c>
      <c r="T45" s="38">
        <f t="shared" si="2"/>
        <v>51.563327724552906</v>
      </c>
      <c r="AK45" s="87">
        <v>40</v>
      </c>
      <c r="AL45" s="40">
        <f t="shared" si="4"/>
        <v>51.563327724552906</v>
      </c>
      <c r="AM45" s="86">
        <f>T45*'Enter Information'!E$741*((Y$26/AJ$25)/('1'!Z$26/'1'!AK$25))+T45*(1-'Enter Information'!E$741)</f>
        <v>51.804820278531949</v>
      </c>
      <c r="AN45" s="40">
        <f t="shared" si="5"/>
        <v>51.563327724552906</v>
      </c>
      <c r="AO45" s="86">
        <f>T45*'Enter Information'!E$741*Y$26/AJ$25+T45*(1-'Enter Information'!E$741)</f>
        <v>66.74949927263593</v>
      </c>
      <c r="AP45" s="86">
        <f>INDEX($AL$6:$AO$106,'1'!AL45,'Enter Information'!$B$86)</f>
        <v>51.804820278531949</v>
      </c>
    </row>
    <row r="46" spans="4:42" x14ac:dyDescent="0.4">
      <c r="D46" s="31">
        <v>40</v>
      </c>
      <c r="E46" s="32">
        <f>'13'!AP46</f>
        <v>53.055687609154752</v>
      </c>
      <c r="F46" s="33">
        <f>E46*'Enter Information'!D257</f>
        <v>26.105701269246282</v>
      </c>
      <c r="G46" s="33">
        <f>E46*'Enter Information'!E257</f>
        <v>26.94998633990847</v>
      </c>
      <c r="H46" s="34">
        <f t="shared" si="6"/>
        <v>25.766052481531336</v>
      </c>
      <c r="I46" s="34">
        <f t="shared" si="1"/>
        <v>26.492151139823481</v>
      </c>
      <c r="J46" s="35">
        <f>G46*'Enter Information'!$C$360/1000*'Enter Information'!$D$217</f>
        <v>0.87131185442163095</v>
      </c>
      <c r="K46" s="35">
        <f>G46*'Enter Information'!$C$360/1000*'Enter Information'!$E$217</f>
        <v>0.8267476989475846</v>
      </c>
      <c r="L46" s="35">
        <f>(F46+H46)/2*'Enter Information'!C466</f>
        <v>3.3197922400497674E-2</v>
      </c>
      <c r="M46" s="35">
        <f>(G46+I46)/2*'Enter Information'!D466</f>
        <v>1.8437537430507522E-2</v>
      </c>
      <c r="N46" s="36">
        <f>'Enter Information'!O$602/5</f>
        <v>73.400000000000006</v>
      </c>
      <c r="O46" s="36">
        <f>'Enter Information'!P$602/5</f>
        <v>282.60000000000002</v>
      </c>
      <c r="P46" s="36">
        <f>'Enter Information'!Q$602/5</f>
        <v>1483.2</v>
      </c>
      <c r="Q46" s="37">
        <f t="shared" si="10"/>
        <v>0</v>
      </c>
      <c r="R46" s="287">
        <f>(H46-L46+Q46*'Enter Information'!D257)*'Enter Information'!C$782</f>
        <v>25.808107237696678</v>
      </c>
      <c r="S46" s="287">
        <f>(I46-M46+Q46*'Enter Information'!E257)*'Enter Information'!C$782</f>
        <v>26.551132835287913</v>
      </c>
      <c r="T46" s="38">
        <f t="shared" si="2"/>
        <v>52.359240072984591</v>
      </c>
      <c r="AK46" s="87">
        <v>41</v>
      </c>
      <c r="AL46" s="40">
        <f t="shared" si="4"/>
        <v>52.359240072984591</v>
      </c>
      <c r="AM46" s="86">
        <f>T46*'Enter Information'!E$742*((Y$26/AJ$25)/('1'!Z$26/'1'!AK$25))+T46*(1-'Enter Information'!E$742)</f>
        <v>52.604144927561286</v>
      </c>
      <c r="AN46" s="40">
        <f t="shared" si="5"/>
        <v>52.359240072984591</v>
      </c>
      <c r="AO46" s="86">
        <f>T46*'Enter Information'!E$742*Y$26/AJ$25+T46*(1-'Enter Information'!E$742)</f>
        <v>67.759992904820578</v>
      </c>
      <c r="AP46" s="86">
        <f>INDEX($AL$6:$AO$106,'1'!AL46,'Enter Information'!$B$86)</f>
        <v>52.604144927561286</v>
      </c>
    </row>
    <row r="47" spans="4:42" x14ac:dyDescent="0.4">
      <c r="D47" s="31">
        <v>41</v>
      </c>
      <c r="E47" s="32">
        <f>'13'!AP47</f>
        <v>55.778408772185024</v>
      </c>
      <c r="F47" s="33">
        <f>E47*'Enter Information'!D258</f>
        <v>27.261363480589157</v>
      </c>
      <c r="G47" s="33">
        <f>E47*'Enter Information'!E258</f>
        <v>28.517045291595867</v>
      </c>
      <c r="H47" s="34">
        <f t="shared" si="6"/>
        <v>26.105701269246282</v>
      </c>
      <c r="I47" s="34">
        <f t="shared" si="1"/>
        <v>26.94998633990847</v>
      </c>
      <c r="J47" s="35">
        <f>G47*'Enter Information'!$C$360/1000*'Enter Information'!$D$217</f>
        <v>0.92197596326241482</v>
      </c>
      <c r="K47" s="35">
        <f>G47*'Enter Information'!$C$360/1000*'Enter Information'!$E$217</f>
        <v>0.87482053898848122</v>
      </c>
      <c r="L47" s="35">
        <f>(F47+H47)/2*'Enter Information'!C467</f>
        <v>3.6556439353637268E-2</v>
      </c>
      <c r="M47" s="35">
        <f>(G47+I47)/2*'Enter Information'!D467</f>
        <v>2.1077472019971649E-2</v>
      </c>
      <c r="N47" s="36">
        <f>'Enter Information'!O$602/5</f>
        <v>73.400000000000006</v>
      </c>
      <c r="O47" s="36">
        <f>'Enter Information'!P$602/5</f>
        <v>282.60000000000002</v>
      </c>
      <c r="P47" s="36">
        <f>'Enter Information'!Q$602/5</f>
        <v>1483.2</v>
      </c>
      <c r="Q47" s="37">
        <f t="shared" si="10"/>
        <v>0</v>
      </c>
      <c r="R47" s="287">
        <f>(H47-L47+Q47*'Enter Information'!D258)*'Enter Information'!C$782</f>
        <v>26.14538094943633</v>
      </c>
      <c r="S47" s="287">
        <f>(I47-M47+Q47*'Enter Information'!E258)*'Enter Information'!C$782</f>
        <v>27.007659265303889</v>
      </c>
      <c r="T47" s="38">
        <f t="shared" si="2"/>
        <v>53.153040214740216</v>
      </c>
      <c r="AK47" s="87">
        <v>42</v>
      </c>
      <c r="AL47" s="40">
        <f t="shared" si="4"/>
        <v>53.153040214740216</v>
      </c>
      <c r="AM47" s="86">
        <f>T47*'Enter Information'!E$742*((Y$26/AJ$25)/('1'!Z$26/'1'!AK$25))+T47*(1-'Enter Information'!E$742)</f>
        <v>53.401657986234895</v>
      </c>
      <c r="AN47" s="40">
        <f t="shared" si="5"/>
        <v>53.153040214740216</v>
      </c>
      <c r="AO47" s="86">
        <f>T47*'Enter Information'!E$742*Y$26/AJ$25+T47*(1-'Enter Information'!E$742)</f>
        <v>68.787278478450574</v>
      </c>
      <c r="AP47" s="86">
        <f>INDEX($AL$6:$AO$106,'1'!AL47,'Enter Information'!$B$86)</f>
        <v>53.401657986234895</v>
      </c>
    </row>
    <row r="48" spans="4:42" x14ac:dyDescent="0.4">
      <c r="D48" s="31">
        <v>42</v>
      </c>
      <c r="E48" s="32">
        <f>'13'!AP48</f>
        <v>58.549770353585274</v>
      </c>
      <c r="F48" s="33">
        <f>E48*'Enter Information'!D259</f>
        <v>28.51259563235201</v>
      </c>
      <c r="G48" s="33">
        <f>E48*'Enter Information'!E259</f>
        <v>30.037174721233264</v>
      </c>
      <c r="H48" s="34">
        <f t="shared" si="6"/>
        <v>27.261363480589157</v>
      </c>
      <c r="I48" s="34">
        <f t="shared" si="1"/>
        <v>28.517045291595867</v>
      </c>
      <c r="J48" s="35">
        <f>G48*'Enter Information'!$C$360/1000*'Enter Information'!$D$217</f>
        <v>0.97112280792470251</v>
      </c>
      <c r="K48" s="35">
        <f>G48*'Enter Information'!$C$360/1000*'Enter Information'!$E$217</f>
        <v>0.92145371691310829</v>
      </c>
      <c r="L48" s="35">
        <f>(F48+H48)/2*'Enter Information'!C468</f>
        <v>4.1272729743576465E-2</v>
      </c>
      <c r="M48" s="35">
        <f>(G48+I48)/2*'Enter Information'!D468</f>
        <v>2.4300001305324091E-2</v>
      </c>
      <c r="N48" s="36">
        <f>'Enter Information'!O$602/5</f>
        <v>73.400000000000006</v>
      </c>
      <c r="O48" s="36">
        <f>'Enter Information'!P$602/5</f>
        <v>282.60000000000002</v>
      </c>
      <c r="P48" s="36">
        <f>'Enter Information'!Q$602/5</f>
        <v>1483.2</v>
      </c>
      <c r="Q48" s="37">
        <f t="shared" si="10"/>
        <v>0</v>
      </c>
      <c r="R48" s="287">
        <f>(H48-L48+Q48*'Enter Information'!D259)*'Enter Information'!C$782</f>
        <v>27.299692675113231</v>
      </c>
      <c r="S48" s="287">
        <f>(I48-M48+Q48*'Enter Information'!E259)*'Enter Information'!C$782</f>
        <v>28.576068941689638</v>
      </c>
      <c r="T48" s="38">
        <f t="shared" si="2"/>
        <v>55.875761616802869</v>
      </c>
      <c r="AK48" s="87">
        <v>43</v>
      </c>
      <c r="AL48" s="40">
        <f t="shared" si="4"/>
        <v>55.875761616802869</v>
      </c>
      <c r="AM48" s="86">
        <f>T48*'Enter Information'!E$742*((Y$26/AJ$25)/('1'!Z$26/'1'!AK$25))+T48*(1-'Enter Information'!E$742)</f>
        <v>56.13711463212644</v>
      </c>
      <c r="AN48" s="40">
        <f t="shared" si="5"/>
        <v>55.875761616802869</v>
      </c>
      <c r="AO48" s="86">
        <f>T48*'Enter Information'!E$742*Y$26/AJ$25+T48*(1-'Enter Information'!E$742)</f>
        <v>72.31085106331625</v>
      </c>
      <c r="AP48" s="86">
        <f>INDEX($AL$6:$AO$106,'1'!AL48,'Enter Information'!$B$86)</f>
        <v>56.13711463212644</v>
      </c>
    </row>
    <row r="49" spans="4:42" x14ac:dyDescent="0.4">
      <c r="D49" s="31">
        <v>43</v>
      </c>
      <c r="E49" s="32">
        <f>'13'!AP49</f>
        <v>61.780437644726291</v>
      </c>
      <c r="F49" s="33">
        <f>E49*'Enter Information'!D260</f>
        <v>29.924543619186711</v>
      </c>
      <c r="G49" s="33">
        <f>E49*'Enter Information'!E260</f>
        <v>31.85589402553958</v>
      </c>
      <c r="H49" s="34">
        <f t="shared" si="6"/>
        <v>28.51259563235201</v>
      </c>
      <c r="I49" s="34">
        <f t="shared" si="1"/>
        <v>30.037174721233264</v>
      </c>
      <c r="J49" s="35">
        <f>G49*'Enter Information'!$C$360/1000*'Enter Information'!$D$217</f>
        <v>1.0299232714841557</v>
      </c>
      <c r="K49" s="35">
        <f>G49*'Enter Information'!$C$360/1000*'Enter Information'!$E$217</f>
        <v>0.9772467693066148</v>
      </c>
      <c r="L49" s="35">
        <f>(F49+H49)/2*'Enter Information'!C469</f>
        <v>4.616534000871559E-2</v>
      </c>
      <c r="M49" s="35">
        <f>(G49+I49)/2*'Enter Information'!D469</f>
        <v>2.8470811623515509E-2</v>
      </c>
      <c r="N49" s="36">
        <f>'Enter Information'!O$602/5</f>
        <v>73.400000000000006</v>
      </c>
      <c r="O49" s="36">
        <f>'Enter Information'!P$602/5</f>
        <v>282.60000000000002</v>
      </c>
      <c r="P49" s="36">
        <f>'Enter Information'!Q$602/5</f>
        <v>1483.2</v>
      </c>
      <c r="Q49" s="37">
        <f t="shared" si="10"/>
        <v>0</v>
      </c>
      <c r="R49" s="287">
        <f>(H49-L49+Q49*'Enter Information'!D260)*'Enter Information'!C$782</f>
        <v>28.549676988654586</v>
      </c>
      <c r="S49" s="287">
        <f>(I49-M49+Q49*'Enter Information'!E260)*'Enter Information'!C$782</f>
        <v>30.096460802040713</v>
      </c>
      <c r="T49" s="38">
        <f t="shared" si="2"/>
        <v>58.646137790695299</v>
      </c>
      <c r="AK49" s="87">
        <v>44</v>
      </c>
      <c r="AL49" s="40">
        <f t="shared" si="4"/>
        <v>58.646137790695299</v>
      </c>
      <c r="AM49" s="86">
        <f>T49*'Enter Information'!E$742*((Y$26/AJ$25)/('1'!Z$26/'1'!AK$25))+T49*(1-'Enter Information'!E$742)</f>
        <v>58.920448950045483</v>
      </c>
      <c r="AN49" s="40">
        <f t="shared" si="5"/>
        <v>58.646137790695299</v>
      </c>
      <c r="AO49" s="86">
        <f>T49*'Enter Information'!E$742*Y$26/AJ$25+T49*(1-'Enter Information'!E$742)</f>
        <v>75.896095417989216</v>
      </c>
      <c r="AP49" s="86">
        <f>INDEX($AL$6:$AO$106,'1'!AL49,'Enter Information'!$B$86)</f>
        <v>58.920448950045483</v>
      </c>
    </row>
    <row r="50" spans="4:42" x14ac:dyDescent="0.4">
      <c r="D50" s="31">
        <v>44</v>
      </c>
      <c r="E50" s="32">
        <f>'13'!AP50</f>
        <v>63.354943315454832</v>
      </c>
      <c r="F50" s="33">
        <f>E50*'Enter Information'!D261</f>
        <v>30.547081563631803</v>
      </c>
      <c r="G50" s="33">
        <f>E50*'Enter Information'!E261</f>
        <v>32.807861751823026</v>
      </c>
      <c r="H50" s="34">
        <f t="shared" si="6"/>
        <v>29.924543619186711</v>
      </c>
      <c r="I50" s="34">
        <f t="shared" si="1"/>
        <v>31.85589402553958</v>
      </c>
      <c r="J50" s="35">
        <f>G50*'Enter Information'!$C$360/1000*'Enter Information'!$D$217</f>
        <v>1.0607010520171751</v>
      </c>
      <c r="K50" s="35">
        <f>G50*'Enter Information'!$C$360/1000*'Enter Information'!$E$217</f>
        <v>1.0064503880858842</v>
      </c>
      <c r="L50" s="35">
        <f>(F50+H50)/2*'Enter Information'!C470</f>
        <v>5.0493807027653458E-2</v>
      </c>
      <c r="M50" s="35">
        <f>(G50+I50)/2*'Enter Information'!D470</f>
        <v>3.2655196667568116E-2</v>
      </c>
      <c r="N50" s="36">
        <f>'Enter Information'!O$602/5</f>
        <v>73.400000000000006</v>
      </c>
      <c r="O50" s="36">
        <f>'Enter Information'!P$602/5</f>
        <v>282.60000000000002</v>
      </c>
      <c r="P50" s="36">
        <f>'Enter Information'!Q$602/5</f>
        <v>1483.2</v>
      </c>
      <c r="Q50" s="37">
        <f t="shared" si="10"/>
        <v>0</v>
      </c>
      <c r="R50" s="287">
        <f>(H50-L50+Q50*'Enter Information'!D261)*'Enter Information'!C$782</f>
        <v>29.961412924666007</v>
      </c>
      <c r="S50" s="287">
        <f>(I50-M50+Q50*'Enter Information'!E261)*'Enter Information'!C$782</f>
        <v>31.916302113281837</v>
      </c>
      <c r="T50" s="38">
        <f t="shared" si="2"/>
        <v>61.877715037947844</v>
      </c>
      <c r="AK50" s="87">
        <v>45</v>
      </c>
      <c r="AL50" s="40">
        <f t="shared" si="4"/>
        <v>61.877715037947844</v>
      </c>
      <c r="AM50" s="86">
        <f>T50*'Enter Information'!E$742*((Y$26/AJ$25)/('1'!Z$26/'1'!AK$25))+T50*(1-'Enter Information'!E$742)</f>
        <v>62.167141560979559</v>
      </c>
      <c r="AN50" s="40">
        <f t="shared" si="5"/>
        <v>61.877715037947844</v>
      </c>
      <c r="AO50" s="86">
        <f>T50*'Enter Information'!E$742*Y$26/AJ$25+T50*(1-'Enter Information'!E$742)</f>
        <v>80.07819682053028</v>
      </c>
      <c r="AP50" s="86">
        <f>INDEX($AL$6:$AO$106,'1'!AL50,'Enter Information'!$B$86)</f>
        <v>62.167141560979559</v>
      </c>
    </row>
    <row r="51" spans="4:42" x14ac:dyDescent="0.4">
      <c r="D51" s="31">
        <v>45</v>
      </c>
      <c r="E51" s="32">
        <f>'13'!AP51</f>
        <v>64.645033244875947</v>
      </c>
      <c r="F51" s="33">
        <f>E51*'Enter Information'!D262</f>
        <v>30.807085722618332</v>
      </c>
      <c r="G51" s="33">
        <f>E51*'Enter Information'!E262</f>
        <v>33.837947522257608</v>
      </c>
      <c r="H51" s="34">
        <f t="shared" si="6"/>
        <v>30.547081563631803</v>
      </c>
      <c r="I51" s="34">
        <f t="shared" si="1"/>
        <v>32.807861751823026</v>
      </c>
      <c r="J51" s="35">
        <f>G51*'Enter Information'!$C$360/1000*'Enter Information'!$D$217</f>
        <v>1.0940044434004057</v>
      </c>
      <c r="K51" s="35">
        <f>G51*'Enter Information'!$C$360/1000*'Enter Information'!$E$217</f>
        <v>1.0380504427087072</v>
      </c>
      <c r="L51" s="35">
        <f>(F51+H51)/2*'Enter Information'!C471</f>
        <v>5.4605208884762613E-2</v>
      </c>
      <c r="M51" s="35">
        <f>(G51+I51)/2*'Enter Information'!D471</f>
        <v>3.6655195100744352E-2</v>
      </c>
      <c r="N51" s="36">
        <f>'Enter Information'!O$603/5</f>
        <v>61</v>
      </c>
      <c r="O51" s="36">
        <f>'Enter Information'!P$603/5</f>
        <v>232.8</v>
      </c>
      <c r="P51" s="36">
        <f>'Enter Information'!Q$603/5</f>
        <v>1453.2</v>
      </c>
      <c r="Q51" s="37">
        <f t="shared" si="10"/>
        <v>0</v>
      </c>
      <c r="R51" s="287">
        <f>(H51-L51+Q51*'Enter Information'!D262)*'Enter Information'!C$783</f>
        <v>30.464932971583984</v>
      </c>
      <c r="S51" s="287">
        <f>(I51-M51+Q51*'Enter Information'!E262)*'Enter Information'!C$783</f>
        <v>32.741604831745725</v>
      </c>
      <c r="T51" s="38">
        <f t="shared" si="2"/>
        <v>63.206537803329709</v>
      </c>
      <c r="AK51" s="87">
        <v>46</v>
      </c>
      <c r="AL51" s="40">
        <f t="shared" si="4"/>
        <v>63.206537803329709</v>
      </c>
      <c r="AM51" s="86">
        <f>T51*'Enter Information'!E$743*((Y$26/AJ$25)/('1'!Z$26/'1'!AK$25))+T51*(1-'Enter Information'!E$743)</f>
        <v>63.501338537292384</v>
      </c>
      <c r="AN51" s="40">
        <f t="shared" si="5"/>
        <v>63.206537803329709</v>
      </c>
      <c r="AO51" s="86">
        <f>T51*'Enter Information'!E$743*Y$26/AJ$25+T51*(1-'Enter Information'!E$743)</f>
        <v>81.744974888418724</v>
      </c>
      <c r="AP51" s="86">
        <f>INDEX($AL$6:$AO$106,'1'!AL51,'Enter Information'!$B$86)</f>
        <v>63.501338537292384</v>
      </c>
    </row>
    <row r="52" spans="4:42" x14ac:dyDescent="0.4">
      <c r="D52" s="31">
        <v>46</v>
      </c>
      <c r="E52" s="32">
        <f>'13'!AP52</f>
        <v>65.248726276094374</v>
      </c>
      <c r="F52" s="33">
        <f>E52*'Enter Information'!D263</f>
        <v>31.657617971984397</v>
      </c>
      <c r="G52" s="33">
        <f>E52*'Enter Information'!E263</f>
        <v>33.59110830410998</v>
      </c>
      <c r="H52" s="34">
        <f t="shared" si="6"/>
        <v>30.807085722618332</v>
      </c>
      <c r="I52" s="34">
        <f t="shared" si="1"/>
        <v>33.837947522257608</v>
      </c>
      <c r="J52" s="35">
        <v>0</v>
      </c>
      <c r="K52" s="35">
        <v>0</v>
      </c>
      <c r="L52" s="35">
        <f>(F52+H52)/2*'Enter Information'!C472</f>
        <v>5.9653792028345608E-2</v>
      </c>
      <c r="M52" s="35">
        <f>(G52+I52)/2*'Enter Information'!D472</f>
        <v>4.0457433495820552E-2</v>
      </c>
      <c r="N52" s="36">
        <f>'Enter Information'!O$603/5</f>
        <v>61</v>
      </c>
      <c r="O52" s="36">
        <f>'Enter Information'!P$603/5</f>
        <v>232.8</v>
      </c>
      <c r="P52" s="36">
        <f>'Enter Information'!Q$603/5</f>
        <v>1453.2</v>
      </c>
      <c r="Q52" s="37">
        <f t="shared" si="10"/>
        <v>0</v>
      </c>
      <c r="R52" s="287">
        <f>(H52-L52+Q52*'Enter Information'!D263)*'Enter Information'!C$783</f>
        <v>30.719658249991152</v>
      </c>
      <c r="S52" s="287">
        <f>(I52-M52+Q52*'Enter Information'!E263)*'Enter Information'!C$783</f>
        <v>33.766961337714001</v>
      </c>
      <c r="T52" s="38">
        <f t="shared" si="2"/>
        <v>64.48661958770515</v>
      </c>
      <c r="AK52" s="87">
        <v>47</v>
      </c>
      <c r="AL52" s="40">
        <f t="shared" si="4"/>
        <v>64.48661958770515</v>
      </c>
      <c r="AM52" s="86">
        <f>T52*'Enter Information'!E$743*((Y$26/AJ$25)/('1'!Z$26/'1'!AK$25))+T52*(1-'Enter Information'!E$743)</f>
        <v>64.787390733316386</v>
      </c>
      <c r="AN52" s="40">
        <f t="shared" si="5"/>
        <v>64.48661958770515</v>
      </c>
      <c r="AO52" s="86">
        <f>T52*'Enter Information'!E$743*Y$26/AJ$25+T52*(1-'Enter Information'!E$743)</f>
        <v>83.400503840890167</v>
      </c>
      <c r="AP52" s="86">
        <f>INDEX($AL$6:$AO$106,'1'!AL52,'Enter Information'!$B$86)</f>
        <v>64.787390733316386</v>
      </c>
    </row>
    <row r="53" spans="4:42" x14ac:dyDescent="0.4">
      <c r="D53" s="31">
        <v>47</v>
      </c>
      <c r="E53" s="32">
        <f>'13'!AP53</f>
        <v>65.83112629129252</v>
      </c>
      <c r="F53" s="33">
        <f>E53*'Enter Information'!D264</f>
        <v>31.803509817792392</v>
      </c>
      <c r="G53" s="33">
        <f>E53*'Enter Information'!E264</f>
        <v>34.027616473500132</v>
      </c>
      <c r="H53" s="34">
        <f t="shared" si="6"/>
        <v>31.657617971984397</v>
      </c>
      <c r="I53" s="34">
        <f t="shared" si="1"/>
        <v>33.59110830410998</v>
      </c>
      <c r="J53" s="35">
        <v>0</v>
      </c>
      <c r="K53" s="35">
        <v>0</v>
      </c>
      <c r="L53" s="35">
        <f>(F53+H53)/2*'Enter Information'!C473</f>
        <v>6.5999572901367862E-2</v>
      </c>
      <c r="M53" s="35">
        <f>(G53+I53)/2*'Enter Information'!D473</f>
        <v>4.4290264729334623E-2</v>
      </c>
      <c r="N53" s="36">
        <f>'Enter Information'!O$603/5</f>
        <v>61</v>
      </c>
      <c r="O53" s="36">
        <f>'Enter Information'!P$603/5</f>
        <v>232.8</v>
      </c>
      <c r="P53" s="36">
        <f>'Enter Information'!Q$603/5</f>
        <v>1453.2</v>
      </c>
      <c r="Q53" s="37">
        <f t="shared" si="10"/>
        <v>0</v>
      </c>
      <c r="R53" s="287">
        <f>(H53-L53+Q53*'Enter Information'!D264)*'Enter Information'!C$783</f>
        <v>31.563082177879348</v>
      </c>
      <c r="S53" s="287">
        <f>(I53-M53+Q53*'Enter Information'!E264)*'Enter Information'!C$783</f>
        <v>33.516515716525319</v>
      </c>
      <c r="T53" s="38">
        <f t="shared" si="2"/>
        <v>65.079597894404671</v>
      </c>
      <c r="AK53" s="87">
        <v>48</v>
      </c>
      <c r="AL53" s="40">
        <f t="shared" si="4"/>
        <v>65.079597894404671</v>
      </c>
      <c r="AM53" s="86">
        <f>T53*'Enter Information'!E$743*((Y$26/AJ$25)/('1'!Z$26/'1'!AK$25))+T53*(1-'Enter Information'!E$743)</f>
        <v>65.383134741889705</v>
      </c>
      <c r="AN53" s="40">
        <f t="shared" si="5"/>
        <v>65.079597894404671</v>
      </c>
      <c r="AO53" s="86">
        <f>T53*'Enter Information'!E$743*Y$26/AJ$25+T53*(1-'Enter Information'!E$743)</f>
        <v>84.167402305434365</v>
      </c>
      <c r="AP53" s="86">
        <f>INDEX($AL$6:$AO$106,'1'!AL53,'Enter Information'!$B$86)</f>
        <v>65.383134741889705</v>
      </c>
    </row>
    <row r="54" spans="4:42" x14ac:dyDescent="0.4">
      <c r="D54" s="31">
        <v>48</v>
      </c>
      <c r="E54" s="32">
        <f>'13'!AP54</f>
        <v>64.608498589201616</v>
      </c>
      <c r="F54" s="33">
        <f>E54*'Enter Information'!D265</f>
        <v>31.417940744388737</v>
      </c>
      <c r="G54" s="33">
        <f>E54*'Enter Information'!E265</f>
        <v>33.190557844812879</v>
      </c>
      <c r="H54" s="34">
        <f t="shared" si="6"/>
        <v>31.803509817792392</v>
      </c>
      <c r="I54" s="34">
        <f t="shared" si="1"/>
        <v>34.027616473500132</v>
      </c>
      <c r="J54" s="35">
        <v>0</v>
      </c>
      <c r="K54" s="35">
        <v>0</v>
      </c>
      <c r="L54" s="35">
        <f>(F54+H54)/2*'Enter Information'!C474</f>
        <v>7.1440239135264677E-2</v>
      </c>
      <c r="M54" s="35">
        <f>(G54+I54)/2*'Enter Information'!D474</f>
        <v>4.80609946375938E-2</v>
      </c>
      <c r="N54" s="36">
        <f>'Enter Information'!O$603/5</f>
        <v>61</v>
      </c>
      <c r="O54" s="36">
        <f>'Enter Information'!P$603/5</f>
        <v>232.8</v>
      </c>
      <c r="P54" s="36">
        <f>'Enter Information'!Q$603/5</f>
        <v>1453.2</v>
      </c>
      <c r="Q54" s="37">
        <f t="shared" si="10"/>
        <v>0</v>
      </c>
      <c r="R54" s="287">
        <f>(H54-L54+Q54*'Enter Information'!D265)*'Enter Information'!C$783</f>
        <v>31.703406490071156</v>
      </c>
      <c r="S54" s="287">
        <f>(I54-M54+Q54*'Enter Information'!E265)*'Enter Information'!C$783</f>
        <v>33.948862270958514</v>
      </c>
      <c r="T54" s="38">
        <f t="shared" si="2"/>
        <v>65.652268761029674</v>
      </c>
      <c r="AK54" s="87">
        <v>49</v>
      </c>
      <c r="AL54" s="40">
        <f t="shared" si="4"/>
        <v>65.652268761029674</v>
      </c>
      <c r="AM54" s="86">
        <f>T54*'Enter Information'!E$743*((Y$26/AJ$25)/('1'!Z$26/'1'!AK$25))+T54*(1-'Enter Information'!E$743)</f>
        <v>65.958476594739665</v>
      </c>
      <c r="AN54" s="40">
        <f t="shared" si="5"/>
        <v>65.652268761029674</v>
      </c>
      <c r="AO54" s="86">
        <f>T54*'Enter Information'!E$743*Y$26/AJ$25+T54*(1-'Enter Information'!E$743)</f>
        <v>84.908037170727113</v>
      </c>
      <c r="AP54" s="86">
        <f>INDEX($AL$6:$AO$106,'1'!AL54,'Enter Information'!$B$86)</f>
        <v>65.958476594739665</v>
      </c>
    </row>
    <row r="55" spans="4:42" x14ac:dyDescent="0.4">
      <c r="D55" s="31">
        <v>49</v>
      </c>
      <c r="E55" s="32">
        <f>'13'!AP55</f>
        <v>64.996301371793848</v>
      </c>
      <c r="F55" s="33">
        <f>E55*'Enter Information'!D266</f>
        <v>31.512286621085092</v>
      </c>
      <c r="G55" s="33">
        <f>E55*'Enter Information'!E266</f>
        <v>33.484014750708759</v>
      </c>
      <c r="H55" s="34">
        <f t="shared" si="6"/>
        <v>31.417940744388737</v>
      </c>
      <c r="I55" s="34">
        <f t="shared" si="1"/>
        <v>33.190557844812879</v>
      </c>
      <c r="J55" s="35">
        <v>0</v>
      </c>
      <c r="K55" s="35">
        <v>0</v>
      </c>
      <c r="L55" s="35">
        <f>(F55+H55)/2*'Enter Information'!C475</f>
        <v>7.7089528522705439E-2</v>
      </c>
      <c r="M55" s="35">
        <f>(G55+I55)/2*'Enter Information'!D475</f>
        <v>5.2006166624506876E-2</v>
      </c>
      <c r="N55" s="36">
        <f>'Enter Information'!O$603/5</f>
        <v>61</v>
      </c>
      <c r="O55" s="36">
        <f>'Enter Information'!P$603/5</f>
        <v>232.8</v>
      </c>
      <c r="P55" s="36">
        <f>'Enter Information'!Q$603/5</f>
        <v>1453.2</v>
      </c>
      <c r="Q55" s="37">
        <f t="shared" si="10"/>
        <v>0</v>
      </c>
      <c r="R55" s="287">
        <f>(H55-L55+Q55*'Enter Information'!D266)*'Enter Information'!C$783</f>
        <v>31.312541508787728</v>
      </c>
      <c r="S55" s="287">
        <f>(I55-M55+Q55*'Enter Information'!E266)*'Enter Information'!C$783</f>
        <v>33.108618136034487</v>
      </c>
      <c r="T55" s="38">
        <f t="shared" si="2"/>
        <v>64.421159644822211</v>
      </c>
      <c r="AK55" s="87">
        <v>50</v>
      </c>
      <c r="AL55" s="40">
        <f t="shared" si="4"/>
        <v>64.421159644822211</v>
      </c>
      <c r="AM55" s="86">
        <f>T55*'Enter Information'!E$743*((Y$26/AJ$25)/('1'!Z$26/'1'!AK$25))+T55*(1-'Enter Information'!E$743)</f>
        <v>64.721625479624194</v>
      </c>
      <c r="AN55" s="40">
        <f t="shared" si="5"/>
        <v>64.421159644822211</v>
      </c>
      <c r="AO55" s="86">
        <f>T55*'Enter Information'!E$743*Y$26/AJ$25+T55*(1-'Enter Information'!E$743)</f>
        <v>83.315844538654474</v>
      </c>
      <c r="AP55" s="86">
        <f>INDEX($AL$6:$AO$106,'1'!AL55,'Enter Information'!$B$86)</f>
        <v>64.721625479624194</v>
      </c>
    </row>
    <row r="56" spans="4:42" x14ac:dyDescent="0.4">
      <c r="D56" s="31">
        <v>50</v>
      </c>
      <c r="E56" s="32">
        <f>'13'!AP56</f>
        <v>65.192924241612715</v>
      </c>
      <c r="F56" s="33">
        <f>E56*'Enter Information'!D267</f>
        <v>31.591103331766817</v>
      </c>
      <c r="G56" s="33">
        <f>E56*'Enter Information'!E267</f>
        <v>33.601820909845905</v>
      </c>
      <c r="H56" s="34">
        <f t="shared" si="6"/>
        <v>31.512286621085092</v>
      </c>
      <c r="I56" s="34">
        <f t="shared" si="1"/>
        <v>33.484014750708759</v>
      </c>
      <c r="J56" s="35">
        <v>0</v>
      </c>
      <c r="K56" s="35">
        <v>0</v>
      </c>
      <c r="L56" s="35">
        <f>(F56+H56)/2*'Enter Information'!C476</f>
        <v>8.3296474737764525E-2</v>
      </c>
      <c r="M56" s="35">
        <f>(G56+I56)/2*'Enter Information'!D476</f>
        <v>5.7022960311471464E-2</v>
      </c>
      <c r="N56" s="36">
        <f>'Enter Information'!O$604/5</f>
        <v>57.4</v>
      </c>
      <c r="O56" s="36">
        <f>'Enter Information'!P$604/5</f>
        <v>216.6</v>
      </c>
      <c r="P56" s="36">
        <f>'Enter Information'!Q$604/5</f>
        <v>1391.2</v>
      </c>
      <c r="Q56" s="37">
        <f t="shared" si="10"/>
        <v>0</v>
      </c>
      <c r="R56" s="287">
        <f>(H56-L56+Q56*'Enter Information'!D267)*'Enter Information'!C$784</f>
        <v>31.335247416164002</v>
      </c>
      <c r="S56" s="287">
        <f>(I56-M56+Q56*'Enter Information'!E267)*'Enter Information'!C$784</f>
        <v>33.327289653686684</v>
      </c>
      <c r="T56" s="38">
        <f t="shared" si="2"/>
        <v>64.662537069850686</v>
      </c>
      <c r="AK56" s="87">
        <v>51</v>
      </c>
      <c r="AL56" s="40">
        <f t="shared" si="4"/>
        <v>64.662537069850686</v>
      </c>
      <c r="AM56" s="86">
        <f>T56*'Enter Information'!E$744*((Y$26/AJ$25)/('1'!Z$26/'1'!AK$25))+T56*(1-'Enter Information'!E$744)</f>
        <v>64.962819076688305</v>
      </c>
      <c r="AN56" s="40">
        <f t="shared" si="5"/>
        <v>64.662537069850686</v>
      </c>
      <c r="AO56" s="86">
        <f>T56*'Enter Information'!E$744*Y$26/AJ$25+T56*(1-'Enter Information'!E$744)</f>
        <v>83.545662008909432</v>
      </c>
      <c r="AP56" s="86">
        <f>INDEX($AL$6:$AO$106,'1'!AL56,'Enter Information'!$B$86)</f>
        <v>64.962819076688305</v>
      </c>
    </row>
    <row r="57" spans="4:42" x14ac:dyDescent="0.4">
      <c r="D57" s="31">
        <v>51</v>
      </c>
      <c r="E57" s="32">
        <f>'13'!AP57</f>
        <v>67.438540877290151</v>
      </c>
      <c r="F57" s="33">
        <f>E57*'Enter Information'!D268</f>
        <v>32.727433990257154</v>
      </c>
      <c r="G57" s="33">
        <f>E57*'Enter Information'!E268</f>
        <v>34.711106887032997</v>
      </c>
      <c r="H57" s="34">
        <f t="shared" si="6"/>
        <v>31.591103331766817</v>
      </c>
      <c r="I57" s="34">
        <f t="shared" si="1"/>
        <v>33.601820909845905</v>
      </c>
      <c r="J57" s="35">
        <v>0</v>
      </c>
      <c r="K57" s="35">
        <v>0</v>
      </c>
      <c r="L57" s="35">
        <f>(F57+H57)/2*'Enter Information'!C477</f>
        <v>9.165391568388416E-2</v>
      </c>
      <c r="M57" s="35">
        <f>(G57+I57)/2*'Enter Information'!D477</f>
        <v>6.3872587490081775E-2</v>
      </c>
      <c r="N57" s="36">
        <f>'Enter Information'!O$604/5</f>
        <v>57.4</v>
      </c>
      <c r="O57" s="36">
        <f>'Enter Information'!P$604/5</f>
        <v>216.6</v>
      </c>
      <c r="P57" s="36">
        <f>'Enter Information'!Q$604/5</f>
        <v>1391.2</v>
      </c>
      <c r="Q57" s="37">
        <f t="shared" si="10"/>
        <v>0</v>
      </c>
      <c r="R57" s="287">
        <f>(H57-L57+Q57*'Enter Information'!D268)*'Enter Information'!C$784</f>
        <v>31.405496528198675</v>
      </c>
      <c r="S57" s="287">
        <f>(I57-M57+Q57*'Enter Information'!E268)*'Enter Information'!C$784</f>
        <v>33.437915237428648</v>
      </c>
      <c r="T57" s="38">
        <f t="shared" si="2"/>
        <v>64.843411765627323</v>
      </c>
      <c r="AK57" s="87">
        <v>52</v>
      </c>
      <c r="AL57" s="40">
        <f t="shared" si="4"/>
        <v>64.843411765627323</v>
      </c>
      <c r="AM57" s="86">
        <f>T57*'Enter Information'!E$744*((Y$26/AJ$25)/('1'!Z$26/'1'!AK$25))+T57*(1-'Enter Information'!E$744)</f>
        <v>65.144533724299407</v>
      </c>
      <c r="AN57" s="40">
        <f t="shared" si="5"/>
        <v>64.843411765627323</v>
      </c>
      <c r="AO57" s="86">
        <f>T57*'Enter Information'!E$744*Y$26/AJ$25+T57*(1-'Enter Information'!E$744)</f>
        <v>83.779356770731027</v>
      </c>
      <c r="AP57" s="86">
        <f>INDEX($AL$6:$AO$106,'1'!AL57,'Enter Information'!$B$86)</f>
        <v>65.144533724299407</v>
      </c>
    </row>
    <row r="58" spans="4:42" x14ac:dyDescent="0.4">
      <c r="D58" s="31">
        <v>52</v>
      </c>
      <c r="E58" s="32">
        <f>'13'!AP58</f>
        <v>69.554293304525345</v>
      </c>
      <c r="F58" s="33">
        <f>E58*'Enter Information'!D269</f>
        <v>33.629884435585311</v>
      </c>
      <c r="G58" s="33">
        <f>E58*'Enter Information'!E269</f>
        <v>35.924408868940041</v>
      </c>
      <c r="H58" s="34">
        <f t="shared" si="6"/>
        <v>32.727433990257154</v>
      </c>
      <c r="I58" s="34">
        <f t="shared" si="1"/>
        <v>34.711106887032997</v>
      </c>
      <c r="J58" s="35">
        <v>0</v>
      </c>
      <c r="K58" s="35">
        <v>0</v>
      </c>
      <c r="L58" s="35">
        <f>(F58+H58)/2*'Enter Information'!C478</f>
        <v>0.10219027037579739</v>
      </c>
      <c r="M58" s="35">
        <f>(G58+I58)/2*'Enter Information'!D478</f>
        <v>7.2401403649872381E-2</v>
      </c>
      <c r="N58" s="36">
        <f>'Enter Information'!O$604/5</f>
        <v>57.4</v>
      </c>
      <c r="O58" s="36">
        <f>'Enter Information'!P$604/5</f>
        <v>216.6</v>
      </c>
      <c r="P58" s="36">
        <f>'Enter Information'!Q$604/5</f>
        <v>1391.2</v>
      </c>
      <c r="Q58" s="37">
        <f t="shared" si="10"/>
        <v>0</v>
      </c>
      <c r="R58" s="287">
        <f>(H58-L58+Q58*'Enter Information'!D269)*'Enter Information'!C$784</f>
        <v>32.527932943908063</v>
      </c>
      <c r="S58" s="287">
        <f>(I58-M58+Q58*'Enter Information'!E269)*'Enter Information'!C$784</f>
        <v>34.535389188239428</v>
      </c>
      <c r="T58" s="38">
        <f t="shared" si="2"/>
        <v>67.063322132147491</v>
      </c>
      <c r="AK58" s="87">
        <v>53</v>
      </c>
      <c r="AL58" s="40">
        <f t="shared" si="4"/>
        <v>67.063322132147491</v>
      </c>
      <c r="AM58" s="86">
        <f>T58*'Enter Information'!E$744*((Y$26/AJ$25)/('1'!Z$26/'1'!AK$25))+T58*(1-'Enter Information'!E$744)</f>
        <v>67.374752983264344</v>
      </c>
      <c r="AN58" s="40">
        <f t="shared" si="5"/>
        <v>67.063322132147491</v>
      </c>
      <c r="AO58" s="86">
        <f>T58*'Enter Information'!E$744*Y$26/AJ$25+T58*(1-'Enter Information'!E$744)</f>
        <v>86.647538094501613</v>
      </c>
      <c r="AP58" s="86">
        <f>INDEX($AL$6:$AO$106,'1'!AL58,'Enter Information'!$B$86)</f>
        <v>67.374752983264344</v>
      </c>
    </row>
    <row r="59" spans="4:42" x14ac:dyDescent="0.4">
      <c r="D59" s="31">
        <v>53</v>
      </c>
      <c r="E59" s="32">
        <f>'13'!AP59</f>
        <v>73.37432549426893</v>
      </c>
      <c r="F59" s="33">
        <f>E59*'Enter Information'!D270</f>
        <v>35.633872548391587</v>
      </c>
      <c r="G59" s="33">
        <f>E59*'Enter Information'!E270</f>
        <v>37.740452945877351</v>
      </c>
      <c r="H59" s="34">
        <f t="shared" si="6"/>
        <v>33.629884435585311</v>
      </c>
      <c r="I59" s="34">
        <f t="shared" si="1"/>
        <v>35.924408868940041</v>
      </c>
      <c r="J59" s="35">
        <v>0</v>
      </c>
      <c r="K59" s="35">
        <v>0</v>
      </c>
      <c r="L59" s="35">
        <f>(F59+H59)/2*'Enter Information'!C479</f>
        <v>0.11567047416324142</v>
      </c>
      <c r="M59" s="35">
        <f>(G59+I59)/2*'Enter Information'!D479</f>
        <v>8.2136320923521397E-2</v>
      </c>
      <c r="N59" s="36">
        <f>'Enter Information'!O$604/5</f>
        <v>57.4</v>
      </c>
      <c r="O59" s="36">
        <f>'Enter Information'!P$604/5</f>
        <v>216.6</v>
      </c>
      <c r="P59" s="36">
        <f>'Enter Information'!Q$604/5</f>
        <v>1391.2</v>
      </c>
      <c r="Q59" s="37">
        <f t="shared" si="10"/>
        <v>0</v>
      </c>
      <c r="R59" s="287">
        <f>(H59-L59+Q59*'Enter Information'!D270)*'Enter Information'!C$784</f>
        <v>33.414251668581528</v>
      </c>
      <c r="S59" s="287">
        <f>(I59-M59+Q59*'Enter Information'!E270)*'Enter Information'!C$784</f>
        <v>35.735366393253656</v>
      </c>
      <c r="T59" s="38">
        <f t="shared" si="2"/>
        <v>69.149618061835184</v>
      </c>
      <c r="AK59" s="87">
        <v>54</v>
      </c>
      <c r="AL59" s="40">
        <f t="shared" si="4"/>
        <v>69.149618061835184</v>
      </c>
      <c r="AM59" s="86">
        <f>T59*'Enter Information'!E$744*((Y$26/AJ$25)/('1'!Z$26/'1'!AK$25))+T59*(1-'Enter Information'!E$744)</f>
        <v>69.470737322300195</v>
      </c>
      <c r="AN59" s="40">
        <f t="shared" si="5"/>
        <v>69.149618061835184</v>
      </c>
      <c r="AO59" s="86">
        <f>T59*'Enter Information'!E$744*Y$26/AJ$25+T59*(1-'Enter Information'!E$744)</f>
        <v>89.343086127266943</v>
      </c>
      <c r="AP59" s="86">
        <f>INDEX($AL$6:$AO$106,'1'!AL59,'Enter Information'!$B$86)</f>
        <v>69.470737322300195</v>
      </c>
    </row>
    <row r="60" spans="4:42" x14ac:dyDescent="0.4">
      <c r="D60" s="31">
        <v>54</v>
      </c>
      <c r="E60" s="32">
        <f>'13'!AP60</f>
        <v>76.135716918466528</v>
      </c>
      <c r="F60" s="33">
        <f>E60*'Enter Information'!D271</f>
        <v>37.03497864207533</v>
      </c>
      <c r="G60" s="33">
        <f>E60*'Enter Information'!E271</f>
        <v>39.100738276391198</v>
      </c>
      <c r="H60" s="34">
        <f t="shared" si="6"/>
        <v>35.633872548391587</v>
      </c>
      <c r="I60" s="34">
        <f t="shared" si="1"/>
        <v>37.740452945877351</v>
      </c>
      <c r="J60" s="35">
        <v>0</v>
      </c>
      <c r="K60" s="35">
        <v>0</v>
      </c>
      <c r="L60" s="35">
        <f>(F60+H60)/2*'Enter Information'!C480</f>
        <v>0.13225730916664977</v>
      </c>
      <c r="M60" s="35">
        <f>(G60+I60)/2*'Enter Information'!D480</f>
        <v>9.2977841378944937E-2</v>
      </c>
      <c r="N60" s="36">
        <f>'Enter Information'!O$604/5</f>
        <v>57.4</v>
      </c>
      <c r="O60" s="36">
        <f>'Enter Information'!P$604/5</f>
        <v>216.6</v>
      </c>
      <c r="P60" s="36">
        <f>'Enter Information'!Q$604/5</f>
        <v>1391.2</v>
      </c>
      <c r="Q60" s="37">
        <f t="shared" si="10"/>
        <v>0</v>
      </c>
      <c r="R60" s="287">
        <f>(H60-L60+Q60*'Enter Information'!D271)*'Enter Information'!C$784</f>
        <v>35.395725157394558</v>
      </c>
      <c r="S60" s="287">
        <f>(I60-M60+Q60*'Enter Information'!E271)*'Enter Information'!C$784</f>
        <v>37.535184601864657</v>
      </c>
      <c r="T60" s="38">
        <f t="shared" si="2"/>
        <v>72.930909759259208</v>
      </c>
      <c r="AK60" s="87">
        <v>55</v>
      </c>
      <c r="AL60" s="40">
        <f t="shared" si="4"/>
        <v>72.930909759259208</v>
      </c>
      <c r="AM60" s="86">
        <f>T60*'Enter Information'!E$744*((Y$26/AJ$25)/('1'!Z$26/'1'!AK$25))+T60*(1-'Enter Information'!E$744)</f>
        <v>73.269588705916476</v>
      </c>
      <c r="AN60" s="40">
        <f t="shared" si="5"/>
        <v>72.930909759259208</v>
      </c>
      <c r="AO60" s="86">
        <f>T60*'Enter Information'!E$744*Y$26/AJ$25+T60*(1-'Enter Information'!E$744)</f>
        <v>94.228612313299905</v>
      </c>
      <c r="AP60" s="86">
        <f>INDEX($AL$6:$AO$106,'1'!AL60,'Enter Information'!$B$86)</f>
        <v>73.269588705916476</v>
      </c>
    </row>
    <row r="61" spans="4:42" x14ac:dyDescent="0.4">
      <c r="D61" s="31">
        <v>55</v>
      </c>
      <c r="E61" s="32">
        <f>'13'!AP61</f>
        <v>78.736757588322206</v>
      </c>
      <c r="F61" s="33">
        <f>E61*'Enter Information'!D272</f>
        <v>37.925163078169625</v>
      </c>
      <c r="G61" s="33">
        <f>E61*'Enter Information'!E272</f>
        <v>40.811594510152581</v>
      </c>
      <c r="H61" s="34">
        <f t="shared" si="6"/>
        <v>37.03497864207533</v>
      </c>
      <c r="I61" s="34">
        <f t="shared" si="1"/>
        <v>39.100738276391198</v>
      </c>
      <c r="J61" s="35">
        <v>0</v>
      </c>
      <c r="K61" s="35">
        <v>0</v>
      </c>
      <c r="L61" s="35">
        <f>(F61+H61)/2*'Enter Information'!C481</f>
        <v>0.14842108060608503</v>
      </c>
      <c r="M61" s="35">
        <f>(G61+I61)/2*'Enter Information'!D481</f>
        <v>0.10428559428643962</v>
      </c>
      <c r="N61" s="36">
        <f>'Enter Information'!O$605/5</f>
        <v>52.4</v>
      </c>
      <c r="O61" s="36">
        <f>'Enter Information'!P$605/5</f>
        <v>188.4</v>
      </c>
      <c r="P61" s="36">
        <f>'Enter Information'!Q$605/5</f>
        <v>1366.6</v>
      </c>
      <c r="Q61" s="37">
        <f t="shared" si="10"/>
        <v>0</v>
      </c>
      <c r="R61" s="287">
        <f>(H61-L61+Q61*'Enter Information'!D272)*'Enter Information'!C$785</f>
        <v>36.734273589668589</v>
      </c>
      <c r="S61" s="287">
        <f>(I61-M61+Q61*'Enter Information'!E272)*'Enter Information'!C$785</f>
        <v>38.835458133056065</v>
      </c>
      <c r="T61" s="38">
        <f t="shared" si="2"/>
        <v>75.569731722724654</v>
      </c>
      <c r="AK61" s="87">
        <v>56</v>
      </c>
      <c r="AL61" s="40">
        <f t="shared" si="4"/>
        <v>75.569731722724654</v>
      </c>
      <c r="AM61" s="86">
        <f>T61*'Enter Information'!E$745*((Y$26/AJ$25)/('1'!Z$26/'1'!AK$25))+T61*(1-'Enter Information'!E$745)</f>
        <v>75.920539293956267</v>
      </c>
      <c r="AN61" s="40">
        <f t="shared" si="5"/>
        <v>75.569731722724654</v>
      </c>
      <c r="AO61" s="86">
        <f>T61*'Enter Information'!E$745*Y$26/AJ$25+T61*(1-'Enter Information'!E$745)</f>
        <v>97.630138428068008</v>
      </c>
      <c r="AP61" s="86">
        <f>INDEX($AL$6:$AO$106,'1'!AL61,'Enter Information'!$B$86)</f>
        <v>75.920539293956267</v>
      </c>
    </row>
    <row r="62" spans="4:42" x14ac:dyDescent="0.4">
      <c r="D62" s="31">
        <v>56</v>
      </c>
      <c r="E62" s="32">
        <f>'13'!AP62</f>
        <v>81.94123205345133</v>
      </c>
      <c r="F62" s="33">
        <f>E62*'Enter Information'!D273</f>
        <v>39.391328249275311</v>
      </c>
      <c r="G62" s="33">
        <f>E62*'Enter Information'!E273</f>
        <v>42.549903804176019</v>
      </c>
      <c r="H62" s="34">
        <f t="shared" si="6"/>
        <v>37.925163078169625</v>
      </c>
      <c r="I62" s="34">
        <f t="shared" si="1"/>
        <v>40.811594510152581</v>
      </c>
      <c r="J62" s="35">
        <v>0</v>
      </c>
      <c r="K62" s="35">
        <v>0</v>
      </c>
      <c r="L62" s="35">
        <f>(F62+H62)/2*'Enter Information'!C482</f>
        <v>0.16661703881064382</v>
      </c>
      <c r="M62" s="35">
        <f>(G62+I62)/2*'Enter Information'!D482</f>
        <v>0.11712290513163168</v>
      </c>
      <c r="N62" s="36">
        <f>'Enter Information'!O$605/5</f>
        <v>52.4</v>
      </c>
      <c r="O62" s="36">
        <f>'Enter Information'!P$605/5</f>
        <v>188.4</v>
      </c>
      <c r="P62" s="36">
        <f>'Enter Information'!Q$605/5</f>
        <v>1366.6</v>
      </c>
      <c r="Q62" s="37">
        <f t="shared" si="10"/>
        <v>0</v>
      </c>
      <c r="R62" s="287">
        <f>(H62-L62+Q62*'Enter Information'!D273)*'Enter Information'!C$785</f>
        <v>37.602662114687789</v>
      </c>
      <c r="S62" s="287">
        <f>(I62-M62+Q62*'Enter Information'!E273)*'Enter Information'!C$785</f>
        <v>40.526466885252383</v>
      </c>
      <c r="T62" s="38">
        <f t="shared" si="2"/>
        <v>78.129128999940178</v>
      </c>
      <c r="AK62" s="87">
        <v>57</v>
      </c>
      <c r="AL62" s="40">
        <f t="shared" si="4"/>
        <v>78.129128999940178</v>
      </c>
      <c r="AM62" s="86">
        <f>T62*'Enter Information'!E$745*((Y$26/AJ$25)/('1'!Z$26/'1'!AK$25))+T62*(1-'Enter Information'!E$745)</f>
        <v>78.491817729436733</v>
      </c>
      <c r="AN62" s="40">
        <f t="shared" si="5"/>
        <v>78.129128999940178</v>
      </c>
      <c r="AO62" s="86">
        <f>T62*'Enter Information'!E$745*Y$26/AJ$25+T62*(1-'Enter Information'!E$745)</f>
        <v>100.93667802759701</v>
      </c>
      <c r="AP62" s="86">
        <f>INDEX($AL$6:$AO$106,'1'!AL62,'Enter Information'!$B$86)</f>
        <v>78.491817729436733</v>
      </c>
    </row>
    <row r="63" spans="4:42" x14ac:dyDescent="0.4">
      <c r="D63" s="31">
        <v>57</v>
      </c>
      <c r="E63" s="32">
        <f>'13'!AP63</f>
        <v>85.039624943110155</v>
      </c>
      <c r="F63" s="33">
        <f>E63*'Enter Information'!D274</f>
        <v>41.28047235707902</v>
      </c>
      <c r="G63" s="33">
        <f>E63*'Enter Information'!E274</f>
        <v>43.759152586031135</v>
      </c>
      <c r="H63" s="34">
        <f t="shared" si="6"/>
        <v>39.391328249275311</v>
      </c>
      <c r="I63" s="34">
        <f t="shared" si="1"/>
        <v>42.549903804176019</v>
      </c>
      <c r="J63" s="35">
        <v>0</v>
      </c>
      <c r="K63" s="35">
        <v>0</v>
      </c>
      <c r="L63" s="35">
        <f>(F63+H63)/2*'Enter Information'!C483</f>
        <v>0.1895787314249327</v>
      </c>
      <c r="M63" s="35">
        <f>(G63+I63)/2*'Enter Information'!D483</f>
        <v>0.13075822043116386</v>
      </c>
      <c r="N63" s="36">
        <f>'Enter Information'!O$605/5</f>
        <v>52.4</v>
      </c>
      <c r="O63" s="36">
        <f>'Enter Information'!P$605/5</f>
        <v>188.4</v>
      </c>
      <c r="P63" s="36">
        <f>'Enter Information'!Q$605/5</f>
        <v>1366.6</v>
      </c>
      <c r="Q63" s="37">
        <f t="shared" si="10"/>
        <v>0</v>
      </c>
      <c r="R63" s="287">
        <f>(H63-L63+Q63*'Enter Information'!D274)*'Enter Information'!C$785</f>
        <v>39.039907412954456</v>
      </c>
      <c r="S63" s="287">
        <f>(I63-M63+Q63*'Enter Information'!E274)*'Enter Information'!C$785</f>
        <v>42.244020649434617</v>
      </c>
      <c r="T63" s="38">
        <f t="shared" si="2"/>
        <v>81.283928062389066</v>
      </c>
      <c r="AK63" s="87">
        <v>58</v>
      </c>
      <c r="AL63" s="40">
        <f t="shared" si="4"/>
        <v>81.283928062389066</v>
      </c>
      <c r="AM63" s="86">
        <f>T63*'Enter Information'!E$745*((Y$26/AJ$25)/('1'!Z$26/'1'!AK$25))+T63*(1-'Enter Information'!E$745)</f>
        <v>81.661261906690086</v>
      </c>
      <c r="AN63" s="40">
        <f t="shared" si="5"/>
        <v>81.283928062389066</v>
      </c>
      <c r="AO63" s="86">
        <f>T63*'Enter Information'!E$745*Y$26/AJ$25+T63*(1-'Enter Information'!E$745)</f>
        <v>105.01242981549179</v>
      </c>
      <c r="AP63" s="86">
        <f>INDEX($AL$6:$AO$106,'1'!AL63,'Enter Information'!$B$86)</f>
        <v>81.661261906690086</v>
      </c>
    </row>
    <row r="64" spans="4:42" x14ac:dyDescent="0.4">
      <c r="D64" s="31">
        <v>58</v>
      </c>
      <c r="E64" s="32">
        <f>'13'!AP64</f>
        <v>89.388092554932285</v>
      </c>
      <c r="F64" s="33">
        <f>E64*'Enter Information'!D275</f>
        <v>42.73712770133892</v>
      </c>
      <c r="G64" s="33">
        <f>E64*'Enter Information'!E275</f>
        <v>46.650964853593365</v>
      </c>
      <c r="H64" s="34">
        <f t="shared" si="6"/>
        <v>41.28047235707902</v>
      </c>
      <c r="I64" s="34">
        <f t="shared" si="1"/>
        <v>43.759152586031135</v>
      </c>
      <c r="J64" s="35">
        <v>0</v>
      </c>
      <c r="K64" s="35">
        <v>0</v>
      </c>
      <c r="L64" s="35">
        <f>(F64+H64)/2*'Enter Information'!C484</f>
        <v>0.21550514414984201</v>
      </c>
      <c r="M64" s="35">
        <f>(G64+I64)/2*'Enter Information'!D484</f>
        <v>0.14827259260098419</v>
      </c>
      <c r="N64" s="36">
        <f>'Enter Information'!O$605/5</f>
        <v>52.4</v>
      </c>
      <c r="O64" s="36">
        <f>'Enter Information'!P$605/5</f>
        <v>188.4</v>
      </c>
      <c r="P64" s="36">
        <f>'Enter Information'!Q$605/5</f>
        <v>1366.6</v>
      </c>
      <c r="Q64" s="37">
        <f t="shared" si="10"/>
        <v>0</v>
      </c>
      <c r="R64" s="287">
        <f>(H64-L64+Q64*'Enter Information'!D275)*'Enter Information'!C$785</f>
        <v>40.895432923950665</v>
      </c>
      <c r="S64" s="287">
        <f>(I64-M64+Q64*'Enter Information'!E275)*'Enter Information'!C$785</f>
        <v>43.430835054076454</v>
      </c>
      <c r="T64" s="38">
        <f t="shared" si="2"/>
        <v>84.326267978027118</v>
      </c>
      <c r="AK64" s="87">
        <v>59</v>
      </c>
      <c r="AL64" s="40">
        <f t="shared" si="4"/>
        <v>84.326267978027118</v>
      </c>
      <c r="AM64" s="86">
        <f>T64*'Enter Information'!E$745*((Y$26/AJ$25)/('1'!Z$26/'1'!AK$25))+T64*(1-'Enter Information'!E$745)</f>
        <v>84.717724882610824</v>
      </c>
      <c r="AN64" s="40">
        <f t="shared" si="5"/>
        <v>84.326267978027118</v>
      </c>
      <c r="AO64" s="86">
        <f>T64*'Enter Information'!E$745*Y$26/AJ$25+T64*(1-'Enter Information'!E$745)</f>
        <v>108.94289324758124</v>
      </c>
      <c r="AP64" s="86">
        <f>INDEX($AL$6:$AO$106,'1'!AL64,'Enter Information'!$B$86)</f>
        <v>84.717724882610824</v>
      </c>
    </row>
    <row r="65" spans="4:42" x14ac:dyDescent="0.4">
      <c r="D65" s="31">
        <v>59</v>
      </c>
      <c r="E65" s="32">
        <f>'13'!AP65</f>
        <v>92.726340770950543</v>
      </c>
      <c r="F65" s="33">
        <f>E65*'Enter Information'!D276</f>
        <v>44.578693283142144</v>
      </c>
      <c r="G65" s="33">
        <f>E65*'Enter Information'!E276</f>
        <v>48.147647487808399</v>
      </c>
      <c r="H65" s="34">
        <f t="shared" si="6"/>
        <v>42.73712770133892</v>
      </c>
      <c r="I65" s="34">
        <f t="shared" si="1"/>
        <v>46.650964853593365</v>
      </c>
      <c r="J65" s="35">
        <v>0</v>
      </c>
      <c r="K65" s="35">
        <v>0</v>
      </c>
      <c r="L65" s="35">
        <f>(F65+H65)/2*'Enter Information'!C485</f>
        <v>0.24448429875654698</v>
      </c>
      <c r="M65" s="35">
        <f>(G65+I65)/2*'Enter Information'!D485</f>
        <v>0.16779354384428113</v>
      </c>
      <c r="N65" s="36">
        <f>'Enter Information'!O$605/5</f>
        <v>52.4</v>
      </c>
      <c r="O65" s="36">
        <f>'Enter Information'!P$605/5</f>
        <v>188.4</v>
      </c>
      <c r="P65" s="36">
        <f>'Enter Information'!Q$605/5</f>
        <v>1366.6</v>
      </c>
      <c r="Q65" s="37">
        <f t="shared" si="10"/>
        <v>0</v>
      </c>
      <c r="R65" s="287">
        <f>(H65-L65+Q65*'Enter Information'!D276)*'Enter Information'!C$785</f>
        <v>42.317215036872973</v>
      </c>
      <c r="S65" s="287">
        <f>(I65-M65+Q65*'Enter Information'!E276)*'Enter Information'!C$785</f>
        <v>46.291268285533747</v>
      </c>
      <c r="T65" s="38">
        <f t="shared" si="2"/>
        <v>88.608483322406727</v>
      </c>
      <c r="AK65" s="87">
        <v>60</v>
      </c>
      <c r="AL65" s="40">
        <f t="shared" si="4"/>
        <v>88.608483322406727</v>
      </c>
      <c r="AM65" s="86">
        <f>T65*'Enter Information'!E$745*((Y$26/AJ$25)/('1'!Z$26/'1'!AK$25))+T65*(1-'Enter Information'!E$745)</f>
        <v>89.019819000279767</v>
      </c>
      <c r="AN65" s="40">
        <f t="shared" si="5"/>
        <v>88.608483322406727</v>
      </c>
      <c r="AO65" s="86">
        <f>T65*'Enter Information'!E$745*Y$26/AJ$25+T65*(1-'Enter Information'!E$745)</f>
        <v>114.47517803039013</v>
      </c>
      <c r="AP65" s="86">
        <f>INDEX($AL$6:$AO$106,'1'!AL65,'Enter Information'!$B$86)</f>
        <v>89.019819000279767</v>
      </c>
    </row>
    <row r="66" spans="4:42" x14ac:dyDescent="0.4">
      <c r="D66" s="31">
        <v>60</v>
      </c>
      <c r="E66" s="32">
        <f>'13'!AP66</f>
        <v>95.903570381258774</v>
      </c>
      <c r="F66" s="33">
        <f>E66*'Enter Information'!D277</f>
        <v>46.441987625864577</v>
      </c>
      <c r="G66" s="33">
        <f>E66*'Enter Information'!E277</f>
        <v>49.461582755394197</v>
      </c>
      <c r="H66" s="34">
        <f t="shared" si="6"/>
        <v>44.578693283142144</v>
      </c>
      <c r="I66" s="34">
        <f t="shared" si="1"/>
        <v>48.147647487808399</v>
      </c>
      <c r="J66" s="35">
        <v>0</v>
      </c>
      <c r="K66" s="35">
        <v>0</v>
      </c>
      <c r="L66" s="35">
        <f>(F66+H66)/2*'Enter Information'!C486</f>
        <v>0.27897838698610561</v>
      </c>
      <c r="M66" s="35">
        <f>(G66+I66)/2*'Enter Information'!D486</f>
        <v>0.186921675915733</v>
      </c>
      <c r="N66" s="36">
        <f>'Enter Information'!O$606/5</f>
        <v>42.8</v>
      </c>
      <c r="O66" s="36">
        <f>'Enter Information'!P$606/5</f>
        <v>169</v>
      </c>
      <c r="P66" s="36">
        <f>'Enter Information'!Q$606/5</f>
        <v>1223.8</v>
      </c>
      <c r="Q66" s="37">
        <f t="shared" si="10"/>
        <v>0</v>
      </c>
      <c r="R66" s="287">
        <f>(H66-L66+Q66*'Enter Information'!D277)*'Enter Information'!C$786</f>
        <v>44.066536931930713</v>
      </c>
      <c r="S66" s="287">
        <f>(I66-M66+Q66*'Enter Information'!E277)*'Enter Information'!C$786</f>
        <v>47.708277586575612</v>
      </c>
      <c r="T66" s="38">
        <f t="shared" si="2"/>
        <v>91.774814518506332</v>
      </c>
      <c r="AK66" s="87">
        <v>61</v>
      </c>
      <c r="AL66" s="40">
        <f t="shared" si="4"/>
        <v>91.774814518506332</v>
      </c>
      <c r="AM66" s="86">
        <f>T66*'Enter Information'!E$746*((Y$26/AJ$25)/('1'!Z$26/'1'!AK$25))+T66*(1-'Enter Information'!E$746)</f>
        <v>92.201145955322502</v>
      </c>
      <c r="AN66" s="40">
        <f t="shared" si="5"/>
        <v>91.774814518506332</v>
      </c>
      <c r="AO66" s="86">
        <f>T66*'Enter Information'!E$746*Y$26/AJ$25+T66*(1-'Enter Information'!E$746)</f>
        <v>118.58451208124403</v>
      </c>
      <c r="AP66" s="86">
        <f>INDEX($AL$6:$AO$106,'1'!AL66,'Enter Information'!$B$86)</f>
        <v>92.201145955322502</v>
      </c>
    </row>
    <row r="67" spans="4:42" x14ac:dyDescent="0.4">
      <c r="D67" s="31">
        <v>61</v>
      </c>
      <c r="E67" s="32">
        <f>'13'!AP67</f>
        <v>98.069867199493018</v>
      </c>
      <c r="F67" s="33">
        <f>E67*'Enter Information'!D278</f>
        <v>46.983020851080781</v>
      </c>
      <c r="G67" s="33">
        <f>E67*'Enter Information'!E278</f>
        <v>51.086846348412237</v>
      </c>
      <c r="H67" s="34">
        <f t="shared" si="6"/>
        <v>46.441987625864577</v>
      </c>
      <c r="I67" s="34">
        <f t="shared" si="1"/>
        <v>49.461582755394197</v>
      </c>
      <c r="J67" s="35">
        <v>0</v>
      </c>
      <c r="K67" s="35">
        <v>0</v>
      </c>
      <c r="L67" s="35">
        <f>(F67+H67)/2*'Enter Information'!C487</f>
        <v>0.31203952831299747</v>
      </c>
      <c r="M67" s="35">
        <f>(G67+I67)/2*'Enter Information'!D487</f>
        <v>0.20763250609936026</v>
      </c>
      <c r="N67" s="36">
        <f>'Enter Information'!O$606/5</f>
        <v>42.8</v>
      </c>
      <c r="O67" s="36">
        <f>'Enter Information'!P$606/5</f>
        <v>169</v>
      </c>
      <c r="P67" s="36">
        <f>'Enter Information'!Q$606/5</f>
        <v>1223.8</v>
      </c>
      <c r="Q67" s="37">
        <f t="shared" si="10"/>
        <v>0</v>
      </c>
      <c r="R67" s="287">
        <f>(H67-L67+Q67*'Enter Information'!D278)*'Enter Information'!C$786</f>
        <v>45.887136435841754</v>
      </c>
      <c r="S67" s="287">
        <f>(I67-M67+Q67*'Enter Information'!E278)*'Enter Information'!C$786</f>
        <v>48.994694949884718</v>
      </c>
      <c r="T67" s="38">
        <f t="shared" si="2"/>
        <v>94.881831385726471</v>
      </c>
      <c r="AK67" s="87">
        <v>62</v>
      </c>
      <c r="AL67" s="40">
        <f t="shared" si="4"/>
        <v>94.881831385726471</v>
      </c>
      <c r="AM67" s="86">
        <f>T67*'Enter Information'!E$746*((Y$26/AJ$25)/('1'!Z$26/'1'!AK$25))+T67*(1-'Enter Information'!E$746)</f>
        <v>95.322596182851399</v>
      </c>
      <c r="AN67" s="40">
        <f t="shared" si="5"/>
        <v>94.881831385726471</v>
      </c>
      <c r="AO67" s="86">
        <f>T67*'Enter Information'!E$746*Y$26/AJ$25+T67*(1-'Enter Information'!E$746)</f>
        <v>122.59916556935539</v>
      </c>
      <c r="AP67" s="86">
        <f>INDEX($AL$6:$AO$106,'1'!AL67,'Enter Information'!$B$86)</f>
        <v>95.322596182851399</v>
      </c>
    </row>
    <row r="68" spans="4:42" x14ac:dyDescent="0.4">
      <c r="D68" s="31">
        <v>62</v>
      </c>
      <c r="E68" s="32">
        <f>'13'!AP68</f>
        <v>100.20607943959706</v>
      </c>
      <c r="F68" s="33">
        <f>E68*'Enter Information'!D279</f>
        <v>47.917761754775711</v>
      </c>
      <c r="G68" s="33">
        <f>E68*'Enter Information'!E279</f>
        <v>52.288317684821351</v>
      </c>
      <c r="H68" s="34">
        <f t="shared" si="6"/>
        <v>46.983020851080781</v>
      </c>
      <c r="I68" s="34">
        <f t="shared" si="1"/>
        <v>51.086846348412237</v>
      </c>
      <c r="J68" s="35">
        <v>0</v>
      </c>
      <c r="K68" s="35">
        <v>0</v>
      </c>
      <c r="L68" s="35">
        <f>(F68+H68)/2*'Enter Information'!C488</f>
        <v>0.34448984085925904</v>
      </c>
      <c r="M68" s="35">
        <f>(G68+I68)/2*'Enter Information'!D488</f>
        <v>0.23000973997394472</v>
      </c>
      <c r="N68" s="36">
        <f>'Enter Information'!O$606/5</f>
        <v>42.8</v>
      </c>
      <c r="O68" s="36">
        <f>'Enter Information'!P$606/5</f>
        <v>169</v>
      </c>
      <c r="P68" s="36">
        <f>'Enter Information'!Q$606/5</f>
        <v>1223.8</v>
      </c>
      <c r="Q68" s="37">
        <f t="shared" si="10"/>
        <v>0</v>
      </c>
      <c r="R68" s="287">
        <f>(H68-L68+Q68*'Enter Information'!D279)*'Enter Information'!C$786</f>
        <v>46.393042348704945</v>
      </c>
      <c r="S68" s="287">
        <f>(I68-M68+Q68*'Enter Information'!E279)*'Enter Information'!C$786</f>
        <v>50.58914428456908</v>
      </c>
      <c r="T68" s="38">
        <f t="shared" si="2"/>
        <v>96.982186633274026</v>
      </c>
      <c r="AK68" s="87">
        <v>63</v>
      </c>
      <c r="AL68" s="40">
        <f t="shared" si="4"/>
        <v>96.982186633274026</v>
      </c>
      <c r="AM68" s="86">
        <f>T68*'Enter Information'!E$746*((Y$26/AJ$25)/('1'!Z$26/'1'!AK$25))+T68*(1-'Enter Information'!E$746)</f>
        <v>97.432708436993948</v>
      </c>
      <c r="AN68" s="40">
        <f t="shared" si="5"/>
        <v>96.982186633274026</v>
      </c>
      <c r="AO68" s="86">
        <f>T68*'Enter Information'!E$746*Y$26/AJ$25+T68*(1-'Enter Information'!E$746)</f>
        <v>125.31308663293305</v>
      </c>
      <c r="AP68" s="86">
        <f>INDEX($AL$6:$AO$106,'1'!AL68,'Enter Information'!$B$86)</f>
        <v>97.432708436993948</v>
      </c>
    </row>
    <row r="69" spans="4:42" x14ac:dyDescent="0.4">
      <c r="D69" s="31">
        <v>63</v>
      </c>
      <c r="E69" s="32">
        <f>'13'!AP69</f>
        <v>100.7039381728857</v>
      </c>
      <c r="F69" s="33">
        <f>E69*'Enter Information'!D280</f>
        <v>48.40543879149844</v>
      </c>
      <c r="G69" s="33">
        <f>E69*'Enter Information'!E280</f>
        <v>52.298499381387266</v>
      </c>
      <c r="H69" s="34">
        <f t="shared" si="6"/>
        <v>47.917761754775711</v>
      </c>
      <c r="I69" s="34">
        <f t="shared" si="1"/>
        <v>52.288317684821351</v>
      </c>
      <c r="J69" s="35">
        <v>0</v>
      </c>
      <c r="K69" s="35">
        <v>0</v>
      </c>
      <c r="L69" s="35">
        <f>(F69+H69)/2*'Enter Information'!C489</f>
        <v>0.37999502615505149</v>
      </c>
      <c r="M69" s="35">
        <f>(G69+I69)/2*'Enter Information'!D489</f>
        <v>0.25205422912956277</v>
      </c>
      <c r="N69" s="36">
        <f>'Enter Information'!O$606/5</f>
        <v>42.8</v>
      </c>
      <c r="O69" s="36">
        <f>'Enter Information'!P$606/5</f>
        <v>169</v>
      </c>
      <c r="P69" s="36">
        <f>'Enter Information'!Q$606/5</f>
        <v>1223.8</v>
      </c>
      <c r="Q69" s="37">
        <f t="shared" si="10"/>
        <v>0</v>
      </c>
      <c r="R69" s="287">
        <f>(H69-L69+Q69*'Enter Information'!D280)*'Enter Information'!C$786</f>
        <v>47.287544809685471</v>
      </c>
      <c r="S69" s="287">
        <f>(I69-M69+Q69*'Enter Information'!E280)*'Enter Information'!C$786</f>
        <v>51.76236304782384</v>
      </c>
      <c r="T69" s="38">
        <f t="shared" si="2"/>
        <v>99.049907857509311</v>
      </c>
      <c r="AK69" s="87">
        <v>64</v>
      </c>
      <c r="AL69" s="40">
        <f t="shared" si="4"/>
        <v>99.049907857509311</v>
      </c>
      <c r="AM69" s="86">
        <f>T69*'Enter Information'!E$746*((Y$26/AJ$25)/('1'!Z$26/'1'!AK$25))+T69*(1-'Enter Information'!E$746)</f>
        <v>99.510035069478633</v>
      </c>
      <c r="AN69" s="40">
        <f t="shared" si="5"/>
        <v>99.049907857509311</v>
      </c>
      <c r="AO69" s="86">
        <f>T69*'Enter Information'!E$746*Y$26/AJ$25+T69*(1-'Enter Information'!E$746)</f>
        <v>127.98484046629579</v>
      </c>
      <c r="AP69" s="86">
        <f>INDEX($AL$6:$AO$106,'1'!AL69,'Enter Information'!$B$86)</f>
        <v>99.510035069478633</v>
      </c>
    </row>
    <row r="70" spans="4:42" x14ac:dyDescent="0.4">
      <c r="D70" s="31">
        <v>64</v>
      </c>
      <c r="E70" s="32">
        <f>'13'!AP70</f>
        <v>102.83344387699981</v>
      </c>
      <c r="F70" s="33">
        <f>E70*'Enter Information'!D281</f>
        <v>49.628040045981031</v>
      </c>
      <c r="G70" s="33">
        <f>E70*'Enter Information'!E281</f>
        <v>53.205403831018778</v>
      </c>
      <c r="H70" s="34">
        <f t="shared" si="6"/>
        <v>48.40543879149844</v>
      </c>
      <c r="I70" s="34">
        <f t="shared" si="1"/>
        <v>52.298499381387266</v>
      </c>
      <c r="J70" s="35">
        <v>0</v>
      </c>
      <c r="K70" s="35">
        <v>0</v>
      </c>
      <c r="L70" s="35">
        <f>(F70+H70)/2*'Enter Information'!C490</f>
        <v>0.42154395900116171</v>
      </c>
      <c r="M70" s="35">
        <f>(G70+I70)/2*'Enter Information'!D490</f>
        <v>0.27536518738437976</v>
      </c>
      <c r="N70" s="36">
        <f>'Enter Information'!O$606/5</f>
        <v>42.8</v>
      </c>
      <c r="O70" s="36">
        <f>'Enter Information'!P$606/5</f>
        <v>169</v>
      </c>
      <c r="P70" s="36">
        <f>'Enter Information'!Q$606/5</f>
        <v>1223.8</v>
      </c>
      <c r="Q70" s="37">
        <f t="shared" ref="Q70:Q101" si="11">N$3/N$5*N70+O$3/O$5*O70+P$3/P$5*P70</f>
        <v>0</v>
      </c>
      <c r="R70" s="287">
        <f>(H70-L70+Q70*'Enter Information'!D281)*'Enter Information'!C$786</f>
        <v>47.731324653685256</v>
      </c>
      <c r="S70" s="287">
        <f>(I70-M70+Q70*'Enter Information'!E281)*'Enter Information'!C$786</f>
        <v>51.749302893905039</v>
      </c>
      <c r="T70" s="38">
        <f t="shared" si="2"/>
        <v>99.480627547590302</v>
      </c>
      <c r="AK70" s="87">
        <v>65</v>
      </c>
      <c r="AL70" s="40">
        <f t="shared" si="4"/>
        <v>99.480627547590302</v>
      </c>
      <c r="AM70" s="86">
        <f>T70*'Enter Information'!E$746*((Y$26/AJ$25)/('1'!Z$26/'1'!AK$25))+T70*(1-'Enter Information'!E$746)</f>
        <v>99.94275562815632</v>
      </c>
      <c r="AN70" s="40">
        <f t="shared" si="5"/>
        <v>99.480627547590302</v>
      </c>
      <c r="AO70" s="86">
        <f>T70*'Enter Information'!E$746*Y$26/AJ$25+T70*(1-'Enter Information'!E$746)</f>
        <v>128.54138405137422</v>
      </c>
      <c r="AP70" s="86">
        <f>INDEX($AL$6:$AO$106,'1'!AL70,'Enter Information'!$B$86)</f>
        <v>99.94275562815632</v>
      </c>
    </row>
    <row r="71" spans="4:42" x14ac:dyDescent="0.4">
      <c r="D71" s="31">
        <v>65</v>
      </c>
      <c r="E71" s="32">
        <f>'13'!AP71</f>
        <v>104.82637721330138</v>
      </c>
      <c r="F71" s="33">
        <f>E71*'Enter Information'!D282</f>
        <v>50.354802775898094</v>
      </c>
      <c r="G71" s="33">
        <f>E71*'Enter Information'!E282</f>
        <v>54.471574437403284</v>
      </c>
      <c r="H71" s="34">
        <f t="shared" si="6"/>
        <v>49.628040045981031</v>
      </c>
      <c r="I71" s="34">
        <f t="shared" si="6"/>
        <v>53.205403831018778</v>
      </c>
      <c r="J71" s="35">
        <v>0</v>
      </c>
      <c r="K71" s="35">
        <v>0</v>
      </c>
      <c r="L71" s="35">
        <f>(F71+H71)/2*'Enter Information'!C491</f>
        <v>0.46841961862050374</v>
      </c>
      <c r="M71" s="35">
        <f>(G71+I71)/2*'Enter Information'!D491</f>
        <v>0.30741777295634498</v>
      </c>
      <c r="N71" s="36">
        <f>'Enter Information'!O$607/5</f>
        <v>31.4</v>
      </c>
      <c r="O71" s="36">
        <f>'Enter Information'!P$607/5</f>
        <v>136.4</v>
      </c>
      <c r="P71" s="36">
        <f>'Enter Information'!Q$607/5</f>
        <v>1086.5999999999999</v>
      </c>
      <c r="Q71" s="37">
        <f t="shared" si="11"/>
        <v>0</v>
      </c>
      <c r="R71" s="287">
        <f>(H71-L71+Q71*'Enter Information'!D282)*'Enter Information'!C$787</f>
        <v>48.902891214520686</v>
      </c>
      <c r="S71" s="287">
        <f>(I71-M71+Q71*'Enter Information'!E282)*'Enter Information'!C$787</f>
        <v>52.621733755798097</v>
      </c>
      <c r="T71" s="38">
        <f t="shared" ref="T71:T101" si="12">SUM(R71:S71)</f>
        <v>101.52462497031878</v>
      </c>
      <c r="AK71" s="87">
        <v>66</v>
      </c>
      <c r="AL71" s="40">
        <f t="shared" ref="AL71:AL106" si="13">T71</f>
        <v>101.52462497031878</v>
      </c>
      <c r="AM71" s="86">
        <f>T71*'Enter Information'!E$747*((Y$26/AJ$25)/('1'!Z$26/'1'!AK$25))+T71*(1-'Enter Information'!E$747)</f>
        <v>101.99463813100901</v>
      </c>
      <c r="AN71" s="40">
        <f t="shared" ref="AN71:AN106" si="14">T71</f>
        <v>101.52462497031878</v>
      </c>
      <c r="AO71" s="86">
        <f>T71*'Enter Information'!E$747*Y$26/AJ$25+T71*(1-'Enter Information'!E$747)</f>
        <v>131.08123187389251</v>
      </c>
      <c r="AP71" s="86">
        <f>INDEX($AL$6:$AO$106,'1'!AL71,'Enter Information'!$B$86)</f>
        <v>101.99463813100901</v>
      </c>
    </row>
    <row r="72" spans="4:42" x14ac:dyDescent="0.4">
      <c r="D72" s="31">
        <v>66</v>
      </c>
      <c r="E72" s="32">
        <f>'13'!AP72</f>
        <v>108.7006924083217</v>
      </c>
      <c r="F72" s="33">
        <f>E72*'Enter Information'!D283</f>
        <v>52.061602084902646</v>
      </c>
      <c r="G72" s="33">
        <f>E72*'Enter Information'!E283</f>
        <v>56.639090323419062</v>
      </c>
      <c r="H72" s="34">
        <f t="shared" ref="H72:I106" si="15">F71</f>
        <v>50.354802775898094</v>
      </c>
      <c r="I72" s="34">
        <f t="shared" si="15"/>
        <v>54.471574437403284</v>
      </c>
      <c r="J72" s="35">
        <v>0</v>
      </c>
      <c r="K72" s="35">
        <v>0</v>
      </c>
      <c r="L72" s="35">
        <f>(F72+H72)/2*'Enter Information'!C492</f>
        <v>0.52385991086299577</v>
      </c>
      <c r="M72" s="35">
        <f>(G72+I72)/2*'Enter Information'!D492</f>
        <v>0.34944304067278625</v>
      </c>
      <c r="N72" s="36">
        <f>'Enter Information'!O$607/5</f>
        <v>31.4</v>
      </c>
      <c r="O72" s="36">
        <f>'Enter Information'!P$607/5</f>
        <v>136.4</v>
      </c>
      <c r="P72" s="36">
        <f>'Enter Information'!Q$607/5</f>
        <v>1086.5999999999999</v>
      </c>
      <c r="Q72" s="37">
        <f t="shared" si="11"/>
        <v>0</v>
      </c>
      <c r="R72" s="287">
        <f>(H72-L72+Q72*'Enter Information'!D283)*'Enter Information'!C$787</f>
        <v>49.570707765056838</v>
      </c>
      <c r="S72" s="287">
        <f>(I72-M72+Q72*'Enter Information'!E283)*'Enter Information'!C$787</f>
        <v>53.839486167375476</v>
      </c>
      <c r="T72" s="38">
        <f t="shared" si="12"/>
        <v>103.41019393243232</v>
      </c>
      <c r="AK72" s="87">
        <v>67</v>
      </c>
      <c r="AL72" s="40">
        <f t="shared" si="13"/>
        <v>103.41019393243232</v>
      </c>
      <c r="AM72" s="86">
        <f>T72*'Enter Information'!E$747*((Y$26/AJ$25)/('1'!Z$26/'1'!AK$25))+T72*(1-'Enter Information'!E$747)</f>
        <v>103.88893642581245</v>
      </c>
      <c r="AN72" s="40">
        <f t="shared" si="14"/>
        <v>103.41019393243232</v>
      </c>
      <c r="AO72" s="86">
        <f>T72*'Enter Information'!E$747*Y$26/AJ$25+T72*(1-'Enter Information'!E$747)</f>
        <v>133.51574175175986</v>
      </c>
      <c r="AP72" s="86">
        <f>INDEX($AL$6:$AO$106,'1'!AL72,'Enter Information'!$B$86)</f>
        <v>103.88893642581245</v>
      </c>
    </row>
    <row r="73" spans="4:42" x14ac:dyDescent="0.4">
      <c r="D73" s="31">
        <v>67</v>
      </c>
      <c r="E73" s="32">
        <f>'13'!AP73</f>
        <v>112.23558974427195</v>
      </c>
      <c r="F73" s="33">
        <f>E73*'Enter Information'!D284</f>
        <v>54.071849465717293</v>
      </c>
      <c r="G73" s="33">
        <f>E73*'Enter Information'!E284</f>
        <v>58.163740278554656</v>
      </c>
      <c r="H73" s="34">
        <f t="shared" si="15"/>
        <v>52.061602084902646</v>
      </c>
      <c r="I73" s="34">
        <f t="shared" si="15"/>
        <v>56.639090323419062</v>
      </c>
      <c r="J73" s="35">
        <v>0</v>
      </c>
      <c r="K73" s="35">
        <v>0</v>
      </c>
      <c r="L73" s="35">
        <f>(F73+H73)/2*'Enter Information'!C493</f>
        <v>0.59646999771448406</v>
      </c>
      <c r="M73" s="35">
        <f>(G73+I73)/2*'Enter Information'!D493</f>
        <v>0.40008786464787838</v>
      </c>
      <c r="N73" s="36">
        <f>'Enter Information'!O$607/5</f>
        <v>31.4</v>
      </c>
      <c r="O73" s="36">
        <f>'Enter Information'!P$607/5</f>
        <v>136.4</v>
      </c>
      <c r="P73" s="36">
        <f>'Enter Information'!Q$607/5</f>
        <v>1086.5999999999999</v>
      </c>
      <c r="Q73" s="37">
        <f t="shared" si="11"/>
        <v>0</v>
      </c>
      <c r="R73" s="287">
        <f>(H73-L73+Q73*'Enter Information'!D284)*'Enter Information'!C$787</f>
        <v>51.196362663531495</v>
      </c>
      <c r="S73" s="287">
        <f>(I73-M73+Q73*'Enter Information'!E284)*'Enter Information'!C$787</f>
        <v>55.945302167625272</v>
      </c>
      <c r="T73" s="38">
        <f t="shared" si="12"/>
        <v>107.14166483115676</v>
      </c>
      <c r="AK73" s="87">
        <v>68</v>
      </c>
      <c r="AL73" s="40">
        <f t="shared" si="13"/>
        <v>107.14166483115676</v>
      </c>
      <c r="AM73" s="86">
        <f>T73*'Enter Information'!E$747*((Y$26/AJ$25)/('1'!Z$26/'1'!AK$25))+T73*(1-'Enter Information'!E$747)</f>
        <v>107.63768234950393</v>
      </c>
      <c r="AN73" s="40">
        <f t="shared" si="14"/>
        <v>107.14166483115676</v>
      </c>
      <c r="AO73" s="86">
        <f>T73*'Enter Information'!E$747*Y$26/AJ$25+T73*(1-'Enter Information'!E$747)</f>
        <v>138.33354632133472</v>
      </c>
      <c r="AP73" s="86">
        <f>INDEX($AL$6:$AO$106,'1'!AL73,'Enter Information'!$B$86)</f>
        <v>107.63768234950393</v>
      </c>
    </row>
    <row r="74" spans="4:42" x14ac:dyDescent="0.4">
      <c r="D74" s="31">
        <v>68</v>
      </c>
      <c r="E74" s="32">
        <f>'13'!AP74</f>
        <v>121.31382654369033</v>
      </c>
      <c r="F74" s="33">
        <f>E74*'Enter Information'!D285</f>
        <v>57.936427802251579</v>
      </c>
      <c r="G74" s="33">
        <f>E74*'Enter Information'!E285</f>
        <v>63.377398741438739</v>
      </c>
      <c r="H74" s="34">
        <f t="shared" si="15"/>
        <v>54.071849465717293</v>
      </c>
      <c r="I74" s="34">
        <f t="shared" si="15"/>
        <v>58.163740278554656</v>
      </c>
      <c r="J74" s="35">
        <v>0</v>
      </c>
      <c r="K74" s="35">
        <v>0</v>
      </c>
      <c r="L74" s="35">
        <f>(F74+H74)/2*'Enter Information'!C494</f>
        <v>0.6938912776750672</v>
      </c>
      <c r="M74" s="35">
        <f>(G74+I74)/2*'Enter Information'!D494</f>
        <v>0.46914879661717451</v>
      </c>
      <c r="N74" s="36">
        <f>'Enter Information'!O$607/5</f>
        <v>31.4</v>
      </c>
      <c r="O74" s="36">
        <f>'Enter Information'!P$607/5</f>
        <v>136.4</v>
      </c>
      <c r="P74" s="36">
        <f>'Enter Information'!Q$607/5</f>
        <v>1086.5999999999999</v>
      </c>
      <c r="Q74" s="37">
        <f t="shared" si="11"/>
        <v>0</v>
      </c>
      <c r="R74" s="287">
        <f>(H74-L74+Q74*'Enter Information'!D285)*'Enter Information'!C$787</f>
        <v>53.099199298744807</v>
      </c>
      <c r="S74" s="287">
        <f>(I74-M74+Q74*'Enter Information'!E285)*'Enter Information'!C$787</f>
        <v>57.39328958156662</v>
      </c>
      <c r="T74" s="38">
        <f t="shared" si="12"/>
        <v>110.49248888031143</v>
      </c>
      <c r="AK74" s="87">
        <v>69</v>
      </c>
      <c r="AL74" s="40">
        <f t="shared" si="13"/>
        <v>110.49248888031143</v>
      </c>
      <c r="AM74" s="86">
        <f>T74*'Enter Information'!E$747*((Y$26/AJ$25)/('1'!Z$26/'1'!AK$25))+T74*(1-'Enter Information'!E$747)</f>
        <v>111.00401920062878</v>
      </c>
      <c r="AN74" s="40">
        <f t="shared" si="14"/>
        <v>110.49248888031143</v>
      </c>
      <c r="AO74" s="86">
        <f>T74*'Enter Information'!E$747*Y$26/AJ$25+T74*(1-'Enter Information'!E$747)</f>
        <v>142.65988728821119</v>
      </c>
      <c r="AP74" s="86">
        <f>INDEX($AL$6:$AO$106,'1'!AL74,'Enter Information'!$B$86)</f>
        <v>111.00401920062878</v>
      </c>
    </row>
    <row r="75" spans="4:42" x14ac:dyDescent="0.4">
      <c r="D75" s="31">
        <v>69</v>
      </c>
      <c r="E75" s="32">
        <f>'13'!AP75</f>
        <v>125.02083627269531</v>
      </c>
      <c r="F75" s="33">
        <f>E75*'Enter Information'!D286</f>
        <v>60.469742755774185</v>
      </c>
      <c r="G75" s="33">
        <f>E75*'Enter Information'!E286</f>
        <v>64.551093516921114</v>
      </c>
      <c r="H75" s="34">
        <f t="shared" si="15"/>
        <v>57.936427802251579</v>
      </c>
      <c r="I75" s="34">
        <f t="shared" si="15"/>
        <v>63.377398741438739</v>
      </c>
      <c r="J75" s="35">
        <v>0</v>
      </c>
      <c r="K75" s="35">
        <v>0</v>
      </c>
      <c r="L75" s="35">
        <f>(F75+H75)/2*'Enter Information'!C495</f>
        <v>0.8104902374696864</v>
      </c>
      <c r="M75" s="35">
        <f>(G75+I75)/2*'Enter Information'!D495</f>
        <v>0.54881323178836383</v>
      </c>
      <c r="N75" s="36">
        <f>'Enter Information'!O$607/5</f>
        <v>31.4</v>
      </c>
      <c r="O75" s="36">
        <f>'Enter Information'!P$607/5</f>
        <v>136.4</v>
      </c>
      <c r="P75" s="36">
        <f>'Enter Information'!Q$607/5</f>
        <v>1086.5999999999999</v>
      </c>
      <c r="Q75" s="37">
        <f t="shared" si="11"/>
        <v>0</v>
      </c>
      <c r="R75" s="287">
        <f>(H75-L75+Q75*'Enter Information'!D286)*'Enter Information'!C$787</f>
        <v>56.827605379621616</v>
      </c>
      <c r="S75" s="287">
        <f>(I75-M75+Q75*'Enter Information'!E286)*'Enter Information'!C$787</f>
        <v>62.500472046578231</v>
      </c>
      <c r="T75" s="38">
        <f t="shared" si="12"/>
        <v>119.32807742619985</v>
      </c>
      <c r="AK75" s="87">
        <v>70</v>
      </c>
      <c r="AL75" s="40">
        <f t="shared" si="13"/>
        <v>119.32807742619985</v>
      </c>
      <c r="AM75" s="86">
        <f>T75*'Enter Information'!E$747*((Y$26/AJ$25)/('1'!Z$26/'1'!AK$25))+T75*(1-'Enter Information'!E$747)</f>
        <v>119.8805125309498</v>
      </c>
      <c r="AN75" s="40">
        <f t="shared" si="14"/>
        <v>119.32807742619985</v>
      </c>
      <c r="AO75" s="86">
        <f>T75*'Enter Information'!E$747*Y$26/AJ$25+T75*(1-'Enter Information'!E$747)</f>
        <v>154.06775834673036</v>
      </c>
      <c r="AP75" s="86">
        <f>INDEX($AL$6:$AO$106,'1'!AL75,'Enter Information'!$B$86)</f>
        <v>119.8805125309498</v>
      </c>
    </row>
    <row r="76" spans="4:42" x14ac:dyDescent="0.4">
      <c r="D76" s="31">
        <v>70</v>
      </c>
      <c r="E76" s="32">
        <f>'13'!AP76</f>
        <v>129.38795768770842</v>
      </c>
      <c r="F76" s="33">
        <f>E76*'Enter Information'!D287</f>
        <v>62.961622805687846</v>
      </c>
      <c r="G76" s="33">
        <f>E76*'Enter Information'!E287</f>
        <v>66.426334882020569</v>
      </c>
      <c r="H76" s="34">
        <f t="shared" si="15"/>
        <v>60.469742755774185</v>
      </c>
      <c r="I76" s="34">
        <f t="shared" si="15"/>
        <v>64.551093516921114</v>
      </c>
      <c r="J76" s="35">
        <v>0</v>
      </c>
      <c r="K76" s="35">
        <v>0</v>
      </c>
      <c r="L76" s="35">
        <f>(F76+H76)/2*'Enter Information'!C496</f>
        <v>0.93437543730026762</v>
      </c>
      <c r="M76" s="35">
        <f>(G76+I76)/2*'Enter Information'!D496</f>
        <v>0.62476233346295185</v>
      </c>
      <c r="N76" s="36">
        <f>'Enter Information'!O$608/5</f>
        <v>24.8</v>
      </c>
      <c r="O76" s="36">
        <f>'Enter Information'!P$608/5</f>
        <v>102.8</v>
      </c>
      <c r="P76" s="36">
        <f>'Enter Information'!Q$608/5</f>
        <v>818.6</v>
      </c>
      <c r="Q76" s="37">
        <f t="shared" si="11"/>
        <v>0</v>
      </c>
      <c r="R76" s="287">
        <f>(H76-L76+Q76*'Enter Information'!D287)*'Enter Information'!C$788</f>
        <v>59.463828800385819</v>
      </c>
      <c r="S76" s="287">
        <f>(I76-M76+Q76*'Enter Information'!E287)*'Enter Information'!C$788</f>
        <v>63.849516422658752</v>
      </c>
      <c r="T76" s="38">
        <f t="shared" si="12"/>
        <v>123.31334522304456</v>
      </c>
      <c r="AK76" s="87">
        <v>71</v>
      </c>
      <c r="AL76" s="40">
        <f t="shared" si="13"/>
        <v>123.31334522304456</v>
      </c>
      <c r="AM76" s="86">
        <f>T76*'Enter Information'!E$748*((Y$26/AJ$25)/('1'!Z$26/'1'!AK$25))+T76*(1-'Enter Information'!E$748)</f>
        <v>123.87578056193341</v>
      </c>
      <c r="AN76" s="40">
        <f t="shared" si="14"/>
        <v>123.31334522304456</v>
      </c>
      <c r="AO76" s="86">
        <f>T76*'Enter Information'!E$748*Y$26/AJ$25+T76*(1-'Enter Information'!E$748)</f>
        <v>158.68188723536514</v>
      </c>
      <c r="AP76" s="86">
        <f>INDEX($AL$6:$AO$106,'1'!AL76,'Enter Information'!$B$86)</f>
        <v>123.87578056193341</v>
      </c>
    </row>
    <row r="77" spans="4:42" x14ac:dyDescent="0.4">
      <c r="D77" s="31">
        <v>71</v>
      </c>
      <c r="E77" s="32">
        <f>'13'!AP77</f>
        <v>126.39496854507442</v>
      </c>
      <c r="F77" s="33">
        <f>E77*'Enter Information'!D288</f>
        <v>60.5545918805499</v>
      </c>
      <c r="G77" s="33">
        <f>E77*'Enter Information'!E288</f>
        <v>65.840376664524513</v>
      </c>
      <c r="H77" s="34">
        <f t="shared" si="15"/>
        <v>62.961622805687846</v>
      </c>
      <c r="I77" s="34">
        <f t="shared" si="15"/>
        <v>66.426334882020569</v>
      </c>
      <c r="J77" s="35">
        <v>0</v>
      </c>
      <c r="K77" s="35">
        <v>0</v>
      </c>
      <c r="L77" s="35">
        <f>(F77+H77)/2*'Enter Information'!C497</f>
        <v>1.0369186222909659</v>
      </c>
      <c r="M77" s="35">
        <f>(G77+I77)/2*'Enter Information'!D497</f>
        <v>0.70432023898535256</v>
      </c>
      <c r="N77" s="36">
        <f>'Enter Information'!O$608/5</f>
        <v>24.8</v>
      </c>
      <c r="O77" s="36">
        <f>'Enter Information'!P$608/5</f>
        <v>102.8</v>
      </c>
      <c r="P77" s="36">
        <f>'Enter Information'!Q$608/5</f>
        <v>818.6</v>
      </c>
      <c r="Q77" s="37">
        <f t="shared" si="11"/>
        <v>0</v>
      </c>
      <c r="R77" s="287">
        <f>(H77-L77+Q77*'Enter Information'!D288)*'Enter Information'!C$788</f>
        <v>61.850294605193952</v>
      </c>
      <c r="S77" s="287">
        <f>(I77-M77+Q77*'Enter Information'!E288)*'Enter Information'!C$788</f>
        <v>65.64304216423659</v>
      </c>
      <c r="T77" s="38">
        <f t="shared" si="12"/>
        <v>127.49333676943054</v>
      </c>
      <c r="AK77" s="87">
        <v>72</v>
      </c>
      <c r="AL77" s="40">
        <f t="shared" si="13"/>
        <v>127.49333676943054</v>
      </c>
      <c r="AM77" s="86">
        <f>T77*'Enter Information'!E$748*((Y$26/AJ$25)/('1'!Z$26/'1'!AK$25))+T77*(1-'Enter Information'!E$748)</f>
        <v>128.07483715726192</v>
      </c>
      <c r="AN77" s="40">
        <f t="shared" si="14"/>
        <v>127.49333676943054</v>
      </c>
      <c r="AO77" s="86">
        <f>T77*'Enter Information'!E$748*Y$26/AJ$25+T77*(1-'Enter Information'!E$748)</f>
        <v>164.06077746017141</v>
      </c>
      <c r="AP77" s="86">
        <f>INDEX($AL$6:$AO$106,'1'!AL77,'Enter Information'!$B$86)</f>
        <v>128.07483715726192</v>
      </c>
    </row>
    <row r="78" spans="4:42" x14ac:dyDescent="0.4">
      <c r="D78" s="31">
        <v>72</v>
      </c>
      <c r="E78" s="32">
        <f>'13'!AP78</f>
        <v>123.62692902922953</v>
      </c>
      <c r="F78" s="33">
        <f>E78*'Enter Information'!D289</f>
        <v>58.746743264668176</v>
      </c>
      <c r="G78" s="33">
        <f>E78*'Enter Information'!E289</f>
        <v>64.880185764561347</v>
      </c>
      <c r="H78" s="34">
        <f t="shared" si="15"/>
        <v>60.5545918805499</v>
      </c>
      <c r="I78" s="34">
        <f t="shared" si="15"/>
        <v>65.840376664524513</v>
      </c>
      <c r="J78" s="35">
        <v>0</v>
      </c>
      <c r="K78" s="35">
        <v>0</v>
      </c>
      <c r="L78" s="35">
        <f>(F78+H78)/2*'Enter Information'!C498</f>
        <v>1.1124849502291585</v>
      </c>
      <c r="M78" s="35">
        <f>(G78+I78)/2*'Enter Information'!D498</f>
        <v>0.77844094926520646</v>
      </c>
      <c r="N78" s="36">
        <f>'Enter Information'!O$608/5</f>
        <v>24.8</v>
      </c>
      <c r="O78" s="36">
        <f>'Enter Information'!P$608/5</f>
        <v>102.8</v>
      </c>
      <c r="P78" s="36">
        <f>'Enter Information'!Q$608/5</f>
        <v>818.6</v>
      </c>
      <c r="Q78" s="37">
        <f t="shared" si="11"/>
        <v>0</v>
      </c>
      <c r="R78" s="287">
        <f>(H78-L78+Q78*'Enter Information'!D289)*'Enter Information'!C$788</f>
        <v>59.370680475200679</v>
      </c>
      <c r="S78" s="287">
        <f>(I78-M78+Q78*'Enter Information'!E289)*'Enter Information'!C$788</f>
        <v>64.983756396399741</v>
      </c>
      <c r="T78" s="38">
        <f t="shared" si="12"/>
        <v>124.35443687160043</v>
      </c>
      <c r="AK78" s="87">
        <v>73</v>
      </c>
      <c r="AL78" s="40">
        <f t="shared" si="13"/>
        <v>124.35443687160043</v>
      </c>
      <c r="AM78" s="86">
        <f>T78*'Enter Information'!E$748*((Y$26/AJ$25)/('1'!Z$26/'1'!AK$25))+T78*(1-'Enter Information'!E$748)</f>
        <v>124.92162065627275</v>
      </c>
      <c r="AN78" s="40">
        <f t="shared" si="14"/>
        <v>124.35443687160043</v>
      </c>
      <c r="AO78" s="86">
        <f>T78*'Enter Information'!E$748*Y$26/AJ$25+T78*(1-'Enter Information'!E$748)</f>
        <v>160.0215831724027</v>
      </c>
      <c r="AP78" s="86">
        <f>INDEX($AL$6:$AO$106,'1'!AL78,'Enter Information'!$B$86)</f>
        <v>124.92162065627275</v>
      </c>
    </row>
    <row r="79" spans="4:42" x14ac:dyDescent="0.4">
      <c r="D79" s="31">
        <v>73</v>
      </c>
      <c r="E79" s="32">
        <f>'13'!AP79</f>
        <v>114.81914416903976</v>
      </c>
      <c r="F79" s="33">
        <f>E79*'Enter Information'!D290</f>
        <v>54.537655250988742</v>
      </c>
      <c r="G79" s="33">
        <f>E79*'Enter Information'!E290</f>
        <v>60.281488918051018</v>
      </c>
      <c r="H79" s="34">
        <f t="shared" si="15"/>
        <v>58.746743264668176</v>
      </c>
      <c r="I79" s="34">
        <f t="shared" si="15"/>
        <v>64.880185764561347</v>
      </c>
      <c r="J79" s="35">
        <v>0</v>
      </c>
      <c r="K79" s="35">
        <v>0</v>
      </c>
      <c r="L79" s="35">
        <f>(F79+H79)/2*'Enter Information'!C499</f>
        <v>1.1775913225702537</v>
      </c>
      <c r="M79" s="35">
        <f>(G79+I79)/2*'Enter Information'!D499</f>
        <v>0.83858322037350286</v>
      </c>
      <c r="N79" s="36">
        <f>'Enter Information'!O$608/5</f>
        <v>24.8</v>
      </c>
      <c r="O79" s="36">
        <f>'Enter Information'!P$608/5</f>
        <v>102.8</v>
      </c>
      <c r="P79" s="36">
        <f>'Enter Information'!Q$608/5</f>
        <v>818.6</v>
      </c>
      <c r="Q79" s="37">
        <f t="shared" si="11"/>
        <v>0</v>
      </c>
      <c r="R79" s="287">
        <f>(H79-L79+Q79*'Enter Information'!D290)*'Enter Information'!C$788</f>
        <v>57.499976055511127</v>
      </c>
      <c r="S79" s="287">
        <f>(I79-M79+Q79*'Enter Information'!E290)*'Enter Information'!C$788</f>
        <v>63.96464927173232</v>
      </c>
      <c r="T79" s="38">
        <f t="shared" si="12"/>
        <v>121.46462532724345</v>
      </c>
      <c r="AK79" s="87">
        <v>74</v>
      </c>
      <c r="AL79" s="40">
        <f t="shared" si="13"/>
        <v>121.46462532724345</v>
      </c>
      <c r="AM79" s="86">
        <f>T79*'Enter Information'!E$748*((Y$26/AJ$25)/('1'!Z$26/'1'!AK$25))+T79*(1-'Enter Information'!E$748)</f>
        <v>122.01862860714287</v>
      </c>
      <c r="AN79" s="40">
        <f t="shared" si="14"/>
        <v>121.46462532724345</v>
      </c>
      <c r="AO79" s="86">
        <f>T79*'Enter Information'!E$748*Y$26/AJ$25+T79*(1-'Enter Information'!E$748)</f>
        <v>156.30292037249501</v>
      </c>
      <c r="AP79" s="86">
        <f>INDEX($AL$6:$AO$106,'1'!AL79,'Enter Information'!$B$86)</f>
        <v>122.01862860714287</v>
      </c>
    </row>
    <row r="80" spans="4:42" x14ac:dyDescent="0.4">
      <c r="D80" s="31">
        <v>74</v>
      </c>
      <c r="E80" s="32">
        <f>'13'!AP80</f>
        <v>111.7397382437176</v>
      </c>
      <c r="F80" s="33">
        <f>E80*'Enter Information'!D291</f>
        <v>52.897708800886498</v>
      </c>
      <c r="G80" s="33">
        <f>E80*'Enter Information'!E291</f>
        <v>58.842029442831098</v>
      </c>
      <c r="H80" s="34">
        <f t="shared" si="15"/>
        <v>54.537655250988742</v>
      </c>
      <c r="I80" s="34">
        <f t="shared" si="15"/>
        <v>60.281488918051018</v>
      </c>
      <c r="J80" s="35">
        <v>0</v>
      </c>
      <c r="K80" s="35">
        <v>0</v>
      </c>
      <c r="L80" s="35">
        <f>(F80+H80)/2*'Enter Information'!C500</f>
        <v>1.2462502230017527</v>
      </c>
      <c r="M80" s="35">
        <f>(G80+I80)/2*'Enter Information'!D500</f>
        <v>0.90295626917548644</v>
      </c>
      <c r="N80" s="36">
        <f>'Enter Information'!O$608/5</f>
        <v>24.8</v>
      </c>
      <c r="O80" s="36">
        <f>'Enter Information'!P$608/5</f>
        <v>102.8</v>
      </c>
      <c r="P80" s="36">
        <f>'Enter Information'!Q$608/5</f>
        <v>818.6</v>
      </c>
      <c r="Q80" s="37">
        <f t="shared" si="11"/>
        <v>0</v>
      </c>
      <c r="R80" s="287">
        <f>(H80-L80+Q80*'Enter Information'!D291)*'Enter Information'!C$788</f>
        <v>53.227369341062598</v>
      </c>
      <c r="S80" s="287">
        <f>(I80-M80+Q80*'Enter Information'!E291)*'Enter Information'!C$788</f>
        <v>59.307182585488455</v>
      </c>
      <c r="T80" s="38">
        <f t="shared" si="12"/>
        <v>112.53455192655105</v>
      </c>
      <c r="AK80" s="87">
        <v>75</v>
      </c>
      <c r="AL80" s="40">
        <f t="shared" si="13"/>
        <v>112.53455192655105</v>
      </c>
      <c r="AM80" s="86">
        <f>T80*'Enter Information'!E$748*((Y$26/AJ$25)/('1'!Z$26/'1'!AK$25))+T80*(1-'Enter Information'!E$748)</f>
        <v>113.04782491200962</v>
      </c>
      <c r="AN80" s="40">
        <f t="shared" si="14"/>
        <v>112.53455192655105</v>
      </c>
      <c r="AO80" s="86">
        <f>T80*'Enter Information'!E$748*Y$26/AJ$25+T80*(1-'Enter Information'!E$748)</f>
        <v>144.81153719892919</v>
      </c>
      <c r="AP80" s="86">
        <f>INDEX($AL$6:$AO$106,'1'!AL80,'Enter Information'!$B$86)</f>
        <v>113.04782491200962</v>
      </c>
    </row>
    <row r="81" spans="1:42" x14ac:dyDescent="0.4">
      <c r="D81" s="31">
        <v>75</v>
      </c>
      <c r="E81" s="32">
        <f>'13'!AP81</f>
        <v>108.79737544503806</v>
      </c>
      <c r="F81" s="33">
        <f>E81*'Enter Information'!D292</f>
        <v>51.442892295098943</v>
      </c>
      <c r="G81" s="33">
        <f>E81*'Enter Information'!E292</f>
        <v>57.354483149939121</v>
      </c>
      <c r="H81" s="34">
        <f t="shared" si="15"/>
        <v>52.897708800886498</v>
      </c>
      <c r="I81" s="34">
        <f t="shared" si="15"/>
        <v>58.842029442831098</v>
      </c>
      <c r="J81" s="35">
        <v>0</v>
      </c>
      <c r="K81" s="35">
        <v>0</v>
      </c>
      <c r="L81" s="35">
        <f>(F81+H81)/2*'Enter Information'!C501</f>
        <v>1.3522541902039713</v>
      </c>
      <c r="M81" s="35">
        <f>(G81+I81)/2*'Enter Information'!D501</f>
        <v>0.99812804317189618</v>
      </c>
      <c r="N81" s="36">
        <f>'Enter Information'!O$609/5</f>
        <v>19.8</v>
      </c>
      <c r="O81" s="36">
        <f>'Enter Information'!P$609/5</f>
        <v>86.6</v>
      </c>
      <c r="P81" s="36">
        <f>'Enter Information'!Q$609/5</f>
        <v>588.20000000000005</v>
      </c>
      <c r="Q81" s="37">
        <f t="shared" si="11"/>
        <v>0</v>
      </c>
      <c r="R81" s="287">
        <f>(H81-L81+Q81*'Enter Information'!D292)*'Enter Information'!C$789</f>
        <v>51.729188591209159</v>
      </c>
      <c r="S81" s="287">
        <f>(I81-M81+Q81*'Enter Information'!E292)*'Enter Information'!C$789</f>
        <v>58.050086219128168</v>
      </c>
      <c r="T81" s="38">
        <f t="shared" si="12"/>
        <v>109.77927481033733</v>
      </c>
      <c r="AK81" s="87">
        <v>76</v>
      </c>
      <c r="AL81" s="40">
        <f t="shared" si="13"/>
        <v>109.77927481033733</v>
      </c>
      <c r="AM81" s="86">
        <f>T81*'Enter Information'!E$749*((Y$26/AJ$25)/('1'!Z$26/'1'!AK$25))+T81*(1-'Enter Information'!E$749)</f>
        <v>110.26798516309267</v>
      </c>
      <c r="AN81" s="40">
        <f t="shared" si="14"/>
        <v>109.77927481033733</v>
      </c>
      <c r="AO81" s="86">
        <f>T81*'Enter Information'!E$749*Y$26/AJ$25+T81*(1-'Enter Information'!E$749)</f>
        <v>140.51164784619925</v>
      </c>
      <c r="AP81" s="86">
        <f>INDEX($AL$6:$AO$106,'1'!AL81,'Enter Information'!$B$86)</f>
        <v>110.26798516309267</v>
      </c>
    </row>
    <row r="82" spans="1:42" x14ac:dyDescent="0.4">
      <c r="D82" s="31">
        <v>76</v>
      </c>
      <c r="E82" s="32">
        <f>'13'!AP82</f>
        <v>108.29227602452757</v>
      </c>
      <c r="F82" s="33">
        <f>E82*'Enter Information'!D293</f>
        <v>50.510126496234946</v>
      </c>
      <c r="G82" s="33">
        <f>E82*'Enter Information'!E293</f>
        <v>57.782149528292628</v>
      </c>
      <c r="H82" s="34">
        <f t="shared" si="15"/>
        <v>51.442892295098943</v>
      </c>
      <c r="I82" s="34">
        <f t="shared" si="15"/>
        <v>57.354483149939121</v>
      </c>
      <c r="J82" s="35">
        <v>0</v>
      </c>
      <c r="K82" s="35">
        <v>0</v>
      </c>
      <c r="L82" s="35">
        <f>(F82+H82)/2*'Enter Information'!C502</f>
        <v>1.4783187724743414</v>
      </c>
      <c r="M82" s="35">
        <f>(G82+I82)/2*'Enter Information'!D502</f>
        <v>1.120279435959195</v>
      </c>
      <c r="N82" s="36">
        <f>'Enter Information'!O$609/5</f>
        <v>19.8</v>
      </c>
      <c r="O82" s="36">
        <f>'Enter Information'!P$609/5</f>
        <v>86.6</v>
      </c>
      <c r="P82" s="36">
        <f>'Enter Information'!Q$609/5</f>
        <v>588.20000000000005</v>
      </c>
      <c r="Q82" s="37">
        <f t="shared" si="11"/>
        <v>0</v>
      </c>
      <c r="R82" s="287">
        <f>(H82-L82+Q82*'Enter Information'!D293)*'Enter Information'!C$789</f>
        <v>50.142672446146847</v>
      </c>
      <c r="S82" s="287">
        <f>(I82-M82+Q82*'Enter Information'!E293)*'Enter Information'!C$789</f>
        <v>56.434650759566239</v>
      </c>
      <c r="T82" s="38">
        <f t="shared" si="12"/>
        <v>106.57732320571309</v>
      </c>
      <c r="AK82" s="87">
        <v>77</v>
      </c>
      <c r="AL82" s="40">
        <f t="shared" si="13"/>
        <v>106.57732320571309</v>
      </c>
      <c r="AM82" s="86">
        <f>T82*'Enter Information'!E$749*((Y$26/AJ$25)/('1'!Z$26/'1'!AK$25))+T82*(1-'Enter Information'!E$749)</f>
        <v>107.05177925681718</v>
      </c>
      <c r="AN82" s="40">
        <f t="shared" si="14"/>
        <v>106.57732320571309</v>
      </c>
      <c r="AO82" s="86">
        <f>T82*'Enter Information'!E$749*Y$26/AJ$25+T82*(1-'Enter Information'!E$749)</f>
        <v>136.41331965932758</v>
      </c>
      <c r="AP82" s="86">
        <f>INDEX($AL$6:$AO$106,'1'!AL82,'Enter Information'!$B$86)</f>
        <v>107.05177925681718</v>
      </c>
    </row>
    <row r="83" spans="1:42" x14ac:dyDescent="0.4">
      <c r="D83" s="31">
        <v>77</v>
      </c>
      <c r="E83" s="32">
        <f>'13'!AP83</f>
        <v>106.89009468356399</v>
      </c>
      <c r="F83" s="33">
        <f>E83*'Enter Information'!D294</f>
        <v>49.457959472281118</v>
      </c>
      <c r="G83" s="33">
        <f>E83*'Enter Information'!E294</f>
        <v>57.432135211282876</v>
      </c>
      <c r="H83" s="34">
        <f t="shared" si="15"/>
        <v>50.510126496234946</v>
      </c>
      <c r="I83" s="34">
        <f t="shared" si="15"/>
        <v>57.782149528292628</v>
      </c>
      <c r="J83" s="35">
        <v>0</v>
      </c>
      <c r="K83" s="35">
        <v>0</v>
      </c>
      <c r="L83" s="35">
        <f>(F83+H83)/2*'Enter Information'!C503</f>
        <v>1.6229818756988583</v>
      </c>
      <c r="M83" s="35">
        <f>(G83+I83)/2*'Enter Information'!D503</f>
        <v>1.27023748925382</v>
      </c>
      <c r="N83" s="36">
        <f>'Enter Information'!O$609/5</f>
        <v>19.8</v>
      </c>
      <c r="O83" s="36">
        <f>'Enter Information'!P$609/5</f>
        <v>86.6</v>
      </c>
      <c r="P83" s="36">
        <f>'Enter Information'!Q$609/5</f>
        <v>588.20000000000005</v>
      </c>
      <c r="Q83" s="37">
        <f t="shared" si="11"/>
        <v>0</v>
      </c>
      <c r="R83" s="287">
        <f>(H83-L83+Q83*'Enter Information'!D294)*'Enter Information'!C$789</f>
        <v>49.061403044398176</v>
      </c>
      <c r="S83" s="287">
        <f>(I83-M83+Q83*'Enter Information'!E294)*'Enter Information'!C$789</f>
        <v>56.713348977068087</v>
      </c>
      <c r="T83" s="38">
        <f t="shared" si="12"/>
        <v>105.77475202146627</v>
      </c>
      <c r="AK83" s="87">
        <v>78</v>
      </c>
      <c r="AL83" s="40">
        <f t="shared" si="13"/>
        <v>105.77475202146627</v>
      </c>
      <c r="AM83" s="86">
        <f>T83*'Enter Information'!E$749*((Y$26/AJ$25)/('1'!Z$26/'1'!AK$25))+T83*(1-'Enter Information'!E$749)</f>
        <v>106.24563522289321</v>
      </c>
      <c r="AN83" s="40">
        <f t="shared" si="14"/>
        <v>105.77475202146627</v>
      </c>
      <c r="AO83" s="86">
        <f>T83*'Enter Information'!E$749*Y$26/AJ$25+T83*(1-'Enter Information'!E$749)</f>
        <v>135.38607112077398</v>
      </c>
      <c r="AP83" s="86">
        <f>INDEX($AL$6:$AO$106,'1'!AL83,'Enter Information'!$B$86)</f>
        <v>106.24563522289321</v>
      </c>
    </row>
    <row r="84" spans="1:42" x14ac:dyDescent="0.4">
      <c r="D84" s="31">
        <v>78</v>
      </c>
      <c r="E84" s="32">
        <f>'13'!AP84</f>
        <v>112.02615699340096</v>
      </c>
      <c r="F84" s="33">
        <f>E84*'Enter Information'!D295</f>
        <v>50.661792761768126</v>
      </c>
      <c r="G84" s="33">
        <f>E84*'Enter Information'!E295</f>
        <v>61.364364231632827</v>
      </c>
      <c r="H84" s="34">
        <f t="shared" si="15"/>
        <v>49.457959472281118</v>
      </c>
      <c r="I84" s="34">
        <f t="shared" si="15"/>
        <v>57.432135211282876</v>
      </c>
      <c r="J84" s="35">
        <v>0</v>
      </c>
      <c r="K84" s="35">
        <v>0</v>
      </c>
      <c r="L84" s="35">
        <f>(F84+H84)/2*'Enter Information'!C504</f>
        <v>1.8241818857043772</v>
      </c>
      <c r="M84" s="35">
        <f>(G84+I84)/2*'Enter Information'!D504</f>
        <v>1.4891141205169482</v>
      </c>
      <c r="N84" s="36">
        <f>'Enter Information'!O$609/5</f>
        <v>19.8</v>
      </c>
      <c r="O84" s="36">
        <f>'Enter Information'!P$609/5</f>
        <v>86.6</v>
      </c>
      <c r="P84" s="36">
        <f>'Enter Information'!Q$609/5</f>
        <v>588.20000000000005</v>
      </c>
      <c r="Q84" s="37">
        <f t="shared" si="11"/>
        <v>0</v>
      </c>
      <c r="R84" s="287">
        <f>(H84-L84+Q84*'Enter Information'!D295)*'Enter Information'!C$789</f>
        <v>47.803568378599131</v>
      </c>
      <c r="S84" s="287">
        <f>(I84-M84+Q84*'Enter Information'!E295)*'Enter Information'!C$789</f>
        <v>56.142430214719241</v>
      </c>
      <c r="T84" s="38">
        <f t="shared" si="12"/>
        <v>103.94599859331836</v>
      </c>
      <c r="AK84" s="87">
        <v>79</v>
      </c>
      <c r="AL84" s="40">
        <f t="shared" si="13"/>
        <v>103.94599859331836</v>
      </c>
      <c r="AM84" s="86">
        <f>T84*'Enter Information'!E$749*((Y$26/AJ$25)/('1'!Z$26/'1'!AK$25))+T84*(1-'Enter Information'!E$749)</f>
        <v>104.40874063390675</v>
      </c>
      <c r="AN84" s="40">
        <f t="shared" si="14"/>
        <v>103.94599859331836</v>
      </c>
      <c r="AO84" s="86">
        <f>T84*'Enter Information'!E$749*Y$26/AJ$25+T84*(1-'Enter Information'!E$749)</f>
        <v>133.0453637501214</v>
      </c>
      <c r="AP84" s="86">
        <f>INDEX($AL$6:$AO$106,'1'!AL84,'Enter Information'!$B$86)</f>
        <v>104.40874063390675</v>
      </c>
    </row>
    <row r="85" spans="1:42" x14ac:dyDescent="0.4">
      <c r="D85" s="31">
        <v>79</v>
      </c>
      <c r="E85" s="32">
        <f>'13'!AP85</f>
        <v>110.46552341365222</v>
      </c>
      <c r="F85" s="33">
        <f>E85*'Enter Information'!D296</f>
        <v>50.415143129099036</v>
      </c>
      <c r="G85" s="33">
        <f>E85*'Enter Information'!E296</f>
        <v>60.050380284553185</v>
      </c>
      <c r="H85" s="34">
        <f t="shared" si="15"/>
        <v>50.661792761768126</v>
      </c>
      <c r="I85" s="34">
        <f t="shared" si="15"/>
        <v>61.364364231632827</v>
      </c>
      <c r="J85" s="35">
        <v>0</v>
      </c>
      <c r="K85" s="35">
        <v>0</v>
      </c>
      <c r="L85" s="35">
        <f>(F85+H85)/2*'Enter Information'!C505</f>
        <v>2.0735933398011395</v>
      </c>
      <c r="M85" s="35">
        <f>(G85+I85)/2*'Enter Information'!D505</f>
        <v>1.735623772858879</v>
      </c>
      <c r="N85" s="36">
        <f>'Enter Information'!O$609/5</f>
        <v>19.8</v>
      </c>
      <c r="O85" s="36">
        <f>'Enter Information'!P$609/5</f>
        <v>86.6</v>
      </c>
      <c r="P85" s="36">
        <f>'Enter Information'!Q$609/5</f>
        <v>588.20000000000005</v>
      </c>
      <c r="Q85" s="37">
        <f t="shared" si="11"/>
        <v>0</v>
      </c>
      <c r="R85" s="287">
        <f>(H85-L85+Q85*'Enter Information'!D296)*'Enter Information'!C$789</f>
        <v>48.761392254464951</v>
      </c>
      <c r="S85" s="287">
        <f>(I85-M85+Q85*'Enter Information'!E296)*'Enter Information'!C$789</f>
        <v>59.841287344256443</v>
      </c>
      <c r="T85" s="38">
        <f t="shared" si="12"/>
        <v>108.60267959872139</v>
      </c>
      <c r="AK85" s="87">
        <v>80</v>
      </c>
      <c r="AL85" s="40">
        <f t="shared" si="13"/>
        <v>108.60267959872139</v>
      </c>
      <c r="AM85" s="86">
        <f>T85*'Enter Information'!E$749*((Y$26/AJ$25)/('1'!Z$26/'1'!AK$25))+T85*(1-'Enter Information'!E$749)</f>
        <v>109.08615203874766</v>
      </c>
      <c r="AN85" s="40">
        <f t="shared" si="14"/>
        <v>108.60267959872139</v>
      </c>
      <c r="AO85" s="86">
        <f>T85*'Enter Information'!E$749*Y$26/AJ$25+T85*(1-'Enter Information'!E$749)</f>
        <v>139.00566839499837</v>
      </c>
      <c r="AP85" s="86">
        <f>INDEX($AL$6:$AO$106,'1'!AL85,'Enter Information'!$B$86)</f>
        <v>109.08615203874766</v>
      </c>
    </row>
    <row r="86" spans="1:42" ht="12.75" customHeight="1" x14ac:dyDescent="0.4">
      <c r="A86" s="709" t="s">
        <v>831</v>
      </c>
      <c r="B86" s="709"/>
      <c r="D86" s="31">
        <v>80</v>
      </c>
      <c r="E86" s="32">
        <f>'13'!AP86</f>
        <v>109.62590832729572</v>
      </c>
      <c r="F86" s="33">
        <f>E86*'Enter Information'!D297</f>
        <v>49.121596645520135</v>
      </c>
      <c r="G86" s="33">
        <f>E86*'Enter Information'!E297</f>
        <v>60.504311681775576</v>
      </c>
      <c r="H86" s="34">
        <f t="shared" si="15"/>
        <v>50.415143129099036</v>
      </c>
      <c r="I86" s="34">
        <f t="shared" si="15"/>
        <v>60.050380284553185</v>
      </c>
      <c r="J86" s="35">
        <v>0</v>
      </c>
      <c r="K86" s="35">
        <v>0</v>
      </c>
      <c r="L86" s="35">
        <f>(F86+H86)/2*'Enter Information'!C506</f>
        <v>2.3072616279756724</v>
      </c>
      <c r="M86" s="35">
        <f>(G86+I86)/2*'Enter Information'!D506</f>
        <v>1.9752886278682968</v>
      </c>
      <c r="N86" s="36">
        <f>'Enter Information'!O$610/5</f>
        <v>15.8</v>
      </c>
      <c r="O86" s="36">
        <f>'Enter Information'!P$610/5</f>
        <v>66.2</v>
      </c>
      <c r="P86" s="36">
        <f>'Enter Information'!Q$610/5</f>
        <v>416.2</v>
      </c>
      <c r="Q86" s="37">
        <f t="shared" si="11"/>
        <v>0</v>
      </c>
      <c r="R86" s="287">
        <f>(H86-L86+Q86*'Enter Information'!D297)*'Enter Information'!C$790</f>
        <v>48.323926236050838</v>
      </c>
      <c r="S86" s="287">
        <f>(I86-M86+Q86*'Enter Information'!E297)*'Enter Information'!C$790</f>
        <v>58.335897524483578</v>
      </c>
      <c r="T86" s="38">
        <f t="shared" si="12"/>
        <v>106.65982376053441</v>
      </c>
      <c r="AK86" s="87">
        <v>81</v>
      </c>
      <c r="AL86" s="40">
        <f t="shared" si="13"/>
        <v>106.65982376053441</v>
      </c>
      <c r="AM86" s="86">
        <f>T86*'Enter Information'!E$750*((Y$26/AJ$25)/('1'!Z$26/'1'!AK$25))+T86*(1-'Enter Information'!E$750)</f>
        <v>107.10918955000328</v>
      </c>
      <c r="AN86" s="40">
        <f t="shared" si="14"/>
        <v>106.65982376053441</v>
      </c>
      <c r="AO86" s="86">
        <f>T86*'Enter Information'!E$750*Y$26/AJ$25+T86*(1-'Enter Information'!E$750)</f>
        <v>134.91802822387459</v>
      </c>
      <c r="AP86" s="86">
        <f>INDEX($AL$6:$AO$106,'1'!AL86,'Enter Information'!$B$86)</f>
        <v>107.10918955000328</v>
      </c>
    </row>
    <row r="87" spans="1:42" x14ac:dyDescent="0.4">
      <c r="A87" s="709"/>
      <c r="B87" s="709"/>
      <c r="D87" s="31">
        <v>81</v>
      </c>
      <c r="E87" s="32">
        <f>'13'!AP87</f>
        <v>100.73831692835452</v>
      </c>
      <c r="F87" s="33">
        <f>E87*'Enter Information'!D298</f>
        <v>44.351340315491733</v>
      </c>
      <c r="G87" s="33">
        <f>E87*'Enter Information'!E298</f>
        <v>56.386976612862789</v>
      </c>
      <c r="H87" s="34">
        <f t="shared" si="15"/>
        <v>49.121596645520135</v>
      </c>
      <c r="I87" s="34">
        <f t="shared" si="15"/>
        <v>60.504311681775576</v>
      </c>
      <c r="J87" s="35">
        <v>0</v>
      </c>
      <c r="K87" s="35">
        <v>0</v>
      </c>
      <c r="L87" s="35">
        <f>(F87+H87)/2*'Enter Information'!C507</f>
        <v>2.4494583130633161</v>
      </c>
      <c r="M87" s="35">
        <f>(G87+I87)/2*'Enter Information'!D507</f>
        <v>2.2034007843539332</v>
      </c>
      <c r="N87" s="36">
        <f>'Enter Information'!O$610/5</f>
        <v>15.8</v>
      </c>
      <c r="O87" s="36">
        <f>'Enter Information'!P$610/5</f>
        <v>66.2</v>
      </c>
      <c r="P87" s="36">
        <f>'Enter Information'!Q$610/5</f>
        <v>416.2</v>
      </c>
      <c r="Q87" s="37">
        <f t="shared" si="11"/>
        <v>0</v>
      </c>
      <c r="R87" s="287">
        <f>(H87-L87+Q87*'Enter Information'!D298)*'Enter Information'!C$790</f>
        <v>46.881735376431791</v>
      </c>
      <c r="S87" s="287">
        <f>(I87-M87+Q87*'Enter Information'!E298)*'Enter Information'!C$790</f>
        <v>58.562730883000711</v>
      </c>
      <c r="T87" s="38">
        <f t="shared" si="12"/>
        <v>105.4444662594325</v>
      </c>
      <c r="AK87" s="87">
        <v>82</v>
      </c>
      <c r="AL87" s="40">
        <f t="shared" si="13"/>
        <v>105.4444662594325</v>
      </c>
      <c r="AM87" s="86">
        <f>T87*'Enter Information'!E$750*((Y$26/AJ$25)/('1'!Z$26/'1'!AK$25))+T87*(1-'Enter Information'!E$750)</f>
        <v>105.8887116571389</v>
      </c>
      <c r="AN87" s="40">
        <f t="shared" si="14"/>
        <v>105.4444662594325</v>
      </c>
      <c r="AO87" s="86">
        <f>T87*'Enter Information'!E$750*Y$26/AJ$25+T87*(1-'Enter Information'!E$750)</f>
        <v>133.38067674649068</v>
      </c>
      <c r="AP87" s="86">
        <f>INDEX($AL$6:$AO$106,'1'!AL87,'Enter Information'!$B$86)</f>
        <v>105.8887116571389</v>
      </c>
    </row>
    <row r="88" spans="1:42" ht="12.75" customHeight="1" x14ac:dyDescent="0.4">
      <c r="A88" s="709"/>
      <c r="B88" s="709"/>
      <c r="D88" s="31">
        <v>82</v>
      </c>
      <c r="E88" s="32">
        <f>'13'!AP88</f>
        <v>92.88987370759088</v>
      </c>
      <c r="F88" s="33">
        <f>E88*'Enter Information'!D299</f>
        <v>40.432923133614416</v>
      </c>
      <c r="G88" s="33">
        <f>E88*'Enter Information'!E299</f>
        <v>52.456950573976464</v>
      </c>
      <c r="H88" s="34">
        <f t="shared" si="15"/>
        <v>44.351340315491733</v>
      </c>
      <c r="I88" s="34">
        <f t="shared" si="15"/>
        <v>56.386976612862789</v>
      </c>
      <c r="J88" s="35">
        <v>0</v>
      </c>
      <c r="K88" s="35">
        <v>0</v>
      </c>
      <c r="L88" s="35">
        <f>(F88+H88)/2*'Enter Information'!C508</f>
        <v>2.509614198093542</v>
      </c>
      <c r="M88" s="35">
        <f>(G88+I88)/2*'Enter Information'!D508</f>
        <v>2.3689880752215564</v>
      </c>
      <c r="N88" s="36">
        <f>'Enter Information'!O$610/5</f>
        <v>15.8</v>
      </c>
      <c r="O88" s="36">
        <f>'Enter Information'!P$610/5</f>
        <v>66.2</v>
      </c>
      <c r="P88" s="36">
        <f>'Enter Information'!Q$610/5</f>
        <v>416.2</v>
      </c>
      <c r="Q88" s="37">
        <f t="shared" si="11"/>
        <v>0</v>
      </c>
      <c r="R88" s="287">
        <f>(H88-L88+Q88*'Enter Information'!D299)*'Enter Information'!C$790</f>
        <v>42.029630559370553</v>
      </c>
      <c r="S88" s="287">
        <f>(I88-M88+Q88*'Enter Information'!E299)*'Enter Information'!C$790</f>
        <v>54.260574609835189</v>
      </c>
      <c r="T88" s="38">
        <f t="shared" si="12"/>
        <v>96.290205169205734</v>
      </c>
      <c r="AK88" s="87">
        <v>83</v>
      </c>
      <c r="AL88" s="40">
        <f t="shared" si="13"/>
        <v>96.290205169205734</v>
      </c>
      <c r="AM88" s="86">
        <f>T88*'Enter Information'!E$750*((Y$26/AJ$25)/('1'!Z$26/'1'!AK$25))+T88*(1-'Enter Information'!E$750)</f>
        <v>96.695882982447998</v>
      </c>
      <c r="AN88" s="40">
        <f t="shared" si="14"/>
        <v>96.290205169205734</v>
      </c>
      <c r="AO88" s="86">
        <f>T88*'Enter Information'!E$750*Y$26/AJ$25+T88*(1-'Enter Information'!E$750)</f>
        <v>121.80110711479094</v>
      </c>
      <c r="AP88" s="86">
        <f>INDEX($AL$6:$AO$106,'1'!AL88,'Enter Information'!$B$86)</f>
        <v>96.695882982447998</v>
      </c>
    </row>
    <row r="89" spans="1:42" x14ac:dyDescent="0.4">
      <c r="A89" s="709"/>
      <c r="B89" s="709"/>
      <c r="D89" s="31">
        <v>83</v>
      </c>
      <c r="E89" s="32">
        <f>'13'!AP89</f>
        <v>78.054526897359608</v>
      </c>
      <c r="F89" s="33">
        <f>E89*'Enter Information'!D300</f>
        <v>33.087866487036926</v>
      </c>
      <c r="G89" s="33">
        <f>E89*'Enter Information'!E300</f>
        <v>44.966660410322675</v>
      </c>
      <c r="H89" s="34">
        <f t="shared" si="15"/>
        <v>40.432923133614416</v>
      </c>
      <c r="I89" s="34">
        <f t="shared" si="15"/>
        <v>52.456950573976464</v>
      </c>
      <c r="J89" s="35">
        <v>0</v>
      </c>
      <c r="K89" s="35">
        <v>0</v>
      </c>
      <c r="L89" s="35">
        <f>(F89+H89)/2*'Enter Information'!C509</f>
        <v>2.4563295812259613</v>
      </c>
      <c r="M89" s="35">
        <f>(G89+I89)/2*'Enter Information'!D509</f>
        <v>2.4487424620903586</v>
      </c>
      <c r="N89" s="36">
        <f>'Enter Information'!O$610/5</f>
        <v>15.8</v>
      </c>
      <c r="O89" s="36">
        <f>'Enter Information'!P$610/5</f>
        <v>66.2</v>
      </c>
      <c r="P89" s="36">
        <f>'Enter Information'!Q$610/5</f>
        <v>416.2</v>
      </c>
      <c r="Q89" s="37">
        <f t="shared" si="11"/>
        <v>0</v>
      </c>
      <c r="R89" s="287">
        <f>(H89-L89+Q89*'Enter Information'!D300)*'Enter Information'!C$790</f>
        <v>38.147140307545044</v>
      </c>
      <c r="S89" s="287">
        <f>(I89-M89+Q89*'Enter Information'!E300)*'Enter Information'!C$790</f>
        <v>50.232786907056663</v>
      </c>
      <c r="T89" s="38">
        <f t="shared" si="12"/>
        <v>88.379927214601707</v>
      </c>
      <c r="AK89" s="87">
        <v>84</v>
      </c>
      <c r="AL89" s="40">
        <f t="shared" si="13"/>
        <v>88.379927214601707</v>
      </c>
      <c r="AM89" s="86">
        <f>T89*'Enter Information'!E$750*((Y$26/AJ$25)/('1'!Z$26/'1'!AK$25))+T89*(1-'Enter Information'!E$750)</f>
        <v>88.752278437074708</v>
      </c>
      <c r="AN89" s="40">
        <f t="shared" si="14"/>
        <v>88.379927214601707</v>
      </c>
      <c r="AO89" s="86">
        <f>T89*'Enter Information'!E$750*Y$26/AJ$25+T89*(1-'Enter Information'!E$750)</f>
        <v>111.7950986037132</v>
      </c>
      <c r="AP89" s="86">
        <f>INDEX($AL$6:$AO$106,'1'!AL89,'Enter Information'!$B$86)</f>
        <v>88.752278437074708</v>
      </c>
    </row>
    <row r="90" spans="1:42" x14ac:dyDescent="0.4">
      <c r="A90" s="710"/>
      <c r="B90" s="710"/>
      <c r="D90" s="31">
        <v>84</v>
      </c>
      <c r="E90" s="32">
        <f>'13'!AP90</f>
        <v>69.476461438451651</v>
      </c>
      <c r="F90" s="33">
        <f>E90*'Enter Information'!D301</f>
        <v>29.291121888041836</v>
      </c>
      <c r="G90" s="33">
        <f>E90*'Enter Information'!E301</f>
        <v>40.185339550409815</v>
      </c>
      <c r="H90" s="34">
        <f t="shared" si="15"/>
        <v>33.087866487036926</v>
      </c>
      <c r="I90" s="34">
        <f t="shared" si="15"/>
        <v>44.966660410322675</v>
      </c>
      <c r="J90" s="35">
        <v>0</v>
      </c>
      <c r="K90" s="35">
        <v>0</v>
      </c>
      <c r="L90" s="35">
        <f>(F90+H90)/2*'Enter Information'!C510</f>
        <v>2.3554306010429742</v>
      </c>
      <c r="M90" s="35">
        <f>(G90+I90)/2*'Enter Information'!D510</f>
        <v>2.4685564788616348</v>
      </c>
      <c r="N90" s="36">
        <f>'Enter Information'!O$610/5</f>
        <v>15.8</v>
      </c>
      <c r="O90" s="36">
        <f>'Enter Information'!P$610/5</f>
        <v>66.2</v>
      </c>
      <c r="P90" s="36">
        <f>'Enter Information'!Q$610/5</f>
        <v>416.2</v>
      </c>
      <c r="Q90" s="37">
        <f t="shared" si="11"/>
        <v>0</v>
      </c>
      <c r="R90" s="287">
        <f>(H90-L90+Q90*'Enter Information'!D301)*'Enter Information'!C$790</f>
        <v>30.870450297717941</v>
      </c>
      <c r="S90" s="287">
        <f>(I90-M90+Q90*'Enter Information'!E301)*'Enter Information'!C$790</f>
        <v>42.688956060307703</v>
      </c>
      <c r="T90" s="38">
        <f t="shared" si="12"/>
        <v>73.55940635802564</v>
      </c>
      <c r="AK90" s="87">
        <v>85</v>
      </c>
      <c r="AL90" s="40">
        <f t="shared" si="13"/>
        <v>73.55940635802564</v>
      </c>
      <c r="AM90" s="86">
        <f>T90*'Enter Information'!E$750*((Y$26/AJ$25)/('1'!Z$26/'1'!AK$25))+T90*(1-'Enter Information'!E$750)</f>
        <v>73.869317621193943</v>
      </c>
      <c r="AN90" s="40">
        <f t="shared" si="14"/>
        <v>73.55940635802564</v>
      </c>
      <c r="AO90" s="86">
        <f>T90*'Enter Information'!E$750*Y$26/AJ$25+T90*(1-'Enter Information'!E$750)</f>
        <v>93.048063584141786</v>
      </c>
      <c r="AP90" s="86">
        <f>INDEX($AL$6:$AO$106,'1'!AL90,'Enter Information'!$B$86)</f>
        <v>73.869317621193943</v>
      </c>
    </row>
    <row r="91" spans="1:42" x14ac:dyDescent="0.4">
      <c r="A91" s="94">
        <f>'Enter Information'!E147</f>
        <v>0.15355961898147782</v>
      </c>
      <c r="B91" s="89"/>
      <c r="D91" s="31">
        <v>85</v>
      </c>
      <c r="E91" s="32">
        <f>'13'!AP91</f>
        <v>59.014802020928151</v>
      </c>
      <c r="F91" s="33">
        <f>E91*'Enter Information'!D302</f>
        <v>24.442403612224275</v>
      </c>
      <c r="G91" s="33">
        <f>E91*'Enter Information'!E302</f>
        <v>34.572398408703876</v>
      </c>
      <c r="H91" s="34">
        <f t="shared" si="15"/>
        <v>29.291121888041836</v>
      </c>
      <c r="I91" s="34">
        <f t="shared" si="15"/>
        <v>40.185339550409815</v>
      </c>
      <c r="J91" s="35">
        <v>0</v>
      </c>
      <c r="K91" s="35">
        <v>0</v>
      </c>
      <c r="L91" s="35">
        <f>(F91+H91)/2*'Enter Information'!C511</f>
        <v>2.293615535978859</v>
      </c>
      <c r="M91" s="35">
        <f>(G91+I91)/2*'Enter Information'!D511</f>
        <v>2.4905540401078721</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26.471061930732038</v>
      </c>
      <c r="S91" s="287">
        <f>(I91-M91+Q91*'Enter Information'!E302)*'Enter Information'!C$791</f>
        <v>36.959746900202738</v>
      </c>
      <c r="T91" s="38">
        <f t="shared" si="12"/>
        <v>63.43080883093478</v>
      </c>
      <c r="AK91" s="87">
        <v>86</v>
      </c>
      <c r="AL91" s="40">
        <f t="shared" si="13"/>
        <v>63.43080883093478</v>
      </c>
      <c r="AM91" s="86">
        <f>T91*'Enter Information'!E$751*((Y$26/AJ$25)/('1'!Z$26/'1'!AK$25))+T91*(1-'Enter Information'!E$751)</f>
        <v>63.648278671514404</v>
      </c>
      <c r="AN91" s="40">
        <f t="shared" si="14"/>
        <v>63.43080883093478</v>
      </c>
      <c r="AO91" s="86">
        <f>T91*'Enter Information'!E$751*Y$26/AJ$25+T91*(1-'Enter Information'!E$751)</f>
        <v>77.106320771825196</v>
      </c>
      <c r="AP91" s="86">
        <f>INDEX($AL$6:$AO$106,'1'!AL91,'Enter Information'!$B$86)</f>
        <v>63.648278671514404</v>
      </c>
    </row>
    <row r="92" spans="1:42" x14ac:dyDescent="0.4">
      <c r="A92" s="94">
        <f>'Enter Information'!E148</f>
        <v>0.14436561363080347</v>
      </c>
      <c r="B92" s="89"/>
      <c r="D92" s="31">
        <v>86</v>
      </c>
      <c r="E92" s="32">
        <f>'13'!AP92</f>
        <v>51.572335680926059</v>
      </c>
      <c r="F92" s="33">
        <f>E92*'Enter Information'!D303</f>
        <v>20.76369388782706</v>
      </c>
      <c r="G92" s="33">
        <f>E92*'Enter Information'!E303</f>
        <v>30.808641793098996</v>
      </c>
      <c r="H92" s="34">
        <f t="shared" si="15"/>
        <v>24.442403612224275</v>
      </c>
      <c r="I92" s="34">
        <f t="shared" si="15"/>
        <v>34.572398408703876</v>
      </c>
      <c r="J92" s="35">
        <v>0</v>
      </c>
      <c r="K92" s="35">
        <v>0</v>
      </c>
      <c r="L92" s="35">
        <f>(F92+H92)/2*'Enter Information'!C512</f>
        <v>2.1802900824274758</v>
      </c>
      <c r="M92" s="35">
        <f>(G92+I92)/2*'Enter Information'!D512</f>
        <v>2.49428668369878</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21.828008049017757</v>
      </c>
      <c r="S92" s="287">
        <f>(I92-M92+Q92*'Enter Information'!E303)*'Enter Information'!C$791</f>
        <v>31.452596807284959</v>
      </c>
      <c r="T92" s="38">
        <f t="shared" si="12"/>
        <v>53.280604856302716</v>
      </c>
      <c r="AK92" s="87">
        <v>87</v>
      </c>
      <c r="AL92" s="40">
        <f t="shared" si="13"/>
        <v>53.280604856302716</v>
      </c>
      <c r="AM92" s="86">
        <f>T92*'Enter Information'!E$751*((Y$26/AJ$25)/('1'!Z$26/'1'!AK$25))+T92*(1-'Enter Information'!E$751)</f>
        <v>53.46327515260888</v>
      </c>
      <c r="AN92" s="40">
        <f t="shared" si="14"/>
        <v>53.280604856302716</v>
      </c>
      <c r="AO92" s="86">
        <f>T92*'Enter Information'!E$751*Y$26/AJ$25+T92*(1-'Enter Information'!E$751)</f>
        <v>64.767760094576758</v>
      </c>
      <c r="AP92" s="86">
        <f>INDEX($AL$6:$AO$106,'1'!AL92,'Enter Information'!$B$86)</f>
        <v>53.46327515260888</v>
      </c>
    </row>
    <row r="93" spans="1:42" x14ac:dyDescent="0.4">
      <c r="A93" s="94">
        <f>'Enter Information'!E149</f>
        <v>0.12447025956294934</v>
      </c>
      <c r="B93" s="89"/>
      <c r="D93" s="31">
        <v>87</v>
      </c>
      <c r="E93" s="32">
        <f>'13'!AP93</f>
        <v>44.395993265236598</v>
      </c>
      <c r="F93" s="33">
        <f>E93*'Enter Information'!D304</f>
        <v>17.567549706336649</v>
      </c>
      <c r="G93" s="33">
        <f>E93*'Enter Information'!E304</f>
        <v>26.828443558899949</v>
      </c>
      <c r="H93" s="34">
        <f t="shared" si="15"/>
        <v>20.76369388782706</v>
      </c>
      <c r="I93" s="34">
        <f t="shared" si="15"/>
        <v>30.808641793098996</v>
      </c>
      <c r="J93" s="35">
        <v>0</v>
      </c>
      <c r="K93" s="35">
        <v>0</v>
      </c>
      <c r="L93" s="35">
        <f>(F93+H93)/2*'Enter Information'!C513</f>
        <v>2.08157818338106</v>
      </c>
      <c r="M93" s="35">
        <f>(G93+I93)/2*'Enter Information'!D513</f>
        <v>2.5129769213471542</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18.317819259322164</v>
      </c>
      <c r="S93" s="287">
        <f>(I93-M93+Q93*'Enter Information'!E304)*'Enter Information'!C$791</f>
        <v>27.743906693595314</v>
      </c>
      <c r="T93" s="38">
        <f t="shared" si="12"/>
        <v>46.061725952917477</v>
      </c>
      <c r="AK93" s="87">
        <v>88</v>
      </c>
      <c r="AL93" s="40">
        <f t="shared" si="13"/>
        <v>46.061725952917477</v>
      </c>
      <c r="AM93" s="86">
        <f>T93*'Enter Information'!E$751*((Y$26/AJ$25)/('1'!Z$26/'1'!AK$25))+T93*(1-'Enter Information'!E$751)</f>
        <v>46.219646628759754</v>
      </c>
      <c r="AN93" s="40">
        <f t="shared" si="14"/>
        <v>46.061725952917477</v>
      </c>
      <c r="AO93" s="86">
        <f>T93*'Enter Information'!E$751*Y$26/AJ$25+T93*(1-'Enter Information'!E$751)</f>
        <v>55.992510297258654</v>
      </c>
      <c r="AP93" s="86">
        <f>INDEX($AL$6:$AO$106,'1'!AL93,'Enter Information'!$B$86)</f>
        <v>46.219646628759754</v>
      </c>
    </row>
    <row r="94" spans="1:42" x14ac:dyDescent="0.4">
      <c r="A94" s="94">
        <f>'Enter Information'!E150</f>
        <v>0.11196167717598036</v>
      </c>
      <c r="B94" s="89"/>
      <c r="D94" s="31">
        <v>88</v>
      </c>
      <c r="E94" s="32">
        <f>'13'!AP94</f>
        <v>38.300038244614633</v>
      </c>
      <c r="F94" s="33">
        <f>E94*'Enter Information'!D305</f>
        <v>14.842715885591828</v>
      </c>
      <c r="G94" s="33">
        <f>E94*'Enter Information'!E305</f>
        <v>23.457322359022807</v>
      </c>
      <c r="H94" s="34">
        <f t="shared" si="15"/>
        <v>17.567549706336649</v>
      </c>
      <c r="I94" s="34">
        <f t="shared" si="15"/>
        <v>26.828443558899949</v>
      </c>
      <c r="J94" s="35">
        <v>0</v>
      </c>
      <c r="K94" s="35">
        <v>0</v>
      </c>
      <c r="L94" s="35">
        <f>(F94+H94)/2*'Enter Information'!C514</f>
        <v>1.9749195338441619</v>
      </c>
      <c r="M94" s="35">
        <f>(G94+I94)/2*'Enter Information'!D514</f>
        <v>2.500711139098299</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15.288577899621817</v>
      </c>
      <c r="S94" s="287">
        <f>(I94-M94+Q94*'Enter Information'!E305)*'Enter Information'!C$791</f>
        <v>23.853347902616129</v>
      </c>
      <c r="T94" s="38">
        <f t="shared" si="12"/>
        <v>39.141925802237949</v>
      </c>
      <c r="AK94" s="87">
        <v>89</v>
      </c>
      <c r="AL94" s="40">
        <f t="shared" si="13"/>
        <v>39.141925802237949</v>
      </c>
      <c r="AM94" s="86">
        <f>T94*'Enter Information'!E$751*((Y$26/AJ$25)/('1'!Z$26/'1'!AK$25))+T94*(1-'Enter Information'!E$751)</f>
        <v>39.276122236448337</v>
      </c>
      <c r="AN94" s="40">
        <f t="shared" si="14"/>
        <v>39.141925802237949</v>
      </c>
      <c r="AO94" s="86">
        <f>T94*'Enter Information'!E$751*Y$26/AJ$25+T94*(1-'Enter Information'!E$751)</f>
        <v>47.580819828083889</v>
      </c>
      <c r="AP94" s="86">
        <f>INDEX($AL$6:$AO$106,'1'!AL94,'Enter Information'!$B$86)</f>
        <v>39.276122236448337</v>
      </c>
    </row>
    <row r="95" spans="1:42" x14ac:dyDescent="0.4">
      <c r="A95" s="94">
        <f>'Enter Information'!E151</f>
        <v>9.8584991279505652E-2</v>
      </c>
      <c r="B95" s="89"/>
      <c r="D95" s="31">
        <v>89</v>
      </c>
      <c r="E95" s="32">
        <f>'13'!AP95</f>
        <v>32.100698174460646</v>
      </c>
      <c r="F95" s="33">
        <f>E95*'Enter Information'!D306</f>
        <v>12.008210260106836</v>
      </c>
      <c r="G95" s="33">
        <f>E95*'Enter Information'!E306</f>
        <v>20.092487914353811</v>
      </c>
      <c r="H95" s="34">
        <f t="shared" si="15"/>
        <v>14.842715885591828</v>
      </c>
      <c r="I95" s="34">
        <f t="shared" si="15"/>
        <v>23.457322359022807</v>
      </c>
      <c r="J95" s="35">
        <v>0</v>
      </c>
      <c r="K95" s="35">
        <v>0</v>
      </c>
      <c r="L95" s="35">
        <f>(F95+H95)/2*'Enter Information'!C515</f>
        <v>1.8297563621986355</v>
      </c>
      <c r="M95" s="35">
        <f>(G95+I95)/2*'Enter Information'!D515</f>
        <v>2.4666612538840518</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12.759210163850133</v>
      </c>
      <c r="S95" s="287">
        <f>(I95-M95+Q95*'Enter Information'!E306)*'Enter Information'!C$791</f>
        <v>20.581348619209692</v>
      </c>
      <c r="T95" s="38">
        <f t="shared" si="12"/>
        <v>33.340558783059826</v>
      </c>
      <c r="AK95" s="87">
        <v>90</v>
      </c>
      <c r="AL95" s="40">
        <f t="shared" si="13"/>
        <v>33.340558783059826</v>
      </c>
      <c r="AM95" s="86">
        <f>T95*'Enter Information'!E$751*((Y$26/AJ$25)/('1'!Z$26/'1'!AK$25))+T95*(1-'Enter Information'!E$751)</f>
        <v>33.454865476242837</v>
      </c>
      <c r="AN95" s="40">
        <f t="shared" si="14"/>
        <v>33.340558783059826</v>
      </c>
      <c r="AO95" s="86">
        <f>T95*'Enter Information'!E$751*Y$26/AJ$25+T95*(1-'Enter Information'!E$751)</f>
        <v>40.52869366825351</v>
      </c>
      <c r="AP95" s="86">
        <f>INDEX($AL$6:$AO$106,'1'!AL95,'Enter Information'!$B$86)</f>
        <v>33.454865476242837</v>
      </c>
    </row>
    <row r="96" spans="1:42" x14ac:dyDescent="0.4">
      <c r="A96" s="94">
        <f>'Enter Information'!E152</f>
        <v>8.5295115733981519E-2</v>
      </c>
      <c r="B96" s="89"/>
      <c r="D96" s="31">
        <v>90</v>
      </c>
      <c r="E96" s="32">
        <f>'13'!AP96</f>
        <v>26.265593546211655</v>
      </c>
      <c r="F96" s="33">
        <f>E96*'Enter Information'!D307</f>
        <v>9.4243127102339752</v>
      </c>
      <c r="G96" s="33">
        <f>E96*'Enter Information'!E307</f>
        <v>16.841280835977681</v>
      </c>
      <c r="H96" s="34">
        <f t="shared" si="15"/>
        <v>12.008210260106836</v>
      </c>
      <c r="I96" s="34">
        <f t="shared" si="15"/>
        <v>20.092487914353811</v>
      </c>
      <c r="J96" s="35">
        <v>0</v>
      </c>
      <c r="K96" s="35">
        <v>0</v>
      </c>
      <c r="L96" s="35">
        <f>(F96+H96)/2*'Enter Information'!C516</f>
        <v>1.6276929569825329</v>
      </c>
      <c r="M96" s="35">
        <f>(G96+I96)/2*'Enter Information'!D516</f>
        <v>2.3757646748650734</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10.178099888956663</v>
      </c>
      <c r="S96" s="287">
        <f>(I96-M96+Q96*'Enter Information'!E307)*'Enter Information'!C$791</f>
        <v>17.371251698818821</v>
      </c>
      <c r="T96" s="38">
        <f t="shared" si="12"/>
        <v>27.549351587775483</v>
      </c>
      <c r="AK96" s="87">
        <v>91</v>
      </c>
      <c r="AL96" s="40">
        <f t="shared" si="13"/>
        <v>27.549351587775483</v>
      </c>
      <c r="AM96" s="86">
        <f>T96*'Enter Information'!E$751*((Y$26/AJ$25)/('1'!Z$26/'1'!AK$25))+T96*(1-'Enter Information'!E$751)</f>
        <v>27.643803372456869</v>
      </c>
      <c r="AN96" s="40">
        <f t="shared" si="14"/>
        <v>27.549351587775483</v>
      </c>
      <c r="AO96" s="86">
        <f>T96*'Enter Information'!E$751*Y$26/AJ$25+T96*(1-'Enter Information'!E$751)</f>
        <v>33.488917763048228</v>
      </c>
      <c r="AP96" s="86">
        <f>INDEX($AL$6:$AO$106,'1'!AL96,'Enter Information'!$B$86)</f>
        <v>27.643803372456869</v>
      </c>
    </row>
    <row r="97" spans="1:43" x14ac:dyDescent="0.4">
      <c r="A97" s="94">
        <f>'Enter Information'!E153</f>
        <v>6.7633155240583054E-2</v>
      </c>
      <c r="B97" s="89"/>
      <c r="D97" s="31">
        <v>91</v>
      </c>
      <c r="E97" s="32">
        <f>'13'!AP97</f>
        <v>21.598199341441529</v>
      </c>
      <c r="F97" s="33">
        <f>E97*'Enter Information'!D308</f>
        <v>7.4497406363245222</v>
      </c>
      <c r="G97" s="33">
        <f>E97*'Enter Information'!E308</f>
        <v>14.148458705117006</v>
      </c>
      <c r="H97" s="34">
        <f t="shared" si="15"/>
        <v>9.4243127102339752</v>
      </c>
      <c r="I97" s="34">
        <f t="shared" si="15"/>
        <v>16.841280835977681</v>
      </c>
      <c r="J97" s="35">
        <v>0</v>
      </c>
      <c r="K97" s="35">
        <v>0</v>
      </c>
      <c r="L97" s="35">
        <f>(F97+H97)/2*'Enter Information'!C517</f>
        <v>1.4235795105824076</v>
      </c>
      <c r="M97" s="35">
        <f>(G97+I97)/2*'Enter Information'!D517</f>
        <v>2.2510946802651177</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7.8447209626476129</v>
      </c>
      <c r="S97" s="287">
        <f>(I97-M97+Q97*'Enter Information'!E308)*'Enter Information'!C$791</f>
        <v>14.305681283014652</v>
      </c>
      <c r="T97" s="38">
        <f t="shared" si="12"/>
        <v>22.150402245662264</v>
      </c>
      <c r="AK97" s="87">
        <v>92</v>
      </c>
      <c r="AL97" s="40">
        <f t="shared" si="13"/>
        <v>22.150402245662264</v>
      </c>
      <c r="AM97" s="86">
        <f>T97*'Enter Information'!E$751*((Y$26/AJ$25)/('1'!Z$26/'1'!AK$25))+T97*(1-'Enter Information'!E$751)</f>
        <v>22.226343961272068</v>
      </c>
      <c r="AN97" s="40">
        <f t="shared" si="14"/>
        <v>22.150402245662264</v>
      </c>
      <c r="AO97" s="86">
        <f>T97*'Enter Information'!E$751*Y$26/AJ$25+T97*(1-'Enter Information'!E$751)</f>
        <v>26.925969450133241</v>
      </c>
      <c r="AP97" s="86">
        <f>INDEX($AL$6:$AO$106,'1'!AL97,'Enter Information'!$B$86)</f>
        <v>22.226343961272068</v>
      </c>
    </row>
    <row r="98" spans="1:43" x14ac:dyDescent="0.4">
      <c r="A98" s="94">
        <f>'Enter Information'!E154</f>
        <v>5.6750293971415719E-2</v>
      </c>
      <c r="B98" s="89"/>
      <c r="D98" s="31">
        <v>92</v>
      </c>
      <c r="E98" s="32">
        <f>'13'!AP98</f>
        <v>17.240056282301488</v>
      </c>
      <c r="F98" s="33">
        <f>E98*'Enter Information'!D309</f>
        <v>5.6723645061779067</v>
      </c>
      <c r="G98" s="33">
        <f>E98*'Enter Information'!E309</f>
        <v>11.567691776123581</v>
      </c>
      <c r="H98" s="34">
        <f t="shared" si="15"/>
        <v>7.4497406363245222</v>
      </c>
      <c r="I98" s="34">
        <f t="shared" si="15"/>
        <v>14.148458705117006</v>
      </c>
      <c r="J98" s="35">
        <v>0</v>
      </c>
      <c r="K98" s="35">
        <v>0</v>
      </c>
      <c r="L98" s="35">
        <f>(F98+H98)/2*'Enter Information'!C518</f>
        <v>1.224358020321189</v>
      </c>
      <c r="M98" s="35">
        <f>(G98+I98)/2*'Enter Information'!D518</f>
        <v>2.0957376834687018</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6.1039892581832644</v>
      </c>
      <c r="S98" s="287">
        <f>(I98-M98+Q98*'Enter Information'!E309)*'Enter Information'!C$791</f>
        <v>11.817696065603798</v>
      </c>
      <c r="T98" s="38">
        <f t="shared" si="12"/>
        <v>17.921685323787063</v>
      </c>
      <c r="AK98" s="87">
        <v>93</v>
      </c>
      <c r="AL98" s="40">
        <f t="shared" si="13"/>
        <v>17.921685323787063</v>
      </c>
      <c r="AM98" s="86">
        <f>T98*'Enter Information'!E$751*((Y$26/AJ$25)/('1'!Z$26/'1'!AK$25))+T98*(1-'Enter Information'!E$751)</f>
        <v>17.983129062596547</v>
      </c>
      <c r="AN98" s="40">
        <f t="shared" si="14"/>
        <v>17.921685323787063</v>
      </c>
      <c r="AO98" s="86">
        <f>T98*'Enter Information'!E$751*Y$26/AJ$25+T98*(1-'Enter Information'!E$751)</f>
        <v>21.785552522762504</v>
      </c>
      <c r="AP98" s="86">
        <f>INDEX($AL$6:$AO$106,'1'!AL98,'Enter Information'!$B$86)</f>
        <v>17.983129062596547</v>
      </c>
    </row>
    <row r="99" spans="1:43" x14ac:dyDescent="0.4">
      <c r="A99" s="94">
        <f>'Enter Information'!E155</f>
        <v>4.4202252334014661E-2</v>
      </c>
      <c r="B99" s="89"/>
      <c r="D99" s="31">
        <v>93</v>
      </c>
      <c r="E99" s="32">
        <f>'13'!AP99</f>
        <v>13.971187551665897</v>
      </c>
      <c r="F99" s="33">
        <f>E99*'Enter Information'!D310</f>
        <v>4.3976439302958354</v>
      </c>
      <c r="G99" s="33">
        <f>E99*'Enter Information'!E310</f>
        <v>9.573543621370062</v>
      </c>
      <c r="H99" s="34">
        <f t="shared" si="15"/>
        <v>5.6723645061779067</v>
      </c>
      <c r="I99" s="34">
        <f t="shared" si="15"/>
        <v>11.567691776123581</v>
      </c>
      <c r="J99" s="35">
        <v>0</v>
      </c>
      <c r="K99" s="35">
        <v>0</v>
      </c>
      <c r="L99" s="35">
        <f>(F99+H99)/2*'Enter Information'!C519</f>
        <v>1.0325283150338351</v>
      </c>
      <c r="M99" s="35">
        <f>(G99+I99)/2*'Enter Information'!D519</f>
        <v>1.9216325914551851</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4.5493605802908297</v>
      </c>
      <c r="S99" s="287">
        <f>(I99-M99+Q99*'Enter Information'!E310)*'Enter Information'!C$791</f>
        <v>9.4579635146692773</v>
      </c>
      <c r="T99" s="38">
        <f t="shared" si="12"/>
        <v>14.007324094960108</v>
      </c>
      <c r="AK99" s="87">
        <v>94</v>
      </c>
      <c r="AL99" s="40">
        <f t="shared" si="13"/>
        <v>14.007324094960108</v>
      </c>
      <c r="AM99" s="86">
        <f>T99*'Enter Information'!E$751*((Y$26/AJ$25)/('1'!Z$26/'1'!AK$25))+T99*(1-'Enter Information'!E$751)</f>
        <v>14.055347612143962</v>
      </c>
      <c r="AN99" s="40">
        <f t="shared" si="14"/>
        <v>14.007324094960108</v>
      </c>
      <c r="AO99" s="86">
        <f>T99*'Enter Information'!E$751*Y$26/AJ$25+T99*(1-'Enter Information'!E$751)</f>
        <v>17.027265531165281</v>
      </c>
      <c r="AP99" s="86">
        <f>INDEX($AL$6:$AO$106,'1'!AL99,'Enter Information'!$B$86)</f>
        <v>14.055347612143962</v>
      </c>
    </row>
    <row r="100" spans="1:43" x14ac:dyDescent="0.4">
      <c r="A100" s="94">
        <f>'Enter Information'!E156</f>
        <v>3.4116467923575325E-2</v>
      </c>
      <c r="B100" s="89"/>
      <c r="D100" s="31">
        <v>94</v>
      </c>
      <c r="E100" s="32">
        <f>'13'!AP100</f>
        <v>10.84235212740132</v>
      </c>
      <c r="F100" s="33">
        <f>E100*'Enter Information'!D311</f>
        <v>3.3507708633375346</v>
      </c>
      <c r="G100" s="33">
        <f>E100*'Enter Information'!E311</f>
        <v>7.4915812640637851</v>
      </c>
      <c r="H100" s="34">
        <f t="shared" si="15"/>
        <v>4.3976439302958354</v>
      </c>
      <c r="I100" s="34">
        <f t="shared" si="15"/>
        <v>9.573543621370062</v>
      </c>
      <c r="J100" s="35">
        <v>0</v>
      </c>
      <c r="K100" s="35">
        <v>0</v>
      </c>
      <c r="L100" s="35">
        <f>(F100+H100)/2*'Enter Information'!C520</f>
        <v>0.8666989367418606</v>
      </c>
      <c r="M100" s="35">
        <f>(G100+I100)/2*'Enter Information'!D520</f>
        <v>1.7205058909494404</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3.4620924754864739</v>
      </c>
      <c r="S100" s="287">
        <f>(I100-M100+Q100*'Enter Information'!E311)*'Enter Information'!C$791</f>
        <v>7.6999055170313877</v>
      </c>
      <c r="T100" s="38">
        <f t="shared" si="12"/>
        <v>11.161997992517861</v>
      </c>
      <c r="AK100" s="87">
        <v>95</v>
      </c>
      <c r="AL100" s="40">
        <f t="shared" si="13"/>
        <v>11.161997992517861</v>
      </c>
      <c r="AM100" s="86">
        <f>T100*'Enter Information'!E$751*((Y$26/AJ$25)/('1'!Z$26/'1'!AK$25))+T100*(1-'Enter Information'!E$751)</f>
        <v>11.200266429712993</v>
      </c>
      <c r="AN100" s="40">
        <f t="shared" si="14"/>
        <v>11.161997992517861</v>
      </c>
      <c r="AO100" s="86">
        <f>T100*'Enter Information'!E$751*Y$26/AJ$25+T100*(1-'Enter Information'!E$751)</f>
        <v>13.568494766628497</v>
      </c>
      <c r="AP100" s="86">
        <f>INDEX($AL$6:$AO$106,'1'!AL100,'Enter Information'!$B$86)</f>
        <v>11.200266429712993</v>
      </c>
    </row>
    <row r="101" spans="1:43" x14ac:dyDescent="0.4">
      <c r="A101" s="94">
        <f>'Enter Information'!E157</f>
        <v>2.7084829496578883E-2</v>
      </c>
      <c r="B101" s="89"/>
      <c r="D101" s="31">
        <v>95</v>
      </c>
      <c r="E101" s="32">
        <f>'13'!AP101</f>
        <v>8.3842376914224523</v>
      </c>
      <c r="F101" s="33">
        <f>E101*'Enter Information'!D312</f>
        <v>2.359899070487788</v>
      </c>
      <c r="G101" s="33">
        <f>E101*'Enter Information'!E312</f>
        <v>6.0243386209346639</v>
      </c>
      <c r="H101" s="34">
        <f t="shared" si="15"/>
        <v>3.3507708633375346</v>
      </c>
      <c r="I101" s="34">
        <f t="shared" si="15"/>
        <v>7.4915812640637851</v>
      </c>
      <c r="J101" s="35">
        <v>0</v>
      </c>
      <c r="K101" s="35">
        <v>0</v>
      </c>
      <c r="L101" s="35">
        <f>(F101+H101)/2*'Enter Information'!C521</f>
        <v>0.68659384614381846</v>
      </c>
      <c r="M101" s="35">
        <f>(G101+I101)/2*'Enter Information'!D521</f>
        <v>1.5004022664336778</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2.6122262514507697</v>
      </c>
      <c r="S101" s="287">
        <f>(I101-M101+Q101*'Enter Information'!E312)*'Enter Information'!C$791</f>
        <v>5.8743525500550167</v>
      </c>
      <c r="T101" s="38">
        <f t="shared" si="12"/>
        <v>8.4865788015057859</v>
      </c>
      <c r="AK101" s="87">
        <v>96</v>
      </c>
      <c r="AL101" s="40">
        <f t="shared" si="13"/>
        <v>8.4865788015057859</v>
      </c>
      <c r="AM101" s="86">
        <f>T101*'Enter Information'!E$751*((Y$26/AJ$25)/('1'!Z$26/'1'!AK$25))+T101*(1-'Enter Information'!E$751)</f>
        <v>8.5156746773592538</v>
      </c>
      <c r="AN101" s="40">
        <f t="shared" si="14"/>
        <v>8.4865788015057859</v>
      </c>
      <c r="AO101" s="86">
        <f>T101*'Enter Information'!E$751*Y$26/AJ$25+T101*(1-'Enter Information'!E$751)</f>
        <v>10.316262387074365</v>
      </c>
      <c r="AP101" s="86">
        <f>INDEX($AL$6:$AO$106,'1'!AL101,'Enter Information'!$B$86)</f>
        <v>8.5156746773592538</v>
      </c>
    </row>
    <row r="102" spans="1:43" x14ac:dyDescent="0.4">
      <c r="A102" s="94">
        <f>'Enter Information'!E158</f>
        <v>1.8459037352126458E-2</v>
      </c>
      <c r="B102" s="89"/>
      <c r="D102" s="31">
        <v>96</v>
      </c>
      <c r="E102" s="32">
        <f>'13'!AP102</f>
        <v>6.1583469441769543</v>
      </c>
      <c r="F102" s="33">
        <f>E102*'Enter Information'!D313</f>
        <v>1.7693070314180905</v>
      </c>
      <c r="G102" s="33">
        <f>E102*'Enter Information'!E313</f>
        <v>4.3890399127588635</v>
      </c>
      <c r="H102" s="34">
        <f t="shared" si="15"/>
        <v>2.359899070487788</v>
      </c>
      <c r="I102" s="34">
        <f t="shared" si="15"/>
        <v>6.0243386209346639</v>
      </c>
      <c r="J102" s="35">
        <v>0</v>
      </c>
      <c r="K102" s="35">
        <v>0</v>
      </c>
      <c r="L102" s="35">
        <f>(F102+H102)/2*'Enter Information'!C522</f>
        <v>0.53268823317636782</v>
      </c>
      <c r="M102" s="35">
        <f>(G102+I102)/2*'Enter Information'!D522</f>
        <v>1.2660585621264591</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1.7915806965364176</v>
      </c>
      <c r="S102" s="287">
        <f>(I102-M102+Q102*'Enter Information'!E313)*'Enter Information'!C$791</f>
        <v>4.6654948230377755</v>
      </c>
      <c r="T102" s="38">
        <f>SUM(R102:S102)</f>
        <v>6.4570755195741931</v>
      </c>
      <c r="AK102" s="87">
        <v>97</v>
      </c>
      <c r="AL102" s="40">
        <f t="shared" si="13"/>
        <v>6.4570755195741931</v>
      </c>
      <c r="AM102" s="86">
        <f>T102*'Enter Information'!E$751*((Y$26/AJ$25)/('1'!Z$26/'1'!AK$25))+T102*(1-'Enter Information'!E$751)</f>
        <v>6.4792133294134961</v>
      </c>
      <c r="AN102" s="40">
        <f t="shared" si="14"/>
        <v>6.4570755195741931</v>
      </c>
      <c r="AO102" s="86">
        <f>T102*'Enter Information'!E$751*Y$26/AJ$25+T102*(1-'Enter Information'!E$751)</f>
        <v>7.849203650976845</v>
      </c>
      <c r="AP102" s="86">
        <f>INDEX($AL$6:$AO$106,'1'!AL102,'Enter Information'!$B$86)</f>
        <v>6.4792133294134961</v>
      </c>
    </row>
    <row r="103" spans="1:43" x14ac:dyDescent="0.4">
      <c r="A103" s="94">
        <f>'Enter Information'!E159</f>
        <v>1.0598754666056363E-2</v>
      </c>
      <c r="B103" s="89"/>
      <c r="D103" s="31">
        <v>97</v>
      </c>
      <c r="E103" s="32">
        <f>'13'!AP103</f>
        <v>4.8598858058090659</v>
      </c>
      <c r="F103" s="33">
        <f>E103*'Enter Information'!D314</f>
        <v>1.2520629105062822</v>
      </c>
      <c r="G103" s="33">
        <f>E103*'Enter Information'!E314</f>
        <v>3.607822895302784</v>
      </c>
      <c r="H103" s="34">
        <f t="shared" si="15"/>
        <v>1.7693070314180905</v>
      </c>
      <c r="I103" s="34">
        <f t="shared" si="15"/>
        <v>4.3890399127588635</v>
      </c>
      <c r="J103" s="35">
        <v>0</v>
      </c>
      <c r="K103" s="35">
        <v>0</v>
      </c>
      <c r="L103" s="35">
        <f>(F103+H103)/2*'Enter Information'!C523</f>
        <v>0.4201365972742937</v>
      </c>
      <c r="M103" s="35">
        <f>(G103+I103)/2*'Enter Information'!D523</f>
        <v>1.0571052945976693</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1.3228619581231822</v>
      </c>
      <c r="S103" s="287">
        <f>(I103-M103+Q103*'Enter Information'!E314)*'Enter Information'!C$791</f>
        <v>3.2669627511636943</v>
      </c>
      <c r="T103" s="38">
        <f>SUM(R103:S103)</f>
        <v>4.5898247092868765</v>
      </c>
      <c r="AK103" s="87">
        <v>98</v>
      </c>
      <c r="AL103" s="40">
        <f t="shared" si="13"/>
        <v>4.5898247092868765</v>
      </c>
      <c r="AM103" s="86">
        <f>T103*'Enter Information'!E$751*((Y$26/AJ$25)/('1'!Z$26/'1'!AK$25))+T103*(1-'Enter Information'!E$751)</f>
        <v>4.6055607288365792</v>
      </c>
      <c r="AN103" s="40">
        <f t="shared" si="14"/>
        <v>4.5898247092868765</v>
      </c>
      <c r="AO103" s="86">
        <f>T103*'Enter Information'!E$751*Y$26/AJ$25+T103*(1-'Enter Information'!E$751)</f>
        <v>5.5793785834262675</v>
      </c>
      <c r="AP103" s="86">
        <f>INDEX($AL$6:$AO$106,'1'!AL103,'Enter Information'!$B$86)</f>
        <v>4.6055607288365792</v>
      </c>
    </row>
    <row r="104" spans="1:43" x14ac:dyDescent="0.4">
      <c r="A104" s="94">
        <f>'Enter Information'!E160</f>
        <v>7.9234174867614214E-3</v>
      </c>
      <c r="B104" s="89"/>
      <c r="D104" s="31">
        <v>98</v>
      </c>
      <c r="E104" s="32">
        <f>'13'!AP104</f>
        <v>2.7710937273216785</v>
      </c>
      <c r="F104" s="33">
        <f>E104*'Enter Information'!D315</f>
        <v>0.70657369939676262</v>
      </c>
      <c r="G104" s="33">
        <f>E104*'Enter Information'!E315</f>
        <v>2.0645200279249156</v>
      </c>
      <c r="H104" s="34">
        <f t="shared" si="15"/>
        <v>1.2520629105062822</v>
      </c>
      <c r="I104" s="34">
        <f t="shared" si="15"/>
        <v>3.607822895302784</v>
      </c>
      <c r="J104" s="35">
        <v>0</v>
      </c>
      <c r="K104" s="35">
        <v>0</v>
      </c>
      <c r="L104" s="35">
        <f>(F104+H104)/2*'Enter Information'!C524</f>
        <v>0.29433411655318004</v>
      </c>
      <c r="M104" s="35">
        <f>(G104+I104)/2*'Enter Information'!D524</f>
        <v>0.80887610085226991</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0.93905332911017625</v>
      </c>
      <c r="S104" s="287">
        <f>(I104-M104+Q104*'Enter Information'!E315)*'Enter Information'!C$791</f>
        <v>2.7443680527576544</v>
      </c>
      <c r="T104" s="38">
        <f>SUM(R104:S104)</f>
        <v>3.6834213818678307</v>
      </c>
      <c r="AK104" s="87">
        <v>99</v>
      </c>
      <c r="AL104" s="40">
        <f t="shared" si="13"/>
        <v>3.6834213818678307</v>
      </c>
      <c r="AM104" s="86">
        <f>T104*'Enter Information'!E$751*((Y$26/AJ$25)/('1'!Z$26/'1'!AK$25))+T104*(1-'Enter Information'!E$751)</f>
        <v>3.6960498360128411</v>
      </c>
      <c r="AN104" s="40">
        <f t="shared" si="14"/>
        <v>3.6834213818678307</v>
      </c>
      <c r="AO104" s="86">
        <f>T104*'Enter Information'!E$751*Y$26/AJ$25+T104*(1-'Enter Information'!E$751)</f>
        <v>4.477557134185373</v>
      </c>
      <c r="AP104" s="86">
        <f>INDEX($AL$6:$AO$106,'1'!AL104,'Enter Information'!$B$86)</f>
        <v>3.6960498360128411</v>
      </c>
    </row>
    <row r="105" spans="1:43" x14ac:dyDescent="0.4">
      <c r="A105" s="94">
        <f>'Enter Information'!E161</f>
        <v>5.7215913126514245E-3</v>
      </c>
      <c r="B105" s="89"/>
      <c r="D105" s="31">
        <v>99</v>
      </c>
      <c r="E105" s="32">
        <f>'13'!AP105</f>
        <v>2.6491428212870916</v>
      </c>
      <c r="F105" s="33">
        <f>E105*'Enter Information'!D316</f>
        <v>0.65041023750221005</v>
      </c>
      <c r="G105" s="33">
        <f>E105*'Enter Information'!E316</f>
        <v>1.9987325837848815</v>
      </c>
      <c r="H105" s="34">
        <f t="shared" si="15"/>
        <v>0.70657369939676262</v>
      </c>
      <c r="I105" s="34">
        <f t="shared" si="15"/>
        <v>2.0645200279249156</v>
      </c>
      <c r="J105" s="35">
        <v>0</v>
      </c>
      <c r="K105" s="35">
        <v>0</v>
      </c>
      <c r="L105" s="35">
        <f>(F105+H105)/2*'Enter Information'!C525</f>
        <v>0.22078128653346288</v>
      </c>
      <c r="M105" s="35">
        <f>(G105+I105)/2*'Enter Information'!D525</f>
        <v>0.61964602328574403</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0.47631958591618295</v>
      </c>
      <c r="S105" s="287">
        <f>(I105-M105+Q105*'Enter Information'!E316)*'Enter Information'!C$791</f>
        <v>1.4166993336399645</v>
      </c>
      <c r="T105" s="38">
        <f>SUM(R105:S105)</f>
        <v>1.8930189195561473</v>
      </c>
      <c r="AK105" s="87">
        <v>100</v>
      </c>
      <c r="AL105" s="40">
        <f t="shared" si="13"/>
        <v>1.8930189195561473</v>
      </c>
      <c r="AM105" s="86">
        <f>T105*'Enter Information'!E$751*((Y$26/AJ$25)/('1'!Z$26/'1'!AK$25))+T105*(1-'Enter Information'!E$751)</f>
        <v>1.8995090547166078</v>
      </c>
      <c r="AN105" s="40">
        <f t="shared" si="14"/>
        <v>1.8930189195561473</v>
      </c>
      <c r="AO105" s="86">
        <f>T105*'Enter Information'!E$751*Y$26/AJ$25+T105*(1-'Enter Information'!E$751)</f>
        <v>2.3011487119370413</v>
      </c>
      <c r="AP105" s="86">
        <f>INDEX($AL$6:$AO$106,'1'!AL105,'Enter Information'!$B$86)</f>
        <v>1.8995090547166078</v>
      </c>
    </row>
    <row r="106" spans="1:43" x14ac:dyDescent="0.4">
      <c r="A106" s="94">
        <f>'Enter Information'!E162</f>
        <v>9.2729238515385157E-3</v>
      </c>
      <c r="B106" s="89"/>
      <c r="D106" s="31">
        <v>100</v>
      </c>
      <c r="E106" s="32">
        <f>'13'!AP106</f>
        <v>1.5384575997016736</v>
      </c>
      <c r="F106" s="33">
        <f>E106*'Enter Information'!D317</f>
        <v>0.3587552189942626</v>
      </c>
      <c r="G106" s="33">
        <f>E106*'Enter Information'!E317</f>
        <v>1.179702380707411</v>
      </c>
      <c r="H106" s="34">
        <f t="shared" si="15"/>
        <v>0.65041023750221005</v>
      </c>
      <c r="I106" s="34">
        <f t="shared" si="15"/>
        <v>1.9987325837848815</v>
      </c>
      <c r="J106" s="35">
        <v>0</v>
      </c>
      <c r="K106" s="35">
        <v>0</v>
      </c>
      <c r="L106" s="35">
        <f>(F106+H106)/2*'Enter Information'!C526</f>
        <v>0.17647780920482067</v>
      </c>
      <c r="M106" s="35">
        <f>(G106+I106)/2*'Enter Information'!D526</f>
        <v>0.51582821038745408</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0.46469086799506459</v>
      </c>
      <c r="S106" s="287">
        <f>(I106-M106+Q106*'Enter Information'!E317)*'Enter Information'!C$791</f>
        <v>1.4539881200012068</v>
      </c>
      <c r="T106" s="38">
        <f>SUM(R106:S106)</f>
        <v>1.9186789879962713</v>
      </c>
      <c r="AK106" s="87">
        <v>101</v>
      </c>
      <c r="AL106" s="40">
        <f t="shared" si="13"/>
        <v>1.9186789879962713</v>
      </c>
      <c r="AM106" s="86">
        <f>T106*'Enter Information'!E$751*((Y$26/AJ$25)/('1'!Z$26/'1'!AK$25))+T106*(1-'Enter Information'!E$751)</f>
        <v>1.9252570976141885</v>
      </c>
      <c r="AN106" s="40">
        <f t="shared" si="14"/>
        <v>1.9186789879962713</v>
      </c>
      <c r="AO106" s="86">
        <f>T106*'Enter Information'!E$751*Y$26/AJ$25+T106*(1-'Enter Information'!E$751)</f>
        <v>2.3323410221824412</v>
      </c>
      <c r="AP106" s="86">
        <f>INDEX($AL$6:$AO$108,'1'!AL106,'Enter Information'!$B$86)</f>
        <v>1.9252570976141885</v>
      </c>
    </row>
    <row r="107" spans="1:43" x14ac:dyDescent="0.4">
      <c r="A107" s="95">
        <f>SUM(A91:A106)</f>
        <v>0.99999999999999989</v>
      </c>
      <c r="D107" s="72"/>
      <c r="E107" s="81">
        <f>SUM(E6:E106)</f>
        <v>7402.7265400382921</v>
      </c>
      <c r="F107" s="81"/>
      <c r="G107" s="81"/>
      <c r="H107" s="73"/>
      <c r="J107" s="74"/>
      <c r="K107" s="74"/>
      <c r="L107" s="75"/>
      <c r="N107" s="76"/>
      <c r="Q107" s="77"/>
      <c r="R107" s="75"/>
      <c r="S107" s="75"/>
      <c r="AK107" s="87">
        <v>102</v>
      </c>
      <c r="AL107" s="84">
        <f>SUM(AL6:AL106)</f>
        <v>7375.9698865546206</v>
      </c>
      <c r="AM107" s="84">
        <f>SUM(AM6:AM106)</f>
        <v>7409.6478630812344</v>
      </c>
      <c r="AN107" s="84">
        <f>SUM(AN6:AN106)</f>
        <v>7375.9698865546206</v>
      </c>
      <c r="AO107" s="84">
        <f>SUM(AO6:AO106)</f>
        <v>9493.7972087578983</v>
      </c>
      <c r="AP107" s="84">
        <f>INDEX($AL$6:$AO$108,AK107,'Enter Information'!$B$86)</f>
        <v>7409.6478630812344</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2571.1971141302465</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Information'!H8+14</f>
        <v>2032</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Information'!J608</f>
        <v>0</v>
      </c>
      <c r="O3" s="82">
        <f>'Enter Information'!K608</f>
        <v>0</v>
      </c>
      <c r="P3" s="82">
        <f>'Enter Information'!L608</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'14'!AP6</f>
        <v>104.55535888702452</v>
      </c>
      <c r="F6" s="33">
        <f>E6*'Enter Information'!D217</f>
        <v>53.649663500208348</v>
      </c>
      <c r="G6" s="33">
        <f>E6*'Enter Information'!E217</f>
        <v>50.905695386816177</v>
      </c>
      <c r="H6" s="34">
        <f>SUM($J6:$J106)</f>
        <v>57.553208397540537</v>
      </c>
      <c r="I6" s="34">
        <f>SUM($K6:$K106)</f>
        <v>54.609589400458624</v>
      </c>
      <c r="J6" s="35">
        <v>0</v>
      </c>
      <c r="K6" s="35">
        <v>0</v>
      </c>
      <c r="L6" s="35">
        <f>(F6+H6)/2*'Enter Information'!C426</f>
        <v>0.1428956903886073</v>
      </c>
      <c r="M6" s="35">
        <f>(G6+I6)/2*'Enter Information'!D426</f>
        <v>0.12503561247292064</v>
      </c>
      <c r="N6" s="36">
        <f>'Enter Information'!O$594/5</f>
        <v>116.6</v>
      </c>
      <c r="O6" s="36">
        <f>'Enter Information'!P$594/5</f>
        <v>410.4</v>
      </c>
      <c r="P6" s="36">
        <f>'Enter Information'!Q$594/5</f>
        <v>1467.6</v>
      </c>
      <c r="Q6" s="37">
        <f t="shared" ref="Q6:Q37" si="0">N$3/N$5*N6+O$3/O$5*O6+P$3/P$5*P6</f>
        <v>0</v>
      </c>
      <c r="R6" s="287">
        <f>(H6-L6+Q6*'Enter Information'!D217)*'Enter Information'!C$774</f>
        <v>54.944956688135044</v>
      </c>
      <c r="S6" s="287">
        <f>(I6-M6+Q6*'Enter Information'!E217)*'Enter Information'!C$774</f>
        <v>52.144837867784375</v>
      </c>
      <c r="T6" s="38">
        <f>SUM(R6:S6)</f>
        <v>107.08979455591941</v>
      </c>
      <c r="V6" s="30" t="s">
        <v>646</v>
      </c>
      <c r="W6" s="38">
        <f>SUM(R6:R10)</f>
        <v>239.31830009343079</v>
      </c>
      <c r="X6" s="38">
        <f>SUM(S6:S10)</f>
        <v>227.03630247773017</v>
      </c>
      <c r="Y6" s="38">
        <f>SUM(T6:T10)*Z7</f>
        <v>464.24807876099226</v>
      </c>
      <c r="Z6" s="619">
        <f>'Enter Information'!U11</f>
        <v>0.95705726196628493</v>
      </c>
      <c r="AA6"/>
      <c r="AB6"/>
      <c r="AD6" s="39" t="s">
        <v>776</v>
      </c>
      <c r="AE6" s="38">
        <f>$Y6*'Enter Information'!$E734*'Enter Information'!P691</f>
        <v>0</v>
      </c>
      <c r="AF6" s="38">
        <f>$Y6*'Enter Information'!$E734*'Enter Information'!Q691</f>
        <v>373.40716363719321</v>
      </c>
      <c r="AG6" s="38">
        <f>$Y6*'Enter Information'!$E734*'Enter Information'!R691</f>
        <v>58.91749564785016</v>
      </c>
      <c r="AH6" s="38">
        <f>$Y6*'Enter Information'!$E734*'Enter Information'!S691</f>
        <v>0</v>
      </c>
      <c r="AI6" s="38">
        <f>$Y6*'Enter Information'!$E734*'Enter Information'!T691</f>
        <v>29.634097513353204</v>
      </c>
      <c r="AJ6" s="38">
        <f>SUM(AE6:AI6)</f>
        <v>461.95875679839656</v>
      </c>
      <c r="AK6" s="87">
        <v>1</v>
      </c>
      <c r="AL6" s="86">
        <f>T6</f>
        <v>107.08979455591941</v>
      </c>
      <c r="AM6" s="86">
        <f>T6*'Enter Information'!E$734*((Y$26/AJ$25)/('1'!Z$26/'1'!AK$25))+T6*(1-'Enter Information'!E$734)</f>
        <v>107.65177874276733</v>
      </c>
      <c r="AN6" s="86">
        <f>T6</f>
        <v>107.08979455591941</v>
      </c>
      <c r="AO6" s="86">
        <f>T6*'Enter Information'!E$734*Y$26/AJ$25+T6*(1-'Enter Information'!E$734)</f>
        <v>138.92455811866503</v>
      </c>
      <c r="AP6" s="86">
        <f>INDEX($AL$6:$AO$106,'1'!AL6,'Enter Information'!$B$86)</f>
        <v>107.65177874276733</v>
      </c>
      <c r="AQ6" s="41"/>
      <c r="AR6" s="42" t="s">
        <v>770</v>
      </c>
      <c r="AS6" s="43">
        <f>AE27*AP108/100</f>
        <v>697.18828132954002</v>
      </c>
    </row>
    <row r="7" spans="1:67" x14ac:dyDescent="0.4">
      <c r="A7" s="1"/>
      <c r="B7" s="1"/>
      <c r="D7" s="31">
        <v>1</v>
      </c>
      <c r="E7" s="32">
        <f>'14'!AP7</f>
        <v>97.09010741664396</v>
      </c>
      <c r="F7" s="33">
        <f>E7*'Enter Information'!D218</f>
        <v>49.920556400144328</v>
      </c>
      <c r="G7" s="33">
        <f>E7*'Enter Information'!E218</f>
        <v>47.169551016499632</v>
      </c>
      <c r="H7" s="34">
        <f>F6</f>
        <v>53.649663500208348</v>
      </c>
      <c r="I7" s="34">
        <f t="shared" ref="I7:I70" si="1">G6</f>
        <v>50.905695386816177</v>
      </c>
      <c r="J7" s="35">
        <v>0</v>
      </c>
      <c r="K7" s="35">
        <v>0</v>
      </c>
      <c r="L7" s="35">
        <f>(F7+H7)/2*'Enter Information'!C427</f>
        <v>9.8391708905335041E-3</v>
      </c>
      <c r="M7" s="35">
        <f>(G7+I7)/2*'Enter Information'!D427</f>
        <v>8.3363959442818453E-3</v>
      </c>
      <c r="N7" s="36">
        <f>'Enter Information'!O$594/5</f>
        <v>116.6</v>
      </c>
      <c r="O7" s="36">
        <f>'Enter Information'!P$594/5</f>
        <v>410.4</v>
      </c>
      <c r="P7" s="36">
        <f>'Enter Information'!Q$594/5</f>
        <v>1467.6</v>
      </c>
      <c r="Q7" s="37">
        <f t="shared" si="0"/>
        <v>0</v>
      </c>
      <c r="R7" s="287">
        <f>(H7-L7+Q7*'Enter Information'!D218)*'Enter Information'!C$774</f>
        <v>51.336383404969418</v>
      </c>
      <c r="S7" s="287">
        <f>(I7-M7+Q7*'Enter Information'!E218)*'Enter Information'!C$774</f>
        <v>48.711687037118928</v>
      </c>
      <c r="T7" s="38">
        <f t="shared" ref="T7:T70" si="2">SUM(R7:S7)</f>
        <v>100.04807044208835</v>
      </c>
      <c r="V7" s="44" t="s">
        <v>647</v>
      </c>
      <c r="W7" s="38">
        <f>SUM(R11:R15)</f>
        <v>186.97497106948347</v>
      </c>
      <c r="X7" s="38">
        <f>SUM(S11:S15)</f>
        <v>177.49014078392068</v>
      </c>
      <c r="Y7" s="38">
        <f>SUM(T11:T15)*Z8</f>
        <v>363.91424320884556</v>
      </c>
      <c r="Z7" s="619">
        <f>'Enter Information'!U12</f>
        <v>0.99548299984913891</v>
      </c>
      <c r="AA7"/>
      <c r="AB7"/>
      <c r="AD7" s="39" t="s">
        <v>777</v>
      </c>
      <c r="AE7" s="38">
        <f>$Y7*'Enter Information'!$E735*'Enter Information'!P692</f>
        <v>0</v>
      </c>
      <c r="AF7" s="38">
        <f>$Y7*'Enter Information'!$E735*'Enter Information'!Q692</f>
        <v>277.42939655085962</v>
      </c>
      <c r="AG7" s="38">
        <f>$Y7*'Enter Information'!$E735*'Enter Information'!R692</f>
        <v>64.220145984089427</v>
      </c>
      <c r="AH7" s="38">
        <f>$Y7*'Enter Information'!$E735*'Enter Information'!S692</f>
        <v>0</v>
      </c>
      <c r="AI7" s="38">
        <f>$Y7*'Enter Information'!$E735*'Enter Information'!T692</f>
        <v>22.019502980549746</v>
      </c>
      <c r="AJ7" s="38">
        <f t="shared" ref="AJ7:AJ22" si="3">SUM(AE7:AI7)</f>
        <v>363.66904551549879</v>
      </c>
      <c r="AK7" s="87">
        <v>2</v>
      </c>
      <c r="AL7" s="40">
        <f t="shared" ref="AL7:AL70" si="4">T7</f>
        <v>100.04807044208835</v>
      </c>
      <c r="AM7" s="86">
        <f>T7*'Enter Information'!E$734*((Y$26/AJ$25)/('1'!Z$26/'1'!AK$25))+T7*(1-'Enter Information'!E$734)</f>
        <v>100.57310117677466</v>
      </c>
      <c r="AN7" s="40">
        <f t="shared" ref="AN7:AN70" si="5">T7</f>
        <v>100.04807044208835</v>
      </c>
      <c r="AO7" s="86">
        <f>T7*'Enter Information'!E$734*Y$26/AJ$25+T7*(1-'Enter Information'!E$734)</f>
        <v>129.78952881952205</v>
      </c>
      <c r="AP7" s="86">
        <f>INDEX($AL$6:$AO$106,'1'!AL7,'Enter Information'!$B$86)</f>
        <v>100.57310117677466</v>
      </c>
      <c r="AQ7" s="41"/>
      <c r="AR7" s="42" t="s">
        <v>774</v>
      </c>
      <c r="AS7" s="43">
        <f>AF27*AP108/100</f>
        <v>820.58577491751259</v>
      </c>
    </row>
    <row r="8" spans="1:67" x14ac:dyDescent="0.4">
      <c r="A8" s="1"/>
      <c r="B8" s="1"/>
      <c r="D8" s="31">
        <v>2</v>
      </c>
      <c r="E8" s="32">
        <f>'14'!AP8</f>
        <v>90.150854231454545</v>
      </c>
      <c r="F8" s="33">
        <f>E8*'Enter Information'!D219</f>
        <v>46.197182262122503</v>
      </c>
      <c r="G8" s="33">
        <f>E8*'Enter Information'!E219</f>
        <v>43.953671969332042</v>
      </c>
      <c r="H8" s="34">
        <f t="shared" ref="H8:I71" si="6">F7</f>
        <v>49.920556400144328</v>
      </c>
      <c r="I8" s="34">
        <f t="shared" si="1"/>
        <v>47.169551016499632</v>
      </c>
      <c r="J8" s="35">
        <v>0</v>
      </c>
      <c r="K8" s="35">
        <v>0</v>
      </c>
      <c r="L8" s="35">
        <f>(F8+H8)/2*'Enter Information'!C428</f>
        <v>5.7670643197360099E-3</v>
      </c>
      <c r="M8" s="35">
        <f>(G8+I8)/2*'Enter Information'!D428</f>
        <v>4.5561611492915838E-3</v>
      </c>
      <c r="N8" s="36">
        <f>'Enter Information'!O$594/5</f>
        <v>116.6</v>
      </c>
      <c r="O8" s="36">
        <f>'Enter Information'!P$594/5</f>
        <v>410.4</v>
      </c>
      <c r="P8" s="36">
        <f>'Enter Information'!Q$594/5</f>
        <v>1467.6</v>
      </c>
      <c r="Q8" s="37">
        <f t="shared" si="0"/>
        <v>0</v>
      </c>
      <c r="R8" s="287">
        <f>(H8-L8+Q8*'Enter Information'!D219)*'Enter Information'!C$774</f>
        <v>47.771311613368205</v>
      </c>
      <c r="S8" s="287">
        <f>(I8-M8+Q8*'Enter Information'!E219)*'Enter Information'!C$774</f>
        <v>45.139600836915513</v>
      </c>
      <c r="T8" s="38">
        <f t="shared" si="2"/>
        <v>92.910912450283718</v>
      </c>
      <c r="V8" s="45" t="s">
        <v>648</v>
      </c>
      <c r="W8" s="38">
        <f>SUM(R16:R20)</f>
        <v>178.2936982643796</v>
      </c>
      <c r="X8" s="38">
        <f>SUM(S16:S20)</f>
        <v>169.03709863305764</v>
      </c>
      <c r="Y8" s="38">
        <f>SUM(T16:T20)*Z9</f>
        <v>348.07098360595597</v>
      </c>
      <c r="Z8" s="619">
        <f>'Enter Information'!U13</f>
        <v>0.99848855589563212</v>
      </c>
      <c r="AA8"/>
      <c r="AB8"/>
      <c r="AD8" s="39" t="s">
        <v>778</v>
      </c>
      <c r="AE8" s="38">
        <f>$Y8*'Enter Information'!$E736*'Enter Information'!P693</f>
        <v>0</v>
      </c>
      <c r="AF8" s="38">
        <f>$Y8*'Enter Information'!$E736*'Enter Information'!Q693</f>
        <v>244.01385868165178</v>
      </c>
      <c r="AG8" s="38">
        <f>$Y8*'Enter Information'!$E736*'Enter Information'!R693</f>
        <v>80.815015577276867</v>
      </c>
      <c r="AH8" s="38">
        <f>$Y8*'Enter Information'!$E736*'Enter Information'!S693</f>
        <v>0</v>
      </c>
      <c r="AI8" s="38">
        <f>$Y8*'Enter Information'!$E736*'Enter Information'!T693</f>
        <v>21.793766005624509</v>
      </c>
      <c r="AJ8" s="38">
        <f t="shared" si="3"/>
        <v>346.62264026455313</v>
      </c>
      <c r="AK8" s="87">
        <v>3</v>
      </c>
      <c r="AL8" s="40">
        <f t="shared" si="4"/>
        <v>92.910912450283718</v>
      </c>
      <c r="AM8" s="86">
        <f>T8*'Enter Information'!E$734*((Y$26/AJ$25)/('1'!Z$26/'1'!AK$25))+T8*(1-'Enter Information'!E$734)</f>
        <v>93.398488916362425</v>
      </c>
      <c r="AN8" s="40">
        <f t="shared" si="5"/>
        <v>92.910912450283718</v>
      </c>
      <c r="AO8" s="86">
        <f>T8*'Enter Information'!E$734*Y$26/AJ$25+T8*(1-'Enter Information'!E$734)</f>
        <v>120.53069585279327</v>
      </c>
      <c r="AP8" s="86">
        <f>INDEX($AL$6:$AO$106,'1'!AL8,'Enter Information'!$B$86)</f>
        <v>93.398488916362425</v>
      </c>
      <c r="AQ8" s="41"/>
      <c r="AR8" s="42" t="s">
        <v>771</v>
      </c>
      <c r="AS8" s="43">
        <f>AG27*AP108/100</f>
        <v>291.99964500235302</v>
      </c>
    </row>
    <row r="9" spans="1:67" x14ac:dyDescent="0.4">
      <c r="A9" s="1"/>
      <c r="B9" s="1"/>
      <c r="D9" s="31">
        <v>3</v>
      </c>
      <c r="E9" s="32">
        <f>'14'!AP9</f>
        <v>83.632218051843992</v>
      </c>
      <c r="F9" s="33">
        <f>E9*'Enter Information'!D220</f>
        <v>42.903341052491129</v>
      </c>
      <c r="G9" s="33">
        <f>E9*'Enter Information'!E220</f>
        <v>40.728876999352863</v>
      </c>
      <c r="H9" s="34">
        <f t="shared" si="6"/>
        <v>46.197182262122503</v>
      </c>
      <c r="I9" s="34">
        <f t="shared" si="1"/>
        <v>43.953671969332042</v>
      </c>
      <c r="J9" s="35">
        <v>0</v>
      </c>
      <c r="K9" s="35">
        <v>0</v>
      </c>
      <c r="L9" s="35">
        <f>(F9+H9)/2*'Enter Information'!C429</f>
        <v>4.9005287823037499E-3</v>
      </c>
      <c r="M9" s="35">
        <f>(G9+I9)/2*'Enter Information'!D429</f>
        <v>3.3873019587473963E-3</v>
      </c>
      <c r="N9" s="36">
        <f>'Enter Information'!O$594/5</f>
        <v>116.6</v>
      </c>
      <c r="O9" s="36">
        <f>'Enter Information'!P$594/5</f>
        <v>410.4</v>
      </c>
      <c r="P9" s="36">
        <f>'Enter Information'!Q$594/5</f>
        <v>1467.6</v>
      </c>
      <c r="Q9" s="37">
        <f t="shared" si="0"/>
        <v>0</v>
      </c>
      <c r="R9" s="287">
        <f>(H9-L9+Q9*'Enter Information'!D220)*'Enter Information'!C$774</f>
        <v>44.208658679685811</v>
      </c>
      <c r="S9" s="287">
        <f>(I9-M9+Q9*'Enter Information'!E220)*'Enter Information'!C$774</f>
        <v>42.062939106395078</v>
      </c>
      <c r="T9" s="38">
        <f t="shared" si="2"/>
        <v>86.271597786080889</v>
      </c>
      <c r="V9" s="30" t="s">
        <v>649</v>
      </c>
      <c r="W9" s="38">
        <f>SUM(R21:R25)</f>
        <v>162.75475096808407</v>
      </c>
      <c r="X9" s="38">
        <f>SUM(S21:S25)</f>
        <v>156.6574164383824</v>
      </c>
      <c r="Y9" s="38">
        <f>SUM(T21:T25)*Z10</f>
        <v>321.63846223638677</v>
      </c>
      <c r="Z9" s="619">
        <f>'Enter Information'!U14</f>
        <v>1.002131071345042</v>
      </c>
      <c r="AA9"/>
      <c r="AB9"/>
      <c r="AD9" s="39" t="s">
        <v>779</v>
      </c>
      <c r="AE9" s="38">
        <f>$Y9*'Enter Information'!$E737*'Enter Information'!P694</f>
        <v>4.7746951513034706</v>
      </c>
      <c r="AF9" s="38">
        <f>$Y9*'Enter Information'!$E737*'Enter Information'!Q694</f>
        <v>190.60443636845753</v>
      </c>
      <c r="AG9" s="38">
        <f>$Y9*'Enter Information'!$E737*'Enter Information'!R694</f>
        <v>73.816090003363144</v>
      </c>
      <c r="AH9" s="38">
        <f>$Y9*'Enter Information'!$E737*'Enter Information'!S694</f>
        <v>6.656691780284401</v>
      </c>
      <c r="AI9" s="38">
        <f>$Y9*'Enter Information'!$E737*'Enter Information'!T694</f>
        <v>42.972256361731233</v>
      </c>
      <c r="AJ9" s="38">
        <f t="shared" si="3"/>
        <v>318.82416966513978</v>
      </c>
      <c r="AK9" s="87">
        <v>4</v>
      </c>
      <c r="AL9" s="40">
        <f t="shared" si="4"/>
        <v>86.271597786080889</v>
      </c>
      <c r="AM9" s="86">
        <f>T9*'Enter Information'!E$734*((Y$26/AJ$25)/('1'!Z$26/'1'!AK$25))+T9*(1-'Enter Information'!E$734)</f>
        <v>86.724332558156348</v>
      </c>
      <c r="AN9" s="40">
        <f t="shared" si="5"/>
        <v>86.271597786080889</v>
      </c>
      <c r="AO9" s="86">
        <f>T9*'Enter Information'!E$734*Y$26/AJ$25+T9*(1-'Enter Information'!E$734)</f>
        <v>111.91770093801156</v>
      </c>
      <c r="AP9" s="86">
        <f>INDEX($AL$6:$AO$106,'1'!AL9,'Enter Information'!$B$86)</f>
        <v>86.724332558156348</v>
      </c>
      <c r="AQ9" s="41"/>
      <c r="AR9" s="42" t="s">
        <v>772</v>
      </c>
      <c r="AS9" s="43">
        <f>AH27*AP108/100</f>
        <v>44.306369857640973</v>
      </c>
    </row>
    <row r="10" spans="1:67" ht="12.75" customHeight="1" x14ac:dyDescent="0.4">
      <c r="A10" s="1"/>
      <c r="B10" s="1"/>
      <c r="D10" s="31">
        <v>4</v>
      </c>
      <c r="E10" s="32">
        <f>'14'!AP10</f>
        <v>77.724336705055705</v>
      </c>
      <c r="F10" s="33">
        <f>E10*'Enter Information'!D221</f>
        <v>39.942477857268486</v>
      </c>
      <c r="G10" s="33">
        <f>E10*'Enter Information'!E221</f>
        <v>37.78185884778722</v>
      </c>
      <c r="H10" s="34">
        <f t="shared" si="6"/>
        <v>42.903341052491129</v>
      </c>
      <c r="I10" s="34">
        <f t="shared" si="1"/>
        <v>40.728876999352863</v>
      </c>
      <c r="J10" s="35">
        <v>0</v>
      </c>
      <c r="K10" s="35">
        <v>0</v>
      </c>
      <c r="L10" s="35">
        <f>(F10+H10)/2*'Enter Information'!C430</f>
        <v>4.1422909454879812E-3</v>
      </c>
      <c r="M10" s="35">
        <f>(G10+I10)/2*'Enter Information'!D430</f>
        <v>2.7478757546499028E-3</v>
      </c>
      <c r="N10" s="36">
        <f>'Enter Information'!O$594/5</f>
        <v>116.6</v>
      </c>
      <c r="O10" s="36">
        <f>'Enter Information'!P$594/5</f>
        <v>410.4</v>
      </c>
      <c r="P10" s="36">
        <f>'Enter Information'!Q$594/5</f>
        <v>1467.6</v>
      </c>
      <c r="Q10" s="37">
        <f t="shared" si="0"/>
        <v>0</v>
      </c>
      <c r="R10" s="287">
        <f>(H10-L10+Q10*'Enter Information'!D221)*'Enter Information'!C$774</f>
        <v>41.056989707272315</v>
      </c>
      <c r="S10" s="287">
        <f>(I10-M10+Q10*'Enter Information'!E221)*'Enter Information'!C$774</f>
        <v>38.977237629516281</v>
      </c>
      <c r="T10" s="38">
        <f t="shared" si="2"/>
        <v>80.034227336788604</v>
      </c>
      <c r="V10" s="30" t="s">
        <v>650</v>
      </c>
      <c r="W10" s="38">
        <f>SUM(R26:R30)</f>
        <v>213.21568903690718</v>
      </c>
      <c r="X10" s="38">
        <f>SUM(S26:S30)</f>
        <v>208.27641833033792</v>
      </c>
      <c r="Y10" s="38">
        <f>SUM(T26:T30)*Z11</f>
        <v>417.83076701927837</v>
      </c>
      <c r="Z10" s="619">
        <f>'Enter Information'!U15</f>
        <v>1.0069699750263026</v>
      </c>
      <c r="AA10"/>
      <c r="AB10"/>
      <c r="AD10" s="39" t="s">
        <v>780</v>
      </c>
      <c r="AE10" s="38">
        <f>$Y10*'Enter Information'!$E738*'Enter Information'!P695</f>
        <v>42.424208125121112</v>
      </c>
      <c r="AF10" s="38">
        <f>$Y10*'Enter Information'!$E738*'Enter Information'!Q695</f>
        <v>171.46450783903114</v>
      </c>
      <c r="AG10" s="38">
        <f>$Y10*'Enter Information'!$E738*'Enter Information'!R695</f>
        <v>66.18584392597019</v>
      </c>
      <c r="AH10" s="38">
        <f>$Y10*'Enter Information'!$E738*'Enter Information'!S695</f>
        <v>16.045053072962471</v>
      </c>
      <c r="AI10" s="38">
        <f>$Y10*'Enter Information'!$E738*'Enter Information'!T695</f>
        <v>119.38607286492415</v>
      </c>
      <c r="AJ10" s="38">
        <f t="shared" si="3"/>
        <v>415.50568582800901</v>
      </c>
      <c r="AK10" s="87">
        <v>5</v>
      </c>
      <c r="AL10" s="40">
        <f t="shared" si="4"/>
        <v>80.034227336788604</v>
      </c>
      <c r="AM10" s="86">
        <f>T10*'Enter Information'!E$734*((Y$26/AJ$25)/('1'!Z$26/'1'!AK$25))+T10*(1-'Enter Information'!E$734)</f>
        <v>80.454229731567509</v>
      </c>
      <c r="AN10" s="40">
        <f t="shared" si="5"/>
        <v>80.034227336788604</v>
      </c>
      <c r="AO10" s="86">
        <f>T10*'Enter Information'!E$734*Y$26/AJ$25+T10*(1-'Enter Information'!E$734)</f>
        <v>103.8261368717655</v>
      </c>
      <c r="AP10" s="86">
        <f>INDEX($AL$6:$AO$106,'1'!AL10,'Enter Information'!$B$86)</f>
        <v>80.454229731567509</v>
      </c>
      <c r="AQ10" s="41"/>
      <c r="AR10" s="42" t="s">
        <v>946</v>
      </c>
      <c r="AS10" s="43">
        <f>AI27*AP108/100</f>
        <v>1483.4748674181603</v>
      </c>
    </row>
    <row r="11" spans="1:67" x14ac:dyDescent="0.4">
      <c r="A11" s="1"/>
      <c r="B11" s="1"/>
      <c r="D11" s="31">
        <v>5</v>
      </c>
      <c r="E11" s="32">
        <f>'14'!AP11</f>
        <v>75.177460863643148</v>
      </c>
      <c r="F11" s="33">
        <f>E11*'Enter Information'!D222</f>
        <v>38.723201212632233</v>
      </c>
      <c r="G11" s="33">
        <f>E11*'Enter Information'!E222</f>
        <v>36.454259651010915</v>
      </c>
      <c r="H11" s="34">
        <f t="shared" si="6"/>
        <v>39.942477857268486</v>
      </c>
      <c r="I11" s="34">
        <f t="shared" si="1"/>
        <v>37.78185884778722</v>
      </c>
      <c r="J11" s="35">
        <v>0</v>
      </c>
      <c r="K11" s="35">
        <v>0</v>
      </c>
      <c r="L11" s="35">
        <f>(F11+H11)/2*'Enter Information'!C431</f>
        <v>3.5399555581455324E-3</v>
      </c>
      <c r="M11" s="35">
        <f>(G11+I11)/2*'Enter Information'!D431</f>
        <v>2.2270835549639441E-3</v>
      </c>
      <c r="N11" s="36">
        <f>'Enter Information'!O$595/5</f>
        <v>73.2</v>
      </c>
      <c r="O11" s="36">
        <f>'Enter Information'!P$595/5</f>
        <v>267</v>
      </c>
      <c r="P11" s="36">
        <f>'Enter Information'!Q$595/5</f>
        <v>1379</v>
      </c>
      <c r="Q11" s="37">
        <f t="shared" si="0"/>
        <v>0</v>
      </c>
      <c r="R11" s="287">
        <f>(H11-L11+Q11*'Enter Information'!D222)*'Enter Information'!C$775</f>
        <v>39.758533713183084</v>
      </c>
      <c r="S11" s="287">
        <f>(I11-M11+Q11*'Enter Information'!E222)*'Enter Information'!C$775</f>
        <v>37.608981161853741</v>
      </c>
      <c r="T11" s="38">
        <f t="shared" si="2"/>
        <v>77.367514875036818</v>
      </c>
      <c r="V11" s="30" t="s">
        <v>651</v>
      </c>
      <c r="W11" s="38">
        <f>SUM(R31:R35)</f>
        <v>236.2247283080743</v>
      </c>
      <c r="X11" s="38">
        <f>SUM(S31:S35)</f>
        <v>241.69935532934633</v>
      </c>
      <c r="Y11" s="38">
        <f>SUM(T31:T35)*Z12</f>
        <v>483.64859019387012</v>
      </c>
      <c r="Z11" s="619">
        <f>'Enter Information'!U16</f>
        <v>0.99131338337309216</v>
      </c>
      <c r="AA11"/>
      <c r="AB11"/>
      <c r="AD11" s="39" t="s">
        <v>781</v>
      </c>
      <c r="AE11" s="38">
        <f>$Y11*'Enter Information'!$E739*'Enter Information'!P696</f>
        <v>113.34342368453883</v>
      </c>
      <c r="AF11" s="38">
        <f>$Y11*'Enter Information'!$E739*'Enter Information'!Q696</f>
        <v>172.545759137375</v>
      </c>
      <c r="AG11" s="38">
        <f>$Y11*'Enter Information'!$E739*'Enter Information'!R696</f>
        <v>46.05022119510194</v>
      </c>
      <c r="AH11" s="38">
        <f>$Y11*'Enter Information'!$E739*'Enter Information'!S696</f>
        <v>14.292677011792476</v>
      </c>
      <c r="AI11" s="38">
        <f>$Y11*'Enter Information'!$E739*'Enter Information'!T696</f>
        <v>134.83590308132403</v>
      </c>
      <c r="AJ11" s="38">
        <f t="shared" si="3"/>
        <v>481.06798411013227</v>
      </c>
      <c r="AK11" s="87">
        <v>6</v>
      </c>
      <c r="AL11" s="40">
        <f t="shared" si="4"/>
        <v>77.367514875036818</v>
      </c>
      <c r="AM11" s="86">
        <f>T11*'Enter Information'!E$735*((Y$26/AJ$25)/('1'!Z$26/'1'!AK$25))+T11*(1-'Enter Information'!E$735)</f>
        <v>77.775260069590828</v>
      </c>
      <c r="AN11" s="40">
        <f t="shared" si="5"/>
        <v>77.367514875036818</v>
      </c>
      <c r="AO11" s="86">
        <f>T11*'Enter Information'!E$735*Y$26/AJ$25+T11*(1-'Enter Information'!E$735)</f>
        <v>100.46508980019254</v>
      </c>
      <c r="AP11" s="86">
        <f>INDEX($AL$6:$AO$106,'1'!AL11,'Enter Information'!$B$86)</f>
        <v>77.775260069590828</v>
      </c>
      <c r="AQ11" s="41"/>
      <c r="AR11" s="42" t="s">
        <v>951</v>
      </c>
      <c r="AS11" s="43">
        <f>SUM(AS6:AS10)</f>
        <v>3337.554938525207</v>
      </c>
    </row>
    <row r="12" spans="1:67" ht="12.75" customHeight="1" x14ac:dyDescent="0.4">
      <c r="A12" s="1"/>
      <c r="B12" s="1"/>
      <c r="D12" s="31">
        <v>6</v>
      </c>
      <c r="E12" s="32">
        <f>'14'!AP12</f>
        <v>72.810624553111879</v>
      </c>
      <c r="F12" s="33">
        <f>E12*'Enter Information'!D223</f>
        <v>37.144153826661231</v>
      </c>
      <c r="G12" s="33">
        <f>E12*'Enter Information'!E223</f>
        <v>35.666470726450648</v>
      </c>
      <c r="H12" s="34">
        <f t="shared" si="6"/>
        <v>38.723201212632233</v>
      </c>
      <c r="I12" s="34">
        <f t="shared" si="1"/>
        <v>36.454259651010915</v>
      </c>
      <c r="J12" s="35">
        <v>0</v>
      </c>
      <c r="K12" s="35">
        <v>0</v>
      </c>
      <c r="L12" s="35">
        <f>(F12+H12)/2*'Enter Information'!C432</f>
        <v>3.034694201571739E-3</v>
      </c>
      <c r="M12" s="35">
        <f>(G12+I12)/2*'Enter Information'!D432</f>
        <v>2.1636219113238472E-3</v>
      </c>
      <c r="N12" s="36">
        <f>'Enter Information'!O$595/5</f>
        <v>73.2</v>
      </c>
      <c r="O12" s="36">
        <f>'Enter Information'!P$595/5</f>
        <v>267</v>
      </c>
      <c r="P12" s="36">
        <f>'Enter Information'!Q$595/5</f>
        <v>1379</v>
      </c>
      <c r="Q12" s="37">
        <f t="shared" si="0"/>
        <v>0</v>
      </c>
      <c r="R12" s="287">
        <f>(H12-L12+Q12*'Enter Information'!D223)*'Enter Information'!C$775</f>
        <v>38.54526752042554</v>
      </c>
      <c r="S12" s="287">
        <f>(I12-M12+Q12*'Enter Information'!E223)*'Enter Information'!C$775</f>
        <v>36.28744190583695</v>
      </c>
      <c r="T12" s="38">
        <f t="shared" si="2"/>
        <v>74.832709426262483</v>
      </c>
      <c r="V12" s="30" t="s">
        <v>652</v>
      </c>
      <c r="W12" s="38">
        <f>SUM(R36:R40)</f>
        <v>213.84251414396851</v>
      </c>
      <c r="X12" s="38">
        <f>SUM(S36:S40)</f>
        <v>223.21919320193527</v>
      </c>
      <c r="Y12" s="38">
        <f>SUM(T36:T40)*Z13</f>
        <v>442.97335693862692</v>
      </c>
      <c r="Z12" s="619">
        <f>'Enter Information'!U17</f>
        <v>1.0119778574724274</v>
      </c>
      <c r="AA12"/>
      <c r="AB12"/>
      <c r="AD12" s="39" t="s">
        <v>782</v>
      </c>
      <c r="AE12" s="38">
        <f>$Y12*'Enter Information'!$E740*'Enter Information'!P697</f>
        <v>83.281236061569984</v>
      </c>
      <c r="AF12" s="38">
        <f>$Y12*'Enter Information'!$E740*'Enter Information'!Q697</f>
        <v>212.22062991852965</v>
      </c>
      <c r="AG12" s="38">
        <f>$Y12*'Enter Information'!$E740*'Enter Information'!R697</f>
        <v>34.346026222894928</v>
      </c>
      <c r="AH12" s="38">
        <f>$Y12*'Enter Information'!$E740*'Enter Information'!S697</f>
        <v>7.2473266341888367</v>
      </c>
      <c r="AI12" s="38">
        <f>$Y12*'Enter Information'!$E740*'Enter Information'!T697</f>
        <v>101.90371449985521</v>
      </c>
      <c r="AJ12" s="38">
        <f t="shared" si="3"/>
        <v>438.99893333703858</v>
      </c>
      <c r="AK12" s="87">
        <v>7</v>
      </c>
      <c r="AL12" s="40">
        <f t="shared" si="4"/>
        <v>74.832709426262483</v>
      </c>
      <c r="AM12" s="86">
        <f>T12*'Enter Information'!E$735*((Y$26/AJ$25)/('1'!Z$26/'1'!AK$25))+T12*(1-'Enter Information'!E$735)</f>
        <v>75.227095593548569</v>
      </c>
      <c r="AN12" s="40">
        <f t="shared" si="5"/>
        <v>74.832709426262483</v>
      </c>
      <c r="AO12" s="86">
        <f>T12*'Enter Information'!E$735*Y$26/AJ$25+T12*(1-'Enter Information'!E$735)</f>
        <v>97.173534456215762</v>
      </c>
      <c r="AP12" s="86">
        <f>INDEX($AL$6:$AO$106,'1'!AL12,'Enter Information'!$B$86)</f>
        <v>75.227095593548569</v>
      </c>
      <c r="AQ12" s="41"/>
      <c r="AR12"/>
      <c r="AS12"/>
    </row>
    <row r="13" spans="1:67" x14ac:dyDescent="0.4">
      <c r="A13" s="1"/>
      <c r="B13" s="1"/>
      <c r="D13" s="31">
        <v>7</v>
      </c>
      <c r="E13" s="32">
        <f>'14'!AP13</f>
        <v>70.910136914217219</v>
      </c>
      <c r="F13" s="33">
        <f>E13*'Enter Information'!D224</f>
        <v>36.342540664614496</v>
      </c>
      <c r="G13" s="33">
        <f>E13*'Enter Information'!E224</f>
        <v>34.567596249602722</v>
      </c>
      <c r="H13" s="34">
        <f>F12</f>
        <v>37.144153826661231</v>
      </c>
      <c r="I13" s="34">
        <f t="shared" si="1"/>
        <v>35.666470726450648</v>
      </c>
      <c r="J13" s="35">
        <v>0</v>
      </c>
      <c r="K13" s="35">
        <v>0</v>
      </c>
      <c r="L13" s="35">
        <f>(F13+H13)/2*'Enter Information'!C433</f>
        <v>2.9394677796510294E-3</v>
      </c>
      <c r="M13" s="35">
        <f>(G13+I13)/2*'Enter Information'!D433</f>
        <v>2.1070220092816012E-3</v>
      </c>
      <c r="N13" s="36">
        <f>'Enter Information'!O$595/5</f>
        <v>73.2</v>
      </c>
      <c r="O13" s="36">
        <f>'Enter Information'!P$595/5</f>
        <v>267</v>
      </c>
      <c r="P13" s="36">
        <f>'Enter Information'!Q$595/5</f>
        <v>1379</v>
      </c>
      <c r="Q13" s="37">
        <f t="shared" si="0"/>
        <v>0</v>
      </c>
      <c r="R13" s="287">
        <f>(H13-L13+Q13*'Enter Information'!D224)*'Enter Information'!C$775</f>
        <v>36.973447488019353</v>
      </c>
      <c r="S13" s="287">
        <f>(I13-M13+Q13*'Enter Information'!E224)*'Enter Information'!C$775</f>
        <v>35.50326776820804</v>
      </c>
      <c r="T13" s="38">
        <f>SUM(R13:S13)</f>
        <v>72.476715256227394</v>
      </c>
      <c r="V13" s="30" t="s">
        <v>653</v>
      </c>
      <c r="W13" s="38">
        <f>SUM(R41:R45)</f>
        <v>126.15239361457581</v>
      </c>
      <c r="X13" s="38">
        <f>SUM(S41:S45)</f>
        <v>129.41074970623922</v>
      </c>
      <c r="Y13" s="38">
        <f>SUM(T41:T45)*Z14</f>
        <v>256.31050739709366</v>
      </c>
      <c r="Z13" s="619">
        <f>'Enter Information'!U18</f>
        <v>1.0135258923245007</v>
      </c>
      <c r="AA13"/>
      <c r="AB13"/>
      <c r="AD13" s="39" t="s">
        <v>783</v>
      </c>
      <c r="AE13" s="38">
        <f>$Y13*'Enter Information'!$E741*'Enter Information'!P698</f>
        <v>25.836478279766887</v>
      </c>
      <c r="AF13" s="38">
        <f>$Y13*'Enter Information'!$E741*'Enter Information'!Q698</f>
        <v>148.17507365427196</v>
      </c>
      <c r="AG13" s="38">
        <f>$Y13*'Enter Information'!$E741*'Enter Information'!R698</f>
        <v>25.560889178116039</v>
      </c>
      <c r="AH13" s="38">
        <f>$Y13*'Enter Information'!$E741*'Enter Information'!S698</f>
        <v>2.8018225334502755</v>
      </c>
      <c r="AI13" s="38">
        <f>$Y13*'Enter Information'!$E741*'Enter Information'!T698</f>
        <v>50.892120771523039</v>
      </c>
      <c r="AJ13" s="38">
        <f t="shared" si="3"/>
        <v>253.26638441712817</v>
      </c>
      <c r="AK13" s="87">
        <v>8</v>
      </c>
      <c r="AL13" s="40">
        <f t="shared" si="4"/>
        <v>72.476715256227394</v>
      </c>
      <c r="AM13" s="86">
        <f>T13*'Enter Information'!E$735*((Y$26/AJ$25)/('1'!Z$26/'1'!AK$25))+T13*(1-'Enter Information'!E$735)</f>
        <v>72.858684774190039</v>
      </c>
      <c r="AN13" s="40">
        <f t="shared" si="5"/>
        <v>72.476715256227394</v>
      </c>
      <c r="AO13" s="86">
        <f>T13*'Enter Information'!E$735*Y$26/AJ$25+T13*(1-'Enter Information'!E$735)</f>
        <v>94.114173350412969</v>
      </c>
      <c r="AP13" s="86">
        <f>INDEX($AL$6:$AO$106,'1'!AL13,'Enter Information'!$B$86)</f>
        <v>72.858684774190039</v>
      </c>
      <c r="AQ13" s="41"/>
      <c r="AR13"/>
      <c r="AS13"/>
    </row>
    <row r="14" spans="1:67" ht="12.75" customHeight="1" x14ac:dyDescent="0.4">
      <c r="A14" s="1"/>
      <c r="B14" s="1"/>
      <c r="D14" s="31">
        <v>8</v>
      </c>
      <c r="E14" s="32">
        <f>'14'!AP14</f>
        <v>69.521407055064273</v>
      </c>
      <c r="F14" s="33">
        <f>E14*'Enter Information'!D225</f>
        <v>35.685519613062823</v>
      </c>
      <c r="G14" s="33">
        <f>E14*'Enter Information'!E225</f>
        <v>33.83588744200145</v>
      </c>
      <c r="H14" s="34">
        <f t="shared" si="6"/>
        <v>36.342540664614496</v>
      </c>
      <c r="I14" s="34">
        <f t="shared" si="1"/>
        <v>34.567596249602722</v>
      </c>
      <c r="J14" s="35">
        <v>0</v>
      </c>
      <c r="K14" s="35">
        <v>0</v>
      </c>
      <c r="L14" s="35">
        <f>(F14+H14)/2*'Enter Information'!C434</f>
        <v>2.5209821097187061E-3</v>
      </c>
      <c r="M14" s="35">
        <f>(G14+I14)/2*'Enter Information'!D434</f>
        <v>2.0521045107481256E-3</v>
      </c>
      <c r="N14" s="36">
        <f>'Enter Information'!O$595/5</f>
        <v>73.2</v>
      </c>
      <c r="O14" s="36">
        <f>'Enter Information'!P$595/5</f>
        <v>267</v>
      </c>
      <c r="P14" s="36">
        <f>'Enter Information'!Q$595/5</f>
        <v>1379</v>
      </c>
      <c r="Q14" s="37">
        <f t="shared" si="0"/>
        <v>0</v>
      </c>
      <c r="R14" s="287">
        <f>(H14-L14+Q14*'Enter Information'!D225)*'Enter Information'!C$775</f>
        <v>36.175871808116604</v>
      </c>
      <c r="S14" s="287">
        <f>(I14-M14+Q14*'Enter Information'!E225)*'Enter Information'!C$775</f>
        <v>34.409411576974001</v>
      </c>
      <c r="T14" s="38">
        <f t="shared" si="2"/>
        <v>70.585283385090605</v>
      </c>
      <c r="V14" s="30" t="s">
        <v>654</v>
      </c>
      <c r="W14" s="38">
        <f>SUM(R46:R50)</f>
        <v>133.59117227945075</v>
      </c>
      <c r="X14" s="38">
        <f>SUM(S46:S50)</f>
        <v>139.75206430429992</v>
      </c>
      <c r="Y14" s="38">
        <f>SUM(T46:T50)*Z15</f>
        <v>273.09632985788602</v>
      </c>
      <c r="Z14" s="619">
        <f>'Enter Information'!U19</f>
        <v>1.0029243812960167</v>
      </c>
      <c r="AA14"/>
      <c r="AB14"/>
      <c r="AD14" s="39" t="s">
        <v>784</v>
      </c>
      <c r="AE14" s="38">
        <f>$Y14*'Enter Information'!$E742*'Enter Information'!P699</f>
        <v>19.370134595434504</v>
      </c>
      <c r="AF14" s="38">
        <f>$Y14*'Enter Information'!$E742*'Enter Information'!Q699</f>
        <v>155.15340434101938</v>
      </c>
      <c r="AG14" s="38">
        <f>$Y14*'Enter Information'!$E742*'Enter Information'!R699</f>
        <v>34.536537853136423</v>
      </c>
      <c r="AH14" s="38">
        <f>$Y14*'Enter Information'!$E742*'Enter Information'!S699</f>
        <v>2.939864399590769</v>
      </c>
      <c r="AI14" s="38">
        <f>$Y14*'Enter Information'!$E742*'Enter Information'!T699</f>
        <v>57.505945685453085</v>
      </c>
      <c r="AJ14" s="38">
        <f t="shared" si="3"/>
        <v>269.50588687463414</v>
      </c>
      <c r="AK14" s="87">
        <v>9</v>
      </c>
      <c r="AL14" s="40">
        <f t="shared" si="4"/>
        <v>70.585283385090605</v>
      </c>
      <c r="AM14" s="86">
        <f>T14*'Enter Information'!E$735*((Y$26/AJ$25)/('1'!Z$26/'1'!AK$25))+T14*(1-'Enter Information'!E$735)</f>
        <v>70.957284607476893</v>
      </c>
      <c r="AN14" s="40">
        <f t="shared" si="5"/>
        <v>70.585283385090605</v>
      </c>
      <c r="AO14" s="86">
        <f>T14*'Enter Information'!E$735*Y$26/AJ$25+T14*(1-'Enter Information'!E$735)</f>
        <v>91.658066635706845</v>
      </c>
      <c r="AP14" s="86">
        <f>INDEX($AL$6:$AO$106,'1'!AL14,'Enter Information'!$B$86)</f>
        <v>70.957284607476893</v>
      </c>
      <c r="AQ14" s="41"/>
      <c r="AR14"/>
      <c r="AS14"/>
    </row>
    <row r="15" spans="1:67" x14ac:dyDescent="0.4">
      <c r="A15" s="1"/>
      <c r="B15" s="1"/>
      <c r="D15" s="31">
        <v>9</v>
      </c>
      <c r="E15" s="32">
        <f>'14'!AP15</f>
        <v>68.970786026994574</v>
      </c>
      <c r="F15" s="33">
        <f>E15*'Enter Information'!D226</f>
        <v>35.42356149323755</v>
      </c>
      <c r="G15" s="33">
        <f>E15*'Enter Information'!E226</f>
        <v>33.547224533757024</v>
      </c>
      <c r="H15" s="34">
        <f t="shared" si="6"/>
        <v>35.685519613062823</v>
      </c>
      <c r="I15" s="34">
        <f t="shared" si="1"/>
        <v>33.83588744200145</v>
      </c>
      <c r="J15" s="35">
        <v>0</v>
      </c>
      <c r="K15" s="35">
        <v>0</v>
      </c>
      <c r="L15" s="35">
        <f>(F15+H15)/2*'Enter Information'!C435</f>
        <v>2.4888178387205131E-3</v>
      </c>
      <c r="M15" s="35">
        <f>(G15+I15)/2*'Enter Information'!D435</f>
        <v>2.0214933592727544E-3</v>
      </c>
      <c r="N15" s="36">
        <f>'Enter Information'!O$595/5</f>
        <v>73.2</v>
      </c>
      <c r="O15" s="36">
        <f>'Enter Information'!P$595/5</f>
        <v>267</v>
      </c>
      <c r="P15" s="36">
        <f>'Enter Information'!Q$595/5</f>
        <v>1379</v>
      </c>
      <c r="Q15" s="37">
        <f t="shared" si="0"/>
        <v>0</v>
      </c>
      <c r="R15" s="287">
        <f>(H15-L15+Q15*'Enter Information'!D226)*'Enter Information'!C$775</f>
        <v>35.521850539738899</v>
      </c>
      <c r="S15" s="287">
        <f>(I15-M15+Q15*'Enter Information'!E226)*'Enter Information'!C$775</f>
        <v>33.681038371047947</v>
      </c>
      <c r="T15" s="38">
        <f t="shared" si="2"/>
        <v>69.202888910786839</v>
      </c>
      <c r="V15" s="30" t="s">
        <v>655</v>
      </c>
      <c r="W15" s="38">
        <f>SUM(R51:R55)</f>
        <v>154.86394831881222</v>
      </c>
      <c r="X15" s="38">
        <f>SUM(S51:S55)</f>
        <v>166.09486049308066</v>
      </c>
      <c r="Y15" s="38">
        <f>SUM(T51:T55)*Z16</f>
        <v>320.00149027017983</v>
      </c>
      <c r="Z15" s="619">
        <f>'Enter Information'!U20</f>
        <v>0.9990967154375191</v>
      </c>
      <c r="AA15"/>
      <c r="AB15"/>
      <c r="AD15" s="39" t="s">
        <v>785</v>
      </c>
      <c r="AE15" s="38">
        <f>$Y15*'Enter Information'!$E743*'Enter Information'!P700</f>
        <v>26.088456078171866</v>
      </c>
      <c r="AF15" s="38">
        <f>$Y15*'Enter Information'!$E743*'Enter Information'!Q700</f>
        <v>171.44327841996537</v>
      </c>
      <c r="AG15" s="38">
        <f>$Y15*'Enter Information'!$E743*'Enter Information'!R700</f>
        <v>44.737625852802537</v>
      </c>
      <c r="AH15" s="38">
        <f>$Y15*'Enter Information'!$E743*'Enter Information'!S700</f>
        <v>3.3969343851786284</v>
      </c>
      <c r="AI15" s="38">
        <f>$Y15*'Enter Information'!$E743*'Enter Information'!T700</f>
        <v>69.229522769940445</v>
      </c>
      <c r="AJ15" s="38">
        <f t="shared" si="3"/>
        <v>314.89581750605885</v>
      </c>
      <c r="AK15" s="87">
        <v>10</v>
      </c>
      <c r="AL15" s="40">
        <f t="shared" si="4"/>
        <v>69.202888910786839</v>
      </c>
      <c r="AM15" s="86">
        <f>T15*'Enter Information'!E$735*((Y$26/AJ$25)/('1'!Z$26/'1'!AK$25))+T15*(1-'Enter Information'!E$735)</f>
        <v>69.567604585682233</v>
      </c>
      <c r="AN15" s="40">
        <f t="shared" si="5"/>
        <v>69.202888910786839</v>
      </c>
      <c r="AO15" s="86">
        <f>T15*'Enter Information'!E$735*Y$26/AJ$25+T15*(1-'Enter Information'!E$735)</f>
        <v>89.862967165024116</v>
      </c>
      <c r="AP15" s="86">
        <f>INDEX($AL$6:$AO$106,'1'!AL15,'Enter Information'!$B$86)</f>
        <v>69.567604585682233</v>
      </c>
      <c r="AQ15" s="41"/>
      <c r="AR15"/>
      <c r="AS15"/>
    </row>
    <row r="16" spans="1:67" x14ac:dyDescent="0.4">
      <c r="A16" s="1"/>
      <c r="B16" s="1"/>
      <c r="D16" s="31">
        <v>10</v>
      </c>
      <c r="E16" s="32">
        <f>'14'!AP16</f>
        <v>68.982789645175828</v>
      </c>
      <c r="F16" s="33">
        <f>E16*'Enter Information'!D227</f>
        <v>35.333213784651498</v>
      </c>
      <c r="G16" s="33">
        <f>E16*'Enter Information'!E227</f>
        <v>33.64957586052433</v>
      </c>
      <c r="H16" s="34">
        <f t="shared" si="6"/>
        <v>35.42356149323755</v>
      </c>
      <c r="I16" s="34">
        <f t="shared" si="1"/>
        <v>33.547224533757024</v>
      </c>
      <c r="J16" s="35">
        <v>0</v>
      </c>
      <c r="K16" s="35">
        <v>0</v>
      </c>
      <c r="L16" s="35">
        <f>(F16+H16)/2*'Enter Information'!C436</f>
        <v>2.4764871347261164E-3</v>
      </c>
      <c r="M16" s="35">
        <f>(G16+I16)/2*'Enter Information'!D436</f>
        <v>2.0159040118284408E-3</v>
      </c>
      <c r="N16" s="36">
        <f>'Enter Information'!O$596/5</f>
        <v>76.8</v>
      </c>
      <c r="O16" s="36">
        <f>'Enter Information'!P$596/5</f>
        <v>187.4</v>
      </c>
      <c r="P16" s="36">
        <f>'Enter Information'!Q$596/5</f>
        <v>1355</v>
      </c>
      <c r="Q16" s="37">
        <f t="shared" si="0"/>
        <v>0</v>
      </c>
      <c r="R16" s="287">
        <f>(H16-L16+Q16*'Enter Information'!D227)*'Enter Information'!C$776</f>
        <v>35.367548016000036</v>
      </c>
      <c r="S16" s="287">
        <f>(I16-M16+Q16*'Enter Information'!E227)*'Enter Information'!C$776</f>
        <v>33.494506921931979</v>
      </c>
      <c r="T16" s="38">
        <f t="shared" si="2"/>
        <v>68.862054937932015</v>
      </c>
      <c r="V16" s="30" t="s">
        <v>656</v>
      </c>
      <c r="W16" s="38">
        <f>SUM(R56:R60)</f>
        <v>159.80025358300054</v>
      </c>
      <c r="X16" s="38">
        <f>SUM(S56:S60)</f>
        <v>170.02186106168085</v>
      </c>
      <c r="Y16" s="38">
        <f>SUM(T56:T60)*Z17</f>
        <v>328.46046354666055</v>
      </c>
      <c r="Z16" s="619">
        <f>'Enter Information'!U21</f>
        <v>0.99701731650470415</v>
      </c>
      <c r="AA16"/>
      <c r="AB16"/>
      <c r="AD16" s="39" t="s">
        <v>786</v>
      </c>
      <c r="AE16" s="38">
        <f>$Y16*'Enter Information'!$E744*'Enter Information'!P701</f>
        <v>38.481195651706493</v>
      </c>
      <c r="AF16" s="38">
        <f>$Y16*'Enter Information'!$E744*'Enter Information'!Q701</f>
        <v>161.45371219085553</v>
      </c>
      <c r="AG16" s="38">
        <f>$Y16*'Enter Information'!$E744*'Enter Information'!R701</f>
        <v>41.863758218444396</v>
      </c>
      <c r="AH16" s="38">
        <f>$Y16*'Enter Information'!$E744*'Enter Information'!S701</f>
        <v>3.7826506122660448</v>
      </c>
      <c r="AI16" s="38">
        <f>$Y16*'Enter Information'!$E744*'Enter Information'!T701</f>
        <v>76.23495849336183</v>
      </c>
      <c r="AJ16" s="38">
        <f t="shared" si="3"/>
        <v>321.81627516663428</v>
      </c>
      <c r="AK16" s="87">
        <v>11</v>
      </c>
      <c r="AL16" s="40">
        <f t="shared" si="4"/>
        <v>68.862054937932015</v>
      </c>
      <c r="AM16" s="86">
        <f>T16*'Enter Information'!E$736*((Y$26/AJ$25)/('1'!Z$26/'1'!AK$25))+T16*(1-'Enter Information'!E$736)</f>
        <v>69.223707882399026</v>
      </c>
      <c r="AN16" s="40">
        <f t="shared" si="5"/>
        <v>68.862054937932015</v>
      </c>
      <c r="AO16" s="86">
        <f>T16*'Enter Information'!E$736*Y$26/AJ$25+T16*(1-'Enter Information'!E$736)</f>
        <v>89.348638454549572</v>
      </c>
      <c r="AP16" s="86">
        <f>INDEX($AL$6:$AO$106,'1'!AL16,'Enter Information'!$B$86)</f>
        <v>69.223707882399026</v>
      </c>
      <c r="AQ16" s="41"/>
      <c r="AR16" s="46"/>
      <c r="AS16" s="47"/>
    </row>
    <row r="17" spans="1:43" x14ac:dyDescent="0.4">
      <c r="A17" s="1"/>
      <c r="B17" s="1"/>
      <c r="D17" s="31">
        <v>11</v>
      </c>
      <c r="E17" s="32">
        <f>'14'!AP17</f>
        <v>69.407288067757406</v>
      </c>
      <c r="F17" s="33">
        <f>E17*'Enter Information'!D228</f>
        <v>35.610561064666044</v>
      </c>
      <c r="G17" s="33">
        <f>E17*'Enter Information'!E228</f>
        <v>33.796727003091362</v>
      </c>
      <c r="H17" s="34">
        <f t="shared" si="6"/>
        <v>35.333213784651498</v>
      </c>
      <c r="I17" s="34">
        <f t="shared" si="1"/>
        <v>33.64957586052433</v>
      </c>
      <c r="J17" s="35">
        <v>0</v>
      </c>
      <c r="K17" s="35">
        <v>0</v>
      </c>
      <c r="L17" s="35">
        <f>(F17+H17)/2*'Enter Information'!C437</f>
        <v>2.483032119726114E-3</v>
      </c>
      <c r="M17" s="35">
        <f>(G17+I17)/2*'Enter Information'!D437</f>
        <v>2.3606206002265494E-3</v>
      </c>
      <c r="N17" s="36">
        <f>'Enter Information'!O$596/5</f>
        <v>76.8</v>
      </c>
      <c r="O17" s="36">
        <f>'Enter Information'!P$596/5</f>
        <v>187.4</v>
      </c>
      <c r="P17" s="36">
        <f>'Enter Information'!Q$596/5</f>
        <v>1355</v>
      </c>
      <c r="Q17" s="37">
        <f t="shared" si="0"/>
        <v>0</v>
      </c>
      <c r="R17" s="287">
        <f>(H17-L17+Q17*'Enter Information'!D228)*'Enter Information'!C$776</f>
        <v>35.27733032783285</v>
      </c>
      <c r="S17" s="287">
        <f>(I17-M17+Q17*'Enter Information'!E228)*'Enter Information'!C$776</f>
        <v>33.596359354821324</v>
      </c>
      <c r="T17" s="38">
        <f t="shared" si="2"/>
        <v>68.873689682654174</v>
      </c>
      <c r="V17" s="30" t="s">
        <v>657</v>
      </c>
      <c r="W17" s="38">
        <f>SUM(R61:R65)</f>
        <v>188.38260240892939</v>
      </c>
      <c r="X17" s="38">
        <f>SUM(S61:S65)</f>
        <v>202.49426839386942</v>
      </c>
      <c r="Y17" s="38">
        <f>SUM(T61:T65)*Z18</f>
        <v>388.819433791969</v>
      </c>
      <c r="Z17" s="619">
        <f>'Enter Information'!U22</f>
        <v>0.99587155912972125</v>
      </c>
      <c r="AA17"/>
      <c r="AB17"/>
      <c r="AD17" s="39" t="s">
        <v>787</v>
      </c>
      <c r="AE17" s="38">
        <f>$Y17*'Enter Information'!$E745*'Enter Information'!P702</f>
        <v>73.763824080057717</v>
      </c>
      <c r="AF17" s="38">
        <f>$Y17*'Enter Information'!$E745*'Enter Information'!Q702</f>
        <v>161.29748566845754</v>
      </c>
      <c r="AG17" s="38">
        <f>$Y17*'Enter Information'!$E745*'Enter Information'!R702</f>
        <v>44.630212888774409</v>
      </c>
      <c r="AH17" s="38">
        <f>$Y17*'Enter Information'!$E745*'Enter Information'!S702</f>
        <v>4.9146365383471826</v>
      </c>
      <c r="AI17" s="38">
        <f>$Y17*'Enter Information'!$E745*'Enter Information'!T702</f>
        <v>96.211758538994843</v>
      </c>
      <c r="AJ17" s="38">
        <f t="shared" si="3"/>
        <v>380.81791771463168</v>
      </c>
      <c r="AK17" s="87">
        <v>12</v>
      </c>
      <c r="AL17" s="40">
        <f t="shared" si="4"/>
        <v>68.873689682654174</v>
      </c>
      <c r="AM17" s="86">
        <f>T17*'Enter Information'!E$736*((Y$26/AJ$25)/('1'!Z$26/'1'!AK$25))+T17*(1-'Enter Information'!E$736)</f>
        <v>69.235403731014927</v>
      </c>
      <c r="AN17" s="40">
        <f t="shared" si="5"/>
        <v>68.873689682654174</v>
      </c>
      <c r="AO17" s="86">
        <f>T17*'Enter Information'!E$736*Y$26/AJ$25+T17*(1-'Enter Information'!E$736)</f>
        <v>89.363734556468501</v>
      </c>
      <c r="AP17" s="86">
        <f>INDEX($AL$6:$AO$106,'1'!AL17,'Enter Information'!$B$86)</f>
        <v>69.235403731014927</v>
      </c>
      <c r="AQ17" s="41"/>
    </row>
    <row r="18" spans="1:43" x14ac:dyDescent="0.4">
      <c r="A18" s="1"/>
      <c r="B18" s="1"/>
      <c r="D18" s="31">
        <v>12</v>
      </c>
      <c r="E18" s="32">
        <f>'14'!AP18</f>
        <v>69.905238073442476</v>
      </c>
      <c r="F18" s="33">
        <f>E18*'Enter Information'!D229</f>
        <v>35.99179505348085</v>
      </c>
      <c r="G18" s="33">
        <f>E18*'Enter Information'!E229</f>
        <v>33.913443019961626</v>
      </c>
      <c r="H18" s="34">
        <f t="shared" si="6"/>
        <v>35.610561064666044</v>
      </c>
      <c r="I18" s="34">
        <f t="shared" si="1"/>
        <v>33.796727003091362</v>
      </c>
      <c r="J18" s="35">
        <v>0</v>
      </c>
      <c r="K18" s="35">
        <v>0</v>
      </c>
      <c r="L18" s="35">
        <f>(F18+H18)/2*'Enter Information'!C438</f>
        <v>3.2221060253166105E-3</v>
      </c>
      <c r="M18" s="35">
        <f>(G18+I18)/2*'Enter Information'!D438</f>
        <v>3.0469576510373849E-3</v>
      </c>
      <c r="N18" s="36">
        <f>'Enter Information'!O$596/5</f>
        <v>76.8</v>
      </c>
      <c r="O18" s="36">
        <f>'Enter Information'!P$596/5</f>
        <v>187.4</v>
      </c>
      <c r="P18" s="36">
        <f>'Enter Information'!Q$596/5</f>
        <v>1355</v>
      </c>
      <c r="Q18" s="37">
        <f t="shared" si="0"/>
        <v>0</v>
      </c>
      <c r="R18" s="287">
        <f>(H18-L18+Q18*'Enter Information'!D229)*'Enter Information'!C$776</f>
        <v>35.553520456099456</v>
      </c>
      <c r="S18" s="287">
        <f>(I18-M18+Q18*'Enter Information'!E229)*'Enter Information'!C$776</f>
        <v>33.74260278697075</v>
      </c>
      <c r="T18" s="38">
        <f t="shared" si="2"/>
        <v>69.296123243070213</v>
      </c>
      <c r="V18" s="30" t="s">
        <v>658</v>
      </c>
      <c r="W18" s="38">
        <f>SUM(R66:R70)</f>
        <v>224.65689050386129</v>
      </c>
      <c r="X18" s="38">
        <f>SUM(S66:S70)</f>
        <v>243.54096026228049</v>
      </c>
      <c r="Y18" s="38">
        <f>SUM(T66:T70)*Z19</f>
        <v>465.75275325245963</v>
      </c>
      <c r="Z18" s="619">
        <f>'Enter Information'!U23</f>
        <v>0.99473635519388959</v>
      </c>
      <c r="AA18"/>
      <c r="AB18"/>
      <c r="AD18" s="39" t="s">
        <v>788</v>
      </c>
      <c r="AE18" s="38">
        <f>$Y18*'Enter Information'!$E746*'Enter Information'!P703</f>
        <v>142.90052873977061</v>
      </c>
      <c r="AF18" s="38">
        <f>$Y18*'Enter Information'!$E746*'Enter Information'!Q703</f>
        <v>137.20113083407136</v>
      </c>
      <c r="AG18" s="38">
        <f>$Y18*'Enter Information'!$E746*'Enter Information'!R703</f>
        <v>41.617478457241042</v>
      </c>
      <c r="AH18" s="38">
        <f>$Y18*'Enter Information'!$E746*'Enter Information'!S703</f>
        <v>7.8960408485207667</v>
      </c>
      <c r="AI18" s="38">
        <f>$Y18*'Enter Information'!$E746*'Enter Information'!T703</f>
        <v>126.87097212999159</v>
      </c>
      <c r="AJ18" s="38">
        <f t="shared" si="3"/>
        <v>456.48615100959535</v>
      </c>
      <c r="AK18" s="87">
        <v>13</v>
      </c>
      <c r="AL18" s="40">
        <f t="shared" si="4"/>
        <v>69.296123243070213</v>
      </c>
      <c r="AM18" s="86">
        <f>T18*'Enter Information'!E$736*((Y$26/AJ$25)/('1'!Z$26/'1'!AK$25))+T18*(1-'Enter Information'!E$736)</f>
        <v>69.660055847660573</v>
      </c>
      <c r="AN18" s="40">
        <f t="shared" si="5"/>
        <v>69.296123243070213</v>
      </c>
      <c r="AO18" s="86">
        <f>T18*'Enter Information'!E$736*Y$26/AJ$25+T18*(1-'Enter Information'!E$736)</f>
        <v>89.911842850574757</v>
      </c>
      <c r="AP18" s="86">
        <f>INDEX($AL$6:$AO$106,'1'!AL18,'Enter Information'!$B$86)</f>
        <v>69.660055847660573</v>
      </c>
      <c r="AQ18" s="41"/>
    </row>
    <row r="19" spans="1:43" x14ac:dyDescent="0.4">
      <c r="A19" s="1"/>
      <c r="B19" s="1"/>
      <c r="D19" s="31">
        <v>13</v>
      </c>
      <c r="E19" s="32">
        <f>'14'!AP19</f>
        <v>70.621188867459267</v>
      </c>
      <c r="F19" s="33">
        <f>E19*'Enter Information'!D230</f>
        <v>36.220391778909544</v>
      </c>
      <c r="G19" s="33">
        <f>E19*'Enter Information'!E230</f>
        <v>34.400797088549723</v>
      </c>
      <c r="H19" s="34">
        <f t="shared" si="6"/>
        <v>35.99179505348085</v>
      </c>
      <c r="I19" s="34">
        <f t="shared" si="1"/>
        <v>33.913443019961626</v>
      </c>
      <c r="J19" s="35">
        <v>0</v>
      </c>
      <c r="K19" s="35">
        <v>0</v>
      </c>
      <c r="L19" s="35">
        <f>(F19+H19)/2*'Enter Information'!C439</f>
        <v>3.6106093416195194E-3</v>
      </c>
      <c r="M19" s="35">
        <f>(G19+I19)/2*'Enter Information'!D439</f>
        <v>3.4157120054255671E-3</v>
      </c>
      <c r="N19" s="36">
        <f>'Enter Information'!O$596/5</f>
        <v>76.8</v>
      </c>
      <c r="O19" s="36">
        <f>'Enter Information'!P$596/5</f>
        <v>187.4</v>
      </c>
      <c r="P19" s="36">
        <f>'Enter Information'!Q$596/5</f>
        <v>1355</v>
      </c>
      <c r="Q19" s="37">
        <f t="shared" si="0"/>
        <v>0</v>
      </c>
      <c r="R19" s="287">
        <f>(H19-L19+Q19*'Enter Information'!D230)*'Enter Information'!C$776</f>
        <v>35.933790314934228</v>
      </c>
      <c r="S19" s="287">
        <f>(I19-M19+Q19*'Enter Information'!E230)*'Enter Information'!C$776</f>
        <v>33.858774197102633</v>
      </c>
      <c r="T19" s="38">
        <f t="shared" si="2"/>
        <v>69.792564512036861</v>
      </c>
      <c r="V19" s="30" t="s">
        <v>659</v>
      </c>
      <c r="W19" s="38">
        <f>SUM(R71:R75)</f>
        <v>247.61294455069148</v>
      </c>
      <c r="X19" s="38">
        <f>SUM(S71:S75)</f>
        <v>269.22825207160952</v>
      </c>
      <c r="Y19" s="38">
        <f>SUM(T71:T75)*Z20</f>
        <v>516.22015311558255</v>
      </c>
      <c r="Z19" s="619">
        <f>'Enter Information'!U24</f>
        <v>0.99477764045759487</v>
      </c>
      <c r="AA19"/>
      <c r="AB19"/>
      <c r="AD19" s="39" t="s">
        <v>789</v>
      </c>
      <c r="AE19" s="38">
        <f>$Y19*'Enter Information'!$E747*'Enter Information'!P704</f>
        <v>208.1959118857896</v>
      </c>
      <c r="AF19" s="38">
        <f>$Y19*'Enter Information'!$E747*'Enter Information'!Q704</f>
        <v>100.73995736409172</v>
      </c>
      <c r="AG19" s="38">
        <f>$Y19*'Enter Information'!$E747*'Enter Information'!R704</f>
        <v>36.117140269792891</v>
      </c>
      <c r="AH19" s="38">
        <f>$Y19*'Enter Information'!$E747*'Enter Information'!S704</f>
        <v>7.984574398487271</v>
      </c>
      <c r="AI19" s="38">
        <f>$Y19*'Enter Information'!$E747*'Enter Information'!T704</f>
        <v>151.18455823677769</v>
      </c>
      <c r="AJ19" s="38">
        <f t="shared" si="3"/>
        <v>504.22214215493921</v>
      </c>
      <c r="AK19" s="87">
        <v>14</v>
      </c>
      <c r="AL19" s="40">
        <f t="shared" si="4"/>
        <v>69.792564512036861</v>
      </c>
      <c r="AM19" s="86">
        <f>T19*'Enter Information'!E$736*((Y$26/AJ$25)/('1'!Z$26/'1'!AK$25))+T19*(1-'Enter Information'!E$736)</f>
        <v>70.159104349984375</v>
      </c>
      <c r="AN19" s="40">
        <f t="shared" si="5"/>
        <v>69.792564512036861</v>
      </c>
      <c r="AO19" s="86">
        <f>T19*'Enter Information'!E$736*Y$26/AJ$25+T19*(1-'Enter Information'!E$736)</f>
        <v>90.555976277827241</v>
      </c>
      <c r="AP19" s="86">
        <f>INDEX($AL$6:$AO$106,'1'!AL19,'Enter Information'!$B$86)</f>
        <v>70.159104349984375</v>
      </c>
      <c r="AQ19" s="41"/>
    </row>
    <row r="20" spans="1:43" x14ac:dyDescent="0.4">
      <c r="A20" s="1"/>
      <c r="B20" s="1"/>
      <c r="D20" s="31">
        <v>14</v>
      </c>
      <c r="E20" s="32">
        <f>'14'!AP20</f>
        <v>53.941945317768145</v>
      </c>
      <c r="F20" s="33">
        <f>E20*'Enter Information'!D231</f>
        <v>27.530298970710323</v>
      </c>
      <c r="G20" s="33">
        <f>E20*'Enter Information'!E231</f>
        <v>26.411646347057822</v>
      </c>
      <c r="H20" s="34">
        <f t="shared" si="6"/>
        <v>36.220391778909544</v>
      </c>
      <c r="I20" s="34">
        <f t="shared" si="1"/>
        <v>34.400797088549723</v>
      </c>
      <c r="J20" s="35">
        <f>G20*'Enter Information'!$C$357/1000*'Enter Information'!$D$217</f>
        <v>0.67708222523394423</v>
      </c>
      <c r="K20" s="35">
        <f>G20*'Enter Information'!$C$357/1000*'Enter Information'!$E$217</f>
        <v>0.64245214715005583</v>
      </c>
      <c r="L20" s="35">
        <f>(F20+H20)/2*'Enter Information'!C440</f>
        <v>4.1437948987252905E-3</v>
      </c>
      <c r="M20" s="35">
        <f>(G20+I20)/2*'Enter Information'!D440</f>
        <v>3.9528088233144899E-3</v>
      </c>
      <c r="N20" s="36">
        <f>'Enter Information'!O$596/5</f>
        <v>76.8</v>
      </c>
      <c r="O20" s="36">
        <f>'Enter Information'!P$596/5</f>
        <v>187.4</v>
      </c>
      <c r="P20" s="36">
        <f>'Enter Information'!Q$596/5</f>
        <v>1355</v>
      </c>
      <c r="Q20" s="37">
        <f t="shared" si="0"/>
        <v>0</v>
      </c>
      <c r="R20" s="287">
        <f>(H20-L20+Q20*'Enter Information'!D231)*'Enter Information'!C$776</f>
        <v>36.161509149513066</v>
      </c>
      <c r="S20" s="287">
        <f>(I20-M20+Q20*'Enter Information'!E231)*'Enter Information'!C$776</f>
        <v>34.34485537223096</v>
      </c>
      <c r="T20" s="38">
        <f t="shared" si="2"/>
        <v>70.506364521744018</v>
      </c>
      <c r="V20" s="30" t="s">
        <v>660</v>
      </c>
      <c r="W20" s="38">
        <f>SUM(R76:R80)</f>
        <v>291.03661044483118</v>
      </c>
      <c r="X20" s="38">
        <f>SUM(S76:S80)</f>
        <v>317.56231732449947</v>
      </c>
      <c r="Y20" s="38">
        <f>SUM(T76:T80)*Z21</f>
        <v>610.76828109811333</v>
      </c>
      <c r="Z20" s="619">
        <f>'Enter Information'!U25</f>
        <v>0.9987983862146107</v>
      </c>
      <c r="AA20"/>
      <c r="AB20"/>
      <c r="AD20" s="39" t="s">
        <v>790</v>
      </c>
      <c r="AE20" s="38">
        <f>$Y20*'Enter Information'!$E748*'Enter Information'!P705</f>
        <v>259.51686266012541</v>
      </c>
      <c r="AF20" s="38">
        <f>$Y20*'Enter Information'!$E748*'Enter Information'!Q705</f>
        <v>92.945907199419366</v>
      </c>
      <c r="AG20" s="38">
        <f>$Y20*'Enter Information'!$E748*'Enter Information'!R705</f>
        <v>40.470911621887403</v>
      </c>
      <c r="AH20" s="38">
        <f>$Y20*'Enter Information'!$E748*'Enter Information'!S705</f>
        <v>8.0027226370963778</v>
      </c>
      <c r="AI20" s="38">
        <f>$Y20*'Enter Information'!$E748*'Enter Information'!T705</f>
        <v>186.80641127164975</v>
      </c>
      <c r="AJ20" s="38">
        <f t="shared" si="3"/>
        <v>587.74281539017829</v>
      </c>
      <c r="AK20" s="87">
        <v>15</v>
      </c>
      <c r="AL20" s="40">
        <f t="shared" si="4"/>
        <v>70.506364521744018</v>
      </c>
      <c r="AM20" s="86">
        <f>T20*'Enter Information'!E$736*((Y$26/AJ$25)/('1'!Z$26/'1'!AK$25))+T20*(1-'Enter Information'!E$736)</f>
        <v>70.876653127797624</v>
      </c>
      <c r="AN20" s="40">
        <f t="shared" si="5"/>
        <v>70.506364521744018</v>
      </c>
      <c r="AO20" s="86">
        <f>T20*'Enter Information'!E$736*Y$26/AJ$25+T20*(1-'Enter Information'!E$736)</f>
        <v>91.482133056820601</v>
      </c>
      <c r="AP20" s="86">
        <f>INDEX($AL$6:$AO$106,'1'!AL20,'Enter Information'!$B$86)</f>
        <v>70.876653127797624</v>
      </c>
      <c r="AQ20" s="41"/>
    </row>
    <row r="21" spans="1:43" x14ac:dyDescent="0.4">
      <c r="A21" s="1"/>
      <c r="B21" s="1"/>
      <c r="D21" s="31">
        <v>15</v>
      </c>
      <c r="E21" s="32">
        <f>'14'!AP21</f>
        <v>58.536548792658991</v>
      </c>
      <c r="F21" s="33">
        <f>E21*'Enter Information'!D232</f>
        <v>30.070884162765761</v>
      </c>
      <c r="G21" s="33">
        <f>E21*'Enter Information'!E232</f>
        <v>28.465664629893229</v>
      </c>
      <c r="H21" s="34">
        <f t="shared" si="6"/>
        <v>27.530298970710323</v>
      </c>
      <c r="I21" s="34">
        <f t="shared" si="1"/>
        <v>26.411646347057822</v>
      </c>
      <c r="J21" s="35">
        <f>G21*'Enter Information'!$C$357/1000*'Enter Information'!$D$217</f>
        <v>0.72973851372647625</v>
      </c>
      <c r="K21" s="35">
        <f>G21*'Enter Information'!$C$357/1000*'Enter Information'!$E$217</f>
        <v>0.6924152747322212</v>
      </c>
      <c r="L21" s="35">
        <f>(F21+H21)/2*'Enter Information'!C441</f>
        <v>5.184106482012848E-3</v>
      </c>
      <c r="M21" s="35">
        <f>(G21+I21)/2*'Enter Information'!D441</f>
        <v>4.3901848781560844E-3</v>
      </c>
      <c r="N21" s="36">
        <f>'Enter Information'!O$597/5</f>
        <v>88.4</v>
      </c>
      <c r="O21" s="36">
        <f>'Enter Information'!P$597/5</f>
        <v>206.6</v>
      </c>
      <c r="P21" s="36">
        <f>'Enter Information'!Q$597/5</f>
        <v>1506.2</v>
      </c>
      <c r="Q21" s="37">
        <f t="shared" si="0"/>
        <v>0</v>
      </c>
      <c r="R21" s="287">
        <f>(H21-L21+Q21*'Enter Information'!D232)*'Enter Information'!C$777</f>
        <v>27.583772847784456</v>
      </c>
      <c r="S21" s="287">
        <f>(I21-M21+Q21*'Enter Information'!E232)*'Enter Information'!C$777</f>
        <v>26.463531909088072</v>
      </c>
      <c r="T21" s="38">
        <f t="shared" si="2"/>
        <v>54.047304756872528</v>
      </c>
      <c r="V21" s="30" t="s">
        <v>661</v>
      </c>
      <c r="W21" s="38">
        <f>SUM(R81:R85)</f>
        <v>244.62829387294681</v>
      </c>
      <c r="X21" s="38">
        <f>SUM(S81:S85)</f>
        <v>283.57679353921509</v>
      </c>
      <c r="Y21" s="38">
        <f>SUM(T81:T85)*Z22</f>
        <v>530.57717124825092</v>
      </c>
      <c r="Z21" s="619">
        <f>'Enter Information'!U26</f>
        <v>1.0035645040268701</v>
      </c>
      <c r="AA21"/>
      <c r="AB21"/>
      <c r="AD21" s="39" t="s">
        <v>791</v>
      </c>
      <c r="AE21" s="38">
        <f>$Y21*'Enter Information'!$E749*'Enter Information'!P706</f>
        <v>214.23241668725149</v>
      </c>
      <c r="AF21" s="38">
        <f>$Y21*'Enter Information'!$E749*'Enter Information'!Q706</f>
        <v>68.728109825725284</v>
      </c>
      <c r="AG21" s="38">
        <f>$Y21*'Enter Information'!$E749*'Enter Information'!R706</f>
        <v>34.236307496829696</v>
      </c>
      <c r="AH21" s="38">
        <f>$Y21*'Enter Information'!$E749*'Enter Information'!S706</f>
        <v>5.1098966413178646</v>
      </c>
      <c r="AI21" s="38">
        <f>$Y21*'Enter Information'!$E749*'Enter Information'!T706</f>
        <v>176.03593929340045</v>
      </c>
      <c r="AJ21" s="38">
        <f t="shared" si="3"/>
        <v>498.3426699445248</v>
      </c>
      <c r="AK21" s="87">
        <v>16</v>
      </c>
      <c r="AL21" s="40">
        <f t="shared" si="4"/>
        <v>54.047304756872528</v>
      </c>
      <c r="AM21" s="86">
        <f>T21*'Enter Information'!E$737*((Y$26/AJ$25)/('1'!Z$26/'1'!AK$25))+T21*(1-'Enter Information'!E$737)</f>
        <v>54.329844940381186</v>
      </c>
      <c r="AN21" s="40">
        <f t="shared" si="5"/>
        <v>54.047304756872528</v>
      </c>
      <c r="AO21" s="86">
        <f>T21*'Enter Information'!E$737*Y$26/AJ$25+T21*(1-'Enter Information'!E$737)</f>
        <v>70.052381322144356</v>
      </c>
      <c r="AP21" s="86">
        <f>INDEX($AL$6:$AO$106,'1'!AL21,'Enter Information'!$B$86)</f>
        <v>54.329844940381186</v>
      </c>
      <c r="AQ21" s="41"/>
    </row>
    <row r="22" spans="1:43" x14ac:dyDescent="0.4">
      <c r="A22" s="1"/>
      <c r="B22" s="1"/>
      <c r="D22" s="31">
        <v>16</v>
      </c>
      <c r="E22" s="32">
        <f>'14'!AP22</f>
        <v>63.436819202507046</v>
      </c>
      <c r="F22" s="33">
        <f>E22*'Enter Information'!D233</f>
        <v>31.983274903706555</v>
      </c>
      <c r="G22" s="33">
        <f>E22*'Enter Information'!E233</f>
        <v>31.453544298800491</v>
      </c>
      <c r="H22" s="34">
        <f t="shared" si="6"/>
        <v>30.070884162765761</v>
      </c>
      <c r="I22" s="34">
        <f t="shared" si="1"/>
        <v>28.465664629893229</v>
      </c>
      <c r="J22" s="35">
        <f>G22*'Enter Information'!$C$357/1000*'Enter Information'!$D$217</f>
        <v>0.80633503438147691</v>
      </c>
      <c r="K22" s="35">
        <f>G22*'Enter Information'!$C$357/1000*'Enter Information'!$E$217</f>
        <v>0.7650941862810009</v>
      </c>
      <c r="L22" s="35">
        <f>(F22+H22)/2*'Enter Information'!C442</f>
        <v>7.7567698833090398E-3</v>
      </c>
      <c r="M22" s="35">
        <f>(G22+I22)/2*'Enter Information'!D442</f>
        <v>5.3927288035824352E-3</v>
      </c>
      <c r="N22" s="36">
        <f>'Enter Information'!O$597/5</f>
        <v>88.4</v>
      </c>
      <c r="O22" s="36">
        <f>'Enter Information'!P$597/5</f>
        <v>206.6</v>
      </c>
      <c r="P22" s="36">
        <f>'Enter Information'!Q$597/5</f>
        <v>1506.2</v>
      </c>
      <c r="Q22" s="37">
        <f t="shared" si="0"/>
        <v>0</v>
      </c>
      <c r="R22" s="287">
        <f>(H22-L22+Q22*'Enter Information'!D233)*'Enter Information'!C$777</f>
        <v>30.127194062211771</v>
      </c>
      <c r="S22" s="287">
        <f>(I22-M22+Q22*'Enter Information'!E233)*'Enter Information'!C$777</f>
        <v>28.520922771010163</v>
      </c>
      <c r="T22" s="38">
        <f t="shared" si="2"/>
        <v>58.648116833221934</v>
      </c>
      <c r="V22" s="30" t="s">
        <v>662</v>
      </c>
      <c r="W22" s="38">
        <f>SUM(R86:R90)</f>
        <v>212.42899760770013</v>
      </c>
      <c r="X22" s="38">
        <f>SUM(S86:S90)</f>
        <v>272.61143715255508</v>
      </c>
      <c r="Y22" s="38">
        <f>SUM(T86:T90)*Z23</f>
        <v>475.5822711924946</v>
      </c>
      <c r="Z22" s="619">
        <f>'Enter Information'!U27</f>
        <v>1.0044908386772846</v>
      </c>
      <c r="AA22"/>
      <c r="AB22"/>
      <c r="AD22" s="39" t="s">
        <v>792</v>
      </c>
      <c r="AE22" s="38">
        <f>$Y22*'Enter Information'!$E750*'Enter Information'!P707</f>
        <v>151.5906415912859</v>
      </c>
      <c r="AF22" s="38">
        <f>$Y22*'Enter Information'!$E750*'Enter Information'!Q707</f>
        <v>45.097864643932134</v>
      </c>
      <c r="AG22" s="38">
        <f>$Y22*'Enter Information'!$E750*'Enter Information'!R707</f>
        <v>37.370816184691428</v>
      </c>
      <c r="AH22" s="38">
        <f>$Y22*'Enter Information'!$E750*'Enter Information'!S707</f>
        <v>3.7932783345363479</v>
      </c>
      <c r="AI22" s="38">
        <f>$Y22*'Enter Information'!$E750*'Enter Information'!T707</f>
        <v>184.88719586110494</v>
      </c>
      <c r="AJ22" s="38">
        <f t="shared" si="3"/>
        <v>422.73979661555074</v>
      </c>
      <c r="AK22" s="87">
        <v>17</v>
      </c>
      <c r="AL22" s="40">
        <f t="shared" si="4"/>
        <v>58.648116833221934</v>
      </c>
      <c r="AM22" s="86">
        <f>T22*'Enter Information'!E$737*((Y$26/AJ$25)/('1'!Z$26/'1'!AK$25))+T22*(1-'Enter Information'!E$737)</f>
        <v>58.954708434172929</v>
      </c>
      <c r="AN22" s="40">
        <f t="shared" si="5"/>
        <v>58.648116833221934</v>
      </c>
      <c r="AO22" s="86">
        <f>T22*'Enter Information'!E$737*Y$26/AJ$25+T22*(1-'Enter Information'!E$737)</f>
        <v>76.015635982368153</v>
      </c>
      <c r="AP22" s="86">
        <f>INDEX($AL$6:$AO$106,'1'!AL22,'Enter Information'!$B$86)</f>
        <v>58.954708434172929</v>
      </c>
      <c r="AQ22" s="41"/>
    </row>
    <row r="23" spans="1:43" x14ac:dyDescent="0.4">
      <c r="A23" s="1"/>
      <c r="B23" s="1"/>
      <c r="D23" s="31">
        <v>17</v>
      </c>
      <c r="E23" s="32">
        <f>'14'!AP23</f>
        <v>68.664006403313351</v>
      </c>
      <c r="F23" s="33">
        <f>E23*'Enter Information'!D234</f>
        <v>34.922029478171524</v>
      </c>
      <c r="G23" s="33">
        <f>E23*'Enter Information'!E234</f>
        <v>33.741976925141827</v>
      </c>
      <c r="H23" s="34">
        <f t="shared" si="6"/>
        <v>31.983274903706555</v>
      </c>
      <c r="I23" s="34">
        <f t="shared" si="1"/>
        <v>31.453544298800491</v>
      </c>
      <c r="J23" s="35">
        <f>G23*'Enter Information'!$C$357/1000*'Enter Information'!$D$217</f>
        <v>0.86500070915921601</v>
      </c>
      <c r="K23" s="35">
        <f>G23*'Enter Information'!$C$357/1000*'Enter Information'!$E$217</f>
        <v>0.82075934380591264</v>
      </c>
      <c r="L23" s="35">
        <f>(F23+H23)/2*'Enter Information'!C443</f>
        <v>1.1039375223009884E-2</v>
      </c>
      <c r="M23" s="35">
        <f>(G23+I23)/2*'Enter Information'!D443</f>
        <v>6.5195521223942324E-3</v>
      </c>
      <c r="N23" s="36">
        <f>'Enter Information'!O$597/5</f>
        <v>88.4</v>
      </c>
      <c r="O23" s="36">
        <f>'Enter Information'!P$597/5</f>
        <v>206.6</v>
      </c>
      <c r="P23" s="36">
        <f>'Enter Information'!Q$597/5</f>
        <v>1506.2</v>
      </c>
      <c r="Q23" s="37">
        <f t="shared" si="0"/>
        <v>0</v>
      </c>
      <c r="R23" s="287">
        <f>(H23-L23+Q23*'Enter Information'!D234)*'Enter Information'!C$777</f>
        <v>32.040370643455226</v>
      </c>
      <c r="S23" s="287">
        <f>(I23-M23+Q23*'Enter Information'!E234)*'Enter Information'!C$777</f>
        <v>31.514040600002566</v>
      </c>
      <c r="T23" s="38">
        <f t="shared" si="2"/>
        <v>63.554411243457793</v>
      </c>
      <c r="V23" s="30" t="s">
        <v>663</v>
      </c>
      <c r="W23" s="38">
        <f>SUM(R91:R106)</f>
        <v>140.85262181409666</v>
      </c>
      <c r="X23" s="38">
        <f>SUM(S91:S106)</f>
        <v>230.67967510301276</v>
      </c>
      <c r="Y23" s="38">
        <f>SUM(T91:T106)</f>
        <v>371.53229691710942</v>
      </c>
      <c r="Z23" s="619">
        <f>'Enter Information'!U28</f>
        <v>0.98050025752505432</v>
      </c>
      <c r="AA23"/>
      <c r="AB23"/>
      <c r="AD23" s="39" t="s">
        <v>793</v>
      </c>
      <c r="AE23" s="38">
        <f>$Y23*'Enter Information'!$E751*'Enter Information'!P708</f>
        <v>55.017672885720785</v>
      </c>
      <c r="AF23" s="38">
        <f>$Y23*'Enter Information'!$E751*'Enter Information'!Q708</f>
        <v>24.918718725837827</v>
      </c>
      <c r="AG23" s="38">
        <f>$Y23*'Enter Information'!$E751*'Enter Information'!R708</f>
        <v>28.937866907424567</v>
      </c>
      <c r="AH23" s="38">
        <f>$Y23*'Enter Information'!$E751*'Enter Information'!S708</f>
        <v>1.9649168887757424</v>
      </c>
      <c r="AI23" s="38">
        <f>$Y23*'Enter Information'!$E751*'Enter Information'!T708</f>
        <v>157.90786633434149</v>
      </c>
      <c r="AJ23" s="38">
        <f>SUM(AE23:AI23)</f>
        <v>268.74704174210041</v>
      </c>
      <c r="AK23" s="87">
        <v>18</v>
      </c>
      <c r="AL23" s="40">
        <f t="shared" si="4"/>
        <v>63.554411243457793</v>
      </c>
      <c r="AM23" s="86">
        <f>T23*'Enter Information'!E$737*((Y$26/AJ$25)/('1'!Z$26/'1'!AK$25))+T23*(1-'Enter Information'!E$737)</f>
        <v>63.886651215391417</v>
      </c>
      <c r="AN23" s="40">
        <f t="shared" si="5"/>
        <v>63.554411243457793</v>
      </c>
      <c r="AO23" s="86">
        <f>T23*'Enter Information'!E$737*Y$26/AJ$25+T23*(1-'Enter Information'!E$737)</f>
        <v>82.374835732487853</v>
      </c>
      <c r="AP23" s="86">
        <f>INDEX($AL$6:$AO$106,'1'!AL23,'Enter Information'!$B$86)</f>
        <v>63.886651215391417</v>
      </c>
      <c r="AQ23" s="41"/>
    </row>
    <row r="24" spans="1:43" x14ac:dyDescent="0.4">
      <c r="A24" s="1"/>
      <c r="B24" s="1"/>
      <c r="D24" s="31">
        <v>18</v>
      </c>
      <c r="E24" s="32">
        <f>'14'!AP24</f>
        <v>74.240586237905489</v>
      </c>
      <c r="F24" s="33">
        <f>E24*'Enter Information'!D235</f>
        <v>37.95730656051051</v>
      </c>
      <c r="G24" s="33">
        <f>E24*'Enter Information'!E235</f>
        <v>36.28327967739498</v>
      </c>
      <c r="H24" s="34">
        <f t="shared" si="6"/>
        <v>34.922029478171524</v>
      </c>
      <c r="I24" s="34">
        <f t="shared" si="1"/>
        <v>33.741976925141827</v>
      </c>
      <c r="J24" s="35">
        <f>G24*'Enter Information'!$C$357/1000*'Enter Information'!$D$217</f>
        <v>0.93014889794981692</v>
      </c>
      <c r="K24" s="35">
        <f>G24*'Enter Information'!$C$357/1000*'Enter Information'!$E$217</f>
        <v>0.88257546038909029</v>
      </c>
      <c r="L24" s="35">
        <f>(F24+H24)/2*'Enter Information'!C444</f>
        <v>1.4211470527542996E-2</v>
      </c>
      <c r="M24" s="35">
        <f>(G24+I24)/2*'Enter Information'!D444</f>
        <v>7.352651943266366E-3</v>
      </c>
      <c r="N24" s="36">
        <f>'Enter Information'!O$597/5</f>
        <v>88.4</v>
      </c>
      <c r="O24" s="36">
        <f>'Enter Information'!P$597/5</f>
        <v>206.6</v>
      </c>
      <c r="P24" s="36">
        <f>'Enter Information'!Q$597/5</f>
        <v>1506.2</v>
      </c>
      <c r="Q24" s="37">
        <f t="shared" si="0"/>
        <v>0</v>
      </c>
      <c r="R24" s="287">
        <f>(H24-L24+Q24*'Enter Information'!D235)*'Enter Information'!C$777</f>
        <v>34.982209058318013</v>
      </c>
      <c r="S24" s="287">
        <f>(I24-M24+Q24*'Enter Information'!E235)*'Enter Information'!C$777</f>
        <v>33.806515164322931</v>
      </c>
      <c r="T24" s="38">
        <f t="shared" si="2"/>
        <v>68.788724222640951</v>
      </c>
      <c r="V24" s="30" t="s">
        <v>664</v>
      </c>
      <c r="W24" s="48">
        <f>SUM(W6:W23)</f>
        <v>3554.6313808832238</v>
      </c>
      <c r="X24" s="48">
        <f>SUM(X6:X23)</f>
        <v>3828.3891646070524</v>
      </c>
      <c r="Y24" s="48">
        <f>SUM(Y6:Y23)</f>
        <v>7379.445633651756</v>
      </c>
      <c r="Z24" s="49"/>
      <c r="AA24" s="50"/>
      <c r="AB24" s="51"/>
      <c r="AD24" s="52" t="s">
        <v>664</v>
      </c>
      <c r="AE24" s="38">
        <f t="shared" ref="AE24:AJ24" si="7">SUM(AE6:AE23)</f>
        <v>1458.8176861576148</v>
      </c>
      <c r="AF24" s="38">
        <f t="shared" si="7"/>
        <v>2908.8403950007455</v>
      </c>
      <c r="AG24" s="38">
        <f t="shared" si="7"/>
        <v>834.43038348568746</v>
      </c>
      <c r="AH24" s="38">
        <f t="shared" si="7"/>
        <v>96.829086716795459</v>
      </c>
      <c r="AI24" s="38">
        <f t="shared" si="7"/>
        <v>1806.3125626939011</v>
      </c>
      <c r="AJ24" s="38">
        <f t="shared" si="7"/>
        <v>7105.2301140547424</v>
      </c>
      <c r="AK24" s="87">
        <v>19</v>
      </c>
      <c r="AL24" s="40">
        <f t="shared" si="4"/>
        <v>68.788724222640951</v>
      </c>
      <c r="AM24" s="86">
        <f>T24*'Enter Information'!E$737*((Y$26/AJ$25)/('1'!Z$26/'1'!AK$25))+T24*(1-'Enter Information'!E$737)</f>
        <v>69.148327330559482</v>
      </c>
      <c r="AN24" s="40">
        <f t="shared" si="5"/>
        <v>68.788724222640951</v>
      </c>
      <c r="AO24" s="86">
        <f>T24*'Enter Information'!E$737*Y$26/AJ$25+T24*(1-'Enter Information'!E$737)</f>
        <v>89.159190482954159</v>
      </c>
      <c r="AP24" s="86">
        <f>INDEX($AL$6:$AO$106,'1'!AL24,'Enter Information'!$B$86)</f>
        <v>69.148327330559482</v>
      </c>
      <c r="AQ24" s="41"/>
    </row>
    <row r="25" spans="1:43" ht="12.75" customHeight="1" x14ac:dyDescent="0.4">
      <c r="A25" s="1"/>
      <c r="B25" s="1"/>
      <c r="D25" s="31">
        <v>19</v>
      </c>
      <c r="E25" s="32">
        <f>'14'!AP25</f>
        <v>77.181334953262521</v>
      </c>
      <c r="F25" s="33">
        <f>E25*'Enter Information'!D236</f>
        <v>39.114504919511042</v>
      </c>
      <c r="G25" s="33">
        <f>E25*'Enter Information'!E236</f>
        <v>38.066830033751479</v>
      </c>
      <c r="H25" s="34">
        <f t="shared" si="6"/>
        <v>37.95730656051051</v>
      </c>
      <c r="I25" s="34">
        <f t="shared" si="1"/>
        <v>36.28327967739498</v>
      </c>
      <c r="J25" s="35">
        <f>G25*'Enter Information'!$C$357/1000*'Enter Information'!$D$217</f>
        <v>0.9758715397052854</v>
      </c>
      <c r="K25" s="35">
        <f>G25*'Enter Information'!$C$357/1000*'Enter Information'!$E$217</f>
        <v>0.92595956984348338</v>
      </c>
      <c r="L25" s="35">
        <f>(F25+H25)/2*'Enter Information'!C445</f>
        <v>1.6955798525604741E-2</v>
      </c>
      <c r="M25" s="35">
        <f>(G25+I25)/2*'Enter Information'!D445</f>
        <v>8.1785120682261112E-3</v>
      </c>
      <c r="N25" s="36">
        <f>'Enter Information'!O$597/5</f>
        <v>88.4</v>
      </c>
      <c r="O25" s="36">
        <f>'Enter Information'!P$597/5</f>
        <v>206.6</v>
      </c>
      <c r="P25" s="36">
        <f>'Enter Information'!Q$597/5</f>
        <v>1506.2</v>
      </c>
      <c r="Q25" s="37">
        <f t="shared" si="0"/>
        <v>0</v>
      </c>
      <c r="R25" s="287">
        <f>(H25-L25+Q25*'Enter Information'!D236)*'Enter Information'!C$777</f>
        <v>38.021204356314612</v>
      </c>
      <c r="S25" s="287">
        <f>(I25-M25+Q25*'Enter Information'!E236)*'Enter Information'!C$777</f>
        <v>36.352405993958676</v>
      </c>
      <c r="T25" s="38">
        <f t="shared" si="2"/>
        <v>74.373610350273282</v>
      </c>
      <c r="V25" s="53" t="s">
        <v>823</v>
      </c>
      <c r="W25" s="54"/>
      <c r="X25" s="54"/>
      <c r="Y25" s="55"/>
      <c r="AD25" s="100" t="s">
        <v>950</v>
      </c>
      <c r="AE25" s="38">
        <f>AE24/AE26</f>
        <v>536.81696700134194</v>
      </c>
      <c r="AF25" s="38">
        <f>AF24/AF26</f>
        <v>631.82984948573983</v>
      </c>
      <c r="AG25" s="38">
        <f>AG24/AG26</f>
        <v>224.83218377782867</v>
      </c>
      <c r="AH25" s="38">
        <f>AH24/AH26</f>
        <v>34.114760277469905</v>
      </c>
      <c r="AI25" s="38">
        <f>AI24/AI26</f>
        <v>1142.2373270983333</v>
      </c>
      <c r="AJ25" s="38">
        <f>SUM(AE25:AI25)</f>
        <v>2569.8310876407136</v>
      </c>
      <c r="AK25" s="87">
        <v>20</v>
      </c>
      <c r="AL25" s="40">
        <f t="shared" si="4"/>
        <v>74.373610350273282</v>
      </c>
      <c r="AM25" s="86">
        <f>T25*'Enter Information'!E$737*((Y$26/AJ$25)/('1'!Z$26/'1'!AK$25))+T25*(1-'Enter Information'!E$737)</f>
        <v>74.762409266539237</v>
      </c>
      <c r="AN25" s="40">
        <f t="shared" si="5"/>
        <v>74.373610350273282</v>
      </c>
      <c r="AO25" s="86">
        <f>T25*'Enter Information'!E$737*Y$26/AJ$25+T25*(1-'Enter Information'!E$737)</f>
        <v>96.397933921014413</v>
      </c>
      <c r="AP25" s="86">
        <f>INDEX($AL$6:$AO$106,'1'!AL25,'Enter Information'!$B$86)</f>
        <v>74.762409266539237</v>
      </c>
      <c r="AQ25" s="41"/>
    </row>
    <row r="26" spans="1:43" ht="12.75" customHeight="1" x14ac:dyDescent="0.4">
      <c r="A26" s="752" t="s">
        <v>824</v>
      </c>
      <c r="B26" s="752"/>
      <c r="D26" s="31">
        <v>20</v>
      </c>
      <c r="E26" s="32">
        <f>'14'!AP26</f>
        <v>80.452227753097873</v>
      </c>
      <c r="F26" s="33">
        <f>E26*'Enter Information'!D237</f>
        <v>40.643968361506005</v>
      </c>
      <c r="G26" s="33">
        <f>E26*'Enter Information'!E237</f>
        <v>39.808259391591868</v>
      </c>
      <c r="H26" s="34">
        <f t="shared" si="6"/>
        <v>39.114504919511042</v>
      </c>
      <c r="I26" s="34">
        <f t="shared" si="1"/>
        <v>38.066830033751479</v>
      </c>
      <c r="J26" s="35">
        <f>G26*'Enter Information'!$C$357/1000*'Enter Information'!$D$217</f>
        <v>1.0205143782924997</v>
      </c>
      <c r="K26" s="35">
        <f>G26*'Enter Information'!$C$357/1000*'Enter Information'!$E$217</f>
        <v>0.96831910379125385</v>
      </c>
      <c r="L26" s="35">
        <f>(F26+H26)/2*'Enter Information'!C446</f>
        <v>1.9142033587444093E-2</v>
      </c>
      <c r="M26" s="35">
        <f>(G26+I26)/2*'Enter Information'!D446</f>
        <v>8.566259836787769E-3</v>
      </c>
      <c r="N26" s="36">
        <f>'Enter Information'!O$598/5</f>
        <v>99.4</v>
      </c>
      <c r="O26" s="36">
        <f>'Enter Information'!P$598/5</f>
        <v>374.6</v>
      </c>
      <c r="P26" s="36">
        <f>'Enter Information'!Q$598/5</f>
        <v>1808.6</v>
      </c>
      <c r="Q26" s="37">
        <f t="shared" si="0"/>
        <v>0</v>
      </c>
      <c r="R26" s="287">
        <f>(H26-L26+Q26*'Enter Information'!D237)*'Enter Information'!C$778</f>
        <v>39.367856588882724</v>
      </c>
      <c r="S26" s="287">
        <f>(I26-M26+Q26*'Enter Information'!E237)*'Enter Information'!C$778</f>
        <v>38.323528921963309</v>
      </c>
      <c r="T26" s="38">
        <f t="shared" si="2"/>
        <v>77.691385510846033</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77.691385510846033</v>
      </c>
      <c r="AM26" s="86">
        <f>T26*'Enter Information'!E$738*((Y$26/AJ$25)/('1'!Z$26/'1'!AK$25))+T26*(1-'Enter Information'!E$738)</f>
        <v>78.09883365386014</v>
      </c>
      <c r="AN26" s="40">
        <f t="shared" si="5"/>
        <v>77.691385510846033</v>
      </c>
      <c r="AO26" s="86">
        <f>T26*'Enter Information'!E$738*Y$26/AJ$25+T26*(1-'Enter Information'!E$738)</f>
        <v>100.77213333346072</v>
      </c>
      <c r="AP26" s="86">
        <f>INDEX($AL$6:$AO$106,'1'!AL26,'Enter Information'!$B$86)</f>
        <v>78.09883365386014</v>
      </c>
    </row>
    <row r="27" spans="1:43" x14ac:dyDescent="0.4">
      <c r="A27" s="753" t="s">
        <v>828</v>
      </c>
      <c r="B27" s="753"/>
      <c r="D27" s="31">
        <v>21</v>
      </c>
      <c r="E27" s="32">
        <f>'14'!AP27</f>
        <v>83.786418526442063</v>
      </c>
      <c r="F27" s="33">
        <f>E27*'Enter Information'!D238</f>
        <v>42.609821299501483</v>
      </c>
      <c r="G27" s="33">
        <f>E27*'Enter Information'!E238</f>
        <v>41.176597226940579</v>
      </c>
      <c r="H27" s="34">
        <f t="shared" si="6"/>
        <v>40.643968361506005</v>
      </c>
      <c r="I27" s="34">
        <f t="shared" si="1"/>
        <v>39.808259391591868</v>
      </c>
      <c r="J27" s="35">
        <f>G27*'Enter Information'!$C$357/1000*'Enter Information'!$D$217</f>
        <v>1.0555927378258469</v>
      </c>
      <c r="K27" s="35">
        <f>G27*'Enter Information'!$C$357/1000*'Enter Information'!$E$217</f>
        <v>1.0016033439629903</v>
      </c>
      <c r="L27" s="35">
        <f>(F27+H27)/2*'Enter Information'!C447</f>
        <v>2.0813447415251873E-2</v>
      </c>
      <c r="M27" s="35">
        <f>(G27+I27)/2*'Enter Information'!D447</f>
        <v>8.9083342280385693E-3</v>
      </c>
      <c r="N27" s="36">
        <f>'Enter Information'!O$598/5</f>
        <v>99.4</v>
      </c>
      <c r="O27" s="36">
        <f>'Enter Information'!P$598/5</f>
        <v>374.6</v>
      </c>
      <c r="P27" s="36">
        <f>'Enter Information'!Q$598/5</f>
        <v>1808.6</v>
      </c>
      <c r="Q27" s="37">
        <f t="shared" si="0"/>
        <v>0</v>
      </c>
      <c r="R27" s="287">
        <f>(H27-L27+Q27*'Enter Information'!D238)*'Enter Information'!C$778</f>
        <v>40.90629728933159</v>
      </c>
      <c r="S27" s="287">
        <f>(I27-M27+Q27*'Enter Information'!E238)*'Enter Information'!C$778</f>
        <v>40.076751540296705</v>
      </c>
      <c r="T27" s="38">
        <f t="shared" si="2"/>
        <v>80.983048829628302</v>
      </c>
      <c r="AD27" s="64" t="s">
        <v>829</v>
      </c>
      <c r="AE27" s="65">
        <f t="shared" ref="AE27:AJ27" si="8">AE25/$AJ25*100</f>
        <v>20.889192662626623</v>
      </c>
      <c r="AF27" s="65">
        <f t="shared" si="8"/>
        <v>24.586434981055671</v>
      </c>
      <c r="AG27" s="65">
        <f t="shared" si="8"/>
        <v>8.7489090181503144</v>
      </c>
      <c r="AH27" s="65">
        <f t="shared" si="8"/>
        <v>1.3275098290133016</v>
      </c>
      <c r="AI27" s="65">
        <f t="shared" si="8"/>
        <v>44.44795350915409</v>
      </c>
      <c r="AJ27" s="66">
        <f t="shared" si="8"/>
        <v>100</v>
      </c>
      <c r="AK27" s="87">
        <v>22</v>
      </c>
      <c r="AL27" s="40">
        <f t="shared" si="4"/>
        <v>80.983048829628302</v>
      </c>
      <c r="AM27" s="86">
        <f>T27*'Enter Information'!E$738*((Y$26/AJ$25)/('1'!Z$26/'1'!AK$25))+T27*(1-'Enter Information'!E$738)</f>
        <v>81.40775991753452</v>
      </c>
      <c r="AN27" s="40">
        <f t="shared" si="5"/>
        <v>80.983048829628302</v>
      </c>
      <c r="AO27" s="86">
        <f>T27*'Enter Information'!E$738*Y$26/AJ$25+T27*(1-'Enter Information'!E$738)</f>
        <v>105.04169208399786</v>
      </c>
      <c r="AP27" s="86">
        <f>INDEX($AL$6:$AO$106,'1'!AL27,'Enter Information'!$B$86)</f>
        <v>81.40775991753452</v>
      </c>
    </row>
    <row r="28" spans="1:43" x14ac:dyDescent="0.4">
      <c r="A28" s="93">
        <f>A2</f>
        <v>2032</v>
      </c>
      <c r="B28" s="200">
        <f>'14'!AP108</f>
        <v>3337.554938525207</v>
      </c>
      <c r="D28" s="31">
        <v>22</v>
      </c>
      <c r="E28" s="32">
        <f>'14'!AP28</f>
        <v>87.014073193937705</v>
      </c>
      <c r="F28" s="33">
        <f>E28*'Enter Information'!D239</f>
        <v>44.134892695618987</v>
      </c>
      <c r="G28" s="33">
        <f>E28*'Enter Information'!E239</f>
        <v>42.879180498318718</v>
      </c>
      <c r="H28" s="34">
        <f t="shared" si="6"/>
        <v>42.609821299501483</v>
      </c>
      <c r="I28" s="34">
        <f t="shared" si="1"/>
        <v>41.176597226940579</v>
      </c>
      <c r="J28" s="35">
        <f>G28*'Enter Information'!$C$357/1000*'Enter Information'!$D$217</f>
        <v>1.0992397280544288</v>
      </c>
      <c r="K28" s="35">
        <f>G28*'Enter Information'!$C$357/1000*'Enter Information'!$E$217</f>
        <v>1.0430179632572736</v>
      </c>
      <c r="L28" s="35">
        <f>(F28+H28)/2*'Enter Information'!C448</f>
        <v>2.2553625638731319E-2</v>
      </c>
      <c r="M28" s="35">
        <f>(G28+I28)/2*'Enter Information'!D448</f>
        <v>9.2461355497785239E-3</v>
      </c>
      <c r="N28" s="36">
        <f>'Enter Information'!O$598/5</f>
        <v>99.4</v>
      </c>
      <c r="O28" s="36">
        <f>'Enter Information'!P$598/5</f>
        <v>374.6</v>
      </c>
      <c r="P28" s="36">
        <f>'Enter Information'!Q$598/5</f>
        <v>1808.6</v>
      </c>
      <c r="Q28" s="37">
        <f t="shared" si="0"/>
        <v>0</v>
      </c>
      <c r="R28" s="287">
        <f>(H28-L28+Q28*'Enter Information'!D239)*'Enter Information'!C$778</f>
        <v>42.884099865988041</v>
      </c>
      <c r="S28" s="287">
        <f>(I28-M28+Q28*'Enter Information'!E239)*'Enter Information'!C$778</f>
        <v>41.454286500396826</v>
      </c>
      <c r="T28" s="38">
        <f t="shared" si="2"/>
        <v>84.338386366384867</v>
      </c>
      <c r="AD28" s="64" t="s">
        <v>830</v>
      </c>
      <c r="AE28" s="65">
        <f t="shared" ref="AE28:AJ28" si="9">AE24/$AJ24*100</f>
        <v>20.531603660125668</v>
      </c>
      <c r="AF28" s="65">
        <f t="shared" si="9"/>
        <v>40.939425582386342</v>
      </c>
      <c r="AG28" s="65">
        <f t="shared" si="9"/>
        <v>11.743889643139269</v>
      </c>
      <c r="AH28" s="65">
        <f t="shared" si="9"/>
        <v>1.3627860767698345</v>
      </c>
      <c r="AI28" s="65">
        <f t="shared" si="9"/>
        <v>25.422295037578913</v>
      </c>
      <c r="AJ28" s="66">
        <f t="shared" si="9"/>
        <v>100</v>
      </c>
      <c r="AK28" s="87">
        <v>23</v>
      </c>
      <c r="AL28" s="40">
        <f t="shared" si="4"/>
        <v>84.338386366384867</v>
      </c>
      <c r="AM28" s="86">
        <f>T28*'Enter Information'!E$738*((Y$26/AJ$25)/('1'!Z$26/'1'!AK$25))+T28*(1-'Enter Information'!E$738)</f>
        <v>84.780694335071985</v>
      </c>
      <c r="AN28" s="40">
        <f t="shared" si="5"/>
        <v>84.338386366384867</v>
      </c>
      <c r="AO28" s="86">
        <f>T28*'Enter Information'!E$738*Y$26/AJ$25+T28*(1-'Enter Information'!E$738)</f>
        <v>109.39384154573703</v>
      </c>
      <c r="AP28" s="86">
        <f>INDEX($AL$6:$AO$106,'1'!AL28,'Enter Information'!$B$86)</f>
        <v>84.780694335071985</v>
      </c>
    </row>
    <row r="29" spans="1:43" x14ac:dyDescent="0.4">
      <c r="D29" s="31">
        <v>23</v>
      </c>
      <c r="E29" s="32">
        <f>'14'!AP29</f>
        <v>90.300000724319702</v>
      </c>
      <c r="F29" s="33">
        <f>E29*'Enter Information'!D240</f>
        <v>45.349515668112062</v>
      </c>
      <c r="G29" s="33">
        <f>E29*'Enter Information'!E240</f>
        <v>44.95048505620764</v>
      </c>
      <c r="H29" s="34">
        <f t="shared" si="6"/>
        <v>44.134892695618987</v>
      </c>
      <c r="I29" s="34">
        <f t="shared" si="1"/>
        <v>42.879180498318718</v>
      </c>
      <c r="J29" s="35">
        <f>G29*'Enter Information'!$C$357/1000*'Enter Information'!$D$217</f>
        <v>1.1523391630826003</v>
      </c>
      <c r="K29" s="35">
        <f>G29*'Enter Information'!$C$357/1000*'Enter Information'!$E$217</f>
        <v>1.0934015721823442</v>
      </c>
      <c r="L29" s="35">
        <f>(F29+H29)/2*'Enter Information'!C449</f>
        <v>2.4160790258207384E-2</v>
      </c>
      <c r="M29" s="35">
        <f>(G29+I29)/2*'Enter Information'!D449</f>
        <v>9.6612632109978995E-3</v>
      </c>
      <c r="N29" s="36">
        <f>'Enter Information'!O$598/5</f>
        <v>99.4</v>
      </c>
      <c r="O29" s="36">
        <f>'Enter Information'!P$598/5</f>
        <v>374.6</v>
      </c>
      <c r="P29" s="36">
        <f>'Enter Information'!Q$598/5</f>
        <v>1808.6</v>
      </c>
      <c r="Q29" s="37">
        <f t="shared" si="0"/>
        <v>0</v>
      </c>
      <c r="R29" s="287">
        <f>(H29-L29+Q29*'Enter Information'!D240)*'Enter Information'!C$778</f>
        <v>44.418182605133076</v>
      </c>
      <c r="S29" s="287">
        <f>(I29-M29+Q29*'Enter Information'!E240)*'Enter Information'!C$778</f>
        <v>43.168318713566016</v>
      </c>
      <c r="T29" s="38">
        <f t="shared" si="2"/>
        <v>87.586501318699092</v>
      </c>
      <c r="AK29" s="87">
        <v>24</v>
      </c>
      <c r="AL29" s="40">
        <f t="shared" si="4"/>
        <v>87.586501318699092</v>
      </c>
      <c r="AM29" s="86">
        <f>T29*'Enter Information'!E$738*((Y$26/AJ$25)/('1'!Z$26/'1'!AK$25))+T29*(1-'Enter Information'!E$738)</f>
        <v>88.045843845296517</v>
      </c>
      <c r="AN29" s="40">
        <f t="shared" si="5"/>
        <v>87.586501318699092</v>
      </c>
      <c r="AO29" s="86">
        <f>T29*'Enter Information'!E$738*Y$26/AJ$25+T29*(1-'Enter Information'!E$738)</f>
        <v>113.60691447402611</v>
      </c>
      <c r="AP29" s="86">
        <f>INDEX($AL$6:$AO$106,'1'!AL29,'Enter Information'!$B$86)</f>
        <v>88.045843845296517</v>
      </c>
    </row>
    <row r="30" spans="1:43" x14ac:dyDescent="0.4">
      <c r="D30" s="31">
        <v>24</v>
      </c>
      <c r="E30" s="32">
        <f>'14'!AP30</f>
        <v>95.741020132543468</v>
      </c>
      <c r="F30" s="33">
        <f>E30*'Enter Information'!D241</f>
        <v>48.099050878192976</v>
      </c>
      <c r="G30" s="33">
        <f>E30*'Enter Information'!E241</f>
        <v>47.641969254350492</v>
      </c>
      <c r="H30" s="34">
        <f t="shared" si="6"/>
        <v>45.349515668112062</v>
      </c>
      <c r="I30" s="34">
        <f t="shared" si="1"/>
        <v>44.95048505620764</v>
      </c>
      <c r="J30" s="35">
        <f>G30*'Enter Information'!$C$357/1000*'Enter Information'!$D$217</f>
        <v>1.2213373650922061</v>
      </c>
      <c r="K30" s="35">
        <f>G30*'Enter Information'!$C$357/1000*'Enter Information'!$E$217</f>
        <v>1.1588707890344756</v>
      </c>
      <c r="L30" s="35">
        <f>(F30+H30)/2*'Enter Information'!C450</f>
        <v>2.6165598632965411E-2</v>
      </c>
      <c r="M30" s="35">
        <f>(G30+I30)/2*'Enter Information'!D450</f>
        <v>1.0185169974161397E-2</v>
      </c>
      <c r="N30" s="36">
        <f>'Enter Information'!O$598/5</f>
        <v>99.4</v>
      </c>
      <c r="O30" s="36">
        <f>'Enter Information'!P$598/5</f>
        <v>374.6</v>
      </c>
      <c r="P30" s="36">
        <f>'Enter Information'!Q$598/5</f>
        <v>1808.6</v>
      </c>
      <c r="Q30" s="37">
        <f t="shared" si="0"/>
        <v>0</v>
      </c>
      <c r="R30" s="287">
        <f>(H30-L30+Q30*'Enter Information'!D241)*'Enter Information'!C$778</f>
        <v>45.639252687571734</v>
      </c>
      <c r="S30" s="287">
        <f>(I30-M30+Q30*'Enter Information'!E241)*'Enter Information'!C$778</f>
        <v>45.25353265411507</v>
      </c>
      <c r="T30" s="38">
        <f t="shared" si="2"/>
        <v>90.892785341686803</v>
      </c>
      <c r="AK30" s="87">
        <v>25</v>
      </c>
      <c r="AL30" s="40">
        <f t="shared" si="4"/>
        <v>90.892785341686803</v>
      </c>
      <c r="AM30" s="86">
        <f>T30*'Enter Information'!E$738*((Y$26/AJ$25)/('1'!Z$26/'1'!AK$25))+T30*(1-'Enter Information'!E$738)</f>
        <v>91.369467490645008</v>
      </c>
      <c r="AN30" s="40">
        <f t="shared" si="5"/>
        <v>90.892785341686803</v>
      </c>
      <c r="AO30" s="86">
        <f>T30*'Enter Information'!E$738*Y$26/AJ$25+T30*(1-'Enter Information'!E$738)</f>
        <v>117.89543748352111</v>
      </c>
      <c r="AP30" s="86">
        <f>INDEX($AL$6:$AO$106,'1'!AL30,'Enter Information'!$B$86)</f>
        <v>91.369467490645008</v>
      </c>
    </row>
    <row r="31" spans="1:43" x14ac:dyDescent="0.4">
      <c r="D31" s="31">
        <v>25</v>
      </c>
      <c r="E31" s="32">
        <f>'14'!AP31</f>
        <v>97.395164749596304</v>
      </c>
      <c r="F31" s="33">
        <f>E31*'Enter Information'!D242</f>
        <v>48.406058984520499</v>
      </c>
      <c r="G31" s="33">
        <f>E31*'Enter Information'!E242</f>
        <v>48.989105765075799</v>
      </c>
      <c r="H31" s="34">
        <f t="shared" si="6"/>
        <v>48.099050878192976</v>
      </c>
      <c r="I31" s="34">
        <f t="shared" si="1"/>
        <v>47.641969254350492</v>
      </c>
      <c r="J31" s="35">
        <f>G31*'Enter Information'!$C$358/1000*'Enter Information'!$D$217</f>
        <v>3.9244558221164292</v>
      </c>
      <c r="K31" s="35">
        <f>G31*'Enter Information'!$C$358/1000*'Enter Information'!$E$217</f>
        <v>3.7237354273228647</v>
      </c>
      <c r="L31" s="35">
        <f>(F31+H31)/2*'Enter Information'!C451</f>
        <v>2.7503956310873341E-2</v>
      </c>
      <c r="M31" s="35">
        <f>(G31+I31)/2*'Enter Information'!D451</f>
        <v>1.1112573627234024E-2</v>
      </c>
      <c r="N31" s="36">
        <f>'Enter Information'!O$599/5</f>
        <v>123</v>
      </c>
      <c r="O31" s="36">
        <f>'Enter Information'!P$599/5</f>
        <v>516.79999999999995</v>
      </c>
      <c r="P31" s="36">
        <f>'Enter Information'!Q$599/5</f>
        <v>1793.2</v>
      </c>
      <c r="Q31" s="37">
        <f t="shared" si="0"/>
        <v>0</v>
      </c>
      <c r="R31" s="287">
        <f>(H31-L31+Q31*'Enter Information'!D242)*'Enter Information'!C$779</f>
        <v>47.653967823109298</v>
      </c>
      <c r="S31" s="287">
        <f>(I31-M31+Q31*'Enter Information'!E242)*'Enter Information'!C$779</f>
        <v>47.217105689126619</v>
      </c>
      <c r="T31" s="38">
        <f t="shared" si="2"/>
        <v>94.87107351223591</v>
      </c>
      <c r="AK31" s="87">
        <v>26</v>
      </c>
      <c r="AL31" s="40">
        <f t="shared" si="4"/>
        <v>94.87107351223591</v>
      </c>
      <c r="AM31" s="86">
        <f>T31*'Enter Information'!E$739*((Y$26/AJ$25)/('1'!Z$26/'1'!AK$25))+T31*(1-'Enter Information'!E$739)</f>
        <v>95.368734119150517</v>
      </c>
      <c r="AN31" s="40">
        <f t="shared" si="5"/>
        <v>94.87107351223591</v>
      </c>
      <c r="AO31" s="86">
        <f>T31*'Enter Information'!E$739*Y$26/AJ$25+T31*(1-'Enter Information'!E$739)</f>
        <v>123.06209405407623</v>
      </c>
      <c r="AP31" s="86">
        <f>INDEX($AL$6:$AO$106,'1'!AL31,'Enter Information'!$B$86)</f>
        <v>95.368734119150517</v>
      </c>
    </row>
    <row r="32" spans="1:43" x14ac:dyDescent="0.4">
      <c r="D32" s="31">
        <v>26</v>
      </c>
      <c r="E32" s="32">
        <f>'14'!AP32</f>
        <v>99.029199188831399</v>
      </c>
      <c r="F32" s="33">
        <f>E32*'Enter Information'!D243</f>
        <v>48.873911894827188</v>
      </c>
      <c r="G32" s="33">
        <f>E32*'Enter Information'!E243</f>
        <v>50.155287294004211</v>
      </c>
      <c r="H32" s="34">
        <f t="shared" si="6"/>
        <v>48.406058984520499</v>
      </c>
      <c r="I32" s="34">
        <f t="shared" si="1"/>
        <v>48.989105765075799</v>
      </c>
      <c r="J32" s="35">
        <f>G32*'Enter Information'!$C$358/1000*'Enter Information'!$D$217</f>
        <v>4.0178771618076388</v>
      </c>
      <c r="K32" s="35">
        <f>G32*'Enter Information'!$C$358/1000*'Enter Information'!$E$217</f>
        <v>3.8123786349532445</v>
      </c>
      <c r="L32" s="35">
        <f>(F32+H32)/2*'Enter Information'!C452</f>
        <v>2.8211191555010829E-2</v>
      </c>
      <c r="M32" s="35">
        <f>(G32+I32)/2*'Enter Information'!D452</f>
        <v>1.1897327167089602E-2</v>
      </c>
      <c r="N32" s="36">
        <f>'Enter Information'!O$599/5</f>
        <v>123</v>
      </c>
      <c r="O32" s="36">
        <f>'Enter Information'!P$599/5</f>
        <v>516.79999999999995</v>
      </c>
      <c r="P32" s="36">
        <f>'Enter Information'!Q$599/5</f>
        <v>1793.2</v>
      </c>
      <c r="Q32" s="37">
        <f t="shared" si="0"/>
        <v>0</v>
      </c>
      <c r="R32" s="287">
        <f>(H32-L32+Q32*'Enter Information'!D243)*'Enter Information'!C$779</f>
        <v>47.957607975953096</v>
      </c>
      <c r="S32" s="287">
        <f>(I32-M32+Q32*'Enter Information'!E243)*'Enter Information'!C$779</f>
        <v>48.551762204752436</v>
      </c>
      <c r="T32" s="38">
        <f t="shared" si="2"/>
        <v>96.509370180705531</v>
      </c>
      <c r="AK32" s="87">
        <v>27</v>
      </c>
      <c r="AL32" s="40">
        <f t="shared" si="4"/>
        <v>96.509370180705531</v>
      </c>
      <c r="AM32" s="86">
        <f>T32*'Enter Information'!E$739*((Y$26/AJ$25)/('1'!Z$26/'1'!AK$25))+T32*(1-'Enter Information'!E$739)</f>
        <v>97.01562472130459</v>
      </c>
      <c r="AN32" s="40">
        <f t="shared" si="5"/>
        <v>96.509370180705531</v>
      </c>
      <c r="AO32" s="86">
        <f>T32*'Enter Information'!E$739*Y$26/AJ$25+T32*(1-'Enter Information'!E$739)</f>
        <v>125.18721197716673</v>
      </c>
      <c r="AP32" s="86">
        <f>INDEX($AL$6:$AO$106,'1'!AL32,'Enter Information'!$B$86)</f>
        <v>97.01562472130459</v>
      </c>
    </row>
    <row r="33" spans="4:42" x14ac:dyDescent="0.4">
      <c r="D33" s="31">
        <v>27</v>
      </c>
      <c r="E33" s="32">
        <f>'14'!AP33</f>
        <v>96.381699181472015</v>
      </c>
      <c r="F33" s="33">
        <f>E33*'Enter Information'!D244</f>
        <v>47.086788789513555</v>
      </c>
      <c r="G33" s="33">
        <f>E33*'Enter Information'!E244</f>
        <v>49.294910391958467</v>
      </c>
      <c r="H33" s="34">
        <f t="shared" si="6"/>
        <v>48.873911894827188</v>
      </c>
      <c r="I33" s="34">
        <f t="shared" si="1"/>
        <v>50.155287294004211</v>
      </c>
      <c r="J33" s="35">
        <f>G33*'Enter Information'!$C$358/1000*'Enter Information'!$D$217</f>
        <v>3.948953447244655</v>
      </c>
      <c r="K33" s="35">
        <f>G33*'Enter Information'!$C$358/1000*'Enter Information'!$E$217</f>
        <v>3.746980095809425</v>
      </c>
      <c r="L33" s="35">
        <f>(F33+H33)/2*'Enter Information'!C453</f>
        <v>2.8788210205302218E-2</v>
      </c>
      <c r="M33" s="35">
        <f>(G33+I33)/2*'Enter Information'!D453</f>
        <v>1.1934023722315522E-2</v>
      </c>
      <c r="N33" s="36">
        <f>'Enter Information'!O$599/5</f>
        <v>123</v>
      </c>
      <c r="O33" s="36">
        <f>'Enter Information'!P$599/5</f>
        <v>516.79999999999995</v>
      </c>
      <c r="P33" s="36">
        <f>'Enter Information'!Q$599/5</f>
        <v>1793.2</v>
      </c>
      <c r="Q33" s="37">
        <f t="shared" si="0"/>
        <v>0</v>
      </c>
      <c r="R33" s="287">
        <f>(H33-L33+Q33*'Enter Information'!D244)*'Enter Information'!C$779</f>
        <v>48.420824821079684</v>
      </c>
      <c r="S33" s="287">
        <f>(I33-M33+Q33*'Enter Information'!E244)*'Enter Information'!C$779</f>
        <v>49.707777184035351</v>
      </c>
      <c r="T33" s="38">
        <f t="shared" si="2"/>
        <v>98.128602005115027</v>
      </c>
      <c r="AK33" s="87">
        <v>28</v>
      </c>
      <c r="AL33" s="40">
        <f t="shared" si="4"/>
        <v>98.128602005115027</v>
      </c>
      <c r="AM33" s="86">
        <f>T33*'Enter Information'!E$739*((Y$26/AJ$25)/('1'!Z$26/'1'!AK$25))+T33*(1-'Enter Information'!E$739)</f>
        <v>98.643350471867109</v>
      </c>
      <c r="AN33" s="40">
        <f t="shared" si="5"/>
        <v>98.128602005115027</v>
      </c>
      <c r="AO33" s="86">
        <f>T33*'Enter Information'!E$739*Y$26/AJ$25+T33*(1-'Enter Information'!E$739)</f>
        <v>127.28759992149767</v>
      </c>
      <c r="AP33" s="86">
        <f>INDEX($AL$6:$AO$106,'1'!AL33,'Enter Information'!$B$86)</f>
        <v>98.643350471867109</v>
      </c>
    </row>
    <row r="34" spans="4:42" x14ac:dyDescent="0.4">
      <c r="D34" s="31">
        <v>28</v>
      </c>
      <c r="E34" s="32">
        <f>'14'!AP34</f>
        <v>93.768250035960563</v>
      </c>
      <c r="F34" s="33">
        <f>E34*'Enter Information'!D245</f>
        <v>45.972361253591878</v>
      </c>
      <c r="G34" s="33">
        <f>E34*'Enter Information'!E245</f>
        <v>47.795888782368692</v>
      </c>
      <c r="H34" s="34">
        <f t="shared" si="6"/>
        <v>47.086788789513555</v>
      </c>
      <c r="I34" s="34">
        <f t="shared" si="1"/>
        <v>49.294910391958467</v>
      </c>
      <c r="J34" s="35">
        <f>G34*'Enter Information'!$C$358/1000*'Enter Information'!$D$217</f>
        <v>3.8288687061300952</v>
      </c>
      <c r="K34" s="35">
        <f>G34*'Enter Information'!$C$358/1000*'Enter Information'!$E$217</f>
        <v>3.633037214289605</v>
      </c>
      <c r="L34" s="35">
        <f>(F34+H34)/2*'Enter Information'!C454</f>
        <v>2.8848336513362684E-2</v>
      </c>
      <c r="M34" s="35">
        <f>(G34+I34)/2*'Enter Information'!D454</f>
        <v>1.2136349896790894E-2</v>
      </c>
      <c r="N34" s="36">
        <f>'Enter Information'!O$599/5</f>
        <v>123</v>
      </c>
      <c r="O34" s="36">
        <f>'Enter Information'!P$599/5</f>
        <v>516.79999999999995</v>
      </c>
      <c r="P34" s="36">
        <f>'Enter Information'!Q$599/5</f>
        <v>1793.2</v>
      </c>
      <c r="Q34" s="37">
        <f t="shared" si="0"/>
        <v>0</v>
      </c>
      <c r="R34" s="287">
        <f>(H34-L34+Q34*'Enter Information'!D245)*'Enter Information'!C$779</f>
        <v>46.649166165033122</v>
      </c>
      <c r="S34" s="287">
        <f>(I34-M34+Q34*'Enter Information'!E245)*'Enter Information'!C$779</f>
        <v>48.854673477647758</v>
      </c>
      <c r="T34" s="38">
        <f t="shared" si="2"/>
        <v>95.503839642680873</v>
      </c>
      <c r="AK34" s="87">
        <v>29</v>
      </c>
      <c r="AL34" s="40">
        <f t="shared" si="4"/>
        <v>95.503839642680873</v>
      </c>
      <c r="AM34" s="86">
        <f>T34*'Enter Information'!E$739*((Y$26/AJ$25)/('1'!Z$26/'1'!AK$25))+T34*(1-'Enter Information'!E$739)</f>
        <v>96.004819520315777</v>
      </c>
      <c r="AN34" s="40">
        <f t="shared" si="5"/>
        <v>95.503839642680873</v>
      </c>
      <c r="AO34" s="86">
        <f>T34*'Enter Information'!E$739*Y$26/AJ$25+T34*(1-'Enter Information'!E$739)</f>
        <v>123.88288718075049</v>
      </c>
      <c r="AP34" s="86">
        <f>INDEX($AL$6:$AO$106,'1'!AL34,'Enter Information'!$B$86)</f>
        <v>96.004819520315777</v>
      </c>
    </row>
    <row r="35" spans="4:42" x14ac:dyDescent="0.4">
      <c r="D35" s="31">
        <v>29</v>
      </c>
      <c r="E35" s="32">
        <f>'14'!AP35</f>
        <v>92.150763222078695</v>
      </c>
      <c r="F35" s="33">
        <f>E35*'Enter Information'!D246</f>
        <v>45.291482615873676</v>
      </c>
      <c r="G35" s="33">
        <f>E35*'Enter Information'!E246</f>
        <v>46.859280606205019</v>
      </c>
      <c r="H35" s="34">
        <f t="shared" si="6"/>
        <v>45.972361253591878</v>
      </c>
      <c r="I35" s="34">
        <f t="shared" si="1"/>
        <v>47.795888782368692</v>
      </c>
      <c r="J35" s="35">
        <f>G35*'Enter Information'!$C$358/1000*'Enter Information'!$D$217</f>
        <v>3.7538381998045893</v>
      </c>
      <c r="K35" s="35">
        <f>G35*'Enter Information'!$C$358/1000*'Enter Information'!$E$217</f>
        <v>3.5618442216306678</v>
      </c>
      <c r="L35" s="35">
        <f>(F35+H35)/2*'Enter Information'!C455</f>
        <v>3.0117068476923629E-2</v>
      </c>
      <c r="M35" s="35">
        <f>(G35+I35)/2*'Enter Information'!D455</f>
        <v>1.2778447867457451E-2</v>
      </c>
      <c r="N35" s="36">
        <f>'Enter Information'!O$599/5</f>
        <v>123</v>
      </c>
      <c r="O35" s="36">
        <f>'Enter Information'!P$599/5</f>
        <v>516.79999999999995</v>
      </c>
      <c r="P35" s="36">
        <f>'Enter Information'!Q$599/5</f>
        <v>1793.2</v>
      </c>
      <c r="Q35" s="37">
        <f t="shared" si="0"/>
        <v>0</v>
      </c>
      <c r="R35" s="287">
        <f>(H35-L35+Q35*'Enter Information'!D246)*'Enter Information'!C$779</f>
        <v>45.543161522899069</v>
      </c>
      <c r="S35" s="287">
        <f>(I35-M35+Q35*'Enter Information'!E246)*'Enter Information'!C$779</f>
        <v>47.368036773784191</v>
      </c>
      <c r="T35" s="38">
        <f t="shared" si="2"/>
        <v>92.911198296683267</v>
      </c>
      <c r="AK35" s="87">
        <v>30</v>
      </c>
      <c r="AL35" s="40">
        <f t="shared" si="4"/>
        <v>92.911198296683267</v>
      </c>
      <c r="AM35" s="86">
        <f>T35*'Enter Information'!E$739*((Y$26/AJ$25)/('1'!Z$26/'1'!AK$25))+T35*(1-'Enter Information'!E$739)</f>
        <v>93.398578080865079</v>
      </c>
      <c r="AN35" s="40">
        <f t="shared" si="5"/>
        <v>92.911198296683267</v>
      </c>
      <c r="AO35" s="86">
        <f>T35*'Enter Information'!E$739*Y$26/AJ$25+T35*(1-'Enter Information'!E$739)</f>
        <v>120.51984024391474</v>
      </c>
      <c r="AP35" s="86">
        <f>INDEX($AL$6:$AO$106,'1'!AL35,'Enter Information'!$B$86)</f>
        <v>93.398578080865079</v>
      </c>
    </row>
    <row r="36" spans="4:42" x14ac:dyDescent="0.4">
      <c r="D36" s="31">
        <v>30</v>
      </c>
      <c r="E36" s="32">
        <f>'14'!AP36</f>
        <v>91.115050251522405</v>
      </c>
      <c r="F36" s="33">
        <f>E36*'Enter Information'!D247</f>
        <v>44.362562215048428</v>
      </c>
      <c r="G36" s="33">
        <f>E36*'Enter Information'!E247</f>
        <v>46.752488036473977</v>
      </c>
      <c r="H36" s="34">
        <f t="shared" si="6"/>
        <v>45.291482615873676</v>
      </c>
      <c r="I36" s="34">
        <f t="shared" si="1"/>
        <v>46.859280606205019</v>
      </c>
      <c r="J36" s="35">
        <f>G36*'Enter Information'!$C$359/1000*'Enter Information'!$D$217</f>
        <v>4.0706753787246299</v>
      </c>
      <c r="K36" s="35">
        <f>G36*'Enter Information'!$C$359/1000*'Enter Information'!$E$217</f>
        <v>3.8624764318822589</v>
      </c>
      <c r="L36" s="35">
        <f>(F36+H36)/2*'Enter Information'!C456</f>
        <v>3.0930645466668124E-2</v>
      </c>
      <c r="M36" s="35">
        <f>(G36+I36)/2*'Enter Information'!D456</f>
        <v>1.4041765296401849E-2</v>
      </c>
      <c r="N36" s="36">
        <f>'Enter Information'!O$600/5</f>
        <v>117</v>
      </c>
      <c r="O36" s="36">
        <f>'Enter Information'!P$600/5</f>
        <v>573</v>
      </c>
      <c r="P36" s="36">
        <f>'Enter Information'!Q$600/5</f>
        <v>1815.2</v>
      </c>
      <c r="Q36" s="37">
        <f t="shared" si="0"/>
        <v>0</v>
      </c>
      <c r="R36" s="287">
        <f>(H36-L36+Q36*'Enter Information'!D247)*'Enter Information'!C$780</f>
        <v>45.802676411031939</v>
      </c>
      <c r="S36" s="287">
        <f>(I36-M36+Q36*'Enter Information'!E247)*'Enter Information'!C$780</f>
        <v>47.406344435006837</v>
      </c>
      <c r="T36" s="38">
        <f t="shared" si="2"/>
        <v>93.209020846038783</v>
      </c>
      <c r="AK36" s="87">
        <v>31</v>
      </c>
      <c r="AL36" s="40">
        <f t="shared" si="4"/>
        <v>93.209020846038783</v>
      </c>
      <c r="AM36" s="86">
        <f>T36*'Enter Information'!E$740*((Y$26/AJ$25)/('1'!Z$26/'1'!AK$25))+T36*(1-'Enter Information'!E$740)</f>
        <v>93.696175354508767</v>
      </c>
      <c r="AN36" s="40">
        <f t="shared" si="5"/>
        <v>93.209020846038783</v>
      </c>
      <c r="AO36" s="86">
        <f>T36*'Enter Information'!E$740*Y$26/AJ$25+T36*(1-'Enter Information'!E$740)</f>
        <v>120.80490158185133</v>
      </c>
      <c r="AP36" s="86">
        <f>INDEX($AL$6:$AO$106,'1'!AL36,'Enter Information'!$B$86)</f>
        <v>93.696175354508767</v>
      </c>
    </row>
    <row r="37" spans="4:42" x14ac:dyDescent="0.4">
      <c r="D37" s="31">
        <v>31</v>
      </c>
      <c r="E37" s="32">
        <f>'14'!AP37</f>
        <v>90.068961032633283</v>
      </c>
      <c r="F37" s="33">
        <f>E37*'Enter Information'!D248</f>
        <v>43.904636346856996</v>
      </c>
      <c r="G37" s="33">
        <f>E37*'Enter Information'!E248</f>
        <v>46.164324685776293</v>
      </c>
      <c r="H37" s="34">
        <f t="shared" si="6"/>
        <v>44.362562215048428</v>
      </c>
      <c r="I37" s="34">
        <f t="shared" si="1"/>
        <v>46.752488036473977</v>
      </c>
      <c r="J37" s="35">
        <f>G37*'Enter Information'!$C$359/1000*'Enter Information'!$D$217</f>
        <v>4.019464797835643</v>
      </c>
      <c r="K37" s="35">
        <f>G37*'Enter Information'!$C$359/1000*'Enter Information'!$E$217</f>
        <v>3.8138850696772275</v>
      </c>
      <c r="L37" s="35">
        <f>(F37+H37)/2*'Enter Information'!C457</f>
        <v>3.2658863467905003E-2</v>
      </c>
      <c r="M37" s="35">
        <f>(G37+I37)/2*'Enter Information'!D457</f>
        <v>1.5331274099171295E-2</v>
      </c>
      <c r="N37" s="36">
        <f>'Enter Information'!O$600/5</f>
        <v>117</v>
      </c>
      <c r="O37" s="36">
        <f>'Enter Information'!P$600/5</f>
        <v>573</v>
      </c>
      <c r="P37" s="36">
        <f>'Enter Information'!Q$600/5</f>
        <v>1815.2</v>
      </c>
      <c r="Q37" s="37">
        <f t="shared" si="0"/>
        <v>0</v>
      </c>
      <c r="R37" s="287">
        <f>(H37-L37+Q37*'Enter Information'!D248)*'Enter Information'!C$780</f>
        <v>44.860880615692231</v>
      </c>
      <c r="S37" s="287">
        <f>(I37-M37+Q37*'Enter Information'!E248)*'Enter Information'!C$780</f>
        <v>47.296967764741034</v>
      </c>
      <c r="T37" s="38">
        <f t="shared" si="2"/>
        <v>92.157848380433265</v>
      </c>
      <c r="AK37" s="87">
        <v>32</v>
      </c>
      <c r="AL37" s="40">
        <f t="shared" si="4"/>
        <v>92.157848380433265</v>
      </c>
      <c r="AM37" s="86">
        <f>T37*'Enter Information'!E$740*((Y$26/AJ$25)/('1'!Z$26/'1'!AK$25))+T37*(1-'Enter Information'!E$740)</f>
        <v>92.639508963517585</v>
      </c>
      <c r="AN37" s="40">
        <f t="shared" si="5"/>
        <v>92.157848380433265</v>
      </c>
      <c r="AO37" s="86">
        <f>T37*'Enter Information'!E$740*Y$26/AJ$25+T37*(1-'Enter Information'!E$740)</f>
        <v>119.44251428177679</v>
      </c>
      <c r="AP37" s="86">
        <f>INDEX($AL$6:$AO$106,'1'!AL37,'Enter Information'!$B$86)</f>
        <v>92.639508963517585</v>
      </c>
    </row>
    <row r="38" spans="4:42" x14ac:dyDescent="0.4">
      <c r="D38" s="31">
        <v>32</v>
      </c>
      <c r="E38" s="32">
        <f>'14'!AP38</f>
        <v>82.991994332209202</v>
      </c>
      <c r="F38" s="33">
        <f>E38*'Enter Information'!D249</f>
        <v>40.604083733583849</v>
      </c>
      <c r="G38" s="33">
        <f>E38*'Enter Information'!E249</f>
        <v>42.387910598625353</v>
      </c>
      <c r="H38" s="34">
        <f t="shared" si="6"/>
        <v>43.904636346856996</v>
      </c>
      <c r="I38" s="34">
        <f t="shared" si="1"/>
        <v>46.164324685776293</v>
      </c>
      <c r="J38" s="35">
        <f>G38*'Enter Information'!$C$359/1000*'Enter Information'!$D$217</f>
        <v>3.6906575730213982</v>
      </c>
      <c r="K38" s="35">
        <f>G38*'Enter Information'!$C$359/1000*'Enter Information'!$E$217</f>
        <v>3.5018950340395705</v>
      </c>
      <c r="L38" s="35">
        <f>(F38+H38)/2*'Enter Information'!C458</f>
        <v>3.3380944431774133E-2</v>
      </c>
      <c r="M38" s="35">
        <f>(G38+I38)/2*'Enter Information'!D458</f>
        <v>1.5939402351192296E-2</v>
      </c>
      <c r="N38" s="36">
        <f>'Enter Information'!O$600/5</f>
        <v>117</v>
      </c>
      <c r="O38" s="36">
        <f>'Enter Information'!P$600/5</f>
        <v>573</v>
      </c>
      <c r="P38" s="36">
        <f>'Enter Information'!Q$600/5</f>
        <v>1815.2</v>
      </c>
      <c r="Q38" s="37">
        <f t="shared" ref="Q38:Q69" si="10">N$3/N$5*N38+O$3/O$5*O38+P$3/P$5*P38</f>
        <v>0</v>
      </c>
      <c r="R38" s="287">
        <f>(H38-L38+Q38*'Enter Information'!D249)*'Enter Information'!C$780</f>
        <v>44.396739046771927</v>
      </c>
      <c r="S38" s="287">
        <f>(I38-M38+Q38*'Enter Information'!E249)*'Enter Information'!C$780</f>
        <v>46.701144064932635</v>
      </c>
      <c r="T38" s="38">
        <f t="shared" si="2"/>
        <v>91.097883111704562</v>
      </c>
      <c r="AK38" s="87">
        <v>33</v>
      </c>
      <c r="AL38" s="40">
        <f t="shared" si="4"/>
        <v>91.097883111704562</v>
      </c>
      <c r="AM38" s="86">
        <f>T38*'Enter Information'!E$740*((Y$26/AJ$25)/('1'!Z$26/'1'!AK$25))+T38*(1-'Enter Information'!E$740)</f>
        <v>91.574003814047771</v>
      </c>
      <c r="AN38" s="40">
        <f t="shared" si="5"/>
        <v>91.097883111704562</v>
      </c>
      <c r="AO38" s="86">
        <f>T38*'Enter Information'!E$740*Y$26/AJ$25+T38*(1-'Enter Information'!E$740)</f>
        <v>118.06873094185242</v>
      </c>
      <c r="AP38" s="86">
        <f>INDEX($AL$6:$AO$106,'1'!AL38,'Enter Information'!$B$86)</f>
        <v>91.574003814047771</v>
      </c>
    </row>
    <row r="39" spans="4:42" x14ac:dyDescent="0.4">
      <c r="D39" s="31">
        <v>33</v>
      </c>
      <c r="E39" s="32">
        <f>'14'!AP39</f>
        <v>75.7974120926946</v>
      </c>
      <c r="F39" s="33">
        <f>E39*'Enter Information'!D250</f>
        <v>37.308388754109203</v>
      </c>
      <c r="G39" s="33">
        <f>E39*'Enter Information'!E250</f>
        <v>38.489023338585397</v>
      </c>
      <c r="H39" s="34">
        <f t="shared" si="6"/>
        <v>40.604083733583849</v>
      </c>
      <c r="I39" s="34">
        <f t="shared" si="1"/>
        <v>42.387910598625353</v>
      </c>
      <c r="J39" s="35">
        <f>G39*'Enter Information'!$C$359/1000*'Enter Information'!$D$217</f>
        <v>3.3511867760557705</v>
      </c>
      <c r="K39" s="35">
        <f>G39*'Enter Information'!$C$359/1000*'Enter Information'!$E$217</f>
        <v>3.1797868257935886</v>
      </c>
      <c r="L39" s="35">
        <f>(F39+H39)/2*'Enter Information'!C459</f>
        <v>3.2723238444831083E-2</v>
      </c>
      <c r="M39" s="35">
        <f>(G39+I39)/2*'Enter Information'!D459</f>
        <v>1.5771002117756096E-2</v>
      </c>
      <c r="N39" s="36">
        <f>'Enter Information'!O$600/5</f>
        <v>117</v>
      </c>
      <c r="O39" s="36">
        <f>'Enter Information'!P$600/5</f>
        <v>573</v>
      </c>
      <c r="P39" s="36">
        <f>'Enter Information'!Q$600/5</f>
        <v>1815.2</v>
      </c>
      <c r="Q39" s="37">
        <f t="shared" si="10"/>
        <v>0</v>
      </c>
      <c r="R39" s="287">
        <f>(H39-L39+Q39*'Enter Information'!D250)*'Enter Information'!C$780</f>
        <v>41.057318468612266</v>
      </c>
      <c r="S39" s="287">
        <f>(I39-M39+Q39*'Enter Information'!E250)*'Enter Information'!C$780</f>
        <v>42.87966704539636</v>
      </c>
      <c r="T39" s="38">
        <f t="shared" si="2"/>
        <v>83.936985514008626</v>
      </c>
      <c r="AK39" s="87">
        <v>34</v>
      </c>
      <c r="AL39" s="40">
        <f t="shared" si="4"/>
        <v>83.936985514008626</v>
      </c>
      <c r="AM39" s="86">
        <f>T39*'Enter Information'!E$740*((Y$26/AJ$25)/('1'!Z$26/'1'!AK$25))+T39*(1-'Enter Information'!E$740)</f>
        <v>84.375679972435265</v>
      </c>
      <c r="AN39" s="40">
        <f t="shared" si="5"/>
        <v>83.936985514008626</v>
      </c>
      <c r="AO39" s="86">
        <f>T39*'Enter Information'!E$740*Y$26/AJ$25+T39*(1-'Enter Information'!E$740)</f>
        <v>108.7877458861647</v>
      </c>
      <c r="AP39" s="86">
        <f>INDEX($AL$6:$AO$106,'1'!AL39,'Enter Information'!$B$86)</f>
        <v>84.375679972435265</v>
      </c>
    </row>
    <row r="40" spans="4:42" x14ac:dyDescent="0.4">
      <c r="D40" s="31">
        <v>34</v>
      </c>
      <c r="E40" s="32">
        <f>'14'!AP40</f>
        <v>59.680278402960603</v>
      </c>
      <c r="F40" s="33">
        <f>E40*'Enter Information'!D251</f>
        <v>29.367895047640062</v>
      </c>
      <c r="G40" s="33">
        <f>E40*'Enter Information'!E251</f>
        <v>30.312383355320538</v>
      </c>
      <c r="H40" s="34">
        <f t="shared" si="6"/>
        <v>37.308388754109203</v>
      </c>
      <c r="I40" s="34">
        <f t="shared" si="1"/>
        <v>38.489023338585397</v>
      </c>
      <c r="J40" s="35">
        <f>G40*'Enter Information'!$C$359/1000*'Enter Information'!$D$217</f>
        <v>2.6392578828895989</v>
      </c>
      <c r="K40" s="35">
        <f>G40*'Enter Information'!$C$359/1000*'Enter Information'!$E$217</f>
        <v>2.5042702799638161</v>
      </c>
      <c r="L40" s="35">
        <f>(F40+H40)/2*'Enter Information'!C460</f>
        <v>3.0004327710787169E-2</v>
      </c>
      <c r="M40" s="35">
        <f>(G40+I40)/2*'Enter Information'!D460</f>
        <v>1.4792302439189775E-2</v>
      </c>
      <c r="N40" s="36">
        <f>'Enter Information'!O$600/5</f>
        <v>117</v>
      </c>
      <c r="O40" s="36">
        <f>'Enter Information'!P$600/5</f>
        <v>573</v>
      </c>
      <c r="P40" s="36">
        <f>'Enter Information'!Q$600/5</f>
        <v>1815.2</v>
      </c>
      <c r="Q40" s="37">
        <f t="shared" si="10"/>
        <v>0</v>
      </c>
      <c r="R40" s="287">
        <f>(H40-L40+Q40*'Enter Information'!D251)*'Enter Information'!C$780</f>
        <v>37.724899601860173</v>
      </c>
      <c r="S40" s="287">
        <f>(I40-M40+Q40*'Enter Information'!E251)*'Enter Information'!C$780</f>
        <v>38.935069891858411</v>
      </c>
      <c r="T40" s="38">
        <f t="shared" si="2"/>
        <v>76.659969493718592</v>
      </c>
      <c r="AK40" s="87">
        <v>35</v>
      </c>
      <c r="AL40" s="40">
        <f t="shared" si="4"/>
        <v>76.659969493718592</v>
      </c>
      <c r="AM40" s="86">
        <f>T40*'Enter Information'!E$740*((Y$26/AJ$25)/('1'!Z$26/'1'!AK$25))+T40*(1-'Enter Information'!E$740)</f>
        <v>77.060630818331404</v>
      </c>
      <c r="AN40" s="40">
        <f t="shared" si="5"/>
        <v>76.659969493718592</v>
      </c>
      <c r="AO40" s="86">
        <f>T40*'Enter Information'!E$740*Y$26/AJ$25+T40*(1-'Enter Information'!E$740)</f>
        <v>99.356263866921338</v>
      </c>
      <c r="AP40" s="86">
        <f>INDEX($AL$6:$AO$106,'1'!AL40,'Enter Information'!$B$86)</f>
        <v>77.060630818331404</v>
      </c>
    </row>
    <row r="41" spans="4:42" x14ac:dyDescent="0.4">
      <c r="D41" s="31">
        <v>35</v>
      </c>
      <c r="E41" s="32">
        <f>'14'!AP41</f>
        <v>52.94635798230474</v>
      </c>
      <c r="F41" s="33">
        <f>E41*'Enter Information'!D252</f>
        <v>26.208235859320656</v>
      </c>
      <c r="G41" s="33">
        <f>E41*'Enter Information'!E252</f>
        <v>26.738122122984088</v>
      </c>
      <c r="H41" s="34">
        <f t="shared" si="6"/>
        <v>29.367895047640062</v>
      </c>
      <c r="I41" s="34">
        <f t="shared" si="1"/>
        <v>30.312383355320538</v>
      </c>
      <c r="J41" s="35">
        <f>G41*'Enter Information'!$C$360/1000*'Enter Information'!$D$217</f>
        <v>0.86446213652546233</v>
      </c>
      <c r="K41" s="35">
        <f>G41*'Enter Information'!$C$360/1000*'Enter Information'!$E$217</f>
        <v>0.82024831703241885</v>
      </c>
      <c r="L41" s="35">
        <f>(F41+H41)/2*'Enter Information'!C461</f>
        <v>2.6676542835341144E-2</v>
      </c>
      <c r="M41" s="35">
        <f>(G41+I41)/2*'Enter Information'!D461</f>
        <v>1.3406868787401587E-2</v>
      </c>
      <c r="N41" s="36">
        <f>'Enter Information'!O$601/5</f>
        <v>95.4</v>
      </c>
      <c r="O41" s="36">
        <f>'Enter Information'!P$601/5</f>
        <v>390.4</v>
      </c>
      <c r="P41" s="36">
        <f>'Enter Information'!Q$601/5</f>
        <v>1547.6</v>
      </c>
      <c r="Q41" s="37">
        <f t="shared" si="10"/>
        <v>0</v>
      </c>
      <c r="R41" s="287">
        <f>(H41-L41+Q41*'Enter Information'!D252)*'Enter Information'!C$781</f>
        <v>29.738084666970359</v>
      </c>
      <c r="S41" s="287">
        <f>(I41-M41+Q41*'Enter Information'!E252)*'Enter Information'!C$781</f>
        <v>30.708797180032562</v>
      </c>
      <c r="T41" s="38">
        <f t="shared" si="2"/>
        <v>60.446881847002921</v>
      </c>
      <c r="AB41" s="69"/>
      <c r="AK41" s="87">
        <v>36</v>
      </c>
      <c r="AL41" s="40">
        <f t="shared" si="4"/>
        <v>60.446881847002921</v>
      </c>
      <c r="AM41" s="86">
        <f>T41*'Enter Information'!E$741*((Y$26/AJ$25)/('1'!Z$26/'1'!AK$25))+T41*(1-'Enter Information'!E$741)</f>
        <v>60.761879968721033</v>
      </c>
      <c r="AN41" s="40">
        <f t="shared" si="5"/>
        <v>60.446881847002921</v>
      </c>
      <c r="AO41" s="86">
        <f>T41*'Enter Information'!E$741*Y$26/AJ$25+T41*(1-'Enter Information'!E$741)</f>
        <v>78.290605856125083</v>
      </c>
      <c r="AP41" s="86">
        <f>INDEX($AL$6:$AO$106,'1'!AL41,'Enter Information'!$B$86)</f>
        <v>60.761879968721033</v>
      </c>
    </row>
    <row r="42" spans="4:42" x14ac:dyDescent="0.4">
      <c r="D42" s="31">
        <v>36</v>
      </c>
      <c r="E42" s="32">
        <f>'14'!AP42</f>
        <v>46.099668815908196</v>
      </c>
      <c r="F42" s="33">
        <f>E42*'Enter Information'!D253</f>
        <v>22.735018776858322</v>
      </c>
      <c r="G42" s="33">
        <f>E42*'Enter Information'!E253</f>
        <v>23.36465003904987</v>
      </c>
      <c r="H42" s="34">
        <f t="shared" si="6"/>
        <v>26.208235859320656</v>
      </c>
      <c r="I42" s="34">
        <f t="shared" si="1"/>
        <v>26.738122122984088</v>
      </c>
      <c r="J42" s="35">
        <f>G42*'Enter Information'!$C$360/1000*'Enter Information'!$D$217</f>
        <v>0.75539543125074982</v>
      </c>
      <c r="K42" s="35">
        <f>G42*'Enter Information'!$C$360/1000*'Enter Information'!$E$217</f>
        <v>0.71675994239356178</v>
      </c>
      <c r="L42" s="35">
        <f>(F42+H42)/2*'Enter Information'!C462</f>
        <v>2.4961059864451279E-2</v>
      </c>
      <c r="M42" s="35">
        <f>(G42+I42)/2*'Enter Information'!D462</f>
        <v>1.252569304050849E-2</v>
      </c>
      <c r="N42" s="36">
        <f>'Enter Information'!O$601/5</f>
        <v>95.4</v>
      </c>
      <c r="O42" s="36">
        <f>'Enter Information'!P$601/5</f>
        <v>390.4</v>
      </c>
      <c r="P42" s="36">
        <f>'Enter Information'!Q$601/5</f>
        <v>1547.6</v>
      </c>
      <c r="Q42" s="37">
        <f t="shared" si="10"/>
        <v>0</v>
      </c>
      <c r="R42" s="287">
        <f>(H42-L42+Q42*'Enter Information'!D253)*'Enter Information'!C$781</f>
        <v>26.537426955096461</v>
      </c>
      <c r="S42" s="287">
        <f>(I42-M42+Q42*'Enter Information'!E253)*'Enter Information'!C$781</f>
        <v>27.087083969563057</v>
      </c>
      <c r="T42" s="38">
        <f t="shared" si="2"/>
        <v>53.624510924659518</v>
      </c>
      <c r="AK42" s="87">
        <v>37</v>
      </c>
      <c r="AL42" s="40">
        <f t="shared" si="4"/>
        <v>53.624510924659518</v>
      </c>
      <c r="AM42" s="86">
        <f>T42*'Enter Information'!E$741*((Y$26/AJ$25)/('1'!Z$26/'1'!AK$25))+T42*(1-'Enter Information'!E$741)</f>
        <v>53.903956608261112</v>
      </c>
      <c r="AN42" s="40">
        <f t="shared" si="5"/>
        <v>53.624510924659518</v>
      </c>
      <c r="AO42" s="86">
        <f>T42*'Enter Information'!E$741*Y$26/AJ$25+T42*(1-'Enter Information'!E$741)</f>
        <v>69.454293104089231</v>
      </c>
      <c r="AP42" s="86">
        <f>INDEX($AL$6:$AO$106,'1'!AL42,'Enter Information'!$B$86)</f>
        <v>53.903956608261112</v>
      </c>
    </row>
    <row r="43" spans="4:42" x14ac:dyDescent="0.4">
      <c r="D43" s="31">
        <v>37</v>
      </c>
      <c r="E43" s="32">
        <f>'14'!AP43</f>
        <v>46.580121171574604</v>
      </c>
      <c r="F43" s="33">
        <f>E43*'Enter Information'!D254</f>
        <v>22.971034566121833</v>
      </c>
      <c r="G43" s="33">
        <f>E43*'Enter Information'!E254</f>
        <v>23.60908660545277</v>
      </c>
      <c r="H43" s="34">
        <f t="shared" si="6"/>
        <v>22.735018776858322</v>
      </c>
      <c r="I43" s="34">
        <f t="shared" si="1"/>
        <v>23.36465003904987</v>
      </c>
      <c r="J43" s="35">
        <f>G43*'Enter Information'!$C$360/1000*'Enter Information'!$D$217</f>
        <v>0.76329823592288337</v>
      </c>
      <c r="K43" s="35">
        <f>G43*'Enter Information'!$C$360/1000*'Enter Information'!$E$217</f>
        <v>0.72425854986086835</v>
      </c>
      <c r="L43" s="35">
        <f>(F43+H43)/2*'Enter Information'!C463</f>
        <v>2.4452738538494383E-2</v>
      </c>
      <c r="M43" s="35">
        <f>(G43+I43)/2*'Enter Information'!D463</f>
        <v>1.2682908894015712E-2</v>
      </c>
      <c r="N43" s="36">
        <f>'Enter Information'!O$601/5</f>
        <v>95.4</v>
      </c>
      <c r="O43" s="36">
        <f>'Enter Information'!P$601/5</f>
        <v>390.4</v>
      </c>
      <c r="P43" s="36">
        <f>'Enter Information'!Q$601/5</f>
        <v>1547.6</v>
      </c>
      <c r="Q43" s="37">
        <f t="shared" si="10"/>
        <v>0</v>
      </c>
      <c r="R43" s="287">
        <f>(H43-L43+Q43*'Enter Information'!D254)*'Enter Information'!C$781</f>
        <v>23.017746709182607</v>
      </c>
      <c r="S43" s="287">
        <f>(I43-M43+Q43*'Enter Information'!E254)*'Enter Information'!C$781</f>
        <v>23.667823323123624</v>
      </c>
      <c r="T43" s="38">
        <f t="shared" si="2"/>
        <v>46.685570032306231</v>
      </c>
      <c r="AK43" s="87">
        <v>38</v>
      </c>
      <c r="AL43" s="40">
        <f t="shared" si="4"/>
        <v>46.685570032306231</v>
      </c>
      <c r="AM43" s="86">
        <f>T43*'Enter Information'!E$741*((Y$26/AJ$25)/('1'!Z$26/'1'!AK$25))+T43*(1-'Enter Information'!E$741)</f>
        <v>46.928855813510594</v>
      </c>
      <c r="AN43" s="40">
        <f t="shared" si="5"/>
        <v>46.685570032306231</v>
      </c>
      <c r="AO43" s="86">
        <f>T43*'Enter Information'!E$741*Y$26/AJ$25+T43*(1-'Enter Information'!E$741)</f>
        <v>60.466999303935744</v>
      </c>
      <c r="AP43" s="86">
        <f>INDEX($AL$6:$AO$106,'1'!AL43,'Enter Information'!$B$86)</f>
        <v>46.928855813510594</v>
      </c>
    </row>
    <row r="44" spans="4:42" x14ac:dyDescent="0.4">
      <c r="D44" s="31">
        <v>38</v>
      </c>
      <c r="E44" s="32">
        <f>'14'!AP44</f>
        <v>47.045539280706564</v>
      </c>
      <c r="F44" s="33">
        <f>E44*'Enter Information'!D255</f>
        <v>23.317741122573018</v>
      </c>
      <c r="G44" s="33">
        <f>E44*'Enter Information'!E255</f>
        <v>23.727798158133545</v>
      </c>
      <c r="H44" s="34">
        <f t="shared" si="6"/>
        <v>22.971034566121833</v>
      </c>
      <c r="I44" s="34">
        <f t="shared" si="1"/>
        <v>23.60908660545277</v>
      </c>
      <c r="J44" s="35">
        <f>G44*'Enter Information'!$C$360/1000*'Enter Information'!$D$217</f>
        <v>0.76713626321547568</v>
      </c>
      <c r="K44" s="35">
        <f>G44*'Enter Information'!$C$360/1000*'Enter Information'!$E$217</f>
        <v>0.72790027723614315</v>
      </c>
      <c r="L44" s="35">
        <f>(F44+H44)/2*'Enter Information'!C464</f>
        <v>2.5921714385669117E-2</v>
      </c>
      <c r="M44" s="35">
        <f>(G44+I44)/2*'Enter Information'!D464</f>
        <v>1.3964381005257962E-2</v>
      </c>
      <c r="N44" s="36">
        <f>'Enter Information'!O$601/5</f>
        <v>95.4</v>
      </c>
      <c r="O44" s="36">
        <f>'Enter Information'!P$601/5</f>
        <v>390.4</v>
      </c>
      <c r="P44" s="36">
        <f>'Enter Information'!Q$601/5</f>
        <v>1547.6</v>
      </c>
      <c r="Q44" s="37">
        <f t="shared" si="10"/>
        <v>0</v>
      </c>
      <c r="R44" s="287">
        <f>(H44-L44+Q44*'Enter Information'!D255)*'Enter Information'!C$781</f>
        <v>23.255465977542269</v>
      </c>
      <c r="S44" s="287">
        <f>(I44-M44+Q44*'Enter Information'!E255)*'Enter Information'!C$781</f>
        <v>23.914267307038823</v>
      </c>
      <c r="T44" s="38">
        <f t="shared" si="2"/>
        <v>47.169733284581092</v>
      </c>
      <c r="AK44" s="87">
        <v>39</v>
      </c>
      <c r="AL44" s="40">
        <f t="shared" si="4"/>
        <v>47.169733284581092</v>
      </c>
      <c r="AM44" s="86">
        <f>T44*'Enter Information'!E$741*((Y$26/AJ$25)/('1'!Z$26/'1'!AK$25))+T44*(1-'Enter Information'!E$741)</f>
        <v>47.415542115948035</v>
      </c>
      <c r="AN44" s="40">
        <f t="shared" si="5"/>
        <v>47.169733284581092</v>
      </c>
      <c r="AO44" s="86">
        <f>T44*'Enter Information'!E$741*Y$26/AJ$25+T44*(1-'Enter Information'!E$741)</f>
        <v>61.094085982282749</v>
      </c>
      <c r="AP44" s="86">
        <f>INDEX($AL$6:$AO$106,'1'!AL44,'Enter Information'!$B$86)</f>
        <v>47.415542115948035</v>
      </c>
    </row>
    <row r="45" spans="4:42" x14ac:dyDescent="0.4">
      <c r="D45" s="31">
        <v>39</v>
      </c>
      <c r="E45" s="32">
        <f>'14'!AP45</f>
        <v>51.804820278531949</v>
      </c>
      <c r="F45" s="33">
        <f>E45*'Enter Information'!D256</f>
        <v>25.542510564743129</v>
      </c>
      <c r="G45" s="33">
        <f>E45*'Enter Information'!E256</f>
        <v>26.26230971378882</v>
      </c>
      <c r="H45" s="34">
        <f t="shared" si="6"/>
        <v>23.317741122573018</v>
      </c>
      <c r="I45" s="34">
        <f t="shared" si="1"/>
        <v>23.727798158133545</v>
      </c>
      <c r="J45" s="35">
        <f>G45*'Enter Information'!$C$360/1000*'Enter Information'!$D$217</f>
        <v>0.84907878948462068</v>
      </c>
      <c r="K45" s="35">
        <f>G45*'Enter Information'!$C$360/1000*'Enter Information'!$E$217</f>
        <v>0.80565176735438182</v>
      </c>
      <c r="L45" s="35">
        <f>(F45+H45)/2*'Enter Information'!C465</f>
        <v>2.9071849753953112E-2</v>
      </c>
      <c r="M45" s="35">
        <f>(G45+I45)/2*'Enter Information'!D465</f>
        <v>1.5746883979655544E-2</v>
      </c>
      <c r="N45" s="36">
        <f>'Enter Information'!O$601/5</f>
        <v>95.4</v>
      </c>
      <c r="O45" s="36">
        <f>'Enter Information'!P$601/5</f>
        <v>390.4</v>
      </c>
      <c r="P45" s="36">
        <f>'Enter Information'!Q$601/5</f>
        <v>1547.6</v>
      </c>
      <c r="Q45" s="37">
        <f t="shared" si="10"/>
        <v>0</v>
      </c>
      <c r="R45" s="287">
        <f>(H45-L45+Q45*'Enter Information'!D256)*'Enter Information'!C$781</f>
        <v>23.603669305784123</v>
      </c>
      <c r="S45" s="287">
        <f>(I45-M45+Q45*'Enter Information'!E256)*'Enter Information'!C$781</f>
        <v>24.032777926481135</v>
      </c>
      <c r="T45" s="38">
        <f t="shared" si="2"/>
        <v>47.636447232265255</v>
      </c>
      <c r="AK45" s="87">
        <v>40</v>
      </c>
      <c r="AL45" s="40">
        <f t="shared" si="4"/>
        <v>47.636447232265255</v>
      </c>
      <c r="AM45" s="86">
        <f>T45*'Enter Information'!E$741*((Y$26/AJ$25)/('1'!Z$26/'1'!AK$25))+T45*(1-'Enter Information'!E$741)</f>
        <v>47.884688182749152</v>
      </c>
      <c r="AN45" s="40">
        <f t="shared" si="5"/>
        <v>47.636447232265255</v>
      </c>
      <c r="AO45" s="86">
        <f>T45*'Enter Information'!E$741*Y$26/AJ$25+T45*(1-'Enter Information'!E$741)</f>
        <v>61.698572377762694</v>
      </c>
      <c r="AP45" s="86">
        <f>INDEX($AL$6:$AO$106,'1'!AL45,'Enter Information'!$B$86)</f>
        <v>47.884688182749152</v>
      </c>
    </row>
    <row r="46" spans="4:42" x14ac:dyDescent="0.4">
      <c r="D46" s="31">
        <v>40</v>
      </c>
      <c r="E46" s="32">
        <f>'14'!AP46</f>
        <v>52.604144927561286</v>
      </c>
      <c r="F46" s="33">
        <f>E46*'Enter Information'!D257</f>
        <v>25.883522669982224</v>
      </c>
      <c r="G46" s="33">
        <f>E46*'Enter Information'!E257</f>
        <v>26.720622257579063</v>
      </c>
      <c r="H46" s="34">
        <f t="shared" si="6"/>
        <v>25.542510564743129</v>
      </c>
      <c r="I46" s="34">
        <f t="shared" si="1"/>
        <v>26.26230971378882</v>
      </c>
      <c r="J46" s="35">
        <f>G46*'Enter Information'!$C$360/1000*'Enter Information'!$D$217</f>
        <v>0.86389635367177675</v>
      </c>
      <c r="K46" s="35">
        <f>G46*'Enter Information'!$C$360/1000*'Enter Information'!$E$217</f>
        <v>0.81971147173413117</v>
      </c>
      <c r="L46" s="35">
        <f>(F46+H46)/2*'Enter Information'!C466</f>
        <v>3.2912661270224228E-2</v>
      </c>
      <c r="M46" s="35">
        <f>(G46+I46)/2*'Enter Information'!D466</f>
        <v>1.8279111530121919E-2</v>
      </c>
      <c r="N46" s="36">
        <f>'Enter Information'!O$602/5</f>
        <v>73.400000000000006</v>
      </c>
      <c r="O46" s="36">
        <f>'Enter Information'!P$602/5</f>
        <v>282.60000000000002</v>
      </c>
      <c r="P46" s="36">
        <f>'Enter Information'!Q$602/5</f>
        <v>1483.2</v>
      </c>
      <c r="Q46" s="37">
        <f t="shared" si="10"/>
        <v>0</v>
      </c>
      <c r="R46" s="287">
        <f>(H46-L46+Q46*'Enter Information'!D257)*'Enter Information'!C$782</f>
        <v>25.584197694450726</v>
      </c>
      <c r="S46" s="287">
        <f>(I46-M46+Q46*'Enter Information'!E257)*'Enter Information'!C$782</f>
        <v>26.320778154484032</v>
      </c>
      <c r="T46" s="38">
        <f t="shared" si="2"/>
        <v>51.904975848934754</v>
      </c>
      <c r="AK46" s="87">
        <v>41</v>
      </c>
      <c r="AL46" s="40">
        <f t="shared" si="4"/>
        <v>51.904975848934754</v>
      </c>
      <c r="AM46" s="86">
        <f>T46*'Enter Information'!E$742*((Y$26/AJ$25)/('1'!Z$26/'1'!AK$25))+T46*(1-'Enter Information'!E$742)</f>
        <v>52.175112994768668</v>
      </c>
      <c r="AN46" s="40">
        <f t="shared" si="5"/>
        <v>51.904975848934754</v>
      </c>
      <c r="AO46" s="86">
        <f>T46*'Enter Information'!E$742*Y$26/AJ$25+T46*(1-'Enter Information'!E$742)</f>
        <v>67.207456538600141</v>
      </c>
      <c r="AP46" s="86">
        <f>INDEX($AL$6:$AO$106,'1'!AL46,'Enter Information'!$B$86)</f>
        <v>52.175112994768668</v>
      </c>
    </row>
    <row r="47" spans="4:42" x14ac:dyDescent="0.4">
      <c r="D47" s="31">
        <v>41</v>
      </c>
      <c r="E47" s="32">
        <f>'14'!AP47</f>
        <v>53.401657986234895</v>
      </c>
      <c r="F47" s="33">
        <f>E47*'Enter Information'!D258</f>
        <v>26.099740757660694</v>
      </c>
      <c r="G47" s="33">
        <f>E47*'Enter Information'!E258</f>
        <v>27.301917228574201</v>
      </c>
      <c r="H47" s="34">
        <f t="shared" si="6"/>
        <v>25.883522669982224</v>
      </c>
      <c r="I47" s="34">
        <f t="shared" si="1"/>
        <v>26.720622257579063</v>
      </c>
      <c r="J47" s="35">
        <f>G47*'Enter Information'!$C$360/1000*'Enter Information'!$D$217</f>
        <v>0.882690025503577</v>
      </c>
      <c r="K47" s="35">
        <f>G47*'Enter Information'!$C$360/1000*'Enter Information'!$E$217</f>
        <v>0.83754392157728264</v>
      </c>
      <c r="L47" s="35">
        <f>(F47+H47)/2*'Enter Information'!C467</f>
        <v>3.5608535447935394E-2</v>
      </c>
      <c r="M47" s="35">
        <f>(G47+I47)/2*'Enter Information'!D467</f>
        <v>2.052856500473824E-2</v>
      </c>
      <c r="N47" s="36">
        <f>'Enter Information'!O$602/5</f>
        <v>73.400000000000006</v>
      </c>
      <c r="O47" s="36">
        <f>'Enter Information'!P$602/5</f>
        <v>282.60000000000002</v>
      </c>
      <c r="P47" s="36">
        <f>'Enter Information'!Q$602/5</f>
        <v>1483.2</v>
      </c>
      <c r="Q47" s="37">
        <f t="shared" si="10"/>
        <v>0</v>
      </c>
      <c r="R47" s="287">
        <f>(H47-L47+Q47*'Enter Information'!D258)*'Enter Information'!C$782</f>
        <v>25.923503291170366</v>
      </c>
      <c r="S47" s="287">
        <f>(I47-M47+Q47*'Enter Information'!E258)*'Enter Information'!C$782</f>
        <v>26.778174947170783</v>
      </c>
      <c r="T47" s="38">
        <f t="shared" si="2"/>
        <v>52.701678238341145</v>
      </c>
      <c r="AK47" s="87">
        <v>42</v>
      </c>
      <c r="AL47" s="40">
        <f t="shared" si="4"/>
        <v>52.701678238341145</v>
      </c>
      <c r="AM47" s="86">
        <f>T47*'Enter Information'!E$742*((Y$26/AJ$25)/('1'!Z$26/'1'!AK$25))+T47*(1-'Enter Information'!E$742)</f>
        <v>52.975961786442532</v>
      </c>
      <c r="AN47" s="40">
        <f t="shared" si="5"/>
        <v>52.701678238341145</v>
      </c>
      <c r="AO47" s="86">
        <f>T47*'Enter Information'!E$742*Y$26/AJ$25+T47*(1-'Enter Information'!E$742)</f>
        <v>68.239040511706406</v>
      </c>
      <c r="AP47" s="86">
        <f>INDEX($AL$6:$AO$106,'1'!AL47,'Enter Information'!$B$86)</f>
        <v>52.975961786442532</v>
      </c>
    </row>
    <row r="48" spans="4:42" x14ac:dyDescent="0.4">
      <c r="D48" s="31">
        <v>42</v>
      </c>
      <c r="E48" s="32">
        <f>'14'!AP48</f>
        <v>56.13711463212644</v>
      </c>
      <c r="F48" s="33">
        <f>E48*'Enter Information'!D259</f>
        <v>27.3376793761378</v>
      </c>
      <c r="G48" s="33">
        <f>E48*'Enter Information'!E259</f>
        <v>28.799435255988641</v>
      </c>
      <c r="H48" s="34">
        <f t="shared" si="6"/>
        <v>26.099740757660694</v>
      </c>
      <c r="I48" s="34">
        <f t="shared" si="1"/>
        <v>27.301917228574201</v>
      </c>
      <c r="J48" s="35">
        <f>G48*'Enter Information'!$C$360/1000*'Enter Information'!$D$217</f>
        <v>0.93110582776185491</v>
      </c>
      <c r="K48" s="35">
        <f>G48*'Enter Information'!$C$360/1000*'Enter Information'!$E$217</f>
        <v>0.88348344702572557</v>
      </c>
      <c r="L48" s="35">
        <f>(F48+H48)/2*'Enter Information'!C468</f>
        <v>3.9543690899010886E-2</v>
      </c>
      <c r="M48" s="35">
        <f>(G48+I48)/2*'Enter Information'!D468</f>
        <v>2.3282061281093579E-2</v>
      </c>
      <c r="N48" s="36">
        <f>'Enter Information'!O$602/5</f>
        <v>73.400000000000006</v>
      </c>
      <c r="O48" s="36">
        <f>'Enter Information'!P$602/5</f>
        <v>282.60000000000002</v>
      </c>
      <c r="P48" s="36">
        <f>'Enter Information'!Q$602/5</f>
        <v>1483.2</v>
      </c>
      <c r="Q48" s="37">
        <f t="shared" si="10"/>
        <v>0</v>
      </c>
      <c r="R48" s="287">
        <f>(H48-L48+Q48*'Enter Information'!D259)*'Enter Information'!C$782</f>
        <v>26.13640701963423</v>
      </c>
      <c r="S48" s="287">
        <f>(I48-M48+Q48*'Enter Information'!E259)*'Enter Information'!C$782</f>
        <v>27.358408297757201</v>
      </c>
      <c r="T48" s="38">
        <f t="shared" si="2"/>
        <v>53.494815317391428</v>
      </c>
      <c r="AK48" s="87">
        <v>43</v>
      </c>
      <c r="AL48" s="40">
        <f t="shared" si="4"/>
        <v>53.494815317391428</v>
      </c>
      <c r="AM48" s="86">
        <f>T48*'Enter Information'!E$742*((Y$26/AJ$25)/('1'!Z$26/'1'!AK$25))+T48*(1-'Enter Information'!E$742)</f>
        <v>53.773226712260595</v>
      </c>
      <c r="AN48" s="40">
        <f t="shared" si="5"/>
        <v>53.494815317391428</v>
      </c>
      <c r="AO48" s="86">
        <f>T48*'Enter Information'!E$742*Y$26/AJ$25+T48*(1-'Enter Information'!E$742)</f>
        <v>69.266008059568549</v>
      </c>
      <c r="AP48" s="86">
        <f>INDEX($AL$6:$AO$106,'1'!AL48,'Enter Information'!$B$86)</f>
        <v>53.773226712260595</v>
      </c>
    </row>
    <row r="49" spans="4:42" x14ac:dyDescent="0.4">
      <c r="D49" s="31">
        <v>43</v>
      </c>
      <c r="E49" s="32">
        <f>'14'!AP49</f>
        <v>58.920448950045483</v>
      </c>
      <c r="F49" s="33">
        <f>E49*'Enter Information'!D260</f>
        <v>28.539253069182614</v>
      </c>
      <c r="G49" s="33">
        <f>E49*'Enter Information'!E260</f>
        <v>30.381195880862869</v>
      </c>
      <c r="H49" s="34">
        <f t="shared" si="6"/>
        <v>27.3376793761378</v>
      </c>
      <c r="I49" s="34">
        <f t="shared" si="1"/>
        <v>28.799435255988641</v>
      </c>
      <c r="J49" s="35">
        <f>G49*'Enter Information'!$C$360/1000*'Enter Information'!$D$217</f>
        <v>0.98224525195033352</v>
      </c>
      <c r="K49" s="35">
        <f>G49*'Enter Information'!$C$360/1000*'Enter Information'!$E$217</f>
        <v>0.93200729191406784</v>
      </c>
      <c r="L49" s="35">
        <f>(F49+H49)/2*'Enter Information'!C469</f>
        <v>4.4142776631803125E-2</v>
      </c>
      <c r="M49" s="35">
        <f>(G49+I49)/2*'Enter Information'!D469</f>
        <v>2.7223090322951695E-2</v>
      </c>
      <c r="N49" s="36">
        <f>'Enter Information'!O$602/5</f>
        <v>73.400000000000006</v>
      </c>
      <c r="O49" s="36">
        <f>'Enter Information'!P$602/5</f>
        <v>282.60000000000002</v>
      </c>
      <c r="P49" s="36">
        <f>'Enter Information'!Q$602/5</f>
        <v>1483.2</v>
      </c>
      <c r="Q49" s="37">
        <f t="shared" si="10"/>
        <v>0</v>
      </c>
      <c r="R49" s="287">
        <f>(H49-L49+Q49*'Enter Information'!D260)*'Enter Information'!C$782</f>
        <v>27.373353307439739</v>
      </c>
      <c r="S49" s="287">
        <f>(I49-M49+Q49*'Enter Information'!E260)*'Enter Information'!C$782</f>
        <v>28.856353084767985</v>
      </c>
      <c r="T49" s="38">
        <f t="shared" si="2"/>
        <v>56.229706392207724</v>
      </c>
      <c r="AK49" s="87">
        <v>44</v>
      </c>
      <c r="AL49" s="40">
        <f t="shared" si="4"/>
        <v>56.229706392207724</v>
      </c>
      <c r="AM49" s="86">
        <f>T49*'Enter Information'!E$742*((Y$26/AJ$25)/('1'!Z$26/'1'!AK$25))+T49*(1-'Enter Information'!E$742)</f>
        <v>56.522351406436769</v>
      </c>
      <c r="AN49" s="40">
        <f t="shared" si="5"/>
        <v>56.229706392207724</v>
      </c>
      <c r="AO49" s="86">
        <f>T49*'Enter Information'!E$742*Y$26/AJ$25+T49*(1-'Enter Information'!E$742)</f>
        <v>72.807192118366132</v>
      </c>
      <c r="AP49" s="86">
        <f>INDEX($AL$6:$AO$106,'1'!AL49,'Enter Information'!$B$86)</f>
        <v>56.522351406436769</v>
      </c>
    </row>
    <row r="50" spans="4:42" x14ac:dyDescent="0.4">
      <c r="D50" s="31">
        <v>44</v>
      </c>
      <c r="E50" s="32">
        <f>'14'!AP50</f>
        <v>62.167141560979559</v>
      </c>
      <c r="F50" s="33">
        <f>E50*'Enter Information'!D261</f>
        <v>29.974373655194135</v>
      </c>
      <c r="G50" s="33">
        <f>E50*'Enter Information'!E261</f>
        <v>32.192767905785423</v>
      </c>
      <c r="H50" s="34">
        <f t="shared" si="6"/>
        <v>28.539253069182614</v>
      </c>
      <c r="I50" s="34">
        <f t="shared" si="1"/>
        <v>30.381195880862869</v>
      </c>
      <c r="J50" s="35">
        <f>G50*'Enter Information'!$C$360/1000*'Enter Information'!$D$217</f>
        <v>1.040814638982497</v>
      </c>
      <c r="K50" s="35">
        <f>G50*'Enter Information'!$C$360/1000*'Enter Information'!$E$217</f>
        <v>0.9875810864307899</v>
      </c>
      <c r="L50" s="35">
        <f>(F50+H50)/2*'Enter Information'!C470</f>
        <v>4.8858878314854588E-2</v>
      </c>
      <c r="M50" s="35">
        <f>(G50+I50)/2*'Enter Information'!D470</f>
        <v>3.159985171225739E-2</v>
      </c>
      <c r="N50" s="36">
        <f>'Enter Information'!O$602/5</f>
        <v>73.400000000000006</v>
      </c>
      <c r="O50" s="36">
        <f>'Enter Information'!P$602/5</f>
        <v>282.60000000000002</v>
      </c>
      <c r="P50" s="36">
        <f>'Enter Information'!Q$602/5</f>
        <v>1483.2</v>
      </c>
      <c r="Q50" s="37">
        <f t="shared" si="10"/>
        <v>0</v>
      </c>
      <c r="R50" s="287">
        <f>(H50-L50+Q50*'Enter Information'!D261)*'Enter Information'!C$782</f>
        <v>28.573710966755677</v>
      </c>
      <c r="S50" s="287">
        <f>(I50-M50+Q50*'Enter Information'!E261)*'Enter Information'!C$782</f>
        <v>30.438349820119921</v>
      </c>
      <c r="T50" s="38">
        <f t="shared" si="2"/>
        <v>59.012060786875594</v>
      </c>
      <c r="AK50" s="87">
        <v>45</v>
      </c>
      <c r="AL50" s="40">
        <f t="shared" si="4"/>
        <v>59.012060786875594</v>
      </c>
      <c r="AM50" s="86">
        <f>T50*'Enter Information'!E$742*((Y$26/AJ$25)/('1'!Z$26/'1'!AK$25))+T50*(1-'Enter Information'!E$742)</f>
        <v>59.319186441208622</v>
      </c>
      <c r="AN50" s="40">
        <f t="shared" si="5"/>
        <v>59.012060786875594</v>
      </c>
      <c r="AO50" s="86">
        <f>T50*'Enter Information'!E$742*Y$26/AJ$25+T50*(1-'Enter Information'!E$742)</f>
        <v>76.409832501031147</v>
      </c>
      <c r="AP50" s="86">
        <f>INDEX($AL$6:$AO$106,'1'!AL50,'Enter Information'!$B$86)</f>
        <v>59.319186441208622</v>
      </c>
    </row>
    <row r="51" spans="4:42" x14ac:dyDescent="0.4">
      <c r="D51" s="31">
        <v>45</v>
      </c>
      <c r="E51" s="32">
        <f>'14'!AP51</f>
        <v>63.501338537292384</v>
      </c>
      <c r="F51" s="33">
        <f>E51*'Enter Information'!D262</f>
        <v>30.262049249923432</v>
      </c>
      <c r="G51" s="33">
        <f>E51*'Enter Information'!E262</f>
        <v>33.239289287368948</v>
      </c>
      <c r="H51" s="34">
        <f t="shared" si="6"/>
        <v>29.974373655194135</v>
      </c>
      <c r="I51" s="34">
        <f t="shared" si="1"/>
        <v>32.192767905785423</v>
      </c>
      <c r="J51" s="35">
        <f>G51*'Enter Information'!$C$360/1000*'Enter Information'!$D$217</f>
        <v>1.0746494051370583</v>
      </c>
      <c r="K51" s="35">
        <f>G51*'Enter Information'!$C$360/1000*'Enter Information'!$E$217</f>
        <v>1.0196853381068804</v>
      </c>
      <c r="L51" s="35">
        <f>(F51+H51)/2*'Enter Information'!C471</f>
        <v>5.3610416385554631E-2</v>
      </c>
      <c r="M51" s="35">
        <f>(G51+I51)/2*'Enter Information'!D471</f>
        <v>3.598763145623491E-2</v>
      </c>
      <c r="N51" s="36">
        <f>'Enter Information'!O$603/5</f>
        <v>61</v>
      </c>
      <c r="O51" s="36">
        <f>'Enter Information'!P$603/5</f>
        <v>232.8</v>
      </c>
      <c r="P51" s="36">
        <f>'Enter Information'!Q$603/5</f>
        <v>1453.2</v>
      </c>
      <c r="Q51" s="37">
        <f t="shared" si="10"/>
        <v>0</v>
      </c>
      <c r="R51" s="287">
        <f>(H51-L51+Q51*'Enter Information'!D262)*'Enter Information'!C$783</f>
        <v>29.893736275277316</v>
      </c>
      <c r="S51" s="287">
        <f>(I51-M51+Q51*'Enter Information'!E262)*'Enter Information'!C$783</f>
        <v>32.127733551128294</v>
      </c>
      <c r="T51" s="38">
        <f t="shared" si="2"/>
        <v>62.021469826405607</v>
      </c>
      <c r="AK51" s="87">
        <v>46</v>
      </c>
      <c r="AL51" s="40">
        <f t="shared" si="4"/>
        <v>62.021469826405607</v>
      </c>
      <c r="AM51" s="86">
        <f>T51*'Enter Information'!E$743*((Y$26/AJ$25)/('1'!Z$26/'1'!AK$25))+T51*(1-'Enter Information'!E$743)</f>
        <v>62.343339357267183</v>
      </c>
      <c r="AN51" s="40">
        <f t="shared" si="5"/>
        <v>62.021469826405607</v>
      </c>
      <c r="AO51" s="86">
        <f>T51*'Enter Information'!E$743*Y$26/AJ$25+T51*(1-'Enter Information'!E$743)</f>
        <v>80.254439103534338</v>
      </c>
      <c r="AP51" s="86">
        <f>INDEX($AL$6:$AO$106,'1'!AL51,'Enter Information'!$B$86)</f>
        <v>62.343339357267183</v>
      </c>
    </row>
    <row r="52" spans="4:42" x14ac:dyDescent="0.4">
      <c r="D52" s="31">
        <v>46</v>
      </c>
      <c r="E52" s="32">
        <f>'14'!AP52</f>
        <v>64.787390733316386</v>
      </c>
      <c r="F52" s="33">
        <f>E52*'Enter Information'!D263</f>
        <v>31.433785489671031</v>
      </c>
      <c r="G52" s="33">
        <f>E52*'Enter Information'!E263</f>
        <v>33.353605243645362</v>
      </c>
      <c r="H52" s="34">
        <f t="shared" si="6"/>
        <v>30.262049249923432</v>
      </c>
      <c r="I52" s="34">
        <f t="shared" si="1"/>
        <v>33.239289287368948</v>
      </c>
      <c r="J52" s="35">
        <v>0</v>
      </c>
      <c r="K52" s="35">
        <v>0</v>
      </c>
      <c r="L52" s="35">
        <f>(F52+H52)/2*'Enter Information'!C472</f>
        <v>5.8919522176312709E-2</v>
      </c>
      <c r="M52" s="35">
        <f>(G52+I52)/2*'Enter Information'!D472</f>
        <v>3.9955736718608581E-2</v>
      </c>
      <c r="N52" s="36">
        <f>'Enter Information'!O$603/5</f>
        <v>61</v>
      </c>
      <c r="O52" s="36">
        <f>'Enter Information'!P$603/5</f>
        <v>232.8</v>
      </c>
      <c r="P52" s="36">
        <f>'Enter Information'!Q$603/5</f>
        <v>1453.2</v>
      </c>
      <c r="Q52" s="37">
        <f t="shared" si="10"/>
        <v>0</v>
      </c>
      <c r="R52" s="287">
        <f>(H52-L52+Q52*'Enter Information'!D263)*'Enter Information'!C$783</f>
        <v>30.175847706925435</v>
      </c>
      <c r="S52" s="287">
        <f>(I52-M52+Q52*'Enter Information'!E263)*'Enter Information'!C$783</f>
        <v>33.169345105169377</v>
      </c>
      <c r="T52" s="38">
        <f t="shared" si="2"/>
        <v>63.345192812094808</v>
      </c>
      <c r="AK52" s="87">
        <v>47</v>
      </c>
      <c r="AL52" s="40">
        <f t="shared" si="4"/>
        <v>63.345192812094808</v>
      </c>
      <c r="AM52" s="86">
        <f>T52*'Enter Information'!E$743*((Y$26/AJ$25)/('1'!Z$26/'1'!AK$25))+T52*(1-'Enter Information'!E$743)</f>
        <v>63.673931997893412</v>
      </c>
      <c r="AN52" s="40">
        <f t="shared" si="5"/>
        <v>63.345192812094808</v>
      </c>
      <c r="AO52" s="86">
        <f>T52*'Enter Information'!E$743*Y$26/AJ$25+T52*(1-'Enter Information'!E$743)</f>
        <v>81.96730798655642</v>
      </c>
      <c r="AP52" s="86">
        <f>INDEX($AL$6:$AO$106,'1'!AL52,'Enter Information'!$B$86)</f>
        <v>63.673931997893412</v>
      </c>
    </row>
    <row r="53" spans="4:42" x14ac:dyDescent="0.4">
      <c r="D53" s="31">
        <v>47</v>
      </c>
      <c r="E53" s="32">
        <f>'14'!AP53</f>
        <v>65.383134741889705</v>
      </c>
      <c r="F53" s="33">
        <f>E53*'Enter Information'!D264</f>
        <v>31.587081747328025</v>
      </c>
      <c r="G53" s="33">
        <f>E53*'Enter Information'!E264</f>
        <v>33.796052994561677</v>
      </c>
      <c r="H53" s="34">
        <f t="shared" si="6"/>
        <v>31.433785489671031</v>
      </c>
      <c r="I53" s="34">
        <f t="shared" si="1"/>
        <v>33.353605243645362</v>
      </c>
      <c r="J53" s="35">
        <v>0</v>
      </c>
      <c r="K53" s="35">
        <v>0</v>
      </c>
      <c r="L53" s="35">
        <f>(F53+H53)/2*'Enter Information'!C473</f>
        <v>6.5541701926479012E-2</v>
      </c>
      <c r="M53" s="35">
        <f>(G53+I53)/2*'Enter Information'!D473</f>
        <v>4.398302614602561E-2</v>
      </c>
      <c r="N53" s="36">
        <f>'Enter Information'!O$603/5</f>
        <v>61</v>
      </c>
      <c r="O53" s="36">
        <f>'Enter Information'!P$603/5</f>
        <v>232.8</v>
      </c>
      <c r="P53" s="36">
        <f>'Enter Information'!Q$603/5</f>
        <v>1453.2</v>
      </c>
      <c r="Q53" s="37">
        <f t="shared" si="10"/>
        <v>0</v>
      </c>
      <c r="R53" s="287">
        <f>(H53-L53+Q53*'Enter Information'!D264)*'Enter Information'!C$783</f>
        <v>31.339909337378948</v>
      </c>
      <c r="S53" s="287">
        <f>(I53-M53+Q53*'Enter Information'!E264)*'Enter Information'!C$783</f>
        <v>33.2795341499682</v>
      </c>
      <c r="T53" s="38">
        <f t="shared" si="2"/>
        <v>64.619443487347155</v>
      </c>
      <c r="AK53" s="87">
        <v>48</v>
      </c>
      <c r="AL53" s="40">
        <f t="shared" si="4"/>
        <v>64.619443487347155</v>
      </c>
      <c r="AM53" s="86">
        <f>T53*'Enter Information'!E$743*((Y$26/AJ$25)/('1'!Z$26/'1'!AK$25))+T53*(1-'Enter Information'!E$743)</f>
        <v>64.954795584258491</v>
      </c>
      <c r="AN53" s="40">
        <f t="shared" si="5"/>
        <v>64.619443487347155</v>
      </c>
      <c r="AO53" s="86">
        <f>T53*'Enter Information'!E$743*Y$26/AJ$25+T53*(1-'Enter Information'!E$743)</f>
        <v>83.616160771018116</v>
      </c>
      <c r="AP53" s="86">
        <f>INDEX($AL$6:$AO$106,'1'!AL53,'Enter Information'!$B$86)</f>
        <v>64.954795584258491</v>
      </c>
    </row>
    <row r="54" spans="4:42" x14ac:dyDescent="0.4">
      <c r="D54" s="31">
        <v>48</v>
      </c>
      <c r="E54" s="32">
        <f>'14'!AP54</f>
        <v>65.958476594739665</v>
      </c>
      <c r="F54" s="33">
        <f>E54*'Enter Information'!D265</f>
        <v>32.074410557344756</v>
      </c>
      <c r="G54" s="33">
        <f>E54*'Enter Information'!E265</f>
        <v>33.884066037394902</v>
      </c>
      <c r="H54" s="34">
        <f t="shared" si="6"/>
        <v>31.587081747328025</v>
      </c>
      <c r="I54" s="34">
        <f t="shared" si="1"/>
        <v>33.796052994561677</v>
      </c>
      <c r="J54" s="35">
        <v>0</v>
      </c>
      <c r="K54" s="35">
        <v>0</v>
      </c>
      <c r="L54" s="35">
        <f>(F54+H54)/2*'Enter Information'!C474</f>
        <v>7.1937486304280235E-2</v>
      </c>
      <c r="M54" s="35">
        <f>(G54+I54)/2*'Enter Information'!D474</f>
        <v>4.8391285107848958E-2</v>
      </c>
      <c r="N54" s="36">
        <f>'Enter Information'!O$603/5</f>
        <v>61</v>
      </c>
      <c r="O54" s="36">
        <f>'Enter Information'!P$603/5</f>
        <v>232.8</v>
      </c>
      <c r="P54" s="36">
        <f>'Enter Information'!Q$603/5</f>
        <v>1453.2</v>
      </c>
      <c r="Q54" s="37">
        <f t="shared" si="10"/>
        <v>0</v>
      </c>
      <c r="R54" s="287">
        <f>(H54-L54+Q54*'Enter Information'!D265)*'Enter Information'!C$783</f>
        <v>31.486677117728405</v>
      </c>
      <c r="S54" s="287">
        <f>(I54-M54+Q54*'Enter Information'!E265)*'Enter Information'!C$783</f>
        <v>33.717177967611853</v>
      </c>
      <c r="T54" s="38">
        <f t="shared" si="2"/>
        <v>65.203855085340251</v>
      </c>
      <c r="AK54" s="87">
        <v>49</v>
      </c>
      <c r="AL54" s="40">
        <f t="shared" si="4"/>
        <v>65.203855085340251</v>
      </c>
      <c r="AM54" s="86">
        <f>T54*'Enter Information'!E$743*((Y$26/AJ$25)/('1'!Z$26/'1'!AK$25))+T54*(1-'Enter Information'!E$743)</f>
        <v>65.542240072110587</v>
      </c>
      <c r="AN54" s="40">
        <f t="shared" si="5"/>
        <v>65.203855085340251</v>
      </c>
      <c r="AO54" s="86">
        <f>T54*'Enter Information'!E$743*Y$26/AJ$25+T54*(1-'Enter Information'!E$743)</f>
        <v>84.372376725490199</v>
      </c>
      <c r="AP54" s="86">
        <f>INDEX($AL$6:$AO$106,'1'!AL54,'Enter Information'!$B$86)</f>
        <v>65.542240072110587</v>
      </c>
    </row>
    <row r="55" spans="4:42" x14ac:dyDescent="0.4">
      <c r="D55" s="31">
        <v>49</v>
      </c>
      <c r="E55" s="32">
        <f>'14'!AP55</f>
        <v>64.721625479624194</v>
      </c>
      <c r="F55" s="33">
        <f>E55*'Enter Information'!D266</f>
        <v>31.379114959632542</v>
      </c>
      <c r="G55" s="33">
        <f>E55*'Enter Information'!E266</f>
        <v>33.342510519991649</v>
      </c>
      <c r="H55" s="34">
        <f t="shared" si="6"/>
        <v>32.074410557344756</v>
      </c>
      <c r="I55" s="34">
        <f t="shared" si="1"/>
        <v>33.884066037394902</v>
      </c>
      <c r="J55" s="35">
        <v>0</v>
      </c>
      <c r="K55" s="35">
        <v>0</v>
      </c>
      <c r="L55" s="35">
        <f>(F55+H55)/2*'Enter Information'!C475</f>
        <v>7.7730568758297189E-2</v>
      </c>
      <c r="M55" s="35">
        <f>(G55+I55)/2*'Enter Information'!D475</f>
        <v>5.2436729714761508E-2</v>
      </c>
      <c r="N55" s="36">
        <f>'Enter Information'!O$603/5</f>
        <v>61</v>
      </c>
      <c r="O55" s="36">
        <f>'Enter Information'!P$603/5</f>
        <v>232.8</v>
      </c>
      <c r="P55" s="36">
        <f>'Enter Information'!Q$603/5</f>
        <v>1453.2</v>
      </c>
      <c r="Q55" s="37">
        <f t="shared" si="10"/>
        <v>0</v>
      </c>
      <c r="R55" s="287">
        <f>(H55-L55+Q55*'Enter Information'!D266)*'Enter Information'!C$783</f>
        <v>31.967777881502126</v>
      </c>
      <c r="S55" s="287">
        <f>(I55-M55+Q55*'Enter Information'!E266)*'Enter Information'!C$783</f>
        <v>33.801069719202935</v>
      </c>
      <c r="T55" s="38">
        <f t="shared" si="2"/>
        <v>65.768847600705058</v>
      </c>
      <c r="AK55" s="87">
        <v>50</v>
      </c>
      <c r="AL55" s="40">
        <f t="shared" si="4"/>
        <v>65.768847600705058</v>
      </c>
      <c r="AM55" s="86">
        <f>T55*'Enter Information'!E$743*((Y$26/AJ$25)/('1'!Z$26/'1'!AK$25))+T55*(1-'Enter Information'!E$743)</f>
        <v>66.11016469915171</v>
      </c>
      <c r="AN55" s="40">
        <f t="shared" si="5"/>
        <v>65.768847600705058</v>
      </c>
      <c r="AO55" s="86">
        <f>T55*'Enter Information'!E$743*Y$26/AJ$25+T55*(1-'Enter Information'!E$743)</f>
        <v>85.103464807491648</v>
      </c>
      <c r="AP55" s="86">
        <f>INDEX($AL$6:$AO$106,'1'!AL55,'Enter Information'!$B$86)</f>
        <v>66.11016469915171</v>
      </c>
    </row>
    <row r="56" spans="4:42" x14ac:dyDescent="0.4">
      <c r="D56" s="31">
        <v>50</v>
      </c>
      <c r="E56" s="32">
        <f>'14'!AP56</f>
        <v>64.962819076688305</v>
      </c>
      <c r="F56" s="33">
        <f>E56*'Enter Information'!D267</f>
        <v>31.479599267071706</v>
      </c>
      <c r="G56" s="33">
        <f>E56*'Enter Information'!E267</f>
        <v>33.483219809616607</v>
      </c>
      <c r="H56" s="34">
        <f t="shared" si="6"/>
        <v>31.379114959632542</v>
      </c>
      <c r="I56" s="34">
        <f t="shared" si="1"/>
        <v>33.342510519991649</v>
      </c>
      <c r="J56" s="35">
        <v>0</v>
      </c>
      <c r="K56" s="35">
        <v>0</v>
      </c>
      <c r="L56" s="35">
        <f>(F56+H56)/2*'Enter Information'!C476</f>
        <v>8.2973502779249614E-2</v>
      </c>
      <c r="M56" s="35">
        <f>(G56+I56)/2*'Enter Information'!D476</f>
        <v>5.6801870780167019E-2</v>
      </c>
      <c r="N56" s="36">
        <f>'Enter Information'!O$604/5</f>
        <v>57.4</v>
      </c>
      <c r="O56" s="36">
        <f>'Enter Information'!P$604/5</f>
        <v>216.6</v>
      </c>
      <c r="P56" s="36">
        <f>'Enter Information'!Q$604/5</f>
        <v>1391.2</v>
      </c>
      <c r="Q56" s="37">
        <f t="shared" si="10"/>
        <v>0</v>
      </c>
      <c r="R56" s="287">
        <f>(H56-L56+Q56*'Enter Information'!D267)*'Enter Information'!C$784</f>
        <v>31.20279497226349</v>
      </c>
      <c r="S56" s="287">
        <f>(I56-M56+Q56*'Enter Information'!E267)*'Enter Information'!C$784</f>
        <v>33.186427915394248</v>
      </c>
      <c r="T56" s="38">
        <f t="shared" si="2"/>
        <v>64.389222887657738</v>
      </c>
      <c r="AK56" s="87">
        <v>51</v>
      </c>
      <c r="AL56" s="40">
        <f t="shared" si="4"/>
        <v>64.389222887657738</v>
      </c>
      <c r="AM56" s="86">
        <f>T56*'Enter Information'!E$744*((Y$26/AJ$25)/('1'!Z$26/'1'!AK$25))+T56*(1-'Enter Information'!E$744)</f>
        <v>64.721929174452683</v>
      </c>
      <c r="AN56" s="40">
        <f t="shared" si="5"/>
        <v>64.389222887657738</v>
      </c>
      <c r="AO56" s="86">
        <f>T56*'Enter Information'!E$744*Y$26/AJ$25+T56*(1-'Enter Information'!E$744)</f>
        <v>83.236062752250831</v>
      </c>
      <c r="AP56" s="86">
        <f>INDEX($AL$6:$AO$106,'1'!AL56,'Enter Information'!$B$86)</f>
        <v>64.721929174452683</v>
      </c>
    </row>
    <row r="57" spans="4:42" x14ac:dyDescent="0.4">
      <c r="D57" s="31">
        <v>51</v>
      </c>
      <c r="E57" s="32">
        <f>'14'!AP57</f>
        <v>65.144533724299407</v>
      </c>
      <c r="F57" s="33">
        <f>E57*'Enter Information'!D268</f>
        <v>31.614168983392741</v>
      </c>
      <c r="G57" s="33">
        <f>E57*'Enter Information'!E268</f>
        <v>33.530364740906663</v>
      </c>
      <c r="H57" s="34">
        <f t="shared" si="6"/>
        <v>31.479599267071706</v>
      </c>
      <c r="I57" s="34">
        <f t="shared" si="1"/>
        <v>33.483219809616607</v>
      </c>
      <c r="J57" s="35">
        <v>0</v>
      </c>
      <c r="K57" s="35">
        <v>0</v>
      </c>
      <c r="L57" s="35">
        <f>(F57+H57)/2*'Enter Information'!C477</f>
        <v>8.9908619756911848E-2</v>
      </c>
      <c r="M57" s="35">
        <f>(G57+I57)/2*'Enter Information'!D477</f>
        <v>6.2657701554739251E-2</v>
      </c>
      <c r="N57" s="36">
        <f>'Enter Information'!O$604/5</f>
        <v>57.4</v>
      </c>
      <c r="O57" s="36">
        <f>'Enter Information'!P$604/5</f>
        <v>216.6</v>
      </c>
      <c r="P57" s="36">
        <f>'Enter Information'!Q$604/5</f>
        <v>1391.2</v>
      </c>
      <c r="Q57" s="37">
        <f t="shared" si="10"/>
        <v>0</v>
      </c>
      <c r="R57" s="287">
        <f>(H57-L57+Q57*'Enter Information'!D268)*'Enter Information'!C$784</f>
        <v>31.296065135098605</v>
      </c>
      <c r="S57" s="287">
        <f>(I57-M57+Q57*'Enter Information'!E268)*'Enter Information'!C$784</f>
        <v>33.320879149058641</v>
      </c>
      <c r="T57" s="38">
        <f t="shared" si="2"/>
        <v>64.616944284157242</v>
      </c>
      <c r="AK57" s="87">
        <v>52</v>
      </c>
      <c r="AL57" s="40">
        <f t="shared" si="4"/>
        <v>64.616944284157242</v>
      </c>
      <c r="AM57" s="86">
        <f>T57*'Enter Information'!E$744*((Y$26/AJ$25)/('1'!Z$26/'1'!AK$25))+T57*(1-'Enter Information'!E$744)</f>
        <v>64.95082723277315</v>
      </c>
      <c r="AN57" s="40">
        <f t="shared" si="5"/>
        <v>64.616944284157242</v>
      </c>
      <c r="AO57" s="86">
        <f>T57*'Enter Information'!E$744*Y$26/AJ$25+T57*(1-'Enter Information'!E$744)</f>
        <v>83.53043860583324</v>
      </c>
      <c r="AP57" s="86">
        <f>INDEX($AL$6:$AO$106,'1'!AL57,'Enter Information'!$B$86)</f>
        <v>64.95082723277315</v>
      </c>
    </row>
    <row r="58" spans="4:42" x14ac:dyDescent="0.4">
      <c r="D58" s="31">
        <v>52</v>
      </c>
      <c r="E58" s="32">
        <f>'14'!AP58</f>
        <v>67.374752983264344</v>
      </c>
      <c r="F58" s="33">
        <f>E58*'Enter Information'!D269</f>
        <v>32.576064669121848</v>
      </c>
      <c r="G58" s="33">
        <f>E58*'Enter Information'!E269</f>
        <v>34.798688314142495</v>
      </c>
      <c r="H58" s="34">
        <f t="shared" si="6"/>
        <v>31.614168983392741</v>
      </c>
      <c r="I58" s="34">
        <f t="shared" si="1"/>
        <v>33.530364740906663</v>
      </c>
      <c r="J58" s="35">
        <v>0</v>
      </c>
      <c r="K58" s="35">
        <v>0</v>
      </c>
      <c r="L58" s="35">
        <f>(F58+H58)/2*'Enter Information'!C478</f>
        <v>9.8852959824872466E-2</v>
      </c>
      <c r="M58" s="35">
        <f>(G58+I58)/2*'Enter Information'!D478</f>
        <v>7.0037279381425399E-2</v>
      </c>
      <c r="N58" s="36">
        <f>'Enter Information'!O$604/5</f>
        <v>57.4</v>
      </c>
      <c r="O58" s="36">
        <f>'Enter Information'!P$604/5</f>
        <v>216.6</v>
      </c>
      <c r="P58" s="36">
        <f>'Enter Information'!Q$604/5</f>
        <v>1391.2</v>
      </c>
      <c r="Q58" s="37">
        <f t="shared" si="10"/>
        <v>0</v>
      </c>
      <c r="R58" s="287">
        <f>(H58-L58+Q58*'Enter Information'!D269)*'Enter Information'!C$784</f>
        <v>31.42131581061534</v>
      </c>
      <c r="S58" s="287">
        <f>(I58-M58+Q58*'Enter Information'!E269)*'Enter Information'!C$784</f>
        <v>33.360525895058551</v>
      </c>
      <c r="T58" s="38">
        <f t="shared" si="2"/>
        <v>64.781841705673884</v>
      </c>
      <c r="AK58" s="87">
        <v>53</v>
      </c>
      <c r="AL58" s="40">
        <f t="shared" si="4"/>
        <v>64.781841705673884</v>
      </c>
      <c r="AM58" s="86">
        <f>T58*'Enter Information'!E$744*((Y$26/AJ$25)/('1'!Z$26/'1'!AK$25))+T58*(1-'Enter Information'!E$744)</f>
        <v>65.11657669763423</v>
      </c>
      <c r="AN58" s="40">
        <f t="shared" si="5"/>
        <v>64.781841705673884</v>
      </c>
      <c r="AO58" s="86">
        <f>T58*'Enter Information'!E$744*Y$26/AJ$25+T58*(1-'Enter Information'!E$744)</f>
        <v>83.743601795409106</v>
      </c>
      <c r="AP58" s="86">
        <f>INDEX($AL$6:$AO$106,'1'!AL58,'Enter Information'!$B$86)</f>
        <v>65.11657669763423</v>
      </c>
    </row>
    <row r="59" spans="4:42" x14ac:dyDescent="0.4">
      <c r="D59" s="31">
        <v>53</v>
      </c>
      <c r="E59" s="32">
        <f>'14'!AP59</f>
        <v>69.470737322300195</v>
      </c>
      <c r="F59" s="33">
        <f>E59*'Enter Information'!D270</f>
        <v>33.738114564051308</v>
      </c>
      <c r="G59" s="33">
        <f>E59*'Enter Information'!E270</f>
        <v>35.732622758248894</v>
      </c>
      <c r="H59" s="34">
        <f t="shared" si="6"/>
        <v>32.576064669121848</v>
      </c>
      <c r="I59" s="34">
        <f t="shared" si="1"/>
        <v>34.798688314142495</v>
      </c>
      <c r="J59" s="35">
        <v>0</v>
      </c>
      <c r="K59" s="35">
        <v>0</v>
      </c>
      <c r="L59" s="35">
        <f>(F59+H59)/2*'Enter Information'!C479</f>
        <v>0.11074467931939916</v>
      </c>
      <c r="M59" s="35">
        <f>(G59+I59)/2*'Enter Information'!D479</f>
        <v>7.8642411845716409E-2</v>
      </c>
      <c r="N59" s="36">
        <f>'Enter Information'!O$604/5</f>
        <v>57.4</v>
      </c>
      <c r="O59" s="36">
        <f>'Enter Information'!P$604/5</f>
        <v>216.6</v>
      </c>
      <c r="P59" s="36">
        <f>'Enter Information'!Q$604/5</f>
        <v>1391.2</v>
      </c>
      <c r="Q59" s="37">
        <f t="shared" si="10"/>
        <v>0</v>
      </c>
      <c r="R59" s="287">
        <f>(H59-L59+Q59*'Enter Information'!D270)*'Enter Information'!C$784</f>
        <v>32.36848621569937</v>
      </c>
      <c r="S59" s="287">
        <f>(I59-M59+Q59*'Enter Information'!E270)*'Enter Information'!C$784</f>
        <v>34.616486994428087</v>
      </c>
      <c r="T59" s="38">
        <f t="shared" si="2"/>
        <v>66.984973210127464</v>
      </c>
      <c r="AK59" s="87">
        <v>54</v>
      </c>
      <c r="AL59" s="40">
        <f t="shared" si="4"/>
        <v>66.984973210127464</v>
      </c>
      <c r="AM59" s="86">
        <f>T59*'Enter Information'!E$744*((Y$26/AJ$25)/('1'!Z$26/'1'!AK$25))+T59*(1-'Enter Information'!E$744)</f>
        <v>67.331092027971948</v>
      </c>
      <c r="AN59" s="40">
        <f t="shared" si="5"/>
        <v>66.984973210127464</v>
      </c>
      <c r="AO59" s="86">
        <f>T59*'Enter Information'!E$744*Y$26/AJ$25+T59*(1-'Enter Information'!E$744)</f>
        <v>86.591593802955273</v>
      </c>
      <c r="AP59" s="86">
        <f>INDEX($AL$6:$AO$106,'1'!AL59,'Enter Information'!$B$86)</f>
        <v>67.331092027971948</v>
      </c>
    </row>
    <row r="60" spans="4:42" x14ac:dyDescent="0.4">
      <c r="D60" s="31">
        <v>54</v>
      </c>
      <c r="E60" s="32">
        <f>'14'!AP60</f>
        <v>73.269588705916476</v>
      </c>
      <c r="F60" s="33">
        <f>E60*'Enter Information'!D271</f>
        <v>35.64079728497439</v>
      </c>
      <c r="G60" s="33">
        <f>E60*'Enter Information'!E271</f>
        <v>37.628791420942086</v>
      </c>
      <c r="H60" s="34">
        <f t="shared" si="6"/>
        <v>33.738114564051308</v>
      </c>
      <c r="I60" s="34">
        <f t="shared" si="1"/>
        <v>35.732622758248894</v>
      </c>
      <c r="J60" s="35">
        <v>0</v>
      </c>
      <c r="K60" s="35">
        <v>0</v>
      </c>
      <c r="L60" s="35">
        <f>(F60+H60)/2*'Enter Information'!C480</f>
        <v>0.12626961956522678</v>
      </c>
      <c r="M60" s="35">
        <f>(G60+I60)/2*'Enter Information'!D480</f>
        <v>8.8767311156821072E-2</v>
      </c>
      <c r="N60" s="36">
        <f>'Enter Information'!O$604/5</f>
        <v>57.4</v>
      </c>
      <c r="O60" s="36">
        <f>'Enter Information'!P$604/5</f>
        <v>216.6</v>
      </c>
      <c r="P60" s="36">
        <f>'Enter Information'!Q$604/5</f>
        <v>1391.2</v>
      </c>
      <c r="Q60" s="37">
        <f t="shared" si="10"/>
        <v>0</v>
      </c>
      <c r="R60" s="287">
        <f>(H60-L60+Q60*'Enter Information'!D271)*'Enter Information'!C$784</f>
        <v>33.511591449323717</v>
      </c>
      <c r="S60" s="287">
        <f>(I60-M60+Q60*'Enter Information'!E271)*'Enter Information'!C$784</f>
        <v>35.537541107741319</v>
      </c>
      <c r="T60" s="38">
        <f t="shared" si="2"/>
        <v>69.049132557065036</v>
      </c>
      <c r="AK60" s="87">
        <v>55</v>
      </c>
      <c r="AL60" s="40">
        <f t="shared" si="4"/>
        <v>69.049132557065036</v>
      </c>
      <c r="AM60" s="86">
        <f>T60*'Enter Information'!E$744*((Y$26/AJ$25)/('1'!Z$26/'1'!AK$25))+T60*(1-'Enter Information'!E$744)</f>
        <v>69.405917116176042</v>
      </c>
      <c r="AN60" s="40">
        <f t="shared" si="5"/>
        <v>69.049132557065036</v>
      </c>
      <c r="AO60" s="86">
        <f>T60*'Enter Information'!E$744*Y$26/AJ$25+T60*(1-'Enter Information'!E$744)</f>
        <v>89.259936255730466</v>
      </c>
      <c r="AP60" s="86">
        <f>INDEX($AL$6:$AO$106,'1'!AL60,'Enter Information'!$B$86)</f>
        <v>69.405917116176042</v>
      </c>
    </row>
    <row r="61" spans="4:42" x14ac:dyDescent="0.4">
      <c r="D61" s="31">
        <v>55</v>
      </c>
      <c r="E61" s="32">
        <f>'14'!AP61</f>
        <v>75.920539293956267</v>
      </c>
      <c r="F61" s="33">
        <f>E61*'Enter Information'!D272</f>
        <v>36.568674173254479</v>
      </c>
      <c r="G61" s="33">
        <f>E61*'Enter Information'!E272</f>
        <v>39.351865120701788</v>
      </c>
      <c r="H61" s="34">
        <f t="shared" si="6"/>
        <v>35.64079728497439</v>
      </c>
      <c r="I61" s="34">
        <f t="shared" si="1"/>
        <v>37.628791420942086</v>
      </c>
      <c r="J61" s="35">
        <v>0</v>
      </c>
      <c r="K61" s="35">
        <v>0</v>
      </c>
      <c r="L61" s="35">
        <f>(F61+H61)/2*'Enter Information'!C481</f>
        <v>0.14297475348729316</v>
      </c>
      <c r="M61" s="35">
        <f>(G61+I61)/2*'Enter Information'!D481</f>
        <v>0.10045975678684524</v>
      </c>
      <c r="N61" s="36">
        <f>'Enter Information'!O$605/5</f>
        <v>52.4</v>
      </c>
      <c r="O61" s="36">
        <f>'Enter Information'!P$605/5</f>
        <v>188.4</v>
      </c>
      <c r="P61" s="36">
        <f>'Enter Information'!Q$605/5</f>
        <v>1366.6</v>
      </c>
      <c r="Q61" s="37">
        <f t="shared" si="10"/>
        <v>0</v>
      </c>
      <c r="R61" s="287">
        <f>(H61-L61+Q61*'Enter Information'!D272)*'Enter Information'!C$785</f>
        <v>35.351271870142199</v>
      </c>
      <c r="S61" s="287">
        <f>(I61-M61+Q61*'Enter Information'!E272)*'Enter Information'!C$785</f>
        <v>37.373398165919568</v>
      </c>
      <c r="T61" s="38">
        <f t="shared" si="2"/>
        <v>72.724670036061767</v>
      </c>
      <c r="AK61" s="87">
        <v>56</v>
      </c>
      <c r="AL61" s="40">
        <f t="shared" si="4"/>
        <v>72.724670036061767</v>
      </c>
      <c r="AM61" s="86">
        <f>T61*'Enter Information'!E$745*((Y$26/AJ$25)/('1'!Z$26/'1'!AK$25))+T61*(1-'Enter Information'!E$745)</f>
        <v>73.100311990347478</v>
      </c>
      <c r="AN61" s="40">
        <f t="shared" si="5"/>
        <v>72.724670036061767</v>
      </c>
      <c r="AO61" s="86">
        <f>T61*'Enter Information'!E$745*Y$26/AJ$25+T61*(1-'Enter Information'!E$745)</f>
        <v>94.003690120250852</v>
      </c>
      <c r="AP61" s="86">
        <f>INDEX($AL$6:$AO$106,'1'!AL61,'Enter Information'!$B$86)</f>
        <v>73.100311990347478</v>
      </c>
    </row>
    <row r="62" spans="4:42" x14ac:dyDescent="0.4">
      <c r="D62" s="31">
        <v>56</v>
      </c>
      <c r="E62" s="32">
        <f>'14'!AP62</f>
        <v>78.491817729436733</v>
      </c>
      <c r="F62" s="33">
        <f>E62*'Enter Information'!D273</f>
        <v>37.733103098152654</v>
      </c>
      <c r="G62" s="33">
        <f>E62*'Enter Information'!E273</f>
        <v>40.758714631284079</v>
      </c>
      <c r="H62" s="34">
        <f t="shared" si="6"/>
        <v>36.568674173254479</v>
      </c>
      <c r="I62" s="34">
        <f t="shared" si="1"/>
        <v>39.351865120701788</v>
      </c>
      <c r="J62" s="35">
        <v>0</v>
      </c>
      <c r="K62" s="35">
        <v>0</v>
      </c>
      <c r="L62" s="35">
        <f>(F62+H62)/2*'Enter Information'!C482</f>
        <v>0.16012033001988235</v>
      </c>
      <c r="M62" s="35">
        <f>(G62+I62)/2*'Enter Information'!D482</f>
        <v>0.11255536455154014</v>
      </c>
      <c r="N62" s="36">
        <f>'Enter Information'!O$605/5</f>
        <v>52.4</v>
      </c>
      <c r="O62" s="36">
        <f>'Enter Information'!P$605/5</f>
        <v>188.4</v>
      </c>
      <c r="P62" s="36">
        <f>'Enter Information'!Q$605/5</f>
        <v>1366.6</v>
      </c>
      <c r="Q62" s="37">
        <f t="shared" si="10"/>
        <v>0</v>
      </c>
      <c r="R62" s="287">
        <f>(H62-L62+Q62*'Enter Information'!D273)*'Enter Information'!C$785</f>
        <v>36.258243281520443</v>
      </c>
      <c r="S62" s="287">
        <f>(I62-M62+Q62*'Enter Information'!E273)*'Enter Information'!C$785</f>
        <v>39.077312586031432</v>
      </c>
      <c r="T62" s="38">
        <f t="shared" si="2"/>
        <v>75.335555867551875</v>
      </c>
      <c r="AK62" s="87">
        <v>57</v>
      </c>
      <c r="AL62" s="40">
        <f t="shared" si="4"/>
        <v>75.335555867551875</v>
      </c>
      <c r="AM62" s="86">
        <f>T62*'Enter Information'!E$745*((Y$26/AJ$25)/('1'!Z$26/'1'!AK$25))+T62*(1-'Enter Information'!E$745)</f>
        <v>75.724683730480024</v>
      </c>
      <c r="AN62" s="40">
        <f t="shared" si="5"/>
        <v>75.335555867551875</v>
      </c>
      <c r="AO62" s="86">
        <f>T62*'Enter Information'!E$745*Y$26/AJ$25+T62*(1-'Enter Information'!E$745)</f>
        <v>97.378513306400038</v>
      </c>
      <c r="AP62" s="86">
        <f>INDEX($AL$6:$AO$106,'1'!AL62,'Enter Information'!$B$86)</f>
        <v>75.724683730480024</v>
      </c>
    </row>
    <row r="63" spans="4:42" x14ac:dyDescent="0.4">
      <c r="D63" s="31">
        <v>57</v>
      </c>
      <c r="E63" s="32">
        <f>'14'!AP63</f>
        <v>81.661261906690086</v>
      </c>
      <c r="F63" s="33">
        <f>E63*'Enter Information'!D274</f>
        <v>39.640526014060548</v>
      </c>
      <c r="G63" s="33">
        <f>E63*'Enter Information'!E274</f>
        <v>42.020735892629538</v>
      </c>
      <c r="H63" s="34">
        <f t="shared" si="6"/>
        <v>37.733103098152654</v>
      </c>
      <c r="I63" s="34">
        <f t="shared" si="1"/>
        <v>40.758714631284079</v>
      </c>
      <c r="J63" s="35">
        <v>0</v>
      </c>
      <c r="K63" s="35">
        <v>0</v>
      </c>
      <c r="L63" s="35">
        <f>(F63+H63)/2*'Enter Information'!C483</f>
        <v>0.18182802841370102</v>
      </c>
      <c r="M63" s="35">
        <f>(G63+I63)/2*'Enter Information'!D483</f>
        <v>0.12541086754372915</v>
      </c>
      <c r="N63" s="36">
        <f>'Enter Information'!O$605/5</f>
        <v>52.4</v>
      </c>
      <c r="O63" s="36">
        <f>'Enter Information'!P$605/5</f>
        <v>188.4</v>
      </c>
      <c r="P63" s="36">
        <f>'Enter Information'!Q$605/5</f>
        <v>1366.6</v>
      </c>
      <c r="Q63" s="37">
        <f t="shared" si="10"/>
        <v>0</v>
      </c>
      <c r="R63" s="287">
        <f>(H63-L63+Q63*'Enter Information'!D274)*'Enter Information'!C$785</f>
        <v>37.39624685100997</v>
      </c>
      <c r="S63" s="287">
        <f>(I63-M63+Q63*'Enter Information'!E274)*'Enter Information'!C$785</f>
        <v>40.465551571787671</v>
      </c>
      <c r="T63" s="38">
        <f t="shared" si="2"/>
        <v>77.861798422797648</v>
      </c>
      <c r="AK63" s="87">
        <v>58</v>
      </c>
      <c r="AL63" s="40">
        <f t="shared" si="4"/>
        <v>77.861798422797648</v>
      </c>
      <c r="AM63" s="86">
        <f>T63*'Enter Information'!E$745*((Y$26/AJ$25)/('1'!Z$26/'1'!AK$25))+T63*(1-'Enter Information'!E$745)</f>
        <v>78.263974989693551</v>
      </c>
      <c r="AN63" s="40">
        <f t="shared" si="5"/>
        <v>77.861798422797648</v>
      </c>
      <c r="AO63" s="86">
        <f>T63*'Enter Information'!E$745*Y$26/AJ$25+T63*(1-'Enter Information'!E$745)</f>
        <v>100.64392684783182</v>
      </c>
      <c r="AP63" s="86">
        <f>INDEX($AL$6:$AO$106,'1'!AL63,'Enter Information'!$B$86)</f>
        <v>78.263974989693551</v>
      </c>
    </row>
    <row r="64" spans="4:42" x14ac:dyDescent="0.4">
      <c r="D64" s="31">
        <v>58</v>
      </c>
      <c r="E64" s="32">
        <f>'14'!AP64</f>
        <v>84.717724882610824</v>
      </c>
      <c r="F64" s="33">
        <f>E64*'Enter Information'!D275</f>
        <v>40.504189354415963</v>
      </c>
      <c r="G64" s="33">
        <f>E64*'Enter Information'!E275</f>
        <v>44.213535528194861</v>
      </c>
      <c r="H64" s="34">
        <f t="shared" si="6"/>
        <v>39.640526014060548</v>
      </c>
      <c r="I64" s="34">
        <f t="shared" si="1"/>
        <v>42.020735892629538</v>
      </c>
      <c r="J64" s="35">
        <v>0</v>
      </c>
      <c r="K64" s="35">
        <v>0</v>
      </c>
      <c r="L64" s="35">
        <f>(F64+H64)/2*'Enter Information'!C484</f>
        <v>0.20557119492014225</v>
      </c>
      <c r="M64" s="35">
        <f>(G64+I64)/2*'Enter Information'!D484</f>
        <v>0.141424205130152</v>
      </c>
      <c r="N64" s="36">
        <f>'Enter Information'!O$605/5</f>
        <v>52.4</v>
      </c>
      <c r="O64" s="36">
        <f>'Enter Information'!P$605/5</f>
        <v>188.4</v>
      </c>
      <c r="P64" s="36">
        <f>'Enter Information'!Q$605/5</f>
        <v>1366.6</v>
      </c>
      <c r="Q64" s="37">
        <f t="shared" si="10"/>
        <v>0</v>
      </c>
      <c r="R64" s="287">
        <f>(H64-L64+Q64*'Enter Information'!D275)*'Enter Information'!C$785</f>
        <v>39.272149939947475</v>
      </c>
      <c r="S64" s="287">
        <f>(I64-M64+Q64*'Enter Information'!E275)*'Enter Information'!C$785</f>
        <v>41.706415425509576</v>
      </c>
      <c r="T64" s="38">
        <f t="shared" si="2"/>
        <v>80.978565365457058</v>
      </c>
      <c r="AK64" s="87">
        <v>59</v>
      </c>
      <c r="AL64" s="40">
        <f t="shared" si="4"/>
        <v>80.978565365457058</v>
      </c>
      <c r="AM64" s="86">
        <f>T64*'Enter Information'!E$745*((Y$26/AJ$25)/('1'!Z$26/'1'!AK$25))+T64*(1-'Enter Information'!E$745)</f>
        <v>81.396840849334126</v>
      </c>
      <c r="AN64" s="40">
        <f t="shared" si="5"/>
        <v>80.978565365457058</v>
      </c>
      <c r="AO64" s="86">
        <f>T64*'Enter Information'!E$745*Y$26/AJ$25+T64*(1-'Enter Information'!E$745)</f>
        <v>104.67265043928316</v>
      </c>
      <c r="AP64" s="86">
        <f>INDEX($AL$6:$AO$106,'1'!AL64,'Enter Information'!$B$86)</f>
        <v>81.396840849334126</v>
      </c>
    </row>
    <row r="65" spans="4:42" x14ac:dyDescent="0.4">
      <c r="D65" s="31">
        <v>59</v>
      </c>
      <c r="E65" s="32">
        <f>'14'!AP65</f>
        <v>89.019819000279767</v>
      </c>
      <c r="F65" s="33">
        <f>E65*'Enter Information'!D276</f>
        <v>42.796762757379547</v>
      </c>
      <c r="G65" s="33">
        <f>E65*'Enter Information'!E276</f>
        <v>46.223056242900221</v>
      </c>
      <c r="H65" s="34">
        <f t="shared" si="6"/>
        <v>40.504189354415963</v>
      </c>
      <c r="I65" s="34">
        <f t="shared" si="1"/>
        <v>44.213535528194861</v>
      </c>
      <c r="J65" s="35">
        <v>0</v>
      </c>
      <c r="K65" s="35">
        <v>0</v>
      </c>
      <c r="L65" s="35">
        <f>(F65+H65)/2*'Enter Information'!C485</f>
        <v>0.23324266591302742</v>
      </c>
      <c r="M65" s="35">
        <f>(G65+I65)/2*'Enter Information'!D485</f>
        <v>0.16007276743483831</v>
      </c>
      <c r="N65" s="36">
        <f>'Enter Information'!O$605/5</f>
        <v>52.4</v>
      </c>
      <c r="O65" s="36">
        <f>'Enter Information'!P$605/5</f>
        <v>188.4</v>
      </c>
      <c r="P65" s="36">
        <f>'Enter Information'!Q$605/5</f>
        <v>1366.6</v>
      </c>
      <c r="Q65" s="37">
        <f t="shared" si="10"/>
        <v>0</v>
      </c>
      <c r="R65" s="287">
        <f>(H65-L65+Q65*'Enter Information'!D276)*'Enter Information'!C$785</f>
        <v>40.104690466309307</v>
      </c>
      <c r="S65" s="287">
        <f>(I65-M65+Q65*'Enter Information'!E276)*'Enter Information'!C$785</f>
        <v>43.871590644621193</v>
      </c>
      <c r="T65" s="38">
        <f t="shared" si="2"/>
        <v>83.976281110930501</v>
      </c>
      <c r="AK65" s="87">
        <v>60</v>
      </c>
      <c r="AL65" s="40">
        <f t="shared" si="4"/>
        <v>83.976281110930501</v>
      </c>
      <c r="AM65" s="86">
        <f>T65*'Enter Information'!E$745*((Y$26/AJ$25)/('1'!Z$26/'1'!AK$25))+T65*(1-'Enter Information'!E$745)</f>
        <v>84.410040581197123</v>
      </c>
      <c r="AN65" s="40">
        <f t="shared" si="5"/>
        <v>83.976281110930501</v>
      </c>
      <c r="AO65" s="86">
        <f>T65*'Enter Information'!E$745*Y$26/AJ$25+T65*(1-'Enter Information'!E$745)</f>
        <v>108.54748881072369</v>
      </c>
      <c r="AP65" s="86">
        <f>INDEX($AL$6:$AO$106,'1'!AL65,'Enter Information'!$B$86)</f>
        <v>84.410040581197123</v>
      </c>
    </row>
    <row r="66" spans="4:42" x14ac:dyDescent="0.4">
      <c r="D66" s="31">
        <v>60</v>
      </c>
      <c r="E66" s="32">
        <f>'14'!AP66</f>
        <v>92.201145955322502</v>
      </c>
      <c r="F66" s="33">
        <f>E66*'Enter Information'!D277</f>
        <v>44.649062204094953</v>
      </c>
      <c r="G66" s="33">
        <f>E66*'Enter Information'!E277</f>
        <v>47.552083751227549</v>
      </c>
      <c r="H66" s="34">
        <f t="shared" si="6"/>
        <v>42.796762757379547</v>
      </c>
      <c r="I66" s="34">
        <f t="shared" si="1"/>
        <v>46.223056242900221</v>
      </c>
      <c r="J66" s="35">
        <v>0</v>
      </c>
      <c r="K66" s="35">
        <v>0</v>
      </c>
      <c r="L66" s="35">
        <f>(F66+H66)/2*'Enter Information'!C486</f>
        <v>0.26802145350691936</v>
      </c>
      <c r="M66" s="35">
        <f>(G66+I66)/2*'Enter Information'!D486</f>
        <v>0.17957939308875467</v>
      </c>
      <c r="N66" s="36">
        <f>'Enter Information'!O$606/5</f>
        <v>42.8</v>
      </c>
      <c r="O66" s="36">
        <f>'Enter Information'!P$606/5</f>
        <v>169</v>
      </c>
      <c r="P66" s="36">
        <f>'Enter Information'!Q$606/5</f>
        <v>1223.8</v>
      </c>
      <c r="Q66" s="37">
        <f t="shared" si="10"/>
        <v>0</v>
      </c>
      <c r="R66" s="287">
        <f>(H66-L66+Q66*'Enter Information'!D277)*'Enter Information'!C$786</f>
        <v>42.304885115598083</v>
      </c>
      <c r="S66" s="287">
        <f>(I66-M66+Q66*'Enter Information'!E277)*'Enter Information'!C$786</f>
        <v>45.801120342035695</v>
      </c>
      <c r="T66" s="38">
        <f t="shared" si="2"/>
        <v>88.106005457633785</v>
      </c>
      <c r="AK66" s="87">
        <v>61</v>
      </c>
      <c r="AL66" s="40">
        <f t="shared" si="4"/>
        <v>88.106005457633785</v>
      </c>
      <c r="AM66" s="86">
        <f>T66*'Enter Information'!E$746*((Y$26/AJ$25)/('1'!Z$26/'1'!AK$25))+T66*(1-'Enter Information'!E$746)</f>
        <v>88.561413408392013</v>
      </c>
      <c r="AN66" s="40">
        <f t="shared" si="5"/>
        <v>88.106005457633785</v>
      </c>
      <c r="AO66" s="86">
        <f>T66*'Enter Information'!E$746*Y$26/AJ$25+T66*(1-'Enter Information'!E$746)</f>
        <v>113.90353637803008</v>
      </c>
      <c r="AP66" s="86">
        <f>INDEX($AL$6:$AO$106,'1'!AL66,'Enter Information'!$B$86)</f>
        <v>88.561413408392013</v>
      </c>
    </row>
    <row r="67" spans="4:42" x14ac:dyDescent="0.4">
      <c r="D67" s="31">
        <v>61</v>
      </c>
      <c r="E67" s="32">
        <f>'14'!AP67</f>
        <v>95.322596182851399</v>
      </c>
      <c r="F67" s="33">
        <f>E67*'Enter Information'!D278</f>
        <v>45.666866407882857</v>
      </c>
      <c r="G67" s="33">
        <f>E67*'Enter Information'!E278</f>
        <v>49.655729774968542</v>
      </c>
      <c r="H67" s="34">
        <f t="shared" si="6"/>
        <v>44.649062204094953</v>
      </c>
      <c r="I67" s="34">
        <f t="shared" si="1"/>
        <v>47.552083751227549</v>
      </c>
      <c r="J67" s="35">
        <v>0</v>
      </c>
      <c r="K67" s="35">
        <v>0</v>
      </c>
      <c r="L67" s="35">
        <f>(F67+H67)/2*'Enter Information'!C487</f>
        <v>0.30165520156400588</v>
      </c>
      <c r="M67" s="35">
        <f>(G67+I67)/2*'Enter Information'!D487</f>
        <v>0.20073413493159492</v>
      </c>
      <c r="N67" s="36">
        <f>'Enter Information'!O$606/5</f>
        <v>42.8</v>
      </c>
      <c r="O67" s="36">
        <f>'Enter Information'!P$606/5</f>
        <v>169</v>
      </c>
      <c r="P67" s="36">
        <f>'Enter Information'!Q$606/5</f>
        <v>1223.8</v>
      </c>
      <c r="Q67" s="37">
        <f t="shared" si="10"/>
        <v>0</v>
      </c>
      <c r="R67" s="287">
        <f>(H67-L67+Q67*'Enter Information'!D278)*'Enter Information'!C$786</f>
        <v>44.113978003997616</v>
      </c>
      <c r="S67" s="287">
        <f>(I67-M67+Q67*'Enter Information'!E278)*'Enter Information'!C$786</f>
        <v>47.102108930825821</v>
      </c>
      <c r="T67" s="38">
        <f t="shared" si="2"/>
        <v>91.216086934823437</v>
      </c>
      <c r="AK67" s="87">
        <v>62</v>
      </c>
      <c r="AL67" s="40">
        <f t="shared" si="4"/>
        <v>91.216086934823437</v>
      </c>
      <c r="AM67" s="86">
        <f>T67*'Enter Information'!E$746*((Y$26/AJ$25)/('1'!Z$26/'1'!AK$25))+T67*(1-'Enter Information'!E$746)</f>
        <v>91.687570473447238</v>
      </c>
      <c r="AN67" s="40">
        <f t="shared" si="5"/>
        <v>91.216086934823437</v>
      </c>
      <c r="AO67" s="86">
        <f>T67*'Enter Information'!E$746*Y$26/AJ$25+T67*(1-'Enter Information'!E$746)</f>
        <v>117.92425297771807</v>
      </c>
      <c r="AP67" s="86">
        <f>INDEX($AL$6:$AO$106,'1'!AL67,'Enter Information'!$B$86)</f>
        <v>91.687570473447238</v>
      </c>
    </row>
    <row r="68" spans="4:42" x14ac:dyDescent="0.4">
      <c r="D68" s="31">
        <v>62</v>
      </c>
      <c r="E68" s="32">
        <f>'14'!AP68</f>
        <v>97.432708436993948</v>
      </c>
      <c r="F68" s="33">
        <f>E68*'Enter Information'!D279</f>
        <v>46.591557479510698</v>
      </c>
      <c r="G68" s="33">
        <f>E68*'Enter Information'!E279</f>
        <v>50.841150957483251</v>
      </c>
      <c r="H68" s="34">
        <f t="shared" si="6"/>
        <v>45.666866407882857</v>
      </c>
      <c r="I68" s="34">
        <f t="shared" si="1"/>
        <v>49.655729774968542</v>
      </c>
      <c r="J68" s="35">
        <v>0</v>
      </c>
      <c r="K68" s="35">
        <v>0</v>
      </c>
      <c r="L68" s="35">
        <f>(F68+H68)/2*'Enter Information'!C488</f>
        <v>0.33489807871123856</v>
      </c>
      <c r="M68" s="35">
        <f>(G68+I68)/2*'Enter Information'!D488</f>
        <v>0.22360555962970521</v>
      </c>
      <c r="N68" s="36">
        <f>'Enter Information'!O$606/5</f>
        <v>42.8</v>
      </c>
      <c r="O68" s="36">
        <f>'Enter Information'!P$606/5</f>
        <v>169</v>
      </c>
      <c r="P68" s="36">
        <f>'Enter Information'!Q$606/5</f>
        <v>1223.8</v>
      </c>
      <c r="Q68" s="37">
        <f t="shared" si="10"/>
        <v>0</v>
      </c>
      <c r="R68" s="287">
        <f>(H68-L68+Q68*'Enter Information'!D279)*'Enter Information'!C$786</f>
        <v>45.09335694952501</v>
      </c>
      <c r="S68" s="287">
        <f>(I68-M68+Q68*'Enter Information'!E279)*'Enter Information'!C$786</f>
        <v>49.171931071457763</v>
      </c>
      <c r="T68" s="38">
        <f t="shared" si="2"/>
        <v>94.26528802098278</v>
      </c>
      <c r="AK68" s="87">
        <v>63</v>
      </c>
      <c r="AL68" s="40">
        <f t="shared" si="4"/>
        <v>94.26528802098278</v>
      </c>
      <c r="AM68" s="86">
        <f>T68*'Enter Information'!E$746*((Y$26/AJ$25)/('1'!Z$26/'1'!AK$25))+T68*(1-'Enter Information'!E$746)</f>
        <v>94.752532465016884</v>
      </c>
      <c r="AN68" s="40">
        <f t="shared" si="5"/>
        <v>94.26528802098278</v>
      </c>
      <c r="AO68" s="86">
        <f>T68*'Enter Information'!E$746*Y$26/AJ$25+T68*(1-'Enter Information'!E$746)</f>
        <v>121.86626334395001</v>
      </c>
      <c r="AP68" s="86">
        <f>INDEX($AL$6:$AO$106,'1'!AL68,'Enter Information'!$B$86)</f>
        <v>94.752532465016884</v>
      </c>
    </row>
    <row r="69" spans="4:42" x14ac:dyDescent="0.4">
      <c r="D69" s="31">
        <v>63</v>
      </c>
      <c r="E69" s="32">
        <f>'14'!AP69</f>
        <v>99.510035069478633</v>
      </c>
      <c r="F69" s="33">
        <f>E69*'Enter Information'!D280</f>
        <v>47.831564475920665</v>
      </c>
      <c r="G69" s="33">
        <f>E69*'Enter Information'!E280</f>
        <v>51.678470593557968</v>
      </c>
      <c r="H69" s="34">
        <f t="shared" si="6"/>
        <v>46.591557479510698</v>
      </c>
      <c r="I69" s="34">
        <f t="shared" si="1"/>
        <v>50.841150957483251</v>
      </c>
      <c r="J69" s="35">
        <v>0</v>
      </c>
      <c r="K69" s="35">
        <v>0</v>
      </c>
      <c r="L69" s="35">
        <f>(F69+H69)/2*'Enter Information'!C489</f>
        <v>0.37249921611417669</v>
      </c>
      <c r="M69" s="35">
        <f>(G69+I69)/2*'Enter Information'!D489</f>
        <v>0.24707228793800931</v>
      </c>
      <c r="N69" s="36">
        <f>'Enter Information'!O$606/5</f>
        <v>42.8</v>
      </c>
      <c r="O69" s="36">
        <f>'Enter Information'!P$606/5</f>
        <v>169</v>
      </c>
      <c r="P69" s="36">
        <f>'Enter Information'!Q$606/5</f>
        <v>1223.8</v>
      </c>
      <c r="Q69" s="37">
        <f t="shared" si="10"/>
        <v>0</v>
      </c>
      <c r="R69" s="287">
        <f>(H69-L69+Q69*'Enter Information'!D280)*'Enter Information'!C$786</f>
        <v>45.975777557425076</v>
      </c>
      <c r="S69" s="287">
        <f>(I69-M69+Q69*'Enter Information'!E280)*'Enter Information'!C$786</f>
        <v>50.327769410136348</v>
      </c>
      <c r="T69" s="38">
        <f t="shared" si="2"/>
        <v>96.303546967561431</v>
      </c>
      <c r="AK69" s="87">
        <v>64</v>
      </c>
      <c r="AL69" s="40">
        <f t="shared" si="4"/>
        <v>96.303546967561431</v>
      </c>
      <c r="AM69" s="86">
        <f>T69*'Enter Information'!E$746*((Y$26/AJ$25)/('1'!Z$26/'1'!AK$25))+T69*(1-'Enter Information'!E$746)</f>
        <v>96.801326894678155</v>
      </c>
      <c r="AN69" s="40">
        <f t="shared" si="5"/>
        <v>96.303546967561431</v>
      </c>
      <c r="AO69" s="86">
        <f>T69*'Enter Information'!E$746*Y$26/AJ$25+T69*(1-'Enter Information'!E$746)</f>
        <v>124.50132665051547</v>
      </c>
      <c r="AP69" s="86">
        <f>INDEX($AL$6:$AO$106,'1'!AL69,'Enter Information'!$B$86)</f>
        <v>96.801326894678155</v>
      </c>
    </row>
    <row r="70" spans="4:42" x14ac:dyDescent="0.4">
      <c r="D70" s="31">
        <v>64</v>
      </c>
      <c r="E70" s="32">
        <f>'14'!AP70</f>
        <v>99.94275562815632</v>
      </c>
      <c r="F70" s="33">
        <f>E70*'Enter Information'!D281</f>
        <v>48.232976467777384</v>
      </c>
      <c r="G70" s="33">
        <f>E70*'Enter Information'!E281</f>
        <v>51.709779160378936</v>
      </c>
      <c r="H70" s="34">
        <f t="shared" si="6"/>
        <v>47.831564475920665</v>
      </c>
      <c r="I70" s="34">
        <f t="shared" si="1"/>
        <v>51.678470593557968</v>
      </c>
      <c r="J70" s="35">
        <v>0</v>
      </c>
      <c r="K70" s="35">
        <v>0</v>
      </c>
      <c r="L70" s="35">
        <f>(F70+H70)/2*'Enter Information'!C490</f>
        <v>0.4130775260579016</v>
      </c>
      <c r="M70" s="35">
        <f>(G70+I70)/2*'Enter Information'!D490</f>
        <v>0.26984333185777531</v>
      </c>
      <c r="N70" s="36">
        <f>'Enter Information'!O$606/5</f>
        <v>42.8</v>
      </c>
      <c r="O70" s="36">
        <f>'Enter Information'!P$606/5</f>
        <v>169</v>
      </c>
      <c r="P70" s="36">
        <f>'Enter Information'!Q$606/5</f>
        <v>1223.8</v>
      </c>
      <c r="Q70" s="37">
        <f t="shared" ref="Q70:Q101" si="11">N$3/N$5*N70+O$3/O$5*O70+P$3/P$5*P70</f>
        <v>0</v>
      </c>
      <c r="R70" s="287">
        <f>(H70-L70+Q70*'Enter Information'!D281)*'Enter Information'!C$786</f>
        <v>47.1688928773155</v>
      </c>
      <c r="S70" s="287">
        <f>(I70-M70+Q70*'Enter Information'!E281)*'Enter Information'!C$786</f>
        <v>51.138030507824872</v>
      </c>
      <c r="T70" s="38">
        <f t="shared" si="2"/>
        <v>98.306923385140379</v>
      </c>
      <c r="AK70" s="87">
        <v>65</v>
      </c>
      <c r="AL70" s="40">
        <f t="shared" si="4"/>
        <v>98.306923385140379</v>
      </c>
      <c r="AM70" s="86">
        <f>T70*'Enter Information'!E$746*((Y$26/AJ$25)/('1'!Z$26/'1'!AK$25))+T70*(1-'Enter Information'!E$746)</f>
        <v>98.815058492294924</v>
      </c>
      <c r="AN70" s="40">
        <f t="shared" si="5"/>
        <v>98.306923385140379</v>
      </c>
      <c r="AO70" s="86">
        <f>T70*'Enter Information'!E$746*Y$26/AJ$25+T70*(1-'Enter Information'!E$746)</f>
        <v>127.09129378695907</v>
      </c>
      <c r="AP70" s="86">
        <f>INDEX($AL$6:$AO$106,'1'!AL70,'Enter Information'!$B$86)</f>
        <v>98.815058492294924</v>
      </c>
    </row>
    <row r="71" spans="4:42" x14ac:dyDescent="0.4">
      <c r="D71" s="31">
        <v>65</v>
      </c>
      <c r="E71" s="32">
        <f>'14'!AP71</f>
        <v>101.99463813100901</v>
      </c>
      <c r="F71" s="33">
        <f>E71*'Enter Information'!D282</f>
        <v>48.994537670947565</v>
      </c>
      <c r="G71" s="33">
        <f>E71*'Enter Information'!E282</f>
        <v>53.000100460061439</v>
      </c>
      <c r="H71" s="34">
        <f t="shared" si="6"/>
        <v>48.232976467777384</v>
      </c>
      <c r="I71" s="34">
        <f t="shared" si="6"/>
        <v>51.709779160378936</v>
      </c>
      <c r="J71" s="35">
        <v>0</v>
      </c>
      <c r="K71" s="35">
        <v>0</v>
      </c>
      <c r="L71" s="35">
        <f>(F71+H71)/2*'Enter Information'!C491</f>
        <v>0.45551090373992642</v>
      </c>
      <c r="M71" s="35">
        <f>(G71+I71)/2*'Enter Information'!D491</f>
        <v>0.29894670631635728</v>
      </c>
      <c r="N71" s="36">
        <f>'Enter Information'!O$607/5</f>
        <v>31.4</v>
      </c>
      <c r="O71" s="36">
        <f>'Enter Information'!P$607/5</f>
        <v>136.4</v>
      </c>
      <c r="P71" s="36">
        <f>'Enter Information'!Q$607/5</f>
        <v>1086.5999999999999</v>
      </c>
      <c r="Q71" s="37">
        <f t="shared" si="11"/>
        <v>0</v>
      </c>
      <c r="R71" s="287">
        <f>(H71-L71+Q71*'Enter Information'!D282)*'Enter Information'!C$787</f>
        <v>47.527954460837172</v>
      </c>
      <c r="S71" s="287">
        <f>(I71-M71+Q71*'Enter Information'!E282)*'Enter Information'!C$787</f>
        <v>51.142346602613117</v>
      </c>
      <c r="T71" s="38">
        <f t="shared" ref="T71:T101" si="12">SUM(R71:S71)</f>
        <v>98.670301063450296</v>
      </c>
      <c r="AK71" s="87">
        <v>66</v>
      </c>
      <c r="AL71" s="40">
        <f t="shared" ref="AL71:AL106" si="13">T71</f>
        <v>98.670301063450296</v>
      </c>
      <c r="AM71" s="86">
        <f>T71*'Enter Information'!E$747*((Y$26/AJ$25)/('1'!Z$26/'1'!AK$25))+T71*(1-'Enter Information'!E$747)</f>
        <v>99.1785732352987</v>
      </c>
      <c r="AN71" s="40">
        <f t="shared" ref="AN71:AN106" si="14">T71</f>
        <v>98.670301063450296</v>
      </c>
      <c r="AO71" s="86">
        <f>T71*'Enter Information'!E$747*Y$26/AJ$25+T71*(1-'Enter Information'!E$747)</f>
        <v>127.46243578003823</v>
      </c>
      <c r="AP71" s="86">
        <f>INDEX($AL$6:$AO$106,'1'!AL71,'Enter Information'!$B$86)</f>
        <v>99.1785732352987</v>
      </c>
    </row>
    <row r="72" spans="4:42" x14ac:dyDescent="0.4">
      <c r="D72" s="31">
        <v>66</v>
      </c>
      <c r="E72" s="32">
        <f>'14'!AP72</f>
        <v>103.88893642581245</v>
      </c>
      <c r="F72" s="33">
        <f>E72*'Enter Information'!D283</f>
        <v>49.757037875228221</v>
      </c>
      <c r="G72" s="33">
        <f>E72*'Enter Information'!E283</f>
        <v>54.131898550584225</v>
      </c>
      <c r="H72" s="34">
        <f t="shared" ref="H72:I106" si="15">F71</f>
        <v>48.994537670947565</v>
      </c>
      <c r="I72" s="34">
        <f t="shared" si="15"/>
        <v>53.000100460061439</v>
      </c>
      <c r="J72" s="35">
        <v>0</v>
      </c>
      <c r="K72" s="35">
        <v>0</v>
      </c>
      <c r="L72" s="35">
        <f>(F72+H72)/2*'Enter Information'!C492</f>
        <v>0.50511430891868914</v>
      </c>
      <c r="M72" s="35">
        <f>(G72+I72)/2*'Enter Information'!D492</f>
        <v>0.33693013688848061</v>
      </c>
      <c r="N72" s="36">
        <f>'Enter Information'!O$607/5</f>
        <v>31.4</v>
      </c>
      <c r="O72" s="36">
        <f>'Enter Information'!P$607/5</f>
        <v>136.4</v>
      </c>
      <c r="P72" s="36">
        <f>'Enter Information'!Q$607/5</f>
        <v>1086.5999999999999</v>
      </c>
      <c r="Q72" s="37">
        <f t="shared" si="11"/>
        <v>0</v>
      </c>
      <c r="R72" s="287">
        <f>(H72-L72+Q72*'Enter Information'!D283)*'Enter Information'!C$787</f>
        <v>48.236194159228461</v>
      </c>
      <c r="S72" s="287">
        <f>(I72-M72+Q72*'Enter Information'!E283)*'Enter Information'!C$787</f>
        <v>52.38814431310243</v>
      </c>
      <c r="T72" s="38">
        <f t="shared" si="12"/>
        <v>100.62433847233089</v>
      </c>
      <c r="AK72" s="87">
        <v>67</v>
      </c>
      <c r="AL72" s="40">
        <f t="shared" si="13"/>
        <v>100.62433847233089</v>
      </c>
      <c r="AM72" s="86">
        <f>T72*'Enter Information'!E$747*((Y$26/AJ$25)/('1'!Z$26/'1'!AK$25))+T72*(1-'Enter Information'!E$747)</f>
        <v>101.14267631568309</v>
      </c>
      <c r="AN72" s="40">
        <f t="shared" si="14"/>
        <v>100.62433847233089</v>
      </c>
      <c r="AO72" s="86">
        <f>T72*'Enter Information'!E$747*Y$26/AJ$25+T72*(1-'Enter Information'!E$747)</f>
        <v>129.98666409450414</v>
      </c>
      <c r="AP72" s="86">
        <f>INDEX($AL$6:$AO$106,'1'!AL72,'Enter Information'!$B$86)</f>
        <v>101.14267631568309</v>
      </c>
    </row>
    <row r="73" spans="4:42" x14ac:dyDescent="0.4">
      <c r="D73" s="31">
        <v>67</v>
      </c>
      <c r="E73" s="32">
        <f>'14'!AP73</f>
        <v>107.63768234950393</v>
      </c>
      <c r="F73" s="33">
        <f>E73*'Enter Information'!D284</f>
        <v>51.856711138617328</v>
      </c>
      <c r="G73" s="33">
        <f>E73*'Enter Information'!E284</f>
        <v>55.780971210886605</v>
      </c>
      <c r="H73" s="34">
        <f t="shared" si="15"/>
        <v>49.757037875228221</v>
      </c>
      <c r="I73" s="34">
        <f t="shared" si="15"/>
        <v>54.131898550584225</v>
      </c>
      <c r="J73" s="35">
        <v>0</v>
      </c>
      <c r="K73" s="35">
        <v>0</v>
      </c>
      <c r="L73" s="35">
        <f>(F73+H73)/2*'Enter Information'!C493</f>
        <v>0.571069269457812</v>
      </c>
      <c r="M73" s="35">
        <f>(G73+I73)/2*'Enter Information'!D493</f>
        <v>0.38304635111872581</v>
      </c>
      <c r="N73" s="36">
        <f>'Enter Information'!O$607/5</f>
        <v>31.4</v>
      </c>
      <c r="O73" s="36">
        <f>'Enter Information'!P$607/5</f>
        <v>136.4</v>
      </c>
      <c r="P73" s="36">
        <f>'Enter Information'!Q$607/5</f>
        <v>1086.5999999999999</v>
      </c>
      <c r="Q73" s="37">
        <f t="shared" si="11"/>
        <v>0</v>
      </c>
      <c r="R73" s="287">
        <f>(H73-L73+Q73*'Enter Information'!D284)*'Enter Information'!C$787</f>
        <v>48.929101793269631</v>
      </c>
      <c r="S73" s="287">
        <f>(I73-M73+Q73*'Enter Information'!E284)*'Enter Information'!C$787</f>
        <v>53.468156368288291</v>
      </c>
      <c r="T73" s="38">
        <f t="shared" si="12"/>
        <v>102.39725816155791</v>
      </c>
      <c r="AK73" s="87">
        <v>68</v>
      </c>
      <c r="AL73" s="40">
        <f t="shared" si="13"/>
        <v>102.39725816155791</v>
      </c>
      <c r="AM73" s="86">
        <f>T73*'Enter Information'!E$747*((Y$26/AJ$25)/('1'!Z$26/'1'!AK$25))+T73*(1-'Enter Information'!E$747)</f>
        <v>102.92472869966471</v>
      </c>
      <c r="AN73" s="40">
        <f t="shared" si="14"/>
        <v>102.39725816155791</v>
      </c>
      <c r="AO73" s="86">
        <f>T73*'Enter Information'!E$747*Y$26/AJ$25+T73*(1-'Enter Information'!E$747)</f>
        <v>132.27692428014953</v>
      </c>
      <c r="AP73" s="86">
        <f>INDEX($AL$6:$AO$106,'1'!AL73,'Enter Information'!$B$86)</f>
        <v>102.92472869966471</v>
      </c>
    </row>
    <row r="74" spans="4:42" x14ac:dyDescent="0.4">
      <c r="D74" s="31">
        <v>68</v>
      </c>
      <c r="E74" s="32">
        <f>'14'!AP74</f>
        <v>111.00401920062878</v>
      </c>
      <c r="F74" s="33">
        <f>E74*'Enter Information'!D285</f>
        <v>53.012723507331081</v>
      </c>
      <c r="G74" s="33">
        <f>E74*'Enter Information'!E285</f>
        <v>57.991295693297687</v>
      </c>
      <c r="H74" s="34">
        <f t="shared" si="15"/>
        <v>51.856711138617328</v>
      </c>
      <c r="I74" s="34">
        <f t="shared" si="15"/>
        <v>55.780971210886605</v>
      </c>
      <c r="J74" s="35">
        <v>0</v>
      </c>
      <c r="K74" s="35">
        <v>0</v>
      </c>
      <c r="L74" s="35">
        <f>(F74+H74)/2*'Enter Information'!C494</f>
        <v>0.64966614763165043</v>
      </c>
      <c r="M74" s="35">
        <f>(G74+I74)/2*'Enter Information'!D494</f>
        <v>0.43916095025015139</v>
      </c>
      <c r="N74" s="36">
        <f>'Enter Information'!O$607/5</f>
        <v>31.4</v>
      </c>
      <c r="O74" s="36">
        <f>'Enter Information'!P$607/5</f>
        <v>136.4</v>
      </c>
      <c r="P74" s="36">
        <f>'Enter Information'!Q$607/5</f>
        <v>1086.5999999999999</v>
      </c>
      <c r="Q74" s="37">
        <f t="shared" si="11"/>
        <v>0</v>
      </c>
      <c r="R74" s="287">
        <f>(H74-L74+Q74*'Enter Information'!D285)*'Enter Information'!C$787</f>
        <v>50.939623390938635</v>
      </c>
      <c r="S74" s="287">
        <f>(I74-M74+Q74*'Enter Information'!E285)*'Enter Information'!C$787</f>
        <v>55.052795429727851</v>
      </c>
      <c r="T74" s="38">
        <f t="shared" si="12"/>
        <v>105.99241882066649</v>
      </c>
      <c r="AK74" s="87">
        <v>69</v>
      </c>
      <c r="AL74" s="40">
        <f t="shared" si="13"/>
        <v>105.99241882066649</v>
      </c>
      <c r="AM74" s="86">
        <f>T74*'Enter Information'!E$747*((Y$26/AJ$25)/('1'!Z$26/'1'!AK$25))+T74*(1-'Enter Information'!E$747)</f>
        <v>106.53840881292163</v>
      </c>
      <c r="AN74" s="40">
        <f t="shared" si="14"/>
        <v>105.99241882066649</v>
      </c>
      <c r="AO74" s="86">
        <f>T74*'Enter Information'!E$747*Y$26/AJ$25+T74*(1-'Enter Information'!E$747)</f>
        <v>136.92115795220317</v>
      </c>
      <c r="AP74" s="86">
        <f>INDEX($AL$6:$AO$106,'1'!AL74,'Enter Information'!$B$86)</f>
        <v>106.53840881292163</v>
      </c>
    </row>
    <row r="75" spans="4:42" x14ac:dyDescent="0.4">
      <c r="D75" s="31">
        <v>69</v>
      </c>
      <c r="E75" s="32">
        <f>'14'!AP75</f>
        <v>119.8805125309498</v>
      </c>
      <c r="F75" s="33">
        <f>E75*'Enter Information'!D286</f>
        <v>57.983484755813613</v>
      </c>
      <c r="G75" s="33">
        <f>E75*'Enter Information'!E286</f>
        <v>61.897027775136181</v>
      </c>
      <c r="H75" s="34">
        <f t="shared" si="15"/>
        <v>53.012723507331081</v>
      </c>
      <c r="I75" s="34">
        <f t="shared" si="15"/>
        <v>57.991295693297687</v>
      </c>
      <c r="J75" s="35">
        <v>0</v>
      </c>
      <c r="K75" s="35">
        <v>0</v>
      </c>
      <c r="L75" s="35">
        <f>(F75+H75)/2*'Enter Information'!C495</f>
        <v>0.75976904556122549</v>
      </c>
      <c r="M75" s="35">
        <f>(G75+I75)/2*'Enter Information'!D495</f>
        <v>0.51432090767958138</v>
      </c>
      <c r="N75" s="36">
        <f>'Enter Information'!O$607/5</f>
        <v>31.4</v>
      </c>
      <c r="O75" s="36">
        <f>'Enter Information'!P$607/5</f>
        <v>136.4</v>
      </c>
      <c r="P75" s="36">
        <f>'Enter Information'!Q$607/5</f>
        <v>1086.5999999999999</v>
      </c>
      <c r="Q75" s="37">
        <f t="shared" si="11"/>
        <v>0</v>
      </c>
      <c r="R75" s="287">
        <f>(H75-L75+Q75*'Enter Information'!D286)*'Enter Information'!C$787</f>
        <v>51.980070746417567</v>
      </c>
      <c r="S75" s="287">
        <f>(I75-M75+Q75*'Enter Information'!E286)*'Enter Information'!C$787</f>
        <v>57.17680935787785</v>
      </c>
      <c r="T75" s="38">
        <f t="shared" si="12"/>
        <v>109.15688010429542</v>
      </c>
      <c r="AK75" s="87">
        <v>70</v>
      </c>
      <c r="AL75" s="40">
        <f t="shared" si="13"/>
        <v>109.15688010429542</v>
      </c>
      <c r="AM75" s="86">
        <f>T75*'Enter Information'!E$747*((Y$26/AJ$25)/('1'!Z$26/'1'!AK$25))+T75*(1-'Enter Information'!E$747)</f>
        <v>109.71917092458115</v>
      </c>
      <c r="AN75" s="40">
        <f t="shared" si="14"/>
        <v>109.15688010429542</v>
      </c>
      <c r="AO75" s="86">
        <f>T75*'Enter Information'!E$747*Y$26/AJ$25+T75*(1-'Enter Information'!E$747)</f>
        <v>141.00901355612592</v>
      </c>
      <c r="AP75" s="86">
        <f>INDEX($AL$6:$AO$106,'1'!AL75,'Enter Information'!$B$86)</f>
        <v>109.71917092458115</v>
      </c>
    </row>
    <row r="76" spans="4:42" x14ac:dyDescent="0.4">
      <c r="D76" s="31">
        <v>70</v>
      </c>
      <c r="E76" s="32">
        <f>'14'!AP76</f>
        <v>123.87578056193341</v>
      </c>
      <c r="F76" s="33">
        <f>E76*'Enter Information'!D287</f>
        <v>60.279335958956388</v>
      </c>
      <c r="G76" s="33">
        <f>E76*'Enter Information'!E287</f>
        <v>63.596444602977023</v>
      </c>
      <c r="H76" s="34">
        <f t="shared" si="15"/>
        <v>57.983484755813613</v>
      </c>
      <c r="I76" s="34">
        <f t="shared" si="15"/>
        <v>61.897027775136181</v>
      </c>
      <c r="J76" s="35">
        <v>0</v>
      </c>
      <c r="K76" s="35">
        <v>0</v>
      </c>
      <c r="L76" s="35">
        <f>(F76+H76)/2*'Enter Information'!C496</f>
        <v>0.89524955281080898</v>
      </c>
      <c r="M76" s="35">
        <f>(G76+I76)/2*'Enter Information'!D496</f>
        <v>0.59860386324360004</v>
      </c>
      <c r="N76" s="36">
        <f>'Enter Information'!O$608/5</f>
        <v>24.8</v>
      </c>
      <c r="O76" s="36">
        <f>'Enter Information'!P$608/5</f>
        <v>102.8</v>
      </c>
      <c r="P76" s="36">
        <f>'Enter Information'!Q$608/5</f>
        <v>818.6</v>
      </c>
      <c r="Q76" s="37">
        <f t="shared" si="11"/>
        <v>0</v>
      </c>
      <c r="R76" s="287">
        <f>(H76-L76+Q76*'Enter Information'!D287)*'Enter Information'!C$788</f>
        <v>57.019637192599326</v>
      </c>
      <c r="S76" s="287">
        <f>(I76-M76+Q76*'Enter Information'!E287)*'Enter Information'!C$788</f>
        <v>61.224766880697409</v>
      </c>
      <c r="T76" s="38">
        <f t="shared" si="12"/>
        <v>118.24440407329674</v>
      </c>
      <c r="AK76" s="87">
        <v>71</v>
      </c>
      <c r="AL76" s="40">
        <f t="shared" si="13"/>
        <v>118.24440407329674</v>
      </c>
      <c r="AM76" s="86">
        <f>T76*'Enter Information'!E$748*((Y$26/AJ$25)/('1'!Z$26/'1'!AK$25))+T76*(1-'Enter Information'!E$748)</f>
        <v>118.84449128585241</v>
      </c>
      <c r="AN76" s="40">
        <f t="shared" si="14"/>
        <v>118.24440407329674</v>
      </c>
      <c r="AO76" s="86">
        <f>T76*'Enter Information'!E$748*Y$26/AJ$25+T76*(1-'Enter Information'!E$748)</f>
        <v>152.23759280674955</v>
      </c>
      <c r="AP76" s="86">
        <f>INDEX($AL$6:$AO$106,'1'!AL76,'Enter Information'!$B$86)</f>
        <v>118.84449128585241</v>
      </c>
    </row>
    <row r="77" spans="4:42" x14ac:dyDescent="0.4">
      <c r="D77" s="31">
        <v>71</v>
      </c>
      <c r="E77" s="32">
        <f>'14'!AP77</f>
        <v>128.07483715726192</v>
      </c>
      <c r="F77" s="33">
        <f>E77*'Enter Information'!D288</f>
        <v>61.35940048483927</v>
      </c>
      <c r="G77" s="33">
        <f>E77*'Enter Information'!E288</f>
        <v>66.715436672422655</v>
      </c>
      <c r="H77" s="34">
        <f t="shared" si="15"/>
        <v>60.279335958956388</v>
      </c>
      <c r="I77" s="34">
        <f t="shared" si="15"/>
        <v>63.596444602977023</v>
      </c>
      <c r="J77" s="35">
        <v>0</v>
      </c>
      <c r="K77" s="35">
        <v>0</v>
      </c>
      <c r="L77" s="35">
        <f>(F77+H77)/2*'Enter Information'!C497</f>
        <v>1.0211571924456646</v>
      </c>
      <c r="M77" s="35">
        <f>(G77+I77)/2*'Enter Information'!D497</f>
        <v>0.69391076779150329</v>
      </c>
      <c r="N77" s="36">
        <f>'Enter Information'!O$608/5</f>
        <v>24.8</v>
      </c>
      <c r="O77" s="36">
        <f>'Enter Information'!P$608/5</f>
        <v>102.8</v>
      </c>
      <c r="P77" s="36">
        <f>'Enter Information'!Q$608/5</f>
        <v>818.6</v>
      </c>
      <c r="Q77" s="37">
        <f t="shared" si="11"/>
        <v>0</v>
      </c>
      <c r="R77" s="287">
        <f>(H77-L77+Q77*'Enter Information'!D288)*'Enter Information'!C$788</f>
        <v>59.186973322007823</v>
      </c>
      <c r="S77" s="287">
        <f>(I77-M77+Q77*'Enter Information'!E288)*'Enter Information'!C$788</f>
        <v>62.826949283393247</v>
      </c>
      <c r="T77" s="38">
        <f t="shared" si="12"/>
        <v>122.01392260540106</v>
      </c>
      <c r="AK77" s="87">
        <v>72</v>
      </c>
      <c r="AL77" s="40">
        <f t="shared" si="13"/>
        <v>122.01392260540106</v>
      </c>
      <c r="AM77" s="86">
        <f>T77*'Enter Information'!E$748*((Y$26/AJ$25)/('1'!Z$26/'1'!AK$25))+T77*(1-'Enter Information'!E$748)</f>
        <v>122.63314002446702</v>
      </c>
      <c r="AN77" s="40">
        <f t="shared" si="14"/>
        <v>122.01392260540106</v>
      </c>
      <c r="AO77" s="86">
        <f>T77*'Enter Information'!E$748*Y$26/AJ$25+T77*(1-'Enter Information'!E$748)</f>
        <v>157.09078169010905</v>
      </c>
      <c r="AP77" s="86">
        <f>INDEX($AL$6:$AO$106,'1'!AL77,'Enter Information'!$B$86)</f>
        <v>122.63314002446702</v>
      </c>
    </row>
    <row r="78" spans="4:42" x14ac:dyDescent="0.4">
      <c r="D78" s="31">
        <v>72</v>
      </c>
      <c r="E78" s="32">
        <f>'14'!AP78</f>
        <v>124.92162065627275</v>
      </c>
      <c r="F78" s="33">
        <f>E78*'Enter Information'!D289</f>
        <v>59.361972626248786</v>
      </c>
      <c r="G78" s="33">
        <f>E78*'Enter Information'!E289</f>
        <v>65.559648030023965</v>
      </c>
      <c r="H78" s="34">
        <f t="shared" si="15"/>
        <v>61.35940048483927</v>
      </c>
      <c r="I78" s="34">
        <f t="shared" si="15"/>
        <v>66.715436672422655</v>
      </c>
      <c r="J78" s="35">
        <v>0</v>
      </c>
      <c r="K78" s="35">
        <v>0</v>
      </c>
      <c r="L78" s="35">
        <f>(F78+H78)/2*'Enter Information'!C498</f>
        <v>1.1257268042608961</v>
      </c>
      <c r="M78" s="35">
        <f>(G78+I78)/2*'Enter Information'!D498</f>
        <v>0.78769812940306971</v>
      </c>
      <c r="N78" s="36">
        <f>'Enter Information'!O$608/5</f>
        <v>24.8</v>
      </c>
      <c r="O78" s="36">
        <f>'Enter Information'!P$608/5</f>
        <v>102.8</v>
      </c>
      <c r="P78" s="36">
        <f>'Enter Information'!Q$608/5</f>
        <v>818.6</v>
      </c>
      <c r="Q78" s="37">
        <f t="shared" si="11"/>
        <v>0</v>
      </c>
      <c r="R78" s="287">
        <f>(H78-L78+Q78*'Enter Information'!D289)*'Enter Information'!C$788</f>
        <v>60.161296067939155</v>
      </c>
      <c r="S78" s="287">
        <f>(I78-M78+Q78*'Enter Information'!E289)*'Enter Information'!C$788</f>
        <v>65.848518863546758</v>
      </c>
      <c r="T78" s="38">
        <f t="shared" si="12"/>
        <v>126.00981493148592</v>
      </c>
      <c r="AK78" s="87">
        <v>73</v>
      </c>
      <c r="AL78" s="40">
        <f t="shared" si="13"/>
        <v>126.00981493148592</v>
      </c>
      <c r="AM78" s="86">
        <f>T78*'Enter Information'!E$748*((Y$26/AJ$25)/('1'!Z$26/'1'!AK$25))+T78*(1-'Enter Information'!E$748)</f>
        <v>126.64931139805883</v>
      </c>
      <c r="AN78" s="40">
        <f t="shared" si="14"/>
        <v>126.00981493148592</v>
      </c>
      <c r="AO78" s="86">
        <f>T78*'Enter Information'!E$748*Y$26/AJ$25+T78*(1-'Enter Information'!E$748)</f>
        <v>162.2354228560541</v>
      </c>
      <c r="AP78" s="86">
        <f>INDEX($AL$6:$AO$106,'1'!AL78,'Enter Information'!$B$86)</f>
        <v>126.64931139805883</v>
      </c>
    </row>
    <row r="79" spans="4:42" x14ac:dyDescent="0.4">
      <c r="D79" s="31">
        <v>73</v>
      </c>
      <c r="E79" s="32">
        <f>'14'!AP79</f>
        <v>122.01862860714287</v>
      </c>
      <c r="F79" s="33">
        <f>E79*'Enter Information'!D290</f>
        <v>57.957320178050615</v>
      </c>
      <c r="G79" s="33">
        <f>E79*'Enter Information'!E290</f>
        <v>64.06130842909225</v>
      </c>
      <c r="H79" s="34">
        <f t="shared" si="15"/>
        <v>59.361972626248786</v>
      </c>
      <c r="I79" s="34">
        <f t="shared" si="15"/>
        <v>65.559648030023965</v>
      </c>
      <c r="J79" s="35">
        <v>0</v>
      </c>
      <c r="K79" s="35">
        <v>0</v>
      </c>
      <c r="L79" s="35">
        <f>(F79+H79)/2*'Enter Information'!C499</f>
        <v>1.2195340487006923</v>
      </c>
      <c r="M79" s="35">
        <f>(G79+I79)/2*'Enter Information'!D499</f>
        <v>0.86846040827607862</v>
      </c>
      <c r="N79" s="36">
        <f>'Enter Information'!O$608/5</f>
        <v>24.8</v>
      </c>
      <c r="O79" s="36">
        <f>'Enter Information'!P$608/5</f>
        <v>102.8</v>
      </c>
      <c r="P79" s="36">
        <f>'Enter Information'!Q$608/5</f>
        <v>818.6</v>
      </c>
      <c r="Q79" s="37">
        <f t="shared" si="11"/>
        <v>0</v>
      </c>
      <c r="R79" s="287">
        <f>(H79-L79+Q79*'Enter Information'!D290)*'Enter Information'!C$788</f>
        <v>58.07257382183716</v>
      </c>
      <c r="S79" s="287">
        <f>(I79-M79+Q79*'Enter Information'!E290)*'Enter Information'!C$788</f>
        <v>64.613453798908395</v>
      </c>
      <c r="T79" s="38">
        <f t="shared" si="12"/>
        <v>122.68602762074556</v>
      </c>
      <c r="AK79" s="87">
        <v>74</v>
      </c>
      <c r="AL79" s="40">
        <f t="shared" si="13"/>
        <v>122.68602762074556</v>
      </c>
      <c r="AM79" s="86">
        <f>T79*'Enter Information'!E$748*((Y$26/AJ$25)/('1'!Z$26/'1'!AK$25))+T79*(1-'Enter Information'!E$748)</f>
        <v>123.30865595492725</v>
      </c>
      <c r="AN79" s="40">
        <f t="shared" si="14"/>
        <v>122.68602762074556</v>
      </c>
      <c r="AO79" s="86">
        <f>T79*'Enter Information'!E$748*Y$26/AJ$25+T79*(1-'Enter Information'!E$748)</f>
        <v>157.95610508914251</v>
      </c>
      <c r="AP79" s="86">
        <f>INDEX($AL$6:$AO$106,'1'!AL79,'Enter Information'!$B$86)</f>
        <v>123.30865595492725</v>
      </c>
    </row>
    <row r="80" spans="4:42" x14ac:dyDescent="0.4">
      <c r="D80" s="31">
        <v>74</v>
      </c>
      <c r="E80" s="32">
        <f>'14'!AP80</f>
        <v>113.04782491200962</v>
      </c>
      <c r="F80" s="33">
        <f>E80*'Enter Information'!D291</f>
        <v>53.516958396001094</v>
      </c>
      <c r="G80" s="33">
        <f>E80*'Enter Information'!E291</f>
        <v>59.530866516008523</v>
      </c>
      <c r="H80" s="34">
        <f t="shared" si="15"/>
        <v>57.957320178050615</v>
      </c>
      <c r="I80" s="34">
        <f t="shared" si="15"/>
        <v>64.06130842909225</v>
      </c>
      <c r="J80" s="35">
        <v>0</v>
      </c>
      <c r="K80" s="35">
        <v>0</v>
      </c>
      <c r="L80" s="35">
        <f>(F80+H80)/2*'Enter Information'!C500</f>
        <v>1.2931016314589998</v>
      </c>
      <c r="M80" s="35">
        <f>(G80+I80)/2*'Enter Information'!D500</f>
        <v>0.93682868608386383</v>
      </c>
      <c r="N80" s="36">
        <f>'Enter Information'!O$608/5</f>
        <v>24.8</v>
      </c>
      <c r="O80" s="36">
        <f>'Enter Information'!P$608/5</f>
        <v>102.8</v>
      </c>
      <c r="P80" s="36">
        <f>'Enter Information'!Q$608/5</f>
        <v>818.6</v>
      </c>
      <c r="Q80" s="37">
        <f t="shared" si="11"/>
        <v>0</v>
      </c>
      <c r="R80" s="287">
        <f>(H80-L80+Q80*'Enter Information'!D291)*'Enter Information'!C$788</f>
        <v>56.596130040447719</v>
      </c>
      <c r="S80" s="287">
        <f>(I80-M80+Q80*'Enter Information'!E291)*'Enter Information'!C$788</f>
        <v>63.048628497953658</v>
      </c>
      <c r="T80" s="38">
        <f t="shared" si="12"/>
        <v>119.64475853840138</v>
      </c>
      <c r="AK80" s="87">
        <v>75</v>
      </c>
      <c r="AL80" s="40">
        <f t="shared" si="13"/>
        <v>119.64475853840138</v>
      </c>
      <c r="AM80" s="86">
        <f>T80*'Enter Information'!E$748*((Y$26/AJ$25)/('1'!Z$26/'1'!AK$25))+T80*(1-'Enter Information'!E$748)</f>
        <v>120.25195251270313</v>
      </c>
      <c r="AN80" s="40">
        <f t="shared" si="14"/>
        <v>119.64475853840138</v>
      </c>
      <c r="AO80" s="86">
        <f>T80*'Enter Information'!E$748*Y$26/AJ$25+T80*(1-'Enter Information'!E$748)</f>
        <v>154.04052457772423</v>
      </c>
      <c r="AP80" s="86">
        <f>INDEX($AL$6:$AO$106,'1'!AL80,'Enter Information'!$B$86)</f>
        <v>120.25195251270313</v>
      </c>
    </row>
    <row r="81" spans="1:42" x14ac:dyDescent="0.4">
      <c r="D81" s="31">
        <v>75</v>
      </c>
      <c r="E81" s="32">
        <f>'14'!AP81</f>
        <v>110.26798516309267</v>
      </c>
      <c r="F81" s="33">
        <f>E81*'Enter Information'!D292</f>
        <v>52.138243787031094</v>
      </c>
      <c r="G81" s="33">
        <f>E81*'Enter Information'!E292</f>
        <v>58.129741376061588</v>
      </c>
      <c r="H81" s="34">
        <f t="shared" si="15"/>
        <v>53.516958396001094</v>
      </c>
      <c r="I81" s="34">
        <f t="shared" si="15"/>
        <v>59.530866516008523</v>
      </c>
      <c r="J81" s="35">
        <v>0</v>
      </c>
      <c r="K81" s="35">
        <v>0</v>
      </c>
      <c r="L81" s="35">
        <f>(F81+H81)/2*'Enter Information'!C501</f>
        <v>1.3692914202920972</v>
      </c>
      <c r="M81" s="35">
        <f>(G81+I81)/2*'Enter Information'!D501</f>
        <v>1.0107046217928823</v>
      </c>
      <c r="N81" s="36">
        <f>'Enter Information'!O$609/5</f>
        <v>19.8</v>
      </c>
      <c r="O81" s="36">
        <f>'Enter Information'!P$609/5</f>
        <v>86.6</v>
      </c>
      <c r="P81" s="36">
        <f>'Enter Information'!Q$609/5</f>
        <v>588.20000000000005</v>
      </c>
      <c r="Q81" s="37">
        <f t="shared" si="11"/>
        <v>0</v>
      </c>
      <c r="R81" s="287">
        <f>(H81-L81+Q81*'Enter Information'!D292)*'Enter Information'!C$789</f>
        <v>52.333547544635792</v>
      </c>
      <c r="S81" s="287">
        <f>(I81-M81+Q81*'Enter Information'!E292)*'Enter Information'!C$789</f>
        <v>58.728757246940667</v>
      </c>
      <c r="T81" s="38">
        <f t="shared" si="12"/>
        <v>111.06230479157645</v>
      </c>
      <c r="AK81" s="87">
        <v>76</v>
      </c>
      <c r="AL81" s="40">
        <f t="shared" si="13"/>
        <v>111.06230479157645</v>
      </c>
      <c r="AM81" s="86">
        <f>T81*'Enter Information'!E$749*((Y$26/AJ$25)/('1'!Z$26/'1'!AK$25))+T81*(1-'Enter Information'!E$749)</f>
        <v>111.61243959126575</v>
      </c>
      <c r="AN81" s="40">
        <f t="shared" si="14"/>
        <v>111.06230479157645</v>
      </c>
      <c r="AO81" s="86">
        <f>T81*'Enter Information'!E$749*Y$26/AJ$25+T81*(1-'Enter Information'!E$749)</f>
        <v>142.22583516416145</v>
      </c>
      <c r="AP81" s="86">
        <f>INDEX($AL$6:$AO$106,'1'!AL81,'Enter Information'!$B$86)</f>
        <v>111.61243959126575</v>
      </c>
    </row>
    <row r="82" spans="1:42" x14ac:dyDescent="0.4">
      <c r="D82" s="31">
        <v>76</v>
      </c>
      <c r="E82" s="32">
        <f>'14'!AP82</f>
        <v>107.05177925681718</v>
      </c>
      <c r="F82" s="33">
        <f>E82*'Enter Information'!D293</f>
        <v>49.931528917945705</v>
      </c>
      <c r="G82" s="33">
        <f>E82*'Enter Information'!E293</f>
        <v>57.120250338871486</v>
      </c>
      <c r="H82" s="34">
        <f t="shared" si="15"/>
        <v>52.138243787031094</v>
      </c>
      <c r="I82" s="34">
        <f t="shared" si="15"/>
        <v>58.129741376061588</v>
      </c>
      <c r="J82" s="35">
        <v>0</v>
      </c>
      <c r="K82" s="35">
        <v>0</v>
      </c>
      <c r="L82" s="35">
        <f>(F82+H82)/2*'Enter Information'!C502</f>
        <v>1.4800117042221637</v>
      </c>
      <c r="M82" s="35">
        <f>(G82+I82)/2*'Enter Information'!D502</f>
        <v>1.1213824193862989</v>
      </c>
      <c r="N82" s="36">
        <f>'Enter Information'!O$609/5</f>
        <v>19.8</v>
      </c>
      <c r="O82" s="36">
        <f>'Enter Information'!P$609/5</f>
        <v>86.6</v>
      </c>
      <c r="P82" s="36">
        <f>'Enter Information'!Q$609/5</f>
        <v>588.20000000000005</v>
      </c>
      <c r="Q82" s="37">
        <f t="shared" si="11"/>
        <v>0</v>
      </c>
      <c r="R82" s="287">
        <f>(H82-L82+Q82*'Enter Information'!D293)*'Enter Information'!C$789</f>
        <v>50.838803555062221</v>
      </c>
      <c r="S82" s="287">
        <f>(I82-M82+Q82*'Enter Information'!E293)*'Enter Information'!C$789</f>
        <v>57.211565481741616</v>
      </c>
      <c r="T82" s="38">
        <f t="shared" si="12"/>
        <v>108.05036903680383</v>
      </c>
      <c r="AK82" s="87">
        <v>77</v>
      </c>
      <c r="AL82" s="40">
        <f t="shared" si="13"/>
        <v>108.05036903680383</v>
      </c>
      <c r="AM82" s="86">
        <f>T82*'Enter Information'!E$749*((Y$26/AJ$25)/('1'!Z$26/'1'!AK$25))+T82*(1-'Enter Information'!E$749)</f>
        <v>108.5855845470345</v>
      </c>
      <c r="AN82" s="40">
        <f t="shared" si="14"/>
        <v>108.05036903680383</v>
      </c>
      <c r="AO82" s="86">
        <f>T82*'Enter Information'!E$749*Y$26/AJ$25+T82*(1-'Enter Information'!E$749)</f>
        <v>138.36876521601621</v>
      </c>
      <c r="AP82" s="86">
        <f>INDEX($AL$6:$AO$106,'1'!AL82,'Enter Information'!$B$86)</f>
        <v>108.5855845470345</v>
      </c>
    </row>
    <row r="83" spans="1:42" x14ac:dyDescent="0.4">
      <c r="D83" s="31">
        <v>77</v>
      </c>
      <c r="E83" s="32">
        <f>'14'!AP83</f>
        <v>106.24563522289321</v>
      </c>
      <c r="F83" s="33">
        <f>E83*'Enter Information'!D294</f>
        <v>49.159768606403965</v>
      </c>
      <c r="G83" s="33">
        <f>E83*'Enter Information'!E294</f>
        <v>57.085866616489255</v>
      </c>
      <c r="H83" s="34">
        <f t="shared" si="15"/>
        <v>49.931528917945705</v>
      </c>
      <c r="I83" s="34">
        <f t="shared" si="15"/>
        <v>57.120250338871486</v>
      </c>
      <c r="J83" s="35">
        <v>0</v>
      </c>
      <c r="K83" s="35">
        <v>0</v>
      </c>
      <c r="L83" s="35">
        <f>(F83+H83)/2*'Enter Information'!C503</f>
        <v>1.6087472153078168</v>
      </c>
      <c r="M83" s="35">
        <f>(G83+I83)/2*'Enter Information'!D503</f>
        <v>1.2591224394328522</v>
      </c>
      <c r="N83" s="36">
        <f>'Enter Information'!O$609/5</f>
        <v>19.8</v>
      </c>
      <c r="O83" s="36">
        <f>'Enter Information'!P$609/5</f>
        <v>86.6</v>
      </c>
      <c r="P83" s="36">
        <f>'Enter Information'!Q$609/5</f>
        <v>588.20000000000005</v>
      </c>
      <c r="Q83" s="37">
        <f t="shared" si="11"/>
        <v>0</v>
      </c>
      <c r="R83" s="287">
        <f>(H83-L83+Q83*'Enter Information'!D294)*'Enter Information'!C$789</f>
        <v>48.495028452606512</v>
      </c>
      <c r="S83" s="287">
        <f>(I83-M83+Q83*'Enter Information'!E294)*'Enter Information'!C$789</f>
        <v>56.060245114781694</v>
      </c>
      <c r="T83" s="38">
        <f t="shared" si="12"/>
        <v>104.55527356738821</v>
      </c>
      <c r="AK83" s="87">
        <v>78</v>
      </c>
      <c r="AL83" s="40">
        <f t="shared" si="13"/>
        <v>104.55527356738821</v>
      </c>
      <c r="AM83" s="86">
        <f>T83*'Enter Information'!E$749*((Y$26/AJ$25)/('1'!Z$26/'1'!AK$25))+T83*(1-'Enter Information'!E$749)</f>
        <v>105.07317651014091</v>
      </c>
      <c r="AN83" s="40">
        <f t="shared" si="14"/>
        <v>104.55527356738821</v>
      </c>
      <c r="AO83" s="86">
        <f>T83*'Enter Information'!E$749*Y$26/AJ$25+T83*(1-'Enter Information'!E$749)</f>
        <v>133.89296334022245</v>
      </c>
      <c r="AP83" s="86">
        <f>INDEX($AL$6:$AO$106,'1'!AL83,'Enter Information'!$B$86)</f>
        <v>105.07317651014091</v>
      </c>
    </row>
    <row r="84" spans="1:42" x14ac:dyDescent="0.4">
      <c r="D84" s="31">
        <v>78</v>
      </c>
      <c r="E84" s="32">
        <f>'14'!AP84</f>
        <v>104.40874063390675</v>
      </c>
      <c r="F84" s="33">
        <f>E84*'Enter Information'!D295</f>
        <v>47.216954704817454</v>
      </c>
      <c r="G84" s="33">
        <f>E84*'Enter Information'!E295</f>
        <v>57.191785929089285</v>
      </c>
      <c r="H84" s="34">
        <f t="shared" si="15"/>
        <v>49.159768606403965</v>
      </c>
      <c r="I84" s="34">
        <f t="shared" si="15"/>
        <v>57.085866616489255</v>
      </c>
      <c r="J84" s="35">
        <v>0</v>
      </c>
      <c r="K84" s="35">
        <v>0</v>
      </c>
      <c r="L84" s="35">
        <f>(F84+H84)/2*'Enter Information'!C504</f>
        <v>1.7559838987304541</v>
      </c>
      <c r="M84" s="35">
        <f>(G84+I84)/2*'Enter Information'!D504</f>
        <v>1.432470374658827</v>
      </c>
      <c r="N84" s="36">
        <f>'Enter Information'!O$609/5</f>
        <v>19.8</v>
      </c>
      <c r="O84" s="36">
        <f>'Enter Information'!P$609/5</f>
        <v>86.6</v>
      </c>
      <c r="P84" s="36">
        <f>'Enter Information'!Q$609/5</f>
        <v>588.20000000000005</v>
      </c>
      <c r="Q84" s="37">
        <f t="shared" si="11"/>
        <v>0</v>
      </c>
      <c r="R84" s="287">
        <f>(H84-L84+Q84*'Enter Information'!D295)*'Enter Information'!C$789</f>
        <v>47.572755689152899</v>
      </c>
      <c r="S84" s="287">
        <f>(I84-M84+Q84*'Enter Information'!E295)*'Enter Information'!C$789</f>
        <v>55.85177299684343</v>
      </c>
      <c r="T84" s="38">
        <f t="shared" si="12"/>
        <v>103.42452868599634</v>
      </c>
      <c r="AK84" s="87">
        <v>79</v>
      </c>
      <c r="AL84" s="40">
        <f t="shared" si="13"/>
        <v>103.42452868599634</v>
      </c>
      <c r="AM84" s="86">
        <f>T84*'Enter Information'!E$749*((Y$26/AJ$25)/('1'!Z$26/'1'!AK$25))+T84*(1-'Enter Information'!E$749)</f>
        <v>103.93683060948341</v>
      </c>
      <c r="AN84" s="40">
        <f t="shared" si="14"/>
        <v>103.42452868599634</v>
      </c>
      <c r="AO84" s="86">
        <f>T84*'Enter Information'!E$749*Y$26/AJ$25+T84*(1-'Enter Information'!E$749)</f>
        <v>132.44493706870432</v>
      </c>
      <c r="AP84" s="86">
        <f>INDEX($AL$6:$AO$106,'1'!AL84,'Enter Information'!$B$86)</f>
        <v>103.93683060948341</v>
      </c>
    </row>
    <row r="85" spans="1:42" x14ac:dyDescent="0.4">
      <c r="D85" s="31">
        <v>79</v>
      </c>
      <c r="E85" s="32">
        <f>'14'!AP85</f>
        <v>109.08615203874766</v>
      </c>
      <c r="F85" s="33">
        <f>E85*'Enter Information'!D296</f>
        <v>49.785614538231911</v>
      </c>
      <c r="G85" s="33">
        <f>E85*'Enter Information'!E296</f>
        <v>59.300537500515745</v>
      </c>
      <c r="H85" s="34">
        <f t="shared" si="15"/>
        <v>47.216954704817454</v>
      </c>
      <c r="I85" s="34">
        <f t="shared" si="15"/>
        <v>57.191785929089285</v>
      </c>
      <c r="J85" s="35">
        <v>0</v>
      </c>
      <c r="K85" s="35">
        <v>0</v>
      </c>
      <c r="L85" s="35">
        <f>(F85+H85)/2*'Enter Information'!C505</f>
        <v>1.9900077080211576</v>
      </c>
      <c r="M85" s="35">
        <f>(G85+I85)/2*'Enter Information'!D505</f>
        <v>1.6652577634262038</v>
      </c>
      <c r="N85" s="36">
        <f>'Enter Information'!O$609/5</f>
        <v>19.8</v>
      </c>
      <c r="O85" s="36">
        <f>'Enter Information'!P$609/5</f>
        <v>86.6</v>
      </c>
      <c r="P85" s="36">
        <f>'Enter Information'!Q$609/5</f>
        <v>588.20000000000005</v>
      </c>
      <c r="Q85" s="37">
        <f t="shared" si="11"/>
        <v>0</v>
      </c>
      <c r="R85" s="287">
        <f>(H85-L85+Q85*'Enter Information'!D296)*'Enter Information'!C$789</f>
        <v>45.388158631489418</v>
      </c>
      <c r="S85" s="287">
        <f>(I85-M85+Q85*'Enter Information'!E296)*'Enter Information'!C$789</f>
        <v>55.724452698907704</v>
      </c>
      <c r="T85" s="38">
        <f t="shared" si="12"/>
        <v>101.11261133039713</v>
      </c>
      <c r="AK85" s="87">
        <v>80</v>
      </c>
      <c r="AL85" s="40">
        <f t="shared" si="13"/>
        <v>101.11261133039713</v>
      </c>
      <c r="AM85" s="86">
        <f>T85*'Enter Information'!E$749*((Y$26/AJ$25)/('1'!Z$26/'1'!AK$25))+T85*(1-'Enter Information'!E$749)</f>
        <v>101.613461427869</v>
      </c>
      <c r="AN85" s="40">
        <f t="shared" si="14"/>
        <v>101.11261133039713</v>
      </c>
      <c r="AO85" s="86">
        <f>T85*'Enter Information'!E$749*Y$26/AJ$25+T85*(1-'Enter Information'!E$749)</f>
        <v>129.48430720110267</v>
      </c>
      <c r="AP85" s="86">
        <f>INDEX($AL$6:$AO$106,'1'!AL85,'Enter Information'!$B$86)</f>
        <v>101.613461427869</v>
      </c>
    </row>
    <row r="86" spans="1:42" ht="12.75" customHeight="1" x14ac:dyDescent="0.4">
      <c r="A86" s="709" t="s">
        <v>831</v>
      </c>
      <c r="B86" s="709"/>
      <c r="D86" s="31">
        <v>80</v>
      </c>
      <c r="E86" s="32">
        <f>'14'!AP86</f>
        <v>107.10918955000328</v>
      </c>
      <c r="F86" s="33">
        <f>E86*'Enter Information'!D297</f>
        <v>47.993895661923503</v>
      </c>
      <c r="G86" s="33">
        <f>E86*'Enter Information'!E297</f>
        <v>59.115293888079769</v>
      </c>
      <c r="H86" s="34">
        <f t="shared" si="15"/>
        <v>49.785614538231911</v>
      </c>
      <c r="I86" s="34">
        <f t="shared" si="15"/>
        <v>59.300537500515745</v>
      </c>
      <c r="J86" s="35">
        <v>0</v>
      </c>
      <c r="K86" s="35">
        <v>0</v>
      </c>
      <c r="L86" s="35">
        <f>(F86+H86)/2*'Enter Information'!C506</f>
        <v>2.2665290464396026</v>
      </c>
      <c r="M86" s="35">
        <f>(G86+I86)/2*'Enter Information'!D506</f>
        <v>1.9402433973021374</v>
      </c>
      <c r="N86" s="36">
        <f>'Enter Information'!O$610/5</f>
        <v>15.8</v>
      </c>
      <c r="O86" s="36">
        <f>'Enter Information'!P$610/5</f>
        <v>66.2</v>
      </c>
      <c r="P86" s="36">
        <f>'Enter Information'!Q$610/5</f>
        <v>416.2</v>
      </c>
      <c r="Q86" s="37">
        <f t="shared" si="11"/>
        <v>0</v>
      </c>
      <c r="R86" s="287">
        <f>(H86-L86+Q86*'Enter Information'!D297)*'Enter Information'!C$790</f>
        <v>47.732486038828043</v>
      </c>
      <c r="S86" s="287">
        <f>(I86-M86+Q86*'Enter Information'!E297)*'Enter Information'!C$790</f>
        <v>57.617889930512739</v>
      </c>
      <c r="T86" s="38">
        <f t="shared" si="12"/>
        <v>105.35037596934077</v>
      </c>
      <c r="AK86" s="87">
        <v>81</v>
      </c>
      <c r="AL86" s="40">
        <f t="shared" si="13"/>
        <v>105.35037596934077</v>
      </c>
      <c r="AM86" s="86">
        <f>T86*'Enter Information'!E$750*((Y$26/AJ$25)/('1'!Z$26/'1'!AK$25))+T86*(1-'Enter Information'!E$750)</f>
        <v>105.84423896763538</v>
      </c>
      <c r="AN86" s="40">
        <f t="shared" si="14"/>
        <v>105.35037596934077</v>
      </c>
      <c r="AO86" s="86">
        <f>T86*'Enter Information'!E$750*Y$26/AJ$25+T86*(1-'Enter Information'!E$750)</f>
        <v>133.32627306936382</v>
      </c>
      <c r="AP86" s="86">
        <f>INDEX($AL$6:$AO$106,'1'!AL86,'Enter Information'!$B$86)</f>
        <v>105.84423896763538</v>
      </c>
    </row>
    <row r="87" spans="1:42" x14ac:dyDescent="0.4">
      <c r="A87" s="709"/>
      <c r="B87" s="709"/>
      <c r="D87" s="31">
        <v>81</v>
      </c>
      <c r="E87" s="32">
        <f>'14'!AP87</f>
        <v>105.8887116571389</v>
      </c>
      <c r="F87" s="33">
        <f>E87*'Enter Information'!D298</f>
        <v>46.61886786945999</v>
      </c>
      <c r="G87" s="33">
        <f>E87*'Enter Information'!E298</f>
        <v>59.269843787678909</v>
      </c>
      <c r="H87" s="34">
        <f t="shared" si="15"/>
        <v>47.993895661923503</v>
      </c>
      <c r="I87" s="34">
        <f t="shared" si="15"/>
        <v>59.115293888079769</v>
      </c>
      <c r="J87" s="35">
        <v>0</v>
      </c>
      <c r="K87" s="35">
        <v>0</v>
      </c>
      <c r="L87" s="35">
        <f>(F87+H87)/2*'Enter Information'!C507</f>
        <v>2.4793274683399043</v>
      </c>
      <c r="M87" s="35">
        <f>(G87+I87)/2*'Enter Information'!D507</f>
        <v>2.231559845188051</v>
      </c>
      <c r="N87" s="36">
        <f>'Enter Information'!O$610/5</f>
        <v>15.8</v>
      </c>
      <c r="O87" s="36">
        <f>'Enter Information'!P$610/5</f>
        <v>66.2</v>
      </c>
      <c r="P87" s="36">
        <f>'Enter Information'!Q$610/5</f>
        <v>416.2</v>
      </c>
      <c r="Q87" s="37">
        <f t="shared" si="11"/>
        <v>0</v>
      </c>
      <c r="R87" s="287">
        <f>(H87-L87+Q87*'Enter Information'!D298)*'Enter Information'!C$790</f>
        <v>45.71896677680725</v>
      </c>
      <c r="S87" s="287">
        <f>(I87-M87+Q87*'Enter Information'!E298)*'Enter Information'!C$790</f>
        <v>57.139189715839905</v>
      </c>
      <c r="T87" s="38">
        <f t="shared" si="12"/>
        <v>102.85815649264715</v>
      </c>
      <c r="AK87" s="87">
        <v>82</v>
      </c>
      <c r="AL87" s="40">
        <f t="shared" si="13"/>
        <v>102.85815649264715</v>
      </c>
      <c r="AM87" s="86">
        <f>T87*'Enter Information'!E$750*((Y$26/AJ$25)/('1'!Z$26/'1'!AK$25))+T87*(1-'Enter Information'!E$750)</f>
        <v>103.34033642885638</v>
      </c>
      <c r="AN87" s="40">
        <f t="shared" si="14"/>
        <v>102.85815649264715</v>
      </c>
      <c r="AO87" s="86">
        <f>T87*'Enter Information'!E$750*Y$26/AJ$25+T87*(1-'Enter Information'!E$750)</f>
        <v>130.17224223234865</v>
      </c>
      <c r="AP87" s="86">
        <f>INDEX($AL$6:$AO$106,'1'!AL87,'Enter Information'!$B$86)</f>
        <v>103.34033642885638</v>
      </c>
    </row>
    <row r="88" spans="1:42" ht="12.75" customHeight="1" x14ac:dyDescent="0.4">
      <c r="A88" s="709"/>
      <c r="B88" s="709"/>
      <c r="D88" s="31">
        <v>82</v>
      </c>
      <c r="E88" s="32">
        <f>'14'!AP88</f>
        <v>96.695882982447998</v>
      </c>
      <c r="F88" s="33">
        <f>E88*'Enter Information'!D299</f>
        <v>42.089595430753576</v>
      </c>
      <c r="G88" s="33">
        <f>E88*'Enter Information'!E299</f>
        <v>54.606287551694422</v>
      </c>
      <c r="H88" s="34">
        <f t="shared" si="15"/>
        <v>46.61886786945999</v>
      </c>
      <c r="I88" s="34">
        <f t="shared" si="15"/>
        <v>59.269843787678909</v>
      </c>
      <c r="J88" s="35">
        <v>0</v>
      </c>
      <c r="K88" s="35">
        <v>0</v>
      </c>
      <c r="L88" s="35">
        <f>(F88+H88)/2*'Enter Information'!C508</f>
        <v>2.6257705136863216</v>
      </c>
      <c r="M88" s="35">
        <f>(G88+I88)/2*'Enter Information'!D508</f>
        <v>2.4785139986014606</v>
      </c>
      <c r="N88" s="36">
        <f>'Enter Information'!O$610/5</f>
        <v>15.8</v>
      </c>
      <c r="O88" s="36">
        <f>'Enter Information'!P$610/5</f>
        <v>66.2</v>
      </c>
      <c r="P88" s="36">
        <f>'Enter Information'!Q$610/5</f>
        <v>416.2</v>
      </c>
      <c r="Q88" s="37">
        <f t="shared" si="11"/>
        <v>0</v>
      </c>
      <c r="R88" s="287">
        <f>(H88-L88+Q88*'Enter Information'!D299)*'Enter Information'!C$790</f>
        <v>44.190663258912529</v>
      </c>
      <c r="S88" s="287">
        <f>(I88-M88+Q88*'Enter Information'!E299)*'Enter Information'!C$790</f>
        <v>57.046370489428668</v>
      </c>
      <c r="T88" s="38">
        <f t="shared" si="12"/>
        <v>101.23703374834119</v>
      </c>
      <c r="AK88" s="87">
        <v>83</v>
      </c>
      <c r="AL88" s="40">
        <f t="shared" si="13"/>
        <v>101.23703374834119</v>
      </c>
      <c r="AM88" s="86">
        <f>T88*'Enter Information'!E$750*((Y$26/AJ$25)/('1'!Z$26/'1'!AK$25))+T88*(1-'Enter Information'!E$750)</f>
        <v>101.71161416217814</v>
      </c>
      <c r="AN88" s="40">
        <f t="shared" si="14"/>
        <v>101.23703374834119</v>
      </c>
      <c r="AO88" s="86">
        <f>T88*'Enter Information'!E$750*Y$26/AJ$25+T88*(1-'Enter Information'!E$750)</f>
        <v>128.12062873123315</v>
      </c>
      <c r="AP88" s="86">
        <f>INDEX($AL$6:$AO$106,'1'!AL88,'Enter Information'!$B$86)</f>
        <v>101.71161416217814</v>
      </c>
    </row>
    <row r="89" spans="1:42" x14ac:dyDescent="0.4">
      <c r="A89" s="709"/>
      <c r="B89" s="709"/>
      <c r="D89" s="31">
        <v>83</v>
      </c>
      <c r="E89" s="32">
        <f>'14'!AP89</f>
        <v>88.752278437074708</v>
      </c>
      <c r="F89" s="33">
        <f>E89*'Enter Information'!D300</f>
        <v>37.622719092357897</v>
      </c>
      <c r="G89" s="33">
        <f>E89*'Enter Information'!E300</f>
        <v>51.129559344716803</v>
      </c>
      <c r="H89" s="34">
        <f t="shared" si="15"/>
        <v>42.089595430753576</v>
      </c>
      <c r="I89" s="34">
        <f t="shared" si="15"/>
        <v>54.606287551694422</v>
      </c>
      <c r="J89" s="35">
        <v>0</v>
      </c>
      <c r="K89" s="35">
        <v>0</v>
      </c>
      <c r="L89" s="35">
        <f>(F89+H89)/2*'Enter Information'!C509</f>
        <v>2.6631884282171545</v>
      </c>
      <c r="M89" s="35">
        <f>(G89+I89)/2*'Enter Information'!D509</f>
        <v>2.6576705117412964</v>
      </c>
      <c r="N89" s="36">
        <f>'Enter Information'!O$610/5</f>
        <v>15.8</v>
      </c>
      <c r="O89" s="36">
        <f>'Enter Information'!P$610/5</f>
        <v>66.2</v>
      </c>
      <c r="P89" s="36">
        <f>'Enter Information'!Q$610/5</f>
        <v>416.2</v>
      </c>
      <c r="Q89" s="37">
        <f t="shared" si="11"/>
        <v>0</v>
      </c>
      <c r="R89" s="287">
        <f>(H89-L89+Q89*'Enter Information'!D300)*'Enter Information'!C$790</f>
        <v>39.603464636009775</v>
      </c>
      <c r="S89" s="287">
        <f>(I89-M89+Q89*'Enter Information'!E300)*'Enter Information'!C$790</f>
        <v>52.181909898587598</v>
      </c>
      <c r="T89" s="38">
        <f t="shared" si="12"/>
        <v>91.785374534597366</v>
      </c>
      <c r="AK89" s="87">
        <v>84</v>
      </c>
      <c r="AL89" s="40">
        <f t="shared" si="13"/>
        <v>91.785374534597366</v>
      </c>
      <c r="AM89" s="86">
        <f>T89*'Enter Information'!E$750*((Y$26/AJ$25)/('1'!Z$26/'1'!AK$25))+T89*(1-'Enter Information'!E$750)</f>
        <v>92.215647325274844</v>
      </c>
      <c r="AN89" s="40">
        <f t="shared" si="14"/>
        <v>91.785374534597366</v>
      </c>
      <c r="AO89" s="86">
        <f>T89*'Enter Information'!E$750*Y$26/AJ$25+T89*(1-'Enter Information'!E$750)</f>
        <v>116.15907201446444</v>
      </c>
      <c r="AP89" s="86">
        <f>INDEX($AL$6:$AO$106,'1'!AL89,'Enter Information'!$B$86)</f>
        <v>92.215647325274844</v>
      </c>
    </row>
    <row r="90" spans="1:42" x14ac:dyDescent="0.4">
      <c r="A90" s="710"/>
      <c r="B90" s="710"/>
      <c r="D90" s="31">
        <v>84</v>
      </c>
      <c r="E90" s="32">
        <f>'14'!AP90</f>
        <v>73.869317621193943</v>
      </c>
      <c r="F90" s="33">
        <f>E90*'Enter Information'!D301</f>
        <v>31.143140301491567</v>
      </c>
      <c r="G90" s="33">
        <f>E90*'Enter Information'!E301</f>
        <v>42.726177319702373</v>
      </c>
      <c r="H90" s="34">
        <f t="shared" si="15"/>
        <v>37.622719092357897</v>
      </c>
      <c r="I90" s="34">
        <f t="shared" si="15"/>
        <v>51.129559344716803</v>
      </c>
      <c r="J90" s="35">
        <v>0</v>
      </c>
      <c r="K90" s="35">
        <v>0</v>
      </c>
      <c r="L90" s="35">
        <f>(F90+H90)/2*'Enter Information'!C510</f>
        <v>2.5965988507117559</v>
      </c>
      <c r="M90" s="35">
        <f>(G90+I90)/2*'Enter Information'!D510</f>
        <v>2.7208778059015115</v>
      </c>
      <c r="N90" s="36">
        <f>'Enter Information'!O$610/5</f>
        <v>15.8</v>
      </c>
      <c r="O90" s="36">
        <f>'Enter Information'!P$610/5</f>
        <v>66.2</v>
      </c>
      <c r="P90" s="36">
        <f>'Enter Information'!Q$610/5</f>
        <v>416.2</v>
      </c>
      <c r="Q90" s="37">
        <f t="shared" si="11"/>
        <v>0</v>
      </c>
      <c r="R90" s="287">
        <f>(H90-L90+Q90*'Enter Information'!D301)*'Enter Information'!C$790</f>
        <v>35.183416897142543</v>
      </c>
      <c r="S90" s="287">
        <f>(I90-M90+Q90*'Enter Information'!E301)*'Enter Information'!C$790</f>
        <v>48.62607711818616</v>
      </c>
      <c r="T90" s="38">
        <f t="shared" si="12"/>
        <v>83.80949401532871</v>
      </c>
      <c r="AK90" s="87">
        <v>85</v>
      </c>
      <c r="AL90" s="40">
        <f t="shared" si="13"/>
        <v>83.80949401532871</v>
      </c>
      <c r="AM90" s="86">
        <f>T90*'Enter Information'!E$750*((Y$26/AJ$25)/('1'!Z$26/'1'!AK$25))+T90*(1-'Enter Information'!E$750)</f>
        <v>84.20237735930472</v>
      </c>
      <c r="AN90" s="40">
        <f t="shared" si="14"/>
        <v>83.80949401532871</v>
      </c>
      <c r="AO90" s="86">
        <f>T90*'Enter Information'!E$750*Y$26/AJ$25+T90*(1-'Enter Information'!E$750)</f>
        <v>106.06518849201643</v>
      </c>
      <c r="AP90" s="86">
        <f>INDEX($AL$6:$AO$106,'1'!AL90,'Enter Information'!$B$86)</f>
        <v>84.20237735930472</v>
      </c>
    </row>
    <row r="91" spans="1:42" x14ac:dyDescent="0.4">
      <c r="A91" s="94">
        <f>'Enter Information'!E147</f>
        <v>0.15355961898147782</v>
      </c>
      <c r="B91" s="89"/>
      <c r="D91" s="31">
        <v>85</v>
      </c>
      <c r="E91" s="32">
        <f>'14'!AP91</f>
        <v>63.648278671514404</v>
      </c>
      <c r="F91" s="33">
        <f>E91*'Enter Information'!D302</f>
        <v>26.361469720101478</v>
      </c>
      <c r="G91" s="33">
        <f>E91*'Enter Information'!E302</f>
        <v>37.286808951412922</v>
      </c>
      <c r="H91" s="34">
        <f t="shared" si="15"/>
        <v>31.143140301491567</v>
      </c>
      <c r="I91" s="34">
        <f t="shared" si="15"/>
        <v>42.726177319702373</v>
      </c>
      <c r="J91" s="35">
        <v>0</v>
      </c>
      <c r="K91" s="35">
        <v>0</v>
      </c>
      <c r="L91" s="35">
        <f>(F91+H91)/2*'Enter Information'!C511</f>
        <v>2.4545842787716992</v>
      </c>
      <c r="M91" s="35">
        <f>(G91+I91)/2*'Enter Information'!D511</f>
        <v>2.6656326376222057</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28.12913656829878</v>
      </c>
      <c r="S91" s="287">
        <f>(I91-M91+Q91*'Enter Information'!E302)*'Enter Information'!C$791</f>
        <v>39.27937437737355</v>
      </c>
      <c r="T91" s="38">
        <f t="shared" si="12"/>
        <v>67.408510945672333</v>
      </c>
      <c r="AK91" s="87">
        <v>86</v>
      </c>
      <c r="AL91" s="40">
        <f t="shared" si="13"/>
        <v>67.408510945672333</v>
      </c>
      <c r="AM91" s="86">
        <f>T91*'Enter Information'!E$751*((Y$26/AJ$25)/('1'!Z$26/'1'!AK$25))+T91*(1-'Enter Information'!E$751)</f>
        <v>67.665659907271845</v>
      </c>
      <c r="AN91" s="40">
        <f t="shared" si="14"/>
        <v>67.408510945672333</v>
      </c>
      <c r="AO91" s="86">
        <f>T91*'Enter Information'!E$751*Y$26/AJ$25+T91*(1-'Enter Information'!E$751)</f>
        <v>81.975248915367715</v>
      </c>
      <c r="AP91" s="86">
        <f>INDEX($AL$6:$AO$106,'1'!AL91,'Enter Information'!$B$86)</f>
        <v>67.665659907271845</v>
      </c>
    </row>
    <row r="92" spans="1:42" x14ac:dyDescent="0.4">
      <c r="A92" s="94">
        <f>'Enter Information'!E148</f>
        <v>0.14436561363080347</v>
      </c>
      <c r="B92" s="89"/>
      <c r="D92" s="31">
        <v>86</v>
      </c>
      <c r="E92" s="32">
        <f>'14'!AP92</f>
        <v>53.46327515260888</v>
      </c>
      <c r="F92" s="33">
        <f>E92*'Enter Information'!D303</f>
        <v>21.525010741757196</v>
      </c>
      <c r="G92" s="33">
        <f>E92*'Enter Information'!E303</f>
        <v>31.93826441085168</v>
      </c>
      <c r="H92" s="34">
        <f t="shared" si="15"/>
        <v>26.361469720101478</v>
      </c>
      <c r="I92" s="34">
        <f t="shared" si="15"/>
        <v>37.286808951412922</v>
      </c>
      <c r="J92" s="35">
        <v>0</v>
      </c>
      <c r="K92" s="35">
        <v>0</v>
      </c>
      <c r="L92" s="35">
        <f>(F92+H92)/2*'Enter Information'!C512</f>
        <v>2.3095649526754438</v>
      </c>
      <c r="M92" s="35">
        <f>(G92+I92)/2*'Enter Information'!D512</f>
        <v>2.6409365487703944</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23.582898818429307</v>
      </c>
      <c r="S92" s="287">
        <f>(I92-M92+Q92*'Enter Information'!E303)*'Enter Information'!C$791</f>
        <v>33.970286812971167</v>
      </c>
      <c r="T92" s="38">
        <f t="shared" si="12"/>
        <v>57.553185631400474</v>
      </c>
      <c r="AK92" s="87">
        <v>87</v>
      </c>
      <c r="AL92" s="40">
        <f t="shared" si="13"/>
        <v>57.553185631400474</v>
      </c>
      <c r="AM92" s="86">
        <f>T92*'Enter Information'!E$751*((Y$26/AJ$25)/('1'!Z$26/'1'!AK$25))+T92*(1-'Enter Information'!E$751)</f>
        <v>57.77273864798893</v>
      </c>
      <c r="AN92" s="40">
        <f t="shared" si="14"/>
        <v>57.553185631400474</v>
      </c>
      <c r="AO92" s="86">
        <f>T92*'Enter Information'!E$751*Y$26/AJ$25+T92*(1-'Enter Information'!E$751)</f>
        <v>69.990223071517249</v>
      </c>
      <c r="AP92" s="86">
        <f>INDEX($AL$6:$AO$106,'1'!AL92,'Enter Information'!$B$86)</f>
        <v>57.77273864798893</v>
      </c>
    </row>
    <row r="93" spans="1:42" x14ac:dyDescent="0.4">
      <c r="A93" s="94">
        <f>'Enter Information'!E149</f>
        <v>0.12447025956294934</v>
      </c>
      <c r="B93" s="89"/>
      <c r="D93" s="31">
        <v>87</v>
      </c>
      <c r="E93" s="32">
        <f>'14'!AP93</f>
        <v>46.219646628759754</v>
      </c>
      <c r="F93" s="33">
        <f>E93*'Enter Information'!D304</f>
        <v>18.289171608552476</v>
      </c>
      <c r="G93" s="33">
        <f>E93*'Enter Information'!E304</f>
        <v>27.930475020207279</v>
      </c>
      <c r="H93" s="34">
        <f t="shared" si="15"/>
        <v>21.525010741757196</v>
      </c>
      <c r="I93" s="34">
        <f t="shared" si="15"/>
        <v>31.93826441085168</v>
      </c>
      <c r="J93" s="35">
        <v>0</v>
      </c>
      <c r="K93" s="35">
        <v>0</v>
      </c>
      <c r="L93" s="35">
        <f>(F93+H93)/2*'Enter Information'!C513</f>
        <v>2.1621091725335666</v>
      </c>
      <c r="M93" s="35">
        <f>(G93+I93)/2*'Enter Information'!D513</f>
        <v>2.6102770391941705</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18.985329975056047</v>
      </c>
      <c r="S93" s="287">
        <f>(I93-M93+Q93*'Enter Information'!E304)*'Enter Information'!C$791</f>
        <v>28.756099170601729</v>
      </c>
      <c r="T93" s="38">
        <f t="shared" si="12"/>
        <v>47.741429145657776</v>
      </c>
      <c r="AK93" s="87">
        <v>88</v>
      </c>
      <c r="AL93" s="40">
        <f t="shared" si="13"/>
        <v>47.741429145657776</v>
      </c>
      <c r="AM93" s="86">
        <f>T93*'Enter Information'!E$751*((Y$26/AJ$25)/('1'!Z$26/'1'!AK$25))+T93*(1-'Enter Information'!E$751)</f>
        <v>47.923552422939139</v>
      </c>
      <c r="AN93" s="40">
        <f t="shared" si="14"/>
        <v>47.741429145657776</v>
      </c>
      <c r="AO93" s="86">
        <f>T93*'Enter Information'!E$751*Y$26/AJ$25+T93*(1-'Enter Information'!E$751)</f>
        <v>58.058181124114327</v>
      </c>
      <c r="AP93" s="86">
        <f>INDEX($AL$6:$AO$106,'1'!AL93,'Enter Information'!$B$86)</f>
        <v>47.923552422939139</v>
      </c>
    </row>
    <row r="94" spans="1:42" x14ac:dyDescent="0.4">
      <c r="A94" s="94">
        <f>'Enter Information'!E150</f>
        <v>0.11196167717598036</v>
      </c>
      <c r="B94" s="89"/>
      <c r="D94" s="31">
        <v>88</v>
      </c>
      <c r="E94" s="32">
        <f>'14'!AP94</f>
        <v>39.276122236448337</v>
      </c>
      <c r="F94" s="33">
        <f>E94*'Enter Information'!D305</f>
        <v>15.220985413124195</v>
      </c>
      <c r="G94" s="33">
        <f>E94*'Enter Information'!E305</f>
        <v>24.055136823324144</v>
      </c>
      <c r="H94" s="34">
        <f t="shared" si="15"/>
        <v>18.289171608552476</v>
      </c>
      <c r="I94" s="34">
        <f t="shared" si="15"/>
        <v>27.930475020207279</v>
      </c>
      <c r="J94" s="35">
        <v>0</v>
      </c>
      <c r="K94" s="35">
        <v>0</v>
      </c>
      <c r="L94" s="35">
        <f>(F94+H94)/2*'Enter Information'!C514</f>
        <v>2.0419414181158677</v>
      </c>
      <c r="M94" s="35">
        <f>(G94+I94)/2*'Enter Information'!D514</f>
        <v>2.5852444769788177</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15.93041338579193</v>
      </c>
      <c r="S94" s="287">
        <f>(I94-M94+Q94*'Enter Information'!E305)*'Enter Information'!C$791</f>
        <v>24.851005074667377</v>
      </c>
      <c r="T94" s="38">
        <f t="shared" si="12"/>
        <v>40.781418460459307</v>
      </c>
      <c r="AK94" s="87">
        <v>89</v>
      </c>
      <c r="AL94" s="40">
        <f t="shared" si="13"/>
        <v>40.781418460459307</v>
      </c>
      <c r="AM94" s="86">
        <f>T94*'Enter Information'!E$751*((Y$26/AJ$25)/('1'!Z$26/'1'!AK$25))+T94*(1-'Enter Information'!E$751)</f>
        <v>40.936990794909981</v>
      </c>
      <c r="AN94" s="40">
        <f t="shared" si="14"/>
        <v>40.781418460459307</v>
      </c>
      <c r="AO94" s="86">
        <f>T94*'Enter Information'!E$751*Y$26/AJ$25+T94*(1-'Enter Information'!E$751)</f>
        <v>49.594137038752535</v>
      </c>
      <c r="AP94" s="86">
        <f>INDEX($AL$6:$AO$106,'1'!AL94,'Enter Information'!$B$86)</f>
        <v>40.936990794909981</v>
      </c>
    </row>
    <row r="95" spans="1:42" x14ac:dyDescent="0.4">
      <c r="A95" s="94">
        <f>'Enter Information'!E151</f>
        <v>9.8584991279505652E-2</v>
      </c>
      <c r="B95" s="89"/>
      <c r="D95" s="31">
        <v>89</v>
      </c>
      <c r="E95" s="32">
        <f>'14'!AP95</f>
        <v>33.454865476242837</v>
      </c>
      <c r="F95" s="33">
        <f>E95*'Enter Information'!D306</f>
        <v>12.514776366513191</v>
      </c>
      <c r="G95" s="33">
        <f>E95*'Enter Information'!E306</f>
        <v>20.940089109729648</v>
      </c>
      <c r="H95" s="34">
        <f t="shared" si="15"/>
        <v>15.220985413124195</v>
      </c>
      <c r="I95" s="34">
        <f t="shared" si="15"/>
        <v>24.055136823324144</v>
      </c>
      <c r="J95" s="35">
        <v>0</v>
      </c>
      <c r="K95" s="35">
        <v>0</v>
      </c>
      <c r="L95" s="35">
        <f>(F95+H95)/2*'Enter Information'!C515</f>
        <v>1.8900534864733896</v>
      </c>
      <c r="M95" s="35">
        <f>(G95+I95)/2*'Enter Information'!D515</f>
        <v>2.5485295968481667</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13.070982187130083</v>
      </c>
      <c r="S95" s="287">
        <f>(I95-M95+Q95*'Enter Information'!E306)*'Enter Information'!C$791</f>
        <v>21.08723392404989</v>
      </c>
      <c r="T95" s="38">
        <f t="shared" si="12"/>
        <v>34.158216111179975</v>
      </c>
      <c r="AK95" s="87">
        <v>90</v>
      </c>
      <c r="AL95" s="40">
        <f t="shared" si="13"/>
        <v>34.158216111179975</v>
      </c>
      <c r="AM95" s="86">
        <f>T95*'Enter Information'!E$751*((Y$26/AJ$25)/('1'!Z$26/'1'!AK$25))+T95*(1-'Enter Information'!E$751)</f>
        <v>34.28852235411361</v>
      </c>
      <c r="AN95" s="40">
        <f t="shared" si="14"/>
        <v>34.158216111179975</v>
      </c>
      <c r="AO95" s="86">
        <f>T95*'Enter Information'!E$751*Y$26/AJ$25+T95*(1-'Enter Information'!E$751)</f>
        <v>41.539684365311921</v>
      </c>
      <c r="AP95" s="86">
        <f>INDEX($AL$6:$AO$106,'1'!AL95,'Enter Information'!$B$86)</f>
        <v>34.28852235411361</v>
      </c>
    </row>
    <row r="96" spans="1:42" x14ac:dyDescent="0.4">
      <c r="A96" s="94">
        <f>'Enter Information'!E152</f>
        <v>8.5295115733981519E-2</v>
      </c>
      <c r="B96" s="89"/>
      <c r="D96" s="31">
        <v>90</v>
      </c>
      <c r="E96" s="32">
        <f>'14'!AP96</f>
        <v>27.643803372456869</v>
      </c>
      <c r="F96" s="33">
        <f>E96*'Enter Information'!D307</f>
        <v>9.9188258214644467</v>
      </c>
      <c r="G96" s="33">
        <f>E96*'Enter Information'!E307</f>
        <v>17.724977550992424</v>
      </c>
      <c r="H96" s="34">
        <f t="shared" si="15"/>
        <v>12.514776366513191</v>
      </c>
      <c r="I96" s="34">
        <f t="shared" si="15"/>
        <v>20.940089109729648</v>
      </c>
      <c r="J96" s="35">
        <v>0</v>
      </c>
      <c r="K96" s="35">
        <v>0</v>
      </c>
      <c r="L96" s="35">
        <f>(F96+H96)/2*'Enter Information'!C516</f>
        <v>1.7037199181659617</v>
      </c>
      <c r="M96" s="35">
        <f>(G96+I96)/2*'Enter Information'!D516</f>
        <v>2.4871304129509473</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10.600243631722357</v>
      </c>
      <c r="S96" s="287">
        <f>(I96-M96+Q96*'Enter Information'!E307)*'Enter Information'!C$791</f>
        <v>18.093130754290708</v>
      </c>
      <c r="T96" s="38">
        <f t="shared" si="12"/>
        <v>28.693374386013065</v>
      </c>
      <c r="AK96" s="87">
        <v>91</v>
      </c>
      <c r="AL96" s="40">
        <f t="shared" si="13"/>
        <v>28.693374386013065</v>
      </c>
      <c r="AM96" s="86">
        <f>T96*'Enter Information'!E$751*((Y$26/AJ$25)/('1'!Z$26/'1'!AK$25))+T96*(1-'Enter Information'!E$751)</f>
        <v>28.802833433908308</v>
      </c>
      <c r="AN96" s="40">
        <f t="shared" si="14"/>
        <v>28.693374386013065</v>
      </c>
      <c r="AO96" s="86">
        <f>T96*'Enter Information'!E$751*Y$26/AJ$25+T96*(1-'Enter Information'!E$751)</f>
        <v>34.893909901243212</v>
      </c>
      <c r="AP96" s="86">
        <f>INDEX($AL$6:$AO$106,'1'!AL96,'Enter Information'!$B$86)</f>
        <v>28.802833433908308</v>
      </c>
    </row>
    <row r="97" spans="1:43" x14ac:dyDescent="0.4">
      <c r="A97" s="94">
        <f>'Enter Information'!E153</f>
        <v>6.7633155240583054E-2</v>
      </c>
      <c r="B97" s="89"/>
      <c r="D97" s="31">
        <v>91</v>
      </c>
      <c r="E97" s="32">
        <f>'14'!AP97</f>
        <v>22.226343961272068</v>
      </c>
      <c r="F97" s="33">
        <f>E97*'Enter Information'!D308</f>
        <v>7.6664028879253481</v>
      </c>
      <c r="G97" s="33">
        <f>E97*'Enter Information'!E308</f>
        <v>14.559941073346721</v>
      </c>
      <c r="H97" s="34">
        <f t="shared" si="15"/>
        <v>9.9188258214644467</v>
      </c>
      <c r="I97" s="34">
        <f t="shared" si="15"/>
        <v>17.724977550992424</v>
      </c>
      <c r="J97" s="35">
        <v>0</v>
      </c>
      <c r="K97" s="35">
        <v>0</v>
      </c>
      <c r="L97" s="35">
        <f>(F97+H97)/2*'Enter Information'!C517</f>
        <v>1.4835778200676701</v>
      </c>
      <c r="M97" s="35">
        <f>(G97+I97)/2*'Enter Information'!D517</f>
        <v>2.3451764888719953</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8.2707628376572391</v>
      </c>
      <c r="S97" s="287">
        <f>(I97-M97+Q97*'Enter Information'!E308)*'Enter Information'!C$791</f>
        <v>15.079898902093184</v>
      </c>
      <c r="T97" s="38">
        <f t="shared" si="12"/>
        <v>23.350661739750421</v>
      </c>
      <c r="AK97" s="87">
        <v>92</v>
      </c>
      <c r="AL97" s="40">
        <f t="shared" si="13"/>
        <v>23.350661739750421</v>
      </c>
      <c r="AM97" s="86">
        <f>T97*'Enter Information'!E$751*((Y$26/AJ$25)/('1'!Z$26/'1'!AK$25))+T97*(1-'Enter Information'!E$751)</f>
        <v>23.439739488758669</v>
      </c>
      <c r="AN97" s="40">
        <f t="shared" si="14"/>
        <v>23.350661739750421</v>
      </c>
      <c r="AO97" s="86">
        <f>T97*'Enter Information'!E$751*Y$26/AJ$25+T97*(1-'Enter Information'!E$751)</f>
        <v>28.39665617294704</v>
      </c>
      <c r="AP97" s="86">
        <f>INDEX($AL$6:$AO$106,'1'!AL97,'Enter Information'!$B$86)</f>
        <v>23.439739488758669</v>
      </c>
    </row>
    <row r="98" spans="1:43" x14ac:dyDescent="0.4">
      <c r="A98" s="94">
        <f>'Enter Information'!E154</f>
        <v>5.6750293971415719E-2</v>
      </c>
      <c r="B98" s="89"/>
      <c r="D98" s="31">
        <v>92</v>
      </c>
      <c r="E98" s="32">
        <f>'14'!AP98</f>
        <v>17.983129062596547</v>
      </c>
      <c r="F98" s="33">
        <f>E98*'Enter Information'!D309</f>
        <v>5.9168520876238953</v>
      </c>
      <c r="G98" s="33">
        <f>E98*'Enter Information'!E309</f>
        <v>12.06627697497265</v>
      </c>
      <c r="H98" s="34">
        <f t="shared" si="15"/>
        <v>7.6664028879253481</v>
      </c>
      <c r="I98" s="34">
        <f t="shared" si="15"/>
        <v>14.559941073346721</v>
      </c>
      <c r="J98" s="35">
        <v>0</v>
      </c>
      <c r="K98" s="35">
        <v>0</v>
      </c>
      <c r="L98" s="35">
        <f>(F98+H98)/2*'Enter Information'!C518</f>
        <v>1.2673856054936221</v>
      </c>
      <c r="M98" s="35">
        <f>(G98+I98)/2*'Enter Information'!D518</f>
        <v>2.1699036398477873</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6.2742380933315802</v>
      </c>
      <c r="S98" s="287">
        <f>(I98-M98+Q98*'Enter Information'!E309)*'Enter Information'!C$791</f>
        <v>12.148434894290768</v>
      </c>
      <c r="T98" s="38">
        <f t="shared" si="12"/>
        <v>18.422672987622349</v>
      </c>
      <c r="AK98" s="87">
        <v>93</v>
      </c>
      <c r="AL98" s="40">
        <f t="shared" si="13"/>
        <v>18.422672987622349</v>
      </c>
      <c r="AM98" s="86">
        <f>T98*'Enter Information'!E$751*((Y$26/AJ$25)/('1'!Z$26/'1'!AK$25))+T98*(1-'Enter Information'!E$751)</f>
        <v>18.492951520142856</v>
      </c>
      <c r="AN98" s="40">
        <f t="shared" si="14"/>
        <v>18.422672987622349</v>
      </c>
      <c r="AO98" s="86">
        <f>T98*'Enter Information'!E$751*Y$26/AJ$25+T98*(1-'Enter Information'!E$751)</f>
        <v>22.403746688068907</v>
      </c>
      <c r="AP98" s="86">
        <f>INDEX($AL$6:$AO$106,'1'!AL98,'Enter Information'!$B$86)</f>
        <v>18.492951520142856</v>
      </c>
    </row>
    <row r="99" spans="1:43" x14ac:dyDescent="0.4">
      <c r="A99" s="94">
        <f>'Enter Information'!E155</f>
        <v>4.4202252334014661E-2</v>
      </c>
      <c r="B99" s="89"/>
      <c r="D99" s="31">
        <v>93</v>
      </c>
      <c r="E99" s="32">
        <f>'14'!AP99</f>
        <v>14.055347612143962</v>
      </c>
      <c r="F99" s="33">
        <f>E99*'Enter Information'!D310</f>
        <v>4.4241345902891993</v>
      </c>
      <c r="G99" s="33">
        <f>E99*'Enter Information'!E310</f>
        <v>9.6312130218547622</v>
      </c>
      <c r="H99" s="34">
        <f t="shared" si="15"/>
        <v>5.9168520876238953</v>
      </c>
      <c r="I99" s="34">
        <f t="shared" si="15"/>
        <v>12.06627697497265</v>
      </c>
      <c r="J99" s="35">
        <v>0</v>
      </c>
      <c r="K99" s="35">
        <v>0</v>
      </c>
      <c r="L99" s="35">
        <f>(F99+H99)/2*'Enter Information'!C519</f>
        <v>1.060313069019819</v>
      </c>
      <c r="M99" s="35">
        <f>(G99+I99)/2*'Enter Information'!D519</f>
        <v>1.9721933532616278</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4.7618377584217715</v>
      </c>
      <c r="S99" s="287">
        <f>(I99-M99+Q99*'Enter Information'!E310)*'Enter Information'!C$791</f>
        <v>9.8972515905670893</v>
      </c>
      <c r="T99" s="38">
        <f t="shared" si="12"/>
        <v>14.659089348988861</v>
      </c>
      <c r="AK99" s="87">
        <v>94</v>
      </c>
      <c r="AL99" s="40">
        <f t="shared" si="13"/>
        <v>14.659089348988861</v>
      </c>
      <c r="AM99" s="86">
        <f>T99*'Enter Information'!E$751*((Y$26/AJ$25)/('1'!Z$26/'1'!AK$25))+T99*(1-'Enter Information'!E$751)</f>
        <v>14.715010619926369</v>
      </c>
      <c r="AN99" s="40">
        <f t="shared" si="14"/>
        <v>14.659089348988861</v>
      </c>
      <c r="AO99" s="86">
        <f>T99*'Enter Information'!E$751*Y$26/AJ$25+T99*(1-'Enter Information'!E$751)</f>
        <v>17.826866094467949</v>
      </c>
      <c r="AP99" s="86">
        <f>INDEX($AL$6:$AO$106,'1'!AL99,'Enter Information'!$B$86)</f>
        <v>14.715010619926369</v>
      </c>
    </row>
    <row r="100" spans="1:43" x14ac:dyDescent="0.4">
      <c r="A100" s="94">
        <f>'Enter Information'!E156</f>
        <v>3.4116467923575325E-2</v>
      </c>
      <c r="B100" s="89"/>
      <c r="D100" s="31">
        <v>94</v>
      </c>
      <c r="E100" s="32">
        <f>'14'!AP100</f>
        <v>11.200266429712993</v>
      </c>
      <c r="F100" s="33">
        <f>E100*'Enter Information'!D311</f>
        <v>3.4613823618081327</v>
      </c>
      <c r="G100" s="33">
        <f>E100*'Enter Information'!E311</f>
        <v>7.7388840679048609</v>
      </c>
      <c r="H100" s="34">
        <f t="shared" si="15"/>
        <v>4.4241345902891993</v>
      </c>
      <c r="I100" s="34">
        <f t="shared" si="15"/>
        <v>9.6312130218547622</v>
      </c>
      <c r="J100" s="35">
        <v>0</v>
      </c>
      <c r="K100" s="35">
        <v>0</v>
      </c>
      <c r="L100" s="35">
        <f>(F100+H100)/2*'Enter Information'!C520</f>
        <v>0.88203449867684702</v>
      </c>
      <c r="M100" s="35">
        <f>(G100+I100)/2*'Enter Information'!D520</f>
        <v>1.7512531885895655</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3.4730300520054298</v>
      </c>
      <c r="S100" s="287">
        <f>(I100-M100+Q100*'Enter Information'!E311)*'Enter Information'!C$791</f>
        <v>7.7263026458036093</v>
      </c>
      <c r="T100" s="38">
        <f t="shared" si="12"/>
        <v>11.199332697809039</v>
      </c>
      <c r="AK100" s="87">
        <v>95</v>
      </c>
      <c r="AL100" s="40">
        <f t="shared" si="13"/>
        <v>11.199332697809039</v>
      </c>
      <c r="AM100" s="86">
        <f>T100*'Enter Information'!E$751*((Y$26/AJ$25)/('1'!Z$26/'1'!AK$25))+T100*(1-'Enter Information'!E$751)</f>
        <v>11.242055741731045</v>
      </c>
      <c r="AN100" s="40">
        <f t="shared" si="14"/>
        <v>11.199332697809039</v>
      </c>
      <c r="AO100" s="86">
        <f>T100*'Enter Information'!E$751*Y$26/AJ$25+T100*(1-'Enter Information'!E$751)</f>
        <v>13.619468412954955</v>
      </c>
      <c r="AP100" s="86">
        <f>INDEX($AL$6:$AO$106,'1'!AL100,'Enter Information'!$B$86)</f>
        <v>11.242055741731045</v>
      </c>
    </row>
    <row r="101" spans="1:43" x14ac:dyDescent="0.4">
      <c r="A101" s="94">
        <f>'Enter Information'!E157</f>
        <v>2.7084829496578883E-2</v>
      </c>
      <c r="B101" s="89"/>
      <c r="D101" s="31">
        <v>95</v>
      </c>
      <c r="E101" s="32">
        <f>'14'!AP101</f>
        <v>8.5156746773592538</v>
      </c>
      <c r="F101" s="33">
        <f>E101*'Enter Information'!D312</f>
        <v>2.3968944459000694</v>
      </c>
      <c r="G101" s="33">
        <f>E101*'Enter Information'!E312</f>
        <v>6.1187802314591844</v>
      </c>
      <c r="H101" s="34">
        <f t="shared" si="15"/>
        <v>3.4613823618081327</v>
      </c>
      <c r="I101" s="34">
        <f t="shared" si="15"/>
        <v>7.7388840679048609</v>
      </c>
      <c r="J101" s="35">
        <v>0</v>
      </c>
      <c r="K101" s="35">
        <v>0</v>
      </c>
      <c r="L101" s="35">
        <f>(F101+H101)/2*'Enter Information'!C521</f>
        <v>0.70434062059075719</v>
      </c>
      <c r="M101" s="35">
        <f>(G101+I101)/2*'Enter Information'!D521</f>
        <v>1.5383393138724026</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2.7032801372709607</v>
      </c>
      <c r="S101" s="287">
        <f>(I101-M101+Q101*'Enter Information'!E312)*'Enter Information'!C$791</f>
        <v>6.0796357281244502</v>
      </c>
      <c r="T101" s="38">
        <f t="shared" si="12"/>
        <v>8.7829158653954114</v>
      </c>
      <c r="AK101" s="87">
        <v>96</v>
      </c>
      <c r="AL101" s="40">
        <f t="shared" si="13"/>
        <v>8.7829158653954114</v>
      </c>
      <c r="AM101" s="86">
        <f>T101*'Enter Information'!E$751*((Y$26/AJ$25)/('1'!Z$26/'1'!AK$25))+T101*(1-'Enter Information'!E$751)</f>
        <v>8.8164207991629375</v>
      </c>
      <c r="AN101" s="40">
        <f t="shared" si="14"/>
        <v>8.7829158653954114</v>
      </c>
      <c r="AO101" s="86">
        <f>T101*'Enter Information'!E$751*Y$26/AJ$25+T101*(1-'Enter Information'!E$751)</f>
        <v>10.680872551075755</v>
      </c>
      <c r="AP101" s="86">
        <f>INDEX($AL$6:$AO$106,'1'!AL101,'Enter Information'!$B$86)</f>
        <v>8.8164207991629375</v>
      </c>
    </row>
    <row r="102" spans="1:43" x14ac:dyDescent="0.4">
      <c r="A102" s="94">
        <f>'Enter Information'!E158</f>
        <v>1.8459037352126458E-2</v>
      </c>
      <c r="B102" s="89"/>
      <c r="D102" s="31">
        <v>96</v>
      </c>
      <c r="E102" s="32">
        <f>'14'!AP102</f>
        <v>6.4792133294134961</v>
      </c>
      <c r="F102" s="33">
        <f>E102*'Enter Information'!D313</f>
        <v>1.8614926709559083</v>
      </c>
      <c r="G102" s="33">
        <f>E102*'Enter Information'!E313</f>
        <v>4.6177206584575874</v>
      </c>
      <c r="H102" s="34">
        <f t="shared" si="15"/>
        <v>2.3968944459000694</v>
      </c>
      <c r="I102" s="34">
        <f t="shared" si="15"/>
        <v>6.1187802314591844</v>
      </c>
      <c r="J102" s="35">
        <v>0</v>
      </c>
      <c r="K102" s="35">
        <v>0</v>
      </c>
      <c r="L102" s="35">
        <f>(F102+H102)/2*'Enter Information'!C522</f>
        <v>0.54935323001000547</v>
      </c>
      <c r="M102" s="35">
        <f>(G102+I102)/2*'Enter Information'!D522</f>
        <v>1.3053437781960811</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1.8115146379683598</v>
      </c>
      <c r="S102" s="287">
        <f>(I102-M102+Q102*'Enter Information'!E313)*'Enter Information'!C$791</f>
        <v>4.7195756820049564</v>
      </c>
      <c r="T102" s="38">
        <f>SUM(R102:S102)</f>
        <v>6.5310903199733161</v>
      </c>
      <c r="AK102" s="87">
        <v>97</v>
      </c>
      <c r="AL102" s="40">
        <f t="shared" si="13"/>
        <v>6.5310903199733161</v>
      </c>
      <c r="AM102" s="86">
        <f>T102*'Enter Information'!E$751*((Y$26/AJ$25)/('1'!Z$26/'1'!AK$25))+T102*(1-'Enter Information'!E$751)</f>
        <v>6.5560050239229</v>
      </c>
      <c r="AN102" s="40">
        <f t="shared" si="14"/>
        <v>6.5310903199733161</v>
      </c>
      <c r="AO102" s="86">
        <f>T102*'Enter Information'!E$751*Y$26/AJ$25+T102*(1-'Enter Information'!E$751)</f>
        <v>7.942435564257682</v>
      </c>
      <c r="AP102" s="86">
        <f>INDEX($AL$6:$AO$106,'1'!AL102,'Enter Information'!$B$86)</f>
        <v>6.5560050239229</v>
      </c>
    </row>
    <row r="103" spans="1:43" x14ac:dyDescent="0.4">
      <c r="A103" s="94">
        <f>'Enter Information'!E159</f>
        <v>1.0598754666056363E-2</v>
      </c>
      <c r="B103" s="89"/>
      <c r="D103" s="31">
        <v>97</v>
      </c>
      <c r="E103" s="32">
        <f>'14'!AP103</f>
        <v>4.6055607288365792</v>
      </c>
      <c r="F103" s="33">
        <f>E103*'Enter Information'!D314</f>
        <v>1.1865405898566317</v>
      </c>
      <c r="G103" s="33">
        <f>E103*'Enter Information'!E314</f>
        <v>3.4190201389799473</v>
      </c>
      <c r="H103" s="34">
        <f t="shared" si="15"/>
        <v>1.8614926709559083</v>
      </c>
      <c r="I103" s="34">
        <f t="shared" si="15"/>
        <v>4.6177206584575874</v>
      </c>
      <c r="J103" s="35">
        <v>0</v>
      </c>
      <c r="K103" s="35">
        <v>0</v>
      </c>
      <c r="L103" s="35">
        <f>(F103+H103)/2*'Enter Information'!C523</f>
        <v>0.42384426508228773</v>
      </c>
      <c r="M103" s="35">
        <f>(G103+I103)/2*'Enter Information'!D523</f>
        <v>1.0623767660132677</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1.4096146321895688</v>
      </c>
      <c r="S103" s="287">
        <f>(I103-M103+Q103*'Enter Information'!E314)*'Enter Information'!C$791</f>
        <v>3.4860156021317845</v>
      </c>
      <c r="T103" s="38">
        <f>SUM(R103:S103)</f>
        <v>4.8956302343213531</v>
      </c>
      <c r="AK103" s="87">
        <v>98</v>
      </c>
      <c r="AL103" s="40">
        <f t="shared" si="13"/>
        <v>4.8956302343213531</v>
      </c>
      <c r="AM103" s="86">
        <f>T103*'Enter Information'!E$751*((Y$26/AJ$25)/('1'!Z$26/'1'!AK$25))+T103*(1-'Enter Information'!E$751)</f>
        <v>4.9143060100278593</v>
      </c>
      <c r="AN103" s="40">
        <f t="shared" si="14"/>
        <v>4.8956302343213531</v>
      </c>
      <c r="AO103" s="86">
        <f>T103*'Enter Information'!E$751*Y$26/AJ$25+T103*(1-'Enter Information'!E$751)</f>
        <v>5.9535584071800054</v>
      </c>
      <c r="AP103" s="86">
        <f>INDEX($AL$6:$AO$106,'1'!AL103,'Enter Information'!$B$86)</f>
        <v>4.9143060100278593</v>
      </c>
    </row>
    <row r="104" spans="1:43" x14ac:dyDescent="0.4">
      <c r="A104" s="94">
        <f>'Enter Information'!E160</f>
        <v>7.9234174867614214E-3</v>
      </c>
      <c r="B104" s="89"/>
      <c r="D104" s="31">
        <v>98</v>
      </c>
      <c r="E104" s="32">
        <f>'14'!AP104</f>
        <v>3.6960498360128411</v>
      </c>
      <c r="F104" s="33">
        <f>E104*'Enter Information'!D315</f>
        <v>0.9424190816925172</v>
      </c>
      <c r="G104" s="33">
        <f>E104*'Enter Information'!E315</f>
        <v>2.7536307543203238</v>
      </c>
      <c r="H104" s="34">
        <f t="shared" si="15"/>
        <v>1.1865405898566317</v>
      </c>
      <c r="I104" s="34">
        <f t="shared" si="15"/>
        <v>3.4190201389799473</v>
      </c>
      <c r="J104" s="35">
        <v>0</v>
      </c>
      <c r="K104" s="35">
        <v>0</v>
      </c>
      <c r="L104" s="35">
        <f>(F104+H104)/2*'Enter Information'!C524</f>
        <v>0.31992941464204833</v>
      </c>
      <c r="M104" s="35">
        <f>(G104+I104)/2*'Enter Information'!D524</f>
        <v>0.88022001738461864</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0.84971248047198888</v>
      </c>
      <c r="S104" s="287">
        <f>(I104-M104+Q104*'Enter Information'!E315)*'Enter Information'!C$791</f>
        <v>2.4892941730288589</v>
      </c>
      <c r="T104" s="38">
        <f>SUM(R104:S104)</f>
        <v>3.3390066535008476</v>
      </c>
      <c r="AK104" s="87">
        <v>99</v>
      </c>
      <c r="AL104" s="40">
        <f t="shared" si="13"/>
        <v>3.3390066535008476</v>
      </c>
      <c r="AM104" s="86">
        <f>T104*'Enter Information'!E$751*((Y$26/AJ$25)/('1'!Z$26/'1'!AK$25))+T104*(1-'Enter Information'!E$751)</f>
        <v>3.3517442452630153</v>
      </c>
      <c r="AN104" s="40">
        <f t="shared" si="14"/>
        <v>3.3390066535008476</v>
      </c>
      <c r="AO104" s="86">
        <f>T104*'Enter Information'!E$751*Y$26/AJ$25+T104*(1-'Enter Information'!E$751)</f>
        <v>4.0605540414830017</v>
      </c>
      <c r="AP104" s="86">
        <f>INDEX($AL$6:$AO$106,'1'!AL104,'Enter Information'!$B$86)</f>
        <v>3.3517442452630153</v>
      </c>
    </row>
    <row r="105" spans="1:43" x14ac:dyDescent="0.4">
      <c r="A105" s="94">
        <f>'Enter Information'!E161</f>
        <v>5.7215913126514245E-3</v>
      </c>
      <c r="B105" s="89"/>
      <c r="D105" s="31">
        <v>99</v>
      </c>
      <c r="E105" s="32">
        <f>'14'!AP105</f>
        <v>1.8995090547166078</v>
      </c>
      <c r="F105" s="33">
        <f>E105*'Enter Information'!D316</f>
        <v>0.46636222308904307</v>
      </c>
      <c r="G105" s="33">
        <f>E105*'Enter Information'!E316</f>
        <v>1.4331468316275648</v>
      </c>
      <c r="H105" s="34">
        <f t="shared" si="15"/>
        <v>0.9424190816925172</v>
      </c>
      <c r="I105" s="34">
        <f t="shared" si="15"/>
        <v>2.7536307543203238</v>
      </c>
      <c r="J105" s="35">
        <v>0</v>
      </c>
      <c r="K105" s="35">
        <v>0</v>
      </c>
      <c r="L105" s="35">
        <f>(F105+H105)/2*'Enter Information'!C525</f>
        <v>0.22920871828795988</v>
      </c>
      <c r="M105" s="35">
        <f>(G105+I105)/2*'Enter Information'!D525</f>
        <v>0.63848358185705301</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0.69930294498770607</v>
      </c>
      <c r="S105" s="287">
        <f>(I105-M105+Q105*'Enter Information'!E316)*'Enter Information'!C$791</f>
        <v>2.0739023473036275</v>
      </c>
      <c r="T105" s="38">
        <f>SUM(R105:S105)</f>
        <v>2.7732052922913337</v>
      </c>
      <c r="AK105" s="87">
        <v>100</v>
      </c>
      <c r="AL105" s="40">
        <f t="shared" si="13"/>
        <v>2.7732052922913337</v>
      </c>
      <c r="AM105" s="86">
        <f>T105*'Enter Information'!E$751*((Y$26/AJ$25)/('1'!Z$26/'1'!AK$25))+T105*(1-'Enter Information'!E$751)</f>
        <v>2.7837844736322435</v>
      </c>
      <c r="AN105" s="40">
        <f t="shared" si="14"/>
        <v>2.7732052922913337</v>
      </c>
      <c r="AO105" s="86">
        <f>T105*'Enter Information'!E$751*Y$26/AJ$25+T105*(1-'Enter Information'!E$751)</f>
        <v>3.3724850310403154</v>
      </c>
      <c r="AP105" s="86">
        <f>INDEX($AL$6:$AO$106,'1'!AL105,'Enter Information'!$B$86)</f>
        <v>2.7837844736322435</v>
      </c>
    </row>
    <row r="106" spans="1:43" x14ac:dyDescent="0.4">
      <c r="A106" s="94">
        <f>'Enter Information'!E162</f>
        <v>9.2729238515385157E-3</v>
      </c>
      <c r="B106" s="89"/>
      <c r="D106" s="31">
        <v>100</v>
      </c>
      <c r="E106" s="32">
        <f>'14'!AP106</f>
        <v>1.9252570976141885</v>
      </c>
      <c r="F106" s="33">
        <f>E106*'Enter Information'!D317</f>
        <v>0.44895356999684055</v>
      </c>
      <c r="G106" s="33">
        <f>E106*'Enter Information'!E317</f>
        <v>1.476303527617348</v>
      </c>
      <c r="H106" s="34">
        <f t="shared" si="15"/>
        <v>0.46636222308904307</v>
      </c>
      <c r="I106" s="34">
        <f t="shared" si="15"/>
        <v>1.4331468316275648</v>
      </c>
      <c r="J106" s="35">
        <v>0</v>
      </c>
      <c r="K106" s="35">
        <v>0</v>
      </c>
      <c r="L106" s="35">
        <f>(F106+H106)/2*'Enter Information'!C526</f>
        <v>0.1600658493158939</v>
      </c>
      <c r="M106" s="35">
        <f>(G106+I106)/2*'Enter Information'!D526</f>
        <v>0.47217469880185681</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0.30032367336356303</v>
      </c>
      <c r="S106" s="287">
        <f>(I106-M106+Q106*'Enter Information'!E317)*'Enter Information'!C$791</f>
        <v>0.9422334237100074</v>
      </c>
      <c r="T106" s="38">
        <f>SUM(R106:S106)</f>
        <v>1.2425570970735704</v>
      </c>
      <c r="AK106" s="87">
        <v>101</v>
      </c>
      <c r="AL106" s="40">
        <f t="shared" si="13"/>
        <v>1.2425570970735704</v>
      </c>
      <c r="AM106" s="86">
        <f>T106*'Enter Information'!E$751*((Y$26/AJ$25)/('1'!Z$26/'1'!AK$25))+T106*(1-'Enter Information'!E$751)</f>
        <v>1.2472971849757952</v>
      </c>
      <c r="AN106" s="40">
        <f t="shared" si="14"/>
        <v>1.2425570970735704</v>
      </c>
      <c r="AO106" s="86">
        <f>T106*'Enter Information'!E$751*Y$26/AJ$25+T106*(1-'Enter Information'!E$751)</f>
        <v>1.5110692388125222</v>
      </c>
      <c r="AP106" s="86">
        <f>INDEX($AL$6:$AO$108,'1'!AL106,'Enter Information'!$B$86)</f>
        <v>1.2472971849757952</v>
      </c>
    </row>
    <row r="107" spans="1:43" x14ac:dyDescent="0.4">
      <c r="A107" s="95">
        <f>SUM(A91:A106)</f>
        <v>0.99999999999999989</v>
      </c>
      <c r="D107" s="72"/>
      <c r="E107" s="81">
        <f>SUM(E6:E106)</f>
        <v>7409.6478630812344</v>
      </c>
      <c r="F107" s="81"/>
      <c r="G107" s="81"/>
      <c r="H107" s="73"/>
      <c r="J107" s="74"/>
      <c r="K107" s="74"/>
      <c r="L107" s="75"/>
      <c r="N107" s="76"/>
      <c r="Q107" s="77"/>
      <c r="R107" s="75"/>
      <c r="S107" s="75"/>
      <c r="AK107" s="87">
        <v>102</v>
      </c>
      <c r="AL107" s="84">
        <f>SUM(AL6:AL106)</f>
        <v>7383.0205454902789</v>
      </c>
      <c r="AM107" s="84">
        <f>SUM(AM6:AM106)</f>
        <v>7420.5061905875209</v>
      </c>
      <c r="AN107" s="84">
        <f>SUM(AN6:AN106)</f>
        <v>7383.0205454902789</v>
      </c>
      <c r="AO107" s="84">
        <f>SUM(AO6:AO106)</f>
        <v>9506.4729069546665</v>
      </c>
      <c r="AP107" s="84">
        <f>INDEX($AL$6:$AO$108,AK107,'Enter Information'!$B$86)</f>
        <v>7420.5061905875209</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2569.8310876407136</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2">
    <tabColor indexed="17"/>
    <pageSetUpPr autoPageBreaks="0"/>
  </sheetPr>
  <dimension ref="A1:IV403"/>
  <sheetViews>
    <sheetView showGridLines="0" showRowColHeaders="0" zoomScale="64" workbookViewId="0">
      <pane xSplit="1" ySplit="2" topLeftCell="B3" activePane="bottomRight" state="frozen"/>
      <selection pane="topRight" activeCell="B1" sqref="B1"/>
      <selection pane="bottomLeft" activeCell="A3" sqref="A3"/>
      <selection pane="bottomRight" activeCell="L57" sqref="L57"/>
    </sheetView>
  </sheetViews>
  <sheetFormatPr defaultColWidth="0" defaultRowHeight="13.15" x14ac:dyDescent="0.4"/>
  <cols>
    <col min="1" max="1" width="2.73046875" style="101" customWidth="1"/>
    <col min="2" max="2" width="27.73046875" style="102" customWidth="1"/>
    <col min="3" max="18" width="12.1328125" style="102" customWidth="1"/>
    <col min="19" max="34" width="7.265625" style="102" hidden="1" customWidth="1"/>
    <col min="35" max="16384" width="7.265625" style="104" hidden="1"/>
  </cols>
  <sheetData>
    <row r="1" spans="1:256" ht="29.1" customHeight="1" x14ac:dyDescent="0.95">
      <c r="A1" s="166" t="s">
        <v>955</v>
      </c>
      <c r="B1" s="398" t="s">
        <v>645</v>
      </c>
      <c r="C1" s="399"/>
      <c r="D1" s="400"/>
      <c r="E1" s="400"/>
      <c r="F1" s="401" t="str">
        <f>CONCATENATE("Population Change: ",'Enter Information'!H5," ",Summary!M3," and ",Summary!N3)</f>
        <v>Population Change:  2018 and 2028</v>
      </c>
      <c r="G1" s="400"/>
      <c r="H1" s="400"/>
      <c r="I1" s="400"/>
      <c r="J1" s="400"/>
      <c r="K1" s="400"/>
      <c r="L1" s="402" t="s">
        <v>957</v>
      </c>
      <c r="M1" s="403"/>
      <c r="N1" s="754">
        <f>'Enter Information'!H6</f>
        <v>0</v>
      </c>
      <c r="O1" s="754"/>
      <c r="P1" s="404" t="s">
        <v>985</v>
      </c>
      <c r="Q1" s="400">
        <f>'Enter Information'!H5</f>
        <v>0</v>
      </c>
      <c r="R1" s="400"/>
      <c r="S1" s="116"/>
      <c r="T1" s="116"/>
      <c r="Z1" s="103"/>
      <c r="AA1" s="103"/>
      <c r="AB1" s="103"/>
      <c r="AC1" s="103"/>
      <c r="AD1" s="141" t="s">
        <v>956</v>
      </c>
      <c r="AE1" s="142"/>
      <c r="AF1" s="142"/>
      <c r="AG1" s="142"/>
      <c r="AH1" s="142"/>
    </row>
    <row r="2" spans="1:256" ht="7.5" customHeight="1" x14ac:dyDescent="0.4">
      <c r="A2" s="166" t="s">
        <v>955</v>
      </c>
      <c r="B2" s="400"/>
      <c r="C2" s="400"/>
      <c r="D2" s="400"/>
      <c r="E2" s="400"/>
      <c r="F2" s="400"/>
      <c r="G2" s="400"/>
      <c r="H2" s="405"/>
      <c r="I2" s="400"/>
      <c r="J2" s="400"/>
      <c r="K2" s="400"/>
      <c r="L2" s="400"/>
      <c r="M2" s="400"/>
      <c r="N2" s="400"/>
      <c r="O2" s="400"/>
      <c r="P2" s="400"/>
      <c r="Q2" s="400"/>
      <c r="R2" s="400"/>
      <c r="S2" s="103"/>
    </row>
    <row r="3" spans="1:256" ht="23.25" x14ac:dyDescent="0.4">
      <c r="A3" s="166" t="s">
        <v>955</v>
      </c>
      <c r="B3" s="406" t="s">
        <v>672</v>
      </c>
      <c r="C3" s="407" t="str">
        <f>CONCATENATE("From the beginning of years ",'Enter Information'!H8," to ",'Enter Information'!H8+15,", with a net change of ",ROUNDUP(SUM('Enter Information'!J594:L608),0)," private dwellings during that period" )</f>
        <v>From the beginning of years 2018 to 2033, with a net change of 0 private dwellings during that period</v>
      </c>
      <c r="D3" s="408"/>
      <c r="E3" s="408"/>
      <c r="F3" s="408"/>
      <c r="G3" s="408"/>
      <c r="H3" s="408"/>
      <c r="I3" s="408"/>
      <c r="J3" s="403"/>
      <c r="K3" s="403"/>
      <c r="L3" s="403"/>
      <c r="M3" s="403"/>
      <c r="N3" s="403"/>
      <c r="O3" s="403"/>
      <c r="P3" s="400"/>
      <c r="Q3" s="400"/>
      <c r="R3" s="409"/>
      <c r="S3" s="103"/>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c r="HS3" s="105"/>
      <c r="HT3" s="105"/>
      <c r="HU3" s="105"/>
      <c r="HV3" s="105"/>
      <c r="HW3" s="105"/>
      <c r="HX3" s="105"/>
      <c r="HY3" s="105"/>
      <c r="HZ3" s="105"/>
      <c r="IA3" s="105"/>
      <c r="IB3" s="105"/>
      <c r="IC3" s="105"/>
      <c r="ID3" s="105"/>
      <c r="IE3" s="105"/>
      <c r="IF3" s="105"/>
      <c r="IG3" s="105"/>
      <c r="IH3" s="105"/>
      <c r="II3" s="105"/>
      <c r="IJ3" s="105"/>
      <c r="IK3" s="105"/>
      <c r="IL3" s="105"/>
      <c r="IM3" s="105"/>
      <c r="IN3" s="105"/>
      <c r="IO3" s="105"/>
      <c r="IP3" s="105"/>
      <c r="IQ3" s="105"/>
      <c r="IR3" s="105"/>
      <c r="IS3" s="105"/>
      <c r="IT3" s="105"/>
      <c r="IU3" s="105"/>
      <c r="IV3" s="105"/>
    </row>
    <row r="4" spans="1:256" s="109" customFormat="1" x14ac:dyDescent="0.4">
      <c r="A4" s="167" t="s">
        <v>955</v>
      </c>
      <c r="B4" s="410" t="s">
        <v>958</v>
      </c>
      <c r="C4" s="411">
        <v>1</v>
      </c>
      <c r="D4" s="411">
        <v>2</v>
      </c>
      <c r="E4" s="411">
        <v>3</v>
      </c>
      <c r="F4" s="411">
        <v>4</v>
      </c>
      <c r="G4" s="411">
        <v>5</v>
      </c>
      <c r="H4" s="411">
        <v>6</v>
      </c>
      <c r="I4" s="411">
        <v>7</v>
      </c>
      <c r="J4" s="411">
        <v>8</v>
      </c>
      <c r="K4" s="411">
        <v>9</v>
      </c>
      <c r="L4" s="411">
        <v>10</v>
      </c>
      <c r="M4" s="411">
        <v>11</v>
      </c>
      <c r="N4" s="411">
        <v>12</v>
      </c>
      <c r="O4" s="411">
        <v>13</v>
      </c>
      <c r="P4" s="411">
        <v>14</v>
      </c>
      <c r="Q4" s="411">
        <v>15</v>
      </c>
      <c r="R4" s="411" t="s">
        <v>955</v>
      </c>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row>
    <row r="5" spans="1:256" s="3" customFormat="1" ht="14.25" x14ac:dyDescent="0.35">
      <c r="A5" s="168">
        <v>1</v>
      </c>
      <c r="B5" s="412" t="s">
        <v>975</v>
      </c>
      <c r="C5" s="413">
        <f>'Enter Information'!H8</f>
        <v>2018</v>
      </c>
      <c r="D5" s="413">
        <f>C5+1</f>
        <v>2019</v>
      </c>
      <c r="E5" s="413">
        <f t="shared" ref="E5:R5" si="0">D5+1</f>
        <v>2020</v>
      </c>
      <c r="F5" s="413">
        <f t="shared" si="0"/>
        <v>2021</v>
      </c>
      <c r="G5" s="413">
        <f t="shared" si="0"/>
        <v>2022</v>
      </c>
      <c r="H5" s="413">
        <f t="shared" si="0"/>
        <v>2023</v>
      </c>
      <c r="I5" s="413">
        <f t="shared" si="0"/>
        <v>2024</v>
      </c>
      <c r="J5" s="413">
        <f t="shared" si="0"/>
        <v>2025</v>
      </c>
      <c r="K5" s="413">
        <f t="shared" si="0"/>
        <v>2026</v>
      </c>
      <c r="L5" s="413">
        <f t="shared" si="0"/>
        <v>2027</v>
      </c>
      <c r="M5" s="413">
        <f t="shared" si="0"/>
        <v>2028</v>
      </c>
      <c r="N5" s="413">
        <f t="shared" si="0"/>
        <v>2029</v>
      </c>
      <c r="O5" s="413">
        <f t="shared" si="0"/>
        <v>2030</v>
      </c>
      <c r="P5" s="413">
        <f t="shared" si="0"/>
        <v>2031</v>
      </c>
      <c r="Q5" s="413">
        <f t="shared" si="0"/>
        <v>2032</v>
      </c>
      <c r="R5" s="413">
        <f t="shared" si="0"/>
        <v>2033</v>
      </c>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04"/>
      <c r="EI5" s="104"/>
      <c r="EJ5" s="104"/>
      <c r="EK5" s="104"/>
      <c r="EL5" s="104"/>
      <c r="EM5" s="104"/>
      <c r="EN5" s="104"/>
      <c r="EO5" s="104"/>
      <c r="EP5" s="104"/>
      <c r="EQ5" s="104"/>
      <c r="ER5" s="104"/>
      <c r="ES5" s="104"/>
      <c r="ET5" s="104"/>
      <c r="EU5" s="104"/>
      <c r="EV5" s="104"/>
      <c r="EW5" s="104"/>
      <c r="EX5" s="104"/>
      <c r="EY5" s="104"/>
      <c r="EZ5" s="104"/>
      <c r="FA5" s="104"/>
      <c r="FB5" s="104"/>
      <c r="FC5" s="104"/>
      <c r="FD5" s="104"/>
      <c r="FE5" s="104"/>
      <c r="FF5" s="104"/>
      <c r="FG5" s="104"/>
      <c r="FH5" s="104"/>
      <c r="FI5" s="104"/>
      <c r="FJ5" s="104"/>
      <c r="FK5" s="104"/>
      <c r="FL5" s="104"/>
      <c r="FM5" s="104"/>
      <c r="FN5" s="104"/>
      <c r="FO5" s="104"/>
      <c r="FP5" s="104"/>
      <c r="FQ5" s="104"/>
      <c r="FR5" s="104"/>
      <c r="FS5" s="104"/>
      <c r="FT5" s="104"/>
      <c r="FU5" s="104"/>
      <c r="FV5" s="104"/>
      <c r="FW5" s="104"/>
      <c r="FX5" s="104"/>
      <c r="FY5" s="104"/>
      <c r="FZ5" s="104"/>
      <c r="GA5" s="104"/>
      <c r="GB5" s="104"/>
      <c r="GC5" s="104"/>
      <c r="GD5" s="104"/>
      <c r="GE5" s="104"/>
      <c r="GF5" s="104"/>
      <c r="GG5" s="104"/>
      <c r="GH5" s="104"/>
      <c r="GI5" s="104"/>
      <c r="GJ5" s="104"/>
      <c r="GK5" s="104"/>
      <c r="GL5" s="104"/>
      <c r="GM5" s="104"/>
      <c r="GN5" s="104"/>
      <c r="GO5" s="104"/>
      <c r="GP5" s="104"/>
      <c r="GQ5" s="104"/>
      <c r="GR5" s="104"/>
      <c r="GS5" s="104"/>
      <c r="GT5" s="104"/>
      <c r="GU5" s="104"/>
      <c r="GV5" s="104"/>
      <c r="GW5" s="104"/>
      <c r="GX5" s="104"/>
      <c r="GY5" s="104"/>
      <c r="GZ5" s="104"/>
      <c r="HA5" s="104"/>
      <c r="HB5" s="104"/>
      <c r="HC5" s="104"/>
      <c r="HD5" s="104"/>
      <c r="HE5" s="104"/>
      <c r="HF5" s="104"/>
      <c r="HG5" s="104"/>
      <c r="HH5" s="104"/>
      <c r="HI5" s="104"/>
      <c r="HJ5" s="104"/>
      <c r="HK5" s="104"/>
      <c r="HL5" s="104"/>
      <c r="HM5" s="104"/>
      <c r="HN5" s="104"/>
      <c r="HO5" s="104"/>
      <c r="HP5" s="104"/>
      <c r="HQ5" s="104"/>
      <c r="HR5" s="104"/>
      <c r="HS5" s="104"/>
      <c r="HT5" s="104"/>
      <c r="HU5" s="104"/>
      <c r="HV5" s="104"/>
      <c r="HW5" s="104"/>
      <c r="HX5" s="104"/>
      <c r="HY5" s="104"/>
      <c r="HZ5" s="104"/>
      <c r="IA5" s="104"/>
      <c r="IB5" s="104"/>
      <c r="IC5" s="104"/>
      <c r="ID5" s="104"/>
      <c r="IE5" s="104"/>
      <c r="IF5" s="104"/>
      <c r="IG5" s="104"/>
      <c r="IH5" s="104"/>
      <c r="II5" s="104"/>
      <c r="IJ5" s="104"/>
      <c r="IK5" s="104"/>
      <c r="IL5" s="104"/>
      <c r="IM5" s="104"/>
      <c r="IN5" s="104"/>
      <c r="IO5" s="104"/>
      <c r="IP5" s="104"/>
      <c r="IQ5" s="104"/>
      <c r="IR5" s="104"/>
      <c r="IS5" s="104"/>
      <c r="IT5" s="104"/>
      <c r="IU5" s="104"/>
      <c r="IV5" s="104"/>
    </row>
    <row r="6" spans="1:256" s="115" customFormat="1" ht="14.25" x14ac:dyDescent="0.35">
      <c r="A6" s="168">
        <v>2</v>
      </c>
      <c r="B6" s="414" t="s">
        <v>646</v>
      </c>
      <c r="C6" s="415">
        <f>'1'!B6+'Enter Information'!Q817</f>
        <v>343.95766773162939</v>
      </c>
      <c r="D6" s="416">
        <f>SUM('2'!E6:E10)+'Enter Information'!R817</f>
        <v>342.65235577272188</v>
      </c>
      <c r="E6" s="416">
        <f>SUM('3'!E6:E10)+'Enter Information'!S817</f>
        <v>346.2468552746812</v>
      </c>
      <c r="F6" s="416">
        <f>SUM('4'!E6:E10)+'Enter Information'!T817</f>
        <v>353.5731649320154</v>
      </c>
      <c r="G6" s="416">
        <f>SUM('5'!E6:E10)+'Enter Information'!U817</f>
        <v>364.65702441051735</v>
      </c>
      <c r="H6" s="416">
        <f>SUM('6'!E6:E10)+'Enter Information'!V817</f>
        <v>379.61280935267399</v>
      </c>
      <c r="I6" s="416">
        <f>SUM('7'!E6:E10)+'Enter Information'!W817</f>
        <v>378.41595120036015</v>
      </c>
      <c r="J6" s="416">
        <f>SUM('8'!E6:E10)+'Enter Information'!X817</f>
        <v>379.40130409780591</v>
      </c>
      <c r="K6" s="416">
        <f>SUM('9'!E6:E10)+'Enter Information'!Y817</f>
        <v>382.88216098978546</v>
      </c>
      <c r="L6" s="416">
        <f>SUM('10'!E6:E10)+'Enter Information'!Z817</f>
        <v>389.32652964242135</v>
      </c>
      <c r="M6" s="416">
        <f>SUM('11'!E6:E10)+'Enter Information'!AA817</f>
        <v>398.42214430072073</v>
      </c>
      <c r="N6" s="416">
        <f>SUM('12'!E6:E10)+'Enter Information'!AB817</f>
        <v>409.95322229990035</v>
      </c>
      <c r="O6" s="416">
        <f>SUM('13'!E6:E10)+'Enter Information'!AC817</f>
        <v>423.21684424259445</v>
      </c>
      <c r="P6" s="416">
        <f>SUM('14'!E6:E10)+'Enter Information'!AD817</f>
        <v>437.73945933211803</v>
      </c>
      <c r="Q6" s="416">
        <f>SUM('15'!E6:E10)+'Enter Information'!AE817</f>
        <v>453.15287529202271</v>
      </c>
      <c r="R6" s="416">
        <f>SUM('15'!AP6:AP10)+'Enter Information'!AE817</f>
        <v>468.8019311256283</v>
      </c>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c r="IU6" s="120"/>
      <c r="IV6" s="120"/>
    </row>
    <row r="7" spans="1:256" s="115" customFormat="1" ht="14.25" x14ac:dyDescent="0.35">
      <c r="A7" s="168">
        <v>3</v>
      </c>
      <c r="B7" s="417" t="s">
        <v>647</v>
      </c>
      <c r="C7" s="415">
        <f>'1'!B7+'Enter Information'!Q818</f>
        <v>402.28966986155484</v>
      </c>
      <c r="D7" s="415">
        <f>SUM('2'!E11:E15)+'Enter Information'!R818</f>
        <v>389.05050317764062</v>
      </c>
      <c r="E7" s="415">
        <f>SUM('3'!E11:E15)+'Enter Information'!S818</f>
        <v>373.75441755648444</v>
      </c>
      <c r="F7" s="415">
        <f>SUM('4'!E11:E15)+'Enter Information'!T818</f>
        <v>355.6431963928211</v>
      </c>
      <c r="G7" s="415">
        <f>SUM('5'!E11:E15)+'Enter Information'!U818</f>
        <v>335.59022925756022</v>
      </c>
      <c r="H7" s="415">
        <f>SUM('6'!E11:E15)+'Enter Information'!V818</f>
        <v>313.87305342084693</v>
      </c>
      <c r="I7" s="415">
        <f>SUM('7'!E11:E15)+'Enter Information'!W818</f>
        <v>311.50324357605029</v>
      </c>
      <c r="J7" s="415">
        <f>SUM('8'!E11:E15)+'Enter Information'!X818</f>
        <v>313.6553304609688</v>
      </c>
      <c r="K7" s="415">
        <f>SUM('9'!E11:E15)+'Enter Information'!Y818</f>
        <v>320.23780818951008</v>
      </c>
      <c r="L7" s="415">
        <f>SUM('10'!E11:E15)+'Enter Information'!Z818</f>
        <v>331.11899639443112</v>
      </c>
      <c r="M7" s="415">
        <f>SUM('11'!E11:E15)+'Enter Information'!AA818</f>
        <v>346.44630271026693</v>
      </c>
      <c r="N7" s="415">
        <f>SUM('12'!E11:E15)+'Enter Information'!AB818</f>
        <v>345.83415960226421</v>
      </c>
      <c r="O7" s="415">
        <f>SUM('13'!E11:E15)+'Enter Information'!AC818</f>
        <v>347.22314392291997</v>
      </c>
      <c r="P7" s="415">
        <f>SUM('14'!E11:E15)+'Enter Information'!AD818</f>
        <v>350.94317121594116</v>
      </c>
      <c r="Q7" s="415">
        <f>SUM('15'!E11:E15)+'Enter Information'!AE818</f>
        <v>357.39041541303112</v>
      </c>
      <c r="R7" s="415">
        <f>SUM('15'!AP11:AP15)+'Enter Information'!AE818</f>
        <v>366.38592963048859</v>
      </c>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c r="IU7" s="120"/>
      <c r="IV7" s="120"/>
    </row>
    <row r="8" spans="1:256" s="115" customFormat="1" ht="14.25" x14ac:dyDescent="0.35">
      <c r="A8" s="168">
        <v>4</v>
      </c>
      <c r="B8" s="418" t="s">
        <v>648</v>
      </c>
      <c r="C8" s="415">
        <f>'1'!B8+'Enter Information'!Q819</f>
        <v>456.59877529286473</v>
      </c>
      <c r="D8" s="415">
        <f>SUM('2'!E16:E20)+'Enter Information'!R819</f>
        <v>450.66584920637672</v>
      </c>
      <c r="E8" s="415">
        <f>SUM('3'!E16:E20)+'Enter Information'!S819</f>
        <v>441.36241485637191</v>
      </c>
      <c r="F8" s="415">
        <f>SUM('4'!E16:E20)+'Enter Information'!T819</f>
        <v>427.47760235450312</v>
      </c>
      <c r="G8" s="415">
        <f>SUM('5'!E16:E20)+'Enter Information'!U819</f>
        <v>413.40480860599905</v>
      </c>
      <c r="H8" s="415">
        <f>SUM('6'!E16:E20)+'Enter Information'!V819</f>
        <v>399.17942330676817</v>
      </c>
      <c r="I8" s="415">
        <f>SUM('7'!E16:E20)+'Enter Information'!W819</f>
        <v>386.77208303764331</v>
      </c>
      <c r="J8" s="415">
        <f>SUM('8'!E16:E20)+'Enter Information'!X819</f>
        <v>371.62863628316296</v>
      </c>
      <c r="K8" s="415">
        <f>SUM('9'!E16:E20)+'Enter Information'!Y819</f>
        <v>354.04132398598193</v>
      </c>
      <c r="L8" s="415">
        <f>SUM('10'!E16:E20)+'Enter Information'!Z819</f>
        <v>334.52008289658988</v>
      </c>
      <c r="M8" s="415">
        <f>SUM('11'!E16:E20)+'Enter Information'!AA819</f>
        <v>313.28360445790855</v>
      </c>
      <c r="N8" s="415">
        <f>SUM('12'!E16:E20)+'Enter Information'!AB819</f>
        <v>311.31645427615706</v>
      </c>
      <c r="O8" s="415">
        <f>SUM('13'!E16:E20)+'Enter Information'!AC819</f>
        <v>313.96850535096053</v>
      </c>
      <c r="P8" s="415">
        <f>SUM('14'!E16:E20)+'Enter Information'!AD819</f>
        <v>321.20746351478732</v>
      </c>
      <c r="Q8" s="415">
        <f>SUM('15'!E16:E20)+'Enter Information'!AE819</f>
        <v>332.85844997160314</v>
      </c>
      <c r="R8" s="415">
        <f>SUM('15'!AP16:AP20)+'Enter Information'!AE819</f>
        <v>349.15492493885648</v>
      </c>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c r="IN8" s="120"/>
      <c r="IO8" s="120"/>
      <c r="IP8" s="120"/>
      <c r="IQ8" s="120"/>
      <c r="IR8" s="120"/>
      <c r="IS8" s="120"/>
      <c r="IT8" s="120"/>
      <c r="IU8" s="120"/>
      <c r="IV8" s="120"/>
    </row>
    <row r="9" spans="1:256" s="115" customFormat="1" ht="14.25" x14ac:dyDescent="0.35">
      <c r="A9" s="168">
        <v>5</v>
      </c>
      <c r="B9" s="419" t="s">
        <v>649</v>
      </c>
      <c r="C9" s="415">
        <f>'1'!B9+'Enter Information'!Q820</f>
        <v>412.34691160809371</v>
      </c>
      <c r="D9" s="415">
        <f>SUM('2'!E21:E25)+'Enter Information'!R820</f>
        <v>432.40570111853395</v>
      </c>
      <c r="E9" s="415">
        <f>SUM('3'!E21:E25)+'Enter Information'!S820</f>
        <v>447.3580167445146</v>
      </c>
      <c r="F9" s="415">
        <f>SUM('4'!E21:E25)+'Enter Information'!T820</f>
        <v>455.97385245474612</v>
      </c>
      <c r="G9" s="415">
        <f>SUM('5'!E21:E25)+'Enter Information'!U820</f>
        <v>460.34808579419752</v>
      </c>
      <c r="H9" s="415">
        <f>SUM('6'!E21:E25)+'Enter Information'!V820</f>
        <v>460.49480961808842</v>
      </c>
      <c r="I9" s="415">
        <f>SUM('7'!E21:E25)+'Enter Information'!W820</f>
        <v>455.41741319622417</v>
      </c>
      <c r="J9" s="415">
        <f>SUM('8'!E21:E25)+'Enter Information'!X820</f>
        <v>446.10386288623738</v>
      </c>
      <c r="K9" s="415">
        <f>SUM('9'!E21:E25)+'Enter Information'!Y820</f>
        <v>432.55270242877702</v>
      </c>
      <c r="L9" s="415">
        <f>SUM('10'!E21:E25)+'Enter Information'!Z820</f>
        <v>418.83034057307532</v>
      </c>
      <c r="M9" s="415">
        <f>SUM('11'!E21:E25)+'Enter Information'!AA820</f>
        <v>404.91705319235871</v>
      </c>
      <c r="N9" s="415">
        <f>SUM('12'!E21:E25)+'Enter Information'!AB820</f>
        <v>392.99762256826619</v>
      </c>
      <c r="O9" s="415">
        <f>SUM('13'!E21:E25)+'Enter Information'!AC820</f>
        <v>378.33866794968878</v>
      </c>
      <c r="P9" s="415">
        <f>SUM('14'!E21:E25)+'Enter Information'!AD820</f>
        <v>361.22756694777866</v>
      </c>
      <c r="Q9" s="415">
        <f>SUM('15'!E21:E25)+'Enter Information'!AE820</f>
        <v>342.05929558964738</v>
      </c>
      <c r="R9" s="415">
        <f>SUM('15'!AP21:AP25)+'Enter Information'!AE820</f>
        <v>321.08194118704427</v>
      </c>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c r="IU9" s="120"/>
      <c r="IV9" s="120"/>
    </row>
    <row r="10" spans="1:256" s="115" customFormat="1" ht="14.25" x14ac:dyDescent="0.35">
      <c r="A10" s="168">
        <v>6</v>
      </c>
      <c r="B10" s="419" t="s">
        <v>650</v>
      </c>
      <c r="C10" s="415">
        <f>'1'!B10+'Enter Information'!Q821</f>
        <v>232.32228434504793</v>
      </c>
      <c r="D10" s="415">
        <f>SUM('2'!E26:E30)+'Enter Information'!R821</f>
        <v>262.13535553094823</v>
      </c>
      <c r="E10" s="415">
        <f>SUM('3'!E26:E30)+'Enter Information'!S821</f>
        <v>300.30618232023232</v>
      </c>
      <c r="F10" s="415">
        <f>SUM('4'!E26:E30)+'Enter Information'!T821</f>
        <v>346.2341026645347</v>
      </c>
      <c r="G10" s="415">
        <f>SUM('5'!E26:E30)+'Enter Information'!U821</f>
        <v>387.63972517338465</v>
      </c>
      <c r="H10" s="415">
        <f>SUM('6'!E26:E30)+'Enter Information'!V821</f>
        <v>424.47021077991997</v>
      </c>
      <c r="I10" s="415">
        <f>SUM('7'!E26:E30)+'Enter Information'!W821</f>
        <v>446.04078575165749</v>
      </c>
      <c r="J10" s="415">
        <f>SUM('8'!E26:E30)+'Enter Information'!X821</f>
        <v>461.5830240591871</v>
      </c>
      <c r="K10" s="415">
        <f>SUM('9'!E26:E30)+'Enter Information'!Y821</f>
        <v>470.99632522780837</v>
      </c>
      <c r="L10" s="415">
        <f>SUM('10'!E26:E30)+'Enter Information'!Z821</f>
        <v>476.14062439185716</v>
      </c>
      <c r="M10" s="415">
        <f>SUM('11'!E26:E30)+'Enter Information'!AA821</f>
        <v>476.938432205943</v>
      </c>
      <c r="N10" s="415">
        <f>SUM('12'!E26:E30)+'Enter Information'!AB821</f>
        <v>472.55205688397348</v>
      </c>
      <c r="O10" s="415">
        <f>SUM('13'!E26:E30)+'Enter Information'!AC821</f>
        <v>463.80473504089332</v>
      </c>
      <c r="P10" s="415">
        <f>SUM('14'!E26:E30)+'Enter Information'!AD821</f>
        <v>450.67207147318788</v>
      </c>
      <c r="Q10" s="415">
        <f>SUM('15'!E26:E30)+'Enter Information'!AE821</f>
        <v>437.29374033034082</v>
      </c>
      <c r="R10" s="415">
        <f>SUM('15'!AP26:AP30)+'Enter Information'!AE821</f>
        <v>423.70259924240816</v>
      </c>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c r="IU10" s="120"/>
      <c r="IV10" s="120"/>
    </row>
    <row r="11" spans="1:256" s="115" customFormat="1" ht="14.25" x14ac:dyDescent="0.35">
      <c r="A11" s="168">
        <v>7</v>
      </c>
      <c r="B11" s="419" t="s">
        <v>651</v>
      </c>
      <c r="C11" s="415">
        <f>'1'!B11+'Enter Information'!Q822</f>
        <v>237.35090521831737</v>
      </c>
      <c r="D11" s="415">
        <f>SUM('2'!E31:E35)+'Enter Information'!R822</f>
        <v>227.85295932563449</v>
      </c>
      <c r="E11" s="415">
        <f>SUM('3'!E31:E35)+'Enter Information'!S822</f>
        <v>221.22792166216465</v>
      </c>
      <c r="F11" s="415">
        <f>SUM('4'!E31:E35)+'Enter Information'!T822</f>
        <v>216.79967930580477</v>
      </c>
      <c r="G11" s="415">
        <f>SUM('5'!E31:E35)+'Enter Information'!U822</f>
        <v>220.027847837661</v>
      </c>
      <c r="H11" s="415">
        <f>SUM('6'!E31:E35)+'Enter Information'!V822</f>
        <v>230.97816614500505</v>
      </c>
      <c r="I11" s="415">
        <f>SUM('7'!E31:E35)+'Enter Information'!W822</f>
        <v>261.6587251396673</v>
      </c>
      <c r="J11" s="415">
        <f>SUM('8'!E31:E35)+'Enter Information'!X822</f>
        <v>300.01634931176693</v>
      </c>
      <c r="K11" s="415">
        <f>SUM('9'!E31:E35)+'Enter Information'!Y822</f>
        <v>346.09487820573969</v>
      </c>
      <c r="L11" s="415">
        <f>SUM('10'!E31:E35)+'Enter Information'!Z822</f>
        <v>387.48415083778877</v>
      </c>
      <c r="M11" s="415">
        <f>SUM('11'!E31:E35)+'Enter Information'!AA822</f>
        <v>424.17438233030867</v>
      </c>
      <c r="N11" s="415">
        <f>SUM('12'!E31:E35)+'Enter Information'!AB822</f>
        <v>446.11346543768275</v>
      </c>
      <c r="O11" s="415">
        <f>SUM('13'!E31:E35)+'Enter Information'!AC822</f>
        <v>462.28639769059447</v>
      </c>
      <c r="P11" s="415">
        <f>SUM('14'!E31:E35)+'Enter Information'!AD822</f>
        <v>472.6880040409859</v>
      </c>
      <c r="Q11" s="415">
        <f>SUM('15'!E31:E35)+'Enter Information'!AE822</f>
        <v>478.72507637793899</v>
      </c>
      <c r="R11" s="415">
        <f>SUM('15'!AP31:AP35)+'Enter Information'!AE822</f>
        <v>480.43110691350307</v>
      </c>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c r="IU11" s="120"/>
      <c r="IV11" s="120"/>
    </row>
    <row r="12" spans="1:256" s="115" customFormat="1" ht="14.25" x14ac:dyDescent="0.35">
      <c r="A12" s="168">
        <v>8</v>
      </c>
      <c r="B12" s="419" t="s">
        <v>652</v>
      </c>
      <c r="C12" s="415">
        <f>'1'!B12+'Enter Information'!Q823</f>
        <v>284.61994142705004</v>
      </c>
      <c r="D12" s="415">
        <f>SUM('2'!E36:E40)+'Enter Information'!R823</f>
        <v>277.99453971122637</v>
      </c>
      <c r="E12" s="415">
        <f>SUM('3'!E36:E40)+'Enter Information'!S823</f>
        <v>270.16227375387234</v>
      </c>
      <c r="F12" s="415">
        <f>SUM('4'!E36:E40)+'Enter Information'!T823</f>
        <v>260.40295859475947</v>
      </c>
      <c r="G12" s="415">
        <f>SUM('5'!E36:E40)+'Enter Information'!U823</f>
        <v>251.28654642490974</v>
      </c>
      <c r="H12" s="415">
        <f>SUM('6'!E36:E40)+'Enter Information'!V823</f>
        <v>242.87792117668479</v>
      </c>
      <c r="I12" s="415">
        <f>SUM('7'!E36:E40)+'Enter Information'!W823</f>
        <v>233.62481581567693</v>
      </c>
      <c r="J12" s="415">
        <f>SUM('8'!E36:E40)+'Enter Information'!X823</f>
        <v>226.83400070117335</v>
      </c>
      <c r="K12" s="415">
        <f>SUM('9'!E36:E40)+'Enter Information'!Y823</f>
        <v>222.5050466089823</v>
      </c>
      <c r="L12" s="415">
        <f>SUM('10'!E36:E40)+'Enter Information'!Z823</f>
        <v>225.71206419795212</v>
      </c>
      <c r="M12" s="415">
        <f>SUM('11'!E36:E40)+'Enter Information'!AA823</f>
        <v>236.67183400472447</v>
      </c>
      <c r="N12" s="415">
        <f>SUM('12'!E36:E40)+'Enter Information'!AB823</f>
        <v>267.86976128778031</v>
      </c>
      <c r="O12" s="415">
        <f>SUM('13'!E36:E40)+'Enter Information'!AC823</f>
        <v>307.4276831904661</v>
      </c>
      <c r="P12" s="415">
        <f>SUM('14'!E36:E40)+'Enter Information'!AD823</f>
        <v>355.65921233047482</v>
      </c>
      <c r="Q12" s="415">
        <f>SUM('15'!E36:E40)+'Enter Information'!AE823</f>
        <v>399.6536961120201</v>
      </c>
      <c r="R12" s="415">
        <f>SUM('15'!AP36:AP40)+'Enter Information'!AE823</f>
        <v>439.34599892284075</v>
      </c>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c r="IU12" s="120"/>
      <c r="IV12" s="120"/>
    </row>
    <row r="13" spans="1:256" s="115" customFormat="1" ht="14.25" x14ac:dyDescent="0.35">
      <c r="A13" s="168">
        <v>9</v>
      </c>
      <c r="B13" s="419" t="s">
        <v>653</v>
      </c>
      <c r="C13" s="415">
        <f>'1'!B13+'Enter Information'!Q824</f>
        <v>317.80883919062831</v>
      </c>
      <c r="D13" s="415">
        <f>SUM('2'!E41:E45)+'Enter Information'!R824</f>
        <v>312.67898956355384</v>
      </c>
      <c r="E13" s="415">
        <f>SUM('3'!E41:E45)+'Enter Information'!S824</f>
        <v>309.90468303030923</v>
      </c>
      <c r="F13" s="415">
        <f>SUM('4'!E41:E45)+'Enter Information'!T824</f>
        <v>308.71861463971925</v>
      </c>
      <c r="G13" s="415">
        <f>SUM('5'!E41:E45)+'Enter Information'!U824</f>
        <v>306.82346504415193</v>
      </c>
      <c r="H13" s="415">
        <f>SUM('6'!E41:E45)+'Enter Information'!V824</f>
        <v>304.21892579774948</v>
      </c>
      <c r="I13" s="415">
        <f>SUM('7'!E41:E45)+'Enter Information'!W824</f>
        <v>297.69070872103094</v>
      </c>
      <c r="J13" s="415">
        <f>SUM('8'!E41:E45)+'Enter Information'!X824</f>
        <v>289.34105282864658</v>
      </c>
      <c r="K13" s="415">
        <f>SUM('9'!E41:E45)+'Enter Information'!Y824</f>
        <v>279.19943120161224</v>
      </c>
      <c r="L13" s="415">
        <f>SUM('10'!E41:E45)+'Enter Information'!Z824</f>
        <v>269.75670790399653</v>
      </c>
      <c r="M13" s="415">
        <f>SUM('11'!E41:E45)+'Enter Information'!AA824</f>
        <v>261.0492426581086</v>
      </c>
      <c r="N13" s="415">
        <f>SUM('12'!E41:E45)+'Enter Information'!AB824</f>
        <v>251.52575320890622</v>
      </c>
      <c r="O13" s="415">
        <f>SUM('13'!E41:E45)+'Enter Information'!AC824</f>
        <v>244.67154962916746</v>
      </c>
      <c r="P13" s="415">
        <f>SUM('14'!E41:E45)+'Enter Information'!AD824</f>
        <v>240.51091535630007</v>
      </c>
      <c r="Q13" s="415">
        <f>SUM('15'!E41:E45)+'Enter Information'!AE824</f>
        <v>244.47650752902609</v>
      </c>
      <c r="R13" s="415">
        <f>SUM('15'!AP41:AP45)+'Enter Information'!AE824</f>
        <v>256.89492268918991</v>
      </c>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c r="IU13" s="120"/>
      <c r="IV13" s="120"/>
    </row>
    <row r="14" spans="1:256" s="115" customFormat="1" ht="14.25" x14ac:dyDescent="0.35">
      <c r="A14" s="168">
        <v>10</v>
      </c>
      <c r="B14" s="419" t="s">
        <v>654</v>
      </c>
      <c r="C14" s="415">
        <f>'1'!B14+'Enter Information'!Q825</f>
        <v>402.28966986155484</v>
      </c>
      <c r="D14" s="415">
        <f>SUM('2'!E46:E50)+'Enter Information'!R825</f>
        <v>383.80293426056301</v>
      </c>
      <c r="E14" s="415">
        <f>SUM('3'!E46:E50)+'Enter Information'!S825</f>
        <v>367.39768036424255</v>
      </c>
      <c r="F14" s="415">
        <f>SUM('4'!E46:E50)+'Enter Information'!T825</f>
        <v>351.97525520506446</v>
      </c>
      <c r="G14" s="415">
        <f>SUM('5'!E46:E50)+'Enter Information'!U825</f>
        <v>339.30679286667419</v>
      </c>
      <c r="H14" s="415">
        <f>SUM('6'!E46:E50)+'Enter Information'!V825</f>
        <v>329.40860782626942</v>
      </c>
      <c r="I14" s="415">
        <f>SUM('7'!E46:E50)+'Enter Information'!W825</f>
        <v>324.8030558300245</v>
      </c>
      <c r="J14" s="415">
        <f>SUM('8'!E46:E50)+'Enter Information'!X825</f>
        <v>322.02144011179121</v>
      </c>
      <c r="K14" s="415">
        <f>SUM('9'!E46:E50)+'Enter Information'!Y825</f>
        <v>321.14363714316102</v>
      </c>
      <c r="L14" s="415">
        <f>SUM('10'!E46:E50)+'Enter Information'!Z825</f>
        <v>319.52700216256147</v>
      </c>
      <c r="M14" s="415">
        <f>SUM('11'!E46:E50)+'Enter Information'!AA825</f>
        <v>317.14665132529859</v>
      </c>
      <c r="N14" s="415">
        <f>SUM('12'!E46:E50)+'Enter Information'!AB825</f>
        <v>310.78882617698019</v>
      </c>
      <c r="O14" s="415">
        <f>SUM('13'!E46:E50)+'Enter Information'!AC825</f>
        <v>302.56300480145126</v>
      </c>
      <c r="P14" s="415">
        <f>SUM('14'!E46:E50)+'Enter Information'!AD825</f>
        <v>292.51924769510617</v>
      </c>
      <c r="Q14" s="415">
        <f>SUM('15'!E46:E50)+'Enter Information'!AE825</f>
        <v>283.23050805694766</v>
      </c>
      <c r="R14" s="415">
        <f>SUM('15'!AP46:AP50)+'Enter Information'!AE825</f>
        <v>274.76583934111721</v>
      </c>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c r="IU14" s="120"/>
      <c r="IV14" s="120"/>
    </row>
    <row r="15" spans="1:256" s="115" customFormat="1" ht="14.25" x14ac:dyDescent="0.35">
      <c r="A15" s="168">
        <v>11</v>
      </c>
      <c r="B15" s="419" t="s">
        <v>655</v>
      </c>
      <c r="C15" s="415">
        <f>'1'!B15+'Enter Information'!Q826</f>
        <v>503.86781150159743</v>
      </c>
      <c r="D15" s="415">
        <f>SUM('2'!E51:E55)+'Enter Information'!R826</f>
        <v>483.13543873392905</v>
      </c>
      <c r="E15" s="415">
        <f>SUM('3'!E51:E55)+'Enter Information'!S826</f>
        <v>462.8312123853126</v>
      </c>
      <c r="F15" s="415">
        <f>SUM('4'!E51:E55)+'Enter Information'!T826</f>
        <v>441.60928391313035</v>
      </c>
      <c r="G15" s="415">
        <f>SUM('5'!E51:E55)+'Enter Information'!U826</f>
        <v>421.60405823297532</v>
      </c>
      <c r="H15" s="415">
        <f>SUM('6'!E51:E55)+'Enter Information'!V826</f>
        <v>402.79204779017283</v>
      </c>
      <c r="I15" s="415">
        <f>SUM('7'!E51:E55)+'Enter Information'!W826</f>
        <v>384.98999561120968</v>
      </c>
      <c r="J15" s="415">
        <f>SUM('8'!E51:E55)+'Enter Information'!X826</f>
        <v>368.57954388384843</v>
      </c>
      <c r="K15" s="415">
        <f>SUM('9'!E51:E55)+'Enter Information'!Y826</f>
        <v>353.50191081820435</v>
      </c>
      <c r="L15" s="415">
        <f>SUM('10'!E51:E55)+'Enter Information'!Z826</f>
        <v>341.23039471827803</v>
      </c>
      <c r="M15" s="415">
        <f>SUM('11'!E51:E55)+'Enter Information'!AA826</f>
        <v>331.73488784319846</v>
      </c>
      <c r="N15" s="415">
        <f>SUM('12'!E51:E55)+'Enter Information'!AB826</f>
        <v>327.70151658206976</v>
      </c>
      <c r="O15" s="415">
        <f>SUM('13'!E51:E55)+'Enter Information'!AC826</f>
        <v>325.52842449127269</v>
      </c>
      <c r="P15" s="415">
        <f>SUM('14'!E51:E55)+'Enter Information'!AD826</f>
        <v>325.32968577325829</v>
      </c>
      <c r="Q15" s="415">
        <f>SUM('15'!E51:E55)+'Enter Information'!AE826</f>
        <v>324.35196608686238</v>
      </c>
      <c r="R15" s="415">
        <f>SUM('15'!AP51:AP55)+'Enter Information'!AE826</f>
        <v>322.62447171068141</v>
      </c>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c r="IU15" s="120"/>
      <c r="IV15" s="120"/>
    </row>
    <row r="16" spans="1:256" s="115" customFormat="1" ht="14.25" x14ac:dyDescent="0.35">
      <c r="A16" s="168">
        <v>12</v>
      </c>
      <c r="B16" s="419" t="s">
        <v>656</v>
      </c>
      <c r="C16" s="415">
        <f>'1'!B16+'Enter Information'!Q827</f>
        <v>581.30857294994678</v>
      </c>
      <c r="D16" s="415">
        <f>SUM('2'!E56:E60)+'Enter Information'!R827</f>
        <v>560.40057048787799</v>
      </c>
      <c r="E16" s="415">
        <f>SUM('3'!E56:E60)+'Enter Information'!S827</f>
        <v>543.08862000780925</v>
      </c>
      <c r="F16" s="415">
        <f>SUM('4'!E56:E60)+'Enter Information'!T827</f>
        <v>527.79963164182971</v>
      </c>
      <c r="G16" s="415">
        <f>SUM('5'!E56:E60)+'Enter Information'!U827</f>
        <v>512.03099133177886</v>
      </c>
      <c r="H16" s="415">
        <f>SUM('6'!E56:E60)+'Enter Information'!V827</f>
        <v>495.79623030778816</v>
      </c>
      <c r="I16" s="415">
        <f>SUM('7'!E56:E60)+'Enter Information'!W827</f>
        <v>476.23479403319124</v>
      </c>
      <c r="J16" s="415">
        <f>SUM('8'!E56:E60)+'Enter Information'!X827</f>
        <v>456.25401186023532</v>
      </c>
      <c r="K16" s="415">
        <f>SUM('9'!E56:E60)+'Enter Information'!Y827</f>
        <v>435.80082370864631</v>
      </c>
      <c r="L16" s="415">
        <f>SUM('10'!E56:E60)+'Enter Information'!Z827</f>
        <v>416.57332906275792</v>
      </c>
      <c r="M16" s="415">
        <f>SUM('11'!E56:E60)+'Enter Information'!AA827</f>
        <v>398.4888891711206</v>
      </c>
      <c r="N16" s="415">
        <f>SUM('12'!E56:E60)+'Enter Information'!AB827</f>
        <v>381.50877852694487</v>
      </c>
      <c r="O16" s="415">
        <f>SUM('13'!E56:E60)+'Enter Information'!AC827</f>
        <v>365.92467857034097</v>
      </c>
      <c r="P16" s="415">
        <f>SUM('14'!E56:E60)+'Enter Information'!AD827</f>
        <v>351.6958008361637</v>
      </c>
      <c r="Q16" s="415">
        <f>SUM('15'!E56:E60)+'Enter Information'!AE827</f>
        <v>340.2224318124687</v>
      </c>
      <c r="R16" s="415">
        <f>SUM('15'!AP56:AP60)+'Enter Information'!AE827</f>
        <v>331.52634224900805</v>
      </c>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c r="IU16" s="120"/>
      <c r="IV16" s="120"/>
    </row>
    <row r="17" spans="1:256" s="115" customFormat="1" ht="14.25" x14ac:dyDescent="0.35">
      <c r="A17" s="168">
        <v>13</v>
      </c>
      <c r="B17" s="419" t="s">
        <v>657</v>
      </c>
      <c r="C17" s="415">
        <f>'1'!B17+'Enter Information'!Q828</f>
        <v>712.05271565495207</v>
      </c>
      <c r="D17" s="415">
        <f>SUM('2'!E61:E65)+'Enter Information'!R828</f>
        <v>689.586582258671</v>
      </c>
      <c r="E17" s="415">
        <f>SUM('3'!E61:E65)+'Enter Information'!S828</f>
        <v>661.45561031800071</v>
      </c>
      <c r="F17" s="415">
        <f>SUM('4'!E61:E65)+'Enter Information'!T828</f>
        <v>625.92024420477026</v>
      </c>
      <c r="G17" s="415">
        <f>SUM('5'!E61:E65)+'Enter Information'!U828</f>
        <v>593.59133665762647</v>
      </c>
      <c r="H17" s="415">
        <f>SUM('6'!E61:E65)+'Enter Information'!V828</f>
        <v>564.36447348312208</v>
      </c>
      <c r="I17" s="415">
        <f>SUM('7'!E61:E65)+'Enter Information'!W828</f>
        <v>545.16950853129413</v>
      </c>
      <c r="J17" s="415">
        <f>SUM('8'!E61:E65)+'Enter Information'!X828</f>
        <v>528.4205648479882</v>
      </c>
      <c r="K17" s="415">
        <f>SUM('9'!E61:E65)+'Enter Information'!Y828</f>
        <v>514.12786040775518</v>
      </c>
      <c r="L17" s="415">
        <f>SUM('10'!E61:E65)+'Enter Information'!Z828</f>
        <v>499.36308746251672</v>
      </c>
      <c r="M17" s="415">
        <f>SUM('11'!E61:E65)+'Enter Information'!AA828</f>
        <v>484.10597583687837</v>
      </c>
      <c r="N17" s="415">
        <f>SUM('12'!E61:E65)+'Enter Information'!AB828</f>
        <v>465.73079524706577</v>
      </c>
      <c r="O17" s="415">
        <f>SUM('13'!E61:E65)+'Enter Information'!AC828</f>
        <v>446.99283326508385</v>
      </c>
      <c r="P17" s="415">
        <f>SUM('14'!E61:E65)+'Enter Information'!AD828</f>
        <v>427.83204791076651</v>
      </c>
      <c r="Q17" s="415">
        <f>SUM('15'!E61:E65)+'Enter Information'!AE828</f>
        <v>409.81116281297363</v>
      </c>
      <c r="R17" s="415">
        <f>SUM('15'!AP61:AP65)+'Enter Information'!AE828</f>
        <v>392.89585214105227</v>
      </c>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c r="IU17" s="120"/>
      <c r="IV17" s="120"/>
    </row>
    <row r="18" spans="1:256" s="115" customFormat="1" ht="14.25" x14ac:dyDescent="0.35">
      <c r="A18" s="168">
        <v>14</v>
      </c>
      <c r="B18" s="419" t="s">
        <v>658</v>
      </c>
      <c r="C18" s="415">
        <f>'1'!B18+'Enter Information'!Q829</f>
        <v>652.71498935037278</v>
      </c>
      <c r="D18" s="415">
        <f>SUM('2'!E66:E70)+'Enter Information'!R829</f>
        <v>657.69524653436429</v>
      </c>
      <c r="E18" s="415">
        <f>SUM('3'!E66:E70)+'Enter Information'!S829</f>
        <v>667.17000194123273</v>
      </c>
      <c r="F18" s="415">
        <f>SUM('4'!E66:E70)+'Enter Information'!T829</f>
        <v>679.26293752505057</v>
      </c>
      <c r="G18" s="415">
        <f>SUM('5'!E66:E70)+'Enter Information'!U829</f>
        <v>684.11339878401282</v>
      </c>
      <c r="H18" s="415">
        <f>SUM('6'!E66:E70)+'Enter Information'!V829</f>
        <v>681.99492789993576</v>
      </c>
      <c r="I18" s="415">
        <f>SUM('7'!E66:E70)+'Enter Information'!W829</f>
        <v>661.3586504317384</v>
      </c>
      <c r="J18" s="415">
        <f>SUM('8'!E66:E70)+'Enter Information'!X829</f>
        <v>634.28214648090238</v>
      </c>
      <c r="K18" s="415">
        <f>SUM('9'!E66:E70)+'Enter Information'!Y829</f>
        <v>600.73970985481151</v>
      </c>
      <c r="L18" s="415">
        <f>SUM('10'!E66:E70)+'Enter Information'!Z829</f>
        <v>570.43885771871669</v>
      </c>
      <c r="M18" s="415">
        <f>SUM('11'!E66:E70)+'Enter Information'!AA829</f>
        <v>543.08088502506371</v>
      </c>
      <c r="N18" s="415">
        <f>SUM('12'!E66:E70)+'Enter Information'!AB829</f>
        <v>525.62404159326434</v>
      </c>
      <c r="O18" s="415">
        <f>SUM('13'!E66:E70)+'Enter Information'!AC829</f>
        <v>510.4562729903011</v>
      </c>
      <c r="P18" s="415">
        <f>SUM('14'!E66:E70)+'Enter Information'!AD829</f>
        <v>497.71689907023438</v>
      </c>
      <c r="Q18" s="415">
        <f>SUM('15'!E66:E70)+'Enter Information'!AE829</f>
        <v>484.40924127280283</v>
      </c>
      <c r="R18" s="415">
        <f>SUM('15'!AP66:AP70)+'Enter Information'!AE829</f>
        <v>470.61790173382917</v>
      </c>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c r="IU18" s="120"/>
      <c r="IV18" s="120"/>
    </row>
    <row r="19" spans="1:256" s="115" customFormat="1" ht="14.25" x14ac:dyDescent="0.35">
      <c r="A19" s="168">
        <v>15</v>
      </c>
      <c r="B19" s="419" t="s">
        <v>659</v>
      </c>
      <c r="C19" s="415">
        <f>'1'!B19+'Enter Information'!Q830</f>
        <v>666.79512779552715</v>
      </c>
      <c r="D19" s="415">
        <f>SUM('2'!E71:E75)+'Enter Information'!R830</f>
        <v>664.69704407768586</v>
      </c>
      <c r="E19" s="415">
        <f>SUM('3'!E71:E75)+'Enter Information'!S830</f>
        <v>655.77956002025894</v>
      </c>
      <c r="F19" s="415">
        <f>SUM('4'!E71:E75)+'Enter Information'!T830</f>
        <v>638.55968249317618</v>
      </c>
      <c r="G19" s="415">
        <f>SUM('5'!E71:E75)+'Enter Information'!U830</f>
        <v>625.17974015986761</v>
      </c>
      <c r="H19" s="415">
        <f>SUM('6'!E71:E75)+'Enter Information'!V830</f>
        <v>615.41214115478613</v>
      </c>
      <c r="I19" s="415">
        <f>SUM('7'!E71:E75)+'Enter Information'!W830</f>
        <v>621.62569449535249</v>
      </c>
      <c r="J19" s="415">
        <f>SUM('8'!E71:E75)+'Enter Information'!X830</f>
        <v>630.7631950154846</v>
      </c>
      <c r="K19" s="415">
        <f>SUM('9'!E71:E75)+'Enter Information'!Y830</f>
        <v>642.97581173395361</v>
      </c>
      <c r="L19" s="415">
        <f>SUM('10'!E71:E75)+'Enter Information'!Z830</f>
        <v>648.19130435970726</v>
      </c>
      <c r="M19" s="415">
        <f>SUM('11'!E71:E75)+'Enter Information'!AA830</f>
        <v>646.76662393273443</v>
      </c>
      <c r="N19" s="415">
        <f>SUM('12'!E71:E75)+'Enter Information'!AB830</f>
        <v>627.78887478807212</v>
      </c>
      <c r="O19" s="415">
        <f>SUM('13'!E71:E75)+'Enter Information'!AC830</f>
        <v>602.97582022949098</v>
      </c>
      <c r="P19" s="415">
        <f>SUM('14'!E71:E75)+'Enter Information'!AD830</f>
        <v>572.09732218228066</v>
      </c>
      <c r="Q19" s="415">
        <f>SUM('15'!E71:E75)+'Enter Information'!AE830</f>
        <v>544.40578863790392</v>
      </c>
      <c r="R19" s="415">
        <f>SUM('15'!AP71:AP75)+'Enter Information'!AE830</f>
        <v>519.50355798814928</v>
      </c>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120"/>
      <c r="IE19" s="120"/>
      <c r="IF19" s="120"/>
      <c r="IG19" s="120"/>
      <c r="IH19" s="120"/>
      <c r="II19" s="120"/>
      <c r="IJ19" s="120"/>
      <c r="IK19" s="120"/>
      <c r="IL19" s="120"/>
      <c r="IM19" s="120"/>
      <c r="IN19" s="120"/>
      <c r="IO19" s="120"/>
      <c r="IP19" s="120"/>
      <c r="IQ19" s="120"/>
      <c r="IR19" s="120"/>
      <c r="IS19" s="120"/>
      <c r="IT19" s="120"/>
      <c r="IU19" s="120"/>
      <c r="IV19" s="120"/>
    </row>
    <row r="20" spans="1:256" s="115" customFormat="1" ht="14.25" x14ac:dyDescent="0.35">
      <c r="A20" s="168">
        <v>16</v>
      </c>
      <c r="B20" s="419" t="s">
        <v>660</v>
      </c>
      <c r="C20" s="415">
        <f>'1'!B20+'Enter Information'!Q831</f>
        <v>472.69036208732695</v>
      </c>
      <c r="D20" s="415">
        <f>SUM('2'!E76:E80)+'Enter Information'!R831</f>
        <v>503.43429350330632</v>
      </c>
      <c r="E20" s="415">
        <f>SUM('3'!E76:E80)+'Enter Information'!S831</f>
        <v>537.84792663451003</v>
      </c>
      <c r="F20" s="415">
        <f>SUM('4'!E76:E80)+'Enter Information'!T831</f>
        <v>574.44061748674949</v>
      </c>
      <c r="G20" s="415">
        <f>SUM('5'!E76:E80)+'Enter Information'!U831</f>
        <v>602.28969586946289</v>
      </c>
      <c r="H20" s="415">
        <f>SUM('6'!E76:E80)+'Enter Information'!V831</f>
        <v>621.91459817021803</v>
      </c>
      <c r="I20" s="415">
        <f>SUM('7'!E76:E80)+'Enter Information'!W831</f>
        <v>620.3373364817968</v>
      </c>
      <c r="J20" s="415">
        <f>SUM('8'!E76:E80)+'Enter Information'!X831</f>
        <v>611.74959423271684</v>
      </c>
      <c r="K20" s="415">
        <f>SUM('9'!E76:E80)+'Enter Information'!Y831</f>
        <v>596.02400421770528</v>
      </c>
      <c r="L20" s="415">
        <f>SUM('10'!E76:E80)+'Enter Information'!Z831</f>
        <v>584.33611773293478</v>
      </c>
      <c r="M20" s="415">
        <f>SUM('11'!E76:E80)+'Enter Information'!AA831</f>
        <v>576.02996394057777</v>
      </c>
      <c r="N20" s="415">
        <f>SUM('12'!E76:E80)+'Enter Information'!AB831</f>
        <v>583.33189472700883</v>
      </c>
      <c r="O20" s="415">
        <f>SUM('13'!E76:E80)+'Enter Information'!AC831</f>
        <v>593.11375912252765</v>
      </c>
      <c r="P20" s="415">
        <f>SUM('14'!E76:E80)+'Enter Information'!AD831</f>
        <v>605.96873767476973</v>
      </c>
      <c r="Q20" s="415">
        <f>SUM('15'!E76:E80)+'Enter Information'!AE831</f>
        <v>611.93869189462066</v>
      </c>
      <c r="R20" s="415">
        <f>SUM('15'!AP76:AP80)+'Enter Information'!AE831</f>
        <v>611.6875511760087</v>
      </c>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c r="IU20" s="120"/>
      <c r="IV20" s="120"/>
    </row>
    <row r="21" spans="1:256" s="115" customFormat="1" ht="14.25" x14ac:dyDescent="0.35">
      <c r="A21" s="168">
        <v>17</v>
      </c>
      <c r="B21" s="419" t="s">
        <v>661</v>
      </c>
      <c r="C21" s="415">
        <f>'1'!B21+'Enter Information'!Q832</f>
        <v>357.03208200212993</v>
      </c>
      <c r="D21" s="415">
        <f>SUM('2'!E81:E85)+'Enter Information'!R832</f>
        <v>368.55125042755833</v>
      </c>
      <c r="E21" s="415">
        <f>SUM('3'!E81:E85)+'Enter Information'!S832</f>
        <v>381.60613876885606</v>
      </c>
      <c r="F21" s="415">
        <f>SUM('4'!E81:E85)+'Enter Information'!T832</f>
        <v>395.16350198526527</v>
      </c>
      <c r="G21" s="415">
        <f>SUM('5'!E81:E85)+'Enter Information'!U832</f>
        <v>411.64419465248295</v>
      </c>
      <c r="H21" s="415">
        <f>SUM('6'!E81:E85)+'Enter Information'!V832</f>
        <v>430.92141729703241</v>
      </c>
      <c r="I21" s="415">
        <f>SUM('7'!E81:E85)+'Enter Information'!W832</f>
        <v>460.3129181254003</v>
      </c>
      <c r="J21" s="415">
        <f>SUM('8'!E81:E85)+'Enter Information'!X832</f>
        <v>491.97625602025147</v>
      </c>
      <c r="K21" s="415">
        <f>SUM('9'!E81:E85)+'Enter Information'!Y832</f>
        <v>526.05794712917111</v>
      </c>
      <c r="L21" s="415">
        <f>SUM('10'!E81:E85)+'Enter Information'!Z832</f>
        <v>551.60316252714426</v>
      </c>
      <c r="M21" s="415">
        <f>SUM('11'!E81:E85)+'Enter Information'!AA832</f>
        <v>569.57882883335651</v>
      </c>
      <c r="N21" s="415">
        <f>SUM('12'!E81:E85)+'Enter Information'!AB832</f>
        <v>567.69365235177293</v>
      </c>
      <c r="O21" s="415">
        <f>SUM('13'!E81:E85)+'Enter Information'!AC832</f>
        <v>560.26292352360429</v>
      </c>
      <c r="P21" s="415">
        <f>SUM('14'!E81:E85)+'Enter Information'!AD832</f>
        <v>546.47142656018275</v>
      </c>
      <c r="Q21" s="415">
        <f>SUM('15'!E81:E85)+'Enter Information'!AE832</f>
        <v>537.06029231545745</v>
      </c>
      <c r="R21" s="415">
        <f>SUM('15'!AP81:AP85)+'Enter Information'!AE832</f>
        <v>530.8214926857936</v>
      </c>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c r="IU21" s="120"/>
      <c r="IV21" s="120"/>
    </row>
    <row r="22" spans="1:256" s="115" customFormat="1" ht="14.25" x14ac:dyDescent="0.35">
      <c r="A22" s="168">
        <v>18</v>
      </c>
      <c r="B22" s="419" t="s">
        <v>662</v>
      </c>
      <c r="C22" s="415">
        <f>'1'!B22+'Enter Information'!Q833</f>
        <v>264.50545793397231</v>
      </c>
      <c r="D22" s="415">
        <f>SUM('2'!E86:E90)+'Enter Information'!R833</f>
        <v>270.52881059151031</v>
      </c>
      <c r="E22" s="415">
        <f>SUM('3'!E86:E90)+'Enter Information'!S833</f>
        <v>277.14246609824255</v>
      </c>
      <c r="F22" s="415">
        <f>SUM('4'!E86:E90)+'Enter Information'!T833</f>
        <v>283.72798917693768</v>
      </c>
      <c r="G22" s="415">
        <f>SUM('5'!E86:E90)+'Enter Information'!U833</f>
        <v>291.80647957387214</v>
      </c>
      <c r="H22" s="415">
        <f>SUM('6'!E86:E90)+'Enter Information'!V833</f>
        <v>301.2404916469639</v>
      </c>
      <c r="I22" s="415">
        <f>SUM('7'!E86:E90)+'Enter Information'!W833</f>
        <v>311.61735209777726</v>
      </c>
      <c r="J22" s="415">
        <f>SUM('8'!E86:E90)+'Enter Information'!X833</f>
        <v>322.72514899574151</v>
      </c>
      <c r="K22" s="415">
        <f>SUM('9'!E86:E90)+'Enter Information'!Y833</f>
        <v>334.5382253080262</v>
      </c>
      <c r="L22" s="415">
        <f>SUM('10'!E86:E90)+'Enter Information'!Z833</f>
        <v>349.11510675303879</v>
      </c>
      <c r="M22" s="415">
        <f>SUM('11'!E86:E90)+'Enter Information'!AA833</f>
        <v>366.18170788373476</v>
      </c>
      <c r="N22" s="415">
        <f>SUM('12'!E86:E90)+'Enter Information'!AB833</f>
        <v>392.79722332288202</v>
      </c>
      <c r="O22" s="415">
        <f>SUM('13'!E86:E90)+'Enter Information'!AC833</f>
        <v>420.76380251294353</v>
      </c>
      <c r="P22" s="415">
        <f>SUM('14'!E86:E90)+'Enter Information'!AD833</f>
        <v>450.78508729905241</v>
      </c>
      <c r="Q22" s="415">
        <f>SUM('15'!E86:E90)+'Enter Information'!AE833</f>
        <v>472.31538024785885</v>
      </c>
      <c r="R22" s="415">
        <f>SUM('15'!AP86:AP90)+'Enter Information'!AE833</f>
        <v>487.31421424324947</v>
      </c>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c r="IU22" s="120"/>
      <c r="IV22" s="120"/>
    </row>
    <row r="23" spans="1:256" s="115" customFormat="1" ht="14.25" x14ac:dyDescent="0.35">
      <c r="A23" s="168">
        <v>19</v>
      </c>
      <c r="B23" s="420" t="s">
        <v>663</v>
      </c>
      <c r="C23" s="421">
        <f>'1'!B23+'Enter Information'!Q834</f>
        <v>260.48256123535674</v>
      </c>
      <c r="D23" s="421">
        <f>SUM('2'!E91:E106)+'Enter Information'!R834</f>
        <v>261.3860628365274</v>
      </c>
      <c r="E23" s="421">
        <f>SUM('3'!E91:E106)+'Enter Information'!S834</f>
        <v>265.02808253760861</v>
      </c>
      <c r="F23" s="421">
        <f>SUM('4'!E91:E106)+'Enter Information'!T834</f>
        <v>268.85599459086848</v>
      </c>
      <c r="G23" s="421">
        <f>SUM('5'!E91:E106)+'Enter Information'!U834</f>
        <v>273.16907122018426</v>
      </c>
      <c r="H23" s="421">
        <f>SUM('6'!E91:E106)+'Enter Information'!V834</f>
        <v>277.59614220189837</v>
      </c>
      <c r="I23" s="421">
        <f>SUM('7'!E91:E106)+'Enter Information'!W834</f>
        <v>282.14224071215261</v>
      </c>
      <c r="J23" s="421">
        <f>SUM('8'!E91:E106)+'Enter Information'!X834</f>
        <v>287.68337690523094</v>
      </c>
      <c r="K23" s="421">
        <f>SUM('9'!E91:E106)+'Enter Information'!Y834</f>
        <v>293.76879633966786</v>
      </c>
      <c r="L23" s="421">
        <f>SUM('10'!E91:E106)+'Enter Information'!Z834</f>
        <v>301.43328742557748</v>
      </c>
      <c r="M23" s="421">
        <f>SUM('11'!E91:E106)+'Enter Information'!AA834</f>
        <v>310.57511338216028</v>
      </c>
      <c r="N23" s="421">
        <f>SUM('12'!E91:E106)+'Enter Information'!AB834</f>
        <v>319.76563520217741</v>
      </c>
      <c r="O23" s="421">
        <f>SUM('13'!E91:E106)+'Enter Information'!AC834</f>
        <v>330.44938856145308</v>
      </c>
      <c r="P23" s="421">
        <f>SUM('14'!E91:E106)+'Enter Information'!AD834</f>
        <v>341.66242082490697</v>
      </c>
      <c r="Q23" s="421">
        <f>SUM('15'!E91:E106)+'Enter Information'!AE834</f>
        <v>356.2923433277096</v>
      </c>
      <c r="R23" s="421">
        <f>SUM('15'!AP91:AP106)+'Enter Information'!AE834</f>
        <v>372.94961266867557</v>
      </c>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c r="IS23" s="120"/>
      <c r="IT23" s="120"/>
      <c r="IU23" s="120"/>
      <c r="IV23" s="120"/>
    </row>
    <row r="24" spans="1:256" s="115" customFormat="1" ht="14.25" x14ac:dyDescent="0.35">
      <c r="A24" s="169">
        <v>20</v>
      </c>
      <c r="B24" s="422" t="s">
        <v>664</v>
      </c>
      <c r="C24" s="423">
        <f>SUM(C6:C23)</f>
        <v>7561.034345047924</v>
      </c>
      <c r="D24" s="423">
        <f t="shared" ref="D24:O24" si="1">SUM(D6:D23)</f>
        <v>7538.6544871186297</v>
      </c>
      <c r="E24" s="423">
        <f t="shared" si="1"/>
        <v>7529.6700642747055</v>
      </c>
      <c r="F24" s="423">
        <f t="shared" si="1"/>
        <v>7512.1383095617466</v>
      </c>
      <c r="G24" s="423">
        <f t="shared" si="1"/>
        <v>7494.513491897319</v>
      </c>
      <c r="H24" s="423">
        <f t="shared" si="1"/>
        <v>7477.1463973759228</v>
      </c>
      <c r="I24" s="423">
        <f t="shared" si="1"/>
        <v>7459.7152727882467</v>
      </c>
      <c r="J24" s="423">
        <f t="shared" si="1"/>
        <v>7443.018838983141</v>
      </c>
      <c r="K24" s="423">
        <f t="shared" si="1"/>
        <v>7427.1884034993009</v>
      </c>
      <c r="L24" s="423">
        <f t="shared" si="1"/>
        <v>7414.7011467613465</v>
      </c>
      <c r="M24" s="423">
        <f t="shared" si="1"/>
        <v>7405.5925230344637</v>
      </c>
      <c r="N24" s="423">
        <f t="shared" si="1"/>
        <v>7400.8937340831708</v>
      </c>
      <c r="O24" s="423">
        <f t="shared" si="1"/>
        <v>7399.9684350857551</v>
      </c>
      <c r="P24" s="423">
        <f>SUM(P6:P23)</f>
        <v>7402.7265400382948</v>
      </c>
      <c r="Q24" s="423">
        <f>SUM(Q6:Q23)</f>
        <v>7409.6478630812362</v>
      </c>
      <c r="R24" s="423">
        <f>SUM(R6:R23)</f>
        <v>7420.5061905875245</v>
      </c>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c r="HW24" s="120"/>
      <c r="HX24" s="120"/>
      <c r="HY24" s="120"/>
      <c r="HZ24" s="120"/>
      <c r="IA24" s="120"/>
      <c r="IB24" s="120"/>
      <c r="IC24" s="120"/>
      <c r="ID24" s="120"/>
      <c r="IE24" s="120"/>
      <c r="IF24" s="120"/>
      <c r="IG24" s="120"/>
      <c r="IH24" s="120"/>
      <c r="II24" s="120"/>
      <c r="IJ24" s="120"/>
      <c r="IK24" s="120"/>
      <c r="IL24" s="120"/>
      <c r="IM24" s="120"/>
      <c r="IN24" s="120"/>
      <c r="IO24" s="120"/>
      <c r="IP24" s="120"/>
      <c r="IQ24" s="120"/>
      <c r="IR24" s="120"/>
      <c r="IS24" s="120"/>
      <c r="IT24" s="120"/>
      <c r="IU24" s="120"/>
      <c r="IV24" s="120"/>
    </row>
    <row r="25" spans="1:256" s="115" customFormat="1" ht="14.25" x14ac:dyDescent="0.35">
      <c r="A25" s="169">
        <v>21</v>
      </c>
      <c r="B25" s="424" t="s">
        <v>959</v>
      </c>
      <c r="C25" s="425">
        <f t="shared" ref="C25:R25" si="2">SUM(C6:C8)</f>
        <v>1202.846112886049</v>
      </c>
      <c r="D25" s="425">
        <f t="shared" si="2"/>
        <v>1182.3687081567391</v>
      </c>
      <c r="E25" s="425">
        <f t="shared" si="2"/>
        <v>1161.3636876875375</v>
      </c>
      <c r="F25" s="425">
        <f t="shared" si="2"/>
        <v>1136.6939636793395</v>
      </c>
      <c r="G25" s="425">
        <f t="shared" si="2"/>
        <v>1113.6520622740766</v>
      </c>
      <c r="H25" s="425">
        <f t="shared" si="2"/>
        <v>1092.6652860802892</v>
      </c>
      <c r="I25" s="425">
        <f t="shared" si="2"/>
        <v>1076.6912778140538</v>
      </c>
      <c r="J25" s="425">
        <f t="shared" si="2"/>
        <v>1064.6852708419376</v>
      </c>
      <c r="K25" s="425">
        <f t="shared" si="2"/>
        <v>1057.1612931652776</v>
      </c>
      <c r="L25" s="425">
        <f t="shared" si="2"/>
        <v>1054.9656089334424</v>
      </c>
      <c r="M25" s="425">
        <f t="shared" si="2"/>
        <v>1058.1520514688962</v>
      </c>
      <c r="N25" s="425">
        <f t="shared" si="2"/>
        <v>1067.1038361783217</v>
      </c>
      <c r="O25" s="425">
        <f t="shared" si="2"/>
        <v>1084.4084935164751</v>
      </c>
      <c r="P25" s="425">
        <f t="shared" si="2"/>
        <v>1109.8900940628466</v>
      </c>
      <c r="Q25" s="425">
        <f t="shared" si="2"/>
        <v>1143.401740676657</v>
      </c>
      <c r="R25" s="425">
        <f t="shared" si="2"/>
        <v>1184.3427856949734</v>
      </c>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c r="HS25" s="120"/>
      <c r="HT25" s="120"/>
      <c r="HU25" s="120"/>
      <c r="HV25" s="120"/>
      <c r="HW25" s="120"/>
      <c r="HX25" s="120"/>
      <c r="HY25" s="120"/>
      <c r="HZ25" s="120"/>
      <c r="IA25" s="120"/>
      <c r="IB25" s="120"/>
      <c r="IC25" s="120"/>
      <c r="ID25" s="120"/>
      <c r="IE25" s="120"/>
      <c r="IF25" s="120"/>
      <c r="IG25" s="120"/>
      <c r="IH25" s="120"/>
      <c r="II25" s="120"/>
      <c r="IJ25" s="120"/>
      <c r="IK25" s="120"/>
      <c r="IL25" s="120"/>
      <c r="IM25" s="120"/>
      <c r="IN25" s="120"/>
      <c r="IO25" s="120"/>
      <c r="IP25" s="120"/>
      <c r="IQ25" s="120"/>
      <c r="IR25" s="120"/>
      <c r="IS25" s="120"/>
      <c r="IT25" s="120"/>
      <c r="IU25" s="120"/>
      <c r="IV25" s="120"/>
    </row>
    <row r="26" spans="1:256" s="115" customFormat="1" ht="14.25" x14ac:dyDescent="0.35">
      <c r="A26" s="169">
        <v>22</v>
      </c>
      <c r="B26" s="426" t="s">
        <v>960</v>
      </c>
      <c r="C26" s="427">
        <f t="shared" ref="C26:R26" si="3">SUM(C9:C10)</f>
        <v>644.66919595314164</v>
      </c>
      <c r="D26" s="427">
        <f t="shared" si="3"/>
        <v>694.54105664948224</v>
      </c>
      <c r="E26" s="427">
        <f t="shared" si="3"/>
        <v>747.66419906474698</v>
      </c>
      <c r="F26" s="427">
        <f t="shared" si="3"/>
        <v>802.20795511928077</v>
      </c>
      <c r="G26" s="427">
        <f t="shared" si="3"/>
        <v>847.98781096758216</v>
      </c>
      <c r="H26" s="427">
        <f t="shared" si="3"/>
        <v>884.96502039800839</v>
      </c>
      <c r="I26" s="427">
        <f t="shared" si="3"/>
        <v>901.45819894788167</v>
      </c>
      <c r="J26" s="427">
        <f t="shared" si="3"/>
        <v>907.68688694542448</v>
      </c>
      <c r="K26" s="427">
        <f t="shared" si="3"/>
        <v>903.54902765658539</v>
      </c>
      <c r="L26" s="427">
        <f t="shared" si="3"/>
        <v>894.97096496493248</v>
      </c>
      <c r="M26" s="427">
        <f t="shared" si="3"/>
        <v>881.85548539830165</v>
      </c>
      <c r="N26" s="427">
        <f t="shared" si="3"/>
        <v>865.54967945223962</v>
      </c>
      <c r="O26" s="427">
        <f t="shared" si="3"/>
        <v>842.1434029905821</v>
      </c>
      <c r="P26" s="427">
        <f t="shared" si="3"/>
        <v>811.89963842096654</v>
      </c>
      <c r="Q26" s="427">
        <f t="shared" si="3"/>
        <v>779.3530359199882</v>
      </c>
      <c r="R26" s="427">
        <f t="shared" si="3"/>
        <v>744.78454042945236</v>
      </c>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c r="HS26" s="120"/>
      <c r="HT26" s="120"/>
      <c r="HU26" s="120"/>
      <c r="HV26" s="120"/>
      <c r="HW26" s="120"/>
      <c r="HX26" s="120"/>
      <c r="HY26" s="120"/>
      <c r="HZ26" s="120"/>
      <c r="IA26" s="120"/>
      <c r="IB26" s="120"/>
      <c r="IC26" s="120"/>
      <c r="ID26" s="120"/>
      <c r="IE26" s="120"/>
      <c r="IF26" s="120"/>
      <c r="IG26" s="120"/>
      <c r="IH26" s="120"/>
      <c r="II26" s="120"/>
      <c r="IJ26" s="120"/>
      <c r="IK26" s="120"/>
      <c r="IL26" s="120"/>
      <c r="IM26" s="120"/>
      <c r="IN26" s="120"/>
      <c r="IO26" s="120"/>
      <c r="IP26" s="120"/>
      <c r="IQ26" s="120"/>
      <c r="IR26" s="120"/>
      <c r="IS26" s="120"/>
      <c r="IT26" s="120"/>
      <c r="IU26" s="120"/>
      <c r="IV26" s="120"/>
    </row>
    <row r="27" spans="1:256" s="115" customFormat="1" ht="14.25" x14ac:dyDescent="0.35">
      <c r="A27" s="169">
        <v>23</v>
      </c>
      <c r="B27" s="426" t="s">
        <v>961</v>
      </c>
      <c r="C27" s="427">
        <f t="shared" ref="C27:R27" si="4">SUM(C11:C18)</f>
        <v>3692.0134451544195</v>
      </c>
      <c r="D27" s="427">
        <f t="shared" si="4"/>
        <v>3593.1472608758199</v>
      </c>
      <c r="E27" s="427">
        <f t="shared" si="4"/>
        <v>3503.2380034629441</v>
      </c>
      <c r="F27" s="427">
        <f t="shared" si="4"/>
        <v>3412.4886050301293</v>
      </c>
      <c r="G27" s="427">
        <f t="shared" si="4"/>
        <v>3328.7844371797901</v>
      </c>
      <c r="H27" s="427">
        <f t="shared" si="4"/>
        <v>3252.4313004267274</v>
      </c>
      <c r="I27" s="427">
        <f t="shared" si="4"/>
        <v>3185.5302541138335</v>
      </c>
      <c r="J27" s="427">
        <f t="shared" si="4"/>
        <v>3125.7491100263524</v>
      </c>
      <c r="K27" s="427">
        <f t="shared" si="4"/>
        <v>3073.113297948913</v>
      </c>
      <c r="L27" s="427">
        <f t="shared" si="4"/>
        <v>3030.0855940645679</v>
      </c>
      <c r="M27" s="427">
        <f t="shared" si="4"/>
        <v>2996.4527481947016</v>
      </c>
      <c r="N27" s="427">
        <f t="shared" si="4"/>
        <v>2976.8629380606944</v>
      </c>
      <c r="O27" s="427">
        <f t="shared" si="4"/>
        <v>2965.8508446286778</v>
      </c>
      <c r="P27" s="427">
        <f t="shared" si="4"/>
        <v>2963.9518130132897</v>
      </c>
      <c r="Q27" s="427">
        <f t="shared" si="4"/>
        <v>2964.8805900610405</v>
      </c>
      <c r="R27" s="427">
        <f t="shared" si="4"/>
        <v>2969.1024357012216</v>
      </c>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c r="IU27" s="120"/>
      <c r="IV27" s="120"/>
    </row>
    <row r="28" spans="1:256" s="115" customFormat="1" ht="14.25" x14ac:dyDescent="0.35">
      <c r="A28" s="169">
        <v>24</v>
      </c>
      <c r="B28" s="428" t="s">
        <v>962</v>
      </c>
      <c r="C28" s="427">
        <f t="shared" ref="C28:R28" si="5">SUM(C19:C23)</f>
        <v>2021.5055910543133</v>
      </c>
      <c r="D28" s="427">
        <f t="shared" si="5"/>
        <v>2068.5974614365887</v>
      </c>
      <c r="E28" s="427">
        <f t="shared" si="5"/>
        <v>2117.4041740594762</v>
      </c>
      <c r="F28" s="427">
        <f t="shared" si="5"/>
        <v>2160.7477857329968</v>
      </c>
      <c r="G28" s="427">
        <f t="shared" si="5"/>
        <v>2204.0891814758697</v>
      </c>
      <c r="H28" s="427">
        <f t="shared" si="5"/>
        <v>2247.084790470899</v>
      </c>
      <c r="I28" s="427">
        <f t="shared" si="5"/>
        <v>2296.0355419124794</v>
      </c>
      <c r="J28" s="427">
        <f t="shared" si="5"/>
        <v>2344.8975711694252</v>
      </c>
      <c r="K28" s="427">
        <f t="shared" si="5"/>
        <v>2393.3647847285242</v>
      </c>
      <c r="L28" s="427">
        <f t="shared" si="5"/>
        <v>2434.6789787984026</v>
      </c>
      <c r="M28" s="427">
        <f t="shared" si="5"/>
        <v>2469.1322379725639</v>
      </c>
      <c r="N28" s="427">
        <f t="shared" si="5"/>
        <v>2491.3772803919132</v>
      </c>
      <c r="O28" s="427">
        <f t="shared" si="5"/>
        <v>2507.5656939500191</v>
      </c>
      <c r="P28" s="427">
        <f t="shared" si="5"/>
        <v>2516.9849945411925</v>
      </c>
      <c r="Q28" s="427">
        <f t="shared" si="5"/>
        <v>2522.0124964235506</v>
      </c>
      <c r="R28" s="427">
        <f t="shared" si="5"/>
        <v>2522.2764287618766</v>
      </c>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c r="IU28" s="120"/>
      <c r="IV28" s="120"/>
    </row>
    <row r="29" spans="1:256" s="115" customFormat="1" ht="14.25" x14ac:dyDescent="0.35">
      <c r="A29" s="169">
        <v>25</v>
      </c>
      <c r="B29" s="428" t="s">
        <v>963</v>
      </c>
      <c r="C29" s="427">
        <f t="shared" ref="C29:R29" si="6">SUM(C20:C23)</f>
        <v>1354.7104632587859</v>
      </c>
      <c r="D29" s="427">
        <f t="shared" si="6"/>
        <v>1403.9004173589024</v>
      </c>
      <c r="E29" s="427">
        <f t="shared" si="6"/>
        <v>1461.6246140392172</v>
      </c>
      <c r="F29" s="427">
        <f t="shared" si="6"/>
        <v>1522.188103239821</v>
      </c>
      <c r="G29" s="427">
        <f t="shared" si="6"/>
        <v>1578.9094413160024</v>
      </c>
      <c r="H29" s="427">
        <f t="shared" si="6"/>
        <v>1631.6726493161127</v>
      </c>
      <c r="I29" s="427">
        <f t="shared" si="6"/>
        <v>1674.4098474171269</v>
      </c>
      <c r="J29" s="427">
        <f t="shared" si="6"/>
        <v>1714.1343761539406</v>
      </c>
      <c r="K29" s="427">
        <f t="shared" si="6"/>
        <v>1750.3889729945704</v>
      </c>
      <c r="L29" s="427">
        <f t="shared" si="6"/>
        <v>1786.4876744386954</v>
      </c>
      <c r="M29" s="427">
        <f t="shared" si="6"/>
        <v>1822.3656140398293</v>
      </c>
      <c r="N29" s="427">
        <f t="shared" si="6"/>
        <v>1863.5884056038412</v>
      </c>
      <c r="O29" s="427">
        <f t="shared" si="6"/>
        <v>1904.5898737205287</v>
      </c>
      <c r="P29" s="427">
        <f t="shared" si="6"/>
        <v>1944.8876723589121</v>
      </c>
      <c r="Q29" s="427">
        <f t="shared" si="6"/>
        <v>1977.6067077856467</v>
      </c>
      <c r="R29" s="427">
        <f t="shared" si="6"/>
        <v>2002.7728707737272</v>
      </c>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c r="HS29" s="120"/>
      <c r="HT29" s="120"/>
      <c r="HU29" s="120"/>
      <c r="HV29" s="120"/>
      <c r="HW29" s="120"/>
      <c r="HX29" s="120"/>
      <c r="HY29" s="120"/>
      <c r="HZ29" s="120"/>
      <c r="IA29" s="120"/>
      <c r="IB29" s="120"/>
      <c r="IC29" s="120"/>
      <c r="ID29" s="120"/>
      <c r="IE29" s="120"/>
      <c r="IF29" s="120"/>
      <c r="IG29" s="120"/>
      <c r="IH29" s="120"/>
      <c r="II29" s="120"/>
      <c r="IJ29" s="120"/>
      <c r="IK29" s="120"/>
      <c r="IL29" s="120"/>
      <c r="IM29" s="120"/>
      <c r="IN29" s="120"/>
      <c r="IO29" s="120"/>
      <c r="IP29" s="120"/>
      <c r="IQ29" s="120"/>
      <c r="IR29" s="120"/>
      <c r="IS29" s="120"/>
      <c r="IT29" s="120"/>
      <c r="IU29" s="120"/>
      <c r="IV29" s="120"/>
    </row>
    <row r="30" spans="1:256" s="115" customFormat="1" ht="14.25" x14ac:dyDescent="0.35">
      <c r="A30" s="169">
        <v>26</v>
      </c>
      <c r="B30" s="428" t="s">
        <v>964</v>
      </c>
      <c r="C30" s="427">
        <f t="shared" ref="C30:R30" si="7">SUM(C21:C23)</f>
        <v>882.02010117145892</v>
      </c>
      <c r="D30" s="427">
        <f t="shared" si="7"/>
        <v>900.46612385559592</v>
      </c>
      <c r="E30" s="427">
        <f t="shared" si="7"/>
        <v>923.77668740470722</v>
      </c>
      <c r="F30" s="427">
        <f t="shared" si="7"/>
        <v>947.74748575307149</v>
      </c>
      <c r="G30" s="427">
        <f t="shared" si="7"/>
        <v>976.61974544653935</v>
      </c>
      <c r="H30" s="427">
        <f t="shared" si="7"/>
        <v>1009.7580511458947</v>
      </c>
      <c r="I30" s="427">
        <f t="shared" si="7"/>
        <v>1054.0725109353302</v>
      </c>
      <c r="J30" s="427">
        <f t="shared" si="7"/>
        <v>1102.384781921224</v>
      </c>
      <c r="K30" s="427">
        <f t="shared" si="7"/>
        <v>1154.3649687768652</v>
      </c>
      <c r="L30" s="427">
        <f t="shared" si="7"/>
        <v>1202.1515567057604</v>
      </c>
      <c r="M30" s="427">
        <f t="shared" si="7"/>
        <v>1246.3356500992516</v>
      </c>
      <c r="N30" s="427">
        <f t="shared" si="7"/>
        <v>1280.2565108768324</v>
      </c>
      <c r="O30" s="427">
        <f t="shared" si="7"/>
        <v>1311.476114598001</v>
      </c>
      <c r="P30" s="427">
        <f t="shared" si="7"/>
        <v>1338.9189346841422</v>
      </c>
      <c r="Q30" s="427">
        <f t="shared" si="7"/>
        <v>1365.668015891026</v>
      </c>
      <c r="R30" s="427">
        <f t="shared" si="7"/>
        <v>1391.0853195977186</v>
      </c>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c r="IU30" s="120"/>
      <c r="IV30" s="120"/>
    </row>
    <row r="31" spans="1:256" s="106" customFormat="1" x14ac:dyDescent="0.35">
      <c r="A31" s="168">
        <v>27</v>
      </c>
      <c r="B31" s="429"/>
      <c r="C31" s="429"/>
      <c r="D31" s="429"/>
      <c r="E31" s="429"/>
      <c r="F31" s="429"/>
      <c r="G31" s="429"/>
      <c r="H31" s="429"/>
      <c r="I31" s="429"/>
      <c r="J31" s="429"/>
      <c r="K31" s="429"/>
      <c r="L31" s="429"/>
      <c r="M31" s="429"/>
      <c r="N31" s="429"/>
      <c r="O31" s="429"/>
      <c r="P31" s="429"/>
      <c r="Q31" s="429"/>
      <c r="R31" s="429"/>
      <c r="S31" s="104"/>
      <c r="T31" s="104"/>
      <c r="U31" s="104"/>
      <c r="V31" s="104"/>
      <c r="W31" s="104"/>
      <c r="X31" s="104"/>
      <c r="Y31" s="104"/>
      <c r="Z31" s="104"/>
      <c r="AA31" s="104"/>
      <c r="AB31" s="104"/>
      <c r="AC31" s="104"/>
      <c r="AD31" s="104"/>
      <c r="AE31" s="104"/>
      <c r="AF31" s="104"/>
      <c r="AG31" s="104"/>
      <c r="AH31" s="104"/>
      <c r="AI31" s="103"/>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4"/>
      <c r="BW31" s="104"/>
      <c r="BX31" s="104"/>
      <c r="BY31" s="104"/>
      <c r="BZ31" s="104"/>
      <c r="CA31" s="104"/>
      <c r="CB31" s="104"/>
      <c r="CC31" s="104"/>
      <c r="CD31" s="104"/>
      <c r="CE31" s="104"/>
      <c r="CF31" s="104"/>
      <c r="CG31" s="104"/>
      <c r="CH31" s="104"/>
      <c r="CI31" s="104"/>
      <c r="CJ31" s="104"/>
      <c r="CK31" s="104"/>
      <c r="CL31" s="104"/>
      <c r="CM31" s="104"/>
      <c r="CN31" s="104"/>
      <c r="CO31" s="104"/>
      <c r="CP31" s="104"/>
      <c r="CQ31" s="104"/>
      <c r="CR31" s="104"/>
      <c r="CS31" s="104"/>
      <c r="CT31" s="104"/>
      <c r="CU31" s="104"/>
      <c r="CV31" s="104"/>
      <c r="CW31" s="104"/>
      <c r="CX31" s="104"/>
      <c r="CY31" s="104"/>
      <c r="CZ31" s="104"/>
      <c r="DA31" s="104"/>
      <c r="DB31" s="104"/>
      <c r="DC31" s="104"/>
      <c r="DD31" s="104"/>
      <c r="DE31" s="104"/>
      <c r="DF31" s="104"/>
      <c r="DG31" s="104"/>
      <c r="DH31" s="104"/>
      <c r="DI31" s="104"/>
      <c r="DJ31" s="104"/>
      <c r="DK31" s="104"/>
      <c r="DL31" s="104"/>
      <c r="DM31" s="104"/>
      <c r="DN31" s="104"/>
      <c r="DO31" s="104"/>
      <c r="DP31" s="104"/>
      <c r="DQ31" s="104"/>
      <c r="DR31" s="104"/>
      <c r="DS31" s="104"/>
      <c r="DT31" s="104"/>
      <c r="DU31" s="104"/>
      <c r="DV31" s="104"/>
      <c r="DW31" s="104"/>
      <c r="DX31" s="104"/>
      <c r="DY31" s="104"/>
      <c r="DZ31" s="104"/>
      <c r="EA31" s="104"/>
      <c r="EB31" s="104"/>
      <c r="EC31" s="104"/>
      <c r="ED31" s="104"/>
      <c r="EE31" s="104"/>
      <c r="EF31" s="104"/>
      <c r="EG31" s="104"/>
      <c r="EH31" s="104"/>
      <c r="EI31" s="104"/>
      <c r="EJ31" s="104"/>
      <c r="EK31" s="104"/>
      <c r="EL31" s="104"/>
      <c r="EM31" s="104"/>
      <c r="EN31" s="104"/>
      <c r="EO31" s="104"/>
      <c r="EP31" s="104"/>
      <c r="EQ31" s="104"/>
      <c r="ER31" s="104"/>
      <c r="ES31" s="104"/>
      <c r="ET31" s="104"/>
      <c r="EU31" s="104"/>
      <c r="EV31" s="104"/>
      <c r="EW31" s="104"/>
      <c r="EX31" s="104"/>
      <c r="EY31" s="104"/>
      <c r="EZ31" s="104"/>
      <c r="FA31" s="104"/>
      <c r="FB31" s="104"/>
      <c r="FC31" s="104"/>
      <c r="FD31" s="104"/>
      <c r="FE31" s="104"/>
      <c r="FF31" s="104"/>
      <c r="FG31" s="104"/>
      <c r="FH31" s="104"/>
      <c r="FI31" s="104"/>
      <c r="FJ31" s="104"/>
      <c r="FK31" s="104"/>
      <c r="FL31" s="104"/>
      <c r="FM31" s="104"/>
      <c r="FN31" s="104"/>
      <c r="FO31" s="104"/>
      <c r="FP31" s="104"/>
      <c r="FQ31" s="104"/>
      <c r="FR31" s="104"/>
      <c r="FS31" s="104"/>
      <c r="FT31" s="104"/>
      <c r="FU31" s="104"/>
      <c r="FV31" s="104"/>
      <c r="FW31" s="104"/>
      <c r="FX31" s="104"/>
      <c r="FY31" s="104"/>
      <c r="FZ31" s="104"/>
      <c r="GA31" s="104"/>
      <c r="GB31" s="104"/>
      <c r="GC31" s="104"/>
      <c r="GD31" s="104"/>
      <c r="GE31" s="104"/>
      <c r="GF31" s="104"/>
      <c r="GG31" s="104"/>
      <c r="GH31" s="104"/>
      <c r="GI31" s="104"/>
      <c r="GJ31" s="104"/>
      <c r="GK31" s="104"/>
      <c r="GL31" s="104"/>
      <c r="GM31" s="104"/>
      <c r="GN31" s="104"/>
      <c r="GO31" s="104"/>
      <c r="GP31" s="104"/>
      <c r="GQ31" s="104"/>
      <c r="GR31" s="104"/>
      <c r="GS31" s="104"/>
      <c r="GT31" s="104"/>
      <c r="GU31" s="104"/>
      <c r="GV31" s="104"/>
      <c r="GW31" s="104"/>
      <c r="GX31" s="104"/>
      <c r="GY31" s="104"/>
      <c r="GZ31" s="104"/>
      <c r="HA31" s="104"/>
      <c r="HB31" s="104"/>
      <c r="HC31" s="104"/>
      <c r="HD31" s="104"/>
      <c r="HE31" s="104"/>
      <c r="HF31" s="104"/>
      <c r="HG31" s="104"/>
      <c r="HH31" s="104"/>
      <c r="HI31" s="104"/>
      <c r="HJ31" s="104"/>
      <c r="HK31" s="104"/>
      <c r="HL31" s="104"/>
      <c r="HM31" s="104"/>
      <c r="HN31" s="104"/>
      <c r="HO31" s="104"/>
      <c r="HP31" s="104"/>
      <c r="HQ31" s="104"/>
      <c r="HR31" s="104"/>
      <c r="HS31" s="104"/>
      <c r="HT31" s="104"/>
      <c r="HU31" s="104"/>
      <c r="HV31" s="104"/>
      <c r="HW31" s="104"/>
      <c r="HX31" s="104"/>
      <c r="HY31" s="104"/>
      <c r="HZ31" s="104"/>
      <c r="IA31" s="104"/>
      <c r="IB31" s="104"/>
      <c r="IC31" s="104"/>
      <c r="ID31" s="104"/>
      <c r="IE31" s="104"/>
      <c r="IF31" s="104"/>
      <c r="IG31" s="104"/>
      <c r="IH31" s="104"/>
      <c r="II31" s="104"/>
      <c r="IJ31" s="104"/>
      <c r="IK31" s="104"/>
      <c r="IL31" s="104"/>
      <c r="IM31" s="104"/>
      <c r="IN31" s="104"/>
      <c r="IO31" s="104"/>
      <c r="IP31" s="104"/>
      <c r="IQ31" s="104"/>
      <c r="IR31" s="104"/>
      <c r="IS31" s="104"/>
      <c r="IT31" s="104"/>
      <c r="IU31" s="104"/>
      <c r="IV31" s="104"/>
    </row>
    <row r="32" spans="1:256" s="106" customFormat="1" ht="14.25" x14ac:dyDescent="0.35">
      <c r="A32" s="168">
        <v>28</v>
      </c>
      <c r="B32" s="430"/>
      <c r="C32" s="414"/>
      <c r="D32" s="431"/>
      <c r="E32" s="431"/>
      <c r="F32" s="431"/>
      <c r="G32" s="431"/>
      <c r="H32" s="431"/>
      <c r="I32" s="431"/>
      <c r="J32" s="431"/>
      <c r="K32" s="431"/>
      <c r="L32" s="431"/>
      <c r="M32" s="431"/>
      <c r="N32" s="431"/>
      <c r="O32" s="431"/>
      <c r="P32" s="431"/>
      <c r="Q32" s="431"/>
      <c r="R32" s="431"/>
      <c r="S32" s="104"/>
      <c r="T32" s="104"/>
      <c r="U32" s="104"/>
      <c r="V32" s="104"/>
      <c r="W32" s="104"/>
      <c r="X32" s="104"/>
      <c r="Y32" s="104"/>
      <c r="Z32" s="104"/>
      <c r="AA32" s="104"/>
      <c r="AB32" s="104"/>
      <c r="AC32" s="104"/>
      <c r="AD32" s="104"/>
      <c r="AE32" s="104"/>
      <c r="AF32" s="104"/>
      <c r="AG32" s="104"/>
      <c r="AH32" s="104"/>
      <c r="AI32" s="103"/>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c r="EZ32" s="104"/>
      <c r="FA32" s="104"/>
      <c r="FB32" s="104"/>
      <c r="FC32" s="104"/>
      <c r="FD32" s="104"/>
      <c r="FE32" s="104"/>
      <c r="FF32" s="104"/>
      <c r="FG32" s="104"/>
      <c r="FH32" s="104"/>
      <c r="FI32" s="104"/>
      <c r="FJ32" s="104"/>
      <c r="FK32" s="104"/>
      <c r="FL32" s="104"/>
      <c r="FM32" s="104"/>
      <c r="FN32" s="104"/>
      <c r="FO32" s="104"/>
      <c r="FP32" s="104"/>
      <c r="FQ32" s="104"/>
      <c r="FR32" s="104"/>
      <c r="FS32" s="104"/>
      <c r="FT32" s="104"/>
      <c r="FU32" s="104"/>
      <c r="FV32" s="104"/>
      <c r="FW32" s="104"/>
      <c r="FX32" s="104"/>
      <c r="FY32" s="104"/>
      <c r="FZ32" s="104"/>
      <c r="GA32" s="104"/>
      <c r="GB32" s="104"/>
      <c r="GC32" s="104"/>
      <c r="GD32" s="104"/>
      <c r="GE32" s="104"/>
      <c r="GF32" s="104"/>
      <c r="GG32" s="104"/>
      <c r="GH32" s="104"/>
      <c r="GI32" s="104"/>
      <c r="GJ32" s="104"/>
      <c r="GK32" s="104"/>
      <c r="GL32" s="104"/>
      <c r="GM32" s="104"/>
      <c r="GN32" s="104"/>
      <c r="GO32" s="104"/>
      <c r="GP32" s="104"/>
      <c r="GQ32" s="104"/>
      <c r="GR32" s="104"/>
      <c r="GS32" s="104"/>
      <c r="GT32" s="104"/>
      <c r="GU32" s="104"/>
      <c r="GV32" s="104"/>
      <c r="GW32" s="104"/>
      <c r="GX32" s="104"/>
      <c r="GY32" s="104"/>
      <c r="GZ32" s="104"/>
      <c r="HA32" s="104"/>
      <c r="HB32" s="104"/>
      <c r="HC32" s="104"/>
      <c r="HD32" s="104"/>
      <c r="HE32" s="104"/>
      <c r="HF32" s="104"/>
      <c r="HG32" s="104"/>
      <c r="HH32" s="104"/>
      <c r="HI32" s="104"/>
      <c r="HJ32" s="104"/>
      <c r="HK32" s="104"/>
      <c r="HL32" s="104"/>
      <c r="HM32" s="104"/>
      <c r="HN32" s="104"/>
      <c r="HO32" s="104"/>
      <c r="HP32" s="104"/>
      <c r="HQ32" s="104"/>
      <c r="HR32" s="104"/>
      <c r="HS32" s="104"/>
      <c r="HT32" s="104"/>
      <c r="HU32" s="104"/>
      <c r="HV32" s="104"/>
      <c r="HW32" s="104"/>
      <c r="HX32" s="104"/>
      <c r="HY32" s="104"/>
      <c r="HZ32" s="104"/>
      <c r="IA32" s="104"/>
      <c r="IB32" s="104"/>
      <c r="IC32" s="104"/>
      <c r="ID32" s="104"/>
      <c r="IE32" s="104"/>
      <c r="IF32" s="104"/>
      <c r="IG32" s="104"/>
      <c r="IH32" s="104"/>
      <c r="II32" s="104"/>
      <c r="IJ32" s="104"/>
      <c r="IK32" s="104"/>
      <c r="IL32" s="104"/>
      <c r="IM32" s="104"/>
      <c r="IN32" s="104"/>
      <c r="IO32" s="104"/>
      <c r="IP32" s="104"/>
      <c r="IQ32" s="104"/>
      <c r="IR32" s="104"/>
      <c r="IS32" s="104"/>
      <c r="IT32" s="104"/>
      <c r="IU32" s="104"/>
      <c r="IV32" s="104"/>
    </row>
    <row r="33" spans="1:256" s="106" customFormat="1" ht="14.25" x14ac:dyDescent="0.35">
      <c r="A33" s="168">
        <v>29</v>
      </c>
      <c r="B33" s="355"/>
      <c r="C33" s="431"/>
      <c r="D33" s="431"/>
      <c r="E33" s="431"/>
      <c r="F33" s="431"/>
      <c r="G33" s="431"/>
      <c r="H33" s="431"/>
      <c r="I33" s="431"/>
      <c r="J33" s="431"/>
      <c r="K33" s="431"/>
      <c r="L33" s="431"/>
      <c r="M33" s="431"/>
      <c r="N33" s="431"/>
      <c r="O33" s="431"/>
      <c r="P33" s="431"/>
      <c r="Q33" s="431"/>
      <c r="R33" s="431"/>
      <c r="S33" s="104"/>
      <c r="T33" s="104"/>
      <c r="U33" s="104"/>
      <c r="V33" s="104"/>
      <c r="W33" s="104"/>
      <c r="X33" s="104"/>
      <c r="Y33" s="104"/>
      <c r="Z33" s="104"/>
      <c r="AA33" s="104"/>
      <c r="AB33" s="104"/>
      <c r="AC33" s="104"/>
      <c r="AD33" s="104"/>
      <c r="AE33" s="104"/>
      <c r="AF33" s="104"/>
      <c r="AG33" s="104"/>
      <c r="AH33" s="104"/>
      <c r="AI33" s="103"/>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4"/>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4"/>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4"/>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c r="FN33" s="104"/>
      <c r="FO33" s="104"/>
      <c r="FP33" s="104"/>
      <c r="FQ33" s="104"/>
      <c r="FR33" s="104"/>
      <c r="FS33" s="104"/>
      <c r="FT33" s="104"/>
      <c r="FU33" s="104"/>
      <c r="FV33" s="104"/>
      <c r="FW33" s="104"/>
      <c r="FX33" s="104"/>
      <c r="FY33" s="104"/>
      <c r="FZ33" s="104"/>
      <c r="GA33" s="104"/>
      <c r="GB33" s="104"/>
      <c r="GC33" s="104"/>
      <c r="GD33" s="104"/>
      <c r="GE33" s="104"/>
      <c r="GF33" s="104"/>
      <c r="GG33" s="104"/>
      <c r="GH33" s="104"/>
      <c r="GI33" s="104"/>
      <c r="GJ33" s="104"/>
      <c r="GK33" s="104"/>
      <c r="GL33" s="104"/>
      <c r="GM33" s="104"/>
      <c r="GN33" s="104"/>
      <c r="GO33" s="104"/>
      <c r="GP33" s="104"/>
      <c r="GQ33" s="104"/>
      <c r="GR33" s="104"/>
      <c r="GS33" s="104"/>
      <c r="GT33" s="104"/>
      <c r="GU33" s="104"/>
      <c r="GV33" s="104"/>
      <c r="GW33" s="104"/>
      <c r="GX33" s="104"/>
      <c r="GY33" s="104"/>
      <c r="GZ33" s="104"/>
      <c r="HA33" s="104"/>
      <c r="HB33" s="104"/>
      <c r="HC33" s="104"/>
      <c r="HD33" s="104"/>
      <c r="HE33" s="104"/>
      <c r="HF33" s="104"/>
      <c r="HG33" s="104"/>
      <c r="HH33" s="104"/>
      <c r="HI33" s="104"/>
      <c r="HJ33" s="104"/>
      <c r="HK33" s="104"/>
      <c r="HL33" s="104"/>
      <c r="HM33" s="104"/>
      <c r="HN33" s="104"/>
      <c r="HO33" s="104"/>
      <c r="HP33" s="104"/>
      <c r="HQ33" s="104"/>
      <c r="HR33" s="104"/>
      <c r="HS33" s="104"/>
      <c r="HT33" s="104"/>
      <c r="HU33" s="104"/>
      <c r="HV33" s="104"/>
      <c r="HW33" s="104"/>
      <c r="HX33" s="104"/>
      <c r="HY33" s="104"/>
      <c r="HZ33" s="104"/>
      <c r="IA33" s="104"/>
      <c r="IB33" s="104"/>
      <c r="IC33" s="104"/>
      <c r="ID33" s="104"/>
      <c r="IE33" s="104"/>
      <c r="IF33" s="104"/>
      <c r="IG33" s="104"/>
      <c r="IH33" s="104"/>
      <c r="II33" s="104"/>
      <c r="IJ33" s="104"/>
      <c r="IK33" s="104"/>
      <c r="IL33" s="104"/>
      <c r="IM33" s="104"/>
      <c r="IN33" s="104"/>
      <c r="IO33" s="104"/>
      <c r="IP33" s="104"/>
      <c r="IQ33" s="104"/>
      <c r="IR33" s="104"/>
      <c r="IS33" s="104"/>
      <c r="IT33" s="104"/>
      <c r="IU33" s="104"/>
      <c r="IV33" s="104"/>
    </row>
    <row r="34" spans="1:256" s="106" customFormat="1" ht="23.25" x14ac:dyDescent="0.35">
      <c r="A34" s="168">
        <v>30</v>
      </c>
      <c r="B34" s="406" t="s">
        <v>950</v>
      </c>
      <c r="C34" s="432"/>
      <c r="D34" s="432"/>
      <c r="E34" s="432"/>
      <c r="F34" s="432"/>
      <c r="G34" s="432"/>
      <c r="H34" s="432"/>
      <c r="I34" s="432"/>
      <c r="J34" s="432"/>
      <c r="K34" s="432"/>
      <c r="L34" s="432"/>
      <c r="M34" s="432"/>
      <c r="N34" s="432"/>
      <c r="O34" s="432"/>
      <c r="P34" s="432"/>
      <c r="Q34" s="432"/>
      <c r="R34" s="432"/>
      <c r="S34" s="119"/>
      <c r="T34" s="119"/>
      <c r="U34" s="119"/>
      <c r="V34" s="119"/>
      <c r="W34" s="119"/>
      <c r="X34" s="119"/>
      <c r="Y34" s="119"/>
      <c r="Z34" s="119"/>
      <c r="AA34" s="119"/>
      <c r="AB34" s="119"/>
      <c r="AC34" s="119"/>
      <c r="AD34" s="119"/>
      <c r="AE34" s="119"/>
      <c r="AF34" s="119"/>
      <c r="AG34" s="119"/>
      <c r="AH34" s="119"/>
      <c r="AI34" s="118"/>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c r="CZ34" s="119"/>
      <c r="DA34" s="119"/>
      <c r="DB34" s="119"/>
      <c r="DC34" s="119"/>
      <c r="DD34" s="119"/>
      <c r="DE34" s="119"/>
      <c r="DF34" s="119"/>
      <c r="DG34" s="119"/>
      <c r="DH34" s="119"/>
      <c r="DI34" s="119"/>
      <c r="DJ34" s="119"/>
      <c r="DK34" s="119"/>
      <c r="DL34" s="119"/>
      <c r="DM34" s="119"/>
      <c r="DN34" s="119"/>
      <c r="DO34" s="119"/>
      <c r="DP34" s="119"/>
      <c r="DQ34" s="119"/>
      <c r="DR34" s="119"/>
      <c r="DS34" s="119"/>
      <c r="DT34" s="119"/>
      <c r="DU34" s="119"/>
      <c r="DV34" s="119"/>
      <c r="DW34" s="119"/>
      <c r="DX34" s="119"/>
      <c r="DY34" s="119"/>
      <c r="DZ34" s="119"/>
      <c r="EA34" s="119"/>
      <c r="EB34" s="119"/>
      <c r="EC34" s="119"/>
      <c r="ED34" s="119"/>
      <c r="EE34" s="119"/>
      <c r="EF34" s="119"/>
      <c r="EG34" s="119"/>
      <c r="EH34" s="119"/>
      <c r="EI34" s="119"/>
      <c r="EJ34" s="119"/>
      <c r="EK34" s="119"/>
      <c r="EL34" s="119"/>
      <c r="EM34" s="119"/>
      <c r="EN34" s="119"/>
      <c r="EO34" s="119"/>
      <c r="EP34" s="119"/>
      <c r="EQ34" s="119"/>
      <c r="ER34" s="119"/>
      <c r="ES34" s="119"/>
      <c r="ET34" s="119"/>
      <c r="EU34" s="119"/>
      <c r="EV34" s="119"/>
      <c r="EW34" s="119"/>
      <c r="EX34" s="119"/>
      <c r="EY34" s="119"/>
      <c r="EZ34" s="119"/>
      <c r="FA34" s="119"/>
      <c r="FB34" s="119"/>
      <c r="FC34" s="119"/>
      <c r="FD34" s="119"/>
      <c r="FE34" s="119"/>
      <c r="FF34" s="119"/>
      <c r="FG34" s="119"/>
      <c r="FH34" s="119"/>
      <c r="FI34" s="119"/>
      <c r="FJ34" s="119"/>
      <c r="FK34" s="119"/>
      <c r="FL34" s="119"/>
      <c r="FM34" s="119"/>
      <c r="FN34" s="119"/>
      <c r="FO34" s="119"/>
      <c r="FP34" s="119"/>
      <c r="FQ34" s="119"/>
      <c r="FR34" s="119"/>
      <c r="FS34" s="119"/>
      <c r="FT34" s="119"/>
      <c r="FU34" s="119"/>
      <c r="FV34" s="119"/>
      <c r="FW34" s="119"/>
      <c r="FX34" s="119"/>
      <c r="FY34" s="119"/>
      <c r="FZ34" s="119"/>
      <c r="GA34" s="119"/>
      <c r="GB34" s="119"/>
      <c r="GC34" s="119"/>
      <c r="GD34" s="119"/>
      <c r="GE34" s="119"/>
      <c r="GF34" s="119"/>
      <c r="GG34" s="119"/>
      <c r="GH34" s="119"/>
      <c r="GI34" s="119"/>
      <c r="GJ34" s="119"/>
      <c r="GK34" s="119"/>
      <c r="GL34" s="119"/>
      <c r="GM34" s="119"/>
      <c r="GN34" s="119"/>
      <c r="GO34" s="119"/>
      <c r="GP34" s="119"/>
      <c r="GQ34" s="119"/>
      <c r="GR34" s="119"/>
      <c r="GS34" s="119"/>
      <c r="GT34" s="119"/>
      <c r="GU34" s="119"/>
      <c r="GV34" s="119"/>
      <c r="GW34" s="119"/>
      <c r="GX34" s="119"/>
      <c r="GY34" s="119"/>
      <c r="GZ34" s="119"/>
      <c r="HA34" s="119"/>
      <c r="HB34" s="119"/>
      <c r="HC34" s="119"/>
      <c r="HD34" s="119"/>
      <c r="HE34" s="119"/>
      <c r="HF34" s="119"/>
      <c r="HG34" s="119"/>
      <c r="HH34" s="119"/>
      <c r="HI34" s="119"/>
      <c r="HJ34" s="119"/>
      <c r="HK34" s="119"/>
      <c r="HL34" s="119"/>
      <c r="HM34" s="119"/>
      <c r="HN34" s="119"/>
      <c r="HO34" s="119"/>
      <c r="HP34" s="119"/>
      <c r="HQ34" s="119"/>
      <c r="HR34" s="119"/>
      <c r="HS34" s="119"/>
      <c r="HT34" s="119"/>
      <c r="HU34" s="119"/>
      <c r="HV34" s="119"/>
      <c r="HW34" s="119"/>
      <c r="HX34" s="119"/>
      <c r="HY34" s="119"/>
      <c r="HZ34" s="119"/>
      <c r="IA34" s="119"/>
      <c r="IB34" s="119"/>
      <c r="IC34" s="119"/>
      <c r="ID34" s="119"/>
      <c r="IE34" s="119"/>
      <c r="IF34" s="119"/>
      <c r="IG34" s="119"/>
      <c r="IH34" s="119"/>
      <c r="II34" s="119"/>
      <c r="IJ34" s="119"/>
      <c r="IK34" s="119"/>
      <c r="IL34" s="119"/>
      <c r="IM34" s="119"/>
      <c r="IN34" s="119"/>
      <c r="IO34" s="119"/>
      <c r="IP34" s="119"/>
      <c r="IQ34" s="119"/>
      <c r="IR34" s="119"/>
      <c r="IS34" s="119"/>
      <c r="IT34" s="119"/>
      <c r="IU34" s="119"/>
      <c r="IV34" s="119"/>
    </row>
    <row r="35" spans="1:256" s="106" customFormat="1" ht="14.25" x14ac:dyDescent="0.35">
      <c r="A35" s="168">
        <v>31</v>
      </c>
      <c r="B35" s="433" t="s">
        <v>975</v>
      </c>
      <c r="C35" s="432">
        <f t="shared" ref="C35:R35" si="8">C5</f>
        <v>2018</v>
      </c>
      <c r="D35" s="432">
        <f t="shared" si="8"/>
        <v>2019</v>
      </c>
      <c r="E35" s="432">
        <f t="shared" si="8"/>
        <v>2020</v>
      </c>
      <c r="F35" s="432">
        <f t="shared" si="8"/>
        <v>2021</v>
      </c>
      <c r="G35" s="432">
        <f t="shared" si="8"/>
        <v>2022</v>
      </c>
      <c r="H35" s="432">
        <f t="shared" si="8"/>
        <v>2023</v>
      </c>
      <c r="I35" s="432">
        <f t="shared" si="8"/>
        <v>2024</v>
      </c>
      <c r="J35" s="432">
        <f t="shared" si="8"/>
        <v>2025</v>
      </c>
      <c r="K35" s="432">
        <f t="shared" si="8"/>
        <v>2026</v>
      </c>
      <c r="L35" s="432">
        <f t="shared" si="8"/>
        <v>2027</v>
      </c>
      <c r="M35" s="432">
        <f t="shared" si="8"/>
        <v>2028</v>
      </c>
      <c r="N35" s="432">
        <f t="shared" si="8"/>
        <v>2029</v>
      </c>
      <c r="O35" s="432">
        <f t="shared" si="8"/>
        <v>2030</v>
      </c>
      <c r="P35" s="432">
        <f t="shared" si="8"/>
        <v>2031</v>
      </c>
      <c r="Q35" s="432">
        <f t="shared" si="8"/>
        <v>2032</v>
      </c>
      <c r="R35" s="432">
        <f t="shared" si="8"/>
        <v>2033</v>
      </c>
      <c r="S35" s="104"/>
      <c r="T35" s="104"/>
      <c r="U35" s="104"/>
      <c r="V35" s="104"/>
      <c r="W35" s="104"/>
      <c r="X35" s="104"/>
      <c r="Y35" s="104"/>
      <c r="Z35" s="104"/>
      <c r="AA35" s="104"/>
      <c r="AB35" s="104"/>
      <c r="AC35" s="104"/>
      <c r="AD35" s="104"/>
      <c r="AE35" s="104"/>
      <c r="AF35" s="104"/>
      <c r="AG35" s="104"/>
      <c r="AH35" s="104"/>
      <c r="AI35" s="103"/>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4"/>
      <c r="CU35" s="104"/>
      <c r="CV35" s="104"/>
      <c r="CW35" s="104"/>
      <c r="CX35" s="104"/>
      <c r="CY35" s="104"/>
      <c r="CZ35" s="104"/>
      <c r="DA35" s="104"/>
      <c r="DB35" s="104"/>
      <c r="DC35" s="104"/>
      <c r="DD35" s="104"/>
      <c r="DE35" s="104"/>
      <c r="DF35" s="104"/>
      <c r="DG35" s="104"/>
      <c r="DH35" s="104"/>
      <c r="DI35" s="104"/>
      <c r="DJ35" s="104"/>
      <c r="DK35" s="104"/>
      <c r="DL35" s="104"/>
      <c r="DM35" s="104"/>
      <c r="DN35" s="104"/>
      <c r="DO35" s="104"/>
      <c r="DP35" s="104"/>
      <c r="DQ35" s="104"/>
      <c r="DR35" s="104"/>
      <c r="DS35" s="104"/>
      <c r="DT35" s="104"/>
      <c r="DU35" s="104"/>
      <c r="DV35" s="104"/>
      <c r="DW35" s="104"/>
      <c r="DX35" s="104"/>
      <c r="DY35" s="104"/>
      <c r="DZ35" s="104"/>
      <c r="EA35" s="104"/>
      <c r="EB35" s="104"/>
      <c r="EC35" s="104"/>
      <c r="ED35" s="104"/>
      <c r="EE35" s="104"/>
      <c r="EF35" s="104"/>
      <c r="EG35" s="104"/>
      <c r="EH35" s="104"/>
      <c r="EI35" s="104"/>
      <c r="EJ35" s="104"/>
      <c r="EK35" s="104"/>
      <c r="EL35" s="104"/>
      <c r="EM35" s="104"/>
      <c r="EN35" s="104"/>
      <c r="EO35" s="104"/>
      <c r="EP35" s="104"/>
      <c r="EQ35" s="104"/>
      <c r="ER35" s="104"/>
      <c r="ES35" s="104"/>
      <c r="ET35" s="104"/>
      <c r="EU35" s="104"/>
      <c r="EV35" s="104"/>
      <c r="EW35" s="104"/>
      <c r="EX35" s="104"/>
      <c r="EY35" s="104"/>
      <c r="EZ35" s="104"/>
      <c r="FA35" s="104"/>
      <c r="FB35" s="104"/>
      <c r="FC35" s="104"/>
      <c r="FD35" s="104"/>
      <c r="FE35" s="104"/>
      <c r="FF35" s="104"/>
      <c r="FG35" s="104"/>
      <c r="FH35" s="104"/>
      <c r="FI35" s="104"/>
      <c r="FJ35" s="104"/>
      <c r="FK35" s="104"/>
      <c r="FL35" s="104"/>
      <c r="FM35" s="104"/>
      <c r="FN35" s="104"/>
      <c r="FO35" s="104"/>
      <c r="FP35" s="104"/>
      <c r="FQ35" s="104"/>
      <c r="FR35" s="104"/>
      <c r="FS35" s="104"/>
      <c r="FT35" s="104"/>
      <c r="FU35" s="104"/>
      <c r="FV35" s="104"/>
      <c r="FW35" s="104"/>
      <c r="FX35" s="104"/>
      <c r="FY35" s="104"/>
      <c r="FZ35" s="104"/>
      <c r="GA35" s="104"/>
      <c r="GB35" s="104"/>
      <c r="GC35" s="104"/>
      <c r="GD35" s="104"/>
      <c r="GE35" s="104"/>
      <c r="GF35" s="104"/>
      <c r="GG35" s="104"/>
      <c r="GH35" s="104"/>
      <c r="GI35" s="104"/>
      <c r="GJ35" s="104"/>
      <c r="GK35" s="104"/>
      <c r="GL35" s="104"/>
      <c r="GM35" s="104"/>
      <c r="GN35" s="104"/>
      <c r="GO35" s="104"/>
      <c r="GP35" s="104"/>
      <c r="GQ35" s="104"/>
      <c r="GR35" s="104"/>
      <c r="GS35" s="104"/>
      <c r="GT35" s="104"/>
      <c r="GU35" s="104"/>
      <c r="GV35" s="104"/>
      <c r="GW35" s="104"/>
      <c r="GX35" s="104"/>
      <c r="GY35" s="104"/>
      <c r="GZ35" s="104"/>
      <c r="HA35" s="104"/>
      <c r="HB35" s="104"/>
      <c r="HC35" s="104"/>
      <c r="HD35" s="104"/>
      <c r="HE35" s="104"/>
      <c r="HF35" s="104"/>
      <c r="HG35" s="104"/>
      <c r="HH35" s="104"/>
      <c r="HI35" s="104"/>
      <c r="HJ35" s="104"/>
      <c r="HK35" s="104"/>
      <c r="HL35" s="104"/>
      <c r="HM35" s="104"/>
      <c r="HN35" s="104"/>
      <c r="HO35" s="104"/>
      <c r="HP35" s="104"/>
      <c r="HQ35" s="104"/>
      <c r="HR35" s="104"/>
      <c r="HS35" s="104"/>
      <c r="HT35" s="104"/>
      <c r="HU35" s="104"/>
      <c r="HV35" s="104"/>
      <c r="HW35" s="104"/>
      <c r="HX35" s="104"/>
      <c r="HY35" s="104"/>
      <c r="HZ35" s="104"/>
      <c r="IA35" s="104"/>
      <c r="IB35" s="104"/>
      <c r="IC35" s="104"/>
      <c r="ID35" s="104"/>
      <c r="IE35" s="104"/>
      <c r="IF35" s="104"/>
      <c r="IG35" s="104"/>
      <c r="IH35" s="104"/>
      <c r="II35" s="104"/>
      <c r="IJ35" s="104"/>
      <c r="IK35" s="104"/>
      <c r="IL35" s="104"/>
      <c r="IM35" s="104"/>
      <c r="IN35" s="104"/>
      <c r="IO35" s="104"/>
      <c r="IP35" s="104"/>
      <c r="IQ35" s="104"/>
      <c r="IR35" s="104"/>
      <c r="IS35" s="104"/>
      <c r="IT35" s="104"/>
      <c r="IU35" s="104"/>
      <c r="IV35" s="104"/>
    </row>
    <row r="36" spans="1:256" ht="14.25" x14ac:dyDescent="0.35">
      <c r="A36" s="168">
        <v>32</v>
      </c>
      <c r="B36" s="434" t="s">
        <v>770</v>
      </c>
      <c r="C36" s="415">
        <f>D36*C$41/D$41</f>
        <v>661.20949764892089</v>
      </c>
      <c r="D36" s="435">
        <f>'1'!AT6</f>
        <v>661.209497648921</v>
      </c>
      <c r="E36" s="435">
        <f>'2'!AS6</f>
        <v>666.47857330188117</v>
      </c>
      <c r="F36" s="435">
        <f>'3'!AS6</f>
        <v>671.6373109537268</v>
      </c>
      <c r="G36" s="435">
        <f>'4'!AS6</f>
        <v>676.59904512591515</v>
      </c>
      <c r="H36" s="435">
        <f>'5'!AS6</f>
        <v>681.36909071297714</v>
      </c>
      <c r="I36" s="435">
        <f>'6'!AS6</f>
        <v>686.43196264931601</v>
      </c>
      <c r="J36" s="435">
        <f>'7'!AS6</f>
        <v>691.30972027395808</v>
      </c>
      <c r="K36" s="435">
        <f>'8'!AS6</f>
        <v>695.99528726886797</v>
      </c>
      <c r="L36" s="435">
        <f>'9'!AS6</f>
        <v>699.60456796409619</v>
      </c>
      <c r="M36" s="435">
        <f>'10'!AS6</f>
        <v>702.16807406370674</v>
      </c>
      <c r="N36" s="435">
        <f>'11'!AS6</f>
        <v>703.32497093583731</v>
      </c>
      <c r="O36" s="435">
        <f>'12'!AS6</f>
        <v>703.48979626510902</v>
      </c>
      <c r="P36" s="435">
        <f>'13'!AS6</f>
        <v>702.67706479085382</v>
      </c>
      <c r="Q36" s="435">
        <f>'14'!AS6</f>
        <v>700.55877079638117</v>
      </c>
      <c r="R36" s="435">
        <f>'15'!AS6</f>
        <v>697.18828132954002</v>
      </c>
      <c r="S36" s="104"/>
      <c r="T36" s="104"/>
      <c r="U36" s="104"/>
      <c r="V36" s="104"/>
      <c r="W36" s="104"/>
      <c r="X36" s="104"/>
      <c r="Y36" s="104"/>
      <c r="Z36" s="104"/>
      <c r="AA36" s="104"/>
      <c r="AB36" s="104"/>
      <c r="AC36" s="104"/>
      <c r="AD36" s="104"/>
      <c r="AE36" s="104"/>
      <c r="AF36" s="104"/>
      <c r="AG36" s="104"/>
      <c r="AH36" s="104"/>
      <c r="AI36" s="103"/>
    </row>
    <row r="37" spans="1:256" ht="14.25" x14ac:dyDescent="0.35">
      <c r="A37" s="168">
        <v>33</v>
      </c>
      <c r="B37" s="434" t="s">
        <v>774</v>
      </c>
      <c r="C37" s="415">
        <f>D37*C$41/D$41</f>
        <v>891.42052354217071</v>
      </c>
      <c r="D37" s="435">
        <f>'1'!AT7</f>
        <v>891.42052354217083</v>
      </c>
      <c r="E37" s="435">
        <f>'2'!AS7</f>
        <v>882.55050887123582</v>
      </c>
      <c r="F37" s="435">
        <f>'3'!AS7</f>
        <v>872.80053749428885</v>
      </c>
      <c r="G37" s="435">
        <f>'4'!AS7</f>
        <v>863.30058926359038</v>
      </c>
      <c r="H37" s="435">
        <f>'5'!AS7</f>
        <v>854.14634128414696</v>
      </c>
      <c r="I37" s="435">
        <f>'6'!AS7</f>
        <v>845.0172931978542</v>
      </c>
      <c r="J37" s="435">
        <f>'7'!AS7</f>
        <v>836.39974348180283</v>
      </c>
      <c r="K37" s="435">
        <f>'8'!AS7</f>
        <v>828.39473046282308</v>
      </c>
      <c r="L37" s="435">
        <f>'9'!AS7</f>
        <v>822.00905251548795</v>
      </c>
      <c r="M37" s="435">
        <f>'10'!AS7</f>
        <v>817.23668250203684</v>
      </c>
      <c r="N37" s="435">
        <f>'11'!AS7</f>
        <v>814.30419780095281</v>
      </c>
      <c r="O37" s="435">
        <f>'12'!AS7</f>
        <v>813.09586054227157</v>
      </c>
      <c r="P37" s="435">
        <f>'13'!AS7</f>
        <v>813.67254930250056</v>
      </c>
      <c r="Q37" s="435">
        <f>'14'!AS7</f>
        <v>816.18117701560027</v>
      </c>
      <c r="R37" s="435">
        <f>'15'!AS7</f>
        <v>820.58577491751259</v>
      </c>
      <c r="S37" s="104"/>
      <c r="T37" s="104"/>
      <c r="U37" s="104"/>
      <c r="V37" s="104"/>
      <c r="W37" s="104"/>
      <c r="X37" s="104"/>
      <c r="Y37" s="104"/>
      <c r="Z37" s="104"/>
      <c r="AA37" s="104"/>
      <c r="AB37" s="104"/>
      <c r="AC37" s="104"/>
      <c r="AD37" s="104"/>
      <c r="AE37" s="104"/>
      <c r="AF37" s="104"/>
      <c r="AG37" s="104"/>
      <c r="AH37" s="104"/>
      <c r="AI37" s="103"/>
    </row>
    <row r="38" spans="1:256" ht="14.25" x14ac:dyDescent="0.35">
      <c r="A38" s="168">
        <v>34</v>
      </c>
      <c r="B38" s="434" t="s">
        <v>944</v>
      </c>
      <c r="C38" s="415">
        <f>D38*C$41/D$41</f>
        <v>314.21871402495577</v>
      </c>
      <c r="D38" s="435">
        <f>'1'!AT8</f>
        <v>314.21871402495583</v>
      </c>
      <c r="E38" s="435">
        <f>'2'!AS8</f>
        <v>313.09548671451881</v>
      </c>
      <c r="F38" s="435">
        <f>'3'!AS8</f>
        <v>311.51586928654297</v>
      </c>
      <c r="G38" s="435">
        <f>'4'!AS8</f>
        <v>309.70892761959942</v>
      </c>
      <c r="H38" s="435">
        <f>'5'!AS8</f>
        <v>307.68883619560938</v>
      </c>
      <c r="I38" s="435">
        <f>'6'!AS8</f>
        <v>305.65357033882651</v>
      </c>
      <c r="J38" s="435">
        <f>'7'!AS8</f>
        <v>303.39497850011497</v>
      </c>
      <c r="K38" s="435">
        <f>'8'!AS8</f>
        <v>300.93105183770587</v>
      </c>
      <c r="L38" s="435">
        <f>'9'!AS8</f>
        <v>298.61945489365257</v>
      </c>
      <c r="M38" s="435">
        <f>'10'!AS8</f>
        <v>296.46115488205419</v>
      </c>
      <c r="N38" s="435">
        <f>'11'!AS8</f>
        <v>294.96686164647792</v>
      </c>
      <c r="O38" s="435">
        <f>'12'!AS8</f>
        <v>293.70657935661865</v>
      </c>
      <c r="P38" s="435">
        <f>'13'!AS8</f>
        <v>292.70103544195308</v>
      </c>
      <c r="Q38" s="435">
        <f>'14'!AS8</f>
        <v>292.12788486003518</v>
      </c>
      <c r="R38" s="435">
        <f>'15'!AS8</f>
        <v>291.99964500235302</v>
      </c>
      <c r="S38" s="104"/>
      <c r="T38" s="104"/>
      <c r="U38" s="104"/>
      <c r="V38" s="104"/>
      <c r="W38" s="104"/>
      <c r="X38" s="104"/>
      <c r="Y38" s="104"/>
      <c r="Z38" s="104"/>
      <c r="AA38" s="104"/>
      <c r="AB38" s="104"/>
      <c r="AC38" s="104"/>
      <c r="AD38" s="104"/>
      <c r="AE38" s="104"/>
      <c r="AF38" s="104"/>
      <c r="AG38" s="104"/>
      <c r="AH38" s="104"/>
      <c r="AI38" s="103"/>
    </row>
    <row r="39" spans="1:256" s="3" customFormat="1" ht="14.25" x14ac:dyDescent="0.35">
      <c r="A39" s="168">
        <v>35</v>
      </c>
      <c r="B39" s="434" t="s">
        <v>945</v>
      </c>
      <c r="C39" s="415">
        <f>D39*C$41/D$41</f>
        <v>42.450521662551409</v>
      </c>
      <c r="D39" s="435">
        <f>'1'!AT9</f>
        <v>42.450521662551417</v>
      </c>
      <c r="E39" s="435">
        <f>'2'!AS9</f>
        <v>42.951729356207117</v>
      </c>
      <c r="F39" s="435">
        <f>'3'!AS9</f>
        <v>43.510749972750297</v>
      </c>
      <c r="G39" s="435">
        <f>'4'!AS9</f>
        <v>44.031498374696497</v>
      </c>
      <c r="H39" s="435">
        <f>'5'!AS9</f>
        <v>44.514613338170456</v>
      </c>
      <c r="I39" s="435">
        <f>'6'!AS9</f>
        <v>44.888462887228776</v>
      </c>
      <c r="J39" s="435">
        <f>'7'!AS9</f>
        <v>45.203273640417926</v>
      </c>
      <c r="K39" s="435">
        <f>'8'!AS9</f>
        <v>45.457525556266958</v>
      </c>
      <c r="L39" s="435">
        <f>'9'!AS9</f>
        <v>45.622500505283845</v>
      </c>
      <c r="M39" s="435">
        <f>'10'!AS9</f>
        <v>45.696560218947745</v>
      </c>
      <c r="N39" s="435">
        <f>'11'!AS9</f>
        <v>45.635202594694256</v>
      </c>
      <c r="O39" s="435">
        <f>'12'!AS9</f>
        <v>45.450345583967383</v>
      </c>
      <c r="P39" s="435">
        <f>'13'!AS9</f>
        <v>45.146923048209892</v>
      </c>
      <c r="Q39" s="435">
        <f>'14'!AS9</f>
        <v>44.763869242384999</v>
      </c>
      <c r="R39" s="435">
        <f>'15'!AS9</f>
        <v>44.306369857640973</v>
      </c>
      <c r="S39" s="104"/>
      <c r="T39" s="104"/>
      <c r="U39" s="104"/>
      <c r="V39" s="104"/>
      <c r="W39" s="104"/>
      <c r="X39" s="104"/>
      <c r="Y39" s="104"/>
      <c r="Z39" s="104"/>
      <c r="AA39" s="104"/>
      <c r="AB39" s="104"/>
      <c r="AC39" s="104"/>
      <c r="AD39" s="104"/>
      <c r="AE39" s="104"/>
      <c r="AF39" s="104"/>
      <c r="AG39" s="104"/>
      <c r="AH39" s="104"/>
      <c r="AI39" s="103"/>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4"/>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c r="FN39" s="104"/>
      <c r="FO39" s="104"/>
      <c r="FP39" s="104"/>
      <c r="FQ39" s="104"/>
      <c r="FR39" s="104"/>
      <c r="FS39" s="104"/>
      <c r="FT39" s="104"/>
      <c r="FU39" s="104"/>
      <c r="FV39" s="104"/>
      <c r="FW39" s="104"/>
      <c r="FX39" s="104"/>
      <c r="FY39" s="104"/>
      <c r="FZ39" s="104"/>
      <c r="GA39" s="104"/>
      <c r="GB39" s="104"/>
      <c r="GC39" s="104"/>
      <c r="GD39" s="104"/>
      <c r="GE39" s="104"/>
      <c r="GF39" s="104"/>
      <c r="GG39" s="104"/>
      <c r="GH39" s="104"/>
      <c r="GI39" s="104"/>
      <c r="GJ39" s="104"/>
      <c r="GK39" s="104"/>
      <c r="GL39" s="104"/>
      <c r="GM39" s="104"/>
      <c r="GN39" s="104"/>
      <c r="GO39" s="104"/>
      <c r="GP39" s="104"/>
      <c r="GQ39" s="104"/>
      <c r="GR39" s="104"/>
      <c r="GS39" s="104"/>
      <c r="GT39" s="104"/>
      <c r="GU39" s="104"/>
      <c r="GV39" s="104"/>
      <c r="GW39" s="104"/>
      <c r="GX39" s="104"/>
      <c r="GY39" s="104"/>
      <c r="GZ39" s="104"/>
      <c r="HA39" s="104"/>
      <c r="HB39" s="104"/>
      <c r="HC39" s="104"/>
      <c r="HD39" s="104"/>
      <c r="HE39" s="104"/>
      <c r="HF39" s="104"/>
      <c r="HG39" s="104"/>
      <c r="HH39" s="104"/>
      <c r="HI39" s="104"/>
      <c r="HJ39" s="104"/>
      <c r="HK39" s="104"/>
      <c r="HL39" s="104"/>
      <c r="HM39" s="104"/>
      <c r="HN39" s="104"/>
      <c r="HO39" s="104"/>
      <c r="HP39" s="104"/>
      <c r="HQ39" s="104"/>
      <c r="HR39" s="104"/>
      <c r="HS39" s="104"/>
      <c r="HT39" s="104"/>
      <c r="HU39" s="104"/>
      <c r="HV39" s="104"/>
      <c r="HW39" s="104"/>
      <c r="HX39" s="104"/>
      <c r="HY39" s="104"/>
      <c r="HZ39" s="104"/>
      <c r="IA39" s="104"/>
      <c r="IB39" s="104"/>
      <c r="IC39" s="104"/>
      <c r="ID39" s="104"/>
      <c r="IE39" s="104"/>
      <c r="IF39" s="104"/>
      <c r="IG39" s="104"/>
      <c r="IH39" s="104"/>
      <c r="II39" s="104"/>
      <c r="IJ39" s="104"/>
      <c r="IK39" s="104"/>
      <c r="IL39" s="104"/>
      <c r="IM39" s="104"/>
      <c r="IN39" s="104"/>
      <c r="IO39" s="104"/>
      <c r="IP39" s="104"/>
      <c r="IQ39" s="104"/>
      <c r="IR39" s="104"/>
      <c r="IS39" s="104"/>
      <c r="IT39" s="104"/>
      <c r="IU39" s="104"/>
      <c r="IV39" s="104"/>
    </row>
    <row r="40" spans="1:256" s="109" customFormat="1" ht="14.25" x14ac:dyDescent="0.4">
      <c r="A40" s="168">
        <v>36</v>
      </c>
      <c r="B40" s="436" t="s">
        <v>1038</v>
      </c>
      <c r="C40" s="421">
        <f>D40*C$41/D$41</f>
        <v>1428.2556816466081</v>
      </c>
      <c r="D40" s="437">
        <f>'1'!AT10</f>
        <v>1428.2556816466083</v>
      </c>
      <c r="E40" s="437">
        <f>'2'!AS10</f>
        <v>1432.4786402813643</v>
      </c>
      <c r="F40" s="437">
        <f>'3'!AS10</f>
        <v>1438.0904708178987</v>
      </c>
      <c r="G40" s="437">
        <f>'4'!AS10</f>
        <v>1443.9148781414053</v>
      </c>
      <c r="H40" s="437">
        <f>'5'!AS10</f>
        <v>1449.8360569943036</v>
      </c>
      <c r="I40" s="437">
        <f>'6'!AS10</f>
        <v>1455.5636494519817</v>
      </c>
      <c r="J40" s="437">
        <f>'7'!AS10</f>
        <v>1461.2472226289131</v>
      </c>
      <c r="K40" s="437">
        <f>'8'!AS10</f>
        <v>1466.7763433995426</v>
      </c>
      <c r="L40" s="437">
        <f>'9'!AS10</f>
        <v>1471.6993626466867</v>
      </c>
      <c r="M40" s="437">
        <f>'10'!AS10</f>
        <v>1475.9924668584613</v>
      </c>
      <c r="N40" s="437">
        <f>'11'!AS10</f>
        <v>1479.3237055472441</v>
      </c>
      <c r="O40" s="437">
        <f>'12'!AS10</f>
        <v>1481.8123567772407</v>
      </c>
      <c r="P40" s="437">
        <f>'13'!AS10</f>
        <v>1483.3573659416902</v>
      </c>
      <c r="Q40" s="437">
        <f>'14'!AS10</f>
        <v>1483.9232366108056</v>
      </c>
      <c r="R40" s="437">
        <f>'15'!AS10</f>
        <v>1483.4748674181603</v>
      </c>
      <c r="S40" s="104"/>
      <c r="T40" s="104"/>
      <c r="U40" s="104"/>
      <c r="V40" s="104"/>
      <c r="W40" s="104"/>
      <c r="X40" s="104"/>
      <c r="Y40" s="104"/>
      <c r="Z40" s="104"/>
      <c r="AA40" s="104"/>
      <c r="AB40" s="104"/>
      <c r="AC40" s="104"/>
      <c r="AD40" s="104"/>
      <c r="AE40" s="104"/>
      <c r="AF40" s="104"/>
      <c r="AG40" s="104"/>
      <c r="AH40" s="104"/>
      <c r="AI40" s="107"/>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c r="GU40" s="108"/>
      <c r="GV40" s="108"/>
      <c r="GW40" s="108"/>
      <c r="GX40" s="108"/>
      <c r="GY40" s="108"/>
      <c r="GZ40" s="108"/>
      <c r="HA40" s="108"/>
      <c r="HB40" s="108"/>
      <c r="HC40" s="108"/>
      <c r="HD40" s="108"/>
      <c r="HE40" s="108"/>
      <c r="HF40" s="108"/>
      <c r="HG40" s="108"/>
      <c r="HH40" s="108"/>
      <c r="HI40" s="108"/>
      <c r="HJ40" s="108"/>
      <c r="HK40" s="108"/>
      <c r="HL40" s="108"/>
      <c r="HM40" s="108"/>
      <c r="HN40" s="108"/>
      <c r="HO40" s="108"/>
      <c r="HP40" s="108"/>
      <c r="HQ40" s="108"/>
      <c r="HR40" s="108"/>
      <c r="HS40" s="108"/>
      <c r="HT40" s="108"/>
      <c r="HU40" s="108"/>
      <c r="HV40" s="108"/>
      <c r="HW40" s="108"/>
      <c r="HX40" s="108"/>
      <c r="HY40" s="108"/>
      <c r="HZ40" s="108"/>
      <c r="IA40" s="108"/>
      <c r="IB40" s="108"/>
      <c r="IC40" s="108"/>
      <c r="ID40" s="108"/>
      <c r="IE40" s="108"/>
      <c r="IF40" s="108"/>
      <c r="IG40" s="108"/>
      <c r="IH40" s="108"/>
      <c r="II40" s="108"/>
      <c r="IJ40" s="108"/>
      <c r="IK40" s="108"/>
      <c r="IL40" s="108"/>
      <c r="IM40" s="108"/>
      <c r="IN40" s="108"/>
      <c r="IO40" s="108"/>
      <c r="IP40" s="108"/>
      <c r="IQ40" s="108"/>
      <c r="IR40" s="108"/>
      <c r="IS40" s="108"/>
      <c r="IT40" s="108"/>
      <c r="IU40" s="108"/>
      <c r="IV40" s="108"/>
    </row>
    <row r="41" spans="1:256" s="106" customFormat="1" ht="14.25" x14ac:dyDescent="0.35">
      <c r="A41" s="168">
        <v>37</v>
      </c>
      <c r="B41" s="438" t="s">
        <v>951</v>
      </c>
      <c r="C41" s="423">
        <f>'1'!B28</f>
        <v>3337.554938525207</v>
      </c>
      <c r="D41" s="423">
        <f>SUM(D36:D40)</f>
        <v>3337.5549385252075</v>
      </c>
      <c r="E41" s="423">
        <f t="shared" ref="E41:R41" si="9">SUM(E36:E40)</f>
        <v>3337.554938525207</v>
      </c>
      <c r="F41" s="423">
        <f t="shared" si="9"/>
        <v>3337.5549385252079</v>
      </c>
      <c r="G41" s="423">
        <f t="shared" si="9"/>
        <v>3337.5549385252066</v>
      </c>
      <c r="H41" s="423">
        <f t="shared" si="9"/>
        <v>3337.5549385252075</v>
      </c>
      <c r="I41" s="423">
        <f t="shared" si="9"/>
        <v>3337.554938525207</v>
      </c>
      <c r="J41" s="423">
        <f t="shared" si="9"/>
        <v>3337.554938525207</v>
      </c>
      <c r="K41" s="423">
        <f t="shared" si="9"/>
        <v>3337.5549385252061</v>
      </c>
      <c r="L41" s="423">
        <f t="shared" si="9"/>
        <v>3337.554938525207</v>
      </c>
      <c r="M41" s="423">
        <f t="shared" si="9"/>
        <v>3337.554938525207</v>
      </c>
      <c r="N41" s="423">
        <f t="shared" si="9"/>
        <v>3337.5549385252061</v>
      </c>
      <c r="O41" s="423">
        <f t="shared" si="9"/>
        <v>3337.554938525207</v>
      </c>
      <c r="P41" s="423">
        <f t="shared" si="9"/>
        <v>3337.5549385252075</v>
      </c>
      <c r="Q41" s="423">
        <f t="shared" si="9"/>
        <v>3337.554938525207</v>
      </c>
      <c r="R41" s="423">
        <f t="shared" si="9"/>
        <v>3337.554938525207</v>
      </c>
      <c r="S41" s="104"/>
      <c r="T41" s="104"/>
      <c r="U41" s="104"/>
      <c r="V41" s="104"/>
      <c r="W41" s="104"/>
      <c r="X41" s="104"/>
      <c r="Y41" s="104"/>
      <c r="Z41" s="104"/>
      <c r="AA41" s="104"/>
      <c r="AB41" s="104"/>
      <c r="AC41" s="104"/>
      <c r="AD41" s="104"/>
      <c r="AE41" s="104"/>
      <c r="AF41" s="104"/>
      <c r="AG41" s="104"/>
      <c r="AH41" s="104"/>
      <c r="AI41" s="103"/>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4"/>
      <c r="CU41" s="104"/>
      <c r="CV41" s="104"/>
      <c r="CW41" s="104"/>
      <c r="CX41" s="104"/>
      <c r="CY41" s="104"/>
      <c r="CZ41" s="104"/>
      <c r="DA41" s="104"/>
      <c r="DB41" s="104"/>
      <c r="DC41" s="104"/>
      <c r="DD41" s="104"/>
      <c r="DE41" s="104"/>
      <c r="DF41" s="104"/>
      <c r="DG41" s="104"/>
      <c r="DH41" s="104"/>
      <c r="DI41" s="104"/>
      <c r="DJ41" s="104"/>
      <c r="DK41" s="104"/>
      <c r="DL41" s="104"/>
      <c r="DM41" s="104"/>
      <c r="DN41" s="104"/>
      <c r="DO41" s="104"/>
      <c r="DP41" s="104"/>
      <c r="DQ41" s="104"/>
      <c r="DR41" s="104"/>
      <c r="DS41" s="104"/>
      <c r="DT41" s="104"/>
      <c r="DU41" s="104"/>
      <c r="DV41" s="104"/>
      <c r="DW41" s="104"/>
      <c r="DX41" s="104"/>
      <c r="DY41" s="104"/>
      <c r="DZ41" s="104"/>
      <c r="EA41" s="104"/>
      <c r="EB41" s="104"/>
      <c r="EC41" s="104"/>
      <c r="ED41" s="104"/>
      <c r="EE41" s="104"/>
      <c r="EF41" s="104"/>
      <c r="EG41" s="104"/>
      <c r="EH41" s="104"/>
      <c r="EI41" s="104"/>
      <c r="EJ41" s="104"/>
      <c r="EK41" s="104"/>
      <c r="EL41" s="104"/>
      <c r="EM41" s="104"/>
      <c r="EN41" s="104"/>
      <c r="EO41" s="104"/>
      <c r="EP41" s="104"/>
      <c r="EQ41" s="104"/>
      <c r="ER41" s="104"/>
      <c r="ES41" s="104"/>
      <c r="ET41" s="104"/>
      <c r="EU41" s="104"/>
      <c r="EV41" s="104"/>
      <c r="EW41" s="104"/>
      <c r="EX41" s="104"/>
      <c r="EY41" s="104"/>
      <c r="EZ41" s="104"/>
      <c r="FA41" s="104"/>
      <c r="FB41" s="104"/>
      <c r="FC41" s="104"/>
      <c r="FD41" s="104"/>
      <c r="FE41" s="104"/>
      <c r="FF41" s="104"/>
      <c r="FG41" s="104"/>
      <c r="FH41" s="104"/>
      <c r="FI41" s="104"/>
      <c r="FJ41" s="104"/>
      <c r="FK41" s="104"/>
      <c r="FL41" s="104"/>
      <c r="FM41" s="104"/>
      <c r="FN41" s="104"/>
      <c r="FO41" s="104"/>
      <c r="FP41" s="104"/>
      <c r="FQ41" s="104"/>
      <c r="FR41" s="104"/>
      <c r="FS41" s="104"/>
      <c r="FT41" s="104"/>
      <c r="FU41" s="104"/>
      <c r="FV41" s="104"/>
      <c r="FW41" s="104"/>
      <c r="FX41" s="104"/>
      <c r="FY41" s="104"/>
      <c r="FZ41" s="104"/>
      <c r="GA41" s="104"/>
      <c r="GB41" s="104"/>
      <c r="GC41" s="104"/>
      <c r="GD41" s="104"/>
      <c r="GE41" s="104"/>
      <c r="GF41" s="104"/>
      <c r="GG41" s="104"/>
      <c r="GH41" s="104"/>
      <c r="GI41" s="104"/>
      <c r="GJ41" s="104"/>
      <c r="GK41" s="104"/>
      <c r="GL41" s="104"/>
      <c r="GM41" s="104"/>
      <c r="GN41" s="104"/>
      <c r="GO41" s="104"/>
      <c r="GP41" s="104"/>
      <c r="GQ41" s="104"/>
      <c r="GR41" s="104"/>
      <c r="GS41" s="104"/>
      <c r="GT41" s="104"/>
      <c r="GU41" s="104"/>
      <c r="GV41" s="104"/>
      <c r="GW41" s="104"/>
      <c r="GX41" s="104"/>
      <c r="GY41" s="104"/>
      <c r="GZ41" s="104"/>
      <c r="HA41" s="104"/>
      <c r="HB41" s="104"/>
      <c r="HC41" s="104"/>
      <c r="HD41" s="104"/>
      <c r="HE41" s="104"/>
      <c r="HF41" s="104"/>
      <c r="HG41" s="104"/>
      <c r="HH41" s="104"/>
      <c r="HI41" s="104"/>
      <c r="HJ41" s="104"/>
      <c r="HK41" s="104"/>
      <c r="HL41" s="104"/>
      <c r="HM41" s="104"/>
      <c r="HN41" s="104"/>
      <c r="HO41" s="104"/>
      <c r="HP41" s="104"/>
      <c r="HQ41" s="104"/>
      <c r="HR41" s="104"/>
      <c r="HS41" s="104"/>
      <c r="HT41" s="104"/>
      <c r="HU41" s="104"/>
      <c r="HV41" s="104"/>
      <c r="HW41" s="104"/>
      <c r="HX41" s="104"/>
      <c r="HY41" s="104"/>
      <c r="HZ41" s="104"/>
      <c r="IA41" s="104"/>
      <c r="IB41" s="104"/>
      <c r="IC41" s="104"/>
      <c r="ID41" s="104"/>
      <c r="IE41" s="104"/>
      <c r="IF41" s="104"/>
      <c r="IG41" s="104"/>
      <c r="IH41" s="104"/>
      <c r="II41" s="104"/>
      <c r="IJ41" s="104"/>
      <c r="IK41" s="104"/>
      <c r="IL41" s="104"/>
      <c r="IM41" s="104"/>
      <c r="IN41" s="104"/>
      <c r="IO41" s="104"/>
      <c r="IP41" s="104"/>
      <c r="IQ41" s="104"/>
      <c r="IR41" s="104"/>
      <c r="IS41" s="104"/>
      <c r="IT41" s="104"/>
      <c r="IU41" s="104"/>
      <c r="IV41" s="104"/>
    </row>
    <row r="42" spans="1:256" s="106" customFormat="1" ht="12.75" x14ac:dyDescent="0.35">
      <c r="A42" s="168">
        <v>42</v>
      </c>
      <c r="B42" s="277"/>
      <c r="C42" s="277"/>
      <c r="D42" s="277"/>
      <c r="E42" s="277"/>
      <c r="F42" s="277"/>
      <c r="G42" s="277"/>
      <c r="H42" s="277"/>
      <c r="I42" s="277"/>
      <c r="J42" s="277"/>
      <c r="K42" s="277"/>
      <c r="L42" s="277"/>
      <c r="M42" s="277"/>
      <c r="N42" s="277"/>
      <c r="O42" s="277"/>
      <c r="P42" s="277"/>
      <c r="Q42" s="277"/>
      <c r="R42" s="277"/>
      <c r="S42" s="104"/>
      <c r="T42" s="104"/>
      <c r="U42" s="104"/>
      <c r="V42" s="104"/>
      <c r="W42" s="104"/>
      <c r="X42" s="104"/>
      <c r="Y42" s="104"/>
      <c r="Z42" s="104"/>
      <c r="AA42" s="104"/>
      <c r="AB42" s="104"/>
      <c r="AC42" s="104"/>
      <c r="AD42" s="104"/>
      <c r="AE42" s="104"/>
      <c r="AF42" s="104"/>
      <c r="AG42" s="104"/>
      <c r="AH42" s="104"/>
      <c r="AI42" s="103"/>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4"/>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4"/>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c r="EO42" s="104"/>
      <c r="EP42" s="104"/>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c r="FN42" s="104"/>
      <c r="FO42" s="104"/>
      <c r="FP42" s="104"/>
      <c r="FQ42" s="104"/>
      <c r="FR42" s="104"/>
      <c r="FS42" s="104"/>
      <c r="FT42" s="104"/>
      <c r="FU42" s="104"/>
      <c r="FV42" s="104"/>
      <c r="FW42" s="104"/>
      <c r="FX42" s="104"/>
      <c r="FY42" s="104"/>
      <c r="FZ42" s="104"/>
      <c r="GA42" s="104"/>
      <c r="GB42" s="104"/>
      <c r="GC42" s="104"/>
      <c r="GD42" s="104"/>
      <c r="GE42" s="104"/>
      <c r="GF42" s="104"/>
      <c r="GG42" s="104"/>
      <c r="GH42" s="104"/>
      <c r="GI42" s="104"/>
      <c r="GJ42" s="104"/>
      <c r="GK42" s="104"/>
      <c r="GL42" s="104"/>
      <c r="GM42" s="104"/>
      <c r="GN42" s="104"/>
      <c r="GO42" s="104"/>
      <c r="GP42" s="104"/>
      <c r="GQ42" s="104"/>
      <c r="GR42" s="104"/>
      <c r="GS42" s="104"/>
      <c r="GT42" s="104"/>
      <c r="GU42" s="104"/>
      <c r="GV42" s="104"/>
      <c r="GW42" s="104"/>
      <c r="GX42" s="104"/>
      <c r="GY42" s="104"/>
      <c r="GZ42" s="104"/>
      <c r="HA42" s="104"/>
      <c r="HB42" s="104"/>
      <c r="HC42" s="104"/>
      <c r="HD42" s="104"/>
      <c r="HE42" s="104"/>
      <c r="HF42" s="104"/>
      <c r="HG42" s="104"/>
      <c r="HH42" s="104"/>
      <c r="HI42" s="104"/>
      <c r="HJ42" s="104"/>
      <c r="HK42" s="104"/>
      <c r="HL42" s="104"/>
      <c r="HM42" s="104"/>
      <c r="HN42" s="104"/>
      <c r="HO42" s="104"/>
      <c r="HP42" s="104"/>
      <c r="HQ42" s="104"/>
      <c r="HR42" s="104"/>
      <c r="HS42" s="104"/>
      <c r="HT42" s="104"/>
      <c r="HU42" s="104"/>
      <c r="HV42" s="104"/>
      <c r="HW42" s="104"/>
      <c r="HX42" s="104"/>
      <c r="HY42" s="104"/>
      <c r="HZ42" s="104"/>
      <c r="IA42" s="104"/>
      <c r="IB42" s="104"/>
      <c r="IC42" s="104"/>
      <c r="ID42" s="104"/>
      <c r="IE42" s="104"/>
      <c r="IF42" s="104"/>
      <c r="IG42" s="104"/>
      <c r="IH42" s="104"/>
      <c r="II42" s="104"/>
      <c r="IJ42" s="104"/>
      <c r="IK42" s="104"/>
      <c r="IL42" s="104"/>
      <c r="IM42" s="104"/>
      <c r="IN42" s="104"/>
      <c r="IO42" s="104"/>
      <c r="IP42" s="104"/>
      <c r="IQ42" s="104"/>
      <c r="IR42" s="104"/>
      <c r="IS42" s="104"/>
      <c r="IT42" s="104"/>
      <c r="IU42" s="104"/>
      <c r="IV42" s="104"/>
    </row>
    <row r="43" spans="1:256" s="106" customFormat="1" ht="12.75" x14ac:dyDescent="0.35">
      <c r="A43" s="133"/>
      <c r="B43" s="170"/>
      <c r="C43" s="170"/>
      <c r="D43" s="170"/>
      <c r="E43" s="170"/>
      <c r="F43" s="170"/>
      <c r="G43" s="170"/>
      <c r="H43" s="170"/>
      <c r="I43" s="170"/>
      <c r="J43" s="170"/>
      <c r="K43" s="170"/>
      <c r="L43" s="170"/>
      <c r="M43" s="170"/>
      <c r="N43" s="170"/>
      <c r="O43" s="170"/>
      <c r="P43" s="170"/>
      <c r="Q43" s="170"/>
      <c r="R43" s="171"/>
      <c r="S43" s="104"/>
      <c r="T43" s="104"/>
      <c r="U43" s="104"/>
      <c r="V43" s="104"/>
      <c r="W43" s="104"/>
      <c r="X43" s="104"/>
      <c r="Y43" s="104"/>
      <c r="Z43" s="104"/>
      <c r="AA43" s="104"/>
      <c r="AB43" s="104"/>
      <c r="AC43" s="104"/>
      <c r="AD43" s="104"/>
      <c r="AE43" s="104"/>
      <c r="AF43" s="104"/>
      <c r="AG43" s="104"/>
      <c r="AH43" s="104"/>
      <c r="AI43" s="103"/>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4"/>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c r="EO43" s="104"/>
      <c r="EP43" s="104"/>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c r="FN43" s="104"/>
      <c r="FO43" s="104"/>
      <c r="FP43" s="104"/>
      <c r="FQ43" s="104"/>
      <c r="FR43" s="104"/>
      <c r="FS43" s="104"/>
      <c r="FT43" s="104"/>
      <c r="FU43" s="104"/>
      <c r="FV43" s="104"/>
      <c r="FW43" s="104"/>
      <c r="FX43" s="104"/>
      <c r="FY43" s="104"/>
      <c r="FZ43" s="104"/>
      <c r="GA43" s="104"/>
      <c r="GB43" s="104"/>
      <c r="GC43" s="104"/>
      <c r="GD43" s="104"/>
      <c r="GE43" s="104"/>
      <c r="GF43" s="104"/>
      <c r="GG43" s="104"/>
      <c r="GH43" s="104"/>
      <c r="GI43" s="104"/>
      <c r="GJ43" s="104"/>
      <c r="GK43" s="104"/>
      <c r="GL43" s="104"/>
      <c r="GM43" s="104"/>
      <c r="GN43" s="104"/>
      <c r="GO43" s="104"/>
      <c r="GP43" s="104"/>
      <c r="GQ43" s="104"/>
      <c r="GR43" s="104"/>
      <c r="GS43" s="104"/>
      <c r="GT43" s="104"/>
      <c r="GU43" s="104"/>
      <c r="GV43" s="104"/>
      <c r="GW43" s="104"/>
      <c r="GX43" s="104"/>
      <c r="GY43" s="104"/>
      <c r="GZ43" s="104"/>
      <c r="HA43" s="104"/>
      <c r="HB43" s="104"/>
      <c r="HC43" s="104"/>
      <c r="HD43" s="104"/>
      <c r="HE43" s="104"/>
      <c r="HF43" s="104"/>
      <c r="HG43" s="104"/>
      <c r="HH43" s="104"/>
      <c r="HI43" s="104"/>
      <c r="HJ43" s="104"/>
      <c r="HK43" s="104"/>
      <c r="HL43" s="104"/>
      <c r="HM43" s="104"/>
      <c r="HN43" s="104"/>
      <c r="HO43" s="104"/>
      <c r="HP43" s="104"/>
      <c r="HQ43" s="104"/>
      <c r="HR43" s="104"/>
      <c r="HS43" s="104"/>
      <c r="HT43" s="104"/>
      <c r="HU43" s="104"/>
      <c r="HV43" s="104"/>
      <c r="HW43" s="104"/>
      <c r="HX43" s="104"/>
      <c r="HY43" s="104"/>
      <c r="HZ43" s="104"/>
      <c r="IA43" s="104"/>
      <c r="IB43" s="104"/>
      <c r="IC43" s="104"/>
      <c r="ID43" s="104"/>
      <c r="IE43" s="104"/>
      <c r="IF43" s="104"/>
      <c r="IG43" s="104"/>
      <c r="IH43" s="104"/>
      <c r="II43" s="104"/>
      <c r="IJ43" s="104"/>
      <c r="IK43" s="104"/>
      <c r="IL43" s="104"/>
      <c r="IM43" s="104"/>
      <c r="IN43" s="104"/>
      <c r="IO43" s="104"/>
      <c r="IP43" s="104"/>
      <c r="IQ43" s="104"/>
      <c r="IR43" s="104"/>
      <c r="IS43" s="104"/>
      <c r="IT43" s="104"/>
      <c r="IU43" s="104"/>
      <c r="IV43" s="104"/>
    </row>
    <row r="44" spans="1:256" s="106" customFormat="1" ht="12.75" x14ac:dyDescent="0.35">
      <c r="A44" s="133"/>
      <c r="B44" s="170"/>
      <c r="C44" s="170"/>
      <c r="D44" s="170"/>
      <c r="E44" s="170"/>
      <c r="F44" s="170"/>
      <c r="G44" s="170"/>
      <c r="H44" s="170"/>
      <c r="I44" s="170"/>
      <c r="J44" s="170"/>
      <c r="K44" s="170"/>
      <c r="L44" s="170"/>
      <c r="M44" s="170"/>
      <c r="N44" s="170"/>
      <c r="O44" s="170"/>
      <c r="P44" s="170"/>
      <c r="Q44" s="170"/>
      <c r="R44" s="171"/>
      <c r="S44" s="104"/>
      <c r="T44" s="104"/>
      <c r="U44" s="104"/>
      <c r="V44" s="104"/>
      <c r="W44" s="104"/>
      <c r="X44" s="104"/>
      <c r="Y44" s="104"/>
      <c r="Z44" s="104"/>
      <c r="AA44" s="104"/>
      <c r="AB44" s="104"/>
      <c r="AC44" s="104"/>
      <c r="AD44" s="104"/>
      <c r="AE44" s="104"/>
      <c r="AF44" s="104"/>
      <c r="AG44" s="104"/>
      <c r="AH44" s="104"/>
      <c r="AI44" s="103"/>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c r="FN44" s="104"/>
      <c r="FO44" s="104"/>
      <c r="FP44" s="104"/>
      <c r="FQ44" s="104"/>
      <c r="FR44" s="104"/>
      <c r="FS44" s="104"/>
      <c r="FT44" s="104"/>
      <c r="FU44" s="104"/>
      <c r="FV44" s="104"/>
      <c r="FW44" s="104"/>
      <c r="FX44" s="104"/>
      <c r="FY44" s="104"/>
      <c r="FZ44" s="104"/>
      <c r="GA44" s="104"/>
      <c r="GB44" s="104"/>
      <c r="GC44" s="104"/>
      <c r="GD44" s="104"/>
      <c r="GE44" s="104"/>
      <c r="GF44" s="104"/>
      <c r="GG44" s="104"/>
      <c r="GH44" s="104"/>
      <c r="GI44" s="104"/>
      <c r="GJ44" s="104"/>
      <c r="GK44" s="104"/>
      <c r="GL44" s="104"/>
      <c r="GM44" s="104"/>
      <c r="GN44" s="104"/>
      <c r="GO44" s="104"/>
      <c r="GP44" s="104"/>
      <c r="GQ44" s="104"/>
      <c r="GR44" s="104"/>
      <c r="GS44" s="104"/>
      <c r="GT44" s="104"/>
      <c r="GU44" s="104"/>
      <c r="GV44" s="104"/>
      <c r="GW44" s="104"/>
      <c r="GX44" s="104"/>
      <c r="GY44" s="104"/>
      <c r="GZ44" s="104"/>
      <c r="HA44" s="104"/>
      <c r="HB44" s="104"/>
      <c r="HC44" s="104"/>
      <c r="HD44" s="104"/>
      <c r="HE44" s="104"/>
      <c r="HF44" s="104"/>
      <c r="HG44" s="104"/>
      <c r="HH44" s="104"/>
      <c r="HI44" s="104"/>
      <c r="HJ44" s="104"/>
      <c r="HK44" s="104"/>
      <c r="HL44" s="104"/>
      <c r="HM44" s="104"/>
      <c r="HN44" s="104"/>
      <c r="HO44" s="104"/>
      <c r="HP44" s="104"/>
      <c r="HQ44" s="104"/>
      <c r="HR44" s="104"/>
      <c r="HS44" s="104"/>
      <c r="HT44" s="104"/>
      <c r="HU44" s="104"/>
      <c r="HV44" s="104"/>
      <c r="HW44" s="104"/>
      <c r="HX44" s="104"/>
      <c r="HY44" s="104"/>
      <c r="HZ44" s="104"/>
      <c r="IA44" s="104"/>
      <c r="IB44" s="104"/>
      <c r="IC44" s="104"/>
      <c r="ID44" s="104"/>
      <c r="IE44" s="104"/>
      <c r="IF44" s="104"/>
      <c r="IG44" s="104"/>
      <c r="IH44" s="104"/>
      <c r="II44" s="104"/>
      <c r="IJ44" s="104"/>
      <c r="IK44" s="104"/>
      <c r="IL44" s="104"/>
      <c r="IM44" s="104"/>
      <c r="IN44" s="104"/>
      <c r="IO44" s="104"/>
      <c r="IP44" s="104"/>
      <c r="IQ44" s="104"/>
      <c r="IR44" s="104"/>
      <c r="IS44" s="104"/>
      <c r="IT44" s="104"/>
      <c r="IU44" s="104"/>
      <c r="IV44" s="104"/>
    </row>
    <row r="45" spans="1:256" s="106" customFormat="1" ht="12.75" x14ac:dyDescent="0.35">
      <c r="A45" s="133"/>
      <c r="B45" s="133"/>
      <c r="C45" s="133"/>
      <c r="D45" s="133"/>
      <c r="E45" s="133"/>
      <c r="F45" s="133"/>
      <c r="G45" s="133"/>
      <c r="H45" s="133"/>
      <c r="I45" s="133"/>
      <c r="J45" s="133"/>
      <c r="K45" s="133"/>
      <c r="L45" s="133"/>
      <c r="M45" s="133"/>
      <c r="N45" s="133"/>
      <c r="O45" s="133"/>
      <c r="P45" s="133"/>
      <c r="Q45" s="133"/>
      <c r="R45" s="136"/>
      <c r="S45" s="104"/>
      <c r="T45" s="104"/>
      <c r="U45" s="104"/>
      <c r="V45" s="104"/>
      <c r="W45" s="104"/>
      <c r="X45" s="104"/>
      <c r="Y45" s="104"/>
      <c r="Z45" s="104"/>
      <c r="AA45" s="104"/>
      <c r="AB45" s="104"/>
      <c r="AC45" s="104"/>
      <c r="AD45" s="104"/>
      <c r="AE45" s="104"/>
      <c r="AF45" s="104"/>
      <c r="AG45" s="104"/>
      <c r="AH45" s="104"/>
      <c r="AI45" s="103"/>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c r="FL45" s="104"/>
      <c r="FM45" s="104"/>
      <c r="FN45" s="104"/>
      <c r="FO45" s="104"/>
      <c r="FP45" s="104"/>
      <c r="FQ45" s="104"/>
      <c r="FR45" s="104"/>
      <c r="FS45" s="104"/>
      <c r="FT45" s="104"/>
      <c r="FU45" s="104"/>
      <c r="FV45" s="104"/>
      <c r="FW45" s="104"/>
      <c r="FX45" s="104"/>
      <c r="FY45" s="104"/>
      <c r="FZ45" s="104"/>
      <c r="GA45" s="104"/>
      <c r="GB45" s="104"/>
      <c r="GC45" s="104"/>
      <c r="GD45" s="104"/>
      <c r="GE45" s="104"/>
      <c r="GF45" s="104"/>
      <c r="GG45" s="104"/>
      <c r="GH45" s="104"/>
      <c r="GI45" s="104"/>
      <c r="GJ45" s="104"/>
      <c r="GK45" s="104"/>
      <c r="GL45" s="104"/>
      <c r="GM45" s="104"/>
      <c r="GN45" s="104"/>
      <c r="GO45" s="104"/>
      <c r="GP45" s="104"/>
      <c r="GQ45" s="104"/>
      <c r="GR45" s="104"/>
      <c r="GS45" s="104"/>
      <c r="GT45" s="104"/>
      <c r="GU45" s="104"/>
      <c r="GV45" s="104"/>
      <c r="GW45" s="104"/>
      <c r="GX45" s="104"/>
      <c r="GY45" s="104"/>
      <c r="GZ45" s="104"/>
      <c r="HA45" s="104"/>
      <c r="HB45" s="104"/>
      <c r="HC45" s="104"/>
      <c r="HD45" s="104"/>
      <c r="HE45" s="104"/>
      <c r="HF45" s="104"/>
      <c r="HG45" s="104"/>
      <c r="HH45" s="104"/>
      <c r="HI45" s="104"/>
      <c r="HJ45" s="104"/>
      <c r="HK45" s="104"/>
      <c r="HL45" s="104"/>
      <c r="HM45" s="104"/>
      <c r="HN45" s="104"/>
      <c r="HO45" s="104"/>
      <c r="HP45" s="104"/>
      <c r="HQ45" s="104"/>
      <c r="HR45" s="104"/>
      <c r="HS45" s="104"/>
      <c r="HT45" s="104"/>
      <c r="HU45" s="104"/>
      <c r="HV45" s="104"/>
      <c r="HW45" s="104"/>
      <c r="HX45" s="104"/>
      <c r="HY45" s="104"/>
      <c r="HZ45" s="104"/>
      <c r="IA45" s="104"/>
      <c r="IB45" s="104"/>
      <c r="IC45" s="104"/>
      <c r="ID45" s="104"/>
      <c r="IE45" s="104"/>
      <c r="IF45" s="104"/>
      <c r="IG45" s="104"/>
      <c r="IH45" s="104"/>
      <c r="II45" s="104"/>
      <c r="IJ45" s="104"/>
      <c r="IK45" s="104"/>
      <c r="IL45" s="104"/>
      <c r="IM45" s="104"/>
      <c r="IN45" s="104"/>
      <c r="IO45" s="104"/>
      <c r="IP45" s="104"/>
      <c r="IQ45" s="104"/>
      <c r="IR45" s="104"/>
      <c r="IS45" s="104"/>
      <c r="IT45" s="104"/>
      <c r="IU45" s="104"/>
      <c r="IV45" s="104"/>
    </row>
    <row r="46" spans="1:256" s="106" customFormat="1" ht="12.75" x14ac:dyDescent="0.35">
      <c r="A46" s="133"/>
      <c r="B46" s="133"/>
      <c r="C46" s="133"/>
      <c r="D46" s="133"/>
      <c r="E46" s="133"/>
      <c r="F46" s="133"/>
      <c r="G46" s="133"/>
      <c r="H46" s="133"/>
      <c r="I46" s="133"/>
      <c r="J46" s="133"/>
      <c r="K46" s="133"/>
      <c r="L46" s="133"/>
      <c r="M46" s="133"/>
      <c r="N46" s="133"/>
      <c r="O46" s="133"/>
      <c r="P46" s="133"/>
      <c r="Q46" s="133"/>
      <c r="R46" s="136"/>
      <c r="S46" s="104"/>
      <c r="T46" s="104"/>
      <c r="U46" s="104"/>
      <c r="V46" s="104"/>
      <c r="W46" s="104"/>
      <c r="X46" s="104"/>
      <c r="Y46" s="104"/>
      <c r="Z46" s="104"/>
      <c r="AA46" s="104"/>
      <c r="AB46" s="104"/>
      <c r="AC46" s="104"/>
      <c r="AD46" s="104"/>
      <c r="AE46" s="104"/>
      <c r="AF46" s="104"/>
      <c r="AG46" s="104"/>
      <c r="AH46" s="104"/>
      <c r="AI46" s="103"/>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c r="FL46" s="104"/>
      <c r="FM46" s="104"/>
      <c r="FN46" s="104"/>
      <c r="FO46" s="104"/>
      <c r="FP46" s="104"/>
      <c r="FQ46" s="104"/>
      <c r="FR46" s="104"/>
      <c r="FS46" s="104"/>
      <c r="FT46" s="104"/>
      <c r="FU46" s="104"/>
      <c r="FV46" s="104"/>
      <c r="FW46" s="104"/>
      <c r="FX46" s="104"/>
      <c r="FY46" s="104"/>
      <c r="FZ46" s="104"/>
      <c r="GA46" s="104"/>
      <c r="GB46" s="104"/>
      <c r="GC46" s="104"/>
      <c r="GD46" s="104"/>
      <c r="GE46" s="104"/>
      <c r="GF46" s="104"/>
      <c r="GG46" s="104"/>
      <c r="GH46" s="104"/>
      <c r="GI46" s="104"/>
      <c r="GJ46" s="104"/>
      <c r="GK46" s="104"/>
      <c r="GL46" s="104"/>
      <c r="GM46" s="104"/>
      <c r="GN46" s="104"/>
      <c r="GO46" s="104"/>
      <c r="GP46" s="104"/>
      <c r="GQ46" s="104"/>
      <c r="GR46" s="104"/>
      <c r="GS46" s="104"/>
      <c r="GT46" s="104"/>
      <c r="GU46" s="104"/>
      <c r="GV46" s="104"/>
      <c r="GW46" s="104"/>
      <c r="GX46" s="104"/>
      <c r="GY46" s="104"/>
      <c r="GZ46" s="104"/>
      <c r="HA46" s="104"/>
      <c r="HB46" s="104"/>
      <c r="HC46" s="104"/>
      <c r="HD46" s="104"/>
      <c r="HE46" s="104"/>
      <c r="HF46" s="104"/>
      <c r="HG46" s="104"/>
      <c r="HH46" s="104"/>
      <c r="HI46" s="104"/>
      <c r="HJ46" s="104"/>
      <c r="HK46" s="104"/>
      <c r="HL46" s="104"/>
      <c r="HM46" s="104"/>
      <c r="HN46" s="104"/>
      <c r="HO46" s="104"/>
      <c r="HP46" s="104"/>
      <c r="HQ46" s="104"/>
      <c r="HR46" s="104"/>
      <c r="HS46" s="104"/>
      <c r="HT46" s="104"/>
      <c r="HU46" s="104"/>
      <c r="HV46" s="104"/>
      <c r="HW46" s="104"/>
      <c r="HX46" s="104"/>
      <c r="HY46" s="104"/>
      <c r="HZ46" s="104"/>
      <c r="IA46" s="104"/>
      <c r="IB46" s="104"/>
      <c r="IC46" s="104"/>
      <c r="ID46" s="104"/>
      <c r="IE46" s="104"/>
      <c r="IF46" s="104"/>
      <c r="IG46" s="104"/>
      <c r="IH46" s="104"/>
      <c r="II46" s="104"/>
      <c r="IJ46" s="104"/>
      <c r="IK46" s="104"/>
      <c r="IL46" s="104"/>
      <c r="IM46" s="104"/>
      <c r="IN46" s="104"/>
      <c r="IO46" s="104"/>
      <c r="IP46" s="104"/>
      <c r="IQ46" s="104"/>
      <c r="IR46" s="104"/>
      <c r="IS46" s="104"/>
      <c r="IT46" s="104"/>
      <c r="IU46" s="104"/>
      <c r="IV46" s="104"/>
    </row>
    <row r="47" spans="1:256" s="103" customFormat="1" ht="28.5" customHeight="1" x14ac:dyDescent="0.35">
      <c r="A47" s="133"/>
      <c r="B47" s="133"/>
      <c r="C47" s="133"/>
      <c r="D47" s="133"/>
      <c r="E47" s="133"/>
      <c r="F47" s="133"/>
      <c r="G47" s="133"/>
      <c r="H47" s="133"/>
      <c r="I47" s="133"/>
      <c r="J47" s="133"/>
      <c r="K47" s="133"/>
      <c r="L47" s="133"/>
      <c r="M47" s="133"/>
      <c r="N47" s="133"/>
      <c r="O47" s="133"/>
      <c r="P47" s="133"/>
      <c r="Q47" s="133"/>
      <c r="R47" s="135"/>
      <c r="S47" s="104"/>
      <c r="T47" s="104"/>
      <c r="U47" s="104"/>
      <c r="V47" s="104"/>
      <c r="W47" s="104"/>
      <c r="X47" s="104"/>
      <c r="Y47" s="104"/>
      <c r="Z47" s="104"/>
      <c r="AA47" s="104"/>
      <c r="AB47" s="104"/>
      <c r="AC47" s="104"/>
      <c r="AD47" s="104"/>
      <c r="AE47" s="104"/>
      <c r="AF47" s="104"/>
      <c r="AG47" s="104"/>
      <c r="AH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4"/>
      <c r="CU47" s="104"/>
      <c r="CV47" s="104"/>
      <c r="CW47" s="104"/>
      <c r="CX47" s="104"/>
      <c r="CY47" s="104"/>
      <c r="CZ47" s="104"/>
      <c r="DA47" s="104"/>
      <c r="DB47" s="104"/>
      <c r="DC47" s="104"/>
      <c r="DD47" s="104"/>
      <c r="DE47" s="104"/>
      <c r="DF47" s="104"/>
      <c r="DG47" s="104"/>
      <c r="DH47" s="104"/>
      <c r="DI47" s="104"/>
      <c r="DJ47" s="104"/>
      <c r="DK47" s="104"/>
      <c r="DL47" s="104"/>
      <c r="DM47" s="104"/>
      <c r="DN47" s="104"/>
      <c r="DO47" s="104"/>
      <c r="DP47" s="104"/>
      <c r="DQ47" s="104"/>
      <c r="DR47" s="104"/>
      <c r="DS47" s="104"/>
      <c r="DT47" s="104"/>
      <c r="DU47" s="104"/>
      <c r="DV47" s="104"/>
      <c r="DW47" s="104"/>
      <c r="DX47" s="104"/>
      <c r="DY47" s="104"/>
      <c r="DZ47" s="104"/>
      <c r="EA47" s="104"/>
      <c r="EB47" s="104"/>
      <c r="EC47" s="104"/>
      <c r="ED47" s="104"/>
      <c r="EE47" s="104"/>
      <c r="EF47" s="104"/>
      <c r="EG47" s="104"/>
      <c r="EH47" s="104"/>
      <c r="EI47" s="104"/>
      <c r="EJ47" s="104"/>
      <c r="EK47" s="104"/>
      <c r="EL47" s="104"/>
      <c r="EM47" s="104"/>
      <c r="EN47" s="104"/>
      <c r="EO47" s="104"/>
      <c r="EP47" s="104"/>
      <c r="EQ47" s="104"/>
      <c r="ER47" s="104"/>
      <c r="ES47" s="104"/>
      <c r="ET47" s="104"/>
      <c r="EU47" s="104"/>
      <c r="EV47" s="104"/>
      <c r="EW47" s="104"/>
      <c r="EX47" s="104"/>
      <c r="EY47" s="104"/>
      <c r="EZ47" s="104"/>
      <c r="FA47" s="104"/>
      <c r="FB47" s="104"/>
      <c r="FC47" s="104"/>
      <c r="FD47" s="104"/>
      <c r="FE47" s="104"/>
      <c r="FF47" s="104"/>
      <c r="FG47" s="104"/>
      <c r="FH47" s="104"/>
      <c r="FI47" s="104"/>
      <c r="FJ47" s="104"/>
      <c r="FK47" s="104"/>
      <c r="FL47" s="104"/>
      <c r="FM47" s="104"/>
      <c r="FN47" s="104"/>
      <c r="FO47" s="104"/>
      <c r="FP47" s="104"/>
      <c r="FQ47" s="104"/>
      <c r="FR47" s="104"/>
      <c r="FS47" s="104"/>
      <c r="FT47" s="104"/>
      <c r="FU47" s="104"/>
      <c r="FV47" s="104"/>
      <c r="FW47" s="104"/>
      <c r="FX47" s="104"/>
      <c r="FY47" s="104"/>
      <c r="FZ47" s="104"/>
      <c r="GA47" s="104"/>
      <c r="GB47" s="104"/>
      <c r="GC47" s="104"/>
      <c r="GD47" s="104"/>
      <c r="GE47" s="104"/>
      <c r="GF47" s="104"/>
      <c r="GG47" s="104"/>
      <c r="GH47" s="104"/>
      <c r="GI47" s="104"/>
      <c r="GJ47" s="104"/>
      <c r="GK47" s="104"/>
      <c r="GL47" s="104"/>
      <c r="GM47" s="104"/>
      <c r="GN47" s="104"/>
      <c r="GO47" s="104"/>
      <c r="GP47" s="104"/>
      <c r="GQ47" s="104"/>
      <c r="GR47" s="104"/>
      <c r="GS47" s="104"/>
      <c r="GT47" s="104"/>
      <c r="GU47" s="104"/>
      <c r="GV47" s="104"/>
      <c r="GW47" s="104"/>
      <c r="GX47" s="104"/>
      <c r="GY47" s="104"/>
      <c r="GZ47" s="104"/>
      <c r="HA47" s="104"/>
      <c r="HB47" s="104"/>
      <c r="HC47" s="104"/>
      <c r="HD47" s="104"/>
      <c r="HE47" s="104"/>
      <c r="HF47" s="104"/>
      <c r="HG47" s="104"/>
      <c r="HH47" s="104"/>
      <c r="HI47" s="104"/>
      <c r="HJ47" s="104"/>
      <c r="HK47" s="104"/>
      <c r="HL47" s="104"/>
      <c r="HM47" s="104"/>
      <c r="HN47" s="104"/>
      <c r="HO47" s="104"/>
      <c r="HP47" s="104"/>
      <c r="HQ47" s="104"/>
      <c r="HR47" s="104"/>
      <c r="HS47" s="104"/>
      <c r="HT47" s="104"/>
      <c r="HU47" s="104"/>
      <c r="HV47" s="104"/>
      <c r="HW47" s="104"/>
      <c r="HX47" s="104"/>
      <c r="HY47" s="104"/>
      <c r="HZ47" s="104"/>
      <c r="IA47" s="104"/>
      <c r="IB47" s="104"/>
      <c r="IC47" s="104"/>
      <c r="ID47" s="104"/>
      <c r="IE47" s="104"/>
      <c r="IF47" s="104"/>
      <c r="IG47" s="104"/>
      <c r="IH47" s="104"/>
      <c r="II47" s="104"/>
      <c r="IJ47" s="104"/>
      <c r="IK47" s="104"/>
      <c r="IL47" s="104"/>
      <c r="IM47" s="104"/>
      <c r="IN47" s="104"/>
      <c r="IO47" s="104"/>
      <c r="IP47" s="104"/>
      <c r="IQ47" s="104"/>
      <c r="IR47" s="104"/>
      <c r="IS47" s="104"/>
      <c r="IT47" s="104"/>
      <c r="IU47" s="104"/>
      <c r="IV47" s="104"/>
    </row>
    <row r="48" spans="1:256" s="103" customFormat="1" ht="12.75" x14ac:dyDescent="0.35">
      <c r="A48" s="133"/>
      <c r="B48" s="133"/>
      <c r="C48" s="133"/>
      <c r="D48" s="133"/>
      <c r="E48" s="133"/>
      <c r="F48" s="133"/>
      <c r="G48" s="133"/>
      <c r="H48" s="133"/>
      <c r="I48" s="133"/>
      <c r="J48" s="133"/>
      <c r="K48" s="133"/>
      <c r="L48" s="133"/>
      <c r="M48" s="133"/>
      <c r="N48" s="133"/>
      <c r="O48" s="133"/>
      <c r="P48" s="133"/>
      <c r="Q48" s="133"/>
      <c r="R48" s="135"/>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4"/>
      <c r="CU48" s="104"/>
      <c r="CV48" s="104"/>
      <c r="CW48" s="104"/>
      <c r="CX48" s="104"/>
      <c r="CY48" s="104"/>
      <c r="CZ48" s="104"/>
      <c r="DA48" s="104"/>
      <c r="DB48" s="104"/>
      <c r="DC48" s="104"/>
      <c r="DD48" s="104"/>
      <c r="DE48" s="104"/>
      <c r="DF48" s="104"/>
      <c r="DG48" s="104"/>
      <c r="DH48" s="104"/>
      <c r="DI48" s="104"/>
      <c r="DJ48" s="104"/>
      <c r="DK48" s="104"/>
      <c r="DL48" s="104"/>
      <c r="DM48" s="104"/>
      <c r="DN48" s="104"/>
      <c r="DO48" s="104"/>
      <c r="DP48" s="104"/>
      <c r="DQ48" s="104"/>
      <c r="DR48" s="104"/>
      <c r="DS48" s="104"/>
      <c r="DT48" s="104"/>
      <c r="DU48" s="104"/>
      <c r="DV48" s="104"/>
      <c r="DW48" s="104"/>
      <c r="DX48" s="104"/>
      <c r="DY48" s="104"/>
      <c r="DZ48" s="104"/>
      <c r="EA48" s="104"/>
      <c r="EB48" s="104"/>
      <c r="EC48" s="104"/>
      <c r="ED48" s="104"/>
      <c r="EE48" s="104"/>
      <c r="EF48" s="104"/>
      <c r="EG48" s="104"/>
      <c r="EH48" s="104"/>
      <c r="EI48" s="104"/>
      <c r="EJ48" s="104"/>
      <c r="EK48" s="104"/>
      <c r="EL48" s="104"/>
      <c r="EM48" s="104"/>
      <c r="EN48" s="104"/>
      <c r="EO48" s="104"/>
      <c r="EP48" s="104"/>
      <c r="EQ48" s="104"/>
      <c r="ER48" s="104"/>
      <c r="ES48" s="104"/>
      <c r="ET48" s="104"/>
      <c r="EU48" s="104"/>
      <c r="EV48" s="104"/>
      <c r="EW48" s="104"/>
      <c r="EX48" s="104"/>
      <c r="EY48" s="104"/>
      <c r="EZ48" s="104"/>
      <c r="FA48" s="104"/>
      <c r="FB48" s="104"/>
      <c r="FC48" s="104"/>
      <c r="FD48" s="104"/>
      <c r="FE48" s="104"/>
      <c r="FF48" s="104"/>
      <c r="FG48" s="104"/>
      <c r="FH48" s="104"/>
      <c r="FI48" s="104"/>
      <c r="FJ48" s="104"/>
      <c r="FK48" s="104"/>
      <c r="FL48" s="104"/>
      <c r="FM48" s="104"/>
      <c r="FN48" s="104"/>
      <c r="FO48" s="104"/>
      <c r="FP48" s="104"/>
      <c r="FQ48" s="104"/>
      <c r="FR48" s="104"/>
      <c r="FS48" s="104"/>
      <c r="FT48" s="104"/>
      <c r="FU48" s="104"/>
      <c r="FV48" s="104"/>
      <c r="FW48" s="104"/>
      <c r="FX48" s="104"/>
      <c r="FY48" s="104"/>
      <c r="FZ48" s="104"/>
      <c r="GA48" s="104"/>
      <c r="GB48" s="104"/>
      <c r="GC48" s="104"/>
      <c r="GD48" s="104"/>
      <c r="GE48" s="104"/>
      <c r="GF48" s="104"/>
      <c r="GG48" s="104"/>
      <c r="GH48" s="104"/>
      <c r="GI48" s="104"/>
      <c r="GJ48" s="104"/>
      <c r="GK48" s="104"/>
      <c r="GL48" s="104"/>
      <c r="GM48" s="104"/>
      <c r="GN48" s="104"/>
      <c r="GO48" s="104"/>
      <c r="GP48" s="104"/>
      <c r="GQ48" s="104"/>
      <c r="GR48" s="104"/>
      <c r="GS48" s="104"/>
      <c r="GT48" s="104"/>
      <c r="GU48" s="104"/>
      <c r="GV48" s="104"/>
      <c r="GW48" s="104"/>
      <c r="GX48" s="104"/>
      <c r="GY48" s="104"/>
      <c r="GZ48" s="104"/>
      <c r="HA48" s="104"/>
      <c r="HB48" s="104"/>
      <c r="HC48" s="104"/>
      <c r="HD48" s="104"/>
      <c r="HE48" s="104"/>
      <c r="HF48" s="104"/>
      <c r="HG48" s="104"/>
      <c r="HH48" s="104"/>
      <c r="HI48" s="104"/>
      <c r="HJ48" s="104"/>
      <c r="HK48" s="104"/>
      <c r="HL48" s="104"/>
      <c r="HM48" s="104"/>
      <c r="HN48" s="104"/>
      <c r="HO48" s="104"/>
      <c r="HP48" s="104"/>
      <c r="HQ48" s="104"/>
      <c r="HR48" s="104"/>
      <c r="HS48" s="104"/>
      <c r="HT48" s="104"/>
      <c r="HU48" s="104"/>
      <c r="HV48" s="104"/>
      <c r="HW48" s="104"/>
      <c r="HX48" s="104"/>
      <c r="HY48" s="104"/>
      <c r="HZ48" s="104"/>
      <c r="IA48" s="104"/>
      <c r="IB48" s="104"/>
      <c r="IC48" s="104"/>
      <c r="ID48" s="104"/>
      <c r="IE48" s="104"/>
      <c r="IF48" s="104"/>
      <c r="IG48" s="104"/>
      <c r="IH48" s="104"/>
      <c r="II48" s="104"/>
      <c r="IJ48" s="104"/>
      <c r="IK48" s="104"/>
      <c r="IL48" s="104"/>
      <c r="IM48" s="104"/>
      <c r="IN48" s="104"/>
      <c r="IO48" s="104"/>
      <c r="IP48" s="104"/>
      <c r="IQ48" s="104"/>
      <c r="IR48" s="104"/>
      <c r="IS48" s="104"/>
      <c r="IT48" s="104"/>
      <c r="IU48" s="104"/>
      <c r="IV48" s="104"/>
    </row>
    <row r="49" spans="1:256" s="103" customFormat="1" ht="12.75" customHeight="1" x14ac:dyDescent="0.35">
      <c r="A49" s="133"/>
      <c r="B49" s="133"/>
      <c r="C49" s="133"/>
      <c r="D49" s="133"/>
      <c r="E49" s="133"/>
      <c r="F49" s="133"/>
      <c r="G49" s="133"/>
      <c r="H49" s="133"/>
      <c r="I49" s="133"/>
      <c r="J49" s="133"/>
      <c r="K49" s="133"/>
      <c r="L49" s="133"/>
      <c r="M49" s="133"/>
      <c r="N49" s="133"/>
      <c r="O49" s="133"/>
      <c r="P49" s="133"/>
      <c r="Q49" s="133"/>
      <c r="R49" s="137"/>
      <c r="S49" s="110"/>
      <c r="T49" s="110"/>
      <c r="U49" s="110"/>
      <c r="V49" s="110"/>
      <c r="W49" s="110"/>
      <c r="X49" s="110"/>
      <c r="Y49" s="110"/>
      <c r="Z49" s="110"/>
      <c r="AA49" s="110"/>
      <c r="AB49" s="111"/>
      <c r="AC49" s="111"/>
      <c r="AD49" s="111"/>
      <c r="AE49" s="111"/>
      <c r="AF49" s="111"/>
      <c r="AG49" s="111"/>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104"/>
      <c r="CS49" s="104"/>
      <c r="CT49" s="104"/>
      <c r="CU49" s="104"/>
      <c r="CV49" s="104"/>
      <c r="CW49" s="104"/>
      <c r="CX49" s="104"/>
      <c r="CY49" s="104"/>
      <c r="CZ49" s="104"/>
      <c r="DA49" s="104"/>
      <c r="DB49" s="104"/>
      <c r="DC49" s="104"/>
      <c r="DD49" s="104"/>
      <c r="DE49" s="104"/>
      <c r="DF49" s="104"/>
      <c r="DG49" s="104"/>
      <c r="DH49" s="104"/>
      <c r="DI49" s="104"/>
      <c r="DJ49" s="104"/>
      <c r="DK49" s="104"/>
      <c r="DL49" s="104"/>
      <c r="DM49" s="104"/>
      <c r="DN49" s="104"/>
      <c r="DO49" s="104"/>
      <c r="DP49" s="104"/>
      <c r="DQ49" s="104"/>
      <c r="DR49" s="104"/>
      <c r="DS49" s="104"/>
      <c r="DT49" s="104"/>
      <c r="DU49" s="104"/>
      <c r="DV49" s="104"/>
      <c r="DW49" s="104"/>
      <c r="DX49" s="104"/>
      <c r="DY49" s="104"/>
      <c r="DZ49" s="104"/>
      <c r="EA49" s="104"/>
      <c r="EB49" s="104"/>
      <c r="EC49" s="104"/>
      <c r="ED49" s="104"/>
      <c r="EE49" s="104"/>
      <c r="EF49" s="104"/>
      <c r="EG49" s="104"/>
      <c r="EH49" s="104"/>
      <c r="EI49" s="104"/>
      <c r="EJ49" s="104"/>
      <c r="EK49" s="104"/>
      <c r="EL49" s="104"/>
      <c r="EM49" s="104"/>
      <c r="EN49" s="104"/>
      <c r="EO49" s="104"/>
      <c r="EP49" s="104"/>
      <c r="EQ49" s="104"/>
      <c r="ER49" s="104"/>
      <c r="ES49" s="104"/>
      <c r="ET49" s="104"/>
      <c r="EU49" s="104"/>
      <c r="EV49" s="104"/>
      <c r="EW49" s="104"/>
      <c r="EX49" s="104"/>
      <c r="EY49" s="104"/>
      <c r="EZ49" s="104"/>
      <c r="FA49" s="104"/>
      <c r="FB49" s="104"/>
      <c r="FC49" s="104"/>
      <c r="FD49" s="104"/>
      <c r="FE49" s="104"/>
      <c r="FF49" s="104"/>
      <c r="FG49" s="104"/>
      <c r="FH49" s="104"/>
      <c r="FI49" s="104"/>
      <c r="FJ49" s="104"/>
      <c r="FK49" s="104"/>
      <c r="FL49" s="104"/>
      <c r="FM49" s="104"/>
      <c r="FN49" s="104"/>
      <c r="FO49" s="104"/>
      <c r="FP49" s="104"/>
      <c r="FQ49" s="104"/>
      <c r="FR49" s="104"/>
      <c r="FS49" s="104"/>
      <c r="FT49" s="104"/>
      <c r="FU49" s="104"/>
      <c r="FV49" s="104"/>
      <c r="FW49" s="104"/>
      <c r="FX49" s="104"/>
      <c r="FY49" s="104"/>
      <c r="FZ49" s="104"/>
      <c r="GA49" s="104"/>
      <c r="GB49" s="104"/>
      <c r="GC49" s="104"/>
      <c r="GD49" s="104"/>
      <c r="GE49" s="104"/>
      <c r="GF49" s="104"/>
      <c r="GG49" s="104"/>
      <c r="GH49" s="104"/>
      <c r="GI49" s="104"/>
      <c r="GJ49" s="104"/>
      <c r="GK49" s="104"/>
      <c r="GL49" s="104"/>
      <c r="GM49" s="104"/>
      <c r="GN49" s="104"/>
      <c r="GO49" s="104"/>
      <c r="GP49" s="104"/>
      <c r="GQ49" s="104"/>
      <c r="GR49" s="104"/>
      <c r="GS49" s="104"/>
      <c r="GT49" s="104"/>
      <c r="GU49" s="104"/>
      <c r="GV49" s="104"/>
      <c r="GW49" s="104"/>
      <c r="GX49" s="104"/>
      <c r="GY49" s="104"/>
      <c r="GZ49" s="104"/>
      <c r="HA49" s="104"/>
      <c r="HB49" s="104"/>
      <c r="HC49" s="104"/>
      <c r="HD49" s="104"/>
      <c r="HE49" s="104"/>
      <c r="HF49" s="104"/>
      <c r="HG49" s="104"/>
      <c r="HH49" s="104"/>
      <c r="HI49" s="104"/>
      <c r="HJ49" s="104"/>
      <c r="HK49" s="104"/>
      <c r="HL49" s="104"/>
      <c r="HM49" s="104"/>
      <c r="HN49" s="104"/>
      <c r="HO49" s="104"/>
      <c r="HP49" s="104"/>
      <c r="HQ49" s="104"/>
      <c r="HR49" s="104"/>
      <c r="HS49" s="104"/>
      <c r="HT49" s="104"/>
      <c r="HU49" s="104"/>
      <c r="HV49" s="104"/>
      <c r="HW49" s="104"/>
      <c r="HX49" s="104"/>
      <c r="HY49" s="104"/>
      <c r="HZ49" s="104"/>
      <c r="IA49" s="104"/>
      <c r="IB49" s="104"/>
      <c r="IC49" s="104"/>
      <c r="ID49" s="104"/>
      <c r="IE49" s="104"/>
      <c r="IF49" s="104"/>
      <c r="IG49" s="104"/>
      <c r="IH49" s="104"/>
      <c r="II49" s="104"/>
      <c r="IJ49" s="104"/>
      <c r="IK49" s="104"/>
      <c r="IL49" s="104"/>
      <c r="IM49" s="104"/>
      <c r="IN49" s="104"/>
      <c r="IO49" s="104"/>
      <c r="IP49" s="104"/>
      <c r="IQ49" s="104"/>
      <c r="IR49" s="104"/>
      <c r="IS49" s="104"/>
      <c r="IT49" s="104"/>
      <c r="IU49" s="104"/>
      <c r="IV49" s="104"/>
    </row>
    <row r="50" spans="1:256" s="103" customFormat="1" ht="12.75" customHeight="1" x14ac:dyDescent="0.35">
      <c r="A50" s="133"/>
      <c r="B50" s="133"/>
      <c r="C50" s="133"/>
      <c r="D50" s="133"/>
      <c r="E50" s="133"/>
      <c r="F50" s="133"/>
      <c r="G50" s="133"/>
      <c r="H50" s="133"/>
      <c r="I50" s="133"/>
      <c r="J50" s="133"/>
      <c r="K50" s="133"/>
      <c r="L50" s="133"/>
      <c r="M50" s="133"/>
      <c r="N50" s="133"/>
      <c r="O50" s="133"/>
      <c r="P50" s="133"/>
      <c r="Q50" s="133"/>
      <c r="R50" s="137"/>
      <c r="S50" s="112"/>
      <c r="T50" s="112"/>
      <c r="U50" s="112"/>
      <c r="V50" s="112"/>
      <c r="W50" s="112"/>
      <c r="X50" s="112"/>
      <c r="Y50" s="112"/>
      <c r="Z50" s="112"/>
      <c r="AA50" s="112"/>
      <c r="AB50" s="113"/>
      <c r="AC50" s="113"/>
      <c r="AD50" s="113"/>
      <c r="AE50" s="113"/>
      <c r="AF50" s="113"/>
      <c r="AG50" s="113"/>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4"/>
      <c r="CU50" s="104"/>
      <c r="CV50" s="104"/>
      <c r="CW50" s="104"/>
      <c r="CX50" s="104"/>
      <c r="CY50" s="104"/>
      <c r="CZ50" s="104"/>
      <c r="DA50" s="104"/>
      <c r="DB50" s="104"/>
      <c r="DC50" s="104"/>
      <c r="DD50" s="104"/>
      <c r="DE50" s="104"/>
      <c r="DF50" s="104"/>
      <c r="DG50" s="104"/>
      <c r="DH50" s="104"/>
      <c r="DI50" s="104"/>
      <c r="DJ50" s="104"/>
      <c r="DK50" s="104"/>
      <c r="DL50" s="104"/>
      <c r="DM50" s="104"/>
      <c r="DN50" s="104"/>
      <c r="DO50" s="104"/>
      <c r="DP50" s="104"/>
      <c r="DQ50" s="104"/>
      <c r="DR50" s="104"/>
      <c r="DS50" s="104"/>
      <c r="DT50" s="104"/>
      <c r="DU50" s="104"/>
      <c r="DV50" s="104"/>
      <c r="DW50" s="104"/>
      <c r="DX50" s="104"/>
      <c r="DY50" s="104"/>
      <c r="DZ50" s="104"/>
      <c r="EA50" s="104"/>
      <c r="EB50" s="104"/>
      <c r="EC50" s="104"/>
      <c r="ED50" s="104"/>
      <c r="EE50" s="104"/>
      <c r="EF50" s="104"/>
      <c r="EG50" s="104"/>
      <c r="EH50" s="104"/>
      <c r="EI50" s="104"/>
      <c r="EJ50" s="104"/>
      <c r="EK50" s="104"/>
      <c r="EL50" s="104"/>
      <c r="EM50" s="104"/>
      <c r="EN50" s="104"/>
      <c r="EO50" s="104"/>
      <c r="EP50" s="104"/>
      <c r="EQ50" s="104"/>
      <c r="ER50" s="104"/>
      <c r="ES50" s="104"/>
      <c r="ET50" s="104"/>
      <c r="EU50" s="104"/>
      <c r="EV50" s="104"/>
      <c r="EW50" s="104"/>
      <c r="EX50" s="104"/>
      <c r="EY50" s="104"/>
      <c r="EZ50" s="104"/>
      <c r="FA50" s="104"/>
      <c r="FB50" s="104"/>
      <c r="FC50" s="104"/>
      <c r="FD50" s="104"/>
      <c r="FE50" s="104"/>
      <c r="FF50" s="104"/>
      <c r="FG50" s="104"/>
      <c r="FH50" s="104"/>
      <c r="FI50" s="104"/>
      <c r="FJ50" s="104"/>
      <c r="FK50" s="104"/>
      <c r="FL50" s="104"/>
      <c r="FM50" s="104"/>
      <c r="FN50" s="104"/>
      <c r="FO50" s="104"/>
      <c r="FP50" s="104"/>
      <c r="FQ50" s="104"/>
      <c r="FR50" s="104"/>
      <c r="FS50" s="104"/>
      <c r="FT50" s="104"/>
      <c r="FU50" s="104"/>
      <c r="FV50" s="104"/>
      <c r="FW50" s="104"/>
      <c r="FX50" s="104"/>
      <c r="FY50" s="104"/>
      <c r="FZ50" s="104"/>
      <c r="GA50" s="104"/>
      <c r="GB50" s="104"/>
      <c r="GC50" s="104"/>
      <c r="GD50" s="104"/>
      <c r="GE50" s="104"/>
      <c r="GF50" s="104"/>
      <c r="GG50" s="104"/>
      <c r="GH50" s="104"/>
      <c r="GI50" s="104"/>
      <c r="GJ50" s="104"/>
      <c r="GK50" s="104"/>
      <c r="GL50" s="104"/>
      <c r="GM50" s="104"/>
      <c r="GN50" s="104"/>
      <c r="GO50" s="104"/>
      <c r="GP50" s="104"/>
      <c r="GQ50" s="104"/>
      <c r="GR50" s="104"/>
      <c r="GS50" s="104"/>
      <c r="GT50" s="104"/>
      <c r="GU50" s="104"/>
      <c r="GV50" s="104"/>
      <c r="GW50" s="104"/>
      <c r="GX50" s="104"/>
      <c r="GY50" s="104"/>
      <c r="GZ50" s="104"/>
      <c r="HA50" s="104"/>
      <c r="HB50" s="104"/>
      <c r="HC50" s="104"/>
      <c r="HD50" s="104"/>
      <c r="HE50" s="104"/>
      <c r="HF50" s="104"/>
      <c r="HG50" s="104"/>
      <c r="HH50" s="104"/>
      <c r="HI50" s="104"/>
      <c r="HJ50" s="104"/>
      <c r="HK50" s="104"/>
      <c r="HL50" s="104"/>
      <c r="HM50" s="104"/>
      <c r="HN50" s="104"/>
      <c r="HO50" s="104"/>
      <c r="HP50" s="104"/>
      <c r="HQ50" s="104"/>
      <c r="HR50" s="104"/>
      <c r="HS50" s="104"/>
      <c r="HT50" s="104"/>
      <c r="HU50" s="104"/>
      <c r="HV50" s="104"/>
      <c r="HW50" s="104"/>
      <c r="HX50" s="104"/>
      <c r="HY50" s="104"/>
      <c r="HZ50" s="104"/>
      <c r="IA50" s="104"/>
      <c r="IB50" s="104"/>
      <c r="IC50" s="104"/>
      <c r="ID50" s="104"/>
      <c r="IE50" s="104"/>
      <c r="IF50" s="104"/>
      <c r="IG50" s="104"/>
      <c r="IH50" s="104"/>
      <c r="II50" s="104"/>
      <c r="IJ50" s="104"/>
      <c r="IK50" s="104"/>
      <c r="IL50" s="104"/>
      <c r="IM50" s="104"/>
      <c r="IN50" s="104"/>
      <c r="IO50" s="104"/>
      <c r="IP50" s="104"/>
      <c r="IQ50" s="104"/>
      <c r="IR50" s="104"/>
      <c r="IS50" s="104"/>
      <c r="IT50" s="104"/>
      <c r="IU50" s="104"/>
      <c r="IV50" s="104"/>
    </row>
    <row r="51" spans="1:256" s="103" customFormat="1" ht="12.75" customHeight="1" x14ac:dyDescent="0.35">
      <c r="A51" s="133"/>
      <c r="B51" s="133"/>
      <c r="C51" s="133"/>
      <c r="D51" s="133"/>
      <c r="E51" s="133"/>
      <c r="F51" s="133"/>
      <c r="G51" s="133"/>
      <c r="H51" s="133"/>
      <c r="I51" s="133"/>
      <c r="J51" s="133"/>
      <c r="K51" s="133"/>
      <c r="L51" s="133"/>
      <c r="M51" s="133"/>
      <c r="N51" s="133"/>
      <c r="O51" s="133"/>
      <c r="P51" s="133"/>
      <c r="Q51" s="133"/>
      <c r="R51" s="137"/>
      <c r="S51" s="112"/>
      <c r="T51" s="112"/>
      <c r="U51" s="112"/>
      <c r="V51" s="112"/>
      <c r="W51" s="112"/>
      <c r="X51" s="112"/>
      <c r="Y51" s="112"/>
      <c r="Z51" s="112"/>
      <c r="AA51" s="112"/>
      <c r="AB51" s="113"/>
      <c r="AC51" s="113"/>
      <c r="AD51" s="113"/>
      <c r="AE51" s="113"/>
      <c r="AF51" s="113"/>
      <c r="AG51" s="113"/>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c r="EZ51" s="104"/>
      <c r="FA51" s="104"/>
      <c r="FB51" s="104"/>
      <c r="FC51" s="104"/>
      <c r="FD51" s="104"/>
      <c r="FE51" s="104"/>
      <c r="FF51" s="104"/>
      <c r="FG51" s="104"/>
      <c r="FH51" s="104"/>
      <c r="FI51" s="104"/>
      <c r="FJ51" s="104"/>
      <c r="FK51" s="104"/>
      <c r="FL51" s="104"/>
      <c r="FM51" s="104"/>
      <c r="FN51" s="104"/>
      <c r="FO51" s="104"/>
      <c r="FP51" s="104"/>
      <c r="FQ51" s="104"/>
      <c r="FR51" s="104"/>
      <c r="FS51" s="104"/>
      <c r="FT51" s="104"/>
      <c r="FU51" s="104"/>
      <c r="FV51" s="104"/>
      <c r="FW51" s="104"/>
      <c r="FX51" s="104"/>
      <c r="FY51" s="104"/>
      <c r="FZ51" s="104"/>
      <c r="GA51" s="104"/>
      <c r="GB51" s="104"/>
      <c r="GC51" s="104"/>
      <c r="GD51" s="104"/>
      <c r="GE51" s="104"/>
      <c r="GF51" s="104"/>
      <c r="GG51" s="104"/>
      <c r="GH51" s="104"/>
      <c r="GI51" s="104"/>
      <c r="GJ51" s="104"/>
      <c r="GK51" s="104"/>
      <c r="GL51" s="104"/>
      <c r="GM51" s="104"/>
      <c r="GN51" s="104"/>
      <c r="GO51" s="104"/>
      <c r="GP51" s="104"/>
      <c r="GQ51" s="104"/>
      <c r="GR51" s="104"/>
      <c r="GS51" s="104"/>
      <c r="GT51" s="104"/>
      <c r="GU51" s="104"/>
      <c r="GV51" s="104"/>
      <c r="GW51" s="104"/>
      <c r="GX51" s="104"/>
      <c r="GY51" s="104"/>
      <c r="GZ51" s="104"/>
      <c r="HA51" s="104"/>
      <c r="HB51" s="104"/>
      <c r="HC51" s="104"/>
      <c r="HD51" s="104"/>
      <c r="HE51" s="104"/>
      <c r="HF51" s="104"/>
      <c r="HG51" s="104"/>
      <c r="HH51" s="104"/>
      <c r="HI51" s="104"/>
      <c r="HJ51" s="104"/>
      <c r="HK51" s="104"/>
      <c r="HL51" s="104"/>
      <c r="HM51" s="104"/>
      <c r="HN51" s="104"/>
      <c r="HO51" s="104"/>
      <c r="HP51" s="104"/>
      <c r="HQ51" s="104"/>
      <c r="HR51" s="104"/>
      <c r="HS51" s="104"/>
      <c r="HT51" s="104"/>
      <c r="HU51" s="104"/>
      <c r="HV51" s="104"/>
      <c r="HW51" s="104"/>
      <c r="HX51" s="104"/>
      <c r="HY51" s="104"/>
      <c r="HZ51" s="104"/>
      <c r="IA51" s="104"/>
      <c r="IB51" s="104"/>
      <c r="IC51" s="104"/>
      <c r="ID51" s="104"/>
      <c r="IE51" s="104"/>
      <c r="IF51" s="104"/>
      <c r="IG51" s="104"/>
      <c r="IH51" s="104"/>
      <c r="II51" s="104"/>
      <c r="IJ51" s="104"/>
      <c r="IK51" s="104"/>
      <c r="IL51" s="104"/>
      <c r="IM51" s="104"/>
      <c r="IN51" s="104"/>
      <c r="IO51" s="104"/>
      <c r="IP51" s="104"/>
      <c r="IQ51" s="104"/>
      <c r="IR51" s="104"/>
      <c r="IS51" s="104"/>
      <c r="IT51" s="104"/>
      <c r="IU51" s="104"/>
      <c r="IV51" s="104"/>
    </row>
    <row r="52" spans="1:256" s="103" customFormat="1" ht="12.75" x14ac:dyDescent="0.35">
      <c r="A52" s="133"/>
      <c r="B52" s="133"/>
      <c r="C52" s="133"/>
      <c r="D52" s="133"/>
      <c r="E52" s="133"/>
      <c r="F52" s="133"/>
      <c r="G52" s="133"/>
      <c r="H52" s="133"/>
      <c r="I52" s="133"/>
      <c r="J52" s="133"/>
      <c r="K52" s="133"/>
      <c r="L52" s="133"/>
      <c r="M52" s="133"/>
      <c r="N52" s="133"/>
      <c r="O52" s="133"/>
      <c r="P52" s="133"/>
      <c r="Q52" s="133"/>
      <c r="R52" s="135"/>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4"/>
      <c r="CU52" s="104"/>
      <c r="CV52" s="104"/>
      <c r="CW52" s="104"/>
      <c r="CX52" s="104"/>
      <c r="CY52" s="104"/>
      <c r="CZ52" s="104"/>
      <c r="DA52" s="104"/>
      <c r="DB52" s="104"/>
      <c r="DC52" s="104"/>
      <c r="DD52" s="104"/>
      <c r="DE52" s="104"/>
      <c r="DF52" s="104"/>
      <c r="DG52" s="104"/>
      <c r="DH52" s="104"/>
      <c r="DI52" s="104"/>
      <c r="DJ52" s="104"/>
      <c r="DK52" s="104"/>
      <c r="DL52" s="104"/>
      <c r="DM52" s="104"/>
      <c r="DN52" s="104"/>
      <c r="DO52" s="104"/>
      <c r="DP52" s="104"/>
      <c r="DQ52" s="104"/>
      <c r="DR52" s="104"/>
      <c r="DS52" s="104"/>
      <c r="DT52" s="104"/>
      <c r="DU52" s="104"/>
      <c r="DV52" s="104"/>
      <c r="DW52" s="104"/>
      <c r="DX52" s="104"/>
      <c r="DY52" s="104"/>
      <c r="DZ52" s="104"/>
      <c r="EA52" s="104"/>
      <c r="EB52" s="104"/>
      <c r="EC52" s="104"/>
      <c r="ED52" s="104"/>
      <c r="EE52" s="104"/>
      <c r="EF52" s="104"/>
      <c r="EG52" s="104"/>
      <c r="EH52" s="104"/>
      <c r="EI52" s="104"/>
      <c r="EJ52" s="104"/>
      <c r="EK52" s="104"/>
      <c r="EL52" s="104"/>
      <c r="EM52" s="104"/>
      <c r="EN52" s="104"/>
      <c r="EO52" s="104"/>
      <c r="EP52" s="104"/>
      <c r="EQ52" s="104"/>
      <c r="ER52" s="104"/>
      <c r="ES52" s="104"/>
      <c r="ET52" s="104"/>
      <c r="EU52" s="104"/>
      <c r="EV52" s="104"/>
      <c r="EW52" s="104"/>
      <c r="EX52" s="104"/>
      <c r="EY52" s="104"/>
      <c r="EZ52" s="104"/>
      <c r="FA52" s="104"/>
      <c r="FB52" s="104"/>
      <c r="FC52" s="104"/>
      <c r="FD52" s="104"/>
      <c r="FE52" s="104"/>
      <c r="FF52" s="104"/>
      <c r="FG52" s="104"/>
      <c r="FH52" s="104"/>
      <c r="FI52" s="104"/>
      <c r="FJ52" s="104"/>
      <c r="FK52" s="104"/>
      <c r="FL52" s="104"/>
      <c r="FM52" s="104"/>
      <c r="FN52" s="104"/>
      <c r="FO52" s="104"/>
      <c r="FP52" s="104"/>
      <c r="FQ52" s="104"/>
      <c r="FR52" s="104"/>
      <c r="FS52" s="104"/>
      <c r="FT52" s="104"/>
      <c r="FU52" s="104"/>
      <c r="FV52" s="104"/>
      <c r="FW52" s="104"/>
      <c r="FX52" s="104"/>
      <c r="FY52" s="104"/>
      <c r="FZ52" s="104"/>
      <c r="GA52" s="104"/>
      <c r="GB52" s="104"/>
      <c r="GC52" s="104"/>
      <c r="GD52" s="104"/>
      <c r="GE52" s="104"/>
      <c r="GF52" s="104"/>
      <c r="GG52" s="104"/>
      <c r="GH52" s="104"/>
      <c r="GI52" s="104"/>
      <c r="GJ52" s="104"/>
      <c r="GK52" s="104"/>
      <c r="GL52" s="104"/>
      <c r="GM52" s="104"/>
      <c r="GN52" s="104"/>
      <c r="GO52" s="104"/>
      <c r="GP52" s="104"/>
      <c r="GQ52" s="104"/>
      <c r="GR52" s="104"/>
      <c r="GS52" s="104"/>
      <c r="GT52" s="104"/>
      <c r="GU52" s="104"/>
      <c r="GV52" s="104"/>
      <c r="GW52" s="104"/>
      <c r="GX52" s="104"/>
      <c r="GY52" s="104"/>
      <c r="GZ52" s="104"/>
      <c r="HA52" s="104"/>
      <c r="HB52" s="104"/>
      <c r="HC52" s="104"/>
      <c r="HD52" s="104"/>
      <c r="HE52" s="104"/>
      <c r="HF52" s="104"/>
      <c r="HG52" s="104"/>
      <c r="HH52" s="104"/>
      <c r="HI52" s="104"/>
      <c r="HJ52" s="104"/>
      <c r="HK52" s="104"/>
      <c r="HL52" s="104"/>
      <c r="HM52" s="104"/>
      <c r="HN52" s="104"/>
      <c r="HO52" s="104"/>
      <c r="HP52" s="104"/>
      <c r="HQ52" s="104"/>
      <c r="HR52" s="104"/>
      <c r="HS52" s="104"/>
      <c r="HT52" s="104"/>
      <c r="HU52" s="104"/>
      <c r="HV52" s="104"/>
      <c r="HW52" s="104"/>
      <c r="HX52" s="104"/>
      <c r="HY52" s="104"/>
      <c r="HZ52" s="104"/>
      <c r="IA52" s="104"/>
      <c r="IB52" s="104"/>
      <c r="IC52" s="104"/>
      <c r="ID52" s="104"/>
      <c r="IE52" s="104"/>
      <c r="IF52" s="104"/>
      <c r="IG52" s="104"/>
      <c r="IH52" s="104"/>
      <c r="II52" s="104"/>
      <c r="IJ52" s="104"/>
      <c r="IK52" s="104"/>
      <c r="IL52" s="104"/>
      <c r="IM52" s="104"/>
      <c r="IN52" s="104"/>
      <c r="IO52" s="104"/>
      <c r="IP52" s="104"/>
      <c r="IQ52" s="104"/>
      <c r="IR52" s="104"/>
      <c r="IS52" s="104"/>
      <c r="IT52" s="104"/>
      <c r="IU52" s="104"/>
      <c r="IV52" s="104"/>
    </row>
    <row r="53" spans="1:256" s="103" customFormat="1" ht="15" customHeight="1" x14ac:dyDescent="0.35">
      <c r="A53" s="133"/>
      <c r="B53" s="133"/>
      <c r="C53" s="133"/>
      <c r="D53" s="133"/>
      <c r="E53" s="133"/>
      <c r="F53" s="133"/>
      <c r="G53" s="133"/>
      <c r="H53" s="133"/>
      <c r="I53" s="133"/>
      <c r="J53" s="133"/>
      <c r="K53" s="133"/>
      <c r="L53" s="133"/>
      <c r="M53" s="133"/>
      <c r="N53" s="133"/>
      <c r="O53" s="133"/>
      <c r="P53" s="133"/>
      <c r="Q53" s="133"/>
      <c r="R53" s="135"/>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c r="FN53" s="104"/>
      <c r="FO53" s="104"/>
      <c r="FP53" s="104"/>
      <c r="FQ53" s="104"/>
      <c r="FR53" s="104"/>
      <c r="FS53" s="104"/>
      <c r="FT53" s="104"/>
      <c r="FU53" s="104"/>
      <c r="FV53" s="104"/>
      <c r="FW53" s="104"/>
      <c r="FX53" s="104"/>
      <c r="FY53" s="104"/>
      <c r="FZ53" s="104"/>
      <c r="GA53" s="104"/>
      <c r="GB53" s="104"/>
      <c r="GC53" s="104"/>
      <c r="GD53" s="104"/>
      <c r="GE53" s="104"/>
      <c r="GF53" s="104"/>
      <c r="GG53" s="104"/>
      <c r="GH53" s="104"/>
      <c r="GI53" s="104"/>
      <c r="GJ53" s="104"/>
      <c r="GK53" s="104"/>
      <c r="GL53" s="104"/>
      <c r="GM53" s="104"/>
      <c r="GN53" s="104"/>
      <c r="GO53" s="104"/>
      <c r="GP53" s="104"/>
      <c r="GQ53" s="104"/>
      <c r="GR53" s="104"/>
      <c r="GS53" s="104"/>
      <c r="GT53" s="104"/>
      <c r="GU53" s="104"/>
      <c r="GV53" s="104"/>
      <c r="GW53" s="104"/>
      <c r="GX53" s="104"/>
      <c r="GY53" s="104"/>
      <c r="GZ53" s="104"/>
      <c r="HA53" s="104"/>
      <c r="HB53" s="104"/>
      <c r="HC53" s="104"/>
      <c r="HD53" s="104"/>
      <c r="HE53" s="104"/>
      <c r="HF53" s="104"/>
      <c r="HG53" s="104"/>
      <c r="HH53" s="104"/>
      <c r="HI53" s="104"/>
      <c r="HJ53" s="104"/>
      <c r="HK53" s="104"/>
      <c r="HL53" s="104"/>
      <c r="HM53" s="104"/>
      <c r="HN53" s="104"/>
      <c r="HO53" s="104"/>
      <c r="HP53" s="104"/>
      <c r="HQ53" s="104"/>
      <c r="HR53" s="104"/>
      <c r="HS53" s="104"/>
      <c r="HT53" s="104"/>
      <c r="HU53" s="104"/>
      <c r="HV53" s="104"/>
      <c r="HW53" s="104"/>
      <c r="HX53" s="104"/>
      <c r="HY53" s="104"/>
      <c r="HZ53" s="104"/>
      <c r="IA53" s="104"/>
      <c r="IB53" s="104"/>
      <c r="IC53" s="104"/>
      <c r="ID53" s="104"/>
      <c r="IE53" s="104"/>
      <c r="IF53" s="104"/>
      <c r="IG53" s="104"/>
      <c r="IH53" s="104"/>
      <c r="II53" s="104"/>
      <c r="IJ53" s="104"/>
      <c r="IK53" s="104"/>
      <c r="IL53" s="104"/>
      <c r="IM53" s="104"/>
      <c r="IN53" s="104"/>
      <c r="IO53" s="104"/>
      <c r="IP53" s="104"/>
      <c r="IQ53" s="104"/>
      <c r="IR53" s="104"/>
      <c r="IS53" s="104"/>
      <c r="IT53" s="104"/>
      <c r="IU53" s="104"/>
      <c r="IV53" s="104"/>
    </row>
    <row r="54" spans="1:256" s="103" customFormat="1" ht="15" customHeight="1" x14ac:dyDescent="0.35">
      <c r="A54" s="133"/>
      <c r="B54" s="133"/>
      <c r="C54" s="133"/>
      <c r="D54" s="133"/>
      <c r="E54" s="133"/>
      <c r="F54" s="133"/>
      <c r="G54" s="133"/>
      <c r="H54" s="133"/>
      <c r="I54" s="133"/>
      <c r="J54" s="133"/>
      <c r="K54" s="133"/>
      <c r="L54" s="133"/>
      <c r="M54" s="133"/>
      <c r="N54" s="133"/>
      <c r="O54" s="133"/>
      <c r="P54" s="133"/>
      <c r="Q54" s="133"/>
      <c r="R54" s="135"/>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4"/>
      <c r="CU54" s="104"/>
      <c r="CV54" s="104"/>
      <c r="CW54" s="104"/>
      <c r="CX54" s="104"/>
      <c r="CY54" s="104"/>
      <c r="CZ54" s="104"/>
      <c r="DA54" s="104"/>
      <c r="DB54" s="104"/>
      <c r="DC54" s="104"/>
      <c r="DD54" s="104"/>
      <c r="DE54" s="104"/>
      <c r="DF54" s="104"/>
      <c r="DG54" s="104"/>
      <c r="DH54" s="104"/>
      <c r="DI54" s="104"/>
      <c r="DJ54" s="104"/>
      <c r="DK54" s="104"/>
      <c r="DL54" s="104"/>
      <c r="DM54" s="104"/>
      <c r="DN54" s="104"/>
      <c r="DO54" s="104"/>
      <c r="DP54" s="104"/>
      <c r="DQ54" s="104"/>
      <c r="DR54" s="104"/>
      <c r="DS54" s="104"/>
      <c r="DT54" s="104"/>
      <c r="DU54" s="104"/>
      <c r="DV54" s="104"/>
      <c r="DW54" s="104"/>
      <c r="DX54" s="104"/>
      <c r="DY54" s="104"/>
      <c r="DZ54" s="104"/>
      <c r="EA54" s="104"/>
      <c r="EB54" s="104"/>
      <c r="EC54" s="104"/>
      <c r="ED54" s="104"/>
      <c r="EE54" s="104"/>
      <c r="EF54" s="104"/>
      <c r="EG54" s="104"/>
      <c r="EH54" s="104"/>
      <c r="EI54" s="104"/>
      <c r="EJ54" s="104"/>
      <c r="EK54" s="104"/>
      <c r="EL54" s="104"/>
      <c r="EM54" s="104"/>
      <c r="EN54" s="104"/>
      <c r="EO54" s="104"/>
      <c r="EP54" s="104"/>
      <c r="EQ54" s="104"/>
      <c r="ER54" s="104"/>
      <c r="ES54" s="104"/>
      <c r="ET54" s="104"/>
      <c r="EU54" s="104"/>
      <c r="EV54" s="104"/>
      <c r="EW54" s="104"/>
      <c r="EX54" s="104"/>
      <c r="EY54" s="104"/>
      <c r="EZ54" s="104"/>
      <c r="FA54" s="104"/>
      <c r="FB54" s="104"/>
      <c r="FC54" s="104"/>
      <c r="FD54" s="104"/>
      <c r="FE54" s="104"/>
      <c r="FF54" s="104"/>
      <c r="FG54" s="104"/>
      <c r="FH54" s="104"/>
      <c r="FI54" s="104"/>
      <c r="FJ54" s="104"/>
      <c r="FK54" s="104"/>
      <c r="FL54" s="104"/>
      <c r="FM54" s="104"/>
      <c r="FN54" s="104"/>
      <c r="FO54" s="104"/>
      <c r="FP54" s="104"/>
      <c r="FQ54" s="104"/>
      <c r="FR54" s="104"/>
      <c r="FS54" s="104"/>
      <c r="FT54" s="104"/>
      <c r="FU54" s="104"/>
      <c r="FV54" s="104"/>
      <c r="FW54" s="104"/>
      <c r="FX54" s="104"/>
      <c r="FY54" s="104"/>
      <c r="FZ54" s="104"/>
      <c r="GA54" s="104"/>
      <c r="GB54" s="104"/>
      <c r="GC54" s="104"/>
      <c r="GD54" s="104"/>
      <c r="GE54" s="104"/>
      <c r="GF54" s="104"/>
      <c r="GG54" s="104"/>
      <c r="GH54" s="104"/>
      <c r="GI54" s="104"/>
      <c r="GJ54" s="104"/>
      <c r="GK54" s="104"/>
      <c r="GL54" s="104"/>
      <c r="GM54" s="104"/>
      <c r="GN54" s="104"/>
      <c r="GO54" s="104"/>
      <c r="GP54" s="104"/>
      <c r="GQ54" s="104"/>
      <c r="GR54" s="104"/>
      <c r="GS54" s="104"/>
      <c r="GT54" s="104"/>
      <c r="GU54" s="104"/>
      <c r="GV54" s="104"/>
      <c r="GW54" s="104"/>
      <c r="GX54" s="104"/>
      <c r="GY54" s="104"/>
      <c r="GZ54" s="104"/>
      <c r="HA54" s="104"/>
      <c r="HB54" s="104"/>
      <c r="HC54" s="104"/>
      <c r="HD54" s="104"/>
      <c r="HE54" s="104"/>
      <c r="HF54" s="104"/>
      <c r="HG54" s="104"/>
      <c r="HH54" s="104"/>
      <c r="HI54" s="104"/>
      <c r="HJ54" s="104"/>
      <c r="HK54" s="104"/>
      <c r="HL54" s="104"/>
      <c r="HM54" s="104"/>
      <c r="HN54" s="104"/>
      <c r="HO54" s="104"/>
      <c r="HP54" s="104"/>
      <c r="HQ54" s="104"/>
      <c r="HR54" s="104"/>
      <c r="HS54" s="104"/>
      <c r="HT54" s="104"/>
      <c r="HU54" s="104"/>
      <c r="HV54" s="104"/>
      <c r="HW54" s="104"/>
      <c r="HX54" s="104"/>
      <c r="HY54" s="104"/>
      <c r="HZ54" s="104"/>
      <c r="IA54" s="104"/>
      <c r="IB54" s="104"/>
      <c r="IC54" s="104"/>
      <c r="ID54" s="104"/>
      <c r="IE54" s="104"/>
      <c r="IF54" s="104"/>
      <c r="IG54" s="104"/>
      <c r="IH54" s="104"/>
      <c r="II54" s="104"/>
      <c r="IJ54" s="104"/>
      <c r="IK54" s="104"/>
      <c r="IL54" s="104"/>
      <c r="IM54" s="104"/>
      <c r="IN54" s="104"/>
      <c r="IO54" s="104"/>
      <c r="IP54" s="104"/>
      <c r="IQ54" s="104"/>
      <c r="IR54" s="104"/>
      <c r="IS54" s="104"/>
      <c r="IT54" s="104"/>
      <c r="IU54" s="104"/>
      <c r="IV54" s="104"/>
    </row>
    <row r="55" spans="1:256" s="103" customFormat="1" ht="15" customHeight="1" x14ac:dyDescent="0.35">
      <c r="A55" s="133"/>
      <c r="B55" s="133"/>
      <c r="C55" s="133"/>
      <c r="D55" s="133"/>
      <c r="E55" s="133"/>
      <c r="F55" s="133"/>
      <c r="G55" s="133"/>
      <c r="H55" s="133"/>
      <c r="I55" s="133"/>
      <c r="J55" s="133"/>
      <c r="K55" s="133"/>
      <c r="L55" s="133"/>
      <c r="M55" s="133"/>
      <c r="N55" s="133"/>
      <c r="O55" s="133"/>
      <c r="P55" s="133"/>
      <c r="Q55" s="133"/>
      <c r="R55" s="135"/>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4"/>
      <c r="CU55" s="104"/>
      <c r="CV55" s="104"/>
      <c r="CW55" s="104"/>
      <c r="CX55" s="104"/>
      <c r="CY55" s="104"/>
      <c r="CZ55" s="104"/>
      <c r="DA55" s="104"/>
      <c r="DB55" s="104"/>
      <c r="DC55" s="104"/>
      <c r="DD55" s="104"/>
      <c r="DE55" s="104"/>
      <c r="DF55" s="104"/>
      <c r="DG55" s="104"/>
      <c r="DH55" s="104"/>
      <c r="DI55" s="104"/>
      <c r="DJ55" s="104"/>
      <c r="DK55" s="104"/>
      <c r="DL55" s="104"/>
      <c r="DM55" s="104"/>
      <c r="DN55" s="104"/>
      <c r="DO55" s="104"/>
      <c r="DP55" s="104"/>
      <c r="DQ55" s="104"/>
      <c r="DR55" s="104"/>
      <c r="DS55" s="104"/>
      <c r="DT55" s="104"/>
      <c r="DU55" s="104"/>
      <c r="DV55" s="104"/>
      <c r="DW55" s="104"/>
      <c r="DX55" s="104"/>
      <c r="DY55" s="104"/>
      <c r="DZ55" s="104"/>
      <c r="EA55" s="104"/>
      <c r="EB55" s="104"/>
      <c r="EC55" s="104"/>
      <c r="ED55" s="104"/>
      <c r="EE55" s="104"/>
      <c r="EF55" s="104"/>
      <c r="EG55" s="104"/>
      <c r="EH55" s="104"/>
      <c r="EI55" s="104"/>
      <c r="EJ55" s="104"/>
      <c r="EK55" s="104"/>
      <c r="EL55" s="104"/>
      <c r="EM55" s="104"/>
      <c r="EN55" s="104"/>
      <c r="EO55" s="104"/>
      <c r="EP55" s="104"/>
      <c r="EQ55" s="104"/>
      <c r="ER55" s="104"/>
      <c r="ES55" s="104"/>
      <c r="ET55" s="104"/>
      <c r="EU55" s="104"/>
      <c r="EV55" s="104"/>
      <c r="EW55" s="104"/>
      <c r="EX55" s="104"/>
      <c r="EY55" s="104"/>
      <c r="EZ55" s="104"/>
      <c r="FA55" s="104"/>
      <c r="FB55" s="104"/>
      <c r="FC55" s="104"/>
      <c r="FD55" s="104"/>
      <c r="FE55" s="104"/>
      <c r="FF55" s="104"/>
      <c r="FG55" s="104"/>
      <c r="FH55" s="104"/>
      <c r="FI55" s="104"/>
      <c r="FJ55" s="104"/>
      <c r="FK55" s="104"/>
      <c r="FL55" s="104"/>
      <c r="FM55" s="104"/>
      <c r="FN55" s="104"/>
      <c r="FO55" s="104"/>
      <c r="FP55" s="104"/>
      <c r="FQ55" s="104"/>
      <c r="FR55" s="104"/>
      <c r="FS55" s="104"/>
      <c r="FT55" s="104"/>
      <c r="FU55" s="104"/>
      <c r="FV55" s="104"/>
      <c r="FW55" s="104"/>
      <c r="FX55" s="104"/>
      <c r="FY55" s="104"/>
      <c r="FZ55" s="104"/>
      <c r="GA55" s="104"/>
      <c r="GB55" s="104"/>
      <c r="GC55" s="104"/>
      <c r="GD55" s="104"/>
      <c r="GE55" s="104"/>
      <c r="GF55" s="104"/>
      <c r="GG55" s="104"/>
      <c r="GH55" s="104"/>
      <c r="GI55" s="104"/>
      <c r="GJ55" s="104"/>
      <c r="GK55" s="104"/>
      <c r="GL55" s="104"/>
      <c r="GM55" s="104"/>
      <c r="GN55" s="104"/>
      <c r="GO55" s="104"/>
      <c r="GP55" s="104"/>
      <c r="GQ55" s="104"/>
      <c r="GR55" s="104"/>
      <c r="GS55" s="104"/>
      <c r="GT55" s="104"/>
      <c r="GU55" s="104"/>
      <c r="GV55" s="104"/>
      <c r="GW55" s="104"/>
      <c r="GX55" s="104"/>
      <c r="GY55" s="104"/>
      <c r="GZ55" s="104"/>
      <c r="HA55" s="104"/>
      <c r="HB55" s="104"/>
      <c r="HC55" s="104"/>
      <c r="HD55" s="104"/>
      <c r="HE55" s="104"/>
      <c r="HF55" s="104"/>
      <c r="HG55" s="104"/>
      <c r="HH55" s="104"/>
      <c r="HI55" s="104"/>
      <c r="HJ55" s="104"/>
      <c r="HK55" s="104"/>
      <c r="HL55" s="104"/>
      <c r="HM55" s="104"/>
      <c r="HN55" s="104"/>
      <c r="HO55" s="104"/>
      <c r="HP55" s="104"/>
      <c r="HQ55" s="104"/>
      <c r="HR55" s="104"/>
      <c r="HS55" s="104"/>
      <c r="HT55" s="104"/>
      <c r="HU55" s="104"/>
      <c r="HV55" s="104"/>
      <c r="HW55" s="104"/>
      <c r="HX55" s="104"/>
      <c r="HY55" s="104"/>
      <c r="HZ55" s="104"/>
      <c r="IA55" s="104"/>
      <c r="IB55" s="104"/>
      <c r="IC55" s="104"/>
      <c r="ID55" s="104"/>
      <c r="IE55" s="104"/>
      <c r="IF55" s="104"/>
      <c r="IG55" s="104"/>
      <c r="IH55" s="104"/>
      <c r="II55" s="104"/>
      <c r="IJ55" s="104"/>
      <c r="IK55" s="104"/>
      <c r="IL55" s="104"/>
      <c r="IM55" s="104"/>
      <c r="IN55" s="104"/>
      <c r="IO55" s="104"/>
      <c r="IP55" s="104"/>
      <c r="IQ55" s="104"/>
      <c r="IR55" s="104"/>
      <c r="IS55" s="104"/>
      <c r="IT55" s="104"/>
      <c r="IU55" s="104"/>
      <c r="IV55" s="104"/>
    </row>
    <row r="56" spans="1:256" s="103" customFormat="1" ht="15" customHeight="1" x14ac:dyDescent="0.35">
      <c r="A56" s="133"/>
      <c r="B56" s="133"/>
      <c r="C56" s="133"/>
      <c r="D56" s="133"/>
      <c r="E56" s="133"/>
      <c r="F56" s="133"/>
      <c r="G56" s="133"/>
      <c r="H56" s="133"/>
      <c r="I56" s="133"/>
      <c r="J56" s="133"/>
      <c r="K56" s="133"/>
      <c r="L56" s="133"/>
      <c r="M56" s="133"/>
      <c r="N56" s="133"/>
      <c r="O56" s="133"/>
      <c r="P56" s="133"/>
      <c r="Q56" s="133"/>
      <c r="R56" s="135"/>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4"/>
      <c r="CU56" s="104"/>
      <c r="CV56" s="104"/>
      <c r="CW56" s="104"/>
      <c r="CX56" s="104"/>
      <c r="CY56" s="104"/>
      <c r="CZ56" s="104"/>
      <c r="DA56" s="104"/>
      <c r="DB56" s="104"/>
      <c r="DC56" s="104"/>
      <c r="DD56" s="104"/>
      <c r="DE56" s="104"/>
      <c r="DF56" s="104"/>
      <c r="DG56" s="104"/>
      <c r="DH56" s="104"/>
      <c r="DI56" s="104"/>
      <c r="DJ56" s="104"/>
      <c r="DK56" s="104"/>
      <c r="DL56" s="104"/>
      <c r="DM56" s="104"/>
      <c r="DN56" s="104"/>
      <c r="DO56" s="104"/>
      <c r="DP56" s="104"/>
      <c r="DQ56" s="104"/>
      <c r="DR56" s="104"/>
      <c r="DS56" s="104"/>
      <c r="DT56" s="104"/>
      <c r="DU56" s="104"/>
      <c r="DV56" s="104"/>
      <c r="DW56" s="104"/>
      <c r="DX56" s="104"/>
      <c r="DY56" s="104"/>
      <c r="DZ56" s="104"/>
      <c r="EA56" s="104"/>
      <c r="EB56" s="104"/>
      <c r="EC56" s="104"/>
      <c r="ED56" s="104"/>
      <c r="EE56" s="104"/>
      <c r="EF56" s="104"/>
      <c r="EG56" s="104"/>
      <c r="EH56" s="104"/>
      <c r="EI56" s="104"/>
      <c r="EJ56" s="104"/>
      <c r="EK56" s="104"/>
      <c r="EL56" s="104"/>
      <c r="EM56" s="104"/>
      <c r="EN56" s="104"/>
      <c r="EO56" s="104"/>
      <c r="EP56" s="104"/>
      <c r="EQ56" s="104"/>
      <c r="ER56" s="104"/>
      <c r="ES56" s="104"/>
      <c r="ET56" s="104"/>
      <c r="EU56" s="104"/>
      <c r="EV56" s="104"/>
      <c r="EW56" s="104"/>
      <c r="EX56" s="104"/>
      <c r="EY56" s="104"/>
      <c r="EZ56" s="104"/>
      <c r="FA56" s="104"/>
      <c r="FB56" s="104"/>
      <c r="FC56" s="104"/>
      <c r="FD56" s="104"/>
      <c r="FE56" s="104"/>
      <c r="FF56" s="104"/>
      <c r="FG56" s="104"/>
      <c r="FH56" s="104"/>
      <c r="FI56" s="104"/>
      <c r="FJ56" s="104"/>
      <c r="FK56" s="104"/>
      <c r="FL56" s="104"/>
      <c r="FM56" s="104"/>
      <c r="FN56" s="104"/>
      <c r="FO56" s="104"/>
      <c r="FP56" s="104"/>
      <c r="FQ56" s="104"/>
      <c r="FR56" s="104"/>
      <c r="FS56" s="104"/>
      <c r="FT56" s="104"/>
      <c r="FU56" s="104"/>
      <c r="FV56" s="104"/>
      <c r="FW56" s="104"/>
      <c r="FX56" s="104"/>
      <c r="FY56" s="104"/>
      <c r="FZ56" s="104"/>
      <c r="GA56" s="104"/>
      <c r="GB56" s="104"/>
      <c r="GC56" s="104"/>
      <c r="GD56" s="104"/>
      <c r="GE56" s="104"/>
      <c r="GF56" s="104"/>
      <c r="GG56" s="104"/>
      <c r="GH56" s="104"/>
      <c r="GI56" s="104"/>
      <c r="GJ56" s="104"/>
      <c r="GK56" s="104"/>
      <c r="GL56" s="104"/>
      <c r="GM56" s="104"/>
      <c r="GN56" s="104"/>
      <c r="GO56" s="104"/>
      <c r="GP56" s="104"/>
      <c r="GQ56" s="104"/>
      <c r="GR56" s="104"/>
      <c r="GS56" s="104"/>
      <c r="GT56" s="104"/>
      <c r="GU56" s="104"/>
      <c r="GV56" s="104"/>
      <c r="GW56" s="104"/>
      <c r="GX56" s="104"/>
      <c r="GY56" s="104"/>
      <c r="GZ56" s="104"/>
      <c r="HA56" s="104"/>
      <c r="HB56" s="104"/>
      <c r="HC56" s="104"/>
      <c r="HD56" s="104"/>
      <c r="HE56" s="104"/>
      <c r="HF56" s="104"/>
      <c r="HG56" s="104"/>
      <c r="HH56" s="104"/>
      <c r="HI56" s="104"/>
      <c r="HJ56" s="104"/>
      <c r="HK56" s="104"/>
      <c r="HL56" s="104"/>
      <c r="HM56" s="104"/>
      <c r="HN56" s="104"/>
      <c r="HO56" s="104"/>
      <c r="HP56" s="104"/>
      <c r="HQ56" s="104"/>
      <c r="HR56" s="104"/>
      <c r="HS56" s="104"/>
      <c r="HT56" s="104"/>
      <c r="HU56" s="104"/>
      <c r="HV56" s="104"/>
      <c r="HW56" s="104"/>
      <c r="HX56" s="104"/>
      <c r="HY56" s="104"/>
      <c r="HZ56" s="104"/>
      <c r="IA56" s="104"/>
      <c r="IB56" s="104"/>
      <c r="IC56" s="104"/>
      <c r="ID56" s="104"/>
      <c r="IE56" s="104"/>
      <c r="IF56" s="104"/>
      <c r="IG56" s="104"/>
      <c r="IH56" s="104"/>
      <c r="II56" s="104"/>
      <c r="IJ56" s="104"/>
      <c r="IK56" s="104"/>
      <c r="IL56" s="104"/>
      <c r="IM56" s="104"/>
      <c r="IN56" s="104"/>
      <c r="IO56" s="104"/>
      <c r="IP56" s="104"/>
      <c r="IQ56" s="104"/>
      <c r="IR56" s="104"/>
      <c r="IS56" s="104"/>
      <c r="IT56" s="104"/>
      <c r="IU56" s="104"/>
      <c r="IV56" s="104"/>
    </row>
    <row r="57" spans="1:256" s="103" customFormat="1" ht="15" customHeight="1" x14ac:dyDescent="0.35">
      <c r="A57" s="133"/>
      <c r="B57" s="133"/>
      <c r="C57" s="133"/>
      <c r="D57" s="133"/>
      <c r="E57" s="133"/>
      <c r="F57" s="133"/>
      <c r="G57" s="133"/>
      <c r="H57" s="133"/>
      <c r="I57" s="133"/>
      <c r="J57" s="133"/>
      <c r="K57" s="133"/>
      <c r="L57" s="133"/>
      <c r="M57" s="133"/>
      <c r="N57" s="133"/>
      <c r="O57" s="133"/>
      <c r="P57" s="133"/>
      <c r="Q57" s="133"/>
      <c r="R57" s="135"/>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c r="CS57" s="104"/>
      <c r="CT57" s="104"/>
      <c r="CU57" s="104"/>
      <c r="CV57" s="104"/>
      <c r="CW57" s="104"/>
      <c r="CX57" s="104"/>
      <c r="CY57" s="104"/>
      <c r="CZ57" s="104"/>
      <c r="DA57" s="104"/>
      <c r="DB57" s="104"/>
      <c r="DC57" s="104"/>
      <c r="DD57" s="104"/>
      <c r="DE57" s="104"/>
      <c r="DF57" s="104"/>
      <c r="DG57" s="104"/>
      <c r="DH57" s="104"/>
      <c r="DI57" s="104"/>
      <c r="DJ57" s="104"/>
      <c r="DK57" s="104"/>
      <c r="DL57" s="104"/>
      <c r="DM57" s="104"/>
      <c r="DN57" s="104"/>
      <c r="DO57" s="104"/>
      <c r="DP57" s="104"/>
      <c r="DQ57" s="104"/>
      <c r="DR57" s="104"/>
      <c r="DS57" s="104"/>
      <c r="DT57" s="104"/>
      <c r="DU57" s="104"/>
      <c r="DV57" s="104"/>
      <c r="DW57" s="104"/>
      <c r="DX57" s="104"/>
      <c r="DY57" s="104"/>
      <c r="DZ57" s="104"/>
      <c r="EA57" s="104"/>
      <c r="EB57" s="104"/>
      <c r="EC57" s="104"/>
      <c r="ED57" s="104"/>
      <c r="EE57" s="104"/>
      <c r="EF57" s="104"/>
      <c r="EG57" s="104"/>
      <c r="EH57" s="104"/>
      <c r="EI57" s="104"/>
      <c r="EJ57" s="104"/>
      <c r="EK57" s="104"/>
      <c r="EL57" s="104"/>
      <c r="EM57" s="104"/>
      <c r="EN57" s="104"/>
      <c r="EO57" s="104"/>
      <c r="EP57" s="104"/>
      <c r="EQ57" s="104"/>
      <c r="ER57" s="104"/>
      <c r="ES57" s="104"/>
      <c r="ET57" s="104"/>
      <c r="EU57" s="104"/>
      <c r="EV57" s="104"/>
      <c r="EW57" s="104"/>
      <c r="EX57" s="104"/>
      <c r="EY57" s="104"/>
      <c r="EZ57" s="104"/>
      <c r="FA57" s="104"/>
      <c r="FB57" s="104"/>
      <c r="FC57" s="104"/>
      <c r="FD57" s="104"/>
      <c r="FE57" s="104"/>
      <c r="FF57" s="104"/>
      <c r="FG57" s="104"/>
      <c r="FH57" s="104"/>
      <c r="FI57" s="104"/>
      <c r="FJ57" s="104"/>
      <c r="FK57" s="104"/>
      <c r="FL57" s="104"/>
      <c r="FM57" s="104"/>
      <c r="FN57" s="104"/>
      <c r="FO57" s="104"/>
      <c r="FP57" s="104"/>
      <c r="FQ57" s="104"/>
      <c r="FR57" s="104"/>
      <c r="FS57" s="104"/>
      <c r="FT57" s="104"/>
      <c r="FU57" s="104"/>
      <c r="FV57" s="104"/>
      <c r="FW57" s="104"/>
      <c r="FX57" s="104"/>
      <c r="FY57" s="104"/>
      <c r="FZ57" s="104"/>
      <c r="GA57" s="104"/>
      <c r="GB57" s="104"/>
      <c r="GC57" s="104"/>
      <c r="GD57" s="104"/>
      <c r="GE57" s="104"/>
      <c r="GF57" s="104"/>
      <c r="GG57" s="104"/>
      <c r="GH57" s="104"/>
      <c r="GI57" s="104"/>
      <c r="GJ57" s="104"/>
      <c r="GK57" s="104"/>
      <c r="GL57" s="104"/>
      <c r="GM57" s="104"/>
      <c r="GN57" s="104"/>
      <c r="GO57" s="104"/>
      <c r="GP57" s="104"/>
      <c r="GQ57" s="104"/>
      <c r="GR57" s="104"/>
      <c r="GS57" s="104"/>
      <c r="GT57" s="104"/>
      <c r="GU57" s="104"/>
      <c r="GV57" s="104"/>
      <c r="GW57" s="104"/>
      <c r="GX57" s="104"/>
      <c r="GY57" s="104"/>
      <c r="GZ57" s="104"/>
      <c r="HA57" s="104"/>
      <c r="HB57" s="104"/>
      <c r="HC57" s="104"/>
      <c r="HD57" s="104"/>
      <c r="HE57" s="104"/>
      <c r="HF57" s="104"/>
      <c r="HG57" s="104"/>
      <c r="HH57" s="104"/>
      <c r="HI57" s="104"/>
      <c r="HJ57" s="104"/>
      <c r="HK57" s="104"/>
      <c r="HL57" s="104"/>
      <c r="HM57" s="104"/>
      <c r="HN57" s="104"/>
      <c r="HO57" s="104"/>
      <c r="HP57" s="104"/>
      <c r="HQ57" s="104"/>
      <c r="HR57" s="104"/>
      <c r="HS57" s="104"/>
      <c r="HT57" s="104"/>
      <c r="HU57" s="104"/>
      <c r="HV57" s="104"/>
      <c r="HW57" s="104"/>
      <c r="HX57" s="104"/>
      <c r="HY57" s="104"/>
      <c r="HZ57" s="104"/>
      <c r="IA57" s="104"/>
      <c r="IB57" s="104"/>
      <c r="IC57" s="104"/>
      <c r="ID57" s="104"/>
      <c r="IE57" s="104"/>
      <c r="IF57" s="104"/>
      <c r="IG57" s="104"/>
      <c r="IH57" s="104"/>
      <c r="II57" s="104"/>
      <c r="IJ57" s="104"/>
      <c r="IK57" s="104"/>
      <c r="IL57" s="104"/>
      <c r="IM57" s="104"/>
      <c r="IN57" s="104"/>
      <c r="IO57" s="104"/>
      <c r="IP57" s="104"/>
      <c r="IQ57" s="104"/>
      <c r="IR57" s="104"/>
      <c r="IS57" s="104"/>
      <c r="IT57" s="104"/>
      <c r="IU57" s="104"/>
      <c r="IV57" s="104"/>
    </row>
    <row r="58" spans="1:256" s="103" customFormat="1" ht="15" customHeight="1" x14ac:dyDescent="0.35">
      <c r="A58" s="133"/>
      <c r="B58" s="133"/>
      <c r="C58" s="133"/>
      <c r="D58" s="133"/>
      <c r="E58" s="133"/>
      <c r="F58" s="133"/>
      <c r="G58" s="133"/>
      <c r="H58" s="133"/>
      <c r="I58" s="133"/>
      <c r="J58" s="133"/>
      <c r="K58" s="133"/>
      <c r="L58" s="133"/>
      <c r="M58" s="133"/>
      <c r="N58" s="133"/>
      <c r="O58" s="133"/>
      <c r="P58" s="133"/>
      <c r="Q58" s="133"/>
      <c r="R58" s="135"/>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c r="CS58" s="104"/>
      <c r="CT58" s="104"/>
      <c r="CU58" s="104"/>
      <c r="CV58" s="104"/>
      <c r="CW58" s="104"/>
      <c r="CX58" s="104"/>
      <c r="CY58" s="104"/>
      <c r="CZ58" s="104"/>
      <c r="DA58" s="104"/>
      <c r="DB58" s="104"/>
      <c r="DC58" s="104"/>
      <c r="DD58" s="104"/>
      <c r="DE58" s="104"/>
      <c r="DF58" s="104"/>
      <c r="DG58" s="104"/>
      <c r="DH58" s="104"/>
      <c r="DI58" s="104"/>
      <c r="DJ58" s="104"/>
      <c r="DK58" s="104"/>
      <c r="DL58" s="104"/>
      <c r="DM58" s="104"/>
      <c r="DN58" s="104"/>
      <c r="DO58" s="104"/>
      <c r="DP58" s="104"/>
      <c r="DQ58" s="104"/>
      <c r="DR58" s="104"/>
      <c r="DS58" s="104"/>
      <c r="DT58" s="104"/>
      <c r="DU58" s="104"/>
      <c r="DV58" s="104"/>
      <c r="DW58" s="104"/>
      <c r="DX58" s="104"/>
      <c r="DY58" s="104"/>
      <c r="DZ58" s="104"/>
      <c r="EA58" s="104"/>
      <c r="EB58" s="104"/>
      <c r="EC58" s="104"/>
      <c r="ED58" s="104"/>
      <c r="EE58" s="104"/>
      <c r="EF58" s="104"/>
      <c r="EG58" s="104"/>
      <c r="EH58" s="104"/>
      <c r="EI58" s="104"/>
      <c r="EJ58" s="104"/>
      <c r="EK58" s="104"/>
      <c r="EL58" s="104"/>
      <c r="EM58" s="104"/>
      <c r="EN58" s="104"/>
      <c r="EO58" s="104"/>
      <c r="EP58" s="104"/>
      <c r="EQ58" s="104"/>
      <c r="ER58" s="104"/>
      <c r="ES58" s="104"/>
      <c r="ET58" s="104"/>
      <c r="EU58" s="104"/>
      <c r="EV58" s="104"/>
      <c r="EW58" s="104"/>
      <c r="EX58" s="104"/>
      <c r="EY58" s="104"/>
      <c r="EZ58" s="104"/>
      <c r="FA58" s="104"/>
      <c r="FB58" s="104"/>
      <c r="FC58" s="104"/>
      <c r="FD58" s="104"/>
      <c r="FE58" s="104"/>
      <c r="FF58" s="104"/>
      <c r="FG58" s="104"/>
      <c r="FH58" s="104"/>
      <c r="FI58" s="104"/>
      <c r="FJ58" s="104"/>
      <c r="FK58" s="104"/>
      <c r="FL58" s="104"/>
      <c r="FM58" s="104"/>
      <c r="FN58" s="104"/>
      <c r="FO58" s="104"/>
      <c r="FP58" s="104"/>
      <c r="FQ58" s="104"/>
      <c r="FR58" s="104"/>
      <c r="FS58" s="104"/>
      <c r="FT58" s="104"/>
      <c r="FU58" s="104"/>
      <c r="FV58" s="104"/>
      <c r="FW58" s="104"/>
      <c r="FX58" s="104"/>
      <c r="FY58" s="104"/>
      <c r="FZ58" s="104"/>
      <c r="GA58" s="104"/>
      <c r="GB58" s="104"/>
      <c r="GC58" s="104"/>
      <c r="GD58" s="104"/>
      <c r="GE58" s="104"/>
      <c r="GF58" s="104"/>
      <c r="GG58" s="104"/>
      <c r="GH58" s="104"/>
      <c r="GI58" s="104"/>
      <c r="GJ58" s="104"/>
      <c r="GK58" s="104"/>
      <c r="GL58" s="104"/>
      <c r="GM58" s="104"/>
      <c r="GN58" s="104"/>
      <c r="GO58" s="104"/>
      <c r="GP58" s="104"/>
      <c r="GQ58" s="104"/>
      <c r="GR58" s="104"/>
      <c r="GS58" s="104"/>
      <c r="GT58" s="104"/>
      <c r="GU58" s="104"/>
      <c r="GV58" s="104"/>
      <c r="GW58" s="104"/>
      <c r="GX58" s="104"/>
      <c r="GY58" s="104"/>
      <c r="GZ58" s="104"/>
      <c r="HA58" s="104"/>
      <c r="HB58" s="104"/>
      <c r="HC58" s="104"/>
      <c r="HD58" s="104"/>
      <c r="HE58" s="104"/>
      <c r="HF58" s="104"/>
      <c r="HG58" s="104"/>
      <c r="HH58" s="104"/>
      <c r="HI58" s="104"/>
      <c r="HJ58" s="104"/>
      <c r="HK58" s="104"/>
      <c r="HL58" s="104"/>
      <c r="HM58" s="104"/>
      <c r="HN58" s="104"/>
      <c r="HO58" s="104"/>
      <c r="HP58" s="104"/>
      <c r="HQ58" s="104"/>
      <c r="HR58" s="104"/>
      <c r="HS58" s="104"/>
      <c r="HT58" s="104"/>
      <c r="HU58" s="104"/>
      <c r="HV58" s="104"/>
      <c r="HW58" s="104"/>
      <c r="HX58" s="104"/>
      <c r="HY58" s="104"/>
      <c r="HZ58" s="104"/>
      <c r="IA58" s="104"/>
      <c r="IB58" s="104"/>
      <c r="IC58" s="104"/>
      <c r="ID58" s="104"/>
      <c r="IE58" s="104"/>
      <c r="IF58" s="104"/>
      <c r="IG58" s="104"/>
      <c r="IH58" s="104"/>
      <c r="II58" s="104"/>
      <c r="IJ58" s="104"/>
      <c r="IK58" s="104"/>
      <c r="IL58" s="104"/>
      <c r="IM58" s="104"/>
      <c r="IN58" s="104"/>
      <c r="IO58" s="104"/>
      <c r="IP58" s="104"/>
      <c r="IQ58" s="104"/>
      <c r="IR58" s="104"/>
      <c r="IS58" s="104"/>
      <c r="IT58" s="104"/>
      <c r="IU58" s="104"/>
      <c r="IV58" s="104"/>
    </row>
    <row r="59" spans="1:256" s="103" customFormat="1" ht="15" customHeight="1" x14ac:dyDescent="0.35">
      <c r="A59" s="133"/>
      <c r="B59" s="133"/>
      <c r="C59" s="133"/>
      <c r="D59" s="133"/>
      <c r="E59" s="133"/>
      <c r="F59" s="133"/>
      <c r="G59" s="133"/>
      <c r="H59" s="133"/>
      <c r="I59" s="133"/>
      <c r="J59" s="133"/>
      <c r="K59" s="133"/>
      <c r="L59" s="133"/>
      <c r="M59" s="133"/>
      <c r="N59" s="133"/>
      <c r="O59" s="133"/>
      <c r="P59" s="133"/>
      <c r="Q59" s="133"/>
      <c r="R59" s="135"/>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4"/>
      <c r="CU59" s="104"/>
      <c r="CV59" s="104"/>
      <c r="CW59" s="104"/>
      <c r="CX59" s="104"/>
      <c r="CY59" s="104"/>
      <c r="CZ59" s="104"/>
      <c r="DA59" s="104"/>
      <c r="DB59" s="104"/>
      <c r="DC59" s="104"/>
      <c r="DD59" s="104"/>
      <c r="DE59" s="104"/>
      <c r="DF59" s="104"/>
      <c r="DG59" s="104"/>
      <c r="DH59" s="104"/>
      <c r="DI59" s="104"/>
      <c r="DJ59" s="104"/>
      <c r="DK59" s="104"/>
      <c r="DL59" s="104"/>
      <c r="DM59" s="104"/>
      <c r="DN59" s="104"/>
      <c r="DO59" s="104"/>
      <c r="DP59" s="104"/>
      <c r="DQ59" s="104"/>
      <c r="DR59" s="104"/>
      <c r="DS59" s="104"/>
      <c r="DT59" s="104"/>
      <c r="DU59" s="104"/>
      <c r="DV59" s="104"/>
      <c r="DW59" s="104"/>
      <c r="DX59" s="104"/>
      <c r="DY59" s="104"/>
      <c r="DZ59" s="104"/>
      <c r="EA59" s="104"/>
      <c r="EB59" s="104"/>
      <c r="EC59" s="104"/>
      <c r="ED59" s="104"/>
      <c r="EE59" s="104"/>
      <c r="EF59" s="104"/>
      <c r="EG59" s="104"/>
      <c r="EH59" s="104"/>
      <c r="EI59" s="104"/>
      <c r="EJ59" s="104"/>
      <c r="EK59" s="104"/>
      <c r="EL59" s="104"/>
      <c r="EM59" s="104"/>
      <c r="EN59" s="104"/>
      <c r="EO59" s="104"/>
      <c r="EP59" s="104"/>
      <c r="EQ59" s="104"/>
      <c r="ER59" s="104"/>
      <c r="ES59" s="104"/>
      <c r="ET59" s="104"/>
      <c r="EU59" s="104"/>
      <c r="EV59" s="104"/>
      <c r="EW59" s="104"/>
      <c r="EX59" s="104"/>
      <c r="EY59" s="104"/>
      <c r="EZ59" s="104"/>
      <c r="FA59" s="104"/>
      <c r="FB59" s="104"/>
      <c r="FC59" s="104"/>
      <c r="FD59" s="104"/>
      <c r="FE59" s="104"/>
      <c r="FF59" s="104"/>
      <c r="FG59" s="104"/>
      <c r="FH59" s="104"/>
      <c r="FI59" s="104"/>
      <c r="FJ59" s="104"/>
      <c r="FK59" s="104"/>
      <c r="FL59" s="104"/>
      <c r="FM59" s="104"/>
      <c r="FN59" s="104"/>
      <c r="FO59" s="104"/>
      <c r="FP59" s="104"/>
      <c r="FQ59" s="104"/>
      <c r="FR59" s="104"/>
      <c r="FS59" s="104"/>
      <c r="FT59" s="104"/>
      <c r="FU59" s="104"/>
      <c r="FV59" s="104"/>
      <c r="FW59" s="104"/>
      <c r="FX59" s="104"/>
      <c r="FY59" s="104"/>
      <c r="FZ59" s="104"/>
      <c r="GA59" s="104"/>
      <c r="GB59" s="104"/>
      <c r="GC59" s="104"/>
      <c r="GD59" s="104"/>
      <c r="GE59" s="104"/>
      <c r="GF59" s="104"/>
      <c r="GG59" s="104"/>
      <c r="GH59" s="104"/>
      <c r="GI59" s="104"/>
      <c r="GJ59" s="104"/>
      <c r="GK59" s="104"/>
      <c r="GL59" s="104"/>
      <c r="GM59" s="104"/>
      <c r="GN59" s="104"/>
      <c r="GO59" s="104"/>
      <c r="GP59" s="104"/>
      <c r="GQ59" s="104"/>
      <c r="GR59" s="104"/>
      <c r="GS59" s="104"/>
      <c r="GT59" s="104"/>
      <c r="GU59" s="104"/>
      <c r="GV59" s="104"/>
      <c r="GW59" s="104"/>
      <c r="GX59" s="104"/>
      <c r="GY59" s="104"/>
      <c r="GZ59" s="104"/>
      <c r="HA59" s="104"/>
      <c r="HB59" s="104"/>
      <c r="HC59" s="104"/>
      <c r="HD59" s="104"/>
      <c r="HE59" s="104"/>
      <c r="HF59" s="104"/>
      <c r="HG59" s="104"/>
      <c r="HH59" s="104"/>
      <c r="HI59" s="104"/>
      <c r="HJ59" s="104"/>
      <c r="HK59" s="104"/>
      <c r="HL59" s="104"/>
      <c r="HM59" s="104"/>
      <c r="HN59" s="104"/>
      <c r="HO59" s="104"/>
      <c r="HP59" s="104"/>
      <c r="HQ59" s="104"/>
      <c r="HR59" s="104"/>
      <c r="HS59" s="104"/>
      <c r="HT59" s="104"/>
      <c r="HU59" s="104"/>
      <c r="HV59" s="104"/>
      <c r="HW59" s="104"/>
      <c r="HX59" s="104"/>
      <c r="HY59" s="104"/>
      <c r="HZ59" s="104"/>
      <c r="IA59" s="104"/>
      <c r="IB59" s="104"/>
      <c r="IC59" s="104"/>
      <c r="ID59" s="104"/>
      <c r="IE59" s="104"/>
      <c r="IF59" s="104"/>
      <c r="IG59" s="104"/>
      <c r="IH59" s="104"/>
      <c r="II59" s="104"/>
      <c r="IJ59" s="104"/>
      <c r="IK59" s="104"/>
      <c r="IL59" s="104"/>
      <c r="IM59" s="104"/>
      <c r="IN59" s="104"/>
      <c r="IO59" s="104"/>
      <c r="IP59" s="104"/>
      <c r="IQ59" s="104"/>
      <c r="IR59" s="104"/>
      <c r="IS59" s="104"/>
      <c r="IT59" s="104"/>
      <c r="IU59" s="104"/>
      <c r="IV59" s="104"/>
    </row>
    <row r="60" spans="1:256" s="103" customFormat="1" ht="15" customHeight="1" x14ac:dyDescent="0.35">
      <c r="A60" s="133"/>
      <c r="B60" s="133"/>
      <c r="C60" s="133"/>
      <c r="D60" s="133"/>
      <c r="E60" s="133"/>
      <c r="F60" s="133"/>
      <c r="G60" s="133"/>
      <c r="H60" s="133"/>
      <c r="I60" s="133"/>
      <c r="J60" s="133"/>
      <c r="K60" s="133"/>
      <c r="L60" s="133"/>
      <c r="M60" s="133"/>
      <c r="N60" s="133"/>
      <c r="O60" s="133"/>
      <c r="P60" s="133"/>
      <c r="Q60" s="133"/>
      <c r="R60" s="135"/>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4"/>
      <c r="CU60" s="104"/>
      <c r="CV60" s="104"/>
      <c r="CW60" s="104"/>
      <c r="CX60" s="104"/>
      <c r="CY60" s="104"/>
      <c r="CZ60" s="104"/>
      <c r="DA60" s="104"/>
      <c r="DB60" s="104"/>
      <c r="DC60" s="104"/>
      <c r="DD60" s="104"/>
      <c r="DE60" s="104"/>
      <c r="DF60" s="104"/>
      <c r="DG60" s="104"/>
      <c r="DH60" s="104"/>
      <c r="DI60" s="104"/>
      <c r="DJ60" s="104"/>
      <c r="DK60" s="104"/>
      <c r="DL60" s="104"/>
      <c r="DM60" s="104"/>
      <c r="DN60" s="104"/>
      <c r="DO60" s="104"/>
      <c r="DP60" s="104"/>
      <c r="DQ60" s="104"/>
      <c r="DR60" s="104"/>
      <c r="DS60" s="104"/>
      <c r="DT60" s="104"/>
      <c r="DU60" s="104"/>
      <c r="DV60" s="104"/>
      <c r="DW60" s="104"/>
      <c r="DX60" s="104"/>
      <c r="DY60" s="104"/>
      <c r="DZ60" s="104"/>
      <c r="EA60" s="104"/>
      <c r="EB60" s="104"/>
      <c r="EC60" s="104"/>
      <c r="ED60" s="104"/>
      <c r="EE60" s="104"/>
      <c r="EF60" s="104"/>
      <c r="EG60" s="104"/>
      <c r="EH60" s="104"/>
      <c r="EI60" s="104"/>
      <c r="EJ60" s="104"/>
      <c r="EK60" s="104"/>
      <c r="EL60" s="104"/>
      <c r="EM60" s="104"/>
      <c r="EN60" s="104"/>
      <c r="EO60" s="104"/>
      <c r="EP60" s="104"/>
      <c r="EQ60" s="104"/>
      <c r="ER60" s="104"/>
      <c r="ES60" s="104"/>
      <c r="ET60" s="104"/>
      <c r="EU60" s="104"/>
      <c r="EV60" s="104"/>
      <c r="EW60" s="104"/>
      <c r="EX60" s="104"/>
      <c r="EY60" s="104"/>
      <c r="EZ60" s="104"/>
      <c r="FA60" s="104"/>
      <c r="FB60" s="104"/>
      <c r="FC60" s="104"/>
      <c r="FD60" s="104"/>
      <c r="FE60" s="104"/>
      <c r="FF60" s="104"/>
      <c r="FG60" s="104"/>
      <c r="FH60" s="104"/>
      <c r="FI60" s="104"/>
      <c r="FJ60" s="104"/>
      <c r="FK60" s="104"/>
      <c r="FL60" s="104"/>
      <c r="FM60" s="104"/>
      <c r="FN60" s="104"/>
      <c r="FO60" s="104"/>
      <c r="FP60" s="104"/>
      <c r="FQ60" s="104"/>
      <c r="FR60" s="104"/>
      <c r="FS60" s="104"/>
      <c r="FT60" s="104"/>
      <c r="FU60" s="104"/>
      <c r="FV60" s="104"/>
      <c r="FW60" s="104"/>
      <c r="FX60" s="104"/>
      <c r="FY60" s="104"/>
      <c r="FZ60" s="104"/>
      <c r="GA60" s="104"/>
      <c r="GB60" s="104"/>
      <c r="GC60" s="104"/>
      <c r="GD60" s="104"/>
      <c r="GE60" s="104"/>
      <c r="GF60" s="104"/>
      <c r="GG60" s="104"/>
      <c r="GH60" s="104"/>
      <c r="GI60" s="104"/>
      <c r="GJ60" s="104"/>
      <c r="GK60" s="104"/>
      <c r="GL60" s="104"/>
      <c r="GM60" s="104"/>
      <c r="GN60" s="104"/>
      <c r="GO60" s="104"/>
      <c r="GP60" s="104"/>
      <c r="GQ60" s="104"/>
      <c r="GR60" s="104"/>
      <c r="GS60" s="104"/>
      <c r="GT60" s="104"/>
      <c r="GU60" s="104"/>
      <c r="GV60" s="104"/>
      <c r="GW60" s="104"/>
      <c r="GX60" s="104"/>
      <c r="GY60" s="104"/>
      <c r="GZ60" s="104"/>
      <c r="HA60" s="104"/>
      <c r="HB60" s="104"/>
      <c r="HC60" s="104"/>
      <c r="HD60" s="104"/>
      <c r="HE60" s="104"/>
      <c r="HF60" s="104"/>
      <c r="HG60" s="104"/>
      <c r="HH60" s="104"/>
      <c r="HI60" s="104"/>
      <c r="HJ60" s="104"/>
      <c r="HK60" s="104"/>
      <c r="HL60" s="104"/>
      <c r="HM60" s="104"/>
      <c r="HN60" s="104"/>
      <c r="HO60" s="104"/>
      <c r="HP60" s="104"/>
      <c r="HQ60" s="104"/>
      <c r="HR60" s="104"/>
      <c r="HS60" s="104"/>
      <c r="HT60" s="104"/>
      <c r="HU60" s="104"/>
      <c r="HV60" s="104"/>
      <c r="HW60" s="104"/>
      <c r="HX60" s="104"/>
      <c r="HY60" s="104"/>
      <c r="HZ60" s="104"/>
      <c r="IA60" s="104"/>
      <c r="IB60" s="104"/>
      <c r="IC60" s="104"/>
      <c r="ID60" s="104"/>
      <c r="IE60" s="104"/>
      <c r="IF60" s="104"/>
      <c r="IG60" s="104"/>
      <c r="IH60" s="104"/>
      <c r="II60" s="104"/>
      <c r="IJ60" s="104"/>
      <c r="IK60" s="104"/>
      <c r="IL60" s="104"/>
      <c r="IM60" s="104"/>
      <c r="IN60" s="104"/>
      <c r="IO60" s="104"/>
      <c r="IP60" s="104"/>
      <c r="IQ60" s="104"/>
      <c r="IR60" s="104"/>
      <c r="IS60" s="104"/>
      <c r="IT60" s="104"/>
      <c r="IU60" s="104"/>
      <c r="IV60" s="104"/>
    </row>
    <row r="61" spans="1:256" s="103" customFormat="1" ht="15" customHeight="1" x14ac:dyDescent="0.35">
      <c r="A61" s="133"/>
      <c r="B61" s="133"/>
      <c r="C61" s="133"/>
      <c r="D61" s="133"/>
      <c r="E61" s="133"/>
      <c r="F61" s="133"/>
      <c r="G61" s="133"/>
      <c r="H61" s="133"/>
      <c r="I61" s="133"/>
      <c r="J61" s="133"/>
      <c r="K61" s="133"/>
      <c r="L61" s="133"/>
      <c r="M61" s="133"/>
      <c r="N61" s="133"/>
      <c r="O61" s="133"/>
      <c r="P61" s="133"/>
      <c r="Q61" s="133"/>
      <c r="R61" s="135"/>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4"/>
      <c r="CU61" s="104"/>
      <c r="CV61" s="104"/>
      <c r="CW61" s="104"/>
      <c r="CX61" s="104"/>
      <c r="CY61" s="104"/>
      <c r="CZ61" s="104"/>
      <c r="DA61" s="104"/>
      <c r="DB61" s="104"/>
      <c r="DC61" s="104"/>
      <c r="DD61" s="104"/>
      <c r="DE61" s="104"/>
      <c r="DF61" s="104"/>
      <c r="DG61" s="104"/>
      <c r="DH61" s="104"/>
      <c r="DI61" s="104"/>
      <c r="DJ61" s="104"/>
      <c r="DK61" s="104"/>
      <c r="DL61" s="104"/>
      <c r="DM61" s="104"/>
      <c r="DN61" s="104"/>
      <c r="DO61" s="104"/>
      <c r="DP61" s="104"/>
      <c r="DQ61" s="104"/>
      <c r="DR61" s="104"/>
      <c r="DS61" s="104"/>
      <c r="DT61" s="104"/>
      <c r="DU61" s="104"/>
      <c r="DV61" s="104"/>
      <c r="DW61" s="104"/>
      <c r="DX61" s="104"/>
      <c r="DY61" s="104"/>
      <c r="DZ61" s="104"/>
      <c r="EA61" s="104"/>
      <c r="EB61" s="104"/>
      <c r="EC61" s="104"/>
      <c r="ED61" s="104"/>
      <c r="EE61" s="104"/>
      <c r="EF61" s="104"/>
      <c r="EG61" s="104"/>
      <c r="EH61" s="104"/>
      <c r="EI61" s="104"/>
      <c r="EJ61" s="104"/>
      <c r="EK61" s="104"/>
      <c r="EL61" s="104"/>
      <c r="EM61" s="104"/>
      <c r="EN61" s="104"/>
      <c r="EO61" s="104"/>
      <c r="EP61" s="104"/>
      <c r="EQ61" s="104"/>
      <c r="ER61" s="104"/>
      <c r="ES61" s="104"/>
      <c r="ET61" s="104"/>
      <c r="EU61" s="104"/>
      <c r="EV61" s="104"/>
      <c r="EW61" s="104"/>
      <c r="EX61" s="104"/>
      <c r="EY61" s="104"/>
      <c r="EZ61" s="104"/>
      <c r="FA61" s="104"/>
      <c r="FB61" s="104"/>
      <c r="FC61" s="104"/>
      <c r="FD61" s="104"/>
      <c r="FE61" s="104"/>
      <c r="FF61" s="104"/>
      <c r="FG61" s="104"/>
      <c r="FH61" s="104"/>
      <c r="FI61" s="104"/>
      <c r="FJ61" s="104"/>
      <c r="FK61" s="104"/>
      <c r="FL61" s="104"/>
      <c r="FM61" s="104"/>
      <c r="FN61" s="104"/>
      <c r="FO61" s="104"/>
      <c r="FP61" s="104"/>
      <c r="FQ61" s="104"/>
      <c r="FR61" s="104"/>
      <c r="FS61" s="104"/>
      <c r="FT61" s="104"/>
      <c r="FU61" s="104"/>
      <c r="FV61" s="104"/>
      <c r="FW61" s="104"/>
      <c r="FX61" s="104"/>
      <c r="FY61" s="104"/>
      <c r="FZ61" s="104"/>
      <c r="GA61" s="104"/>
      <c r="GB61" s="104"/>
      <c r="GC61" s="104"/>
      <c r="GD61" s="104"/>
      <c r="GE61" s="104"/>
      <c r="GF61" s="104"/>
      <c r="GG61" s="104"/>
      <c r="GH61" s="104"/>
      <c r="GI61" s="104"/>
      <c r="GJ61" s="104"/>
      <c r="GK61" s="104"/>
      <c r="GL61" s="104"/>
      <c r="GM61" s="104"/>
      <c r="GN61" s="104"/>
      <c r="GO61" s="104"/>
      <c r="GP61" s="104"/>
      <c r="GQ61" s="104"/>
      <c r="GR61" s="104"/>
      <c r="GS61" s="104"/>
      <c r="GT61" s="104"/>
      <c r="GU61" s="104"/>
      <c r="GV61" s="104"/>
      <c r="GW61" s="104"/>
      <c r="GX61" s="104"/>
      <c r="GY61" s="104"/>
      <c r="GZ61" s="104"/>
      <c r="HA61" s="104"/>
      <c r="HB61" s="104"/>
      <c r="HC61" s="104"/>
      <c r="HD61" s="104"/>
      <c r="HE61" s="104"/>
      <c r="HF61" s="104"/>
      <c r="HG61" s="104"/>
      <c r="HH61" s="104"/>
      <c r="HI61" s="104"/>
      <c r="HJ61" s="104"/>
      <c r="HK61" s="104"/>
      <c r="HL61" s="104"/>
      <c r="HM61" s="104"/>
      <c r="HN61" s="104"/>
      <c r="HO61" s="104"/>
      <c r="HP61" s="104"/>
      <c r="HQ61" s="104"/>
      <c r="HR61" s="104"/>
      <c r="HS61" s="104"/>
      <c r="HT61" s="104"/>
      <c r="HU61" s="104"/>
      <c r="HV61" s="104"/>
      <c r="HW61" s="104"/>
      <c r="HX61" s="104"/>
      <c r="HY61" s="104"/>
      <c r="HZ61" s="104"/>
      <c r="IA61" s="104"/>
      <c r="IB61" s="104"/>
      <c r="IC61" s="104"/>
      <c r="ID61" s="104"/>
      <c r="IE61" s="104"/>
      <c r="IF61" s="104"/>
      <c r="IG61" s="104"/>
      <c r="IH61" s="104"/>
      <c r="II61" s="104"/>
      <c r="IJ61" s="104"/>
      <c r="IK61" s="104"/>
      <c r="IL61" s="104"/>
      <c r="IM61" s="104"/>
      <c r="IN61" s="104"/>
      <c r="IO61" s="104"/>
      <c r="IP61" s="104"/>
      <c r="IQ61" s="104"/>
      <c r="IR61" s="104"/>
      <c r="IS61" s="104"/>
      <c r="IT61" s="104"/>
      <c r="IU61" s="104"/>
      <c r="IV61" s="104"/>
    </row>
    <row r="62" spans="1:256" s="103" customFormat="1" ht="15" customHeight="1" x14ac:dyDescent="0.35">
      <c r="A62" s="133"/>
      <c r="B62" s="133"/>
      <c r="C62" s="133"/>
      <c r="D62" s="133"/>
      <c r="E62" s="133"/>
      <c r="F62" s="133"/>
      <c r="G62" s="133"/>
      <c r="H62" s="133"/>
      <c r="I62" s="133"/>
      <c r="J62" s="133"/>
      <c r="K62" s="133"/>
      <c r="L62" s="133"/>
      <c r="M62" s="133"/>
      <c r="N62" s="133"/>
      <c r="O62" s="133"/>
      <c r="P62" s="133"/>
      <c r="Q62" s="133"/>
      <c r="R62" s="135"/>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4"/>
      <c r="CU62" s="104"/>
      <c r="CV62" s="104"/>
      <c r="CW62" s="104"/>
      <c r="CX62" s="104"/>
      <c r="CY62" s="104"/>
      <c r="CZ62" s="104"/>
      <c r="DA62" s="104"/>
      <c r="DB62" s="104"/>
      <c r="DC62" s="104"/>
      <c r="DD62" s="104"/>
      <c r="DE62" s="104"/>
      <c r="DF62" s="104"/>
      <c r="DG62" s="104"/>
      <c r="DH62" s="104"/>
      <c r="DI62" s="104"/>
      <c r="DJ62" s="104"/>
      <c r="DK62" s="104"/>
      <c r="DL62" s="104"/>
      <c r="DM62" s="104"/>
      <c r="DN62" s="104"/>
      <c r="DO62" s="104"/>
      <c r="DP62" s="104"/>
      <c r="DQ62" s="104"/>
      <c r="DR62" s="104"/>
      <c r="DS62" s="104"/>
      <c r="DT62" s="104"/>
      <c r="DU62" s="104"/>
      <c r="DV62" s="104"/>
      <c r="DW62" s="104"/>
      <c r="DX62" s="104"/>
      <c r="DY62" s="104"/>
      <c r="DZ62" s="104"/>
      <c r="EA62" s="104"/>
      <c r="EB62" s="104"/>
      <c r="EC62" s="104"/>
      <c r="ED62" s="104"/>
      <c r="EE62" s="104"/>
      <c r="EF62" s="104"/>
      <c r="EG62" s="104"/>
      <c r="EH62" s="104"/>
      <c r="EI62" s="104"/>
      <c r="EJ62" s="104"/>
      <c r="EK62" s="104"/>
      <c r="EL62" s="104"/>
      <c r="EM62" s="104"/>
      <c r="EN62" s="104"/>
      <c r="EO62" s="104"/>
      <c r="EP62" s="104"/>
      <c r="EQ62" s="104"/>
      <c r="ER62" s="104"/>
      <c r="ES62" s="104"/>
      <c r="ET62" s="104"/>
      <c r="EU62" s="104"/>
      <c r="EV62" s="104"/>
      <c r="EW62" s="104"/>
      <c r="EX62" s="104"/>
      <c r="EY62" s="104"/>
      <c r="EZ62" s="104"/>
      <c r="FA62" s="104"/>
      <c r="FB62" s="104"/>
      <c r="FC62" s="104"/>
      <c r="FD62" s="104"/>
      <c r="FE62" s="104"/>
      <c r="FF62" s="104"/>
      <c r="FG62" s="104"/>
      <c r="FH62" s="104"/>
      <c r="FI62" s="104"/>
      <c r="FJ62" s="104"/>
      <c r="FK62" s="104"/>
      <c r="FL62" s="104"/>
      <c r="FM62" s="104"/>
      <c r="FN62" s="104"/>
      <c r="FO62" s="104"/>
      <c r="FP62" s="104"/>
      <c r="FQ62" s="104"/>
      <c r="FR62" s="104"/>
      <c r="FS62" s="104"/>
      <c r="FT62" s="104"/>
      <c r="FU62" s="104"/>
      <c r="FV62" s="104"/>
      <c r="FW62" s="104"/>
      <c r="FX62" s="104"/>
      <c r="FY62" s="104"/>
      <c r="FZ62" s="104"/>
      <c r="GA62" s="104"/>
      <c r="GB62" s="104"/>
      <c r="GC62" s="104"/>
      <c r="GD62" s="104"/>
      <c r="GE62" s="104"/>
      <c r="GF62" s="104"/>
      <c r="GG62" s="104"/>
      <c r="GH62" s="104"/>
      <c r="GI62" s="104"/>
      <c r="GJ62" s="104"/>
      <c r="GK62" s="104"/>
      <c r="GL62" s="104"/>
      <c r="GM62" s="104"/>
      <c r="GN62" s="104"/>
      <c r="GO62" s="104"/>
      <c r="GP62" s="104"/>
      <c r="GQ62" s="104"/>
      <c r="GR62" s="104"/>
      <c r="GS62" s="104"/>
      <c r="GT62" s="104"/>
      <c r="GU62" s="104"/>
      <c r="GV62" s="104"/>
      <c r="GW62" s="104"/>
      <c r="GX62" s="104"/>
      <c r="GY62" s="104"/>
      <c r="GZ62" s="104"/>
      <c r="HA62" s="104"/>
      <c r="HB62" s="104"/>
      <c r="HC62" s="104"/>
      <c r="HD62" s="104"/>
      <c r="HE62" s="104"/>
      <c r="HF62" s="104"/>
      <c r="HG62" s="104"/>
      <c r="HH62" s="104"/>
      <c r="HI62" s="104"/>
      <c r="HJ62" s="104"/>
      <c r="HK62" s="104"/>
      <c r="HL62" s="104"/>
      <c r="HM62" s="104"/>
      <c r="HN62" s="104"/>
      <c r="HO62" s="104"/>
      <c r="HP62" s="104"/>
      <c r="HQ62" s="104"/>
      <c r="HR62" s="104"/>
      <c r="HS62" s="104"/>
      <c r="HT62" s="104"/>
      <c r="HU62" s="104"/>
      <c r="HV62" s="104"/>
      <c r="HW62" s="104"/>
      <c r="HX62" s="104"/>
      <c r="HY62" s="104"/>
      <c r="HZ62" s="104"/>
      <c r="IA62" s="104"/>
      <c r="IB62" s="104"/>
      <c r="IC62" s="104"/>
      <c r="ID62" s="104"/>
      <c r="IE62" s="104"/>
      <c r="IF62" s="104"/>
      <c r="IG62" s="104"/>
      <c r="IH62" s="104"/>
      <c r="II62" s="104"/>
      <c r="IJ62" s="104"/>
      <c r="IK62" s="104"/>
      <c r="IL62" s="104"/>
      <c r="IM62" s="104"/>
      <c r="IN62" s="104"/>
      <c r="IO62" s="104"/>
      <c r="IP62" s="104"/>
      <c r="IQ62" s="104"/>
      <c r="IR62" s="104"/>
      <c r="IS62" s="104"/>
      <c r="IT62" s="104"/>
      <c r="IU62" s="104"/>
      <c r="IV62" s="104"/>
    </row>
    <row r="63" spans="1:256" s="103" customFormat="1" ht="12.75" x14ac:dyDescent="0.35">
      <c r="A63" s="133"/>
      <c r="B63" s="133"/>
      <c r="C63" s="133"/>
      <c r="D63" s="133"/>
      <c r="E63" s="133"/>
      <c r="F63" s="133"/>
      <c r="G63" s="133"/>
      <c r="H63" s="133"/>
      <c r="I63" s="133"/>
      <c r="J63" s="133"/>
      <c r="K63" s="133"/>
      <c r="L63" s="133"/>
      <c r="M63" s="133"/>
      <c r="N63" s="133"/>
      <c r="O63" s="133"/>
      <c r="P63" s="133"/>
      <c r="Q63" s="133"/>
      <c r="R63" s="135"/>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4"/>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104"/>
      <c r="CS63" s="104"/>
      <c r="CT63" s="104"/>
      <c r="CU63" s="104"/>
      <c r="CV63" s="104"/>
      <c r="CW63" s="104"/>
      <c r="CX63" s="104"/>
      <c r="CY63" s="104"/>
      <c r="CZ63" s="104"/>
      <c r="DA63" s="104"/>
      <c r="DB63" s="104"/>
      <c r="DC63" s="104"/>
      <c r="DD63" s="104"/>
      <c r="DE63" s="104"/>
      <c r="DF63" s="104"/>
      <c r="DG63" s="104"/>
      <c r="DH63" s="104"/>
      <c r="DI63" s="104"/>
      <c r="DJ63" s="104"/>
      <c r="DK63" s="104"/>
      <c r="DL63" s="104"/>
      <c r="DM63" s="104"/>
      <c r="DN63" s="104"/>
      <c r="DO63" s="104"/>
      <c r="DP63" s="104"/>
      <c r="DQ63" s="104"/>
      <c r="DR63" s="104"/>
      <c r="DS63" s="104"/>
      <c r="DT63" s="104"/>
      <c r="DU63" s="104"/>
      <c r="DV63" s="104"/>
      <c r="DW63" s="104"/>
      <c r="DX63" s="104"/>
      <c r="DY63" s="104"/>
      <c r="DZ63" s="104"/>
      <c r="EA63" s="104"/>
      <c r="EB63" s="104"/>
      <c r="EC63" s="104"/>
      <c r="ED63" s="104"/>
      <c r="EE63" s="104"/>
      <c r="EF63" s="104"/>
      <c r="EG63" s="104"/>
      <c r="EH63" s="104"/>
      <c r="EI63" s="104"/>
      <c r="EJ63" s="104"/>
      <c r="EK63" s="104"/>
      <c r="EL63" s="104"/>
      <c r="EM63" s="104"/>
      <c r="EN63" s="104"/>
      <c r="EO63" s="104"/>
      <c r="EP63" s="104"/>
      <c r="EQ63" s="104"/>
      <c r="ER63" s="104"/>
      <c r="ES63" s="104"/>
      <c r="ET63" s="104"/>
      <c r="EU63" s="104"/>
      <c r="EV63" s="104"/>
      <c r="EW63" s="104"/>
      <c r="EX63" s="104"/>
      <c r="EY63" s="104"/>
      <c r="EZ63" s="104"/>
      <c r="FA63" s="104"/>
      <c r="FB63" s="104"/>
      <c r="FC63" s="104"/>
      <c r="FD63" s="104"/>
      <c r="FE63" s="104"/>
      <c r="FF63" s="104"/>
      <c r="FG63" s="104"/>
      <c r="FH63" s="104"/>
      <c r="FI63" s="104"/>
      <c r="FJ63" s="104"/>
      <c r="FK63" s="104"/>
      <c r="FL63" s="104"/>
      <c r="FM63" s="104"/>
      <c r="FN63" s="104"/>
      <c r="FO63" s="104"/>
      <c r="FP63" s="104"/>
      <c r="FQ63" s="104"/>
      <c r="FR63" s="104"/>
      <c r="FS63" s="104"/>
      <c r="FT63" s="104"/>
      <c r="FU63" s="104"/>
      <c r="FV63" s="104"/>
      <c r="FW63" s="104"/>
      <c r="FX63" s="104"/>
      <c r="FY63" s="104"/>
      <c r="FZ63" s="104"/>
      <c r="GA63" s="104"/>
      <c r="GB63" s="104"/>
      <c r="GC63" s="104"/>
      <c r="GD63" s="104"/>
      <c r="GE63" s="104"/>
      <c r="GF63" s="104"/>
      <c r="GG63" s="104"/>
      <c r="GH63" s="104"/>
      <c r="GI63" s="104"/>
      <c r="GJ63" s="104"/>
      <c r="GK63" s="104"/>
      <c r="GL63" s="104"/>
      <c r="GM63" s="104"/>
      <c r="GN63" s="104"/>
      <c r="GO63" s="104"/>
      <c r="GP63" s="104"/>
      <c r="GQ63" s="104"/>
      <c r="GR63" s="104"/>
      <c r="GS63" s="104"/>
      <c r="GT63" s="104"/>
      <c r="GU63" s="104"/>
      <c r="GV63" s="104"/>
      <c r="GW63" s="104"/>
      <c r="GX63" s="104"/>
      <c r="GY63" s="104"/>
      <c r="GZ63" s="104"/>
      <c r="HA63" s="104"/>
      <c r="HB63" s="104"/>
      <c r="HC63" s="104"/>
      <c r="HD63" s="104"/>
      <c r="HE63" s="104"/>
      <c r="HF63" s="104"/>
      <c r="HG63" s="104"/>
      <c r="HH63" s="104"/>
      <c r="HI63" s="104"/>
      <c r="HJ63" s="104"/>
      <c r="HK63" s="104"/>
      <c r="HL63" s="104"/>
      <c r="HM63" s="104"/>
      <c r="HN63" s="104"/>
      <c r="HO63" s="104"/>
      <c r="HP63" s="104"/>
      <c r="HQ63" s="104"/>
      <c r="HR63" s="104"/>
      <c r="HS63" s="104"/>
      <c r="HT63" s="104"/>
      <c r="HU63" s="104"/>
      <c r="HV63" s="104"/>
      <c r="HW63" s="104"/>
      <c r="HX63" s="104"/>
      <c r="HY63" s="104"/>
      <c r="HZ63" s="104"/>
      <c r="IA63" s="104"/>
      <c r="IB63" s="104"/>
      <c r="IC63" s="104"/>
      <c r="ID63" s="104"/>
      <c r="IE63" s="104"/>
      <c r="IF63" s="104"/>
      <c r="IG63" s="104"/>
      <c r="IH63" s="104"/>
      <c r="II63" s="104"/>
      <c r="IJ63" s="104"/>
      <c r="IK63" s="104"/>
      <c r="IL63" s="104"/>
      <c r="IM63" s="104"/>
      <c r="IN63" s="104"/>
      <c r="IO63" s="104"/>
      <c r="IP63" s="104"/>
      <c r="IQ63" s="104"/>
      <c r="IR63" s="104"/>
      <c r="IS63" s="104"/>
      <c r="IT63" s="104"/>
      <c r="IU63" s="104"/>
      <c r="IV63" s="104"/>
    </row>
    <row r="64" spans="1:256" s="103" customFormat="1" ht="12.75" x14ac:dyDescent="0.35">
      <c r="A64" s="133"/>
      <c r="B64" s="133"/>
      <c r="C64" s="133"/>
      <c r="D64" s="133"/>
      <c r="E64" s="133"/>
      <c r="F64" s="133"/>
      <c r="G64" s="133"/>
      <c r="H64" s="133"/>
      <c r="I64" s="133"/>
      <c r="J64" s="133"/>
      <c r="K64" s="133"/>
      <c r="L64" s="133"/>
      <c r="M64" s="133"/>
      <c r="N64" s="133"/>
      <c r="O64" s="133"/>
      <c r="P64" s="133"/>
      <c r="Q64" s="133"/>
      <c r="R64" s="135"/>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4"/>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104"/>
      <c r="CS64" s="104"/>
      <c r="CT64" s="104"/>
      <c r="CU64" s="104"/>
      <c r="CV64" s="104"/>
      <c r="CW64" s="104"/>
      <c r="CX64" s="104"/>
      <c r="CY64" s="104"/>
      <c r="CZ64" s="104"/>
      <c r="DA64" s="104"/>
      <c r="DB64" s="104"/>
      <c r="DC64" s="104"/>
      <c r="DD64" s="104"/>
      <c r="DE64" s="104"/>
      <c r="DF64" s="104"/>
      <c r="DG64" s="104"/>
      <c r="DH64" s="104"/>
      <c r="DI64" s="104"/>
      <c r="DJ64" s="104"/>
      <c r="DK64" s="104"/>
      <c r="DL64" s="104"/>
      <c r="DM64" s="104"/>
      <c r="DN64" s="104"/>
      <c r="DO64" s="104"/>
      <c r="DP64" s="104"/>
      <c r="DQ64" s="104"/>
      <c r="DR64" s="104"/>
      <c r="DS64" s="104"/>
      <c r="DT64" s="104"/>
      <c r="DU64" s="104"/>
      <c r="DV64" s="104"/>
      <c r="DW64" s="104"/>
      <c r="DX64" s="104"/>
      <c r="DY64" s="104"/>
      <c r="DZ64" s="104"/>
      <c r="EA64" s="104"/>
      <c r="EB64" s="104"/>
      <c r="EC64" s="104"/>
      <c r="ED64" s="104"/>
      <c r="EE64" s="104"/>
      <c r="EF64" s="104"/>
      <c r="EG64" s="104"/>
      <c r="EH64" s="104"/>
      <c r="EI64" s="104"/>
      <c r="EJ64" s="104"/>
      <c r="EK64" s="104"/>
      <c r="EL64" s="104"/>
      <c r="EM64" s="104"/>
      <c r="EN64" s="104"/>
      <c r="EO64" s="104"/>
      <c r="EP64" s="104"/>
      <c r="EQ64" s="104"/>
      <c r="ER64" s="104"/>
      <c r="ES64" s="104"/>
      <c r="ET64" s="104"/>
      <c r="EU64" s="104"/>
      <c r="EV64" s="104"/>
      <c r="EW64" s="104"/>
      <c r="EX64" s="104"/>
      <c r="EY64" s="104"/>
      <c r="EZ64" s="104"/>
      <c r="FA64" s="104"/>
      <c r="FB64" s="104"/>
      <c r="FC64" s="104"/>
      <c r="FD64" s="104"/>
      <c r="FE64" s="104"/>
      <c r="FF64" s="104"/>
      <c r="FG64" s="104"/>
      <c r="FH64" s="104"/>
      <c r="FI64" s="104"/>
      <c r="FJ64" s="104"/>
      <c r="FK64" s="104"/>
      <c r="FL64" s="104"/>
      <c r="FM64" s="104"/>
      <c r="FN64" s="104"/>
      <c r="FO64" s="104"/>
      <c r="FP64" s="104"/>
      <c r="FQ64" s="104"/>
      <c r="FR64" s="104"/>
      <c r="FS64" s="104"/>
      <c r="FT64" s="104"/>
      <c r="FU64" s="104"/>
      <c r="FV64" s="104"/>
      <c r="FW64" s="104"/>
      <c r="FX64" s="104"/>
      <c r="FY64" s="104"/>
      <c r="FZ64" s="104"/>
      <c r="GA64" s="104"/>
      <c r="GB64" s="104"/>
      <c r="GC64" s="104"/>
      <c r="GD64" s="104"/>
      <c r="GE64" s="104"/>
      <c r="GF64" s="104"/>
      <c r="GG64" s="104"/>
      <c r="GH64" s="104"/>
      <c r="GI64" s="104"/>
      <c r="GJ64" s="104"/>
      <c r="GK64" s="104"/>
      <c r="GL64" s="104"/>
      <c r="GM64" s="104"/>
      <c r="GN64" s="104"/>
      <c r="GO64" s="104"/>
      <c r="GP64" s="104"/>
      <c r="GQ64" s="104"/>
      <c r="GR64" s="104"/>
      <c r="GS64" s="104"/>
      <c r="GT64" s="104"/>
      <c r="GU64" s="104"/>
      <c r="GV64" s="104"/>
      <c r="GW64" s="104"/>
      <c r="GX64" s="104"/>
      <c r="GY64" s="104"/>
      <c r="GZ64" s="104"/>
      <c r="HA64" s="104"/>
      <c r="HB64" s="104"/>
      <c r="HC64" s="104"/>
      <c r="HD64" s="104"/>
      <c r="HE64" s="104"/>
      <c r="HF64" s="104"/>
      <c r="HG64" s="104"/>
      <c r="HH64" s="104"/>
      <c r="HI64" s="104"/>
      <c r="HJ64" s="104"/>
      <c r="HK64" s="104"/>
      <c r="HL64" s="104"/>
      <c r="HM64" s="104"/>
      <c r="HN64" s="104"/>
      <c r="HO64" s="104"/>
      <c r="HP64" s="104"/>
      <c r="HQ64" s="104"/>
      <c r="HR64" s="104"/>
      <c r="HS64" s="104"/>
      <c r="HT64" s="104"/>
      <c r="HU64" s="104"/>
      <c r="HV64" s="104"/>
      <c r="HW64" s="104"/>
      <c r="HX64" s="104"/>
      <c r="HY64" s="104"/>
      <c r="HZ64" s="104"/>
      <c r="IA64" s="104"/>
      <c r="IB64" s="104"/>
      <c r="IC64" s="104"/>
      <c r="ID64" s="104"/>
      <c r="IE64" s="104"/>
      <c r="IF64" s="104"/>
      <c r="IG64" s="104"/>
      <c r="IH64" s="104"/>
      <c r="II64" s="104"/>
      <c r="IJ64" s="104"/>
      <c r="IK64" s="104"/>
      <c r="IL64" s="104"/>
      <c r="IM64" s="104"/>
      <c r="IN64" s="104"/>
      <c r="IO64" s="104"/>
      <c r="IP64" s="104"/>
      <c r="IQ64" s="104"/>
      <c r="IR64" s="104"/>
      <c r="IS64" s="104"/>
      <c r="IT64" s="104"/>
      <c r="IU64" s="104"/>
      <c r="IV64" s="104"/>
    </row>
    <row r="65" spans="1:256" s="103" customFormat="1" ht="12.75" x14ac:dyDescent="0.35">
      <c r="A65" s="133"/>
      <c r="B65" s="133"/>
      <c r="C65" s="133"/>
      <c r="D65" s="133"/>
      <c r="E65" s="133"/>
      <c r="F65" s="133"/>
      <c r="G65" s="133"/>
      <c r="H65" s="133"/>
      <c r="I65" s="133"/>
      <c r="J65" s="133"/>
      <c r="K65" s="133"/>
      <c r="L65" s="133"/>
      <c r="M65" s="133"/>
      <c r="N65" s="133"/>
      <c r="O65" s="133"/>
      <c r="P65" s="133"/>
      <c r="Q65" s="133"/>
      <c r="R65" s="135"/>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04"/>
      <c r="DE65" s="104"/>
      <c r="DF65" s="104"/>
      <c r="DG65" s="104"/>
      <c r="DH65" s="104"/>
      <c r="DI65" s="104"/>
      <c r="DJ65" s="104"/>
      <c r="DK65" s="104"/>
      <c r="DL65" s="104"/>
      <c r="DM65" s="104"/>
      <c r="DN65" s="104"/>
      <c r="DO65" s="104"/>
      <c r="DP65" s="104"/>
      <c r="DQ65" s="104"/>
      <c r="DR65" s="104"/>
      <c r="DS65" s="104"/>
      <c r="DT65" s="104"/>
      <c r="DU65" s="104"/>
      <c r="DV65" s="104"/>
      <c r="DW65" s="104"/>
      <c r="DX65" s="104"/>
      <c r="DY65" s="104"/>
      <c r="DZ65" s="104"/>
      <c r="EA65" s="104"/>
      <c r="EB65" s="104"/>
      <c r="EC65" s="104"/>
      <c r="ED65" s="104"/>
      <c r="EE65" s="104"/>
      <c r="EF65" s="104"/>
      <c r="EG65" s="104"/>
      <c r="EH65" s="104"/>
      <c r="EI65" s="104"/>
      <c r="EJ65" s="104"/>
      <c r="EK65" s="104"/>
      <c r="EL65" s="104"/>
      <c r="EM65" s="104"/>
      <c r="EN65" s="104"/>
      <c r="EO65" s="104"/>
      <c r="EP65" s="104"/>
      <c r="EQ65" s="104"/>
      <c r="ER65" s="104"/>
      <c r="ES65" s="104"/>
      <c r="ET65" s="104"/>
      <c r="EU65" s="104"/>
      <c r="EV65" s="104"/>
      <c r="EW65" s="104"/>
      <c r="EX65" s="104"/>
      <c r="EY65" s="104"/>
      <c r="EZ65" s="104"/>
      <c r="FA65" s="104"/>
      <c r="FB65" s="104"/>
      <c r="FC65" s="104"/>
      <c r="FD65" s="104"/>
      <c r="FE65" s="104"/>
      <c r="FF65" s="104"/>
      <c r="FG65" s="104"/>
      <c r="FH65" s="104"/>
      <c r="FI65" s="104"/>
      <c r="FJ65" s="104"/>
      <c r="FK65" s="104"/>
      <c r="FL65" s="104"/>
      <c r="FM65" s="104"/>
      <c r="FN65" s="104"/>
      <c r="FO65" s="104"/>
      <c r="FP65" s="104"/>
      <c r="FQ65" s="104"/>
      <c r="FR65" s="104"/>
      <c r="FS65" s="104"/>
      <c r="FT65" s="104"/>
      <c r="FU65" s="104"/>
      <c r="FV65" s="104"/>
      <c r="FW65" s="104"/>
      <c r="FX65" s="104"/>
      <c r="FY65" s="104"/>
      <c r="FZ65" s="104"/>
      <c r="GA65" s="104"/>
      <c r="GB65" s="104"/>
      <c r="GC65" s="104"/>
      <c r="GD65" s="104"/>
      <c r="GE65" s="104"/>
      <c r="GF65" s="104"/>
      <c r="GG65" s="104"/>
      <c r="GH65" s="104"/>
      <c r="GI65" s="104"/>
      <c r="GJ65" s="104"/>
      <c r="GK65" s="104"/>
      <c r="GL65" s="104"/>
      <c r="GM65" s="104"/>
      <c r="GN65" s="104"/>
      <c r="GO65" s="104"/>
      <c r="GP65" s="104"/>
      <c r="GQ65" s="104"/>
      <c r="GR65" s="104"/>
      <c r="GS65" s="104"/>
      <c r="GT65" s="104"/>
      <c r="GU65" s="104"/>
      <c r="GV65" s="104"/>
      <c r="GW65" s="104"/>
      <c r="GX65" s="104"/>
      <c r="GY65" s="104"/>
      <c r="GZ65" s="104"/>
      <c r="HA65" s="104"/>
      <c r="HB65" s="104"/>
      <c r="HC65" s="104"/>
      <c r="HD65" s="104"/>
      <c r="HE65" s="104"/>
      <c r="HF65" s="104"/>
      <c r="HG65" s="104"/>
      <c r="HH65" s="104"/>
      <c r="HI65" s="104"/>
      <c r="HJ65" s="104"/>
      <c r="HK65" s="104"/>
      <c r="HL65" s="104"/>
      <c r="HM65" s="104"/>
      <c r="HN65" s="104"/>
      <c r="HO65" s="104"/>
      <c r="HP65" s="104"/>
      <c r="HQ65" s="104"/>
      <c r="HR65" s="104"/>
      <c r="HS65" s="104"/>
      <c r="HT65" s="104"/>
      <c r="HU65" s="104"/>
      <c r="HV65" s="104"/>
      <c r="HW65" s="104"/>
      <c r="HX65" s="104"/>
      <c r="HY65" s="104"/>
      <c r="HZ65" s="104"/>
      <c r="IA65" s="104"/>
      <c r="IB65" s="104"/>
      <c r="IC65" s="104"/>
      <c r="ID65" s="104"/>
      <c r="IE65" s="104"/>
      <c r="IF65" s="104"/>
      <c r="IG65" s="104"/>
      <c r="IH65" s="104"/>
      <c r="II65" s="104"/>
      <c r="IJ65" s="104"/>
      <c r="IK65" s="104"/>
      <c r="IL65" s="104"/>
      <c r="IM65" s="104"/>
      <c r="IN65" s="104"/>
      <c r="IO65" s="104"/>
      <c r="IP65" s="104"/>
      <c r="IQ65" s="104"/>
      <c r="IR65" s="104"/>
      <c r="IS65" s="104"/>
      <c r="IT65" s="104"/>
      <c r="IU65" s="104"/>
      <c r="IV65" s="104"/>
    </row>
    <row r="66" spans="1:256" s="103" customFormat="1" ht="12.75" x14ac:dyDescent="0.35">
      <c r="A66" s="133"/>
      <c r="B66" s="133"/>
      <c r="C66" s="133"/>
      <c r="D66" s="133"/>
      <c r="E66" s="133"/>
      <c r="F66" s="133"/>
      <c r="G66" s="133"/>
      <c r="H66" s="133"/>
      <c r="I66" s="133"/>
      <c r="J66" s="133"/>
      <c r="K66" s="133"/>
      <c r="L66" s="133"/>
      <c r="M66" s="133"/>
      <c r="N66" s="133"/>
      <c r="O66" s="133"/>
      <c r="P66" s="133"/>
      <c r="Q66" s="133"/>
      <c r="R66" s="135"/>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104"/>
      <c r="CS66" s="104"/>
      <c r="CT66" s="104"/>
      <c r="CU66" s="104"/>
      <c r="CV66" s="104"/>
      <c r="CW66" s="104"/>
      <c r="CX66" s="104"/>
      <c r="CY66" s="104"/>
      <c r="CZ66" s="104"/>
      <c r="DA66" s="104"/>
      <c r="DB66" s="104"/>
      <c r="DC66" s="104"/>
      <c r="DD66" s="104"/>
      <c r="DE66" s="104"/>
      <c r="DF66" s="104"/>
      <c r="DG66" s="104"/>
      <c r="DH66" s="104"/>
      <c r="DI66" s="104"/>
      <c r="DJ66" s="104"/>
      <c r="DK66" s="104"/>
      <c r="DL66" s="104"/>
      <c r="DM66" s="104"/>
      <c r="DN66" s="104"/>
      <c r="DO66" s="104"/>
      <c r="DP66" s="104"/>
      <c r="DQ66" s="104"/>
      <c r="DR66" s="104"/>
      <c r="DS66" s="104"/>
      <c r="DT66" s="104"/>
      <c r="DU66" s="104"/>
      <c r="DV66" s="104"/>
      <c r="DW66" s="104"/>
      <c r="DX66" s="104"/>
      <c r="DY66" s="104"/>
      <c r="DZ66" s="104"/>
      <c r="EA66" s="104"/>
      <c r="EB66" s="104"/>
      <c r="EC66" s="104"/>
      <c r="ED66" s="104"/>
      <c r="EE66" s="104"/>
      <c r="EF66" s="104"/>
      <c r="EG66" s="104"/>
      <c r="EH66" s="104"/>
      <c r="EI66" s="104"/>
      <c r="EJ66" s="104"/>
      <c r="EK66" s="104"/>
      <c r="EL66" s="104"/>
      <c r="EM66" s="104"/>
      <c r="EN66" s="104"/>
      <c r="EO66" s="104"/>
      <c r="EP66" s="104"/>
      <c r="EQ66" s="104"/>
      <c r="ER66" s="104"/>
      <c r="ES66" s="104"/>
      <c r="ET66" s="104"/>
      <c r="EU66" s="104"/>
      <c r="EV66" s="104"/>
      <c r="EW66" s="104"/>
      <c r="EX66" s="104"/>
      <c r="EY66" s="104"/>
      <c r="EZ66" s="104"/>
      <c r="FA66" s="104"/>
      <c r="FB66" s="104"/>
      <c r="FC66" s="104"/>
      <c r="FD66" s="104"/>
      <c r="FE66" s="104"/>
      <c r="FF66" s="104"/>
      <c r="FG66" s="104"/>
      <c r="FH66" s="104"/>
      <c r="FI66" s="104"/>
      <c r="FJ66" s="104"/>
      <c r="FK66" s="104"/>
      <c r="FL66" s="104"/>
      <c r="FM66" s="104"/>
      <c r="FN66" s="104"/>
      <c r="FO66" s="104"/>
      <c r="FP66" s="104"/>
      <c r="FQ66" s="104"/>
      <c r="FR66" s="104"/>
      <c r="FS66" s="104"/>
      <c r="FT66" s="104"/>
      <c r="FU66" s="104"/>
      <c r="FV66" s="104"/>
      <c r="FW66" s="104"/>
      <c r="FX66" s="104"/>
      <c r="FY66" s="104"/>
      <c r="FZ66" s="104"/>
      <c r="GA66" s="104"/>
      <c r="GB66" s="104"/>
      <c r="GC66" s="104"/>
      <c r="GD66" s="104"/>
      <c r="GE66" s="104"/>
      <c r="GF66" s="104"/>
      <c r="GG66" s="104"/>
      <c r="GH66" s="104"/>
      <c r="GI66" s="104"/>
      <c r="GJ66" s="104"/>
      <c r="GK66" s="104"/>
      <c r="GL66" s="104"/>
      <c r="GM66" s="104"/>
      <c r="GN66" s="104"/>
      <c r="GO66" s="104"/>
      <c r="GP66" s="104"/>
      <c r="GQ66" s="104"/>
      <c r="GR66" s="104"/>
      <c r="GS66" s="104"/>
      <c r="GT66" s="104"/>
      <c r="GU66" s="104"/>
      <c r="GV66" s="104"/>
      <c r="GW66" s="104"/>
      <c r="GX66" s="104"/>
      <c r="GY66" s="104"/>
      <c r="GZ66" s="104"/>
      <c r="HA66" s="104"/>
      <c r="HB66" s="104"/>
      <c r="HC66" s="104"/>
      <c r="HD66" s="104"/>
      <c r="HE66" s="104"/>
      <c r="HF66" s="104"/>
      <c r="HG66" s="104"/>
      <c r="HH66" s="104"/>
      <c r="HI66" s="104"/>
      <c r="HJ66" s="104"/>
      <c r="HK66" s="104"/>
      <c r="HL66" s="104"/>
      <c r="HM66" s="104"/>
      <c r="HN66" s="104"/>
      <c r="HO66" s="104"/>
      <c r="HP66" s="104"/>
      <c r="HQ66" s="104"/>
      <c r="HR66" s="104"/>
      <c r="HS66" s="104"/>
      <c r="HT66" s="104"/>
      <c r="HU66" s="104"/>
      <c r="HV66" s="104"/>
      <c r="HW66" s="104"/>
      <c r="HX66" s="104"/>
      <c r="HY66" s="104"/>
      <c r="HZ66" s="104"/>
      <c r="IA66" s="104"/>
      <c r="IB66" s="104"/>
      <c r="IC66" s="104"/>
      <c r="ID66" s="104"/>
      <c r="IE66" s="104"/>
      <c r="IF66" s="104"/>
      <c r="IG66" s="104"/>
      <c r="IH66" s="104"/>
      <c r="II66" s="104"/>
      <c r="IJ66" s="104"/>
      <c r="IK66" s="104"/>
      <c r="IL66" s="104"/>
      <c r="IM66" s="104"/>
      <c r="IN66" s="104"/>
      <c r="IO66" s="104"/>
      <c r="IP66" s="104"/>
      <c r="IQ66" s="104"/>
      <c r="IR66" s="104"/>
      <c r="IS66" s="104"/>
      <c r="IT66" s="104"/>
      <c r="IU66" s="104"/>
      <c r="IV66" s="104"/>
    </row>
    <row r="67" spans="1:256" s="103" customFormat="1" ht="12.75" x14ac:dyDescent="0.35">
      <c r="A67" s="133"/>
      <c r="B67" s="133"/>
      <c r="C67" s="133"/>
      <c r="D67" s="133"/>
      <c r="E67" s="133"/>
      <c r="F67" s="133"/>
      <c r="G67" s="133"/>
      <c r="H67" s="133"/>
      <c r="I67" s="133"/>
      <c r="J67" s="133"/>
      <c r="K67" s="133"/>
      <c r="L67" s="133"/>
      <c r="M67" s="133"/>
      <c r="N67" s="133"/>
      <c r="O67" s="133"/>
      <c r="P67" s="133"/>
      <c r="Q67" s="133"/>
      <c r="R67" s="135"/>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104"/>
      <c r="CT67" s="104"/>
      <c r="CU67" s="104"/>
      <c r="CV67" s="104"/>
      <c r="CW67" s="104"/>
      <c r="CX67" s="104"/>
      <c r="CY67" s="104"/>
      <c r="CZ67" s="104"/>
      <c r="DA67" s="104"/>
      <c r="DB67" s="104"/>
      <c r="DC67" s="104"/>
      <c r="DD67" s="104"/>
      <c r="DE67" s="104"/>
      <c r="DF67" s="104"/>
      <c r="DG67" s="104"/>
      <c r="DH67" s="104"/>
      <c r="DI67" s="104"/>
      <c r="DJ67" s="104"/>
      <c r="DK67" s="104"/>
      <c r="DL67" s="104"/>
      <c r="DM67" s="104"/>
      <c r="DN67" s="104"/>
      <c r="DO67" s="104"/>
      <c r="DP67" s="104"/>
      <c r="DQ67" s="104"/>
      <c r="DR67" s="104"/>
      <c r="DS67" s="104"/>
      <c r="DT67" s="104"/>
      <c r="DU67" s="104"/>
      <c r="DV67" s="104"/>
      <c r="DW67" s="104"/>
      <c r="DX67" s="104"/>
      <c r="DY67" s="104"/>
      <c r="DZ67" s="104"/>
      <c r="EA67" s="104"/>
      <c r="EB67" s="104"/>
      <c r="EC67" s="104"/>
      <c r="ED67" s="104"/>
      <c r="EE67" s="104"/>
      <c r="EF67" s="104"/>
      <c r="EG67" s="104"/>
      <c r="EH67" s="104"/>
      <c r="EI67" s="104"/>
      <c r="EJ67" s="104"/>
      <c r="EK67" s="104"/>
      <c r="EL67" s="104"/>
      <c r="EM67" s="104"/>
      <c r="EN67" s="104"/>
      <c r="EO67" s="104"/>
      <c r="EP67" s="104"/>
      <c r="EQ67" s="104"/>
      <c r="ER67" s="104"/>
      <c r="ES67" s="104"/>
      <c r="ET67" s="104"/>
      <c r="EU67" s="104"/>
      <c r="EV67" s="104"/>
      <c r="EW67" s="104"/>
      <c r="EX67" s="104"/>
      <c r="EY67" s="104"/>
      <c r="EZ67" s="104"/>
      <c r="FA67" s="104"/>
      <c r="FB67" s="104"/>
      <c r="FC67" s="104"/>
      <c r="FD67" s="104"/>
      <c r="FE67" s="104"/>
      <c r="FF67" s="104"/>
      <c r="FG67" s="104"/>
      <c r="FH67" s="104"/>
      <c r="FI67" s="104"/>
      <c r="FJ67" s="104"/>
      <c r="FK67" s="104"/>
      <c r="FL67" s="104"/>
      <c r="FM67" s="104"/>
      <c r="FN67" s="104"/>
      <c r="FO67" s="104"/>
      <c r="FP67" s="104"/>
      <c r="FQ67" s="104"/>
      <c r="FR67" s="104"/>
      <c r="FS67" s="104"/>
      <c r="FT67" s="104"/>
      <c r="FU67" s="104"/>
      <c r="FV67" s="104"/>
      <c r="FW67" s="104"/>
      <c r="FX67" s="104"/>
      <c r="FY67" s="104"/>
      <c r="FZ67" s="104"/>
      <c r="GA67" s="104"/>
      <c r="GB67" s="104"/>
      <c r="GC67" s="104"/>
      <c r="GD67" s="104"/>
      <c r="GE67" s="104"/>
      <c r="GF67" s="104"/>
      <c r="GG67" s="104"/>
      <c r="GH67" s="104"/>
      <c r="GI67" s="104"/>
      <c r="GJ67" s="104"/>
      <c r="GK67" s="104"/>
      <c r="GL67" s="104"/>
      <c r="GM67" s="104"/>
      <c r="GN67" s="104"/>
      <c r="GO67" s="104"/>
      <c r="GP67" s="104"/>
      <c r="GQ67" s="104"/>
      <c r="GR67" s="104"/>
      <c r="GS67" s="104"/>
      <c r="GT67" s="104"/>
      <c r="GU67" s="104"/>
      <c r="GV67" s="104"/>
      <c r="GW67" s="104"/>
      <c r="GX67" s="104"/>
      <c r="GY67" s="104"/>
      <c r="GZ67" s="104"/>
      <c r="HA67" s="104"/>
      <c r="HB67" s="104"/>
      <c r="HC67" s="104"/>
      <c r="HD67" s="104"/>
      <c r="HE67" s="104"/>
      <c r="HF67" s="104"/>
      <c r="HG67" s="104"/>
      <c r="HH67" s="104"/>
      <c r="HI67" s="104"/>
      <c r="HJ67" s="104"/>
      <c r="HK67" s="104"/>
      <c r="HL67" s="104"/>
      <c r="HM67" s="104"/>
      <c r="HN67" s="104"/>
      <c r="HO67" s="104"/>
      <c r="HP67" s="104"/>
      <c r="HQ67" s="104"/>
      <c r="HR67" s="104"/>
      <c r="HS67" s="104"/>
      <c r="HT67" s="104"/>
      <c r="HU67" s="104"/>
      <c r="HV67" s="104"/>
      <c r="HW67" s="104"/>
      <c r="HX67" s="104"/>
      <c r="HY67" s="104"/>
      <c r="HZ67" s="104"/>
      <c r="IA67" s="104"/>
      <c r="IB67" s="104"/>
      <c r="IC67" s="104"/>
      <c r="ID67" s="104"/>
      <c r="IE67" s="104"/>
      <c r="IF67" s="104"/>
      <c r="IG67" s="104"/>
      <c r="IH67" s="104"/>
      <c r="II67" s="104"/>
      <c r="IJ67" s="104"/>
      <c r="IK67" s="104"/>
      <c r="IL67" s="104"/>
      <c r="IM67" s="104"/>
      <c r="IN67" s="104"/>
      <c r="IO67" s="104"/>
      <c r="IP67" s="104"/>
      <c r="IQ67" s="104"/>
      <c r="IR67" s="104"/>
      <c r="IS67" s="104"/>
      <c r="IT67" s="104"/>
      <c r="IU67" s="104"/>
      <c r="IV67" s="104"/>
    </row>
    <row r="68" spans="1:256" s="103" customFormat="1" ht="12.75" x14ac:dyDescent="0.35">
      <c r="A68" s="133"/>
      <c r="B68" s="133"/>
      <c r="C68" s="133"/>
      <c r="D68" s="133"/>
      <c r="E68" s="133"/>
      <c r="F68" s="133"/>
      <c r="G68" s="133"/>
      <c r="H68" s="133"/>
      <c r="I68" s="133"/>
      <c r="J68" s="133"/>
      <c r="K68" s="133"/>
      <c r="L68" s="133"/>
      <c r="M68" s="133"/>
      <c r="N68" s="133"/>
      <c r="O68" s="133"/>
      <c r="P68" s="133"/>
      <c r="Q68" s="133"/>
      <c r="R68" s="135"/>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104"/>
      <c r="CS68" s="104"/>
      <c r="CT68" s="104"/>
      <c r="CU68" s="104"/>
      <c r="CV68" s="104"/>
      <c r="CW68" s="104"/>
      <c r="CX68" s="104"/>
      <c r="CY68" s="104"/>
      <c r="CZ68" s="104"/>
      <c r="DA68" s="104"/>
      <c r="DB68" s="104"/>
      <c r="DC68" s="104"/>
      <c r="DD68" s="104"/>
      <c r="DE68" s="104"/>
      <c r="DF68" s="104"/>
      <c r="DG68" s="104"/>
      <c r="DH68" s="104"/>
      <c r="DI68" s="104"/>
      <c r="DJ68" s="104"/>
      <c r="DK68" s="104"/>
      <c r="DL68" s="104"/>
      <c r="DM68" s="104"/>
      <c r="DN68" s="104"/>
      <c r="DO68" s="104"/>
      <c r="DP68" s="104"/>
      <c r="DQ68" s="104"/>
      <c r="DR68" s="104"/>
      <c r="DS68" s="104"/>
      <c r="DT68" s="104"/>
      <c r="DU68" s="104"/>
      <c r="DV68" s="104"/>
      <c r="DW68" s="104"/>
      <c r="DX68" s="104"/>
      <c r="DY68" s="104"/>
      <c r="DZ68" s="104"/>
      <c r="EA68" s="104"/>
      <c r="EB68" s="104"/>
      <c r="EC68" s="104"/>
      <c r="ED68" s="104"/>
      <c r="EE68" s="104"/>
      <c r="EF68" s="104"/>
      <c r="EG68" s="104"/>
      <c r="EH68" s="104"/>
      <c r="EI68" s="104"/>
      <c r="EJ68" s="104"/>
      <c r="EK68" s="104"/>
      <c r="EL68" s="104"/>
      <c r="EM68" s="104"/>
      <c r="EN68" s="104"/>
      <c r="EO68" s="104"/>
      <c r="EP68" s="104"/>
      <c r="EQ68" s="104"/>
      <c r="ER68" s="104"/>
      <c r="ES68" s="104"/>
      <c r="ET68" s="104"/>
      <c r="EU68" s="104"/>
      <c r="EV68" s="104"/>
      <c r="EW68" s="104"/>
      <c r="EX68" s="104"/>
      <c r="EY68" s="104"/>
      <c r="EZ68" s="104"/>
      <c r="FA68" s="104"/>
      <c r="FB68" s="104"/>
      <c r="FC68" s="104"/>
      <c r="FD68" s="104"/>
      <c r="FE68" s="104"/>
      <c r="FF68" s="104"/>
      <c r="FG68" s="104"/>
      <c r="FH68" s="104"/>
      <c r="FI68" s="104"/>
      <c r="FJ68" s="104"/>
      <c r="FK68" s="104"/>
      <c r="FL68" s="104"/>
      <c r="FM68" s="104"/>
      <c r="FN68" s="104"/>
      <c r="FO68" s="104"/>
      <c r="FP68" s="104"/>
      <c r="FQ68" s="104"/>
      <c r="FR68" s="104"/>
      <c r="FS68" s="104"/>
      <c r="FT68" s="104"/>
      <c r="FU68" s="104"/>
      <c r="FV68" s="104"/>
      <c r="FW68" s="104"/>
      <c r="FX68" s="104"/>
      <c r="FY68" s="104"/>
      <c r="FZ68" s="104"/>
      <c r="GA68" s="104"/>
      <c r="GB68" s="104"/>
      <c r="GC68" s="104"/>
      <c r="GD68" s="104"/>
      <c r="GE68" s="104"/>
      <c r="GF68" s="104"/>
      <c r="GG68" s="104"/>
      <c r="GH68" s="104"/>
      <c r="GI68" s="104"/>
      <c r="GJ68" s="104"/>
      <c r="GK68" s="104"/>
      <c r="GL68" s="104"/>
      <c r="GM68" s="104"/>
      <c r="GN68" s="104"/>
      <c r="GO68" s="104"/>
      <c r="GP68" s="104"/>
      <c r="GQ68" s="104"/>
      <c r="GR68" s="104"/>
      <c r="GS68" s="104"/>
      <c r="GT68" s="104"/>
      <c r="GU68" s="104"/>
      <c r="GV68" s="104"/>
      <c r="GW68" s="104"/>
      <c r="GX68" s="104"/>
      <c r="GY68" s="104"/>
      <c r="GZ68" s="104"/>
      <c r="HA68" s="104"/>
      <c r="HB68" s="104"/>
      <c r="HC68" s="104"/>
      <c r="HD68" s="104"/>
      <c r="HE68" s="104"/>
      <c r="HF68" s="104"/>
      <c r="HG68" s="104"/>
      <c r="HH68" s="104"/>
      <c r="HI68" s="104"/>
      <c r="HJ68" s="104"/>
      <c r="HK68" s="104"/>
      <c r="HL68" s="104"/>
      <c r="HM68" s="104"/>
      <c r="HN68" s="104"/>
      <c r="HO68" s="104"/>
      <c r="HP68" s="104"/>
      <c r="HQ68" s="104"/>
      <c r="HR68" s="104"/>
      <c r="HS68" s="104"/>
      <c r="HT68" s="104"/>
      <c r="HU68" s="104"/>
      <c r="HV68" s="104"/>
      <c r="HW68" s="104"/>
      <c r="HX68" s="104"/>
      <c r="HY68" s="104"/>
      <c r="HZ68" s="104"/>
      <c r="IA68" s="104"/>
      <c r="IB68" s="104"/>
      <c r="IC68" s="104"/>
      <c r="ID68" s="104"/>
      <c r="IE68" s="104"/>
      <c r="IF68" s="104"/>
      <c r="IG68" s="104"/>
      <c r="IH68" s="104"/>
      <c r="II68" s="104"/>
      <c r="IJ68" s="104"/>
      <c r="IK68" s="104"/>
      <c r="IL68" s="104"/>
      <c r="IM68" s="104"/>
      <c r="IN68" s="104"/>
      <c r="IO68" s="104"/>
      <c r="IP68" s="104"/>
      <c r="IQ68" s="104"/>
      <c r="IR68" s="104"/>
      <c r="IS68" s="104"/>
      <c r="IT68" s="104"/>
      <c r="IU68" s="104"/>
      <c r="IV68" s="104"/>
    </row>
    <row r="69" spans="1:256" s="103" customFormat="1" ht="12.75" x14ac:dyDescent="0.35">
      <c r="A69" s="133"/>
      <c r="B69" s="133"/>
      <c r="C69" s="133"/>
      <c r="D69" s="133"/>
      <c r="E69" s="133"/>
      <c r="F69" s="133"/>
      <c r="G69" s="133"/>
      <c r="H69" s="135"/>
      <c r="I69" s="135"/>
      <c r="J69" s="135"/>
      <c r="K69" s="135"/>
      <c r="L69" s="135"/>
      <c r="M69" s="135"/>
      <c r="N69" s="135"/>
      <c r="O69" s="135"/>
      <c r="P69" s="135"/>
      <c r="Q69" s="135"/>
      <c r="R69" s="135"/>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104"/>
      <c r="CS69" s="104"/>
      <c r="CT69" s="104"/>
      <c r="CU69" s="104"/>
      <c r="CV69" s="104"/>
      <c r="CW69" s="104"/>
      <c r="CX69" s="104"/>
      <c r="CY69" s="104"/>
      <c r="CZ69" s="104"/>
      <c r="DA69" s="104"/>
      <c r="DB69" s="104"/>
      <c r="DC69" s="104"/>
      <c r="DD69" s="104"/>
      <c r="DE69" s="104"/>
      <c r="DF69" s="104"/>
      <c r="DG69" s="104"/>
      <c r="DH69" s="104"/>
      <c r="DI69" s="104"/>
      <c r="DJ69" s="104"/>
      <c r="DK69" s="104"/>
      <c r="DL69" s="104"/>
      <c r="DM69" s="104"/>
      <c r="DN69" s="104"/>
      <c r="DO69" s="104"/>
      <c r="DP69" s="104"/>
      <c r="DQ69" s="104"/>
      <c r="DR69" s="104"/>
      <c r="DS69" s="104"/>
      <c r="DT69" s="104"/>
      <c r="DU69" s="104"/>
      <c r="DV69" s="104"/>
      <c r="DW69" s="104"/>
      <c r="DX69" s="104"/>
      <c r="DY69" s="104"/>
      <c r="DZ69" s="104"/>
      <c r="EA69" s="104"/>
      <c r="EB69" s="104"/>
      <c r="EC69" s="104"/>
      <c r="ED69" s="104"/>
      <c r="EE69" s="104"/>
      <c r="EF69" s="104"/>
      <c r="EG69" s="104"/>
      <c r="EH69" s="104"/>
      <c r="EI69" s="104"/>
      <c r="EJ69" s="104"/>
      <c r="EK69" s="104"/>
      <c r="EL69" s="104"/>
      <c r="EM69" s="104"/>
      <c r="EN69" s="104"/>
      <c r="EO69" s="104"/>
      <c r="EP69" s="104"/>
      <c r="EQ69" s="104"/>
      <c r="ER69" s="104"/>
      <c r="ES69" s="104"/>
      <c r="ET69" s="104"/>
      <c r="EU69" s="104"/>
      <c r="EV69" s="104"/>
      <c r="EW69" s="104"/>
      <c r="EX69" s="104"/>
      <c r="EY69" s="104"/>
      <c r="EZ69" s="104"/>
      <c r="FA69" s="104"/>
      <c r="FB69" s="104"/>
      <c r="FC69" s="104"/>
      <c r="FD69" s="104"/>
      <c r="FE69" s="104"/>
      <c r="FF69" s="104"/>
      <c r="FG69" s="104"/>
      <c r="FH69" s="104"/>
      <c r="FI69" s="104"/>
      <c r="FJ69" s="104"/>
      <c r="FK69" s="104"/>
      <c r="FL69" s="104"/>
      <c r="FM69" s="104"/>
      <c r="FN69" s="104"/>
      <c r="FO69" s="104"/>
      <c r="FP69" s="104"/>
      <c r="FQ69" s="104"/>
      <c r="FR69" s="104"/>
      <c r="FS69" s="104"/>
      <c r="FT69" s="104"/>
      <c r="FU69" s="104"/>
      <c r="FV69" s="104"/>
      <c r="FW69" s="104"/>
      <c r="FX69" s="104"/>
      <c r="FY69" s="104"/>
      <c r="FZ69" s="104"/>
      <c r="GA69" s="104"/>
      <c r="GB69" s="104"/>
      <c r="GC69" s="104"/>
      <c r="GD69" s="104"/>
      <c r="GE69" s="104"/>
      <c r="GF69" s="104"/>
      <c r="GG69" s="104"/>
      <c r="GH69" s="104"/>
      <c r="GI69" s="104"/>
      <c r="GJ69" s="104"/>
      <c r="GK69" s="104"/>
      <c r="GL69" s="104"/>
      <c r="GM69" s="104"/>
      <c r="GN69" s="104"/>
      <c r="GO69" s="104"/>
      <c r="GP69" s="104"/>
      <c r="GQ69" s="104"/>
      <c r="GR69" s="104"/>
      <c r="GS69" s="104"/>
      <c r="GT69" s="104"/>
      <c r="GU69" s="104"/>
      <c r="GV69" s="104"/>
      <c r="GW69" s="104"/>
      <c r="GX69" s="104"/>
      <c r="GY69" s="104"/>
      <c r="GZ69" s="104"/>
      <c r="HA69" s="104"/>
      <c r="HB69" s="104"/>
      <c r="HC69" s="104"/>
      <c r="HD69" s="104"/>
      <c r="HE69" s="104"/>
      <c r="HF69" s="104"/>
      <c r="HG69" s="104"/>
      <c r="HH69" s="104"/>
      <c r="HI69" s="104"/>
      <c r="HJ69" s="104"/>
      <c r="HK69" s="104"/>
      <c r="HL69" s="104"/>
      <c r="HM69" s="104"/>
      <c r="HN69" s="104"/>
      <c r="HO69" s="104"/>
      <c r="HP69" s="104"/>
      <c r="HQ69" s="104"/>
      <c r="HR69" s="104"/>
      <c r="HS69" s="104"/>
      <c r="HT69" s="104"/>
      <c r="HU69" s="104"/>
      <c r="HV69" s="104"/>
      <c r="HW69" s="104"/>
      <c r="HX69" s="104"/>
      <c r="HY69" s="104"/>
      <c r="HZ69" s="104"/>
      <c r="IA69" s="104"/>
      <c r="IB69" s="104"/>
      <c r="IC69" s="104"/>
      <c r="ID69" s="104"/>
      <c r="IE69" s="104"/>
      <c r="IF69" s="104"/>
      <c r="IG69" s="104"/>
      <c r="IH69" s="104"/>
      <c r="II69" s="104"/>
      <c r="IJ69" s="104"/>
      <c r="IK69" s="104"/>
      <c r="IL69" s="104"/>
      <c r="IM69" s="104"/>
      <c r="IN69" s="104"/>
      <c r="IO69" s="104"/>
      <c r="IP69" s="104"/>
      <c r="IQ69" s="104"/>
      <c r="IR69" s="104"/>
      <c r="IS69" s="104"/>
      <c r="IT69" s="104"/>
      <c r="IU69" s="104"/>
      <c r="IV69" s="104"/>
    </row>
    <row r="70" spans="1:256" s="103" customFormat="1" ht="12.75" x14ac:dyDescent="0.35">
      <c r="A70" s="133"/>
      <c r="B70" s="133"/>
      <c r="C70" s="133"/>
      <c r="D70" s="133"/>
      <c r="E70" s="133"/>
      <c r="F70" s="133"/>
      <c r="G70" s="133"/>
      <c r="H70" s="135"/>
      <c r="I70" s="135"/>
      <c r="J70" s="135"/>
      <c r="K70" s="135"/>
      <c r="L70" s="135"/>
      <c r="M70" s="135"/>
      <c r="N70" s="135"/>
      <c r="O70" s="135"/>
      <c r="P70" s="135"/>
      <c r="Q70" s="135"/>
      <c r="R70" s="135"/>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04"/>
      <c r="DD70" s="104"/>
      <c r="DE70" s="104"/>
      <c r="DF70" s="104"/>
      <c r="DG70" s="104"/>
      <c r="DH70" s="104"/>
      <c r="DI70" s="104"/>
      <c r="DJ70" s="104"/>
      <c r="DK70" s="104"/>
      <c r="DL70" s="104"/>
      <c r="DM70" s="104"/>
      <c r="DN70" s="104"/>
      <c r="DO70" s="104"/>
      <c r="DP70" s="104"/>
      <c r="DQ70" s="104"/>
      <c r="DR70" s="104"/>
      <c r="DS70" s="104"/>
      <c r="DT70" s="104"/>
      <c r="DU70" s="104"/>
      <c r="DV70" s="104"/>
      <c r="DW70" s="104"/>
      <c r="DX70" s="104"/>
      <c r="DY70" s="104"/>
      <c r="DZ70" s="104"/>
      <c r="EA70" s="104"/>
      <c r="EB70" s="104"/>
      <c r="EC70" s="104"/>
      <c r="ED70" s="104"/>
      <c r="EE70" s="104"/>
      <c r="EF70" s="104"/>
      <c r="EG70" s="104"/>
      <c r="EH70" s="104"/>
      <c r="EI70" s="104"/>
      <c r="EJ70" s="104"/>
      <c r="EK70" s="104"/>
      <c r="EL70" s="104"/>
      <c r="EM70" s="104"/>
      <c r="EN70" s="104"/>
      <c r="EO70" s="104"/>
      <c r="EP70" s="104"/>
      <c r="EQ70" s="104"/>
      <c r="ER70" s="104"/>
      <c r="ES70" s="104"/>
      <c r="ET70" s="104"/>
      <c r="EU70" s="104"/>
      <c r="EV70" s="104"/>
      <c r="EW70" s="104"/>
      <c r="EX70" s="104"/>
      <c r="EY70" s="104"/>
      <c r="EZ70" s="104"/>
      <c r="FA70" s="104"/>
      <c r="FB70" s="104"/>
      <c r="FC70" s="104"/>
      <c r="FD70" s="104"/>
      <c r="FE70" s="104"/>
      <c r="FF70" s="104"/>
      <c r="FG70" s="104"/>
      <c r="FH70" s="104"/>
      <c r="FI70" s="104"/>
      <c r="FJ70" s="104"/>
      <c r="FK70" s="104"/>
      <c r="FL70" s="104"/>
      <c r="FM70" s="104"/>
      <c r="FN70" s="104"/>
      <c r="FO70" s="104"/>
      <c r="FP70" s="104"/>
      <c r="FQ70" s="104"/>
      <c r="FR70" s="104"/>
      <c r="FS70" s="104"/>
      <c r="FT70" s="104"/>
      <c r="FU70" s="104"/>
      <c r="FV70" s="104"/>
      <c r="FW70" s="104"/>
      <c r="FX70" s="104"/>
      <c r="FY70" s="104"/>
      <c r="FZ70" s="104"/>
      <c r="GA70" s="104"/>
      <c r="GB70" s="104"/>
      <c r="GC70" s="104"/>
      <c r="GD70" s="104"/>
      <c r="GE70" s="104"/>
      <c r="GF70" s="104"/>
      <c r="GG70" s="104"/>
      <c r="GH70" s="104"/>
      <c r="GI70" s="104"/>
      <c r="GJ70" s="104"/>
      <c r="GK70" s="104"/>
      <c r="GL70" s="104"/>
      <c r="GM70" s="104"/>
      <c r="GN70" s="104"/>
      <c r="GO70" s="104"/>
      <c r="GP70" s="104"/>
      <c r="GQ70" s="104"/>
      <c r="GR70" s="104"/>
      <c r="GS70" s="104"/>
      <c r="GT70" s="104"/>
      <c r="GU70" s="104"/>
      <c r="GV70" s="104"/>
      <c r="GW70" s="104"/>
      <c r="GX70" s="104"/>
      <c r="GY70" s="104"/>
      <c r="GZ70" s="104"/>
      <c r="HA70" s="104"/>
      <c r="HB70" s="104"/>
      <c r="HC70" s="104"/>
      <c r="HD70" s="104"/>
      <c r="HE70" s="104"/>
      <c r="HF70" s="104"/>
      <c r="HG70" s="104"/>
      <c r="HH70" s="104"/>
      <c r="HI70" s="104"/>
      <c r="HJ70" s="104"/>
      <c r="HK70" s="104"/>
      <c r="HL70" s="104"/>
      <c r="HM70" s="104"/>
      <c r="HN70" s="104"/>
      <c r="HO70" s="104"/>
      <c r="HP70" s="104"/>
      <c r="HQ70" s="104"/>
      <c r="HR70" s="104"/>
      <c r="HS70" s="104"/>
      <c r="HT70" s="104"/>
      <c r="HU70" s="104"/>
      <c r="HV70" s="104"/>
      <c r="HW70" s="104"/>
      <c r="HX70" s="104"/>
      <c r="HY70" s="104"/>
      <c r="HZ70" s="104"/>
      <c r="IA70" s="104"/>
      <c r="IB70" s="104"/>
      <c r="IC70" s="104"/>
      <c r="ID70" s="104"/>
      <c r="IE70" s="104"/>
      <c r="IF70" s="104"/>
      <c r="IG70" s="104"/>
      <c r="IH70" s="104"/>
      <c r="II70" s="104"/>
      <c r="IJ70" s="104"/>
      <c r="IK70" s="104"/>
      <c r="IL70" s="104"/>
      <c r="IM70" s="104"/>
      <c r="IN70" s="104"/>
      <c r="IO70" s="104"/>
      <c r="IP70" s="104"/>
      <c r="IQ70" s="104"/>
      <c r="IR70" s="104"/>
      <c r="IS70" s="104"/>
      <c r="IT70" s="104"/>
      <c r="IU70" s="104"/>
      <c r="IV70" s="104"/>
    </row>
    <row r="71" spans="1:256" s="103" customFormat="1" ht="12.75" x14ac:dyDescent="0.35">
      <c r="A71" s="133"/>
      <c r="B71" s="133"/>
      <c r="C71" s="133"/>
      <c r="D71" s="133"/>
      <c r="E71" s="133"/>
      <c r="F71" s="133"/>
      <c r="G71" s="133"/>
      <c r="H71" s="135"/>
      <c r="I71" s="135"/>
      <c r="J71" s="135"/>
      <c r="K71" s="135"/>
      <c r="L71" s="135"/>
      <c r="M71" s="135"/>
      <c r="N71" s="135"/>
      <c r="O71" s="135"/>
      <c r="P71" s="135"/>
      <c r="Q71" s="135"/>
      <c r="R71" s="135"/>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104"/>
      <c r="CS71" s="104"/>
      <c r="CT71" s="104"/>
      <c r="CU71" s="104"/>
      <c r="CV71" s="104"/>
      <c r="CW71" s="104"/>
      <c r="CX71" s="104"/>
      <c r="CY71" s="104"/>
      <c r="CZ71" s="104"/>
      <c r="DA71" s="104"/>
      <c r="DB71" s="104"/>
      <c r="DC71" s="104"/>
      <c r="DD71" s="104"/>
      <c r="DE71" s="104"/>
      <c r="DF71" s="104"/>
      <c r="DG71" s="104"/>
      <c r="DH71" s="104"/>
      <c r="DI71" s="104"/>
      <c r="DJ71" s="104"/>
      <c r="DK71" s="104"/>
      <c r="DL71" s="104"/>
      <c r="DM71" s="104"/>
      <c r="DN71" s="104"/>
      <c r="DO71" s="104"/>
      <c r="DP71" s="104"/>
      <c r="DQ71" s="104"/>
      <c r="DR71" s="104"/>
      <c r="DS71" s="104"/>
      <c r="DT71" s="104"/>
      <c r="DU71" s="104"/>
      <c r="DV71" s="104"/>
      <c r="DW71" s="104"/>
      <c r="DX71" s="104"/>
      <c r="DY71" s="104"/>
      <c r="DZ71" s="104"/>
      <c r="EA71" s="104"/>
      <c r="EB71" s="104"/>
      <c r="EC71" s="104"/>
      <c r="ED71" s="104"/>
      <c r="EE71" s="104"/>
      <c r="EF71" s="104"/>
      <c r="EG71" s="104"/>
      <c r="EH71" s="104"/>
      <c r="EI71" s="104"/>
      <c r="EJ71" s="104"/>
      <c r="EK71" s="104"/>
      <c r="EL71" s="104"/>
      <c r="EM71" s="104"/>
      <c r="EN71" s="104"/>
      <c r="EO71" s="104"/>
      <c r="EP71" s="104"/>
      <c r="EQ71" s="104"/>
      <c r="ER71" s="104"/>
      <c r="ES71" s="104"/>
      <c r="ET71" s="104"/>
      <c r="EU71" s="104"/>
      <c r="EV71" s="104"/>
      <c r="EW71" s="104"/>
      <c r="EX71" s="104"/>
      <c r="EY71" s="104"/>
      <c r="EZ71" s="104"/>
      <c r="FA71" s="104"/>
      <c r="FB71" s="104"/>
      <c r="FC71" s="104"/>
      <c r="FD71" s="104"/>
      <c r="FE71" s="104"/>
      <c r="FF71" s="104"/>
      <c r="FG71" s="104"/>
      <c r="FH71" s="104"/>
      <c r="FI71" s="104"/>
      <c r="FJ71" s="104"/>
      <c r="FK71" s="104"/>
      <c r="FL71" s="104"/>
      <c r="FM71" s="104"/>
      <c r="FN71" s="104"/>
      <c r="FO71" s="104"/>
      <c r="FP71" s="104"/>
      <c r="FQ71" s="104"/>
      <c r="FR71" s="104"/>
      <c r="FS71" s="104"/>
      <c r="FT71" s="104"/>
      <c r="FU71" s="104"/>
      <c r="FV71" s="104"/>
      <c r="FW71" s="104"/>
      <c r="FX71" s="104"/>
      <c r="FY71" s="104"/>
      <c r="FZ71" s="104"/>
      <c r="GA71" s="104"/>
      <c r="GB71" s="104"/>
      <c r="GC71" s="104"/>
      <c r="GD71" s="104"/>
      <c r="GE71" s="104"/>
      <c r="GF71" s="104"/>
      <c r="GG71" s="104"/>
      <c r="GH71" s="104"/>
      <c r="GI71" s="104"/>
      <c r="GJ71" s="104"/>
      <c r="GK71" s="104"/>
      <c r="GL71" s="104"/>
      <c r="GM71" s="104"/>
      <c r="GN71" s="104"/>
      <c r="GO71" s="104"/>
      <c r="GP71" s="104"/>
      <c r="GQ71" s="104"/>
      <c r="GR71" s="104"/>
      <c r="GS71" s="104"/>
      <c r="GT71" s="104"/>
      <c r="GU71" s="104"/>
      <c r="GV71" s="104"/>
      <c r="GW71" s="104"/>
      <c r="GX71" s="104"/>
      <c r="GY71" s="104"/>
      <c r="GZ71" s="104"/>
      <c r="HA71" s="104"/>
      <c r="HB71" s="104"/>
      <c r="HC71" s="104"/>
      <c r="HD71" s="104"/>
      <c r="HE71" s="104"/>
      <c r="HF71" s="104"/>
      <c r="HG71" s="104"/>
      <c r="HH71" s="104"/>
      <c r="HI71" s="104"/>
      <c r="HJ71" s="104"/>
      <c r="HK71" s="104"/>
      <c r="HL71" s="104"/>
      <c r="HM71" s="104"/>
      <c r="HN71" s="104"/>
      <c r="HO71" s="104"/>
      <c r="HP71" s="104"/>
      <c r="HQ71" s="104"/>
      <c r="HR71" s="104"/>
      <c r="HS71" s="104"/>
      <c r="HT71" s="104"/>
      <c r="HU71" s="104"/>
      <c r="HV71" s="104"/>
      <c r="HW71" s="104"/>
      <c r="HX71" s="104"/>
      <c r="HY71" s="104"/>
      <c r="HZ71" s="104"/>
      <c r="IA71" s="104"/>
      <c r="IB71" s="104"/>
      <c r="IC71" s="104"/>
      <c r="ID71" s="104"/>
      <c r="IE71" s="104"/>
      <c r="IF71" s="104"/>
      <c r="IG71" s="104"/>
      <c r="IH71" s="104"/>
      <c r="II71" s="104"/>
      <c r="IJ71" s="104"/>
      <c r="IK71" s="104"/>
      <c r="IL71" s="104"/>
      <c r="IM71" s="104"/>
      <c r="IN71" s="104"/>
      <c r="IO71" s="104"/>
      <c r="IP71" s="104"/>
      <c r="IQ71" s="104"/>
      <c r="IR71" s="104"/>
      <c r="IS71" s="104"/>
      <c r="IT71" s="104"/>
      <c r="IU71" s="104"/>
      <c r="IV71" s="104"/>
    </row>
    <row r="72" spans="1:256" s="103" customFormat="1" ht="12.75" x14ac:dyDescent="0.35">
      <c r="A72" s="133"/>
      <c r="B72" s="133"/>
      <c r="C72" s="133"/>
      <c r="D72" s="133"/>
      <c r="E72" s="133"/>
      <c r="F72" s="133"/>
      <c r="G72" s="133"/>
      <c r="H72" s="135"/>
      <c r="I72" s="135"/>
      <c r="J72" s="135"/>
      <c r="K72" s="135"/>
      <c r="L72" s="135"/>
      <c r="M72" s="135"/>
      <c r="N72" s="135"/>
      <c r="O72" s="135"/>
      <c r="P72" s="135"/>
      <c r="Q72" s="135"/>
      <c r="R72" s="135"/>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104"/>
      <c r="CS72" s="104"/>
      <c r="CT72" s="104"/>
      <c r="CU72" s="104"/>
      <c r="CV72" s="104"/>
      <c r="CW72" s="104"/>
      <c r="CX72" s="104"/>
      <c r="CY72" s="104"/>
      <c r="CZ72" s="104"/>
      <c r="DA72" s="104"/>
      <c r="DB72" s="104"/>
      <c r="DC72" s="104"/>
      <c r="DD72" s="104"/>
      <c r="DE72" s="104"/>
      <c r="DF72" s="104"/>
      <c r="DG72" s="104"/>
      <c r="DH72" s="104"/>
      <c r="DI72" s="104"/>
      <c r="DJ72" s="104"/>
      <c r="DK72" s="104"/>
      <c r="DL72" s="104"/>
      <c r="DM72" s="104"/>
      <c r="DN72" s="104"/>
      <c r="DO72" s="104"/>
      <c r="DP72" s="104"/>
      <c r="DQ72" s="104"/>
      <c r="DR72" s="104"/>
      <c r="DS72" s="104"/>
      <c r="DT72" s="104"/>
      <c r="DU72" s="104"/>
      <c r="DV72" s="104"/>
      <c r="DW72" s="104"/>
      <c r="DX72" s="104"/>
      <c r="DY72" s="104"/>
      <c r="DZ72" s="104"/>
      <c r="EA72" s="104"/>
      <c r="EB72" s="104"/>
      <c r="EC72" s="104"/>
      <c r="ED72" s="104"/>
      <c r="EE72" s="104"/>
      <c r="EF72" s="104"/>
      <c r="EG72" s="104"/>
      <c r="EH72" s="104"/>
      <c r="EI72" s="104"/>
      <c r="EJ72" s="104"/>
      <c r="EK72" s="104"/>
      <c r="EL72" s="104"/>
      <c r="EM72" s="104"/>
      <c r="EN72" s="104"/>
      <c r="EO72" s="104"/>
      <c r="EP72" s="104"/>
      <c r="EQ72" s="104"/>
      <c r="ER72" s="104"/>
      <c r="ES72" s="104"/>
      <c r="ET72" s="104"/>
      <c r="EU72" s="104"/>
      <c r="EV72" s="104"/>
      <c r="EW72" s="104"/>
      <c r="EX72" s="104"/>
      <c r="EY72" s="104"/>
      <c r="EZ72" s="104"/>
      <c r="FA72" s="104"/>
      <c r="FB72" s="104"/>
      <c r="FC72" s="104"/>
      <c r="FD72" s="104"/>
      <c r="FE72" s="104"/>
      <c r="FF72" s="104"/>
      <c r="FG72" s="104"/>
      <c r="FH72" s="104"/>
      <c r="FI72" s="104"/>
      <c r="FJ72" s="104"/>
      <c r="FK72" s="104"/>
      <c r="FL72" s="104"/>
      <c r="FM72" s="104"/>
      <c r="FN72" s="104"/>
      <c r="FO72" s="104"/>
      <c r="FP72" s="104"/>
      <c r="FQ72" s="104"/>
      <c r="FR72" s="104"/>
      <c r="FS72" s="104"/>
      <c r="FT72" s="104"/>
      <c r="FU72" s="104"/>
      <c r="FV72" s="104"/>
      <c r="FW72" s="104"/>
      <c r="FX72" s="104"/>
      <c r="FY72" s="104"/>
      <c r="FZ72" s="104"/>
      <c r="GA72" s="104"/>
      <c r="GB72" s="104"/>
      <c r="GC72" s="104"/>
      <c r="GD72" s="104"/>
      <c r="GE72" s="104"/>
      <c r="GF72" s="104"/>
      <c r="GG72" s="104"/>
      <c r="GH72" s="104"/>
      <c r="GI72" s="104"/>
      <c r="GJ72" s="104"/>
      <c r="GK72" s="104"/>
      <c r="GL72" s="104"/>
      <c r="GM72" s="104"/>
      <c r="GN72" s="104"/>
      <c r="GO72" s="104"/>
      <c r="GP72" s="104"/>
      <c r="GQ72" s="104"/>
      <c r="GR72" s="104"/>
      <c r="GS72" s="104"/>
      <c r="GT72" s="104"/>
      <c r="GU72" s="104"/>
      <c r="GV72" s="104"/>
      <c r="GW72" s="104"/>
      <c r="GX72" s="104"/>
      <c r="GY72" s="104"/>
      <c r="GZ72" s="104"/>
      <c r="HA72" s="104"/>
      <c r="HB72" s="104"/>
      <c r="HC72" s="104"/>
      <c r="HD72" s="104"/>
      <c r="HE72" s="104"/>
      <c r="HF72" s="104"/>
      <c r="HG72" s="104"/>
      <c r="HH72" s="104"/>
      <c r="HI72" s="104"/>
      <c r="HJ72" s="104"/>
      <c r="HK72" s="104"/>
      <c r="HL72" s="104"/>
      <c r="HM72" s="104"/>
      <c r="HN72" s="104"/>
      <c r="HO72" s="104"/>
      <c r="HP72" s="104"/>
      <c r="HQ72" s="104"/>
      <c r="HR72" s="104"/>
      <c r="HS72" s="104"/>
      <c r="HT72" s="104"/>
      <c r="HU72" s="104"/>
      <c r="HV72" s="104"/>
      <c r="HW72" s="104"/>
      <c r="HX72" s="104"/>
      <c r="HY72" s="104"/>
      <c r="HZ72" s="104"/>
      <c r="IA72" s="104"/>
      <c r="IB72" s="104"/>
      <c r="IC72" s="104"/>
      <c r="ID72" s="104"/>
      <c r="IE72" s="104"/>
      <c r="IF72" s="104"/>
      <c r="IG72" s="104"/>
      <c r="IH72" s="104"/>
      <c r="II72" s="104"/>
      <c r="IJ72" s="104"/>
      <c r="IK72" s="104"/>
      <c r="IL72" s="104"/>
      <c r="IM72" s="104"/>
      <c r="IN72" s="104"/>
      <c r="IO72" s="104"/>
      <c r="IP72" s="104"/>
      <c r="IQ72" s="104"/>
      <c r="IR72" s="104"/>
      <c r="IS72" s="104"/>
      <c r="IT72" s="104"/>
      <c r="IU72" s="104"/>
      <c r="IV72" s="104"/>
    </row>
    <row r="73" spans="1:256" s="103" customFormat="1" ht="12.75" x14ac:dyDescent="0.35">
      <c r="A73" s="133"/>
      <c r="B73" s="133"/>
      <c r="C73" s="133"/>
      <c r="D73" s="133"/>
      <c r="E73" s="133"/>
      <c r="F73" s="133"/>
      <c r="G73" s="133"/>
      <c r="H73" s="135"/>
      <c r="I73" s="135"/>
      <c r="J73" s="135"/>
      <c r="K73" s="135"/>
      <c r="L73" s="135"/>
      <c r="M73" s="135"/>
      <c r="N73" s="135"/>
      <c r="O73" s="135"/>
      <c r="P73" s="135"/>
      <c r="Q73" s="135"/>
      <c r="R73" s="135"/>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104"/>
      <c r="CT73" s="104"/>
      <c r="CU73" s="104"/>
      <c r="CV73" s="104"/>
      <c r="CW73" s="104"/>
      <c r="CX73" s="104"/>
      <c r="CY73" s="104"/>
      <c r="CZ73" s="104"/>
      <c r="DA73" s="104"/>
      <c r="DB73" s="104"/>
      <c r="DC73" s="104"/>
      <c r="DD73" s="104"/>
      <c r="DE73" s="104"/>
      <c r="DF73" s="104"/>
      <c r="DG73" s="104"/>
      <c r="DH73" s="104"/>
      <c r="DI73" s="104"/>
      <c r="DJ73" s="104"/>
      <c r="DK73" s="104"/>
      <c r="DL73" s="104"/>
      <c r="DM73" s="104"/>
      <c r="DN73" s="104"/>
      <c r="DO73" s="104"/>
      <c r="DP73" s="104"/>
      <c r="DQ73" s="104"/>
      <c r="DR73" s="104"/>
      <c r="DS73" s="104"/>
      <c r="DT73" s="104"/>
      <c r="DU73" s="104"/>
      <c r="DV73" s="104"/>
      <c r="DW73" s="104"/>
      <c r="DX73" s="104"/>
      <c r="DY73" s="104"/>
      <c r="DZ73" s="104"/>
      <c r="EA73" s="104"/>
      <c r="EB73" s="104"/>
      <c r="EC73" s="104"/>
      <c r="ED73" s="104"/>
      <c r="EE73" s="104"/>
      <c r="EF73" s="104"/>
      <c r="EG73" s="104"/>
      <c r="EH73" s="104"/>
      <c r="EI73" s="104"/>
      <c r="EJ73" s="104"/>
      <c r="EK73" s="104"/>
      <c r="EL73" s="104"/>
      <c r="EM73" s="104"/>
      <c r="EN73" s="104"/>
      <c r="EO73" s="104"/>
      <c r="EP73" s="104"/>
      <c r="EQ73" s="104"/>
      <c r="ER73" s="104"/>
      <c r="ES73" s="104"/>
      <c r="ET73" s="104"/>
      <c r="EU73" s="104"/>
      <c r="EV73" s="104"/>
      <c r="EW73" s="104"/>
      <c r="EX73" s="104"/>
      <c r="EY73" s="104"/>
      <c r="EZ73" s="104"/>
      <c r="FA73" s="104"/>
      <c r="FB73" s="104"/>
      <c r="FC73" s="104"/>
      <c r="FD73" s="104"/>
      <c r="FE73" s="104"/>
      <c r="FF73" s="104"/>
      <c r="FG73" s="104"/>
      <c r="FH73" s="104"/>
      <c r="FI73" s="104"/>
      <c r="FJ73" s="104"/>
      <c r="FK73" s="104"/>
      <c r="FL73" s="104"/>
      <c r="FM73" s="104"/>
      <c r="FN73" s="104"/>
      <c r="FO73" s="104"/>
      <c r="FP73" s="104"/>
      <c r="FQ73" s="104"/>
      <c r="FR73" s="104"/>
      <c r="FS73" s="104"/>
      <c r="FT73" s="104"/>
      <c r="FU73" s="104"/>
      <c r="FV73" s="104"/>
      <c r="FW73" s="104"/>
      <c r="FX73" s="104"/>
      <c r="FY73" s="104"/>
      <c r="FZ73" s="104"/>
      <c r="GA73" s="104"/>
      <c r="GB73" s="104"/>
      <c r="GC73" s="104"/>
      <c r="GD73" s="104"/>
      <c r="GE73" s="104"/>
      <c r="GF73" s="104"/>
      <c r="GG73" s="104"/>
      <c r="GH73" s="104"/>
      <c r="GI73" s="104"/>
      <c r="GJ73" s="104"/>
      <c r="GK73" s="104"/>
      <c r="GL73" s="104"/>
      <c r="GM73" s="104"/>
      <c r="GN73" s="104"/>
      <c r="GO73" s="104"/>
      <c r="GP73" s="104"/>
      <c r="GQ73" s="104"/>
      <c r="GR73" s="104"/>
      <c r="GS73" s="104"/>
      <c r="GT73" s="104"/>
      <c r="GU73" s="104"/>
      <c r="GV73" s="104"/>
      <c r="GW73" s="104"/>
      <c r="GX73" s="104"/>
      <c r="GY73" s="104"/>
      <c r="GZ73" s="104"/>
      <c r="HA73" s="104"/>
      <c r="HB73" s="104"/>
      <c r="HC73" s="104"/>
      <c r="HD73" s="104"/>
      <c r="HE73" s="104"/>
      <c r="HF73" s="104"/>
      <c r="HG73" s="104"/>
      <c r="HH73" s="104"/>
      <c r="HI73" s="104"/>
      <c r="HJ73" s="104"/>
      <c r="HK73" s="104"/>
      <c r="HL73" s="104"/>
      <c r="HM73" s="104"/>
      <c r="HN73" s="104"/>
      <c r="HO73" s="104"/>
      <c r="HP73" s="104"/>
      <c r="HQ73" s="104"/>
      <c r="HR73" s="104"/>
      <c r="HS73" s="104"/>
      <c r="HT73" s="104"/>
      <c r="HU73" s="104"/>
      <c r="HV73" s="104"/>
      <c r="HW73" s="104"/>
      <c r="HX73" s="104"/>
      <c r="HY73" s="104"/>
      <c r="HZ73" s="104"/>
      <c r="IA73" s="104"/>
      <c r="IB73" s="104"/>
      <c r="IC73" s="104"/>
      <c r="ID73" s="104"/>
      <c r="IE73" s="104"/>
      <c r="IF73" s="104"/>
      <c r="IG73" s="104"/>
      <c r="IH73" s="104"/>
      <c r="II73" s="104"/>
      <c r="IJ73" s="104"/>
      <c r="IK73" s="104"/>
      <c r="IL73" s="104"/>
      <c r="IM73" s="104"/>
      <c r="IN73" s="104"/>
      <c r="IO73" s="104"/>
      <c r="IP73" s="104"/>
      <c r="IQ73" s="104"/>
      <c r="IR73" s="104"/>
      <c r="IS73" s="104"/>
      <c r="IT73" s="104"/>
      <c r="IU73" s="104"/>
      <c r="IV73" s="104"/>
    </row>
    <row r="74" spans="1:256" s="103" customFormat="1" ht="12.75" x14ac:dyDescent="0.35">
      <c r="A74" s="133"/>
      <c r="B74" s="133"/>
      <c r="C74" s="133"/>
      <c r="D74" s="133"/>
      <c r="E74" s="133"/>
      <c r="F74" s="133"/>
      <c r="G74" s="133"/>
      <c r="H74" s="135"/>
      <c r="I74" s="135"/>
      <c r="J74" s="135"/>
      <c r="K74" s="135"/>
      <c r="L74" s="135"/>
      <c r="M74" s="135"/>
      <c r="N74" s="135"/>
      <c r="O74" s="135"/>
      <c r="P74" s="135"/>
      <c r="Q74" s="135"/>
      <c r="R74" s="135"/>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104"/>
      <c r="CT74" s="104"/>
      <c r="CU74" s="104"/>
      <c r="CV74" s="104"/>
      <c r="CW74" s="104"/>
      <c r="CX74" s="104"/>
      <c r="CY74" s="104"/>
      <c r="CZ74" s="104"/>
      <c r="DA74" s="104"/>
      <c r="DB74" s="104"/>
      <c r="DC74" s="104"/>
      <c r="DD74" s="104"/>
      <c r="DE74" s="104"/>
      <c r="DF74" s="104"/>
      <c r="DG74" s="104"/>
      <c r="DH74" s="104"/>
      <c r="DI74" s="104"/>
      <c r="DJ74" s="104"/>
      <c r="DK74" s="104"/>
      <c r="DL74" s="104"/>
      <c r="DM74" s="104"/>
      <c r="DN74" s="104"/>
      <c r="DO74" s="104"/>
      <c r="DP74" s="104"/>
      <c r="DQ74" s="104"/>
      <c r="DR74" s="104"/>
      <c r="DS74" s="104"/>
      <c r="DT74" s="104"/>
      <c r="DU74" s="104"/>
      <c r="DV74" s="104"/>
      <c r="DW74" s="104"/>
      <c r="DX74" s="104"/>
      <c r="DY74" s="104"/>
      <c r="DZ74" s="104"/>
      <c r="EA74" s="104"/>
      <c r="EB74" s="104"/>
      <c r="EC74" s="104"/>
      <c r="ED74" s="104"/>
      <c r="EE74" s="104"/>
      <c r="EF74" s="104"/>
      <c r="EG74" s="104"/>
      <c r="EH74" s="104"/>
      <c r="EI74" s="104"/>
      <c r="EJ74" s="104"/>
      <c r="EK74" s="104"/>
      <c r="EL74" s="104"/>
      <c r="EM74" s="104"/>
      <c r="EN74" s="104"/>
      <c r="EO74" s="104"/>
      <c r="EP74" s="104"/>
      <c r="EQ74" s="104"/>
      <c r="ER74" s="104"/>
      <c r="ES74" s="104"/>
      <c r="ET74" s="104"/>
      <c r="EU74" s="104"/>
      <c r="EV74" s="104"/>
      <c r="EW74" s="104"/>
      <c r="EX74" s="104"/>
      <c r="EY74" s="104"/>
      <c r="EZ74" s="104"/>
      <c r="FA74" s="104"/>
      <c r="FB74" s="104"/>
      <c r="FC74" s="104"/>
      <c r="FD74" s="104"/>
      <c r="FE74" s="104"/>
      <c r="FF74" s="104"/>
      <c r="FG74" s="104"/>
      <c r="FH74" s="104"/>
      <c r="FI74" s="104"/>
      <c r="FJ74" s="104"/>
      <c r="FK74" s="104"/>
      <c r="FL74" s="104"/>
      <c r="FM74" s="104"/>
      <c r="FN74" s="104"/>
      <c r="FO74" s="104"/>
      <c r="FP74" s="104"/>
      <c r="FQ74" s="104"/>
      <c r="FR74" s="104"/>
      <c r="FS74" s="104"/>
      <c r="FT74" s="104"/>
      <c r="FU74" s="104"/>
      <c r="FV74" s="104"/>
      <c r="FW74" s="104"/>
      <c r="FX74" s="104"/>
      <c r="FY74" s="104"/>
      <c r="FZ74" s="104"/>
      <c r="GA74" s="104"/>
      <c r="GB74" s="104"/>
      <c r="GC74" s="104"/>
      <c r="GD74" s="104"/>
      <c r="GE74" s="104"/>
      <c r="GF74" s="104"/>
      <c r="GG74" s="104"/>
      <c r="GH74" s="104"/>
      <c r="GI74" s="104"/>
      <c r="GJ74" s="104"/>
      <c r="GK74" s="104"/>
      <c r="GL74" s="104"/>
      <c r="GM74" s="104"/>
      <c r="GN74" s="104"/>
      <c r="GO74" s="104"/>
      <c r="GP74" s="104"/>
      <c r="GQ74" s="104"/>
      <c r="GR74" s="104"/>
      <c r="GS74" s="104"/>
      <c r="GT74" s="104"/>
      <c r="GU74" s="104"/>
      <c r="GV74" s="104"/>
      <c r="GW74" s="104"/>
      <c r="GX74" s="104"/>
      <c r="GY74" s="104"/>
      <c r="GZ74" s="104"/>
      <c r="HA74" s="104"/>
      <c r="HB74" s="104"/>
      <c r="HC74" s="104"/>
      <c r="HD74" s="104"/>
      <c r="HE74" s="104"/>
      <c r="HF74" s="104"/>
      <c r="HG74" s="104"/>
      <c r="HH74" s="104"/>
      <c r="HI74" s="104"/>
      <c r="HJ74" s="104"/>
      <c r="HK74" s="104"/>
      <c r="HL74" s="104"/>
      <c r="HM74" s="104"/>
      <c r="HN74" s="104"/>
      <c r="HO74" s="104"/>
      <c r="HP74" s="104"/>
      <c r="HQ74" s="104"/>
      <c r="HR74" s="104"/>
      <c r="HS74" s="104"/>
      <c r="HT74" s="104"/>
      <c r="HU74" s="104"/>
      <c r="HV74" s="104"/>
      <c r="HW74" s="104"/>
      <c r="HX74" s="104"/>
      <c r="HY74" s="104"/>
      <c r="HZ74" s="104"/>
      <c r="IA74" s="104"/>
      <c r="IB74" s="104"/>
      <c r="IC74" s="104"/>
      <c r="ID74" s="104"/>
      <c r="IE74" s="104"/>
      <c r="IF74" s="104"/>
      <c r="IG74" s="104"/>
      <c r="IH74" s="104"/>
      <c r="II74" s="104"/>
      <c r="IJ74" s="104"/>
      <c r="IK74" s="104"/>
      <c r="IL74" s="104"/>
      <c r="IM74" s="104"/>
      <c r="IN74" s="104"/>
      <c r="IO74" s="104"/>
      <c r="IP74" s="104"/>
      <c r="IQ74" s="104"/>
      <c r="IR74" s="104"/>
      <c r="IS74" s="104"/>
      <c r="IT74" s="104"/>
      <c r="IU74" s="104"/>
      <c r="IV74" s="104"/>
    </row>
    <row r="75" spans="1:256" s="103" customFormat="1" ht="12.75" x14ac:dyDescent="0.35">
      <c r="A75" s="133"/>
      <c r="B75" s="133"/>
      <c r="C75" s="133"/>
      <c r="D75" s="133"/>
      <c r="E75" s="133"/>
      <c r="F75" s="133"/>
      <c r="G75" s="133"/>
      <c r="H75" s="135"/>
      <c r="I75" s="135"/>
      <c r="J75" s="135"/>
      <c r="K75" s="135"/>
      <c r="L75" s="135"/>
      <c r="M75" s="135"/>
      <c r="N75" s="135"/>
      <c r="O75" s="135"/>
      <c r="P75" s="135"/>
      <c r="Q75" s="135"/>
      <c r="R75" s="135"/>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104"/>
      <c r="CT75" s="104"/>
      <c r="CU75" s="104"/>
      <c r="CV75" s="104"/>
      <c r="CW75" s="104"/>
      <c r="CX75" s="104"/>
      <c r="CY75" s="104"/>
      <c r="CZ75" s="104"/>
      <c r="DA75" s="104"/>
      <c r="DB75" s="104"/>
      <c r="DC75" s="104"/>
      <c r="DD75" s="104"/>
      <c r="DE75" s="104"/>
      <c r="DF75" s="104"/>
      <c r="DG75" s="104"/>
      <c r="DH75" s="104"/>
      <c r="DI75" s="104"/>
      <c r="DJ75" s="104"/>
      <c r="DK75" s="104"/>
      <c r="DL75" s="104"/>
      <c r="DM75" s="104"/>
      <c r="DN75" s="104"/>
      <c r="DO75" s="104"/>
      <c r="DP75" s="104"/>
      <c r="DQ75" s="104"/>
      <c r="DR75" s="104"/>
      <c r="DS75" s="104"/>
      <c r="DT75" s="104"/>
      <c r="DU75" s="104"/>
      <c r="DV75" s="104"/>
      <c r="DW75" s="104"/>
      <c r="DX75" s="104"/>
      <c r="DY75" s="104"/>
      <c r="DZ75" s="104"/>
      <c r="EA75" s="104"/>
      <c r="EB75" s="104"/>
      <c r="EC75" s="104"/>
      <c r="ED75" s="104"/>
      <c r="EE75" s="104"/>
      <c r="EF75" s="104"/>
      <c r="EG75" s="104"/>
      <c r="EH75" s="104"/>
      <c r="EI75" s="104"/>
      <c r="EJ75" s="104"/>
      <c r="EK75" s="104"/>
      <c r="EL75" s="104"/>
      <c r="EM75" s="104"/>
      <c r="EN75" s="104"/>
      <c r="EO75" s="104"/>
      <c r="EP75" s="104"/>
      <c r="EQ75" s="104"/>
      <c r="ER75" s="104"/>
      <c r="ES75" s="104"/>
      <c r="ET75" s="104"/>
      <c r="EU75" s="104"/>
      <c r="EV75" s="104"/>
      <c r="EW75" s="104"/>
      <c r="EX75" s="104"/>
      <c r="EY75" s="104"/>
      <c r="EZ75" s="104"/>
      <c r="FA75" s="104"/>
      <c r="FB75" s="104"/>
      <c r="FC75" s="104"/>
      <c r="FD75" s="104"/>
      <c r="FE75" s="104"/>
      <c r="FF75" s="104"/>
      <c r="FG75" s="104"/>
      <c r="FH75" s="104"/>
      <c r="FI75" s="104"/>
      <c r="FJ75" s="104"/>
      <c r="FK75" s="104"/>
      <c r="FL75" s="104"/>
      <c r="FM75" s="104"/>
      <c r="FN75" s="104"/>
      <c r="FO75" s="104"/>
      <c r="FP75" s="104"/>
      <c r="FQ75" s="104"/>
      <c r="FR75" s="104"/>
      <c r="FS75" s="104"/>
      <c r="FT75" s="104"/>
      <c r="FU75" s="104"/>
      <c r="FV75" s="104"/>
      <c r="FW75" s="104"/>
      <c r="FX75" s="104"/>
      <c r="FY75" s="104"/>
      <c r="FZ75" s="104"/>
      <c r="GA75" s="104"/>
      <c r="GB75" s="104"/>
      <c r="GC75" s="104"/>
      <c r="GD75" s="104"/>
      <c r="GE75" s="104"/>
      <c r="GF75" s="104"/>
      <c r="GG75" s="104"/>
      <c r="GH75" s="104"/>
      <c r="GI75" s="104"/>
      <c r="GJ75" s="104"/>
      <c r="GK75" s="104"/>
      <c r="GL75" s="104"/>
      <c r="GM75" s="104"/>
      <c r="GN75" s="104"/>
      <c r="GO75" s="104"/>
      <c r="GP75" s="104"/>
      <c r="GQ75" s="104"/>
      <c r="GR75" s="104"/>
      <c r="GS75" s="104"/>
      <c r="GT75" s="104"/>
      <c r="GU75" s="104"/>
      <c r="GV75" s="104"/>
      <c r="GW75" s="104"/>
      <c r="GX75" s="104"/>
      <c r="GY75" s="104"/>
      <c r="GZ75" s="104"/>
      <c r="HA75" s="104"/>
      <c r="HB75" s="104"/>
      <c r="HC75" s="104"/>
      <c r="HD75" s="104"/>
      <c r="HE75" s="104"/>
      <c r="HF75" s="104"/>
      <c r="HG75" s="104"/>
      <c r="HH75" s="104"/>
      <c r="HI75" s="104"/>
      <c r="HJ75" s="104"/>
      <c r="HK75" s="104"/>
      <c r="HL75" s="104"/>
      <c r="HM75" s="104"/>
      <c r="HN75" s="104"/>
      <c r="HO75" s="104"/>
      <c r="HP75" s="104"/>
      <c r="HQ75" s="104"/>
      <c r="HR75" s="104"/>
      <c r="HS75" s="104"/>
      <c r="HT75" s="104"/>
      <c r="HU75" s="104"/>
      <c r="HV75" s="104"/>
      <c r="HW75" s="104"/>
      <c r="HX75" s="104"/>
      <c r="HY75" s="104"/>
      <c r="HZ75" s="104"/>
      <c r="IA75" s="104"/>
      <c r="IB75" s="104"/>
      <c r="IC75" s="104"/>
      <c r="ID75" s="104"/>
      <c r="IE75" s="104"/>
      <c r="IF75" s="104"/>
      <c r="IG75" s="104"/>
      <c r="IH75" s="104"/>
      <c r="II75" s="104"/>
      <c r="IJ75" s="104"/>
      <c r="IK75" s="104"/>
      <c r="IL75" s="104"/>
      <c r="IM75" s="104"/>
      <c r="IN75" s="104"/>
      <c r="IO75" s="104"/>
      <c r="IP75" s="104"/>
      <c r="IQ75" s="104"/>
      <c r="IR75" s="104"/>
      <c r="IS75" s="104"/>
      <c r="IT75" s="104"/>
      <c r="IU75" s="104"/>
      <c r="IV75" s="104"/>
    </row>
    <row r="76" spans="1:256" s="103" customFormat="1" ht="12.75" x14ac:dyDescent="0.35">
      <c r="A76" s="133"/>
      <c r="B76" s="133"/>
      <c r="C76" s="133"/>
      <c r="D76" s="133"/>
      <c r="E76" s="133"/>
      <c r="F76" s="133"/>
      <c r="G76" s="133"/>
      <c r="H76" s="135"/>
      <c r="I76" s="135"/>
      <c r="J76" s="135"/>
      <c r="K76" s="135"/>
      <c r="L76" s="135"/>
      <c r="M76" s="135"/>
      <c r="N76" s="135"/>
      <c r="O76" s="135"/>
      <c r="P76" s="135"/>
      <c r="Q76" s="135"/>
      <c r="R76" s="135"/>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104"/>
      <c r="CS76" s="104"/>
      <c r="CT76" s="104"/>
      <c r="CU76" s="104"/>
      <c r="CV76" s="104"/>
      <c r="CW76" s="104"/>
      <c r="CX76" s="104"/>
      <c r="CY76" s="104"/>
      <c r="CZ76" s="104"/>
      <c r="DA76" s="104"/>
      <c r="DB76" s="104"/>
      <c r="DC76" s="104"/>
      <c r="DD76" s="104"/>
      <c r="DE76" s="104"/>
      <c r="DF76" s="104"/>
      <c r="DG76" s="104"/>
      <c r="DH76" s="104"/>
      <c r="DI76" s="104"/>
      <c r="DJ76" s="104"/>
      <c r="DK76" s="104"/>
      <c r="DL76" s="104"/>
      <c r="DM76" s="104"/>
      <c r="DN76" s="104"/>
      <c r="DO76" s="104"/>
      <c r="DP76" s="104"/>
      <c r="DQ76" s="104"/>
      <c r="DR76" s="104"/>
      <c r="DS76" s="104"/>
      <c r="DT76" s="104"/>
      <c r="DU76" s="104"/>
      <c r="DV76" s="104"/>
      <c r="DW76" s="104"/>
      <c r="DX76" s="104"/>
      <c r="DY76" s="104"/>
      <c r="DZ76" s="104"/>
      <c r="EA76" s="104"/>
      <c r="EB76" s="104"/>
      <c r="EC76" s="104"/>
      <c r="ED76" s="104"/>
      <c r="EE76" s="104"/>
      <c r="EF76" s="104"/>
      <c r="EG76" s="104"/>
      <c r="EH76" s="104"/>
      <c r="EI76" s="104"/>
      <c r="EJ76" s="104"/>
      <c r="EK76" s="104"/>
      <c r="EL76" s="104"/>
      <c r="EM76" s="104"/>
      <c r="EN76" s="104"/>
      <c r="EO76" s="104"/>
      <c r="EP76" s="104"/>
      <c r="EQ76" s="104"/>
      <c r="ER76" s="104"/>
      <c r="ES76" s="104"/>
      <c r="ET76" s="104"/>
      <c r="EU76" s="104"/>
      <c r="EV76" s="104"/>
      <c r="EW76" s="104"/>
      <c r="EX76" s="104"/>
      <c r="EY76" s="104"/>
      <c r="EZ76" s="104"/>
      <c r="FA76" s="104"/>
      <c r="FB76" s="104"/>
      <c r="FC76" s="104"/>
      <c r="FD76" s="104"/>
      <c r="FE76" s="104"/>
      <c r="FF76" s="104"/>
      <c r="FG76" s="104"/>
      <c r="FH76" s="104"/>
      <c r="FI76" s="104"/>
      <c r="FJ76" s="104"/>
      <c r="FK76" s="104"/>
      <c r="FL76" s="104"/>
      <c r="FM76" s="104"/>
      <c r="FN76" s="104"/>
      <c r="FO76" s="104"/>
      <c r="FP76" s="104"/>
      <c r="FQ76" s="104"/>
      <c r="FR76" s="104"/>
      <c r="FS76" s="104"/>
      <c r="FT76" s="104"/>
      <c r="FU76" s="104"/>
      <c r="FV76" s="104"/>
      <c r="FW76" s="104"/>
      <c r="FX76" s="104"/>
      <c r="FY76" s="104"/>
      <c r="FZ76" s="104"/>
      <c r="GA76" s="104"/>
      <c r="GB76" s="104"/>
      <c r="GC76" s="104"/>
      <c r="GD76" s="104"/>
      <c r="GE76" s="104"/>
      <c r="GF76" s="104"/>
      <c r="GG76" s="104"/>
      <c r="GH76" s="104"/>
      <c r="GI76" s="104"/>
      <c r="GJ76" s="104"/>
      <c r="GK76" s="104"/>
      <c r="GL76" s="104"/>
      <c r="GM76" s="104"/>
      <c r="GN76" s="104"/>
      <c r="GO76" s="104"/>
      <c r="GP76" s="104"/>
      <c r="GQ76" s="104"/>
      <c r="GR76" s="104"/>
      <c r="GS76" s="104"/>
      <c r="GT76" s="104"/>
      <c r="GU76" s="104"/>
      <c r="GV76" s="104"/>
      <c r="GW76" s="104"/>
      <c r="GX76" s="104"/>
      <c r="GY76" s="104"/>
      <c r="GZ76" s="104"/>
      <c r="HA76" s="104"/>
      <c r="HB76" s="104"/>
      <c r="HC76" s="104"/>
      <c r="HD76" s="104"/>
      <c r="HE76" s="104"/>
      <c r="HF76" s="104"/>
      <c r="HG76" s="104"/>
      <c r="HH76" s="104"/>
      <c r="HI76" s="104"/>
      <c r="HJ76" s="104"/>
      <c r="HK76" s="104"/>
      <c r="HL76" s="104"/>
      <c r="HM76" s="104"/>
      <c r="HN76" s="104"/>
      <c r="HO76" s="104"/>
      <c r="HP76" s="104"/>
      <c r="HQ76" s="104"/>
      <c r="HR76" s="104"/>
      <c r="HS76" s="104"/>
      <c r="HT76" s="104"/>
      <c r="HU76" s="104"/>
      <c r="HV76" s="104"/>
      <c r="HW76" s="104"/>
      <c r="HX76" s="104"/>
      <c r="HY76" s="104"/>
      <c r="HZ76" s="104"/>
      <c r="IA76" s="104"/>
      <c r="IB76" s="104"/>
      <c r="IC76" s="104"/>
      <c r="ID76" s="104"/>
      <c r="IE76" s="104"/>
      <c r="IF76" s="104"/>
      <c r="IG76" s="104"/>
      <c r="IH76" s="104"/>
      <c r="II76" s="104"/>
      <c r="IJ76" s="104"/>
      <c r="IK76" s="104"/>
      <c r="IL76" s="104"/>
      <c r="IM76" s="104"/>
      <c r="IN76" s="104"/>
      <c r="IO76" s="104"/>
      <c r="IP76" s="104"/>
      <c r="IQ76" s="104"/>
      <c r="IR76" s="104"/>
      <c r="IS76" s="104"/>
      <c r="IT76" s="104"/>
      <c r="IU76" s="104"/>
      <c r="IV76" s="104"/>
    </row>
    <row r="77" spans="1:256" s="103" customFormat="1" ht="12.75" x14ac:dyDescent="0.35">
      <c r="A77" s="133"/>
      <c r="B77" s="133"/>
      <c r="C77" s="133"/>
      <c r="D77" s="133"/>
      <c r="E77" s="133"/>
      <c r="F77" s="133"/>
      <c r="G77" s="133"/>
      <c r="H77" s="135"/>
      <c r="I77" s="135"/>
      <c r="J77" s="135"/>
      <c r="K77" s="135"/>
      <c r="L77" s="135"/>
      <c r="M77" s="135"/>
      <c r="N77" s="135"/>
      <c r="O77" s="135"/>
      <c r="P77" s="135"/>
      <c r="Q77" s="135"/>
      <c r="R77" s="135"/>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104"/>
      <c r="CS77" s="104"/>
      <c r="CT77" s="104"/>
      <c r="CU77" s="104"/>
      <c r="CV77" s="104"/>
      <c r="CW77" s="104"/>
      <c r="CX77" s="104"/>
      <c r="CY77" s="104"/>
      <c r="CZ77" s="104"/>
      <c r="DA77" s="104"/>
      <c r="DB77" s="104"/>
      <c r="DC77" s="104"/>
      <c r="DD77" s="104"/>
      <c r="DE77" s="104"/>
      <c r="DF77" s="104"/>
      <c r="DG77" s="104"/>
      <c r="DH77" s="104"/>
      <c r="DI77" s="104"/>
      <c r="DJ77" s="104"/>
      <c r="DK77" s="104"/>
      <c r="DL77" s="104"/>
      <c r="DM77" s="104"/>
      <c r="DN77" s="104"/>
      <c r="DO77" s="104"/>
      <c r="DP77" s="104"/>
      <c r="DQ77" s="104"/>
      <c r="DR77" s="104"/>
      <c r="DS77" s="104"/>
      <c r="DT77" s="104"/>
      <c r="DU77" s="104"/>
      <c r="DV77" s="104"/>
      <c r="DW77" s="104"/>
      <c r="DX77" s="104"/>
      <c r="DY77" s="104"/>
      <c r="DZ77" s="104"/>
      <c r="EA77" s="104"/>
      <c r="EB77" s="104"/>
      <c r="EC77" s="104"/>
      <c r="ED77" s="104"/>
      <c r="EE77" s="104"/>
      <c r="EF77" s="104"/>
      <c r="EG77" s="104"/>
      <c r="EH77" s="104"/>
      <c r="EI77" s="104"/>
      <c r="EJ77" s="104"/>
      <c r="EK77" s="104"/>
      <c r="EL77" s="104"/>
      <c r="EM77" s="104"/>
      <c r="EN77" s="104"/>
      <c r="EO77" s="104"/>
      <c r="EP77" s="104"/>
      <c r="EQ77" s="104"/>
      <c r="ER77" s="104"/>
      <c r="ES77" s="104"/>
      <c r="ET77" s="104"/>
      <c r="EU77" s="104"/>
      <c r="EV77" s="104"/>
      <c r="EW77" s="104"/>
      <c r="EX77" s="104"/>
      <c r="EY77" s="104"/>
      <c r="EZ77" s="104"/>
      <c r="FA77" s="104"/>
      <c r="FB77" s="104"/>
      <c r="FC77" s="104"/>
      <c r="FD77" s="104"/>
      <c r="FE77" s="104"/>
      <c r="FF77" s="104"/>
      <c r="FG77" s="104"/>
      <c r="FH77" s="104"/>
      <c r="FI77" s="104"/>
      <c r="FJ77" s="104"/>
      <c r="FK77" s="104"/>
      <c r="FL77" s="104"/>
      <c r="FM77" s="104"/>
      <c r="FN77" s="104"/>
      <c r="FO77" s="104"/>
      <c r="FP77" s="104"/>
      <c r="FQ77" s="104"/>
      <c r="FR77" s="104"/>
      <c r="FS77" s="104"/>
      <c r="FT77" s="104"/>
      <c r="FU77" s="104"/>
      <c r="FV77" s="104"/>
      <c r="FW77" s="104"/>
      <c r="FX77" s="104"/>
      <c r="FY77" s="104"/>
      <c r="FZ77" s="104"/>
      <c r="GA77" s="104"/>
      <c r="GB77" s="104"/>
      <c r="GC77" s="104"/>
      <c r="GD77" s="104"/>
      <c r="GE77" s="104"/>
      <c r="GF77" s="104"/>
      <c r="GG77" s="104"/>
      <c r="GH77" s="104"/>
      <c r="GI77" s="104"/>
      <c r="GJ77" s="104"/>
      <c r="GK77" s="104"/>
      <c r="GL77" s="104"/>
      <c r="GM77" s="104"/>
      <c r="GN77" s="104"/>
      <c r="GO77" s="104"/>
      <c r="GP77" s="104"/>
      <c r="GQ77" s="104"/>
      <c r="GR77" s="104"/>
      <c r="GS77" s="104"/>
      <c r="GT77" s="104"/>
      <c r="GU77" s="104"/>
      <c r="GV77" s="104"/>
      <c r="GW77" s="104"/>
      <c r="GX77" s="104"/>
      <c r="GY77" s="104"/>
      <c r="GZ77" s="104"/>
      <c r="HA77" s="104"/>
      <c r="HB77" s="104"/>
      <c r="HC77" s="104"/>
      <c r="HD77" s="104"/>
      <c r="HE77" s="104"/>
      <c r="HF77" s="104"/>
      <c r="HG77" s="104"/>
      <c r="HH77" s="104"/>
      <c r="HI77" s="104"/>
      <c r="HJ77" s="104"/>
      <c r="HK77" s="104"/>
      <c r="HL77" s="104"/>
      <c r="HM77" s="104"/>
      <c r="HN77" s="104"/>
      <c r="HO77" s="104"/>
      <c r="HP77" s="104"/>
      <c r="HQ77" s="104"/>
      <c r="HR77" s="104"/>
      <c r="HS77" s="104"/>
      <c r="HT77" s="104"/>
      <c r="HU77" s="104"/>
      <c r="HV77" s="104"/>
      <c r="HW77" s="104"/>
      <c r="HX77" s="104"/>
      <c r="HY77" s="104"/>
      <c r="HZ77" s="104"/>
      <c r="IA77" s="104"/>
      <c r="IB77" s="104"/>
      <c r="IC77" s="104"/>
      <c r="ID77" s="104"/>
      <c r="IE77" s="104"/>
      <c r="IF77" s="104"/>
      <c r="IG77" s="104"/>
      <c r="IH77" s="104"/>
      <c r="II77" s="104"/>
      <c r="IJ77" s="104"/>
      <c r="IK77" s="104"/>
      <c r="IL77" s="104"/>
      <c r="IM77" s="104"/>
      <c r="IN77" s="104"/>
      <c r="IO77" s="104"/>
      <c r="IP77" s="104"/>
      <c r="IQ77" s="104"/>
      <c r="IR77" s="104"/>
      <c r="IS77" s="104"/>
      <c r="IT77" s="104"/>
      <c r="IU77" s="104"/>
      <c r="IV77" s="104"/>
    </row>
    <row r="78" spans="1:256" s="103" customFormat="1" ht="12.75" x14ac:dyDescent="0.35">
      <c r="A78" s="133"/>
      <c r="B78" s="133"/>
      <c r="C78" s="133"/>
      <c r="D78" s="133"/>
      <c r="E78" s="133"/>
      <c r="F78" s="133"/>
      <c r="G78" s="133"/>
      <c r="H78" s="135"/>
      <c r="I78" s="135"/>
      <c r="J78" s="135"/>
      <c r="K78" s="135"/>
      <c r="L78" s="135"/>
      <c r="M78" s="135"/>
      <c r="N78" s="135"/>
      <c r="O78" s="135"/>
      <c r="P78" s="135"/>
      <c r="Q78" s="135"/>
      <c r="R78" s="135"/>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104"/>
      <c r="CS78" s="104"/>
      <c r="CT78" s="104"/>
      <c r="CU78" s="104"/>
      <c r="CV78" s="104"/>
      <c r="CW78" s="104"/>
      <c r="CX78" s="104"/>
      <c r="CY78" s="104"/>
      <c r="CZ78" s="104"/>
      <c r="DA78" s="104"/>
      <c r="DB78" s="104"/>
      <c r="DC78" s="104"/>
      <c r="DD78" s="104"/>
      <c r="DE78" s="104"/>
      <c r="DF78" s="104"/>
      <c r="DG78" s="104"/>
      <c r="DH78" s="104"/>
      <c r="DI78" s="104"/>
      <c r="DJ78" s="104"/>
      <c r="DK78" s="104"/>
      <c r="DL78" s="104"/>
      <c r="DM78" s="104"/>
      <c r="DN78" s="104"/>
      <c r="DO78" s="104"/>
      <c r="DP78" s="104"/>
      <c r="DQ78" s="104"/>
      <c r="DR78" s="104"/>
      <c r="DS78" s="104"/>
      <c r="DT78" s="104"/>
      <c r="DU78" s="104"/>
      <c r="DV78" s="104"/>
      <c r="DW78" s="104"/>
      <c r="DX78" s="104"/>
      <c r="DY78" s="104"/>
      <c r="DZ78" s="104"/>
      <c r="EA78" s="104"/>
      <c r="EB78" s="104"/>
      <c r="EC78" s="104"/>
      <c r="ED78" s="104"/>
      <c r="EE78" s="104"/>
      <c r="EF78" s="104"/>
      <c r="EG78" s="104"/>
      <c r="EH78" s="104"/>
      <c r="EI78" s="104"/>
      <c r="EJ78" s="104"/>
      <c r="EK78" s="104"/>
      <c r="EL78" s="104"/>
      <c r="EM78" s="104"/>
      <c r="EN78" s="104"/>
      <c r="EO78" s="104"/>
      <c r="EP78" s="104"/>
      <c r="EQ78" s="104"/>
      <c r="ER78" s="104"/>
      <c r="ES78" s="104"/>
      <c r="ET78" s="104"/>
      <c r="EU78" s="104"/>
      <c r="EV78" s="104"/>
      <c r="EW78" s="104"/>
      <c r="EX78" s="104"/>
      <c r="EY78" s="104"/>
      <c r="EZ78" s="104"/>
      <c r="FA78" s="104"/>
      <c r="FB78" s="104"/>
      <c r="FC78" s="104"/>
      <c r="FD78" s="104"/>
      <c r="FE78" s="104"/>
      <c r="FF78" s="104"/>
      <c r="FG78" s="104"/>
      <c r="FH78" s="104"/>
      <c r="FI78" s="104"/>
      <c r="FJ78" s="104"/>
      <c r="FK78" s="104"/>
      <c r="FL78" s="104"/>
      <c r="FM78" s="104"/>
      <c r="FN78" s="104"/>
      <c r="FO78" s="104"/>
      <c r="FP78" s="104"/>
      <c r="FQ78" s="104"/>
      <c r="FR78" s="104"/>
      <c r="FS78" s="104"/>
      <c r="FT78" s="104"/>
      <c r="FU78" s="104"/>
      <c r="FV78" s="104"/>
      <c r="FW78" s="104"/>
      <c r="FX78" s="104"/>
      <c r="FY78" s="104"/>
      <c r="FZ78" s="104"/>
      <c r="GA78" s="104"/>
      <c r="GB78" s="104"/>
      <c r="GC78" s="104"/>
      <c r="GD78" s="104"/>
      <c r="GE78" s="104"/>
      <c r="GF78" s="104"/>
      <c r="GG78" s="104"/>
      <c r="GH78" s="104"/>
      <c r="GI78" s="104"/>
      <c r="GJ78" s="104"/>
      <c r="GK78" s="104"/>
      <c r="GL78" s="104"/>
      <c r="GM78" s="104"/>
      <c r="GN78" s="104"/>
      <c r="GO78" s="104"/>
      <c r="GP78" s="104"/>
      <c r="GQ78" s="104"/>
      <c r="GR78" s="104"/>
      <c r="GS78" s="104"/>
      <c r="GT78" s="104"/>
      <c r="GU78" s="104"/>
      <c r="GV78" s="104"/>
      <c r="GW78" s="104"/>
      <c r="GX78" s="104"/>
      <c r="GY78" s="104"/>
      <c r="GZ78" s="104"/>
      <c r="HA78" s="104"/>
      <c r="HB78" s="104"/>
      <c r="HC78" s="104"/>
      <c r="HD78" s="104"/>
      <c r="HE78" s="104"/>
      <c r="HF78" s="104"/>
      <c r="HG78" s="104"/>
      <c r="HH78" s="104"/>
      <c r="HI78" s="104"/>
      <c r="HJ78" s="104"/>
      <c r="HK78" s="104"/>
      <c r="HL78" s="104"/>
      <c r="HM78" s="104"/>
      <c r="HN78" s="104"/>
      <c r="HO78" s="104"/>
      <c r="HP78" s="104"/>
      <c r="HQ78" s="104"/>
      <c r="HR78" s="104"/>
      <c r="HS78" s="104"/>
      <c r="HT78" s="104"/>
      <c r="HU78" s="104"/>
      <c r="HV78" s="104"/>
      <c r="HW78" s="104"/>
      <c r="HX78" s="104"/>
      <c r="HY78" s="104"/>
      <c r="HZ78" s="104"/>
      <c r="IA78" s="104"/>
      <c r="IB78" s="104"/>
      <c r="IC78" s="104"/>
      <c r="ID78" s="104"/>
      <c r="IE78" s="104"/>
      <c r="IF78" s="104"/>
      <c r="IG78" s="104"/>
      <c r="IH78" s="104"/>
      <c r="II78" s="104"/>
      <c r="IJ78" s="104"/>
      <c r="IK78" s="104"/>
      <c r="IL78" s="104"/>
      <c r="IM78" s="104"/>
      <c r="IN78" s="104"/>
      <c r="IO78" s="104"/>
      <c r="IP78" s="104"/>
      <c r="IQ78" s="104"/>
      <c r="IR78" s="104"/>
      <c r="IS78" s="104"/>
      <c r="IT78" s="104"/>
      <c r="IU78" s="104"/>
      <c r="IV78" s="104"/>
    </row>
    <row r="79" spans="1:256" s="103" customFormat="1" ht="12.75" x14ac:dyDescent="0.35">
      <c r="A79" s="133"/>
      <c r="B79" s="133"/>
      <c r="C79" s="133"/>
      <c r="D79" s="133"/>
      <c r="E79" s="133"/>
      <c r="F79" s="133"/>
      <c r="G79" s="133"/>
      <c r="H79" s="135"/>
      <c r="I79" s="135"/>
      <c r="J79" s="135"/>
      <c r="K79" s="135"/>
      <c r="L79" s="135"/>
      <c r="M79" s="135"/>
      <c r="N79" s="135"/>
      <c r="O79" s="135"/>
      <c r="P79" s="135"/>
      <c r="Q79" s="135"/>
      <c r="R79" s="135"/>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104"/>
      <c r="CS79" s="104"/>
      <c r="CT79" s="104"/>
      <c r="CU79" s="104"/>
      <c r="CV79" s="104"/>
      <c r="CW79" s="104"/>
      <c r="CX79" s="104"/>
      <c r="CY79" s="104"/>
      <c r="CZ79" s="104"/>
      <c r="DA79" s="104"/>
      <c r="DB79" s="104"/>
      <c r="DC79" s="104"/>
      <c r="DD79" s="104"/>
      <c r="DE79" s="104"/>
      <c r="DF79" s="104"/>
      <c r="DG79" s="104"/>
      <c r="DH79" s="104"/>
      <c r="DI79" s="104"/>
      <c r="DJ79" s="104"/>
      <c r="DK79" s="104"/>
      <c r="DL79" s="104"/>
      <c r="DM79" s="104"/>
      <c r="DN79" s="104"/>
      <c r="DO79" s="104"/>
      <c r="DP79" s="104"/>
      <c r="DQ79" s="104"/>
      <c r="DR79" s="104"/>
      <c r="DS79" s="104"/>
      <c r="DT79" s="104"/>
      <c r="DU79" s="104"/>
      <c r="DV79" s="104"/>
      <c r="DW79" s="104"/>
      <c r="DX79" s="104"/>
      <c r="DY79" s="104"/>
      <c r="DZ79" s="104"/>
      <c r="EA79" s="104"/>
      <c r="EB79" s="104"/>
      <c r="EC79" s="104"/>
      <c r="ED79" s="104"/>
      <c r="EE79" s="104"/>
      <c r="EF79" s="104"/>
      <c r="EG79" s="104"/>
      <c r="EH79" s="104"/>
      <c r="EI79" s="104"/>
      <c r="EJ79" s="104"/>
      <c r="EK79" s="104"/>
      <c r="EL79" s="104"/>
      <c r="EM79" s="104"/>
      <c r="EN79" s="104"/>
      <c r="EO79" s="104"/>
      <c r="EP79" s="104"/>
      <c r="EQ79" s="104"/>
      <c r="ER79" s="104"/>
      <c r="ES79" s="104"/>
      <c r="ET79" s="104"/>
      <c r="EU79" s="104"/>
      <c r="EV79" s="104"/>
      <c r="EW79" s="104"/>
      <c r="EX79" s="104"/>
      <c r="EY79" s="104"/>
      <c r="EZ79" s="104"/>
      <c r="FA79" s="104"/>
      <c r="FB79" s="104"/>
      <c r="FC79" s="104"/>
      <c r="FD79" s="104"/>
      <c r="FE79" s="104"/>
      <c r="FF79" s="104"/>
      <c r="FG79" s="104"/>
      <c r="FH79" s="104"/>
      <c r="FI79" s="104"/>
      <c r="FJ79" s="104"/>
      <c r="FK79" s="104"/>
      <c r="FL79" s="104"/>
      <c r="FM79" s="104"/>
      <c r="FN79" s="104"/>
      <c r="FO79" s="104"/>
      <c r="FP79" s="104"/>
      <c r="FQ79" s="104"/>
      <c r="FR79" s="104"/>
      <c r="FS79" s="104"/>
      <c r="FT79" s="104"/>
      <c r="FU79" s="104"/>
      <c r="FV79" s="104"/>
      <c r="FW79" s="104"/>
      <c r="FX79" s="104"/>
      <c r="FY79" s="104"/>
      <c r="FZ79" s="104"/>
      <c r="GA79" s="104"/>
      <c r="GB79" s="104"/>
      <c r="GC79" s="104"/>
      <c r="GD79" s="104"/>
      <c r="GE79" s="104"/>
      <c r="GF79" s="104"/>
      <c r="GG79" s="104"/>
      <c r="GH79" s="104"/>
      <c r="GI79" s="104"/>
      <c r="GJ79" s="104"/>
      <c r="GK79" s="104"/>
      <c r="GL79" s="104"/>
      <c r="GM79" s="104"/>
      <c r="GN79" s="104"/>
      <c r="GO79" s="104"/>
      <c r="GP79" s="104"/>
      <c r="GQ79" s="104"/>
      <c r="GR79" s="104"/>
      <c r="GS79" s="104"/>
      <c r="GT79" s="104"/>
      <c r="GU79" s="104"/>
      <c r="GV79" s="104"/>
      <c r="GW79" s="104"/>
      <c r="GX79" s="104"/>
      <c r="GY79" s="104"/>
      <c r="GZ79" s="104"/>
      <c r="HA79" s="104"/>
      <c r="HB79" s="104"/>
      <c r="HC79" s="104"/>
      <c r="HD79" s="104"/>
      <c r="HE79" s="104"/>
      <c r="HF79" s="104"/>
      <c r="HG79" s="104"/>
      <c r="HH79" s="104"/>
      <c r="HI79" s="104"/>
      <c r="HJ79" s="104"/>
      <c r="HK79" s="104"/>
      <c r="HL79" s="104"/>
      <c r="HM79" s="104"/>
      <c r="HN79" s="104"/>
      <c r="HO79" s="104"/>
      <c r="HP79" s="104"/>
      <c r="HQ79" s="104"/>
      <c r="HR79" s="104"/>
      <c r="HS79" s="104"/>
      <c r="HT79" s="104"/>
      <c r="HU79" s="104"/>
      <c r="HV79" s="104"/>
      <c r="HW79" s="104"/>
      <c r="HX79" s="104"/>
      <c r="HY79" s="104"/>
      <c r="HZ79" s="104"/>
      <c r="IA79" s="104"/>
      <c r="IB79" s="104"/>
      <c r="IC79" s="104"/>
      <c r="ID79" s="104"/>
      <c r="IE79" s="104"/>
      <c r="IF79" s="104"/>
      <c r="IG79" s="104"/>
      <c r="IH79" s="104"/>
      <c r="II79" s="104"/>
      <c r="IJ79" s="104"/>
      <c r="IK79" s="104"/>
      <c r="IL79" s="104"/>
      <c r="IM79" s="104"/>
      <c r="IN79" s="104"/>
      <c r="IO79" s="104"/>
      <c r="IP79" s="104"/>
      <c r="IQ79" s="104"/>
      <c r="IR79" s="104"/>
      <c r="IS79" s="104"/>
      <c r="IT79" s="104"/>
      <c r="IU79" s="104"/>
      <c r="IV79" s="104"/>
    </row>
    <row r="80" spans="1:256" s="103" customFormat="1" ht="12.75" x14ac:dyDescent="0.35">
      <c r="A80" s="133"/>
      <c r="B80" s="133"/>
      <c r="C80" s="133"/>
      <c r="D80" s="133"/>
      <c r="E80" s="133"/>
      <c r="F80" s="133"/>
      <c r="G80" s="133"/>
      <c r="H80" s="135"/>
      <c r="I80" s="135"/>
      <c r="J80" s="135"/>
      <c r="K80" s="135"/>
      <c r="L80" s="135"/>
      <c r="M80" s="135"/>
      <c r="N80" s="135"/>
      <c r="O80" s="135"/>
      <c r="P80" s="135"/>
      <c r="Q80" s="135"/>
      <c r="R80" s="135"/>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104"/>
      <c r="CS80" s="104"/>
      <c r="CT80" s="104"/>
      <c r="CU80" s="104"/>
      <c r="CV80" s="104"/>
      <c r="CW80" s="104"/>
      <c r="CX80" s="104"/>
      <c r="CY80" s="104"/>
      <c r="CZ80" s="104"/>
      <c r="DA80" s="104"/>
      <c r="DB80" s="104"/>
      <c r="DC80" s="104"/>
      <c r="DD80" s="104"/>
      <c r="DE80" s="104"/>
      <c r="DF80" s="104"/>
      <c r="DG80" s="104"/>
      <c r="DH80" s="104"/>
      <c r="DI80" s="104"/>
      <c r="DJ80" s="104"/>
      <c r="DK80" s="104"/>
      <c r="DL80" s="104"/>
      <c r="DM80" s="104"/>
      <c r="DN80" s="104"/>
      <c r="DO80" s="104"/>
      <c r="DP80" s="104"/>
      <c r="DQ80" s="104"/>
      <c r="DR80" s="104"/>
      <c r="DS80" s="104"/>
      <c r="DT80" s="104"/>
      <c r="DU80" s="104"/>
      <c r="DV80" s="104"/>
      <c r="DW80" s="104"/>
      <c r="DX80" s="104"/>
      <c r="DY80" s="104"/>
      <c r="DZ80" s="104"/>
      <c r="EA80" s="104"/>
      <c r="EB80" s="104"/>
      <c r="EC80" s="104"/>
      <c r="ED80" s="104"/>
      <c r="EE80" s="104"/>
      <c r="EF80" s="104"/>
      <c r="EG80" s="104"/>
      <c r="EH80" s="104"/>
      <c r="EI80" s="104"/>
      <c r="EJ80" s="104"/>
      <c r="EK80" s="104"/>
      <c r="EL80" s="104"/>
      <c r="EM80" s="104"/>
      <c r="EN80" s="104"/>
      <c r="EO80" s="104"/>
      <c r="EP80" s="104"/>
      <c r="EQ80" s="104"/>
      <c r="ER80" s="104"/>
      <c r="ES80" s="104"/>
      <c r="ET80" s="104"/>
      <c r="EU80" s="104"/>
      <c r="EV80" s="104"/>
      <c r="EW80" s="104"/>
      <c r="EX80" s="104"/>
      <c r="EY80" s="104"/>
      <c r="EZ80" s="104"/>
      <c r="FA80" s="104"/>
      <c r="FB80" s="104"/>
      <c r="FC80" s="104"/>
      <c r="FD80" s="104"/>
      <c r="FE80" s="104"/>
      <c r="FF80" s="104"/>
      <c r="FG80" s="104"/>
      <c r="FH80" s="104"/>
      <c r="FI80" s="104"/>
      <c r="FJ80" s="104"/>
      <c r="FK80" s="104"/>
      <c r="FL80" s="104"/>
      <c r="FM80" s="104"/>
      <c r="FN80" s="104"/>
      <c r="FO80" s="104"/>
      <c r="FP80" s="104"/>
      <c r="FQ80" s="104"/>
      <c r="FR80" s="104"/>
      <c r="FS80" s="104"/>
      <c r="FT80" s="104"/>
      <c r="FU80" s="104"/>
      <c r="FV80" s="104"/>
      <c r="FW80" s="104"/>
      <c r="FX80" s="104"/>
      <c r="FY80" s="104"/>
      <c r="FZ80" s="104"/>
      <c r="GA80" s="104"/>
      <c r="GB80" s="104"/>
      <c r="GC80" s="104"/>
      <c r="GD80" s="104"/>
      <c r="GE80" s="104"/>
      <c r="GF80" s="104"/>
      <c r="GG80" s="104"/>
      <c r="GH80" s="104"/>
      <c r="GI80" s="104"/>
      <c r="GJ80" s="104"/>
      <c r="GK80" s="104"/>
      <c r="GL80" s="104"/>
      <c r="GM80" s="104"/>
      <c r="GN80" s="104"/>
      <c r="GO80" s="104"/>
      <c r="GP80" s="104"/>
      <c r="GQ80" s="104"/>
      <c r="GR80" s="104"/>
      <c r="GS80" s="104"/>
      <c r="GT80" s="104"/>
      <c r="GU80" s="104"/>
      <c r="GV80" s="104"/>
      <c r="GW80" s="104"/>
      <c r="GX80" s="104"/>
      <c r="GY80" s="104"/>
      <c r="GZ80" s="104"/>
      <c r="HA80" s="104"/>
      <c r="HB80" s="104"/>
      <c r="HC80" s="104"/>
      <c r="HD80" s="104"/>
      <c r="HE80" s="104"/>
      <c r="HF80" s="104"/>
      <c r="HG80" s="104"/>
      <c r="HH80" s="104"/>
      <c r="HI80" s="104"/>
      <c r="HJ80" s="104"/>
      <c r="HK80" s="104"/>
      <c r="HL80" s="104"/>
      <c r="HM80" s="104"/>
      <c r="HN80" s="104"/>
      <c r="HO80" s="104"/>
      <c r="HP80" s="104"/>
      <c r="HQ80" s="104"/>
      <c r="HR80" s="104"/>
      <c r="HS80" s="104"/>
      <c r="HT80" s="104"/>
      <c r="HU80" s="104"/>
      <c r="HV80" s="104"/>
      <c r="HW80" s="104"/>
      <c r="HX80" s="104"/>
      <c r="HY80" s="104"/>
      <c r="HZ80" s="104"/>
      <c r="IA80" s="104"/>
      <c r="IB80" s="104"/>
      <c r="IC80" s="104"/>
      <c r="ID80" s="104"/>
      <c r="IE80" s="104"/>
      <c r="IF80" s="104"/>
      <c r="IG80" s="104"/>
      <c r="IH80" s="104"/>
      <c r="II80" s="104"/>
      <c r="IJ80" s="104"/>
      <c r="IK80" s="104"/>
      <c r="IL80" s="104"/>
      <c r="IM80" s="104"/>
      <c r="IN80" s="104"/>
      <c r="IO80" s="104"/>
      <c r="IP80" s="104"/>
      <c r="IQ80" s="104"/>
      <c r="IR80" s="104"/>
      <c r="IS80" s="104"/>
      <c r="IT80" s="104"/>
      <c r="IU80" s="104"/>
      <c r="IV80" s="104"/>
    </row>
    <row r="81" spans="1:256" s="103" customFormat="1" ht="12.75" x14ac:dyDescent="0.35">
      <c r="A81" s="133"/>
      <c r="B81" s="133"/>
      <c r="C81" s="133"/>
      <c r="D81" s="133"/>
      <c r="E81" s="133"/>
      <c r="F81" s="133"/>
      <c r="G81" s="133"/>
      <c r="H81" s="135"/>
      <c r="I81" s="135"/>
      <c r="J81" s="135"/>
      <c r="K81" s="135"/>
      <c r="L81" s="135"/>
      <c r="M81" s="135"/>
      <c r="N81" s="135"/>
      <c r="O81" s="135"/>
      <c r="P81" s="135"/>
      <c r="Q81" s="135"/>
      <c r="R81" s="135"/>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104"/>
      <c r="CS81" s="104"/>
      <c r="CT81" s="104"/>
      <c r="CU81" s="104"/>
      <c r="CV81" s="104"/>
      <c r="CW81" s="104"/>
      <c r="CX81" s="104"/>
      <c r="CY81" s="104"/>
      <c r="CZ81" s="104"/>
      <c r="DA81" s="104"/>
      <c r="DB81" s="104"/>
      <c r="DC81" s="104"/>
      <c r="DD81" s="104"/>
      <c r="DE81" s="104"/>
      <c r="DF81" s="104"/>
      <c r="DG81" s="104"/>
      <c r="DH81" s="104"/>
      <c r="DI81" s="104"/>
      <c r="DJ81" s="104"/>
      <c r="DK81" s="104"/>
      <c r="DL81" s="104"/>
      <c r="DM81" s="104"/>
      <c r="DN81" s="104"/>
      <c r="DO81" s="104"/>
      <c r="DP81" s="104"/>
      <c r="DQ81" s="104"/>
      <c r="DR81" s="104"/>
      <c r="DS81" s="104"/>
      <c r="DT81" s="104"/>
      <c r="DU81" s="104"/>
      <c r="DV81" s="104"/>
      <c r="DW81" s="104"/>
      <c r="DX81" s="104"/>
      <c r="DY81" s="104"/>
      <c r="DZ81" s="104"/>
      <c r="EA81" s="104"/>
      <c r="EB81" s="104"/>
      <c r="EC81" s="104"/>
      <c r="ED81" s="104"/>
      <c r="EE81" s="104"/>
      <c r="EF81" s="104"/>
      <c r="EG81" s="104"/>
      <c r="EH81" s="104"/>
      <c r="EI81" s="104"/>
      <c r="EJ81" s="104"/>
      <c r="EK81" s="104"/>
      <c r="EL81" s="104"/>
      <c r="EM81" s="104"/>
      <c r="EN81" s="104"/>
      <c r="EO81" s="104"/>
      <c r="EP81" s="104"/>
      <c r="EQ81" s="104"/>
      <c r="ER81" s="104"/>
      <c r="ES81" s="104"/>
      <c r="ET81" s="104"/>
      <c r="EU81" s="104"/>
      <c r="EV81" s="104"/>
      <c r="EW81" s="104"/>
      <c r="EX81" s="104"/>
      <c r="EY81" s="104"/>
      <c r="EZ81" s="104"/>
      <c r="FA81" s="104"/>
      <c r="FB81" s="104"/>
      <c r="FC81" s="104"/>
      <c r="FD81" s="104"/>
      <c r="FE81" s="104"/>
      <c r="FF81" s="104"/>
      <c r="FG81" s="104"/>
      <c r="FH81" s="104"/>
      <c r="FI81" s="104"/>
      <c r="FJ81" s="104"/>
      <c r="FK81" s="104"/>
      <c r="FL81" s="104"/>
      <c r="FM81" s="104"/>
      <c r="FN81" s="104"/>
      <c r="FO81" s="104"/>
      <c r="FP81" s="104"/>
      <c r="FQ81" s="104"/>
      <c r="FR81" s="104"/>
      <c r="FS81" s="104"/>
      <c r="FT81" s="104"/>
      <c r="FU81" s="104"/>
      <c r="FV81" s="104"/>
      <c r="FW81" s="104"/>
      <c r="FX81" s="104"/>
      <c r="FY81" s="104"/>
      <c r="FZ81" s="104"/>
      <c r="GA81" s="104"/>
      <c r="GB81" s="104"/>
      <c r="GC81" s="104"/>
      <c r="GD81" s="104"/>
      <c r="GE81" s="104"/>
      <c r="GF81" s="104"/>
      <c r="GG81" s="104"/>
      <c r="GH81" s="104"/>
      <c r="GI81" s="104"/>
      <c r="GJ81" s="104"/>
      <c r="GK81" s="104"/>
      <c r="GL81" s="104"/>
      <c r="GM81" s="104"/>
      <c r="GN81" s="104"/>
      <c r="GO81" s="104"/>
      <c r="GP81" s="104"/>
      <c r="GQ81" s="104"/>
      <c r="GR81" s="104"/>
      <c r="GS81" s="104"/>
      <c r="GT81" s="104"/>
      <c r="GU81" s="104"/>
      <c r="GV81" s="104"/>
      <c r="GW81" s="104"/>
      <c r="GX81" s="104"/>
      <c r="GY81" s="104"/>
      <c r="GZ81" s="104"/>
      <c r="HA81" s="104"/>
      <c r="HB81" s="104"/>
      <c r="HC81" s="104"/>
      <c r="HD81" s="104"/>
      <c r="HE81" s="104"/>
      <c r="HF81" s="104"/>
      <c r="HG81" s="104"/>
      <c r="HH81" s="104"/>
      <c r="HI81" s="104"/>
      <c r="HJ81" s="104"/>
      <c r="HK81" s="104"/>
      <c r="HL81" s="104"/>
      <c r="HM81" s="104"/>
      <c r="HN81" s="104"/>
      <c r="HO81" s="104"/>
      <c r="HP81" s="104"/>
      <c r="HQ81" s="104"/>
      <c r="HR81" s="104"/>
      <c r="HS81" s="104"/>
      <c r="HT81" s="104"/>
      <c r="HU81" s="104"/>
      <c r="HV81" s="104"/>
      <c r="HW81" s="104"/>
      <c r="HX81" s="104"/>
      <c r="HY81" s="104"/>
      <c r="HZ81" s="104"/>
      <c r="IA81" s="104"/>
      <c r="IB81" s="104"/>
      <c r="IC81" s="104"/>
      <c r="ID81" s="104"/>
      <c r="IE81" s="104"/>
      <c r="IF81" s="104"/>
      <c r="IG81" s="104"/>
      <c r="IH81" s="104"/>
      <c r="II81" s="104"/>
      <c r="IJ81" s="104"/>
      <c r="IK81" s="104"/>
      <c r="IL81" s="104"/>
      <c r="IM81" s="104"/>
      <c r="IN81" s="104"/>
      <c r="IO81" s="104"/>
      <c r="IP81" s="104"/>
      <c r="IQ81" s="104"/>
      <c r="IR81" s="104"/>
      <c r="IS81" s="104"/>
      <c r="IT81" s="104"/>
      <c r="IU81" s="104"/>
      <c r="IV81" s="104"/>
    </row>
    <row r="82" spans="1:256" s="103" customFormat="1" ht="12.75" x14ac:dyDescent="0.35">
      <c r="A82" s="133"/>
      <c r="B82" s="133"/>
      <c r="C82" s="133"/>
      <c r="D82" s="133"/>
      <c r="E82" s="133"/>
      <c r="F82" s="133"/>
      <c r="G82" s="133"/>
      <c r="H82" s="135"/>
      <c r="I82" s="135"/>
      <c r="J82" s="135"/>
      <c r="K82" s="135"/>
      <c r="L82" s="135"/>
      <c r="M82" s="135"/>
      <c r="N82" s="135"/>
      <c r="O82" s="135"/>
      <c r="P82" s="135"/>
      <c r="Q82" s="135"/>
      <c r="R82" s="135"/>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104"/>
      <c r="CS82" s="104"/>
      <c r="CT82" s="104"/>
      <c r="CU82" s="104"/>
      <c r="CV82" s="104"/>
      <c r="CW82" s="104"/>
      <c r="CX82" s="104"/>
      <c r="CY82" s="104"/>
      <c r="CZ82" s="104"/>
      <c r="DA82" s="104"/>
      <c r="DB82" s="104"/>
      <c r="DC82" s="104"/>
      <c r="DD82" s="104"/>
      <c r="DE82" s="104"/>
      <c r="DF82" s="104"/>
      <c r="DG82" s="104"/>
      <c r="DH82" s="104"/>
      <c r="DI82" s="104"/>
      <c r="DJ82" s="104"/>
      <c r="DK82" s="104"/>
      <c r="DL82" s="104"/>
      <c r="DM82" s="104"/>
      <c r="DN82" s="104"/>
      <c r="DO82" s="104"/>
      <c r="DP82" s="104"/>
      <c r="DQ82" s="104"/>
      <c r="DR82" s="104"/>
      <c r="DS82" s="104"/>
      <c r="DT82" s="104"/>
      <c r="DU82" s="104"/>
      <c r="DV82" s="104"/>
      <c r="DW82" s="104"/>
      <c r="DX82" s="104"/>
      <c r="DY82" s="104"/>
      <c r="DZ82" s="104"/>
      <c r="EA82" s="104"/>
      <c r="EB82" s="104"/>
      <c r="EC82" s="104"/>
      <c r="ED82" s="104"/>
      <c r="EE82" s="104"/>
      <c r="EF82" s="104"/>
      <c r="EG82" s="104"/>
      <c r="EH82" s="104"/>
      <c r="EI82" s="104"/>
      <c r="EJ82" s="104"/>
      <c r="EK82" s="104"/>
      <c r="EL82" s="104"/>
      <c r="EM82" s="104"/>
      <c r="EN82" s="104"/>
      <c r="EO82" s="104"/>
      <c r="EP82" s="104"/>
      <c r="EQ82" s="104"/>
      <c r="ER82" s="104"/>
      <c r="ES82" s="104"/>
      <c r="ET82" s="104"/>
      <c r="EU82" s="104"/>
      <c r="EV82" s="104"/>
      <c r="EW82" s="104"/>
      <c r="EX82" s="104"/>
      <c r="EY82" s="104"/>
      <c r="EZ82" s="104"/>
      <c r="FA82" s="104"/>
      <c r="FB82" s="104"/>
      <c r="FC82" s="104"/>
      <c r="FD82" s="104"/>
      <c r="FE82" s="104"/>
      <c r="FF82" s="104"/>
      <c r="FG82" s="104"/>
      <c r="FH82" s="104"/>
      <c r="FI82" s="104"/>
      <c r="FJ82" s="104"/>
      <c r="FK82" s="104"/>
      <c r="FL82" s="104"/>
      <c r="FM82" s="104"/>
      <c r="FN82" s="104"/>
      <c r="FO82" s="104"/>
      <c r="FP82" s="104"/>
      <c r="FQ82" s="104"/>
      <c r="FR82" s="104"/>
      <c r="FS82" s="104"/>
      <c r="FT82" s="104"/>
      <c r="FU82" s="104"/>
      <c r="FV82" s="104"/>
      <c r="FW82" s="104"/>
      <c r="FX82" s="104"/>
      <c r="FY82" s="104"/>
      <c r="FZ82" s="104"/>
      <c r="GA82" s="104"/>
      <c r="GB82" s="104"/>
      <c r="GC82" s="104"/>
      <c r="GD82" s="104"/>
      <c r="GE82" s="104"/>
      <c r="GF82" s="104"/>
      <c r="GG82" s="104"/>
      <c r="GH82" s="104"/>
      <c r="GI82" s="104"/>
      <c r="GJ82" s="104"/>
      <c r="GK82" s="104"/>
      <c r="GL82" s="104"/>
      <c r="GM82" s="104"/>
      <c r="GN82" s="104"/>
      <c r="GO82" s="104"/>
      <c r="GP82" s="104"/>
      <c r="GQ82" s="104"/>
      <c r="GR82" s="104"/>
      <c r="GS82" s="104"/>
      <c r="GT82" s="104"/>
      <c r="GU82" s="104"/>
      <c r="GV82" s="104"/>
      <c r="GW82" s="104"/>
      <c r="GX82" s="104"/>
      <c r="GY82" s="104"/>
      <c r="GZ82" s="104"/>
      <c r="HA82" s="104"/>
      <c r="HB82" s="104"/>
      <c r="HC82" s="104"/>
      <c r="HD82" s="104"/>
      <c r="HE82" s="104"/>
      <c r="HF82" s="104"/>
      <c r="HG82" s="104"/>
      <c r="HH82" s="104"/>
      <c r="HI82" s="104"/>
      <c r="HJ82" s="104"/>
      <c r="HK82" s="104"/>
      <c r="HL82" s="104"/>
      <c r="HM82" s="104"/>
      <c r="HN82" s="104"/>
      <c r="HO82" s="104"/>
      <c r="HP82" s="104"/>
      <c r="HQ82" s="104"/>
      <c r="HR82" s="104"/>
      <c r="HS82" s="104"/>
      <c r="HT82" s="104"/>
      <c r="HU82" s="104"/>
      <c r="HV82" s="104"/>
      <c r="HW82" s="104"/>
      <c r="HX82" s="104"/>
      <c r="HY82" s="104"/>
      <c r="HZ82" s="104"/>
      <c r="IA82" s="104"/>
      <c r="IB82" s="104"/>
      <c r="IC82" s="104"/>
      <c r="ID82" s="104"/>
      <c r="IE82" s="104"/>
      <c r="IF82" s="104"/>
      <c r="IG82" s="104"/>
      <c r="IH82" s="104"/>
      <c r="II82" s="104"/>
      <c r="IJ82" s="104"/>
      <c r="IK82" s="104"/>
      <c r="IL82" s="104"/>
      <c r="IM82" s="104"/>
      <c r="IN82" s="104"/>
      <c r="IO82" s="104"/>
      <c r="IP82" s="104"/>
      <c r="IQ82" s="104"/>
      <c r="IR82" s="104"/>
      <c r="IS82" s="104"/>
      <c r="IT82" s="104"/>
      <c r="IU82" s="104"/>
      <c r="IV82" s="104"/>
    </row>
    <row r="83" spans="1:256" s="103" customFormat="1" ht="12.75" x14ac:dyDescent="0.35">
      <c r="A83" s="133"/>
      <c r="B83" s="133"/>
      <c r="C83" s="133"/>
      <c r="D83" s="133"/>
      <c r="E83" s="133"/>
      <c r="F83" s="133"/>
      <c r="G83" s="133"/>
      <c r="H83" s="135"/>
      <c r="I83" s="135"/>
      <c r="J83" s="135"/>
      <c r="K83" s="135"/>
      <c r="L83" s="135"/>
      <c r="M83" s="135"/>
      <c r="N83" s="135"/>
      <c r="O83" s="135"/>
      <c r="P83" s="135"/>
      <c r="Q83" s="135"/>
      <c r="R83" s="135"/>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c r="BF83" s="104"/>
      <c r="BG83" s="104"/>
      <c r="BH83" s="104"/>
      <c r="BI83" s="104"/>
      <c r="BJ83" s="104"/>
      <c r="BK83" s="104"/>
      <c r="BL83" s="104"/>
      <c r="BM83" s="104"/>
      <c r="BN83" s="104"/>
      <c r="BO83" s="104"/>
      <c r="BP83" s="104"/>
      <c r="BQ83" s="104"/>
      <c r="BR83" s="104"/>
      <c r="BS83" s="104"/>
      <c r="BT83" s="104"/>
      <c r="BU83" s="104"/>
      <c r="BV83" s="104"/>
      <c r="BW83" s="104"/>
      <c r="BX83" s="104"/>
      <c r="BY83" s="104"/>
      <c r="BZ83" s="104"/>
      <c r="CA83" s="104"/>
      <c r="CB83" s="104"/>
      <c r="CC83" s="104"/>
      <c r="CD83" s="104"/>
      <c r="CE83" s="104"/>
      <c r="CF83" s="104"/>
      <c r="CG83" s="104"/>
      <c r="CH83" s="104"/>
      <c r="CI83" s="104"/>
      <c r="CJ83" s="104"/>
      <c r="CK83" s="104"/>
      <c r="CL83" s="104"/>
      <c r="CM83" s="104"/>
      <c r="CN83" s="104"/>
      <c r="CO83" s="104"/>
      <c r="CP83" s="104"/>
      <c r="CQ83" s="104"/>
      <c r="CR83" s="104"/>
      <c r="CS83" s="104"/>
      <c r="CT83" s="104"/>
      <c r="CU83" s="104"/>
      <c r="CV83" s="104"/>
      <c r="CW83" s="104"/>
      <c r="CX83" s="104"/>
      <c r="CY83" s="104"/>
      <c r="CZ83" s="104"/>
      <c r="DA83" s="104"/>
      <c r="DB83" s="104"/>
      <c r="DC83" s="104"/>
      <c r="DD83" s="104"/>
      <c r="DE83" s="104"/>
      <c r="DF83" s="104"/>
      <c r="DG83" s="104"/>
      <c r="DH83" s="104"/>
      <c r="DI83" s="104"/>
      <c r="DJ83" s="104"/>
      <c r="DK83" s="104"/>
      <c r="DL83" s="104"/>
      <c r="DM83" s="104"/>
      <c r="DN83" s="104"/>
      <c r="DO83" s="104"/>
      <c r="DP83" s="104"/>
      <c r="DQ83" s="104"/>
      <c r="DR83" s="104"/>
      <c r="DS83" s="104"/>
      <c r="DT83" s="104"/>
      <c r="DU83" s="104"/>
      <c r="DV83" s="104"/>
      <c r="DW83" s="104"/>
      <c r="DX83" s="104"/>
      <c r="DY83" s="104"/>
      <c r="DZ83" s="104"/>
      <c r="EA83" s="104"/>
      <c r="EB83" s="104"/>
      <c r="EC83" s="104"/>
      <c r="ED83" s="104"/>
      <c r="EE83" s="104"/>
      <c r="EF83" s="104"/>
      <c r="EG83" s="104"/>
      <c r="EH83" s="104"/>
      <c r="EI83" s="104"/>
      <c r="EJ83" s="104"/>
      <c r="EK83" s="104"/>
      <c r="EL83" s="104"/>
      <c r="EM83" s="104"/>
      <c r="EN83" s="104"/>
      <c r="EO83" s="104"/>
      <c r="EP83" s="104"/>
      <c r="EQ83" s="104"/>
      <c r="ER83" s="104"/>
      <c r="ES83" s="104"/>
      <c r="ET83" s="104"/>
      <c r="EU83" s="104"/>
      <c r="EV83" s="104"/>
      <c r="EW83" s="104"/>
      <c r="EX83" s="104"/>
      <c r="EY83" s="104"/>
      <c r="EZ83" s="104"/>
      <c r="FA83" s="104"/>
      <c r="FB83" s="104"/>
      <c r="FC83" s="104"/>
      <c r="FD83" s="104"/>
      <c r="FE83" s="104"/>
      <c r="FF83" s="104"/>
      <c r="FG83" s="104"/>
      <c r="FH83" s="104"/>
      <c r="FI83" s="104"/>
      <c r="FJ83" s="104"/>
      <c r="FK83" s="104"/>
      <c r="FL83" s="104"/>
      <c r="FM83" s="104"/>
      <c r="FN83" s="104"/>
      <c r="FO83" s="104"/>
      <c r="FP83" s="104"/>
      <c r="FQ83" s="104"/>
      <c r="FR83" s="104"/>
      <c r="FS83" s="104"/>
      <c r="FT83" s="104"/>
      <c r="FU83" s="104"/>
      <c r="FV83" s="104"/>
      <c r="FW83" s="104"/>
      <c r="FX83" s="104"/>
      <c r="FY83" s="104"/>
      <c r="FZ83" s="104"/>
      <c r="GA83" s="104"/>
      <c r="GB83" s="104"/>
      <c r="GC83" s="104"/>
      <c r="GD83" s="104"/>
      <c r="GE83" s="104"/>
      <c r="GF83" s="104"/>
      <c r="GG83" s="104"/>
      <c r="GH83" s="104"/>
      <c r="GI83" s="104"/>
      <c r="GJ83" s="104"/>
      <c r="GK83" s="104"/>
      <c r="GL83" s="104"/>
      <c r="GM83" s="104"/>
      <c r="GN83" s="104"/>
      <c r="GO83" s="104"/>
      <c r="GP83" s="104"/>
      <c r="GQ83" s="104"/>
      <c r="GR83" s="104"/>
      <c r="GS83" s="104"/>
      <c r="GT83" s="104"/>
      <c r="GU83" s="104"/>
      <c r="GV83" s="104"/>
      <c r="GW83" s="104"/>
      <c r="GX83" s="104"/>
      <c r="GY83" s="104"/>
      <c r="GZ83" s="104"/>
      <c r="HA83" s="104"/>
      <c r="HB83" s="104"/>
      <c r="HC83" s="104"/>
      <c r="HD83" s="104"/>
      <c r="HE83" s="104"/>
      <c r="HF83" s="104"/>
      <c r="HG83" s="104"/>
      <c r="HH83" s="104"/>
      <c r="HI83" s="104"/>
      <c r="HJ83" s="104"/>
      <c r="HK83" s="104"/>
      <c r="HL83" s="104"/>
      <c r="HM83" s="104"/>
      <c r="HN83" s="104"/>
      <c r="HO83" s="104"/>
      <c r="HP83" s="104"/>
      <c r="HQ83" s="104"/>
      <c r="HR83" s="104"/>
      <c r="HS83" s="104"/>
      <c r="HT83" s="104"/>
      <c r="HU83" s="104"/>
      <c r="HV83" s="104"/>
      <c r="HW83" s="104"/>
      <c r="HX83" s="104"/>
      <c r="HY83" s="104"/>
      <c r="HZ83" s="104"/>
      <c r="IA83" s="104"/>
      <c r="IB83" s="104"/>
      <c r="IC83" s="104"/>
      <c r="ID83" s="104"/>
      <c r="IE83" s="104"/>
      <c r="IF83" s="104"/>
      <c r="IG83" s="104"/>
      <c r="IH83" s="104"/>
      <c r="II83" s="104"/>
      <c r="IJ83" s="104"/>
      <c r="IK83" s="104"/>
      <c r="IL83" s="104"/>
      <c r="IM83" s="104"/>
      <c r="IN83" s="104"/>
      <c r="IO83" s="104"/>
      <c r="IP83" s="104"/>
      <c r="IQ83" s="104"/>
      <c r="IR83" s="104"/>
      <c r="IS83" s="104"/>
      <c r="IT83" s="104"/>
      <c r="IU83" s="104"/>
      <c r="IV83" s="104"/>
    </row>
    <row r="84" spans="1:256" s="103" customFormat="1" ht="12.75" x14ac:dyDescent="0.35">
      <c r="A84" s="133"/>
      <c r="B84" s="133"/>
      <c r="C84" s="133"/>
      <c r="D84" s="133"/>
      <c r="E84" s="133"/>
      <c r="F84" s="133"/>
      <c r="G84" s="133"/>
      <c r="H84" s="135"/>
      <c r="I84" s="135"/>
      <c r="J84" s="135"/>
      <c r="K84" s="135"/>
      <c r="L84" s="135"/>
      <c r="M84" s="135"/>
      <c r="N84" s="135"/>
      <c r="O84" s="135"/>
      <c r="P84" s="135"/>
      <c r="Q84" s="135"/>
      <c r="R84" s="135"/>
      <c r="AI84" s="104"/>
      <c r="AJ84" s="104"/>
      <c r="AK84" s="104"/>
      <c r="AL84" s="104"/>
      <c r="AM84" s="104"/>
      <c r="AN84" s="104"/>
      <c r="AO84" s="104"/>
      <c r="AP84" s="104"/>
      <c r="AQ84" s="104"/>
      <c r="AR84" s="104"/>
      <c r="AS84" s="104"/>
      <c r="AT84" s="104"/>
      <c r="AU84" s="104"/>
      <c r="AV84" s="104"/>
      <c r="AW84" s="104"/>
      <c r="AX84" s="104"/>
      <c r="AY84" s="104"/>
      <c r="AZ84" s="104"/>
      <c r="BA84" s="104"/>
      <c r="BB84" s="104"/>
      <c r="BC84" s="104"/>
      <c r="BD84" s="104"/>
      <c r="BE84" s="104"/>
      <c r="BF84" s="104"/>
      <c r="BG84" s="104"/>
      <c r="BH84" s="104"/>
      <c r="BI84" s="104"/>
      <c r="BJ84" s="104"/>
      <c r="BK84" s="104"/>
      <c r="BL84" s="104"/>
      <c r="BM84" s="104"/>
      <c r="BN84" s="104"/>
      <c r="BO84" s="104"/>
      <c r="BP84" s="104"/>
      <c r="BQ84" s="104"/>
      <c r="BR84" s="104"/>
      <c r="BS84" s="104"/>
      <c r="BT84" s="104"/>
      <c r="BU84" s="104"/>
      <c r="BV84" s="104"/>
      <c r="BW84" s="104"/>
      <c r="BX84" s="104"/>
      <c r="BY84" s="104"/>
      <c r="BZ84" s="104"/>
      <c r="CA84" s="104"/>
      <c r="CB84" s="104"/>
      <c r="CC84" s="104"/>
      <c r="CD84" s="104"/>
      <c r="CE84" s="104"/>
      <c r="CF84" s="104"/>
      <c r="CG84" s="104"/>
      <c r="CH84" s="104"/>
      <c r="CI84" s="104"/>
      <c r="CJ84" s="104"/>
      <c r="CK84" s="104"/>
      <c r="CL84" s="104"/>
      <c r="CM84" s="104"/>
      <c r="CN84" s="104"/>
      <c r="CO84" s="104"/>
      <c r="CP84" s="104"/>
      <c r="CQ84" s="104"/>
      <c r="CR84" s="104"/>
      <c r="CS84" s="104"/>
      <c r="CT84" s="104"/>
      <c r="CU84" s="104"/>
      <c r="CV84" s="104"/>
      <c r="CW84" s="104"/>
      <c r="CX84" s="104"/>
      <c r="CY84" s="104"/>
      <c r="CZ84" s="104"/>
      <c r="DA84" s="104"/>
      <c r="DB84" s="104"/>
      <c r="DC84" s="104"/>
      <c r="DD84" s="104"/>
      <c r="DE84" s="104"/>
      <c r="DF84" s="104"/>
      <c r="DG84" s="104"/>
      <c r="DH84" s="104"/>
      <c r="DI84" s="104"/>
      <c r="DJ84" s="104"/>
      <c r="DK84" s="104"/>
      <c r="DL84" s="104"/>
      <c r="DM84" s="104"/>
      <c r="DN84" s="104"/>
      <c r="DO84" s="104"/>
      <c r="DP84" s="104"/>
      <c r="DQ84" s="104"/>
      <c r="DR84" s="104"/>
      <c r="DS84" s="104"/>
      <c r="DT84" s="104"/>
      <c r="DU84" s="104"/>
      <c r="DV84" s="104"/>
      <c r="DW84" s="104"/>
      <c r="DX84" s="104"/>
      <c r="DY84" s="104"/>
      <c r="DZ84" s="104"/>
      <c r="EA84" s="104"/>
      <c r="EB84" s="104"/>
      <c r="EC84" s="104"/>
      <c r="ED84" s="104"/>
      <c r="EE84" s="104"/>
      <c r="EF84" s="104"/>
      <c r="EG84" s="104"/>
      <c r="EH84" s="104"/>
      <c r="EI84" s="104"/>
      <c r="EJ84" s="104"/>
      <c r="EK84" s="104"/>
      <c r="EL84" s="104"/>
      <c r="EM84" s="104"/>
      <c r="EN84" s="104"/>
      <c r="EO84" s="104"/>
      <c r="EP84" s="104"/>
      <c r="EQ84" s="104"/>
      <c r="ER84" s="104"/>
      <c r="ES84" s="104"/>
      <c r="ET84" s="104"/>
      <c r="EU84" s="104"/>
      <c r="EV84" s="104"/>
      <c r="EW84" s="104"/>
      <c r="EX84" s="104"/>
      <c r="EY84" s="104"/>
      <c r="EZ84" s="104"/>
      <c r="FA84" s="104"/>
      <c r="FB84" s="104"/>
      <c r="FC84" s="104"/>
      <c r="FD84" s="104"/>
      <c r="FE84" s="104"/>
      <c r="FF84" s="104"/>
      <c r="FG84" s="104"/>
      <c r="FH84" s="104"/>
      <c r="FI84" s="104"/>
      <c r="FJ84" s="104"/>
      <c r="FK84" s="104"/>
      <c r="FL84" s="104"/>
      <c r="FM84" s="104"/>
      <c r="FN84" s="104"/>
      <c r="FO84" s="104"/>
      <c r="FP84" s="104"/>
      <c r="FQ84" s="104"/>
      <c r="FR84" s="104"/>
      <c r="FS84" s="104"/>
      <c r="FT84" s="104"/>
      <c r="FU84" s="104"/>
      <c r="FV84" s="104"/>
      <c r="FW84" s="104"/>
      <c r="FX84" s="104"/>
      <c r="FY84" s="104"/>
      <c r="FZ84" s="104"/>
      <c r="GA84" s="104"/>
      <c r="GB84" s="104"/>
      <c r="GC84" s="104"/>
      <c r="GD84" s="104"/>
      <c r="GE84" s="104"/>
      <c r="GF84" s="104"/>
      <c r="GG84" s="104"/>
      <c r="GH84" s="104"/>
      <c r="GI84" s="104"/>
      <c r="GJ84" s="104"/>
      <c r="GK84" s="104"/>
      <c r="GL84" s="104"/>
      <c r="GM84" s="104"/>
      <c r="GN84" s="104"/>
      <c r="GO84" s="104"/>
      <c r="GP84" s="104"/>
      <c r="GQ84" s="104"/>
      <c r="GR84" s="104"/>
      <c r="GS84" s="104"/>
      <c r="GT84" s="104"/>
      <c r="GU84" s="104"/>
      <c r="GV84" s="104"/>
      <c r="GW84" s="104"/>
      <c r="GX84" s="104"/>
      <c r="GY84" s="104"/>
      <c r="GZ84" s="104"/>
      <c r="HA84" s="104"/>
      <c r="HB84" s="104"/>
      <c r="HC84" s="104"/>
      <c r="HD84" s="104"/>
      <c r="HE84" s="104"/>
      <c r="HF84" s="104"/>
      <c r="HG84" s="104"/>
      <c r="HH84" s="104"/>
      <c r="HI84" s="104"/>
      <c r="HJ84" s="104"/>
      <c r="HK84" s="104"/>
      <c r="HL84" s="104"/>
      <c r="HM84" s="104"/>
      <c r="HN84" s="104"/>
      <c r="HO84" s="104"/>
      <c r="HP84" s="104"/>
      <c r="HQ84" s="104"/>
      <c r="HR84" s="104"/>
      <c r="HS84" s="104"/>
      <c r="HT84" s="104"/>
      <c r="HU84" s="104"/>
      <c r="HV84" s="104"/>
      <c r="HW84" s="104"/>
      <c r="HX84" s="104"/>
      <c r="HY84" s="104"/>
      <c r="HZ84" s="104"/>
      <c r="IA84" s="104"/>
      <c r="IB84" s="104"/>
      <c r="IC84" s="104"/>
      <c r="ID84" s="104"/>
      <c r="IE84" s="104"/>
      <c r="IF84" s="104"/>
      <c r="IG84" s="104"/>
      <c r="IH84" s="104"/>
      <c r="II84" s="104"/>
      <c r="IJ84" s="104"/>
      <c r="IK84" s="104"/>
      <c r="IL84" s="104"/>
      <c r="IM84" s="104"/>
      <c r="IN84" s="104"/>
      <c r="IO84" s="104"/>
      <c r="IP84" s="104"/>
      <c r="IQ84" s="104"/>
      <c r="IR84" s="104"/>
      <c r="IS84" s="104"/>
      <c r="IT84" s="104"/>
      <c r="IU84" s="104"/>
      <c r="IV84" s="104"/>
    </row>
    <row r="85" spans="1:256" s="103" customFormat="1" ht="12.75" x14ac:dyDescent="0.35">
      <c r="A85" s="133"/>
      <c r="B85" s="133"/>
      <c r="C85" s="133"/>
      <c r="D85" s="133"/>
      <c r="E85" s="133"/>
      <c r="F85" s="133"/>
      <c r="G85" s="133"/>
      <c r="H85" s="135"/>
      <c r="I85" s="135"/>
      <c r="J85" s="135"/>
      <c r="K85" s="135"/>
      <c r="L85" s="135"/>
      <c r="M85" s="135"/>
      <c r="N85" s="135"/>
      <c r="O85" s="135"/>
      <c r="P85" s="135"/>
      <c r="Q85" s="135"/>
      <c r="R85" s="135"/>
      <c r="AI85" s="104"/>
      <c r="AJ85" s="104"/>
      <c r="AK85" s="104"/>
      <c r="AL85" s="104"/>
      <c r="AM85" s="104"/>
      <c r="AN85" s="104"/>
      <c r="AO85" s="104"/>
      <c r="AP85" s="104"/>
      <c r="AQ85" s="104"/>
      <c r="AR85" s="104"/>
      <c r="AS85" s="104"/>
      <c r="AT85" s="104"/>
      <c r="AU85" s="104"/>
      <c r="AV85" s="104"/>
      <c r="AW85" s="104"/>
      <c r="AX85" s="104"/>
      <c r="AY85" s="104"/>
      <c r="AZ85" s="104"/>
      <c r="BA85" s="104"/>
      <c r="BB85" s="104"/>
      <c r="BC85" s="104"/>
      <c r="BD85" s="104"/>
      <c r="BE85" s="104"/>
      <c r="BF85" s="104"/>
      <c r="BG85" s="104"/>
      <c r="BH85" s="104"/>
      <c r="BI85" s="104"/>
      <c r="BJ85" s="104"/>
      <c r="BK85" s="104"/>
      <c r="BL85" s="104"/>
      <c r="BM85" s="104"/>
      <c r="BN85" s="104"/>
      <c r="BO85" s="104"/>
      <c r="BP85" s="104"/>
      <c r="BQ85" s="104"/>
      <c r="BR85" s="104"/>
      <c r="BS85" s="104"/>
      <c r="BT85" s="104"/>
      <c r="BU85" s="104"/>
      <c r="BV85" s="104"/>
      <c r="BW85" s="104"/>
      <c r="BX85" s="104"/>
      <c r="BY85" s="104"/>
      <c r="BZ85" s="104"/>
      <c r="CA85" s="104"/>
      <c r="CB85" s="104"/>
      <c r="CC85" s="104"/>
      <c r="CD85" s="104"/>
      <c r="CE85" s="104"/>
      <c r="CF85" s="104"/>
      <c r="CG85" s="104"/>
      <c r="CH85" s="104"/>
      <c r="CI85" s="104"/>
      <c r="CJ85" s="104"/>
      <c r="CK85" s="104"/>
      <c r="CL85" s="104"/>
      <c r="CM85" s="104"/>
      <c r="CN85" s="104"/>
      <c r="CO85" s="104"/>
      <c r="CP85" s="104"/>
      <c r="CQ85" s="104"/>
      <c r="CR85" s="104"/>
      <c r="CS85" s="104"/>
      <c r="CT85" s="104"/>
      <c r="CU85" s="104"/>
      <c r="CV85" s="104"/>
      <c r="CW85" s="104"/>
      <c r="CX85" s="104"/>
      <c r="CY85" s="104"/>
      <c r="CZ85" s="104"/>
      <c r="DA85" s="104"/>
      <c r="DB85" s="104"/>
      <c r="DC85" s="104"/>
      <c r="DD85" s="104"/>
      <c r="DE85" s="104"/>
      <c r="DF85" s="104"/>
      <c r="DG85" s="104"/>
      <c r="DH85" s="104"/>
      <c r="DI85" s="104"/>
      <c r="DJ85" s="104"/>
      <c r="DK85" s="104"/>
      <c r="DL85" s="104"/>
      <c r="DM85" s="104"/>
      <c r="DN85" s="104"/>
      <c r="DO85" s="104"/>
      <c r="DP85" s="104"/>
      <c r="DQ85" s="104"/>
      <c r="DR85" s="104"/>
      <c r="DS85" s="104"/>
      <c r="DT85" s="104"/>
      <c r="DU85" s="104"/>
      <c r="DV85" s="104"/>
      <c r="DW85" s="104"/>
      <c r="DX85" s="104"/>
      <c r="DY85" s="104"/>
      <c r="DZ85" s="104"/>
      <c r="EA85" s="104"/>
      <c r="EB85" s="104"/>
      <c r="EC85" s="104"/>
      <c r="ED85" s="104"/>
      <c r="EE85" s="104"/>
      <c r="EF85" s="104"/>
      <c r="EG85" s="104"/>
      <c r="EH85" s="104"/>
      <c r="EI85" s="104"/>
      <c r="EJ85" s="104"/>
      <c r="EK85" s="104"/>
      <c r="EL85" s="104"/>
      <c r="EM85" s="104"/>
      <c r="EN85" s="104"/>
      <c r="EO85" s="104"/>
      <c r="EP85" s="104"/>
      <c r="EQ85" s="104"/>
      <c r="ER85" s="104"/>
      <c r="ES85" s="104"/>
      <c r="ET85" s="104"/>
      <c r="EU85" s="104"/>
      <c r="EV85" s="104"/>
      <c r="EW85" s="104"/>
      <c r="EX85" s="104"/>
      <c r="EY85" s="104"/>
      <c r="EZ85" s="104"/>
      <c r="FA85" s="104"/>
      <c r="FB85" s="104"/>
      <c r="FC85" s="104"/>
      <c r="FD85" s="104"/>
      <c r="FE85" s="104"/>
      <c r="FF85" s="104"/>
      <c r="FG85" s="104"/>
      <c r="FH85" s="104"/>
      <c r="FI85" s="104"/>
      <c r="FJ85" s="104"/>
      <c r="FK85" s="104"/>
      <c r="FL85" s="104"/>
      <c r="FM85" s="104"/>
      <c r="FN85" s="104"/>
      <c r="FO85" s="104"/>
      <c r="FP85" s="104"/>
      <c r="FQ85" s="104"/>
      <c r="FR85" s="104"/>
      <c r="FS85" s="104"/>
      <c r="FT85" s="104"/>
      <c r="FU85" s="104"/>
      <c r="FV85" s="104"/>
      <c r="FW85" s="104"/>
      <c r="FX85" s="104"/>
      <c r="FY85" s="104"/>
      <c r="FZ85" s="104"/>
      <c r="GA85" s="104"/>
      <c r="GB85" s="104"/>
      <c r="GC85" s="104"/>
      <c r="GD85" s="104"/>
      <c r="GE85" s="104"/>
      <c r="GF85" s="104"/>
      <c r="GG85" s="104"/>
      <c r="GH85" s="104"/>
      <c r="GI85" s="104"/>
      <c r="GJ85" s="104"/>
      <c r="GK85" s="104"/>
      <c r="GL85" s="104"/>
      <c r="GM85" s="104"/>
      <c r="GN85" s="104"/>
      <c r="GO85" s="104"/>
      <c r="GP85" s="104"/>
      <c r="GQ85" s="104"/>
      <c r="GR85" s="104"/>
      <c r="GS85" s="104"/>
      <c r="GT85" s="104"/>
      <c r="GU85" s="104"/>
      <c r="GV85" s="104"/>
      <c r="GW85" s="104"/>
      <c r="GX85" s="104"/>
      <c r="GY85" s="104"/>
      <c r="GZ85" s="104"/>
      <c r="HA85" s="104"/>
      <c r="HB85" s="104"/>
      <c r="HC85" s="104"/>
      <c r="HD85" s="104"/>
      <c r="HE85" s="104"/>
      <c r="HF85" s="104"/>
      <c r="HG85" s="104"/>
      <c r="HH85" s="104"/>
      <c r="HI85" s="104"/>
      <c r="HJ85" s="104"/>
      <c r="HK85" s="104"/>
      <c r="HL85" s="104"/>
      <c r="HM85" s="104"/>
      <c r="HN85" s="104"/>
      <c r="HO85" s="104"/>
      <c r="HP85" s="104"/>
      <c r="HQ85" s="104"/>
      <c r="HR85" s="104"/>
      <c r="HS85" s="104"/>
      <c r="HT85" s="104"/>
      <c r="HU85" s="104"/>
      <c r="HV85" s="104"/>
      <c r="HW85" s="104"/>
      <c r="HX85" s="104"/>
      <c r="HY85" s="104"/>
      <c r="HZ85" s="104"/>
      <c r="IA85" s="104"/>
      <c r="IB85" s="104"/>
      <c r="IC85" s="104"/>
      <c r="ID85" s="104"/>
      <c r="IE85" s="104"/>
      <c r="IF85" s="104"/>
      <c r="IG85" s="104"/>
      <c r="IH85" s="104"/>
      <c r="II85" s="104"/>
      <c r="IJ85" s="104"/>
      <c r="IK85" s="104"/>
      <c r="IL85" s="104"/>
      <c r="IM85" s="104"/>
      <c r="IN85" s="104"/>
      <c r="IO85" s="104"/>
      <c r="IP85" s="104"/>
      <c r="IQ85" s="104"/>
      <c r="IR85" s="104"/>
      <c r="IS85" s="104"/>
      <c r="IT85" s="104"/>
      <c r="IU85" s="104"/>
      <c r="IV85" s="104"/>
    </row>
    <row r="86" spans="1:256" s="103" customFormat="1" ht="12.75" x14ac:dyDescent="0.35">
      <c r="A86" s="133"/>
      <c r="B86" s="133"/>
      <c r="C86" s="133"/>
      <c r="D86" s="133"/>
      <c r="E86" s="133"/>
      <c r="F86" s="133"/>
      <c r="G86" s="133"/>
      <c r="H86" s="135"/>
      <c r="I86" s="135"/>
      <c r="J86" s="135"/>
      <c r="K86" s="135"/>
      <c r="L86" s="135"/>
      <c r="M86" s="135"/>
      <c r="N86" s="135"/>
      <c r="O86" s="135"/>
      <c r="P86" s="135"/>
      <c r="Q86" s="135"/>
      <c r="R86" s="135"/>
      <c r="AI86" s="104"/>
      <c r="AJ86" s="104"/>
      <c r="AK86" s="104"/>
      <c r="AL86" s="104"/>
      <c r="AM86" s="104"/>
      <c r="AN86" s="104"/>
      <c r="AO86" s="104"/>
      <c r="AP86" s="104"/>
      <c r="AQ86" s="104"/>
      <c r="AR86" s="104"/>
      <c r="AS86" s="104"/>
      <c r="AT86" s="104"/>
      <c r="AU86" s="104"/>
      <c r="AV86" s="104"/>
      <c r="AW86" s="104"/>
      <c r="AX86" s="104"/>
      <c r="AY86" s="104"/>
      <c r="AZ86" s="104"/>
      <c r="BA86" s="104"/>
      <c r="BB86" s="104"/>
      <c r="BC86" s="104"/>
      <c r="BD86" s="104"/>
      <c r="BE86" s="104"/>
      <c r="BF86" s="104"/>
      <c r="BG86" s="104"/>
      <c r="BH86" s="104"/>
      <c r="BI86" s="104"/>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04"/>
      <c r="CR86" s="104"/>
      <c r="CS86" s="104"/>
      <c r="CT86" s="104"/>
      <c r="CU86" s="104"/>
      <c r="CV86" s="104"/>
      <c r="CW86" s="104"/>
      <c r="CX86" s="104"/>
      <c r="CY86" s="104"/>
      <c r="CZ86" s="104"/>
      <c r="DA86" s="104"/>
      <c r="DB86" s="104"/>
      <c r="DC86" s="104"/>
      <c r="DD86" s="104"/>
      <c r="DE86" s="104"/>
      <c r="DF86" s="104"/>
      <c r="DG86" s="104"/>
      <c r="DH86" s="104"/>
      <c r="DI86" s="104"/>
      <c r="DJ86" s="104"/>
      <c r="DK86" s="104"/>
      <c r="DL86" s="104"/>
      <c r="DM86" s="104"/>
      <c r="DN86" s="104"/>
      <c r="DO86" s="104"/>
      <c r="DP86" s="104"/>
      <c r="DQ86" s="104"/>
      <c r="DR86" s="104"/>
      <c r="DS86" s="104"/>
      <c r="DT86" s="104"/>
      <c r="DU86" s="104"/>
      <c r="DV86" s="104"/>
      <c r="DW86" s="104"/>
      <c r="DX86" s="104"/>
      <c r="DY86" s="104"/>
      <c r="DZ86" s="104"/>
      <c r="EA86" s="104"/>
      <c r="EB86" s="104"/>
      <c r="EC86" s="104"/>
      <c r="ED86" s="104"/>
      <c r="EE86" s="104"/>
      <c r="EF86" s="104"/>
      <c r="EG86" s="104"/>
      <c r="EH86" s="104"/>
      <c r="EI86" s="104"/>
      <c r="EJ86" s="104"/>
      <c r="EK86" s="104"/>
      <c r="EL86" s="104"/>
      <c r="EM86" s="104"/>
      <c r="EN86" s="104"/>
      <c r="EO86" s="104"/>
      <c r="EP86" s="104"/>
      <c r="EQ86" s="104"/>
      <c r="ER86" s="104"/>
      <c r="ES86" s="104"/>
      <c r="ET86" s="104"/>
      <c r="EU86" s="104"/>
      <c r="EV86" s="104"/>
      <c r="EW86" s="104"/>
      <c r="EX86" s="104"/>
      <c r="EY86" s="104"/>
      <c r="EZ86" s="104"/>
      <c r="FA86" s="104"/>
      <c r="FB86" s="104"/>
      <c r="FC86" s="104"/>
      <c r="FD86" s="104"/>
      <c r="FE86" s="104"/>
      <c r="FF86" s="104"/>
      <c r="FG86" s="104"/>
      <c r="FH86" s="104"/>
      <c r="FI86" s="104"/>
      <c r="FJ86" s="104"/>
      <c r="FK86" s="104"/>
      <c r="FL86" s="104"/>
      <c r="FM86" s="104"/>
      <c r="FN86" s="104"/>
      <c r="FO86" s="104"/>
      <c r="FP86" s="104"/>
      <c r="FQ86" s="104"/>
      <c r="FR86" s="104"/>
      <c r="FS86" s="104"/>
      <c r="FT86" s="104"/>
      <c r="FU86" s="104"/>
      <c r="FV86" s="104"/>
      <c r="FW86" s="104"/>
      <c r="FX86" s="104"/>
      <c r="FY86" s="104"/>
      <c r="FZ86" s="104"/>
      <c r="GA86" s="104"/>
      <c r="GB86" s="104"/>
      <c r="GC86" s="104"/>
      <c r="GD86" s="104"/>
      <c r="GE86" s="104"/>
      <c r="GF86" s="104"/>
      <c r="GG86" s="104"/>
      <c r="GH86" s="104"/>
      <c r="GI86" s="104"/>
      <c r="GJ86" s="104"/>
      <c r="GK86" s="104"/>
      <c r="GL86" s="104"/>
      <c r="GM86" s="104"/>
      <c r="GN86" s="104"/>
      <c r="GO86" s="104"/>
      <c r="GP86" s="104"/>
      <c r="GQ86" s="104"/>
      <c r="GR86" s="104"/>
      <c r="GS86" s="104"/>
      <c r="GT86" s="104"/>
      <c r="GU86" s="104"/>
      <c r="GV86" s="104"/>
      <c r="GW86" s="104"/>
      <c r="GX86" s="104"/>
      <c r="GY86" s="104"/>
      <c r="GZ86" s="104"/>
      <c r="HA86" s="104"/>
      <c r="HB86" s="104"/>
      <c r="HC86" s="104"/>
      <c r="HD86" s="104"/>
      <c r="HE86" s="104"/>
      <c r="HF86" s="104"/>
      <c r="HG86" s="104"/>
      <c r="HH86" s="104"/>
      <c r="HI86" s="104"/>
      <c r="HJ86" s="104"/>
      <c r="HK86" s="104"/>
      <c r="HL86" s="104"/>
      <c r="HM86" s="104"/>
      <c r="HN86" s="104"/>
      <c r="HO86" s="104"/>
      <c r="HP86" s="104"/>
      <c r="HQ86" s="104"/>
      <c r="HR86" s="104"/>
      <c r="HS86" s="104"/>
      <c r="HT86" s="104"/>
      <c r="HU86" s="104"/>
      <c r="HV86" s="104"/>
      <c r="HW86" s="104"/>
      <c r="HX86" s="104"/>
      <c r="HY86" s="104"/>
      <c r="HZ86" s="104"/>
      <c r="IA86" s="104"/>
      <c r="IB86" s="104"/>
      <c r="IC86" s="104"/>
      <c r="ID86" s="104"/>
      <c r="IE86" s="104"/>
      <c r="IF86" s="104"/>
      <c r="IG86" s="104"/>
      <c r="IH86" s="104"/>
      <c r="II86" s="104"/>
      <c r="IJ86" s="104"/>
      <c r="IK86" s="104"/>
      <c r="IL86" s="104"/>
      <c r="IM86" s="104"/>
      <c r="IN86" s="104"/>
      <c r="IO86" s="104"/>
      <c r="IP86" s="104"/>
      <c r="IQ86" s="104"/>
      <c r="IR86" s="104"/>
      <c r="IS86" s="104"/>
      <c r="IT86" s="104"/>
      <c r="IU86" s="104"/>
      <c r="IV86" s="104"/>
    </row>
    <row r="87" spans="1:256" s="103" customFormat="1" ht="12.75" x14ac:dyDescent="0.35">
      <c r="A87" s="133"/>
      <c r="B87" s="133"/>
      <c r="C87" s="133"/>
      <c r="D87" s="133"/>
      <c r="E87" s="133"/>
      <c r="F87" s="133"/>
      <c r="G87" s="133"/>
      <c r="H87" s="135"/>
      <c r="I87" s="135"/>
      <c r="J87" s="135"/>
      <c r="K87" s="135"/>
      <c r="L87" s="135"/>
      <c r="M87" s="135"/>
      <c r="N87" s="135"/>
      <c r="O87" s="135"/>
      <c r="P87" s="135"/>
      <c r="Q87" s="135"/>
      <c r="R87" s="135"/>
      <c r="AI87" s="104"/>
      <c r="AJ87" s="104"/>
      <c r="AK87" s="104"/>
      <c r="AL87" s="104"/>
      <c r="AM87" s="104"/>
      <c r="AN87" s="104"/>
      <c r="AO87" s="104"/>
      <c r="AP87" s="104"/>
      <c r="AQ87" s="104"/>
      <c r="AR87" s="104"/>
      <c r="AS87" s="104"/>
      <c r="AT87" s="104"/>
      <c r="AU87" s="104"/>
      <c r="AV87" s="104"/>
      <c r="AW87" s="104"/>
      <c r="AX87" s="104"/>
      <c r="AY87" s="104"/>
      <c r="AZ87" s="104"/>
      <c r="BA87" s="104"/>
      <c r="BB87" s="104"/>
      <c r="BC87" s="104"/>
      <c r="BD87" s="104"/>
      <c r="BE87" s="104"/>
      <c r="BF87" s="104"/>
      <c r="BG87" s="104"/>
      <c r="BH87" s="104"/>
      <c r="BI87" s="104"/>
      <c r="BJ87" s="104"/>
      <c r="BK87" s="104"/>
      <c r="BL87" s="104"/>
      <c r="BM87" s="104"/>
      <c r="BN87" s="104"/>
      <c r="BO87" s="104"/>
      <c r="BP87" s="104"/>
      <c r="BQ87" s="104"/>
      <c r="BR87" s="104"/>
      <c r="BS87" s="104"/>
      <c r="BT87" s="104"/>
      <c r="BU87" s="104"/>
      <c r="BV87" s="104"/>
      <c r="BW87" s="104"/>
      <c r="BX87" s="104"/>
      <c r="BY87" s="104"/>
      <c r="BZ87" s="104"/>
      <c r="CA87" s="104"/>
      <c r="CB87" s="104"/>
      <c r="CC87" s="104"/>
      <c r="CD87" s="104"/>
      <c r="CE87" s="104"/>
      <c r="CF87" s="104"/>
      <c r="CG87" s="104"/>
      <c r="CH87" s="104"/>
      <c r="CI87" s="104"/>
      <c r="CJ87" s="104"/>
      <c r="CK87" s="104"/>
      <c r="CL87" s="104"/>
      <c r="CM87" s="104"/>
      <c r="CN87" s="104"/>
      <c r="CO87" s="104"/>
      <c r="CP87" s="104"/>
      <c r="CQ87" s="104"/>
      <c r="CR87" s="104"/>
      <c r="CS87" s="104"/>
      <c r="CT87" s="104"/>
      <c r="CU87" s="104"/>
      <c r="CV87" s="104"/>
      <c r="CW87" s="104"/>
      <c r="CX87" s="104"/>
      <c r="CY87" s="104"/>
      <c r="CZ87" s="104"/>
      <c r="DA87" s="104"/>
      <c r="DB87" s="104"/>
      <c r="DC87" s="104"/>
      <c r="DD87" s="104"/>
      <c r="DE87" s="104"/>
      <c r="DF87" s="104"/>
      <c r="DG87" s="104"/>
      <c r="DH87" s="104"/>
      <c r="DI87" s="104"/>
      <c r="DJ87" s="104"/>
      <c r="DK87" s="104"/>
      <c r="DL87" s="104"/>
      <c r="DM87" s="104"/>
      <c r="DN87" s="104"/>
      <c r="DO87" s="104"/>
      <c r="DP87" s="104"/>
      <c r="DQ87" s="104"/>
      <c r="DR87" s="104"/>
      <c r="DS87" s="104"/>
      <c r="DT87" s="104"/>
      <c r="DU87" s="104"/>
      <c r="DV87" s="104"/>
      <c r="DW87" s="104"/>
      <c r="DX87" s="104"/>
      <c r="DY87" s="104"/>
      <c r="DZ87" s="104"/>
      <c r="EA87" s="104"/>
      <c r="EB87" s="104"/>
      <c r="EC87" s="104"/>
      <c r="ED87" s="104"/>
      <c r="EE87" s="104"/>
      <c r="EF87" s="104"/>
      <c r="EG87" s="104"/>
      <c r="EH87" s="104"/>
      <c r="EI87" s="104"/>
      <c r="EJ87" s="104"/>
      <c r="EK87" s="104"/>
      <c r="EL87" s="104"/>
      <c r="EM87" s="104"/>
      <c r="EN87" s="104"/>
      <c r="EO87" s="104"/>
      <c r="EP87" s="104"/>
      <c r="EQ87" s="104"/>
      <c r="ER87" s="104"/>
      <c r="ES87" s="104"/>
      <c r="ET87" s="104"/>
      <c r="EU87" s="104"/>
      <c r="EV87" s="104"/>
      <c r="EW87" s="104"/>
      <c r="EX87" s="104"/>
      <c r="EY87" s="104"/>
      <c r="EZ87" s="104"/>
      <c r="FA87" s="104"/>
      <c r="FB87" s="104"/>
      <c r="FC87" s="104"/>
      <c r="FD87" s="104"/>
      <c r="FE87" s="104"/>
      <c r="FF87" s="104"/>
      <c r="FG87" s="104"/>
      <c r="FH87" s="104"/>
      <c r="FI87" s="104"/>
      <c r="FJ87" s="104"/>
      <c r="FK87" s="104"/>
      <c r="FL87" s="104"/>
      <c r="FM87" s="104"/>
      <c r="FN87" s="104"/>
      <c r="FO87" s="104"/>
      <c r="FP87" s="104"/>
      <c r="FQ87" s="104"/>
      <c r="FR87" s="104"/>
      <c r="FS87" s="104"/>
      <c r="FT87" s="104"/>
      <c r="FU87" s="104"/>
      <c r="FV87" s="104"/>
      <c r="FW87" s="104"/>
      <c r="FX87" s="104"/>
      <c r="FY87" s="104"/>
      <c r="FZ87" s="104"/>
      <c r="GA87" s="104"/>
      <c r="GB87" s="104"/>
      <c r="GC87" s="104"/>
      <c r="GD87" s="104"/>
      <c r="GE87" s="104"/>
      <c r="GF87" s="104"/>
      <c r="GG87" s="104"/>
      <c r="GH87" s="104"/>
      <c r="GI87" s="104"/>
      <c r="GJ87" s="104"/>
      <c r="GK87" s="104"/>
      <c r="GL87" s="104"/>
      <c r="GM87" s="104"/>
      <c r="GN87" s="104"/>
      <c r="GO87" s="104"/>
      <c r="GP87" s="104"/>
      <c r="GQ87" s="104"/>
      <c r="GR87" s="104"/>
      <c r="GS87" s="104"/>
      <c r="GT87" s="104"/>
      <c r="GU87" s="104"/>
      <c r="GV87" s="104"/>
      <c r="GW87" s="104"/>
      <c r="GX87" s="104"/>
      <c r="GY87" s="104"/>
      <c r="GZ87" s="104"/>
      <c r="HA87" s="104"/>
      <c r="HB87" s="104"/>
      <c r="HC87" s="104"/>
      <c r="HD87" s="104"/>
      <c r="HE87" s="104"/>
      <c r="HF87" s="104"/>
      <c r="HG87" s="104"/>
      <c r="HH87" s="104"/>
      <c r="HI87" s="104"/>
      <c r="HJ87" s="104"/>
      <c r="HK87" s="104"/>
      <c r="HL87" s="104"/>
      <c r="HM87" s="104"/>
      <c r="HN87" s="104"/>
      <c r="HO87" s="104"/>
      <c r="HP87" s="104"/>
      <c r="HQ87" s="104"/>
      <c r="HR87" s="104"/>
      <c r="HS87" s="104"/>
      <c r="HT87" s="104"/>
      <c r="HU87" s="104"/>
      <c r="HV87" s="104"/>
      <c r="HW87" s="104"/>
      <c r="HX87" s="104"/>
      <c r="HY87" s="104"/>
      <c r="HZ87" s="104"/>
      <c r="IA87" s="104"/>
      <c r="IB87" s="104"/>
      <c r="IC87" s="104"/>
      <c r="ID87" s="104"/>
      <c r="IE87" s="104"/>
      <c r="IF87" s="104"/>
      <c r="IG87" s="104"/>
      <c r="IH87" s="104"/>
      <c r="II87" s="104"/>
      <c r="IJ87" s="104"/>
      <c r="IK87" s="104"/>
      <c r="IL87" s="104"/>
      <c r="IM87" s="104"/>
      <c r="IN87" s="104"/>
      <c r="IO87" s="104"/>
      <c r="IP87" s="104"/>
      <c r="IQ87" s="104"/>
      <c r="IR87" s="104"/>
      <c r="IS87" s="104"/>
      <c r="IT87" s="104"/>
      <c r="IU87" s="104"/>
      <c r="IV87" s="104"/>
    </row>
    <row r="88" spans="1:256" s="103" customFormat="1" ht="12.75" x14ac:dyDescent="0.35">
      <c r="A88" s="133"/>
      <c r="B88" s="133"/>
      <c r="C88" s="133"/>
      <c r="D88" s="133"/>
      <c r="E88" s="133"/>
      <c r="F88" s="133"/>
      <c r="G88" s="133"/>
      <c r="H88" s="135"/>
      <c r="I88" s="135"/>
      <c r="J88" s="135"/>
      <c r="K88" s="135"/>
      <c r="L88" s="135"/>
      <c r="M88" s="135"/>
      <c r="N88" s="135"/>
      <c r="O88" s="135"/>
      <c r="P88" s="135"/>
      <c r="Q88" s="135"/>
      <c r="R88" s="135"/>
      <c r="AI88" s="104"/>
      <c r="AJ88" s="104"/>
      <c r="AK88" s="104"/>
      <c r="AL88" s="104"/>
      <c r="AM88" s="104"/>
      <c r="AN88" s="104"/>
      <c r="AO88" s="104"/>
      <c r="AP88" s="104"/>
      <c r="AQ88" s="104"/>
      <c r="AR88" s="104"/>
      <c r="AS88" s="104"/>
      <c r="AT88" s="104"/>
      <c r="AU88" s="104"/>
      <c r="AV88" s="104"/>
      <c r="AW88" s="104"/>
      <c r="AX88" s="104"/>
      <c r="AY88" s="104"/>
      <c r="AZ88" s="104"/>
      <c r="BA88" s="104"/>
      <c r="BB88" s="104"/>
      <c r="BC88" s="104"/>
      <c r="BD88" s="104"/>
      <c r="BE88" s="104"/>
      <c r="BF88" s="104"/>
      <c r="BG88" s="104"/>
      <c r="BH88" s="104"/>
      <c r="BI88" s="104"/>
      <c r="BJ88" s="104"/>
      <c r="BK88" s="104"/>
      <c r="BL88" s="104"/>
      <c r="BM88" s="104"/>
      <c r="BN88" s="104"/>
      <c r="BO88" s="104"/>
      <c r="BP88" s="104"/>
      <c r="BQ88" s="104"/>
      <c r="BR88" s="104"/>
      <c r="BS88" s="104"/>
      <c r="BT88" s="104"/>
      <c r="BU88" s="104"/>
      <c r="BV88" s="104"/>
      <c r="BW88" s="104"/>
      <c r="BX88" s="104"/>
      <c r="BY88" s="104"/>
      <c r="BZ88" s="104"/>
      <c r="CA88" s="104"/>
      <c r="CB88" s="104"/>
      <c r="CC88" s="104"/>
      <c r="CD88" s="104"/>
      <c r="CE88" s="104"/>
      <c r="CF88" s="104"/>
      <c r="CG88" s="104"/>
      <c r="CH88" s="104"/>
      <c r="CI88" s="104"/>
      <c r="CJ88" s="104"/>
      <c r="CK88" s="104"/>
      <c r="CL88" s="104"/>
      <c r="CM88" s="104"/>
      <c r="CN88" s="104"/>
      <c r="CO88" s="104"/>
      <c r="CP88" s="104"/>
      <c r="CQ88" s="104"/>
      <c r="CR88" s="104"/>
      <c r="CS88" s="104"/>
      <c r="CT88" s="104"/>
      <c r="CU88" s="104"/>
      <c r="CV88" s="104"/>
      <c r="CW88" s="104"/>
      <c r="CX88" s="104"/>
      <c r="CY88" s="104"/>
      <c r="CZ88" s="104"/>
      <c r="DA88" s="104"/>
      <c r="DB88" s="104"/>
      <c r="DC88" s="104"/>
      <c r="DD88" s="104"/>
      <c r="DE88" s="104"/>
      <c r="DF88" s="104"/>
      <c r="DG88" s="104"/>
      <c r="DH88" s="104"/>
      <c r="DI88" s="104"/>
      <c r="DJ88" s="104"/>
      <c r="DK88" s="104"/>
      <c r="DL88" s="104"/>
      <c r="DM88" s="104"/>
      <c r="DN88" s="104"/>
      <c r="DO88" s="104"/>
      <c r="DP88" s="104"/>
      <c r="DQ88" s="104"/>
      <c r="DR88" s="104"/>
      <c r="DS88" s="104"/>
      <c r="DT88" s="104"/>
      <c r="DU88" s="104"/>
      <c r="DV88" s="104"/>
      <c r="DW88" s="104"/>
      <c r="DX88" s="104"/>
      <c r="DY88" s="104"/>
      <c r="DZ88" s="104"/>
      <c r="EA88" s="104"/>
      <c r="EB88" s="104"/>
      <c r="EC88" s="104"/>
      <c r="ED88" s="104"/>
      <c r="EE88" s="104"/>
      <c r="EF88" s="104"/>
      <c r="EG88" s="104"/>
      <c r="EH88" s="104"/>
      <c r="EI88" s="104"/>
      <c r="EJ88" s="104"/>
      <c r="EK88" s="104"/>
      <c r="EL88" s="104"/>
      <c r="EM88" s="104"/>
      <c r="EN88" s="104"/>
      <c r="EO88" s="104"/>
      <c r="EP88" s="104"/>
      <c r="EQ88" s="104"/>
      <c r="ER88" s="104"/>
      <c r="ES88" s="104"/>
      <c r="ET88" s="104"/>
      <c r="EU88" s="104"/>
      <c r="EV88" s="104"/>
      <c r="EW88" s="104"/>
      <c r="EX88" s="104"/>
      <c r="EY88" s="104"/>
      <c r="EZ88" s="104"/>
      <c r="FA88" s="104"/>
      <c r="FB88" s="104"/>
      <c r="FC88" s="104"/>
      <c r="FD88" s="104"/>
      <c r="FE88" s="104"/>
      <c r="FF88" s="104"/>
      <c r="FG88" s="104"/>
      <c r="FH88" s="104"/>
      <c r="FI88" s="104"/>
      <c r="FJ88" s="104"/>
      <c r="FK88" s="104"/>
      <c r="FL88" s="104"/>
      <c r="FM88" s="104"/>
      <c r="FN88" s="104"/>
      <c r="FO88" s="104"/>
      <c r="FP88" s="104"/>
      <c r="FQ88" s="104"/>
      <c r="FR88" s="104"/>
      <c r="FS88" s="104"/>
      <c r="FT88" s="104"/>
      <c r="FU88" s="104"/>
      <c r="FV88" s="104"/>
      <c r="FW88" s="104"/>
      <c r="FX88" s="104"/>
      <c r="FY88" s="104"/>
      <c r="FZ88" s="104"/>
      <c r="GA88" s="104"/>
      <c r="GB88" s="104"/>
      <c r="GC88" s="104"/>
      <c r="GD88" s="104"/>
      <c r="GE88" s="104"/>
      <c r="GF88" s="104"/>
      <c r="GG88" s="104"/>
      <c r="GH88" s="104"/>
      <c r="GI88" s="104"/>
      <c r="GJ88" s="104"/>
      <c r="GK88" s="104"/>
      <c r="GL88" s="104"/>
      <c r="GM88" s="104"/>
      <c r="GN88" s="104"/>
      <c r="GO88" s="104"/>
      <c r="GP88" s="104"/>
      <c r="GQ88" s="104"/>
      <c r="GR88" s="104"/>
      <c r="GS88" s="104"/>
      <c r="GT88" s="104"/>
      <c r="GU88" s="104"/>
      <c r="GV88" s="104"/>
      <c r="GW88" s="104"/>
      <c r="GX88" s="104"/>
      <c r="GY88" s="104"/>
      <c r="GZ88" s="104"/>
      <c r="HA88" s="104"/>
      <c r="HB88" s="104"/>
      <c r="HC88" s="104"/>
      <c r="HD88" s="104"/>
      <c r="HE88" s="104"/>
      <c r="HF88" s="104"/>
      <c r="HG88" s="104"/>
      <c r="HH88" s="104"/>
      <c r="HI88" s="104"/>
      <c r="HJ88" s="104"/>
      <c r="HK88" s="104"/>
      <c r="HL88" s="104"/>
      <c r="HM88" s="104"/>
      <c r="HN88" s="104"/>
      <c r="HO88" s="104"/>
      <c r="HP88" s="104"/>
      <c r="HQ88" s="104"/>
      <c r="HR88" s="104"/>
      <c r="HS88" s="104"/>
      <c r="HT88" s="104"/>
      <c r="HU88" s="104"/>
      <c r="HV88" s="104"/>
      <c r="HW88" s="104"/>
      <c r="HX88" s="104"/>
      <c r="HY88" s="104"/>
      <c r="HZ88" s="104"/>
      <c r="IA88" s="104"/>
      <c r="IB88" s="104"/>
      <c r="IC88" s="104"/>
      <c r="ID88" s="104"/>
      <c r="IE88" s="104"/>
      <c r="IF88" s="104"/>
      <c r="IG88" s="104"/>
      <c r="IH88" s="104"/>
      <c r="II88" s="104"/>
      <c r="IJ88" s="104"/>
      <c r="IK88" s="104"/>
      <c r="IL88" s="104"/>
      <c r="IM88" s="104"/>
      <c r="IN88" s="104"/>
      <c r="IO88" s="104"/>
      <c r="IP88" s="104"/>
      <c r="IQ88" s="104"/>
      <c r="IR88" s="104"/>
      <c r="IS88" s="104"/>
      <c r="IT88" s="104"/>
      <c r="IU88" s="104"/>
      <c r="IV88" s="104"/>
    </row>
    <row r="89" spans="1:256" s="103" customFormat="1" ht="12.75" x14ac:dyDescent="0.35">
      <c r="A89" s="133"/>
      <c r="B89" s="133"/>
      <c r="C89" s="133"/>
      <c r="D89" s="133"/>
      <c r="E89" s="133"/>
      <c r="F89" s="133"/>
      <c r="G89" s="133"/>
      <c r="H89" s="135"/>
      <c r="I89" s="135"/>
      <c r="J89" s="135"/>
      <c r="K89" s="135"/>
      <c r="L89" s="135"/>
      <c r="M89" s="135"/>
      <c r="N89" s="135"/>
      <c r="O89" s="135"/>
      <c r="P89" s="135"/>
      <c r="Q89" s="135"/>
      <c r="R89" s="135"/>
      <c r="AI89" s="104"/>
      <c r="AJ89" s="104"/>
      <c r="AK89" s="104"/>
      <c r="AL89" s="104"/>
      <c r="AM89" s="104"/>
      <c r="AN89" s="104"/>
      <c r="AO89" s="104"/>
      <c r="AP89" s="104"/>
      <c r="AQ89" s="104"/>
      <c r="AR89" s="104"/>
      <c r="AS89" s="104"/>
      <c r="AT89" s="104"/>
      <c r="AU89" s="104"/>
      <c r="AV89" s="104"/>
      <c r="AW89" s="104"/>
      <c r="AX89" s="104"/>
      <c r="AY89" s="104"/>
      <c r="AZ89" s="104"/>
      <c r="BA89" s="104"/>
      <c r="BB89" s="104"/>
      <c r="BC89" s="104"/>
      <c r="BD89" s="104"/>
      <c r="BE89" s="104"/>
      <c r="BF89" s="104"/>
      <c r="BG89" s="104"/>
      <c r="BH89" s="104"/>
      <c r="BI89" s="104"/>
      <c r="BJ89" s="104"/>
      <c r="BK89" s="104"/>
      <c r="BL89" s="104"/>
      <c r="BM89" s="104"/>
      <c r="BN89" s="104"/>
      <c r="BO89" s="104"/>
      <c r="BP89" s="104"/>
      <c r="BQ89" s="104"/>
      <c r="BR89" s="104"/>
      <c r="BS89" s="104"/>
      <c r="BT89" s="104"/>
      <c r="BU89" s="104"/>
      <c r="BV89" s="104"/>
      <c r="BW89" s="104"/>
      <c r="BX89" s="104"/>
      <c r="BY89" s="104"/>
      <c r="BZ89" s="104"/>
      <c r="CA89" s="104"/>
      <c r="CB89" s="104"/>
      <c r="CC89" s="104"/>
      <c r="CD89" s="104"/>
      <c r="CE89" s="104"/>
      <c r="CF89" s="104"/>
      <c r="CG89" s="104"/>
      <c r="CH89" s="104"/>
      <c r="CI89" s="104"/>
      <c r="CJ89" s="104"/>
      <c r="CK89" s="104"/>
      <c r="CL89" s="104"/>
      <c r="CM89" s="104"/>
      <c r="CN89" s="104"/>
      <c r="CO89" s="104"/>
      <c r="CP89" s="104"/>
      <c r="CQ89" s="104"/>
      <c r="CR89" s="104"/>
      <c r="CS89" s="104"/>
      <c r="CT89" s="104"/>
      <c r="CU89" s="104"/>
      <c r="CV89" s="104"/>
      <c r="CW89" s="104"/>
      <c r="CX89" s="104"/>
      <c r="CY89" s="104"/>
      <c r="CZ89" s="104"/>
      <c r="DA89" s="104"/>
      <c r="DB89" s="104"/>
      <c r="DC89" s="104"/>
      <c r="DD89" s="104"/>
      <c r="DE89" s="104"/>
      <c r="DF89" s="104"/>
      <c r="DG89" s="104"/>
      <c r="DH89" s="104"/>
      <c r="DI89" s="104"/>
      <c r="DJ89" s="104"/>
      <c r="DK89" s="104"/>
      <c r="DL89" s="104"/>
      <c r="DM89" s="104"/>
      <c r="DN89" s="104"/>
      <c r="DO89" s="104"/>
      <c r="DP89" s="104"/>
      <c r="DQ89" s="104"/>
      <c r="DR89" s="104"/>
      <c r="DS89" s="104"/>
      <c r="DT89" s="104"/>
      <c r="DU89" s="104"/>
      <c r="DV89" s="104"/>
      <c r="DW89" s="104"/>
      <c r="DX89" s="104"/>
      <c r="DY89" s="104"/>
      <c r="DZ89" s="104"/>
      <c r="EA89" s="104"/>
      <c r="EB89" s="104"/>
      <c r="EC89" s="104"/>
      <c r="ED89" s="104"/>
      <c r="EE89" s="104"/>
      <c r="EF89" s="104"/>
      <c r="EG89" s="104"/>
      <c r="EH89" s="104"/>
      <c r="EI89" s="104"/>
      <c r="EJ89" s="104"/>
      <c r="EK89" s="104"/>
      <c r="EL89" s="104"/>
      <c r="EM89" s="104"/>
      <c r="EN89" s="104"/>
      <c r="EO89" s="104"/>
      <c r="EP89" s="104"/>
      <c r="EQ89" s="104"/>
      <c r="ER89" s="104"/>
      <c r="ES89" s="104"/>
      <c r="ET89" s="104"/>
      <c r="EU89" s="104"/>
      <c r="EV89" s="104"/>
      <c r="EW89" s="104"/>
      <c r="EX89" s="104"/>
      <c r="EY89" s="104"/>
      <c r="EZ89" s="104"/>
      <c r="FA89" s="104"/>
      <c r="FB89" s="104"/>
      <c r="FC89" s="104"/>
      <c r="FD89" s="104"/>
      <c r="FE89" s="104"/>
      <c r="FF89" s="104"/>
      <c r="FG89" s="104"/>
      <c r="FH89" s="104"/>
      <c r="FI89" s="104"/>
      <c r="FJ89" s="104"/>
      <c r="FK89" s="104"/>
      <c r="FL89" s="104"/>
      <c r="FM89" s="104"/>
      <c r="FN89" s="104"/>
      <c r="FO89" s="104"/>
      <c r="FP89" s="104"/>
      <c r="FQ89" s="104"/>
      <c r="FR89" s="104"/>
      <c r="FS89" s="104"/>
      <c r="FT89" s="104"/>
      <c r="FU89" s="104"/>
      <c r="FV89" s="104"/>
      <c r="FW89" s="104"/>
      <c r="FX89" s="104"/>
      <c r="FY89" s="104"/>
      <c r="FZ89" s="104"/>
      <c r="GA89" s="104"/>
      <c r="GB89" s="104"/>
      <c r="GC89" s="104"/>
      <c r="GD89" s="104"/>
      <c r="GE89" s="104"/>
      <c r="GF89" s="104"/>
      <c r="GG89" s="104"/>
      <c r="GH89" s="104"/>
      <c r="GI89" s="104"/>
      <c r="GJ89" s="104"/>
      <c r="GK89" s="104"/>
      <c r="GL89" s="104"/>
      <c r="GM89" s="104"/>
      <c r="GN89" s="104"/>
      <c r="GO89" s="104"/>
      <c r="GP89" s="104"/>
      <c r="GQ89" s="104"/>
      <c r="GR89" s="104"/>
      <c r="GS89" s="104"/>
      <c r="GT89" s="104"/>
      <c r="GU89" s="104"/>
      <c r="GV89" s="104"/>
      <c r="GW89" s="104"/>
      <c r="GX89" s="104"/>
      <c r="GY89" s="104"/>
      <c r="GZ89" s="104"/>
      <c r="HA89" s="104"/>
      <c r="HB89" s="104"/>
      <c r="HC89" s="104"/>
      <c r="HD89" s="104"/>
      <c r="HE89" s="104"/>
      <c r="HF89" s="104"/>
      <c r="HG89" s="104"/>
      <c r="HH89" s="104"/>
      <c r="HI89" s="104"/>
      <c r="HJ89" s="104"/>
      <c r="HK89" s="104"/>
      <c r="HL89" s="104"/>
      <c r="HM89" s="104"/>
      <c r="HN89" s="104"/>
      <c r="HO89" s="104"/>
      <c r="HP89" s="104"/>
      <c r="HQ89" s="104"/>
      <c r="HR89" s="104"/>
      <c r="HS89" s="104"/>
      <c r="HT89" s="104"/>
      <c r="HU89" s="104"/>
      <c r="HV89" s="104"/>
      <c r="HW89" s="104"/>
      <c r="HX89" s="104"/>
      <c r="HY89" s="104"/>
      <c r="HZ89" s="104"/>
      <c r="IA89" s="104"/>
      <c r="IB89" s="104"/>
      <c r="IC89" s="104"/>
      <c r="ID89" s="104"/>
      <c r="IE89" s="104"/>
      <c r="IF89" s="104"/>
      <c r="IG89" s="104"/>
      <c r="IH89" s="104"/>
      <c r="II89" s="104"/>
      <c r="IJ89" s="104"/>
      <c r="IK89" s="104"/>
      <c r="IL89" s="104"/>
      <c r="IM89" s="104"/>
      <c r="IN89" s="104"/>
      <c r="IO89" s="104"/>
      <c r="IP89" s="104"/>
      <c r="IQ89" s="104"/>
      <c r="IR89" s="104"/>
      <c r="IS89" s="104"/>
      <c r="IT89" s="104"/>
      <c r="IU89" s="104"/>
      <c r="IV89" s="104"/>
    </row>
    <row r="90" spans="1:256" s="103" customFormat="1" ht="12.75" x14ac:dyDescent="0.35">
      <c r="A90" s="133"/>
      <c r="B90" s="133"/>
      <c r="C90" s="133"/>
      <c r="D90" s="133"/>
      <c r="E90" s="133"/>
      <c r="F90" s="133"/>
      <c r="G90" s="133"/>
      <c r="H90" s="135"/>
      <c r="I90" s="135"/>
      <c r="J90" s="135"/>
      <c r="K90" s="135"/>
      <c r="L90" s="135"/>
      <c r="M90" s="135"/>
      <c r="N90" s="135"/>
      <c r="O90" s="135"/>
      <c r="P90" s="135"/>
      <c r="Q90" s="135"/>
      <c r="R90" s="135"/>
      <c r="AI90" s="104"/>
      <c r="AJ90" s="104"/>
      <c r="AK90" s="104"/>
      <c r="AL90" s="104"/>
      <c r="AM90" s="104"/>
      <c r="AN90" s="104"/>
      <c r="AO90" s="104"/>
      <c r="AP90" s="104"/>
      <c r="AQ90" s="104"/>
      <c r="AR90" s="104"/>
      <c r="AS90" s="104"/>
      <c r="AT90" s="104"/>
      <c r="AU90" s="104"/>
      <c r="AV90" s="104"/>
      <c r="AW90" s="104"/>
      <c r="AX90" s="104"/>
      <c r="AY90" s="104"/>
      <c r="AZ90" s="104"/>
      <c r="BA90" s="104"/>
      <c r="BB90" s="104"/>
      <c r="BC90" s="104"/>
      <c r="BD90" s="104"/>
      <c r="BE90" s="104"/>
      <c r="BF90" s="104"/>
      <c r="BG90" s="104"/>
      <c r="BH90" s="104"/>
      <c r="BI90" s="104"/>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04"/>
      <c r="CR90" s="104"/>
      <c r="CS90" s="104"/>
      <c r="CT90" s="104"/>
      <c r="CU90" s="104"/>
      <c r="CV90" s="104"/>
      <c r="CW90" s="104"/>
      <c r="CX90" s="104"/>
      <c r="CY90" s="104"/>
      <c r="CZ90" s="104"/>
      <c r="DA90" s="104"/>
      <c r="DB90" s="104"/>
      <c r="DC90" s="104"/>
      <c r="DD90" s="104"/>
      <c r="DE90" s="104"/>
      <c r="DF90" s="104"/>
      <c r="DG90" s="104"/>
      <c r="DH90" s="104"/>
      <c r="DI90" s="104"/>
      <c r="DJ90" s="104"/>
      <c r="DK90" s="104"/>
      <c r="DL90" s="104"/>
      <c r="DM90" s="104"/>
      <c r="DN90" s="104"/>
      <c r="DO90" s="104"/>
      <c r="DP90" s="104"/>
      <c r="DQ90" s="104"/>
      <c r="DR90" s="104"/>
      <c r="DS90" s="104"/>
      <c r="DT90" s="104"/>
      <c r="DU90" s="104"/>
      <c r="DV90" s="104"/>
      <c r="DW90" s="104"/>
      <c r="DX90" s="104"/>
      <c r="DY90" s="104"/>
      <c r="DZ90" s="104"/>
      <c r="EA90" s="104"/>
      <c r="EB90" s="104"/>
      <c r="EC90" s="104"/>
      <c r="ED90" s="104"/>
      <c r="EE90" s="104"/>
      <c r="EF90" s="104"/>
      <c r="EG90" s="104"/>
      <c r="EH90" s="104"/>
      <c r="EI90" s="104"/>
      <c r="EJ90" s="104"/>
      <c r="EK90" s="104"/>
      <c r="EL90" s="104"/>
      <c r="EM90" s="104"/>
      <c r="EN90" s="104"/>
      <c r="EO90" s="104"/>
      <c r="EP90" s="104"/>
      <c r="EQ90" s="104"/>
      <c r="ER90" s="104"/>
      <c r="ES90" s="104"/>
      <c r="ET90" s="104"/>
      <c r="EU90" s="104"/>
      <c r="EV90" s="104"/>
      <c r="EW90" s="104"/>
      <c r="EX90" s="104"/>
      <c r="EY90" s="104"/>
      <c r="EZ90" s="104"/>
      <c r="FA90" s="104"/>
      <c r="FB90" s="104"/>
      <c r="FC90" s="104"/>
      <c r="FD90" s="104"/>
      <c r="FE90" s="104"/>
      <c r="FF90" s="104"/>
      <c r="FG90" s="104"/>
      <c r="FH90" s="104"/>
      <c r="FI90" s="104"/>
      <c r="FJ90" s="104"/>
      <c r="FK90" s="104"/>
      <c r="FL90" s="104"/>
      <c r="FM90" s="104"/>
      <c r="FN90" s="104"/>
      <c r="FO90" s="104"/>
      <c r="FP90" s="104"/>
      <c r="FQ90" s="104"/>
      <c r="FR90" s="104"/>
      <c r="FS90" s="104"/>
      <c r="FT90" s="104"/>
      <c r="FU90" s="104"/>
      <c r="FV90" s="104"/>
      <c r="FW90" s="104"/>
      <c r="FX90" s="104"/>
      <c r="FY90" s="104"/>
      <c r="FZ90" s="104"/>
      <c r="GA90" s="104"/>
      <c r="GB90" s="104"/>
      <c r="GC90" s="104"/>
      <c r="GD90" s="104"/>
      <c r="GE90" s="104"/>
      <c r="GF90" s="104"/>
      <c r="GG90" s="104"/>
      <c r="GH90" s="104"/>
      <c r="GI90" s="104"/>
      <c r="GJ90" s="104"/>
      <c r="GK90" s="104"/>
      <c r="GL90" s="104"/>
      <c r="GM90" s="104"/>
      <c r="GN90" s="104"/>
      <c r="GO90" s="104"/>
      <c r="GP90" s="104"/>
      <c r="GQ90" s="104"/>
      <c r="GR90" s="104"/>
      <c r="GS90" s="104"/>
      <c r="GT90" s="104"/>
      <c r="GU90" s="104"/>
      <c r="GV90" s="104"/>
      <c r="GW90" s="104"/>
      <c r="GX90" s="104"/>
      <c r="GY90" s="104"/>
      <c r="GZ90" s="104"/>
      <c r="HA90" s="104"/>
      <c r="HB90" s="104"/>
      <c r="HC90" s="104"/>
      <c r="HD90" s="104"/>
      <c r="HE90" s="104"/>
      <c r="HF90" s="104"/>
      <c r="HG90" s="104"/>
      <c r="HH90" s="104"/>
      <c r="HI90" s="104"/>
      <c r="HJ90" s="104"/>
      <c r="HK90" s="104"/>
      <c r="HL90" s="104"/>
      <c r="HM90" s="104"/>
      <c r="HN90" s="104"/>
      <c r="HO90" s="104"/>
      <c r="HP90" s="104"/>
      <c r="HQ90" s="104"/>
      <c r="HR90" s="104"/>
      <c r="HS90" s="104"/>
      <c r="HT90" s="104"/>
      <c r="HU90" s="104"/>
      <c r="HV90" s="104"/>
      <c r="HW90" s="104"/>
      <c r="HX90" s="104"/>
      <c r="HY90" s="104"/>
      <c r="HZ90" s="104"/>
      <c r="IA90" s="104"/>
      <c r="IB90" s="104"/>
      <c r="IC90" s="104"/>
      <c r="ID90" s="104"/>
      <c r="IE90" s="104"/>
      <c r="IF90" s="104"/>
      <c r="IG90" s="104"/>
      <c r="IH90" s="104"/>
      <c r="II90" s="104"/>
      <c r="IJ90" s="104"/>
      <c r="IK90" s="104"/>
      <c r="IL90" s="104"/>
      <c r="IM90" s="104"/>
      <c r="IN90" s="104"/>
      <c r="IO90" s="104"/>
      <c r="IP90" s="104"/>
      <c r="IQ90" s="104"/>
      <c r="IR90" s="104"/>
      <c r="IS90" s="104"/>
      <c r="IT90" s="104"/>
      <c r="IU90" s="104"/>
      <c r="IV90" s="104"/>
    </row>
    <row r="91" spans="1:256" s="103" customFormat="1" ht="12.75" x14ac:dyDescent="0.35">
      <c r="A91" s="133"/>
      <c r="B91" s="133"/>
      <c r="C91" s="133"/>
      <c r="D91" s="133"/>
      <c r="E91" s="133"/>
      <c r="F91" s="133"/>
      <c r="G91" s="133"/>
      <c r="H91" s="135"/>
      <c r="I91" s="135"/>
      <c r="J91" s="135"/>
      <c r="K91" s="135"/>
      <c r="L91" s="135"/>
      <c r="M91" s="135"/>
      <c r="N91" s="135"/>
      <c r="O91" s="135"/>
      <c r="P91" s="135"/>
      <c r="Q91" s="135"/>
      <c r="R91" s="135"/>
      <c r="AI91" s="104"/>
      <c r="AJ91" s="104"/>
      <c r="AK91" s="104"/>
      <c r="AL91" s="104"/>
      <c r="AM91" s="104"/>
      <c r="AN91" s="104"/>
      <c r="AO91" s="104"/>
      <c r="AP91" s="104"/>
      <c r="AQ91" s="104"/>
      <c r="AR91" s="104"/>
      <c r="AS91" s="104"/>
      <c r="AT91" s="104"/>
      <c r="AU91" s="104"/>
      <c r="AV91" s="104"/>
      <c r="AW91" s="104"/>
      <c r="AX91" s="104"/>
      <c r="AY91" s="104"/>
      <c r="AZ91" s="104"/>
      <c r="BA91" s="104"/>
      <c r="BB91" s="104"/>
      <c r="BC91" s="104"/>
      <c r="BD91" s="104"/>
      <c r="BE91" s="104"/>
      <c r="BF91" s="104"/>
      <c r="BG91" s="104"/>
      <c r="BH91" s="104"/>
      <c r="BI91" s="104"/>
      <c r="BJ91" s="104"/>
      <c r="BK91" s="104"/>
      <c r="BL91" s="104"/>
      <c r="BM91" s="104"/>
      <c r="BN91" s="104"/>
      <c r="BO91" s="104"/>
      <c r="BP91" s="104"/>
      <c r="BQ91" s="104"/>
      <c r="BR91" s="104"/>
      <c r="BS91" s="104"/>
      <c r="BT91" s="104"/>
      <c r="BU91" s="104"/>
      <c r="BV91" s="104"/>
      <c r="BW91" s="104"/>
      <c r="BX91" s="104"/>
      <c r="BY91" s="104"/>
      <c r="BZ91" s="104"/>
      <c r="CA91" s="104"/>
      <c r="CB91" s="104"/>
      <c r="CC91" s="104"/>
      <c r="CD91" s="104"/>
      <c r="CE91" s="104"/>
      <c r="CF91" s="104"/>
      <c r="CG91" s="104"/>
      <c r="CH91" s="104"/>
      <c r="CI91" s="104"/>
      <c r="CJ91" s="104"/>
      <c r="CK91" s="104"/>
      <c r="CL91" s="104"/>
      <c r="CM91" s="104"/>
      <c r="CN91" s="104"/>
      <c r="CO91" s="104"/>
      <c r="CP91" s="104"/>
      <c r="CQ91" s="104"/>
      <c r="CR91" s="104"/>
      <c r="CS91" s="104"/>
      <c r="CT91" s="104"/>
      <c r="CU91" s="104"/>
      <c r="CV91" s="104"/>
      <c r="CW91" s="104"/>
      <c r="CX91" s="104"/>
      <c r="CY91" s="104"/>
      <c r="CZ91" s="104"/>
      <c r="DA91" s="104"/>
      <c r="DB91" s="104"/>
      <c r="DC91" s="104"/>
      <c r="DD91" s="104"/>
      <c r="DE91" s="104"/>
      <c r="DF91" s="104"/>
      <c r="DG91" s="104"/>
      <c r="DH91" s="104"/>
      <c r="DI91" s="104"/>
      <c r="DJ91" s="104"/>
      <c r="DK91" s="104"/>
      <c r="DL91" s="104"/>
      <c r="DM91" s="104"/>
      <c r="DN91" s="104"/>
      <c r="DO91" s="104"/>
      <c r="DP91" s="104"/>
      <c r="DQ91" s="104"/>
      <c r="DR91" s="104"/>
      <c r="DS91" s="104"/>
      <c r="DT91" s="104"/>
      <c r="DU91" s="104"/>
      <c r="DV91" s="104"/>
      <c r="DW91" s="104"/>
      <c r="DX91" s="104"/>
      <c r="DY91" s="104"/>
      <c r="DZ91" s="104"/>
      <c r="EA91" s="104"/>
      <c r="EB91" s="104"/>
      <c r="EC91" s="104"/>
      <c r="ED91" s="104"/>
      <c r="EE91" s="104"/>
      <c r="EF91" s="104"/>
      <c r="EG91" s="104"/>
      <c r="EH91" s="104"/>
      <c r="EI91" s="104"/>
      <c r="EJ91" s="104"/>
      <c r="EK91" s="104"/>
      <c r="EL91" s="104"/>
      <c r="EM91" s="104"/>
      <c r="EN91" s="104"/>
      <c r="EO91" s="104"/>
      <c r="EP91" s="104"/>
      <c r="EQ91" s="104"/>
      <c r="ER91" s="104"/>
      <c r="ES91" s="104"/>
      <c r="ET91" s="104"/>
      <c r="EU91" s="104"/>
      <c r="EV91" s="104"/>
      <c r="EW91" s="104"/>
      <c r="EX91" s="104"/>
      <c r="EY91" s="104"/>
      <c r="EZ91" s="104"/>
      <c r="FA91" s="104"/>
      <c r="FB91" s="104"/>
      <c r="FC91" s="104"/>
      <c r="FD91" s="104"/>
      <c r="FE91" s="104"/>
      <c r="FF91" s="104"/>
      <c r="FG91" s="104"/>
      <c r="FH91" s="104"/>
      <c r="FI91" s="104"/>
      <c r="FJ91" s="104"/>
      <c r="FK91" s="104"/>
      <c r="FL91" s="104"/>
      <c r="FM91" s="104"/>
      <c r="FN91" s="104"/>
      <c r="FO91" s="104"/>
      <c r="FP91" s="104"/>
      <c r="FQ91" s="104"/>
      <c r="FR91" s="104"/>
      <c r="FS91" s="104"/>
      <c r="FT91" s="104"/>
      <c r="FU91" s="104"/>
      <c r="FV91" s="104"/>
      <c r="FW91" s="104"/>
      <c r="FX91" s="104"/>
      <c r="FY91" s="104"/>
      <c r="FZ91" s="104"/>
      <c r="GA91" s="104"/>
      <c r="GB91" s="104"/>
      <c r="GC91" s="104"/>
      <c r="GD91" s="104"/>
      <c r="GE91" s="104"/>
      <c r="GF91" s="104"/>
      <c r="GG91" s="104"/>
      <c r="GH91" s="104"/>
      <c r="GI91" s="104"/>
      <c r="GJ91" s="104"/>
      <c r="GK91" s="104"/>
      <c r="GL91" s="104"/>
      <c r="GM91" s="104"/>
      <c r="GN91" s="104"/>
      <c r="GO91" s="104"/>
      <c r="GP91" s="104"/>
      <c r="GQ91" s="104"/>
      <c r="GR91" s="104"/>
      <c r="GS91" s="104"/>
      <c r="GT91" s="104"/>
      <c r="GU91" s="104"/>
      <c r="GV91" s="104"/>
      <c r="GW91" s="104"/>
      <c r="GX91" s="104"/>
      <c r="GY91" s="104"/>
      <c r="GZ91" s="104"/>
      <c r="HA91" s="104"/>
      <c r="HB91" s="104"/>
      <c r="HC91" s="104"/>
      <c r="HD91" s="104"/>
      <c r="HE91" s="104"/>
      <c r="HF91" s="104"/>
      <c r="HG91" s="104"/>
      <c r="HH91" s="104"/>
      <c r="HI91" s="104"/>
      <c r="HJ91" s="104"/>
      <c r="HK91" s="104"/>
      <c r="HL91" s="104"/>
      <c r="HM91" s="104"/>
      <c r="HN91" s="104"/>
      <c r="HO91" s="104"/>
      <c r="HP91" s="104"/>
      <c r="HQ91" s="104"/>
      <c r="HR91" s="104"/>
      <c r="HS91" s="104"/>
      <c r="HT91" s="104"/>
      <c r="HU91" s="104"/>
      <c r="HV91" s="104"/>
      <c r="HW91" s="104"/>
      <c r="HX91" s="104"/>
      <c r="HY91" s="104"/>
      <c r="HZ91" s="104"/>
      <c r="IA91" s="104"/>
      <c r="IB91" s="104"/>
      <c r="IC91" s="104"/>
      <c r="ID91" s="104"/>
      <c r="IE91" s="104"/>
      <c r="IF91" s="104"/>
      <c r="IG91" s="104"/>
      <c r="IH91" s="104"/>
      <c r="II91" s="104"/>
      <c r="IJ91" s="104"/>
      <c r="IK91" s="104"/>
      <c r="IL91" s="104"/>
      <c r="IM91" s="104"/>
      <c r="IN91" s="104"/>
      <c r="IO91" s="104"/>
      <c r="IP91" s="104"/>
      <c r="IQ91" s="104"/>
      <c r="IR91" s="104"/>
      <c r="IS91" s="104"/>
      <c r="IT91" s="104"/>
      <c r="IU91" s="104"/>
      <c r="IV91" s="104"/>
    </row>
    <row r="92" spans="1:256" s="103" customFormat="1" ht="12.75" x14ac:dyDescent="0.35">
      <c r="A92" s="138"/>
      <c r="B92" s="135"/>
      <c r="C92" s="135"/>
      <c r="D92" s="135"/>
      <c r="E92" s="135"/>
      <c r="F92" s="135"/>
      <c r="G92" s="135"/>
      <c r="H92" s="135"/>
      <c r="I92" s="135"/>
      <c r="J92" s="135"/>
      <c r="K92" s="135"/>
      <c r="L92" s="135"/>
      <c r="M92" s="135"/>
      <c r="N92" s="135"/>
      <c r="O92" s="135"/>
      <c r="P92" s="135"/>
      <c r="Q92" s="135"/>
      <c r="R92" s="135"/>
      <c r="AI92" s="104"/>
      <c r="AJ92" s="104"/>
      <c r="AK92" s="104"/>
      <c r="AL92" s="104"/>
      <c r="AM92" s="104"/>
      <c r="AN92" s="104"/>
      <c r="AO92" s="104"/>
      <c r="AP92" s="104"/>
      <c r="AQ92" s="104"/>
      <c r="AR92" s="104"/>
      <c r="AS92" s="104"/>
      <c r="AT92" s="104"/>
      <c r="AU92" s="104"/>
      <c r="AV92" s="104"/>
      <c r="AW92" s="104"/>
      <c r="AX92" s="104"/>
      <c r="AY92" s="104"/>
      <c r="AZ92" s="104"/>
      <c r="BA92" s="104"/>
      <c r="BB92" s="104"/>
      <c r="BC92" s="104"/>
      <c r="BD92" s="104"/>
      <c r="BE92" s="104"/>
      <c r="BF92" s="104"/>
      <c r="BG92" s="104"/>
      <c r="BH92" s="104"/>
      <c r="BI92" s="104"/>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04"/>
      <c r="CR92" s="104"/>
      <c r="CS92" s="104"/>
      <c r="CT92" s="104"/>
      <c r="CU92" s="104"/>
      <c r="CV92" s="104"/>
      <c r="CW92" s="104"/>
      <c r="CX92" s="104"/>
      <c r="CY92" s="104"/>
      <c r="CZ92" s="104"/>
      <c r="DA92" s="104"/>
      <c r="DB92" s="104"/>
      <c r="DC92" s="104"/>
      <c r="DD92" s="104"/>
      <c r="DE92" s="104"/>
      <c r="DF92" s="104"/>
      <c r="DG92" s="104"/>
      <c r="DH92" s="104"/>
      <c r="DI92" s="104"/>
      <c r="DJ92" s="104"/>
      <c r="DK92" s="104"/>
      <c r="DL92" s="104"/>
      <c r="DM92" s="104"/>
      <c r="DN92" s="104"/>
      <c r="DO92" s="104"/>
      <c r="DP92" s="104"/>
      <c r="DQ92" s="104"/>
      <c r="DR92" s="104"/>
      <c r="DS92" s="104"/>
      <c r="DT92" s="104"/>
      <c r="DU92" s="104"/>
      <c r="DV92" s="104"/>
      <c r="DW92" s="104"/>
      <c r="DX92" s="104"/>
      <c r="DY92" s="104"/>
      <c r="DZ92" s="104"/>
      <c r="EA92" s="104"/>
      <c r="EB92" s="104"/>
      <c r="EC92" s="104"/>
      <c r="ED92" s="104"/>
      <c r="EE92" s="104"/>
      <c r="EF92" s="104"/>
      <c r="EG92" s="104"/>
      <c r="EH92" s="104"/>
      <c r="EI92" s="104"/>
      <c r="EJ92" s="104"/>
      <c r="EK92" s="104"/>
      <c r="EL92" s="104"/>
      <c r="EM92" s="104"/>
      <c r="EN92" s="104"/>
      <c r="EO92" s="104"/>
      <c r="EP92" s="104"/>
      <c r="EQ92" s="104"/>
      <c r="ER92" s="104"/>
      <c r="ES92" s="104"/>
      <c r="ET92" s="104"/>
      <c r="EU92" s="104"/>
      <c r="EV92" s="104"/>
      <c r="EW92" s="104"/>
      <c r="EX92" s="104"/>
      <c r="EY92" s="104"/>
      <c r="EZ92" s="104"/>
      <c r="FA92" s="104"/>
      <c r="FB92" s="104"/>
      <c r="FC92" s="104"/>
      <c r="FD92" s="104"/>
      <c r="FE92" s="104"/>
      <c r="FF92" s="104"/>
      <c r="FG92" s="104"/>
      <c r="FH92" s="104"/>
      <c r="FI92" s="104"/>
      <c r="FJ92" s="104"/>
      <c r="FK92" s="104"/>
      <c r="FL92" s="104"/>
      <c r="FM92" s="104"/>
      <c r="FN92" s="104"/>
      <c r="FO92" s="104"/>
      <c r="FP92" s="104"/>
      <c r="FQ92" s="104"/>
      <c r="FR92" s="104"/>
      <c r="FS92" s="104"/>
      <c r="FT92" s="104"/>
      <c r="FU92" s="104"/>
      <c r="FV92" s="104"/>
      <c r="FW92" s="104"/>
      <c r="FX92" s="104"/>
      <c r="FY92" s="104"/>
      <c r="FZ92" s="104"/>
      <c r="GA92" s="104"/>
      <c r="GB92" s="104"/>
      <c r="GC92" s="104"/>
      <c r="GD92" s="104"/>
      <c r="GE92" s="104"/>
      <c r="GF92" s="104"/>
      <c r="GG92" s="104"/>
      <c r="GH92" s="104"/>
      <c r="GI92" s="104"/>
      <c r="GJ92" s="104"/>
      <c r="GK92" s="104"/>
      <c r="GL92" s="104"/>
      <c r="GM92" s="104"/>
      <c r="GN92" s="104"/>
      <c r="GO92" s="104"/>
      <c r="GP92" s="104"/>
      <c r="GQ92" s="104"/>
      <c r="GR92" s="104"/>
      <c r="GS92" s="104"/>
      <c r="GT92" s="104"/>
      <c r="GU92" s="104"/>
      <c r="GV92" s="104"/>
      <c r="GW92" s="104"/>
      <c r="GX92" s="104"/>
      <c r="GY92" s="104"/>
      <c r="GZ92" s="104"/>
      <c r="HA92" s="104"/>
      <c r="HB92" s="104"/>
      <c r="HC92" s="104"/>
      <c r="HD92" s="104"/>
      <c r="HE92" s="104"/>
      <c r="HF92" s="104"/>
      <c r="HG92" s="104"/>
      <c r="HH92" s="104"/>
      <c r="HI92" s="104"/>
      <c r="HJ92" s="104"/>
      <c r="HK92" s="104"/>
      <c r="HL92" s="104"/>
      <c r="HM92" s="104"/>
      <c r="HN92" s="104"/>
      <c r="HO92" s="104"/>
      <c r="HP92" s="104"/>
      <c r="HQ92" s="104"/>
      <c r="HR92" s="104"/>
      <c r="HS92" s="104"/>
      <c r="HT92" s="104"/>
      <c r="HU92" s="104"/>
      <c r="HV92" s="104"/>
      <c r="HW92" s="104"/>
      <c r="HX92" s="104"/>
      <c r="HY92" s="104"/>
      <c r="HZ92" s="104"/>
      <c r="IA92" s="104"/>
      <c r="IB92" s="104"/>
      <c r="IC92" s="104"/>
      <c r="ID92" s="104"/>
      <c r="IE92" s="104"/>
      <c r="IF92" s="104"/>
      <c r="IG92" s="104"/>
      <c r="IH92" s="104"/>
      <c r="II92" s="104"/>
      <c r="IJ92" s="104"/>
      <c r="IK92" s="104"/>
      <c r="IL92" s="104"/>
      <c r="IM92" s="104"/>
      <c r="IN92" s="104"/>
      <c r="IO92" s="104"/>
      <c r="IP92" s="104"/>
      <c r="IQ92" s="104"/>
      <c r="IR92" s="104"/>
      <c r="IS92" s="104"/>
      <c r="IT92" s="104"/>
      <c r="IU92" s="104"/>
      <c r="IV92" s="104"/>
    </row>
    <row r="93" spans="1:256" s="103" customFormat="1" ht="12.75" x14ac:dyDescent="0.35">
      <c r="A93" s="138"/>
      <c r="B93" s="135"/>
      <c r="C93" s="135"/>
      <c r="D93" s="135"/>
      <c r="E93" s="135"/>
      <c r="F93" s="135"/>
      <c r="G93" s="135"/>
      <c r="H93" s="135"/>
      <c r="I93" s="135"/>
      <c r="J93" s="135"/>
      <c r="K93" s="135"/>
      <c r="L93" s="135"/>
      <c r="M93" s="135"/>
      <c r="N93" s="135"/>
      <c r="O93" s="135"/>
      <c r="P93" s="135"/>
      <c r="Q93" s="135"/>
      <c r="R93" s="135"/>
      <c r="AI93" s="104"/>
      <c r="AJ93" s="104"/>
      <c r="AK93" s="104"/>
      <c r="AL93" s="104"/>
      <c r="AM93" s="104"/>
      <c r="AN93" s="104"/>
      <c r="AO93" s="104"/>
      <c r="AP93" s="104"/>
      <c r="AQ93" s="104"/>
      <c r="AR93" s="104"/>
      <c r="AS93" s="104"/>
      <c r="AT93" s="104"/>
      <c r="AU93" s="104"/>
      <c r="AV93" s="104"/>
      <c r="AW93" s="104"/>
      <c r="AX93" s="104"/>
      <c r="AY93" s="104"/>
      <c r="AZ93" s="104"/>
      <c r="BA93" s="104"/>
      <c r="BB93" s="104"/>
      <c r="BC93" s="104"/>
      <c r="BD93" s="104"/>
      <c r="BE93" s="104"/>
      <c r="BF93" s="104"/>
      <c r="BG93" s="104"/>
      <c r="BH93" s="104"/>
      <c r="BI93" s="104"/>
      <c r="BJ93" s="104"/>
      <c r="BK93" s="104"/>
      <c r="BL93" s="104"/>
      <c r="BM93" s="104"/>
      <c r="BN93" s="104"/>
      <c r="BO93" s="104"/>
      <c r="BP93" s="104"/>
      <c r="BQ93" s="104"/>
      <c r="BR93" s="104"/>
      <c r="BS93" s="104"/>
      <c r="BT93" s="104"/>
      <c r="BU93" s="104"/>
      <c r="BV93" s="104"/>
      <c r="BW93" s="104"/>
      <c r="BX93" s="104"/>
      <c r="BY93" s="104"/>
      <c r="BZ93" s="104"/>
      <c r="CA93" s="104"/>
      <c r="CB93" s="104"/>
      <c r="CC93" s="104"/>
      <c r="CD93" s="104"/>
      <c r="CE93" s="104"/>
      <c r="CF93" s="104"/>
      <c r="CG93" s="104"/>
      <c r="CH93" s="104"/>
      <c r="CI93" s="104"/>
      <c r="CJ93" s="104"/>
      <c r="CK93" s="104"/>
      <c r="CL93" s="104"/>
      <c r="CM93" s="104"/>
      <c r="CN93" s="104"/>
      <c r="CO93" s="104"/>
      <c r="CP93" s="104"/>
      <c r="CQ93" s="104"/>
      <c r="CR93" s="104"/>
      <c r="CS93" s="104"/>
      <c r="CT93" s="104"/>
      <c r="CU93" s="104"/>
      <c r="CV93" s="104"/>
      <c r="CW93" s="104"/>
      <c r="CX93" s="104"/>
      <c r="CY93" s="104"/>
      <c r="CZ93" s="104"/>
      <c r="DA93" s="104"/>
      <c r="DB93" s="104"/>
      <c r="DC93" s="104"/>
      <c r="DD93" s="104"/>
      <c r="DE93" s="104"/>
      <c r="DF93" s="104"/>
      <c r="DG93" s="104"/>
      <c r="DH93" s="104"/>
      <c r="DI93" s="104"/>
      <c r="DJ93" s="104"/>
      <c r="DK93" s="104"/>
      <c r="DL93" s="104"/>
      <c r="DM93" s="104"/>
      <c r="DN93" s="104"/>
      <c r="DO93" s="104"/>
      <c r="DP93" s="104"/>
      <c r="DQ93" s="104"/>
      <c r="DR93" s="104"/>
      <c r="DS93" s="104"/>
      <c r="DT93" s="104"/>
      <c r="DU93" s="104"/>
      <c r="DV93" s="104"/>
      <c r="DW93" s="104"/>
      <c r="DX93" s="104"/>
      <c r="DY93" s="104"/>
      <c r="DZ93" s="104"/>
      <c r="EA93" s="104"/>
      <c r="EB93" s="104"/>
      <c r="EC93" s="104"/>
      <c r="ED93" s="104"/>
      <c r="EE93" s="104"/>
      <c r="EF93" s="104"/>
      <c r="EG93" s="104"/>
      <c r="EH93" s="104"/>
      <c r="EI93" s="104"/>
      <c r="EJ93" s="104"/>
      <c r="EK93" s="104"/>
      <c r="EL93" s="104"/>
      <c r="EM93" s="104"/>
      <c r="EN93" s="104"/>
      <c r="EO93" s="104"/>
      <c r="EP93" s="104"/>
      <c r="EQ93" s="104"/>
      <c r="ER93" s="104"/>
      <c r="ES93" s="104"/>
      <c r="ET93" s="104"/>
      <c r="EU93" s="104"/>
      <c r="EV93" s="104"/>
      <c r="EW93" s="104"/>
      <c r="EX93" s="104"/>
      <c r="EY93" s="104"/>
      <c r="EZ93" s="104"/>
      <c r="FA93" s="104"/>
      <c r="FB93" s="104"/>
      <c r="FC93" s="104"/>
      <c r="FD93" s="104"/>
      <c r="FE93" s="104"/>
      <c r="FF93" s="104"/>
      <c r="FG93" s="104"/>
      <c r="FH93" s="104"/>
      <c r="FI93" s="104"/>
      <c r="FJ93" s="104"/>
      <c r="FK93" s="104"/>
      <c r="FL93" s="104"/>
      <c r="FM93" s="104"/>
      <c r="FN93" s="104"/>
      <c r="FO93" s="104"/>
      <c r="FP93" s="104"/>
      <c r="FQ93" s="104"/>
      <c r="FR93" s="104"/>
      <c r="FS93" s="104"/>
      <c r="FT93" s="104"/>
      <c r="FU93" s="104"/>
      <c r="FV93" s="104"/>
      <c r="FW93" s="104"/>
      <c r="FX93" s="104"/>
      <c r="FY93" s="104"/>
      <c r="FZ93" s="104"/>
      <c r="GA93" s="104"/>
      <c r="GB93" s="104"/>
      <c r="GC93" s="104"/>
      <c r="GD93" s="104"/>
      <c r="GE93" s="104"/>
      <c r="GF93" s="104"/>
      <c r="GG93" s="104"/>
      <c r="GH93" s="104"/>
      <c r="GI93" s="104"/>
      <c r="GJ93" s="104"/>
      <c r="GK93" s="104"/>
      <c r="GL93" s="104"/>
      <c r="GM93" s="104"/>
      <c r="GN93" s="104"/>
      <c r="GO93" s="104"/>
      <c r="GP93" s="104"/>
      <c r="GQ93" s="104"/>
      <c r="GR93" s="104"/>
      <c r="GS93" s="104"/>
      <c r="GT93" s="104"/>
      <c r="GU93" s="104"/>
      <c r="GV93" s="104"/>
      <c r="GW93" s="104"/>
      <c r="GX93" s="104"/>
      <c r="GY93" s="104"/>
      <c r="GZ93" s="104"/>
      <c r="HA93" s="104"/>
      <c r="HB93" s="104"/>
      <c r="HC93" s="104"/>
      <c r="HD93" s="104"/>
      <c r="HE93" s="104"/>
      <c r="HF93" s="104"/>
      <c r="HG93" s="104"/>
      <c r="HH93" s="104"/>
      <c r="HI93" s="104"/>
      <c r="HJ93" s="104"/>
      <c r="HK93" s="104"/>
      <c r="HL93" s="104"/>
      <c r="HM93" s="104"/>
      <c r="HN93" s="104"/>
      <c r="HO93" s="104"/>
      <c r="HP93" s="104"/>
      <c r="HQ93" s="104"/>
      <c r="HR93" s="104"/>
      <c r="HS93" s="104"/>
      <c r="HT93" s="104"/>
      <c r="HU93" s="104"/>
      <c r="HV93" s="104"/>
      <c r="HW93" s="104"/>
      <c r="HX93" s="104"/>
      <c r="HY93" s="104"/>
      <c r="HZ93" s="104"/>
      <c r="IA93" s="104"/>
      <c r="IB93" s="104"/>
      <c r="IC93" s="104"/>
      <c r="ID93" s="104"/>
      <c r="IE93" s="104"/>
      <c r="IF93" s="104"/>
      <c r="IG93" s="104"/>
      <c r="IH93" s="104"/>
      <c r="II93" s="104"/>
      <c r="IJ93" s="104"/>
      <c r="IK93" s="104"/>
      <c r="IL93" s="104"/>
      <c r="IM93" s="104"/>
      <c r="IN93" s="104"/>
      <c r="IO93" s="104"/>
      <c r="IP93" s="104"/>
      <c r="IQ93" s="104"/>
      <c r="IR93" s="104"/>
      <c r="IS93" s="104"/>
      <c r="IT93" s="104"/>
      <c r="IU93" s="104"/>
      <c r="IV93" s="104"/>
    </row>
    <row r="94" spans="1:256" s="103" customFormat="1" ht="12.75" x14ac:dyDescent="0.35">
      <c r="A94" s="138"/>
      <c r="B94" s="135"/>
      <c r="C94" s="135"/>
      <c r="D94" s="135"/>
      <c r="E94" s="135"/>
      <c r="F94" s="135"/>
      <c r="G94" s="135"/>
      <c r="H94" s="135"/>
      <c r="I94" s="135"/>
      <c r="J94" s="135"/>
      <c r="K94" s="135"/>
      <c r="L94" s="135"/>
      <c r="M94" s="135"/>
      <c r="N94" s="135"/>
      <c r="O94" s="135"/>
      <c r="P94" s="135"/>
      <c r="Q94" s="135"/>
      <c r="R94" s="135"/>
      <c r="AI94" s="104"/>
      <c r="AJ94" s="104"/>
      <c r="AK94" s="104"/>
      <c r="AL94" s="104"/>
      <c r="AM94" s="104"/>
      <c r="AN94" s="104"/>
      <c r="AO94" s="104"/>
      <c r="AP94" s="104"/>
      <c r="AQ94" s="104"/>
      <c r="AR94" s="104"/>
      <c r="AS94" s="104"/>
      <c r="AT94" s="104"/>
      <c r="AU94" s="104"/>
      <c r="AV94" s="104"/>
      <c r="AW94" s="104"/>
      <c r="AX94" s="104"/>
      <c r="AY94" s="104"/>
      <c r="AZ94" s="104"/>
      <c r="BA94" s="104"/>
      <c r="BB94" s="104"/>
      <c r="BC94" s="104"/>
      <c r="BD94" s="104"/>
      <c r="BE94" s="104"/>
      <c r="BF94" s="104"/>
      <c r="BG94" s="104"/>
      <c r="BH94" s="104"/>
      <c r="BI94" s="104"/>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04"/>
      <c r="CR94" s="104"/>
      <c r="CS94" s="104"/>
      <c r="CT94" s="104"/>
      <c r="CU94" s="104"/>
      <c r="CV94" s="104"/>
      <c r="CW94" s="104"/>
      <c r="CX94" s="104"/>
      <c r="CY94" s="104"/>
      <c r="CZ94" s="104"/>
      <c r="DA94" s="104"/>
      <c r="DB94" s="104"/>
      <c r="DC94" s="104"/>
      <c r="DD94" s="104"/>
      <c r="DE94" s="104"/>
      <c r="DF94" s="104"/>
      <c r="DG94" s="104"/>
      <c r="DH94" s="104"/>
      <c r="DI94" s="104"/>
      <c r="DJ94" s="104"/>
      <c r="DK94" s="104"/>
      <c r="DL94" s="104"/>
      <c r="DM94" s="104"/>
      <c r="DN94" s="104"/>
      <c r="DO94" s="104"/>
      <c r="DP94" s="104"/>
      <c r="DQ94" s="104"/>
      <c r="DR94" s="104"/>
      <c r="DS94" s="104"/>
      <c r="DT94" s="104"/>
      <c r="DU94" s="104"/>
      <c r="DV94" s="104"/>
      <c r="DW94" s="104"/>
      <c r="DX94" s="104"/>
      <c r="DY94" s="104"/>
      <c r="DZ94" s="104"/>
      <c r="EA94" s="104"/>
      <c r="EB94" s="104"/>
      <c r="EC94" s="104"/>
      <c r="ED94" s="104"/>
      <c r="EE94" s="104"/>
      <c r="EF94" s="104"/>
      <c r="EG94" s="104"/>
      <c r="EH94" s="104"/>
      <c r="EI94" s="104"/>
      <c r="EJ94" s="104"/>
      <c r="EK94" s="104"/>
      <c r="EL94" s="104"/>
      <c r="EM94" s="104"/>
      <c r="EN94" s="104"/>
      <c r="EO94" s="104"/>
      <c r="EP94" s="104"/>
      <c r="EQ94" s="104"/>
      <c r="ER94" s="104"/>
      <c r="ES94" s="104"/>
      <c r="ET94" s="104"/>
      <c r="EU94" s="104"/>
      <c r="EV94" s="104"/>
      <c r="EW94" s="104"/>
      <c r="EX94" s="104"/>
      <c r="EY94" s="104"/>
      <c r="EZ94" s="104"/>
      <c r="FA94" s="104"/>
      <c r="FB94" s="104"/>
      <c r="FC94" s="104"/>
      <c r="FD94" s="104"/>
      <c r="FE94" s="104"/>
      <c r="FF94" s="104"/>
      <c r="FG94" s="104"/>
      <c r="FH94" s="104"/>
      <c r="FI94" s="104"/>
      <c r="FJ94" s="104"/>
      <c r="FK94" s="104"/>
      <c r="FL94" s="104"/>
      <c r="FM94" s="104"/>
      <c r="FN94" s="104"/>
      <c r="FO94" s="104"/>
      <c r="FP94" s="104"/>
      <c r="FQ94" s="104"/>
      <c r="FR94" s="104"/>
      <c r="FS94" s="104"/>
      <c r="FT94" s="104"/>
      <c r="FU94" s="104"/>
      <c r="FV94" s="104"/>
      <c r="FW94" s="104"/>
      <c r="FX94" s="104"/>
      <c r="FY94" s="104"/>
      <c r="FZ94" s="104"/>
      <c r="GA94" s="104"/>
      <c r="GB94" s="104"/>
      <c r="GC94" s="104"/>
      <c r="GD94" s="104"/>
      <c r="GE94" s="104"/>
      <c r="GF94" s="104"/>
      <c r="GG94" s="104"/>
      <c r="GH94" s="104"/>
      <c r="GI94" s="104"/>
      <c r="GJ94" s="104"/>
      <c r="GK94" s="104"/>
      <c r="GL94" s="104"/>
      <c r="GM94" s="104"/>
      <c r="GN94" s="104"/>
      <c r="GO94" s="104"/>
      <c r="GP94" s="104"/>
      <c r="GQ94" s="104"/>
      <c r="GR94" s="104"/>
      <c r="GS94" s="104"/>
      <c r="GT94" s="104"/>
      <c r="GU94" s="104"/>
      <c r="GV94" s="104"/>
      <c r="GW94" s="104"/>
      <c r="GX94" s="104"/>
      <c r="GY94" s="104"/>
      <c r="GZ94" s="104"/>
      <c r="HA94" s="104"/>
      <c r="HB94" s="104"/>
      <c r="HC94" s="104"/>
      <c r="HD94" s="104"/>
      <c r="HE94" s="104"/>
      <c r="HF94" s="104"/>
      <c r="HG94" s="104"/>
      <c r="HH94" s="104"/>
      <c r="HI94" s="104"/>
      <c r="HJ94" s="104"/>
      <c r="HK94" s="104"/>
      <c r="HL94" s="104"/>
      <c r="HM94" s="104"/>
      <c r="HN94" s="104"/>
      <c r="HO94" s="104"/>
      <c r="HP94" s="104"/>
      <c r="HQ94" s="104"/>
      <c r="HR94" s="104"/>
      <c r="HS94" s="104"/>
      <c r="HT94" s="104"/>
      <c r="HU94" s="104"/>
      <c r="HV94" s="104"/>
      <c r="HW94" s="104"/>
      <c r="HX94" s="104"/>
      <c r="HY94" s="104"/>
      <c r="HZ94" s="104"/>
      <c r="IA94" s="104"/>
      <c r="IB94" s="104"/>
      <c r="IC94" s="104"/>
      <c r="ID94" s="104"/>
      <c r="IE94" s="104"/>
      <c r="IF94" s="104"/>
      <c r="IG94" s="104"/>
      <c r="IH94" s="104"/>
      <c r="II94" s="104"/>
      <c r="IJ94" s="104"/>
      <c r="IK94" s="104"/>
      <c r="IL94" s="104"/>
      <c r="IM94" s="104"/>
      <c r="IN94" s="104"/>
      <c r="IO94" s="104"/>
      <c r="IP94" s="104"/>
      <c r="IQ94" s="104"/>
      <c r="IR94" s="104"/>
      <c r="IS94" s="104"/>
      <c r="IT94" s="104"/>
      <c r="IU94" s="104"/>
      <c r="IV94" s="104"/>
    </row>
    <row r="95" spans="1:256" s="103" customFormat="1" ht="12.75" x14ac:dyDescent="0.35">
      <c r="A95" s="138"/>
      <c r="B95" s="135"/>
      <c r="C95" s="135"/>
      <c r="D95" s="135"/>
      <c r="E95" s="135"/>
      <c r="F95" s="135"/>
      <c r="G95" s="135"/>
      <c r="H95" s="135"/>
      <c r="I95" s="135"/>
      <c r="J95" s="135"/>
      <c r="K95" s="135"/>
      <c r="L95" s="135"/>
      <c r="M95" s="135"/>
      <c r="N95" s="135"/>
      <c r="O95" s="135"/>
      <c r="P95" s="135"/>
      <c r="Q95" s="135"/>
      <c r="R95" s="135"/>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T95" s="104"/>
      <c r="BU95" s="104"/>
      <c r="BV95" s="104"/>
      <c r="BW95" s="104"/>
      <c r="BX95" s="104"/>
      <c r="BY95" s="104"/>
      <c r="BZ95" s="104"/>
      <c r="CA95" s="104"/>
      <c r="CB95" s="104"/>
      <c r="CC95" s="104"/>
      <c r="CD95" s="104"/>
      <c r="CE95" s="104"/>
      <c r="CF95" s="104"/>
      <c r="CG95" s="104"/>
      <c r="CH95" s="104"/>
      <c r="CI95" s="104"/>
      <c r="CJ95" s="104"/>
      <c r="CK95" s="104"/>
      <c r="CL95" s="104"/>
      <c r="CM95" s="104"/>
      <c r="CN95" s="104"/>
      <c r="CO95" s="104"/>
      <c r="CP95" s="104"/>
      <c r="CQ95" s="104"/>
      <c r="CR95" s="104"/>
      <c r="CS95" s="104"/>
      <c r="CT95" s="104"/>
      <c r="CU95" s="104"/>
      <c r="CV95" s="104"/>
      <c r="CW95" s="104"/>
      <c r="CX95" s="104"/>
      <c r="CY95" s="104"/>
      <c r="CZ95" s="104"/>
      <c r="DA95" s="104"/>
      <c r="DB95" s="104"/>
      <c r="DC95" s="104"/>
      <c r="DD95" s="104"/>
      <c r="DE95" s="104"/>
      <c r="DF95" s="104"/>
      <c r="DG95" s="104"/>
      <c r="DH95" s="104"/>
      <c r="DI95" s="104"/>
      <c r="DJ95" s="104"/>
      <c r="DK95" s="104"/>
      <c r="DL95" s="104"/>
      <c r="DM95" s="104"/>
      <c r="DN95" s="104"/>
      <c r="DO95" s="104"/>
      <c r="DP95" s="104"/>
      <c r="DQ95" s="104"/>
      <c r="DR95" s="104"/>
      <c r="DS95" s="104"/>
      <c r="DT95" s="104"/>
      <c r="DU95" s="104"/>
      <c r="DV95" s="104"/>
      <c r="DW95" s="104"/>
      <c r="DX95" s="104"/>
      <c r="DY95" s="104"/>
      <c r="DZ95" s="104"/>
      <c r="EA95" s="104"/>
      <c r="EB95" s="104"/>
      <c r="EC95" s="104"/>
      <c r="ED95" s="104"/>
      <c r="EE95" s="104"/>
      <c r="EF95" s="104"/>
      <c r="EG95" s="104"/>
      <c r="EH95" s="104"/>
      <c r="EI95" s="104"/>
      <c r="EJ95" s="104"/>
      <c r="EK95" s="104"/>
      <c r="EL95" s="104"/>
      <c r="EM95" s="104"/>
      <c r="EN95" s="104"/>
      <c r="EO95" s="104"/>
      <c r="EP95" s="104"/>
      <c r="EQ95" s="104"/>
      <c r="ER95" s="104"/>
      <c r="ES95" s="104"/>
      <c r="ET95" s="104"/>
      <c r="EU95" s="104"/>
      <c r="EV95" s="104"/>
      <c r="EW95" s="104"/>
      <c r="EX95" s="104"/>
      <c r="EY95" s="104"/>
      <c r="EZ95" s="104"/>
      <c r="FA95" s="104"/>
      <c r="FB95" s="104"/>
      <c r="FC95" s="104"/>
      <c r="FD95" s="104"/>
      <c r="FE95" s="104"/>
      <c r="FF95" s="104"/>
      <c r="FG95" s="104"/>
      <c r="FH95" s="104"/>
      <c r="FI95" s="104"/>
      <c r="FJ95" s="104"/>
      <c r="FK95" s="104"/>
      <c r="FL95" s="104"/>
      <c r="FM95" s="104"/>
      <c r="FN95" s="104"/>
      <c r="FO95" s="104"/>
      <c r="FP95" s="104"/>
      <c r="FQ95" s="104"/>
      <c r="FR95" s="104"/>
      <c r="FS95" s="104"/>
      <c r="FT95" s="104"/>
      <c r="FU95" s="104"/>
      <c r="FV95" s="104"/>
      <c r="FW95" s="104"/>
      <c r="FX95" s="104"/>
      <c r="FY95" s="104"/>
      <c r="FZ95" s="104"/>
      <c r="GA95" s="104"/>
      <c r="GB95" s="104"/>
      <c r="GC95" s="104"/>
      <c r="GD95" s="104"/>
      <c r="GE95" s="104"/>
      <c r="GF95" s="104"/>
      <c r="GG95" s="104"/>
      <c r="GH95" s="104"/>
      <c r="GI95" s="104"/>
      <c r="GJ95" s="104"/>
      <c r="GK95" s="104"/>
      <c r="GL95" s="104"/>
      <c r="GM95" s="104"/>
      <c r="GN95" s="104"/>
      <c r="GO95" s="104"/>
      <c r="GP95" s="104"/>
      <c r="GQ95" s="104"/>
      <c r="GR95" s="104"/>
      <c r="GS95" s="104"/>
      <c r="GT95" s="104"/>
      <c r="GU95" s="104"/>
      <c r="GV95" s="104"/>
      <c r="GW95" s="104"/>
      <c r="GX95" s="104"/>
      <c r="GY95" s="104"/>
      <c r="GZ95" s="104"/>
      <c r="HA95" s="104"/>
      <c r="HB95" s="104"/>
      <c r="HC95" s="104"/>
      <c r="HD95" s="104"/>
      <c r="HE95" s="104"/>
      <c r="HF95" s="104"/>
      <c r="HG95" s="104"/>
      <c r="HH95" s="104"/>
      <c r="HI95" s="104"/>
      <c r="HJ95" s="104"/>
      <c r="HK95" s="104"/>
      <c r="HL95" s="104"/>
      <c r="HM95" s="104"/>
      <c r="HN95" s="104"/>
      <c r="HO95" s="104"/>
      <c r="HP95" s="104"/>
      <c r="HQ95" s="104"/>
      <c r="HR95" s="104"/>
      <c r="HS95" s="104"/>
      <c r="HT95" s="104"/>
      <c r="HU95" s="104"/>
      <c r="HV95" s="104"/>
      <c r="HW95" s="104"/>
      <c r="HX95" s="104"/>
      <c r="HY95" s="104"/>
      <c r="HZ95" s="104"/>
      <c r="IA95" s="104"/>
      <c r="IB95" s="104"/>
      <c r="IC95" s="104"/>
      <c r="ID95" s="104"/>
      <c r="IE95" s="104"/>
      <c r="IF95" s="104"/>
      <c r="IG95" s="104"/>
      <c r="IH95" s="104"/>
      <c r="II95" s="104"/>
      <c r="IJ95" s="104"/>
      <c r="IK95" s="104"/>
      <c r="IL95" s="104"/>
      <c r="IM95" s="104"/>
      <c r="IN95" s="104"/>
      <c r="IO95" s="104"/>
      <c r="IP95" s="104"/>
      <c r="IQ95" s="104"/>
      <c r="IR95" s="104"/>
      <c r="IS95" s="104"/>
      <c r="IT95" s="104"/>
      <c r="IU95" s="104"/>
      <c r="IV95" s="104"/>
    </row>
    <row r="96" spans="1:256" s="103" customFormat="1" ht="12.75" x14ac:dyDescent="0.35">
      <c r="A96" s="138"/>
      <c r="B96" s="135"/>
      <c r="C96" s="135"/>
      <c r="D96" s="135"/>
      <c r="E96" s="135"/>
      <c r="F96" s="135"/>
      <c r="G96" s="135"/>
      <c r="H96" s="135"/>
      <c r="I96" s="135"/>
      <c r="J96" s="135"/>
      <c r="K96" s="135"/>
      <c r="L96" s="135"/>
      <c r="M96" s="135"/>
      <c r="N96" s="135"/>
      <c r="O96" s="135"/>
      <c r="P96" s="135"/>
      <c r="Q96" s="135"/>
      <c r="R96" s="135"/>
      <c r="AI96" s="104"/>
      <c r="AJ96" s="104"/>
      <c r="AK96" s="104"/>
      <c r="AL96" s="104"/>
      <c r="AM96" s="104"/>
      <c r="AN96" s="104"/>
      <c r="AO96" s="104"/>
      <c r="AP96" s="104"/>
      <c r="AQ96" s="104"/>
      <c r="AR96" s="104"/>
      <c r="AS96" s="104"/>
      <c r="AT96" s="104"/>
      <c r="AU96" s="104"/>
      <c r="AV96" s="104"/>
      <c r="AW96" s="104"/>
      <c r="AX96" s="104"/>
      <c r="AY96" s="104"/>
      <c r="AZ96" s="104"/>
      <c r="BA96" s="104"/>
      <c r="BB96" s="104"/>
      <c r="BC96" s="104"/>
      <c r="BD96" s="104"/>
      <c r="BE96" s="104"/>
      <c r="BF96" s="104"/>
      <c r="BG96" s="104"/>
      <c r="BH96" s="104"/>
      <c r="BI96" s="104"/>
      <c r="BJ96" s="104"/>
      <c r="BK96" s="104"/>
      <c r="BL96" s="104"/>
      <c r="BM96" s="104"/>
      <c r="BN96" s="104"/>
      <c r="BO96" s="104"/>
      <c r="BP96" s="104"/>
      <c r="BQ96" s="104"/>
      <c r="BR96" s="104"/>
      <c r="BS96" s="104"/>
      <c r="BT96" s="104"/>
      <c r="BU96" s="104"/>
      <c r="BV96" s="104"/>
      <c r="BW96" s="104"/>
      <c r="BX96" s="104"/>
      <c r="BY96" s="104"/>
      <c r="BZ96" s="104"/>
      <c r="CA96" s="104"/>
      <c r="CB96" s="104"/>
      <c r="CC96" s="104"/>
      <c r="CD96" s="104"/>
      <c r="CE96" s="104"/>
      <c r="CF96" s="104"/>
      <c r="CG96" s="104"/>
      <c r="CH96" s="104"/>
      <c r="CI96" s="104"/>
      <c r="CJ96" s="104"/>
      <c r="CK96" s="104"/>
      <c r="CL96" s="104"/>
      <c r="CM96" s="104"/>
      <c r="CN96" s="104"/>
      <c r="CO96" s="104"/>
      <c r="CP96" s="104"/>
      <c r="CQ96" s="104"/>
      <c r="CR96" s="104"/>
      <c r="CS96" s="104"/>
      <c r="CT96" s="104"/>
      <c r="CU96" s="104"/>
      <c r="CV96" s="104"/>
      <c r="CW96" s="104"/>
      <c r="CX96" s="104"/>
      <c r="CY96" s="104"/>
      <c r="CZ96" s="104"/>
      <c r="DA96" s="104"/>
      <c r="DB96" s="104"/>
      <c r="DC96" s="104"/>
      <c r="DD96" s="104"/>
      <c r="DE96" s="104"/>
      <c r="DF96" s="104"/>
      <c r="DG96" s="104"/>
      <c r="DH96" s="104"/>
      <c r="DI96" s="104"/>
      <c r="DJ96" s="104"/>
      <c r="DK96" s="104"/>
      <c r="DL96" s="104"/>
      <c r="DM96" s="104"/>
      <c r="DN96" s="104"/>
      <c r="DO96" s="104"/>
      <c r="DP96" s="104"/>
      <c r="DQ96" s="104"/>
      <c r="DR96" s="104"/>
      <c r="DS96" s="104"/>
      <c r="DT96" s="104"/>
      <c r="DU96" s="104"/>
      <c r="DV96" s="104"/>
      <c r="DW96" s="104"/>
      <c r="DX96" s="104"/>
      <c r="DY96" s="104"/>
      <c r="DZ96" s="104"/>
      <c r="EA96" s="104"/>
      <c r="EB96" s="104"/>
      <c r="EC96" s="104"/>
      <c r="ED96" s="104"/>
      <c r="EE96" s="104"/>
      <c r="EF96" s="104"/>
      <c r="EG96" s="104"/>
      <c r="EH96" s="104"/>
      <c r="EI96" s="104"/>
      <c r="EJ96" s="104"/>
      <c r="EK96" s="104"/>
      <c r="EL96" s="104"/>
      <c r="EM96" s="104"/>
      <c r="EN96" s="104"/>
      <c r="EO96" s="104"/>
      <c r="EP96" s="104"/>
      <c r="EQ96" s="104"/>
      <c r="ER96" s="104"/>
      <c r="ES96" s="104"/>
      <c r="ET96" s="104"/>
      <c r="EU96" s="104"/>
      <c r="EV96" s="104"/>
      <c r="EW96" s="104"/>
      <c r="EX96" s="104"/>
      <c r="EY96" s="104"/>
      <c r="EZ96" s="104"/>
      <c r="FA96" s="104"/>
      <c r="FB96" s="104"/>
      <c r="FC96" s="104"/>
      <c r="FD96" s="104"/>
      <c r="FE96" s="104"/>
      <c r="FF96" s="104"/>
      <c r="FG96" s="104"/>
      <c r="FH96" s="104"/>
      <c r="FI96" s="104"/>
      <c r="FJ96" s="104"/>
      <c r="FK96" s="104"/>
      <c r="FL96" s="104"/>
      <c r="FM96" s="104"/>
      <c r="FN96" s="104"/>
      <c r="FO96" s="104"/>
      <c r="FP96" s="104"/>
      <c r="FQ96" s="104"/>
      <c r="FR96" s="104"/>
      <c r="FS96" s="104"/>
      <c r="FT96" s="104"/>
      <c r="FU96" s="104"/>
      <c r="FV96" s="104"/>
      <c r="FW96" s="104"/>
      <c r="FX96" s="104"/>
      <c r="FY96" s="104"/>
      <c r="FZ96" s="104"/>
      <c r="GA96" s="104"/>
      <c r="GB96" s="104"/>
      <c r="GC96" s="104"/>
      <c r="GD96" s="104"/>
      <c r="GE96" s="104"/>
      <c r="GF96" s="104"/>
      <c r="GG96" s="104"/>
      <c r="GH96" s="104"/>
      <c r="GI96" s="104"/>
      <c r="GJ96" s="104"/>
      <c r="GK96" s="104"/>
      <c r="GL96" s="104"/>
      <c r="GM96" s="104"/>
      <c r="GN96" s="104"/>
      <c r="GO96" s="104"/>
      <c r="GP96" s="104"/>
      <c r="GQ96" s="104"/>
      <c r="GR96" s="104"/>
      <c r="GS96" s="104"/>
      <c r="GT96" s="104"/>
      <c r="GU96" s="104"/>
      <c r="GV96" s="104"/>
      <c r="GW96" s="104"/>
      <c r="GX96" s="104"/>
      <c r="GY96" s="104"/>
      <c r="GZ96" s="104"/>
      <c r="HA96" s="104"/>
      <c r="HB96" s="104"/>
      <c r="HC96" s="104"/>
      <c r="HD96" s="104"/>
      <c r="HE96" s="104"/>
      <c r="HF96" s="104"/>
      <c r="HG96" s="104"/>
      <c r="HH96" s="104"/>
      <c r="HI96" s="104"/>
      <c r="HJ96" s="104"/>
      <c r="HK96" s="104"/>
      <c r="HL96" s="104"/>
      <c r="HM96" s="104"/>
      <c r="HN96" s="104"/>
      <c r="HO96" s="104"/>
      <c r="HP96" s="104"/>
      <c r="HQ96" s="104"/>
      <c r="HR96" s="104"/>
      <c r="HS96" s="104"/>
      <c r="HT96" s="104"/>
      <c r="HU96" s="104"/>
      <c r="HV96" s="104"/>
      <c r="HW96" s="104"/>
      <c r="HX96" s="104"/>
      <c r="HY96" s="104"/>
      <c r="HZ96" s="104"/>
      <c r="IA96" s="104"/>
      <c r="IB96" s="104"/>
      <c r="IC96" s="104"/>
      <c r="ID96" s="104"/>
      <c r="IE96" s="104"/>
      <c r="IF96" s="104"/>
      <c r="IG96" s="104"/>
      <c r="IH96" s="104"/>
      <c r="II96" s="104"/>
      <c r="IJ96" s="104"/>
      <c r="IK96" s="104"/>
      <c r="IL96" s="104"/>
      <c r="IM96" s="104"/>
      <c r="IN96" s="104"/>
      <c r="IO96" s="104"/>
      <c r="IP96" s="104"/>
      <c r="IQ96" s="104"/>
      <c r="IR96" s="104"/>
      <c r="IS96" s="104"/>
      <c r="IT96" s="104"/>
      <c r="IU96" s="104"/>
      <c r="IV96" s="104"/>
    </row>
    <row r="97" spans="1:256" s="103" customFormat="1" ht="12.75" x14ac:dyDescent="0.35">
      <c r="A97" s="138"/>
      <c r="B97" s="135"/>
      <c r="C97" s="135"/>
      <c r="D97" s="135"/>
      <c r="E97" s="135"/>
      <c r="F97" s="135"/>
      <c r="G97" s="135"/>
      <c r="H97" s="135"/>
      <c r="I97" s="135"/>
      <c r="J97" s="135"/>
      <c r="K97" s="135"/>
      <c r="L97" s="135"/>
      <c r="M97" s="135"/>
      <c r="N97" s="135"/>
      <c r="O97" s="135"/>
      <c r="P97" s="135"/>
      <c r="Q97" s="135"/>
      <c r="R97" s="135"/>
      <c r="AI97" s="104"/>
      <c r="AJ97" s="104"/>
      <c r="AK97" s="104"/>
      <c r="AL97" s="104"/>
      <c r="AM97" s="104"/>
      <c r="AN97" s="104"/>
      <c r="AO97" s="104"/>
      <c r="AP97" s="104"/>
      <c r="AQ97" s="104"/>
      <c r="AR97" s="104"/>
      <c r="AS97" s="104"/>
      <c r="AT97" s="104"/>
      <c r="AU97" s="104"/>
      <c r="AV97" s="104"/>
      <c r="AW97" s="104"/>
      <c r="AX97" s="104"/>
      <c r="AY97" s="104"/>
      <c r="AZ97" s="104"/>
      <c r="BA97" s="104"/>
      <c r="BB97" s="104"/>
      <c r="BC97" s="104"/>
      <c r="BD97" s="104"/>
      <c r="BE97" s="104"/>
      <c r="BF97" s="104"/>
      <c r="BG97" s="104"/>
      <c r="BH97" s="104"/>
      <c r="BI97" s="104"/>
      <c r="BJ97" s="104"/>
      <c r="BK97" s="104"/>
      <c r="BL97" s="104"/>
      <c r="BM97" s="104"/>
      <c r="BN97" s="104"/>
      <c r="BO97" s="104"/>
      <c r="BP97" s="104"/>
      <c r="BQ97" s="104"/>
      <c r="BR97" s="104"/>
      <c r="BS97" s="104"/>
      <c r="BT97" s="104"/>
      <c r="BU97" s="104"/>
      <c r="BV97" s="104"/>
      <c r="BW97" s="104"/>
      <c r="BX97" s="104"/>
      <c r="BY97" s="104"/>
      <c r="BZ97" s="104"/>
      <c r="CA97" s="104"/>
      <c r="CB97" s="104"/>
      <c r="CC97" s="104"/>
      <c r="CD97" s="104"/>
      <c r="CE97" s="104"/>
      <c r="CF97" s="104"/>
      <c r="CG97" s="104"/>
      <c r="CH97" s="104"/>
      <c r="CI97" s="104"/>
      <c r="CJ97" s="104"/>
      <c r="CK97" s="104"/>
      <c r="CL97" s="104"/>
      <c r="CM97" s="104"/>
      <c r="CN97" s="104"/>
      <c r="CO97" s="104"/>
      <c r="CP97" s="104"/>
      <c r="CQ97" s="104"/>
      <c r="CR97" s="104"/>
      <c r="CS97" s="104"/>
      <c r="CT97" s="104"/>
      <c r="CU97" s="104"/>
      <c r="CV97" s="104"/>
      <c r="CW97" s="104"/>
      <c r="CX97" s="104"/>
      <c r="CY97" s="104"/>
      <c r="CZ97" s="104"/>
      <c r="DA97" s="104"/>
      <c r="DB97" s="104"/>
      <c r="DC97" s="104"/>
      <c r="DD97" s="104"/>
      <c r="DE97" s="104"/>
      <c r="DF97" s="104"/>
      <c r="DG97" s="104"/>
      <c r="DH97" s="104"/>
      <c r="DI97" s="104"/>
      <c r="DJ97" s="104"/>
      <c r="DK97" s="104"/>
      <c r="DL97" s="104"/>
      <c r="DM97" s="104"/>
      <c r="DN97" s="104"/>
      <c r="DO97" s="104"/>
      <c r="DP97" s="104"/>
      <c r="DQ97" s="104"/>
      <c r="DR97" s="104"/>
      <c r="DS97" s="104"/>
      <c r="DT97" s="104"/>
      <c r="DU97" s="104"/>
      <c r="DV97" s="104"/>
      <c r="DW97" s="104"/>
      <c r="DX97" s="104"/>
      <c r="DY97" s="104"/>
      <c r="DZ97" s="104"/>
      <c r="EA97" s="104"/>
      <c r="EB97" s="104"/>
      <c r="EC97" s="104"/>
      <c r="ED97" s="104"/>
      <c r="EE97" s="104"/>
      <c r="EF97" s="104"/>
      <c r="EG97" s="104"/>
      <c r="EH97" s="104"/>
      <c r="EI97" s="104"/>
      <c r="EJ97" s="104"/>
      <c r="EK97" s="104"/>
      <c r="EL97" s="104"/>
      <c r="EM97" s="104"/>
      <c r="EN97" s="104"/>
      <c r="EO97" s="104"/>
      <c r="EP97" s="104"/>
      <c r="EQ97" s="104"/>
      <c r="ER97" s="104"/>
      <c r="ES97" s="104"/>
      <c r="ET97" s="104"/>
      <c r="EU97" s="104"/>
      <c r="EV97" s="104"/>
      <c r="EW97" s="104"/>
      <c r="EX97" s="104"/>
      <c r="EY97" s="104"/>
      <c r="EZ97" s="104"/>
      <c r="FA97" s="104"/>
      <c r="FB97" s="104"/>
      <c r="FC97" s="104"/>
      <c r="FD97" s="104"/>
      <c r="FE97" s="104"/>
      <c r="FF97" s="104"/>
      <c r="FG97" s="104"/>
      <c r="FH97" s="104"/>
      <c r="FI97" s="104"/>
      <c r="FJ97" s="104"/>
      <c r="FK97" s="104"/>
      <c r="FL97" s="104"/>
      <c r="FM97" s="104"/>
      <c r="FN97" s="104"/>
      <c r="FO97" s="104"/>
      <c r="FP97" s="104"/>
      <c r="FQ97" s="104"/>
      <c r="FR97" s="104"/>
      <c r="FS97" s="104"/>
      <c r="FT97" s="104"/>
      <c r="FU97" s="104"/>
      <c r="FV97" s="104"/>
      <c r="FW97" s="104"/>
      <c r="FX97" s="104"/>
      <c r="FY97" s="104"/>
      <c r="FZ97" s="104"/>
      <c r="GA97" s="104"/>
      <c r="GB97" s="104"/>
      <c r="GC97" s="104"/>
      <c r="GD97" s="104"/>
      <c r="GE97" s="104"/>
      <c r="GF97" s="104"/>
      <c r="GG97" s="104"/>
      <c r="GH97" s="104"/>
      <c r="GI97" s="104"/>
      <c r="GJ97" s="104"/>
      <c r="GK97" s="104"/>
      <c r="GL97" s="104"/>
      <c r="GM97" s="104"/>
      <c r="GN97" s="104"/>
      <c r="GO97" s="104"/>
      <c r="GP97" s="104"/>
      <c r="GQ97" s="104"/>
      <c r="GR97" s="104"/>
      <c r="GS97" s="104"/>
      <c r="GT97" s="104"/>
      <c r="GU97" s="104"/>
      <c r="GV97" s="104"/>
      <c r="GW97" s="104"/>
      <c r="GX97" s="104"/>
      <c r="GY97" s="104"/>
      <c r="GZ97" s="104"/>
      <c r="HA97" s="104"/>
      <c r="HB97" s="104"/>
      <c r="HC97" s="104"/>
      <c r="HD97" s="104"/>
      <c r="HE97" s="104"/>
      <c r="HF97" s="104"/>
      <c r="HG97" s="104"/>
      <c r="HH97" s="104"/>
      <c r="HI97" s="104"/>
      <c r="HJ97" s="104"/>
      <c r="HK97" s="104"/>
      <c r="HL97" s="104"/>
      <c r="HM97" s="104"/>
      <c r="HN97" s="104"/>
      <c r="HO97" s="104"/>
      <c r="HP97" s="104"/>
      <c r="HQ97" s="104"/>
      <c r="HR97" s="104"/>
      <c r="HS97" s="104"/>
      <c r="HT97" s="104"/>
      <c r="HU97" s="104"/>
      <c r="HV97" s="104"/>
      <c r="HW97" s="104"/>
      <c r="HX97" s="104"/>
      <c r="HY97" s="104"/>
      <c r="HZ97" s="104"/>
      <c r="IA97" s="104"/>
      <c r="IB97" s="104"/>
      <c r="IC97" s="104"/>
      <c r="ID97" s="104"/>
      <c r="IE97" s="104"/>
      <c r="IF97" s="104"/>
      <c r="IG97" s="104"/>
      <c r="IH97" s="104"/>
      <c r="II97" s="104"/>
      <c r="IJ97" s="104"/>
      <c r="IK97" s="104"/>
      <c r="IL97" s="104"/>
      <c r="IM97" s="104"/>
      <c r="IN97" s="104"/>
      <c r="IO97" s="104"/>
      <c r="IP97" s="104"/>
      <c r="IQ97" s="104"/>
      <c r="IR97" s="104"/>
      <c r="IS97" s="104"/>
      <c r="IT97" s="104"/>
      <c r="IU97" s="104"/>
      <c r="IV97" s="104"/>
    </row>
    <row r="98" spans="1:256" s="103" customFormat="1" ht="12.75" x14ac:dyDescent="0.35">
      <c r="A98" s="138"/>
      <c r="B98" s="135"/>
      <c r="C98" s="135"/>
      <c r="D98" s="135"/>
      <c r="E98" s="135"/>
      <c r="F98" s="135"/>
      <c r="G98" s="135"/>
      <c r="H98" s="135"/>
      <c r="I98" s="135"/>
      <c r="J98" s="135"/>
      <c r="K98" s="135"/>
      <c r="L98" s="135"/>
      <c r="M98" s="135"/>
      <c r="N98" s="135"/>
      <c r="O98" s="135"/>
      <c r="P98" s="135"/>
      <c r="Q98" s="135"/>
      <c r="R98" s="135"/>
      <c r="AI98" s="104"/>
      <c r="AJ98" s="104"/>
      <c r="AK98" s="104"/>
      <c r="AL98" s="104"/>
      <c r="AM98" s="104"/>
      <c r="AN98" s="104"/>
      <c r="AO98" s="104"/>
      <c r="AP98" s="104"/>
      <c r="AQ98" s="104"/>
      <c r="AR98" s="104"/>
      <c r="AS98" s="104"/>
      <c r="AT98" s="104"/>
      <c r="AU98" s="104"/>
      <c r="AV98" s="104"/>
      <c r="AW98" s="104"/>
      <c r="AX98" s="104"/>
      <c r="AY98" s="104"/>
      <c r="AZ98" s="104"/>
      <c r="BA98" s="104"/>
      <c r="BB98" s="104"/>
      <c r="BC98" s="104"/>
      <c r="BD98" s="104"/>
      <c r="BE98" s="104"/>
      <c r="BF98" s="104"/>
      <c r="BG98" s="104"/>
      <c r="BH98" s="104"/>
      <c r="BI98" s="104"/>
      <c r="BJ98" s="104"/>
      <c r="BK98" s="104"/>
      <c r="BL98" s="104"/>
      <c r="BM98" s="104"/>
      <c r="BN98" s="104"/>
      <c r="BO98" s="104"/>
      <c r="BP98" s="104"/>
      <c r="BQ98" s="104"/>
      <c r="BR98" s="104"/>
      <c r="BS98" s="104"/>
      <c r="BT98" s="104"/>
      <c r="BU98" s="104"/>
      <c r="BV98" s="104"/>
      <c r="BW98" s="104"/>
      <c r="BX98" s="104"/>
      <c r="BY98" s="104"/>
      <c r="BZ98" s="104"/>
      <c r="CA98" s="104"/>
      <c r="CB98" s="104"/>
      <c r="CC98" s="104"/>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104"/>
      <c r="DB98" s="104"/>
      <c r="DC98" s="104"/>
      <c r="DD98" s="104"/>
      <c r="DE98" s="104"/>
      <c r="DF98" s="104"/>
      <c r="DG98" s="104"/>
      <c r="DH98" s="104"/>
      <c r="DI98" s="104"/>
      <c r="DJ98" s="104"/>
      <c r="DK98" s="104"/>
      <c r="DL98" s="104"/>
      <c r="DM98" s="104"/>
      <c r="DN98" s="104"/>
      <c r="DO98" s="104"/>
      <c r="DP98" s="104"/>
      <c r="DQ98" s="104"/>
      <c r="DR98" s="104"/>
      <c r="DS98" s="104"/>
      <c r="DT98" s="104"/>
      <c r="DU98" s="104"/>
      <c r="DV98" s="104"/>
      <c r="DW98" s="104"/>
      <c r="DX98" s="104"/>
      <c r="DY98" s="104"/>
      <c r="DZ98" s="104"/>
      <c r="EA98" s="104"/>
      <c r="EB98" s="104"/>
      <c r="EC98" s="104"/>
      <c r="ED98" s="104"/>
      <c r="EE98" s="104"/>
      <c r="EF98" s="104"/>
      <c r="EG98" s="104"/>
      <c r="EH98" s="104"/>
      <c r="EI98" s="104"/>
      <c r="EJ98" s="104"/>
      <c r="EK98" s="104"/>
      <c r="EL98" s="104"/>
      <c r="EM98" s="104"/>
      <c r="EN98" s="104"/>
      <c r="EO98" s="104"/>
      <c r="EP98" s="104"/>
      <c r="EQ98" s="104"/>
      <c r="ER98" s="104"/>
      <c r="ES98" s="104"/>
      <c r="ET98" s="104"/>
      <c r="EU98" s="104"/>
      <c r="EV98" s="104"/>
      <c r="EW98" s="104"/>
      <c r="EX98" s="104"/>
      <c r="EY98" s="104"/>
      <c r="EZ98" s="104"/>
      <c r="FA98" s="104"/>
      <c r="FB98" s="104"/>
      <c r="FC98" s="104"/>
      <c r="FD98" s="104"/>
      <c r="FE98" s="104"/>
      <c r="FF98" s="104"/>
      <c r="FG98" s="104"/>
      <c r="FH98" s="104"/>
      <c r="FI98" s="104"/>
      <c r="FJ98" s="104"/>
      <c r="FK98" s="104"/>
      <c r="FL98" s="104"/>
      <c r="FM98" s="104"/>
      <c r="FN98" s="104"/>
      <c r="FO98" s="104"/>
      <c r="FP98" s="104"/>
      <c r="FQ98" s="104"/>
      <c r="FR98" s="104"/>
      <c r="FS98" s="104"/>
      <c r="FT98" s="104"/>
      <c r="FU98" s="104"/>
      <c r="FV98" s="104"/>
      <c r="FW98" s="104"/>
      <c r="FX98" s="104"/>
      <c r="FY98" s="104"/>
      <c r="FZ98" s="104"/>
      <c r="GA98" s="104"/>
      <c r="GB98" s="104"/>
      <c r="GC98" s="104"/>
      <c r="GD98" s="104"/>
      <c r="GE98" s="104"/>
      <c r="GF98" s="104"/>
      <c r="GG98" s="104"/>
      <c r="GH98" s="104"/>
      <c r="GI98" s="104"/>
      <c r="GJ98" s="104"/>
      <c r="GK98" s="104"/>
      <c r="GL98" s="104"/>
      <c r="GM98" s="104"/>
      <c r="GN98" s="104"/>
      <c r="GO98" s="104"/>
      <c r="GP98" s="104"/>
      <c r="GQ98" s="104"/>
      <c r="GR98" s="104"/>
      <c r="GS98" s="104"/>
      <c r="GT98" s="104"/>
      <c r="GU98" s="104"/>
      <c r="GV98" s="104"/>
      <c r="GW98" s="104"/>
      <c r="GX98" s="104"/>
      <c r="GY98" s="104"/>
      <c r="GZ98" s="104"/>
      <c r="HA98" s="104"/>
      <c r="HB98" s="104"/>
      <c r="HC98" s="104"/>
      <c r="HD98" s="104"/>
      <c r="HE98" s="104"/>
      <c r="HF98" s="104"/>
      <c r="HG98" s="104"/>
      <c r="HH98" s="104"/>
      <c r="HI98" s="104"/>
      <c r="HJ98" s="104"/>
      <c r="HK98" s="104"/>
      <c r="HL98" s="104"/>
      <c r="HM98" s="104"/>
      <c r="HN98" s="104"/>
      <c r="HO98" s="104"/>
      <c r="HP98" s="104"/>
      <c r="HQ98" s="104"/>
      <c r="HR98" s="104"/>
      <c r="HS98" s="104"/>
      <c r="HT98" s="104"/>
      <c r="HU98" s="104"/>
      <c r="HV98" s="104"/>
      <c r="HW98" s="104"/>
      <c r="HX98" s="104"/>
      <c r="HY98" s="104"/>
      <c r="HZ98" s="104"/>
      <c r="IA98" s="104"/>
      <c r="IB98" s="104"/>
      <c r="IC98" s="104"/>
      <c r="ID98" s="104"/>
      <c r="IE98" s="104"/>
      <c r="IF98" s="104"/>
      <c r="IG98" s="104"/>
      <c r="IH98" s="104"/>
      <c r="II98" s="104"/>
      <c r="IJ98" s="104"/>
      <c r="IK98" s="104"/>
      <c r="IL98" s="104"/>
      <c r="IM98" s="104"/>
      <c r="IN98" s="104"/>
      <c r="IO98" s="104"/>
      <c r="IP98" s="104"/>
      <c r="IQ98" s="104"/>
      <c r="IR98" s="104"/>
      <c r="IS98" s="104"/>
      <c r="IT98" s="104"/>
      <c r="IU98" s="104"/>
      <c r="IV98" s="104"/>
    </row>
    <row r="99" spans="1:256" s="103" customFormat="1" ht="12.75" x14ac:dyDescent="0.35">
      <c r="A99" s="138"/>
      <c r="B99" s="135"/>
      <c r="C99" s="135"/>
      <c r="D99" s="135"/>
      <c r="E99" s="135"/>
      <c r="F99" s="135"/>
      <c r="G99" s="135"/>
      <c r="H99" s="135"/>
      <c r="I99" s="135"/>
      <c r="J99" s="135"/>
      <c r="K99" s="135"/>
      <c r="L99" s="135"/>
      <c r="M99" s="135"/>
      <c r="N99" s="135"/>
      <c r="O99" s="135"/>
      <c r="P99" s="135"/>
      <c r="Q99" s="135"/>
      <c r="R99" s="135"/>
      <c r="AI99" s="104"/>
      <c r="AJ99" s="104"/>
      <c r="AK99" s="104"/>
      <c r="AL99" s="104"/>
      <c r="AM99" s="104"/>
      <c r="AN99" s="104"/>
      <c r="AO99" s="104"/>
      <c r="AP99" s="104"/>
      <c r="AQ99" s="104"/>
      <c r="AR99" s="104"/>
      <c r="AS99" s="104"/>
      <c r="AT99" s="104"/>
      <c r="AU99" s="104"/>
      <c r="AV99" s="104"/>
      <c r="AW99" s="104"/>
      <c r="AX99" s="104"/>
      <c r="AY99" s="104"/>
      <c r="AZ99" s="104"/>
      <c r="BA99" s="104"/>
      <c r="BB99" s="104"/>
      <c r="BC99" s="104"/>
      <c r="BD99" s="104"/>
      <c r="BE99" s="104"/>
      <c r="BF99" s="104"/>
      <c r="BG99" s="104"/>
      <c r="BH99" s="104"/>
      <c r="BI99" s="104"/>
      <c r="BJ99" s="104"/>
      <c r="BK99" s="104"/>
      <c r="BL99" s="104"/>
      <c r="BM99" s="104"/>
      <c r="BN99" s="104"/>
      <c r="BO99" s="104"/>
      <c r="BP99" s="104"/>
      <c r="BQ99" s="104"/>
      <c r="BR99" s="104"/>
      <c r="BS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c r="DB99" s="104"/>
      <c r="DC99" s="104"/>
      <c r="DD99" s="104"/>
      <c r="DE99" s="104"/>
      <c r="DF99" s="104"/>
      <c r="DG99" s="104"/>
      <c r="DH99" s="104"/>
      <c r="DI99" s="104"/>
      <c r="DJ99" s="104"/>
      <c r="DK99" s="104"/>
      <c r="DL99" s="104"/>
      <c r="DM99" s="104"/>
      <c r="DN99" s="104"/>
      <c r="DO99" s="104"/>
      <c r="DP99" s="104"/>
      <c r="DQ99" s="104"/>
      <c r="DR99" s="104"/>
      <c r="DS99" s="104"/>
      <c r="DT99" s="104"/>
      <c r="DU99" s="104"/>
      <c r="DV99" s="104"/>
      <c r="DW99" s="104"/>
      <c r="DX99" s="104"/>
      <c r="DY99" s="104"/>
      <c r="DZ99" s="104"/>
      <c r="EA99" s="104"/>
      <c r="EB99" s="104"/>
      <c r="EC99" s="104"/>
      <c r="ED99" s="104"/>
      <c r="EE99" s="104"/>
      <c r="EF99" s="104"/>
      <c r="EG99" s="104"/>
      <c r="EH99" s="104"/>
      <c r="EI99" s="104"/>
      <c r="EJ99" s="104"/>
      <c r="EK99" s="104"/>
      <c r="EL99" s="104"/>
      <c r="EM99" s="104"/>
      <c r="EN99" s="104"/>
      <c r="EO99" s="104"/>
      <c r="EP99" s="104"/>
      <c r="EQ99" s="104"/>
      <c r="ER99" s="104"/>
      <c r="ES99" s="104"/>
      <c r="ET99" s="104"/>
      <c r="EU99" s="104"/>
      <c r="EV99" s="104"/>
      <c r="EW99" s="104"/>
      <c r="EX99" s="104"/>
      <c r="EY99" s="104"/>
      <c r="EZ99" s="104"/>
      <c r="FA99" s="104"/>
      <c r="FB99" s="104"/>
      <c r="FC99" s="104"/>
      <c r="FD99" s="104"/>
      <c r="FE99" s="104"/>
      <c r="FF99" s="104"/>
      <c r="FG99" s="104"/>
      <c r="FH99" s="104"/>
      <c r="FI99" s="104"/>
      <c r="FJ99" s="104"/>
      <c r="FK99" s="104"/>
      <c r="FL99" s="104"/>
      <c r="FM99" s="104"/>
      <c r="FN99" s="104"/>
      <c r="FO99" s="104"/>
      <c r="FP99" s="104"/>
      <c r="FQ99" s="104"/>
      <c r="FR99" s="104"/>
      <c r="FS99" s="104"/>
      <c r="FT99" s="104"/>
      <c r="FU99" s="104"/>
      <c r="FV99" s="104"/>
      <c r="FW99" s="104"/>
      <c r="FX99" s="104"/>
      <c r="FY99" s="104"/>
      <c r="FZ99" s="104"/>
      <c r="GA99" s="104"/>
      <c r="GB99" s="104"/>
      <c r="GC99" s="104"/>
      <c r="GD99" s="104"/>
      <c r="GE99" s="104"/>
      <c r="GF99" s="104"/>
      <c r="GG99" s="104"/>
      <c r="GH99" s="104"/>
      <c r="GI99" s="104"/>
      <c r="GJ99" s="104"/>
      <c r="GK99" s="104"/>
      <c r="GL99" s="104"/>
      <c r="GM99" s="104"/>
      <c r="GN99" s="104"/>
      <c r="GO99" s="104"/>
      <c r="GP99" s="104"/>
      <c r="GQ99" s="104"/>
      <c r="GR99" s="104"/>
      <c r="GS99" s="104"/>
      <c r="GT99" s="104"/>
      <c r="GU99" s="104"/>
      <c r="GV99" s="104"/>
      <c r="GW99" s="104"/>
      <c r="GX99" s="104"/>
      <c r="GY99" s="104"/>
      <c r="GZ99" s="104"/>
      <c r="HA99" s="104"/>
      <c r="HB99" s="104"/>
      <c r="HC99" s="104"/>
      <c r="HD99" s="104"/>
      <c r="HE99" s="104"/>
      <c r="HF99" s="104"/>
      <c r="HG99" s="104"/>
      <c r="HH99" s="104"/>
      <c r="HI99" s="104"/>
      <c r="HJ99" s="104"/>
      <c r="HK99" s="104"/>
      <c r="HL99" s="104"/>
      <c r="HM99" s="104"/>
      <c r="HN99" s="104"/>
      <c r="HO99" s="104"/>
      <c r="HP99" s="104"/>
      <c r="HQ99" s="104"/>
      <c r="HR99" s="104"/>
      <c r="HS99" s="104"/>
      <c r="HT99" s="104"/>
      <c r="HU99" s="104"/>
      <c r="HV99" s="104"/>
      <c r="HW99" s="104"/>
      <c r="HX99" s="104"/>
      <c r="HY99" s="104"/>
      <c r="HZ99" s="104"/>
      <c r="IA99" s="104"/>
      <c r="IB99" s="104"/>
      <c r="IC99" s="104"/>
      <c r="ID99" s="104"/>
      <c r="IE99" s="104"/>
      <c r="IF99" s="104"/>
      <c r="IG99" s="104"/>
      <c r="IH99" s="104"/>
      <c r="II99" s="104"/>
      <c r="IJ99" s="104"/>
      <c r="IK99" s="104"/>
      <c r="IL99" s="104"/>
      <c r="IM99" s="104"/>
      <c r="IN99" s="104"/>
      <c r="IO99" s="104"/>
      <c r="IP99" s="104"/>
      <c r="IQ99" s="104"/>
      <c r="IR99" s="104"/>
      <c r="IS99" s="104"/>
      <c r="IT99" s="104"/>
      <c r="IU99" s="104"/>
      <c r="IV99" s="104"/>
    </row>
    <row r="100" spans="1:256" s="103" customFormat="1" ht="12.75" x14ac:dyDescent="0.35">
      <c r="A100" s="138"/>
      <c r="B100" s="135"/>
      <c r="C100" s="135"/>
      <c r="D100" s="135"/>
      <c r="E100" s="135"/>
      <c r="F100" s="135"/>
      <c r="G100" s="135"/>
      <c r="H100" s="135"/>
      <c r="I100" s="135"/>
      <c r="J100" s="135"/>
      <c r="K100" s="135"/>
      <c r="L100" s="135"/>
      <c r="M100" s="135"/>
      <c r="N100" s="135"/>
      <c r="O100" s="135"/>
      <c r="P100" s="135"/>
      <c r="Q100" s="135"/>
      <c r="R100" s="135"/>
      <c r="AI100" s="104"/>
      <c r="AJ100" s="104"/>
      <c r="AK100" s="104"/>
      <c r="AL100" s="104"/>
      <c r="AM100" s="104"/>
      <c r="AN100" s="104"/>
      <c r="AO100" s="104"/>
      <c r="AP100" s="104"/>
      <c r="AQ100" s="104"/>
      <c r="AR100" s="104"/>
      <c r="AS100" s="104"/>
      <c r="AT100" s="104"/>
      <c r="AU100" s="104"/>
      <c r="AV100" s="104"/>
      <c r="AW100" s="104"/>
      <c r="AX100" s="104"/>
      <c r="AY100" s="104"/>
      <c r="AZ100" s="104"/>
      <c r="BA100" s="104"/>
      <c r="BB100" s="104"/>
      <c r="BC100" s="104"/>
      <c r="BD100" s="104"/>
      <c r="BE100" s="104"/>
      <c r="BF100" s="104"/>
      <c r="BG100" s="104"/>
      <c r="BH100" s="104"/>
      <c r="BI100" s="104"/>
      <c r="BJ100" s="104"/>
      <c r="BK100" s="104"/>
      <c r="BL100" s="104"/>
      <c r="BM100" s="104"/>
      <c r="BN100" s="104"/>
      <c r="BO100" s="104"/>
      <c r="BP100" s="104"/>
      <c r="BQ100" s="104"/>
      <c r="BR100" s="104"/>
      <c r="BS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c r="DB100" s="104"/>
      <c r="DC100" s="104"/>
      <c r="DD100" s="104"/>
      <c r="DE100" s="104"/>
      <c r="DF100" s="104"/>
      <c r="DG100" s="104"/>
      <c r="DH100" s="104"/>
      <c r="DI100" s="104"/>
      <c r="DJ100" s="104"/>
      <c r="DK100" s="104"/>
      <c r="DL100" s="104"/>
      <c r="DM100" s="104"/>
      <c r="DN100" s="104"/>
      <c r="DO100" s="104"/>
      <c r="DP100" s="104"/>
      <c r="DQ100" s="104"/>
      <c r="DR100" s="104"/>
      <c r="DS100" s="104"/>
      <c r="DT100" s="104"/>
      <c r="DU100" s="104"/>
      <c r="DV100" s="104"/>
      <c r="DW100" s="104"/>
      <c r="DX100" s="104"/>
      <c r="DY100" s="104"/>
      <c r="DZ100" s="104"/>
      <c r="EA100" s="104"/>
      <c r="EB100" s="104"/>
      <c r="EC100" s="104"/>
      <c r="ED100" s="104"/>
      <c r="EE100" s="104"/>
      <c r="EF100" s="104"/>
      <c r="EG100" s="104"/>
      <c r="EH100" s="104"/>
      <c r="EI100" s="104"/>
      <c r="EJ100" s="104"/>
      <c r="EK100" s="104"/>
      <c r="EL100" s="104"/>
      <c r="EM100" s="104"/>
      <c r="EN100" s="104"/>
      <c r="EO100" s="104"/>
      <c r="EP100" s="104"/>
      <c r="EQ100" s="104"/>
      <c r="ER100" s="104"/>
      <c r="ES100" s="104"/>
      <c r="ET100" s="104"/>
      <c r="EU100" s="104"/>
      <c r="EV100" s="104"/>
      <c r="EW100" s="104"/>
      <c r="EX100" s="104"/>
      <c r="EY100" s="104"/>
      <c r="EZ100" s="104"/>
      <c r="FA100" s="104"/>
      <c r="FB100" s="104"/>
      <c r="FC100" s="104"/>
      <c r="FD100" s="104"/>
      <c r="FE100" s="104"/>
      <c r="FF100" s="104"/>
      <c r="FG100" s="104"/>
      <c r="FH100" s="104"/>
      <c r="FI100" s="104"/>
      <c r="FJ100" s="104"/>
      <c r="FK100" s="104"/>
      <c r="FL100" s="104"/>
      <c r="FM100" s="104"/>
      <c r="FN100" s="104"/>
      <c r="FO100" s="104"/>
      <c r="FP100" s="104"/>
      <c r="FQ100" s="104"/>
      <c r="FR100" s="104"/>
      <c r="FS100" s="104"/>
      <c r="FT100" s="104"/>
      <c r="FU100" s="104"/>
      <c r="FV100" s="104"/>
      <c r="FW100" s="104"/>
      <c r="FX100" s="104"/>
      <c r="FY100" s="104"/>
      <c r="FZ100" s="104"/>
      <c r="GA100" s="104"/>
      <c r="GB100" s="104"/>
      <c r="GC100" s="104"/>
      <c r="GD100" s="104"/>
      <c r="GE100" s="104"/>
      <c r="GF100" s="104"/>
      <c r="GG100" s="104"/>
      <c r="GH100" s="104"/>
      <c r="GI100" s="104"/>
      <c r="GJ100" s="104"/>
      <c r="GK100" s="104"/>
      <c r="GL100" s="104"/>
      <c r="GM100" s="104"/>
      <c r="GN100" s="104"/>
      <c r="GO100" s="104"/>
      <c r="GP100" s="104"/>
      <c r="GQ100" s="104"/>
      <c r="GR100" s="104"/>
      <c r="GS100" s="104"/>
      <c r="GT100" s="104"/>
      <c r="GU100" s="104"/>
      <c r="GV100" s="104"/>
      <c r="GW100" s="104"/>
      <c r="GX100" s="104"/>
      <c r="GY100" s="104"/>
      <c r="GZ100" s="104"/>
      <c r="HA100" s="104"/>
      <c r="HB100" s="104"/>
      <c r="HC100" s="104"/>
      <c r="HD100" s="104"/>
      <c r="HE100" s="104"/>
      <c r="HF100" s="104"/>
      <c r="HG100" s="104"/>
      <c r="HH100" s="104"/>
      <c r="HI100" s="104"/>
      <c r="HJ100" s="104"/>
      <c r="HK100" s="104"/>
      <c r="HL100" s="104"/>
      <c r="HM100" s="104"/>
      <c r="HN100" s="104"/>
      <c r="HO100" s="104"/>
      <c r="HP100" s="104"/>
      <c r="HQ100" s="104"/>
      <c r="HR100" s="104"/>
      <c r="HS100" s="104"/>
      <c r="HT100" s="104"/>
      <c r="HU100" s="104"/>
      <c r="HV100" s="104"/>
      <c r="HW100" s="104"/>
      <c r="HX100" s="104"/>
      <c r="HY100" s="104"/>
      <c r="HZ100" s="104"/>
      <c r="IA100" s="104"/>
      <c r="IB100" s="104"/>
      <c r="IC100" s="104"/>
      <c r="ID100" s="104"/>
      <c r="IE100" s="104"/>
      <c r="IF100" s="104"/>
      <c r="IG100" s="104"/>
      <c r="IH100" s="104"/>
      <c r="II100" s="104"/>
      <c r="IJ100" s="104"/>
      <c r="IK100" s="104"/>
      <c r="IL100" s="104"/>
      <c r="IM100" s="104"/>
      <c r="IN100" s="104"/>
      <c r="IO100" s="104"/>
      <c r="IP100" s="104"/>
      <c r="IQ100" s="104"/>
      <c r="IR100" s="104"/>
      <c r="IS100" s="104"/>
      <c r="IT100" s="104"/>
      <c r="IU100" s="104"/>
      <c r="IV100" s="104"/>
    </row>
    <row r="101" spans="1:256" s="103" customFormat="1" ht="12.75" x14ac:dyDescent="0.35">
      <c r="A101" s="138"/>
      <c r="B101" s="135"/>
      <c r="C101" s="135"/>
      <c r="D101" s="135"/>
      <c r="E101" s="135"/>
      <c r="F101" s="135"/>
      <c r="G101" s="135"/>
      <c r="H101" s="135"/>
      <c r="I101" s="135"/>
      <c r="J101" s="135"/>
      <c r="K101" s="135"/>
      <c r="L101" s="135"/>
      <c r="M101" s="135"/>
      <c r="N101" s="135"/>
      <c r="O101" s="135"/>
      <c r="P101" s="135"/>
      <c r="Q101" s="135"/>
      <c r="R101" s="135"/>
      <c r="AI101" s="104"/>
      <c r="AJ101" s="104"/>
      <c r="AK101" s="104"/>
      <c r="AL101" s="104"/>
      <c r="AM101" s="104"/>
      <c r="AN101" s="104"/>
      <c r="AO101" s="104"/>
      <c r="AP101" s="104"/>
      <c r="AQ101" s="104"/>
      <c r="AR101" s="104"/>
      <c r="AS101" s="104"/>
      <c r="AT101" s="104"/>
      <c r="AU101" s="104"/>
      <c r="AV101" s="104"/>
      <c r="AW101" s="104"/>
      <c r="AX101" s="104"/>
      <c r="AY101" s="104"/>
      <c r="AZ101" s="104"/>
      <c r="BA101" s="104"/>
      <c r="BB101" s="104"/>
      <c r="BC101" s="104"/>
      <c r="BD101" s="104"/>
      <c r="BE101" s="104"/>
      <c r="BF101" s="104"/>
      <c r="BG101" s="104"/>
      <c r="BH101" s="104"/>
      <c r="BI101" s="104"/>
      <c r="BJ101" s="104"/>
      <c r="BK101" s="104"/>
      <c r="BL101" s="104"/>
      <c r="BM101" s="104"/>
      <c r="BN101" s="104"/>
      <c r="BO101" s="104"/>
      <c r="BP101" s="104"/>
      <c r="BQ101" s="104"/>
      <c r="BR101" s="104"/>
      <c r="BS101" s="104"/>
      <c r="BT101" s="104"/>
      <c r="BU101" s="104"/>
      <c r="BV101" s="104"/>
      <c r="BW101" s="104"/>
      <c r="BX101" s="104"/>
      <c r="BY101" s="104"/>
      <c r="BZ101" s="104"/>
      <c r="CA101" s="104"/>
      <c r="CB101" s="104"/>
      <c r="CC101" s="104"/>
      <c r="CD101" s="104"/>
      <c r="CE101" s="104"/>
      <c r="CF101" s="104"/>
      <c r="CG101" s="104"/>
      <c r="CH101" s="104"/>
      <c r="CI101" s="104"/>
      <c r="CJ101" s="104"/>
      <c r="CK101" s="104"/>
      <c r="CL101" s="104"/>
      <c r="CM101" s="104"/>
      <c r="CN101" s="104"/>
      <c r="CO101" s="104"/>
      <c r="CP101" s="104"/>
      <c r="CQ101" s="104"/>
      <c r="CR101" s="104"/>
      <c r="CS101" s="104"/>
      <c r="CT101" s="104"/>
      <c r="CU101" s="104"/>
      <c r="CV101" s="104"/>
      <c r="CW101" s="104"/>
      <c r="CX101" s="104"/>
      <c r="CY101" s="104"/>
      <c r="CZ101" s="104"/>
      <c r="DA101" s="104"/>
      <c r="DB101" s="104"/>
      <c r="DC101" s="104"/>
      <c r="DD101" s="104"/>
      <c r="DE101" s="104"/>
      <c r="DF101" s="104"/>
      <c r="DG101" s="104"/>
      <c r="DH101" s="104"/>
      <c r="DI101" s="104"/>
      <c r="DJ101" s="104"/>
      <c r="DK101" s="104"/>
      <c r="DL101" s="104"/>
      <c r="DM101" s="104"/>
      <c r="DN101" s="104"/>
      <c r="DO101" s="104"/>
      <c r="DP101" s="104"/>
      <c r="DQ101" s="104"/>
      <c r="DR101" s="104"/>
      <c r="DS101" s="104"/>
      <c r="DT101" s="104"/>
      <c r="DU101" s="104"/>
      <c r="DV101" s="104"/>
      <c r="DW101" s="104"/>
      <c r="DX101" s="104"/>
      <c r="DY101" s="104"/>
      <c r="DZ101" s="104"/>
      <c r="EA101" s="104"/>
      <c r="EB101" s="104"/>
      <c r="EC101" s="104"/>
      <c r="ED101" s="104"/>
      <c r="EE101" s="104"/>
      <c r="EF101" s="104"/>
      <c r="EG101" s="104"/>
      <c r="EH101" s="104"/>
      <c r="EI101" s="104"/>
      <c r="EJ101" s="104"/>
      <c r="EK101" s="104"/>
      <c r="EL101" s="104"/>
      <c r="EM101" s="104"/>
      <c r="EN101" s="104"/>
      <c r="EO101" s="104"/>
      <c r="EP101" s="104"/>
      <c r="EQ101" s="104"/>
      <c r="ER101" s="104"/>
      <c r="ES101" s="104"/>
      <c r="ET101" s="104"/>
      <c r="EU101" s="104"/>
      <c r="EV101" s="104"/>
      <c r="EW101" s="104"/>
      <c r="EX101" s="104"/>
      <c r="EY101" s="104"/>
      <c r="EZ101" s="104"/>
      <c r="FA101" s="104"/>
      <c r="FB101" s="104"/>
      <c r="FC101" s="104"/>
      <c r="FD101" s="104"/>
      <c r="FE101" s="104"/>
      <c r="FF101" s="104"/>
      <c r="FG101" s="104"/>
      <c r="FH101" s="104"/>
      <c r="FI101" s="104"/>
      <c r="FJ101" s="104"/>
      <c r="FK101" s="104"/>
      <c r="FL101" s="104"/>
      <c r="FM101" s="104"/>
      <c r="FN101" s="104"/>
      <c r="FO101" s="104"/>
      <c r="FP101" s="104"/>
      <c r="FQ101" s="104"/>
      <c r="FR101" s="104"/>
      <c r="FS101" s="104"/>
      <c r="FT101" s="104"/>
      <c r="FU101" s="104"/>
      <c r="FV101" s="104"/>
      <c r="FW101" s="104"/>
      <c r="FX101" s="104"/>
      <c r="FY101" s="104"/>
      <c r="FZ101" s="104"/>
      <c r="GA101" s="104"/>
      <c r="GB101" s="104"/>
      <c r="GC101" s="104"/>
      <c r="GD101" s="104"/>
      <c r="GE101" s="104"/>
      <c r="GF101" s="104"/>
      <c r="GG101" s="104"/>
      <c r="GH101" s="104"/>
      <c r="GI101" s="104"/>
      <c r="GJ101" s="104"/>
      <c r="GK101" s="104"/>
      <c r="GL101" s="104"/>
      <c r="GM101" s="104"/>
      <c r="GN101" s="104"/>
      <c r="GO101" s="104"/>
      <c r="GP101" s="104"/>
      <c r="GQ101" s="104"/>
      <c r="GR101" s="104"/>
      <c r="GS101" s="104"/>
      <c r="GT101" s="104"/>
      <c r="GU101" s="104"/>
      <c r="GV101" s="104"/>
      <c r="GW101" s="104"/>
      <c r="GX101" s="104"/>
      <c r="GY101" s="104"/>
      <c r="GZ101" s="104"/>
      <c r="HA101" s="104"/>
      <c r="HB101" s="104"/>
      <c r="HC101" s="104"/>
      <c r="HD101" s="104"/>
      <c r="HE101" s="104"/>
      <c r="HF101" s="104"/>
      <c r="HG101" s="104"/>
      <c r="HH101" s="104"/>
      <c r="HI101" s="104"/>
      <c r="HJ101" s="104"/>
      <c r="HK101" s="104"/>
      <c r="HL101" s="104"/>
      <c r="HM101" s="104"/>
      <c r="HN101" s="104"/>
      <c r="HO101" s="104"/>
      <c r="HP101" s="104"/>
      <c r="HQ101" s="104"/>
      <c r="HR101" s="104"/>
      <c r="HS101" s="104"/>
      <c r="HT101" s="104"/>
      <c r="HU101" s="104"/>
      <c r="HV101" s="104"/>
      <c r="HW101" s="104"/>
      <c r="HX101" s="104"/>
      <c r="HY101" s="104"/>
      <c r="HZ101" s="104"/>
      <c r="IA101" s="104"/>
      <c r="IB101" s="104"/>
      <c r="IC101" s="104"/>
      <c r="ID101" s="104"/>
      <c r="IE101" s="104"/>
      <c r="IF101" s="104"/>
      <c r="IG101" s="104"/>
      <c r="IH101" s="104"/>
      <c r="II101" s="104"/>
      <c r="IJ101" s="104"/>
      <c r="IK101" s="104"/>
      <c r="IL101" s="104"/>
      <c r="IM101" s="104"/>
      <c r="IN101" s="104"/>
      <c r="IO101" s="104"/>
      <c r="IP101" s="104"/>
      <c r="IQ101" s="104"/>
      <c r="IR101" s="104"/>
      <c r="IS101" s="104"/>
      <c r="IT101" s="104"/>
      <c r="IU101" s="104"/>
      <c r="IV101" s="104"/>
    </row>
    <row r="102" spans="1:256" s="103" customFormat="1" ht="12.75" x14ac:dyDescent="0.35">
      <c r="A102" s="138"/>
      <c r="B102" s="135"/>
      <c r="C102" s="135"/>
      <c r="D102" s="135"/>
      <c r="E102" s="135"/>
      <c r="F102" s="135"/>
      <c r="G102" s="135"/>
      <c r="H102" s="135"/>
      <c r="I102" s="135"/>
      <c r="J102" s="135"/>
      <c r="K102" s="135"/>
      <c r="L102" s="135"/>
      <c r="M102" s="135"/>
      <c r="N102" s="135"/>
      <c r="O102" s="135"/>
      <c r="P102" s="135"/>
      <c r="Q102" s="135"/>
      <c r="R102" s="135"/>
      <c r="AI102" s="104"/>
      <c r="AJ102" s="104"/>
      <c r="AK102" s="104"/>
      <c r="AL102" s="104"/>
      <c r="AM102" s="104"/>
      <c r="AN102" s="104"/>
      <c r="AO102" s="104"/>
      <c r="AP102" s="104"/>
      <c r="AQ102" s="104"/>
      <c r="AR102" s="104"/>
      <c r="AS102" s="104"/>
      <c r="AT102" s="104"/>
      <c r="AU102" s="104"/>
      <c r="AV102" s="104"/>
      <c r="AW102" s="104"/>
      <c r="AX102" s="104"/>
      <c r="AY102" s="104"/>
      <c r="AZ102" s="104"/>
      <c r="BA102" s="104"/>
      <c r="BB102" s="104"/>
      <c r="BC102" s="104"/>
      <c r="BD102" s="104"/>
      <c r="BE102" s="104"/>
      <c r="BF102" s="104"/>
      <c r="BG102" s="104"/>
      <c r="BH102" s="104"/>
      <c r="BI102" s="104"/>
      <c r="BJ102" s="104"/>
      <c r="BK102" s="104"/>
      <c r="BL102" s="104"/>
      <c r="BM102" s="104"/>
      <c r="BN102" s="104"/>
      <c r="BO102" s="104"/>
      <c r="BP102" s="104"/>
      <c r="BQ102" s="104"/>
      <c r="BR102" s="104"/>
      <c r="BS102" s="104"/>
      <c r="BT102" s="104"/>
      <c r="BU102" s="104"/>
      <c r="BV102" s="104"/>
      <c r="BW102" s="104"/>
      <c r="BX102" s="104"/>
      <c r="BY102" s="104"/>
      <c r="BZ102" s="104"/>
      <c r="CA102" s="104"/>
      <c r="CB102" s="104"/>
      <c r="CC102" s="104"/>
      <c r="CD102" s="104"/>
      <c r="CE102" s="104"/>
      <c r="CF102" s="104"/>
      <c r="CG102" s="104"/>
      <c r="CH102" s="104"/>
      <c r="CI102" s="104"/>
      <c r="CJ102" s="104"/>
      <c r="CK102" s="104"/>
      <c r="CL102" s="104"/>
      <c r="CM102" s="104"/>
      <c r="CN102" s="104"/>
      <c r="CO102" s="104"/>
      <c r="CP102" s="104"/>
      <c r="CQ102" s="104"/>
      <c r="CR102" s="104"/>
      <c r="CS102" s="104"/>
      <c r="CT102" s="104"/>
      <c r="CU102" s="104"/>
      <c r="CV102" s="104"/>
      <c r="CW102" s="104"/>
      <c r="CX102" s="104"/>
      <c r="CY102" s="104"/>
      <c r="CZ102" s="104"/>
      <c r="DA102" s="104"/>
      <c r="DB102" s="104"/>
      <c r="DC102" s="104"/>
      <c r="DD102" s="104"/>
      <c r="DE102" s="104"/>
      <c r="DF102" s="104"/>
      <c r="DG102" s="104"/>
      <c r="DH102" s="104"/>
      <c r="DI102" s="104"/>
      <c r="DJ102" s="104"/>
      <c r="DK102" s="104"/>
      <c r="DL102" s="104"/>
      <c r="DM102" s="104"/>
      <c r="DN102" s="104"/>
      <c r="DO102" s="104"/>
      <c r="DP102" s="104"/>
      <c r="DQ102" s="104"/>
      <c r="DR102" s="104"/>
      <c r="DS102" s="104"/>
      <c r="DT102" s="104"/>
      <c r="DU102" s="104"/>
      <c r="DV102" s="104"/>
      <c r="DW102" s="104"/>
      <c r="DX102" s="104"/>
      <c r="DY102" s="104"/>
      <c r="DZ102" s="104"/>
      <c r="EA102" s="104"/>
      <c r="EB102" s="104"/>
      <c r="EC102" s="104"/>
      <c r="ED102" s="104"/>
      <c r="EE102" s="104"/>
      <c r="EF102" s="104"/>
      <c r="EG102" s="104"/>
      <c r="EH102" s="104"/>
      <c r="EI102" s="104"/>
      <c r="EJ102" s="104"/>
      <c r="EK102" s="104"/>
      <c r="EL102" s="104"/>
      <c r="EM102" s="104"/>
      <c r="EN102" s="104"/>
      <c r="EO102" s="104"/>
      <c r="EP102" s="104"/>
      <c r="EQ102" s="104"/>
      <c r="ER102" s="104"/>
      <c r="ES102" s="104"/>
      <c r="ET102" s="104"/>
      <c r="EU102" s="104"/>
      <c r="EV102" s="104"/>
      <c r="EW102" s="104"/>
      <c r="EX102" s="104"/>
      <c r="EY102" s="104"/>
      <c r="EZ102" s="104"/>
      <c r="FA102" s="104"/>
      <c r="FB102" s="104"/>
      <c r="FC102" s="104"/>
      <c r="FD102" s="104"/>
      <c r="FE102" s="104"/>
      <c r="FF102" s="104"/>
      <c r="FG102" s="104"/>
      <c r="FH102" s="104"/>
      <c r="FI102" s="104"/>
      <c r="FJ102" s="104"/>
      <c r="FK102" s="104"/>
      <c r="FL102" s="104"/>
      <c r="FM102" s="104"/>
      <c r="FN102" s="104"/>
      <c r="FO102" s="104"/>
      <c r="FP102" s="104"/>
      <c r="FQ102" s="104"/>
      <c r="FR102" s="104"/>
      <c r="FS102" s="104"/>
      <c r="FT102" s="104"/>
      <c r="FU102" s="104"/>
      <c r="FV102" s="104"/>
      <c r="FW102" s="104"/>
      <c r="FX102" s="104"/>
      <c r="FY102" s="104"/>
      <c r="FZ102" s="104"/>
      <c r="GA102" s="104"/>
      <c r="GB102" s="104"/>
      <c r="GC102" s="104"/>
      <c r="GD102" s="104"/>
      <c r="GE102" s="104"/>
      <c r="GF102" s="104"/>
      <c r="GG102" s="104"/>
      <c r="GH102" s="104"/>
      <c r="GI102" s="104"/>
      <c r="GJ102" s="104"/>
      <c r="GK102" s="104"/>
      <c r="GL102" s="104"/>
      <c r="GM102" s="104"/>
      <c r="GN102" s="104"/>
      <c r="GO102" s="104"/>
      <c r="GP102" s="104"/>
      <c r="GQ102" s="104"/>
      <c r="GR102" s="104"/>
      <c r="GS102" s="104"/>
      <c r="GT102" s="104"/>
      <c r="GU102" s="104"/>
      <c r="GV102" s="104"/>
      <c r="GW102" s="104"/>
      <c r="GX102" s="104"/>
      <c r="GY102" s="104"/>
      <c r="GZ102" s="104"/>
      <c r="HA102" s="104"/>
      <c r="HB102" s="104"/>
      <c r="HC102" s="104"/>
      <c r="HD102" s="104"/>
      <c r="HE102" s="104"/>
      <c r="HF102" s="104"/>
      <c r="HG102" s="104"/>
      <c r="HH102" s="104"/>
      <c r="HI102" s="104"/>
      <c r="HJ102" s="104"/>
      <c r="HK102" s="104"/>
      <c r="HL102" s="104"/>
      <c r="HM102" s="104"/>
      <c r="HN102" s="104"/>
      <c r="HO102" s="104"/>
      <c r="HP102" s="104"/>
      <c r="HQ102" s="104"/>
      <c r="HR102" s="104"/>
      <c r="HS102" s="104"/>
      <c r="HT102" s="104"/>
      <c r="HU102" s="104"/>
      <c r="HV102" s="104"/>
      <c r="HW102" s="104"/>
      <c r="HX102" s="104"/>
      <c r="HY102" s="104"/>
      <c r="HZ102" s="104"/>
      <c r="IA102" s="104"/>
      <c r="IB102" s="104"/>
      <c r="IC102" s="104"/>
      <c r="ID102" s="104"/>
      <c r="IE102" s="104"/>
      <c r="IF102" s="104"/>
      <c r="IG102" s="104"/>
      <c r="IH102" s="104"/>
      <c r="II102" s="104"/>
      <c r="IJ102" s="104"/>
      <c r="IK102" s="104"/>
      <c r="IL102" s="104"/>
      <c r="IM102" s="104"/>
      <c r="IN102" s="104"/>
      <c r="IO102" s="104"/>
      <c r="IP102" s="104"/>
      <c r="IQ102" s="104"/>
      <c r="IR102" s="104"/>
      <c r="IS102" s="104"/>
      <c r="IT102" s="104"/>
      <c r="IU102" s="104"/>
      <c r="IV102" s="104"/>
    </row>
    <row r="103" spans="1:256" s="103" customFormat="1" ht="12.75" x14ac:dyDescent="0.35">
      <c r="A103" s="138"/>
      <c r="B103" s="135"/>
      <c r="C103" s="135"/>
      <c r="D103" s="135"/>
      <c r="E103" s="135"/>
      <c r="F103" s="135"/>
      <c r="G103" s="135"/>
      <c r="H103" s="135"/>
      <c r="I103" s="135"/>
      <c r="J103" s="135"/>
      <c r="K103" s="135"/>
      <c r="L103" s="135"/>
      <c r="M103" s="135"/>
      <c r="N103" s="135"/>
      <c r="O103" s="135"/>
      <c r="P103" s="135"/>
      <c r="Q103" s="135"/>
      <c r="R103" s="135"/>
      <c r="AI103" s="104"/>
      <c r="AJ103" s="104"/>
      <c r="AK103" s="104"/>
      <c r="AL103" s="104"/>
      <c r="AM103" s="104"/>
      <c r="AN103" s="104"/>
      <c r="AO103" s="104"/>
      <c r="AP103" s="104"/>
      <c r="AQ103" s="104"/>
      <c r="AR103" s="104"/>
      <c r="AS103" s="104"/>
      <c r="AT103" s="104"/>
      <c r="AU103" s="104"/>
      <c r="AV103" s="104"/>
      <c r="AW103" s="104"/>
      <c r="AX103" s="104"/>
      <c r="AY103" s="104"/>
      <c r="AZ103" s="104"/>
      <c r="BA103" s="104"/>
      <c r="BB103" s="104"/>
      <c r="BC103" s="104"/>
      <c r="BD103" s="104"/>
      <c r="BE103" s="104"/>
      <c r="BF103" s="104"/>
      <c r="BG103" s="104"/>
      <c r="BH103" s="104"/>
      <c r="BI103" s="104"/>
      <c r="BJ103" s="104"/>
      <c r="BK103" s="104"/>
      <c r="BL103" s="104"/>
      <c r="BM103" s="104"/>
      <c r="BN103" s="104"/>
      <c r="BO103" s="104"/>
      <c r="BP103" s="104"/>
      <c r="BQ103" s="104"/>
      <c r="BR103" s="104"/>
      <c r="BS103" s="104"/>
      <c r="BT103" s="104"/>
      <c r="BU103" s="104"/>
      <c r="BV103" s="104"/>
      <c r="BW103" s="104"/>
      <c r="BX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c r="DA103" s="104"/>
      <c r="DB103" s="104"/>
      <c r="DC103" s="104"/>
      <c r="DD103" s="104"/>
      <c r="DE103" s="104"/>
      <c r="DF103" s="104"/>
      <c r="DG103" s="104"/>
      <c r="DH103" s="104"/>
      <c r="DI103" s="104"/>
      <c r="DJ103" s="104"/>
      <c r="DK103" s="104"/>
      <c r="DL103" s="104"/>
      <c r="DM103" s="104"/>
      <c r="DN103" s="104"/>
      <c r="DO103" s="104"/>
      <c r="DP103" s="104"/>
      <c r="DQ103" s="104"/>
      <c r="DR103" s="104"/>
      <c r="DS103" s="104"/>
      <c r="DT103" s="104"/>
      <c r="DU103" s="104"/>
      <c r="DV103" s="104"/>
      <c r="DW103" s="104"/>
      <c r="DX103" s="104"/>
      <c r="DY103" s="104"/>
      <c r="DZ103" s="104"/>
      <c r="EA103" s="104"/>
      <c r="EB103" s="104"/>
      <c r="EC103" s="104"/>
      <c r="ED103" s="104"/>
      <c r="EE103" s="104"/>
      <c r="EF103" s="104"/>
      <c r="EG103" s="104"/>
      <c r="EH103" s="104"/>
      <c r="EI103" s="104"/>
      <c r="EJ103" s="104"/>
      <c r="EK103" s="104"/>
      <c r="EL103" s="104"/>
      <c r="EM103" s="104"/>
      <c r="EN103" s="104"/>
      <c r="EO103" s="104"/>
      <c r="EP103" s="104"/>
      <c r="EQ103" s="104"/>
      <c r="ER103" s="104"/>
      <c r="ES103" s="104"/>
      <c r="ET103" s="104"/>
      <c r="EU103" s="104"/>
      <c r="EV103" s="104"/>
      <c r="EW103" s="104"/>
      <c r="EX103" s="104"/>
      <c r="EY103" s="104"/>
      <c r="EZ103" s="104"/>
      <c r="FA103" s="104"/>
      <c r="FB103" s="104"/>
      <c r="FC103" s="104"/>
      <c r="FD103" s="104"/>
      <c r="FE103" s="104"/>
      <c r="FF103" s="104"/>
      <c r="FG103" s="104"/>
      <c r="FH103" s="104"/>
      <c r="FI103" s="104"/>
      <c r="FJ103" s="104"/>
      <c r="FK103" s="104"/>
      <c r="FL103" s="104"/>
      <c r="FM103" s="104"/>
      <c r="FN103" s="104"/>
      <c r="FO103" s="104"/>
      <c r="FP103" s="104"/>
      <c r="FQ103" s="104"/>
      <c r="FR103" s="104"/>
      <c r="FS103" s="104"/>
      <c r="FT103" s="104"/>
      <c r="FU103" s="104"/>
      <c r="FV103" s="104"/>
      <c r="FW103" s="104"/>
      <c r="FX103" s="104"/>
      <c r="FY103" s="104"/>
      <c r="FZ103" s="104"/>
      <c r="GA103" s="104"/>
      <c r="GB103" s="104"/>
      <c r="GC103" s="104"/>
      <c r="GD103" s="104"/>
      <c r="GE103" s="104"/>
      <c r="GF103" s="104"/>
      <c r="GG103" s="104"/>
      <c r="GH103" s="104"/>
      <c r="GI103" s="104"/>
      <c r="GJ103" s="104"/>
      <c r="GK103" s="104"/>
      <c r="GL103" s="104"/>
      <c r="GM103" s="104"/>
      <c r="GN103" s="104"/>
      <c r="GO103" s="104"/>
      <c r="GP103" s="104"/>
      <c r="GQ103" s="104"/>
      <c r="GR103" s="104"/>
      <c r="GS103" s="104"/>
      <c r="GT103" s="104"/>
      <c r="GU103" s="104"/>
      <c r="GV103" s="104"/>
      <c r="GW103" s="104"/>
      <c r="GX103" s="104"/>
      <c r="GY103" s="104"/>
      <c r="GZ103" s="104"/>
      <c r="HA103" s="104"/>
      <c r="HB103" s="104"/>
      <c r="HC103" s="104"/>
      <c r="HD103" s="104"/>
      <c r="HE103" s="104"/>
      <c r="HF103" s="104"/>
      <c r="HG103" s="104"/>
      <c r="HH103" s="104"/>
      <c r="HI103" s="104"/>
      <c r="HJ103" s="104"/>
      <c r="HK103" s="104"/>
      <c r="HL103" s="104"/>
      <c r="HM103" s="104"/>
      <c r="HN103" s="104"/>
      <c r="HO103" s="104"/>
      <c r="HP103" s="104"/>
      <c r="HQ103" s="104"/>
      <c r="HR103" s="104"/>
      <c r="HS103" s="104"/>
      <c r="HT103" s="104"/>
      <c r="HU103" s="104"/>
      <c r="HV103" s="104"/>
      <c r="HW103" s="104"/>
      <c r="HX103" s="104"/>
      <c r="HY103" s="104"/>
      <c r="HZ103" s="104"/>
      <c r="IA103" s="104"/>
      <c r="IB103" s="104"/>
      <c r="IC103" s="104"/>
      <c r="ID103" s="104"/>
      <c r="IE103" s="104"/>
      <c r="IF103" s="104"/>
      <c r="IG103" s="104"/>
      <c r="IH103" s="104"/>
      <c r="II103" s="104"/>
      <c r="IJ103" s="104"/>
      <c r="IK103" s="104"/>
      <c r="IL103" s="104"/>
      <c r="IM103" s="104"/>
      <c r="IN103" s="104"/>
      <c r="IO103" s="104"/>
      <c r="IP103" s="104"/>
      <c r="IQ103" s="104"/>
      <c r="IR103" s="104"/>
      <c r="IS103" s="104"/>
      <c r="IT103" s="104"/>
      <c r="IU103" s="104"/>
      <c r="IV103" s="104"/>
    </row>
    <row r="104" spans="1:256" s="103" customFormat="1" ht="12.75" x14ac:dyDescent="0.35">
      <c r="A104" s="138"/>
      <c r="B104" s="135"/>
      <c r="C104" s="135"/>
      <c r="D104" s="135"/>
      <c r="E104" s="135"/>
      <c r="F104" s="135"/>
      <c r="G104" s="135"/>
      <c r="H104" s="135"/>
      <c r="I104" s="135"/>
      <c r="J104" s="135"/>
      <c r="K104" s="135"/>
      <c r="L104" s="135"/>
      <c r="M104" s="135"/>
      <c r="N104" s="135"/>
      <c r="O104" s="135"/>
      <c r="P104" s="135"/>
      <c r="Q104" s="135"/>
      <c r="R104" s="135"/>
      <c r="AI104" s="104"/>
      <c r="AJ104" s="104"/>
      <c r="AK104" s="104"/>
      <c r="AL104" s="104"/>
      <c r="AM104" s="104"/>
      <c r="AN104" s="104"/>
      <c r="AO104" s="104"/>
      <c r="AP104" s="104"/>
      <c r="AQ104" s="104"/>
      <c r="AR104" s="104"/>
      <c r="AS104" s="104"/>
      <c r="AT104" s="104"/>
      <c r="AU104" s="104"/>
      <c r="AV104" s="104"/>
      <c r="AW104" s="104"/>
      <c r="AX104" s="104"/>
      <c r="AY104" s="104"/>
      <c r="AZ104" s="104"/>
      <c r="BA104" s="104"/>
      <c r="BB104" s="104"/>
      <c r="BC104" s="104"/>
      <c r="BD104" s="104"/>
      <c r="BE104" s="104"/>
      <c r="BF104" s="104"/>
      <c r="BG104" s="104"/>
      <c r="BH104" s="104"/>
      <c r="BI104" s="104"/>
      <c r="BJ104" s="104"/>
      <c r="BK104" s="104"/>
      <c r="BL104" s="104"/>
      <c r="BM104" s="104"/>
      <c r="BN104" s="104"/>
      <c r="BO104" s="104"/>
      <c r="BP104" s="104"/>
      <c r="BQ104" s="104"/>
      <c r="BR104" s="104"/>
      <c r="BS104" s="104"/>
      <c r="BT104" s="104"/>
      <c r="BU104" s="104"/>
      <c r="BV104" s="104"/>
      <c r="BW104" s="104"/>
      <c r="BX104" s="104"/>
      <c r="BY104" s="104"/>
      <c r="BZ104" s="104"/>
      <c r="CA104" s="104"/>
      <c r="CB104" s="104"/>
      <c r="CC104" s="104"/>
      <c r="CD104" s="104"/>
      <c r="CE104" s="104"/>
      <c r="CF104" s="104"/>
      <c r="CG104" s="104"/>
      <c r="CH104" s="104"/>
      <c r="CI104" s="104"/>
      <c r="CJ104" s="104"/>
      <c r="CK104" s="104"/>
      <c r="CL104" s="104"/>
      <c r="CM104" s="104"/>
      <c r="CN104" s="104"/>
      <c r="CO104" s="104"/>
      <c r="CP104" s="104"/>
      <c r="CQ104" s="104"/>
      <c r="CR104" s="104"/>
      <c r="CS104" s="104"/>
      <c r="CT104" s="104"/>
      <c r="CU104" s="104"/>
      <c r="CV104" s="104"/>
      <c r="CW104" s="104"/>
      <c r="CX104" s="104"/>
      <c r="CY104" s="104"/>
      <c r="CZ104" s="104"/>
      <c r="DA104" s="104"/>
      <c r="DB104" s="104"/>
      <c r="DC104" s="104"/>
      <c r="DD104" s="104"/>
      <c r="DE104" s="104"/>
      <c r="DF104" s="104"/>
      <c r="DG104" s="104"/>
      <c r="DH104" s="104"/>
      <c r="DI104" s="104"/>
      <c r="DJ104" s="104"/>
      <c r="DK104" s="104"/>
      <c r="DL104" s="104"/>
      <c r="DM104" s="104"/>
      <c r="DN104" s="104"/>
      <c r="DO104" s="104"/>
      <c r="DP104" s="104"/>
      <c r="DQ104" s="104"/>
      <c r="DR104" s="104"/>
      <c r="DS104" s="104"/>
      <c r="DT104" s="104"/>
      <c r="DU104" s="104"/>
      <c r="DV104" s="104"/>
      <c r="DW104" s="104"/>
      <c r="DX104" s="104"/>
      <c r="DY104" s="104"/>
      <c r="DZ104" s="104"/>
      <c r="EA104" s="104"/>
      <c r="EB104" s="104"/>
      <c r="EC104" s="104"/>
      <c r="ED104" s="104"/>
      <c r="EE104" s="104"/>
      <c r="EF104" s="104"/>
      <c r="EG104" s="104"/>
      <c r="EH104" s="104"/>
      <c r="EI104" s="104"/>
      <c r="EJ104" s="104"/>
      <c r="EK104" s="104"/>
      <c r="EL104" s="104"/>
      <c r="EM104" s="104"/>
      <c r="EN104" s="104"/>
      <c r="EO104" s="104"/>
      <c r="EP104" s="104"/>
      <c r="EQ104" s="104"/>
      <c r="ER104" s="104"/>
      <c r="ES104" s="104"/>
      <c r="ET104" s="104"/>
      <c r="EU104" s="104"/>
      <c r="EV104" s="104"/>
      <c r="EW104" s="104"/>
      <c r="EX104" s="104"/>
      <c r="EY104" s="104"/>
      <c r="EZ104" s="104"/>
      <c r="FA104" s="104"/>
      <c r="FB104" s="104"/>
      <c r="FC104" s="104"/>
      <c r="FD104" s="104"/>
      <c r="FE104" s="104"/>
      <c r="FF104" s="104"/>
      <c r="FG104" s="104"/>
      <c r="FH104" s="104"/>
      <c r="FI104" s="104"/>
      <c r="FJ104" s="104"/>
      <c r="FK104" s="104"/>
      <c r="FL104" s="104"/>
      <c r="FM104" s="104"/>
      <c r="FN104" s="104"/>
      <c r="FO104" s="104"/>
      <c r="FP104" s="104"/>
      <c r="FQ104" s="104"/>
      <c r="FR104" s="104"/>
      <c r="FS104" s="104"/>
      <c r="FT104" s="104"/>
      <c r="FU104" s="104"/>
      <c r="FV104" s="104"/>
      <c r="FW104" s="104"/>
      <c r="FX104" s="104"/>
      <c r="FY104" s="104"/>
      <c r="FZ104" s="104"/>
      <c r="GA104" s="104"/>
      <c r="GB104" s="104"/>
      <c r="GC104" s="104"/>
      <c r="GD104" s="104"/>
      <c r="GE104" s="104"/>
      <c r="GF104" s="104"/>
      <c r="GG104" s="104"/>
      <c r="GH104" s="104"/>
      <c r="GI104" s="104"/>
      <c r="GJ104" s="104"/>
      <c r="GK104" s="104"/>
      <c r="GL104" s="104"/>
      <c r="GM104" s="104"/>
      <c r="GN104" s="104"/>
      <c r="GO104" s="104"/>
      <c r="GP104" s="104"/>
      <c r="GQ104" s="104"/>
      <c r="GR104" s="104"/>
      <c r="GS104" s="104"/>
      <c r="GT104" s="104"/>
      <c r="GU104" s="104"/>
      <c r="GV104" s="104"/>
      <c r="GW104" s="104"/>
      <c r="GX104" s="104"/>
      <c r="GY104" s="104"/>
      <c r="GZ104" s="104"/>
      <c r="HA104" s="104"/>
      <c r="HB104" s="104"/>
      <c r="HC104" s="104"/>
      <c r="HD104" s="104"/>
      <c r="HE104" s="104"/>
      <c r="HF104" s="104"/>
      <c r="HG104" s="104"/>
      <c r="HH104" s="104"/>
      <c r="HI104" s="104"/>
      <c r="HJ104" s="104"/>
      <c r="HK104" s="104"/>
      <c r="HL104" s="104"/>
      <c r="HM104" s="104"/>
      <c r="HN104" s="104"/>
      <c r="HO104" s="104"/>
      <c r="HP104" s="104"/>
      <c r="HQ104" s="104"/>
      <c r="HR104" s="104"/>
      <c r="HS104" s="104"/>
      <c r="HT104" s="104"/>
      <c r="HU104" s="104"/>
      <c r="HV104" s="104"/>
      <c r="HW104" s="104"/>
      <c r="HX104" s="104"/>
      <c r="HY104" s="104"/>
      <c r="HZ104" s="104"/>
      <c r="IA104" s="104"/>
      <c r="IB104" s="104"/>
      <c r="IC104" s="104"/>
      <c r="ID104" s="104"/>
      <c r="IE104" s="104"/>
      <c r="IF104" s="104"/>
      <c r="IG104" s="104"/>
      <c r="IH104" s="104"/>
      <c r="II104" s="104"/>
      <c r="IJ104" s="104"/>
      <c r="IK104" s="104"/>
      <c r="IL104" s="104"/>
      <c r="IM104" s="104"/>
      <c r="IN104" s="104"/>
      <c r="IO104" s="104"/>
      <c r="IP104" s="104"/>
      <c r="IQ104" s="104"/>
      <c r="IR104" s="104"/>
      <c r="IS104" s="104"/>
      <c r="IT104" s="104"/>
      <c r="IU104" s="104"/>
      <c r="IV104" s="104"/>
    </row>
    <row r="105" spans="1:256" s="103" customFormat="1" ht="12.75" x14ac:dyDescent="0.35">
      <c r="A105" s="138"/>
      <c r="B105" s="135"/>
      <c r="C105" s="135"/>
      <c r="D105" s="135"/>
      <c r="E105" s="135"/>
      <c r="F105" s="135"/>
      <c r="G105" s="135"/>
      <c r="H105" s="135"/>
      <c r="I105" s="135"/>
      <c r="J105" s="135"/>
      <c r="K105" s="135"/>
      <c r="L105" s="135"/>
      <c r="M105" s="135"/>
      <c r="N105" s="135"/>
      <c r="O105" s="135"/>
      <c r="P105" s="135"/>
      <c r="Q105" s="135"/>
      <c r="R105" s="135"/>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BY105" s="104"/>
      <c r="BZ105" s="104"/>
      <c r="CA105" s="104"/>
      <c r="CB105" s="104"/>
      <c r="CC105" s="104"/>
      <c r="CD105" s="104"/>
      <c r="CE105" s="104"/>
      <c r="CF105" s="104"/>
      <c r="CG105" s="104"/>
      <c r="CH105" s="104"/>
      <c r="CI105" s="104"/>
      <c r="CJ105" s="104"/>
      <c r="CK105" s="104"/>
      <c r="CL105" s="104"/>
      <c r="CM105" s="104"/>
      <c r="CN105" s="104"/>
      <c r="CO105" s="104"/>
      <c r="CP105" s="104"/>
      <c r="CQ105" s="104"/>
      <c r="CR105" s="104"/>
      <c r="CS105" s="104"/>
      <c r="CT105" s="104"/>
      <c r="CU105" s="104"/>
      <c r="CV105" s="104"/>
      <c r="CW105" s="104"/>
      <c r="CX105" s="104"/>
      <c r="CY105" s="104"/>
      <c r="CZ105" s="104"/>
      <c r="DA105" s="104"/>
      <c r="DB105" s="104"/>
      <c r="DC105" s="104"/>
      <c r="DD105" s="104"/>
      <c r="DE105" s="104"/>
      <c r="DF105" s="104"/>
      <c r="DG105" s="104"/>
      <c r="DH105" s="104"/>
      <c r="DI105" s="104"/>
      <c r="DJ105" s="104"/>
      <c r="DK105" s="104"/>
      <c r="DL105" s="104"/>
      <c r="DM105" s="104"/>
      <c r="DN105" s="104"/>
      <c r="DO105" s="104"/>
      <c r="DP105" s="104"/>
      <c r="DQ105" s="104"/>
      <c r="DR105" s="104"/>
      <c r="DS105" s="104"/>
      <c r="DT105" s="104"/>
      <c r="DU105" s="104"/>
      <c r="DV105" s="104"/>
      <c r="DW105" s="104"/>
      <c r="DX105" s="104"/>
      <c r="DY105" s="104"/>
      <c r="DZ105" s="104"/>
      <c r="EA105" s="104"/>
      <c r="EB105" s="104"/>
      <c r="EC105" s="104"/>
      <c r="ED105" s="104"/>
      <c r="EE105" s="104"/>
      <c r="EF105" s="104"/>
      <c r="EG105" s="104"/>
      <c r="EH105" s="104"/>
      <c r="EI105" s="104"/>
      <c r="EJ105" s="104"/>
      <c r="EK105" s="104"/>
      <c r="EL105" s="104"/>
      <c r="EM105" s="104"/>
      <c r="EN105" s="104"/>
      <c r="EO105" s="104"/>
      <c r="EP105" s="104"/>
      <c r="EQ105" s="104"/>
      <c r="ER105" s="104"/>
      <c r="ES105" s="104"/>
      <c r="ET105" s="104"/>
      <c r="EU105" s="104"/>
      <c r="EV105" s="104"/>
      <c r="EW105" s="104"/>
      <c r="EX105" s="104"/>
      <c r="EY105" s="104"/>
      <c r="EZ105" s="104"/>
      <c r="FA105" s="104"/>
      <c r="FB105" s="104"/>
      <c r="FC105" s="104"/>
      <c r="FD105" s="104"/>
      <c r="FE105" s="104"/>
      <c r="FF105" s="104"/>
      <c r="FG105" s="104"/>
      <c r="FH105" s="104"/>
      <c r="FI105" s="104"/>
      <c r="FJ105" s="104"/>
      <c r="FK105" s="104"/>
      <c r="FL105" s="104"/>
      <c r="FM105" s="104"/>
      <c r="FN105" s="104"/>
      <c r="FO105" s="104"/>
      <c r="FP105" s="104"/>
      <c r="FQ105" s="104"/>
      <c r="FR105" s="104"/>
      <c r="FS105" s="104"/>
      <c r="FT105" s="104"/>
      <c r="FU105" s="104"/>
      <c r="FV105" s="104"/>
      <c r="FW105" s="104"/>
      <c r="FX105" s="104"/>
      <c r="FY105" s="104"/>
      <c r="FZ105" s="104"/>
      <c r="GA105" s="104"/>
      <c r="GB105" s="104"/>
      <c r="GC105" s="104"/>
      <c r="GD105" s="104"/>
      <c r="GE105" s="104"/>
      <c r="GF105" s="104"/>
      <c r="GG105" s="104"/>
      <c r="GH105" s="104"/>
      <c r="GI105" s="104"/>
      <c r="GJ105" s="104"/>
      <c r="GK105" s="104"/>
      <c r="GL105" s="104"/>
      <c r="GM105" s="104"/>
      <c r="GN105" s="104"/>
      <c r="GO105" s="104"/>
      <c r="GP105" s="104"/>
      <c r="GQ105" s="104"/>
      <c r="GR105" s="104"/>
      <c r="GS105" s="104"/>
      <c r="GT105" s="104"/>
      <c r="GU105" s="104"/>
      <c r="GV105" s="104"/>
      <c r="GW105" s="104"/>
      <c r="GX105" s="104"/>
      <c r="GY105" s="104"/>
      <c r="GZ105" s="104"/>
      <c r="HA105" s="104"/>
      <c r="HB105" s="104"/>
      <c r="HC105" s="104"/>
      <c r="HD105" s="104"/>
      <c r="HE105" s="104"/>
      <c r="HF105" s="104"/>
      <c r="HG105" s="104"/>
      <c r="HH105" s="104"/>
      <c r="HI105" s="104"/>
      <c r="HJ105" s="104"/>
      <c r="HK105" s="104"/>
      <c r="HL105" s="104"/>
      <c r="HM105" s="104"/>
      <c r="HN105" s="104"/>
      <c r="HO105" s="104"/>
      <c r="HP105" s="104"/>
      <c r="HQ105" s="104"/>
      <c r="HR105" s="104"/>
      <c r="HS105" s="104"/>
      <c r="HT105" s="104"/>
      <c r="HU105" s="104"/>
      <c r="HV105" s="104"/>
      <c r="HW105" s="104"/>
      <c r="HX105" s="104"/>
      <c r="HY105" s="104"/>
      <c r="HZ105" s="104"/>
      <c r="IA105" s="104"/>
      <c r="IB105" s="104"/>
      <c r="IC105" s="104"/>
      <c r="ID105" s="104"/>
      <c r="IE105" s="104"/>
      <c r="IF105" s="104"/>
      <c r="IG105" s="104"/>
      <c r="IH105" s="104"/>
      <c r="II105" s="104"/>
      <c r="IJ105" s="104"/>
      <c r="IK105" s="104"/>
      <c r="IL105" s="104"/>
      <c r="IM105" s="104"/>
      <c r="IN105" s="104"/>
      <c r="IO105" s="104"/>
      <c r="IP105" s="104"/>
      <c r="IQ105" s="104"/>
      <c r="IR105" s="104"/>
      <c r="IS105" s="104"/>
      <c r="IT105" s="104"/>
      <c r="IU105" s="104"/>
      <c r="IV105" s="104"/>
    </row>
    <row r="106" spans="1:256" s="103" customFormat="1" ht="12.75" x14ac:dyDescent="0.35">
      <c r="A106" s="138"/>
      <c r="B106" s="135"/>
      <c r="C106" s="135"/>
      <c r="D106" s="135"/>
      <c r="E106" s="135"/>
      <c r="F106" s="135"/>
      <c r="G106" s="135"/>
      <c r="H106" s="135"/>
      <c r="I106" s="135"/>
      <c r="J106" s="135"/>
      <c r="K106" s="135"/>
      <c r="L106" s="135"/>
      <c r="M106" s="135"/>
      <c r="N106" s="135"/>
      <c r="O106" s="135"/>
      <c r="P106" s="135"/>
      <c r="Q106" s="135"/>
      <c r="R106" s="135"/>
      <c r="AI106" s="104"/>
      <c r="AJ106" s="104"/>
      <c r="AK106" s="104"/>
      <c r="AL106" s="104"/>
      <c r="AM106" s="104"/>
      <c r="AN106" s="104"/>
      <c r="AO106" s="104"/>
      <c r="AP106" s="104"/>
      <c r="AQ106" s="104"/>
      <c r="AR106" s="104"/>
      <c r="AS106" s="104"/>
      <c r="AT106" s="104"/>
      <c r="AU106" s="104"/>
      <c r="AV106" s="104"/>
      <c r="AW106" s="104"/>
      <c r="AX106" s="104"/>
      <c r="AY106" s="104"/>
      <c r="AZ106" s="104"/>
      <c r="BA106" s="104"/>
      <c r="BB106" s="104"/>
      <c r="BC106" s="104"/>
      <c r="BD106" s="104"/>
      <c r="BE106" s="104"/>
      <c r="BF106" s="104"/>
      <c r="BG106" s="104"/>
      <c r="BH106" s="104"/>
      <c r="BI106" s="104"/>
      <c r="BJ106" s="104"/>
      <c r="BK106" s="104"/>
      <c r="BL106" s="104"/>
      <c r="BM106" s="104"/>
      <c r="BN106" s="104"/>
      <c r="BO106" s="104"/>
      <c r="BP106" s="104"/>
      <c r="BQ106" s="104"/>
      <c r="BR106" s="104"/>
      <c r="BS106" s="104"/>
      <c r="BT106" s="104"/>
      <c r="BU106" s="104"/>
      <c r="BV106" s="104"/>
      <c r="BW106" s="104"/>
      <c r="BX106" s="104"/>
      <c r="BY106" s="104"/>
      <c r="BZ106" s="104"/>
      <c r="CA106" s="104"/>
      <c r="CB106" s="104"/>
      <c r="CC106" s="104"/>
      <c r="CD106" s="104"/>
      <c r="CE106" s="104"/>
      <c r="CF106" s="104"/>
      <c r="CG106" s="104"/>
      <c r="CH106" s="104"/>
      <c r="CI106" s="104"/>
      <c r="CJ106" s="104"/>
      <c r="CK106" s="104"/>
      <c r="CL106" s="104"/>
      <c r="CM106" s="104"/>
      <c r="CN106" s="104"/>
      <c r="CO106" s="104"/>
      <c r="CP106" s="104"/>
      <c r="CQ106" s="104"/>
      <c r="CR106" s="104"/>
      <c r="CS106" s="104"/>
      <c r="CT106" s="104"/>
      <c r="CU106" s="104"/>
      <c r="CV106" s="104"/>
      <c r="CW106" s="104"/>
      <c r="CX106" s="104"/>
      <c r="CY106" s="104"/>
      <c r="CZ106" s="104"/>
      <c r="DA106" s="104"/>
      <c r="DB106" s="104"/>
      <c r="DC106" s="104"/>
      <c r="DD106" s="104"/>
      <c r="DE106" s="104"/>
      <c r="DF106" s="104"/>
      <c r="DG106" s="104"/>
      <c r="DH106" s="104"/>
      <c r="DI106" s="104"/>
      <c r="DJ106" s="104"/>
      <c r="DK106" s="104"/>
      <c r="DL106" s="104"/>
      <c r="DM106" s="104"/>
      <c r="DN106" s="104"/>
      <c r="DO106" s="104"/>
      <c r="DP106" s="104"/>
      <c r="DQ106" s="104"/>
      <c r="DR106" s="104"/>
      <c r="DS106" s="104"/>
      <c r="DT106" s="104"/>
      <c r="DU106" s="104"/>
      <c r="DV106" s="104"/>
      <c r="DW106" s="104"/>
      <c r="DX106" s="104"/>
      <c r="DY106" s="104"/>
      <c r="DZ106" s="104"/>
      <c r="EA106" s="104"/>
      <c r="EB106" s="104"/>
      <c r="EC106" s="104"/>
      <c r="ED106" s="104"/>
      <c r="EE106" s="104"/>
      <c r="EF106" s="104"/>
      <c r="EG106" s="104"/>
      <c r="EH106" s="104"/>
      <c r="EI106" s="104"/>
      <c r="EJ106" s="104"/>
      <c r="EK106" s="104"/>
      <c r="EL106" s="104"/>
      <c r="EM106" s="104"/>
      <c r="EN106" s="104"/>
      <c r="EO106" s="104"/>
      <c r="EP106" s="104"/>
      <c r="EQ106" s="104"/>
      <c r="ER106" s="104"/>
      <c r="ES106" s="104"/>
      <c r="ET106" s="104"/>
      <c r="EU106" s="104"/>
      <c r="EV106" s="104"/>
      <c r="EW106" s="104"/>
      <c r="EX106" s="104"/>
      <c r="EY106" s="104"/>
      <c r="EZ106" s="104"/>
      <c r="FA106" s="104"/>
      <c r="FB106" s="104"/>
      <c r="FC106" s="104"/>
      <c r="FD106" s="104"/>
      <c r="FE106" s="104"/>
      <c r="FF106" s="104"/>
      <c r="FG106" s="104"/>
      <c r="FH106" s="104"/>
      <c r="FI106" s="104"/>
      <c r="FJ106" s="104"/>
      <c r="FK106" s="104"/>
      <c r="FL106" s="104"/>
      <c r="FM106" s="104"/>
      <c r="FN106" s="104"/>
      <c r="FO106" s="104"/>
      <c r="FP106" s="104"/>
      <c r="FQ106" s="104"/>
      <c r="FR106" s="104"/>
      <c r="FS106" s="104"/>
      <c r="FT106" s="104"/>
      <c r="FU106" s="104"/>
      <c r="FV106" s="104"/>
      <c r="FW106" s="104"/>
      <c r="FX106" s="104"/>
      <c r="FY106" s="104"/>
      <c r="FZ106" s="104"/>
      <c r="GA106" s="104"/>
      <c r="GB106" s="104"/>
      <c r="GC106" s="104"/>
      <c r="GD106" s="104"/>
      <c r="GE106" s="104"/>
      <c r="GF106" s="104"/>
      <c r="GG106" s="104"/>
      <c r="GH106" s="104"/>
      <c r="GI106" s="104"/>
      <c r="GJ106" s="104"/>
      <c r="GK106" s="104"/>
      <c r="GL106" s="104"/>
      <c r="GM106" s="104"/>
      <c r="GN106" s="104"/>
      <c r="GO106" s="104"/>
      <c r="GP106" s="104"/>
      <c r="GQ106" s="104"/>
      <c r="GR106" s="104"/>
      <c r="GS106" s="104"/>
      <c r="GT106" s="104"/>
      <c r="GU106" s="104"/>
      <c r="GV106" s="104"/>
      <c r="GW106" s="104"/>
      <c r="GX106" s="104"/>
      <c r="GY106" s="104"/>
      <c r="GZ106" s="104"/>
      <c r="HA106" s="104"/>
      <c r="HB106" s="104"/>
      <c r="HC106" s="104"/>
      <c r="HD106" s="104"/>
      <c r="HE106" s="104"/>
      <c r="HF106" s="104"/>
      <c r="HG106" s="104"/>
      <c r="HH106" s="104"/>
      <c r="HI106" s="104"/>
      <c r="HJ106" s="104"/>
      <c r="HK106" s="104"/>
      <c r="HL106" s="104"/>
      <c r="HM106" s="104"/>
      <c r="HN106" s="104"/>
      <c r="HO106" s="104"/>
      <c r="HP106" s="104"/>
      <c r="HQ106" s="104"/>
      <c r="HR106" s="104"/>
      <c r="HS106" s="104"/>
      <c r="HT106" s="104"/>
      <c r="HU106" s="104"/>
      <c r="HV106" s="104"/>
      <c r="HW106" s="104"/>
      <c r="HX106" s="104"/>
      <c r="HY106" s="104"/>
      <c r="HZ106" s="104"/>
      <c r="IA106" s="104"/>
      <c r="IB106" s="104"/>
      <c r="IC106" s="104"/>
      <c r="ID106" s="104"/>
      <c r="IE106" s="104"/>
      <c r="IF106" s="104"/>
      <c r="IG106" s="104"/>
      <c r="IH106" s="104"/>
      <c r="II106" s="104"/>
      <c r="IJ106" s="104"/>
      <c r="IK106" s="104"/>
      <c r="IL106" s="104"/>
      <c r="IM106" s="104"/>
      <c r="IN106" s="104"/>
      <c r="IO106" s="104"/>
      <c r="IP106" s="104"/>
      <c r="IQ106" s="104"/>
      <c r="IR106" s="104"/>
      <c r="IS106" s="104"/>
      <c r="IT106" s="104"/>
      <c r="IU106" s="104"/>
      <c r="IV106" s="104"/>
    </row>
    <row r="107" spans="1:256" s="103" customFormat="1" ht="12.75" x14ac:dyDescent="0.35">
      <c r="A107" s="138"/>
      <c r="B107" s="135"/>
      <c r="C107" s="135"/>
      <c r="D107" s="135"/>
      <c r="E107" s="135"/>
      <c r="F107" s="135"/>
      <c r="G107" s="135"/>
      <c r="H107" s="135"/>
      <c r="I107" s="135"/>
      <c r="J107" s="135"/>
      <c r="K107" s="135"/>
      <c r="L107" s="135"/>
      <c r="M107" s="135"/>
      <c r="N107" s="135"/>
      <c r="O107" s="135"/>
      <c r="P107" s="135"/>
      <c r="Q107" s="135"/>
      <c r="R107" s="135"/>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BY107" s="104"/>
      <c r="BZ107" s="104"/>
      <c r="CA107" s="104"/>
      <c r="CB107" s="104"/>
      <c r="CC107" s="104"/>
      <c r="CD107" s="104"/>
      <c r="CE107" s="104"/>
      <c r="CF107" s="104"/>
      <c r="CG107" s="104"/>
      <c r="CH107" s="104"/>
      <c r="CI107" s="104"/>
      <c r="CJ107" s="104"/>
      <c r="CK107" s="104"/>
      <c r="CL107" s="104"/>
      <c r="CM107" s="104"/>
      <c r="CN107" s="104"/>
      <c r="CO107" s="104"/>
      <c r="CP107" s="104"/>
      <c r="CQ107" s="104"/>
      <c r="CR107" s="104"/>
      <c r="CS107" s="104"/>
      <c r="CT107" s="104"/>
      <c r="CU107" s="104"/>
      <c r="CV107" s="104"/>
      <c r="CW107" s="104"/>
      <c r="CX107" s="104"/>
      <c r="CY107" s="104"/>
      <c r="CZ107" s="104"/>
      <c r="DA107" s="104"/>
      <c r="DB107" s="104"/>
      <c r="DC107" s="104"/>
      <c r="DD107" s="104"/>
      <c r="DE107" s="104"/>
      <c r="DF107" s="104"/>
      <c r="DG107" s="104"/>
      <c r="DH107" s="104"/>
      <c r="DI107" s="104"/>
      <c r="DJ107" s="104"/>
      <c r="DK107" s="104"/>
      <c r="DL107" s="104"/>
      <c r="DM107" s="104"/>
      <c r="DN107" s="104"/>
      <c r="DO107" s="104"/>
      <c r="DP107" s="104"/>
      <c r="DQ107" s="104"/>
      <c r="DR107" s="104"/>
      <c r="DS107" s="104"/>
      <c r="DT107" s="104"/>
      <c r="DU107" s="104"/>
      <c r="DV107" s="104"/>
      <c r="DW107" s="104"/>
      <c r="DX107" s="104"/>
      <c r="DY107" s="104"/>
      <c r="DZ107" s="104"/>
      <c r="EA107" s="104"/>
      <c r="EB107" s="104"/>
      <c r="EC107" s="104"/>
      <c r="ED107" s="104"/>
      <c r="EE107" s="104"/>
      <c r="EF107" s="104"/>
      <c r="EG107" s="104"/>
      <c r="EH107" s="104"/>
      <c r="EI107" s="104"/>
      <c r="EJ107" s="104"/>
      <c r="EK107" s="104"/>
      <c r="EL107" s="104"/>
      <c r="EM107" s="104"/>
      <c r="EN107" s="104"/>
      <c r="EO107" s="104"/>
      <c r="EP107" s="104"/>
      <c r="EQ107" s="104"/>
      <c r="ER107" s="104"/>
      <c r="ES107" s="104"/>
      <c r="ET107" s="104"/>
      <c r="EU107" s="104"/>
      <c r="EV107" s="104"/>
      <c r="EW107" s="104"/>
      <c r="EX107" s="104"/>
      <c r="EY107" s="104"/>
      <c r="EZ107" s="104"/>
      <c r="FA107" s="104"/>
      <c r="FB107" s="104"/>
      <c r="FC107" s="104"/>
      <c r="FD107" s="104"/>
      <c r="FE107" s="104"/>
      <c r="FF107" s="104"/>
      <c r="FG107" s="104"/>
      <c r="FH107" s="104"/>
      <c r="FI107" s="104"/>
      <c r="FJ107" s="104"/>
      <c r="FK107" s="104"/>
      <c r="FL107" s="104"/>
      <c r="FM107" s="104"/>
      <c r="FN107" s="104"/>
      <c r="FO107" s="104"/>
      <c r="FP107" s="104"/>
      <c r="FQ107" s="104"/>
      <c r="FR107" s="104"/>
      <c r="FS107" s="104"/>
      <c r="FT107" s="104"/>
      <c r="FU107" s="104"/>
      <c r="FV107" s="104"/>
      <c r="FW107" s="104"/>
      <c r="FX107" s="104"/>
      <c r="FY107" s="104"/>
      <c r="FZ107" s="104"/>
      <c r="GA107" s="104"/>
      <c r="GB107" s="104"/>
      <c r="GC107" s="104"/>
      <c r="GD107" s="104"/>
      <c r="GE107" s="104"/>
      <c r="GF107" s="104"/>
      <c r="GG107" s="104"/>
      <c r="GH107" s="104"/>
      <c r="GI107" s="104"/>
      <c r="GJ107" s="104"/>
      <c r="GK107" s="104"/>
      <c r="GL107" s="104"/>
      <c r="GM107" s="104"/>
      <c r="GN107" s="104"/>
      <c r="GO107" s="104"/>
      <c r="GP107" s="104"/>
      <c r="GQ107" s="104"/>
      <c r="GR107" s="104"/>
      <c r="GS107" s="104"/>
      <c r="GT107" s="104"/>
      <c r="GU107" s="104"/>
      <c r="GV107" s="104"/>
      <c r="GW107" s="104"/>
      <c r="GX107" s="104"/>
      <c r="GY107" s="104"/>
      <c r="GZ107" s="104"/>
      <c r="HA107" s="104"/>
      <c r="HB107" s="104"/>
      <c r="HC107" s="104"/>
      <c r="HD107" s="104"/>
      <c r="HE107" s="104"/>
      <c r="HF107" s="104"/>
      <c r="HG107" s="104"/>
      <c r="HH107" s="104"/>
      <c r="HI107" s="104"/>
      <c r="HJ107" s="104"/>
      <c r="HK107" s="104"/>
      <c r="HL107" s="104"/>
      <c r="HM107" s="104"/>
      <c r="HN107" s="104"/>
      <c r="HO107" s="104"/>
      <c r="HP107" s="104"/>
      <c r="HQ107" s="104"/>
      <c r="HR107" s="104"/>
      <c r="HS107" s="104"/>
      <c r="HT107" s="104"/>
      <c r="HU107" s="104"/>
      <c r="HV107" s="104"/>
      <c r="HW107" s="104"/>
      <c r="HX107" s="104"/>
      <c r="HY107" s="104"/>
      <c r="HZ107" s="104"/>
      <c r="IA107" s="104"/>
      <c r="IB107" s="104"/>
      <c r="IC107" s="104"/>
      <c r="ID107" s="104"/>
      <c r="IE107" s="104"/>
      <c r="IF107" s="104"/>
      <c r="IG107" s="104"/>
      <c r="IH107" s="104"/>
      <c r="II107" s="104"/>
      <c r="IJ107" s="104"/>
      <c r="IK107" s="104"/>
      <c r="IL107" s="104"/>
      <c r="IM107" s="104"/>
      <c r="IN107" s="104"/>
      <c r="IO107" s="104"/>
      <c r="IP107" s="104"/>
      <c r="IQ107" s="104"/>
      <c r="IR107" s="104"/>
      <c r="IS107" s="104"/>
      <c r="IT107" s="104"/>
      <c r="IU107" s="104"/>
      <c r="IV107" s="104"/>
    </row>
    <row r="108" spans="1:256" s="103" customFormat="1" ht="12.75" x14ac:dyDescent="0.35">
      <c r="A108" s="138"/>
      <c r="B108" s="135"/>
      <c r="C108" s="135"/>
      <c r="D108" s="135"/>
      <c r="E108" s="135"/>
      <c r="F108" s="135"/>
      <c r="G108" s="135"/>
      <c r="H108" s="135"/>
      <c r="I108" s="135"/>
      <c r="J108" s="135"/>
      <c r="K108" s="135"/>
      <c r="L108" s="135"/>
      <c r="M108" s="135"/>
      <c r="N108" s="135"/>
      <c r="O108" s="135"/>
      <c r="P108" s="135"/>
      <c r="Q108" s="135"/>
      <c r="R108" s="135"/>
      <c r="AI108" s="104"/>
      <c r="AJ108" s="104"/>
      <c r="AK108" s="104"/>
      <c r="AL108" s="104"/>
      <c r="AM108" s="104"/>
      <c r="AN108" s="104"/>
      <c r="AO108" s="104"/>
      <c r="AP108" s="104"/>
      <c r="AQ108" s="104"/>
      <c r="AR108" s="104"/>
      <c r="AS108" s="104"/>
      <c r="AT108" s="104"/>
      <c r="AU108" s="104"/>
      <c r="AV108" s="104"/>
      <c r="AW108" s="104"/>
      <c r="AX108" s="104"/>
      <c r="AY108" s="104"/>
      <c r="AZ108" s="104"/>
      <c r="BA108" s="104"/>
      <c r="BB108" s="104"/>
      <c r="BC108" s="104"/>
      <c r="BD108" s="104"/>
      <c r="BE108" s="104"/>
      <c r="BF108" s="104"/>
      <c r="BG108" s="104"/>
      <c r="BH108" s="104"/>
      <c r="BI108" s="104"/>
      <c r="BJ108" s="104"/>
      <c r="BK108" s="104"/>
      <c r="BL108" s="104"/>
      <c r="BM108" s="104"/>
      <c r="BN108" s="104"/>
      <c r="BO108" s="104"/>
      <c r="BP108" s="104"/>
      <c r="BQ108" s="104"/>
      <c r="BR108" s="104"/>
      <c r="BS108" s="104"/>
      <c r="BT108" s="104"/>
      <c r="BU108" s="104"/>
      <c r="BV108" s="104"/>
      <c r="BW108" s="104"/>
      <c r="BX108" s="104"/>
      <c r="BY108" s="104"/>
      <c r="BZ108" s="104"/>
      <c r="CA108" s="104"/>
      <c r="CB108" s="104"/>
      <c r="CC108" s="104"/>
      <c r="CD108" s="104"/>
      <c r="CE108" s="104"/>
      <c r="CF108" s="104"/>
      <c r="CG108" s="104"/>
      <c r="CH108" s="104"/>
      <c r="CI108" s="104"/>
      <c r="CJ108" s="104"/>
      <c r="CK108" s="104"/>
      <c r="CL108" s="104"/>
      <c r="CM108" s="104"/>
      <c r="CN108" s="104"/>
      <c r="CO108" s="104"/>
      <c r="CP108" s="104"/>
      <c r="CQ108" s="104"/>
      <c r="CR108" s="104"/>
      <c r="CS108" s="104"/>
      <c r="CT108" s="104"/>
      <c r="CU108" s="104"/>
      <c r="CV108" s="104"/>
      <c r="CW108" s="104"/>
      <c r="CX108" s="104"/>
      <c r="CY108" s="104"/>
      <c r="CZ108" s="104"/>
      <c r="DA108" s="104"/>
      <c r="DB108" s="104"/>
      <c r="DC108" s="104"/>
      <c r="DD108" s="104"/>
      <c r="DE108" s="104"/>
      <c r="DF108" s="104"/>
      <c r="DG108" s="104"/>
      <c r="DH108" s="104"/>
      <c r="DI108" s="104"/>
      <c r="DJ108" s="104"/>
      <c r="DK108" s="104"/>
      <c r="DL108" s="104"/>
      <c r="DM108" s="104"/>
      <c r="DN108" s="104"/>
      <c r="DO108" s="104"/>
      <c r="DP108" s="104"/>
      <c r="DQ108" s="104"/>
      <c r="DR108" s="104"/>
      <c r="DS108" s="104"/>
      <c r="DT108" s="104"/>
      <c r="DU108" s="104"/>
      <c r="DV108" s="104"/>
      <c r="DW108" s="104"/>
      <c r="DX108" s="104"/>
      <c r="DY108" s="104"/>
      <c r="DZ108" s="104"/>
      <c r="EA108" s="104"/>
      <c r="EB108" s="104"/>
      <c r="EC108" s="104"/>
      <c r="ED108" s="104"/>
      <c r="EE108" s="104"/>
      <c r="EF108" s="104"/>
      <c r="EG108" s="104"/>
      <c r="EH108" s="104"/>
      <c r="EI108" s="104"/>
      <c r="EJ108" s="104"/>
      <c r="EK108" s="104"/>
      <c r="EL108" s="104"/>
      <c r="EM108" s="104"/>
      <c r="EN108" s="104"/>
      <c r="EO108" s="104"/>
      <c r="EP108" s="104"/>
      <c r="EQ108" s="104"/>
      <c r="ER108" s="104"/>
      <c r="ES108" s="104"/>
      <c r="ET108" s="104"/>
      <c r="EU108" s="104"/>
      <c r="EV108" s="104"/>
      <c r="EW108" s="104"/>
      <c r="EX108" s="104"/>
      <c r="EY108" s="104"/>
      <c r="EZ108" s="104"/>
      <c r="FA108" s="104"/>
      <c r="FB108" s="104"/>
      <c r="FC108" s="104"/>
      <c r="FD108" s="104"/>
      <c r="FE108" s="104"/>
      <c r="FF108" s="104"/>
      <c r="FG108" s="104"/>
      <c r="FH108" s="104"/>
      <c r="FI108" s="104"/>
      <c r="FJ108" s="104"/>
      <c r="FK108" s="104"/>
      <c r="FL108" s="104"/>
      <c r="FM108" s="104"/>
      <c r="FN108" s="104"/>
      <c r="FO108" s="104"/>
      <c r="FP108" s="104"/>
      <c r="FQ108" s="104"/>
      <c r="FR108" s="104"/>
      <c r="FS108" s="104"/>
      <c r="FT108" s="104"/>
      <c r="FU108" s="104"/>
      <c r="FV108" s="104"/>
      <c r="FW108" s="104"/>
      <c r="FX108" s="104"/>
      <c r="FY108" s="104"/>
      <c r="FZ108" s="104"/>
      <c r="GA108" s="104"/>
      <c r="GB108" s="104"/>
      <c r="GC108" s="104"/>
      <c r="GD108" s="104"/>
      <c r="GE108" s="104"/>
      <c r="GF108" s="104"/>
      <c r="GG108" s="104"/>
      <c r="GH108" s="104"/>
      <c r="GI108" s="104"/>
      <c r="GJ108" s="104"/>
      <c r="GK108" s="104"/>
      <c r="GL108" s="104"/>
      <c r="GM108" s="104"/>
      <c r="GN108" s="104"/>
      <c r="GO108" s="104"/>
      <c r="GP108" s="104"/>
      <c r="GQ108" s="104"/>
      <c r="GR108" s="104"/>
      <c r="GS108" s="104"/>
      <c r="GT108" s="104"/>
      <c r="GU108" s="104"/>
      <c r="GV108" s="104"/>
      <c r="GW108" s="104"/>
      <c r="GX108" s="104"/>
      <c r="GY108" s="104"/>
      <c r="GZ108" s="104"/>
      <c r="HA108" s="104"/>
      <c r="HB108" s="104"/>
      <c r="HC108" s="104"/>
      <c r="HD108" s="104"/>
      <c r="HE108" s="104"/>
      <c r="HF108" s="104"/>
      <c r="HG108" s="104"/>
      <c r="HH108" s="104"/>
      <c r="HI108" s="104"/>
      <c r="HJ108" s="104"/>
      <c r="HK108" s="104"/>
      <c r="HL108" s="104"/>
      <c r="HM108" s="104"/>
      <c r="HN108" s="104"/>
      <c r="HO108" s="104"/>
      <c r="HP108" s="104"/>
      <c r="HQ108" s="104"/>
      <c r="HR108" s="104"/>
      <c r="HS108" s="104"/>
      <c r="HT108" s="104"/>
      <c r="HU108" s="104"/>
      <c r="HV108" s="104"/>
      <c r="HW108" s="104"/>
      <c r="HX108" s="104"/>
      <c r="HY108" s="104"/>
      <c r="HZ108" s="104"/>
      <c r="IA108" s="104"/>
      <c r="IB108" s="104"/>
      <c r="IC108" s="104"/>
      <c r="ID108" s="104"/>
      <c r="IE108" s="104"/>
      <c r="IF108" s="104"/>
      <c r="IG108" s="104"/>
      <c r="IH108" s="104"/>
      <c r="II108" s="104"/>
      <c r="IJ108" s="104"/>
      <c r="IK108" s="104"/>
      <c r="IL108" s="104"/>
      <c r="IM108" s="104"/>
      <c r="IN108" s="104"/>
      <c r="IO108" s="104"/>
      <c r="IP108" s="104"/>
      <c r="IQ108" s="104"/>
      <c r="IR108" s="104"/>
      <c r="IS108" s="104"/>
      <c r="IT108" s="104"/>
      <c r="IU108" s="104"/>
      <c r="IV108" s="104"/>
    </row>
    <row r="109" spans="1:256" s="103" customFormat="1" ht="12.75" x14ac:dyDescent="0.35">
      <c r="A109" s="138"/>
      <c r="B109" s="135"/>
      <c r="C109" s="135"/>
      <c r="D109" s="135"/>
      <c r="E109" s="135"/>
      <c r="F109" s="135"/>
      <c r="G109" s="135"/>
      <c r="H109" s="135"/>
      <c r="I109" s="135"/>
      <c r="J109" s="135"/>
      <c r="K109" s="135"/>
      <c r="L109" s="135"/>
      <c r="M109" s="135"/>
      <c r="N109" s="135"/>
      <c r="O109" s="135"/>
      <c r="P109" s="135"/>
      <c r="Q109" s="135"/>
      <c r="R109" s="135"/>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BY109" s="104"/>
      <c r="BZ109" s="104"/>
      <c r="CA109" s="104"/>
      <c r="CB109" s="104"/>
      <c r="CC109" s="104"/>
      <c r="CD109" s="104"/>
      <c r="CE109" s="104"/>
      <c r="CF109" s="104"/>
      <c r="CG109" s="104"/>
      <c r="CH109" s="104"/>
      <c r="CI109" s="104"/>
      <c r="CJ109" s="104"/>
      <c r="CK109" s="104"/>
      <c r="CL109" s="104"/>
      <c r="CM109" s="104"/>
      <c r="CN109" s="104"/>
      <c r="CO109" s="104"/>
      <c r="CP109" s="104"/>
      <c r="CQ109" s="104"/>
      <c r="CR109" s="104"/>
      <c r="CS109" s="104"/>
      <c r="CT109" s="104"/>
      <c r="CU109" s="104"/>
      <c r="CV109" s="104"/>
      <c r="CW109" s="104"/>
      <c r="CX109" s="104"/>
      <c r="CY109" s="104"/>
      <c r="CZ109" s="104"/>
      <c r="DA109" s="104"/>
      <c r="DB109" s="104"/>
      <c r="DC109" s="104"/>
      <c r="DD109" s="104"/>
      <c r="DE109" s="104"/>
      <c r="DF109" s="104"/>
      <c r="DG109" s="104"/>
      <c r="DH109" s="104"/>
      <c r="DI109" s="104"/>
      <c r="DJ109" s="104"/>
      <c r="DK109" s="104"/>
      <c r="DL109" s="104"/>
      <c r="DM109" s="104"/>
      <c r="DN109" s="104"/>
      <c r="DO109" s="104"/>
      <c r="DP109" s="104"/>
      <c r="DQ109" s="104"/>
      <c r="DR109" s="104"/>
      <c r="DS109" s="104"/>
      <c r="DT109" s="104"/>
      <c r="DU109" s="104"/>
      <c r="DV109" s="104"/>
      <c r="DW109" s="104"/>
      <c r="DX109" s="104"/>
      <c r="DY109" s="104"/>
      <c r="DZ109" s="104"/>
      <c r="EA109" s="104"/>
      <c r="EB109" s="104"/>
      <c r="EC109" s="104"/>
      <c r="ED109" s="104"/>
      <c r="EE109" s="104"/>
      <c r="EF109" s="104"/>
      <c r="EG109" s="104"/>
      <c r="EH109" s="104"/>
      <c r="EI109" s="104"/>
      <c r="EJ109" s="104"/>
      <c r="EK109" s="104"/>
      <c r="EL109" s="104"/>
      <c r="EM109" s="104"/>
      <c r="EN109" s="104"/>
      <c r="EO109" s="104"/>
      <c r="EP109" s="104"/>
      <c r="EQ109" s="104"/>
      <c r="ER109" s="104"/>
      <c r="ES109" s="104"/>
      <c r="ET109" s="104"/>
      <c r="EU109" s="104"/>
      <c r="EV109" s="104"/>
      <c r="EW109" s="104"/>
      <c r="EX109" s="104"/>
      <c r="EY109" s="104"/>
      <c r="EZ109" s="104"/>
      <c r="FA109" s="104"/>
      <c r="FB109" s="104"/>
      <c r="FC109" s="104"/>
      <c r="FD109" s="104"/>
      <c r="FE109" s="104"/>
      <c r="FF109" s="104"/>
      <c r="FG109" s="104"/>
      <c r="FH109" s="104"/>
      <c r="FI109" s="104"/>
      <c r="FJ109" s="104"/>
      <c r="FK109" s="104"/>
      <c r="FL109" s="104"/>
      <c r="FM109" s="104"/>
      <c r="FN109" s="104"/>
      <c r="FO109" s="104"/>
      <c r="FP109" s="104"/>
      <c r="FQ109" s="104"/>
      <c r="FR109" s="104"/>
      <c r="FS109" s="104"/>
      <c r="FT109" s="104"/>
      <c r="FU109" s="104"/>
      <c r="FV109" s="104"/>
      <c r="FW109" s="104"/>
      <c r="FX109" s="104"/>
      <c r="FY109" s="104"/>
      <c r="FZ109" s="104"/>
      <c r="GA109" s="104"/>
      <c r="GB109" s="104"/>
      <c r="GC109" s="104"/>
      <c r="GD109" s="104"/>
      <c r="GE109" s="104"/>
      <c r="GF109" s="104"/>
      <c r="GG109" s="104"/>
      <c r="GH109" s="104"/>
      <c r="GI109" s="104"/>
      <c r="GJ109" s="104"/>
      <c r="GK109" s="104"/>
      <c r="GL109" s="104"/>
      <c r="GM109" s="104"/>
      <c r="GN109" s="104"/>
      <c r="GO109" s="104"/>
      <c r="GP109" s="104"/>
      <c r="GQ109" s="104"/>
      <c r="GR109" s="104"/>
      <c r="GS109" s="104"/>
      <c r="GT109" s="104"/>
      <c r="GU109" s="104"/>
      <c r="GV109" s="104"/>
      <c r="GW109" s="104"/>
      <c r="GX109" s="104"/>
      <c r="GY109" s="104"/>
      <c r="GZ109" s="104"/>
      <c r="HA109" s="104"/>
      <c r="HB109" s="104"/>
      <c r="HC109" s="104"/>
      <c r="HD109" s="104"/>
      <c r="HE109" s="104"/>
      <c r="HF109" s="104"/>
      <c r="HG109" s="104"/>
      <c r="HH109" s="104"/>
      <c r="HI109" s="104"/>
      <c r="HJ109" s="104"/>
      <c r="HK109" s="104"/>
      <c r="HL109" s="104"/>
      <c r="HM109" s="104"/>
      <c r="HN109" s="104"/>
      <c r="HO109" s="104"/>
      <c r="HP109" s="104"/>
      <c r="HQ109" s="104"/>
      <c r="HR109" s="104"/>
      <c r="HS109" s="104"/>
      <c r="HT109" s="104"/>
      <c r="HU109" s="104"/>
      <c r="HV109" s="104"/>
      <c r="HW109" s="104"/>
      <c r="HX109" s="104"/>
      <c r="HY109" s="104"/>
      <c r="HZ109" s="104"/>
      <c r="IA109" s="104"/>
      <c r="IB109" s="104"/>
      <c r="IC109" s="104"/>
      <c r="ID109" s="104"/>
      <c r="IE109" s="104"/>
      <c r="IF109" s="104"/>
      <c r="IG109" s="104"/>
      <c r="IH109" s="104"/>
      <c r="II109" s="104"/>
      <c r="IJ109" s="104"/>
      <c r="IK109" s="104"/>
      <c r="IL109" s="104"/>
      <c r="IM109" s="104"/>
      <c r="IN109" s="104"/>
      <c r="IO109" s="104"/>
      <c r="IP109" s="104"/>
      <c r="IQ109" s="104"/>
      <c r="IR109" s="104"/>
      <c r="IS109" s="104"/>
      <c r="IT109" s="104"/>
      <c r="IU109" s="104"/>
      <c r="IV109" s="104"/>
    </row>
    <row r="110" spans="1:256" s="103" customFormat="1" ht="12.75" x14ac:dyDescent="0.35">
      <c r="A110" s="138"/>
      <c r="B110" s="135"/>
      <c r="C110" s="135"/>
      <c r="D110" s="135"/>
      <c r="E110" s="135"/>
      <c r="F110" s="135"/>
      <c r="G110" s="135"/>
      <c r="H110" s="135"/>
      <c r="I110" s="135"/>
      <c r="J110" s="135"/>
      <c r="K110" s="135"/>
      <c r="L110" s="135"/>
      <c r="M110" s="135"/>
      <c r="N110" s="135"/>
      <c r="O110" s="135"/>
      <c r="P110" s="135"/>
      <c r="Q110" s="135"/>
      <c r="R110" s="135"/>
      <c r="AI110" s="104"/>
      <c r="AJ110" s="104"/>
      <c r="AK110" s="104"/>
      <c r="AL110" s="104"/>
      <c r="AM110" s="104"/>
      <c r="AN110" s="104"/>
      <c r="AO110" s="104"/>
      <c r="AP110" s="104"/>
      <c r="AQ110" s="104"/>
      <c r="AR110" s="104"/>
      <c r="AS110" s="104"/>
      <c r="AT110" s="104"/>
      <c r="AU110" s="104"/>
      <c r="AV110" s="104"/>
      <c r="AW110" s="104"/>
      <c r="AX110" s="104"/>
      <c r="AY110" s="104"/>
      <c r="AZ110" s="104"/>
      <c r="BA110" s="104"/>
      <c r="BB110" s="104"/>
      <c r="BC110" s="104"/>
      <c r="BD110" s="104"/>
      <c r="BE110" s="104"/>
      <c r="BF110" s="104"/>
      <c r="BG110" s="104"/>
      <c r="BH110" s="104"/>
      <c r="BI110" s="104"/>
      <c r="BJ110" s="104"/>
      <c r="BK110" s="104"/>
      <c r="BL110" s="104"/>
      <c r="BM110" s="104"/>
      <c r="BN110" s="104"/>
      <c r="BO110" s="104"/>
      <c r="BP110" s="104"/>
      <c r="BQ110" s="104"/>
      <c r="BR110" s="104"/>
      <c r="BS110" s="104"/>
      <c r="BT110" s="104"/>
      <c r="BU110" s="104"/>
      <c r="BV110" s="104"/>
      <c r="BW110" s="104"/>
      <c r="BX110" s="104"/>
      <c r="BY110" s="104"/>
      <c r="BZ110" s="104"/>
      <c r="CA110" s="104"/>
      <c r="CB110" s="104"/>
      <c r="CC110" s="104"/>
      <c r="CD110" s="104"/>
      <c r="CE110" s="104"/>
      <c r="CF110" s="104"/>
      <c r="CG110" s="104"/>
      <c r="CH110" s="104"/>
      <c r="CI110" s="104"/>
      <c r="CJ110" s="104"/>
      <c r="CK110" s="104"/>
      <c r="CL110" s="104"/>
      <c r="CM110" s="104"/>
      <c r="CN110" s="104"/>
      <c r="CO110" s="104"/>
      <c r="CP110" s="104"/>
      <c r="CQ110" s="104"/>
      <c r="CR110" s="104"/>
      <c r="CS110" s="104"/>
      <c r="CT110" s="104"/>
      <c r="CU110" s="104"/>
      <c r="CV110" s="104"/>
      <c r="CW110" s="104"/>
      <c r="CX110" s="104"/>
      <c r="CY110" s="104"/>
      <c r="CZ110" s="104"/>
      <c r="DA110" s="104"/>
      <c r="DB110" s="104"/>
      <c r="DC110" s="104"/>
      <c r="DD110" s="104"/>
      <c r="DE110" s="104"/>
      <c r="DF110" s="104"/>
      <c r="DG110" s="104"/>
      <c r="DH110" s="104"/>
      <c r="DI110" s="104"/>
      <c r="DJ110" s="104"/>
      <c r="DK110" s="104"/>
      <c r="DL110" s="104"/>
      <c r="DM110" s="104"/>
      <c r="DN110" s="104"/>
      <c r="DO110" s="104"/>
      <c r="DP110" s="104"/>
      <c r="DQ110" s="104"/>
      <c r="DR110" s="104"/>
      <c r="DS110" s="104"/>
      <c r="DT110" s="104"/>
      <c r="DU110" s="104"/>
      <c r="DV110" s="104"/>
      <c r="DW110" s="104"/>
      <c r="DX110" s="104"/>
      <c r="DY110" s="104"/>
      <c r="DZ110" s="104"/>
      <c r="EA110" s="104"/>
      <c r="EB110" s="104"/>
      <c r="EC110" s="104"/>
      <c r="ED110" s="104"/>
      <c r="EE110" s="104"/>
      <c r="EF110" s="104"/>
      <c r="EG110" s="104"/>
      <c r="EH110" s="104"/>
      <c r="EI110" s="104"/>
      <c r="EJ110" s="104"/>
      <c r="EK110" s="104"/>
      <c r="EL110" s="104"/>
      <c r="EM110" s="104"/>
      <c r="EN110" s="104"/>
      <c r="EO110" s="104"/>
      <c r="EP110" s="104"/>
      <c r="EQ110" s="104"/>
      <c r="ER110" s="104"/>
      <c r="ES110" s="104"/>
      <c r="ET110" s="104"/>
      <c r="EU110" s="104"/>
      <c r="EV110" s="104"/>
      <c r="EW110" s="104"/>
      <c r="EX110" s="104"/>
      <c r="EY110" s="104"/>
      <c r="EZ110" s="104"/>
      <c r="FA110" s="104"/>
      <c r="FB110" s="104"/>
      <c r="FC110" s="104"/>
      <c r="FD110" s="104"/>
      <c r="FE110" s="104"/>
      <c r="FF110" s="104"/>
      <c r="FG110" s="104"/>
      <c r="FH110" s="104"/>
      <c r="FI110" s="104"/>
      <c r="FJ110" s="104"/>
      <c r="FK110" s="104"/>
      <c r="FL110" s="104"/>
      <c r="FM110" s="104"/>
      <c r="FN110" s="104"/>
      <c r="FO110" s="104"/>
      <c r="FP110" s="104"/>
      <c r="FQ110" s="104"/>
      <c r="FR110" s="104"/>
      <c r="FS110" s="104"/>
      <c r="FT110" s="104"/>
      <c r="FU110" s="104"/>
      <c r="FV110" s="104"/>
      <c r="FW110" s="104"/>
      <c r="FX110" s="104"/>
      <c r="FY110" s="104"/>
      <c r="FZ110" s="104"/>
      <c r="GA110" s="104"/>
      <c r="GB110" s="104"/>
      <c r="GC110" s="104"/>
      <c r="GD110" s="104"/>
      <c r="GE110" s="104"/>
      <c r="GF110" s="104"/>
      <c r="GG110" s="104"/>
      <c r="GH110" s="104"/>
      <c r="GI110" s="104"/>
      <c r="GJ110" s="104"/>
      <c r="GK110" s="104"/>
      <c r="GL110" s="104"/>
      <c r="GM110" s="104"/>
      <c r="GN110" s="104"/>
      <c r="GO110" s="104"/>
      <c r="GP110" s="104"/>
      <c r="GQ110" s="104"/>
      <c r="GR110" s="104"/>
      <c r="GS110" s="104"/>
      <c r="GT110" s="104"/>
      <c r="GU110" s="104"/>
      <c r="GV110" s="104"/>
      <c r="GW110" s="104"/>
      <c r="GX110" s="104"/>
      <c r="GY110" s="104"/>
      <c r="GZ110" s="104"/>
      <c r="HA110" s="104"/>
      <c r="HB110" s="104"/>
      <c r="HC110" s="104"/>
      <c r="HD110" s="104"/>
      <c r="HE110" s="104"/>
      <c r="HF110" s="104"/>
      <c r="HG110" s="104"/>
      <c r="HH110" s="104"/>
      <c r="HI110" s="104"/>
      <c r="HJ110" s="104"/>
      <c r="HK110" s="104"/>
      <c r="HL110" s="104"/>
      <c r="HM110" s="104"/>
      <c r="HN110" s="104"/>
      <c r="HO110" s="104"/>
      <c r="HP110" s="104"/>
      <c r="HQ110" s="104"/>
      <c r="HR110" s="104"/>
      <c r="HS110" s="104"/>
      <c r="HT110" s="104"/>
      <c r="HU110" s="104"/>
      <c r="HV110" s="104"/>
      <c r="HW110" s="104"/>
      <c r="HX110" s="104"/>
      <c r="HY110" s="104"/>
      <c r="HZ110" s="104"/>
      <c r="IA110" s="104"/>
      <c r="IB110" s="104"/>
      <c r="IC110" s="104"/>
      <c r="ID110" s="104"/>
      <c r="IE110" s="104"/>
      <c r="IF110" s="104"/>
      <c r="IG110" s="104"/>
      <c r="IH110" s="104"/>
      <c r="II110" s="104"/>
      <c r="IJ110" s="104"/>
      <c r="IK110" s="104"/>
      <c r="IL110" s="104"/>
      <c r="IM110" s="104"/>
      <c r="IN110" s="104"/>
      <c r="IO110" s="104"/>
      <c r="IP110" s="104"/>
      <c r="IQ110" s="104"/>
      <c r="IR110" s="104"/>
      <c r="IS110" s="104"/>
      <c r="IT110" s="104"/>
      <c r="IU110" s="104"/>
      <c r="IV110" s="104"/>
    </row>
    <row r="111" spans="1:256" s="103" customFormat="1" ht="12.75" x14ac:dyDescent="0.35">
      <c r="A111" s="138"/>
      <c r="B111" s="135"/>
      <c r="C111" s="135"/>
      <c r="D111" s="135"/>
      <c r="E111" s="135"/>
      <c r="F111" s="135"/>
      <c r="G111" s="135"/>
      <c r="H111" s="135"/>
      <c r="I111" s="135"/>
      <c r="J111" s="135"/>
      <c r="K111" s="135"/>
      <c r="L111" s="135"/>
      <c r="M111" s="135"/>
      <c r="N111" s="135"/>
      <c r="O111" s="135"/>
      <c r="P111" s="135"/>
      <c r="Q111" s="135"/>
      <c r="R111" s="135"/>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c r="BY111" s="104"/>
      <c r="BZ111" s="104"/>
      <c r="CA111" s="104"/>
      <c r="CB111" s="104"/>
      <c r="CC111" s="104"/>
      <c r="CD111" s="104"/>
      <c r="CE111" s="104"/>
      <c r="CF111" s="104"/>
      <c r="CG111" s="104"/>
      <c r="CH111" s="104"/>
      <c r="CI111" s="104"/>
      <c r="CJ111" s="104"/>
      <c r="CK111" s="104"/>
      <c r="CL111" s="104"/>
      <c r="CM111" s="104"/>
      <c r="CN111" s="104"/>
      <c r="CO111" s="104"/>
      <c r="CP111" s="104"/>
      <c r="CQ111" s="104"/>
      <c r="CR111" s="104"/>
      <c r="CS111" s="104"/>
      <c r="CT111" s="104"/>
      <c r="CU111" s="104"/>
      <c r="CV111" s="104"/>
      <c r="CW111" s="104"/>
      <c r="CX111" s="104"/>
      <c r="CY111" s="104"/>
      <c r="CZ111" s="104"/>
      <c r="DA111" s="104"/>
      <c r="DB111" s="104"/>
      <c r="DC111" s="104"/>
      <c r="DD111" s="104"/>
      <c r="DE111" s="104"/>
      <c r="DF111" s="104"/>
      <c r="DG111" s="104"/>
      <c r="DH111" s="104"/>
      <c r="DI111" s="104"/>
      <c r="DJ111" s="104"/>
      <c r="DK111" s="104"/>
      <c r="DL111" s="104"/>
      <c r="DM111" s="104"/>
      <c r="DN111" s="104"/>
      <c r="DO111" s="104"/>
      <c r="DP111" s="104"/>
      <c r="DQ111" s="104"/>
      <c r="DR111" s="104"/>
      <c r="DS111" s="104"/>
      <c r="DT111" s="104"/>
      <c r="DU111" s="104"/>
      <c r="DV111" s="104"/>
      <c r="DW111" s="104"/>
      <c r="DX111" s="104"/>
      <c r="DY111" s="104"/>
      <c r="DZ111" s="104"/>
      <c r="EA111" s="104"/>
      <c r="EB111" s="104"/>
      <c r="EC111" s="104"/>
      <c r="ED111" s="104"/>
      <c r="EE111" s="104"/>
      <c r="EF111" s="104"/>
      <c r="EG111" s="104"/>
      <c r="EH111" s="104"/>
      <c r="EI111" s="104"/>
      <c r="EJ111" s="104"/>
      <c r="EK111" s="104"/>
      <c r="EL111" s="104"/>
      <c r="EM111" s="104"/>
      <c r="EN111" s="104"/>
      <c r="EO111" s="104"/>
      <c r="EP111" s="104"/>
      <c r="EQ111" s="104"/>
      <c r="ER111" s="104"/>
      <c r="ES111" s="104"/>
      <c r="ET111" s="104"/>
      <c r="EU111" s="104"/>
      <c r="EV111" s="104"/>
      <c r="EW111" s="104"/>
      <c r="EX111" s="104"/>
      <c r="EY111" s="104"/>
      <c r="EZ111" s="104"/>
      <c r="FA111" s="104"/>
      <c r="FB111" s="104"/>
      <c r="FC111" s="104"/>
      <c r="FD111" s="104"/>
      <c r="FE111" s="104"/>
      <c r="FF111" s="104"/>
      <c r="FG111" s="104"/>
      <c r="FH111" s="104"/>
      <c r="FI111" s="104"/>
      <c r="FJ111" s="104"/>
      <c r="FK111" s="104"/>
      <c r="FL111" s="104"/>
      <c r="FM111" s="104"/>
      <c r="FN111" s="104"/>
      <c r="FO111" s="104"/>
      <c r="FP111" s="104"/>
      <c r="FQ111" s="104"/>
      <c r="FR111" s="104"/>
      <c r="FS111" s="104"/>
      <c r="FT111" s="104"/>
      <c r="FU111" s="104"/>
      <c r="FV111" s="104"/>
      <c r="FW111" s="104"/>
      <c r="FX111" s="104"/>
      <c r="FY111" s="104"/>
      <c r="FZ111" s="104"/>
      <c r="GA111" s="104"/>
      <c r="GB111" s="104"/>
      <c r="GC111" s="104"/>
      <c r="GD111" s="104"/>
      <c r="GE111" s="104"/>
      <c r="GF111" s="104"/>
      <c r="GG111" s="104"/>
      <c r="GH111" s="104"/>
      <c r="GI111" s="104"/>
      <c r="GJ111" s="104"/>
      <c r="GK111" s="104"/>
      <c r="GL111" s="104"/>
      <c r="GM111" s="104"/>
      <c r="GN111" s="104"/>
      <c r="GO111" s="104"/>
      <c r="GP111" s="104"/>
      <c r="GQ111" s="104"/>
      <c r="GR111" s="104"/>
      <c r="GS111" s="104"/>
      <c r="GT111" s="104"/>
      <c r="GU111" s="104"/>
      <c r="GV111" s="104"/>
      <c r="GW111" s="104"/>
      <c r="GX111" s="104"/>
      <c r="GY111" s="104"/>
      <c r="GZ111" s="104"/>
      <c r="HA111" s="104"/>
      <c r="HB111" s="104"/>
      <c r="HC111" s="104"/>
      <c r="HD111" s="104"/>
      <c r="HE111" s="104"/>
      <c r="HF111" s="104"/>
      <c r="HG111" s="104"/>
      <c r="HH111" s="104"/>
      <c r="HI111" s="104"/>
      <c r="HJ111" s="104"/>
      <c r="HK111" s="104"/>
      <c r="HL111" s="104"/>
      <c r="HM111" s="104"/>
      <c r="HN111" s="104"/>
      <c r="HO111" s="104"/>
      <c r="HP111" s="104"/>
      <c r="HQ111" s="104"/>
      <c r="HR111" s="104"/>
      <c r="HS111" s="104"/>
      <c r="HT111" s="104"/>
      <c r="HU111" s="104"/>
      <c r="HV111" s="104"/>
      <c r="HW111" s="104"/>
      <c r="HX111" s="104"/>
      <c r="HY111" s="104"/>
      <c r="HZ111" s="104"/>
      <c r="IA111" s="104"/>
      <c r="IB111" s="104"/>
      <c r="IC111" s="104"/>
      <c r="ID111" s="104"/>
      <c r="IE111" s="104"/>
      <c r="IF111" s="104"/>
      <c r="IG111" s="104"/>
      <c r="IH111" s="104"/>
      <c r="II111" s="104"/>
      <c r="IJ111" s="104"/>
      <c r="IK111" s="104"/>
      <c r="IL111" s="104"/>
      <c r="IM111" s="104"/>
      <c r="IN111" s="104"/>
      <c r="IO111" s="104"/>
      <c r="IP111" s="104"/>
      <c r="IQ111" s="104"/>
      <c r="IR111" s="104"/>
      <c r="IS111" s="104"/>
      <c r="IT111" s="104"/>
      <c r="IU111" s="104"/>
      <c r="IV111" s="104"/>
    </row>
    <row r="112" spans="1:256" s="103" customFormat="1" ht="12.75" x14ac:dyDescent="0.35">
      <c r="A112" s="138"/>
      <c r="B112" s="135"/>
      <c r="C112" s="135"/>
      <c r="D112" s="135"/>
      <c r="E112" s="135"/>
      <c r="F112" s="135"/>
      <c r="G112" s="135"/>
      <c r="H112" s="135"/>
      <c r="I112" s="135"/>
      <c r="J112" s="135"/>
      <c r="K112" s="135"/>
      <c r="L112" s="135"/>
      <c r="M112" s="135"/>
      <c r="N112" s="135"/>
      <c r="O112" s="135"/>
      <c r="P112" s="135"/>
      <c r="Q112" s="135"/>
      <c r="R112" s="135"/>
      <c r="AI112" s="104"/>
      <c r="AJ112" s="104"/>
      <c r="AK112" s="104"/>
      <c r="AL112" s="104"/>
      <c r="AM112" s="104"/>
      <c r="AN112" s="104"/>
      <c r="AO112" s="104"/>
      <c r="AP112" s="104"/>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104"/>
      <c r="BL112" s="104"/>
      <c r="BM112" s="104"/>
      <c r="BN112" s="104"/>
      <c r="BO112" s="104"/>
      <c r="BP112" s="104"/>
      <c r="BQ112" s="104"/>
      <c r="BR112" s="104"/>
      <c r="BS112" s="104"/>
      <c r="BT112" s="104"/>
      <c r="BU112" s="104"/>
      <c r="BV112" s="104"/>
      <c r="BW112" s="104"/>
      <c r="BX112" s="104"/>
      <c r="BY112" s="104"/>
      <c r="BZ112" s="104"/>
      <c r="CA112" s="104"/>
      <c r="CB112" s="104"/>
      <c r="CC112" s="104"/>
      <c r="CD112" s="104"/>
      <c r="CE112" s="104"/>
      <c r="CF112" s="104"/>
      <c r="CG112" s="104"/>
      <c r="CH112" s="104"/>
      <c r="CI112" s="104"/>
      <c r="CJ112" s="104"/>
      <c r="CK112" s="104"/>
      <c r="CL112" s="104"/>
      <c r="CM112" s="104"/>
      <c r="CN112" s="104"/>
      <c r="CO112" s="104"/>
      <c r="CP112" s="104"/>
      <c r="CQ112" s="104"/>
      <c r="CR112" s="104"/>
      <c r="CS112" s="104"/>
      <c r="CT112" s="104"/>
      <c r="CU112" s="104"/>
      <c r="CV112" s="104"/>
      <c r="CW112" s="104"/>
      <c r="CX112" s="104"/>
      <c r="CY112" s="104"/>
      <c r="CZ112" s="104"/>
      <c r="DA112" s="104"/>
      <c r="DB112" s="104"/>
      <c r="DC112" s="104"/>
      <c r="DD112" s="104"/>
      <c r="DE112" s="104"/>
      <c r="DF112" s="104"/>
      <c r="DG112" s="104"/>
      <c r="DH112" s="104"/>
      <c r="DI112" s="104"/>
      <c r="DJ112" s="104"/>
      <c r="DK112" s="104"/>
      <c r="DL112" s="104"/>
      <c r="DM112" s="104"/>
      <c r="DN112" s="104"/>
      <c r="DO112" s="104"/>
      <c r="DP112" s="104"/>
      <c r="DQ112" s="104"/>
      <c r="DR112" s="104"/>
      <c r="DS112" s="104"/>
      <c r="DT112" s="104"/>
      <c r="DU112" s="104"/>
      <c r="DV112" s="104"/>
      <c r="DW112" s="104"/>
      <c r="DX112" s="104"/>
      <c r="DY112" s="104"/>
      <c r="DZ112" s="104"/>
      <c r="EA112" s="104"/>
      <c r="EB112" s="104"/>
      <c r="EC112" s="104"/>
      <c r="ED112" s="104"/>
      <c r="EE112" s="104"/>
      <c r="EF112" s="104"/>
      <c r="EG112" s="104"/>
      <c r="EH112" s="104"/>
      <c r="EI112" s="104"/>
      <c r="EJ112" s="104"/>
      <c r="EK112" s="104"/>
      <c r="EL112" s="104"/>
      <c r="EM112" s="104"/>
      <c r="EN112" s="104"/>
      <c r="EO112" s="104"/>
      <c r="EP112" s="104"/>
      <c r="EQ112" s="104"/>
      <c r="ER112" s="104"/>
      <c r="ES112" s="104"/>
      <c r="ET112" s="104"/>
      <c r="EU112" s="104"/>
      <c r="EV112" s="104"/>
      <c r="EW112" s="104"/>
      <c r="EX112" s="104"/>
      <c r="EY112" s="104"/>
      <c r="EZ112" s="104"/>
      <c r="FA112" s="104"/>
      <c r="FB112" s="104"/>
      <c r="FC112" s="104"/>
      <c r="FD112" s="104"/>
      <c r="FE112" s="104"/>
      <c r="FF112" s="104"/>
      <c r="FG112" s="104"/>
      <c r="FH112" s="104"/>
      <c r="FI112" s="104"/>
      <c r="FJ112" s="104"/>
      <c r="FK112" s="104"/>
      <c r="FL112" s="104"/>
      <c r="FM112" s="104"/>
      <c r="FN112" s="104"/>
      <c r="FO112" s="104"/>
      <c r="FP112" s="104"/>
      <c r="FQ112" s="104"/>
      <c r="FR112" s="104"/>
      <c r="FS112" s="104"/>
      <c r="FT112" s="104"/>
      <c r="FU112" s="104"/>
      <c r="FV112" s="104"/>
      <c r="FW112" s="104"/>
      <c r="FX112" s="104"/>
      <c r="FY112" s="104"/>
      <c r="FZ112" s="104"/>
      <c r="GA112" s="104"/>
      <c r="GB112" s="104"/>
      <c r="GC112" s="104"/>
      <c r="GD112" s="104"/>
      <c r="GE112" s="104"/>
      <c r="GF112" s="104"/>
      <c r="GG112" s="104"/>
      <c r="GH112" s="104"/>
      <c r="GI112" s="104"/>
      <c r="GJ112" s="104"/>
      <c r="GK112" s="104"/>
      <c r="GL112" s="104"/>
      <c r="GM112" s="104"/>
      <c r="GN112" s="104"/>
      <c r="GO112" s="104"/>
      <c r="GP112" s="104"/>
      <c r="GQ112" s="104"/>
      <c r="GR112" s="104"/>
      <c r="GS112" s="104"/>
      <c r="GT112" s="104"/>
      <c r="GU112" s="104"/>
      <c r="GV112" s="104"/>
      <c r="GW112" s="104"/>
      <c r="GX112" s="104"/>
      <c r="GY112" s="104"/>
      <c r="GZ112" s="104"/>
      <c r="HA112" s="104"/>
      <c r="HB112" s="104"/>
      <c r="HC112" s="104"/>
      <c r="HD112" s="104"/>
      <c r="HE112" s="104"/>
      <c r="HF112" s="104"/>
      <c r="HG112" s="104"/>
      <c r="HH112" s="104"/>
      <c r="HI112" s="104"/>
      <c r="HJ112" s="104"/>
      <c r="HK112" s="104"/>
      <c r="HL112" s="104"/>
      <c r="HM112" s="104"/>
      <c r="HN112" s="104"/>
      <c r="HO112" s="104"/>
      <c r="HP112" s="104"/>
      <c r="HQ112" s="104"/>
      <c r="HR112" s="104"/>
      <c r="HS112" s="104"/>
      <c r="HT112" s="104"/>
      <c r="HU112" s="104"/>
      <c r="HV112" s="104"/>
      <c r="HW112" s="104"/>
      <c r="HX112" s="104"/>
      <c r="HY112" s="104"/>
      <c r="HZ112" s="104"/>
      <c r="IA112" s="104"/>
      <c r="IB112" s="104"/>
      <c r="IC112" s="104"/>
      <c r="ID112" s="104"/>
      <c r="IE112" s="104"/>
      <c r="IF112" s="104"/>
      <c r="IG112" s="104"/>
      <c r="IH112" s="104"/>
      <c r="II112" s="104"/>
      <c r="IJ112" s="104"/>
      <c r="IK112" s="104"/>
      <c r="IL112" s="104"/>
      <c r="IM112" s="104"/>
      <c r="IN112" s="104"/>
      <c r="IO112" s="104"/>
      <c r="IP112" s="104"/>
      <c r="IQ112" s="104"/>
      <c r="IR112" s="104"/>
      <c r="IS112" s="104"/>
      <c r="IT112" s="104"/>
      <c r="IU112" s="104"/>
      <c r="IV112" s="104"/>
    </row>
    <row r="113" spans="1:256" s="103" customFormat="1" ht="12.75" x14ac:dyDescent="0.35">
      <c r="A113" s="138"/>
      <c r="B113" s="135"/>
      <c r="C113" s="135"/>
      <c r="D113" s="135"/>
      <c r="E113" s="135"/>
      <c r="F113" s="135"/>
      <c r="G113" s="135"/>
      <c r="H113" s="135"/>
      <c r="I113" s="135"/>
      <c r="J113" s="135"/>
      <c r="K113" s="135"/>
      <c r="L113" s="135"/>
      <c r="M113" s="135"/>
      <c r="N113" s="135"/>
      <c r="O113" s="135"/>
      <c r="P113" s="135"/>
      <c r="Q113" s="135"/>
      <c r="R113" s="135"/>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BY113" s="104"/>
      <c r="BZ113" s="104"/>
      <c r="CA113" s="104"/>
      <c r="CB113" s="104"/>
      <c r="CC113" s="104"/>
      <c r="CD113" s="104"/>
      <c r="CE113" s="104"/>
      <c r="CF113" s="104"/>
      <c r="CG113" s="104"/>
      <c r="CH113" s="104"/>
      <c r="CI113" s="104"/>
      <c r="CJ113" s="104"/>
      <c r="CK113" s="104"/>
      <c r="CL113" s="104"/>
      <c r="CM113" s="104"/>
      <c r="CN113" s="104"/>
      <c r="CO113" s="104"/>
      <c r="CP113" s="104"/>
      <c r="CQ113" s="104"/>
      <c r="CR113" s="104"/>
      <c r="CS113" s="104"/>
      <c r="CT113" s="104"/>
      <c r="CU113" s="104"/>
      <c r="CV113" s="104"/>
      <c r="CW113" s="104"/>
      <c r="CX113" s="104"/>
      <c r="CY113" s="104"/>
      <c r="CZ113" s="104"/>
      <c r="DA113" s="104"/>
      <c r="DB113" s="104"/>
      <c r="DC113" s="104"/>
      <c r="DD113" s="104"/>
      <c r="DE113" s="104"/>
      <c r="DF113" s="104"/>
      <c r="DG113" s="104"/>
      <c r="DH113" s="104"/>
      <c r="DI113" s="104"/>
      <c r="DJ113" s="104"/>
      <c r="DK113" s="104"/>
      <c r="DL113" s="104"/>
      <c r="DM113" s="104"/>
      <c r="DN113" s="104"/>
      <c r="DO113" s="104"/>
      <c r="DP113" s="104"/>
      <c r="DQ113" s="104"/>
      <c r="DR113" s="104"/>
      <c r="DS113" s="104"/>
      <c r="DT113" s="104"/>
      <c r="DU113" s="104"/>
      <c r="DV113" s="104"/>
      <c r="DW113" s="104"/>
      <c r="DX113" s="104"/>
      <c r="DY113" s="104"/>
      <c r="DZ113" s="104"/>
      <c r="EA113" s="104"/>
      <c r="EB113" s="104"/>
      <c r="EC113" s="104"/>
      <c r="ED113" s="104"/>
      <c r="EE113" s="104"/>
      <c r="EF113" s="104"/>
      <c r="EG113" s="104"/>
      <c r="EH113" s="104"/>
      <c r="EI113" s="104"/>
      <c r="EJ113" s="104"/>
      <c r="EK113" s="104"/>
      <c r="EL113" s="104"/>
      <c r="EM113" s="104"/>
      <c r="EN113" s="104"/>
      <c r="EO113" s="104"/>
      <c r="EP113" s="104"/>
      <c r="EQ113" s="104"/>
      <c r="ER113" s="104"/>
      <c r="ES113" s="104"/>
      <c r="ET113" s="104"/>
      <c r="EU113" s="104"/>
      <c r="EV113" s="104"/>
      <c r="EW113" s="104"/>
      <c r="EX113" s="104"/>
      <c r="EY113" s="104"/>
      <c r="EZ113" s="104"/>
      <c r="FA113" s="104"/>
      <c r="FB113" s="104"/>
      <c r="FC113" s="104"/>
      <c r="FD113" s="104"/>
      <c r="FE113" s="104"/>
      <c r="FF113" s="104"/>
      <c r="FG113" s="104"/>
      <c r="FH113" s="104"/>
      <c r="FI113" s="104"/>
      <c r="FJ113" s="104"/>
      <c r="FK113" s="104"/>
      <c r="FL113" s="104"/>
      <c r="FM113" s="104"/>
      <c r="FN113" s="104"/>
      <c r="FO113" s="104"/>
      <c r="FP113" s="104"/>
      <c r="FQ113" s="104"/>
      <c r="FR113" s="104"/>
      <c r="FS113" s="104"/>
      <c r="FT113" s="104"/>
      <c r="FU113" s="104"/>
      <c r="FV113" s="104"/>
      <c r="FW113" s="104"/>
      <c r="FX113" s="104"/>
      <c r="FY113" s="104"/>
      <c r="FZ113" s="104"/>
      <c r="GA113" s="104"/>
      <c r="GB113" s="104"/>
      <c r="GC113" s="104"/>
      <c r="GD113" s="104"/>
      <c r="GE113" s="104"/>
      <c r="GF113" s="104"/>
      <c r="GG113" s="104"/>
      <c r="GH113" s="104"/>
      <c r="GI113" s="104"/>
      <c r="GJ113" s="104"/>
      <c r="GK113" s="104"/>
      <c r="GL113" s="104"/>
      <c r="GM113" s="104"/>
      <c r="GN113" s="104"/>
      <c r="GO113" s="104"/>
      <c r="GP113" s="104"/>
      <c r="GQ113" s="104"/>
      <c r="GR113" s="104"/>
      <c r="GS113" s="104"/>
      <c r="GT113" s="104"/>
      <c r="GU113" s="104"/>
      <c r="GV113" s="104"/>
      <c r="GW113" s="104"/>
      <c r="GX113" s="104"/>
      <c r="GY113" s="104"/>
      <c r="GZ113" s="104"/>
      <c r="HA113" s="104"/>
      <c r="HB113" s="104"/>
      <c r="HC113" s="104"/>
      <c r="HD113" s="104"/>
      <c r="HE113" s="104"/>
      <c r="HF113" s="104"/>
      <c r="HG113" s="104"/>
      <c r="HH113" s="104"/>
      <c r="HI113" s="104"/>
      <c r="HJ113" s="104"/>
      <c r="HK113" s="104"/>
      <c r="HL113" s="104"/>
      <c r="HM113" s="104"/>
      <c r="HN113" s="104"/>
      <c r="HO113" s="104"/>
      <c r="HP113" s="104"/>
      <c r="HQ113" s="104"/>
      <c r="HR113" s="104"/>
      <c r="HS113" s="104"/>
      <c r="HT113" s="104"/>
      <c r="HU113" s="104"/>
      <c r="HV113" s="104"/>
      <c r="HW113" s="104"/>
      <c r="HX113" s="104"/>
      <c r="HY113" s="104"/>
      <c r="HZ113" s="104"/>
      <c r="IA113" s="104"/>
      <c r="IB113" s="104"/>
      <c r="IC113" s="104"/>
      <c r="ID113" s="104"/>
      <c r="IE113" s="104"/>
      <c r="IF113" s="104"/>
      <c r="IG113" s="104"/>
      <c r="IH113" s="104"/>
      <c r="II113" s="104"/>
      <c r="IJ113" s="104"/>
      <c r="IK113" s="104"/>
      <c r="IL113" s="104"/>
      <c r="IM113" s="104"/>
      <c r="IN113" s="104"/>
      <c r="IO113" s="104"/>
      <c r="IP113" s="104"/>
      <c r="IQ113" s="104"/>
      <c r="IR113" s="104"/>
      <c r="IS113" s="104"/>
      <c r="IT113" s="104"/>
      <c r="IU113" s="104"/>
      <c r="IV113" s="104"/>
    </row>
    <row r="114" spans="1:256" s="103" customFormat="1" ht="12.75" x14ac:dyDescent="0.35">
      <c r="A114" s="138"/>
      <c r="B114" s="135"/>
      <c r="C114" s="135"/>
      <c r="D114" s="135"/>
      <c r="E114" s="135"/>
      <c r="F114" s="135"/>
      <c r="G114" s="135"/>
      <c r="H114" s="135"/>
      <c r="I114" s="135"/>
      <c r="J114" s="135"/>
      <c r="K114" s="135"/>
      <c r="L114" s="135"/>
      <c r="M114" s="135"/>
      <c r="N114" s="135"/>
      <c r="O114" s="135"/>
      <c r="P114" s="135"/>
      <c r="Q114" s="135"/>
      <c r="R114" s="135"/>
      <c r="AI114" s="104"/>
      <c r="AJ114" s="104"/>
      <c r="AK114" s="104"/>
      <c r="AL114" s="104"/>
      <c r="AM114" s="104"/>
      <c r="AN114" s="104"/>
      <c r="AO114" s="104"/>
      <c r="AP114" s="104"/>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c r="BM114" s="104"/>
      <c r="BN114" s="104"/>
      <c r="BO114" s="104"/>
      <c r="BP114" s="104"/>
      <c r="BQ114" s="104"/>
      <c r="BR114" s="104"/>
      <c r="BS114" s="104"/>
      <c r="BT114" s="104"/>
      <c r="BU114" s="104"/>
      <c r="BV114" s="104"/>
      <c r="BW114" s="104"/>
      <c r="BX114" s="104"/>
      <c r="BY114" s="104"/>
      <c r="BZ114" s="104"/>
      <c r="CA114" s="104"/>
      <c r="CB114" s="104"/>
      <c r="CC114" s="104"/>
      <c r="CD114" s="104"/>
      <c r="CE114" s="104"/>
      <c r="CF114" s="104"/>
      <c r="CG114" s="104"/>
      <c r="CH114" s="104"/>
      <c r="CI114" s="104"/>
      <c r="CJ114" s="104"/>
      <c r="CK114" s="104"/>
      <c r="CL114" s="104"/>
      <c r="CM114" s="104"/>
      <c r="CN114" s="104"/>
      <c r="CO114" s="104"/>
      <c r="CP114" s="104"/>
      <c r="CQ114" s="104"/>
      <c r="CR114" s="104"/>
      <c r="CS114" s="104"/>
      <c r="CT114" s="104"/>
      <c r="CU114" s="104"/>
      <c r="CV114" s="104"/>
      <c r="CW114" s="104"/>
      <c r="CX114" s="104"/>
      <c r="CY114" s="104"/>
      <c r="CZ114" s="104"/>
      <c r="DA114" s="104"/>
      <c r="DB114" s="104"/>
      <c r="DC114" s="104"/>
      <c r="DD114" s="104"/>
      <c r="DE114" s="104"/>
      <c r="DF114" s="104"/>
      <c r="DG114" s="104"/>
      <c r="DH114" s="104"/>
      <c r="DI114" s="104"/>
      <c r="DJ114" s="104"/>
      <c r="DK114" s="104"/>
      <c r="DL114" s="104"/>
      <c r="DM114" s="104"/>
      <c r="DN114" s="104"/>
      <c r="DO114" s="104"/>
      <c r="DP114" s="104"/>
      <c r="DQ114" s="104"/>
      <c r="DR114" s="104"/>
      <c r="DS114" s="104"/>
      <c r="DT114" s="104"/>
      <c r="DU114" s="104"/>
      <c r="DV114" s="104"/>
      <c r="DW114" s="104"/>
      <c r="DX114" s="104"/>
      <c r="DY114" s="104"/>
      <c r="DZ114" s="104"/>
      <c r="EA114" s="104"/>
      <c r="EB114" s="104"/>
      <c r="EC114" s="104"/>
      <c r="ED114" s="104"/>
      <c r="EE114" s="104"/>
      <c r="EF114" s="104"/>
      <c r="EG114" s="104"/>
      <c r="EH114" s="104"/>
      <c r="EI114" s="104"/>
      <c r="EJ114" s="104"/>
      <c r="EK114" s="104"/>
      <c r="EL114" s="104"/>
      <c r="EM114" s="104"/>
      <c r="EN114" s="104"/>
      <c r="EO114" s="104"/>
      <c r="EP114" s="104"/>
      <c r="EQ114" s="104"/>
      <c r="ER114" s="104"/>
      <c r="ES114" s="104"/>
      <c r="ET114" s="104"/>
      <c r="EU114" s="104"/>
      <c r="EV114" s="104"/>
      <c r="EW114" s="104"/>
      <c r="EX114" s="104"/>
      <c r="EY114" s="104"/>
      <c r="EZ114" s="104"/>
      <c r="FA114" s="104"/>
      <c r="FB114" s="104"/>
      <c r="FC114" s="104"/>
      <c r="FD114" s="104"/>
      <c r="FE114" s="104"/>
      <c r="FF114" s="104"/>
      <c r="FG114" s="104"/>
      <c r="FH114" s="104"/>
      <c r="FI114" s="104"/>
      <c r="FJ114" s="104"/>
      <c r="FK114" s="104"/>
      <c r="FL114" s="104"/>
      <c r="FM114" s="104"/>
      <c r="FN114" s="104"/>
      <c r="FO114" s="104"/>
      <c r="FP114" s="104"/>
      <c r="FQ114" s="104"/>
      <c r="FR114" s="104"/>
      <c r="FS114" s="104"/>
      <c r="FT114" s="104"/>
      <c r="FU114" s="104"/>
      <c r="FV114" s="104"/>
      <c r="FW114" s="104"/>
      <c r="FX114" s="104"/>
      <c r="FY114" s="104"/>
      <c r="FZ114" s="104"/>
      <c r="GA114" s="104"/>
      <c r="GB114" s="104"/>
      <c r="GC114" s="104"/>
      <c r="GD114" s="104"/>
      <c r="GE114" s="104"/>
      <c r="GF114" s="104"/>
      <c r="GG114" s="104"/>
      <c r="GH114" s="104"/>
      <c r="GI114" s="104"/>
      <c r="GJ114" s="104"/>
      <c r="GK114" s="104"/>
      <c r="GL114" s="104"/>
      <c r="GM114" s="104"/>
      <c r="GN114" s="104"/>
      <c r="GO114" s="104"/>
      <c r="GP114" s="104"/>
      <c r="GQ114" s="104"/>
      <c r="GR114" s="104"/>
      <c r="GS114" s="104"/>
      <c r="GT114" s="104"/>
      <c r="GU114" s="104"/>
      <c r="GV114" s="104"/>
      <c r="GW114" s="104"/>
      <c r="GX114" s="104"/>
      <c r="GY114" s="104"/>
      <c r="GZ114" s="104"/>
      <c r="HA114" s="104"/>
      <c r="HB114" s="104"/>
      <c r="HC114" s="104"/>
      <c r="HD114" s="104"/>
      <c r="HE114" s="104"/>
      <c r="HF114" s="104"/>
      <c r="HG114" s="104"/>
      <c r="HH114" s="104"/>
      <c r="HI114" s="104"/>
      <c r="HJ114" s="104"/>
      <c r="HK114" s="104"/>
      <c r="HL114" s="104"/>
      <c r="HM114" s="104"/>
      <c r="HN114" s="104"/>
      <c r="HO114" s="104"/>
      <c r="HP114" s="104"/>
      <c r="HQ114" s="104"/>
      <c r="HR114" s="104"/>
      <c r="HS114" s="104"/>
      <c r="HT114" s="104"/>
      <c r="HU114" s="104"/>
      <c r="HV114" s="104"/>
      <c r="HW114" s="104"/>
      <c r="HX114" s="104"/>
      <c r="HY114" s="104"/>
      <c r="HZ114" s="104"/>
      <c r="IA114" s="104"/>
      <c r="IB114" s="104"/>
      <c r="IC114" s="104"/>
      <c r="ID114" s="104"/>
      <c r="IE114" s="104"/>
      <c r="IF114" s="104"/>
      <c r="IG114" s="104"/>
      <c r="IH114" s="104"/>
      <c r="II114" s="104"/>
      <c r="IJ114" s="104"/>
      <c r="IK114" s="104"/>
      <c r="IL114" s="104"/>
      <c r="IM114" s="104"/>
      <c r="IN114" s="104"/>
      <c r="IO114" s="104"/>
      <c r="IP114" s="104"/>
      <c r="IQ114" s="104"/>
      <c r="IR114" s="104"/>
      <c r="IS114" s="104"/>
      <c r="IT114" s="104"/>
      <c r="IU114" s="104"/>
      <c r="IV114" s="104"/>
    </row>
    <row r="115" spans="1:256" s="103" customFormat="1" ht="12.75" x14ac:dyDescent="0.35">
      <c r="A115" s="138"/>
      <c r="B115" s="135"/>
      <c r="C115" s="135"/>
      <c r="D115" s="135"/>
      <c r="E115" s="135"/>
      <c r="F115" s="135"/>
      <c r="G115" s="135"/>
      <c r="H115" s="135"/>
      <c r="I115" s="135"/>
      <c r="J115" s="135"/>
      <c r="K115" s="135"/>
      <c r="L115" s="135"/>
      <c r="M115" s="135"/>
      <c r="N115" s="135"/>
      <c r="O115" s="135"/>
      <c r="P115" s="135"/>
      <c r="Q115" s="135"/>
      <c r="R115" s="135"/>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c r="BY115" s="104"/>
      <c r="BZ115" s="104"/>
      <c r="CA115" s="104"/>
      <c r="CB115" s="104"/>
      <c r="CC115" s="104"/>
      <c r="CD115" s="104"/>
      <c r="CE115" s="104"/>
      <c r="CF115" s="104"/>
      <c r="CG115" s="104"/>
      <c r="CH115" s="104"/>
      <c r="CI115" s="104"/>
      <c r="CJ115" s="104"/>
      <c r="CK115" s="104"/>
      <c r="CL115" s="104"/>
      <c r="CM115" s="104"/>
      <c r="CN115" s="104"/>
      <c r="CO115" s="104"/>
      <c r="CP115" s="104"/>
      <c r="CQ115" s="104"/>
      <c r="CR115" s="104"/>
      <c r="CS115" s="104"/>
      <c r="CT115" s="104"/>
      <c r="CU115" s="104"/>
      <c r="CV115" s="104"/>
      <c r="CW115" s="104"/>
      <c r="CX115" s="104"/>
      <c r="CY115" s="104"/>
      <c r="CZ115" s="104"/>
      <c r="DA115" s="104"/>
      <c r="DB115" s="104"/>
      <c r="DC115" s="104"/>
      <c r="DD115" s="104"/>
      <c r="DE115" s="104"/>
      <c r="DF115" s="104"/>
      <c r="DG115" s="104"/>
      <c r="DH115" s="104"/>
      <c r="DI115" s="104"/>
      <c r="DJ115" s="104"/>
      <c r="DK115" s="104"/>
      <c r="DL115" s="104"/>
      <c r="DM115" s="104"/>
      <c r="DN115" s="104"/>
      <c r="DO115" s="104"/>
      <c r="DP115" s="104"/>
      <c r="DQ115" s="104"/>
      <c r="DR115" s="104"/>
      <c r="DS115" s="104"/>
      <c r="DT115" s="104"/>
      <c r="DU115" s="104"/>
      <c r="DV115" s="104"/>
      <c r="DW115" s="104"/>
      <c r="DX115" s="104"/>
      <c r="DY115" s="104"/>
      <c r="DZ115" s="104"/>
      <c r="EA115" s="104"/>
      <c r="EB115" s="104"/>
      <c r="EC115" s="104"/>
      <c r="ED115" s="104"/>
      <c r="EE115" s="104"/>
      <c r="EF115" s="104"/>
      <c r="EG115" s="104"/>
      <c r="EH115" s="104"/>
      <c r="EI115" s="104"/>
      <c r="EJ115" s="104"/>
      <c r="EK115" s="104"/>
      <c r="EL115" s="104"/>
      <c r="EM115" s="104"/>
      <c r="EN115" s="104"/>
      <c r="EO115" s="104"/>
      <c r="EP115" s="104"/>
      <c r="EQ115" s="104"/>
      <c r="ER115" s="104"/>
      <c r="ES115" s="104"/>
      <c r="ET115" s="104"/>
      <c r="EU115" s="104"/>
      <c r="EV115" s="104"/>
      <c r="EW115" s="104"/>
      <c r="EX115" s="104"/>
      <c r="EY115" s="104"/>
      <c r="EZ115" s="104"/>
      <c r="FA115" s="104"/>
      <c r="FB115" s="104"/>
      <c r="FC115" s="104"/>
      <c r="FD115" s="104"/>
      <c r="FE115" s="104"/>
      <c r="FF115" s="104"/>
      <c r="FG115" s="104"/>
      <c r="FH115" s="104"/>
      <c r="FI115" s="104"/>
      <c r="FJ115" s="104"/>
      <c r="FK115" s="104"/>
      <c r="FL115" s="104"/>
      <c r="FM115" s="104"/>
      <c r="FN115" s="104"/>
      <c r="FO115" s="104"/>
      <c r="FP115" s="104"/>
      <c r="FQ115" s="104"/>
      <c r="FR115" s="104"/>
      <c r="FS115" s="104"/>
      <c r="FT115" s="104"/>
      <c r="FU115" s="104"/>
      <c r="FV115" s="104"/>
      <c r="FW115" s="104"/>
      <c r="FX115" s="104"/>
      <c r="FY115" s="104"/>
      <c r="FZ115" s="104"/>
      <c r="GA115" s="104"/>
      <c r="GB115" s="104"/>
      <c r="GC115" s="104"/>
      <c r="GD115" s="104"/>
      <c r="GE115" s="104"/>
      <c r="GF115" s="104"/>
      <c r="GG115" s="104"/>
      <c r="GH115" s="104"/>
      <c r="GI115" s="104"/>
      <c r="GJ115" s="104"/>
      <c r="GK115" s="104"/>
      <c r="GL115" s="104"/>
      <c r="GM115" s="104"/>
      <c r="GN115" s="104"/>
      <c r="GO115" s="104"/>
      <c r="GP115" s="104"/>
      <c r="GQ115" s="104"/>
      <c r="GR115" s="104"/>
      <c r="GS115" s="104"/>
      <c r="GT115" s="104"/>
      <c r="GU115" s="104"/>
      <c r="GV115" s="104"/>
      <c r="GW115" s="104"/>
      <c r="GX115" s="104"/>
      <c r="GY115" s="104"/>
      <c r="GZ115" s="104"/>
      <c r="HA115" s="104"/>
      <c r="HB115" s="104"/>
      <c r="HC115" s="104"/>
      <c r="HD115" s="104"/>
      <c r="HE115" s="104"/>
      <c r="HF115" s="104"/>
      <c r="HG115" s="104"/>
      <c r="HH115" s="104"/>
      <c r="HI115" s="104"/>
      <c r="HJ115" s="104"/>
      <c r="HK115" s="104"/>
      <c r="HL115" s="104"/>
      <c r="HM115" s="104"/>
      <c r="HN115" s="104"/>
      <c r="HO115" s="104"/>
      <c r="HP115" s="104"/>
      <c r="HQ115" s="104"/>
      <c r="HR115" s="104"/>
      <c r="HS115" s="104"/>
      <c r="HT115" s="104"/>
      <c r="HU115" s="104"/>
      <c r="HV115" s="104"/>
      <c r="HW115" s="104"/>
      <c r="HX115" s="104"/>
      <c r="HY115" s="104"/>
      <c r="HZ115" s="104"/>
      <c r="IA115" s="104"/>
      <c r="IB115" s="104"/>
      <c r="IC115" s="104"/>
      <c r="ID115" s="104"/>
      <c r="IE115" s="104"/>
      <c r="IF115" s="104"/>
      <c r="IG115" s="104"/>
      <c r="IH115" s="104"/>
      <c r="II115" s="104"/>
      <c r="IJ115" s="104"/>
      <c r="IK115" s="104"/>
      <c r="IL115" s="104"/>
      <c r="IM115" s="104"/>
      <c r="IN115" s="104"/>
      <c r="IO115" s="104"/>
      <c r="IP115" s="104"/>
      <c r="IQ115" s="104"/>
      <c r="IR115" s="104"/>
      <c r="IS115" s="104"/>
      <c r="IT115" s="104"/>
      <c r="IU115" s="104"/>
      <c r="IV115" s="104"/>
    </row>
    <row r="116" spans="1:256" s="103" customFormat="1" ht="12.75" x14ac:dyDescent="0.35">
      <c r="A116" s="138"/>
      <c r="B116" s="135"/>
      <c r="C116" s="135"/>
      <c r="D116" s="135"/>
      <c r="E116" s="135"/>
      <c r="F116" s="135"/>
      <c r="G116" s="135"/>
      <c r="H116" s="135"/>
      <c r="I116" s="135"/>
      <c r="J116" s="135"/>
      <c r="K116" s="135"/>
      <c r="L116" s="135"/>
      <c r="M116" s="135"/>
      <c r="N116" s="135"/>
      <c r="O116" s="135"/>
      <c r="P116" s="135"/>
      <c r="Q116" s="135"/>
      <c r="R116" s="135"/>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104"/>
      <c r="BW116" s="104"/>
      <c r="BX116" s="104"/>
      <c r="BY116" s="104"/>
      <c r="BZ116" s="104"/>
      <c r="CA116" s="104"/>
      <c r="CB116" s="104"/>
      <c r="CC116" s="104"/>
      <c r="CD116" s="104"/>
      <c r="CE116" s="104"/>
      <c r="CF116" s="104"/>
      <c r="CG116" s="104"/>
      <c r="CH116" s="104"/>
      <c r="CI116" s="104"/>
      <c r="CJ116" s="104"/>
      <c r="CK116" s="104"/>
      <c r="CL116" s="104"/>
      <c r="CM116" s="104"/>
      <c r="CN116" s="104"/>
      <c r="CO116" s="104"/>
      <c r="CP116" s="104"/>
      <c r="CQ116" s="104"/>
      <c r="CR116" s="104"/>
      <c r="CS116" s="104"/>
      <c r="CT116" s="104"/>
      <c r="CU116" s="104"/>
      <c r="CV116" s="104"/>
      <c r="CW116" s="104"/>
      <c r="CX116" s="104"/>
      <c r="CY116" s="104"/>
      <c r="CZ116" s="104"/>
      <c r="DA116" s="104"/>
      <c r="DB116" s="104"/>
      <c r="DC116" s="104"/>
      <c r="DD116" s="104"/>
      <c r="DE116" s="104"/>
      <c r="DF116" s="104"/>
      <c r="DG116" s="104"/>
      <c r="DH116" s="104"/>
      <c r="DI116" s="104"/>
      <c r="DJ116" s="104"/>
      <c r="DK116" s="104"/>
      <c r="DL116" s="104"/>
      <c r="DM116" s="104"/>
      <c r="DN116" s="104"/>
      <c r="DO116" s="104"/>
      <c r="DP116" s="104"/>
      <c r="DQ116" s="104"/>
      <c r="DR116" s="104"/>
      <c r="DS116" s="104"/>
      <c r="DT116" s="104"/>
      <c r="DU116" s="104"/>
      <c r="DV116" s="104"/>
      <c r="DW116" s="104"/>
      <c r="DX116" s="104"/>
      <c r="DY116" s="104"/>
      <c r="DZ116" s="104"/>
      <c r="EA116" s="104"/>
      <c r="EB116" s="104"/>
      <c r="EC116" s="104"/>
      <c r="ED116" s="104"/>
      <c r="EE116" s="104"/>
      <c r="EF116" s="104"/>
      <c r="EG116" s="104"/>
      <c r="EH116" s="104"/>
      <c r="EI116" s="104"/>
      <c r="EJ116" s="104"/>
      <c r="EK116" s="104"/>
      <c r="EL116" s="104"/>
      <c r="EM116" s="104"/>
      <c r="EN116" s="104"/>
      <c r="EO116" s="104"/>
      <c r="EP116" s="104"/>
      <c r="EQ116" s="104"/>
      <c r="ER116" s="104"/>
      <c r="ES116" s="104"/>
      <c r="ET116" s="104"/>
      <c r="EU116" s="104"/>
      <c r="EV116" s="104"/>
      <c r="EW116" s="104"/>
      <c r="EX116" s="104"/>
      <c r="EY116" s="104"/>
      <c r="EZ116" s="104"/>
      <c r="FA116" s="104"/>
      <c r="FB116" s="104"/>
      <c r="FC116" s="104"/>
      <c r="FD116" s="104"/>
      <c r="FE116" s="104"/>
      <c r="FF116" s="104"/>
      <c r="FG116" s="104"/>
      <c r="FH116" s="104"/>
      <c r="FI116" s="104"/>
      <c r="FJ116" s="104"/>
      <c r="FK116" s="104"/>
      <c r="FL116" s="104"/>
      <c r="FM116" s="104"/>
      <c r="FN116" s="104"/>
      <c r="FO116" s="104"/>
      <c r="FP116" s="104"/>
      <c r="FQ116" s="104"/>
      <c r="FR116" s="104"/>
      <c r="FS116" s="104"/>
      <c r="FT116" s="104"/>
      <c r="FU116" s="104"/>
      <c r="FV116" s="104"/>
      <c r="FW116" s="104"/>
      <c r="FX116" s="104"/>
      <c r="FY116" s="104"/>
      <c r="FZ116" s="104"/>
      <c r="GA116" s="104"/>
      <c r="GB116" s="104"/>
      <c r="GC116" s="104"/>
      <c r="GD116" s="104"/>
      <c r="GE116" s="104"/>
      <c r="GF116" s="104"/>
      <c r="GG116" s="104"/>
      <c r="GH116" s="104"/>
      <c r="GI116" s="104"/>
      <c r="GJ116" s="104"/>
      <c r="GK116" s="104"/>
      <c r="GL116" s="104"/>
      <c r="GM116" s="104"/>
      <c r="GN116" s="104"/>
      <c r="GO116" s="104"/>
      <c r="GP116" s="104"/>
      <c r="GQ116" s="104"/>
      <c r="GR116" s="104"/>
      <c r="GS116" s="104"/>
      <c r="GT116" s="104"/>
      <c r="GU116" s="104"/>
      <c r="GV116" s="104"/>
      <c r="GW116" s="104"/>
      <c r="GX116" s="104"/>
      <c r="GY116" s="104"/>
      <c r="GZ116" s="104"/>
      <c r="HA116" s="104"/>
      <c r="HB116" s="104"/>
      <c r="HC116" s="104"/>
      <c r="HD116" s="104"/>
      <c r="HE116" s="104"/>
      <c r="HF116" s="104"/>
      <c r="HG116" s="104"/>
      <c r="HH116" s="104"/>
      <c r="HI116" s="104"/>
      <c r="HJ116" s="104"/>
      <c r="HK116" s="104"/>
      <c r="HL116" s="104"/>
      <c r="HM116" s="104"/>
      <c r="HN116" s="104"/>
      <c r="HO116" s="104"/>
      <c r="HP116" s="104"/>
      <c r="HQ116" s="104"/>
      <c r="HR116" s="104"/>
      <c r="HS116" s="104"/>
      <c r="HT116" s="104"/>
      <c r="HU116" s="104"/>
      <c r="HV116" s="104"/>
      <c r="HW116" s="104"/>
      <c r="HX116" s="104"/>
      <c r="HY116" s="104"/>
      <c r="HZ116" s="104"/>
      <c r="IA116" s="104"/>
      <c r="IB116" s="104"/>
      <c r="IC116" s="104"/>
      <c r="ID116" s="104"/>
      <c r="IE116" s="104"/>
      <c r="IF116" s="104"/>
      <c r="IG116" s="104"/>
      <c r="IH116" s="104"/>
      <c r="II116" s="104"/>
      <c r="IJ116" s="104"/>
      <c r="IK116" s="104"/>
      <c r="IL116" s="104"/>
      <c r="IM116" s="104"/>
      <c r="IN116" s="104"/>
      <c r="IO116" s="104"/>
      <c r="IP116" s="104"/>
      <c r="IQ116" s="104"/>
      <c r="IR116" s="104"/>
      <c r="IS116" s="104"/>
      <c r="IT116" s="104"/>
      <c r="IU116" s="104"/>
      <c r="IV116" s="104"/>
    </row>
    <row r="117" spans="1:256" s="103" customFormat="1" ht="12.75" x14ac:dyDescent="0.35">
      <c r="A117" s="138"/>
      <c r="B117" s="135"/>
      <c r="C117" s="135"/>
      <c r="D117" s="135"/>
      <c r="E117" s="135"/>
      <c r="F117" s="135"/>
      <c r="G117" s="135"/>
      <c r="H117" s="135"/>
      <c r="I117" s="135"/>
      <c r="J117" s="135"/>
      <c r="K117" s="135"/>
      <c r="L117" s="135"/>
      <c r="M117" s="135"/>
      <c r="N117" s="135"/>
      <c r="O117" s="135"/>
      <c r="P117" s="135"/>
      <c r="Q117" s="135"/>
      <c r="R117" s="135"/>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c r="BY117" s="104"/>
      <c r="BZ117" s="104"/>
      <c r="CA117" s="104"/>
      <c r="CB117" s="104"/>
      <c r="CC117" s="104"/>
      <c r="CD117" s="104"/>
      <c r="CE117" s="104"/>
      <c r="CF117" s="104"/>
      <c r="CG117" s="104"/>
      <c r="CH117" s="104"/>
      <c r="CI117" s="104"/>
      <c r="CJ117" s="104"/>
      <c r="CK117" s="104"/>
      <c r="CL117" s="104"/>
      <c r="CM117" s="104"/>
      <c r="CN117" s="104"/>
      <c r="CO117" s="104"/>
      <c r="CP117" s="104"/>
      <c r="CQ117" s="104"/>
      <c r="CR117" s="104"/>
      <c r="CS117" s="104"/>
      <c r="CT117" s="104"/>
      <c r="CU117" s="104"/>
      <c r="CV117" s="104"/>
      <c r="CW117" s="104"/>
      <c r="CX117" s="104"/>
      <c r="CY117" s="104"/>
      <c r="CZ117" s="104"/>
      <c r="DA117" s="104"/>
      <c r="DB117" s="104"/>
      <c r="DC117" s="104"/>
      <c r="DD117" s="104"/>
      <c r="DE117" s="104"/>
      <c r="DF117" s="104"/>
      <c r="DG117" s="104"/>
      <c r="DH117" s="104"/>
      <c r="DI117" s="104"/>
      <c r="DJ117" s="104"/>
      <c r="DK117" s="104"/>
      <c r="DL117" s="104"/>
      <c r="DM117" s="104"/>
      <c r="DN117" s="104"/>
      <c r="DO117" s="104"/>
      <c r="DP117" s="104"/>
      <c r="DQ117" s="104"/>
      <c r="DR117" s="104"/>
      <c r="DS117" s="104"/>
      <c r="DT117" s="104"/>
      <c r="DU117" s="104"/>
      <c r="DV117" s="104"/>
      <c r="DW117" s="104"/>
      <c r="DX117" s="104"/>
      <c r="DY117" s="104"/>
      <c r="DZ117" s="104"/>
      <c r="EA117" s="104"/>
      <c r="EB117" s="104"/>
      <c r="EC117" s="104"/>
      <c r="ED117" s="104"/>
      <c r="EE117" s="104"/>
      <c r="EF117" s="104"/>
      <c r="EG117" s="104"/>
      <c r="EH117" s="104"/>
      <c r="EI117" s="104"/>
      <c r="EJ117" s="104"/>
      <c r="EK117" s="104"/>
      <c r="EL117" s="104"/>
      <c r="EM117" s="104"/>
      <c r="EN117" s="104"/>
      <c r="EO117" s="104"/>
      <c r="EP117" s="104"/>
      <c r="EQ117" s="104"/>
      <c r="ER117" s="104"/>
      <c r="ES117" s="104"/>
      <c r="ET117" s="104"/>
      <c r="EU117" s="104"/>
      <c r="EV117" s="104"/>
      <c r="EW117" s="104"/>
      <c r="EX117" s="104"/>
      <c r="EY117" s="104"/>
      <c r="EZ117" s="104"/>
      <c r="FA117" s="104"/>
      <c r="FB117" s="104"/>
      <c r="FC117" s="104"/>
      <c r="FD117" s="104"/>
      <c r="FE117" s="104"/>
      <c r="FF117" s="104"/>
      <c r="FG117" s="104"/>
      <c r="FH117" s="104"/>
      <c r="FI117" s="104"/>
      <c r="FJ117" s="104"/>
      <c r="FK117" s="104"/>
      <c r="FL117" s="104"/>
      <c r="FM117" s="104"/>
      <c r="FN117" s="104"/>
      <c r="FO117" s="104"/>
      <c r="FP117" s="104"/>
      <c r="FQ117" s="104"/>
      <c r="FR117" s="104"/>
      <c r="FS117" s="104"/>
      <c r="FT117" s="104"/>
      <c r="FU117" s="104"/>
      <c r="FV117" s="104"/>
      <c r="FW117" s="104"/>
      <c r="FX117" s="104"/>
      <c r="FY117" s="104"/>
      <c r="FZ117" s="104"/>
      <c r="GA117" s="104"/>
      <c r="GB117" s="104"/>
      <c r="GC117" s="104"/>
      <c r="GD117" s="104"/>
      <c r="GE117" s="104"/>
      <c r="GF117" s="104"/>
      <c r="GG117" s="104"/>
      <c r="GH117" s="104"/>
      <c r="GI117" s="104"/>
      <c r="GJ117" s="104"/>
      <c r="GK117" s="104"/>
      <c r="GL117" s="104"/>
      <c r="GM117" s="104"/>
      <c r="GN117" s="104"/>
      <c r="GO117" s="104"/>
      <c r="GP117" s="104"/>
      <c r="GQ117" s="104"/>
      <c r="GR117" s="104"/>
      <c r="GS117" s="104"/>
      <c r="GT117" s="104"/>
      <c r="GU117" s="104"/>
      <c r="GV117" s="104"/>
      <c r="GW117" s="104"/>
      <c r="GX117" s="104"/>
      <c r="GY117" s="104"/>
      <c r="GZ117" s="104"/>
      <c r="HA117" s="104"/>
      <c r="HB117" s="104"/>
      <c r="HC117" s="104"/>
      <c r="HD117" s="104"/>
      <c r="HE117" s="104"/>
      <c r="HF117" s="104"/>
      <c r="HG117" s="104"/>
      <c r="HH117" s="104"/>
      <c r="HI117" s="104"/>
      <c r="HJ117" s="104"/>
      <c r="HK117" s="104"/>
      <c r="HL117" s="104"/>
      <c r="HM117" s="104"/>
      <c r="HN117" s="104"/>
      <c r="HO117" s="104"/>
      <c r="HP117" s="104"/>
      <c r="HQ117" s="104"/>
      <c r="HR117" s="104"/>
      <c r="HS117" s="104"/>
      <c r="HT117" s="104"/>
      <c r="HU117" s="104"/>
      <c r="HV117" s="104"/>
      <c r="HW117" s="104"/>
      <c r="HX117" s="104"/>
      <c r="HY117" s="104"/>
      <c r="HZ117" s="104"/>
      <c r="IA117" s="104"/>
      <c r="IB117" s="104"/>
      <c r="IC117" s="104"/>
      <c r="ID117" s="104"/>
      <c r="IE117" s="104"/>
      <c r="IF117" s="104"/>
      <c r="IG117" s="104"/>
      <c r="IH117" s="104"/>
      <c r="II117" s="104"/>
      <c r="IJ117" s="104"/>
      <c r="IK117" s="104"/>
      <c r="IL117" s="104"/>
      <c r="IM117" s="104"/>
      <c r="IN117" s="104"/>
      <c r="IO117" s="104"/>
      <c r="IP117" s="104"/>
      <c r="IQ117" s="104"/>
      <c r="IR117" s="104"/>
      <c r="IS117" s="104"/>
      <c r="IT117" s="104"/>
      <c r="IU117" s="104"/>
      <c r="IV117" s="104"/>
    </row>
    <row r="118" spans="1:256" s="103" customFormat="1" ht="12.75" x14ac:dyDescent="0.35">
      <c r="A118" s="138"/>
      <c r="B118" s="135"/>
      <c r="C118" s="135"/>
      <c r="D118" s="135"/>
      <c r="E118" s="135"/>
      <c r="F118" s="135"/>
      <c r="G118" s="135"/>
      <c r="H118" s="135"/>
      <c r="I118" s="135"/>
      <c r="J118" s="135"/>
      <c r="K118" s="135"/>
      <c r="L118" s="135"/>
      <c r="M118" s="135"/>
      <c r="N118" s="135"/>
      <c r="O118" s="135"/>
      <c r="P118" s="135"/>
      <c r="Q118" s="135"/>
      <c r="R118" s="135"/>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c r="BY118" s="104"/>
      <c r="BZ118" s="104"/>
      <c r="CA118" s="104"/>
      <c r="CB118" s="104"/>
      <c r="CC118" s="104"/>
      <c r="CD118" s="104"/>
      <c r="CE118" s="104"/>
      <c r="CF118" s="104"/>
      <c r="CG118" s="104"/>
      <c r="CH118" s="104"/>
      <c r="CI118" s="104"/>
      <c r="CJ118" s="104"/>
      <c r="CK118" s="104"/>
      <c r="CL118" s="104"/>
      <c r="CM118" s="104"/>
      <c r="CN118" s="104"/>
      <c r="CO118" s="104"/>
      <c r="CP118" s="104"/>
      <c r="CQ118" s="104"/>
      <c r="CR118" s="104"/>
      <c r="CS118" s="104"/>
      <c r="CT118" s="104"/>
      <c r="CU118" s="104"/>
      <c r="CV118" s="104"/>
      <c r="CW118" s="104"/>
      <c r="CX118" s="104"/>
      <c r="CY118" s="104"/>
      <c r="CZ118" s="104"/>
      <c r="DA118" s="104"/>
      <c r="DB118" s="104"/>
      <c r="DC118" s="104"/>
      <c r="DD118" s="104"/>
      <c r="DE118" s="104"/>
      <c r="DF118" s="104"/>
      <c r="DG118" s="104"/>
      <c r="DH118" s="104"/>
      <c r="DI118" s="104"/>
      <c r="DJ118" s="104"/>
      <c r="DK118" s="104"/>
      <c r="DL118" s="104"/>
      <c r="DM118" s="104"/>
      <c r="DN118" s="104"/>
      <c r="DO118" s="104"/>
      <c r="DP118" s="104"/>
      <c r="DQ118" s="104"/>
      <c r="DR118" s="104"/>
      <c r="DS118" s="104"/>
      <c r="DT118" s="104"/>
      <c r="DU118" s="104"/>
      <c r="DV118" s="104"/>
      <c r="DW118" s="104"/>
      <c r="DX118" s="104"/>
      <c r="DY118" s="104"/>
      <c r="DZ118" s="104"/>
      <c r="EA118" s="104"/>
      <c r="EB118" s="104"/>
      <c r="EC118" s="104"/>
      <c r="ED118" s="104"/>
      <c r="EE118" s="104"/>
      <c r="EF118" s="104"/>
      <c r="EG118" s="104"/>
      <c r="EH118" s="104"/>
      <c r="EI118" s="104"/>
      <c r="EJ118" s="104"/>
      <c r="EK118" s="104"/>
      <c r="EL118" s="104"/>
      <c r="EM118" s="104"/>
      <c r="EN118" s="104"/>
      <c r="EO118" s="104"/>
      <c r="EP118" s="104"/>
      <c r="EQ118" s="104"/>
      <c r="ER118" s="104"/>
      <c r="ES118" s="104"/>
      <c r="ET118" s="104"/>
      <c r="EU118" s="104"/>
      <c r="EV118" s="104"/>
      <c r="EW118" s="104"/>
      <c r="EX118" s="104"/>
      <c r="EY118" s="104"/>
      <c r="EZ118" s="104"/>
      <c r="FA118" s="104"/>
      <c r="FB118" s="104"/>
      <c r="FC118" s="104"/>
      <c r="FD118" s="104"/>
      <c r="FE118" s="104"/>
      <c r="FF118" s="104"/>
      <c r="FG118" s="104"/>
      <c r="FH118" s="104"/>
      <c r="FI118" s="104"/>
      <c r="FJ118" s="104"/>
      <c r="FK118" s="104"/>
      <c r="FL118" s="104"/>
      <c r="FM118" s="104"/>
      <c r="FN118" s="104"/>
      <c r="FO118" s="104"/>
      <c r="FP118" s="104"/>
      <c r="FQ118" s="104"/>
      <c r="FR118" s="104"/>
      <c r="FS118" s="104"/>
      <c r="FT118" s="104"/>
      <c r="FU118" s="104"/>
      <c r="FV118" s="104"/>
      <c r="FW118" s="104"/>
      <c r="FX118" s="104"/>
      <c r="FY118" s="104"/>
      <c r="FZ118" s="104"/>
      <c r="GA118" s="104"/>
      <c r="GB118" s="104"/>
      <c r="GC118" s="104"/>
      <c r="GD118" s="104"/>
      <c r="GE118" s="104"/>
      <c r="GF118" s="104"/>
      <c r="GG118" s="104"/>
      <c r="GH118" s="104"/>
      <c r="GI118" s="104"/>
      <c r="GJ118" s="104"/>
      <c r="GK118" s="104"/>
      <c r="GL118" s="104"/>
      <c r="GM118" s="104"/>
      <c r="GN118" s="104"/>
      <c r="GO118" s="104"/>
      <c r="GP118" s="104"/>
      <c r="GQ118" s="104"/>
      <c r="GR118" s="104"/>
      <c r="GS118" s="104"/>
      <c r="GT118" s="104"/>
      <c r="GU118" s="104"/>
      <c r="GV118" s="104"/>
      <c r="GW118" s="104"/>
      <c r="GX118" s="104"/>
      <c r="GY118" s="104"/>
      <c r="GZ118" s="104"/>
      <c r="HA118" s="104"/>
      <c r="HB118" s="104"/>
      <c r="HC118" s="104"/>
      <c r="HD118" s="104"/>
      <c r="HE118" s="104"/>
      <c r="HF118" s="104"/>
      <c r="HG118" s="104"/>
      <c r="HH118" s="104"/>
      <c r="HI118" s="104"/>
      <c r="HJ118" s="104"/>
      <c r="HK118" s="104"/>
      <c r="HL118" s="104"/>
      <c r="HM118" s="104"/>
      <c r="HN118" s="104"/>
      <c r="HO118" s="104"/>
      <c r="HP118" s="104"/>
      <c r="HQ118" s="104"/>
      <c r="HR118" s="104"/>
      <c r="HS118" s="104"/>
      <c r="HT118" s="104"/>
      <c r="HU118" s="104"/>
      <c r="HV118" s="104"/>
      <c r="HW118" s="104"/>
      <c r="HX118" s="104"/>
      <c r="HY118" s="104"/>
      <c r="HZ118" s="104"/>
      <c r="IA118" s="104"/>
      <c r="IB118" s="104"/>
      <c r="IC118" s="104"/>
      <c r="ID118" s="104"/>
      <c r="IE118" s="104"/>
      <c r="IF118" s="104"/>
      <c r="IG118" s="104"/>
      <c r="IH118" s="104"/>
      <c r="II118" s="104"/>
      <c r="IJ118" s="104"/>
      <c r="IK118" s="104"/>
      <c r="IL118" s="104"/>
      <c r="IM118" s="104"/>
      <c r="IN118" s="104"/>
      <c r="IO118" s="104"/>
      <c r="IP118" s="104"/>
      <c r="IQ118" s="104"/>
      <c r="IR118" s="104"/>
      <c r="IS118" s="104"/>
      <c r="IT118" s="104"/>
      <c r="IU118" s="104"/>
      <c r="IV118" s="104"/>
    </row>
    <row r="119" spans="1:256" s="103" customFormat="1" ht="12.75" x14ac:dyDescent="0.35">
      <c r="A119" s="138"/>
      <c r="B119" s="135"/>
      <c r="C119" s="135"/>
      <c r="D119" s="135"/>
      <c r="E119" s="135"/>
      <c r="F119" s="135"/>
      <c r="G119" s="135"/>
      <c r="H119" s="135"/>
      <c r="I119" s="135"/>
      <c r="J119" s="135"/>
      <c r="K119" s="135"/>
      <c r="L119" s="135"/>
      <c r="M119" s="135"/>
      <c r="N119" s="135"/>
      <c r="O119" s="135"/>
      <c r="P119" s="135"/>
      <c r="Q119" s="135"/>
      <c r="R119" s="135"/>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c r="BY119" s="104"/>
      <c r="BZ119" s="104"/>
      <c r="CA119" s="104"/>
      <c r="CB119" s="104"/>
      <c r="CC119" s="104"/>
      <c r="CD119" s="104"/>
      <c r="CE119" s="104"/>
      <c r="CF119" s="104"/>
      <c r="CG119" s="104"/>
      <c r="CH119" s="104"/>
      <c r="CI119" s="104"/>
      <c r="CJ119" s="104"/>
      <c r="CK119" s="104"/>
      <c r="CL119" s="104"/>
      <c r="CM119" s="104"/>
      <c r="CN119" s="104"/>
      <c r="CO119" s="104"/>
      <c r="CP119" s="104"/>
      <c r="CQ119" s="104"/>
      <c r="CR119" s="104"/>
      <c r="CS119" s="104"/>
      <c r="CT119" s="104"/>
      <c r="CU119" s="104"/>
      <c r="CV119" s="104"/>
      <c r="CW119" s="104"/>
      <c r="CX119" s="104"/>
      <c r="CY119" s="104"/>
      <c r="CZ119" s="104"/>
      <c r="DA119" s="104"/>
      <c r="DB119" s="104"/>
      <c r="DC119" s="104"/>
      <c r="DD119" s="104"/>
      <c r="DE119" s="104"/>
      <c r="DF119" s="104"/>
      <c r="DG119" s="104"/>
      <c r="DH119" s="104"/>
      <c r="DI119" s="104"/>
      <c r="DJ119" s="104"/>
      <c r="DK119" s="104"/>
      <c r="DL119" s="104"/>
      <c r="DM119" s="104"/>
      <c r="DN119" s="104"/>
      <c r="DO119" s="104"/>
      <c r="DP119" s="104"/>
      <c r="DQ119" s="104"/>
      <c r="DR119" s="104"/>
      <c r="DS119" s="104"/>
      <c r="DT119" s="104"/>
      <c r="DU119" s="104"/>
      <c r="DV119" s="104"/>
      <c r="DW119" s="104"/>
      <c r="DX119" s="104"/>
      <c r="DY119" s="104"/>
      <c r="DZ119" s="104"/>
      <c r="EA119" s="104"/>
      <c r="EB119" s="104"/>
      <c r="EC119" s="104"/>
      <c r="ED119" s="104"/>
      <c r="EE119" s="104"/>
      <c r="EF119" s="104"/>
      <c r="EG119" s="104"/>
      <c r="EH119" s="104"/>
      <c r="EI119" s="104"/>
      <c r="EJ119" s="104"/>
      <c r="EK119" s="104"/>
      <c r="EL119" s="104"/>
      <c r="EM119" s="104"/>
      <c r="EN119" s="104"/>
      <c r="EO119" s="104"/>
      <c r="EP119" s="104"/>
      <c r="EQ119" s="104"/>
      <c r="ER119" s="104"/>
      <c r="ES119" s="104"/>
      <c r="ET119" s="104"/>
      <c r="EU119" s="104"/>
      <c r="EV119" s="104"/>
      <c r="EW119" s="104"/>
      <c r="EX119" s="104"/>
      <c r="EY119" s="104"/>
      <c r="EZ119" s="104"/>
      <c r="FA119" s="104"/>
      <c r="FB119" s="104"/>
      <c r="FC119" s="104"/>
      <c r="FD119" s="104"/>
      <c r="FE119" s="104"/>
      <c r="FF119" s="104"/>
      <c r="FG119" s="104"/>
      <c r="FH119" s="104"/>
      <c r="FI119" s="104"/>
      <c r="FJ119" s="104"/>
      <c r="FK119" s="104"/>
      <c r="FL119" s="104"/>
      <c r="FM119" s="104"/>
      <c r="FN119" s="104"/>
      <c r="FO119" s="104"/>
      <c r="FP119" s="104"/>
      <c r="FQ119" s="104"/>
      <c r="FR119" s="104"/>
      <c r="FS119" s="104"/>
      <c r="FT119" s="104"/>
      <c r="FU119" s="104"/>
      <c r="FV119" s="104"/>
      <c r="FW119" s="104"/>
      <c r="FX119" s="104"/>
      <c r="FY119" s="104"/>
      <c r="FZ119" s="104"/>
      <c r="GA119" s="104"/>
      <c r="GB119" s="104"/>
      <c r="GC119" s="104"/>
      <c r="GD119" s="104"/>
      <c r="GE119" s="104"/>
      <c r="GF119" s="104"/>
      <c r="GG119" s="104"/>
      <c r="GH119" s="104"/>
      <c r="GI119" s="104"/>
      <c r="GJ119" s="104"/>
      <c r="GK119" s="104"/>
      <c r="GL119" s="104"/>
      <c r="GM119" s="104"/>
      <c r="GN119" s="104"/>
      <c r="GO119" s="104"/>
      <c r="GP119" s="104"/>
      <c r="GQ119" s="104"/>
      <c r="GR119" s="104"/>
      <c r="GS119" s="104"/>
      <c r="GT119" s="104"/>
      <c r="GU119" s="104"/>
      <c r="GV119" s="104"/>
      <c r="GW119" s="104"/>
      <c r="GX119" s="104"/>
      <c r="GY119" s="104"/>
      <c r="GZ119" s="104"/>
      <c r="HA119" s="104"/>
      <c r="HB119" s="104"/>
      <c r="HC119" s="104"/>
      <c r="HD119" s="104"/>
      <c r="HE119" s="104"/>
      <c r="HF119" s="104"/>
      <c r="HG119" s="104"/>
      <c r="HH119" s="104"/>
      <c r="HI119" s="104"/>
      <c r="HJ119" s="104"/>
      <c r="HK119" s="104"/>
      <c r="HL119" s="104"/>
      <c r="HM119" s="104"/>
      <c r="HN119" s="104"/>
      <c r="HO119" s="104"/>
      <c r="HP119" s="104"/>
      <c r="HQ119" s="104"/>
      <c r="HR119" s="104"/>
      <c r="HS119" s="104"/>
      <c r="HT119" s="104"/>
      <c r="HU119" s="104"/>
      <c r="HV119" s="104"/>
      <c r="HW119" s="104"/>
      <c r="HX119" s="104"/>
      <c r="HY119" s="104"/>
      <c r="HZ119" s="104"/>
      <c r="IA119" s="104"/>
      <c r="IB119" s="104"/>
      <c r="IC119" s="104"/>
      <c r="ID119" s="104"/>
      <c r="IE119" s="104"/>
      <c r="IF119" s="104"/>
      <c r="IG119" s="104"/>
      <c r="IH119" s="104"/>
      <c r="II119" s="104"/>
      <c r="IJ119" s="104"/>
      <c r="IK119" s="104"/>
      <c r="IL119" s="104"/>
      <c r="IM119" s="104"/>
      <c r="IN119" s="104"/>
      <c r="IO119" s="104"/>
      <c r="IP119" s="104"/>
      <c r="IQ119" s="104"/>
      <c r="IR119" s="104"/>
      <c r="IS119" s="104"/>
      <c r="IT119" s="104"/>
      <c r="IU119" s="104"/>
      <c r="IV119" s="104"/>
    </row>
    <row r="120" spans="1:256" s="103" customFormat="1" ht="12.75" x14ac:dyDescent="0.35">
      <c r="A120" s="138"/>
      <c r="B120" s="135"/>
      <c r="C120" s="135"/>
      <c r="D120" s="135"/>
      <c r="E120" s="135"/>
      <c r="F120" s="135"/>
      <c r="G120" s="135"/>
      <c r="H120" s="135"/>
      <c r="I120" s="135"/>
      <c r="J120" s="135"/>
      <c r="K120" s="135"/>
      <c r="L120" s="135"/>
      <c r="M120" s="135"/>
      <c r="N120" s="135"/>
      <c r="O120" s="135"/>
      <c r="P120" s="135"/>
      <c r="Q120" s="135"/>
      <c r="R120" s="135"/>
      <c r="AI120" s="104"/>
      <c r="AJ120" s="104"/>
      <c r="AK120" s="104"/>
      <c r="AL120" s="104"/>
      <c r="AM120" s="104"/>
      <c r="AN120" s="104"/>
      <c r="AO120" s="104"/>
      <c r="AP120" s="104"/>
      <c r="AQ120" s="104"/>
      <c r="AR120" s="104"/>
      <c r="AS120" s="104"/>
      <c r="AT120" s="104"/>
      <c r="AU120" s="104"/>
      <c r="AV120" s="104"/>
      <c r="AW120" s="104"/>
      <c r="AX120" s="104"/>
      <c r="AY120" s="104"/>
      <c r="AZ120" s="104"/>
      <c r="BA120" s="104"/>
      <c r="BB120" s="104"/>
      <c r="BC120" s="104"/>
      <c r="BD120" s="104"/>
      <c r="BE120" s="104"/>
      <c r="BF120" s="104"/>
      <c r="BG120" s="104"/>
      <c r="BH120" s="104"/>
      <c r="BI120" s="104"/>
      <c r="BJ120" s="104"/>
      <c r="BK120" s="104"/>
      <c r="BL120" s="104"/>
      <c r="BM120" s="104"/>
      <c r="BN120" s="104"/>
      <c r="BO120" s="104"/>
      <c r="BP120" s="104"/>
      <c r="BQ120" s="104"/>
      <c r="BR120" s="104"/>
      <c r="BS120" s="104"/>
      <c r="BT120" s="104"/>
      <c r="BU120" s="104"/>
      <c r="BV120" s="104"/>
      <c r="BW120" s="104"/>
      <c r="BX120" s="104"/>
      <c r="BY120" s="104"/>
      <c r="BZ120" s="104"/>
      <c r="CA120" s="104"/>
      <c r="CB120" s="104"/>
      <c r="CC120" s="104"/>
      <c r="CD120" s="104"/>
      <c r="CE120" s="104"/>
      <c r="CF120" s="104"/>
      <c r="CG120" s="104"/>
      <c r="CH120" s="104"/>
      <c r="CI120" s="104"/>
      <c r="CJ120" s="104"/>
      <c r="CK120" s="104"/>
      <c r="CL120" s="104"/>
      <c r="CM120" s="104"/>
      <c r="CN120" s="104"/>
      <c r="CO120" s="104"/>
      <c r="CP120" s="104"/>
      <c r="CQ120" s="104"/>
      <c r="CR120" s="104"/>
      <c r="CS120" s="104"/>
      <c r="CT120" s="104"/>
      <c r="CU120" s="104"/>
      <c r="CV120" s="104"/>
      <c r="CW120" s="104"/>
      <c r="CX120" s="104"/>
      <c r="CY120" s="104"/>
      <c r="CZ120" s="104"/>
      <c r="DA120" s="104"/>
      <c r="DB120" s="104"/>
      <c r="DC120" s="104"/>
      <c r="DD120" s="104"/>
      <c r="DE120" s="104"/>
      <c r="DF120" s="104"/>
      <c r="DG120" s="104"/>
      <c r="DH120" s="104"/>
      <c r="DI120" s="104"/>
      <c r="DJ120" s="104"/>
      <c r="DK120" s="104"/>
      <c r="DL120" s="104"/>
      <c r="DM120" s="104"/>
      <c r="DN120" s="104"/>
      <c r="DO120" s="104"/>
      <c r="DP120" s="104"/>
      <c r="DQ120" s="104"/>
      <c r="DR120" s="104"/>
      <c r="DS120" s="104"/>
      <c r="DT120" s="104"/>
      <c r="DU120" s="104"/>
      <c r="DV120" s="104"/>
      <c r="DW120" s="104"/>
      <c r="DX120" s="104"/>
      <c r="DY120" s="104"/>
      <c r="DZ120" s="104"/>
      <c r="EA120" s="104"/>
      <c r="EB120" s="104"/>
      <c r="EC120" s="104"/>
      <c r="ED120" s="104"/>
      <c r="EE120" s="104"/>
      <c r="EF120" s="104"/>
      <c r="EG120" s="104"/>
      <c r="EH120" s="104"/>
      <c r="EI120" s="104"/>
      <c r="EJ120" s="104"/>
      <c r="EK120" s="104"/>
      <c r="EL120" s="104"/>
      <c r="EM120" s="104"/>
      <c r="EN120" s="104"/>
      <c r="EO120" s="104"/>
      <c r="EP120" s="104"/>
      <c r="EQ120" s="104"/>
      <c r="ER120" s="104"/>
      <c r="ES120" s="104"/>
      <c r="ET120" s="104"/>
      <c r="EU120" s="104"/>
      <c r="EV120" s="104"/>
      <c r="EW120" s="104"/>
      <c r="EX120" s="104"/>
      <c r="EY120" s="104"/>
      <c r="EZ120" s="104"/>
      <c r="FA120" s="104"/>
      <c r="FB120" s="104"/>
      <c r="FC120" s="104"/>
      <c r="FD120" s="104"/>
      <c r="FE120" s="104"/>
      <c r="FF120" s="104"/>
      <c r="FG120" s="104"/>
      <c r="FH120" s="104"/>
      <c r="FI120" s="104"/>
      <c r="FJ120" s="104"/>
      <c r="FK120" s="104"/>
      <c r="FL120" s="104"/>
      <c r="FM120" s="104"/>
      <c r="FN120" s="104"/>
      <c r="FO120" s="104"/>
      <c r="FP120" s="104"/>
      <c r="FQ120" s="104"/>
      <c r="FR120" s="104"/>
      <c r="FS120" s="104"/>
      <c r="FT120" s="104"/>
      <c r="FU120" s="104"/>
      <c r="FV120" s="104"/>
      <c r="FW120" s="104"/>
      <c r="FX120" s="104"/>
      <c r="FY120" s="104"/>
      <c r="FZ120" s="104"/>
      <c r="GA120" s="104"/>
      <c r="GB120" s="104"/>
      <c r="GC120" s="104"/>
      <c r="GD120" s="104"/>
      <c r="GE120" s="104"/>
      <c r="GF120" s="104"/>
      <c r="GG120" s="104"/>
      <c r="GH120" s="104"/>
      <c r="GI120" s="104"/>
      <c r="GJ120" s="104"/>
      <c r="GK120" s="104"/>
      <c r="GL120" s="104"/>
      <c r="GM120" s="104"/>
      <c r="GN120" s="104"/>
      <c r="GO120" s="104"/>
      <c r="GP120" s="104"/>
      <c r="GQ120" s="104"/>
      <c r="GR120" s="104"/>
      <c r="GS120" s="104"/>
      <c r="GT120" s="104"/>
      <c r="GU120" s="104"/>
      <c r="GV120" s="104"/>
      <c r="GW120" s="104"/>
      <c r="GX120" s="104"/>
      <c r="GY120" s="104"/>
      <c r="GZ120" s="104"/>
      <c r="HA120" s="104"/>
      <c r="HB120" s="104"/>
      <c r="HC120" s="104"/>
      <c r="HD120" s="104"/>
      <c r="HE120" s="104"/>
      <c r="HF120" s="104"/>
      <c r="HG120" s="104"/>
      <c r="HH120" s="104"/>
      <c r="HI120" s="104"/>
      <c r="HJ120" s="104"/>
      <c r="HK120" s="104"/>
      <c r="HL120" s="104"/>
      <c r="HM120" s="104"/>
      <c r="HN120" s="104"/>
      <c r="HO120" s="104"/>
      <c r="HP120" s="104"/>
      <c r="HQ120" s="104"/>
      <c r="HR120" s="104"/>
      <c r="HS120" s="104"/>
      <c r="HT120" s="104"/>
      <c r="HU120" s="104"/>
      <c r="HV120" s="104"/>
      <c r="HW120" s="104"/>
      <c r="HX120" s="104"/>
      <c r="HY120" s="104"/>
      <c r="HZ120" s="104"/>
      <c r="IA120" s="104"/>
      <c r="IB120" s="104"/>
      <c r="IC120" s="104"/>
      <c r="ID120" s="104"/>
      <c r="IE120" s="104"/>
      <c r="IF120" s="104"/>
      <c r="IG120" s="104"/>
      <c r="IH120" s="104"/>
      <c r="II120" s="104"/>
      <c r="IJ120" s="104"/>
      <c r="IK120" s="104"/>
      <c r="IL120" s="104"/>
      <c r="IM120" s="104"/>
      <c r="IN120" s="104"/>
      <c r="IO120" s="104"/>
      <c r="IP120" s="104"/>
      <c r="IQ120" s="104"/>
      <c r="IR120" s="104"/>
      <c r="IS120" s="104"/>
      <c r="IT120" s="104"/>
      <c r="IU120" s="104"/>
      <c r="IV120" s="104"/>
    </row>
    <row r="121" spans="1:256" s="103" customFormat="1" ht="12.75" x14ac:dyDescent="0.35">
      <c r="A121" s="138"/>
      <c r="B121" s="135"/>
      <c r="C121" s="135"/>
      <c r="D121" s="135"/>
      <c r="E121" s="135"/>
      <c r="F121" s="135"/>
      <c r="G121" s="135"/>
      <c r="H121" s="135"/>
      <c r="I121" s="135"/>
      <c r="J121" s="135"/>
      <c r="K121" s="135"/>
      <c r="L121" s="135"/>
      <c r="M121" s="135"/>
      <c r="N121" s="135"/>
      <c r="O121" s="135"/>
      <c r="P121" s="135"/>
      <c r="Q121" s="135"/>
      <c r="R121" s="135"/>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c r="BY121" s="104"/>
      <c r="BZ121" s="104"/>
      <c r="CA121" s="104"/>
      <c r="CB121" s="104"/>
      <c r="CC121" s="104"/>
      <c r="CD121" s="104"/>
      <c r="CE121" s="104"/>
      <c r="CF121" s="104"/>
      <c r="CG121" s="104"/>
      <c r="CH121" s="104"/>
      <c r="CI121" s="104"/>
      <c r="CJ121" s="104"/>
      <c r="CK121" s="104"/>
      <c r="CL121" s="104"/>
      <c r="CM121" s="104"/>
      <c r="CN121" s="104"/>
      <c r="CO121" s="104"/>
      <c r="CP121" s="104"/>
      <c r="CQ121" s="104"/>
      <c r="CR121" s="104"/>
      <c r="CS121" s="104"/>
      <c r="CT121" s="104"/>
      <c r="CU121" s="104"/>
      <c r="CV121" s="104"/>
      <c r="CW121" s="104"/>
      <c r="CX121" s="104"/>
      <c r="CY121" s="104"/>
      <c r="CZ121" s="104"/>
      <c r="DA121" s="104"/>
      <c r="DB121" s="104"/>
      <c r="DC121" s="104"/>
      <c r="DD121" s="104"/>
      <c r="DE121" s="104"/>
      <c r="DF121" s="104"/>
      <c r="DG121" s="104"/>
      <c r="DH121" s="104"/>
      <c r="DI121" s="104"/>
      <c r="DJ121" s="104"/>
      <c r="DK121" s="104"/>
      <c r="DL121" s="104"/>
      <c r="DM121" s="104"/>
      <c r="DN121" s="104"/>
      <c r="DO121" s="104"/>
      <c r="DP121" s="104"/>
      <c r="DQ121" s="104"/>
      <c r="DR121" s="104"/>
      <c r="DS121" s="104"/>
      <c r="DT121" s="104"/>
      <c r="DU121" s="104"/>
      <c r="DV121" s="104"/>
      <c r="DW121" s="104"/>
      <c r="DX121" s="104"/>
      <c r="DY121" s="104"/>
      <c r="DZ121" s="104"/>
      <c r="EA121" s="104"/>
      <c r="EB121" s="104"/>
      <c r="EC121" s="104"/>
      <c r="ED121" s="104"/>
      <c r="EE121" s="104"/>
      <c r="EF121" s="104"/>
      <c r="EG121" s="104"/>
      <c r="EH121" s="104"/>
      <c r="EI121" s="104"/>
      <c r="EJ121" s="104"/>
      <c r="EK121" s="104"/>
      <c r="EL121" s="104"/>
      <c r="EM121" s="104"/>
      <c r="EN121" s="104"/>
      <c r="EO121" s="104"/>
      <c r="EP121" s="104"/>
      <c r="EQ121" s="104"/>
      <c r="ER121" s="104"/>
      <c r="ES121" s="104"/>
      <c r="ET121" s="104"/>
      <c r="EU121" s="104"/>
      <c r="EV121" s="104"/>
      <c r="EW121" s="104"/>
      <c r="EX121" s="104"/>
      <c r="EY121" s="104"/>
      <c r="EZ121" s="104"/>
      <c r="FA121" s="104"/>
      <c r="FB121" s="104"/>
      <c r="FC121" s="104"/>
      <c r="FD121" s="104"/>
      <c r="FE121" s="104"/>
      <c r="FF121" s="104"/>
      <c r="FG121" s="104"/>
      <c r="FH121" s="104"/>
      <c r="FI121" s="104"/>
      <c r="FJ121" s="104"/>
      <c r="FK121" s="104"/>
      <c r="FL121" s="104"/>
      <c r="FM121" s="104"/>
      <c r="FN121" s="104"/>
      <c r="FO121" s="104"/>
      <c r="FP121" s="104"/>
      <c r="FQ121" s="104"/>
      <c r="FR121" s="104"/>
      <c r="FS121" s="104"/>
      <c r="FT121" s="104"/>
      <c r="FU121" s="104"/>
      <c r="FV121" s="104"/>
      <c r="FW121" s="104"/>
      <c r="FX121" s="104"/>
      <c r="FY121" s="104"/>
      <c r="FZ121" s="104"/>
      <c r="GA121" s="104"/>
      <c r="GB121" s="104"/>
      <c r="GC121" s="104"/>
      <c r="GD121" s="104"/>
      <c r="GE121" s="104"/>
      <c r="GF121" s="104"/>
      <c r="GG121" s="104"/>
      <c r="GH121" s="104"/>
      <c r="GI121" s="104"/>
      <c r="GJ121" s="104"/>
      <c r="GK121" s="104"/>
      <c r="GL121" s="104"/>
      <c r="GM121" s="104"/>
      <c r="GN121" s="104"/>
      <c r="GO121" s="104"/>
      <c r="GP121" s="104"/>
      <c r="GQ121" s="104"/>
      <c r="GR121" s="104"/>
      <c r="GS121" s="104"/>
      <c r="GT121" s="104"/>
      <c r="GU121" s="104"/>
      <c r="GV121" s="104"/>
      <c r="GW121" s="104"/>
      <c r="GX121" s="104"/>
      <c r="GY121" s="104"/>
      <c r="GZ121" s="104"/>
      <c r="HA121" s="104"/>
      <c r="HB121" s="104"/>
      <c r="HC121" s="104"/>
      <c r="HD121" s="104"/>
      <c r="HE121" s="104"/>
      <c r="HF121" s="104"/>
      <c r="HG121" s="104"/>
      <c r="HH121" s="104"/>
      <c r="HI121" s="104"/>
      <c r="HJ121" s="104"/>
      <c r="HK121" s="104"/>
      <c r="HL121" s="104"/>
      <c r="HM121" s="104"/>
      <c r="HN121" s="104"/>
      <c r="HO121" s="104"/>
      <c r="HP121" s="104"/>
      <c r="HQ121" s="104"/>
      <c r="HR121" s="104"/>
      <c r="HS121" s="104"/>
      <c r="HT121" s="104"/>
      <c r="HU121" s="104"/>
      <c r="HV121" s="104"/>
      <c r="HW121" s="104"/>
      <c r="HX121" s="104"/>
      <c r="HY121" s="104"/>
      <c r="HZ121" s="104"/>
      <c r="IA121" s="104"/>
      <c r="IB121" s="104"/>
      <c r="IC121" s="104"/>
      <c r="ID121" s="104"/>
      <c r="IE121" s="104"/>
      <c r="IF121" s="104"/>
      <c r="IG121" s="104"/>
      <c r="IH121" s="104"/>
      <c r="II121" s="104"/>
      <c r="IJ121" s="104"/>
      <c r="IK121" s="104"/>
      <c r="IL121" s="104"/>
      <c r="IM121" s="104"/>
      <c r="IN121" s="104"/>
      <c r="IO121" s="104"/>
      <c r="IP121" s="104"/>
      <c r="IQ121" s="104"/>
      <c r="IR121" s="104"/>
      <c r="IS121" s="104"/>
      <c r="IT121" s="104"/>
      <c r="IU121" s="104"/>
      <c r="IV121" s="104"/>
    </row>
    <row r="122" spans="1:256" s="103" customFormat="1" ht="12.75" x14ac:dyDescent="0.35">
      <c r="A122" s="138"/>
      <c r="B122" s="135"/>
      <c r="C122" s="135"/>
      <c r="D122" s="135"/>
      <c r="E122" s="135"/>
      <c r="F122" s="135"/>
      <c r="G122" s="135"/>
      <c r="H122" s="135"/>
      <c r="I122" s="135"/>
      <c r="J122" s="135"/>
      <c r="K122" s="135"/>
      <c r="L122" s="135"/>
      <c r="M122" s="135"/>
      <c r="N122" s="135"/>
      <c r="O122" s="135"/>
      <c r="P122" s="135"/>
      <c r="Q122" s="135"/>
      <c r="R122" s="135"/>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c r="BM122" s="104"/>
      <c r="BN122" s="104"/>
      <c r="BO122" s="104"/>
      <c r="BP122" s="104"/>
      <c r="BQ122" s="104"/>
      <c r="BR122" s="104"/>
      <c r="BS122" s="104"/>
      <c r="BT122" s="104"/>
      <c r="BU122" s="104"/>
      <c r="BV122" s="104"/>
      <c r="BW122" s="104"/>
      <c r="BX122" s="104"/>
      <c r="BY122" s="104"/>
      <c r="BZ122" s="104"/>
      <c r="CA122" s="104"/>
      <c r="CB122" s="104"/>
      <c r="CC122" s="104"/>
      <c r="CD122" s="104"/>
      <c r="CE122" s="104"/>
      <c r="CF122" s="104"/>
      <c r="CG122" s="104"/>
      <c r="CH122" s="104"/>
      <c r="CI122" s="104"/>
      <c r="CJ122" s="104"/>
      <c r="CK122" s="104"/>
      <c r="CL122" s="104"/>
      <c r="CM122" s="104"/>
      <c r="CN122" s="104"/>
      <c r="CO122" s="104"/>
      <c r="CP122" s="104"/>
      <c r="CQ122" s="104"/>
      <c r="CR122" s="104"/>
      <c r="CS122" s="104"/>
      <c r="CT122" s="104"/>
      <c r="CU122" s="104"/>
      <c r="CV122" s="104"/>
      <c r="CW122" s="104"/>
      <c r="CX122" s="104"/>
      <c r="CY122" s="104"/>
      <c r="CZ122" s="104"/>
      <c r="DA122" s="104"/>
      <c r="DB122" s="104"/>
      <c r="DC122" s="104"/>
      <c r="DD122" s="104"/>
      <c r="DE122" s="104"/>
      <c r="DF122" s="104"/>
      <c r="DG122" s="104"/>
      <c r="DH122" s="104"/>
      <c r="DI122" s="104"/>
      <c r="DJ122" s="104"/>
      <c r="DK122" s="104"/>
      <c r="DL122" s="104"/>
      <c r="DM122" s="104"/>
      <c r="DN122" s="104"/>
      <c r="DO122" s="104"/>
      <c r="DP122" s="104"/>
      <c r="DQ122" s="104"/>
      <c r="DR122" s="104"/>
      <c r="DS122" s="104"/>
      <c r="DT122" s="104"/>
      <c r="DU122" s="104"/>
      <c r="DV122" s="104"/>
      <c r="DW122" s="104"/>
      <c r="DX122" s="104"/>
      <c r="DY122" s="104"/>
      <c r="DZ122" s="104"/>
      <c r="EA122" s="104"/>
      <c r="EB122" s="104"/>
      <c r="EC122" s="104"/>
      <c r="ED122" s="104"/>
      <c r="EE122" s="104"/>
      <c r="EF122" s="104"/>
      <c r="EG122" s="104"/>
      <c r="EH122" s="104"/>
      <c r="EI122" s="104"/>
      <c r="EJ122" s="104"/>
      <c r="EK122" s="104"/>
      <c r="EL122" s="104"/>
      <c r="EM122" s="104"/>
      <c r="EN122" s="104"/>
      <c r="EO122" s="104"/>
      <c r="EP122" s="104"/>
      <c r="EQ122" s="104"/>
      <c r="ER122" s="104"/>
      <c r="ES122" s="104"/>
      <c r="ET122" s="104"/>
      <c r="EU122" s="104"/>
      <c r="EV122" s="104"/>
      <c r="EW122" s="104"/>
      <c r="EX122" s="104"/>
      <c r="EY122" s="104"/>
      <c r="EZ122" s="104"/>
      <c r="FA122" s="104"/>
      <c r="FB122" s="104"/>
      <c r="FC122" s="104"/>
      <c r="FD122" s="104"/>
      <c r="FE122" s="104"/>
      <c r="FF122" s="104"/>
      <c r="FG122" s="104"/>
      <c r="FH122" s="104"/>
      <c r="FI122" s="104"/>
      <c r="FJ122" s="104"/>
      <c r="FK122" s="104"/>
      <c r="FL122" s="104"/>
      <c r="FM122" s="104"/>
      <c r="FN122" s="104"/>
      <c r="FO122" s="104"/>
      <c r="FP122" s="104"/>
      <c r="FQ122" s="104"/>
      <c r="FR122" s="104"/>
      <c r="FS122" s="104"/>
      <c r="FT122" s="104"/>
      <c r="FU122" s="104"/>
      <c r="FV122" s="104"/>
      <c r="FW122" s="104"/>
      <c r="FX122" s="104"/>
      <c r="FY122" s="104"/>
      <c r="FZ122" s="104"/>
      <c r="GA122" s="104"/>
      <c r="GB122" s="104"/>
      <c r="GC122" s="104"/>
      <c r="GD122" s="104"/>
      <c r="GE122" s="104"/>
      <c r="GF122" s="104"/>
      <c r="GG122" s="104"/>
      <c r="GH122" s="104"/>
      <c r="GI122" s="104"/>
      <c r="GJ122" s="104"/>
      <c r="GK122" s="104"/>
      <c r="GL122" s="104"/>
      <c r="GM122" s="104"/>
      <c r="GN122" s="104"/>
      <c r="GO122" s="104"/>
      <c r="GP122" s="104"/>
      <c r="GQ122" s="104"/>
      <c r="GR122" s="104"/>
      <c r="GS122" s="104"/>
      <c r="GT122" s="104"/>
      <c r="GU122" s="104"/>
      <c r="GV122" s="104"/>
      <c r="GW122" s="104"/>
      <c r="GX122" s="104"/>
      <c r="GY122" s="104"/>
      <c r="GZ122" s="104"/>
      <c r="HA122" s="104"/>
      <c r="HB122" s="104"/>
      <c r="HC122" s="104"/>
      <c r="HD122" s="104"/>
      <c r="HE122" s="104"/>
      <c r="HF122" s="104"/>
      <c r="HG122" s="104"/>
      <c r="HH122" s="104"/>
      <c r="HI122" s="104"/>
      <c r="HJ122" s="104"/>
      <c r="HK122" s="104"/>
      <c r="HL122" s="104"/>
      <c r="HM122" s="104"/>
      <c r="HN122" s="104"/>
      <c r="HO122" s="104"/>
      <c r="HP122" s="104"/>
      <c r="HQ122" s="104"/>
      <c r="HR122" s="104"/>
      <c r="HS122" s="104"/>
      <c r="HT122" s="104"/>
      <c r="HU122" s="104"/>
      <c r="HV122" s="104"/>
      <c r="HW122" s="104"/>
      <c r="HX122" s="104"/>
      <c r="HY122" s="104"/>
      <c r="HZ122" s="104"/>
      <c r="IA122" s="104"/>
      <c r="IB122" s="104"/>
      <c r="IC122" s="104"/>
      <c r="ID122" s="104"/>
      <c r="IE122" s="104"/>
      <c r="IF122" s="104"/>
      <c r="IG122" s="104"/>
      <c r="IH122" s="104"/>
      <c r="II122" s="104"/>
      <c r="IJ122" s="104"/>
      <c r="IK122" s="104"/>
      <c r="IL122" s="104"/>
      <c r="IM122" s="104"/>
      <c r="IN122" s="104"/>
      <c r="IO122" s="104"/>
      <c r="IP122" s="104"/>
      <c r="IQ122" s="104"/>
      <c r="IR122" s="104"/>
      <c r="IS122" s="104"/>
      <c r="IT122" s="104"/>
      <c r="IU122" s="104"/>
      <c r="IV122" s="104"/>
    </row>
    <row r="123" spans="1:256" s="103" customFormat="1" ht="12.75" x14ac:dyDescent="0.35">
      <c r="A123" s="138"/>
      <c r="B123" s="135"/>
      <c r="C123" s="135"/>
      <c r="D123" s="135"/>
      <c r="E123" s="135"/>
      <c r="F123" s="135"/>
      <c r="G123" s="135"/>
      <c r="H123" s="135"/>
      <c r="I123" s="135"/>
      <c r="J123" s="135"/>
      <c r="K123" s="135"/>
      <c r="L123" s="135"/>
      <c r="M123" s="135"/>
      <c r="N123" s="135"/>
      <c r="O123" s="135"/>
      <c r="P123" s="135"/>
      <c r="Q123" s="135"/>
      <c r="R123" s="135"/>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BJ123" s="104"/>
      <c r="BK123" s="104"/>
      <c r="BL123" s="104"/>
      <c r="BM123" s="104"/>
      <c r="BN123" s="104"/>
      <c r="BO123" s="104"/>
      <c r="BP123" s="104"/>
      <c r="BQ123" s="104"/>
      <c r="BR123" s="104"/>
      <c r="BS123" s="104"/>
      <c r="BT123" s="104"/>
      <c r="BU123" s="104"/>
      <c r="BV123" s="104"/>
      <c r="BW123" s="104"/>
      <c r="BX123" s="104"/>
      <c r="BY123" s="104"/>
      <c r="BZ123" s="104"/>
      <c r="CA123" s="104"/>
      <c r="CB123" s="104"/>
      <c r="CC123" s="104"/>
      <c r="CD123" s="104"/>
      <c r="CE123" s="104"/>
      <c r="CF123" s="104"/>
      <c r="CG123" s="104"/>
      <c r="CH123" s="104"/>
      <c r="CI123" s="104"/>
      <c r="CJ123" s="104"/>
      <c r="CK123" s="104"/>
      <c r="CL123" s="104"/>
      <c r="CM123" s="104"/>
      <c r="CN123" s="104"/>
      <c r="CO123" s="104"/>
      <c r="CP123" s="104"/>
      <c r="CQ123" s="104"/>
      <c r="CR123" s="104"/>
      <c r="CS123" s="104"/>
      <c r="CT123" s="104"/>
      <c r="CU123" s="104"/>
      <c r="CV123" s="104"/>
      <c r="CW123" s="104"/>
      <c r="CX123" s="104"/>
      <c r="CY123" s="104"/>
      <c r="CZ123" s="104"/>
      <c r="DA123" s="104"/>
      <c r="DB123" s="104"/>
      <c r="DC123" s="104"/>
      <c r="DD123" s="104"/>
      <c r="DE123" s="104"/>
      <c r="DF123" s="104"/>
      <c r="DG123" s="104"/>
      <c r="DH123" s="104"/>
      <c r="DI123" s="104"/>
      <c r="DJ123" s="104"/>
      <c r="DK123" s="104"/>
      <c r="DL123" s="104"/>
      <c r="DM123" s="104"/>
      <c r="DN123" s="104"/>
      <c r="DO123" s="104"/>
      <c r="DP123" s="104"/>
      <c r="DQ123" s="104"/>
      <c r="DR123" s="104"/>
      <c r="DS123" s="104"/>
      <c r="DT123" s="104"/>
      <c r="DU123" s="104"/>
      <c r="DV123" s="104"/>
      <c r="DW123" s="104"/>
      <c r="DX123" s="104"/>
      <c r="DY123" s="104"/>
      <c r="DZ123" s="104"/>
      <c r="EA123" s="104"/>
      <c r="EB123" s="104"/>
      <c r="EC123" s="104"/>
      <c r="ED123" s="104"/>
      <c r="EE123" s="104"/>
      <c r="EF123" s="104"/>
      <c r="EG123" s="104"/>
      <c r="EH123" s="104"/>
      <c r="EI123" s="104"/>
      <c r="EJ123" s="104"/>
      <c r="EK123" s="104"/>
      <c r="EL123" s="104"/>
      <c r="EM123" s="104"/>
      <c r="EN123" s="104"/>
      <c r="EO123" s="104"/>
      <c r="EP123" s="104"/>
      <c r="EQ123" s="104"/>
      <c r="ER123" s="104"/>
      <c r="ES123" s="104"/>
      <c r="ET123" s="104"/>
      <c r="EU123" s="104"/>
      <c r="EV123" s="104"/>
      <c r="EW123" s="104"/>
      <c r="EX123" s="104"/>
      <c r="EY123" s="104"/>
      <c r="EZ123" s="104"/>
      <c r="FA123" s="104"/>
      <c r="FB123" s="104"/>
      <c r="FC123" s="104"/>
      <c r="FD123" s="104"/>
      <c r="FE123" s="104"/>
      <c r="FF123" s="104"/>
      <c r="FG123" s="104"/>
      <c r="FH123" s="104"/>
      <c r="FI123" s="104"/>
      <c r="FJ123" s="104"/>
      <c r="FK123" s="104"/>
      <c r="FL123" s="104"/>
      <c r="FM123" s="104"/>
      <c r="FN123" s="104"/>
      <c r="FO123" s="104"/>
      <c r="FP123" s="104"/>
      <c r="FQ123" s="104"/>
      <c r="FR123" s="104"/>
      <c r="FS123" s="104"/>
      <c r="FT123" s="104"/>
      <c r="FU123" s="104"/>
      <c r="FV123" s="104"/>
      <c r="FW123" s="104"/>
      <c r="FX123" s="104"/>
      <c r="FY123" s="104"/>
      <c r="FZ123" s="104"/>
      <c r="GA123" s="104"/>
      <c r="GB123" s="104"/>
      <c r="GC123" s="104"/>
      <c r="GD123" s="104"/>
      <c r="GE123" s="104"/>
      <c r="GF123" s="104"/>
      <c r="GG123" s="104"/>
      <c r="GH123" s="104"/>
      <c r="GI123" s="104"/>
      <c r="GJ123" s="104"/>
      <c r="GK123" s="104"/>
      <c r="GL123" s="104"/>
      <c r="GM123" s="104"/>
      <c r="GN123" s="104"/>
      <c r="GO123" s="104"/>
      <c r="GP123" s="104"/>
      <c r="GQ123" s="104"/>
      <c r="GR123" s="104"/>
      <c r="GS123" s="104"/>
      <c r="GT123" s="104"/>
      <c r="GU123" s="104"/>
      <c r="GV123" s="104"/>
      <c r="GW123" s="104"/>
      <c r="GX123" s="104"/>
      <c r="GY123" s="104"/>
      <c r="GZ123" s="104"/>
      <c r="HA123" s="104"/>
      <c r="HB123" s="104"/>
      <c r="HC123" s="104"/>
      <c r="HD123" s="104"/>
      <c r="HE123" s="104"/>
      <c r="HF123" s="104"/>
      <c r="HG123" s="104"/>
      <c r="HH123" s="104"/>
      <c r="HI123" s="104"/>
      <c r="HJ123" s="104"/>
      <c r="HK123" s="104"/>
      <c r="HL123" s="104"/>
      <c r="HM123" s="104"/>
      <c r="HN123" s="104"/>
      <c r="HO123" s="104"/>
      <c r="HP123" s="104"/>
      <c r="HQ123" s="104"/>
      <c r="HR123" s="104"/>
      <c r="HS123" s="104"/>
      <c r="HT123" s="104"/>
      <c r="HU123" s="104"/>
      <c r="HV123" s="104"/>
      <c r="HW123" s="104"/>
      <c r="HX123" s="104"/>
      <c r="HY123" s="104"/>
      <c r="HZ123" s="104"/>
      <c r="IA123" s="104"/>
      <c r="IB123" s="104"/>
      <c r="IC123" s="104"/>
      <c r="ID123" s="104"/>
      <c r="IE123" s="104"/>
      <c r="IF123" s="104"/>
      <c r="IG123" s="104"/>
      <c r="IH123" s="104"/>
      <c r="II123" s="104"/>
      <c r="IJ123" s="104"/>
      <c r="IK123" s="104"/>
      <c r="IL123" s="104"/>
      <c r="IM123" s="104"/>
      <c r="IN123" s="104"/>
      <c r="IO123" s="104"/>
      <c r="IP123" s="104"/>
      <c r="IQ123" s="104"/>
      <c r="IR123" s="104"/>
      <c r="IS123" s="104"/>
      <c r="IT123" s="104"/>
      <c r="IU123" s="104"/>
      <c r="IV123" s="104"/>
    </row>
    <row r="124" spans="1:256" s="103" customFormat="1" ht="12.75" x14ac:dyDescent="0.35">
      <c r="A124" s="138"/>
      <c r="B124" s="135"/>
      <c r="C124" s="135"/>
      <c r="D124" s="135"/>
      <c r="E124" s="135"/>
      <c r="F124" s="135"/>
      <c r="G124" s="135"/>
      <c r="H124" s="135"/>
      <c r="I124" s="135"/>
      <c r="J124" s="135"/>
      <c r="K124" s="135"/>
      <c r="L124" s="135"/>
      <c r="M124" s="135"/>
      <c r="N124" s="135"/>
      <c r="O124" s="135"/>
      <c r="P124" s="135"/>
      <c r="Q124" s="135"/>
      <c r="R124" s="135"/>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c r="BH124" s="104"/>
      <c r="BI124" s="104"/>
      <c r="BJ124" s="104"/>
      <c r="BK124" s="104"/>
      <c r="BL124" s="104"/>
      <c r="BM124" s="104"/>
      <c r="BN124" s="104"/>
      <c r="BO124" s="104"/>
      <c r="BP124" s="104"/>
      <c r="BQ124" s="104"/>
      <c r="BR124" s="104"/>
      <c r="BS124" s="104"/>
      <c r="BT124" s="104"/>
      <c r="BU124" s="104"/>
      <c r="BV124" s="104"/>
      <c r="BW124" s="104"/>
      <c r="BX124" s="104"/>
      <c r="BY124" s="104"/>
      <c r="BZ124" s="104"/>
      <c r="CA124" s="104"/>
      <c r="CB124" s="104"/>
      <c r="CC124" s="104"/>
      <c r="CD124" s="104"/>
      <c r="CE124" s="104"/>
      <c r="CF124" s="104"/>
      <c r="CG124" s="104"/>
      <c r="CH124" s="104"/>
      <c r="CI124" s="104"/>
      <c r="CJ124" s="104"/>
      <c r="CK124" s="104"/>
      <c r="CL124" s="104"/>
      <c r="CM124" s="104"/>
      <c r="CN124" s="104"/>
      <c r="CO124" s="104"/>
      <c r="CP124" s="104"/>
      <c r="CQ124" s="104"/>
      <c r="CR124" s="104"/>
      <c r="CS124" s="104"/>
      <c r="CT124" s="104"/>
      <c r="CU124" s="104"/>
      <c r="CV124" s="104"/>
      <c r="CW124" s="104"/>
      <c r="CX124" s="104"/>
      <c r="CY124" s="104"/>
      <c r="CZ124" s="104"/>
      <c r="DA124" s="104"/>
      <c r="DB124" s="104"/>
      <c r="DC124" s="104"/>
      <c r="DD124" s="104"/>
      <c r="DE124" s="104"/>
      <c r="DF124" s="104"/>
      <c r="DG124" s="104"/>
      <c r="DH124" s="104"/>
      <c r="DI124" s="104"/>
      <c r="DJ124" s="104"/>
      <c r="DK124" s="104"/>
      <c r="DL124" s="104"/>
      <c r="DM124" s="104"/>
      <c r="DN124" s="104"/>
      <c r="DO124" s="104"/>
      <c r="DP124" s="104"/>
      <c r="DQ124" s="104"/>
      <c r="DR124" s="104"/>
      <c r="DS124" s="104"/>
      <c r="DT124" s="104"/>
      <c r="DU124" s="104"/>
      <c r="DV124" s="104"/>
      <c r="DW124" s="104"/>
      <c r="DX124" s="104"/>
      <c r="DY124" s="104"/>
      <c r="DZ124" s="104"/>
      <c r="EA124" s="104"/>
      <c r="EB124" s="104"/>
      <c r="EC124" s="104"/>
      <c r="ED124" s="104"/>
      <c r="EE124" s="104"/>
      <c r="EF124" s="104"/>
      <c r="EG124" s="104"/>
      <c r="EH124" s="104"/>
      <c r="EI124" s="104"/>
      <c r="EJ124" s="104"/>
      <c r="EK124" s="104"/>
      <c r="EL124" s="104"/>
      <c r="EM124" s="104"/>
      <c r="EN124" s="104"/>
      <c r="EO124" s="104"/>
      <c r="EP124" s="104"/>
      <c r="EQ124" s="104"/>
      <c r="ER124" s="104"/>
      <c r="ES124" s="104"/>
      <c r="ET124" s="104"/>
      <c r="EU124" s="104"/>
      <c r="EV124" s="104"/>
      <c r="EW124" s="104"/>
      <c r="EX124" s="104"/>
      <c r="EY124" s="104"/>
      <c r="EZ124" s="104"/>
      <c r="FA124" s="104"/>
      <c r="FB124" s="104"/>
      <c r="FC124" s="104"/>
      <c r="FD124" s="104"/>
      <c r="FE124" s="104"/>
      <c r="FF124" s="104"/>
      <c r="FG124" s="104"/>
      <c r="FH124" s="104"/>
      <c r="FI124" s="104"/>
      <c r="FJ124" s="104"/>
      <c r="FK124" s="104"/>
      <c r="FL124" s="104"/>
      <c r="FM124" s="104"/>
      <c r="FN124" s="104"/>
      <c r="FO124" s="104"/>
      <c r="FP124" s="104"/>
      <c r="FQ124" s="104"/>
      <c r="FR124" s="104"/>
      <c r="FS124" s="104"/>
      <c r="FT124" s="104"/>
      <c r="FU124" s="104"/>
      <c r="FV124" s="104"/>
      <c r="FW124" s="104"/>
      <c r="FX124" s="104"/>
      <c r="FY124" s="104"/>
      <c r="FZ124" s="104"/>
      <c r="GA124" s="104"/>
      <c r="GB124" s="104"/>
      <c r="GC124" s="104"/>
      <c r="GD124" s="104"/>
      <c r="GE124" s="104"/>
      <c r="GF124" s="104"/>
      <c r="GG124" s="104"/>
      <c r="GH124" s="104"/>
      <c r="GI124" s="104"/>
      <c r="GJ124" s="104"/>
      <c r="GK124" s="104"/>
      <c r="GL124" s="104"/>
      <c r="GM124" s="104"/>
      <c r="GN124" s="104"/>
      <c r="GO124" s="104"/>
      <c r="GP124" s="104"/>
      <c r="GQ124" s="104"/>
      <c r="GR124" s="104"/>
      <c r="GS124" s="104"/>
      <c r="GT124" s="104"/>
      <c r="GU124" s="104"/>
      <c r="GV124" s="104"/>
      <c r="GW124" s="104"/>
      <c r="GX124" s="104"/>
      <c r="GY124" s="104"/>
      <c r="GZ124" s="104"/>
      <c r="HA124" s="104"/>
      <c r="HB124" s="104"/>
      <c r="HC124" s="104"/>
      <c r="HD124" s="104"/>
      <c r="HE124" s="104"/>
      <c r="HF124" s="104"/>
      <c r="HG124" s="104"/>
      <c r="HH124" s="104"/>
      <c r="HI124" s="104"/>
      <c r="HJ124" s="104"/>
      <c r="HK124" s="104"/>
      <c r="HL124" s="104"/>
      <c r="HM124" s="104"/>
      <c r="HN124" s="104"/>
      <c r="HO124" s="104"/>
      <c r="HP124" s="104"/>
      <c r="HQ124" s="104"/>
      <c r="HR124" s="104"/>
      <c r="HS124" s="104"/>
      <c r="HT124" s="104"/>
      <c r="HU124" s="104"/>
      <c r="HV124" s="104"/>
      <c r="HW124" s="104"/>
      <c r="HX124" s="104"/>
      <c r="HY124" s="104"/>
      <c r="HZ124" s="104"/>
      <c r="IA124" s="104"/>
      <c r="IB124" s="104"/>
      <c r="IC124" s="104"/>
      <c r="ID124" s="104"/>
      <c r="IE124" s="104"/>
      <c r="IF124" s="104"/>
      <c r="IG124" s="104"/>
      <c r="IH124" s="104"/>
      <c r="II124" s="104"/>
      <c r="IJ124" s="104"/>
      <c r="IK124" s="104"/>
      <c r="IL124" s="104"/>
      <c r="IM124" s="104"/>
      <c r="IN124" s="104"/>
      <c r="IO124" s="104"/>
      <c r="IP124" s="104"/>
      <c r="IQ124" s="104"/>
      <c r="IR124" s="104"/>
      <c r="IS124" s="104"/>
      <c r="IT124" s="104"/>
      <c r="IU124" s="104"/>
      <c r="IV124" s="104"/>
    </row>
    <row r="125" spans="1:256" s="103" customFormat="1" ht="12.75" x14ac:dyDescent="0.35">
      <c r="A125" s="138"/>
      <c r="B125" s="135"/>
      <c r="C125" s="135"/>
      <c r="D125" s="135"/>
      <c r="E125" s="135"/>
      <c r="F125" s="135"/>
      <c r="G125" s="135"/>
      <c r="H125" s="135"/>
      <c r="I125" s="135"/>
      <c r="J125" s="135"/>
      <c r="K125" s="135"/>
      <c r="L125" s="135"/>
      <c r="M125" s="135"/>
      <c r="N125" s="135"/>
      <c r="O125" s="135"/>
      <c r="P125" s="135"/>
      <c r="Q125" s="135"/>
      <c r="R125" s="135"/>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c r="BJ125" s="104"/>
      <c r="BK125" s="104"/>
      <c r="BL125" s="104"/>
      <c r="BM125" s="104"/>
      <c r="BN125" s="104"/>
      <c r="BO125" s="104"/>
      <c r="BP125" s="104"/>
      <c r="BQ125" s="104"/>
      <c r="BR125" s="104"/>
      <c r="BS125" s="104"/>
      <c r="BT125" s="104"/>
      <c r="BU125" s="104"/>
      <c r="BV125" s="104"/>
      <c r="BW125" s="104"/>
      <c r="BX125" s="104"/>
      <c r="BY125" s="104"/>
      <c r="BZ125" s="104"/>
      <c r="CA125" s="104"/>
      <c r="CB125" s="104"/>
      <c r="CC125" s="104"/>
      <c r="CD125" s="104"/>
      <c r="CE125" s="104"/>
      <c r="CF125" s="104"/>
      <c r="CG125" s="104"/>
      <c r="CH125" s="104"/>
      <c r="CI125" s="104"/>
      <c r="CJ125" s="104"/>
      <c r="CK125" s="104"/>
      <c r="CL125" s="104"/>
      <c r="CM125" s="104"/>
      <c r="CN125" s="104"/>
      <c r="CO125" s="104"/>
      <c r="CP125" s="104"/>
      <c r="CQ125" s="104"/>
      <c r="CR125" s="104"/>
      <c r="CS125" s="104"/>
      <c r="CT125" s="104"/>
      <c r="CU125" s="104"/>
      <c r="CV125" s="104"/>
      <c r="CW125" s="104"/>
      <c r="CX125" s="104"/>
      <c r="CY125" s="104"/>
      <c r="CZ125" s="104"/>
      <c r="DA125" s="104"/>
      <c r="DB125" s="104"/>
      <c r="DC125" s="104"/>
      <c r="DD125" s="104"/>
      <c r="DE125" s="104"/>
      <c r="DF125" s="104"/>
      <c r="DG125" s="104"/>
      <c r="DH125" s="104"/>
      <c r="DI125" s="104"/>
      <c r="DJ125" s="104"/>
      <c r="DK125" s="104"/>
      <c r="DL125" s="104"/>
      <c r="DM125" s="104"/>
      <c r="DN125" s="104"/>
      <c r="DO125" s="104"/>
      <c r="DP125" s="104"/>
      <c r="DQ125" s="104"/>
      <c r="DR125" s="104"/>
      <c r="DS125" s="104"/>
      <c r="DT125" s="104"/>
      <c r="DU125" s="104"/>
      <c r="DV125" s="104"/>
      <c r="DW125" s="104"/>
      <c r="DX125" s="104"/>
      <c r="DY125" s="104"/>
      <c r="DZ125" s="104"/>
      <c r="EA125" s="104"/>
      <c r="EB125" s="104"/>
      <c r="EC125" s="104"/>
      <c r="ED125" s="104"/>
      <c r="EE125" s="104"/>
      <c r="EF125" s="104"/>
      <c r="EG125" s="104"/>
      <c r="EH125" s="104"/>
      <c r="EI125" s="104"/>
      <c r="EJ125" s="104"/>
      <c r="EK125" s="104"/>
      <c r="EL125" s="104"/>
      <c r="EM125" s="104"/>
      <c r="EN125" s="104"/>
      <c r="EO125" s="104"/>
      <c r="EP125" s="104"/>
      <c r="EQ125" s="104"/>
      <c r="ER125" s="104"/>
      <c r="ES125" s="104"/>
      <c r="ET125" s="104"/>
      <c r="EU125" s="104"/>
      <c r="EV125" s="104"/>
      <c r="EW125" s="104"/>
      <c r="EX125" s="104"/>
      <c r="EY125" s="104"/>
      <c r="EZ125" s="104"/>
      <c r="FA125" s="104"/>
      <c r="FB125" s="104"/>
      <c r="FC125" s="104"/>
      <c r="FD125" s="104"/>
      <c r="FE125" s="104"/>
      <c r="FF125" s="104"/>
      <c r="FG125" s="104"/>
      <c r="FH125" s="104"/>
      <c r="FI125" s="104"/>
      <c r="FJ125" s="104"/>
      <c r="FK125" s="104"/>
      <c r="FL125" s="104"/>
      <c r="FM125" s="104"/>
      <c r="FN125" s="104"/>
      <c r="FO125" s="104"/>
      <c r="FP125" s="104"/>
      <c r="FQ125" s="104"/>
      <c r="FR125" s="104"/>
      <c r="FS125" s="104"/>
      <c r="FT125" s="104"/>
      <c r="FU125" s="104"/>
      <c r="FV125" s="104"/>
      <c r="FW125" s="104"/>
      <c r="FX125" s="104"/>
      <c r="FY125" s="104"/>
      <c r="FZ125" s="104"/>
      <c r="GA125" s="104"/>
      <c r="GB125" s="104"/>
      <c r="GC125" s="104"/>
      <c r="GD125" s="104"/>
      <c r="GE125" s="104"/>
      <c r="GF125" s="104"/>
      <c r="GG125" s="104"/>
      <c r="GH125" s="104"/>
      <c r="GI125" s="104"/>
      <c r="GJ125" s="104"/>
      <c r="GK125" s="104"/>
      <c r="GL125" s="104"/>
      <c r="GM125" s="104"/>
      <c r="GN125" s="104"/>
      <c r="GO125" s="104"/>
      <c r="GP125" s="104"/>
      <c r="GQ125" s="104"/>
      <c r="GR125" s="104"/>
      <c r="GS125" s="104"/>
      <c r="GT125" s="104"/>
      <c r="GU125" s="104"/>
      <c r="GV125" s="104"/>
      <c r="GW125" s="104"/>
      <c r="GX125" s="104"/>
      <c r="GY125" s="104"/>
      <c r="GZ125" s="104"/>
      <c r="HA125" s="104"/>
      <c r="HB125" s="104"/>
      <c r="HC125" s="104"/>
      <c r="HD125" s="104"/>
      <c r="HE125" s="104"/>
      <c r="HF125" s="104"/>
      <c r="HG125" s="104"/>
      <c r="HH125" s="104"/>
      <c r="HI125" s="104"/>
      <c r="HJ125" s="104"/>
      <c r="HK125" s="104"/>
      <c r="HL125" s="104"/>
      <c r="HM125" s="104"/>
      <c r="HN125" s="104"/>
      <c r="HO125" s="104"/>
      <c r="HP125" s="104"/>
      <c r="HQ125" s="104"/>
      <c r="HR125" s="104"/>
      <c r="HS125" s="104"/>
      <c r="HT125" s="104"/>
      <c r="HU125" s="104"/>
      <c r="HV125" s="104"/>
      <c r="HW125" s="104"/>
      <c r="HX125" s="104"/>
      <c r="HY125" s="104"/>
      <c r="HZ125" s="104"/>
      <c r="IA125" s="104"/>
      <c r="IB125" s="104"/>
      <c r="IC125" s="104"/>
      <c r="ID125" s="104"/>
      <c r="IE125" s="104"/>
      <c r="IF125" s="104"/>
      <c r="IG125" s="104"/>
      <c r="IH125" s="104"/>
      <c r="II125" s="104"/>
      <c r="IJ125" s="104"/>
      <c r="IK125" s="104"/>
      <c r="IL125" s="104"/>
      <c r="IM125" s="104"/>
      <c r="IN125" s="104"/>
      <c r="IO125" s="104"/>
      <c r="IP125" s="104"/>
      <c r="IQ125" s="104"/>
      <c r="IR125" s="104"/>
      <c r="IS125" s="104"/>
      <c r="IT125" s="104"/>
      <c r="IU125" s="104"/>
      <c r="IV125" s="104"/>
    </row>
    <row r="126" spans="1:256" s="103" customFormat="1" ht="12.75" x14ac:dyDescent="0.35">
      <c r="A126" s="138"/>
      <c r="B126" s="135"/>
      <c r="C126" s="135"/>
      <c r="D126" s="135"/>
      <c r="E126" s="135"/>
      <c r="F126" s="135"/>
      <c r="G126" s="135"/>
      <c r="H126" s="135"/>
      <c r="I126" s="135"/>
      <c r="J126" s="135"/>
      <c r="K126" s="135"/>
      <c r="L126" s="135"/>
      <c r="M126" s="135"/>
      <c r="N126" s="135"/>
      <c r="O126" s="135"/>
      <c r="P126" s="135"/>
      <c r="Q126" s="135"/>
      <c r="R126" s="135"/>
      <c r="AI126" s="104"/>
      <c r="AJ126" s="104"/>
      <c r="AK126" s="104"/>
      <c r="AL126" s="104"/>
      <c r="AM126" s="104"/>
      <c r="AN126" s="104"/>
      <c r="AO126" s="104"/>
      <c r="AP126" s="104"/>
      <c r="AQ126" s="104"/>
      <c r="AR126" s="104"/>
      <c r="AS126" s="104"/>
      <c r="AT126" s="104"/>
      <c r="AU126" s="104"/>
      <c r="AV126" s="104"/>
      <c r="AW126" s="104"/>
      <c r="AX126" s="104"/>
      <c r="AY126" s="104"/>
      <c r="AZ126" s="104"/>
      <c r="BA126" s="104"/>
      <c r="BB126" s="104"/>
      <c r="BC126" s="104"/>
      <c r="BD126" s="104"/>
      <c r="BE126" s="104"/>
      <c r="BF126" s="104"/>
      <c r="BG126" s="104"/>
      <c r="BH126" s="104"/>
      <c r="BI126" s="104"/>
      <c r="BJ126" s="104"/>
      <c r="BK126" s="104"/>
      <c r="BL126" s="104"/>
      <c r="BM126" s="104"/>
      <c r="BN126" s="104"/>
      <c r="BO126" s="104"/>
      <c r="BP126" s="104"/>
      <c r="BQ126" s="104"/>
      <c r="BR126" s="104"/>
      <c r="BS126" s="104"/>
      <c r="BT126" s="104"/>
      <c r="BU126" s="104"/>
      <c r="BV126" s="104"/>
      <c r="BW126" s="104"/>
      <c r="BX126" s="104"/>
      <c r="BY126" s="104"/>
      <c r="BZ126" s="104"/>
      <c r="CA126" s="104"/>
      <c r="CB126" s="104"/>
      <c r="CC126" s="104"/>
      <c r="CD126" s="104"/>
      <c r="CE126" s="104"/>
      <c r="CF126" s="104"/>
      <c r="CG126" s="104"/>
      <c r="CH126" s="104"/>
      <c r="CI126" s="104"/>
      <c r="CJ126" s="104"/>
      <c r="CK126" s="104"/>
      <c r="CL126" s="104"/>
      <c r="CM126" s="104"/>
      <c r="CN126" s="104"/>
      <c r="CO126" s="104"/>
      <c r="CP126" s="104"/>
      <c r="CQ126" s="104"/>
      <c r="CR126" s="104"/>
      <c r="CS126" s="104"/>
      <c r="CT126" s="104"/>
      <c r="CU126" s="104"/>
      <c r="CV126" s="104"/>
      <c r="CW126" s="104"/>
      <c r="CX126" s="104"/>
      <c r="CY126" s="104"/>
      <c r="CZ126" s="104"/>
      <c r="DA126" s="104"/>
      <c r="DB126" s="104"/>
      <c r="DC126" s="104"/>
      <c r="DD126" s="104"/>
      <c r="DE126" s="104"/>
      <c r="DF126" s="104"/>
      <c r="DG126" s="104"/>
      <c r="DH126" s="104"/>
      <c r="DI126" s="104"/>
      <c r="DJ126" s="104"/>
      <c r="DK126" s="104"/>
      <c r="DL126" s="104"/>
      <c r="DM126" s="104"/>
      <c r="DN126" s="104"/>
      <c r="DO126" s="104"/>
      <c r="DP126" s="104"/>
      <c r="DQ126" s="104"/>
      <c r="DR126" s="104"/>
      <c r="DS126" s="104"/>
      <c r="DT126" s="104"/>
      <c r="DU126" s="104"/>
      <c r="DV126" s="104"/>
      <c r="DW126" s="104"/>
      <c r="DX126" s="104"/>
      <c r="DY126" s="104"/>
      <c r="DZ126" s="104"/>
      <c r="EA126" s="104"/>
      <c r="EB126" s="104"/>
      <c r="EC126" s="104"/>
      <c r="ED126" s="104"/>
      <c r="EE126" s="104"/>
      <c r="EF126" s="104"/>
      <c r="EG126" s="104"/>
      <c r="EH126" s="104"/>
      <c r="EI126" s="104"/>
      <c r="EJ126" s="104"/>
      <c r="EK126" s="104"/>
      <c r="EL126" s="104"/>
      <c r="EM126" s="104"/>
      <c r="EN126" s="104"/>
      <c r="EO126" s="104"/>
      <c r="EP126" s="104"/>
      <c r="EQ126" s="104"/>
      <c r="ER126" s="104"/>
      <c r="ES126" s="104"/>
      <c r="ET126" s="104"/>
      <c r="EU126" s="104"/>
      <c r="EV126" s="104"/>
      <c r="EW126" s="104"/>
      <c r="EX126" s="104"/>
      <c r="EY126" s="104"/>
      <c r="EZ126" s="104"/>
      <c r="FA126" s="104"/>
      <c r="FB126" s="104"/>
      <c r="FC126" s="104"/>
      <c r="FD126" s="104"/>
      <c r="FE126" s="104"/>
      <c r="FF126" s="104"/>
      <c r="FG126" s="104"/>
      <c r="FH126" s="104"/>
      <c r="FI126" s="104"/>
      <c r="FJ126" s="104"/>
      <c r="FK126" s="104"/>
      <c r="FL126" s="104"/>
      <c r="FM126" s="104"/>
      <c r="FN126" s="104"/>
      <c r="FO126" s="104"/>
      <c r="FP126" s="104"/>
      <c r="FQ126" s="104"/>
      <c r="FR126" s="104"/>
      <c r="FS126" s="104"/>
      <c r="FT126" s="104"/>
      <c r="FU126" s="104"/>
      <c r="FV126" s="104"/>
      <c r="FW126" s="104"/>
      <c r="FX126" s="104"/>
      <c r="FY126" s="104"/>
      <c r="FZ126" s="104"/>
      <c r="GA126" s="104"/>
      <c r="GB126" s="104"/>
      <c r="GC126" s="104"/>
      <c r="GD126" s="104"/>
      <c r="GE126" s="104"/>
      <c r="GF126" s="104"/>
      <c r="GG126" s="104"/>
      <c r="GH126" s="104"/>
      <c r="GI126" s="104"/>
      <c r="GJ126" s="104"/>
      <c r="GK126" s="104"/>
      <c r="GL126" s="104"/>
      <c r="GM126" s="104"/>
      <c r="GN126" s="104"/>
      <c r="GO126" s="104"/>
      <c r="GP126" s="104"/>
      <c r="GQ126" s="104"/>
      <c r="GR126" s="104"/>
      <c r="GS126" s="104"/>
      <c r="GT126" s="104"/>
      <c r="GU126" s="104"/>
      <c r="GV126" s="104"/>
      <c r="GW126" s="104"/>
      <c r="GX126" s="104"/>
      <c r="GY126" s="104"/>
      <c r="GZ126" s="104"/>
      <c r="HA126" s="104"/>
      <c r="HB126" s="104"/>
      <c r="HC126" s="104"/>
      <c r="HD126" s="104"/>
      <c r="HE126" s="104"/>
      <c r="HF126" s="104"/>
      <c r="HG126" s="104"/>
      <c r="HH126" s="104"/>
      <c r="HI126" s="104"/>
      <c r="HJ126" s="104"/>
      <c r="HK126" s="104"/>
      <c r="HL126" s="104"/>
      <c r="HM126" s="104"/>
      <c r="HN126" s="104"/>
      <c r="HO126" s="104"/>
      <c r="HP126" s="104"/>
      <c r="HQ126" s="104"/>
      <c r="HR126" s="104"/>
      <c r="HS126" s="104"/>
      <c r="HT126" s="104"/>
      <c r="HU126" s="104"/>
      <c r="HV126" s="104"/>
      <c r="HW126" s="104"/>
      <c r="HX126" s="104"/>
      <c r="HY126" s="104"/>
      <c r="HZ126" s="104"/>
      <c r="IA126" s="104"/>
      <c r="IB126" s="104"/>
      <c r="IC126" s="104"/>
      <c r="ID126" s="104"/>
      <c r="IE126" s="104"/>
      <c r="IF126" s="104"/>
      <c r="IG126" s="104"/>
      <c r="IH126" s="104"/>
      <c r="II126" s="104"/>
      <c r="IJ126" s="104"/>
      <c r="IK126" s="104"/>
      <c r="IL126" s="104"/>
      <c r="IM126" s="104"/>
      <c r="IN126" s="104"/>
      <c r="IO126" s="104"/>
      <c r="IP126" s="104"/>
      <c r="IQ126" s="104"/>
      <c r="IR126" s="104"/>
      <c r="IS126" s="104"/>
      <c r="IT126" s="104"/>
      <c r="IU126" s="104"/>
      <c r="IV126" s="104"/>
    </row>
    <row r="127" spans="1:256" s="103" customFormat="1" ht="12.75" x14ac:dyDescent="0.35">
      <c r="A127" s="138"/>
      <c r="B127" s="135"/>
      <c r="C127" s="135"/>
      <c r="D127" s="135"/>
      <c r="E127" s="135"/>
      <c r="F127" s="135"/>
      <c r="G127" s="135"/>
      <c r="H127" s="135"/>
      <c r="I127" s="135"/>
      <c r="J127" s="135"/>
      <c r="K127" s="135"/>
      <c r="L127" s="135"/>
      <c r="M127" s="135"/>
      <c r="N127" s="135"/>
      <c r="O127" s="135"/>
      <c r="P127" s="135"/>
      <c r="Q127" s="135"/>
      <c r="R127" s="135"/>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104"/>
      <c r="BW127" s="104"/>
      <c r="BX127" s="104"/>
      <c r="BY127" s="104"/>
      <c r="BZ127" s="104"/>
      <c r="CA127" s="104"/>
      <c r="CB127" s="104"/>
      <c r="CC127" s="104"/>
      <c r="CD127" s="104"/>
      <c r="CE127" s="104"/>
      <c r="CF127" s="104"/>
      <c r="CG127" s="104"/>
      <c r="CH127" s="104"/>
      <c r="CI127" s="104"/>
      <c r="CJ127" s="104"/>
      <c r="CK127" s="104"/>
      <c r="CL127" s="104"/>
      <c r="CM127" s="104"/>
      <c r="CN127" s="104"/>
      <c r="CO127" s="104"/>
      <c r="CP127" s="104"/>
      <c r="CQ127" s="104"/>
      <c r="CR127" s="104"/>
      <c r="CS127" s="104"/>
      <c r="CT127" s="104"/>
      <c r="CU127" s="104"/>
      <c r="CV127" s="104"/>
      <c r="CW127" s="104"/>
      <c r="CX127" s="104"/>
      <c r="CY127" s="104"/>
      <c r="CZ127" s="104"/>
      <c r="DA127" s="104"/>
      <c r="DB127" s="104"/>
      <c r="DC127" s="104"/>
      <c r="DD127" s="104"/>
      <c r="DE127" s="104"/>
      <c r="DF127" s="104"/>
      <c r="DG127" s="104"/>
      <c r="DH127" s="104"/>
      <c r="DI127" s="104"/>
      <c r="DJ127" s="104"/>
      <c r="DK127" s="104"/>
      <c r="DL127" s="104"/>
      <c r="DM127" s="104"/>
      <c r="DN127" s="104"/>
      <c r="DO127" s="104"/>
      <c r="DP127" s="104"/>
      <c r="DQ127" s="104"/>
      <c r="DR127" s="104"/>
      <c r="DS127" s="104"/>
      <c r="DT127" s="104"/>
      <c r="DU127" s="104"/>
      <c r="DV127" s="104"/>
      <c r="DW127" s="104"/>
      <c r="DX127" s="104"/>
      <c r="DY127" s="104"/>
      <c r="DZ127" s="104"/>
      <c r="EA127" s="104"/>
      <c r="EB127" s="104"/>
      <c r="EC127" s="104"/>
      <c r="ED127" s="104"/>
      <c r="EE127" s="104"/>
      <c r="EF127" s="104"/>
      <c r="EG127" s="104"/>
      <c r="EH127" s="104"/>
      <c r="EI127" s="104"/>
      <c r="EJ127" s="104"/>
      <c r="EK127" s="104"/>
      <c r="EL127" s="104"/>
      <c r="EM127" s="104"/>
      <c r="EN127" s="104"/>
      <c r="EO127" s="104"/>
      <c r="EP127" s="104"/>
      <c r="EQ127" s="104"/>
      <c r="ER127" s="104"/>
      <c r="ES127" s="104"/>
      <c r="ET127" s="104"/>
      <c r="EU127" s="104"/>
      <c r="EV127" s="104"/>
      <c r="EW127" s="104"/>
      <c r="EX127" s="104"/>
      <c r="EY127" s="104"/>
      <c r="EZ127" s="104"/>
      <c r="FA127" s="104"/>
      <c r="FB127" s="104"/>
      <c r="FC127" s="104"/>
      <c r="FD127" s="104"/>
      <c r="FE127" s="104"/>
      <c r="FF127" s="104"/>
      <c r="FG127" s="104"/>
      <c r="FH127" s="104"/>
      <c r="FI127" s="104"/>
      <c r="FJ127" s="104"/>
      <c r="FK127" s="104"/>
      <c r="FL127" s="104"/>
      <c r="FM127" s="104"/>
      <c r="FN127" s="104"/>
      <c r="FO127" s="104"/>
      <c r="FP127" s="104"/>
      <c r="FQ127" s="104"/>
      <c r="FR127" s="104"/>
      <c r="FS127" s="104"/>
      <c r="FT127" s="104"/>
      <c r="FU127" s="104"/>
      <c r="FV127" s="104"/>
      <c r="FW127" s="104"/>
      <c r="FX127" s="104"/>
      <c r="FY127" s="104"/>
      <c r="FZ127" s="104"/>
      <c r="GA127" s="104"/>
      <c r="GB127" s="104"/>
      <c r="GC127" s="104"/>
      <c r="GD127" s="104"/>
      <c r="GE127" s="104"/>
      <c r="GF127" s="104"/>
      <c r="GG127" s="104"/>
      <c r="GH127" s="104"/>
      <c r="GI127" s="104"/>
      <c r="GJ127" s="104"/>
      <c r="GK127" s="104"/>
      <c r="GL127" s="104"/>
      <c r="GM127" s="104"/>
      <c r="GN127" s="104"/>
      <c r="GO127" s="104"/>
      <c r="GP127" s="104"/>
      <c r="GQ127" s="104"/>
      <c r="GR127" s="104"/>
      <c r="GS127" s="104"/>
      <c r="GT127" s="104"/>
      <c r="GU127" s="104"/>
      <c r="GV127" s="104"/>
      <c r="GW127" s="104"/>
      <c r="GX127" s="104"/>
      <c r="GY127" s="104"/>
      <c r="GZ127" s="104"/>
      <c r="HA127" s="104"/>
      <c r="HB127" s="104"/>
      <c r="HC127" s="104"/>
      <c r="HD127" s="104"/>
      <c r="HE127" s="104"/>
      <c r="HF127" s="104"/>
      <c r="HG127" s="104"/>
      <c r="HH127" s="104"/>
      <c r="HI127" s="104"/>
      <c r="HJ127" s="104"/>
      <c r="HK127" s="104"/>
      <c r="HL127" s="104"/>
      <c r="HM127" s="104"/>
      <c r="HN127" s="104"/>
      <c r="HO127" s="104"/>
      <c r="HP127" s="104"/>
      <c r="HQ127" s="104"/>
      <c r="HR127" s="104"/>
      <c r="HS127" s="104"/>
      <c r="HT127" s="104"/>
      <c r="HU127" s="104"/>
      <c r="HV127" s="104"/>
      <c r="HW127" s="104"/>
      <c r="HX127" s="104"/>
      <c r="HY127" s="104"/>
      <c r="HZ127" s="104"/>
      <c r="IA127" s="104"/>
      <c r="IB127" s="104"/>
      <c r="IC127" s="104"/>
      <c r="ID127" s="104"/>
      <c r="IE127" s="104"/>
      <c r="IF127" s="104"/>
      <c r="IG127" s="104"/>
      <c r="IH127" s="104"/>
      <c r="II127" s="104"/>
      <c r="IJ127" s="104"/>
      <c r="IK127" s="104"/>
      <c r="IL127" s="104"/>
      <c r="IM127" s="104"/>
      <c r="IN127" s="104"/>
      <c r="IO127" s="104"/>
      <c r="IP127" s="104"/>
      <c r="IQ127" s="104"/>
      <c r="IR127" s="104"/>
      <c r="IS127" s="104"/>
      <c r="IT127" s="104"/>
      <c r="IU127" s="104"/>
      <c r="IV127" s="104"/>
    </row>
    <row r="128" spans="1:256" s="103" customFormat="1" ht="12.75" x14ac:dyDescent="0.35">
      <c r="A128" s="138"/>
      <c r="B128" s="135"/>
      <c r="C128" s="135"/>
      <c r="D128" s="135"/>
      <c r="E128" s="135"/>
      <c r="F128" s="135"/>
      <c r="G128" s="135"/>
      <c r="H128" s="135"/>
      <c r="I128" s="135"/>
      <c r="J128" s="135"/>
      <c r="K128" s="135"/>
      <c r="L128" s="135"/>
      <c r="M128" s="135"/>
      <c r="N128" s="135"/>
      <c r="O128" s="135"/>
      <c r="P128" s="135"/>
      <c r="Q128" s="135"/>
      <c r="R128" s="135"/>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104"/>
      <c r="BW128" s="104"/>
      <c r="BX128" s="104"/>
      <c r="BY128" s="104"/>
      <c r="BZ128" s="104"/>
      <c r="CA128" s="104"/>
      <c r="CB128" s="104"/>
      <c r="CC128" s="104"/>
      <c r="CD128" s="104"/>
      <c r="CE128" s="104"/>
      <c r="CF128" s="104"/>
      <c r="CG128" s="104"/>
      <c r="CH128" s="104"/>
      <c r="CI128" s="104"/>
      <c r="CJ128" s="104"/>
      <c r="CK128" s="104"/>
      <c r="CL128" s="104"/>
      <c r="CM128" s="104"/>
      <c r="CN128" s="104"/>
      <c r="CO128" s="104"/>
      <c r="CP128" s="104"/>
      <c r="CQ128" s="104"/>
      <c r="CR128" s="104"/>
      <c r="CS128" s="104"/>
      <c r="CT128" s="104"/>
      <c r="CU128" s="104"/>
      <c r="CV128" s="104"/>
      <c r="CW128" s="104"/>
      <c r="CX128" s="104"/>
      <c r="CY128" s="104"/>
      <c r="CZ128" s="104"/>
      <c r="DA128" s="104"/>
      <c r="DB128" s="104"/>
      <c r="DC128" s="104"/>
      <c r="DD128" s="104"/>
      <c r="DE128" s="104"/>
      <c r="DF128" s="104"/>
      <c r="DG128" s="104"/>
      <c r="DH128" s="104"/>
      <c r="DI128" s="104"/>
      <c r="DJ128" s="104"/>
      <c r="DK128" s="104"/>
      <c r="DL128" s="104"/>
      <c r="DM128" s="104"/>
      <c r="DN128" s="104"/>
      <c r="DO128" s="104"/>
      <c r="DP128" s="104"/>
      <c r="DQ128" s="104"/>
      <c r="DR128" s="104"/>
      <c r="DS128" s="104"/>
      <c r="DT128" s="104"/>
      <c r="DU128" s="104"/>
      <c r="DV128" s="104"/>
      <c r="DW128" s="104"/>
      <c r="DX128" s="104"/>
      <c r="DY128" s="104"/>
      <c r="DZ128" s="104"/>
      <c r="EA128" s="104"/>
      <c r="EB128" s="104"/>
      <c r="EC128" s="104"/>
      <c r="ED128" s="104"/>
      <c r="EE128" s="104"/>
      <c r="EF128" s="104"/>
      <c r="EG128" s="104"/>
      <c r="EH128" s="104"/>
      <c r="EI128" s="104"/>
      <c r="EJ128" s="104"/>
      <c r="EK128" s="104"/>
      <c r="EL128" s="104"/>
      <c r="EM128" s="104"/>
      <c r="EN128" s="104"/>
      <c r="EO128" s="104"/>
      <c r="EP128" s="104"/>
      <c r="EQ128" s="104"/>
      <c r="ER128" s="104"/>
      <c r="ES128" s="104"/>
      <c r="ET128" s="104"/>
      <c r="EU128" s="104"/>
      <c r="EV128" s="104"/>
      <c r="EW128" s="104"/>
      <c r="EX128" s="104"/>
      <c r="EY128" s="104"/>
      <c r="EZ128" s="104"/>
      <c r="FA128" s="104"/>
      <c r="FB128" s="104"/>
      <c r="FC128" s="104"/>
      <c r="FD128" s="104"/>
      <c r="FE128" s="104"/>
      <c r="FF128" s="104"/>
      <c r="FG128" s="104"/>
      <c r="FH128" s="104"/>
      <c r="FI128" s="104"/>
      <c r="FJ128" s="104"/>
      <c r="FK128" s="104"/>
      <c r="FL128" s="104"/>
      <c r="FM128" s="104"/>
      <c r="FN128" s="104"/>
      <c r="FO128" s="104"/>
      <c r="FP128" s="104"/>
      <c r="FQ128" s="104"/>
      <c r="FR128" s="104"/>
      <c r="FS128" s="104"/>
      <c r="FT128" s="104"/>
      <c r="FU128" s="104"/>
      <c r="FV128" s="104"/>
      <c r="FW128" s="104"/>
      <c r="FX128" s="104"/>
      <c r="FY128" s="104"/>
      <c r="FZ128" s="104"/>
      <c r="GA128" s="104"/>
      <c r="GB128" s="104"/>
      <c r="GC128" s="104"/>
      <c r="GD128" s="104"/>
      <c r="GE128" s="104"/>
      <c r="GF128" s="104"/>
      <c r="GG128" s="104"/>
      <c r="GH128" s="104"/>
      <c r="GI128" s="104"/>
      <c r="GJ128" s="104"/>
      <c r="GK128" s="104"/>
      <c r="GL128" s="104"/>
      <c r="GM128" s="104"/>
      <c r="GN128" s="104"/>
      <c r="GO128" s="104"/>
      <c r="GP128" s="104"/>
      <c r="GQ128" s="104"/>
      <c r="GR128" s="104"/>
      <c r="GS128" s="104"/>
      <c r="GT128" s="104"/>
      <c r="GU128" s="104"/>
      <c r="GV128" s="104"/>
      <c r="GW128" s="104"/>
      <c r="GX128" s="104"/>
      <c r="GY128" s="104"/>
      <c r="GZ128" s="104"/>
      <c r="HA128" s="104"/>
      <c r="HB128" s="104"/>
      <c r="HC128" s="104"/>
      <c r="HD128" s="104"/>
      <c r="HE128" s="104"/>
      <c r="HF128" s="104"/>
      <c r="HG128" s="104"/>
      <c r="HH128" s="104"/>
      <c r="HI128" s="104"/>
      <c r="HJ128" s="104"/>
      <c r="HK128" s="104"/>
      <c r="HL128" s="104"/>
      <c r="HM128" s="104"/>
      <c r="HN128" s="104"/>
      <c r="HO128" s="104"/>
      <c r="HP128" s="104"/>
      <c r="HQ128" s="104"/>
      <c r="HR128" s="104"/>
      <c r="HS128" s="104"/>
      <c r="HT128" s="104"/>
      <c r="HU128" s="104"/>
      <c r="HV128" s="104"/>
      <c r="HW128" s="104"/>
      <c r="HX128" s="104"/>
      <c r="HY128" s="104"/>
      <c r="HZ128" s="104"/>
      <c r="IA128" s="104"/>
      <c r="IB128" s="104"/>
      <c r="IC128" s="104"/>
      <c r="ID128" s="104"/>
      <c r="IE128" s="104"/>
      <c r="IF128" s="104"/>
      <c r="IG128" s="104"/>
      <c r="IH128" s="104"/>
      <c r="II128" s="104"/>
      <c r="IJ128" s="104"/>
      <c r="IK128" s="104"/>
      <c r="IL128" s="104"/>
      <c r="IM128" s="104"/>
      <c r="IN128" s="104"/>
      <c r="IO128" s="104"/>
      <c r="IP128" s="104"/>
      <c r="IQ128" s="104"/>
      <c r="IR128" s="104"/>
      <c r="IS128" s="104"/>
      <c r="IT128" s="104"/>
      <c r="IU128" s="104"/>
      <c r="IV128" s="104"/>
    </row>
    <row r="129" spans="1:256" s="103" customFormat="1" ht="12.75" x14ac:dyDescent="0.35">
      <c r="A129" s="138"/>
      <c r="B129" s="135"/>
      <c r="C129" s="135"/>
      <c r="D129" s="135"/>
      <c r="E129" s="135"/>
      <c r="F129" s="135"/>
      <c r="G129" s="135"/>
      <c r="H129" s="135"/>
      <c r="I129" s="135"/>
      <c r="J129" s="135"/>
      <c r="K129" s="135"/>
      <c r="L129" s="135"/>
      <c r="M129" s="135"/>
      <c r="N129" s="135"/>
      <c r="O129" s="135"/>
      <c r="P129" s="135"/>
      <c r="Q129" s="135"/>
      <c r="R129" s="135"/>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104"/>
      <c r="BW129" s="104"/>
      <c r="BX129" s="104"/>
      <c r="BY129" s="104"/>
      <c r="BZ129" s="104"/>
      <c r="CA129" s="104"/>
      <c r="CB129" s="104"/>
      <c r="CC129" s="104"/>
      <c r="CD129" s="104"/>
      <c r="CE129" s="104"/>
      <c r="CF129" s="104"/>
      <c r="CG129" s="104"/>
      <c r="CH129" s="104"/>
      <c r="CI129" s="104"/>
      <c r="CJ129" s="104"/>
      <c r="CK129" s="104"/>
      <c r="CL129" s="104"/>
      <c r="CM129" s="104"/>
      <c r="CN129" s="104"/>
      <c r="CO129" s="104"/>
      <c r="CP129" s="104"/>
      <c r="CQ129" s="104"/>
      <c r="CR129" s="104"/>
      <c r="CS129" s="104"/>
      <c r="CT129" s="104"/>
      <c r="CU129" s="104"/>
      <c r="CV129" s="104"/>
      <c r="CW129" s="104"/>
      <c r="CX129" s="104"/>
      <c r="CY129" s="104"/>
      <c r="CZ129" s="104"/>
      <c r="DA129" s="104"/>
      <c r="DB129" s="104"/>
      <c r="DC129" s="104"/>
      <c r="DD129" s="104"/>
      <c r="DE129" s="104"/>
      <c r="DF129" s="104"/>
      <c r="DG129" s="104"/>
      <c r="DH129" s="104"/>
      <c r="DI129" s="104"/>
      <c r="DJ129" s="104"/>
      <c r="DK129" s="104"/>
      <c r="DL129" s="104"/>
      <c r="DM129" s="104"/>
      <c r="DN129" s="104"/>
      <c r="DO129" s="104"/>
      <c r="DP129" s="104"/>
      <c r="DQ129" s="104"/>
      <c r="DR129" s="104"/>
      <c r="DS129" s="104"/>
      <c r="DT129" s="104"/>
      <c r="DU129" s="104"/>
      <c r="DV129" s="104"/>
      <c r="DW129" s="104"/>
      <c r="DX129" s="104"/>
      <c r="DY129" s="104"/>
      <c r="DZ129" s="104"/>
      <c r="EA129" s="104"/>
      <c r="EB129" s="104"/>
      <c r="EC129" s="104"/>
      <c r="ED129" s="104"/>
      <c r="EE129" s="104"/>
      <c r="EF129" s="104"/>
      <c r="EG129" s="104"/>
      <c r="EH129" s="104"/>
      <c r="EI129" s="104"/>
      <c r="EJ129" s="104"/>
      <c r="EK129" s="104"/>
      <c r="EL129" s="104"/>
      <c r="EM129" s="104"/>
      <c r="EN129" s="104"/>
      <c r="EO129" s="104"/>
      <c r="EP129" s="104"/>
      <c r="EQ129" s="104"/>
      <c r="ER129" s="104"/>
      <c r="ES129" s="104"/>
      <c r="ET129" s="104"/>
      <c r="EU129" s="104"/>
      <c r="EV129" s="104"/>
      <c r="EW129" s="104"/>
      <c r="EX129" s="104"/>
      <c r="EY129" s="104"/>
      <c r="EZ129" s="104"/>
      <c r="FA129" s="104"/>
      <c r="FB129" s="104"/>
      <c r="FC129" s="104"/>
      <c r="FD129" s="104"/>
      <c r="FE129" s="104"/>
      <c r="FF129" s="104"/>
      <c r="FG129" s="104"/>
      <c r="FH129" s="104"/>
      <c r="FI129" s="104"/>
      <c r="FJ129" s="104"/>
      <c r="FK129" s="104"/>
      <c r="FL129" s="104"/>
      <c r="FM129" s="104"/>
      <c r="FN129" s="104"/>
      <c r="FO129" s="104"/>
      <c r="FP129" s="104"/>
      <c r="FQ129" s="104"/>
      <c r="FR129" s="104"/>
      <c r="FS129" s="104"/>
      <c r="FT129" s="104"/>
      <c r="FU129" s="104"/>
      <c r="FV129" s="104"/>
      <c r="FW129" s="104"/>
      <c r="FX129" s="104"/>
      <c r="FY129" s="104"/>
      <c r="FZ129" s="104"/>
      <c r="GA129" s="104"/>
      <c r="GB129" s="104"/>
      <c r="GC129" s="104"/>
      <c r="GD129" s="104"/>
      <c r="GE129" s="104"/>
      <c r="GF129" s="104"/>
      <c r="GG129" s="104"/>
      <c r="GH129" s="104"/>
      <c r="GI129" s="104"/>
      <c r="GJ129" s="104"/>
      <c r="GK129" s="104"/>
      <c r="GL129" s="104"/>
      <c r="GM129" s="104"/>
      <c r="GN129" s="104"/>
      <c r="GO129" s="104"/>
      <c r="GP129" s="104"/>
      <c r="GQ129" s="104"/>
      <c r="GR129" s="104"/>
      <c r="GS129" s="104"/>
      <c r="GT129" s="104"/>
      <c r="GU129" s="104"/>
      <c r="GV129" s="104"/>
      <c r="GW129" s="104"/>
      <c r="GX129" s="104"/>
      <c r="GY129" s="104"/>
      <c r="GZ129" s="104"/>
      <c r="HA129" s="104"/>
      <c r="HB129" s="104"/>
      <c r="HC129" s="104"/>
      <c r="HD129" s="104"/>
      <c r="HE129" s="104"/>
      <c r="HF129" s="104"/>
      <c r="HG129" s="104"/>
      <c r="HH129" s="104"/>
      <c r="HI129" s="104"/>
      <c r="HJ129" s="104"/>
      <c r="HK129" s="104"/>
      <c r="HL129" s="104"/>
      <c r="HM129" s="104"/>
      <c r="HN129" s="104"/>
      <c r="HO129" s="104"/>
      <c r="HP129" s="104"/>
      <c r="HQ129" s="104"/>
      <c r="HR129" s="104"/>
      <c r="HS129" s="104"/>
      <c r="HT129" s="104"/>
      <c r="HU129" s="104"/>
      <c r="HV129" s="104"/>
      <c r="HW129" s="104"/>
      <c r="HX129" s="104"/>
      <c r="HY129" s="104"/>
      <c r="HZ129" s="104"/>
      <c r="IA129" s="104"/>
      <c r="IB129" s="104"/>
      <c r="IC129" s="104"/>
      <c r="ID129" s="104"/>
      <c r="IE129" s="104"/>
      <c r="IF129" s="104"/>
      <c r="IG129" s="104"/>
      <c r="IH129" s="104"/>
      <c r="II129" s="104"/>
      <c r="IJ129" s="104"/>
      <c r="IK129" s="104"/>
      <c r="IL129" s="104"/>
      <c r="IM129" s="104"/>
      <c r="IN129" s="104"/>
      <c r="IO129" s="104"/>
      <c r="IP129" s="104"/>
      <c r="IQ129" s="104"/>
      <c r="IR129" s="104"/>
      <c r="IS129" s="104"/>
      <c r="IT129" s="104"/>
      <c r="IU129" s="104"/>
      <c r="IV129" s="104"/>
    </row>
    <row r="130" spans="1:256" s="103" customFormat="1" ht="12.75" x14ac:dyDescent="0.35">
      <c r="A130" s="138"/>
      <c r="B130" s="135"/>
      <c r="C130" s="135"/>
      <c r="D130" s="135"/>
      <c r="E130" s="135"/>
      <c r="F130" s="135"/>
      <c r="G130" s="135"/>
      <c r="H130" s="135"/>
      <c r="I130" s="135"/>
      <c r="J130" s="135"/>
      <c r="K130" s="135"/>
      <c r="L130" s="135"/>
      <c r="M130" s="135"/>
      <c r="N130" s="135"/>
      <c r="O130" s="135"/>
      <c r="P130" s="135"/>
      <c r="Q130" s="135"/>
      <c r="R130" s="135"/>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c r="BJ130" s="104"/>
      <c r="BK130" s="104"/>
      <c r="BL130" s="104"/>
      <c r="BM130" s="104"/>
      <c r="BN130" s="104"/>
      <c r="BO130" s="104"/>
      <c r="BP130" s="104"/>
      <c r="BQ130" s="104"/>
      <c r="BR130" s="104"/>
      <c r="BS130" s="104"/>
      <c r="BT130" s="104"/>
      <c r="BU130" s="104"/>
      <c r="BV130" s="104"/>
      <c r="BW130" s="104"/>
      <c r="BX130" s="104"/>
      <c r="BY130" s="104"/>
      <c r="BZ130" s="104"/>
      <c r="CA130" s="104"/>
      <c r="CB130" s="104"/>
      <c r="CC130" s="104"/>
      <c r="CD130" s="104"/>
      <c r="CE130" s="104"/>
      <c r="CF130" s="104"/>
      <c r="CG130" s="104"/>
      <c r="CH130" s="104"/>
      <c r="CI130" s="104"/>
      <c r="CJ130" s="104"/>
      <c r="CK130" s="104"/>
      <c r="CL130" s="104"/>
      <c r="CM130" s="104"/>
      <c r="CN130" s="104"/>
      <c r="CO130" s="104"/>
      <c r="CP130" s="104"/>
      <c r="CQ130" s="104"/>
      <c r="CR130" s="104"/>
      <c r="CS130" s="104"/>
      <c r="CT130" s="104"/>
      <c r="CU130" s="104"/>
      <c r="CV130" s="104"/>
      <c r="CW130" s="104"/>
      <c r="CX130" s="104"/>
      <c r="CY130" s="104"/>
      <c r="CZ130" s="104"/>
      <c r="DA130" s="104"/>
      <c r="DB130" s="104"/>
      <c r="DC130" s="104"/>
      <c r="DD130" s="104"/>
      <c r="DE130" s="104"/>
      <c r="DF130" s="104"/>
      <c r="DG130" s="104"/>
      <c r="DH130" s="104"/>
      <c r="DI130" s="104"/>
      <c r="DJ130" s="104"/>
      <c r="DK130" s="104"/>
      <c r="DL130" s="104"/>
      <c r="DM130" s="104"/>
      <c r="DN130" s="104"/>
      <c r="DO130" s="104"/>
      <c r="DP130" s="104"/>
      <c r="DQ130" s="104"/>
      <c r="DR130" s="104"/>
      <c r="DS130" s="104"/>
      <c r="DT130" s="104"/>
      <c r="DU130" s="104"/>
      <c r="DV130" s="104"/>
      <c r="DW130" s="104"/>
      <c r="DX130" s="104"/>
      <c r="DY130" s="104"/>
      <c r="DZ130" s="104"/>
      <c r="EA130" s="104"/>
      <c r="EB130" s="104"/>
      <c r="EC130" s="104"/>
      <c r="ED130" s="104"/>
      <c r="EE130" s="104"/>
      <c r="EF130" s="104"/>
      <c r="EG130" s="104"/>
      <c r="EH130" s="104"/>
      <c r="EI130" s="104"/>
      <c r="EJ130" s="104"/>
      <c r="EK130" s="104"/>
      <c r="EL130" s="104"/>
      <c r="EM130" s="104"/>
      <c r="EN130" s="104"/>
      <c r="EO130" s="104"/>
      <c r="EP130" s="104"/>
      <c r="EQ130" s="104"/>
      <c r="ER130" s="104"/>
      <c r="ES130" s="104"/>
      <c r="ET130" s="104"/>
      <c r="EU130" s="104"/>
      <c r="EV130" s="104"/>
      <c r="EW130" s="104"/>
      <c r="EX130" s="104"/>
      <c r="EY130" s="104"/>
      <c r="EZ130" s="104"/>
      <c r="FA130" s="104"/>
      <c r="FB130" s="104"/>
      <c r="FC130" s="104"/>
      <c r="FD130" s="104"/>
      <c r="FE130" s="104"/>
      <c r="FF130" s="104"/>
      <c r="FG130" s="104"/>
      <c r="FH130" s="104"/>
      <c r="FI130" s="104"/>
      <c r="FJ130" s="104"/>
      <c r="FK130" s="104"/>
      <c r="FL130" s="104"/>
      <c r="FM130" s="104"/>
      <c r="FN130" s="104"/>
      <c r="FO130" s="104"/>
      <c r="FP130" s="104"/>
      <c r="FQ130" s="104"/>
      <c r="FR130" s="104"/>
      <c r="FS130" s="104"/>
      <c r="FT130" s="104"/>
      <c r="FU130" s="104"/>
      <c r="FV130" s="104"/>
      <c r="FW130" s="104"/>
      <c r="FX130" s="104"/>
      <c r="FY130" s="104"/>
      <c r="FZ130" s="104"/>
      <c r="GA130" s="104"/>
      <c r="GB130" s="104"/>
      <c r="GC130" s="104"/>
      <c r="GD130" s="104"/>
      <c r="GE130" s="104"/>
      <c r="GF130" s="104"/>
      <c r="GG130" s="104"/>
      <c r="GH130" s="104"/>
      <c r="GI130" s="104"/>
      <c r="GJ130" s="104"/>
      <c r="GK130" s="104"/>
      <c r="GL130" s="104"/>
      <c r="GM130" s="104"/>
      <c r="GN130" s="104"/>
      <c r="GO130" s="104"/>
      <c r="GP130" s="104"/>
      <c r="GQ130" s="104"/>
      <c r="GR130" s="104"/>
      <c r="GS130" s="104"/>
      <c r="GT130" s="104"/>
      <c r="GU130" s="104"/>
      <c r="GV130" s="104"/>
      <c r="GW130" s="104"/>
      <c r="GX130" s="104"/>
      <c r="GY130" s="104"/>
      <c r="GZ130" s="104"/>
      <c r="HA130" s="104"/>
      <c r="HB130" s="104"/>
      <c r="HC130" s="104"/>
      <c r="HD130" s="104"/>
      <c r="HE130" s="104"/>
      <c r="HF130" s="104"/>
      <c r="HG130" s="104"/>
      <c r="HH130" s="104"/>
      <c r="HI130" s="104"/>
      <c r="HJ130" s="104"/>
      <c r="HK130" s="104"/>
      <c r="HL130" s="104"/>
      <c r="HM130" s="104"/>
      <c r="HN130" s="104"/>
      <c r="HO130" s="104"/>
      <c r="HP130" s="104"/>
      <c r="HQ130" s="104"/>
      <c r="HR130" s="104"/>
      <c r="HS130" s="104"/>
      <c r="HT130" s="104"/>
      <c r="HU130" s="104"/>
      <c r="HV130" s="104"/>
      <c r="HW130" s="104"/>
      <c r="HX130" s="104"/>
      <c r="HY130" s="104"/>
      <c r="HZ130" s="104"/>
      <c r="IA130" s="104"/>
      <c r="IB130" s="104"/>
      <c r="IC130" s="104"/>
      <c r="ID130" s="104"/>
      <c r="IE130" s="104"/>
      <c r="IF130" s="104"/>
      <c r="IG130" s="104"/>
      <c r="IH130" s="104"/>
      <c r="II130" s="104"/>
      <c r="IJ130" s="104"/>
      <c r="IK130" s="104"/>
      <c r="IL130" s="104"/>
      <c r="IM130" s="104"/>
      <c r="IN130" s="104"/>
      <c r="IO130" s="104"/>
      <c r="IP130" s="104"/>
      <c r="IQ130" s="104"/>
      <c r="IR130" s="104"/>
      <c r="IS130" s="104"/>
      <c r="IT130" s="104"/>
      <c r="IU130" s="104"/>
      <c r="IV130" s="104"/>
    </row>
    <row r="131" spans="1:256" s="103" customFormat="1" ht="12.75" x14ac:dyDescent="0.35">
      <c r="A131" s="138"/>
      <c r="B131" s="135"/>
      <c r="C131" s="135"/>
      <c r="D131" s="135"/>
      <c r="E131" s="135"/>
      <c r="F131" s="135"/>
      <c r="G131" s="135"/>
      <c r="H131" s="135"/>
      <c r="I131" s="135"/>
      <c r="J131" s="135"/>
      <c r="K131" s="135"/>
      <c r="L131" s="135"/>
      <c r="M131" s="135"/>
      <c r="N131" s="135"/>
      <c r="O131" s="135"/>
      <c r="P131" s="135"/>
      <c r="Q131" s="135"/>
      <c r="R131" s="135"/>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c r="BP131" s="104"/>
      <c r="BQ131" s="104"/>
      <c r="BR131" s="104"/>
      <c r="BS131" s="104"/>
      <c r="BT131" s="104"/>
      <c r="BU131" s="104"/>
      <c r="BV131" s="104"/>
      <c r="BW131" s="104"/>
      <c r="BX131" s="104"/>
      <c r="BY131" s="104"/>
      <c r="BZ131" s="104"/>
      <c r="CA131" s="104"/>
      <c r="CB131" s="104"/>
      <c r="CC131" s="104"/>
      <c r="CD131" s="104"/>
      <c r="CE131" s="104"/>
      <c r="CF131" s="104"/>
      <c r="CG131" s="104"/>
      <c r="CH131" s="104"/>
      <c r="CI131" s="104"/>
      <c r="CJ131" s="104"/>
      <c r="CK131" s="104"/>
      <c r="CL131" s="104"/>
      <c r="CM131" s="104"/>
      <c r="CN131" s="104"/>
      <c r="CO131" s="104"/>
      <c r="CP131" s="104"/>
      <c r="CQ131" s="104"/>
      <c r="CR131" s="104"/>
      <c r="CS131" s="104"/>
      <c r="CT131" s="104"/>
      <c r="CU131" s="104"/>
      <c r="CV131" s="104"/>
      <c r="CW131" s="104"/>
      <c r="CX131" s="104"/>
      <c r="CY131" s="104"/>
      <c r="CZ131" s="104"/>
      <c r="DA131" s="104"/>
      <c r="DB131" s="104"/>
      <c r="DC131" s="104"/>
      <c r="DD131" s="104"/>
      <c r="DE131" s="104"/>
      <c r="DF131" s="104"/>
      <c r="DG131" s="104"/>
      <c r="DH131" s="104"/>
      <c r="DI131" s="104"/>
      <c r="DJ131" s="104"/>
      <c r="DK131" s="104"/>
      <c r="DL131" s="104"/>
      <c r="DM131" s="104"/>
      <c r="DN131" s="104"/>
      <c r="DO131" s="104"/>
      <c r="DP131" s="104"/>
      <c r="DQ131" s="104"/>
      <c r="DR131" s="104"/>
      <c r="DS131" s="104"/>
      <c r="DT131" s="104"/>
      <c r="DU131" s="104"/>
      <c r="DV131" s="104"/>
      <c r="DW131" s="104"/>
      <c r="DX131" s="104"/>
      <c r="DY131" s="104"/>
      <c r="DZ131" s="104"/>
      <c r="EA131" s="104"/>
      <c r="EB131" s="104"/>
      <c r="EC131" s="104"/>
      <c r="ED131" s="104"/>
      <c r="EE131" s="104"/>
      <c r="EF131" s="104"/>
      <c r="EG131" s="104"/>
      <c r="EH131" s="104"/>
      <c r="EI131" s="104"/>
      <c r="EJ131" s="104"/>
      <c r="EK131" s="104"/>
      <c r="EL131" s="104"/>
      <c r="EM131" s="104"/>
      <c r="EN131" s="104"/>
      <c r="EO131" s="104"/>
      <c r="EP131" s="104"/>
      <c r="EQ131" s="104"/>
      <c r="ER131" s="104"/>
      <c r="ES131" s="104"/>
      <c r="ET131" s="104"/>
      <c r="EU131" s="104"/>
      <c r="EV131" s="104"/>
      <c r="EW131" s="104"/>
      <c r="EX131" s="104"/>
      <c r="EY131" s="104"/>
      <c r="EZ131" s="104"/>
      <c r="FA131" s="104"/>
      <c r="FB131" s="104"/>
      <c r="FC131" s="104"/>
      <c r="FD131" s="104"/>
      <c r="FE131" s="104"/>
      <c r="FF131" s="104"/>
      <c r="FG131" s="104"/>
      <c r="FH131" s="104"/>
      <c r="FI131" s="104"/>
      <c r="FJ131" s="104"/>
      <c r="FK131" s="104"/>
      <c r="FL131" s="104"/>
      <c r="FM131" s="104"/>
      <c r="FN131" s="104"/>
      <c r="FO131" s="104"/>
      <c r="FP131" s="104"/>
      <c r="FQ131" s="104"/>
      <c r="FR131" s="104"/>
      <c r="FS131" s="104"/>
      <c r="FT131" s="104"/>
      <c r="FU131" s="104"/>
      <c r="FV131" s="104"/>
      <c r="FW131" s="104"/>
      <c r="FX131" s="104"/>
      <c r="FY131" s="104"/>
      <c r="FZ131" s="104"/>
      <c r="GA131" s="104"/>
      <c r="GB131" s="104"/>
      <c r="GC131" s="104"/>
      <c r="GD131" s="104"/>
      <c r="GE131" s="104"/>
      <c r="GF131" s="104"/>
      <c r="GG131" s="104"/>
      <c r="GH131" s="104"/>
      <c r="GI131" s="104"/>
      <c r="GJ131" s="104"/>
      <c r="GK131" s="104"/>
      <c r="GL131" s="104"/>
      <c r="GM131" s="104"/>
      <c r="GN131" s="104"/>
      <c r="GO131" s="104"/>
      <c r="GP131" s="104"/>
      <c r="GQ131" s="104"/>
      <c r="GR131" s="104"/>
      <c r="GS131" s="104"/>
      <c r="GT131" s="104"/>
      <c r="GU131" s="104"/>
      <c r="GV131" s="104"/>
      <c r="GW131" s="104"/>
      <c r="GX131" s="104"/>
      <c r="GY131" s="104"/>
      <c r="GZ131" s="104"/>
      <c r="HA131" s="104"/>
      <c r="HB131" s="104"/>
      <c r="HC131" s="104"/>
      <c r="HD131" s="104"/>
      <c r="HE131" s="104"/>
      <c r="HF131" s="104"/>
      <c r="HG131" s="104"/>
      <c r="HH131" s="104"/>
      <c r="HI131" s="104"/>
      <c r="HJ131" s="104"/>
      <c r="HK131" s="104"/>
      <c r="HL131" s="104"/>
      <c r="HM131" s="104"/>
      <c r="HN131" s="104"/>
      <c r="HO131" s="104"/>
      <c r="HP131" s="104"/>
      <c r="HQ131" s="104"/>
      <c r="HR131" s="104"/>
      <c r="HS131" s="104"/>
      <c r="HT131" s="104"/>
      <c r="HU131" s="104"/>
      <c r="HV131" s="104"/>
      <c r="HW131" s="104"/>
      <c r="HX131" s="104"/>
      <c r="HY131" s="104"/>
      <c r="HZ131" s="104"/>
      <c r="IA131" s="104"/>
      <c r="IB131" s="104"/>
      <c r="IC131" s="104"/>
      <c r="ID131" s="104"/>
      <c r="IE131" s="104"/>
      <c r="IF131" s="104"/>
      <c r="IG131" s="104"/>
      <c r="IH131" s="104"/>
      <c r="II131" s="104"/>
      <c r="IJ131" s="104"/>
      <c r="IK131" s="104"/>
      <c r="IL131" s="104"/>
      <c r="IM131" s="104"/>
      <c r="IN131" s="104"/>
      <c r="IO131" s="104"/>
      <c r="IP131" s="104"/>
      <c r="IQ131" s="104"/>
      <c r="IR131" s="104"/>
      <c r="IS131" s="104"/>
      <c r="IT131" s="104"/>
      <c r="IU131" s="104"/>
      <c r="IV131" s="104"/>
    </row>
    <row r="132" spans="1:256" s="103" customFormat="1" ht="12.75" x14ac:dyDescent="0.35">
      <c r="A132" s="138"/>
      <c r="B132" s="135"/>
      <c r="C132" s="135"/>
      <c r="D132" s="135"/>
      <c r="E132" s="135"/>
      <c r="F132" s="135"/>
      <c r="G132" s="135"/>
      <c r="H132" s="135"/>
      <c r="I132" s="135"/>
      <c r="J132" s="135"/>
      <c r="K132" s="135"/>
      <c r="L132" s="135"/>
      <c r="M132" s="135"/>
      <c r="N132" s="135"/>
      <c r="O132" s="135"/>
      <c r="P132" s="135"/>
      <c r="Q132" s="135"/>
      <c r="R132" s="135"/>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BJ132" s="104"/>
      <c r="BK132" s="104"/>
      <c r="BL132" s="104"/>
      <c r="BM132" s="104"/>
      <c r="BN132" s="104"/>
      <c r="BO132" s="104"/>
      <c r="BP132" s="104"/>
      <c r="BQ132" s="104"/>
      <c r="BR132" s="104"/>
      <c r="BS132" s="104"/>
      <c r="BT132" s="104"/>
      <c r="BU132" s="104"/>
      <c r="BV132" s="104"/>
      <c r="BW132" s="104"/>
      <c r="BX132" s="104"/>
      <c r="BY132" s="104"/>
      <c r="BZ132" s="104"/>
      <c r="CA132" s="104"/>
      <c r="CB132" s="104"/>
      <c r="CC132" s="104"/>
      <c r="CD132" s="104"/>
      <c r="CE132" s="104"/>
      <c r="CF132" s="104"/>
      <c r="CG132" s="104"/>
      <c r="CH132" s="104"/>
      <c r="CI132" s="104"/>
      <c r="CJ132" s="104"/>
      <c r="CK132" s="104"/>
      <c r="CL132" s="104"/>
      <c r="CM132" s="104"/>
      <c r="CN132" s="104"/>
      <c r="CO132" s="104"/>
      <c r="CP132" s="104"/>
      <c r="CQ132" s="104"/>
      <c r="CR132" s="104"/>
      <c r="CS132" s="104"/>
      <c r="CT132" s="104"/>
      <c r="CU132" s="104"/>
      <c r="CV132" s="104"/>
      <c r="CW132" s="104"/>
      <c r="CX132" s="104"/>
      <c r="CY132" s="104"/>
      <c r="CZ132" s="104"/>
      <c r="DA132" s="104"/>
      <c r="DB132" s="104"/>
      <c r="DC132" s="104"/>
      <c r="DD132" s="104"/>
      <c r="DE132" s="104"/>
      <c r="DF132" s="104"/>
      <c r="DG132" s="104"/>
      <c r="DH132" s="104"/>
      <c r="DI132" s="104"/>
      <c r="DJ132" s="104"/>
      <c r="DK132" s="104"/>
      <c r="DL132" s="104"/>
      <c r="DM132" s="104"/>
      <c r="DN132" s="104"/>
      <c r="DO132" s="104"/>
      <c r="DP132" s="104"/>
      <c r="DQ132" s="104"/>
      <c r="DR132" s="104"/>
      <c r="DS132" s="104"/>
      <c r="DT132" s="104"/>
      <c r="DU132" s="104"/>
      <c r="DV132" s="104"/>
      <c r="DW132" s="104"/>
      <c r="DX132" s="104"/>
      <c r="DY132" s="104"/>
      <c r="DZ132" s="104"/>
      <c r="EA132" s="104"/>
      <c r="EB132" s="104"/>
      <c r="EC132" s="104"/>
      <c r="ED132" s="104"/>
      <c r="EE132" s="104"/>
      <c r="EF132" s="104"/>
      <c r="EG132" s="104"/>
      <c r="EH132" s="104"/>
      <c r="EI132" s="104"/>
      <c r="EJ132" s="104"/>
      <c r="EK132" s="104"/>
      <c r="EL132" s="104"/>
      <c r="EM132" s="104"/>
      <c r="EN132" s="104"/>
      <c r="EO132" s="104"/>
      <c r="EP132" s="104"/>
      <c r="EQ132" s="104"/>
      <c r="ER132" s="104"/>
      <c r="ES132" s="104"/>
      <c r="ET132" s="104"/>
      <c r="EU132" s="104"/>
      <c r="EV132" s="104"/>
      <c r="EW132" s="104"/>
      <c r="EX132" s="104"/>
      <c r="EY132" s="104"/>
      <c r="EZ132" s="104"/>
      <c r="FA132" s="104"/>
      <c r="FB132" s="104"/>
      <c r="FC132" s="104"/>
      <c r="FD132" s="104"/>
      <c r="FE132" s="104"/>
      <c r="FF132" s="104"/>
      <c r="FG132" s="104"/>
      <c r="FH132" s="104"/>
      <c r="FI132" s="104"/>
      <c r="FJ132" s="104"/>
      <c r="FK132" s="104"/>
      <c r="FL132" s="104"/>
      <c r="FM132" s="104"/>
      <c r="FN132" s="104"/>
      <c r="FO132" s="104"/>
      <c r="FP132" s="104"/>
      <c r="FQ132" s="104"/>
      <c r="FR132" s="104"/>
      <c r="FS132" s="104"/>
      <c r="FT132" s="104"/>
      <c r="FU132" s="104"/>
      <c r="FV132" s="104"/>
      <c r="FW132" s="104"/>
      <c r="FX132" s="104"/>
      <c r="FY132" s="104"/>
      <c r="FZ132" s="104"/>
      <c r="GA132" s="104"/>
      <c r="GB132" s="104"/>
      <c r="GC132" s="104"/>
      <c r="GD132" s="104"/>
      <c r="GE132" s="104"/>
      <c r="GF132" s="104"/>
      <c r="GG132" s="104"/>
      <c r="GH132" s="104"/>
      <c r="GI132" s="104"/>
      <c r="GJ132" s="104"/>
      <c r="GK132" s="104"/>
      <c r="GL132" s="104"/>
      <c r="GM132" s="104"/>
      <c r="GN132" s="104"/>
      <c r="GO132" s="104"/>
      <c r="GP132" s="104"/>
      <c r="GQ132" s="104"/>
      <c r="GR132" s="104"/>
      <c r="GS132" s="104"/>
      <c r="GT132" s="104"/>
      <c r="GU132" s="104"/>
      <c r="GV132" s="104"/>
      <c r="GW132" s="104"/>
      <c r="GX132" s="104"/>
      <c r="GY132" s="104"/>
      <c r="GZ132" s="104"/>
      <c r="HA132" s="104"/>
      <c r="HB132" s="104"/>
      <c r="HC132" s="104"/>
      <c r="HD132" s="104"/>
      <c r="HE132" s="104"/>
      <c r="HF132" s="104"/>
      <c r="HG132" s="104"/>
      <c r="HH132" s="104"/>
      <c r="HI132" s="104"/>
      <c r="HJ132" s="104"/>
      <c r="HK132" s="104"/>
      <c r="HL132" s="104"/>
      <c r="HM132" s="104"/>
      <c r="HN132" s="104"/>
      <c r="HO132" s="104"/>
      <c r="HP132" s="104"/>
      <c r="HQ132" s="104"/>
      <c r="HR132" s="104"/>
      <c r="HS132" s="104"/>
      <c r="HT132" s="104"/>
      <c r="HU132" s="104"/>
      <c r="HV132" s="104"/>
      <c r="HW132" s="104"/>
      <c r="HX132" s="104"/>
      <c r="HY132" s="104"/>
      <c r="HZ132" s="104"/>
      <c r="IA132" s="104"/>
      <c r="IB132" s="104"/>
      <c r="IC132" s="104"/>
      <c r="ID132" s="104"/>
      <c r="IE132" s="104"/>
      <c r="IF132" s="104"/>
      <c r="IG132" s="104"/>
      <c r="IH132" s="104"/>
      <c r="II132" s="104"/>
      <c r="IJ132" s="104"/>
      <c r="IK132" s="104"/>
      <c r="IL132" s="104"/>
      <c r="IM132" s="104"/>
      <c r="IN132" s="104"/>
      <c r="IO132" s="104"/>
      <c r="IP132" s="104"/>
      <c r="IQ132" s="104"/>
      <c r="IR132" s="104"/>
      <c r="IS132" s="104"/>
      <c r="IT132" s="104"/>
      <c r="IU132" s="104"/>
      <c r="IV132" s="104"/>
    </row>
    <row r="133" spans="1:256" s="103" customFormat="1" ht="12.75" x14ac:dyDescent="0.35">
      <c r="A133" s="138"/>
      <c r="B133" s="135"/>
      <c r="C133" s="135"/>
      <c r="D133" s="135"/>
      <c r="E133" s="135"/>
      <c r="F133" s="135"/>
      <c r="G133" s="135"/>
      <c r="H133" s="135"/>
      <c r="I133" s="135"/>
      <c r="J133" s="135"/>
      <c r="K133" s="135"/>
      <c r="L133" s="135"/>
      <c r="M133" s="135"/>
      <c r="N133" s="135"/>
      <c r="O133" s="135"/>
      <c r="P133" s="135"/>
      <c r="Q133" s="135"/>
      <c r="R133" s="135"/>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c r="BJ133" s="104"/>
      <c r="BK133" s="104"/>
      <c r="BL133" s="104"/>
      <c r="BM133" s="104"/>
      <c r="BN133" s="104"/>
      <c r="BO133" s="104"/>
      <c r="BP133" s="104"/>
      <c r="BQ133" s="104"/>
      <c r="BR133" s="104"/>
      <c r="BS133" s="104"/>
      <c r="BT133" s="104"/>
      <c r="BU133" s="104"/>
      <c r="BV133" s="104"/>
      <c r="BW133" s="104"/>
      <c r="BX133" s="104"/>
      <c r="BY133" s="104"/>
      <c r="BZ133" s="104"/>
      <c r="CA133" s="104"/>
      <c r="CB133" s="104"/>
      <c r="CC133" s="104"/>
      <c r="CD133" s="104"/>
      <c r="CE133" s="104"/>
      <c r="CF133" s="104"/>
      <c r="CG133" s="104"/>
      <c r="CH133" s="104"/>
      <c r="CI133" s="104"/>
      <c r="CJ133" s="104"/>
      <c r="CK133" s="104"/>
      <c r="CL133" s="104"/>
      <c r="CM133" s="104"/>
      <c r="CN133" s="104"/>
      <c r="CO133" s="104"/>
      <c r="CP133" s="104"/>
      <c r="CQ133" s="104"/>
      <c r="CR133" s="104"/>
      <c r="CS133" s="104"/>
      <c r="CT133" s="104"/>
      <c r="CU133" s="104"/>
      <c r="CV133" s="104"/>
      <c r="CW133" s="104"/>
      <c r="CX133" s="104"/>
      <c r="CY133" s="104"/>
      <c r="CZ133" s="104"/>
      <c r="DA133" s="104"/>
      <c r="DB133" s="104"/>
      <c r="DC133" s="104"/>
      <c r="DD133" s="104"/>
      <c r="DE133" s="104"/>
      <c r="DF133" s="104"/>
      <c r="DG133" s="104"/>
      <c r="DH133" s="104"/>
      <c r="DI133" s="104"/>
      <c r="DJ133" s="104"/>
      <c r="DK133" s="104"/>
      <c r="DL133" s="104"/>
      <c r="DM133" s="104"/>
      <c r="DN133" s="104"/>
      <c r="DO133" s="104"/>
      <c r="DP133" s="104"/>
      <c r="DQ133" s="104"/>
      <c r="DR133" s="104"/>
      <c r="DS133" s="104"/>
      <c r="DT133" s="104"/>
      <c r="DU133" s="104"/>
      <c r="DV133" s="104"/>
      <c r="DW133" s="104"/>
      <c r="DX133" s="104"/>
      <c r="DY133" s="104"/>
      <c r="DZ133" s="104"/>
      <c r="EA133" s="104"/>
      <c r="EB133" s="104"/>
      <c r="EC133" s="104"/>
      <c r="ED133" s="104"/>
      <c r="EE133" s="104"/>
      <c r="EF133" s="104"/>
      <c r="EG133" s="104"/>
      <c r="EH133" s="104"/>
      <c r="EI133" s="104"/>
      <c r="EJ133" s="104"/>
      <c r="EK133" s="104"/>
      <c r="EL133" s="104"/>
      <c r="EM133" s="104"/>
      <c r="EN133" s="104"/>
      <c r="EO133" s="104"/>
      <c r="EP133" s="104"/>
      <c r="EQ133" s="104"/>
      <c r="ER133" s="104"/>
      <c r="ES133" s="104"/>
      <c r="ET133" s="104"/>
      <c r="EU133" s="104"/>
      <c r="EV133" s="104"/>
      <c r="EW133" s="104"/>
      <c r="EX133" s="104"/>
      <c r="EY133" s="104"/>
      <c r="EZ133" s="104"/>
      <c r="FA133" s="104"/>
      <c r="FB133" s="104"/>
      <c r="FC133" s="104"/>
      <c r="FD133" s="104"/>
      <c r="FE133" s="104"/>
      <c r="FF133" s="104"/>
      <c r="FG133" s="104"/>
      <c r="FH133" s="104"/>
      <c r="FI133" s="104"/>
      <c r="FJ133" s="104"/>
      <c r="FK133" s="104"/>
      <c r="FL133" s="104"/>
      <c r="FM133" s="104"/>
      <c r="FN133" s="104"/>
      <c r="FO133" s="104"/>
      <c r="FP133" s="104"/>
      <c r="FQ133" s="104"/>
      <c r="FR133" s="104"/>
      <c r="FS133" s="104"/>
      <c r="FT133" s="104"/>
      <c r="FU133" s="104"/>
      <c r="FV133" s="104"/>
      <c r="FW133" s="104"/>
      <c r="FX133" s="104"/>
      <c r="FY133" s="104"/>
      <c r="FZ133" s="104"/>
      <c r="GA133" s="104"/>
      <c r="GB133" s="104"/>
      <c r="GC133" s="104"/>
      <c r="GD133" s="104"/>
      <c r="GE133" s="104"/>
      <c r="GF133" s="104"/>
      <c r="GG133" s="104"/>
      <c r="GH133" s="104"/>
      <c r="GI133" s="104"/>
      <c r="GJ133" s="104"/>
      <c r="GK133" s="104"/>
      <c r="GL133" s="104"/>
      <c r="GM133" s="104"/>
      <c r="GN133" s="104"/>
      <c r="GO133" s="104"/>
      <c r="GP133" s="104"/>
      <c r="GQ133" s="104"/>
      <c r="GR133" s="104"/>
      <c r="GS133" s="104"/>
      <c r="GT133" s="104"/>
      <c r="GU133" s="104"/>
      <c r="GV133" s="104"/>
      <c r="GW133" s="104"/>
      <c r="GX133" s="104"/>
      <c r="GY133" s="104"/>
      <c r="GZ133" s="104"/>
      <c r="HA133" s="104"/>
      <c r="HB133" s="104"/>
      <c r="HC133" s="104"/>
      <c r="HD133" s="104"/>
      <c r="HE133" s="104"/>
      <c r="HF133" s="104"/>
      <c r="HG133" s="104"/>
      <c r="HH133" s="104"/>
      <c r="HI133" s="104"/>
      <c r="HJ133" s="104"/>
      <c r="HK133" s="104"/>
      <c r="HL133" s="104"/>
      <c r="HM133" s="104"/>
      <c r="HN133" s="104"/>
      <c r="HO133" s="104"/>
      <c r="HP133" s="104"/>
      <c r="HQ133" s="104"/>
      <c r="HR133" s="104"/>
      <c r="HS133" s="104"/>
      <c r="HT133" s="104"/>
      <c r="HU133" s="104"/>
      <c r="HV133" s="104"/>
      <c r="HW133" s="104"/>
      <c r="HX133" s="104"/>
      <c r="HY133" s="104"/>
      <c r="HZ133" s="104"/>
      <c r="IA133" s="104"/>
      <c r="IB133" s="104"/>
      <c r="IC133" s="104"/>
      <c r="ID133" s="104"/>
      <c r="IE133" s="104"/>
      <c r="IF133" s="104"/>
      <c r="IG133" s="104"/>
      <c r="IH133" s="104"/>
      <c r="II133" s="104"/>
      <c r="IJ133" s="104"/>
      <c r="IK133" s="104"/>
      <c r="IL133" s="104"/>
      <c r="IM133" s="104"/>
      <c r="IN133" s="104"/>
      <c r="IO133" s="104"/>
      <c r="IP133" s="104"/>
      <c r="IQ133" s="104"/>
      <c r="IR133" s="104"/>
      <c r="IS133" s="104"/>
      <c r="IT133" s="104"/>
      <c r="IU133" s="104"/>
      <c r="IV133" s="104"/>
    </row>
    <row r="134" spans="1:256" s="103" customFormat="1" ht="12.75" x14ac:dyDescent="0.35">
      <c r="A134" s="138"/>
      <c r="B134" s="135"/>
      <c r="C134" s="135"/>
      <c r="D134" s="135"/>
      <c r="E134" s="135"/>
      <c r="F134" s="135"/>
      <c r="G134" s="135"/>
      <c r="H134" s="135"/>
      <c r="I134" s="135"/>
      <c r="J134" s="135"/>
      <c r="K134" s="135"/>
      <c r="L134" s="135"/>
      <c r="M134" s="135"/>
      <c r="N134" s="135"/>
      <c r="O134" s="135"/>
      <c r="P134" s="135"/>
      <c r="Q134" s="135"/>
      <c r="R134" s="135"/>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c r="BJ134" s="104"/>
      <c r="BK134" s="104"/>
      <c r="BL134" s="104"/>
      <c r="BM134" s="104"/>
      <c r="BN134" s="104"/>
      <c r="BO134" s="104"/>
      <c r="BP134" s="104"/>
      <c r="BQ134" s="104"/>
      <c r="BR134" s="104"/>
      <c r="BS134" s="104"/>
      <c r="BT134" s="104"/>
      <c r="BU134" s="104"/>
      <c r="BV134" s="104"/>
      <c r="BW134" s="104"/>
      <c r="BX134" s="104"/>
      <c r="BY134" s="104"/>
      <c r="BZ134" s="104"/>
      <c r="CA134" s="104"/>
      <c r="CB134" s="104"/>
      <c r="CC134" s="104"/>
      <c r="CD134" s="104"/>
      <c r="CE134" s="104"/>
      <c r="CF134" s="104"/>
      <c r="CG134" s="104"/>
      <c r="CH134" s="104"/>
      <c r="CI134" s="104"/>
      <c r="CJ134" s="104"/>
      <c r="CK134" s="104"/>
      <c r="CL134" s="104"/>
      <c r="CM134" s="104"/>
      <c r="CN134" s="104"/>
      <c r="CO134" s="104"/>
      <c r="CP134" s="104"/>
      <c r="CQ134" s="104"/>
      <c r="CR134" s="104"/>
      <c r="CS134" s="104"/>
      <c r="CT134" s="104"/>
      <c r="CU134" s="104"/>
      <c r="CV134" s="104"/>
      <c r="CW134" s="104"/>
      <c r="CX134" s="104"/>
      <c r="CY134" s="104"/>
      <c r="CZ134" s="104"/>
      <c r="DA134" s="104"/>
      <c r="DB134" s="104"/>
      <c r="DC134" s="104"/>
      <c r="DD134" s="104"/>
      <c r="DE134" s="104"/>
      <c r="DF134" s="104"/>
      <c r="DG134" s="104"/>
      <c r="DH134" s="104"/>
      <c r="DI134" s="104"/>
      <c r="DJ134" s="104"/>
      <c r="DK134" s="104"/>
      <c r="DL134" s="104"/>
      <c r="DM134" s="104"/>
      <c r="DN134" s="104"/>
      <c r="DO134" s="104"/>
      <c r="DP134" s="104"/>
      <c r="DQ134" s="104"/>
      <c r="DR134" s="104"/>
      <c r="DS134" s="104"/>
      <c r="DT134" s="104"/>
      <c r="DU134" s="104"/>
      <c r="DV134" s="104"/>
      <c r="DW134" s="104"/>
      <c r="DX134" s="104"/>
      <c r="DY134" s="104"/>
      <c r="DZ134" s="104"/>
      <c r="EA134" s="104"/>
      <c r="EB134" s="104"/>
      <c r="EC134" s="104"/>
      <c r="ED134" s="104"/>
      <c r="EE134" s="104"/>
      <c r="EF134" s="104"/>
      <c r="EG134" s="104"/>
      <c r="EH134" s="104"/>
      <c r="EI134" s="104"/>
      <c r="EJ134" s="104"/>
      <c r="EK134" s="104"/>
      <c r="EL134" s="104"/>
      <c r="EM134" s="104"/>
      <c r="EN134" s="104"/>
      <c r="EO134" s="104"/>
      <c r="EP134" s="104"/>
      <c r="EQ134" s="104"/>
      <c r="ER134" s="104"/>
      <c r="ES134" s="104"/>
      <c r="ET134" s="104"/>
      <c r="EU134" s="104"/>
      <c r="EV134" s="104"/>
      <c r="EW134" s="104"/>
      <c r="EX134" s="104"/>
      <c r="EY134" s="104"/>
      <c r="EZ134" s="104"/>
      <c r="FA134" s="104"/>
      <c r="FB134" s="104"/>
      <c r="FC134" s="104"/>
      <c r="FD134" s="104"/>
      <c r="FE134" s="104"/>
      <c r="FF134" s="104"/>
      <c r="FG134" s="104"/>
      <c r="FH134" s="104"/>
      <c r="FI134" s="104"/>
      <c r="FJ134" s="104"/>
      <c r="FK134" s="104"/>
      <c r="FL134" s="104"/>
      <c r="FM134" s="104"/>
      <c r="FN134" s="104"/>
      <c r="FO134" s="104"/>
      <c r="FP134" s="104"/>
      <c r="FQ134" s="104"/>
      <c r="FR134" s="104"/>
      <c r="FS134" s="104"/>
      <c r="FT134" s="104"/>
      <c r="FU134" s="104"/>
      <c r="FV134" s="104"/>
      <c r="FW134" s="104"/>
      <c r="FX134" s="104"/>
      <c r="FY134" s="104"/>
      <c r="FZ134" s="104"/>
      <c r="GA134" s="104"/>
      <c r="GB134" s="104"/>
      <c r="GC134" s="104"/>
      <c r="GD134" s="104"/>
      <c r="GE134" s="104"/>
      <c r="GF134" s="104"/>
      <c r="GG134" s="104"/>
      <c r="GH134" s="104"/>
      <c r="GI134" s="104"/>
      <c r="GJ134" s="104"/>
      <c r="GK134" s="104"/>
      <c r="GL134" s="104"/>
      <c r="GM134" s="104"/>
      <c r="GN134" s="104"/>
      <c r="GO134" s="104"/>
      <c r="GP134" s="104"/>
      <c r="GQ134" s="104"/>
      <c r="GR134" s="104"/>
      <c r="GS134" s="104"/>
      <c r="GT134" s="104"/>
      <c r="GU134" s="104"/>
      <c r="GV134" s="104"/>
      <c r="GW134" s="104"/>
      <c r="GX134" s="104"/>
      <c r="GY134" s="104"/>
      <c r="GZ134" s="104"/>
      <c r="HA134" s="104"/>
      <c r="HB134" s="104"/>
      <c r="HC134" s="104"/>
      <c r="HD134" s="104"/>
      <c r="HE134" s="104"/>
      <c r="HF134" s="104"/>
      <c r="HG134" s="104"/>
      <c r="HH134" s="104"/>
      <c r="HI134" s="104"/>
      <c r="HJ134" s="104"/>
      <c r="HK134" s="104"/>
      <c r="HL134" s="104"/>
      <c r="HM134" s="104"/>
      <c r="HN134" s="104"/>
      <c r="HO134" s="104"/>
      <c r="HP134" s="104"/>
      <c r="HQ134" s="104"/>
      <c r="HR134" s="104"/>
      <c r="HS134" s="104"/>
      <c r="HT134" s="104"/>
      <c r="HU134" s="104"/>
      <c r="HV134" s="104"/>
      <c r="HW134" s="104"/>
      <c r="HX134" s="104"/>
      <c r="HY134" s="104"/>
      <c r="HZ134" s="104"/>
      <c r="IA134" s="104"/>
      <c r="IB134" s="104"/>
      <c r="IC134" s="104"/>
      <c r="ID134" s="104"/>
      <c r="IE134" s="104"/>
      <c r="IF134" s="104"/>
      <c r="IG134" s="104"/>
      <c r="IH134" s="104"/>
      <c r="II134" s="104"/>
      <c r="IJ134" s="104"/>
      <c r="IK134" s="104"/>
      <c r="IL134" s="104"/>
      <c r="IM134" s="104"/>
      <c r="IN134" s="104"/>
      <c r="IO134" s="104"/>
      <c r="IP134" s="104"/>
      <c r="IQ134" s="104"/>
      <c r="IR134" s="104"/>
      <c r="IS134" s="104"/>
      <c r="IT134" s="104"/>
      <c r="IU134" s="104"/>
      <c r="IV134" s="104"/>
    </row>
    <row r="135" spans="1:256" s="103" customFormat="1" ht="12.75" x14ac:dyDescent="0.35">
      <c r="A135" s="138"/>
      <c r="B135" s="135"/>
      <c r="C135" s="135"/>
      <c r="D135" s="135"/>
      <c r="E135" s="135"/>
      <c r="F135" s="135"/>
      <c r="G135" s="135"/>
      <c r="H135" s="135"/>
      <c r="I135" s="135"/>
      <c r="J135" s="135"/>
      <c r="K135" s="135"/>
      <c r="L135" s="135"/>
      <c r="M135" s="135"/>
      <c r="N135" s="135"/>
      <c r="O135" s="135"/>
      <c r="P135" s="135"/>
      <c r="Q135" s="135"/>
      <c r="R135" s="135"/>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c r="BJ135" s="104"/>
      <c r="BK135" s="104"/>
      <c r="BL135" s="104"/>
      <c r="BM135" s="104"/>
      <c r="BN135" s="104"/>
      <c r="BO135" s="104"/>
      <c r="BP135" s="104"/>
      <c r="BQ135" s="104"/>
      <c r="BR135" s="104"/>
      <c r="BS135" s="104"/>
      <c r="BT135" s="104"/>
      <c r="BU135" s="104"/>
      <c r="BV135" s="104"/>
      <c r="BW135" s="104"/>
      <c r="BX135" s="104"/>
      <c r="BY135" s="104"/>
      <c r="BZ135" s="104"/>
      <c r="CA135" s="104"/>
      <c r="CB135" s="104"/>
      <c r="CC135" s="104"/>
      <c r="CD135" s="104"/>
      <c r="CE135" s="104"/>
      <c r="CF135" s="104"/>
      <c r="CG135" s="104"/>
      <c r="CH135" s="104"/>
      <c r="CI135" s="104"/>
      <c r="CJ135" s="104"/>
      <c r="CK135" s="104"/>
      <c r="CL135" s="104"/>
      <c r="CM135" s="104"/>
      <c r="CN135" s="104"/>
      <c r="CO135" s="104"/>
      <c r="CP135" s="104"/>
      <c r="CQ135" s="104"/>
      <c r="CR135" s="104"/>
      <c r="CS135" s="104"/>
      <c r="CT135" s="104"/>
      <c r="CU135" s="104"/>
      <c r="CV135" s="104"/>
      <c r="CW135" s="104"/>
      <c r="CX135" s="104"/>
      <c r="CY135" s="104"/>
      <c r="CZ135" s="104"/>
      <c r="DA135" s="104"/>
      <c r="DB135" s="104"/>
      <c r="DC135" s="104"/>
      <c r="DD135" s="104"/>
      <c r="DE135" s="104"/>
      <c r="DF135" s="104"/>
      <c r="DG135" s="104"/>
      <c r="DH135" s="104"/>
      <c r="DI135" s="104"/>
      <c r="DJ135" s="104"/>
      <c r="DK135" s="104"/>
      <c r="DL135" s="104"/>
      <c r="DM135" s="104"/>
      <c r="DN135" s="104"/>
      <c r="DO135" s="104"/>
      <c r="DP135" s="104"/>
      <c r="DQ135" s="104"/>
      <c r="DR135" s="104"/>
      <c r="DS135" s="104"/>
      <c r="DT135" s="104"/>
      <c r="DU135" s="104"/>
      <c r="DV135" s="104"/>
      <c r="DW135" s="104"/>
      <c r="DX135" s="104"/>
      <c r="DY135" s="104"/>
      <c r="DZ135" s="104"/>
      <c r="EA135" s="104"/>
      <c r="EB135" s="104"/>
      <c r="EC135" s="104"/>
      <c r="ED135" s="104"/>
      <c r="EE135" s="104"/>
      <c r="EF135" s="104"/>
      <c r="EG135" s="104"/>
      <c r="EH135" s="104"/>
      <c r="EI135" s="104"/>
      <c r="EJ135" s="104"/>
      <c r="EK135" s="104"/>
      <c r="EL135" s="104"/>
      <c r="EM135" s="104"/>
      <c r="EN135" s="104"/>
      <c r="EO135" s="104"/>
      <c r="EP135" s="104"/>
      <c r="EQ135" s="104"/>
      <c r="ER135" s="104"/>
      <c r="ES135" s="104"/>
      <c r="ET135" s="104"/>
      <c r="EU135" s="104"/>
      <c r="EV135" s="104"/>
      <c r="EW135" s="104"/>
      <c r="EX135" s="104"/>
      <c r="EY135" s="104"/>
      <c r="EZ135" s="104"/>
      <c r="FA135" s="104"/>
      <c r="FB135" s="104"/>
      <c r="FC135" s="104"/>
      <c r="FD135" s="104"/>
      <c r="FE135" s="104"/>
      <c r="FF135" s="104"/>
      <c r="FG135" s="104"/>
      <c r="FH135" s="104"/>
      <c r="FI135" s="104"/>
      <c r="FJ135" s="104"/>
      <c r="FK135" s="104"/>
      <c r="FL135" s="104"/>
      <c r="FM135" s="104"/>
      <c r="FN135" s="104"/>
      <c r="FO135" s="104"/>
      <c r="FP135" s="104"/>
      <c r="FQ135" s="104"/>
      <c r="FR135" s="104"/>
      <c r="FS135" s="104"/>
      <c r="FT135" s="104"/>
      <c r="FU135" s="104"/>
      <c r="FV135" s="104"/>
      <c r="FW135" s="104"/>
      <c r="FX135" s="104"/>
      <c r="FY135" s="104"/>
      <c r="FZ135" s="104"/>
      <c r="GA135" s="104"/>
      <c r="GB135" s="104"/>
      <c r="GC135" s="104"/>
      <c r="GD135" s="104"/>
      <c r="GE135" s="104"/>
      <c r="GF135" s="104"/>
      <c r="GG135" s="104"/>
      <c r="GH135" s="104"/>
      <c r="GI135" s="104"/>
      <c r="GJ135" s="104"/>
      <c r="GK135" s="104"/>
      <c r="GL135" s="104"/>
      <c r="GM135" s="104"/>
      <c r="GN135" s="104"/>
      <c r="GO135" s="104"/>
      <c r="GP135" s="104"/>
      <c r="GQ135" s="104"/>
      <c r="GR135" s="104"/>
      <c r="GS135" s="104"/>
      <c r="GT135" s="104"/>
      <c r="GU135" s="104"/>
      <c r="GV135" s="104"/>
      <c r="GW135" s="104"/>
      <c r="GX135" s="104"/>
      <c r="GY135" s="104"/>
      <c r="GZ135" s="104"/>
      <c r="HA135" s="104"/>
      <c r="HB135" s="104"/>
      <c r="HC135" s="104"/>
      <c r="HD135" s="104"/>
      <c r="HE135" s="104"/>
      <c r="HF135" s="104"/>
      <c r="HG135" s="104"/>
      <c r="HH135" s="104"/>
      <c r="HI135" s="104"/>
      <c r="HJ135" s="104"/>
      <c r="HK135" s="104"/>
      <c r="HL135" s="104"/>
      <c r="HM135" s="104"/>
      <c r="HN135" s="104"/>
      <c r="HO135" s="104"/>
      <c r="HP135" s="104"/>
      <c r="HQ135" s="104"/>
      <c r="HR135" s="104"/>
      <c r="HS135" s="104"/>
      <c r="HT135" s="104"/>
      <c r="HU135" s="104"/>
      <c r="HV135" s="104"/>
      <c r="HW135" s="104"/>
      <c r="HX135" s="104"/>
      <c r="HY135" s="104"/>
      <c r="HZ135" s="104"/>
      <c r="IA135" s="104"/>
      <c r="IB135" s="104"/>
      <c r="IC135" s="104"/>
      <c r="ID135" s="104"/>
      <c r="IE135" s="104"/>
      <c r="IF135" s="104"/>
      <c r="IG135" s="104"/>
      <c r="IH135" s="104"/>
      <c r="II135" s="104"/>
      <c r="IJ135" s="104"/>
      <c r="IK135" s="104"/>
      <c r="IL135" s="104"/>
      <c r="IM135" s="104"/>
      <c r="IN135" s="104"/>
      <c r="IO135" s="104"/>
      <c r="IP135" s="104"/>
      <c r="IQ135" s="104"/>
      <c r="IR135" s="104"/>
      <c r="IS135" s="104"/>
      <c r="IT135" s="104"/>
      <c r="IU135" s="104"/>
      <c r="IV135" s="104"/>
    </row>
    <row r="136" spans="1:256" s="103" customFormat="1" ht="12.75" x14ac:dyDescent="0.35">
      <c r="A136" s="138"/>
      <c r="B136" s="135"/>
      <c r="C136" s="135"/>
      <c r="D136" s="135"/>
      <c r="E136" s="135"/>
      <c r="F136" s="135"/>
      <c r="G136" s="135"/>
      <c r="H136" s="135"/>
      <c r="I136" s="135"/>
      <c r="J136" s="135"/>
      <c r="K136" s="135"/>
      <c r="L136" s="135"/>
      <c r="M136" s="135"/>
      <c r="N136" s="135"/>
      <c r="O136" s="135"/>
      <c r="P136" s="135"/>
      <c r="Q136" s="135"/>
      <c r="R136" s="135"/>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c r="BJ136" s="104"/>
      <c r="BK136" s="104"/>
      <c r="BL136" s="104"/>
      <c r="BM136" s="104"/>
      <c r="BN136" s="104"/>
      <c r="BO136" s="104"/>
      <c r="BP136" s="104"/>
      <c r="BQ136" s="104"/>
      <c r="BR136" s="104"/>
      <c r="BS136" s="104"/>
      <c r="BT136" s="104"/>
      <c r="BU136" s="104"/>
      <c r="BV136" s="104"/>
      <c r="BW136" s="104"/>
      <c r="BX136" s="104"/>
      <c r="BY136" s="104"/>
      <c r="BZ136" s="104"/>
      <c r="CA136" s="104"/>
      <c r="CB136" s="104"/>
      <c r="CC136" s="104"/>
      <c r="CD136" s="104"/>
      <c r="CE136" s="104"/>
      <c r="CF136" s="104"/>
      <c r="CG136" s="104"/>
      <c r="CH136" s="104"/>
      <c r="CI136" s="104"/>
      <c r="CJ136" s="104"/>
      <c r="CK136" s="104"/>
      <c r="CL136" s="104"/>
      <c r="CM136" s="104"/>
      <c r="CN136" s="104"/>
      <c r="CO136" s="104"/>
      <c r="CP136" s="104"/>
      <c r="CQ136" s="104"/>
      <c r="CR136" s="104"/>
      <c r="CS136" s="104"/>
      <c r="CT136" s="104"/>
      <c r="CU136" s="104"/>
      <c r="CV136" s="104"/>
      <c r="CW136" s="104"/>
      <c r="CX136" s="104"/>
      <c r="CY136" s="104"/>
      <c r="CZ136" s="104"/>
      <c r="DA136" s="104"/>
      <c r="DB136" s="104"/>
      <c r="DC136" s="104"/>
      <c r="DD136" s="104"/>
      <c r="DE136" s="104"/>
      <c r="DF136" s="104"/>
      <c r="DG136" s="104"/>
      <c r="DH136" s="104"/>
      <c r="DI136" s="104"/>
      <c r="DJ136" s="104"/>
      <c r="DK136" s="104"/>
      <c r="DL136" s="104"/>
      <c r="DM136" s="104"/>
      <c r="DN136" s="104"/>
      <c r="DO136" s="104"/>
      <c r="DP136" s="104"/>
      <c r="DQ136" s="104"/>
      <c r="DR136" s="104"/>
      <c r="DS136" s="104"/>
      <c r="DT136" s="104"/>
      <c r="DU136" s="104"/>
      <c r="DV136" s="104"/>
      <c r="DW136" s="104"/>
      <c r="DX136" s="104"/>
      <c r="DY136" s="104"/>
      <c r="DZ136" s="104"/>
      <c r="EA136" s="104"/>
      <c r="EB136" s="104"/>
      <c r="EC136" s="104"/>
      <c r="ED136" s="104"/>
      <c r="EE136" s="104"/>
      <c r="EF136" s="104"/>
      <c r="EG136" s="104"/>
      <c r="EH136" s="104"/>
      <c r="EI136" s="104"/>
      <c r="EJ136" s="104"/>
      <c r="EK136" s="104"/>
      <c r="EL136" s="104"/>
      <c r="EM136" s="104"/>
      <c r="EN136" s="104"/>
      <c r="EO136" s="104"/>
      <c r="EP136" s="104"/>
      <c r="EQ136" s="104"/>
      <c r="ER136" s="104"/>
      <c r="ES136" s="104"/>
      <c r="ET136" s="104"/>
      <c r="EU136" s="104"/>
      <c r="EV136" s="104"/>
      <c r="EW136" s="104"/>
      <c r="EX136" s="104"/>
      <c r="EY136" s="104"/>
      <c r="EZ136" s="104"/>
      <c r="FA136" s="104"/>
      <c r="FB136" s="104"/>
      <c r="FC136" s="104"/>
      <c r="FD136" s="104"/>
      <c r="FE136" s="104"/>
      <c r="FF136" s="104"/>
      <c r="FG136" s="104"/>
      <c r="FH136" s="104"/>
      <c r="FI136" s="104"/>
      <c r="FJ136" s="104"/>
      <c r="FK136" s="104"/>
      <c r="FL136" s="104"/>
      <c r="FM136" s="104"/>
      <c r="FN136" s="104"/>
      <c r="FO136" s="104"/>
      <c r="FP136" s="104"/>
      <c r="FQ136" s="104"/>
      <c r="FR136" s="104"/>
      <c r="FS136" s="104"/>
      <c r="FT136" s="104"/>
      <c r="FU136" s="104"/>
      <c r="FV136" s="104"/>
      <c r="FW136" s="104"/>
      <c r="FX136" s="104"/>
      <c r="FY136" s="104"/>
      <c r="FZ136" s="104"/>
      <c r="GA136" s="104"/>
      <c r="GB136" s="104"/>
      <c r="GC136" s="104"/>
      <c r="GD136" s="104"/>
      <c r="GE136" s="104"/>
      <c r="GF136" s="104"/>
      <c r="GG136" s="104"/>
      <c r="GH136" s="104"/>
      <c r="GI136" s="104"/>
      <c r="GJ136" s="104"/>
      <c r="GK136" s="104"/>
      <c r="GL136" s="104"/>
      <c r="GM136" s="104"/>
      <c r="GN136" s="104"/>
      <c r="GO136" s="104"/>
      <c r="GP136" s="104"/>
      <c r="GQ136" s="104"/>
      <c r="GR136" s="104"/>
      <c r="GS136" s="104"/>
      <c r="GT136" s="104"/>
      <c r="GU136" s="104"/>
      <c r="GV136" s="104"/>
      <c r="GW136" s="104"/>
      <c r="GX136" s="104"/>
      <c r="GY136" s="104"/>
      <c r="GZ136" s="104"/>
      <c r="HA136" s="104"/>
      <c r="HB136" s="104"/>
      <c r="HC136" s="104"/>
      <c r="HD136" s="104"/>
      <c r="HE136" s="104"/>
      <c r="HF136" s="104"/>
      <c r="HG136" s="104"/>
      <c r="HH136" s="104"/>
      <c r="HI136" s="104"/>
      <c r="HJ136" s="104"/>
      <c r="HK136" s="104"/>
      <c r="HL136" s="104"/>
      <c r="HM136" s="104"/>
      <c r="HN136" s="104"/>
      <c r="HO136" s="104"/>
      <c r="HP136" s="104"/>
      <c r="HQ136" s="104"/>
      <c r="HR136" s="104"/>
      <c r="HS136" s="104"/>
      <c r="HT136" s="104"/>
      <c r="HU136" s="104"/>
      <c r="HV136" s="104"/>
      <c r="HW136" s="104"/>
      <c r="HX136" s="104"/>
      <c r="HY136" s="104"/>
      <c r="HZ136" s="104"/>
      <c r="IA136" s="104"/>
      <c r="IB136" s="104"/>
      <c r="IC136" s="104"/>
      <c r="ID136" s="104"/>
      <c r="IE136" s="104"/>
      <c r="IF136" s="104"/>
      <c r="IG136" s="104"/>
      <c r="IH136" s="104"/>
      <c r="II136" s="104"/>
      <c r="IJ136" s="104"/>
      <c r="IK136" s="104"/>
      <c r="IL136" s="104"/>
      <c r="IM136" s="104"/>
      <c r="IN136" s="104"/>
      <c r="IO136" s="104"/>
      <c r="IP136" s="104"/>
      <c r="IQ136" s="104"/>
      <c r="IR136" s="104"/>
      <c r="IS136" s="104"/>
      <c r="IT136" s="104"/>
      <c r="IU136" s="104"/>
      <c r="IV136" s="104"/>
    </row>
    <row r="137" spans="1:256" s="103" customFormat="1" ht="12.75" x14ac:dyDescent="0.35">
      <c r="A137" s="138"/>
      <c r="B137" s="135"/>
      <c r="C137" s="135"/>
      <c r="D137" s="135"/>
      <c r="E137" s="135"/>
      <c r="F137" s="135"/>
      <c r="G137" s="135"/>
      <c r="H137" s="135"/>
      <c r="I137" s="135"/>
      <c r="J137" s="135"/>
      <c r="K137" s="135"/>
      <c r="L137" s="135"/>
      <c r="M137" s="135"/>
      <c r="N137" s="135"/>
      <c r="O137" s="135"/>
      <c r="P137" s="135"/>
      <c r="Q137" s="135"/>
      <c r="R137" s="135"/>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c r="BJ137" s="104"/>
      <c r="BK137" s="104"/>
      <c r="BL137" s="104"/>
      <c r="BM137" s="104"/>
      <c r="BN137" s="104"/>
      <c r="BO137" s="104"/>
      <c r="BP137" s="104"/>
      <c r="BQ137" s="104"/>
      <c r="BR137" s="104"/>
      <c r="BS137" s="104"/>
      <c r="BT137" s="104"/>
      <c r="BU137" s="104"/>
      <c r="BV137" s="104"/>
      <c r="BW137" s="104"/>
      <c r="BX137" s="104"/>
      <c r="BY137" s="104"/>
      <c r="BZ137" s="104"/>
      <c r="CA137" s="104"/>
      <c r="CB137" s="104"/>
      <c r="CC137" s="104"/>
      <c r="CD137" s="104"/>
      <c r="CE137" s="104"/>
      <c r="CF137" s="104"/>
      <c r="CG137" s="104"/>
      <c r="CH137" s="104"/>
      <c r="CI137" s="104"/>
      <c r="CJ137" s="104"/>
      <c r="CK137" s="104"/>
      <c r="CL137" s="104"/>
      <c r="CM137" s="104"/>
      <c r="CN137" s="104"/>
      <c r="CO137" s="104"/>
      <c r="CP137" s="104"/>
      <c r="CQ137" s="104"/>
      <c r="CR137" s="104"/>
      <c r="CS137" s="104"/>
      <c r="CT137" s="104"/>
      <c r="CU137" s="104"/>
      <c r="CV137" s="104"/>
      <c r="CW137" s="104"/>
      <c r="CX137" s="104"/>
      <c r="CY137" s="104"/>
      <c r="CZ137" s="104"/>
      <c r="DA137" s="104"/>
      <c r="DB137" s="104"/>
      <c r="DC137" s="104"/>
      <c r="DD137" s="104"/>
      <c r="DE137" s="104"/>
      <c r="DF137" s="104"/>
      <c r="DG137" s="104"/>
      <c r="DH137" s="104"/>
      <c r="DI137" s="104"/>
      <c r="DJ137" s="104"/>
      <c r="DK137" s="104"/>
      <c r="DL137" s="104"/>
      <c r="DM137" s="104"/>
      <c r="DN137" s="104"/>
      <c r="DO137" s="104"/>
      <c r="DP137" s="104"/>
      <c r="DQ137" s="104"/>
      <c r="DR137" s="104"/>
      <c r="DS137" s="104"/>
      <c r="DT137" s="104"/>
      <c r="DU137" s="104"/>
      <c r="DV137" s="104"/>
      <c r="DW137" s="104"/>
      <c r="DX137" s="104"/>
      <c r="DY137" s="104"/>
      <c r="DZ137" s="104"/>
      <c r="EA137" s="104"/>
      <c r="EB137" s="104"/>
      <c r="EC137" s="104"/>
      <c r="ED137" s="104"/>
      <c r="EE137" s="104"/>
      <c r="EF137" s="104"/>
      <c r="EG137" s="104"/>
      <c r="EH137" s="104"/>
      <c r="EI137" s="104"/>
      <c r="EJ137" s="104"/>
      <c r="EK137" s="104"/>
      <c r="EL137" s="104"/>
      <c r="EM137" s="104"/>
      <c r="EN137" s="104"/>
      <c r="EO137" s="104"/>
      <c r="EP137" s="104"/>
      <c r="EQ137" s="104"/>
      <c r="ER137" s="104"/>
      <c r="ES137" s="104"/>
      <c r="ET137" s="104"/>
      <c r="EU137" s="104"/>
      <c r="EV137" s="104"/>
      <c r="EW137" s="104"/>
      <c r="EX137" s="104"/>
      <c r="EY137" s="104"/>
      <c r="EZ137" s="104"/>
      <c r="FA137" s="104"/>
      <c r="FB137" s="104"/>
      <c r="FC137" s="104"/>
      <c r="FD137" s="104"/>
      <c r="FE137" s="104"/>
      <c r="FF137" s="104"/>
      <c r="FG137" s="104"/>
      <c r="FH137" s="104"/>
      <c r="FI137" s="104"/>
      <c r="FJ137" s="104"/>
      <c r="FK137" s="104"/>
      <c r="FL137" s="104"/>
      <c r="FM137" s="104"/>
      <c r="FN137" s="104"/>
      <c r="FO137" s="104"/>
      <c r="FP137" s="104"/>
      <c r="FQ137" s="104"/>
      <c r="FR137" s="104"/>
      <c r="FS137" s="104"/>
      <c r="FT137" s="104"/>
      <c r="FU137" s="104"/>
      <c r="FV137" s="104"/>
      <c r="FW137" s="104"/>
      <c r="FX137" s="104"/>
      <c r="FY137" s="104"/>
      <c r="FZ137" s="104"/>
      <c r="GA137" s="104"/>
      <c r="GB137" s="104"/>
      <c r="GC137" s="104"/>
      <c r="GD137" s="104"/>
      <c r="GE137" s="104"/>
      <c r="GF137" s="104"/>
      <c r="GG137" s="104"/>
      <c r="GH137" s="104"/>
      <c r="GI137" s="104"/>
      <c r="GJ137" s="104"/>
      <c r="GK137" s="104"/>
      <c r="GL137" s="104"/>
      <c r="GM137" s="104"/>
      <c r="GN137" s="104"/>
      <c r="GO137" s="104"/>
      <c r="GP137" s="104"/>
      <c r="GQ137" s="104"/>
      <c r="GR137" s="104"/>
      <c r="GS137" s="104"/>
      <c r="GT137" s="104"/>
      <c r="GU137" s="104"/>
      <c r="GV137" s="104"/>
      <c r="GW137" s="104"/>
      <c r="GX137" s="104"/>
      <c r="GY137" s="104"/>
      <c r="GZ137" s="104"/>
      <c r="HA137" s="104"/>
      <c r="HB137" s="104"/>
      <c r="HC137" s="104"/>
      <c r="HD137" s="104"/>
      <c r="HE137" s="104"/>
      <c r="HF137" s="104"/>
      <c r="HG137" s="104"/>
      <c r="HH137" s="104"/>
      <c r="HI137" s="104"/>
      <c r="HJ137" s="104"/>
      <c r="HK137" s="104"/>
      <c r="HL137" s="104"/>
      <c r="HM137" s="104"/>
      <c r="HN137" s="104"/>
      <c r="HO137" s="104"/>
      <c r="HP137" s="104"/>
      <c r="HQ137" s="104"/>
      <c r="HR137" s="104"/>
      <c r="HS137" s="104"/>
      <c r="HT137" s="104"/>
      <c r="HU137" s="104"/>
      <c r="HV137" s="104"/>
      <c r="HW137" s="104"/>
      <c r="HX137" s="104"/>
      <c r="HY137" s="104"/>
      <c r="HZ137" s="104"/>
      <c r="IA137" s="104"/>
      <c r="IB137" s="104"/>
      <c r="IC137" s="104"/>
      <c r="ID137" s="104"/>
      <c r="IE137" s="104"/>
      <c r="IF137" s="104"/>
      <c r="IG137" s="104"/>
      <c r="IH137" s="104"/>
      <c r="II137" s="104"/>
      <c r="IJ137" s="104"/>
      <c r="IK137" s="104"/>
      <c r="IL137" s="104"/>
      <c r="IM137" s="104"/>
      <c r="IN137" s="104"/>
      <c r="IO137" s="104"/>
      <c r="IP137" s="104"/>
      <c r="IQ137" s="104"/>
      <c r="IR137" s="104"/>
      <c r="IS137" s="104"/>
      <c r="IT137" s="104"/>
      <c r="IU137" s="104"/>
      <c r="IV137" s="104"/>
    </row>
    <row r="138" spans="1:256" s="103" customFormat="1" ht="12.75" x14ac:dyDescent="0.35">
      <c r="A138" s="138"/>
      <c r="B138" s="135"/>
      <c r="C138" s="135"/>
      <c r="D138" s="135"/>
      <c r="E138" s="135"/>
      <c r="F138" s="135"/>
      <c r="G138" s="135"/>
      <c r="H138" s="135"/>
      <c r="I138" s="135"/>
      <c r="J138" s="135"/>
      <c r="K138" s="135"/>
      <c r="L138" s="135"/>
      <c r="M138" s="135"/>
      <c r="N138" s="135"/>
      <c r="O138" s="135"/>
      <c r="P138" s="135"/>
      <c r="Q138" s="135"/>
      <c r="R138" s="135"/>
      <c r="AI138" s="104"/>
      <c r="AJ138" s="104"/>
      <c r="AK138" s="104"/>
      <c r="AL138" s="104"/>
      <c r="AM138" s="104"/>
      <c r="AN138" s="104"/>
      <c r="AO138" s="104"/>
      <c r="AP138" s="104"/>
      <c r="AQ138" s="104"/>
      <c r="AR138" s="104"/>
      <c r="AS138" s="104"/>
      <c r="AT138" s="104"/>
      <c r="AU138" s="104"/>
      <c r="AV138" s="104"/>
      <c r="AW138" s="104"/>
      <c r="AX138" s="104"/>
      <c r="AY138" s="104"/>
      <c r="AZ138" s="104"/>
      <c r="BA138" s="104"/>
      <c r="BB138" s="104"/>
      <c r="BC138" s="104"/>
      <c r="BD138" s="104"/>
      <c r="BE138" s="104"/>
      <c r="BF138" s="104"/>
      <c r="BG138" s="104"/>
      <c r="BH138" s="104"/>
      <c r="BI138" s="104"/>
      <c r="BJ138" s="104"/>
      <c r="BK138" s="104"/>
      <c r="BL138" s="104"/>
      <c r="BM138" s="104"/>
      <c r="BN138" s="104"/>
      <c r="BO138" s="104"/>
      <c r="BP138" s="104"/>
      <c r="BQ138" s="104"/>
      <c r="BR138" s="104"/>
      <c r="BS138" s="104"/>
      <c r="BT138" s="104"/>
      <c r="BU138" s="104"/>
      <c r="BV138" s="104"/>
      <c r="BW138" s="104"/>
      <c r="BX138" s="104"/>
      <c r="BY138" s="104"/>
      <c r="BZ138" s="104"/>
      <c r="CA138" s="104"/>
      <c r="CB138" s="104"/>
      <c r="CC138" s="104"/>
      <c r="CD138" s="104"/>
      <c r="CE138" s="104"/>
      <c r="CF138" s="104"/>
      <c r="CG138" s="104"/>
      <c r="CH138" s="104"/>
      <c r="CI138" s="104"/>
      <c r="CJ138" s="104"/>
      <c r="CK138" s="104"/>
      <c r="CL138" s="104"/>
      <c r="CM138" s="104"/>
      <c r="CN138" s="104"/>
      <c r="CO138" s="104"/>
      <c r="CP138" s="104"/>
      <c r="CQ138" s="104"/>
      <c r="CR138" s="104"/>
      <c r="CS138" s="104"/>
      <c r="CT138" s="104"/>
      <c r="CU138" s="104"/>
      <c r="CV138" s="104"/>
      <c r="CW138" s="104"/>
      <c r="CX138" s="104"/>
      <c r="CY138" s="104"/>
      <c r="CZ138" s="104"/>
      <c r="DA138" s="104"/>
      <c r="DB138" s="104"/>
      <c r="DC138" s="104"/>
      <c r="DD138" s="104"/>
      <c r="DE138" s="104"/>
      <c r="DF138" s="104"/>
      <c r="DG138" s="104"/>
      <c r="DH138" s="104"/>
      <c r="DI138" s="104"/>
      <c r="DJ138" s="104"/>
      <c r="DK138" s="104"/>
      <c r="DL138" s="104"/>
      <c r="DM138" s="104"/>
      <c r="DN138" s="104"/>
      <c r="DO138" s="104"/>
      <c r="DP138" s="104"/>
      <c r="DQ138" s="104"/>
      <c r="DR138" s="104"/>
      <c r="DS138" s="104"/>
      <c r="DT138" s="104"/>
      <c r="DU138" s="104"/>
      <c r="DV138" s="104"/>
      <c r="DW138" s="104"/>
      <c r="DX138" s="104"/>
      <c r="DY138" s="104"/>
      <c r="DZ138" s="104"/>
      <c r="EA138" s="104"/>
      <c r="EB138" s="104"/>
      <c r="EC138" s="104"/>
      <c r="ED138" s="104"/>
      <c r="EE138" s="104"/>
      <c r="EF138" s="104"/>
      <c r="EG138" s="104"/>
      <c r="EH138" s="104"/>
      <c r="EI138" s="104"/>
      <c r="EJ138" s="104"/>
      <c r="EK138" s="104"/>
      <c r="EL138" s="104"/>
      <c r="EM138" s="104"/>
      <c r="EN138" s="104"/>
      <c r="EO138" s="104"/>
      <c r="EP138" s="104"/>
      <c r="EQ138" s="104"/>
      <c r="ER138" s="104"/>
      <c r="ES138" s="104"/>
      <c r="ET138" s="104"/>
      <c r="EU138" s="104"/>
      <c r="EV138" s="104"/>
      <c r="EW138" s="104"/>
      <c r="EX138" s="104"/>
      <c r="EY138" s="104"/>
      <c r="EZ138" s="104"/>
      <c r="FA138" s="104"/>
      <c r="FB138" s="104"/>
      <c r="FC138" s="104"/>
      <c r="FD138" s="104"/>
      <c r="FE138" s="104"/>
      <c r="FF138" s="104"/>
      <c r="FG138" s="104"/>
      <c r="FH138" s="104"/>
      <c r="FI138" s="104"/>
      <c r="FJ138" s="104"/>
      <c r="FK138" s="104"/>
      <c r="FL138" s="104"/>
      <c r="FM138" s="104"/>
      <c r="FN138" s="104"/>
      <c r="FO138" s="104"/>
      <c r="FP138" s="104"/>
      <c r="FQ138" s="104"/>
      <c r="FR138" s="104"/>
      <c r="FS138" s="104"/>
      <c r="FT138" s="104"/>
      <c r="FU138" s="104"/>
      <c r="FV138" s="104"/>
      <c r="FW138" s="104"/>
      <c r="FX138" s="104"/>
      <c r="FY138" s="104"/>
      <c r="FZ138" s="104"/>
      <c r="GA138" s="104"/>
      <c r="GB138" s="104"/>
      <c r="GC138" s="104"/>
      <c r="GD138" s="104"/>
      <c r="GE138" s="104"/>
      <c r="GF138" s="104"/>
      <c r="GG138" s="104"/>
      <c r="GH138" s="104"/>
      <c r="GI138" s="104"/>
      <c r="GJ138" s="104"/>
      <c r="GK138" s="104"/>
      <c r="GL138" s="104"/>
      <c r="GM138" s="104"/>
      <c r="GN138" s="104"/>
      <c r="GO138" s="104"/>
      <c r="GP138" s="104"/>
      <c r="GQ138" s="104"/>
      <c r="GR138" s="104"/>
      <c r="GS138" s="104"/>
      <c r="GT138" s="104"/>
      <c r="GU138" s="104"/>
      <c r="GV138" s="104"/>
      <c r="GW138" s="104"/>
      <c r="GX138" s="104"/>
      <c r="GY138" s="104"/>
      <c r="GZ138" s="104"/>
      <c r="HA138" s="104"/>
      <c r="HB138" s="104"/>
      <c r="HC138" s="104"/>
      <c r="HD138" s="104"/>
      <c r="HE138" s="104"/>
      <c r="HF138" s="104"/>
      <c r="HG138" s="104"/>
      <c r="HH138" s="104"/>
      <c r="HI138" s="104"/>
      <c r="HJ138" s="104"/>
      <c r="HK138" s="104"/>
      <c r="HL138" s="104"/>
      <c r="HM138" s="104"/>
      <c r="HN138" s="104"/>
      <c r="HO138" s="104"/>
      <c r="HP138" s="104"/>
      <c r="HQ138" s="104"/>
      <c r="HR138" s="104"/>
      <c r="HS138" s="104"/>
      <c r="HT138" s="104"/>
      <c r="HU138" s="104"/>
      <c r="HV138" s="104"/>
      <c r="HW138" s="104"/>
      <c r="HX138" s="104"/>
      <c r="HY138" s="104"/>
      <c r="HZ138" s="104"/>
      <c r="IA138" s="104"/>
      <c r="IB138" s="104"/>
      <c r="IC138" s="104"/>
      <c r="ID138" s="104"/>
      <c r="IE138" s="104"/>
      <c r="IF138" s="104"/>
      <c r="IG138" s="104"/>
      <c r="IH138" s="104"/>
      <c r="II138" s="104"/>
      <c r="IJ138" s="104"/>
      <c r="IK138" s="104"/>
      <c r="IL138" s="104"/>
      <c r="IM138" s="104"/>
      <c r="IN138" s="104"/>
      <c r="IO138" s="104"/>
      <c r="IP138" s="104"/>
      <c r="IQ138" s="104"/>
      <c r="IR138" s="104"/>
      <c r="IS138" s="104"/>
      <c r="IT138" s="104"/>
      <c r="IU138" s="104"/>
      <c r="IV138" s="104"/>
    </row>
    <row r="139" spans="1:256" s="103" customFormat="1" ht="12.75" x14ac:dyDescent="0.35">
      <c r="A139" s="138"/>
      <c r="B139" s="135"/>
      <c r="C139" s="135"/>
      <c r="D139" s="135"/>
      <c r="E139" s="135"/>
      <c r="F139" s="135"/>
      <c r="G139" s="135"/>
      <c r="H139" s="135"/>
      <c r="I139" s="135"/>
      <c r="J139" s="135"/>
      <c r="K139" s="135"/>
      <c r="L139" s="135"/>
      <c r="M139" s="135"/>
      <c r="N139" s="135"/>
      <c r="O139" s="135"/>
      <c r="P139" s="135"/>
      <c r="Q139" s="135"/>
      <c r="R139" s="135"/>
      <c r="AI139" s="104"/>
      <c r="AJ139" s="104"/>
      <c r="AK139" s="104"/>
      <c r="AL139" s="104"/>
      <c r="AM139" s="104"/>
      <c r="AN139" s="104"/>
      <c r="AO139" s="104"/>
      <c r="AP139" s="104"/>
      <c r="AQ139" s="104"/>
      <c r="AR139" s="104"/>
      <c r="AS139" s="104"/>
      <c r="AT139" s="104"/>
      <c r="AU139" s="104"/>
      <c r="AV139" s="104"/>
      <c r="AW139" s="104"/>
      <c r="AX139" s="104"/>
      <c r="AY139" s="104"/>
      <c r="AZ139" s="104"/>
      <c r="BA139" s="104"/>
      <c r="BB139" s="104"/>
      <c r="BC139" s="104"/>
      <c r="BD139" s="104"/>
      <c r="BE139" s="104"/>
      <c r="BF139" s="104"/>
      <c r="BG139" s="104"/>
      <c r="BH139" s="104"/>
      <c r="BI139" s="104"/>
      <c r="BJ139" s="104"/>
      <c r="BK139" s="104"/>
      <c r="BL139" s="104"/>
      <c r="BM139" s="104"/>
      <c r="BN139" s="104"/>
      <c r="BO139" s="104"/>
      <c r="BP139" s="104"/>
      <c r="BQ139" s="104"/>
      <c r="BR139" s="104"/>
      <c r="BS139" s="104"/>
      <c r="BT139" s="104"/>
      <c r="BU139" s="104"/>
      <c r="BV139" s="104"/>
      <c r="BW139" s="104"/>
      <c r="BX139" s="104"/>
      <c r="BY139" s="104"/>
      <c r="BZ139" s="104"/>
      <c r="CA139" s="104"/>
      <c r="CB139" s="104"/>
      <c r="CC139" s="104"/>
      <c r="CD139" s="104"/>
      <c r="CE139" s="104"/>
      <c r="CF139" s="104"/>
      <c r="CG139" s="104"/>
      <c r="CH139" s="104"/>
      <c r="CI139" s="104"/>
      <c r="CJ139" s="104"/>
      <c r="CK139" s="104"/>
      <c r="CL139" s="104"/>
      <c r="CM139" s="104"/>
      <c r="CN139" s="104"/>
      <c r="CO139" s="104"/>
      <c r="CP139" s="104"/>
      <c r="CQ139" s="104"/>
      <c r="CR139" s="104"/>
      <c r="CS139" s="104"/>
      <c r="CT139" s="104"/>
      <c r="CU139" s="104"/>
      <c r="CV139" s="104"/>
      <c r="CW139" s="104"/>
      <c r="CX139" s="104"/>
      <c r="CY139" s="104"/>
      <c r="CZ139" s="104"/>
      <c r="DA139" s="104"/>
      <c r="DB139" s="104"/>
      <c r="DC139" s="104"/>
      <c r="DD139" s="104"/>
      <c r="DE139" s="104"/>
      <c r="DF139" s="104"/>
      <c r="DG139" s="104"/>
      <c r="DH139" s="104"/>
      <c r="DI139" s="104"/>
      <c r="DJ139" s="104"/>
      <c r="DK139" s="104"/>
      <c r="DL139" s="104"/>
      <c r="DM139" s="104"/>
      <c r="DN139" s="104"/>
      <c r="DO139" s="104"/>
      <c r="DP139" s="104"/>
      <c r="DQ139" s="104"/>
      <c r="DR139" s="104"/>
      <c r="DS139" s="104"/>
      <c r="DT139" s="104"/>
      <c r="DU139" s="104"/>
      <c r="DV139" s="104"/>
      <c r="DW139" s="104"/>
      <c r="DX139" s="104"/>
      <c r="DY139" s="104"/>
      <c r="DZ139" s="104"/>
      <c r="EA139" s="104"/>
      <c r="EB139" s="104"/>
      <c r="EC139" s="104"/>
      <c r="ED139" s="104"/>
      <c r="EE139" s="104"/>
      <c r="EF139" s="104"/>
      <c r="EG139" s="104"/>
      <c r="EH139" s="104"/>
      <c r="EI139" s="104"/>
      <c r="EJ139" s="104"/>
      <c r="EK139" s="104"/>
      <c r="EL139" s="104"/>
      <c r="EM139" s="104"/>
      <c r="EN139" s="104"/>
      <c r="EO139" s="104"/>
      <c r="EP139" s="104"/>
      <c r="EQ139" s="104"/>
      <c r="ER139" s="104"/>
      <c r="ES139" s="104"/>
      <c r="ET139" s="104"/>
      <c r="EU139" s="104"/>
      <c r="EV139" s="104"/>
      <c r="EW139" s="104"/>
      <c r="EX139" s="104"/>
      <c r="EY139" s="104"/>
      <c r="EZ139" s="104"/>
      <c r="FA139" s="104"/>
      <c r="FB139" s="104"/>
      <c r="FC139" s="104"/>
      <c r="FD139" s="104"/>
      <c r="FE139" s="104"/>
      <c r="FF139" s="104"/>
      <c r="FG139" s="104"/>
      <c r="FH139" s="104"/>
      <c r="FI139" s="104"/>
      <c r="FJ139" s="104"/>
      <c r="FK139" s="104"/>
      <c r="FL139" s="104"/>
      <c r="FM139" s="104"/>
      <c r="FN139" s="104"/>
      <c r="FO139" s="104"/>
      <c r="FP139" s="104"/>
      <c r="FQ139" s="104"/>
      <c r="FR139" s="104"/>
      <c r="FS139" s="104"/>
      <c r="FT139" s="104"/>
      <c r="FU139" s="104"/>
      <c r="FV139" s="104"/>
      <c r="FW139" s="104"/>
      <c r="FX139" s="104"/>
      <c r="FY139" s="104"/>
      <c r="FZ139" s="104"/>
      <c r="GA139" s="104"/>
      <c r="GB139" s="104"/>
      <c r="GC139" s="104"/>
      <c r="GD139" s="104"/>
      <c r="GE139" s="104"/>
      <c r="GF139" s="104"/>
      <c r="GG139" s="104"/>
      <c r="GH139" s="104"/>
      <c r="GI139" s="104"/>
      <c r="GJ139" s="104"/>
      <c r="GK139" s="104"/>
      <c r="GL139" s="104"/>
      <c r="GM139" s="104"/>
      <c r="GN139" s="104"/>
      <c r="GO139" s="104"/>
      <c r="GP139" s="104"/>
      <c r="GQ139" s="104"/>
      <c r="GR139" s="104"/>
      <c r="GS139" s="104"/>
      <c r="GT139" s="104"/>
      <c r="GU139" s="104"/>
      <c r="GV139" s="104"/>
      <c r="GW139" s="104"/>
      <c r="GX139" s="104"/>
      <c r="GY139" s="104"/>
      <c r="GZ139" s="104"/>
      <c r="HA139" s="104"/>
      <c r="HB139" s="104"/>
      <c r="HC139" s="104"/>
      <c r="HD139" s="104"/>
      <c r="HE139" s="104"/>
      <c r="HF139" s="104"/>
      <c r="HG139" s="104"/>
      <c r="HH139" s="104"/>
      <c r="HI139" s="104"/>
      <c r="HJ139" s="104"/>
      <c r="HK139" s="104"/>
      <c r="HL139" s="104"/>
      <c r="HM139" s="104"/>
      <c r="HN139" s="104"/>
      <c r="HO139" s="104"/>
      <c r="HP139" s="104"/>
      <c r="HQ139" s="104"/>
      <c r="HR139" s="104"/>
      <c r="HS139" s="104"/>
      <c r="HT139" s="104"/>
      <c r="HU139" s="104"/>
      <c r="HV139" s="104"/>
      <c r="HW139" s="104"/>
      <c r="HX139" s="104"/>
      <c r="HY139" s="104"/>
      <c r="HZ139" s="104"/>
      <c r="IA139" s="104"/>
      <c r="IB139" s="104"/>
      <c r="IC139" s="104"/>
      <c r="ID139" s="104"/>
      <c r="IE139" s="104"/>
      <c r="IF139" s="104"/>
      <c r="IG139" s="104"/>
      <c r="IH139" s="104"/>
      <c r="II139" s="104"/>
      <c r="IJ139" s="104"/>
      <c r="IK139" s="104"/>
      <c r="IL139" s="104"/>
      <c r="IM139" s="104"/>
      <c r="IN139" s="104"/>
      <c r="IO139" s="104"/>
      <c r="IP139" s="104"/>
      <c r="IQ139" s="104"/>
      <c r="IR139" s="104"/>
      <c r="IS139" s="104"/>
      <c r="IT139" s="104"/>
      <c r="IU139" s="104"/>
      <c r="IV139" s="104"/>
    </row>
    <row r="140" spans="1:256" s="103" customFormat="1" ht="12.75" x14ac:dyDescent="0.35">
      <c r="A140" s="138"/>
      <c r="B140" s="135"/>
      <c r="C140" s="135"/>
      <c r="D140" s="135"/>
      <c r="E140" s="135"/>
      <c r="F140" s="135"/>
      <c r="G140" s="135"/>
      <c r="H140" s="135"/>
      <c r="I140" s="135"/>
      <c r="J140" s="135"/>
      <c r="K140" s="135"/>
      <c r="L140" s="135"/>
      <c r="M140" s="135"/>
      <c r="N140" s="135"/>
      <c r="O140" s="135"/>
      <c r="P140" s="135"/>
      <c r="Q140" s="135"/>
      <c r="R140" s="135"/>
      <c r="AI140" s="104"/>
      <c r="AJ140" s="104"/>
      <c r="AK140" s="104"/>
      <c r="AL140" s="104"/>
      <c r="AM140" s="104"/>
      <c r="AN140" s="104"/>
      <c r="AO140" s="104"/>
      <c r="AP140" s="104"/>
      <c r="AQ140" s="104"/>
      <c r="AR140" s="104"/>
      <c r="AS140" s="104"/>
      <c r="AT140" s="104"/>
      <c r="AU140" s="104"/>
      <c r="AV140" s="104"/>
      <c r="AW140" s="104"/>
      <c r="AX140" s="104"/>
      <c r="AY140" s="104"/>
      <c r="AZ140" s="104"/>
      <c r="BA140" s="104"/>
      <c r="BB140" s="104"/>
      <c r="BC140" s="104"/>
      <c r="BD140" s="104"/>
      <c r="BE140" s="104"/>
      <c r="BF140" s="104"/>
      <c r="BG140" s="104"/>
      <c r="BH140" s="104"/>
      <c r="BI140" s="104"/>
      <c r="BJ140" s="104"/>
      <c r="BK140" s="104"/>
      <c r="BL140" s="104"/>
      <c r="BM140" s="104"/>
      <c r="BN140" s="104"/>
      <c r="BO140" s="104"/>
      <c r="BP140" s="104"/>
      <c r="BQ140" s="104"/>
      <c r="BR140" s="104"/>
      <c r="BS140" s="104"/>
      <c r="BT140" s="104"/>
      <c r="BU140" s="104"/>
      <c r="BV140" s="104"/>
      <c r="BW140" s="104"/>
      <c r="BX140" s="104"/>
      <c r="BY140" s="104"/>
      <c r="BZ140" s="104"/>
      <c r="CA140" s="104"/>
      <c r="CB140" s="104"/>
      <c r="CC140" s="104"/>
      <c r="CD140" s="104"/>
      <c r="CE140" s="104"/>
      <c r="CF140" s="104"/>
      <c r="CG140" s="104"/>
      <c r="CH140" s="104"/>
      <c r="CI140" s="104"/>
      <c r="CJ140" s="104"/>
      <c r="CK140" s="104"/>
      <c r="CL140" s="104"/>
      <c r="CM140" s="104"/>
      <c r="CN140" s="104"/>
      <c r="CO140" s="104"/>
      <c r="CP140" s="104"/>
      <c r="CQ140" s="104"/>
      <c r="CR140" s="104"/>
      <c r="CS140" s="104"/>
      <c r="CT140" s="104"/>
      <c r="CU140" s="104"/>
      <c r="CV140" s="104"/>
      <c r="CW140" s="104"/>
      <c r="CX140" s="104"/>
      <c r="CY140" s="104"/>
      <c r="CZ140" s="104"/>
      <c r="DA140" s="104"/>
      <c r="DB140" s="104"/>
      <c r="DC140" s="104"/>
      <c r="DD140" s="104"/>
      <c r="DE140" s="104"/>
      <c r="DF140" s="104"/>
      <c r="DG140" s="104"/>
      <c r="DH140" s="104"/>
      <c r="DI140" s="104"/>
      <c r="DJ140" s="104"/>
      <c r="DK140" s="104"/>
      <c r="DL140" s="104"/>
      <c r="DM140" s="104"/>
      <c r="DN140" s="104"/>
      <c r="DO140" s="104"/>
      <c r="DP140" s="104"/>
      <c r="DQ140" s="104"/>
      <c r="DR140" s="104"/>
      <c r="DS140" s="104"/>
      <c r="DT140" s="104"/>
      <c r="DU140" s="104"/>
      <c r="DV140" s="104"/>
      <c r="DW140" s="104"/>
      <c r="DX140" s="104"/>
      <c r="DY140" s="104"/>
      <c r="DZ140" s="104"/>
      <c r="EA140" s="104"/>
      <c r="EB140" s="104"/>
      <c r="EC140" s="104"/>
      <c r="ED140" s="104"/>
      <c r="EE140" s="104"/>
      <c r="EF140" s="104"/>
      <c r="EG140" s="104"/>
      <c r="EH140" s="104"/>
      <c r="EI140" s="104"/>
      <c r="EJ140" s="104"/>
      <c r="EK140" s="104"/>
      <c r="EL140" s="104"/>
      <c r="EM140" s="104"/>
      <c r="EN140" s="104"/>
      <c r="EO140" s="104"/>
      <c r="EP140" s="104"/>
      <c r="EQ140" s="104"/>
      <c r="ER140" s="104"/>
      <c r="ES140" s="104"/>
      <c r="ET140" s="104"/>
      <c r="EU140" s="104"/>
      <c r="EV140" s="104"/>
      <c r="EW140" s="104"/>
      <c r="EX140" s="104"/>
      <c r="EY140" s="104"/>
      <c r="EZ140" s="104"/>
      <c r="FA140" s="104"/>
      <c r="FB140" s="104"/>
      <c r="FC140" s="104"/>
      <c r="FD140" s="104"/>
      <c r="FE140" s="104"/>
      <c r="FF140" s="104"/>
      <c r="FG140" s="104"/>
      <c r="FH140" s="104"/>
      <c r="FI140" s="104"/>
      <c r="FJ140" s="104"/>
      <c r="FK140" s="104"/>
      <c r="FL140" s="104"/>
      <c r="FM140" s="104"/>
      <c r="FN140" s="104"/>
      <c r="FO140" s="104"/>
      <c r="FP140" s="104"/>
      <c r="FQ140" s="104"/>
      <c r="FR140" s="104"/>
      <c r="FS140" s="104"/>
      <c r="FT140" s="104"/>
      <c r="FU140" s="104"/>
      <c r="FV140" s="104"/>
      <c r="FW140" s="104"/>
      <c r="FX140" s="104"/>
      <c r="FY140" s="104"/>
      <c r="FZ140" s="104"/>
      <c r="GA140" s="104"/>
      <c r="GB140" s="104"/>
      <c r="GC140" s="104"/>
      <c r="GD140" s="104"/>
      <c r="GE140" s="104"/>
      <c r="GF140" s="104"/>
      <c r="GG140" s="104"/>
      <c r="GH140" s="104"/>
      <c r="GI140" s="104"/>
      <c r="GJ140" s="104"/>
      <c r="GK140" s="104"/>
      <c r="GL140" s="104"/>
      <c r="GM140" s="104"/>
      <c r="GN140" s="104"/>
      <c r="GO140" s="104"/>
      <c r="GP140" s="104"/>
      <c r="GQ140" s="104"/>
      <c r="GR140" s="104"/>
      <c r="GS140" s="104"/>
      <c r="GT140" s="104"/>
      <c r="GU140" s="104"/>
      <c r="GV140" s="104"/>
      <c r="GW140" s="104"/>
      <c r="GX140" s="104"/>
      <c r="GY140" s="104"/>
      <c r="GZ140" s="104"/>
      <c r="HA140" s="104"/>
      <c r="HB140" s="104"/>
      <c r="HC140" s="104"/>
      <c r="HD140" s="104"/>
      <c r="HE140" s="104"/>
      <c r="HF140" s="104"/>
      <c r="HG140" s="104"/>
      <c r="HH140" s="104"/>
      <c r="HI140" s="104"/>
      <c r="HJ140" s="104"/>
      <c r="HK140" s="104"/>
      <c r="HL140" s="104"/>
      <c r="HM140" s="104"/>
      <c r="HN140" s="104"/>
      <c r="HO140" s="104"/>
      <c r="HP140" s="104"/>
      <c r="HQ140" s="104"/>
      <c r="HR140" s="104"/>
      <c r="HS140" s="104"/>
      <c r="HT140" s="104"/>
      <c r="HU140" s="104"/>
      <c r="HV140" s="104"/>
      <c r="HW140" s="104"/>
      <c r="HX140" s="104"/>
      <c r="HY140" s="104"/>
      <c r="HZ140" s="104"/>
      <c r="IA140" s="104"/>
      <c r="IB140" s="104"/>
      <c r="IC140" s="104"/>
      <c r="ID140" s="104"/>
      <c r="IE140" s="104"/>
      <c r="IF140" s="104"/>
      <c r="IG140" s="104"/>
      <c r="IH140" s="104"/>
      <c r="II140" s="104"/>
      <c r="IJ140" s="104"/>
      <c r="IK140" s="104"/>
      <c r="IL140" s="104"/>
      <c r="IM140" s="104"/>
      <c r="IN140" s="104"/>
      <c r="IO140" s="104"/>
      <c r="IP140" s="104"/>
      <c r="IQ140" s="104"/>
      <c r="IR140" s="104"/>
      <c r="IS140" s="104"/>
      <c r="IT140" s="104"/>
      <c r="IU140" s="104"/>
      <c r="IV140" s="104"/>
    </row>
    <row r="141" spans="1:256" s="103" customFormat="1" ht="12.75" x14ac:dyDescent="0.35">
      <c r="A141" s="138"/>
      <c r="B141" s="135"/>
      <c r="C141" s="135"/>
      <c r="D141" s="135"/>
      <c r="E141" s="135"/>
      <c r="F141" s="135"/>
      <c r="G141" s="135"/>
      <c r="H141" s="135"/>
      <c r="I141" s="135"/>
      <c r="J141" s="135"/>
      <c r="K141" s="135"/>
      <c r="L141" s="135"/>
      <c r="M141" s="135"/>
      <c r="N141" s="135"/>
      <c r="O141" s="135"/>
      <c r="P141" s="135"/>
      <c r="Q141" s="135"/>
      <c r="R141" s="135"/>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c r="BJ141" s="104"/>
      <c r="BK141" s="104"/>
      <c r="BL141" s="104"/>
      <c r="BM141" s="104"/>
      <c r="BN141" s="104"/>
      <c r="BO141" s="104"/>
      <c r="BP141" s="104"/>
      <c r="BQ141" s="104"/>
      <c r="BR141" s="104"/>
      <c r="BS141" s="104"/>
      <c r="BT141" s="104"/>
      <c r="BU141" s="104"/>
      <c r="BV141" s="104"/>
      <c r="BW141" s="104"/>
      <c r="BX141" s="104"/>
      <c r="BY141" s="104"/>
      <c r="BZ141" s="104"/>
      <c r="CA141" s="104"/>
      <c r="CB141" s="104"/>
      <c r="CC141" s="104"/>
      <c r="CD141" s="104"/>
      <c r="CE141" s="104"/>
      <c r="CF141" s="104"/>
      <c r="CG141" s="104"/>
      <c r="CH141" s="104"/>
      <c r="CI141" s="104"/>
      <c r="CJ141" s="104"/>
      <c r="CK141" s="104"/>
      <c r="CL141" s="104"/>
      <c r="CM141" s="104"/>
      <c r="CN141" s="104"/>
      <c r="CO141" s="104"/>
      <c r="CP141" s="104"/>
      <c r="CQ141" s="104"/>
      <c r="CR141" s="104"/>
      <c r="CS141" s="104"/>
      <c r="CT141" s="104"/>
      <c r="CU141" s="104"/>
      <c r="CV141" s="104"/>
      <c r="CW141" s="104"/>
      <c r="CX141" s="104"/>
      <c r="CY141" s="104"/>
      <c r="CZ141" s="104"/>
      <c r="DA141" s="104"/>
      <c r="DB141" s="104"/>
      <c r="DC141" s="104"/>
      <c r="DD141" s="104"/>
      <c r="DE141" s="104"/>
      <c r="DF141" s="104"/>
      <c r="DG141" s="104"/>
      <c r="DH141" s="104"/>
      <c r="DI141" s="104"/>
      <c r="DJ141" s="104"/>
      <c r="DK141" s="104"/>
      <c r="DL141" s="104"/>
      <c r="DM141" s="104"/>
      <c r="DN141" s="104"/>
      <c r="DO141" s="104"/>
      <c r="DP141" s="104"/>
      <c r="DQ141" s="104"/>
      <c r="DR141" s="104"/>
      <c r="DS141" s="104"/>
      <c r="DT141" s="104"/>
      <c r="DU141" s="104"/>
      <c r="DV141" s="104"/>
      <c r="DW141" s="104"/>
      <c r="DX141" s="104"/>
      <c r="DY141" s="104"/>
      <c r="DZ141" s="104"/>
      <c r="EA141" s="104"/>
      <c r="EB141" s="104"/>
      <c r="EC141" s="104"/>
      <c r="ED141" s="104"/>
      <c r="EE141" s="104"/>
      <c r="EF141" s="104"/>
      <c r="EG141" s="104"/>
      <c r="EH141" s="104"/>
      <c r="EI141" s="104"/>
      <c r="EJ141" s="104"/>
      <c r="EK141" s="104"/>
      <c r="EL141" s="104"/>
      <c r="EM141" s="104"/>
      <c r="EN141" s="104"/>
      <c r="EO141" s="104"/>
      <c r="EP141" s="104"/>
      <c r="EQ141" s="104"/>
      <c r="ER141" s="104"/>
      <c r="ES141" s="104"/>
      <c r="ET141" s="104"/>
      <c r="EU141" s="104"/>
      <c r="EV141" s="104"/>
      <c r="EW141" s="104"/>
      <c r="EX141" s="104"/>
      <c r="EY141" s="104"/>
      <c r="EZ141" s="104"/>
      <c r="FA141" s="104"/>
      <c r="FB141" s="104"/>
      <c r="FC141" s="104"/>
      <c r="FD141" s="104"/>
      <c r="FE141" s="104"/>
      <c r="FF141" s="104"/>
      <c r="FG141" s="104"/>
      <c r="FH141" s="104"/>
      <c r="FI141" s="104"/>
      <c r="FJ141" s="104"/>
      <c r="FK141" s="104"/>
      <c r="FL141" s="104"/>
      <c r="FM141" s="104"/>
      <c r="FN141" s="104"/>
      <c r="FO141" s="104"/>
      <c r="FP141" s="104"/>
      <c r="FQ141" s="104"/>
      <c r="FR141" s="104"/>
      <c r="FS141" s="104"/>
      <c r="FT141" s="104"/>
      <c r="FU141" s="104"/>
      <c r="FV141" s="104"/>
      <c r="FW141" s="104"/>
      <c r="FX141" s="104"/>
      <c r="FY141" s="104"/>
      <c r="FZ141" s="104"/>
      <c r="GA141" s="104"/>
      <c r="GB141" s="104"/>
      <c r="GC141" s="104"/>
      <c r="GD141" s="104"/>
      <c r="GE141" s="104"/>
      <c r="GF141" s="104"/>
      <c r="GG141" s="104"/>
      <c r="GH141" s="104"/>
      <c r="GI141" s="104"/>
      <c r="GJ141" s="104"/>
      <c r="GK141" s="104"/>
      <c r="GL141" s="104"/>
      <c r="GM141" s="104"/>
      <c r="GN141" s="104"/>
      <c r="GO141" s="104"/>
      <c r="GP141" s="104"/>
      <c r="GQ141" s="104"/>
      <c r="GR141" s="104"/>
      <c r="GS141" s="104"/>
      <c r="GT141" s="104"/>
      <c r="GU141" s="104"/>
      <c r="GV141" s="104"/>
      <c r="GW141" s="104"/>
      <c r="GX141" s="104"/>
      <c r="GY141" s="104"/>
      <c r="GZ141" s="104"/>
      <c r="HA141" s="104"/>
      <c r="HB141" s="104"/>
      <c r="HC141" s="104"/>
      <c r="HD141" s="104"/>
      <c r="HE141" s="104"/>
      <c r="HF141" s="104"/>
      <c r="HG141" s="104"/>
      <c r="HH141" s="104"/>
      <c r="HI141" s="104"/>
      <c r="HJ141" s="104"/>
      <c r="HK141" s="104"/>
      <c r="HL141" s="104"/>
      <c r="HM141" s="104"/>
      <c r="HN141" s="104"/>
      <c r="HO141" s="104"/>
      <c r="HP141" s="104"/>
      <c r="HQ141" s="104"/>
      <c r="HR141" s="104"/>
      <c r="HS141" s="104"/>
      <c r="HT141" s="104"/>
      <c r="HU141" s="104"/>
      <c r="HV141" s="104"/>
      <c r="HW141" s="104"/>
      <c r="HX141" s="104"/>
      <c r="HY141" s="104"/>
      <c r="HZ141" s="104"/>
      <c r="IA141" s="104"/>
      <c r="IB141" s="104"/>
      <c r="IC141" s="104"/>
      <c r="ID141" s="104"/>
      <c r="IE141" s="104"/>
      <c r="IF141" s="104"/>
      <c r="IG141" s="104"/>
      <c r="IH141" s="104"/>
      <c r="II141" s="104"/>
      <c r="IJ141" s="104"/>
      <c r="IK141" s="104"/>
      <c r="IL141" s="104"/>
      <c r="IM141" s="104"/>
      <c r="IN141" s="104"/>
      <c r="IO141" s="104"/>
      <c r="IP141" s="104"/>
      <c r="IQ141" s="104"/>
      <c r="IR141" s="104"/>
      <c r="IS141" s="104"/>
      <c r="IT141" s="104"/>
      <c r="IU141" s="104"/>
      <c r="IV141" s="104"/>
    </row>
    <row r="142" spans="1:256" s="103" customFormat="1" ht="12.75" x14ac:dyDescent="0.35">
      <c r="A142" s="138"/>
      <c r="B142" s="135"/>
      <c r="C142" s="135"/>
      <c r="D142" s="135"/>
      <c r="E142" s="135"/>
      <c r="F142" s="135"/>
      <c r="G142" s="135"/>
      <c r="H142" s="135"/>
      <c r="I142" s="135"/>
      <c r="J142" s="135"/>
      <c r="K142" s="135"/>
      <c r="L142" s="135"/>
      <c r="M142" s="135"/>
      <c r="N142" s="135"/>
      <c r="O142" s="135"/>
      <c r="P142" s="135"/>
      <c r="Q142" s="135"/>
      <c r="R142" s="135"/>
      <c r="AI142" s="104"/>
      <c r="AJ142" s="104"/>
      <c r="AK142" s="104"/>
      <c r="AL142" s="104"/>
      <c r="AM142" s="104"/>
      <c r="AN142" s="104"/>
      <c r="AO142" s="104"/>
      <c r="AP142" s="104"/>
      <c r="AQ142" s="104"/>
      <c r="AR142" s="104"/>
      <c r="AS142" s="104"/>
      <c r="AT142" s="104"/>
      <c r="AU142" s="104"/>
      <c r="AV142" s="104"/>
      <c r="AW142" s="104"/>
      <c r="AX142" s="104"/>
      <c r="AY142" s="104"/>
      <c r="AZ142" s="104"/>
      <c r="BA142" s="104"/>
      <c r="BB142" s="104"/>
      <c r="BC142" s="104"/>
      <c r="BD142" s="104"/>
      <c r="BE142" s="104"/>
      <c r="BF142" s="104"/>
      <c r="BG142" s="104"/>
      <c r="BH142" s="104"/>
      <c r="BI142" s="104"/>
      <c r="BJ142" s="104"/>
      <c r="BK142" s="104"/>
      <c r="BL142" s="104"/>
      <c r="BM142" s="104"/>
      <c r="BN142" s="104"/>
      <c r="BO142" s="104"/>
      <c r="BP142" s="104"/>
      <c r="BQ142" s="104"/>
      <c r="BR142" s="104"/>
      <c r="BS142" s="104"/>
      <c r="BT142" s="104"/>
      <c r="BU142" s="104"/>
      <c r="BV142" s="104"/>
      <c r="BW142" s="104"/>
      <c r="BX142" s="104"/>
      <c r="BY142" s="104"/>
      <c r="BZ142" s="104"/>
      <c r="CA142" s="104"/>
      <c r="CB142" s="104"/>
      <c r="CC142" s="104"/>
      <c r="CD142" s="104"/>
      <c r="CE142" s="104"/>
      <c r="CF142" s="104"/>
      <c r="CG142" s="104"/>
      <c r="CH142" s="104"/>
      <c r="CI142" s="104"/>
      <c r="CJ142" s="104"/>
      <c r="CK142" s="104"/>
      <c r="CL142" s="104"/>
      <c r="CM142" s="104"/>
      <c r="CN142" s="104"/>
      <c r="CO142" s="104"/>
      <c r="CP142" s="104"/>
      <c r="CQ142" s="104"/>
      <c r="CR142" s="104"/>
      <c r="CS142" s="104"/>
      <c r="CT142" s="104"/>
      <c r="CU142" s="104"/>
      <c r="CV142" s="104"/>
      <c r="CW142" s="104"/>
      <c r="CX142" s="104"/>
      <c r="CY142" s="104"/>
      <c r="CZ142" s="104"/>
      <c r="DA142" s="104"/>
      <c r="DB142" s="104"/>
      <c r="DC142" s="104"/>
      <c r="DD142" s="104"/>
      <c r="DE142" s="104"/>
      <c r="DF142" s="104"/>
      <c r="DG142" s="104"/>
      <c r="DH142" s="104"/>
      <c r="DI142" s="104"/>
      <c r="DJ142" s="104"/>
      <c r="DK142" s="104"/>
      <c r="DL142" s="104"/>
      <c r="DM142" s="104"/>
      <c r="DN142" s="104"/>
      <c r="DO142" s="104"/>
      <c r="DP142" s="104"/>
      <c r="DQ142" s="104"/>
      <c r="DR142" s="104"/>
      <c r="DS142" s="104"/>
      <c r="DT142" s="104"/>
      <c r="DU142" s="104"/>
      <c r="DV142" s="104"/>
      <c r="DW142" s="104"/>
      <c r="DX142" s="104"/>
      <c r="DY142" s="104"/>
      <c r="DZ142" s="104"/>
      <c r="EA142" s="104"/>
      <c r="EB142" s="104"/>
      <c r="EC142" s="104"/>
      <c r="ED142" s="104"/>
      <c r="EE142" s="104"/>
      <c r="EF142" s="104"/>
      <c r="EG142" s="104"/>
      <c r="EH142" s="104"/>
      <c r="EI142" s="104"/>
      <c r="EJ142" s="104"/>
      <c r="EK142" s="104"/>
      <c r="EL142" s="104"/>
      <c r="EM142" s="104"/>
      <c r="EN142" s="104"/>
      <c r="EO142" s="104"/>
      <c r="EP142" s="104"/>
      <c r="EQ142" s="104"/>
      <c r="ER142" s="104"/>
      <c r="ES142" s="104"/>
      <c r="ET142" s="104"/>
      <c r="EU142" s="104"/>
      <c r="EV142" s="104"/>
      <c r="EW142" s="104"/>
      <c r="EX142" s="104"/>
      <c r="EY142" s="104"/>
      <c r="EZ142" s="104"/>
      <c r="FA142" s="104"/>
      <c r="FB142" s="104"/>
      <c r="FC142" s="104"/>
      <c r="FD142" s="104"/>
      <c r="FE142" s="104"/>
      <c r="FF142" s="104"/>
      <c r="FG142" s="104"/>
      <c r="FH142" s="104"/>
      <c r="FI142" s="104"/>
      <c r="FJ142" s="104"/>
      <c r="FK142" s="104"/>
      <c r="FL142" s="104"/>
      <c r="FM142" s="104"/>
      <c r="FN142" s="104"/>
      <c r="FO142" s="104"/>
      <c r="FP142" s="104"/>
      <c r="FQ142" s="104"/>
      <c r="FR142" s="104"/>
      <c r="FS142" s="104"/>
      <c r="FT142" s="104"/>
      <c r="FU142" s="104"/>
      <c r="FV142" s="104"/>
      <c r="FW142" s="104"/>
      <c r="FX142" s="104"/>
      <c r="FY142" s="104"/>
      <c r="FZ142" s="104"/>
      <c r="GA142" s="104"/>
      <c r="GB142" s="104"/>
      <c r="GC142" s="104"/>
      <c r="GD142" s="104"/>
      <c r="GE142" s="104"/>
      <c r="GF142" s="104"/>
      <c r="GG142" s="104"/>
      <c r="GH142" s="104"/>
      <c r="GI142" s="104"/>
      <c r="GJ142" s="104"/>
      <c r="GK142" s="104"/>
      <c r="GL142" s="104"/>
      <c r="GM142" s="104"/>
      <c r="GN142" s="104"/>
      <c r="GO142" s="104"/>
      <c r="GP142" s="104"/>
      <c r="GQ142" s="104"/>
      <c r="GR142" s="104"/>
      <c r="GS142" s="104"/>
      <c r="GT142" s="104"/>
      <c r="GU142" s="104"/>
      <c r="GV142" s="104"/>
      <c r="GW142" s="104"/>
      <c r="GX142" s="104"/>
      <c r="GY142" s="104"/>
      <c r="GZ142" s="104"/>
      <c r="HA142" s="104"/>
      <c r="HB142" s="104"/>
      <c r="HC142" s="104"/>
      <c r="HD142" s="104"/>
      <c r="HE142" s="104"/>
      <c r="HF142" s="104"/>
      <c r="HG142" s="104"/>
      <c r="HH142" s="104"/>
      <c r="HI142" s="104"/>
      <c r="HJ142" s="104"/>
      <c r="HK142" s="104"/>
      <c r="HL142" s="104"/>
      <c r="HM142" s="104"/>
      <c r="HN142" s="104"/>
      <c r="HO142" s="104"/>
      <c r="HP142" s="104"/>
      <c r="HQ142" s="104"/>
      <c r="HR142" s="104"/>
      <c r="HS142" s="104"/>
      <c r="HT142" s="104"/>
      <c r="HU142" s="104"/>
      <c r="HV142" s="104"/>
      <c r="HW142" s="104"/>
      <c r="HX142" s="104"/>
      <c r="HY142" s="104"/>
      <c r="HZ142" s="104"/>
      <c r="IA142" s="104"/>
      <c r="IB142" s="104"/>
      <c r="IC142" s="104"/>
      <c r="ID142" s="104"/>
      <c r="IE142" s="104"/>
      <c r="IF142" s="104"/>
      <c r="IG142" s="104"/>
      <c r="IH142" s="104"/>
      <c r="II142" s="104"/>
      <c r="IJ142" s="104"/>
      <c r="IK142" s="104"/>
      <c r="IL142" s="104"/>
      <c r="IM142" s="104"/>
      <c r="IN142" s="104"/>
      <c r="IO142" s="104"/>
      <c r="IP142" s="104"/>
      <c r="IQ142" s="104"/>
      <c r="IR142" s="104"/>
      <c r="IS142" s="104"/>
      <c r="IT142" s="104"/>
      <c r="IU142" s="104"/>
      <c r="IV142" s="104"/>
    </row>
    <row r="143" spans="1:256" s="103" customFormat="1" ht="12.75" x14ac:dyDescent="0.35">
      <c r="A143" s="138"/>
      <c r="B143" s="135"/>
      <c r="C143" s="135"/>
      <c r="D143" s="135"/>
      <c r="E143" s="135"/>
      <c r="F143" s="135"/>
      <c r="G143" s="135"/>
      <c r="H143" s="135"/>
      <c r="I143" s="135"/>
      <c r="J143" s="135"/>
      <c r="K143" s="135"/>
      <c r="L143" s="135"/>
      <c r="M143" s="135"/>
      <c r="N143" s="135"/>
      <c r="O143" s="135"/>
      <c r="P143" s="135"/>
      <c r="Q143" s="135"/>
      <c r="R143" s="135"/>
      <c r="AI143" s="104"/>
      <c r="AJ143" s="104"/>
      <c r="AK143" s="104"/>
      <c r="AL143" s="104"/>
      <c r="AM143" s="104"/>
      <c r="AN143" s="104"/>
      <c r="AO143" s="104"/>
      <c r="AP143" s="104"/>
      <c r="AQ143" s="104"/>
      <c r="AR143" s="104"/>
      <c r="AS143" s="104"/>
      <c r="AT143" s="104"/>
      <c r="AU143" s="104"/>
      <c r="AV143" s="104"/>
      <c r="AW143" s="104"/>
      <c r="AX143" s="104"/>
      <c r="AY143" s="104"/>
      <c r="AZ143" s="104"/>
      <c r="BA143" s="104"/>
      <c r="BB143" s="104"/>
      <c r="BC143" s="104"/>
      <c r="BD143" s="104"/>
      <c r="BE143" s="104"/>
      <c r="BF143" s="104"/>
      <c r="BG143" s="104"/>
      <c r="BH143" s="104"/>
      <c r="BI143" s="104"/>
      <c r="BJ143" s="104"/>
      <c r="BK143" s="104"/>
      <c r="BL143" s="104"/>
      <c r="BM143" s="104"/>
      <c r="BN143" s="104"/>
      <c r="BO143" s="104"/>
      <c r="BP143" s="104"/>
      <c r="BQ143" s="104"/>
      <c r="BR143" s="104"/>
      <c r="BS143" s="104"/>
      <c r="BT143" s="104"/>
      <c r="BU143" s="104"/>
      <c r="BV143" s="104"/>
      <c r="BW143" s="104"/>
      <c r="BX143" s="104"/>
      <c r="BY143" s="104"/>
      <c r="BZ143" s="104"/>
      <c r="CA143" s="104"/>
      <c r="CB143" s="104"/>
      <c r="CC143" s="104"/>
      <c r="CD143" s="104"/>
      <c r="CE143" s="104"/>
      <c r="CF143" s="104"/>
      <c r="CG143" s="104"/>
      <c r="CH143" s="104"/>
      <c r="CI143" s="104"/>
      <c r="CJ143" s="104"/>
      <c r="CK143" s="104"/>
      <c r="CL143" s="104"/>
      <c r="CM143" s="104"/>
      <c r="CN143" s="104"/>
      <c r="CO143" s="104"/>
      <c r="CP143" s="104"/>
      <c r="CQ143" s="104"/>
      <c r="CR143" s="104"/>
      <c r="CS143" s="104"/>
      <c r="CT143" s="104"/>
      <c r="CU143" s="104"/>
      <c r="CV143" s="104"/>
      <c r="CW143" s="104"/>
      <c r="CX143" s="104"/>
      <c r="CY143" s="104"/>
      <c r="CZ143" s="104"/>
      <c r="DA143" s="104"/>
      <c r="DB143" s="104"/>
      <c r="DC143" s="104"/>
      <c r="DD143" s="104"/>
      <c r="DE143" s="104"/>
      <c r="DF143" s="104"/>
      <c r="DG143" s="104"/>
      <c r="DH143" s="104"/>
      <c r="DI143" s="104"/>
      <c r="DJ143" s="104"/>
      <c r="DK143" s="104"/>
      <c r="DL143" s="104"/>
      <c r="DM143" s="104"/>
      <c r="DN143" s="104"/>
      <c r="DO143" s="104"/>
      <c r="DP143" s="104"/>
      <c r="DQ143" s="104"/>
      <c r="DR143" s="104"/>
      <c r="DS143" s="104"/>
      <c r="DT143" s="104"/>
      <c r="DU143" s="104"/>
      <c r="DV143" s="104"/>
      <c r="DW143" s="104"/>
      <c r="DX143" s="104"/>
      <c r="DY143" s="104"/>
      <c r="DZ143" s="104"/>
      <c r="EA143" s="104"/>
      <c r="EB143" s="104"/>
      <c r="EC143" s="104"/>
      <c r="ED143" s="104"/>
      <c r="EE143" s="104"/>
      <c r="EF143" s="104"/>
      <c r="EG143" s="104"/>
      <c r="EH143" s="104"/>
      <c r="EI143" s="104"/>
      <c r="EJ143" s="104"/>
      <c r="EK143" s="104"/>
      <c r="EL143" s="104"/>
      <c r="EM143" s="104"/>
      <c r="EN143" s="104"/>
      <c r="EO143" s="104"/>
      <c r="EP143" s="104"/>
      <c r="EQ143" s="104"/>
      <c r="ER143" s="104"/>
      <c r="ES143" s="104"/>
      <c r="ET143" s="104"/>
      <c r="EU143" s="104"/>
      <c r="EV143" s="104"/>
      <c r="EW143" s="104"/>
      <c r="EX143" s="104"/>
      <c r="EY143" s="104"/>
      <c r="EZ143" s="104"/>
      <c r="FA143" s="104"/>
      <c r="FB143" s="104"/>
      <c r="FC143" s="104"/>
      <c r="FD143" s="104"/>
      <c r="FE143" s="104"/>
      <c r="FF143" s="104"/>
      <c r="FG143" s="104"/>
      <c r="FH143" s="104"/>
      <c r="FI143" s="104"/>
      <c r="FJ143" s="104"/>
      <c r="FK143" s="104"/>
      <c r="FL143" s="104"/>
      <c r="FM143" s="104"/>
      <c r="FN143" s="104"/>
      <c r="FO143" s="104"/>
      <c r="FP143" s="104"/>
      <c r="FQ143" s="104"/>
      <c r="FR143" s="104"/>
      <c r="FS143" s="104"/>
      <c r="FT143" s="104"/>
      <c r="FU143" s="104"/>
      <c r="FV143" s="104"/>
      <c r="FW143" s="104"/>
      <c r="FX143" s="104"/>
      <c r="FY143" s="104"/>
      <c r="FZ143" s="104"/>
      <c r="GA143" s="104"/>
      <c r="GB143" s="104"/>
      <c r="GC143" s="104"/>
      <c r="GD143" s="104"/>
      <c r="GE143" s="104"/>
      <c r="GF143" s="104"/>
      <c r="GG143" s="104"/>
      <c r="GH143" s="104"/>
      <c r="GI143" s="104"/>
      <c r="GJ143" s="104"/>
      <c r="GK143" s="104"/>
      <c r="GL143" s="104"/>
      <c r="GM143" s="104"/>
      <c r="GN143" s="104"/>
      <c r="GO143" s="104"/>
      <c r="GP143" s="104"/>
      <c r="GQ143" s="104"/>
      <c r="GR143" s="104"/>
      <c r="GS143" s="104"/>
      <c r="GT143" s="104"/>
      <c r="GU143" s="104"/>
      <c r="GV143" s="104"/>
      <c r="GW143" s="104"/>
      <c r="GX143" s="104"/>
      <c r="GY143" s="104"/>
      <c r="GZ143" s="104"/>
      <c r="HA143" s="104"/>
      <c r="HB143" s="104"/>
      <c r="HC143" s="104"/>
      <c r="HD143" s="104"/>
      <c r="HE143" s="104"/>
      <c r="HF143" s="104"/>
      <c r="HG143" s="104"/>
      <c r="HH143" s="104"/>
      <c r="HI143" s="104"/>
      <c r="HJ143" s="104"/>
      <c r="HK143" s="104"/>
      <c r="HL143" s="104"/>
      <c r="HM143" s="104"/>
      <c r="HN143" s="104"/>
      <c r="HO143" s="104"/>
      <c r="HP143" s="104"/>
      <c r="HQ143" s="104"/>
      <c r="HR143" s="104"/>
      <c r="HS143" s="104"/>
      <c r="HT143" s="104"/>
      <c r="HU143" s="104"/>
      <c r="HV143" s="104"/>
      <c r="HW143" s="104"/>
      <c r="HX143" s="104"/>
      <c r="HY143" s="104"/>
      <c r="HZ143" s="104"/>
      <c r="IA143" s="104"/>
      <c r="IB143" s="104"/>
      <c r="IC143" s="104"/>
      <c r="ID143" s="104"/>
      <c r="IE143" s="104"/>
      <c r="IF143" s="104"/>
      <c r="IG143" s="104"/>
      <c r="IH143" s="104"/>
      <c r="II143" s="104"/>
      <c r="IJ143" s="104"/>
      <c r="IK143" s="104"/>
      <c r="IL143" s="104"/>
      <c r="IM143" s="104"/>
      <c r="IN143" s="104"/>
      <c r="IO143" s="104"/>
      <c r="IP143" s="104"/>
      <c r="IQ143" s="104"/>
      <c r="IR143" s="104"/>
      <c r="IS143" s="104"/>
      <c r="IT143" s="104"/>
      <c r="IU143" s="104"/>
      <c r="IV143" s="104"/>
    </row>
    <row r="144" spans="1:256" s="103" customFormat="1" ht="12.75" x14ac:dyDescent="0.35">
      <c r="A144" s="138"/>
      <c r="B144" s="135"/>
      <c r="C144" s="135"/>
      <c r="D144" s="135"/>
      <c r="E144" s="135"/>
      <c r="F144" s="135"/>
      <c r="G144" s="135"/>
      <c r="H144" s="135"/>
      <c r="I144" s="135"/>
      <c r="J144" s="135"/>
      <c r="K144" s="135"/>
      <c r="L144" s="135"/>
      <c r="M144" s="135"/>
      <c r="N144" s="135"/>
      <c r="O144" s="135"/>
      <c r="P144" s="135"/>
      <c r="Q144" s="135"/>
      <c r="R144" s="135"/>
      <c r="AI144" s="104"/>
      <c r="AJ144" s="104"/>
      <c r="AK144" s="104"/>
      <c r="AL144" s="104"/>
      <c r="AM144" s="104"/>
      <c r="AN144" s="104"/>
      <c r="AO144" s="104"/>
      <c r="AP144" s="104"/>
      <c r="AQ144" s="104"/>
      <c r="AR144" s="104"/>
      <c r="AS144" s="104"/>
      <c r="AT144" s="104"/>
      <c r="AU144" s="104"/>
      <c r="AV144" s="104"/>
      <c r="AW144" s="104"/>
      <c r="AX144" s="104"/>
      <c r="AY144" s="104"/>
      <c r="AZ144" s="104"/>
      <c r="BA144" s="104"/>
      <c r="BB144" s="104"/>
      <c r="BC144" s="104"/>
      <c r="BD144" s="104"/>
      <c r="BE144" s="104"/>
      <c r="BF144" s="104"/>
      <c r="BG144" s="104"/>
      <c r="BH144" s="104"/>
      <c r="BI144" s="104"/>
      <c r="BJ144" s="104"/>
      <c r="BK144" s="104"/>
      <c r="BL144" s="104"/>
      <c r="BM144" s="104"/>
      <c r="BN144" s="104"/>
      <c r="BO144" s="104"/>
      <c r="BP144" s="104"/>
      <c r="BQ144" s="104"/>
      <c r="BR144" s="104"/>
      <c r="BS144" s="104"/>
      <c r="BT144" s="104"/>
      <c r="BU144" s="104"/>
      <c r="BV144" s="104"/>
      <c r="BW144" s="104"/>
      <c r="BX144" s="104"/>
      <c r="BY144" s="104"/>
      <c r="BZ144" s="104"/>
      <c r="CA144" s="104"/>
      <c r="CB144" s="104"/>
      <c r="CC144" s="104"/>
      <c r="CD144" s="104"/>
      <c r="CE144" s="104"/>
      <c r="CF144" s="104"/>
      <c r="CG144" s="104"/>
      <c r="CH144" s="104"/>
      <c r="CI144" s="104"/>
      <c r="CJ144" s="104"/>
      <c r="CK144" s="104"/>
      <c r="CL144" s="104"/>
      <c r="CM144" s="104"/>
      <c r="CN144" s="104"/>
      <c r="CO144" s="104"/>
      <c r="CP144" s="104"/>
      <c r="CQ144" s="104"/>
      <c r="CR144" s="104"/>
      <c r="CS144" s="104"/>
      <c r="CT144" s="104"/>
      <c r="CU144" s="104"/>
      <c r="CV144" s="104"/>
      <c r="CW144" s="104"/>
      <c r="CX144" s="104"/>
      <c r="CY144" s="104"/>
      <c r="CZ144" s="104"/>
      <c r="DA144" s="104"/>
      <c r="DB144" s="104"/>
      <c r="DC144" s="104"/>
      <c r="DD144" s="104"/>
      <c r="DE144" s="104"/>
      <c r="DF144" s="104"/>
      <c r="DG144" s="104"/>
      <c r="DH144" s="104"/>
      <c r="DI144" s="104"/>
      <c r="DJ144" s="104"/>
      <c r="DK144" s="104"/>
      <c r="DL144" s="104"/>
      <c r="DM144" s="104"/>
      <c r="DN144" s="104"/>
      <c r="DO144" s="104"/>
      <c r="DP144" s="104"/>
      <c r="DQ144" s="104"/>
      <c r="DR144" s="104"/>
      <c r="DS144" s="104"/>
      <c r="DT144" s="104"/>
      <c r="DU144" s="104"/>
      <c r="DV144" s="104"/>
      <c r="DW144" s="104"/>
      <c r="DX144" s="104"/>
      <c r="DY144" s="104"/>
      <c r="DZ144" s="104"/>
      <c r="EA144" s="104"/>
      <c r="EB144" s="104"/>
      <c r="EC144" s="104"/>
      <c r="ED144" s="104"/>
      <c r="EE144" s="104"/>
      <c r="EF144" s="104"/>
      <c r="EG144" s="104"/>
      <c r="EH144" s="104"/>
      <c r="EI144" s="104"/>
      <c r="EJ144" s="104"/>
      <c r="EK144" s="104"/>
      <c r="EL144" s="104"/>
      <c r="EM144" s="104"/>
      <c r="EN144" s="104"/>
      <c r="EO144" s="104"/>
      <c r="EP144" s="104"/>
      <c r="EQ144" s="104"/>
      <c r="ER144" s="104"/>
      <c r="ES144" s="104"/>
      <c r="ET144" s="104"/>
      <c r="EU144" s="104"/>
      <c r="EV144" s="104"/>
      <c r="EW144" s="104"/>
      <c r="EX144" s="104"/>
      <c r="EY144" s="104"/>
      <c r="EZ144" s="104"/>
      <c r="FA144" s="104"/>
      <c r="FB144" s="104"/>
      <c r="FC144" s="104"/>
      <c r="FD144" s="104"/>
      <c r="FE144" s="104"/>
      <c r="FF144" s="104"/>
      <c r="FG144" s="104"/>
      <c r="FH144" s="104"/>
      <c r="FI144" s="104"/>
      <c r="FJ144" s="104"/>
      <c r="FK144" s="104"/>
      <c r="FL144" s="104"/>
      <c r="FM144" s="104"/>
      <c r="FN144" s="104"/>
      <c r="FO144" s="104"/>
      <c r="FP144" s="104"/>
      <c r="FQ144" s="104"/>
      <c r="FR144" s="104"/>
      <c r="FS144" s="104"/>
      <c r="FT144" s="104"/>
      <c r="FU144" s="104"/>
      <c r="FV144" s="104"/>
      <c r="FW144" s="104"/>
      <c r="FX144" s="104"/>
      <c r="FY144" s="104"/>
      <c r="FZ144" s="104"/>
      <c r="GA144" s="104"/>
      <c r="GB144" s="104"/>
      <c r="GC144" s="104"/>
      <c r="GD144" s="104"/>
      <c r="GE144" s="104"/>
      <c r="GF144" s="104"/>
      <c r="GG144" s="104"/>
      <c r="GH144" s="104"/>
      <c r="GI144" s="104"/>
      <c r="GJ144" s="104"/>
      <c r="GK144" s="104"/>
      <c r="GL144" s="104"/>
      <c r="GM144" s="104"/>
      <c r="GN144" s="104"/>
      <c r="GO144" s="104"/>
      <c r="GP144" s="104"/>
      <c r="GQ144" s="104"/>
      <c r="GR144" s="104"/>
      <c r="GS144" s="104"/>
      <c r="GT144" s="104"/>
      <c r="GU144" s="104"/>
      <c r="GV144" s="104"/>
      <c r="GW144" s="104"/>
      <c r="GX144" s="104"/>
      <c r="GY144" s="104"/>
      <c r="GZ144" s="104"/>
      <c r="HA144" s="104"/>
      <c r="HB144" s="104"/>
      <c r="HC144" s="104"/>
      <c r="HD144" s="104"/>
      <c r="HE144" s="104"/>
      <c r="HF144" s="104"/>
      <c r="HG144" s="104"/>
      <c r="HH144" s="104"/>
      <c r="HI144" s="104"/>
      <c r="HJ144" s="104"/>
      <c r="HK144" s="104"/>
      <c r="HL144" s="104"/>
      <c r="HM144" s="104"/>
      <c r="HN144" s="104"/>
      <c r="HO144" s="104"/>
      <c r="HP144" s="104"/>
      <c r="HQ144" s="104"/>
      <c r="HR144" s="104"/>
      <c r="HS144" s="104"/>
      <c r="HT144" s="104"/>
      <c r="HU144" s="104"/>
      <c r="HV144" s="104"/>
      <c r="HW144" s="104"/>
      <c r="HX144" s="104"/>
      <c r="HY144" s="104"/>
      <c r="HZ144" s="104"/>
      <c r="IA144" s="104"/>
      <c r="IB144" s="104"/>
      <c r="IC144" s="104"/>
      <c r="ID144" s="104"/>
      <c r="IE144" s="104"/>
      <c r="IF144" s="104"/>
      <c r="IG144" s="104"/>
      <c r="IH144" s="104"/>
      <c r="II144" s="104"/>
      <c r="IJ144" s="104"/>
      <c r="IK144" s="104"/>
      <c r="IL144" s="104"/>
      <c r="IM144" s="104"/>
      <c r="IN144" s="104"/>
      <c r="IO144" s="104"/>
      <c r="IP144" s="104"/>
      <c r="IQ144" s="104"/>
      <c r="IR144" s="104"/>
      <c r="IS144" s="104"/>
      <c r="IT144" s="104"/>
      <c r="IU144" s="104"/>
      <c r="IV144" s="104"/>
    </row>
    <row r="145" spans="1:256" s="103" customFormat="1" ht="12.75" x14ac:dyDescent="0.35">
      <c r="A145" s="138"/>
      <c r="B145" s="135"/>
      <c r="C145" s="135"/>
      <c r="D145" s="135"/>
      <c r="E145" s="135"/>
      <c r="F145" s="135"/>
      <c r="G145" s="135"/>
      <c r="H145" s="135"/>
      <c r="I145" s="135"/>
      <c r="J145" s="135"/>
      <c r="K145" s="135"/>
      <c r="L145" s="135"/>
      <c r="M145" s="135"/>
      <c r="N145" s="135"/>
      <c r="O145" s="135"/>
      <c r="P145" s="135"/>
      <c r="Q145" s="135"/>
      <c r="R145" s="135"/>
      <c r="AI145" s="104"/>
      <c r="AJ145" s="104"/>
      <c r="AK145" s="104"/>
      <c r="AL145" s="104"/>
      <c r="AM145" s="104"/>
      <c r="AN145" s="104"/>
      <c r="AO145" s="104"/>
      <c r="AP145" s="104"/>
      <c r="AQ145" s="104"/>
      <c r="AR145" s="104"/>
      <c r="AS145" s="104"/>
      <c r="AT145" s="104"/>
      <c r="AU145" s="104"/>
      <c r="AV145" s="104"/>
      <c r="AW145" s="104"/>
      <c r="AX145" s="104"/>
      <c r="AY145" s="104"/>
      <c r="AZ145" s="104"/>
      <c r="BA145" s="104"/>
      <c r="BB145" s="104"/>
      <c r="BC145" s="104"/>
      <c r="BD145" s="104"/>
      <c r="BE145" s="104"/>
      <c r="BF145" s="104"/>
      <c r="BG145" s="104"/>
      <c r="BH145" s="104"/>
      <c r="BI145" s="104"/>
      <c r="BJ145" s="104"/>
      <c r="BK145" s="104"/>
      <c r="BL145" s="104"/>
      <c r="BM145" s="104"/>
      <c r="BN145" s="104"/>
      <c r="BO145" s="104"/>
      <c r="BP145" s="104"/>
      <c r="BQ145" s="104"/>
      <c r="BR145" s="104"/>
      <c r="BS145" s="104"/>
      <c r="BT145" s="104"/>
      <c r="BU145" s="104"/>
      <c r="BV145" s="104"/>
      <c r="BW145" s="104"/>
      <c r="BX145" s="104"/>
      <c r="BY145" s="104"/>
      <c r="BZ145" s="104"/>
      <c r="CA145" s="104"/>
      <c r="CB145" s="104"/>
      <c r="CC145" s="104"/>
      <c r="CD145" s="104"/>
      <c r="CE145" s="104"/>
      <c r="CF145" s="104"/>
      <c r="CG145" s="104"/>
      <c r="CH145" s="104"/>
      <c r="CI145" s="104"/>
      <c r="CJ145" s="104"/>
      <c r="CK145" s="104"/>
      <c r="CL145" s="104"/>
      <c r="CM145" s="104"/>
      <c r="CN145" s="104"/>
      <c r="CO145" s="104"/>
      <c r="CP145" s="104"/>
      <c r="CQ145" s="104"/>
      <c r="CR145" s="104"/>
      <c r="CS145" s="104"/>
      <c r="CT145" s="104"/>
      <c r="CU145" s="104"/>
      <c r="CV145" s="104"/>
      <c r="CW145" s="104"/>
      <c r="CX145" s="104"/>
      <c r="CY145" s="104"/>
      <c r="CZ145" s="104"/>
      <c r="DA145" s="104"/>
      <c r="DB145" s="104"/>
      <c r="DC145" s="104"/>
      <c r="DD145" s="104"/>
      <c r="DE145" s="104"/>
      <c r="DF145" s="104"/>
      <c r="DG145" s="104"/>
      <c r="DH145" s="104"/>
      <c r="DI145" s="104"/>
      <c r="DJ145" s="104"/>
      <c r="DK145" s="104"/>
      <c r="DL145" s="104"/>
      <c r="DM145" s="104"/>
      <c r="DN145" s="104"/>
      <c r="DO145" s="104"/>
      <c r="DP145" s="104"/>
      <c r="DQ145" s="104"/>
      <c r="DR145" s="104"/>
      <c r="DS145" s="104"/>
      <c r="DT145" s="104"/>
      <c r="DU145" s="104"/>
      <c r="DV145" s="104"/>
      <c r="DW145" s="104"/>
      <c r="DX145" s="104"/>
      <c r="DY145" s="104"/>
      <c r="DZ145" s="104"/>
      <c r="EA145" s="104"/>
      <c r="EB145" s="104"/>
      <c r="EC145" s="104"/>
      <c r="ED145" s="104"/>
      <c r="EE145" s="104"/>
      <c r="EF145" s="104"/>
      <c r="EG145" s="104"/>
      <c r="EH145" s="104"/>
      <c r="EI145" s="104"/>
      <c r="EJ145" s="104"/>
      <c r="EK145" s="104"/>
      <c r="EL145" s="104"/>
      <c r="EM145" s="104"/>
      <c r="EN145" s="104"/>
      <c r="EO145" s="104"/>
      <c r="EP145" s="104"/>
      <c r="EQ145" s="104"/>
      <c r="ER145" s="104"/>
      <c r="ES145" s="104"/>
      <c r="ET145" s="104"/>
      <c r="EU145" s="104"/>
      <c r="EV145" s="104"/>
      <c r="EW145" s="104"/>
      <c r="EX145" s="104"/>
      <c r="EY145" s="104"/>
      <c r="EZ145" s="104"/>
      <c r="FA145" s="104"/>
      <c r="FB145" s="104"/>
      <c r="FC145" s="104"/>
      <c r="FD145" s="104"/>
      <c r="FE145" s="104"/>
      <c r="FF145" s="104"/>
      <c r="FG145" s="104"/>
      <c r="FH145" s="104"/>
      <c r="FI145" s="104"/>
      <c r="FJ145" s="104"/>
      <c r="FK145" s="104"/>
      <c r="FL145" s="104"/>
      <c r="FM145" s="104"/>
      <c r="FN145" s="104"/>
      <c r="FO145" s="104"/>
      <c r="FP145" s="104"/>
      <c r="FQ145" s="104"/>
      <c r="FR145" s="104"/>
      <c r="FS145" s="104"/>
      <c r="FT145" s="104"/>
      <c r="FU145" s="104"/>
      <c r="FV145" s="104"/>
      <c r="FW145" s="104"/>
      <c r="FX145" s="104"/>
      <c r="FY145" s="104"/>
      <c r="FZ145" s="104"/>
      <c r="GA145" s="104"/>
      <c r="GB145" s="104"/>
      <c r="GC145" s="104"/>
      <c r="GD145" s="104"/>
      <c r="GE145" s="104"/>
      <c r="GF145" s="104"/>
      <c r="GG145" s="104"/>
      <c r="GH145" s="104"/>
      <c r="GI145" s="104"/>
      <c r="GJ145" s="104"/>
      <c r="GK145" s="104"/>
      <c r="GL145" s="104"/>
      <c r="GM145" s="104"/>
      <c r="GN145" s="104"/>
      <c r="GO145" s="104"/>
      <c r="GP145" s="104"/>
      <c r="GQ145" s="104"/>
      <c r="GR145" s="104"/>
      <c r="GS145" s="104"/>
      <c r="GT145" s="104"/>
      <c r="GU145" s="104"/>
      <c r="GV145" s="104"/>
      <c r="GW145" s="104"/>
      <c r="GX145" s="104"/>
      <c r="GY145" s="104"/>
      <c r="GZ145" s="104"/>
      <c r="HA145" s="104"/>
      <c r="HB145" s="104"/>
      <c r="HC145" s="104"/>
      <c r="HD145" s="104"/>
      <c r="HE145" s="104"/>
      <c r="HF145" s="104"/>
      <c r="HG145" s="104"/>
      <c r="HH145" s="104"/>
      <c r="HI145" s="104"/>
      <c r="HJ145" s="104"/>
      <c r="HK145" s="104"/>
      <c r="HL145" s="104"/>
      <c r="HM145" s="104"/>
      <c r="HN145" s="104"/>
      <c r="HO145" s="104"/>
      <c r="HP145" s="104"/>
      <c r="HQ145" s="104"/>
      <c r="HR145" s="104"/>
      <c r="HS145" s="104"/>
      <c r="HT145" s="104"/>
      <c r="HU145" s="104"/>
      <c r="HV145" s="104"/>
      <c r="HW145" s="104"/>
      <c r="HX145" s="104"/>
      <c r="HY145" s="104"/>
      <c r="HZ145" s="104"/>
      <c r="IA145" s="104"/>
      <c r="IB145" s="104"/>
      <c r="IC145" s="104"/>
      <c r="ID145" s="104"/>
      <c r="IE145" s="104"/>
      <c r="IF145" s="104"/>
      <c r="IG145" s="104"/>
      <c r="IH145" s="104"/>
      <c r="II145" s="104"/>
      <c r="IJ145" s="104"/>
      <c r="IK145" s="104"/>
      <c r="IL145" s="104"/>
      <c r="IM145" s="104"/>
      <c r="IN145" s="104"/>
      <c r="IO145" s="104"/>
      <c r="IP145" s="104"/>
      <c r="IQ145" s="104"/>
      <c r="IR145" s="104"/>
      <c r="IS145" s="104"/>
      <c r="IT145" s="104"/>
      <c r="IU145" s="104"/>
      <c r="IV145" s="104"/>
    </row>
    <row r="146" spans="1:256" s="103" customFormat="1" ht="12.75" x14ac:dyDescent="0.35">
      <c r="A146" s="138"/>
      <c r="B146" s="135"/>
      <c r="C146" s="135"/>
      <c r="D146" s="135"/>
      <c r="E146" s="135"/>
      <c r="F146" s="135"/>
      <c r="G146" s="135"/>
      <c r="H146" s="135"/>
      <c r="I146" s="135"/>
      <c r="J146" s="135"/>
      <c r="K146" s="135"/>
      <c r="L146" s="135"/>
      <c r="M146" s="135"/>
      <c r="N146" s="135"/>
      <c r="O146" s="135"/>
      <c r="P146" s="135"/>
      <c r="Q146" s="135"/>
      <c r="R146" s="135"/>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BJ146" s="104"/>
      <c r="BK146" s="104"/>
      <c r="BL146" s="104"/>
      <c r="BM146" s="104"/>
      <c r="BN146" s="104"/>
      <c r="BO146" s="104"/>
      <c r="BP146" s="104"/>
      <c r="BQ146" s="104"/>
      <c r="BR146" s="104"/>
      <c r="BS146" s="104"/>
      <c r="BT146" s="104"/>
      <c r="BU146" s="104"/>
      <c r="BV146" s="104"/>
      <c r="BW146" s="104"/>
      <c r="BX146" s="104"/>
      <c r="BY146" s="104"/>
      <c r="BZ146" s="104"/>
      <c r="CA146" s="104"/>
      <c r="CB146" s="104"/>
      <c r="CC146" s="104"/>
      <c r="CD146" s="104"/>
      <c r="CE146" s="104"/>
      <c r="CF146" s="104"/>
      <c r="CG146" s="104"/>
      <c r="CH146" s="104"/>
      <c r="CI146" s="104"/>
      <c r="CJ146" s="104"/>
      <c r="CK146" s="104"/>
      <c r="CL146" s="104"/>
      <c r="CM146" s="104"/>
      <c r="CN146" s="104"/>
      <c r="CO146" s="104"/>
      <c r="CP146" s="104"/>
      <c r="CQ146" s="104"/>
      <c r="CR146" s="104"/>
      <c r="CS146" s="104"/>
      <c r="CT146" s="104"/>
      <c r="CU146" s="104"/>
      <c r="CV146" s="104"/>
      <c r="CW146" s="104"/>
      <c r="CX146" s="104"/>
      <c r="CY146" s="104"/>
      <c r="CZ146" s="104"/>
      <c r="DA146" s="104"/>
      <c r="DB146" s="104"/>
      <c r="DC146" s="104"/>
      <c r="DD146" s="104"/>
      <c r="DE146" s="104"/>
      <c r="DF146" s="104"/>
      <c r="DG146" s="104"/>
      <c r="DH146" s="104"/>
      <c r="DI146" s="104"/>
      <c r="DJ146" s="104"/>
      <c r="DK146" s="104"/>
      <c r="DL146" s="104"/>
      <c r="DM146" s="104"/>
      <c r="DN146" s="104"/>
      <c r="DO146" s="104"/>
      <c r="DP146" s="104"/>
      <c r="DQ146" s="104"/>
      <c r="DR146" s="104"/>
      <c r="DS146" s="104"/>
      <c r="DT146" s="104"/>
      <c r="DU146" s="104"/>
      <c r="DV146" s="104"/>
      <c r="DW146" s="104"/>
      <c r="DX146" s="104"/>
      <c r="DY146" s="104"/>
      <c r="DZ146" s="104"/>
      <c r="EA146" s="104"/>
      <c r="EB146" s="104"/>
      <c r="EC146" s="104"/>
      <c r="ED146" s="104"/>
      <c r="EE146" s="104"/>
      <c r="EF146" s="104"/>
      <c r="EG146" s="104"/>
      <c r="EH146" s="104"/>
      <c r="EI146" s="104"/>
      <c r="EJ146" s="104"/>
      <c r="EK146" s="104"/>
      <c r="EL146" s="104"/>
      <c r="EM146" s="104"/>
      <c r="EN146" s="104"/>
      <c r="EO146" s="104"/>
      <c r="EP146" s="104"/>
      <c r="EQ146" s="104"/>
      <c r="ER146" s="104"/>
      <c r="ES146" s="104"/>
      <c r="ET146" s="104"/>
      <c r="EU146" s="104"/>
      <c r="EV146" s="104"/>
      <c r="EW146" s="104"/>
      <c r="EX146" s="104"/>
      <c r="EY146" s="104"/>
      <c r="EZ146" s="104"/>
      <c r="FA146" s="104"/>
      <c r="FB146" s="104"/>
      <c r="FC146" s="104"/>
      <c r="FD146" s="104"/>
      <c r="FE146" s="104"/>
      <c r="FF146" s="104"/>
      <c r="FG146" s="104"/>
      <c r="FH146" s="104"/>
      <c r="FI146" s="104"/>
      <c r="FJ146" s="104"/>
      <c r="FK146" s="104"/>
      <c r="FL146" s="104"/>
      <c r="FM146" s="104"/>
      <c r="FN146" s="104"/>
      <c r="FO146" s="104"/>
      <c r="FP146" s="104"/>
      <c r="FQ146" s="104"/>
      <c r="FR146" s="104"/>
      <c r="FS146" s="104"/>
      <c r="FT146" s="104"/>
      <c r="FU146" s="104"/>
      <c r="FV146" s="104"/>
      <c r="FW146" s="104"/>
      <c r="FX146" s="104"/>
      <c r="FY146" s="104"/>
      <c r="FZ146" s="104"/>
      <c r="GA146" s="104"/>
      <c r="GB146" s="104"/>
      <c r="GC146" s="104"/>
      <c r="GD146" s="104"/>
      <c r="GE146" s="104"/>
      <c r="GF146" s="104"/>
      <c r="GG146" s="104"/>
      <c r="GH146" s="104"/>
      <c r="GI146" s="104"/>
      <c r="GJ146" s="104"/>
      <c r="GK146" s="104"/>
      <c r="GL146" s="104"/>
      <c r="GM146" s="104"/>
      <c r="GN146" s="104"/>
      <c r="GO146" s="104"/>
      <c r="GP146" s="104"/>
      <c r="GQ146" s="104"/>
      <c r="GR146" s="104"/>
      <c r="GS146" s="104"/>
      <c r="GT146" s="104"/>
      <c r="GU146" s="104"/>
      <c r="GV146" s="104"/>
      <c r="GW146" s="104"/>
      <c r="GX146" s="104"/>
      <c r="GY146" s="104"/>
      <c r="GZ146" s="104"/>
      <c r="HA146" s="104"/>
      <c r="HB146" s="104"/>
      <c r="HC146" s="104"/>
      <c r="HD146" s="104"/>
      <c r="HE146" s="104"/>
      <c r="HF146" s="104"/>
      <c r="HG146" s="104"/>
      <c r="HH146" s="104"/>
      <c r="HI146" s="104"/>
      <c r="HJ146" s="104"/>
      <c r="HK146" s="104"/>
      <c r="HL146" s="104"/>
      <c r="HM146" s="104"/>
      <c r="HN146" s="104"/>
      <c r="HO146" s="104"/>
      <c r="HP146" s="104"/>
      <c r="HQ146" s="104"/>
      <c r="HR146" s="104"/>
      <c r="HS146" s="104"/>
      <c r="HT146" s="104"/>
      <c r="HU146" s="104"/>
      <c r="HV146" s="104"/>
      <c r="HW146" s="104"/>
      <c r="HX146" s="104"/>
      <c r="HY146" s="104"/>
      <c r="HZ146" s="104"/>
      <c r="IA146" s="104"/>
      <c r="IB146" s="104"/>
      <c r="IC146" s="104"/>
      <c r="ID146" s="104"/>
      <c r="IE146" s="104"/>
      <c r="IF146" s="104"/>
      <c r="IG146" s="104"/>
      <c r="IH146" s="104"/>
      <c r="II146" s="104"/>
      <c r="IJ146" s="104"/>
      <c r="IK146" s="104"/>
      <c r="IL146" s="104"/>
      <c r="IM146" s="104"/>
      <c r="IN146" s="104"/>
      <c r="IO146" s="104"/>
      <c r="IP146" s="104"/>
      <c r="IQ146" s="104"/>
      <c r="IR146" s="104"/>
      <c r="IS146" s="104"/>
      <c r="IT146" s="104"/>
      <c r="IU146" s="104"/>
      <c r="IV146" s="104"/>
    </row>
    <row r="147" spans="1:256" s="103" customFormat="1" ht="12.75" x14ac:dyDescent="0.35">
      <c r="A147" s="138"/>
      <c r="B147" s="135"/>
      <c r="C147" s="135"/>
      <c r="D147" s="135"/>
      <c r="E147" s="135"/>
      <c r="F147" s="135"/>
      <c r="G147" s="135"/>
      <c r="H147" s="135"/>
      <c r="I147" s="135"/>
      <c r="J147" s="135"/>
      <c r="K147" s="135"/>
      <c r="L147" s="135"/>
      <c r="M147" s="135"/>
      <c r="N147" s="135"/>
      <c r="O147" s="135"/>
      <c r="P147" s="135"/>
      <c r="Q147" s="135"/>
      <c r="R147" s="135"/>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c r="BJ147" s="104"/>
      <c r="BK147" s="104"/>
      <c r="BL147" s="104"/>
      <c r="BM147" s="104"/>
      <c r="BN147" s="104"/>
      <c r="BO147" s="104"/>
      <c r="BP147" s="104"/>
      <c r="BQ147" s="104"/>
      <c r="BR147" s="104"/>
      <c r="BS147" s="104"/>
      <c r="BT147" s="104"/>
      <c r="BU147" s="104"/>
      <c r="BV147" s="104"/>
      <c r="BW147" s="104"/>
      <c r="BX147" s="104"/>
      <c r="BY147" s="104"/>
      <c r="BZ147" s="104"/>
      <c r="CA147" s="104"/>
      <c r="CB147" s="104"/>
      <c r="CC147" s="104"/>
      <c r="CD147" s="104"/>
      <c r="CE147" s="104"/>
      <c r="CF147" s="104"/>
      <c r="CG147" s="104"/>
      <c r="CH147" s="104"/>
      <c r="CI147" s="104"/>
      <c r="CJ147" s="104"/>
      <c r="CK147" s="104"/>
      <c r="CL147" s="104"/>
      <c r="CM147" s="104"/>
      <c r="CN147" s="104"/>
      <c r="CO147" s="104"/>
      <c r="CP147" s="104"/>
      <c r="CQ147" s="104"/>
      <c r="CR147" s="104"/>
      <c r="CS147" s="104"/>
      <c r="CT147" s="104"/>
      <c r="CU147" s="104"/>
      <c r="CV147" s="104"/>
      <c r="CW147" s="104"/>
      <c r="CX147" s="104"/>
      <c r="CY147" s="104"/>
      <c r="CZ147" s="104"/>
      <c r="DA147" s="104"/>
      <c r="DB147" s="104"/>
      <c r="DC147" s="104"/>
      <c r="DD147" s="104"/>
      <c r="DE147" s="104"/>
      <c r="DF147" s="104"/>
      <c r="DG147" s="104"/>
      <c r="DH147" s="104"/>
      <c r="DI147" s="104"/>
      <c r="DJ147" s="104"/>
      <c r="DK147" s="104"/>
      <c r="DL147" s="104"/>
      <c r="DM147" s="104"/>
      <c r="DN147" s="104"/>
      <c r="DO147" s="104"/>
      <c r="DP147" s="104"/>
      <c r="DQ147" s="104"/>
      <c r="DR147" s="104"/>
      <c r="DS147" s="104"/>
      <c r="DT147" s="104"/>
      <c r="DU147" s="104"/>
      <c r="DV147" s="104"/>
      <c r="DW147" s="104"/>
      <c r="DX147" s="104"/>
      <c r="DY147" s="104"/>
      <c r="DZ147" s="104"/>
      <c r="EA147" s="104"/>
      <c r="EB147" s="104"/>
      <c r="EC147" s="104"/>
      <c r="ED147" s="104"/>
      <c r="EE147" s="104"/>
      <c r="EF147" s="104"/>
      <c r="EG147" s="104"/>
      <c r="EH147" s="104"/>
      <c r="EI147" s="104"/>
      <c r="EJ147" s="104"/>
      <c r="EK147" s="104"/>
      <c r="EL147" s="104"/>
      <c r="EM147" s="104"/>
      <c r="EN147" s="104"/>
      <c r="EO147" s="104"/>
      <c r="EP147" s="104"/>
      <c r="EQ147" s="104"/>
      <c r="ER147" s="104"/>
      <c r="ES147" s="104"/>
      <c r="ET147" s="104"/>
      <c r="EU147" s="104"/>
      <c r="EV147" s="104"/>
      <c r="EW147" s="104"/>
      <c r="EX147" s="104"/>
      <c r="EY147" s="104"/>
      <c r="EZ147" s="104"/>
      <c r="FA147" s="104"/>
      <c r="FB147" s="104"/>
      <c r="FC147" s="104"/>
      <c r="FD147" s="104"/>
      <c r="FE147" s="104"/>
      <c r="FF147" s="104"/>
      <c r="FG147" s="104"/>
      <c r="FH147" s="104"/>
      <c r="FI147" s="104"/>
      <c r="FJ147" s="104"/>
      <c r="FK147" s="104"/>
      <c r="FL147" s="104"/>
      <c r="FM147" s="104"/>
      <c r="FN147" s="104"/>
      <c r="FO147" s="104"/>
      <c r="FP147" s="104"/>
      <c r="FQ147" s="104"/>
      <c r="FR147" s="104"/>
      <c r="FS147" s="104"/>
      <c r="FT147" s="104"/>
      <c r="FU147" s="104"/>
      <c r="FV147" s="104"/>
      <c r="FW147" s="104"/>
      <c r="FX147" s="104"/>
      <c r="FY147" s="104"/>
      <c r="FZ147" s="104"/>
      <c r="GA147" s="104"/>
      <c r="GB147" s="104"/>
      <c r="GC147" s="104"/>
      <c r="GD147" s="104"/>
      <c r="GE147" s="104"/>
      <c r="GF147" s="104"/>
      <c r="GG147" s="104"/>
      <c r="GH147" s="104"/>
      <c r="GI147" s="104"/>
      <c r="GJ147" s="104"/>
      <c r="GK147" s="104"/>
      <c r="GL147" s="104"/>
      <c r="GM147" s="104"/>
      <c r="GN147" s="104"/>
      <c r="GO147" s="104"/>
      <c r="GP147" s="104"/>
      <c r="GQ147" s="104"/>
      <c r="GR147" s="104"/>
      <c r="GS147" s="104"/>
      <c r="GT147" s="104"/>
      <c r="GU147" s="104"/>
      <c r="GV147" s="104"/>
      <c r="GW147" s="104"/>
      <c r="GX147" s="104"/>
      <c r="GY147" s="104"/>
      <c r="GZ147" s="104"/>
      <c r="HA147" s="104"/>
      <c r="HB147" s="104"/>
      <c r="HC147" s="104"/>
      <c r="HD147" s="104"/>
      <c r="HE147" s="104"/>
      <c r="HF147" s="104"/>
      <c r="HG147" s="104"/>
      <c r="HH147" s="104"/>
      <c r="HI147" s="104"/>
      <c r="HJ147" s="104"/>
      <c r="HK147" s="104"/>
      <c r="HL147" s="104"/>
      <c r="HM147" s="104"/>
      <c r="HN147" s="104"/>
      <c r="HO147" s="104"/>
      <c r="HP147" s="104"/>
      <c r="HQ147" s="104"/>
      <c r="HR147" s="104"/>
      <c r="HS147" s="104"/>
      <c r="HT147" s="104"/>
      <c r="HU147" s="104"/>
      <c r="HV147" s="104"/>
      <c r="HW147" s="104"/>
      <c r="HX147" s="104"/>
      <c r="HY147" s="104"/>
      <c r="HZ147" s="104"/>
      <c r="IA147" s="104"/>
      <c r="IB147" s="104"/>
      <c r="IC147" s="104"/>
      <c r="ID147" s="104"/>
      <c r="IE147" s="104"/>
      <c r="IF147" s="104"/>
      <c r="IG147" s="104"/>
      <c r="IH147" s="104"/>
      <c r="II147" s="104"/>
      <c r="IJ147" s="104"/>
      <c r="IK147" s="104"/>
      <c r="IL147" s="104"/>
      <c r="IM147" s="104"/>
      <c r="IN147" s="104"/>
      <c r="IO147" s="104"/>
      <c r="IP147" s="104"/>
      <c r="IQ147" s="104"/>
      <c r="IR147" s="104"/>
      <c r="IS147" s="104"/>
      <c r="IT147" s="104"/>
      <c r="IU147" s="104"/>
      <c r="IV147" s="104"/>
    </row>
    <row r="148" spans="1:256" s="103" customFormat="1" ht="12.75" x14ac:dyDescent="0.35">
      <c r="A148" s="138"/>
      <c r="B148" s="135"/>
      <c r="C148" s="135"/>
      <c r="D148" s="135"/>
      <c r="E148" s="135"/>
      <c r="F148" s="135"/>
      <c r="G148" s="135"/>
      <c r="H148" s="135"/>
      <c r="I148" s="135"/>
      <c r="J148" s="135"/>
      <c r="K148" s="135"/>
      <c r="L148" s="135"/>
      <c r="M148" s="135"/>
      <c r="N148" s="135"/>
      <c r="O148" s="135"/>
      <c r="P148" s="135"/>
      <c r="Q148" s="135"/>
      <c r="R148" s="135"/>
      <c r="AI148" s="104"/>
      <c r="AJ148" s="104"/>
      <c r="AK148" s="104"/>
      <c r="AL148" s="104"/>
      <c r="AM148" s="104"/>
      <c r="AN148" s="104"/>
      <c r="AO148" s="104"/>
      <c r="AP148" s="104"/>
      <c r="AQ148" s="104"/>
      <c r="AR148" s="104"/>
      <c r="AS148" s="104"/>
      <c r="AT148" s="104"/>
      <c r="AU148" s="104"/>
      <c r="AV148" s="104"/>
      <c r="AW148" s="104"/>
      <c r="AX148" s="104"/>
      <c r="AY148" s="104"/>
      <c r="AZ148" s="104"/>
      <c r="BA148" s="104"/>
      <c r="BB148" s="104"/>
      <c r="BC148" s="104"/>
      <c r="BD148" s="104"/>
      <c r="BE148" s="104"/>
      <c r="BF148" s="104"/>
      <c r="BG148" s="104"/>
      <c r="BH148" s="104"/>
      <c r="BI148" s="104"/>
      <c r="BJ148" s="104"/>
      <c r="BK148" s="104"/>
      <c r="BL148" s="104"/>
      <c r="BM148" s="104"/>
      <c r="BN148" s="104"/>
      <c r="BO148" s="104"/>
      <c r="BP148" s="104"/>
      <c r="BQ148" s="104"/>
      <c r="BR148" s="104"/>
      <c r="BS148" s="104"/>
      <c r="BT148" s="104"/>
      <c r="BU148" s="104"/>
      <c r="BV148" s="104"/>
      <c r="BW148" s="104"/>
      <c r="BX148" s="104"/>
      <c r="BY148" s="104"/>
      <c r="BZ148" s="104"/>
      <c r="CA148" s="104"/>
      <c r="CB148" s="104"/>
      <c r="CC148" s="104"/>
      <c r="CD148" s="104"/>
      <c r="CE148" s="104"/>
      <c r="CF148" s="104"/>
      <c r="CG148" s="104"/>
      <c r="CH148" s="104"/>
      <c r="CI148" s="104"/>
      <c r="CJ148" s="104"/>
      <c r="CK148" s="104"/>
      <c r="CL148" s="104"/>
      <c r="CM148" s="104"/>
      <c r="CN148" s="104"/>
      <c r="CO148" s="104"/>
      <c r="CP148" s="104"/>
      <c r="CQ148" s="104"/>
      <c r="CR148" s="104"/>
      <c r="CS148" s="104"/>
      <c r="CT148" s="104"/>
      <c r="CU148" s="104"/>
      <c r="CV148" s="104"/>
      <c r="CW148" s="104"/>
      <c r="CX148" s="104"/>
      <c r="CY148" s="104"/>
      <c r="CZ148" s="104"/>
      <c r="DA148" s="104"/>
      <c r="DB148" s="104"/>
      <c r="DC148" s="104"/>
      <c r="DD148" s="104"/>
      <c r="DE148" s="104"/>
      <c r="DF148" s="104"/>
      <c r="DG148" s="104"/>
      <c r="DH148" s="104"/>
      <c r="DI148" s="104"/>
      <c r="DJ148" s="104"/>
      <c r="DK148" s="104"/>
      <c r="DL148" s="104"/>
      <c r="DM148" s="104"/>
      <c r="DN148" s="104"/>
      <c r="DO148" s="104"/>
      <c r="DP148" s="104"/>
      <c r="DQ148" s="104"/>
      <c r="DR148" s="104"/>
      <c r="DS148" s="104"/>
      <c r="DT148" s="104"/>
      <c r="DU148" s="104"/>
      <c r="DV148" s="104"/>
      <c r="DW148" s="104"/>
      <c r="DX148" s="104"/>
      <c r="DY148" s="104"/>
      <c r="DZ148" s="104"/>
      <c r="EA148" s="104"/>
      <c r="EB148" s="104"/>
      <c r="EC148" s="104"/>
      <c r="ED148" s="104"/>
      <c r="EE148" s="104"/>
      <c r="EF148" s="104"/>
      <c r="EG148" s="104"/>
      <c r="EH148" s="104"/>
      <c r="EI148" s="104"/>
      <c r="EJ148" s="104"/>
      <c r="EK148" s="104"/>
      <c r="EL148" s="104"/>
      <c r="EM148" s="104"/>
      <c r="EN148" s="104"/>
      <c r="EO148" s="104"/>
      <c r="EP148" s="104"/>
      <c r="EQ148" s="104"/>
      <c r="ER148" s="104"/>
      <c r="ES148" s="104"/>
      <c r="ET148" s="104"/>
      <c r="EU148" s="104"/>
      <c r="EV148" s="104"/>
      <c r="EW148" s="104"/>
      <c r="EX148" s="104"/>
      <c r="EY148" s="104"/>
      <c r="EZ148" s="104"/>
      <c r="FA148" s="104"/>
      <c r="FB148" s="104"/>
      <c r="FC148" s="104"/>
      <c r="FD148" s="104"/>
      <c r="FE148" s="104"/>
      <c r="FF148" s="104"/>
      <c r="FG148" s="104"/>
      <c r="FH148" s="104"/>
      <c r="FI148" s="104"/>
      <c r="FJ148" s="104"/>
      <c r="FK148" s="104"/>
      <c r="FL148" s="104"/>
      <c r="FM148" s="104"/>
      <c r="FN148" s="104"/>
      <c r="FO148" s="104"/>
      <c r="FP148" s="104"/>
      <c r="FQ148" s="104"/>
      <c r="FR148" s="104"/>
      <c r="FS148" s="104"/>
      <c r="FT148" s="104"/>
      <c r="FU148" s="104"/>
      <c r="FV148" s="104"/>
      <c r="FW148" s="104"/>
      <c r="FX148" s="104"/>
      <c r="FY148" s="104"/>
      <c r="FZ148" s="104"/>
      <c r="GA148" s="104"/>
      <c r="GB148" s="104"/>
      <c r="GC148" s="104"/>
      <c r="GD148" s="104"/>
      <c r="GE148" s="104"/>
      <c r="GF148" s="104"/>
      <c r="GG148" s="104"/>
      <c r="GH148" s="104"/>
      <c r="GI148" s="104"/>
      <c r="GJ148" s="104"/>
      <c r="GK148" s="104"/>
      <c r="GL148" s="104"/>
      <c r="GM148" s="104"/>
      <c r="GN148" s="104"/>
      <c r="GO148" s="104"/>
      <c r="GP148" s="104"/>
      <c r="GQ148" s="104"/>
      <c r="GR148" s="104"/>
      <c r="GS148" s="104"/>
      <c r="GT148" s="104"/>
      <c r="GU148" s="104"/>
      <c r="GV148" s="104"/>
      <c r="GW148" s="104"/>
      <c r="GX148" s="104"/>
      <c r="GY148" s="104"/>
      <c r="GZ148" s="104"/>
      <c r="HA148" s="104"/>
      <c r="HB148" s="104"/>
      <c r="HC148" s="104"/>
      <c r="HD148" s="104"/>
      <c r="HE148" s="104"/>
      <c r="HF148" s="104"/>
      <c r="HG148" s="104"/>
      <c r="HH148" s="104"/>
      <c r="HI148" s="104"/>
      <c r="HJ148" s="104"/>
      <c r="HK148" s="104"/>
      <c r="HL148" s="104"/>
      <c r="HM148" s="104"/>
      <c r="HN148" s="104"/>
      <c r="HO148" s="104"/>
      <c r="HP148" s="104"/>
      <c r="HQ148" s="104"/>
      <c r="HR148" s="104"/>
      <c r="HS148" s="104"/>
      <c r="HT148" s="104"/>
      <c r="HU148" s="104"/>
      <c r="HV148" s="104"/>
      <c r="HW148" s="104"/>
      <c r="HX148" s="104"/>
      <c r="HY148" s="104"/>
      <c r="HZ148" s="104"/>
      <c r="IA148" s="104"/>
      <c r="IB148" s="104"/>
      <c r="IC148" s="104"/>
      <c r="ID148" s="104"/>
      <c r="IE148" s="104"/>
      <c r="IF148" s="104"/>
      <c r="IG148" s="104"/>
      <c r="IH148" s="104"/>
      <c r="II148" s="104"/>
      <c r="IJ148" s="104"/>
      <c r="IK148" s="104"/>
      <c r="IL148" s="104"/>
      <c r="IM148" s="104"/>
      <c r="IN148" s="104"/>
      <c r="IO148" s="104"/>
      <c r="IP148" s="104"/>
      <c r="IQ148" s="104"/>
      <c r="IR148" s="104"/>
      <c r="IS148" s="104"/>
      <c r="IT148" s="104"/>
      <c r="IU148" s="104"/>
      <c r="IV148" s="104"/>
    </row>
    <row r="149" spans="1:256" s="103" customFormat="1" ht="12.75" x14ac:dyDescent="0.35">
      <c r="A149" s="138"/>
      <c r="B149" s="135"/>
      <c r="C149" s="135"/>
      <c r="D149" s="135"/>
      <c r="E149" s="135"/>
      <c r="F149" s="135"/>
      <c r="G149" s="135"/>
      <c r="H149" s="135"/>
      <c r="I149" s="135"/>
      <c r="J149" s="135"/>
      <c r="K149" s="135"/>
      <c r="L149" s="135"/>
      <c r="M149" s="135"/>
      <c r="N149" s="135"/>
      <c r="O149" s="135"/>
      <c r="P149" s="135"/>
      <c r="Q149" s="135"/>
      <c r="R149" s="135"/>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4"/>
      <c r="BD149" s="104"/>
      <c r="BE149" s="104"/>
      <c r="BF149" s="104"/>
      <c r="BG149" s="104"/>
      <c r="BH149" s="104"/>
      <c r="BI149" s="104"/>
      <c r="BJ149" s="104"/>
      <c r="BK149" s="104"/>
      <c r="BL149" s="104"/>
      <c r="BM149" s="104"/>
      <c r="BN149" s="104"/>
      <c r="BO149" s="104"/>
      <c r="BP149" s="104"/>
      <c r="BQ149" s="104"/>
      <c r="BR149" s="104"/>
      <c r="BS149" s="104"/>
      <c r="BT149" s="104"/>
      <c r="BU149" s="104"/>
      <c r="BV149" s="104"/>
      <c r="BW149" s="104"/>
      <c r="BX149" s="104"/>
      <c r="BY149" s="104"/>
      <c r="BZ149" s="104"/>
      <c r="CA149" s="104"/>
      <c r="CB149" s="104"/>
      <c r="CC149" s="104"/>
      <c r="CD149" s="104"/>
      <c r="CE149" s="104"/>
      <c r="CF149" s="104"/>
      <c r="CG149" s="104"/>
      <c r="CH149" s="104"/>
      <c r="CI149" s="104"/>
      <c r="CJ149" s="104"/>
      <c r="CK149" s="104"/>
      <c r="CL149" s="104"/>
      <c r="CM149" s="104"/>
      <c r="CN149" s="104"/>
      <c r="CO149" s="104"/>
      <c r="CP149" s="104"/>
      <c r="CQ149" s="104"/>
      <c r="CR149" s="104"/>
      <c r="CS149" s="104"/>
      <c r="CT149" s="104"/>
      <c r="CU149" s="104"/>
      <c r="CV149" s="104"/>
      <c r="CW149" s="104"/>
      <c r="CX149" s="104"/>
      <c r="CY149" s="104"/>
      <c r="CZ149" s="104"/>
      <c r="DA149" s="104"/>
      <c r="DB149" s="104"/>
      <c r="DC149" s="104"/>
      <c r="DD149" s="104"/>
      <c r="DE149" s="104"/>
      <c r="DF149" s="104"/>
      <c r="DG149" s="104"/>
      <c r="DH149" s="104"/>
      <c r="DI149" s="104"/>
      <c r="DJ149" s="104"/>
      <c r="DK149" s="104"/>
      <c r="DL149" s="104"/>
      <c r="DM149" s="104"/>
      <c r="DN149" s="104"/>
      <c r="DO149" s="104"/>
      <c r="DP149" s="104"/>
      <c r="DQ149" s="104"/>
      <c r="DR149" s="104"/>
      <c r="DS149" s="104"/>
      <c r="DT149" s="104"/>
      <c r="DU149" s="104"/>
      <c r="DV149" s="104"/>
      <c r="DW149" s="104"/>
      <c r="DX149" s="104"/>
      <c r="DY149" s="104"/>
      <c r="DZ149" s="104"/>
      <c r="EA149" s="104"/>
      <c r="EB149" s="104"/>
      <c r="EC149" s="104"/>
      <c r="ED149" s="104"/>
      <c r="EE149" s="104"/>
      <c r="EF149" s="104"/>
      <c r="EG149" s="104"/>
      <c r="EH149" s="104"/>
      <c r="EI149" s="104"/>
      <c r="EJ149" s="104"/>
      <c r="EK149" s="104"/>
      <c r="EL149" s="104"/>
      <c r="EM149" s="104"/>
      <c r="EN149" s="104"/>
      <c r="EO149" s="104"/>
      <c r="EP149" s="104"/>
      <c r="EQ149" s="104"/>
      <c r="ER149" s="104"/>
      <c r="ES149" s="104"/>
      <c r="ET149" s="104"/>
      <c r="EU149" s="104"/>
      <c r="EV149" s="104"/>
      <c r="EW149" s="104"/>
      <c r="EX149" s="104"/>
      <c r="EY149" s="104"/>
      <c r="EZ149" s="104"/>
      <c r="FA149" s="104"/>
      <c r="FB149" s="104"/>
      <c r="FC149" s="104"/>
      <c r="FD149" s="104"/>
      <c r="FE149" s="104"/>
      <c r="FF149" s="104"/>
      <c r="FG149" s="104"/>
      <c r="FH149" s="104"/>
      <c r="FI149" s="104"/>
      <c r="FJ149" s="104"/>
      <c r="FK149" s="104"/>
      <c r="FL149" s="104"/>
      <c r="FM149" s="104"/>
      <c r="FN149" s="104"/>
      <c r="FO149" s="104"/>
      <c r="FP149" s="104"/>
      <c r="FQ149" s="104"/>
      <c r="FR149" s="104"/>
      <c r="FS149" s="104"/>
      <c r="FT149" s="104"/>
      <c r="FU149" s="104"/>
      <c r="FV149" s="104"/>
      <c r="FW149" s="104"/>
      <c r="FX149" s="104"/>
      <c r="FY149" s="104"/>
      <c r="FZ149" s="104"/>
      <c r="GA149" s="104"/>
      <c r="GB149" s="104"/>
      <c r="GC149" s="104"/>
      <c r="GD149" s="104"/>
      <c r="GE149" s="104"/>
      <c r="GF149" s="104"/>
      <c r="GG149" s="104"/>
      <c r="GH149" s="104"/>
      <c r="GI149" s="104"/>
      <c r="GJ149" s="104"/>
      <c r="GK149" s="104"/>
      <c r="GL149" s="104"/>
      <c r="GM149" s="104"/>
      <c r="GN149" s="104"/>
      <c r="GO149" s="104"/>
      <c r="GP149" s="104"/>
      <c r="GQ149" s="104"/>
      <c r="GR149" s="104"/>
      <c r="GS149" s="104"/>
      <c r="GT149" s="104"/>
      <c r="GU149" s="104"/>
      <c r="GV149" s="104"/>
      <c r="GW149" s="104"/>
      <c r="GX149" s="104"/>
      <c r="GY149" s="104"/>
      <c r="GZ149" s="104"/>
      <c r="HA149" s="104"/>
      <c r="HB149" s="104"/>
      <c r="HC149" s="104"/>
      <c r="HD149" s="104"/>
      <c r="HE149" s="104"/>
      <c r="HF149" s="104"/>
      <c r="HG149" s="104"/>
      <c r="HH149" s="104"/>
      <c r="HI149" s="104"/>
      <c r="HJ149" s="104"/>
      <c r="HK149" s="104"/>
      <c r="HL149" s="104"/>
      <c r="HM149" s="104"/>
      <c r="HN149" s="104"/>
      <c r="HO149" s="104"/>
      <c r="HP149" s="104"/>
      <c r="HQ149" s="104"/>
      <c r="HR149" s="104"/>
      <c r="HS149" s="104"/>
      <c r="HT149" s="104"/>
      <c r="HU149" s="104"/>
      <c r="HV149" s="104"/>
      <c r="HW149" s="104"/>
      <c r="HX149" s="104"/>
      <c r="HY149" s="104"/>
      <c r="HZ149" s="104"/>
      <c r="IA149" s="104"/>
      <c r="IB149" s="104"/>
      <c r="IC149" s="104"/>
      <c r="ID149" s="104"/>
      <c r="IE149" s="104"/>
      <c r="IF149" s="104"/>
      <c r="IG149" s="104"/>
      <c r="IH149" s="104"/>
      <c r="II149" s="104"/>
      <c r="IJ149" s="104"/>
      <c r="IK149" s="104"/>
      <c r="IL149" s="104"/>
      <c r="IM149" s="104"/>
      <c r="IN149" s="104"/>
      <c r="IO149" s="104"/>
      <c r="IP149" s="104"/>
      <c r="IQ149" s="104"/>
      <c r="IR149" s="104"/>
      <c r="IS149" s="104"/>
      <c r="IT149" s="104"/>
      <c r="IU149" s="104"/>
      <c r="IV149" s="104"/>
    </row>
    <row r="150" spans="1:256" s="103" customFormat="1" ht="12.75" x14ac:dyDescent="0.35">
      <c r="A150" s="138"/>
      <c r="B150" s="135"/>
      <c r="C150" s="135"/>
      <c r="D150" s="135"/>
      <c r="E150" s="135"/>
      <c r="F150" s="135"/>
      <c r="G150" s="135"/>
      <c r="H150" s="135"/>
      <c r="I150" s="135"/>
      <c r="J150" s="135"/>
      <c r="K150" s="135"/>
      <c r="L150" s="135"/>
      <c r="M150" s="135"/>
      <c r="N150" s="135"/>
      <c r="O150" s="135"/>
      <c r="P150" s="135"/>
      <c r="Q150" s="135"/>
      <c r="R150" s="135"/>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BJ150" s="104"/>
      <c r="BK150" s="104"/>
      <c r="BL150" s="104"/>
      <c r="BM150" s="104"/>
      <c r="BN150" s="104"/>
      <c r="BO150" s="104"/>
      <c r="BP150" s="104"/>
      <c r="BQ150" s="104"/>
      <c r="BR150" s="104"/>
      <c r="BS150" s="104"/>
      <c r="BT150" s="104"/>
      <c r="BU150" s="104"/>
      <c r="BV150" s="104"/>
      <c r="BW150" s="104"/>
      <c r="BX150" s="104"/>
      <c r="BY150" s="104"/>
      <c r="BZ150" s="104"/>
      <c r="CA150" s="104"/>
      <c r="CB150" s="104"/>
      <c r="CC150" s="104"/>
      <c r="CD150" s="104"/>
      <c r="CE150" s="104"/>
      <c r="CF150" s="104"/>
      <c r="CG150" s="104"/>
      <c r="CH150" s="104"/>
      <c r="CI150" s="104"/>
      <c r="CJ150" s="104"/>
      <c r="CK150" s="104"/>
      <c r="CL150" s="104"/>
      <c r="CM150" s="104"/>
      <c r="CN150" s="104"/>
      <c r="CO150" s="104"/>
      <c r="CP150" s="104"/>
      <c r="CQ150" s="104"/>
      <c r="CR150" s="104"/>
      <c r="CS150" s="104"/>
      <c r="CT150" s="104"/>
      <c r="CU150" s="104"/>
      <c r="CV150" s="104"/>
      <c r="CW150" s="104"/>
      <c r="CX150" s="104"/>
      <c r="CY150" s="104"/>
      <c r="CZ150" s="104"/>
      <c r="DA150" s="104"/>
      <c r="DB150" s="104"/>
      <c r="DC150" s="104"/>
      <c r="DD150" s="104"/>
      <c r="DE150" s="104"/>
      <c r="DF150" s="104"/>
      <c r="DG150" s="104"/>
      <c r="DH150" s="104"/>
      <c r="DI150" s="104"/>
      <c r="DJ150" s="104"/>
      <c r="DK150" s="104"/>
      <c r="DL150" s="104"/>
      <c r="DM150" s="104"/>
      <c r="DN150" s="104"/>
      <c r="DO150" s="104"/>
      <c r="DP150" s="104"/>
      <c r="DQ150" s="104"/>
      <c r="DR150" s="104"/>
      <c r="DS150" s="104"/>
      <c r="DT150" s="104"/>
      <c r="DU150" s="104"/>
      <c r="DV150" s="104"/>
      <c r="DW150" s="104"/>
      <c r="DX150" s="104"/>
      <c r="DY150" s="104"/>
      <c r="DZ150" s="104"/>
      <c r="EA150" s="104"/>
      <c r="EB150" s="104"/>
      <c r="EC150" s="104"/>
      <c r="ED150" s="104"/>
      <c r="EE150" s="104"/>
      <c r="EF150" s="104"/>
      <c r="EG150" s="104"/>
      <c r="EH150" s="104"/>
      <c r="EI150" s="104"/>
      <c r="EJ150" s="104"/>
      <c r="EK150" s="104"/>
      <c r="EL150" s="104"/>
      <c r="EM150" s="104"/>
      <c r="EN150" s="104"/>
      <c r="EO150" s="104"/>
      <c r="EP150" s="104"/>
      <c r="EQ150" s="104"/>
      <c r="ER150" s="104"/>
      <c r="ES150" s="104"/>
      <c r="ET150" s="104"/>
      <c r="EU150" s="104"/>
      <c r="EV150" s="104"/>
      <c r="EW150" s="104"/>
      <c r="EX150" s="104"/>
      <c r="EY150" s="104"/>
      <c r="EZ150" s="104"/>
      <c r="FA150" s="104"/>
      <c r="FB150" s="104"/>
      <c r="FC150" s="104"/>
      <c r="FD150" s="104"/>
      <c r="FE150" s="104"/>
      <c r="FF150" s="104"/>
      <c r="FG150" s="104"/>
      <c r="FH150" s="104"/>
      <c r="FI150" s="104"/>
      <c r="FJ150" s="104"/>
      <c r="FK150" s="104"/>
      <c r="FL150" s="104"/>
      <c r="FM150" s="104"/>
      <c r="FN150" s="104"/>
      <c r="FO150" s="104"/>
      <c r="FP150" s="104"/>
      <c r="FQ150" s="104"/>
      <c r="FR150" s="104"/>
      <c r="FS150" s="104"/>
      <c r="FT150" s="104"/>
      <c r="FU150" s="104"/>
      <c r="FV150" s="104"/>
      <c r="FW150" s="104"/>
      <c r="FX150" s="104"/>
      <c r="FY150" s="104"/>
      <c r="FZ150" s="104"/>
      <c r="GA150" s="104"/>
      <c r="GB150" s="104"/>
      <c r="GC150" s="104"/>
      <c r="GD150" s="104"/>
      <c r="GE150" s="104"/>
      <c r="GF150" s="104"/>
      <c r="GG150" s="104"/>
      <c r="GH150" s="104"/>
      <c r="GI150" s="104"/>
      <c r="GJ150" s="104"/>
      <c r="GK150" s="104"/>
      <c r="GL150" s="104"/>
      <c r="GM150" s="104"/>
      <c r="GN150" s="104"/>
      <c r="GO150" s="104"/>
      <c r="GP150" s="104"/>
      <c r="GQ150" s="104"/>
      <c r="GR150" s="104"/>
      <c r="GS150" s="104"/>
      <c r="GT150" s="104"/>
      <c r="GU150" s="104"/>
      <c r="GV150" s="104"/>
      <c r="GW150" s="104"/>
      <c r="GX150" s="104"/>
      <c r="GY150" s="104"/>
      <c r="GZ150" s="104"/>
      <c r="HA150" s="104"/>
      <c r="HB150" s="104"/>
      <c r="HC150" s="104"/>
      <c r="HD150" s="104"/>
      <c r="HE150" s="104"/>
      <c r="HF150" s="104"/>
      <c r="HG150" s="104"/>
      <c r="HH150" s="104"/>
      <c r="HI150" s="104"/>
      <c r="HJ150" s="104"/>
      <c r="HK150" s="104"/>
      <c r="HL150" s="104"/>
      <c r="HM150" s="104"/>
      <c r="HN150" s="104"/>
      <c r="HO150" s="104"/>
      <c r="HP150" s="104"/>
      <c r="HQ150" s="104"/>
      <c r="HR150" s="104"/>
      <c r="HS150" s="104"/>
      <c r="HT150" s="104"/>
      <c r="HU150" s="104"/>
      <c r="HV150" s="104"/>
      <c r="HW150" s="104"/>
      <c r="HX150" s="104"/>
      <c r="HY150" s="104"/>
      <c r="HZ150" s="104"/>
      <c r="IA150" s="104"/>
      <c r="IB150" s="104"/>
      <c r="IC150" s="104"/>
      <c r="ID150" s="104"/>
      <c r="IE150" s="104"/>
      <c r="IF150" s="104"/>
      <c r="IG150" s="104"/>
      <c r="IH150" s="104"/>
      <c r="II150" s="104"/>
      <c r="IJ150" s="104"/>
      <c r="IK150" s="104"/>
      <c r="IL150" s="104"/>
      <c r="IM150" s="104"/>
      <c r="IN150" s="104"/>
      <c r="IO150" s="104"/>
      <c r="IP150" s="104"/>
      <c r="IQ150" s="104"/>
      <c r="IR150" s="104"/>
      <c r="IS150" s="104"/>
      <c r="IT150" s="104"/>
      <c r="IU150" s="104"/>
      <c r="IV150" s="104"/>
    </row>
    <row r="151" spans="1:256" s="103" customFormat="1" ht="12.75" x14ac:dyDescent="0.35">
      <c r="A151" s="138"/>
      <c r="B151" s="135"/>
      <c r="C151" s="135"/>
      <c r="D151" s="135"/>
      <c r="E151" s="135"/>
      <c r="F151" s="135"/>
      <c r="G151" s="135"/>
      <c r="H151" s="135"/>
      <c r="I151" s="135"/>
      <c r="J151" s="135"/>
      <c r="K151" s="135"/>
      <c r="L151" s="135"/>
      <c r="M151" s="135"/>
      <c r="N151" s="135"/>
      <c r="O151" s="135"/>
      <c r="P151" s="135"/>
      <c r="Q151" s="135"/>
      <c r="R151" s="135"/>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c r="BJ151" s="104"/>
      <c r="BK151" s="104"/>
      <c r="BL151" s="104"/>
      <c r="BM151" s="104"/>
      <c r="BN151" s="104"/>
      <c r="BO151" s="104"/>
      <c r="BP151" s="104"/>
      <c r="BQ151" s="104"/>
      <c r="BR151" s="104"/>
      <c r="BS151" s="104"/>
      <c r="BT151" s="104"/>
      <c r="BU151" s="104"/>
      <c r="BV151" s="104"/>
      <c r="BW151" s="104"/>
      <c r="BX151" s="104"/>
      <c r="BY151" s="104"/>
      <c r="BZ151" s="104"/>
      <c r="CA151" s="104"/>
      <c r="CB151" s="104"/>
      <c r="CC151" s="104"/>
      <c r="CD151" s="104"/>
      <c r="CE151" s="104"/>
      <c r="CF151" s="104"/>
      <c r="CG151" s="104"/>
      <c r="CH151" s="104"/>
      <c r="CI151" s="104"/>
      <c r="CJ151" s="104"/>
      <c r="CK151" s="104"/>
      <c r="CL151" s="104"/>
      <c r="CM151" s="104"/>
      <c r="CN151" s="104"/>
      <c r="CO151" s="104"/>
      <c r="CP151" s="104"/>
      <c r="CQ151" s="104"/>
      <c r="CR151" s="104"/>
      <c r="CS151" s="104"/>
      <c r="CT151" s="104"/>
      <c r="CU151" s="104"/>
      <c r="CV151" s="104"/>
      <c r="CW151" s="104"/>
      <c r="CX151" s="104"/>
      <c r="CY151" s="104"/>
      <c r="CZ151" s="104"/>
      <c r="DA151" s="104"/>
      <c r="DB151" s="104"/>
      <c r="DC151" s="104"/>
      <c r="DD151" s="104"/>
      <c r="DE151" s="104"/>
      <c r="DF151" s="104"/>
      <c r="DG151" s="104"/>
      <c r="DH151" s="104"/>
      <c r="DI151" s="104"/>
      <c r="DJ151" s="104"/>
      <c r="DK151" s="104"/>
      <c r="DL151" s="104"/>
      <c r="DM151" s="104"/>
      <c r="DN151" s="104"/>
      <c r="DO151" s="104"/>
      <c r="DP151" s="104"/>
      <c r="DQ151" s="104"/>
      <c r="DR151" s="104"/>
      <c r="DS151" s="104"/>
      <c r="DT151" s="104"/>
      <c r="DU151" s="104"/>
      <c r="DV151" s="104"/>
      <c r="DW151" s="104"/>
      <c r="DX151" s="104"/>
      <c r="DY151" s="104"/>
      <c r="DZ151" s="104"/>
      <c r="EA151" s="104"/>
      <c r="EB151" s="104"/>
      <c r="EC151" s="104"/>
      <c r="ED151" s="104"/>
      <c r="EE151" s="104"/>
      <c r="EF151" s="104"/>
      <c r="EG151" s="104"/>
      <c r="EH151" s="104"/>
      <c r="EI151" s="104"/>
      <c r="EJ151" s="104"/>
      <c r="EK151" s="104"/>
      <c r="EL151" s="104"/>
      <c r="EM151" s="104"/>
      <c r="EN151" s="104"/>
      <c r="EO151" s="104"/>
      <c r="EP151" s="104"/>
      <c r="EQ151" s="104"/>
      <c r="ER151" s="104"/>
      <c r="ES151" s="104"/>
      <c r="ET151" s="104"/>
      <c r="EU151" s="104"/>
      <c r="EV151" s="104"/>
      <c r="EW151" s="104"/>
      <c r="EX151" s="104"/>
      <c r="EY151" s="104"/>
      <c r="EZ151" s="104"/>
      <c r="FA151" s="104"/>
      <c r="FB151" s="104"/>
      <c r="FC151" s="104"/>
      <c r="FD151" s="104"/>
      <c r="FE151" s="104"/>
      <c r="FF151" s="104"/>
      <c r="FG151" s="104"/>
      <c r="FH151" s="104"/>
      <c r="FI151" s="104"/>
      <c r="FJ151" s="104"/>
      <c r="FK151" s="104"/>
      <c r="FL151" s="104"/>
      <c r="FM151" s="104"/>
      <c r="FN151" s="104"/>
      <c r="FO151" s="104"/>
      <c r="FP151" s="104"/>
      <c r="FQ151" s="104"/>
      <c r="FR151" s="104"/>
      <c r="FS151" s="104"/>
      <c r="FT151" s="104"/>
      <c r="FU151" s="104"/>
      <c r="FV151" s="104"/>
      <c r="FW151" s="104"/>
      <c r="FX151" s="104"/>
      <c r="FY151" s="104"/>
      <c r="FZ151" s="104"/>
      <c r="GA151" s="104"/>
      <c r="GB151" s="104"/>
      <c r="GC151" s="104"/>
      <c r="GD151" s="104"/>
      <c r="GE151" s="104"/>
      <c r="GF151" s="104"/>
      <c r="GG151" s="104"/>
      <c r="GH151" s="104"/>
      <c r="GI151" s="104"/>
      <c r="GJ151" s="104"/>
      <c r="GK151" s="104"/>
      <c r="GL151" s="104"/>
      <c r="GM151" s="104"/>
      <c r="GN151" s="104"/>
      <c r="GO151" s="104"/>
      <c r="GP151" s="104"/>
      <c r="GQ151" s="104"/>
      <c r="GR151" s="104"/>
      <c r="GS151" s="104"/>
      <c r="GT151" s="104"/>
      <c r="GU151" s="104"/>
      <c r="GV151" s="104"/>
      <c r="GW151" s="104"/>
      <c r="GX151" s="104"/>
      <c r="GY151" s="104"/>
      <c r="GZ151" s="104"/>
      <c r="HA151" s="104"/>
      <c r="HB151" s="104"/>
      <c r="HC151" s="104"/>
      <c r="HD151" s="104"/>
      <c r="HE151" s="104"/>
      <c r="HF151" s="104"/>
      <c r="HG151" s="104"/>
      <c r="HH151" s="104"/>
      <c r="HI151" s="104"/>
      <c r="HJ151" s="104"/>
      <c r="HK151" s="104"/>
      <c r="HL151" s="104"/>
      <c r="HM151" s="104"/>
      <c r="HN151" s="104"/>
      <c r="HO151" s="104"/>
      <c r="HP151" s="104"/>
      <c r="HQ151" s="104"/>
      <c r="HR151" s="104"/>
      <c r="HS151" s="104"/>
      <c r="HT151" s="104"/>
      <c r="HU151" s="104"/>
      <c r="HV151" s="104"/>
      <c r="HW151" s="104"/>
      <c r="HX151" s="104"/>
      <c r="HY151" s="104"/>
      <c r="HZ151" s="104"/>
      <c r="IA151" s="104"/>
      <c r="IB151" s="104"/>
      <c r="IC151" s="104"/>
      <c r="ID151" s="104"/>
      <c r="IE151" s="104"/>
      <c r="IF151" s="104"/>
      <c r="IG151" s="104"/>
      <c r="IH151" s="104"/>
      <c r="II151" s="104"/>
      <c r="IJ151" s="104"/>
      <c r="IK151" s="104"/>
      <c r="IL151" s="104"/>
      <c r="IM151" s="104"/>
      <c r="IN151" s="104"/>
      <c r="IO151" s="104"/>
      <c r="IP151" s="104"/>
      <c r="IQ151" s="104"/>
      <c r="IR151" s="104"/>
      <c r="IS151" s="104"/>
      <c r="IT151" s="104"/>
      <c r="IU151" s="104"/>
      <c r="IV151" s="104"/>
    </row>
    <row r="152" spans="1:256" s="103" customFormat="1" ht="12.75" x14ac:dyDescent="0.35">
      <c r="A152" s="138"/>
      <c r="B152" s="135"/>
      <c r="C152" s="135"/>
      <c r="D152" s="135"/>
      <c r="E152" s="135"/>
      <c r="F152" s="135"/>
      <c r="G152" s="135"/>
      <c r="H152" s="135"/>
      <c r="I152" s="135"/>
      <c r="J152" s="135"/>
      <c r="K152" s="135"/>
      <c r="L152" s="135"/>
      <c r="M152" s="135"/>
      <c r="N152" s="135"/>
      <c r="O152" s="135"/>
      <c r="P152" s="135"/>
      <c r="Q152" s="135"/>
      <c r="R152" s="135"/>
      <c r="AI152" s="104"/>
      <c r="AJ152" s="104"/>
      <c r="AK152" s="104"/>
      <c r="AL152" s="104"/>
      <c r="AM152" s="104"/>
      <c r="AN152" s="104"/>
      <c r="AO152" s="104"/>
      <c r="AP152" s="104"/>
      <c r="AQ152" s="104"/>
      <c r="AR152" s="104"/>
      <c r="AS152" s="104"/>
      <c r="AT152" s="104"/>
      <c r="AU152" s="104"/>
      <c r="AV152" s="104"/>
      <c r="AW152" s="104"/>
      <c r="AX152" s="104"/>
      <c r="AY152" s="104"/>
      <c r="AZ152" s="104"/>
      <c r="BA152" s="104"/>
      <c r="BB152" s="104"/>
      <c r="BC152" s="104"/>
      <c r="BD152" s="104"/>
      <c r="BE152" s="104"/>
      <c r="BF152" s="104"/>
      <c r="BG152" s="104"/>
      <c r="BH152" s="104"/>
      <c r="BI152" s="104"/>
      <c r="BJ152" s="104"/>
      <c r="BK152" s="104"/>
      <c r="BL152" s="104"/>
      <c r="BM152" s="104"/>
      <c r="BN152" s="104"/>
      <c r="BO152" s="104"/>
      <c r="BP152" s="104"/>
      <c r="BQ152" s="104"/>
      <c r="BR152" s="104"/>
      <c r="BS152" s="104"/>
      <c r="BT152" s="104"/>
      <c r="BU152" s="104"/>
      <c r="BV152" s="104"/>
      <c r="BW152" s="104"/>
      <c r="BX152" s="104"/>
      <c r="BY152" s="104"/>
      <c r="BZ152" s="104"/>
      <c r="CA152" s="104"/>
      <c r="CB152" s="104"/>
      <c r="CC152" s="104"/>
      <c r="CD152" s="104"/>
      <c r="CE152" s="104"/>
      <c r="CF152" s="104"/>
      <c r="CG152" s="104"/>
      <c r="CH152" s="104"/>
      <c r="CI152" s="104"/>
      <c r="CJ152" s="104"/>
      <c r="CK152" s="104"/>
      <c r="CL152" s="104"/>
      <c r="CM152" s="104"/>
      <c r="CN152" s="104"/>
      <c r="CO152" s="104"/>
      <c r="CP152" s="104"/>
      <c r="CQ152" s="104"/>
      <c r="CR152" s="104"/>
      <c r="CS152" s="104"/>
      <c r="CT152" s="104"/>
      <c r="CU152" s="104"/>
      <c r="CV152" s="104"/>
      <c r="CW152" s="104"/>
      <c r="CX152" s="104"/>
      <c r="CY152" s="104"/>
      <c r="CZ152" s="104"/>
      <c r="DA152" s="104"/>
      <c r="DB152" s="104"/>
      <c r="DC152" s="104"/>
      <c r="DD152" s="104"/>
      <c r="DE152" s="104"/>
      <c r="DF152" s="104"/>
      <c r="DG152" s="104"/>
      <c r="DH152" s="104"/>
      <c r="DI152" s="104"/>
      <c r="DJ152" s="104"/>
      <c r="DK152" s="104"/>
      <c r="DL152" s="104"/>
      <c r="DM152" s="104"/>
      <c r="DN152" s="104"/>
      <c r="DO152" s="104"/>
      <c r="DP152" s="104"/>
      <c r="DQ152" s="104"/>
      <c r="DR152" s="104"/>
      <c r="DS152" s="104"/>
      <c r="DT152" s="104"/>
      <c r="DU152" s="104"/>
      <c r="DV152" s="104"/>
      <c r="DW152" s="104"/>
      <c r="DX152" s="104"/>
      <c r="DY152" s="104"/>
      <c r="DZ152" s="104"/>
      <c r="EA152" s="104"/>
      <c r="EB152" s="104"/>
      <c r="EC152" s="104"/>
      <c r="ED152" s="104"/>
      <c r="EE152" s="104"/>
      <c r="EF152" s="104"/>
      <c r="EG152" s="104"/>
      <c r="EH152" s="104"/>
      <c r="EI152" s="104"/>
      <c r="EJ152" s="104"/>
      <c r="EK152" s="104"/>
      <c r="EL152" s="104"/>
      <c r="EM152" s="104"/>
      <c r="EN152" s="104"/>
      <c r="EO152" s="104"/>
      <c r="EP152" s="104"/>
      <c r="EQ152" s="104"/>
      <c r="ER152" s="104"/>
      <c r="ES152" s="104"/>
      <c r="ET152" s="104"/>
      <c r="EU152" s="104"/>
      <c r="EV152" s="104"/>
      <c r="EW152" s="104"/>
      <c r="EX152" s="104"/>
      <c r="EY152" s="104"/>
      <c r="EZ152" s="104"/>
      <c r="FA152" s="104"/>
      <c r="FB152" s="104"/>
      <c r="FC152" s="104"/>
      <c r="FD152" s="104"/>
      <c r="FE152" s="104"/>
      <c r="FF152" s="104"/>
      <c r="FG152" s="104"/>
      <c r="FH152" s="104"/>
      <c r="FI152" s="104"/>
      <c r="FJ152" s="104"/>
      <c r="FK152" s="104"/>
      <c r="FL152" s="104"/>
      <c r="FM152" s="104"/>
      <c r="FN152" s="104"/>
      <c r="FO152" s="104"/>
      <c r="FP152" s="104"/>
      <c r="FQ152" s="104"/>
      <c r="FR152" s="104"/>
      <c r="FS152" s="104"/>
      <c r="FT152" s="104"/>
      <c r="FU152" s="104"/>
      <c r="FV152" s="104"/>
      <c r="FW152" s="104"/>
      <c r="FX152" s="104"/>
      <c r="FY152" s="104"/>
      <c r="FZ152" s="104"/>
      <c r="GA152" s="104"/>
      <c r="GB152" s="104"/>
      <c r="GC152" s="104"/>
      <c r="GD152" s="104"/>
      <c r="GE152" s="104"/>
      <c r="GF152" s="104"/>
      <c r="GG152" s="104"/>
      <c r="GH152" s="104"/>
      <c r="GI152" s="104"/>
      <c r="GJ152" s="104"/>
      <c r="GK152" s="104"/>
      <c r="GL152" s="104"/>
      <c r="GM152" s="104"/>
      <c r="GN152" s="104"/>
      <c r="GO152" s="104"/>
      <c r="GP152" s="104"/>
      <c r="GQ152" s="104"/>
      <c r="GR152" s="104"/>
      <c r="GS152" s="104"/>
      <c r="GT152" s="104"/>
      <c r="GU152" s="104"/>
      <c r="GV152" s="104"/>
      <c r="GW152" s="104"/>
      <c r="GX152" s="104"/>
      <c r="GY152" s="104"/>
      <c r="GZ152" s="104"/>
      <c r="HA152" s="104"/>
      <c r="HB152" s="104"/>
      <c r="HC152" s="104"/>
      <c r="HD152" s="104"/>
      <c r="HE152" s="104"/>
      <c r="HF152" s="104"/>
      <c r="HG152" s="104"/>
      <c r="HH152" s="104"/>
      <c r="HI152" s="104"/>
      <c r="HJ152" s="104"/>
      <c r="HK152" s="104"/>
      <c r="HL152" s="104"/>
      <c r="HM152" s="104"/>
      <c r="HN152" s="104"/>
      <c r="HO152" s="104"/>
      <c r="HP152" s="104"/>
      <c r="HQ152" s="104"/>
      <c r="HR152" s="104"/>
      <c r="HS152" s="104"/>
      <c r="HT152" s="104"/>
      <c r="HU152" s="104"/>
      <c r="HV152" s="104"/>
      <c r="HW152" s="104"/>
      <c r="HX152" s="104"/>
      <c r="HY152" s="104"/>
      <c r="HZ152" s="104"/>
      <c r="IA152" s="104"/>
      <c r="IB152" s="104"/>
      <c r="IC152" s="104"/>
      <c r="ID152" s="104"/>
      <c r="IE152" s="104"/>
      <c r="IF152" s="104"/>
      <c r="IG152" s="104"/>
      <c r="IH152" s="104"/>
      <c r="II152" s="104"/>
      <c r="IJ152" s="104"/>
      <c r="IK152" s="104"/>
      <c r="IL152" s="104"/>
      <c r="IM152" s="104"/>
      <c r="IN152" s="104"/>
      <c r="IO152" s="104"/>
      <c r="IP152" s="104"/>
      <c r="IQ152" s="104"/>
      <c r="IR152" s="104"/>
      <c r="IS152" s="104"/>
      <c r="IT152" s="104"/>
      <c r="IU152" s="104"/>
      <c r="IV152" s="104"/>
    </row>
    <row r="153" spans="1:256" s="103" customFormat="1" ht="12.75" x14ac:dyDescent="0.35">
      <c r="A153" s="138"/>
      <c r="B153" s="135"/>
      <c r="C153" s="135"/>
      <c r="D153" s="135"/>
      <c r="E153" s="135"/>
      <c r="F153" s="135"/>
      <c r="G153" s="135"/>
      <c r="H153" s="135"/>
      <c r="I153" s="135"/>
      <c r="J153" s="135"/>
      <c r="K153" s="135"/>
      <c r="L153" s="135"/>
      <c r="M153" s="135"/>
      <c r="N153" s="135"/>
      <c r="O153" s="135"/>
      <c r="P153" s="135"/>
      <c r="Q153" s="135"/>
      <c r="R153" s="135"/>
      <c r="AI153" s="104"/>
      <c r="AJ153" s="104"/>
      <c r="AK153" s="104"/>
      <c r="AL153" s="104"/>
      <c r="AM153" s="104"/>
      <c r="AN153" s="104"/>
      <c r="AO153" s="104"/>
      <c r="AP153" s="104"/>
      <c r="AQ153" s="104"/>
      <c r="AR153" s="104"/>
      <c r="AS153" s="104"/>
      <c r="AT153" s="104"/>
      <c r="AU153" s="104"/>
      <c r="AV153" s="104"/>
      <c r="AW153" s="104"/>
      <c r="AX153" s="104"/>
      <c r="AY153" s="104"/>
      <c r="AZ153" s="104"/>
      <c r="BA153" s="104"/>
      <c r="BB153" s="104"/>
      <c r="BC153" s="104"/>
      <c r="BD153" s="104"/>
      <c r="BE153" s="104"/>
      <c r="BF153" s="104"/>
      <c r="BG153" s="104"/>
      <c r="BH153" s="104"/>
      <c r="BI153" s="104"/>
      <c r="BJ153" s="104"/>
      <c r="BK153" s="104"/>
      <c r="BL153" s="104"/>
      <c r="BM153" s="104"/>
      <c r="BN153" s="104"/>
      <c r="BO153" s="104"/>
      <c r="BP153" s="104"/>
      <c r="BQ153" s="104"/>
      <c r="BR153" s="104"/>
      <c r="BS153" s="104"/>
      <c r="BT153" s="104"/>
      <c r="BU153" s="104"/>
      <c r="BV153" s="104"/>
      <c r="BW153" s="104"/>
      <c r="BX153" s="104"/>
      <c r="BY153" s="104"/>
      <c r="BZ153" s="104"/>
      <c r="CA153" s="104"/>
      <c r="CB153" s="104"/>
      <c r="CC153" s="104"/>
      <c r="CD153" s="104"/>
      <c r="CE153" s="104"/>
      <c r="CF153" s="104"/>
      <c r="CG153" s="104"/>
      <c r="CH153" s="104"/>
      <c r="CI153" s="104"/>
      <c r="CJ153" s="104"/>
      <c r="CK153" s="104"/>
      <c r="CL153" s="104"/>
      <c r="CM153" s="104"/>
      <c r="CN153" s="104"/>
      <c r="CO153" s="104"/>
      <c r="CP153" s="104"/>
      <c r="CQ153" s="104"/>
      <c r="CR153" s="104"/>
      <c r="CS153" s="104"/>
      <c r="CT153" s="104"/>
      <c r="CU153" s="104"/>
      <c r="CV153" s="104"/>
      <c r="CW153" s="104"/>
      <c r="CX153" s="104"/>
      <c r="CY153" s="104"/>
      <c r="CZ153" s="104"/>
      <c r="DA153" s="104"/>
      <c r="DB153" s="104"/>
      <c r="DC153" s="104"/>
      <c r="DD153" s="104"/>
      <c r="DE153" s="104"/>
      <c r="DF153" s="104"/>
      <c r="DG153" s="104"/>
      <c r="DH153" s="104"/>
      <c r="DI153" s="104"/>
      <c r="DJ153" s="104"/>
      <c r="DK153" s="104"/>
      <c r="DL153" s="104"/>
      <c r="DM153" s="104"/>
      <c r="DN153" s="104"/>
      <c r="DO153" s="104"/>
      <c r="DP153" s="104"/>
      <c r="DQ153" s="104"/>
      <c r="DR153" s="104"/>
      <c r="DS153" s="104"/>
      <c r="DT153" s="104"/>
      <c r="DU153" s="104"/>
      <c r="DV153" s="104"/>
      <c r="DW153" s="104"/>
      <c r="DX153" s="104"/>
      <c r="DY153" s="104"/>
      <c r="DZ153" s="104"/>
      <c r="EA153" s="104"/>
      <c r="EB153" s="104"/>
      <c r="EC153" s="104"/>
      <c r="ED153" s="104"/>
      <c r="EE153" s="104"/>
      <c r="EF153" s="104"/>
      <c r="EG153" s="104"/>
      <c r="EH153" s="104"/>
      <c r="EI153" s="104"/>
      <c r="EJ153" s="104"/>
      <c r="EK153" s="104"/>
      <c r="EL153" s="104"/>
      <c r="EM153" s="104"/>
      <c r="EN153" s="104"/>
      <c r="EO153" s="104"/>
      <c r="EP153" s="104"/>
      <c r="EQ153" s="104"/>
      <c r="ER153" s="104"/>
      <c r="ES153" s="104"/>
      <c r="ET153" s="104"/>
      <c r="EU153" s="104"/>
      <c r="EV153" s="104"/>
      <c r="EW153" s="104"/>
      <c r="EX153" s="104"/>
      <c r="EY153" s="104"/>
      <c r="EZ153" s="104"/>
      <c r="FA153" s="104"/>
      <c r="FB153" s="104"/>
      <c r="FC153" s="104"/>
      <c r="FD153" s="104"/>
      <c r="FE153" s="104"/>
      <c r="FF153" s="104"/>
      <c r="FG153" s="104"/>
      <c r="FH153" s="104"/>
      <c r="FI153" s="104"/>
      <c r="FJ153" s="104"/>
      <c r="FK153" s="104"/>
      <c r="FL153" s="104"/>
      <c r="FM153" s="104"/>
      <c r="FN153" s="104"/>
      <c r="FO153" s="104"/>
      <c r="FP153" s="104"/>
      <c r="FQ153" s="104"/>
      <c r="FR153" s="104"/>
      <c r="FS153" s="104"/>
      <c r="FT153" s="104"/>
      <c r="FU153" s="104"/>
      <c r="FV153" s="104"/>
      <c r="FW153" s="104"/>
      <c r="FX153" s="104"/>
      <c r="FY153" s="104"/>
      <c r="FZ153" s="104"/>
      <c r="GA153" s="104"/>
      <c r="GB153" s="104"/>
      <c r="GC153" s="104"/>
      <c r="GD153" s="104"/>
      <c r="GE153" s="104"/>
      <c r="GF153" s="104"/>
      <c r="GG153" s="104"/>
      <c r="GH153" s="104"/>
      <c r="GI153" s="104"/>
      <c r="GJ153" s="104"/>
      <c r="GK153" s="104"/>
      <c r="GL153" s="104"/>
      <c r="GM153" s="104"/>
      <c r="GN153" s="104"/>
      <c r="GO153" s="104"/>
      <c r="GP153" s="104"/>
      <c r="GQ153" s="104"/>
      <c r="GR153" s="104"/>
      <c r="GS153" s="104"/>
      <c r="GT153" s="104"/>
      <c r="GU153" s="104"/>
      <c r="GV153" s="104"/>
      <c r="GW153" s="104"/>
      <c r="GX153" s="104"/>
      <c r="GY153" s="104"/>
      <c r="GZ153" s="104"/>
      <c r="HA153" s="104"/>
      <c r="HB153" s="104"/>
      <c r="HC153" s="104"/>
      <c r="HD153" s="104"/>
      <c r="HE153" s="104"/>
      <c r="HF153" s="104"/>
      <c r="HG153" s="104"/>
      <c r="HH153" s="104"/>
      <c r="HI153" s="104"/>
      <c r="HJ153" s="104"/>
      <c r="HK153" s="104"/>
      <c r="HL153" s="104"/>
      <c r="HM153" s="104"/>
      <c r="HN153" s="104"/>
      <c r="HO153" s="104"/>
      <c r="HP153" s="104"/>
      <c r="HQ153" s="104"/>
      <c r="HR153" s="104"/>
      <c r="HS153" s="104"/>
      <c r="HT153" s="104"/>
      <c r="HU153" s="104"/>
      <c r="HV153" s="104"/>
      <c r="HW153" s="104"/>
      <c r="HX153" s="104"/>
      <c r="HY153" s="104"/>
      <c r="HZ153" s="104"/>
      <c r="IA153" s="104"/>
      <c r="IB153" s="104"/>
      <c r="IC153" s="104"/>
      <c r="ID153" s="104"/>
      <c r="IE153" s="104"/>
      <c r="IF153" s="104"/>
      <c r="IG153" s="104"/>
      <c r="IH153" s="104"/>
      <c r="II153" s="104"/>
      <c r="IJ153" s="104"/>
      <c r="IK153" s="104"/>
      <c r="IL153" s="104"/>
      <c r="IM153" s="104"/>
      <c r="IN153" s="104"/>
      <c r="IO153" s="104"/>
      <c r="IP153" s="104"/>
      <c r="IQ153" s="104"/>
      <c r="IR153" s="104"/>
      <c r="IS153" s="104"/>
      <c r="IT153" s="104"/>
      <c r="IU153" s="104"/>
      <c r="IV153" s="104"/>
    </row>
    <row r="154" spans="1:256" s="103" customFormat="1" ht="12.75" x14ac:dyDescent="0.35">
      <c r="A154" s="138"/>
      <c r="B154" s="135"/>
      <c r="C154" s="135"/>
      <c r="D154" s="135"/>
      <c r="E154" s="135"/>
      <c r="F154" s="135"/>
      <c r="G154" s="135"/>
      <c r="H154" s="135"/>
      <c r="I154" s="135"/>
      <c r="J154" s="135"/>
      <c r="K154" s="135"/>
      <c r="L154" s="135"/>
      <c r="M154" s="135"/>
      <c r="N154" s="135"/>
      <c r="O154" s="135"/>
      <c r="P154" s="135"/>
      <c r="Q154" s="135"/>
      <c r="R154" s="135"/>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4"/>
      <c r="BD154" s="104"/>
      <c r="BE154" s="104"/>
      <c r="BF154" s="104"/>
      <c r="BG154" s="104"/>
      <c r="BH154" s="104"/>
      <c r="BI154" s="104"/>
      <c r="BJ154" s="104"/>
      <c r="BK154" s="104"/>
      <c r="BL154" s="104"/>
      <c r="BM154" s="104"/>
      <c r="BN154" s="104"/>
      <c r="BO154" s="104"/>
      <c r="BP154" s="104"/>
      <c r="BQ154" s="104"/>
      <c r="BR154" s="104"/>
      <c r="BS154" s="104"/>
      <c r="BT154" s="104"/>
      <c r="BU154" s="104"/>
      <c r="BV154" s="104"/>
      <c r="BW154" s="104"/>
      <c r="BX154" s="104"/>
      <c r="BY154" s="104"/>
      <c r="BZ154" s="104"/>
      <c r="CA154" s="104"/>
      <c r="CB154" s="104"/>
      <c r="CC154" s="104"/>
      <c r="CD154" s="104"/>
      <c r="CE154" s="104"/>
      <c r="CF154" s="104"/>
      <c r="CG154" s="104"/>
      <c r="CH154" s="104"/>
      <c r="CI154" s="104"/>
      <c r="CJ154" s="104"/>
      <c r="CK154" s="104"/>
      <c r="CL154" s="104"/>
      <c r="CM154" s="104"/>
      <c r="CN154" s="104"/>
      <c r="CO154" s="104"/>
      <c r="CP154" s="104"/>
      <c r="CQ154" s="104"/>
      <c r="CR154" s="104"/>
      <c r="CS154" s="104"/>
      <c r="CT154" s="104"/>
      <c r="CU154" s="104"/>
      <c r="CV154" s="104"/>
      <c r="CW154" s="104"/>
      <c r="CX154" s="104"/>
      <c r="CY154" s="104"/>
      <c r="CZ154" s="104"/>
      <c r="DA154" s="104"/>
      <c r="DB154" s="104"/>
      <c r="DC154" s="104"/>
      <c r="DD154" s="104"/>
      <c r="DE154" s="104"/>
      <c r="DF154" s="104"/>
      <c r="DG154" s="104"/>
      <c r="DH154" s="104"/>
      <c r="DI154" s="104"/>
      <c r="DJ154" s="104"/>
      <c r="DK154" s="104"/>
      <c r="DL154" s="104"/>
      <c r="DM154" s="104"/>
      <c r="DN154" s="104"/>
      <c r="DO154" s="104"/>
      <c r="DP154" s="104"/>
      <c r="DQ154" s="104"/>
      <c r="DR154" s="104"/>
      <c r="DS154" s="104"/>
      <c r="DT154" s="104"/>
      <c r="DU154" s="104"/>
      <c r="DV154" s="104"/>
      <c r="DW154" s="104"/>
      <c r="DX154" s="104"/>
      <c r="DY154" s="104"/>
      <c r="DZ154" s="104"/>
      <c r="EA154" s="104"/>
      <c r="EB154" s="104"/>
      <c r="EC154" s="104"/>
      <c r="ED154" s="104"/>
      <c r="EE154" s="104"/>
      <c r="EF154" s="104"/>
      <c r="EG154" s="104"/>
      <c r="EH154" s="104"/>
      <c r="EI154" s="104"/>
      <c r="EJ154" s="104"/>
      <c r="EK154" s="104"/>
      <c r="EL154" s="104"/>
      <c r="EM154" s="104"/>
      <c r="EN154" s="104"/>
      <c r="EO154" s="104"/>
      <c r="EP154" s="104"/>
      <c r="EQ154" s="104"/>
      <c r="ER154" s="104"/>
      <c r="ES154" s="104"/>
      <c r="ET154" s="104"/>
      <c r="EU154" s="104"/>
      <c r="EV154" s="104"/>
      <c r="EW154" s="104"/>
      <c r="EX154" s="104"/>
      <c r="EY154" s="104"/>
      <c r="EZ154" s="104"/>
      <c r="FA154" s="104"/>
      <c r="FB154" s="104"/>
      <c r="FC154" s="104"/>
      <c r="FD154" s="104"/>
      <c r="FE154" s="104"/>
      <c r="FF154" s="104"/>
      <c r="FG154" s="104"/>
      <c r="FH154" s="104"/>
      <c r="FI154" s="104"/>
      <c r="FJ154" s="104"/>
      <c r="FK154" s="104"/>
      <c r="FL154" s="104"/>
      <c r="FM154" s="104"/>
      <c r="FN154" s="104"/>
      <c r="FO154" s="104"/>
      <c r="FP154" s="104"/>
      <c r="FQ154" s="104"/>
      <c r="FR154" s="104"/>
      <c r="FS154" s="104"/>
      <c r="FT154" s="104"/>
      <c r="FU154" s="104"/>
      <c r="FV154" s="104"/>
      <c r="FW154" s="104"/>
      <c r="FX154" s="104"/>
      <c r="FY154" s="104"/>
      <c r="FZ154" s="104"/>
      <c r="GA154" s="104"/>
      <c r="GB154" s="104"/>
      <c r="GC154" s="104"/>
      <c r="GD154" s="104"/>
      <c r="GE154" s="104"/>
      <c r="GF154" s="104"/>
      <c r="GG154" s="104"/>
      <c r="GH154" s="104"/>
      <c r="GI154" s="104"/>
      <c r="GJ154" s="104"/>
      <c r="GK154" s="104"/>
      <c r="GL154" s="104"/>
      <c r="GM154" s="104"/>
      <c r="GN154" s="104"/>
      <c r="GO154" s="104"/>
      <c r="GP154" s="104"/>
      <c r="GQ154" s="104"/>
      <c r="GR154" s="104"/>
      <c r="GS154" s="104"/>
      <c r="GT154" s="104"/>
      <c r="GU154" s="104"/>
      <c r="GV154" s="104"/>
      <c r="GW154" s="104"/>
      <c r="GX154" s="104"/>
      <c r="GY154" s="104"/>
      <c r="GZ154" s="104"/>
      <c r="HA154" s="104"/>
      <c r="HB154" s="104"/>
      <c r="HC154" s="104"/>
      <c r="HD154" s="104"/>
      <c r="HE154" s="104"/>
      <c r="HF154" s="104"/>
      <c r="HG154" s="104"/>
      <c r="HH154" s="104"/>
      <c r="HI154" s="104"/>
      <c r="HJ154" s="104"/>
      <c r="HK154" s="104"/>
      <c r="HL154" s="104"/>
      <c r="HM154" s="104"/>
      <c r="HN154" s="104"/>
      <c r="HO154" s="104"/>
      <c r="HP154" s="104"/>
      <c r="HQ154" s="104"/>
      <c r="HR154" s="104"/>
      <c r="HS154" s="104"/>
      <c r="HT154" s="104"/>
      <c r="HU154" s="104"/>
      <c r="HV154" s="104"/>
      <c r="HW154" s="104"/>
      <c r="HX154" s="104"/>
      <c r="HY154" s="104"/>
      <c r="HZ154" s="104"/>
      <c r="IA154" s="104"/>
      <c r="IB154" s="104"/>
      <c r="IC154" s="104"/>
      <c r="ID154" s="104"/>
      <c r="IE154" s="104"/>
      <c r="IF154" s="104"/>
      <c r="IG154" s="104"/>
      <c r="IH154" s="104"/>
      <c r="II154" s="104"/>
      <c r="IJ154" s="104"/>
      <c r="IK154" s="104"/>
      <c r="IL154" s="104"/>
      <c r="IM154" s="104"/>
      <c r="IN154" s="104"/>
      <c r="IO154" s="104"/>
      <c r="IP154" s="104"/>
      <c r="IQ154" s="104"/>
      <c r="IR154" s="104"/>
      <c r="IS154" s="104"/>
      <c r="IT154" s="104"/>
      <c r="IU154" s="104"/>
      <c r="IV154" s="104"/>
    </row>
    <row r="155" spans="1:256" s="103" customFormat="1" ht="12.75" x14ac:dyDescent="0.35">
      <c r="A155" s="138"/>
      <c r="B155" s="135"/>
      <c r="C155" s="135"/>
      <c r="D155" s="135"/>
      <c r="E155" s="135"/>
      <c r="F155" s="135"/>
      <c r="G155" s="135"/>
      <c r="H155" s="135"/>
      <c r="I155" s="135"/>
      <c r="J155" s="135"/>
      <c r="K155" s="135"/>
      <c r="L155" s="135"/>
      <c r="M155" s="135"/>
      <c r="N155" s="135"/>
      <c r="O155" s="135"/>
      <c r="P155" s="135"/>
      <c r="Q155" s="135"/>
      <c r="R155" s="135"/>
      <c r="AI155" s="104"/>
      <c r="AJ155" s="104"/>
      <c r="AK155" s="104"/>
      <c r="AL155" s="104"/>
      <c r="AM155" s="104"/>
      <c r="AN155" s="104"/>
      <c r="AO155" s="104"/>
      <c r="AP155" s="104"/>
      <c r="AQ155" s="104"/>
      <c r="AR155" s="104"/>
      <c r="AS155" s="104"/>
      <c r="AT155" s="104"/>
      <c r="AU155" s="104"/>
      <c r="AV155" s="104"/>
      <c r="AW155" s="104"/>
      <c r="AX155" s="104"/>
      <c r="AY155" s="104"/>
      <c r="AZ155" s="104"/>
      <c r="BA155" s="104"/>
      <c r="BB155" s="104"/>
      <c r="BC155" s="104"/>
      <c r="BD155" s="104"/>
      <c r="BE155" s="104"/>
      <c r="BF155" s="104"/>
      <c r="BG155" s="104"/>
      <c r="BH155" s="104"/>
      <c r="BI155" s="104"/>
      <c r="BJ155" s="104"/>
      <c r="BK155" s="104"/>
      <c r="BL155" s="104"/>
      <c r="BM155" s="104"/>
      <c r="BN155" s="104"/>
      <c r="BO155" s="104"/>
      <c r="BP155" s="104"/>
      <c r="BQ155" s="104"/>
      <c r="BR155" s="104"/>
      <c r="BS155" s="104"/>
      <c r="BT155" s="104"/>
      <c r="BU155" s="104"/>
      <c r="BV155" s="104"/>
      <c r="BW155" s="104"/>
      <c r="BX155" s="104"/>
      <c r="BY155" s="104"/>
      <c r="BZ155" s="104"/>
      <c r="CA155" s="104"/>
      <c r="CB155" s="104"/>
      <c r="CC155" s="104"/>
      <c r="CD155" s="104"/>
      <c r="CE155" s="104"/>
      <c r="CF155" s="104"/>
      <c r="CG155" s="104"/>
      <c r="CH155" s="104"/>
      <c r="CI155" s="104"/>
      <c r="CJ155" s="104"/>
      <c r="CK155" s="104"/>
      <c r="CL155" s="104"/>
      <c r="CM155" s="104"/>
      <c r="CN155" s="104"/>
      <c r="CO155" s="104"/>
      <c r="CP155" s="104"/>
      <c r="CQ155" s="104"/>
      <c r="CR155" s="104"/>
      <c r="CS155" s="104"/>
      <c r="CT155" s="104"/>
      <c r="CU155" s="104"/>
      <c r="CV155" s="104"/>
      <c r="CW155" s="104"/>
      <c r="CX155" s="104"/>
      <c r="CY155" s="104"/>
      <c r="CZ155" s="104"/>
      <c r="DA155" s="104"/>
      <c r="DB155" s="104"/>
      <c r="DC155" s="104"/>
      <c r="DD155" s="104"/>
      <c r="DE155" s="104"/>
      <c r="DF155" s="104"/>
      <c r="DG155" s="104"/>
      <c r="DH155" s="104"/>
      <c r="DI155" s="104"/>
      <c r="DJ155" s="104"/>
      <c r="DK155" s="104"/>
      <c r="DL155" s="104"/>
      <c r="DM155" s="104"/>
      <c r="DN155" s="104"/>
      <c r="DO155" s="104"/>
      <c r="DP155" s="104"/>
      <c r="DQ155" s="104"/>
      <c r="DR155" s="104"/>
      <c r="DS155" s="104"/>
      <c r="DT155" s="104"/>
      <c r="DU155" s="104"/>
      <c r="DV155" s="104"/>
      <c r="DW155" s="104"/>
      <c r="DX155" s="104"/>
      <c r="DY155" s="104"/>
      <c r="DZ155" s="104"/>
      <c r="EA155" s="104"/>
      <c r="EB155" s="104"/>
      <c r="EC155" s="104"/>
      <c r="ED155" s="104"/>
      <c r="EE155" s="104"/>
      <c r="EF155" s="104"/>
      <c r="EG155" s="104"/>
      <c r="EH155" s="104"/>
      <c r="EI155" s="104"/>
      <c r="EJ155" s="104"/>
      <c r="EK155" s="104"/>
      <c r="EL155" s="104"/>
      <c r="EM155" s="104"/>
      <c r="EN155" s="104"/>
      <c r="EO155" s="104"/>
      <c r="EP155" s="104"/>
      <c r="EQ155" s="104"/>
      <c r="ER155" s="104"/>
      <c r="ES155" s="104"/>
      <c r="ET155" s="104"/>
      <c r="EU155" s="104"/>
      <c r="EV155" s="104"/>
      <c r="EW155" s="104"/>
      <c r="EX155" s="104"/>
      <c r="EY155" s="104"/>
      <c r="EZ155" s="104"/>
      <c r="FA155" s="104"/>
      <c r="FB155" s="104"/>
      <c r="FC155" s="104"/>
      <c r="FD155" s="104"/>
      <c r="FE155" s="104"/>
      <c r="FF155" s="104"/>
      <c r="FG155" s="104"/>
      <c r="FH155" s="104"/>
      <c r="FI155" s="104"/>
      <c r="FJ155" s="104"/>
      <c r="FK155" s="104"/>
      <c r="FL155" s="104"/>
      <c r="FM155" s="104"/>
      <c r="FN155" s="104"/>
      <c r="FO155" s="104"/>
      <c r="FP155" s="104"/>
      <c r="FQ155" s="104"/>
      <c r="FR155" s="104"/>
      <c r="FS155" s="104"/>
      <c r="FT155" s="104"/>
      <c r="FU155" s="104"/>
      <c r="FV155" s="104"/>
      <c r="FW155" s="104"/>
      <c r="FX155" s="104"/>
      <c r="FY155" s="104"/>
      <c r="FZ155" s="104"/>
      <c r="GA155" s="104"/>
      <c r="GB155" s="104"/>
      <c r="GC155" s="104"/>
      <c r="GD155" s="104"/>
      <c r="GE155" s="104"/>
      <c r="GF155" s="104"/>
      <c r="GG155" s="104"/>
      <c r="GH155" s="104"/>
      <c r="GI155" s="104"/>
      <c r="GJ155" s="104"/>
      <c r="GK155" s="104"/>
      <c r="GL155" s="104"/>
      <c r="GM155" s="104"/>
      <c r="GN155" s="104"/>
      <c r="GO155" s="104"/>
      <c r="GP155" s="104"/>
      <c r="GQ155" s="104"/>
      <c r="GR155" s="104"/>
      <c r="GS155" s="104"/>
      <c r="GT155" s="104"/>
      <c r="GU155" s="104"/>
      <c r="GV155" s="104"/>
      <c r="GW155" s="104"/>
      <c r="GX155" s="104"/>
      <c r="GY155" s="104"/>
      <c r="GZ155" s="104"/>
      <c r="HA155" s="104"/>
      <c r="HB155" s="104"/>
      <c r="HC155" s="104"/>
      <c r="HD155" s="104"/>
      <c r="HE155" s="104"/>
      <c r="HF155" s="104"/>
      <c r="HG155" s="104"/>
      <c r="HH155" s="104"/>
      <c r="HI155" s="104"/>
      <c r="HJ155" s="104"/>
      <c r="HK155" s="104"/>
      <c r="HL155" s="104"/>
      <c r="HM155" s="104"/>
      <c r="HN155" s="104"/>
      <c r="HO155" s="104"/>
      <c r="HP155" s="104"/>
      <c r="HQ155" s="104"/>
      <c r="HR155" s="104"/>
      <c r="HS155" s="104"/>
      <c r="HT155" s="104"/>
      <c r="HU155" s="104"/>
      <c r="HV155" s="104"/>
      <c r="HW155" s="104"/>
      <c r="HX155" s="104"/>
      <c r="HY155" s="104"/>
      <c r="HZ155" s="104"/>
      <c r="IA155" s="104"/>
      <c r="IB155" s="104"/>
      <c r="IC155" s="104"/>
      <c r="ID155" s="104"/>
      <c r="IE155" s="104"/>
      <c r="IF155" s="104"/>
      <c r="IG155" s="104"/>
      <c r="IH155" s="104"/>
      <c r="II155" s="104"/>
      <c r="IJ155" s="104"/>
      <c r="IK155" s="104"/>
      <c r="IL155" s="104"/>
      <c r="IM155" s="104"/>
      <c r="IN155" s="104"/>
      <c r="IO155" s="104"/>
      <c r="IP155" s="104"/>
      <c r="IQ155" s="104"/>
      <c r="IR155" s="104"/>
      <c r="IS155" s="104"/>
      <c r="IT155" s="104"/>
      <c r="IU155" s="104"/>
      <c r="IV155" s="104"/>
    </row>
    <row r="156" spans="1:256" s="103" customFormat="1" ht="12.75" x14ac:dyDescent="0.35">
      <c r="A156" s="138"/>
      <c r="B156" s="135"/>
      <c r="C156" s="135"/>
      <c r="D156" s="135"/>
      <c r="E156" s="135"/>
      <c r="F156" s="135"/>
      <c r="G156" s="135"/>
      <c r="H156" s="135"/>
      <c r="I156" s="135"/>
      <c r="J156" s="135"/>
      <c r="K156" s="135"/>
      <c r="L156" s="135"/>
      <c r="M156" s="135"/>
      <c r="N156" s="135"/>
      <c r="O156" s="135"/>
      <c r="P156" s="135"/>
      <c r="Q156" s="135"/>
      <c r="R156" s="135"/>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BM156" s="104"/>
      <c r="BN156" s="104"/>
      <c r="BO156" s="104"/>
      <c r="BP156" s="104"/>
      <c r="BQ156" s="104"/>
      <c r="BR156" s="104"/>
      <c r="BS156" s="104"/>
      <c r="BT156" s="104"/>
      <c r="BU156" s="104"/>
      <c r="BV156" s="104"/>
      <c r="BW156" s="104"/>
      <c r="BX156" s="104"/>
      <c r="BY156" s="104"/>
      <c r="BZ156" s="104"/>
      <c r="CA156" s="104"/>
      <c r="CB156" s="104"/>
      <c r="CC156" s="104"/>
      <c r="CD156" s="104"/>
      <c r="CE156" s="104"/>
      <c r="CF156" s="104"/>
      <c r="CG156" s="104"/>
      <c r="CH156" s="104"/>
      <c r="CI156" s="104"/>
      <c r="CJ156" s="104"/>
      <c r="CK156" s="104"/>
      <c r="CL156" s="104"/>
      <c r="CM156" s="104"/>
      <c r="CN156" s="104"/>
      <c r="CO156" s="104"/>
      <c r="CP156" s="104"/>
      <c r="CQ156" s="104"/>
      <c r="CR156" s="104"/>
      <c r="CS156" s="104"/>
      <c r="CT156" s="104"/>
      <c r="CU156" s="104"/>
      <c r="CV156" s="104"/>
      <c r="CW156" s="104"/>
      <c r="CX156" s="104"/>
      <c r="CY156" s="104"/>
      <c r="CZ156" s="104"/>
      <c r="DA156" s="104"/>
      <c r="DB156" s="104"/>
      <c r="DC156" s="104"/>
      <c r="DD156" s="104"/>
      <c r="DE156" s="104"/>
      <c r="DF156" s="104"/>
      <c r="DG156" s="104"/>
      <c r="DH156" s="104"/>
      <c r="DI156" s="104"/>
      <c r="DJ156" s="104"/>
      <c r="DK156" s="104"/>
      <c r="DL156" s="104"/>
      <c r="DM156" s="104"/>
      <c r="DN156" s="104"/>
      <c r="DO156" s="104"/>
      <c r="DP156" s="104"/>
      <c r="DQ156" s="104"/>
      <c r="DR156" s="104"/>
      <c r="DS156" s="104"/>
      <c r="DT156" s="104"/>
      <c r="DU156" s="104"/>
      <c r="DV156" s="104"/>
      <c r="DW156" s="104"/>
      <c r="DX156" s="104"/>
      <c r="DY156" s="104"/>
      <c r="DZ156" s="104"/>
      <c r="EA156" s="104"/>
      <c r="EB156" s="104"/>
      <c r="EC156" s="104"/>
      <c r="ED156" s="104"/>
      <c r="EE156" s="104"/>
      <c r="EF156" s="104"/>
      <c r="EG156" s="104"/>
      <c r="EH156" s="104"/>
      <c r="EI156" s="104"/>
      <c r="EJ156" s="104"/>
      <c r="EK156" s="104"/>
      <c r="EL156" s="104"/>
      <c r="EM156" s="104"/>
      <c r="EN156" s="104"/>
      <c r="EO156" s="104"/>
      <c r="EP156" s="104"/>
      <c r="EQ156" s="104"/>
      <c r="ER156" s="104"/>
      <c r="ES156" s="104"/>
      <c r="ET156" s="104"/>
      <c r="EU156" s="104"/>
      <c r="EV156" s="104"/>
      <c r="EW156" s="104"/>
      <c r="EX156" s="104"/>
      <c r="EY156" s="104"/>
      <c r="EZ156" s="104"/>
      <c r="FA156" s="104"/>
      <c r="FB156" s="104"/>
      <c r="FC156" s="104"/>
      <c r="FD156" s="104"/>
      <c r="FE156" s="104"/>
      <c r="FF156" s="104"/>
      <c r="FG156" s="104"/>
      <c r="FH156" s="104"/>
      <c r="FI156" s="104"/>
      <c r="FJ156" s="104"/>
      <c r="FK156" s="104"/>
      <c r="FL156" s="104"/>
      <c r="FM156" s="104"/>
      <c r="FN156" s="104"/>
      <c r="FO156" s="104"/>
      <c r="FP156" s="104"/>
      <c r="FQ156" s="104"/>
      <c r="FR156" s="104"/>
      <c r="FS156" s="104"/>
      <c r="FT156" s="104"/>
      <c r="FU156" s="104"/>
      <c r="FV156" s="104"/>
      <c r="FW156" s="104"/>
      <c r="FX156" s="104"/>
      <c r="FY156" s="104"/>
      <c r="FZ156" s="104"/>
      <c r="GA156" s="104"/>
      <c r="GB156" s="104"/>
      <c r="GC156" s="104"/>
      <c r="GD156" s="104"/>
      <c r="GE156" s="104"/>
      <c r="GF156" s="104"/>
      <c r="GG156" s="104"/>
      <c r="GH156" s="104"/>
      <c r="GI156" s="104"/>
      <c r="GJ156" s="104"/>
      <c r="GK156" s="104"/>
      <c r="GL156" s="104"/>
      <c r="GM156" s="104"/>
      <c r="GN156" s="104"/>
      <c r="GO156" s="104"/>
      <c r="GP156" s="104"/>
      <c r="GQ156" s="104"/>
      <c r="GR156" s="104"/>
      <c r="GS156" s="104"/>
      <c r="GT156" s="104"/>
      <c r="GU156" s="104"/>
      <c r="GV156" s="104"/>
      <c r="GW156" s="104"/>
      <c r="GX156" s="104"/>
      <c r="GY156" s="104"/>
      <c r="GZ156" s="104"/>
      <c r="HA156" s="104"/>
      <c r="HB156" s="104"/>
      <c r="HC156" s="104"/>
      <c r="HD156" s="104"/>
      <c r="HE156" s="104"/>
      <c r="HF156" s="104"/>
      <c r="HG156" s="104"/>
      <c r="HH156" s="104"/>
      <c r="HI156" s="104"/>
      <c r="HJ156" s="104"/>
      <c r="HK156" s="104"/>
      <c r="HL156" s="104"/>
      <c r="HM156" s="104"/>
      <c r="HN156" s="104"/>
      <c r="HO156" s="104"/>
      <c r="HP156" s="104"/>
      <c r="HQ156" s="104"/>
      <c r="HR156" s="104"/>
      <c r="HS156" s="104"/>
      <c r="HT156" s="104"/>
      <c r="HU156" s="104"/>
      <c r="HV156" s="104"/>
      <c r="HW156" s="104"/>
      <c r="HX156" s="104"/>
      <c r="HY156" s="104"/>
      <c r="HZ156" s="104"/>
      <c r="IA156" s="104"/>
      <c r="IB156" s="104"/>
      <c r="IC156" s="104"/>
      <c r="ID156" s="104"/>
      <c r="IE156" s="104"/>
      <c r="IF156" s="104"/>
      <c r="IG156" s="104"/>
      <c r="IH156" s="104"/>
      <c r="II156" s="104"/>
      <c r="IJ156" s="104"/>
      <c r="IK156" s="104"/>
      <c r="IL156" s="104"/>
      <c r="IM156" s="104"/>
      <c r="IN156" s="104"/>
      <c r="IO156" s="104"/>
      <c r="IP156" s="104"/>
      <c r="IQ156" s="104"/>
      <c r="IR156" s="104"/>
      <c r="IS156" s="104"/>
      <c r="IT156" s="104"/>
      <c r="IU156" s="104"/>
      <c r="IV156" s="104"/>
    </row>
    <row r="157" spans="1:256" s="103" customFormat="1" ht="12.75" x14ac:dyDescent="0.35">
      <c r="A157" s="138"/>
      <c r="B157" s="135"/>
      <c r="C157" s="135"/>
      <c r="D157" s="135"/>
      <c r="E157" s="135"/>
      <c r="F157" s="135"/>
      <c r="G157" s="135"/>
      <c r="H157" s="135"/>
      <c r="I157" s="135"/>
      <c r="J157" s="135"/>
      <c r="K157" s="135"/>
      <c r="L157" s="135"/>
      <c r="M157" s="135"/>
      <c r="N157" s="135"/>
      <c r="O157" s="135"/>
      <c r="P157" s="135"/>
      <c r="Q157" s="135"/>
      <c r="R157" s="135"/>
      <c r="AI157" s="104"/>
      <c r="AJ157" s="104"/>
      <c r="AK157" s="104"/>
      <c r="AL157" s="104"/>
      <c r="AM157" s="104"/>
      <c r="AN157" s="104"/>
      <c r="AO157" s="104"/>
      <c r="AP157" s="104"/>
      <c r="AQ157" s="104"/>
      <c r="AR157" s="104"/>
      <c r="AS157" s="104"/>
      <c r="AT157" s="104"/>
      <c r="AU157" s="104"/>
      <c r="AV157" s="104"/>
      <c r="AW157" s="104"/>
      <c r="AX157" s="104"/>
      <c r="AY157" s="104"/>
      <c r="AZ157" s="104"/>
      <c r="BA157" s="104"/>
      <c r="BB157" s="104"/>
      <c r="BC157" s="104"/>
      <c r="BD157" s="104"/>
      <c r="BE157" s="104"/>
      <c r="BF157" s="104"/>
      <c r="BG157" s="104"/>
      <c r="BH157" s="104"/>
      <c r="BI157" s="104"/>
      <c r="BJ157" s="104"/>
      <c r="BK157" s="104"/>
      <c r="BL157" s="104"/>
      <c r="BM157" s="104"/>
      <c r="BN157" s="104"/>
      <c r="BO157" s="104"/>
      <c r="BP157" s="104"/>
      <c r="BQ157" s="104"/>
      <c r="BR157" s="104"/>
      <c r="BS157" s="104"/>
      <c r="BT157" s="104"/>
      <c r="BU157" s="104"/>
      <c r="BV157" s="104"/>
      <c r="BW157" s="104"/>
      <c r="BX157" s="104"/>
      <c r="BY157" s="104"/>
      <c r="BZ157" s="104"/>
      <c r="CA157" s="104"/>
      <c r="CB157" s="104"/>
      <c r="CC157" s="104"/>
      <c r="CD157" s="104"/>
      <c r="CE157" s="104"/>
      <c r="CF157" s="104"/>
      <c r="CG157" s="104"/>
      <c r="CH157" s="104"/>
      <c r="CI157" s="104"/>
      <c r="CJ157" s="104"/>
      <c r="CK157" s="104"/>
      <c r="CL157" s="104"/>
      <c r="CM157" s="104"/>
      <c r="CN157" s="104"/>
      <c r="CO157" s="104"/>
      <c r="CP157" s="104"/>
      <c r="CQ157" s="104"/>
      <c r="CR157" s="104"/>
      <c r="CS157" s="104"/>
      <c r="CT157" s="104"/>
      <c r="CU157" s="104"/>
      <c r="CV157" s="104"/>
      <c r="CW157" s="104"/>
      <c r="CX157" s="104"/>
      <c r="CY157" s="104"/>
      <c r="CZ157" s="104"/>
      <c r="DA157" s="104"/>
      <c r="DB157" s="104"/>
      <c r="DC157" s="104"/>
      <c r="DD157" s="104"/>
      <c r="DE157" s="104"/>
      <c r="DF157" s="104"/>
      <c r="DG157" s="104"/>
      <c r="DH157" s="104"/>
      <c r="DI157" s="104"/>
      <c r="DJ157" s="104"/>
      <c r="DK157" s="104"/>
      <c r="DL157" s="104"/>
      <c r="DM157" s="104"/>
      <c r="DN157" s="104"/>
      <c r="DO157" s="104"/>
      <c r="DP157" s="104"/>
      <c r="DQ157" s="104"/>
      <c r="DR157" s="104"/>
      <c r="DS157" s="104"/>
      <c r="DT157" s="104"/>
      <c r="DU157" s="104"/>
      <c r="DV157" s="104"/>
      <c r="DW157" s="104"/>
      <c r="DX157" s="104"/>
      <c r="DY157" s="104"/>
      <c r="DZ157" s="104"/>
      <c r="EA157" s="104"/>
      <c r="EB157" s="104"/>
      <c r="EC157" s="104"/>
      <c r="ED157" s="104"/>
      <c r="EE157" s="104"/>
      <c r="EF157" s="104"/>
      <c r="EG157" s="104"/>
      <c r="EH157" s="104"/>
      <c r="EI157" s="104"/>
      <c r="EJ157" s="104"/>
      <c r="EK157" s="104"/>
      <c r="EL157" s="104"/>
      <c r="EM157" s="104"/>
      <c r="EN157" s="104"/>
      <c r="EO157" s="104"/>
      <c r="EP157" s="104"/>
      <c r="EQ157" s="104"/>
      <c r="ER157" s="104"/>
      <c r="ES157" s="104"/>
      <c r="ET157" s="104"/>
      <c r="EU157" s="104"/>
      <c r="EV157" s="104"/>
      <c r="EW157" s="104"/>
      <c r="EX157" s="104"/>
      <c r="EY157" s="104"/>
      <c r="EZ157" s="104"/>
      <c r="FA157" s="104"/>
      <c r="FB157" s="104"/>
      <c r="FC157" s="104"/>
      <c r="FD157" s="104"/>
      <c r="FE157" s="104"/>
      <c r="FF157" s="104"/>
      <c r="FG157" s="104"/>
      <c r="FH157" s="104"/>
      <c r="FI157" s="104"/>
      <c r="FJ157" s="104"/>
      <c r="FK157" s="104"/>
      <c r="FL157" s="104"/>
      <c r="FM157" s="104"/>
      <c r="FN157" s="104"/>
      <c r="FO157" s="104"/>
      <c r="FP157" s="104"/>
      <c r="FQ157" s="104"/>
      <c r="FR157" s="104"/>
      <c r="FS157" s="104"/>
      <c r="FT157" s="104"/>
      <c r="FU157" s="104"/>
      <c r="FV157" s="104"/>
      <c r="FW157" s="104"/>
      <c r="FX157" s="104"/>
      <c r="FY157" s="104"/>
      <c r="FZ157" s="104"/>
      <c r="GA157" s="104"/>
      <c r="GB157" s="104"/>
      <c r="GC157" s="104"/>
      <c r="GD157" s="104"/>
      <c r="GE157" s="104"/>
      <c r="GF157" s="104"/>
      <c r="GG157" s="104"/>
      <c r="GH157" s="104"/>
      <c r="GI157" s="104"/>
      <c r="GJ157" s="104"/>
      <c r="GK157" s="104"/>
      <c r="GL157" s="104"/>
      <c r="GM157" s="104"/>
      <c r="GN157" s="104"/>
      <c r="GO157" s="104"/>
      <c r="GP157" s="104"/>
      <c r="GQ157" s="104"/>
      <c r="GR157" s="104"/>
      <c r="GS157" s="104"/>
      <c r="GT157" s="104"/>
      <c r="GU157" s="104"/>
      <c r="GV157" s="104"/>
      <c r="GW157" s="104"/>
      <c r="GX157" s="104"/>
      <c r="GY157" s="104"/>
      <c r="GZ157" s="104"/>
      <c r="HA157" s="104"/>
      <c r="HB157" s="104"/>
      <c r="HC157" s="104"/>
      <c r="HD157" s="104"/>
      <c r="HE157" s="104"/>
      <c r="HF157" s="104"/>
      <c r="HG157" s="104"/>
      <c r="HH157" s="104"/>
      <c r="HI157" s="104"/>
      <c r="HJ157" s="104"/>
      <c r="HK157" s="104"/>
      <c r="HL157" s="104"/>
      <c r="HM157" s="104"/>
      <c r="HN157" s="104"/>
      <c r="HO157" s="104"/>
      <c r="HP157" s="104"/>
      <c r="HQ157" s="104"/>
      <c r="HR157" s="104"/>
      <c r="HS157" s="104"/>
      <c r="HT157" s="104"/>
      <c r="HU157" s="104"/>
      <c r="HV157" s="104"/>
      <c r="HW157" s="104"/>
      <c r="HX157" s="104"/>
      <c r="HY157" s="104"/>
      <c r="HZ157" s="104"/>
      <c r="IA157" s="104"/>
      <c r="IB157" s="104"/>
      <c r="IC157" s="104"/>
      <c r="ID157" s="104"/>
      <c r="IE157" s="104"/>
      <c r="IF157" s="104"/>
      <c r="IG157" s="104"/>
      <c r="IH157" s="104"/>
      <c r="II157" s="104"/>
      <c r="IJ157" s="104"/>
      <c r="IK157" s="104"/>
      <c r="IL157" s="104"/>
      <c r="IM157" s="104"/>
      <c r="IN157" s="104"/>
      <c r="IO157" s="104"/>
      <c r="IP157" s="104"/>
      <c r="IQ157" s="104"/>
      <c r="IR157" s="104"/>
      <c r="IS157" s="104"/>
      <c r="IT157" s="104"/>
      <c r="IU157" s="104"/>
      <c r="IV157" s="104"/>
    </row>
    <row r="158" spans="1:256" s="103" customFormat="1" ht="12.75" x14ac:dyDescent="0.35">
      <c r="A158" s="138"/>
      <c r="B158" s="135"/>
      <c r="C158" s="135"/>
      <c r="D158" s="135"/>
      <c r="E158" s="135"/>
      <c r="F158" s="135"/>
      <c r="G158" s="135"/>
      <c r="H158" s="135"/>
      <c r="I158" s="135"/>
      <c r="J158" s="135"/>
      <c r="K158" s="135"/>
      <c r="L158" s="135"/>
      <c r="M158" s="135"/>
      <c r="N158" s="135"/>
      <c r="O158" s="135"/>
      <c r="P158" s="135"/>
      <c r="Q158" s="135"/>
      <c r="R158" s="135"/>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c r="BJ158" s="104"/>
      <c r="BK158" s="104"/>
      <c r="BL158" s="104"/>
      <c r="BM158" s="104"/>
      <c r="BN158" s="104"/>
      <c r="BO158" s="104"/>
      <c r="BP158" s="104"/>
      <c r="BQ158" s="104"/>
      <c r="BR158" s="104"/>
      <c r="BS158" s="104"/>
      <c r="BT158" s="104"/>
      <c r="BU158" s="104"/>
      <c r="BV158" s="104"/>
      <c r="BW158" s="104"/>
      <c r="BX158" s="104"/>
      <c r="BY158" s="104"/>
      <c r="BZ158" s="104"/>
      <c r="CA158" s="104"/>
      <c r="CB158" s="104"/>
      <c r="CC158" s="104"/>
      <c r="CD158" s="104"/>
      <c r="CE158" s="104"/>
      <c r="CF158" s="104"/>
      <c r="CG158" s="104"/>
      <c r="CH158" s="104"/>
      <c r="CI158" s="104"/>
      <c r="CJ158" s="104"/>
      <c r="CK158" s="104"/>
      <c r="CL158" s="104"/>
      <c r="CM158" s="104"/>
      <c r="CN158" s="104"/>
      <c r="CO158" s="104"/>
      <c r="CP158" s="104"/>
      <c r="CQ158" s="104"/>
      <c r="CR158" s="104"/>
      <c r="CS158" s="104"/>
      <c r="CT158" s="104"/>
      <c r="CU158" s="104"/>
      <c r="CV158" s="104"/>
      <c r="CW158" s="104"/>
      <c r="CX158" s="104"/>
      <c r="CY158" s="104"/>
      <c r="CZ158" s="104"/>
      <c r="DA158" s="104"/>
      <c r="DB158" s="104"/>
      <c r="DC158" s="104"/>
      <c r="DD158" s="104"/>
      <c r="DE158" s="104"/>
      <c r="DF158" s="104"/>
      <c r="DG158" s="104"/>
      <c r="DH158" s="104"/>
      <c r="DI158" s="104"/>
      <c r="DJ158" s="104"/>
      <c r="DK158" s="104"/>
      <c r="DL158" s="104"/>
      <c r="DM158" s="104"/>
      <c r="DN158" s="104"/>
      <c r="DO158" s="104"/>
      <c r="DP158" s="104"/>
      <c r="DQ158" s="104"/>
      <c r="DR158" s="104"/>
      <c r="DS158" s="104"/>
      <c r="DT158" s="104"/>
      <c r="DU158" s="104"/>
      <c r="DV158" s="104"/>
      <c r="DW158" s="104"/>
      <c r="DX158" s="104"/>
      <c r="DY158" s="104"/>
      <c r="DZ158" s="104"/>
      <c r="EA158" s="104"/>
      <c r="EB158" s="104"/>
      <c r="EC158" s="104"/>
      <c r="ED158" s="104"/>
      <c r="EE158" s="104"/>
      <c r="EF158" s="104"/>
      <c r="EG158" s="104"/>
      <c r="EH158" s="104"/>
      <c r="EI158" s="104"/>
      <c r="EJ158" s="104"/>
      <c r="EK158" s="104"/>
      <c r="EL158" s="104"/>
      <c r="EM158" s="104"/>
      <c r="EN158" s="104"/>
      <c r="EO158" s="104"/>
      <c r="EP158" s="104"/>
      <c r="EQ158" s="104"/>
      <c r="ER158" s="104"/>
      <c r="ES158" s="104"/>
      <c r="ET158" s="104"/>
      <c r="EU158" s="104"/>
      <c r="EV158" s="104"/>
      <c r="EW158" s="104"/>
      <c r="EX158" s="104"/>
      <c r="EY158" s="104"/>
      <c r="EZ158" s="104"/>
      <c r="FA158" s="104"/>
      <c r="FB158" s="104"/>
      <c r="FC158" s="104"/>
      <c r="FD158" s="104"/>
      <c r="FE158" s="104"/>
      <c r="FF158" s="104"/>
      <c r="FG158" s="104"/>
      <c r="FH158" s="104"/>
      <c r="FI158" s="104"/>
      <c r="FJ158" s="104"/>
      <c r="FK158" s="104"/>
      <c r="FL158" s="104"/>
      <c r="FM158" s="104"/>
      <c r="FN158" s="104"/>
      <c r="FO158" s="104"/>
      <c r="FP158" s="104"/>
      <c r="FQ158" s="104"/>
      <c r="FR158" s="104"/>
      <c r="FS158" s="104"/>
      <c r="FT158" s="104"/>
      <c r="FU158" s="104"/>
      <c r="FV158" s="104"/>
      <c r="FW158" s="104"/>
      <c r="FX158" s="104"/>
      <c r="FY158" s="104"/>
      <c r="FZ158" s="104"/>
      <c r="GA158" s="104"/>
      <c r="GB158" s="104"/>
      <c r="GC158" s="104"/>
      <c r="GD158" s="104"/>
      <c r="GE158" s="104"/>
      <c r="GF158" s="104"/>
      <c r="GG158" s="104"/>
      <c r="GH158" s="104"/>
      <c r="GI158" s="104"/>
      <c r="GJ158" s="104"/>
      <c r="GK158" s="104"/>
      <c r="GL158" s="104"/>
      <c r="GM158" s="104"/>
      <c r="GN158" s="104"/>
      <c r="GO158" s="104"/>
      <c r="GP158" s="104"/>
      <c r="GQ158" s="104"/>
      <c r="GR158" s="104"/>
      <c r="GS158" s="104"/>
      <c r="GT158" s="104"/>
      <c r="GU158" s="104"/>
      <c r="GV158" s="104"/>
      <c r="GW158" s="104"/>
      <c r="GX158" s="104"/>
      <c r="GY158" s="104"/>
      <c r="GZ158" s="104"/>
      <c r="HA158" s="104"/>
      <c r="HB158" s="104"/>
      <c r="HC158" s="104"/>
      <c r="HD158" s="104"/>
      <c r="HE158" s="104"/>
      <c r="HF158" s="104"/>
      <c r="HG158" s="104"/>
      <c r="HH158" s="104"/>
      <c r="HI158" s="104"/>
      <c r="HJ158" s="104"/>
      <c r="HK158" s="104"/>
      <c r="HL158" s="104"/>
      <c r="HM158" s="104"/>
      <c r="HN158" s="104"/>
      <c r="HO158" s="104"/>
      <c r="HP158" s="104"/>
      <c r="HQ158" s="104"/>
      <c r="HR158" s="104"/>
      <c r="HS158" s="104"/>
      <c r="HT158" s="104"/>
      <c r="HU158" s="104"/>
      <c r="HV158" s="104"/>
      <c r="HW158" s="104"/>
      <c r="HX158" s="104"/>
      <c r="HY158" s="104"/>
      <c r="HZ158" s="104"/>
      <c r="IA158" s="104"/>
      <c r="IB158" s="104"/>
      <c r="IC158" s="104"/>
      <c r="ID158" s="104"/>
      <c r="IE158" s="104"/>
      <c r="IF158" s="104"/>
      <c r="IG158" s="104"/>
      <c r="IH158" s="104"/>
      <c r="II158" s="104"/>
      <c r="IJ158" s="104"/>
      <c r="IK158" s="104"/>
      <c r="IL158" s="104"/>
      <c r="IM158" s="104"/>
      <c r="IN158" s="104"/>
      <c r="IO158" s="104"/>
      <c r="IP158" s="104"/>
      <c r="IQ158" s="104"/>
      <c r="IR158" s="104"/>
      <c r="IS158" s="104"/>
      <c r="IT158" s="104"/>
      <c r="IU158" s="104"/>
      <c r="IV158" s="104"/>
    </row>
    <row r="159" spans="1:256" s="103" customFormat="1" ht="12.75" x14ac:dyDescent="0.35">
      <c r="A159" s="138"/>
      <c r="B159" s="135"/>
      <c r="C159" s="135"/>
      <c r="D159" s="135"/>
      <c r="E159" s="135"/>
      <c r="F159" s="135"/>
      <c r="G159" s="135"/>
      <c r="H159" s="135"/>
      <c r="I159" s="135"/>
      <c r="J159" s="135"/>
      <c r="K159" s="135"/>
      <c r="L159" s="135"/>
      <c r="M159" s="135"/>
      <c r="N159" s="135"/>
      <c r="O159" s="135"/>
      <c r="P159" s="135"/>
      <c r="Q159" s="135"/>
      <c r="R159" s="135"/>
      <c r="AI159" s="104"/>
      <c r="AJ159" s="104"/>
      <c r="AK159" s="104"/>
      <c r="AL159" s="104"/>
      <c r="AM159" s="104"/>
      <c r="AN159" s="104"/>
      <c r="AO159" s="104"/>
      <c r="AP159" s="104"/>
      <c r="AQ159" s="104"/>
      <c r="AR159" s="104"/>
      <c r="AS159" s="104"/>
      <c r="AT159" s="104"/>
      <c r="AU159" s="104"/>
      <c r="AV159" s="104"/>
      <c r="AW159" s="104"/>
      <c r="AX159" s="104"/>
      <c r="AY159" s="104"/>
      <c r="AZ159" s="104"/>
      <c r="BA159" s="104"/>
      <c r="BB159" s="104"/>
      <c r="BC159" s="104"/>
      <c r="BD159" s="104"/>
      <c r="BE159" s="104"/>
      <c r="BF159" s="104"/>
      <c r="BG159" s="104"/>
      <c r="BH159" s="104"/>
      <c r="BI159" s="104"/>
      <c r="BJ159" s="104"/>
      <c r="BK159" s="104"/>
      <c r="BL159" s="104"/>
      <c r="BM159" s="104"/>
      <c r="BN159" s="104"/>
      <c r="BO159" s="104"/>
      <c r="BP159" s="104"/>
      <c r="BQ159" s="104"/>
      <c r="BR159" s="104"/>
      <c r="BS159" s="104"/>
      <c r="BT159" s="104"/>
      <c r="BU159" s="104"/>
      <c r="BV159" s="104"/>
      <c r="BW159" s="104"/>
      <c r="BX159" s="104"/>
      <c r="BY159" s="104"/>
      <c r="BZ159" s="104"/>
      <c r="CA159" s="104"/>
      <c r="CB159" s="104"/>
      <c r="CC159" s="104"/>
      <c r="CD159" s="104"/>
      <c r="CE159" s="104"/>
      <c r="CF159" s="104"/>
      <c r="CG159" s="104"/>
      <c r="CH159" s="104"/>
      <c r="CI159" s="104"/>
      <c r="CJ159" s="104"/>
      <c r="CK159" s="104"/>
      <c r="CL159" s="104"/>
      <c r="CM159" s="104"/>
      <c r="CN159" s="104"/>
      <c r="CO159" s="104"/>
      <c r="CP159" s="104"/>
      <c r="CQ159" s="104"/>
      <c r="CR159" s="104"/>
      <c r="CS159" s="104"/>
      <c r="CT159" s="104"/>
      <c r="CU159" s="104"/>
      <c r="CV159" s="104"/>
      <c r="CW159" s="104"/>
      <c r="CX159" s="104"/>
      <c r="CY159" s="104"/>
      <c r="CZ159" s="104"/>
      <c r="DA159" s="104"/>
      <c r="DB159" s="104"/>
      <c r="DC159" s="104"/>
      <c r="DD159" s="104"/>
      <c r="DE159" s="104"/>
      <c r="DF159" s="104"/>
      <c r="DG159" s="104"/>
      <c r="DH159" s="104"/>
      <c r="DI159" s="104"/>
      <c r="DJ159" s="104"/>
      <c r="DK159" s="104"/>
      <c r="DL159" s="104"/>
      <c r="DM159" s="104"/>
      <c r="DN159" s="104"/>
      <c r="DO159" s="104"/>
      <c r="DP159" s="104"/>
      <c r="DQ159" s="104"/>
      <c r="DR159" s="104"/>
      <c r="DS159" s="104"/>
      <c r="DT159" s="104"/>
      <c r="DU159" s="104"/>
      <c r="DV159" s="104"/>
      <c r="DW159" s="104"/>
      <c r="DX159" s="104"/>
      <c r="DY159" s="104"/>
      <c r="DZ159" s="104"/>
      <c r="EA159" s="104"/>
      <c r="EB159" s="104"/>
      <c r="EC159" s="104"/>
      <c r="ED159" s="104"/>
      <c r="EE159" s="104"/>
      <c r="EF159" s="104"/>
      <c r="EG159" s="104"/>
      <c r="EH159" s="104"/>
      <c r="EI159" s="104"/>
      <c r="EJ159" s="104"/>
      <c r="EK159" s="104"/>
      <c r="EL159" s="104"/>
      <c r="EM159" s="104"/>
      <c r="EN159" s="104"/>
      <c r="EO159" s="104"/>
      <c r="EP159" s="104"/>
      <c r="EQ159" s="104"/>
      <c r="ER159" s="104"/>
      <c r="ES159" s="104"/>
      <c r="ET159" s="104"/>
      <c r="EU159" s="104"/>
      <c r="EV159" s="104"/>
      <c r="EW159" s="104"/>
      <c r="EX159" s="104"/>
      <c r="EY159" s="104"/>
      <c r="EZ159" s="104"/>
      <c r="FA159" s="104"/>
      <c r="FB159" s="104"/>
      <c r="FC159" s="104"/>
      <c r="FD159" s="104"/>
      <c r="FE159" s="104"/>
      <c r="FF159" s="104"/>
      <c r="FG159" s="104"/>
      <c r="FH159" s="104"/>
      <c r="FI159" s="104"/>
      <c r="FJ159" s="104"/>
      <c r="FK159" s="104"/>
      <c r="FL159" s="104"/>
      <c r="FM159" s="104"/>
      <c r="FN159" s="104"/>
      <c r="FO159" s="104"/>
      <c r="FP159" s="104"/>
      <c r="FQ159" s="104"/>
      <c r="FR159" s="104"/>
      <c r="FS159" s="104"/>
      <c r="FT159" s="104"/>
      <c r="FU159" s="104"/>
      <c r="FV159" s="104"/>
      <c r="FW159" s="104"/>
      <c r="FX159" s="104"/>
      <c r="FY159" s="104"/>
      <c r="FZ159" s="104"/>
      <c r="GA159" s="104"/>
      <c r="GB159" s="104"/>
      <c r="GC159" s="104"/>
      <c r="GD159" s="104"/>
      <c r="GE159" s="104"/>
      <c r="GF159" s="104"/>
      <c r="GG159" s="104"/>
      <c r="GH159" s="104"/>
      <c r="GI159" s="104"/>
      <c r="GJ159" s="104"/>
      <c r="GK159" s="104"/>
      <c r="GL159" s="104"/>
      <c r="GM159" s="104"/>
      <c r="GN159" s="104"/>
      <c r="GO159" s="104"/>
      <c r="GP159" s="104"/>
      <c r="GQ159" s="104"/>
      <c r="GR159" s="104"/>
      <c r="GS159" s="104"/>
      <c r="GT159" s="104"/>
      <c r="GU159" s="104"/>
      <c r="GV159" s="104"/>
      <c r="GW159" s="104"/>
      <c r="GX159" s="104"/>
      <c r="GY159" s="104"/>
      <c r="GZ159" s="104"/>
      <c r="HA159" s="104"/>
      <c r="HB159" s="104"/>
      <c r="HC159" s="104"/>
      <c r="HD159" s="104"/>
      <c r="HE159" s="104"/>
      <c r="HF159" s="104"/>
      <c r="HG159" s="104"/>
      <c r="HH159" s="104"/>
      <c r="HI159" s="104"/>
      <c r="HJ159" s="104"/>
      <c r="HK159" s="104"/>
      <c r="HL159" s="104"/>
      <c r="HM159" s="104"/>
      <c r="HN159" s="104"/>
      <c r="HO159" s="104"/>
      <c r="HP159" s="104"/>
      <c r="HQ159" s="104"/>
      <c r="HR159" s="104"/>
      <c r="HS159" s="104"/>
      <c r="HT159" s="104"/>
      <c r="HU159" s="104"/>
      <c r="HV159" s="104"/>
      <c r="HW159" s="104"/>
      <c r="HX159" s="104"/>
      <c r="HY159" s="104"/>
      <c r="HZ159" s="104"/>
      <c r="IA159" s="104"/>
      <c r="IB159" s="104"/>
      <c r="IC159" s="104"/>
      <c r="ID159" s="104"/>
      <c r="IE159" s="104"/>
      <c r="IF159" s="104"/>
      <c r="IG159" s="104"/>
      <c r="IH159" s="104"/>
      <c r="II159" s="104"/>
      <c r="IJ159" s="104"/>
      <c r="IK159" s="104"/>
      <c r="IL159" s="104"/>
      <c r="IM159" s="104"/>
      <c r="IN159" s="104"/>
      <c r="IO159" s="104"/>
      <c r="IP159" s="104"/>
      <c r="IQ159" s="104"/>
      <c r="IR159" s="104"/>
      <c r="IS159" s="104"/>
      <c r="IT159" s="104"/>
      <c r="IU159" s="104"/>
      <c r="IV159" s="104"/>
    </row>
    <row r="160" spans="1:256" s="103" customFormat="1" ht="12.75" x14ac:dyDescent="0.35">
      <c r="A160" s="138"/>
      <c r="B160" s="135"/>
      <c r="C160" s="135"/>
      <c r="D160" s="135"/>
      <c r="E160" s="135"/>
      <c r="F160" s="135"/>
      <c r="G160" s="135"/>
      <c r="H160" s="135"/>
      <c r="I160" s="135"/>
      <c r="J160" s="135"/>
      <c r="K160" s="135"/>
      <c r="L160" s="135"/>
      <c r="M160" s="135"/>
      <c r="N160" s="135"/>
      <c r="O160" s="135"/>
      <c r="P160" s="135"/>
      <c r="Q160" s="135"/>
      <c r="R160" s="135"/>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BM160" s="104"/>
      <c r="BN160" s="104"/>
      <c r="BO160" s="104"/>
      <c r="BP160" s="104"/>
      <c r="BQ160" s="104"/>
      <c r="BR160" s="104"/>
      <c r="BS160" s="104"/>
      <c r="BT160" s="104"/>
      <c r="BU160" s="104"/>
      <c r="BV160" s="104"/>
      <c r="BW160" s="104"/>
      <c r="BX160" s="104"/>
      <c r="BY160" s="104"/>
      <c r="BZ160" s="104"/>
      <c r="CA160" s="104"/>
      <c r="CB160" s="104"/>
      <c r="CC160" s="104"/>
      <c r="CD160" s="104"/>
      <c r="CE160" s="104"/>
      <c r="CF160" s="104"/>
      <c r="CG160" s="104"/>
      <c r="CH160" s="104"/>
      <c r="CI160" s="104"/>
      <c r="CJ160" s="104"/>
      <c r="CK160" s="104"/>
      <c r="CL160" s="104"/>
      <c r="CM160" s="104"/>
      <c r="CN160" s="104"/>
      <c r="CO160" s="104"/>
      <c r="CP160" s="104"/>
      <c r="CQ160" s="104"/>
      <c r="CR160" s="104"/>
      <c r="CS160" s="104"/>
      <c r="CT160" s="104"/>
      <c r="CU160" s="104"/>
      <c r="CV160" s="104"/>
      <c r="CW160" s="104"/>
      <c r="CX160" s="104"/>
      <c r="CY160" s="104"/>
      <c r="CZ160" s="104"/>
      <c r="DA160" s="104"/>
      <c r="DB160" s="104"/>
      <c r="DC160" s="104"/>
      <c r="DD160" s="104"/>
      <c r="DE160" s="104"/>
      <c r="DF160" s="104"/>
      <c r="DG160" s="104"/>
      <c r="DH160" s="104"/>
      <c r="DI160" s="104"/>
      <c r="DJ160" s="104"/>
      <c r="DK160" s="104"/>
      <c r="DL160" s="104"/>
      <c r="DM160" s="104"/>
      <c r="DN160" s="104"/>
      <c r="DO160" s="104"/>
      <c r="DP160" s="104"/>
      <c r="DQ160" s="104"/>
      <c r="DR160" s="104"/>
      <c r="DS160" s="104"/>
      <c r="DT160" s="104"/>
      <c r="DU160" s="104"/>
      <c r="DV160" s="104"/>
      <c r="DW160" s="104"/>
      <c r="DX160" s="104"/>
      <c r="DY160" s="104"/>
      <c r="DZ160" s="104"/>
      <c r="EA160" s="104"/>
      <c r="EB160" s="104"/>
      <c r="EC160" s="104"/>
      <c r="ED160" s="104"/>
      <c r="EE160" s="104"/>
      <c r="EF160" s="104"/>
      <c r="EG160" s="104"/>
      <c r="EH160" s="104"/>
      <c r="EI160" s="104"/>
      <c r="EJ160" s="104"/>
      <c r="EK160" s="104"/>
      <c r="EL160" s="104"/>
      <c r="EM160" s="104"/>
      <c r="EN160" s="104"/>
      <c r="EO160" s="104"/>
      <c r="EP160" s="104"/>
      <c r="EQ160" s="104"/>
      <c r="ER160" s="104"/>
      <c r="ES160" s="104"/>
      <c r="ET160" s="104"/>
      <c r="EU160" s="104"/>
      <c r="EV160" s="104"/>
      <c r="EW160" s="104"/>
      <c r="EX160" s="104"/>
      <c r="EY160" s="104"/>
      <c r="EZ160" s="104"/>
      <c r="FA160" s="104"/>
      <c r="FB160" s="104"/>
      <c r="FC160" s="104"/>
      <c r="FD160" s="104"/>
      <c r="FE160" s="104"/>
      <c r="FF160" s="104"/>
      <c r="FG160" s="104"/>
      <c r="FH160" s="104"/>
      <c r="FI160" s="104"/>
      <c r="FJ160" s="104"/>
      <c r="FK160" s="104"/>
      <c r="FL160" s="104"/>
      <c r="FM160" s="104"/>
      <c r="FN160" s="104"/>
      <c r="FO160" s="104"/>
      <c r="FP160" s="104"/>
      <c r="FQ160" s="104"/>
      <c r="FR160" s="104"/>
      <c r="FS160" s="104"/>
      <c r="FT160" s="104"/>
      <c r="FU160" s="104"/>
      <c r="FV160" s="104"/>
      <c r="FW160" s="104"/>
      <c r="FX160" s="104"/>
      <c r="FY160" s="104"/>
      <c r="FZ160" s="104"/>
      <c r="GA160" s="104"/>
      <c r="GB160" s="104"/>
      <c r="GC160" s="104"/>
      <c r="GD160" s="104"/>
      <c r="GE160" s="104"/>
      <c r="GF160" s="104"/>
      <c r="GG160" s="104"/>
      <c r="GH160" s="104"/>
      <c r="GI160" s="104"/>
      <c r="GJ160" s="104"/>
      <c r="GK160" s="104"/>
      <c r="GL160" s="104"/>
      <c r="GM160" s="104"/>
      <c r="GN160" s="104"/>
      <c r="GO160" s="104"/>
      <c r="GP160" s="104"/>
      <c r="GQ160" s="104"/>
      <c r="GR160" s="104"/>
      <c r="GS160" s="104"/>
      <c r="GT160" s="104"/>
      <c r="GU160" s="104"/>
      <c r="GV160" s="104"/>
      <c r="GW160" s="104"/>
      <c r="GX160" s="104"/>
      <c r="GY160" s="104"/>
      <c r="GZ160" s="104"/>
      <c r="HA160" s="104"/>
      <c r="HB160" s="104"/>
      <c r="HC160" s="104"/>
      <c r="HD160" s="104"/>
      <c r="HE160" s="104"/>
      <c r="HF160" s="104"/>
      <c r="HG160" s="104"/>
      <c r="HH160" s="104"/>
      <c r="HI160" s="104"/>
      <c r="HJ160" s="104"/>
      <c r="HK160" s="104"/>
      <c r="HL160" s="104"/>
      <c r="HM160" s="104"/>
      <c r="HN160" s="104"/>
      <c r="HO160" s="104"/>
      <c r="HP160" s="104"/>
      <c r="HQ160" s="104"/>
      <c r="HR160" s="104"/>
      <c r="HS160" s="104"/>
      <c r="HT160" s="104"/>
      <c r="HU160" s="104"/>
      <c r="HV160" s="104"/>
      <c r="HW160" s="104"/>
      <c r="HX160" s="104"/>
      <c r="HY160" s="104"/>
      <c r="HZ160" s="104"/>
      <c r="IA160" s="104"/>
      <c r="IB160" s="104"/>
      <c r="IC160" s="104"/>
      <c r="ID160" s="104"/>
      <c r="IE160" s="104"/>
      <c r="IF160" s="104"/>
      <c r="IG160" s="104"/>
      <c r="IH160" s="104"/>
      <c r="II160" s="104"/>
      <c r="IJ160" s="104"/>
      <c r="IK160" s="104"/>
      <c r="IL160" s="104"/>
      <c r="IM160" s="104"/>
      <c r="IN160" s="104"/>
      <c r="IO160" s="104"/>
      <c r="IP160" s="104"/>
      <c r="IQ160" s="104"/>
      <c r="IR160" s="104"/>
      <c r="IS160" s="104"/>
      <c r="IT160" s="104"/>
      <c r="IU160" s="104"/>
      <c r="IV160" s="104"/>
    </row>
    <row r="161" spans="1:256" s="103" customFormat="1" ht="12.75" x14ac:dyDescent="0.35">
      <c r="A161" s="138"/>
      <c r="B161" s="135"/>
      <c r="C161" s="135"/>
      <c r="D161" s="135"/>
      <c r="E161" s="135"/>
      <c r="F161" s="135"/>
      <c r="G161" s="135"/>
      <c r="H161" s="135"/>
      <c r="I161" s="135"/>
      <c r="J161" s="135"/>
      <c r="K161" s="135"/>
      <c r="L161" s="135"/>
      <c r="M161" s="135"/>
      <c r="N161" s="135"/>
      <c r="O161" s="135"/>
      <c r="P161" s="135"/>
      <c r="Q161" s="135"/>
      <c r="R161" s="135"/>
      <c r="AI161" s="104"/>
      <c r="AJ161" s="104"/>
      <c r="AK161" s="104"/>
      <c r="AL161" s="104"/>
      <c r="AM161" s="104"/>
      <c r="AN161" s="104"/>
      <c r="AO161" s="104"/>
      <c r="AP161" s="104"/>
      <c r="AQ161" s="104"/>
      <c r="AR161" s="104"/>
      <c r="AS161" s="104"/>
      <c r="AT161" s="104"/>
      <c r="AU161" s="104"/>
      <c r="AV161" s="104"/>
      <c r="AW161" s="104"/>
      <c r="AX161" s="104"/>
      <c r="AY161" s="104"/>
      <c r="AZ161" s="104"/>
      <c r="BA161" s="104"/>
      <c r="BB161" s="104"/>
      <c r="BC161" s="104"/>
      <c r="BD161" s="104"/>
      <c r="BE161" s="104"/>
      <c r="BF161" s="104"/>
      <c r="BG161" s="104"/>
      <c r="BH161" s="104"/>
      <c r="BI161" s="104"/>
      <c r="BJ161" s="104"/>
      <c r="BK161" s="104"/>
      <c r="BL161" s="104"/>
      <c r="BM161" s="104"/>
      <c r="BN161" s="104"/>
      <c r="BO161" s="104"/>
      <c r="BP161" s="104"/>
      <c r="BQ161" s="104"/>
      <c r="BR161" s="104"/>
      <c r="BS161" s="104"/>
      <c r="BT161" s="104"/>
      <c r="BU161" s="104"/>
      <c r="BV161" s="104"/>
      <c r="BW161" s="104"/>
      <c r="BX161" s="104"/>
      <c r="BY161" s="104"/>
      <c r="BZ161" s="104"/>
      <c r="CA161" s="104"/>
      <c r="CB161" s="104"/>
      <c r="CC161" s="104"/>
      <c r="CD161" s="104"/>
      <c r="CE161" s="104"/>
      <c r="CF161" s="104"/>
      <c r="CG161" s="104"/>
      <c r="CH161" s="104"/>
      <c r="CI161" s="104"/>
      <c r="CJ161" s="104"/>
      <c r="CK161" s="104"/>
      <c r="CL161" s="104"/>
      <c r="CM161" s="104"/>
      <c r="CN161" s="104"/>
      <c r="CO161" s="104"/>
      <c r="CP161" s="104"/>
      <c r="CQ161" s="104"/>
      <c r="CR161" s="104"/>
      <c r="CS161" s="104"/>
      <c r="CT161" s="104"/>
      <c r="CU161" s="104"/>
      <c r="CV161" s="104"/>
      <c r="CW161" s="104"/>
      <c r="CX161" s="104"/>
      <c r="CY161" s="104"/>
      <c r="CZ161" s="104"/>
      <c r="DA161" s="104"/>
      <c r="DB161" s="104"/>
      <c r="DC161" s="104"/>
      <c r="DD161" s="104"/>
      <c r="DE161" s="104"/>
      <c r="DF161" s="104"/>
      <c r="DG161" s="104"/>
      <c r="DH161" s="104"/>
      <c r="DI161" s="104"/>
      <c r="DJ161" s="104"/>
      <c r="DK161" s="104"/>
      <c r="DL161" s="104"/>
      <c r="DM161" s="104"/>
      <c r="DN161" s="104"/>
      <c r="DO161" s="104"/>
      <c r="DP161" s="104"/>
      <c r="DQ161" s="104"/>
      <c r="DR161" s="104"/>
      <c r="DS161" s="104"/>
      <c r="DT161" s="104"/>
      <c r="DU161" s="104"/>
      <c r="DV161" s="104"/>
      <c r="DW161" s="104"/>
      <c r="DX161" s="104"/>
      <c r="DY161" s="104"/>
      <c r="DZ161" s="104"/>
      <c r="EA161" s="104"/>
      <c r="EB161" s="104"/>
      <c r="EC161" s="104"/>
      <c r="ED161" s="104"/>
      <c r="EE161" s="104"/>
      <c r="EF161" s="104"/>
      <c r="EG161" s="104"/>
      <c r="EH161" s="104"/>
      <c r="EI161" s="104"/>
      <c r="EJ161" s="104"/>
      <c r="EK161" s="104"/>
      <c r="EL161" s="104"/>
      <c r="EM161" s="104"/>
      <c r="EN161" s="104"/>
      <c r="EO161" s="104"/>
      <c r="EP161" s="104"/>
      <c r="EQ161" s="104"/>
      <c r="ER161" s="104"/>
      <c r="ES161" s="104"/>
      <c r="ET161" s="104"/>
      <c r="EU161" s="104"/>
      <c r="EV161" s="104"/>
      <c r="EW161" s="104"/>
      <c r="EX161" s="104"/>
      <c r="EY161" s="104"/>
      <c r="EZ161" s="104"/>
      <c r="FA161" s="104"/>
      <c r="FB161" s="104"/>
      <c r="FC161" s="104"/>
      <c r="FD161" s="104"/>
      <c r="FE161" s="104"/>
      <c r="FF161" s="104"/>
      <c r="FG161" s="104"/>
      <c r="FH161" s="104"/>
      <c r="FI161" s="104"/>
      <c r="FJ161" s="104"/>
      <c r="FK161" s="104"/>
      <c r="FL161" s="104"/>
      <c r="FM161" s="104"/>
      <c r="FN161" s="104"/>
      <c r="FO161" s="104"/>
      <c r="FP161" s="104"/>
      <c r="FQ161" s="104"/>
      <c r="FR161" s="104"/>
      <c r="FS161" s="104"/>
      <c r="FT161" s="104"/>
      <c r="FU161" s="104"/>
      <c r="FV161" s="104"/>
      <c r="FW161" s="104"/>
      <c r="FX161" s="104"/>
      <c r="FY161" s="104"/>
      <c r="FZ161" s="104"/>
      <c r="GA161" s="104"/>
      <c r="GB161" s="104"/>
      <c r="GC161" s="104"/>
      <c r="GD161" s="104"/>
      <c r="GE161" s="104"/>
      <c r="GF161" s="104"/>
      <c r="GG161" s="104"/>
      <c r="GH161" s="104"/>
      <c r="GI161" s="104"/>
      <c r="GJ161" s="104"/>
      <c r="GK161" s="104"/>
      <c r="GL161" s="104"/>
      <c r="GM161" s="104"/>
      <c r="GN161" s="104"/>
      <c r="GO161" s="104"/>
      <c r="GP161" s="104"/>
      <c r="GQ161" s="104"/>
      <c r="GR161" s="104"/>
      <c r="GS161" s="104"/>
      <c r="GT161" s="104"/>
      <c r="GU161" s="104"/>
      <c r="GV161" s="104"/>
      <c r="GW161" s="104"/>
      <c r="GX161" s="104"/>
      <c r="GY161" s="104"/>
      <c r="GZ161" s="104"/>
      <c r="HA161" s="104"/>
      <c r="HB161" s="104"/>
      <c r="HC161" s="104"/>
      <c r="HD161" s="104"/>
      <c r="HE161" s="104"/>
      <c r="HF161" s="104"/>
      <c r="HG161" s="104"/>
      <c r="HH161" s="104"/>
      <c r="HI161" s="104"/>
      <c r="HJ161" s="104"/>
      <c r="HK161" s="104"/>
      <c r="HL161" s="104"/>
      <c r="HM161" s="104"/>
      <c r="HN161" s="104"/>
      <c r="HO161" s="104"/>
      <c r="HP161" s="104"/>
      <c r="HQ161" s="104"/>
      <c r="HR161" s="104"/>
      <c r="HS161" s="104"/>
      <c r="HT161" s="104"/>
      <c r="HU161" s="104"/>
      <c r="HV161" s="104"/>
      <c r="HW161" s="104"/>
      <c r="HX161" s="104"/>
      <c r="HY161" s="104"/>
      <c r="HZ161" s="104"/>
      <c r="IA161" s="104"/>
      <c r="IB161" s="104"/>
      <c r="IC161" s="104"/>
      <c r="ID161" s="104"/>
      <c r="IE161" s="104"/>
      <c r="IF161" s="104"/>
      <c r="IG161" s="104"/>
      <c r="IH161" s="104"/>
      <c r="II161" s="104"/>
      <c r="IJ161" s="104"/>
      <c r="IK161" s="104"/>
      <c r="IL161" s="104"/>
      <c r="IM161" s="104"/>
      <c r="IN161" s="104"/>
      <c r="IO161" s="104"/>
      <c r="IP161" s="104"/>
      <c r="IQ161" s="104"/>
      <c r="IR161" s="104"/>
      <c r="IS161" s="104"/>
      <c r="IT161" s="104"/>
      <c r="IU161" s="104"/>
      <c r="IV161" s="104"/>
    </row>
    <row r="162" spans="1:256" s="103" customFormat="1" ht="12.75" x14ac:dyDescent="0.35">
      <c r="A162" s="138"/>
      <c r="B162" s="135"/>
      <c r="C162" s="135"/>
      <c r="D162" s="135"/>
      <c r="E162" s="135"/>
      <c r="F162" s="135"/>
      <c r="G162" s="135"/>
      <c r="H162" s="135"/>
      <c r="I162" s="135"/>
      <c r="J162" s="135"/>
      <c r="K162" s="135"/>
      <c r="L162" s="135"/>
      <c r="M162" s="135"/>
      <c r="N162" s="135"/>
      <c r="O162" s="135"/>
      <c r="P162" s="135"/>
      <c r="Q162" s="135"/>
      <c r="R162" s="135"/>
      <c r="AI162" s="104"/>
      <c r="AJ162" s="104"/>
      <c r="AK162" s="104"/>
      <c r="AL162" s="104"/>
      <c r="AM162" s="104"/>
      <c r="AN162" s="104"/>
      <c r="AO162" s="104"/>
      <c r="AP162" s="104"/>
      <c r="AQ162" s="104"/>
      <c r="AR162" s="104"/>
      <c r="AS162" s="104"/>
      <c r="AT162" s="104"/>
      <c r="AU162" s="104"/>
      <c r="AV162" s="104"/>
      <c r="AW162" s="104"/>
      <c r="AX162" s="104"/>
      <c r="AY162" s="104"/>
      <c r="AZ162" s="104"/>
      <c r="BA162" s="104"/>
      <c r="BB162" s="104"/>
      <c r="BC162" s="104"/>
      <c r="BD162" s="104"/>
      <c r="BE162" s="104"/>
      <c r="BF162" s="104"/>
      <c r="BG162" s="104"/>
      <c r="BH162" s="104"/>
      <c r="BI162" s="104"/>
      <c r="BJ162" s="104"/>
      <c r="BK162" s="104"/>
      <c r="BL162" s="104"/>
      <c r="BM162" s="104"/>
      <c r="BN162" s="104"/>
      <c r="BO162" s="104"/>
      <c r="BP162" s="104"/>
      <c r="BQ162" s="104"/>
      <c r="BR162" s="104"/>
      <c r="BS162" s="104"/>
      <c r="BT162" s="104"/>
      <c r="BU162" s="104"/>
      <c r="BV162" s="104"/>
      <c r="BW162" s="104"/>
      <c r="BX162" s="104"/>
      <c r="BY162" s="104"/>
      <c r="BZ162" s="104"/>
      <c r="CA162" s="104"/>
      <c r="CB162" s="104"/>
      <c r="CC162" s="104"/>
      <c r="CD162" s="104"/>
      <c r="CE162" s="104"/>
      <c r="CF162" s="104"/>
      <c r="CG162" s="104"/>
      <c r="CH162" s="104"/>
      <c r="CI162" s="104"/>
      <c r="CJ162" s="104"/>
      <c r="CK162" s="104"/>
      <c r="CL162" s="104"/>
      <c r="CM162" s="104"/>
      <c r="CN162" s="104"/>
      <c r="CO162" s="104"/>
      <c r="CP162" s="104"/>
      <c r="CQ162" s="104"/>
      <c r="CR162" s="104"/>
      <c r="CS162" s="104"/>
      <c r="CT162" s="104"/>
      <c r="CU162" s="104"/>
      <c r="CV162" s="104"/>
      <c r="CW162" s="104"/>
      <c r="CX162" s="104"/>
      <c r="CY162" s="104"/>
      <c r="CZ162" s="104"/>
      <c r="DA162" s="104"/>
      <c r="DB162" s="104"/>
      <c r="DC162" s="104"/>
      <c r="DD162" s="104"/>
      <c r="DE162" s="104"/>
      <c r="DF162" s="104"/>
      <c r="DG162" s="104"/>
      <c r="DH162" s="104"/>
      <c r="DI162" s="104"/>
      <c r="DJ162" s="104"/>
      <c r="DK162" s="104"/>
      <c r="DL162" s="104"/>
      <c r="DM162" s="104"/>
      <c r="DN162" s="104"/>
      <c r="DO162" s="104"/>
      <c r="DP162" s="104"/>
      <c r="DQ162" s="104"/>
      <c r="DR162" s="104"/>
      <c r="DS162" s="104"/>
      <c r="DT162" s="104"/>
      <c r="DU162" s="104"/>
      <c r="DV162" s="104"/>
      <c r="DW162" s="104"/>
      <c r="DX162" s="104"/>
      <c r="DY162" s="104"/>
      <c r="DZ162" s="104"/>
      <c r="EA162" s="104"/>
      <c r="EB162" s="104"/>
      <c r="EC162" s="104"/>
      <c r="ED162" s="104"/>
      <c r="EE162" s="104"/>
      <c r="EF162" s="104"/>
      <c r="EG162" s="104"/>
      <c r="EH162" s="104"/>
      <c r="EI162" s="104"/>
      <c r="EJ162" s="104"/>
      <c r="EK162" s="104"/>
      <c r="EL162" s="104"/>
      <c r="EM162" s="104"/>
      <c r="EN162" s="104"/>
      <c r="EO162" s="104"/>
      <c r="EP162" s="104"/>
      <c r="EQ162" s="104"/>
      <c r="ER162" s="104"/>
      <c r="ES162" s="104"/>
      <c r="ET162" s="104"/>
      <c r="EU162" s="104"/>
      <c r="EV162" s="104"/>
      <c r="EW162" s="104"/>
      <c r="EX162" s="104"/>
      <c r="EY162" s="104"/>
      <c r="EZ162" s="104"/>
      <c r="FA162" s="104"/>
      <c r="FB162" s="104"/>
      <c r="FC162" s="104"/>
      <c r="FD162" s="104"/>
      <c r="FE162" s="104"/>
      <c r="FF162" s="104"/>
      <c r="FG162" s="104"/>
      <c r="FH162" s="104"/>
      <c r="FI162" s="104"/>
      <c r="FJ162" s="104"/>
      <c r="FK162" s="104"/>
      <c r="FL162" s="104"/>
      <c r="FM162" s="104"/>
      <c r="FN162" s="104"/>
      <c r="FO162" s="104"/>
      <c r="FP162" s="104"/>
      <c r="FQ162" s="104"/>
      <c r="FR162" s="104"/>
      <c r="FS162" s="104"/>
      <c r="FT162" s="104"/>
      <c r="FU162" s="104"/>
      <c r="FV162" s="104"/>
      <c r="FW162" s="104"/>
      <c r="FX162" s="104"/>
      <c r="FY162" s="104"/>
      <c r="FZ162" s="104"/>
      <c r="GA162" s="104"/>
      <c r="GB162" s="104"/>
      <c r="GC162" s="104"/>
      <c r="GD162" s="104"/>
      <c r="GE162" s="104"/>
      <c r="GF162" s="104"/>
      <c r="GG162" s="104"/>
      <c r="GH162" s="104"/>
      <c r="GI162" s="104"/>
      <c r="GJ162" s="104"/>
      <c r="GK162" s="104"/>
      <c r="GL162" s="104"/>
      <c r="GM162" s="104"/>
      <c r="GN162" s="104"/>
      <c r="GO162" s="104"/>
      <c r="GP162" s="104"/>
      <c r="GQ162" s="104"/>
      <c r="GR162" s="104"/>
      <c r="GS162" s="104"/>
      <c r="GT162" s="104"/>
      <c r="GU162" s="104"/>
      <c r="GV162" s="104"/>
      <c r="GW162" s="104"/>
      <c r="GX162" s="104"/>
      <c r="GY162" s="104"/>
      <c r="GZ162" s="104"/>
      <c r="HA162" s="104"/>
      <c r="HB162" s="104"/>
      <c r="HC162" s="104"/>
      <c r="HD162" s="104"/>
      <c r="HE162" s="104"/>
      <c r="HF162" s="104"/>
      <c r="HG162" s="104"/>
      <c r="HH162" s="104"/>
      <c r="HI162" s="104"/>
      <c r="HJ162" s="104"/>
      <c r="HK162" s="104"/>
      <c r="HL162" s="104"/>
      <c r="HM162" s="104"/>
      <c r="HN162" s="104"/>
      <c r="HO162" s="104"/>
      <c r="HP162" s="104"/>
      <c r="HQ162" s="104"/>
      <c r="HR162" s="104"/>
      <c r="HS162" s="104"/>
      <c r="HT162" s="104"/>
      <c r="HU162" s="104"/>
      <c r="HV162" s="104"/>
      <c r="HW162" s="104"/>
      <c r="HX162" s="104"/>
      <c r="HY162" s="104"/>
      <c r="HZ162" s="104"/>
      <c r="IA162" s="104"/>
      <c r="IB162" s="104"/>
      <c r="IC162" s="104"/>
      <c r="ID162" s="104"/>
      <c r="IE162" s="104"/>
      <c r="IF162" s="104"/>
      <c r="IG162" s="104"/>
      <c r="IH162" s="104"/>
      <c r="II162" s="104"/>
      <c r="IJ162" s="104"/>
      <c r="IK162" s="104"/>
      <c r="IL162" s="104"/>
      <c r="IM162" s="104"/>
      <c r="IN162" s="104"/>
      <c r="IO162" s="104"/>
      <c r="IP162" s="104"/>
      <c r="IQ162" s="104"/>
      <c r="IR162" s="104"/>
      <c r="IS162" s="104"/>
      <c r="IT162" s="104"/>
      <c r="IU162" s="104"/>
      <c r="IV162" s="104"/>
    </row>
    <row r="163" spans="1:256" s="103" customFormat="1" ht="12.75" x14ac:dyDescent="0.35">
      <c r="A163" s="138"/>
      <c r="B163" s="135"/>
      <c r="C163" s="135"/>
      <c r="D163" s="135"/>
      <c r="E163" s="135"/>
      <c r="F163" s="135"/>
      <c r="G163" s="135"/>
      <c r="H163" s="135"/>
      <c r="I163" s="135"/>
      <c r="J163" s="135"/>
      <c r="K163" s="135"/>
      <c r="L163" s="135"/>
      <c r="M163" s="135"/>
      <c r="N163" s="135"/>
      <c r="O163" s="135"/>
      <c r="P163" s="135"/>
      <c r="Q163" s="135"/>
      <c r="R163" s="135"/>
      <c r="AI163" s="104"/>
      <c r="AJ163" s="104"/>
      <c r="AK163" s="104"/>
      <c r="AL163" s="104"/>
      <c r="AM163" s="104"/>
      <c r="AN163" s="104"/>
      <c r="AO163" s="104"/>
      <c r="AP163" s="104"/>
      <c r="AQ163" s="104"/>
      <c r="AR163" s="104"/>
      <c r="AS163" s="104"/>
      <c r="AT163" s="104"/>
      <c r="AU163" s="104"/>
      <c r="AV163" s="104"/>
      <c r="AW163" s="104"/>
      <c r="AX163" s="104"/>
      <c r="AY163" s="104"/>
      <c r="AZ163" s="104"/>
      <c r="BA163" s="104"/>
      <c r="BB163" s="104"/>
      <c r="BC163" s="104"/>
      <c r="BD163" s="104"/>
      <c r="BE163" s="104"/>
      <c r="BF163" s="104"/>
      <c r="BG163" s="104"/>
      <c r="BH163" s="104"/>
      <c r="BI163" s="104"/>
      <c r="BJ163" s="104"/>
      <c r="BK163" s="104"/>
      <c r="BL163" s="104"/>
      <c r="BM163" s="104"/>
      <c r="BN163" s="104"/>
      <c r="BO163" s="104"/>
      <c r="BP163" s="104"/>
      <c r="BQ163" s="104"/>
      <c r="BR163" s="104"/>
      <c r="BS163" s="104"/>
      <c r="BT163" s="104"/>
      <c r="BU163" s="104"/>
      <c r="BV163" s="104"/>
      <c r="BW163" s="104"/>
      <c r="BX163" s="104"/>
      <c r="BY163" s="104"/>
      <c r="BZ163" s="104"/>
      <c r="CA163" s="104"/>
      <c r="CB163" s="104"/>
      <c r="CC163" s="104"/>
      <c r="CD163" s="104"/>
      <c r="CE163" s="104"/>
      <c r="CF163" s="104"/>
      <c r="CG163" s="104"/>
      <c r="CH163" s="104"/>
      <c r="CI163" s="104"/>
      <c r="CJ163" s="104"/>
      <c r="CK163" s="104"/>
      <c r="CL163" s="104"/>
      <c r="CM163" s="104"/>
      <c r="CN163" s="104"/>
      <c r="CO163" s="104"/>
      <c r="CP163" s="104"/>
      <c r="CQ163" s="104"/>
      <c r="CR163" s="104"/>
      <c r="CS163" s="104"/>
      <c r="CT163" s="104"/>
      <c r="CU163" s="104"/>
      <c r="CV163" s="104"/>
      <c r="CW163" s="104"/>
      <c r="CX163" s="104"/>
      <c r="CY163" s="104"/>
      <c r="CZ163" s="104"/>
      <c r="DA163" s="104"/>
      <c r="DB163" s="104"/>
      <c r="DC163" s="104"/>
      <c r="DD163" s="104"/>
      <c r="DE163" s="104"/>
      <c r="DF163" s="104"/>
      <c r="DG163" s="104"/>
      <c r="DH163" s="104"/>
      <c r="DI163" s="104"/>
      <c r="DJ163" s="104"/>
      <c r="DK163" s="104"/>
      <c r="DL163" s="104"/>
      <c r="DM163" s="104"/>
      <c r="DN163" s="104"/>
      <c r="DO163" s="104"/>
      <c r="DP163" s="104"/>
      <c r="DQ163" s="104"/>
      <c r="DR163" s="104"/>
      <c r="DS163" s="104"/>
      <c r="DT163" s="104"/>
      <c r="DU163" s="104"/>
      <c r="DV163" s="104"/>
      <c r="DW163" s="104"/>
      <c r="DX163" s="104"/>
      <c r="DY163" s="104"/>
      <c r="DZ163" s="104"/>
      <c r="EA163" s="104"/>
      <c r="EB163" s="104"/>
      <c r="EC163" s="104"/>
      <c r="ED163" s="104"/>
      <c r="EE163" s="104"/>
      <c r="EF163" s="104"/>
      <c r="EG163" s="104"/>
      <c r="EH163" s="104"/>
      <c r="EI163" s="104"/>
      <c r="EJ163" s="104"/>
      <c r="EK163" s="104"/>
      <c r="EL163" s="104"/>
      <c r="EM163" s="104"/>
      <c r="EN163" s="104"/>
      <c r="EO163" s="104"/>
      <c r="EP163" s="104"/>
      <c r="EQ163" s="104"/>
      <c r="ER163" s="104"/>
      <c r="ES163" s="104"/>
      <c r="ET163" s="104"/>
      <c r="EU163" s="104"/>
      <c r="EV163" s="104"/>
      <c r="EW163" s="104"/>
      <c r="EX163" s="104"/>
      <c r="EY163" s="104"/>
      <c r="EZ163" s="104"/>
      <c r="FA163" s="104"/>
      <c r="FB163" s="104"/>
      <c r="FC163" s="104"/>
      <c r="FD163" s="104"/>
      <c r="FE163" s="104"/>
      <c r="FF163" s="104"/>
      <c r="FG163" s="104"/>
      <c r="FH163" s="104"/>
      <c r="FI163" s="104"/>
      <c r="FJ163" s="104"/>
      <c r="FK163" s="104"/>
      <c r="FL163" s="104"/>
      <c r="FM163" s="104"/>
      <c r="FN163" s="104"/>
      <c r="FO163" s="104"/>
      <c r="FP163" s="104"/>
      <c r="FQ163" s="104"/>
      <c r="FR163" s="104"/>
      <c r="FS163" s="104"/>
      <c r="FT163" s="104"/>
      <c r="FU163" s="104"/>
      <c r="FV163" s="104"/>
      <c r="FW163" s="104"/>
      <c r="FX163" s="104"/>
      <c r="FY163" s="104"/>
      <c r="FZ163" s="104"/>
      <c r="GA163" s="104"/>
      <c r="GB163" s="104"/>
      <c r="GC163" s="104"/>
      <c r="GD163" s="104"/>
      <c r="GE163" s="104"/>
      <c r="GF163" s="104"/>
      <c r="GG163" s="104"/>
      <c r="GH163" s="104"/>
      <c r="GI163" s="104"/>
      <c r="GJ163" s="104"/>
      <c r="GK163" s="104"/>
      <c r="GL163" s="104"/>
      <c r="GM163" s="104"/>
      <c r="GN163" s="104"/>
      <c r="GO163" s="104"/>
      <c r="GP163" s="104"/>
      <c r="GQ163" s="104"/>
      <c r="GR163" s="104"/>
      <c r="GS163" s="104"/>
      <c r="GT163" s="104"/>
      <c r="GU163" s="104"/>
      <c r="GV163" s="104"/>
      <c r="GW163" s="104"/>
      <c r="GX163" s="104"/>
      <c r="GY163" s="104"/>
      <c r="GZ163" s="104"/>
      <c r="HA163" s="104"/>
      <c r="HB163" s="104"/>
      <c r="HC163" s="104"/>
      <c r="HD163" s="104"/>
      <c r="HE163" s="104"/>
      <c r="HF163" s="104"/>
      <c r="HG163" s="104"/>
      <c r="HH163" s="104"/>
      <c r="HI163" s="104"/>
      <c r="HJ163" s="104"/>
      <c r="HK163" s="104"/>
      <c r="HL163" s="104"/>
      <c r="HM163" s="104"/>
      <c r="HN163" s="104"/>
      <c r="HO163" s="104"/>
      <c r="HP163" s="104"/>
      <c r="HQ163" s="104"/>
      <c r="HR163" s="104"/>
      <c r="HS163" s="104"/>
      <c r="HT163" s="104"/>
      <c r="HU163" s="104"/>
      <c r="HV163" s="104"/>
      <c r="HW163" s="104"/>
      <c r="HX163" s="104"/>
      <c r="HY163" s="104"/>
      <c r="HZ163" s="104"/>
      <c r="IA163" s="104"/>
      <c r="IB163" s="104"/>
      <c r="IC163" s="104"/>
      <c r="ID163" s="104"/>
      <c r="IE163" s="104"/>
      <c r="IF163" s="104"/>
      <c r="IG163" s="104"/>
      <c r="IH163" s="104"/>
      <c r="II163" s="104"/>
      <c r="IJ163" s="104"/>
      <c r="IK163" s="104"/>
      <c r="IL163" s="104"/>
      <c r="IM163" s="104"/>
      <c r="IN163" s="104"/>
      <c r="IO163" s="104"/>
      <c r="IP163" s="104"/>
      <c r="IQ163" s="104"/>
      <c r="IR163" s="104"/>
      <c r="IS163" s="104"/>
      <c r="IT163" s="104"/>
      <c r="IU163" s="104"/>
      <c r="IV163" s="104"/>
    </row>
    <row r="164" spans="1:256" s="103" customFormat="1" ht="12.75" x14ac:dyDescent="0.35">
      <c r="A164" s="138"/>
      <c r="B164" s="135"/>
      <c r="C164" s="135"/>
      <c r="D164" s="135"/>
      <c r="E164" s="135"/>
      <c r="F164" s="135"/>
      <c r="G164" s="135"/>
      <c r="H164" s="135"/>
      <c r="I164" s="135"/>
      <c r="J164" s="135"/>
      <c r="K164" s="135"/>
      <c r="L164" s="135"/>
      <c r="M164" s="135"/>
      <c r="N164" s="135"/>
      <c r="O164" s="135"/>
      <c r="P164" s="135"/>
      <c r="Q164" s="135"/>
      <c r="R164" s="135"/>
      <c r="AI164" s="104"/>
      <c r="AJ164" s="104"/>
      <c r="AK164" s="104"/>
      <c r="AL164" s="104"/>
      <c r="AM164" s="104"/>
      <c r="AN164" s="104"/>
      <c r="AO164" s="104"/>
      <c r="AP164" s="104"/>
      <c r="AQ164" s="104"/>
      <c r="AR164" s="104"/>
      <c r="AS164" s="104"/>
      <c r="AT164" s="104"/>
      <c r="AU164" s="104"/>
      <c r="AV164" s="104"/>
      <c r="AW164" s="104"/>
      <c r="AX164" s="104"/>
      <c r="AY164" s="104"/>
      <c r="AZ164" s="104"/>
      <c r="BA164" s="104"/>
      <c r="BB164" s="104"/>
      <c r="BC164" s="104"/>
      <c r="BD164" s="104"/>
      <c r="BE164" s="104"/>
      <c r="BF164" s="104"/>
      <c r="BG164" s="104"/>
      <c r="BH164" s="104"/>
      <c r="BI164" s="104"/>
      <c r="BJ164" s="104"/>
      <c r="BK164" s="104"/>
      <c r="BL164" s="104"/>
      <c r="BM164" s="104"/>
      <c r="BN164" s="104"/>
      <c r="BO164" s="104"/>
      <c r="BP164" s="104"/>
      <c r="BQ164" s="104"/>
      <c r="BR164" s="104"/>
      <c r="BS164" s="104"/>
      <c r="BT164" s="104"/>
      <c r="BU164" s="104"/>
      <c r="BV164" s="104"/>
      <c r="BW164" s="104"/>
      <c r="BX164" s="104"/>
      <c r="BY164" s="104"/>
      <c r="BZ164" s="104"/>
      <c r="CA164" s="104"/>
      <c r="CB164" s="104"/>
      <c r="CC164" s="104"/>
      <c r="CD164" s="104"/>
      <c r="CE164" s="104"/>
      <c r="CF164" s="104"/>
      <c r="CG164" s="104"/>
      <c r="CH164" s="104"/>
      <c r="CI164" s="104"/>
      <c r="CJ164" s="104"/>
      <c r="CK164" s="104"/>
      <c r="CL164" s="104"/>
      <c r="CM164" s="104"/>
      <c r="CN164" s="104"/>
      <c r="CO164" s="104"/>
      <c r="CP164" s="104"/>
      <c r="CQ164" s="104"/>
      <c r="CR164" s="104"/>
      <c r="CS164" s="104"/>
      <c r="CT164" s="104"/>
      <c r="CU164" s="104"/>
      <c r="CV164" s="104"/>
      <c r="CW164" s="104"/>
      <c r="CX164" s="104"/>
      <c r="CY164" s="104"/>
      <c r="CZ164" s="104"/>
      <c r="DA164" s="104"/>
      <c r="DB164" s="104"/>
      <c r="DC164" s="104"/>
      <c r="DD164" s="104"/>
      <c r="DE164" s="104"/>
      <c r="DF164" s="104"/>
      <c r="DG164" s="104"/>
      <c r="DH164" s="104"/>
      <c r="DI164" s="104"/>
      <c r="DJ164" s="104"/>
      <c r="DK164" s="104"/>
      <c r="DL164" s="104"/>
      <c r="DM164" s="104"/>
      <c r="DN164" s="104"/>
      <c r="DO164" s="104"/>
      <c r="DP164" s="104"/>
      <c r="DQ164" s="104"/>
      <c r="DR164" s="104"/>
      <c r="DS164" s="104"/>
      <c r="DT164" s="104"/>
      <c r="DU164" s="104"/>
      <c r="DV164" s="104"/>
      <c r="DW164" s="104"/>
      <c r="DX164" s="104"/>
      <c r="DY164" s="104"/>
      <c r="DZ164" s="104"/>
      <c r="EA164" s="104"/>
      <c r="EB164" s="104"/>
      <c r="EC164" s="104"/>
      <c r="ED164" s="104"/>
      <c r="EE164" s="104"/>
      <c r="EF164" s="104"/>
      <c r="EG164" s="104"/>
      <c r="EH164" s="104"/>
      <c r="EI164" s="104"/>
      <c r="EJ164" s="104"/>
      <c r="EK164" s="104"/>
      <c r="EL164" s="104"/>
      <c r="EM164" s="104"/>
      <c r="EN164" s="104"/>
      <c r="EO164" s="104"/>
      <c r="EP164" s="104"/>
      <c r="EQ164" s="104"/>
      <c r="ER164" s="104"/>
      <c r="ES164" s="104"/>
      <c r="ET164" s="104"/>
      <c r="EU164" s="104"/>
      <c r="EV164" s="104"/>
      <c r="EW164" s="104"/>
      <c r="EX164" s="104"/>
      <c r="EY164" s="104"/>
      <c r="EZ164" s="104"/>
      <c r="FA164" s="104"/>
      <c r="FB164" s="104"/>
      <c r="FC164" s="104"/>
      <c r="FD164" s="104"/>
      <c r="FE164" s="104"/>
      <c r="FF164" s="104"/>
      <c r="FG164" s="104"/>
      <c r="FH164" s="104"/>
      <c r="FI164" s="104"/>
      <c r="FJ164" s="104"/>
      <c r="FK164" s="104"/>
      <c r="FL164" s="104"/>
      <c r="FM164" s="104"/>
      <c r="FN164" s="104"/>
      <c r="FO164" s="104"/>
      <c r="FP164" s="104"/>
      <c r="FQ164" s="104"/>
      <c r="FR164" s="104"/>
      <c r="FS164" s="104"/>
      <c r="FT164" s="104"/>
      <c r="FU164" s="104"/>
      <c r="FV164" s="104"/>
      <c r="FW164" s="104"/>
      <c r="FX164" s="104"/>
      <c r="FY164" s="104"/>
      <c r="FZ164" s="104"/>
      <c r="GA164" s="104"/>
      <c r="GB164" s="104"/>
      <c r="GC164" s="104"/>
      <c r="GD164" s="104"/>
      <c r="GE164" s="104"/>
      <c r="GF164" s="104"/>
      <c r="GG164" s="104"/>
      <c r="GH164" s="104"/>
      <c r="GI164" s="104"/>
      <c r="GJ164" s="104"/>
      <c r="GK164" s="104"/>
      <c r="GL164" s="104"/>
      <c r="GM164" s="104"/>
      <c r="GN164" s="104"/>
      <c r="GO164" s="104"/>
      <c r="GP164" s="104"/>
      <c r="GQ164" s="104"/>
      <c r="GR164" s="104"/>
      <c r="GS164" s="104"/>
      <c r="GT164" s="104"/>
      <c r="GU164" s="104"/>
      <c r="GV164" s="104"/>
      <c r="GW164" s="104"/>
      <c r="GX164" s="104"/>
      <c r="GY164" s="104"/>
      <c r="GZ164" s="104"/>
      <c r="HA164" s="104"/>
      <c r="HB164" s="104"/>
      <c r="HC164" s="104"/>
      <c r="HD164" s="104"/>
      <c r="HE164" s="104"/>
      <c r="HF164" s="104"/>
      <c r="HG164" s="104"/>
      <c r="HH164" s="104"/>
      <c r="HI164" s="104"/>
      <c r="HJ164" s="104"/>
      <c r="HK164" s="104"/>
      <c r="HL164" s="104"/>
      <c r="HM164" s="104"/>
      <c r="HN164" s="104"/>
      <c r="HO164" s="104"/>
      <c r="HP164" s="104"/>
      <c r="HQ164" s="104"/>
      <c r="HR164" s="104"/>
      <c r="HS164" s="104"/>
      <c r="HT164" s="104"/>
      <c r="HU164" s="104"/>
      <c r="HV164" s="104"/>
      <c r="HW164" s="104"/>
      <c r="HX164" s="104"/>
      <c r="HY164" s="104"/>
      <c r="HZ164" s="104"/>
      <c r="IA164" s="104"/>
      <c r="IB164" s="104"/>
      <c r="IC164" s="104"/>
      <c r="ID164" s="104"/>
      <c r="IE164" s="104"/>
      <c r="IF164" s="104"/>
      <c r="IG164" s="104"/>
      <c r="IH164" s="104"/>
      <c r="II164" s="104"/>
      <c r="IJ164" s="104"/>
      <c r="IK164" s="104"/>
      <c r="IL164" s="104"/>
      <c r="IM164" s="104"/>
      <c r="IN164" s="104"/>
      <c r="IO164" s="104"/>
      <c r="IP164" s="104"/>
      <c r="IQ164" s="104"/>
      <c r="IR164" s="104"/>
      <c r="IS164" s="104"/>
      <c r="IT164" s="104"/>
      <c r="IU164" s="104"/>
      <c r="IV164" s="104"/>
    </row>
    <row r="165" spans="1:256" s="103" customFormat="1" ht="12.75" x14ac:dyDescent="0.35">
      <c r="A165" s="138"/>
      <c r="B165" s="135"/>
      <c r="C165" s="135"/>
      <c r="D165" s="135"/>
      <c r="E165" s="135"/>
      <c r="F165" s="135"/>
      <c r="G165" s="135"/>
      <c r="H165" s="135"/>
      <c r="I165" s="135"/>
      <c r="J165" s="135"/>
      <c r="K165" s="135"/>
      <c r="L165" s="135"/>
      <c r="M165" s="135"/>
      <c r="N165" s="135"/>
      <c r="O165" s="135"/>
      <c r="P165" s="135"/>
      <c r="Q165" s="135"/>
      <c r="R165" s="135"/>
      <c r="AI165" s="104"/>
      <c r="AJ165" s="104"/>
      <c r="AK165" s="104"/>
      <c r="AL165" s="104"/>
      <c r="AM165" s="104"/>
      <c r="AN165" s="104"/>
      <c r="AO165" s="104"/>
      <c r="AP165" s="104"/>
      <c r="AQ165" s="104"/>
      <c r="AR165" s="104"/>
      <c r="AS165" s="104"/>
      <c r="AT165" s="104"/>
      <c r="AU165" s="104"/>
      <c r="AV165" s="104"/>
      <c r="AW165" s="104"/>
      <c r="AX165" s="104"/>
      <c r="AY165" s="104"/>
      <c r="AZ165" s="104"/>
      <c r="BA165" s="104"/>
      <c r="BB165" s="104"/>
      <c r="BC165" s="104"/>
      <c r="BD165" s="104"/>
      <c r="BE165" s="104"/>
      <c r="BF165" s="104"/>
      <c r="BG165" s="104"/>
      <c r="BH165" s="104"/>
      <c r="BI165" s="104"/>
      <c r="BJ165" s="104"/>
      <c r="BK165" s="104"/>
      <c r="BL165" s="104"/>
      <c r="BM165" s="104"/>
      <c r="BN165" s="104"/>
      <c r="BO165" s="104"/>
      <c r="BP165" s="104"/>
      <c r="BQ165" s="104"/>
      <c r="BR165" s="104"/>
      <c r="BS165" s="104"/>
      <c r="BT165" s="104"/>
      <c r="BU165" s="104"/>
      <c r="BV165" s="104"/>
      <c r="BW165" s="104"/>
      <c r="BX165" s="104"/>
      <c r="BY165" s="104"/>
      <c r="BZ165" s="104"/>
      <c r="CA165" s="104"/>
      <c r="CB165" s="104"/>
      <c r="CC165" s="104"/>
      <c r="CD165" s="104"/>
      <c r="CE165" s="104"/>
      <c r="CF165" s="104"/>
      <c r="CG165" s="104"/>
      <c r="CH165" s="104"/>
      <c r="CI165" s="104"/>
      <c r="CJ165" s="104"/>
      <c r="CK165" s="104"/>
      <c r="CL165" s="104"/>
      <c r="CM165" s="104"/>
      <c r="CN165" s="104"/>
      <c r="CO165" s="104"/>
      <c r="CP165" s="104"/>
      <c r="CQ165" s="104"/>
      <c r="CR165" s="104"/>
      <c r="CS165" s="104"/>
      <c r="CT165" s="104"/>
      <c r="CU165" s="104"/>
      <c r="CV165" s="104"/>
      <c r="CW165" s="104"/>
      <c r="CX165" s="104"/>
      <c r="CY165" s="104"/>
      <c r="CZ165" s="104"/>
      <c r="DA165" s="104"/>
      <c r="DB165" s="104"/>
      <c r="DC165" s="104"/>
      <c r="DD165" s="104"/>
      <c r="DE165" s="104"/>
      <c r="DF165" s="104"/>
      <c r="DG165" s="104"/>
      <c r="DH165" s="104"/>
      <c r="DI165" s="104"/>
      <c r="DJ165" s="104"/>
      <c r="DK165" s="104"/>
      <c r="DL165" s="104"/>
      <c r="DM165" s="104"/>
      <c r="DN165" s="104"/>
      <c r="DO165" s="104"/>
      <c r="DP165" s="104"/>
      <c r="DQ165" s="104"/>
      <c r="DR165" s="104"/>
      <c r="DS165" s="104"/>
      <c r="DT165" s="104"/>
      <c r="DU165" s="104"/>
      <c r="DV165" s="104"/>
      <c r="DW165" s="104"/>
      <c r="DX165" s="104"/>
      <c r="DY165" s="104"/>
      <c r="DZ165" s="104"/>
      <c r="EA165" s="104"/>
      <c r="EB165" s="104"/>
      <c r="EC165" s="104"/>
      <c r="ED165" s="104"/>
      <c r="EE165" s="104"/>
      <c r="EF165" s="104"/>
      <c r="EG165" s="104"/>
      <c r="EH165" s="104"/>
      <c r="EI165" s="104"/>
      <c r="EJ165" s="104"/>
      <c r="EK165" s="104"/>
      <c r="EL165" s="104"/>
      <c r="EM165" s="104"/>
      <c r="EN165" s="104"/>
      <c r="EO165" s="104"/>
      <c r="EP165" s="104"/>
      <c r="EQ165" s="104"/>
      <c r="ER165" s="104"/>
      <c r="ES165" s="104"/>
      <c r="ET165" s="104"/>
      <c r="EU165" s="104"/>
      <c r="EV165" s="104"/>
      <c r="EW165" s="104"/>
      <c r="EX165" s="104"/>
      <c r="EY165" s="104"/>
      <c r="EZ165" s="104"/>
      <c r="FA165" s="104"/>
      <c r="FB165" s="104"/>
      <c r="FC165" s="104"/>
      <c r="FD165" s="104"/>
      <c r="FE165" s="104"/>
      <c r="FF165" s="104"/>
      <c r="FG165" s="104"/>
      <c r="FH165" s="104"/>
      <c r="FI165" s="104"/>
      <c r="FJ165" s="104"/>
      <c r="FK165" s="104"/>
      <c r="FL165" s="104"/>
      <c r="FM165" s="104"/>
      <c r="FN165" s="104"/>
      <c r="FO165" s="104"/>
      <c r="FP165" s="104"/>
      <c r="FQ165" s="104"/>
      <c r="FR165" s="104"/>
      <c r="FS165" s="104"/>
      <c r="FT165" s="104"/>
      <c r="FU165" s="104"/>
      <c r="FV165" s="104"/>
      <c r="FW165" s="104"/>
      <c r="FX165" s="104"/>
      <c r="FY165" s="104"/>
      <c r="FZ165" s="104"/>
      <c r="GA165" s="104"/>
      <c r="GB165" s="104"/>
      <c r="GC165" s="104"/>
      <c r="GD165" s="104"/>
      <c r="GE165" s="104"/>
      <c r="GF165" s="104"/>
      <c r="GG165" s="104"/>
      <c r="GH165" s="104"/>
      <c r="GI165" s="104"/>
      <c r="GJ165" s="104"/>
      <c r="GK165" s="104"/>
      <c r="GL165" s="104"/>
      <c r="GM165" s="104"/>
      <c r="GN165" s="104"/>
      <c r="GO165" s="104"/>
      <c r="GP165" s="104"/>
      <c r="GQ165" s="104"/>
      <c r="GR165" s="104"/>
      <c r="GS165" s="104"/>
      <c r="GT165" s="104"/>
      <c r="GU165" s="104"/>
      <c r="GV165" s="104"/>
      <c r="GW165" s="104"/>
      <c r="GX165" s="104"/>
      <c r="GY165" s="104"/>
      <c r="GZ165" s="104"/>
      <c r="HA165" s="104"/>
      <c r="HB165" s="104"/>
      <c r="HC165" s="104"/>
      <c r="HD165" s="104"/>
      <c r="HE165" s="104"/>
      <c r="HF165" s="104"/>
      <c r="HG165" s="104"/>
      <c r="HH165" s="104"/>
      <c r="HI165" s="104"/>
      <c r="HJ165" s="104"/>
      <c r="HK165" s="104"/>
      <c r="HL165" s="104"/>
      <c r="HM165" s="104"/>
      <c r="HN165" s="104"/>
      <c r="HO165" s="104"/>
      <c r="HP165" s="104"/>
      <c r="HQ165" s="104"/>
      <c r="HR165" s="104"/>
      <c r="HS165" s="104"/>
      <c r="HT165" s="104"/>
      <c r="HU165" s="104"/>
      <c r="HV165" s="104"/>
      <c r="HW165" s="104"/>
      <c r="HX165" s="104"/>
      <c r="HY165" s="104"/>
      <c r="HZ165" s="104"/>
      <c r="IA165" s="104"/>
      <c r="IB165" s="104"/>
      <c r="IC165" s="104"/>
      <c r="ID165" s="104"/>
      <c r="IE165" s="104"/>
      <c r="IF165" s="104"/>
      <c r="IG165" s="104"/>
      <c r="IH165" s="104"/>
      <c r="II165" s="104"/>
      <c r="IJ165" s="104"/>
      <c r="IK165" s="104"/>
      <c r="IL165" s="104"/>
      <c r="IM165" s="104"/>
      <c r="IN165" s="104"/>
      <c r="IO165" s="104"/>
      <c r="IP165" s="104"/>
      <c r="IQ165" s="104"/>
      <c r="IR165" s="104"/>
      <c r="IS165" s="104"/>
      <c r="IT165" s="104"/>
      <c r="IU165" s="104"/>
      <c r="IV165" s="104"/>
    </row>
    <row r="166" spans="1:256" s="103" customFormat="1" ht="12.75" x14ac:dyDescent="0.35">
      <c r="A166" s="138"/>
      <c r="B166" s="135"/>
      <c r="C166" s="135"/>
      <c r="D166" s="135"/>
      <c r="E166" s="135"/>
      <c r="F166" s="135"/>
      <c r="G166" s="135"/>
      <c r="H166" s="135"/>
      <c r="I166" s="135"/>
      <c r="J166" s="135"/>
      <c r="K166" s="135"/>
      <c r="L166" s="135"/>
      <c r="M166" s="135"/>
      <c r="N166" s="135"/>
      <c r="O166" s="135"/>
      <c r="P166" s="135"/>
      <c r="Q166" s="135"/>
      <c r="R166" s="135"/>
      <c r="AI166" s="104"/>
      <c r="AJ166" s="104"/>
      <c r="AK166" s="104"/>
      <c r="AL166" s="104"/>
      <c r="AM166" s="104"/>
      <c r="AN166" s="104"/>
      <c r="AO166" s="104"/>
      <c r="AP166" s="104"/>
      <c r="AQ166" s="104"/>
      <c r="AR166" s="104"/>
      <c r="AS166" s="104"/>
      <c r="AT166" s="104"/>
      <c r="AU166" s="104"/>
      <c r="AV166" s="104"/>
      <c r="AW166" s="104"/>
      <c r="AX166" s="104"/>
      <c r="AY166" s="104"/>
      <c r="AZ166" s="104"/>
      <c r="BA166" s="104"/>
      <c r="BB166" s="104"/>
      <c r="BC166" s="104"/>
      <c r="BD166" s="104"/>
      <c r="BE166" s="104"/>
      <c r="BF166" s="104"/>
      <c r="BG166" s="104"/>
      <c r="BH166" s="104"/>
      <c r="BI166" s="104"/>
      <c r="BJ166" s="104"/>
      <c r="BK166" s="104"/>
      <c r="BL166" s="104"/>
      <c r="BM166" s="104"/>
      <c r="BN166" s="104"/>
      <c r="BO166" s="104"/>
      <c r="BP166" s="104"/>
      <c r="BQ166" s="104"/>
      <c r="BR166" s="104"/>
      <c r="BS166" s="104"/>
      <c r="BT166" s="104"/>
      <c r="BU166" s="104"/>
      <c r="BV166" s="104"/>
      <c r="BW166" s="104"/>
      <c r="BX166" s="104"/>
      <c r="BY166" s="104"/>
      <c r="BZ166" s="104"/>
      <c r="CA166" s="104"/>
      <c r="CB166" s="104"/>
      <c r="CC166" s="104"/>
      <c r="CD166" s="104"/>
      <c r="CE166" s="104"/>
      <c r="CF166" s="104"/>
      <c r="CG166" s="104"/>
      <c r="CH166" s="104"/>
      <c r="CI166" s="104"/>
      <c r="CJ166" s="104"/>
      <c r="CK166" s="104"/>
      <c r="CL166" s="104"/>
      <c r="CM166" s="104"/>
      <c r="CN166" s="104"/>
      <c r="CO166" s="104"/>
      <c r="CP166" s="104"/>
      <c r="CQ166" s="104"/>
      <c r="CR166" s="104"/>
      <c r="CS166" s="104"/>
      <c r="CT166" s="104"/>
      <c r="CU166" s="104"/>
      <c r="CV166" s="104"/>
      <c r="CW166" s="104"/>
      <c r="CX166" s="104"/>
      <c r="CY166" s="104"/>
      <c r="CZ166" s="104"/>
      <c r="DA166" s="104"/>
      <c r="DB166" s="104"/>
      <c r="DC166" s="104"/>
      <c r="DD166" s="104"/>
      <c r="DE166" s="104"/>
      <c r="DF166" s="104"/>
      <c r="DG166" s="104"/>
      <c r="DH166" s="104"/>
      <c r="DI166" s="104"/>
      <c r="DJ166" s="104"/>
      <c r="DK166" s="104"/>
      <c r="DL166" s="104"/>
      <c r="DM166" s="104"/>
      <c r="DN166" s="104"/>
      <c r="DO166" s="104"/>
      <c r="DP166" s="104"/>
      <c r="DQ166" s="104"/>
      <c r="DR166" s="104"/>
      <c r="DS166" s="104"/>
      <c r="DT166" s="104"/>
      <c r="DU166" s="104"/>
      <c r="DV166" s="104"/>
      <c r="DW166" s="104"/>
      <c r="DX166" s="104"/>
      <c r="DY166" s="104"/>
      <c r="DZ166" s="104"/>
      <c r="EA166" s="104"/>
      <c r="EB166" s="104"/>
      <c r="EC166" s="104"/>
      <c r="ED166" s="104"/>
      <c r="EE166" s="104"/>
      <c r="EF166" s="104"/>
      <c r="EG166" s="104"/>
      <c r="EH166" s="104"/>
      <c r="EI166" s="104"/>
      <c r="EJ166" s="104"/>
      <c r="EK166" s="104"/>
      <c r="EL166" s="104"/>
      <c r="EM166" s="104"/>
      <c r="EN166" s="104"/>
      <c r="EO166" s="104"/>
      <c r="EP166" s="104"/>
      <c r="EQ166" s="104"/>
      <c r="ER166" s="104"/>
      <c r="ES166" s="104"/>
      <c r="ET166" s="104"/>
      <c r="EU166" s="104"/>
      <c r="EV166" s="104"/>
      <c r="EW166" s="104"/>
      <c r="EX166" s="104"/>
      <c r="EY166" s="104"/>
      <c r="EZ166" s="104"/>
      <c r="FA166" s="104"/>
      <c r="FB166" s="104"/>
      <c r="FC166" s="104"/>
      <c r="FD166" s="104"/>
      <c r="FE166" s="104"/>
      <c r="FF166" s="104"/>
      <c r="FG166" s="104"/>
      <c r="FH166" s="104"/>
      <c r="FI166" s="104"/>
      <c r="FJ166" s="104"/>
      <c r="FK166" s="104"/>
      <c r="FL166" s="104"/>
      <c r="FM166" s="104"/>
      <c r="FN166" s="104"/>
      <c r="FO166" s="104"/>
      <c r="FP166" s="104"/>
      <c r="FQ166" s="104"/>
      <c r="FR166" s="104"/>
      <c r="FS166" s="104"/>
      <c r="FT166" s="104"/>
      <c r="FU166" s="104"/>
      <c r="FV166" s="104"/>
      <c r="FW166" s="104"/>
      <c r="FX166" s="104"/>
      <c r="FY166" s="104"/>
      <c r="FZ166" s="104"/>
      <c r="GA166" s="104"/>
      <c r="GB166" s="104"/>
      <c r="GC166" s="104"/>
      <c r="GD166" s="104"/>
      <c r="GE166" s="104"/>
      <c r="GF166" s="104"/>
      <c r="GG166" s="104"/>
      <c r="GH166" s="104"/>
      <c r="GI166" s="104"/>
      <c r="GJ166" s="104"/>
      <c r="GK166" s="104"/>
      <c r="GL166" s="104"/>
      <c r="GM166" s="104"/>
      <c r="GN166" s="104"/>
      <c r="GO166" s="104"/>
      <c r="GP166" s="104"/>
      <c r="GQ166" s="104"/>
      <c r="GR166" s="104"/>
      <c r="GS166" s="104"/>
      <c r="GT166" s="104"/>
      <c r="GU166" s="104"/>
      <c r="GV166" s="104"/>
      <c r="GW166" s="104"/>
      <c r="GX166" s="104"/>
      <c r="GY166" s="104"/>
      <c r="GZ166" s="104"/>
      <c r="HA166" s="104"/>
      <c r="HB166" s="104"/>
      <c r="HC166" s="104"/>
      <c r="HD166" s="104"/>
      <c r="HE166" s="104"/>
      <c r="HF166" s="104"/>
      <c r="HG166" s="104"/>
      <c r="HH166" s="104"/>
      <c r="HI166" s="104"/>
      <c r="HJ166" s="104"/>
      <c r="HK166" s="104"/>
      <c r="HL166" s="104"/>
      <c r="HM166" s="104"/>
      <c r="HN166" s="104"/>
      <c r="HO166" s="104"/>
      <c r="HP166" s="104"/>
      <c r="HQ166" s="104"/>
      <c r="HR166" s="104"/>
      <c r="HS166" s="104"/>
      <c r="HT166" s="104"/>
      <c r="HU166" s="104"/>
      <c r="HV166" s="104"/>
      <c r="HW166" s="104"/>
      <c r="HX166" s="104"/>
      <c r="HY166" s="104"/>
      <c r="HZ166" s="104"/>
      <c r="IA166" s="104"/>
      <c r="IB166" s="104"/>
      <c r="IC166" s="104"/>
      <c r="ID166" s="104"/>
      <c r="IE166" s="104"/>
      <c r="IF166" s="104"/>
      <c r="IG166" s="104"/>
      <c r="IH166" s="104"/>
      <c r="II166" s="104"/>
      <c r="IJ166" s="104"/>
      <c r="IK166" s="104"/>
      <c r="IL166" s="104"/>
      <c r="IM166" s="104"/>
      <c r="IN166" s="104"/>
      <c r="IO166" s="104"/>
      <c r="IP166" s="104"/>
      <c r="IQ166" s="104"/>
      <c r="IR166" s="104"/>
      <c r="IS166" s="104"/>
      <c r="IT166" s="104"/>
      <c r="IU166" s="104"/>
      <c r="IV166" s="104"/>
    </row>
    <row r="167" spans="1:256" s="103" customFormat="1" ht="12.75" x14ac:dyDescent="0.35">
      <c r="A167" s="138"/>
      <c r="B167" s="135"/>
      <c r="C167" s="135"/>
      <c r="D167" s="135"/>
      <c r="E167" s="135"/>
      <c r="F167" s="135"/>
      <c r="G167" s="135"/>
      <c r="H167" s="135"/>
      <c r="I167" s="135"/>
      <c r="J167" s="135"/>
      <c r="K167" s="135"/>
      <c r="L167" s="135"/>
      <c r="M167" s="135"/>
      <c r="N167" s="135"/>
      <c r="O167" s="135"/>
      <c r="P167" s="135"/>
      <c r="Q167" s="135"/>
      <c r="R167" s="135"/>
      <c r="AI167" s="104"/>
      <c r="AJ167" s="104"/>
      <c r="AK167" s="104"/>
      <c r="AL167" s="104"/>
      <c r="AM167" s="104"/>
      <c r="AN167" s="104"/>
      <c r="AO167" s="104"/>
      <c r="AP167" s="104"/>
      <c r="AQ167" s="104"/>
      <c r="AR167" s="104"/>
      <c r="AS167" s="104"/>
      <c r="AT167" s="104"/>
      <c r="AU167" s="104"/>
      <c r="AV167" s="104"/>
      <c r="AW167" s="104"/>
      <c r="AX167" s="104"/>
      <c r="AY167" s="104"/>
      <c r="AZ167" s="104"/>
      <c r="BA167" s="104"/>
      <c r="BB167" s="104"/>
      <c r="BC167" s="104"/>
      <c r="BD167" s="104"/>
      <c r="BE167" s="104"/>
      <c r="BF167" s="104"/>
      <c r="BG167" s="104"/>
      <c r="BH167" s="104"/>
      <c r="BI167" s="104"/>
      <c r="BJ167" s="104"/>
      <c r="BK167" s="104"/>
      <c r="BL167" s="104"/>
      <c r="BM167" s="104"/>
      <c r="BN167" s="104"/>
      <c r="BO167" s="104"/>
      <c r="BP167" s="104"/>
      <c r="BQ167" s="104"/>
      <c r="BR167" s="104"/>
      <c r="BS167" s="104"/>
      <c r="BT167" s="104"/>
      <c r="BU167" s="104"/>
      <c r="BV167" s="104"/>
      <c r="BW167" s="104"/>
      <c r="BX167" s="104"/>
      <c r="BY167" s="104"/>
      <c r="BZ167" s="104"/>
      <c r="CA167" s="104"/>
      <c r="CB167" s="104"/>
      <c r="CC167" s="104"/>
      <c r="CD167" s="104"/>
      <c r="CE167" s="104"/>
      <c r="CF167" s="104"/>
      <c r="CG167" s="104"/>
      <c r="CH167" s="104"/>
      <c r="CI167" s="104"/>
      <c r="CJ167" s="104"/>
      <c r="CK167" s="104"/>
      <c r="CL167" s="104"/>
      <c r="CM167" s="104"/>
      <c r="CN167" s="104"/>
      <c r="CO167" s="104"/>
      <c r="CP167" s="104"/>
      <c r="CQ167" s="104"/>
      <c r="CR167" s="104"/>
      <c r="CS167" s="104"/>
      <c r="CT167" s="104"/>
      <c r="CU167" s="104"/>
      <c r="CV167" s="104"/>
      <c r="CW167" s="104"/>
      <c r="CX167" s="104"/>
      <c r="CY167" s="104"/>
      <c r="CZ167" s="104"/>
      <c r="DA167" s="104"/>
      <c r="DB167" s="104"/>
      <c r="DC167" s="104"/>
      <c r="DD167" s="104"/>
      <c r="DE167" s="104"/>
      <c r="DF167" s="104"/>
      <c r="DG167" s="104"/>
      <c r="DH167" s="104"/>
      <c r="DI167" s="104"/>
      <c r="DJ167" s="104"/>
      <c r="DK167" s="104"/>
      <c r="DL167" s="104"/>
      <c r="DM167" s="104"/>
      <c r="DN167" s="104"/>
      <c r="DO167" s="104"/>
      <c r="DP167" s="104"/>
      <c r="DQ167" s="104"/>
      <c r="DR167" s="104"/>
      <c r="DS167" s="104"/>
      <c r="DT167" s="104"/>
      <c r="DU167" s="104"/>
      <c r="DV167" s="104"/>
      <c r="DW167" s="104"/>
      <c r="DX167" s="104"/>
      <c r="DY167" s="104"/>
      <c r="DZ167" s="104"/>
      <c r="EA167" s="104"/>
      <c r="EB167" s="104"/>
      <c r="EC167" s="104"/>
      <c r="ED167" s="104"/>
      <c r="EE167" s="104"/>
      <c r="EF167" s="104"/>
      <c r="EG167" s="104"/>
      <c r="EH167" s="104"/>
      <c r="EI167" s="104"/>
      <c r="EJ167" s="104"/>
      <c r="EK167" s="104"/>
      <c r="EL167" s="104"/>
      <c r="EM167" s="104"/>
      <c r="EN167" s="104"/>
      <c r="EO167" s="104"/>
      <c r="EP167" s="104"/>
      <c r="EQ167" s="104"/>
      <c r="ER167" s="104"/>
      <c r="ES167" s="104"/>
      <c r="ET167" s="104"/>
      <c r="EU167" s="104"/>
      <c r="EV167" s="104"/>
      <c r="EW167" s="104"/>
      <c r="EX167" s="104"/>
      <c r="EY167" s="104"/>
      <c r="EZ167" s="104"/>
      <c r="FA167" s="104"/>
      <c r="FB167" s="104"/>
      <c r="FC167" s="104"/>
      <c r="FD167" s="104"/>
      <c r="FE167" s="104"/>
      <c r="FF167" s="104"/>
      <c r="FG167" s="104"/>
      <c r="FH167" s="104"/>
      <c r="FI167" s="104"/>
      <c r="FJ167" s="104"/>
      <c r="FK167" s="104"/>
      <c r="FL167" s="104"/>
      <c r="FM167" s="104"/>
      <c r="FN167" s="104"/>
      <c r="FO167" s="104"/>
      <c r="FP167" s="104"/>
      <c r="FQ167" s="104"/>
      <c r="FR167" s="104"/>
      <c r="FS167" s="104"/>
      <c r="FT167" s="104"/>
      <c r="FU167" s="104"/>
      <c r="FV167" s="104"/>
      <c r="FW167" s="104"/>
      <c r="FX167" s="104"/>
      <c r="FY167" s="104"/>
      <c r="FZ167" s="104"/>
      <c r="GA167" s="104"/>
      <c r="GB167" s="104"/>
      <c r="GC167" s="104"/>
      <c r="GD167" s="104"/>
      <c r="GE167" s="104"/>
      <c r="GF167" s="104"/>
      <c r="GG167" s="104"/>
      <c r="GH167" s="104"/>
      <c r="GI167" s="104"/>
      <c r="GJ167" s="104"/>
      <c r="GK167" s="104"/>
      <c r="GL167" s="104"/>
      <c r="GM167" s="104"/>
      <c r="GN167" s="104"/>
      <c r="GO167" s="104"/>
      <c r="GP167" s="104"/>
      <c r="GQ167" s="104"/>
      <c r="GR167" s="104"/>
      <c r="GS167" s="104"/>
      <c r="GT167" s="104"/>
      <c r="GU167" s="104"/>
      <c r="GV167" s="104"/>
      <c r="GW167" s="104"/>
      <c r="GX167" s="104"/>
      <c r="GY167" s="104"/>
      <c r="GZ167" s="104"/>
      <c r="HA167" s="104"/>
      <c r="HB167" s="104"/>
      <c r="HC167" s="104"/>
      <c r="HD167" s="104"/>
      <c r="HE167" s="104"/>
      <c r="HF167" s="104"/>
      <c r="HG167" s="104"/>
      <c r="HH167" s="104"/>
      <c r="HI167" s="104"/>
      <c r="HJ167" s="104"/>
      <c r="HK167" s="104"/>
      <c r="HL167" s="104"/>
      <c r="HM167" s="104"/>
      <c r="HN167" s="104"/>
      <c r="HO167" s="104"/>
      <c r="HP167" s="104"/>
      <c r="HQ167" s="104"/>
      <c r="HR167" s="104"/>
      <c r="HS167" s="104"/>
      <c r="HT167" s="104"/>
      <c r="HU167" s="104"/>
      <c r="HV167" s="104"/>
      <c r="HW167" s="104"/>
      <c r="HX167" s="104"/>
      <c r="HY167" s="104"/>
      <c r="HZ167" s="104"/>
      <c r="IA167" s="104"/>
      <c r="IB167" s="104"/>
      <c r="IC167" s="104"/>
      <c r="ID167" s="104"/>
      <c r="IE167" s="104"/>
      <c r="IF167" s="104"/>
      <c r="IG167" s="104"/>
      <c r="IH167" s="104"/>
      <c r="II167" s="104"/>
      <c r="IJ167" s="104"/>
      <c r="IK167" s="104"/>
      <c r="IL167" s="104"/>
      <c r="IM167" s="104"/>
      <c r="IN167" s="104"/>
      <c r="IO167" s="104"/>
      <c r="IP167" s="104"/>
      <c r="IQ167" s="104"/>
      <c r="IR167" s="104"/>
      <c r="IS167" s="104"/>
      <c r="IT167" s="104"/>
      <c r="IU167" s="104"/>
      <c r="IV167" s="104"/>
    </row>
    <row r="168" spans="1:256" s="103" customFormat="1" ht="12.75" x14ac:dyDescent="0.35">
      <c r="A168" s="138"/>
      <c r="B168" s="135"/>
      <c r="C168" s="135"/>
      <c r="D168" s="135"/>
      <c r="E168" s="135"/>
      <c r="F168" s="135"/>
      <c r="G168" s="135"/>
      <c r="H168" s="135"/>
      <c r="I168" s="135"/>
      <c r="J168" s="135"/>
      <c r="K168" s="135"/>
      <c r="L168" s="135"/>
      <c r="M168" s="135"/>
      <c r="N168" s="135"/>
      <c r="O168" s="135"/>
      <c r="P168" s="135"/>
      <c r="Q168" s="135"/>
      <c r="R168" s="135"/>
      <c r="AI168" s="104"/>
      <c r="AJ168" s="104"/>
      <c r="AK168" s="104"/>
      <c r="AL168" s="104"/>
      <c r="AM168" s="104"/>
      <c r="AN168" s="104"/>
      <c r="AO168" s="104"/>
      <c r="AP168" s="104"/>
      <c r="AQ168" s="104"/>
      <c r="AR168" s="104"/>
      <c r="AS168" s="104"/>
      <c r="AT168" s="104"/>
      <c r="AU168" s="104"/>
      <c r="AV168" s="104"/>
      <c r="AW168" s="104"/>
      <c r="AX168" s="104"/>
      <c r="AY168" s="104"/>
      <c r="AZ168" s="104"/>
      <c r="BA168" s="104"/>
      <c r="BB168" s="104"/>
      <c r="BC168" s="104"/>
      <c r="BD168" s="104"/>
      <c r="BE168" s="104"/>
      <c r="BF168" s="104"/>
      <c r="BG168" s="104"/>
      <c r="BH168" s="104"/>
      <c r="BI168" s="104"/>
      <c r="BJ168" s="104"/>
      <c r="BK168" s="104"/>
      <c r="BL168" s="104"/>
      <c r="BM168" s="104"/>
      <c r="BN168" s="104"/>
      <c r="BO168" s="104"/>
      <c r="BP168" s="104"/>
      <c r="BQ168" s="104"/>
      <c r="BR168" s="104"/>
      <c r="BS168" s="104"/>
      <c r="BT168" s="104"/>
      <c r="BU168" s="104"/>
      <c r="BV168" s="104"/>
      <c r="BW168" s="104"/>
      <c r="BX168" s="104"/>
      <c r="BY168" s="104"/>
      <c r="BZ168" s="104"/>
      <c r="CA168" s="104"/>
      <c r="CB168" s="104"/>
      <c r="CC168" s="104"/>
      <c r="CD168" s="104"/>
      <c r="CE168" s="104"/>
      <c r="CF168" s="104"/>
      <c r="CG168" s="104"/>
      <c r="CH168" s="104"/>
      <c r="CI168" s="104"/>
      <c r="CJ168" s="104"/>
      <c r="CK168" s="104"/>
      <c r="CL168" s="104"/>
      <c r="CM168" s="104"/>
      <c r="CN168" s="104"/>
      <c r="CO168" s="104"/>
      <c r="CP168" s="104"/>
      <c r="CQ168" s="104"/>
      <c r="CR168" s="104"/>
      <c r="CS168" s="104"/>
      <c r="CT168" s="104"/>
      <c r="CU168" s="104"/>
      <c r="CV168" s="104"/>
      <c r="CW168" s="104"/>
      <c r="CX168" s="104"/>
      <c r="CY168" s="104"/>
      <c r="CZ168" s="104"/>
      <c r="DA168" s="104"/>
      <c r="DB168" s="104"/>
      <c r="DC168" s="104"/>
      <c r="DD168" s="104"/>
      <c r="DE168" s="104"/>
      <c r="DF168" s="104"/>
      <c r="DG168" s="104"/>
      <c r="DH168" s="104"/>
      <c r="DI168" s="104"/>
      <c r="DJ168" s="104"/>
      <c r="DK168" s="104"/>
      <c r="DL168" s="104"/>
      <c r="DM168" s="104"/>
      <c r="DN168" s="104"/>
      <c r="DO168" s="104"/>
      <c r="DP168" s="104"/>
      <c r="DQ168" s="104"/>
      <c r="DR168" s="104"/>
      <c r="DS168" s="104"/>
      <c r="DT168" s="104"/>
      <c r="DU168" s="104"/>
      <c r="DV168" s="104"/>
      <c r="DW168" s="104"/>
      <c r="DX168" s="104"/>
      <c r="DY168" s="104"/>
      <c r="DZ168" s="104"/>
      <c r="EA168" s="104"/>
      <c r="EB168" s="104"/>
      <c r="EC168" s="104"/>
      <c r="ED168" s="104"/>
      <c r="EE168" s="104"/>
      <c r="EF168" s="104"/>
      <c r="EG168" s="104"/>
      <c r="EH168" s="104"/>
      <c r="EI168" s="104"/>
      <c r="EJ168" s="104"/>
      <c r="EK168" s="104"/>
      <c r="EL168" s="104"/>
      <c r="EM168" s="104"/>
      <c r="EN168" s="104"/>
      <c r="EO168" s="104"/>
      <c r="EP168" s="104"/>
      <c r="EQ168" s="104"/>
      <c r="ER168" s="104"/>
      <c r="ES168" s="104"/>
      <c r="ET168" s="104"/>
      <c r="EU168" s="104"/>
      <c r="EV168" s="104"/>
      <c r="EW168" s="104"/>
      <c r="EX168" s="104"/>
      <c r="EY168" s="104"/>
      <c r="EZ168" s="104"/>
      <c r="FA168" s="104"/>
      <c r="FB168" s="104"/>
      <c r="FC168" s="104"/>
      <c r="FD168" s="104"/>
      <c r="FE168" s="104"/>
      <c r="FF168" s="104"/>
      <c r="FG168" s="104"/>
      <c r="FH168" s="104"/>
      <c r="FI168" s="104"/>
      <c r="FJ168" s="104"/>
      <c r="FK168" s="104"/>
      <c r="FL168" s="104"/>
      <c r="FM168" s="104"/>
      <c r="FN168" s="104"/>
      <c r="FO168" s="104"/>
      <c r="FP168" s="104"/>
      <c r="FQ168" s="104"/>
      <c r="FR168" s="104"/>
      <c r="FS168" s="104"/>
      <c r="FT168" s="104"/>
      <c r="FU168" s="104"/>
      <c r="FV168" s="104"/>
      <c r="FW168" s="104"/>
      <c r="FX168" s="104"/>
      <c r="FY168" s="104"/>
      <c r="FZ168" s="104"/>
      <c r="GA168" s="104"/>
      <c r="GB168" s="104"/>
      <c r="GC168" s="104"/>
      <c r="GD168" s="104"/>
      <c r="GE168" s="104"/>
      <c r="GF168" s="104"/>
      <c r="GG168" s="104"/>
      <c r="GH168" s="104"/>
      <c r="GI168" s="104"/>
      <c r="GJ168" s="104"/>
      <c r="GK168" s="104"/>
      <c r="GL168" s="104"/>
      <c r="GM168" s="104"/>
      <c r="GN168" s="104"/>
      <c r="GO168" s="104"/>
      <c r="GP168" s="104"/>
      <c r="GQ168" s="104"/>
      <c r="GR168" s="104"/>
      <c r="GS168" s="104"/>
      <c r="GT168" s="104"/>
      <c r="GU168" s="104"/>
      <c r="GV168" s="104"/>
      <c r="GW168" s="104"/>
      <c r="GX168" s="104"/>
      <c r="GY168" s="104"/>
      <c r="GZ168" s="104"/>
      <c r="HA168" s="104"/>
      <c r="HB168" s="104"/>
      <c r="HC168" s="104"/>
      <c r="HD168" s="104"/>
      <c r="HE168" s="104"/>
      <c r="HF168" s="104"/>
      <c r="HG168" s="104"/>
      <c r="HH168" s="104"/>
      <c r="HI168" s="104"/>
      <c r="HJ168" s="104"/>
      <c r="HK168" s="104"/>
      <c r="HL168" s="104"/>
      <c r="HM168" s="104"/>
      <c r="HN168" s="104"/>
      <c r="HO168" s="104"/>
      <c r="HP168" s="104"/>
      <c r="HQ168" s="104"/>
      <c r="HR168" s="104"/>
      <c r="HS168" s="104"/>
      <c r="HT168" s="104"/>
      <c r="HU168" s="104"/>
      <c r="HV168" s="104"/>
      <c r="HW168" s="104"/>
      <c r="HX168" s="104"/>
      <c r="HY168" s="104"/>
      <c r="HZ168" s="104"/>
      <c r="IA168" s="104"/>
      <c r="IB168" s="104"/>
      <c r="IC168" s="104"/>
      <c r="ID168" s="104"/>
      <c r="IE168" s="104"/>
      <c r="IF168" s="104"/>
      <c r="IG168" s="104"/>
      <c r="IH168" s="104"/>
      <c r="II168" s="104"/>
      <c r="IJ168" s="104"/>
      <c r="IK168" s="104"/>
      <c r="IL168" s="104"/>
      <c r="IM168" s="104"/>
      <c r="IN168" s="104"/>
      <c r="IO168" s="104"/>
      <c r="IP168" s="104"/>
      <c r="IQ168" s="104"/>
      <c r="IR168" s="104"/>
      <c r="IS168" s="104"/>
      <c r="IT168" s="104"/>
      <c r="IU168" s="104"/>
      <c r="IV168" s="104"/>
    </row>
    <row r="169" spans="1:256" s="103" customFormat="1" ht="12.75" x14ac:dyDescent="0.35">
      <c r="A169" s="138"/>
      <c r="B169" s="135"/>
      <c r="C169" s="135"/>
      <c r="D169" s="135"/>
      <c r="E169" s="135"/>
      <c r="F169" s="135"/>
      <c r="G169" s="135"/>
      <c r="H169" s="135"/>
      <c r="I169" s="135"/>
      <c r="J169" s="135"/>
      <c r="K169" s="135"/>
      <c r="L169" s="135"/>
      <c r="M169" s="135"/>
      <c r="N169" s="135"/>
      <c r="O169" s="135"/>
      <c r="P169" s="135"/>
      <c r="Q169" s="135"/>
      <c r="R169" s="135"/>
      <c r="AI169" s="104"/>
      <c r="AJ169" s="104"/>
      <c r="AK169" s="104"/>
      <c r="AL169" s="104"/>
      <c r="AM169" s="104"/>
      <c r="AN169" s="104"/>
      <c r="AO169" s="104"/>
      <c r="AP169" s="104"/>
      <c r="AQ169" s="104"/>
      <c r="AR169" s="104"/>
      <c r="AS169" s="104"/>
      <c r="AT169" s="104"/>
      <c r="AU169" s="104"/>
      <c r="AV169" s="104"/>
      <c r="AW169" s="104"/>
      <c r="AX169" s="104"/>
      <c r="AY169" s="104"/>
      <c r="AZ169" s="104"/>
      <c r="BA169" s="104"/>
      <c r="BB169" s="104"/>
      <c r="BC169" s="104"/>
      <c r="BD169" s="104"/>
      <c r="BE169" s="104"/>
      <c r="BF169" s="104"/>
      <c r="BG169" s="104"/>
      <c r="BH169" s="104"/>
      <c r="BI169" s="104"/>
      <c r="BJ169" s="104"/>
      <c r="BK169" s="104"/>
      <c r="BL169" s="104"/>
      <c r="BM169" s="104"/>
      <c r="BN169" s="104"/>
      <c r="BO169" s="104"/>
      <c r="BP169" s="104"/>
      <c r="BQ169" s="104"/>
      <c r="BR169" s="104"/>
      <c r="BS169" s="104"/>
      <c r="BT169" s="104"/>
      <c r="BU169" s="104"/>
      <c r="BV169" s="104"/>
      <c r="BW169" s="104"/>
      <c r="BX169" s="104"/>
      <c r="BY169" s="104"/>
      <c r="BZ169" s="104"/>
      <c r="CA169" s="104"/>
      <c r="CB169" s="104"/>
      <c r="CC169" s="104"/>
      <c r="CD169" s="104"/>
      <c r="CE169" s="104"/>
      <c r="CF169" s="104"/>
      <c r="CG169" s="104"/>
      <c r="CH169" s="104"/>
      <c r="CI169" s="104"/>
      <c r="CJ169" s="104"/>
      <c r="CK169" s="104"/>
      <c r="CL169" s="104"/>
      <c r="CM169" s="104"/>
      <c r="CN169" s="104"/>
      <c r="CO169" s="104"/>
      <c r="CP169" s="104"/>
      <c r="CQ169" s="104"/>
      <c r="CR169" s="104"/>
      <c r="CS169" s="104"/>
      <c r="CT169" s="104"/>
      <c r="CU169" s="104"/>
      <c r="CV169" s="104"/>
      <c r="CW169" s="104"/>
      <c r="CX169" s="104"/>
      <c r="CY169" s="104"/>
      <c r="CZ169" s="104"/>
      <c r="DA169" s="104"/>
      <c r="DB169" s="104"/>
      <c r="DC169" s="104"/>
      <c r="DD169" s="104"/>
      <c r="DE169" s="104"/>
      <c r="DF169" s="104"/>
      <c r="DG169" s="104"/>
      <c r="DH169" s="104"/>
      <c r="DI169" s="104"/>
      <c r="DJ169" s="104"/>
      <c r="DK169" s="104"/>
      <c r="DL169" s="104"/>
      <c r="DM169" s="104"/>
      <c r="DN169" s="104"/>
      <c r="DO169" s="104"/>
      <c r="DP169" s="104"/>
      <c r="DQ169" s="104"/>
      <c r="DR169" s="104"/>
      <c r="DS169" s="104"/>
      <c r="DT169" s="104"/>
      <c r="DU169" s="104"/>
      <c r="DV169" s="104"/>
      <c r="DW169" s="104"/>
      <c r="DX169" s="104"/>
      <c r="DY169" s="104"/>
      <c r="DZ169" s="104"/>
      <c r="EA169" s="104"/>
      <c r="EB169" s="104"/>
      <c r="EC169" s="104"/>
      <c r="ED169" s="104"/>
      <c r="EE169" s="104"/>
      <c r="EF169" s="104"/>
      <c r="EG169" s="104"/>
      <c r="EH169" s="104"/>
      <c r="EI169" s="104"/>
      <c r="EJ169" s="104"/>
      <c r="EK169" s="104"/>
      <c r="EL169" s="104"/>
      <c r="EM169" s="104"/>
      <c r="EN169" s="104"/>
      <c r="EO169" s="104"/>
      <c r="EP169" s="104"/>
      <c r="EQ169" s="104"/>
      <c r="ER169" s="104"/>
      <c r="ES169" s="104"/>
      <c r="ET169" s="104"/>
      <c r="EU169" s="104"/>
      <c r="EV169" s="104"/>
      <c r="EW169" s="104"/>
      <c r="EX169" s="104"/>
      <c r="EY169" s="104"/>
      <c r="EZ169" s="104"/>
      <c r="FA169" s="104"/>
      <c r="FB169" s="104"/>
      <c r="FC169" s="104"/>
      <c r="FD169" s="104"/>
      <c r="FE169" s="104"/>
      <c r="FF169" s="104"/>
      <c r="FG169" s="104"/>
      <c r="FH169" s="104"/>
      <c r="FI169" s="104"/>
      <c r="FJ169" s="104"/>
      <c r="FK169" s="104"/>
      <c r="FL169" s="104"/>
      <c r="FM169" s="104"/>
      <c r="FN169" s="104"/>
      <c r="FO169" s="104"/>
      <c r="FP169" s="104"/>
      <c r="FQ169" s="104"/>
      <c r="FR169" s="104"/>
      <c r="FS169" s="104"/>
      <c r="FT169" s="104"/>
      <c r="FU169" s="104"/>
      <c r="FV169" s="104"/>
      <c r="FW169" s="104"/>
      <c r="FX169" s="104"/>
      <c r="FY169" s="104"/>
      <c r="FZ169" s="104"/>
      <c r="GA169" s="104"/>
      <c r="GB169" s="104"/>
      <c r="GC169" s="104"/>
      <c r="GD169" s="104"/>
      <c r="GE169" s="104"/>
      <c r="GF169" s="104"/>
      <c r="GG169" s="104"/>
      <c r="GH169" s="104"/>
      <c r="GI169" s="104"/>
      <c r="GJ169" s="104"/>
      <c r="GK169" s="104"/>
      <c r="GL169" s="104"/>
      <c r="GM169" s="104"/>
      <c r="GN169" s="104"/>
      <c r="GO169" s="104"/>
      <c r="GP169" s="104"/>
      <c r="GQ169" s="104"/>
      <c r="GR169" s="104"/>
      <c r="GS169" s="104"/>
      <c r="GT169" s="104"/>
      <c r="GU169" s="104"/>
      <c r="GV169" s="104"/>
      <c r="GW169" s="104"/>
      <c r="GX169" s="104"/>
      <c r="GY169" s="104"/>
      <c r="GZ169" s="104"/>
      <c r="HA169" s="104"/>
      <c r="HB169" s="104"/>
      <c r="HC169" s="104"/>
      <c r="HD169" s="104"/>
      <c r="HE169" s="104"/>
      <c r="HF169" s="104"/>
      <c r="HG169" s="104"/>
      <c r="HH169" s="104"/>
      <c r="HI169" s="104"/>
      <c r="HJ169" s="104"/>
      <c r="HK169" s="104"/>
      <c r="HL169" s="104"/>
      <c r="HM169" s="104"/>
      <c r="HN169" s="104"/>
      <c r="HO169" s="104"/>
      <c r="HP169" s="104"/>
      <c r="HQ169" s="104"/>
      <c r="HR169" s="104"/>
      <c r="HS169" s="104"/>
      <c r="HT169" s="104"/>
      <c r="HU169" s="104"/>
      <c r="HV169" s="104"/>
      <c r="HW169" s="104"/>
      <c r="HX169" s="104"/>
      <c r="HY169" s="104"/>
      <c r="HZ169" s="104"/>
      <c r="IA169" s="104"/>
      <c r="IB169" s="104"/>
      <c r="IC169" s="104"/>
      <c r="ID169" s="104"/>
      <c r="IE169" s="104"/>
      <c r="IF169" s="104"/>
      <c r="IG169" s="104"/>
      <c r="IH169" s="104"/>
      <c r="II169" s="104"/>
      <c r="IJ169" s="104"/>
      <c r="IK169" s="104"/>
      <c r="IL169" s="104"/>
      <c r="IM169" s="104"/>
      <c r="IN169" s="104"/>
      <c r="IO169" s="104"/>
      <c r="IP169" s="104"/>
      <c r="IQ169" s="104"/>
      <c r="IR169" s="104"/>
      <c r="IS169" s="104"/>
      <c r="IT169" s="104"/>
      <c r="IU169" s="104"/>
      <c r="IV169" s="104"/>
    </row>
    <row r="170" spans="1:256" s="103" customFormat="1" ht="12.75" x14ac:dyDescent="0.35">
      <c r="A170" s="138"/>
      <c r="B170" s="135"/>
      <c r="C170" s="135"/>
      <c r="D170" s="135"/>
      <c r="E170" s="135"/>
      <c r="F170" s="135"/>
      <c r="G170" s="135"/>
      <c r="H170" s="135"/>
      <c r="I170" s="135"/>
      <c r="J170" s="135"/>
      <c r="K170" s="135"/>
      <c r="L170" s="135"/>
      <c r="M170" s="135"/>
      <c r="N170" s="135"/>
      <c r="O170" s="135"/>
      <c r="P170" s="135"/>
      <c r="Q170" s="135"/>
      <c r="R170" s="135"/>
      <c r="AI170" s="104"/>
      <c r="AJ170" s="104"/>
      <c r="AK170" s="104"/>
      <c r="AL170" s="104"/>
      <c r="AM170" s="104"/>
      <c r="AN170" s="104"/>
      <c r="AO170" s="104"/>
      <c r="AP170" s="104"/>
      <c r="AQ170" s="104"/>
      <c r="AR170" s="104"/>
      <c r="AS170" s="104"/>
      <c r="AT170" s="104"/>
      <c r="AU170" s="104"/>
      <c r="AV170" s="104"/>
      <c r="AW170" s="104"/>
      <c r="AX170" s="104"/>
      <c r="AY170" s="104"/>
      <c r="AZ170" s="104"/>
      <c r="BA170" s="104"/>
      <c r="BB170" s="104"/>
      <c r="BC170" s="104"/>
      <c r="BD170" s="104"/>
      <c r="BE170" s="104"/>
      <c r="BF170" s="104"/>
      <c r="BG170" s="104"/>
      <c r="BH170" s="104"/>
      <c r="BI170" s="104"/>
      <c r="BJ170" s="104"/>
      <c r="BK170" s="104"/>
      <c r="BL170" s="104"/>
      <c r="BM170" s="104"/>
      <c r="BN170" s="104"/>
      <c r="BO170" s="104"/>
      <c r="BP170" s="104"/>
      <c r="BQ170" s="104"/>
      <c r="BR170" s="104"/>
      <c r="BS170" s="104"/>
      <c r="BT170" s="104"/>
      <c r="BU170" s="104"/>
      <c r="BV170" s="104"/>
      <c r="BW170" s="104"/>
      <c r="BX170" s="104"/>
      <c r="BY170" s="104"/>
      <c r="BZ170" s="104"/>
      <c r="CA170" s="104"/>
      <c r="CB170" s="104"/>
      <c r="CC170" s="104"/>
      <c r="CD170" s="104"/>
      <c r="CE170" s="104"/>
      <c r="CF170" s="104"/>
      <c r="CG170" s="104"/>
      <c r="CH170" s="104"/>
      <c r="CI170" s="104"/>
      <c r="CJ170" s="104"/>
      <c r="CK170" s="104"/>
      <c r="CL170" s="104"/>
      <c r="CM170" s="104"/>
      <c r="CN170" s="104"/>
      <c r="CO170" s="104"/>
      <c r="CP170" s="104"/>
      <c r="CQ170" s="104"/>
      <c r="CR170" s="104"/>
      <c r="CS170" s="104"/>
      <c r="CT170" s="104"/>
      <c r="CU170" s="104"/>
      <c r="CV170" s="104"/>
      <c r="CW170" s="104"/>
      <c r="CX170" s="104"/>
      <c r="CY170" s="104"/>
      <c r="CZ170" s="104"/>
      <c r="DA170" s="104"/>
      <c r="DB170" s="104"/>
      <c r="DC170" s="104"/>
      <c r="DD170" s="104"/>
      <c r="DE170" s="104"/>
      <c r="DF170" s="104"/>
      <c r="DG170" s="104"/>
      <c r="DH170" s="104"/>
      <c r="DI170" s="104"/>
      <c r="DJ170" s="104"/>
      <c r="DK170" s="104"/>
      <c r="DL170" s="104"/>
      <c r="DM170" s="104"/>
      <c r="DN170" s="104"/>
      <c r="DO170" s="104"/>
      <c r="DP170" s="104"/>
      <c r="DQ170" s="104"/>
      <c r="DR170" s="104"/>
      <c r="DS170" s="104"/>
      <c r="DT170" s="104"/>
      <c r="DU170" s="104"/>
      <c r="DV170" s="104"/>
      <c r="DW170" s="104"/>
      <c r="DX170" s="104"/>
      <c r="DY170" s="104"/>
      <c r="DZ170" s="104"/>
      <c r="EA170" s="104"/>
      <c r="EB170" s="104"/>
      <c r="EC170" s="104"/>
      <c r="ED170" s="104"/>
      <c r="EE170" s="104"/>
      <c r="EF170" s="104"/>
      <c r="EG170" s="104"/>
      <c r="EH170" s="104"/>
      <c r="EI170" s="104"/>
      <c r="EJ170" s="104"/>
      <c r="EK170" s="104"/>
      <c r="EL170" s="104"/>
      <c r="EM170" s="104"/>
      <c r="EN170" s="104"/>
      <c r="EO170" s="104"/>
      <c r="EP170" s="104"/>
      <c r="EQ170" s="104"/>
      <c r="ER170" s="104"/>
      <c r="ES170" s="104"/>
      <c r="ET170" s="104"/>
      <c r="EU170" s="104"/>
      <c r="EV170" s="104"/>
      <c r="EW170" s="104"/>
      <c r="EX170" s="104"/>
      <c r="EY170" s="104"/>
      <c r="EZ170" s="104"/>
      <c r="FA170" s="104"/>
      <c r="FB170" s="104"/>
      <c r="FC170" s="104"/>
      <c r="FD170" s="104"/>
      <c r="FE170" s="104"/>
      <c r="FF170" s="104"/>
      <c r="FG170" s="104"/>
      <c r="FH170" s="104"/>
      <c r="FI170" s="104"/>
      <c r="FJ170" s="104"/>
      <c r="FK170" s="104"/>
      <c r="FL170" s="104"/>
      <c r="FM170" s="104"/>
      <c r="FN170" s="104"/>
      <c r="FO170" s="104"/>
      <c r="FP170" s="104"/>
      <c r="FQ170" s="104"/>
      <c r="FR170" s="104"/>
      <c r="FS170" s="104"/>
      <c r="FT170" s="104"/>
      <c r="FU170" s="104"/>
      <c r="FV170" s="104"/>
      <c r="FW170" s="104"/>
      <c r="FX170" s="104"/>
      <c r="FY170" s="104"/>
      <c r="FZ170" s="104"/>
      <c r="GA170" s="104"/>
      <c r="GB170" s="104"/>
      <c r="GC170" s="104"/>
      <c r="GD170" s="104"/>
      <c r="GE170" s="104"/>
      <c r="GF170" s="104"/>
      <c r="GG170" s="104"/>
      <c r="GH170" s="104"/>
      <c r="GI170" s="104"/>
      <c r="GJ170" s="104"/>
      <c r="GK170" s="104"/>
      <c r="GL170" s="104"/>
      <c r="GM170" s="104"/>
      <c r="GN170" s="104"/>
      <c r="GO170" s="104"/>
      <c r="GP170" s="104"/>
      <c r="GQ170" s="104"/>
      <c r="GR170" s="104"/>
      <c r="GS170" s="104"/>
      <c r="GT170" s="104"/>
      <c r="GU170" s="104"/>
      <c r="GV170" s="104"/>
      <c r="GW170" s="104"/>
      <c r="GX170" s="104"/>
      <c r="GY170" s="104"/>
      <c r="GZ170" s="104"/>
      <c r="HA170" s="104"/>
      <c r="HB170" s="104"/>
      <c r="HC170" s="104"/>
      <c r="HD170" s="104"/>
      <c r="HE170" s="104"/>
      <c r="HF170" s="104"/>
      <c r="HG170" s="104"/>
      <c r="HH170" s="104"/>
      <c r="HI170" s="104"/>
      <c r="HJ170" s="104"/>
      <c r="HK170" s="104"/>
      <c r="HL170" s="104"/>
      <c r="HM170" s="104"/>
      <c r="HN170" s="104"/>
      <c r="HO170" s="104"/>
      <c r="HP170" s="104"/>
      <c r="HQ170" s="104"/>
      <c r="HR170" s="104"/>
      <c r="HS170" s="104"/>
      <c r="HT170" s="104"/>
      <c r="HU170" s="104"/>
      <c r="HV170" s="104"/>
      <c r="HW170" s="104"/>
      <c r="HX170" s="104"/>
      <c r="HY170" s="104"/>
      <c r="HZ170" s="104"/>
      <c r="IA170" s="104"/>
      <c r="IB170" s="104"/>
      <c r="IC170" s="104"/>
      <c r="ID170" s="104"/>
      <c r="IE170" s="104"/>
      <c r="IF170" s="104"/>
      <c r="IG170" s="104"/>
      <c r="IH170" s="104"/>
      <c r="II170" s="104"/>
      <c r="IJ170" s="104"/>
      <c r="IK170" s="104"/>
      <c r="IL170" s="104"/>
      <c r="IM170" s="104"/>
      <c r="IN170" s="104"/>
      <c r="IO170" s="104"/>
      <c r="IP170" s="104"/>
      <c r="IQ170" s="104"/>
      <c r="IR170" s="104"/>
      <c r="IS170" s="104"/>
      <c r="IT170" s="104"/>
      <c r="IU170" s="104"/>
      <c r="IV170" s="104"/>
    </row>
    <row r="171" spans="1:256" s="103" customFormat="1" ht="12.75" x14ac:dyDescent="0.35">
      <c r="A171" s="138"/>
      <c r="B171" s="135"/>
      <c r="C171" s="135"/>
      <c r="D171" s="135"/>
      <c r="E171" s="135"/>
      <c r="F171" s="135"/>
      <c r="G171" s="135"/>
      <c r="H171" s="135"/>
      <c r="I171" s="135"/>
      <c r="J171" s="135"/>
      <c r="K171" s="135"/>
      <c r="L171" s="135"/>
      <c r="M171" s="135"/>
      <c r="N171" s="135"/>
      <c r="O171" s="135"/>
      <c r="P171" s="135"/>
      <c r="Q171" s="135"/>
      <c r="R171" s="135"/>
      <c r="AI171" s="104"/>
      <c r="AJ171" s="104"/>
      <c r="AK171" s="104"/>
      <c r="AL171" s="104"/>
      <c r="AM171" s="104"/>
      <c r="AN171" s="104"/>
      <c r="AO171" s="104"/>
      <c r="AP171" s="104"/>
      <c r="AQ171" s="104"/>
      <c r="AR171" s="104"/>
      <c r="AS171" s="104"/>
      <c r="AT171" s="104"/>
      <c r="AU171" s="104"/>
      <c r="AV171" s="104"/>
      <c r="AW171" s="104"/>
      <c r="AX171" s="104"/>
      <c r="AY171" s="104"/>
      <c r="AZ171" s="104"/>
      <c r="BA171" s="104"/>
      <c r="BB171" s="104"/>
      <c r="BC171" s="104"/>
      <c r="BD171" s="104"/>
      <c r="BE171" s="104"/>
      <c r="BF171" s="104"/>
      <c r="BG171" s="104"/>
      <c r="BH171" s="104"/>
      <c r="BI171" s="104"/>
      <c r="BJ171" s="104"/>
      <c r="BK171" s="104"/>
      <c r="BL171" s="104"/>
      <c r="BM171" s="104"/>
      <c r="BN171" s="104"/>
      <c r="BO171" s="104"/>
      <c r="BP171" s="104"/>
      <c r="BQ171" s="104"/>
      <c r="BR171" s="104"/>
      <c r="BS171" s="104"/>
      <c r="BT171" s="104"/>
      <c r="BU171" s="104"/>
      <c r="BV171" s="104"/>
      <c r="BW171" s="104"/>
      <c r="BX171" s="104"/>
      <c r="BY171" s="104"/>
      <c r="BZ171" s="104"/>
      <c r="CA171" s="104"/>
      <c r="CB171" s="104"/>
      <c r="CC171" s="104"/>
      <c r="CD171" s="104"/>
      <c r="CE171" s="104"/>
      <c r="CF171" s="104"/>
      <c r="CG171" s="104"/>
      <c r="CH171" s="104"/>
      <c r="CI171" s="104"/>
      <c r="CJ171" s="104"/>
      <c r="CK171" s="104"/>
      <c r="CL171" s="104"/>
      <c r="CM171" s="104"/>
      <c r="CN171" s="104"/>
      <c r="CO171" s="104"/>
      <c r="CP171" s="104"/>
      <c r="CQ171" s="104"/>
      <c r="CR171" s="104"/>
      <c r="CS171" s="104"/>
      <c r="CT171" s="104"/>
      <c r="CU171" s="104"/>
      <c r="CV171" s="104"/>
      <c r="CW171" s="104"/>
      <c r="CX171" s="104"/>
      <c r="CY171" s="104"/>
      <c r="CZ171" s="104"/>
      <c r="DA171" s="104"/>
      <c r="DB171" s="104"/>
      <c r="DC171" s="104"/>
      <c r="DD171" s="104"/>
      <c r="DE171" s="104"/>
      <c r="DF171" s="104"/>
      <c r="DG171" s="104"/>
      <c r="DH171" s="104"/>
      <c r="DI171" s="104"/>
      <c r="DJ171" s="104"/>
      <c r="DK171" s="104"/>
      <c r="DL171" s="104"/>
      <c r="DM171" s="104"/>
      <c r="DN171" s="104"/>
      <c r="DO171" s="104"/>
      <c r="DP171" s="104"/>
      <c r="DQ171" s="104"/>
      <c r="DR171" s="104"/>
      <c r="DS171" s="104"/>
      <c r="DT171" s="104"/>
      <c r="DU171" s="104"/>
      <c r="DV171" s="104"/>
      <c r="DW171" s="104"/>
      <c r="DX171" s="104"/>
      <c r="DY171" s="104"/>
      <c r="DZ171" s="104"/>
      <c r="EA171" s="104"/>
      <c r="EB171" s="104"/>
      <c r="EC171" s="104"/>
      <c r="ED171" s="104"/>
      <c r="EE171" s="104"/>
      <c r="EF171" s="104"/>
      <c r="EG171" s="104"/>
      <c r="EH171" s="104"/>
      <c r="EI171" s="104"/>
      <c r="EJ171" s="104"/>
      <c r="EK171" s="104"/>
      <c r="EL171" s="104"/>
      <c r="EM171" s="104"/>
      <c r="EN171" s="104"/>
      <c r="EO171" s="104"/>
      <c r="EP171" s="104"/>
      <c r="EQ171" s="104"/>
      <c r="ER171" s="104"/>
      <c r="ES171" s="104"/>
      <c r="ET171" s="104"/>
      <c r="EU171" s="104"/>
      <c r="EV171" s="104"/>
      <c r="EW171" s="104"/>
      <c r="EX171" s="104"/>
      <c r="EY171" s="104"/>
      <c r="EZ171" s="104"/>
      <c r="FA171" s="104"/>
      <c r="FB171" s="104"/>
      <c r="FC171" s="104"/>
      <c r="FD171" s="104"/>
      <c r="FE171" s="104"/>
      <c r="FF171" s="104"/>
      <c r="FG171" s="104"/>
      <c r="FH171" s="104"/>
      <c r="FI171" s="104"/>
      <c r="FJ171" s="104"/>
      <c r="FK171" s="104"/>
      <c r="FL171" s="104"/>
      <c r="FM171" s="104"/>
      <c r="FN171" s="104"/>
      <c r="FO171" s="104"/>
      <c r="FP171" s="104"/>
      <c r="FQ171" s="104"/>
      <c r="FR171" s="104"/>
      <c r="FS171" s="104"/>
      <c r="FT171" s="104"/>
      <c r="FU171" s="104"/>
      <c r="FV171" s="104"/>
      <c r="FW171" s="104"/>
      <c r="FX171" s="104"/>
      <c r="FY171" s="104"/>
      <c r="FZ171" s="104"/>
      <c r="GA171" s="104"/>
      <c r="GB171" s="104"/>
      <c r="GC171" s="104"/>
      <c r="GD171" s="104"/>
      <c r="GE171" s="104"/>
      <c r="GF171" s="104"/>
      <c r="GG171" s="104"/>
      <c r="GH171" s="104"/>
      <c r="GI171" s="104"/>
      <c r="GJ171" s="104"/>
      <c r="GK171" s="104"/>
      <c r="GL171" s="104"/>
      <c r="GM171" s="104"/>
      <c r="GN171" s="104"/>
      <c r="GO171" s="104"/>
      <c r="GP171" s="104"/>
      <c r="GQ171" s="104"/>
      <c r="GR171" s="104"/>
      <c r="GS171" s="104"/>
      <c r="GT171" s="104"/>
      <c r="GU171" s="104"/>
      <c r="GV171" s="104"/>
      <c r="GW171" s="104"/>
      <c r="GX171" s="104"/>
      <c r="GY171" s="104"/>
      <c r="GZ171" s="104"/>
      <c r="HA171" s="104"/>
      <c r="HB171" s="104"/>
      <c r="HC171" s="104"/>
      <c r="HD171" s="104"/>
      <c r="HE171" s="104"/>
      <c r="HF171" s="104"/>
      <c r="HG171" s="104"/>
      <c r="HH171" s="104"/>
      <c r="HI171" s="104"/>
      <c r="HJ171" s="104"/>
      <c r="HK171" s="104"/>
      <c r="HL171" s="104"/>
      <c r="HM171" s="104"/>
      <c r="HN171" s="104"/>
      <c r="HO171" s="104"/>
      <c r="HP171" s="104"/>
      <c r="HQ171" s="104"/>
      <c r="HR171" s="104"/>
      <c r="HS171" s="104"/>
      <c r="HT171" s="104"/>
      <c r="HU171" s="104"/>
      <c r="HV171" s="104"/>
      <c r="HW171" s="104"/>
      <c r="HX171" s="104"/>
      <c r="HY171" s="104"/>
      <c r="HZ171" s="104"/>
      <c r="IA171" s="104"/>
      <c r="IB171" s="104"/>
      <c r="IC171" s="104"/>
      <c r="ID171" s="104"/>
      <c r="IE171" s="104"/>
      <c r="IF171" s="104"/>
      <c r="IG171" s="104"/>
      <c r="IH171" s="104"/>
      <c r="II171" s="104"/>
      <c r="IJ171" s="104"/>
      <c r="IK171" s="104"/>
      <c r="IL171" s="104"/>
      <c r="IM171" s="104"/>
      <c r="IN171" s="104"/>
      <c r="IO171" s="104"/>
      <c r="IP171" s="104"/>
      <c r="IQ171" s="104"/>
      <c r="IR171" s="104"/>
      <c r="IS171" s="104"/>
      <c r="IT171" s="104"/>
      <c r="IU171" s="104"/>
      <c r="IV171" s="104"/>
    </row>
    <row r="172" spans="1:256" s="103" customFormat="1" ht="12.75" x14ac:dyDescent="0.35">
      <c r="A172" s="138"/>
      <c r="B172" s="135"/>
      <c r="C172" s="135"/>
      <c r="D172" s="135"/>
      <c r="E172" s="135"/>
      <c r="F172" s="135"/>
      <c r="G172" s="135"/>
      <c r="H172" s="135"/>
      <c r="I172" s="135"/>
      <c r="J172" s="135"/>
      <c r="K172" s="135"/>
      <c r="L172" s="135"/>
      <c r="M172" s="135"/>
      <c r="N172" s="135"/>
      <c r="O172" s="135"/>
      <c r="P172" s="135"/>
      <c r="Q172" s="135"/>
      <c r="R172" s="135"/>
      <c r="AI172" s="104"/>
      <c r="AJ172" s="104"/>
      <c r="AK172" s="104"/>
      <c r="AL172" s="104"/>
      <c r="AM172" s="104"/>
      <c r="AN172" s="104"/>
      <c r="AO172" s="104"/>
      <c r="AP172" s="104"/>
      <c r="AQ172" s="104"/>
      <c r="AR172" s="104"/>
      <c r="AS172" s="104"/>
      <c r="AT172" s="104"/>
      <c r="AU172" s="104"/>
      <c r="AV172" s="104"/>
      <c r="AW172" s="104"/>
      <c r="AX172" s="104"/>
      <c r="AY172" s="104"/>
      <c r="AZ172" s="104"/>
      <c r="BA172" s="104"/>
      <c r="BB172" s="104"/>
      <c r="BC172" s="104"/>
      <c r="BD172" s="104"/>
      <c r="BE172" s="104"/>
      <c r="BF172" s="104"/>
      <c r="BG172" s="104"/>
      <c r="BH172" s="104"/>
      <c r="BI172" s="104"/>
      <c r="BJ172" s="104"/>
      <c r="BK172" s="104"/>
      <c r="BL172" s="104"/>
      <c r="BM172" s="104"/>
      <c r="BN172" s="104"/>
      <c r="BO172" s="104"/>
      <c r="BP172" s="104"/>
      <c r="BQ172" s="104"/>
      <c r="BR172" s="104"/>
      <c r="BS172" s="104"/>
      <c r="BT172" s="104"/>
      <c r="BU172" s="104"/>
      <c r="BV172" s="104"/>
      <c r="BW172" s="104"/>
      <c r="BX172" s="104"/>
      <c r="BY172" s="104"/>
      <c r="BZ172" s="104"/>
      <c r="CA172" s="104"/>
      <c r="CB172" s="104"/>
      <c r="CC172" s="104"/>
      <c r="CD172" s="104"/>
      <c r="CE172" s="104"/>
      <c r="CF172" s="104"/>
      <c r="CG172" s="104"/>
      <c r="CH172" s="104"/>
      <c r="CI172" s="104"/>
      <c r="CJ172" s="104"/>
      <c r="CK172" s="104"/>
      <c r="CL172" s="104"/>
      <c r="CM172" s="104"/>
      <c r="CN172" s="104"/>
      <c r="CO172" s="104"/>
      <c r="CP172" s="104"/>
      <c r="CQ172" s="104"/>
      <c r="CR172" s="104"/>
      <c r="CS172" s="104"/>
      <c r="CT172" s="104"/>
      <c r="CU172" s="104"/>
      <c r="CV172" s="104"/>
      <c r="CW172" s="104"/>
      <c r="CX172" s="104"/>
      <c r="CY172" s="104"/>
      <c r="CZ172" s="104"/>
      <c r="DA172" s="104"/>
      <c r="DB172" s="104"/>
      <c r="DC172" s="104"/>
      <c r="DD172" s="104"/>
      <c r="DE172" s="104"/>
      <c r="DF172" s="104"/>
      <c r="DG172" s="104"/>
      <c r="DH172" s="104"/>
      <c r="DI172" s="104"/>
      <c r="DJ172" s="104"/>
      <c r="DK172" s="104"/>
      <c r="DL172" s="104"/>
      <c r="DM172" s="104"/>
      <c r="DN172" s="104"/>
      <c r="DO172" s="104"/>
      <c r="DP172" s="104"/>
      <c r="DQ172" s="104"/>
      <c r="DR172" s="104"/>
      <c r="DS172" s="104"/>
      <c r="DT172" s="104"/>
      <c r="DU172" s="104"/>
      <c r="DV172" s="104"/>
      <c r="DW172" s="104"/>
      <c r="DX172" s="104"/>
      <c r="DY172" s="104"/>
      <c r="DZ172" s="104"/>
      <c r="EA172" s="104"/>
      <c r="EB172" s="104"/>
      <c r="EC172" s="104"/>
      <c r="ED172" s="104"/>
      <c r="EE172" s="104"/>
      <c r="EF172" s="104"/>
      <c r="EG172" s="104"/>
      <c r="EH172" s="104"/>
      <c r="EI172" s="104"/>
      <c r="EJ172" s="104"/>
      <c r="EK172" s="104"/>
      <c r="EL172" s="104"/>
      <c r="EM172" s="104"/>
      <c r="EN172" s="104"/>
      <c r="EO172" s="104"/>
      <c r="EP172" s="104"/>
      <c r="EQ172" s="104"/>
      <c r="ER172" s="104"/>
      <c r="ES172" s="104"/>
      <c r="ET172" s="104"/>
      <c r="EU172" s="104"/>
      <c r="EV172" s="104"/>
      <c r="EW172" s="104"/>
      <c r="EX172" s="104"/>
      <c r="EY172" s="104"/>
      <c r="EZ172" s="104"/>
      <c r="FA172" s="104"/>
      <c r="FB172" s="104"/>
      <c r="FC172" s="104"/>
      <c r="FD172" s="104"/>
      <c r="FE172" s="104"/>
      <c r="FF172" s="104"/>
      <c r="FG172" s="104"/>
      <c r="FH172" s="104"/>
      <c r="FI172" s="104"/>
      <c r="FJ172" s="104"/>
      <c r="FK172" s="104"/>
      <c r="FL172" s="104"/>
      <c r="FM172" s="104"/>
      <c r="FN172" s="104"/>
      <c r="FO172" s="104"/>
      <c r="FP172" s="104"/>
      <c r="FQ172" s="104"/>
      <c r="FR172" s="104"/>
      <c r="FS172" s="104"/>
      <c r="FT172" s="104"/>
      <c r="FU172" s="104"/>
      <c r="FV172" s="104"/>
      <c r="FW172" s="104"/>
      <c r="FX172" s="104"/>
      <c r="FY172" s="104"/>
      <c r="FZ172" s="104"/>
      <c r="GA172" s="104"/>
      <c r="GB172" s="104"/>
      <c r="GC172" s="104"/>
      <c r="GD172" s="104"/>
      <c r="GE172" s="104"/>
      <c r="GF172" s="104"/>
      <c r="GG172" s="104"/>
      <c r="GH172" s="104"/>
      <c r="GI172" s="104"/>
      <c r="GJ172" s="104"/>
      <c r="GK172" s="104"/>
      <c r="GL172" s="104"/>
      <c r="GM172" s="104"/>
      <c r="GN172" s="104"/>
      <c r="GO172" s="104"/>
      <c r="GP172" s="104"/>
      <c r="GQ172" s="104"/>
      <c r="GR172" s="104"/>
      <c r="GS172" s="104"/>
      <c r="GT172" s="104"/>
      <c r="GU172" s="104"/>
      <c r="GV172" s="104"/>
      <c r="GW172" s="104"/>
      <c r="GX172" s="104"/>
      <c r="GY172" s="104"/>
      <c r="GZ172" s="104"/>
      <c r="HA172" s="104"/>
      <c r="HB172" s="104"/>
      <c r="HC172" s="104"/>
      <c r="HD172" s="104"/>
      <c r="HE172" s="104"/>
      <c r="HF172" s="104"/>
      <c r="HG172" s="104"/>
      <c r="HH172" s="104"/>
      <c r="HI172" s="104"/>
      <c r="HJ172" s="104"/>
      <c r="HK172" s="104"/>
      <c r="HL172" s="104"/>
      <c r="HM172" s="104"/>
      <c r="HN172" s="104"/>
      <c r="HO172" s="104"/>
      <c r="HP172" s="104"/>
      <c r="HQ172" s="104"/>
      <c r="HR172" s="104"/>
      <c r="HS172" s="104"/>
      <c r="HT172" s="104"/>
      <c r="HU172" s="104"/>
      <c r="HV172" s="104"/>
      <c r="HW172" s="104"/>
      <c r="HX172" s="104"/>
      <c r="HY172" s="104"/>
      <c r="HZ172" s="104"/>
      <c r="IA172" s="104"/>
      <c r="IB172" s="104"/>
      <c r="IC172" s="104"/>
      <c r="ID172" s="104"/>
      <c r="IE172" s="104"/>
      <c r="IF172" s="104"/>
      <c r="IG172" s="104"/>
      <c r="IH172" s="104"/>
      <c r="II172" s="104"/>
      <c r="IJ172" s="104"/>
      <c r="IK172" s="104"/>
      <c r="IL172" s="104"/>
      <c r="IM172" s="104"/>
      <c r="IN172" s="104"/>
      <c r="IO172" s="104"/>
      <c r="IP172" s="104"/>
      <c r="IQ172" s="104"/>
      <c r="IR172" s="104"/>
      <c r="IS172" s="104"/>
      <c r="IT172" s="104"/>
      <c r="IU172" s="104"/>
      <c r="IV172" s="104"/>
    </row>
    <row r="173" spans="1:256" s="103" customFormat="1" ht="12.75" x14ac:dyDescent="0.35">
      <c r="A173" s="138"/>
      <c r="B173" s="135"/>
      <c r="C173" s="135"/>
      <c r="D173" s="135"/>
      <c r="E173" s="135"/>
      <c r="F173" s="135"/>
      <c r="G173" s="135"/>
      <c r="H173" s="135"/>
      <c r="I173" s="135"/>
      <c r="J173" s="135"/>
      <c r="K173" s="135"/>
      <c r="L173" s="135"/>
      <c r="M173" s="135"/>
      <c r="N173" s="135"/>
      <c r="O173" s="135"/>
      <c r="P173" s="135"/>
      <c r="Q173" s="135"/>
      <c r="R173" s="135"/>
      <c r="AI173" s="104"/>
      <c r="AJ173" s="104"/>
      <c r="AK173" s="104"/>
      <c r="AL173" s="104"/>
      <c r="AM173" s="104"/>
      <c r="AN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c r="BJ173" s="104"/>
      <c r="BK173" s="104"/>
      <c r="BL173" s="104"/>
      <c r="BM173" s="104"/>
      <c r="BN173" s="104"/>
      <c r="BO173" s="104"/>
      <c r="BP173" s="104"/>
      <c r="BQ173" s="104"/>
      <c r="BR173" s="104"/>
      <c r="BS173" s="104"/>
      <c r="BT173" s="104"/>
      <c r="BU173" s="104"/>
      <c r="BV173" s="104"/>
      <c r="BW173" s="104"/>
      <c r="BX173" s="104"/>
      <c r="BY173" s="104"/>
      <c r="BZ173" s="104"/>
      <c r="CA173" s="104"/>
      <c r="CB173" s="104"/>
      <c r="CC173" s="104"/>
      <c r="CD173" s="104"/>
      <c r="CE173" s="104"/>
      <c r="CF173" s="104"/>
      <c r="CG173" s="104"/>
      <c r="CH173" s="104"/>
      <c r="CI173" s="104"/>
      <c r="CJ173" s="104"/>
      <c r="CK173" s="104"/>
      <c r="CL173" s="104"/>
      <c r="CM173" s="104"/>
      <c r="CN173" s="104"/>
      <c r="CO173" s="104"/>
      <c r="CP173" s="104"/>
      <c r="CQ173" s="104"/>
      <c r="CR173" s="104"/>
      <c r="CS173" s="104"/>
      <c r="CT173" s="104"/>
      <c r="CU173" s="104"/>
      <c r="CV173" s="104"/>
      <c r="CW173" s="104"/>
      <c r="CX173" s="104"/>
      <c r="CY173" s="104"/>
      <c r="CZ173" s="104"/>
      <c r="DA173" s="104"/>
      <c r="DB173" s="104"/>
      <c r="DC173" s="104"/>
      <c r="DD173" s="104"/>
      <c r="DE173" s="104"/>
      <c r="DF173" s="104"/>
      <c r="DG173" s="104"/>
      <c r="DH173" s="104"/>
      <c r="DI173" s="104"/>
      <c r="DJ173" s="104"/>
      <c r="DK173" s="104"/>
      <c r="DL173" s="104"/>
      <c r="DM173" s="104"/>
      <c r="DN173" s="104"/>
      <c r="DO173" s="104"/>
      <c r="DP173" s="104"/>
      <c r="DQ173" s="104"/>
      <c r="DR173" s="104"/>
      <c r="DS173" s="104"/>
      <c r="DT173" s="104"/>
      <c r="DU173" s="104"/>
      <c r="DV173" s="104"/>
      <c r="DW173" s="104"/>
      <c r="DX173" s="104"/>
      <c r="DY173" s="104"/>
      <c r="DZ173" s="104"/>
      <c r="EA173" s="104"/>
      <c r="EB173" s="104"/>
      <c r="EC173" s="104"/>
      <c r="ED173" s="104"/>
      <c r="EE173" s="104"/>
      <c r="EF173" s="104"/>
      <c r="EG173" s="104"/>
      <c r="EH173" s="104"/>
      <c r="EI173" s="104"/>
      <c r="EJ173" s="104"/>
      <c r="EK173" s="104"/>
      <c r="EL173" s="104"/>
      <c r="EM173" s="104"/>
      <c r="EN173" s="104"/>
      <c r="EO173" s="104"/>
      <c r="EP173" s="104"/>
      <c r="EQ173" s="104"/>
      <c r="ER173" s="104"/>
      <c r="ES173" s="104"/>
      <c r="ET173" s="104"/>
      <c r="EU173" s="104"/>
      <c r="EV173" s="104"/>
      <c r="EW173" s="104"/>
      <c r="EX173" s="104"/>
      <c r="EY173" s="104"/>
      <c r="EZ173" s="104"/>
      <c r="FA173" s="104"/>
      <c r="FB173" s="104"/>
      <c r="FC173" s="104"/>
      <c r="FD173" s="104"/>
      <c r="FE173" s="104"/>
      <c r="FF173" s="104"/>
      <c r="FG173" s="104"/>
      <c r="FH173" s="104"/>
      <c r="FI173" s="104"/>
      <c r="FJ173" s="104"/>
      <c r="FK173" s="104"/>
      <c r="FL173" s="104"/>
      <c r="FM173" s="104"/>
      <c r="FN173" s="104"/>
      <c r="FO173" s="104"/>
      <c r="FP173" s="104"/>
      <c r="FQ173" s="104"/>
      <c r="FR173" s="104"/>
      <c r="FS173" s="104"/>
      <c r="FT173" s="104"/>
      <c r="FU173" s="104"/>
      <c r="FV173" s="104"/>
      <c r="FW173" s="104"/>
      <c r="FX173" s="104"/>
      <c r="FY173" s="104"/>
      <c r="FZ173" s="104"/>
      <c r="GA173" s="104"/>
      <c r="GB173" s="104"/>
      <c r="GC173" s="104"/>
      <c r="GD173" s="104"/>
      <c r="GE173" s="104"/>
      <c r="GF173" s="104"/>
      <c r="GG173" s="104"/>
      <c r="GH173" s="104"/>
      <c r="GI173" s="104"/>
      <c r="GJ173" s="104"/>
      <c r="GK173" s="104"/>
      <c r="GL173" s="104"/>
      <c r="GM173" s="104"/>
      <c r="GN173" s="104"/>
      <c r="GO173" s="104"/>
      <c r="GP173" s="104"/>
      <c r="GQ173" s="104"/>
      <c r="GR173" s="104"/>
      <c r="GS173" s="104"/>
      <c r="GT173" s="104"/>
      <c r="GU173" s="104"/>
      <c r="GV173" s="104"/>
      <c r="GW173" s="104"/>
      <c r="GX173" s="104"/>
      <c r="GY173" s="104"/>
      <c r="GZ173" s="104"/>
      <c r="HA173" s="104"/>
      <c r="HB173" s="104"/>
      <c r="HC173" s="104"/>
      <c r="HD173" s="104"/>
      <c r="HE173" s="104"/>
      <c r="HF173" s="104"/>
      <c r="HG173" s="104"/>
      <c r="HH173" s="104"/>
      <c r="HI173" s="104"/>
      <c r="HJ173" s="104"/>
      <c r="HK173" s="104"/>
      <c r="HL173" s="104"/>
      <c r="HM173" s="104"/>
      <c r="HN173" s="104"/>
      <c r="HO173" s="104"/>
      <c r="HP173" s="104"/>
      <c r="HQ173" s="104"/>
      <c r="HR173" s="104"/>
      <c r="HS173" s="104"/>
      <c r="HT173" s="104"/>
      <c r="HU173" s="104"/>
      <c r="HV173" s="104"/>
      <c r="HW173" s="104"/>
      <c r="HX173" s="104"/>
      <c r="HY173" s="104"/>
      <c r="HZ173" s="104"/>
      <c r="IA173" s="104"/>
      <c r="IB173" s="104"/>
      <c r="IC173" s="104"/>
      <c r="ID173" s="104"/>
      <c r="IE173" s="104"/>
      <c r="IF173" s="104"/>
      <c r="IG173" s="104"/>
      <c r="IH173" s="104"/>
      <c r="II173" s="104"/>
      <c r="IJ173" s="104"/>
      <c r="IK173" s="104"/>
      <c r="IL173" s="104"/>
      <c r="IM173" s="104"/>
      <c r="IN173" s="104"/>
      <c r="IO173" s="104"/>
      <c r="IP173" s="104"/>
      <c r="IQ173" s="104"/>
      <c r="IR173" s="104"/>
      <c r="IS173" s="104"/>
      <c r="IT173" s="104"/>
      <c r="IU173" s="104"/>
      <c r="IV173" s="104"/>
    </row>
    <row r="174" spans="1:256" s="103" customFormat="1" ht="12.75" x14ac:dyDescent="0.35">
      <c r="A174" s="138"/>
      <c r="B174" s="135"/>
      <c r="C174" s="135"/>
      <c r="D174" s="135"/>
      <c r="E174" s="135"/>
      <c r="F174" s="135"/>
      <c r="G174" s="135"/>
      <c r="H174" s="135"/>
      <c r="I174" s="135"/>
      <c r="J174" s="135"/>
      <c r="K174" s="135"/>
      <c r="L174" s="135"/>
      <c r="M174" s="135"/>
      <c r="N174" s="135"/>
      <c r="O174" s="135"/>
      <c r="P174" s="135"/>
      <c r="Q174" s="135"/>
      <c r="R174" s="135"/>
      <c r="AI174" s="104"/>
      <c r="AJ174" s="104"/>
      <c r="AK174" s="104"/>
      <c r="AL174" s="104"/>
      <c r="AM174" s="104"/>
      <c r="AN174" s="104"/>
      <c r="AO174" s="104"/>
      <c r="AP174" s="104"/>
      <c r="AQ174" s="104"/>
      <c r="AR174" s="104"/>
      <c r="AS174" s="104"/>
      <c r="AT174" s="104"/>
      <c r="AU174" s="104"/>
      <c r="AV174" s="104"/>
      <c r="AW174" s="104"/>
      <c r="AX174" s="104"/>
      <c r="AY174" s="104"/>
      <c r="AZ174" s="104"/>
      <c r="BA174" s="104"/>
      <c r="BB174" s="104"/>
      <c r="BC174" s="104"/>
      <c r="BD174" s="104"/>
      <c r="BE174" s="104"/>
      <c r="BF174" s="104"/>
      <c r="BG174" s="104"/>
      <c r="BH174" s="104"/>
      <c r="BI174" s="104"/>
      <c r="BJ174" s="104"/>
      <c r="BK174" s="104"/>
      <c r="BL174" s="104"/>
      <c r="BM174" s="104"/>
      <c r="BN174" s="104"/>
      <c r="BO174" s="104"/>
      <c r="BP174" s="104"/>
      <c r="BQ174" s="104"/>
      <c r="BR174" s="104"/>
      <c r="BS174" s="104"/>
      <c r="BT174" s="104"/>
      <c r="BU174" s="104"/>
      <c r="BV174" s="104"/>
      <c r="BW174" s="104"/>
      <c r="BX174" s="104"/>
      <c r="BY174" s="104"/>
      <c r="BZ174" s="104"/>
      <c r="CA174" s="104"/>
      <c r="CB174" s="104"/>
      <c r="CC174" s="104"/>
      <c r="CD174" s="104"/>
      <c r="CE174" s="104"/>
      <c r="CF174" s="104"/>
      <c r="CG174" s="104"/>
      <c r="CH174" s="104"/>
      <c r="CI174" s="104"/>
      <c r="CJ174" s="104"/>
      <c r="CK174" s="104"/>
      <c r="CL174" s="104"/>
      <c r="CM174" s="104"/>
      <c r="CN174" s="104"/>
      <c r="CO174" s="104"/>
      <c r="CP174" s="104"/>
      <c r="CQ174" s="104"/>
      <c r="CR174" s="104"/>
      <c r="CS174" s="104"/>
      <c r="CT174" s="104"/>
      <c r="CU174" s="104"/>
      <c r="CV174" s="104"/>
      <c r="CW174" s="104"/>
      <c r="CX174" s="104"/>
      <c r="CY174" s="104"/>
      <c r="CZ174" s="104"/>
      <c r="DA174" s="104"/>
      <c r="DB174" s="104"/>
      <c r="DC174" s="104"/>
      <c r="DD174" s="104"/>
      <c r="DE174" s="104"/>
      <c r="DF174" s="104"/>
      <c r="DG174" s="104"/>
      <c r="DH174" s="104"/>
      <c r="DI174" s="104"/>
      <c r="DJ174" s="104"/>
      <c r="DK174" s="104"/>
      <c r="DL174" s="104"/>
      <c r="DM174" s="104"/>
      <c r="DN174" s="104"/>
      <c r="DO174" s="104"/>
      <c r="DP174" s="104"/>
      <c r="DQ174" s="104"/>
      <c r="DR174" s="104"/>
      <c r="DS174" s="104"/>
      <c r="DT174" s="104"/>
      <c r="DU174" s="104"/>
      <c r="DV174" s="104"/>
      <c r="DW174" s="104"/>
      <c r="DX174" s="104"/>
      <c r="DY174" s="104"/>
      <c r="DZ174" s="104"/>
      <c r="EA174" s="104"/>
      <c r="EB174" s="104"/>
      <c r="EC174" s="104"/>
      <c r="ED174" s="104"/>
      <c r="EE174" s="104"/>
      <c r="EF174" s="104"/>
      <c r="EG174" s="104"/>
      <c r="EH174" s="104"/>
      <c r="EI174" s="104"/>
      <c r="EJ174" s="104"/>
      <c r="EK174" s="104"/>
      <c r="EL174" s="104"/>
      <c r="EM174" s="104"/>
      <c r="EN174" s="104"/>
      <c r="EO174" s="104"/>
      <c r="EP174" s="104"/>
      <c r="EQ174" s="104"/>
      <c r="ER174" s="104"/>
      <c r="ES174" s="104"/>
      <c r="ET174" s="104"/>
      <c r="EU174" s="104"/>
      <c r="EV174" s="104"/>
      <c r="EW174" s="104"/>
      <c r="EX174" s="104"/>
      <c r="EY174" s="104"/>
      <c r="EZ174" s="104"/>
      <c r="FA174" s="104"/>
      <c r="FB174" s="104"/>
      <c r="FC174" s="104"/>
      <c r="FD174" s="104"/>
      <c r="FE174" s="104"/>
      <c r="FF174" s="104"/>
      <c r="FG174" s="104"/>
      <c r="FH174" s="104"/>
      <c r="FI174" s="104"/>
      <c r="FJ174" s="104"/>
      <c r="FK174" s="104"/>
      <c r="FL174" s="104"/>
      <c r="FM174" s="104"/>
      <c r="FN174" s="104"/>
      <c r="FO174" s="104"/>
      <c r="FP174" s="104"/>
      <c r="FQ174" s="104"/>
      <c r="FR174" s="104"/>
      <c r="FS174" s="104"/>
      <c r="FT174" s="104"/>
      <c r="FU174" s="104"/>
      <c r="FV174" s="104"/>
      <c r="FW174" s="104"/>
      <c r="FX174" s="104"/>
      <c r="FY174" s="104"/>
      <c r="FZ174" s="104"/>
      <c r="GA174" s="104"/>
      <c r="GB174" s="104"/>
      <c r="GC174" s="104"/>
      <c r="GD174" s="104"/>
      <c r="GE174" s="104"/>
      <c r="GF174" s="104"/>
      <c r="GG174" s="104"/>
      <c r="GH174" s="104"/>
      <c r="GI174" s="104"/>
      <c r="GJ174" s="104"/>
      <c r="GK174" s="104"/>
      <c r="GL174" s="104"/>
      <c r="GM174" s="104"/>
      <c r="GN174" s="104"/>
      <c r="GO174" s="104"/>
      <c r="GP174" s="104"/>
      <c r="GQ174" s="104"/>
      <c r="GR174" s="104"/>
      <c r="GS174" s="104"/>
      <c r="GT174" s="104"/>
      <c r="GU174" s="104"/>
      <c r="GV174" s="104"/>
      <c r="GW174" s="104"/>
      <c r="GX174" s="104"/>
      <c r="GY174" s="104"/>
      <c r="GZ174" s="104"/>
      <c r="HA174" s="104"/>
      <c r="HB174" s="104"/>
      <c r="HC174" s="104"/>
      <c r="HD174" s="104"/>
      <c r="HE174" s="104"/>
      <c r="HF174" s="104"/>
      <c r="HG174" s="104"/>
      <c r="HH174" s="104"/>
      <c r="HI174" s="104"/>
      <c r="HJ174" s="104"/>
      <c r="HK174" s="104"/>
      <c r="HL174" s="104"/>
      <c r="HM174" s="104"/>
      <c r="HN174" s="104"/>
      <c r="HO174" s="104"/>
      <c r="HP174" s="104"/>
      <c r="HQ174" s="104"/>
      <c r="HR174" s="104"/>
      <c r="HS174" s="104"/>
      <c r="HT174" s="104"/>
      <c r="HU174" s="104"/>
      <c r="HV174" s="104"/>
      <c r="HW174" s="104"/>
      <c r="HX174" s="104"/>
      <c r="HY174" s="104"/>
      <c r="HZ174" s="104"/>
      <c r="IA174" s="104"/>
      <c r="IB174" s="104"/>
      <c r="IC174" s="104"/>
      <c r="ID174" s="104"/>
      <c r="IE174" s="104"/>
      <c r="IF174" s="104"/>
      <c r="IG174" s="104"/>
      <c r="IH174" s="104"/>
      <c r="II174" s="104"/>
      <c r="IJ174" s="104"/>
      <c r="IK174" s="104"/>
      <c r="IL174" s="104"/>
      <c r="IM174" s="104"/>
      <c r="IN174" s="104"/>
      <c r="IO174" s="104"/>
      <c r="IP174" s="104"/>
      <c r="IQ174" s="104"/>
      <c r="IR174" s="104"/>
      <c r="IS174" s="104"/>
      <c r="IT174" s="104"/>
      <c r="IU174" s="104"/>
      <c r="IV174" s="104"/>
    </row>
    <row r="175" spans="1:256" s="103" customFormat="1" ht="12.75" x14ac:dyDescent="0.35">
      <c r="A175" s="138"/>
      <c r="B175" s="135"/>
      <c r="C175" s="135"/>
      <c r="D175" s="135"/>
      <c r="E175" s="135"/>
      <c r="F175" s="135"/>
      <c r="G175" s="135"/>
      <c r="H175" s="135"/>
      <c r="I175" s="135"/>
      <c r="J175" s="135"/>
      <c r="K175" s="135"/>
      <c r="L175" s="135"/>
      <c r="M175" s="135"/>
      <c r="N175" s="135"/>
      <c r="O175" s="135"/>
      <c r="P175" s="135"/>
      <c r="Q175" s="135"/>
      <c r="R175" s="135"/>
      <c r="AI175" s="104"/>
      <c r="AJ175" s="104"/>
      <c r="AK175" s="104"/>
      <c r="AL175" s="104"/>
      <c r="AM175" s="104"/>
      <c r="AN175" s="104"/>
      <c r="AO175" s="104"/>
      <c r="AP175" s="104"/>
      <c r="AQ175" s="104"/>
      <c r="AR175" s="104"/>
      <c r="AS175" s="104"/>
      <c r="AT175" s="104"/>
      <c r="AU175" s="104"/>
      <c r="AV175" s="104"/>
      <c r="AW175" s="104"/>
      <c r="AX175" s="104"/>
      <c r="AY175" s="104"/>
      <c r="AZ175" s="104"/>
      <c r="BA175" s="104"/>
      <c r="BB175" s="104"/>
      <c r="BC175" s="104"/>
      <c r="BD175" s="104"/>
      <c r="BE175" s="104"/>
      <c r="BF175" s="104"/>
      <c r="BG175" s="104"/>
      <c r="BH175" s="104"/>
      <c r="BI175" s="104"/>
      <c r="BJ175" s="104"/>
      <c r="BK175" s="104"/>
      <c r="BL175" s="104"/>
      <c r="BM175" s="104"/>
      <c r="BN175" s="104"/>
      <c r="BO175" s="104"/>
      <c r="BP175" s="104"/>
      <c r="BQ175" s="104"/>
      <c r="BR175" s="104"/>
      <c r="BS175" s="104"/>
      <c r="BT175" s="104"/>
      <c r="BU175" s="104"/>
      <c r="BV175" s="104"/>
      <c r="BW175" s="104"/>
      <c r="BX175" s="104"/>
      <c r="BY175" s="104"/>
      <c r="BZ175" s="104"/>
      <c r="CA175" s="104"/>
      <c r="CB175" s="104"/>
      <c r="CC175" s="104"/>
      <c r="CD175" s="104"/>
      <c r="CE175" s="104"/>
      <c r="CF175" s="104"/>
      <c r="CG175" s="104"/>
      <c r="CH175" s="104"/>
      <c r="CI175" s="104"/>
      <c r="CJ175" s="104"/>
      <c r="CK175" s="104"/>
      <c r="CL175" s="104"/>
      <c r="CM175" s="104"/>
      <c r="CN175" s="104"/>
      <c r="CO175" s="104"/>
      <c r="CP175" s="104"/>
      <c r="CQ175" s="104"/>
      <c r="CR175" s="104"/>
      <c r="CS175" s="104"/>
      <c r="CT175" s="104"/>
      <c r="CU175" s="104"/>
      <c r="CV175" s="104"/>
      <c r="CW175" s="104"/>
      <c r="CX175" s="104"/>
      <c r="CY175" s="104"/>
      <c r="CZ175" s="104"/>
      <c r="DA175" s="104"/>
      <c r="DB175" s="104"/>
      <c r="DC175" s="104"/>
      <c r="DD175" s="104"/>
      <c r="DE175" s="104"/>
      <c r="DF175" s="104"/>
      <c r="DG175" s="104"/>
      <c r="DH175" s="104"/>
      <c r="DI175" s="104"/>
      <c r="DJ175" s="104"/>
      <c r="DK175" s="104"/>
      <c r="DL175" s="104"/>
      <c r="DM175" s="104"/>
      <c r="DN175" s="104"/>
      <c r="DO175" s="104"/>
      <c r="DP175" s="104"/>
      <c r="DQ175" s="104"/>
      <c r="DR175" s="104"/>
      <c r="DS175" s="104"/>
      <c r="DT175" s="104"/>
      <c r="DU175" s="104"/>
      <c r="DV175" s="104"/>
      <c r="DW175" s="104"/>
      <c r="DX175" s="104"/>
      <c r="DY175" s="104"/>
      <c r="DZ175" s="104"/>
      <c r="EA175" s="104"/>
      <c r="EB175" s="104"/>
      <c r="EC175" s="104"/>
      <c r="ED175" s="104"/>
      <c r="EE175" s="104"/>
      <c r="EF175" s="104"/>
      <c r="EG175" s="104"/>
      <c r="EH175" s="104"/>
      <c r="EI175" s="104"/>
      <c r="EJ175" s="104"/>
      <c r="EK175" s="104"/>
      <c r="EL175" s="104"/>
      <c r="EM175" s="104"/>
      <c r="EN175" s="104"/>
      <c r="EO175" s="104"/>
      <c r="EP175" s="104"/>
      <c r="EQ175" s="104"/>
      <c r="ER175" s="104"/>
      <c r="ES175" s="104"/>
      <c r="ET175" s="104"/>
      <c r="EU175" s="104"/>
      <c r="EV175" s="104"/>
      <c r="EW175" s="104"/>
      <c r="EX175" s="104"/>
      <c r="EY175" s="104"/>
      <c r="EZ175" s="104"/>
      <c r="FA175" s="104"/>
      <c r="FB175" s="104"/>
      <c r="FC175" s="104"/>
      <c r="FD175" s="104"/>
      <c r="FE175" s="104"/>
      <c r="FF175" s="104"/>
      <c r="FG175" s="104"/>
      <c r="FH175" s="104"/>
      <c r="FI175" s="104"/>
      <c r="FJ175" s="104"/>
      <c r="FK175" s="104"/>
      <c r="FL175" s="104"/>
      <c r="FM175" s="104"/>
      <c r="FN175" s="104"/>
      <c r="FO175" s="104"/>
      <c r="FP175" s="104"/>
      <c r="FQ175" s="104"/>
      <c r="FR175" s="104"/>
      <c r="FS175" s="104"/>
      <c r="FT175" s="104"/>
      <c r="FU175" s="104"/>
      <c r="FV175" s="104"/>
      <c r="FW175" s="104"/>
      <c r="FX175" s="104"/>
      <c r="FY175" s="104"/>
      <c r="FZ175" s="104"/>
      <c r="GA175" s="104"/>
      <c r="GB175" s="104"/>
      <c r="GC175" s="104"/>
      <c r="GD175" s="104"/>
      <c r="GE175" s="104"/>
      <c r="GF175" s="104"/>
      <c r="GG175" s="104"/>
      <c r="GH175" s="104"/>
      <c r="GI175" s="104"/>
      <c r="GJ175" s="104"/>
      <c r="GK175" s="104"/>
      <c r="GL175" s="104"/>
      <c r="GM175" s="104"/>
      <c r="GN175" s="104"/>
      <c r="GO175" s="104"/>
      <c r="GP175" s="104"/>
      <c r="GQ175" s="104"/>
      <c r="GR175" s="104"/>
      <c r="GS175" s="104"/>
      <c r="GT175" s="104"/>
      <c r="GU175" s="104"/>
      <c r="GV175" s="104"/>
      <c r="GW175" s="104"/>
      <c r="GX175" s="104"/>
      <c r="GY175" s="104"/>
      <c r="GZ175" s="104"/>
      <c r="HA175" s="104"/>
      <c r="HB175" s="104"/>
      <c r="HC175" s="104"/>
      <c r="HD175" s="104"/>
      <c r="HE175" s="104"/>
      <c r="HF175" s="104"/>
      <c r="HG175" s="104"/>
      <c r="HH175" s="104"/>
      <c r="HI175" s="104"/>
      <c r="HJ175" s="104"/>
      <c r="HK175" s="104"/>
      <c r="HL175" s="104"/>
      <c r="HM175" s="104"/>
      <c r="HN175" s="104"/>
      <c r="HO175" s="104"/>
      <c r="HP175" s="104"/>
      <c r="HQ175" s="104"/>
      <c r="HR175" s="104"/>
      <c r="HS175" s="104"/>
      <c r="HT175" s="104"/>
      <c r="HU175" s="104"/>
      <c r="HV175" s="104"/>
      <c r="HW175" s="104"/>
      <c r="HX175" s="104"/>
      <c r="HY175" s="104"/>
      <c r="HZ175" s="104"/>
      <c r="IA175" s="104"/>
      <c r="IB175" s="104"/>
      <c r="IC175" s="104"/>
      <c r="ID175" s="104"/>
      <c r="IE175" s="104"/>
      <c r="IF175" s="104"/>
      <c r="IG175" s="104"/>
      <c r="IH175" s="104"/>
      <c r="II175" s="104"/>
      <c r="IJ175" s="104"/>
      <c r="IK175" s="104"/>
      <c r="IL175" s="104"/>
      <c r="IM175" s="104"/>
      <c r="IN175" s="104"/>
      <c r="IO175" s="104"/>
      <c r="IP175" s="104"/>
      <c r="IQ175" s="104"/>
      <c r="IR175" s="104"/>
      <c r="IS175" s="104"/>
      <c r="IT175" s="104"/>
      <c r="IU175" s="104"/>
      <c r="IV175" s="104"/>
    </row>
    <row r="176" spans="1:256" s="103" customFormat="1" ht="12.75" x14ac:dyDescent="0.35">
      <c r="A176" s="138"/>
      <c r="B176" s="135"/>
      <c r="C176" s="135"/>
      <c r="D176" s="135"/>
      <c r="E176" s="135"/>
      <c r="F176" s="135"/>
      <c r="G176" s="135"/>
      <c r="H176" s="135"/>
      <c r="I176" s="135"/>
      <c r="J176" s="135"/>
      <c r="K176" s="135"/>
      <c r="L176" s="135"/>
      <c r="M176" s="135"/>
      <c r="N176" s="135"/>
      <c r="O176" s="135"/>
      <c r="P176" s="135"/>
      <c r="Q176" s="135"/>
      <c r="R176" s="135"/>
      <c r="AI176" s="104"/>
      <c r="AJ176" s="104"/>
      <c r="AK176" s="104"/>
      <c r="AL176" s="104"/>
      <c r="AM176" s="104"/>
      <c r="AN176" s="104"/>
      <c r="AO176" s="104"/>
      <c r="AP176" s="104"/>
      <c r="AQ176" s="104"/>
      <c r="AR176" s="104"/>
      <c r="AS176" s="104"/>
      <c r="AT176" s="104"/>
      <c r="AU176" s="104"/>
      <c r="AV176" s="104"/>
      <c r="AW176" s="104"/>
      <c r="AX176" s="104"/>
      <c r="AY176" s="104"/>
      <c r="AZ176" s="104"/>
      <c r="BA176" s="104"/>
      <c r="BB176" s="104"/>
      <c r="BC176" s="104"/>
      <c r="BD176" s="104"/>
      <c r="BE176" s="104"/>
      <c r="BF176" s="104"/>
      <c r="BG176" s="104"/>
      <c r="BH176" s="104"/>
      <c r="BI176" s="104"/>
      <c r="BJ176" s="104"/>
      <c r="BK176" s="104"/>
      <c r="BL176" s="104"/>
      <c r="BM176" s="104"/>
      <c r="BN176" s="104"/>
      <c r="BO176" s="104"/>
      <c r="BP176" s="104"/>
      <c r="BQ176" s="104"/>
      <c r="BR176" s="104"/>
      <c r="BS176" s="104"/>
      <c r="BT176" s="104"/>
      <c r="BU176" s="104"/>
      <c r="BV176" s="104"/>
      <c r="BW176" s="104"/>
      <c r="BX176" s="104"/>
      <c r="BY176" s="104"/>
      <c r="BZ176" s="104"/>
      <c r="CA176" s="104"/>
      <c r="CB176" s="104"/>
      <c r="CC176" s="104"/>
      <c r="CD176" s="104"/>
      <c r="CE176" s="104"/>
      <c r="CF176" s="104"/>
      <c r="CG176" s="104"/>
      <c r="CH176" s="104"/>
      <c r="CI176" s="104"/>
      <c r="CJ176" s="104"/>
      <c r="CK176" s="104"/>
      <c r="CL176" s="104"/>
      <c r="CM176" s="104"/>
      <c r="CN176" s="104"/>
      <c r="CO176" s="104"/>
      <c r="CP176" s="104"/>
      <c r="CQ176" s="104"/>
      <c r="CR176" s="104"/>
      <c r="CS176" s="104"/>
      <c r="CT176" s="104"/>
      <c r="CU176" s="104"/>
      <c r="CV176" s="104"/>
      <c r="CW176" s="104"/>
      <c r="CX176" s="104"/>
      <c r="CY176" s="104"/>
      <c r="CZ176" s="104"/>
      <c r="DA176" s="104"/>
      <c r="DB176" s="104"/>
      <c r="DC176" s="104"/>
      <c r="DD176" s="104"/>
      <c r="DE176" s="104"/>
      <c r="DF176" s="104"/>
      <c r="DG176" s="104"/>
      <c r="DH176" s="104"/>
      <c r="DI176" s="104"/>
      <c r="DJ176" s="104"/>
      <c r="DK176" s="104"/>
      <c r="DL176" s="104"/>
      <c r="DM176" s="104"/>
      <c r="DN176" s="104"/>
      <c r="DO176" s="104"/>
      <c r="DP176" s="104"/>
      <c r="DQ176" s="104"/>
      <c r="DR176" s="104"/>
      <c r="DS176" s="104"/>
      <c r="DT176" s="104"/>
      <c r="DU176" s="104"/>
      <c r="DV176" s="104"/>
      <c r="DW176" s="104"/>
      <c r="DX176" s="104"/>
      <c r="DY176" s="104"/>
      <c r="DZ176" s="104"/>
      <c r="EA176" s="104"/>
      <c r="EB176" s="104"/>
      <c r="EC176" s="104"/>
      <c r="ED176" s="104"/>
      <c r="EE176" s="104"/>
      <c r="EF176" s="104"/>
      <c r="EG176" s="104"/>
      <c r="EH176" s="104"/>
      <c r="EI176" s="104"/>
      <c r="EJ176" s="104"/>
      <c r="EK176" s="104"/>
      <c r="EL176" s="104"/>
      <c r="EM176" s="104"/>
      <c r="EN176" s="104"/>
      <c r="EO176" s="104"/>
      <c r="EP176" s="104"/>
      <c r="EQ176" s="104"/>
      <c r="ER176" s="104"/>
      <c r="ES176" s="104"/>
      <c r="ET176" s="104"/>
      <c r="EU176" s="104"/>
      <c r="EV176" s="104"/>
      <c r="EW176" s="104"/>
      <c r="EX176" s="104"/>
      <c r="EY176" s="104"/>
      <c r="EZ176" s="104"/>
      <c r="FA176" s="104"/>
      <c r="FB176" s="104"/>
      <c r="FC176" s="104"/>
      <c r="FD176" s="104"/>
      <c r="FE176" s="104"/>
      <c r="FF176" s="104"/>
      <c r="FG176" s="104"/>
      <c r="FH176" s="104"/>
      <c r="FI176" s="104"/>
      <c r="FJ176" s="104"/>
      <c r="FK176" s="104"/>
      <c r="FL176" s="104"/>
      <c r="FM176" s="104"/>
      <c r="FN176" s="104"/>
      <c r="FO176" s="104"/>
      <c r="FP176" s="104"/>
      <c r="FQ176" s="104"/>
      <c r="FR176" s="104"/>
      <c r="FS176" s="104"/>
      <c r="FT176" s="104"/>
      <c r="FU176" s="104"/>
      <c r="FV176" s="104"/>
      <c r="FW176" s="104"/>
      <c r="FX176" s="104"/>
      <c r="FY176" s="104"/>
      <c r="FZ176" s="104"/>
      <c r="GA176" s="104"/>
      <c r="GB176" s="104"/>
      <c r="GC176" s="104"/>
      <c r="GD176" s="104"/>
      <c r="GE176" s="104"/>
      <c r="GF176" s="104"/>
      <c r="GG176" s="104"/>
      <c r="GH176" s="104"/>
      <c r="GI176" s="104"/>
      <c r="GJ176" s="104"/>
      <c r="GK176" s="104"/>
      <c r="GL176" s="104"/>
      <c r="GM176" s="104"/>
      <c r="GN176" s="104"/>
      <c r="GO176" s="104"/>
      <c r="GP176" s="104"/>
      <c r="GQ176" s="104"/>
      <c r="GR176" s="104"/>
      <c r="GS176" s="104"/>
      <c r="GT176" s="104"/>
      <c r="GU176" s="104"/>
      <c r="GV176" s="104"/>
      <c r="GW176" s="104"/>
      <c r="GX176" s="104"/>
      <c r="GY176" s="104"/>
      <c r="GZ176" s="104"/>
      <c r="HA176" s="104"/>
      <c r="HB176" s="104"/>
      <c r="HC176" s="104"/>
      <c r="HD176" s="104"/>
      <c r="HE176" s="104"/>
      <c r="HF176" s="104"/>
      <c r="HG176" s="104"/>
      <c r="HH176" s="104"/>
      <c r="HI176" s="104"/>
      <c r="HJ176" s="104"/>
      <c r="HK176" s="104"/>
      <c r="HL176" s="104"/>
      <c r="HM176" s="104"/>
      <c r="HN176" s="104"/>
      <c r="HO176" s="104"/>
      <c r="HP176" s="104"/>
      <c r="HQ176" s="104"/>
      <c r="HR176" s="104"/>
      <c r="HS176" s="104"/>
      <c r="HT176" s="104"/>
      <c r="HU176" s="104"/>
      <c r="HV176" s="104"/>
      <c r="HW176" s="104"/>
      <c r="HX176" s="104"/>
      <c r="HY176" s="104"/>
      <c r="HZ176" s="104"/>
      <c r="IA176" s="104"/>
      <c r="IB176" s="104"/>
      <c r="IC176" s="104"/>
      <c r="ID176" s="104"/>
      <c r="IE176" s="104"/>
      <c r="IF176" s="104"/>
      <c r="IG176" s="104"/>
      <c r="IH176" s="104"/>
      <c r="II176" s="104"/>
      <c r="IJ176" s="104"/>
      <c r="IK176" s="104"/>
      <c r="IL176" s="104"/>
      <c r="IM176" s="104"/>
      <c r="IN176" s="104"/>
      <c r="IO176" s="104"/>
      <c r="IP176" s="104"/>
      <c r="IQ176" s="104"/>
      <c r="IR176" s="104"/>
      <c r="IS176" s="104"/>
      <c r="IT176" s="104"/>
      <c r="IU176" s="104"/>
      <c r="IV176" s="104"/>
    </row>
    <row r="177" spans="1:256" s="103" customFormat="1" ht="12.75" x14ac:dyDescent="0.35">
      <c r="A177" s="138"/>
      <c r="B177" s="135"/>
      <c r="C177" s="135"/>
      <c r="D177" s="135"/>
      <c r="E177" s="135"/>
      <c r="F177" s="135"/>
      <c r="G177" s="135"/>
      <c r="H177" s="135"/>
      <c r="I177" s="135"/>
      <c r="J177" s="135"/>
      <c r="K177" s="135"/>
      <c r="L177" s="135"/>
      <c r="M177" s="135"/>
      <c r="N177" s="135"/>
      <c r="O177" s="135"/>
      <c r="P177" s="135"/>
      <c r="Q177" s="135"/>
      <c r="R177" s="135"/>
      <c r="AI177" s="104"/>
      <c r="AJ177" s="104"/>
      <c r="AK177" s="104"/>
      <c r="AL177" s="104"/>
      <c r="AM177" s="104"/>
      <c r="AN177" s="104"/>
      <c r="AO177" s="104"/>
      <c r="AP177" s="104"/>
      <c r="AQ177" s="104"/>
      <c r="AR177" s="104"/>
      <c r="AS177" s="104"/>
      <c r="AT177" s="104"/>
      <c r="AU177" s="104"/>
      <c r="AV177" s="104"/>
      <c r="AW177" s="104"/>
      <c r="AX177" s="104"/>
      <c r="AY177" s="104"/>
      <c r="AZ177" s="104"/>
      <c r="BA177" s="104"/>
      <c r="BB177" s="104"/>
      <c r="BC177" s="104"/>
      <c r="BD177" s="104"/>
      <c r="BE177" s="104"/>
      <c r="BF177" s="104"/>
      <c r="BG177" s="104"/>
      <c r="BH177" s="104"/>
      <c r="BI177" s="104"/>
      <c r="BJ177" s="104"/>
      <c r="BK177" s="104"/>
      <c r="BL177" s="104"/>
      <c r="BM177" s="104"/>
      <c r="BN177" s="104"/>
      <c r="BO177" s="104"/>
      <c r="BP177" s="104"/>
      <c r="BQ177" s="104"/>
      <c r="BR177" s="104"/>
      <c r="BS177" s="104"/>
      <c r="BT177" s="104"/>
      <c r="BU177" s="104"/>
      <c r="BV177" s="104"/>
      <c r="BW177" s="104"/>
      <c r="BX177" s="104"/>
      <c r="BY177" s="104"/>
      <c r="BZ177" s="104"/>
      <c r="CA177" s="104"/>
      <c r="CB177" s="104"/>
      <c r="CC177" s="104"/>
      <c r="CD177" s="104"/>
      <c r="CE177" s="104"/>
      <c r="CF177" s="104"/>
      <c r="CG177" s="104"/>
      <c r="CH177" s="104"/>
      <c r="CI177" s="104"/>
      <c r="CJ177" s="104"/>
      <c r="CK177" s="104"/>
      <c r="CL177" s="104"/>
      <c r="CM177" s="104"/>
      <c r="CN177" s="104"/>
      <c r="CO177" s="104"/>
      <c r="CP177" s="104"/>
      <c r="CQ177" s="104"/>
      <c r="CR177" s="104"/>
      <c r="CS177" s="104"/>
      <c r="CT177" s="104"/>
      <c r="CU177" s="104"/>
      <c r="CV177" s="104"/>
      <c r="CW177" s="104"/>
      <c r="CX177" s="104"/>
      <c r="CY177" s="104"/>
      <c r="CZ177" s="104"/>
      <c r="DA177" s="104"/>
      <c r="DB177" s="104"/>
      <c r="DC177" s="104"/>
      <c r="DD177" s="104"/>
      <c r="DE177" s="104"/>
      <c r="DF177" s="104"/>
      <c r="DG177" s="104"/>
      <c r="DH177" s="104"/>
      <c r="DI177" s="104"/>
      <c r="DJ177" s="104"/>
      <c r="DK177" s="104"/>
      <c r="DL177" s="104"/>
      <c r="DM177" s="104"/>
      <c r="DN177" s="104"/>
      <c r="DO177" s="104"/>
      <c r="DP177" s="104"/>
      <c r="DQ177" s="104"/>
      <c r="DR177" s="104"/>
      <c r="DS177" s="104"/>
      <c r="DT177" s="104"/>
      <c r="DU177" s="104"/>
      <c r="DV177" s="104"/>
      <c r="DW177" s="104"/>
      <c r="DX177" s="104"/>
      <c r="DY177" s="104"/>
      <c r="DZ177" s="104"/>
      <c r="EA177" s="104"/>
      <c r="EB177" s="104"/>
      <c r="EC177" s="104"/>
      <c r="ED177" s="104"/>
      <c r="EE177" s="104"/>
      <c r="EF177" s="104"/>
      <c r="EG177" s="104"/>
      <c r="EH177" s="104"/>
      <c r="EI177" s="104"/>
      <c r="EJ177" s="104"/>
      <c r="EK177" s="104"/>
      <c r="EL177" s="104"/>
      <c r="EM177" s="104"/>
      <c r="EN177" s="104"/>
      <c r="EO177" s="104"/>
      <c r="EP177" s="104"/>
      <c r="EQ177" s="104"/>
      <c r="ER177" s="104"/>
      <c r="ES177" s="104"/>
      <c r="ET177" s="104"/>
      <c r="EU177" s="104"/>
      <c r="EV177" s="104"/>
      <c r="EW177" s="104"/>
      <c r="EX177" s="104"/>
      <c r="EY177" s="104"/>
      <c r="EZ177" s="104"/>
      <c r="FA177" s="104"/>
      <c r="FB177" s="104"/>
      <c r="FC177" s="104"/>
      <c r="FD177" s="104"/>
      <c r="FE177" s="104"/>
      <c r="FF177" s="104"/>
      <c r="FG177" s="104"/>
      <c r="FH177" s="104"/>
      <c r="FI177" s="104"/>
      <c r="FJ177" s="104"/>
      <c r="FK177" s="104"/>
      <c r="FL177" s="104"/>
      <c r="FM177" s="104"/>
      <c r="FN177" s="104"/>
      <c r="FO177" s="104"/>
      <c r="FP177" s="104"/>
      <c r="FQ177" s="104"/>
      <c r="FR177" s="104"/>
      <c r="FS177" s="104"/>
      <c r="FT177" s="104"/>
      <c r="FU177" s="104"/>
      <c r="FV177" s="104"/>
      <c r="FW177" s="104"/>
      <c r="FX177" s="104"/>
      <c r="FY177" s="104"/>
      <c r="FZ177" s="104"/>
      <c r="GA177" s="104"/>
      <c r="GB177" s="104"/>
      <c r="GC177" s="104"/>
      <c r="GD177" s="104"/>
      <c r="GE177" s="104"/>
      <c r="GF177" s="104"/>
      <c r="GG177" s="104"/>
      <c r="GH177" s="104"/>
      <c r="GI177" s="104"/>
      <c r="GJ177" s="104"/>
      <c r="GK177" s="104"/>
      <c r="GL177" s="104"/>
      <c r="GM177" s="104"/>
      <c r="GN177" s="104"/>
      <c r="GO177" s="104"/>
      <c r="GP177" s="104"/>
      <c r="GQ177" s="104"/>
      <c r="GR177" s="104"/>
      <c r="GS177" s="104"/>
      <c r="GT177" s="104"/>
      <c r="GU177" s="104"/>
      <c r="GV177" s="104"/>
      <c r="GW177" s="104"/>
      <c r="GX177" s="104"/>
      <c r="GY177" s="104"/>
      <c r="GZ177" s="104"/>
      <c r="HA177" s="104"/>
      <c r="HB177" s="104"/>
      <c r="HC177" s="104"/>
      <c r="HD177" s="104"/>
      <c r="HE177" s="104"/>
      <c r="HF177" s="104"/>
      <c r="HG177" s="104"/>
      <c r="HH177" s="104"/>
      <c r="HI177" s="104"/>
      <c r="HJ177" s="104"/>
      <c r="HK177" s="104"/>
      <c r="HL177" s="104"/>
      <c r="HM177" s="104"/>
      <c r="HN177" s="104"/>
      <c r="HO177" s="104"/>
      <c r="HP177" s="104"/>
      <c r="HQ177" s="104"/>
      <c r="HR177" s="104"/>
      <c r="HS177" s="104"/>
      <c r="HT177" s="104"/>
      <c r="HU177" s="104"/>
      <c r="HV177" s="104"/>
      <c r="HW177" s="104"/>
      <c r="HX177" s="104"/>
      <c r="HY177" s="104"/>
      <c r="HZ177" s="104"/>
      <c r="IA177" s="104"/>
      <c r="IB177" s="104"/>
      <c r="IC177" s="104"/>
      <c r="ID177" s="104"/>
      <c r="IE177" s="104"/>
      <c r="IF177" s="104"/>
      <c r="IG177" s="104"/>
      <c r="IH177" s="104"/>
      <c r="II177" s="104"/>
      <c r="IJ177" s="104"/>
      <c r="IK177" s="104"/>
      <c r="IL177" s="104"/>
      <c r="IM177" s="104"/>
      <c r="IN177" s="104"/>
      <c r="IO177" s="104"/>
      <c r="IP177" s="104"/>
      <c r="IQ177" s="104"/>
      <c r="IR177" s="104"/>
      <c r="IS177" s="104"/>
      <c r="IT177" s="104"/>
      <c r="IU177" s="104"/>
      <c r="IV177" s="104"/>
    </row>
    <row r="178" spans="1:256" s="103" customFormat="1" ht="12.75" x14ac:dyDescent="0.35">
      <c r="A178" s="138"/>
      <c r="B178" s="135"/>
      <c r="C178" s="135"/>
      <c r="D178" s="135"/>
      <c r="E178" s="135"/>
      <c r="F178" s="135"/>
      <c r="G178" s="135"/>
      <c r="H178" s="135"/>
      <c r="I178" s="135"/>
      <c r="J178" s="135"/>
      <c r="K178" s="135"/>
      <c r="L178" s="135"/>
      <c r="M178" s="135"/>
      <c r="N178" s="135"/>
      <c r="O178" s="135"/>
      <c r="P178" s="135"/>
      <c r="Q178" s="135"/>
      <c r="R178" s="135"/>
      <c r="AI178" s="104"/>
      <c r="AJ178" s="104"/>
      <c r="AK178" s="104"/>
      <c r="AL178" s="104"/>
      <c r="AM178" s="104"/>
      <c r="AN178" s="104"/>
      <c r="AO178" s="104"/>
      <c r="AP178" s="104"/>
      <c r="AQ178" s="104"/>
      <c r="AR178" s="104"/>
      <c r="AS178" s="104"/>
      <c r="AT178" s="104"/>
      <c r="AU178" s="104"/>
      <c r="AV178" s="104"/>
      <c r="AW178" s="104"/>
      <c r="AX178" s="104"/>
      <c r="AY178" s="104"/>
      <c r="AZ178" s="104"/>
      <c r="BA178" s="104"/>
      <c r="BB178" s="104"/>
      <c r="BC178" s="104"/>
      <c r="BD178" s="104"/>
      <c r="BE178" s="104"/>
      <c r="BF178" s="104"/>
      <c r="BG178" s="104"/>
      <c r="BH178" s="104"/>
      <c r="BI178" s="104"/>
      <c r="BJ178" s="104"/>
      <c r="BK178" s="104"/>
      <c r="BL178" s="104"/>
      <c r="BM178" s="104"/>
      <c r="BN178" s="104"/>
      <c r="BO178" s="104"/>
      <c r="BP178" s="104"/>
      <c r="BQ178" s="104"/>
      <c r="BR178" s="104"/>
      <c r="BS178" s="104"/>
      <c r="BT178" s="104"/>
      <c r="BU178" s="104"/>
      <c r="BV178" s="104"/>
      <c r="BW178" s="104"/>
      <c r="BX178" s="104"/>
      <c r="BY178" s="104"/>
      <c r="BZ178" s="104"/>
      <c r="CA178" s="104"/>
      <c r="CB178" s="104"/>
      <c r="CC178" s="104"/>
      <c r="CD178" s="104"/>
      <c r="CE178" s="104"/>
      <c r="CF178" s="104"/>
      <c r="CG178" s="104"/>
      <c r="CH178" s="104"/>
      <c r="CI178" s="104"/>
      <c r="CJ178" s="104"/>
      <c r="CK178" s="104"/>
      <c r="CL178" s="104"/>
      <c r="CM178" s="104"/>
      <c r="CN178" s="104"/>
      <c r="CO178" s="104"/>
      <c r="CP178" s="104"/>
      <c r="CQ178" s="104"/>
      <c r="CR178" s="104"/>
      <c r="CS178" s="104"/>
      <c r="CT178" s="104"/>
      <c r="CU178" s="104"/>
      <c r="CV178" s="104"/>
      <c r="CW178" s="104"/>
      <c r="CX178" s="104"/>
      <c r="CY178" s="104"/>
      <c r="CZ178" s="104"/>
      <c r="DA178" s="104"/>
      <c r="DB178" s="104"/>
      <c r="DC178" s="104"/>
      <c r="DD178" s="104"/>
      <c r="DE178" s="104"/>
      <c r="DF178" s="104"/>
      <c r="DG178" s="104"/>
      <c r="DH178" s="104"/>
      <c r="DI178" s="104"/>
      <c r="DJ178" s="104"/>
      <c r="DK178" s="104"/>
      <c r="DL178" s="104"/>
      <c r="DM178" s="104"/>
      <c r="DN178" s="104"/>
      <c r="DO178" s="104"/>
      <c r="DP178" s="104"/>
      <c r="DQ178" s="104"/>
      <c r="DR178" s="104"/>
      <c r="DS178" s="104"/>
      <c r="DT178" s="104"/>
      <c r="DU178" s="104"/>
      <c r="DV178" s="104"/>
      <c r="DW178" s="104"/>
      <c r="DX178" s="104"/>
      <c r="DY178" s="104"/>
      <c r="DZ178" s="104"/>
      <c r="EA178" s="104"/>
      <c r="EB178" s="104"/>
      <c r="EC178" s="104"/>
      <c r="ED178" s="104"/>
      <c r="EE178" s="104"/>
      <c r="EF178" s="104"/>
      <c r="EG178" s="104"/>
      <c r="EH178" s="104"/>
      <c r="EI178" s="104"/>
      <c r="EJ178" s="104"/>
      <c r="EK178" s="104"/>
      <c r="EL178" s="104"/>
      <c r="EM178" s="104"/>
      <c r="EN178" s="104"/>
      <c r="EO178" s="104"/>
      <c r="EP178" s="104"/>
      <c r="EQ178" s="104"/>
      <c r="ER178" s="104"/>
      <c r="ES178" s="104"/>
      <c r="ET178" s="104"/>
      <c r="EU178" s="104"/>
      <c r="EV178" s="104"/>
      <c r="EW178" s="104"/>
      <c r="EX178" s="104"/>
      <c r="EY178" s="104"/>
      <c r="EZ178" s="104"/>
      <c r="FA178" s="104"/>
      <c r="FB178" s="104"/>
      <c r="FC178" s="104"/>
      <c r="FD178" s="104"/>
      <c r="FE178" s="104"/>
      <c r="FF178" s="104"/>
      <c r="FG178" s="104"/>
      <c r="FH178" s="104"/>
      <c r="FI178" s="104"/>
      <c r="FJ178" s="104"/>
      <c r="FK178" s="104"/>
      <c r="FL178" s="104"/>
      <c r="FM178" s="104"/>
      <c r="FN178" s="104"/>
      <c r="FO178" s="104"/>
      <c r="FP178" s="104"/>
      <c r="FQ178" s="104"/>
      <c r="FR178" s="104"/>
      <c r="FS178" s="104"/>
      <c r="FT178" s="104"/>
      <c r="FU178" s="104"/>
      <c r="FV178" s="104"/>
      <c r="FW178" s="104"/>
      <c r="FX178" s="104"/>
      <c r="FY178" s="104"/>
      <c r="FZ178" s="104"/>
      <c r="GA178" s="104"/>
      <c r="GB178" s="104"/>
      <c r="GC178" s="104"/>
      <c r="GD178" s="104"/>
      <c r="GE178" s="104"/>
      <c r="GF178" s="104"/>
      <c r="GG178" s="104"/>
      <c r="GH178" s="104"/>
      <c r="GI178" s="104"/>
      <c r="GJ178" s="104"/>
      <c r="GK178" s="104"/>
      <c r="GL178" s="104"/>
      <c r="GM178" s="104"/>
      <c r="GN178" s="104"/>
      <c r="GO178" s="104"/>
      <c r="GP178" s="104"/>
      <c r="GQ178" s="104"/>
      <c r="GR178" s="104"/>
      <c r="GS178" s="104"/>
      <c r="GT178" s="104"/>
      <c r="GU178" s="104"/>
      <c r="GV178" s="104"/>
      <c r="GW178" s="104"/>
      <c r="GX178" s="104"/>
      <c r="GY178" s="104"/>
      <c r="GZ178" s="104"/>
      <c r="HA178" s="104"/>
      <c r="HB178" s="104"/>
      <c r="HC178" s="104"/>
      <c r="HD178" s="104"/>
      <c r="HE178" s="104"/>
      <c r="HF178" s="104"/>
      <c r="HG178" s="104"/>
      <c r="HH178" s="104"/>
      <c r="HI178" s="104"/>
      <c r="HJ178" s="104"/>
      <c r="HK178" s="104"/>
      <c r="HL178" s="104"/>
      <c r="HM178" s="104"/>
      <c r="HN178" s="104"/>
      <c r="HO178" s="104"/>
      <c r="HP178" s="104"/>
      <c r="HQ178" s="104"/>
      <c r="HR178" s="104"/>
      <c r="HS178" s="104"/>
      <c r="HT178" s="104"/>
      <c r="HU178" s="104"/>
      <c r="HV178" s="104"/>
      <c r="HW178" s="104"/>
      <c r="HX178" s="104"/>
      <c r="HY178" s="104"/>
      <c r="HZ178" s="104"/>
      <c r="IA178" s="104"/>
      <c r="IB178" s="104"/>
      <c r="IC178" s="104"/>
      <c r="ID178" s="104"/>
      <c r="IE178" s="104"/>
      <c r="IF178" s="104"/>
      <c r="IG178" s="104"/>
      <c r="IH178" s="104"/>
      <c r="II178" s="104"/>
      <c r="IJ178" s="104"/>
      <c r="IK178" s="104"/>
      <c r="IL178" s="104"/>
      <c r="IM178" s="104"/>
      <c r="IN178" s="104"/>
      <c r="IO178" s="104"/>
      <c r="IP178" s="104"/>
      <c r="IQ178" s="104"/>
      <c r="IR178" s="104"/>
      <c r="IS178" s="104"/>
      <c r="IT178" s="104"/>
      <c r="IU178" s="104"/>
      <c r="IV178" s="104"/>
    </row>
    <row r="179" spans="1:256" s="103" customFormat="1" ht="12.75" x14ac:dyDescent="0.35">
      <c r="A179" s="138"/>
      <c r="B179" s="135"/>
      <c r="C179" s="135"/>
      <c r="D179" s="135"/>
      <c r="E179" s="135"/>
      <c r="F179" s="135"/>
      <c r="G179" s="135"/>
      <c r="H179" s="135"/>
      <c r="I179" s="135"/>
      <c r="J179" s="135"/>
      <c r="K179" s="135"/>
      <c r="L179" s="135"/>
      <c r="M179" s="135"/>
      <c r="N179" s="135"/>
      <c r="O179" s="135"/>
      <c r="P179" s="135"/>
      <c r="Q179" s="135"/>
      <c r="R179" s="135"/>
      <c r="AI179" s="104"/>
      <c r="AJ179" s="104"/>
      <c r="AK179" s="104"/>
      <c r="AL179" s="104"/>
      <c r="AM179" s="104"/>
      <c r="AN179" s="104"/>
      <c r="AO179" s="104"/>
      <c r="AP179" s="104"/>
      <c r="AQ179" s="104"/>
      <c r="AR179" s="104"/>
      <c r="AS179" s="104"/>
      <c r="AT179" s="104"/>
      <c r="AU179" s="104"/>
      <c r="AV179" s="104"/>
      <c r="AW179" s="104"/>
      <c r="AX179" s="104"/>
      <c r="AY179" s="104"/>
      <c r="AZ179" s="104"/>
      <c r="BA179" s="104"/>
      <c r="BB179" s="104"/>
      <c r="BC179" s="104"/>
      <c r="BD179" s="104"/>
      <c r="BE179" s="104"/>
      <c r="BF179" s="104"/>
      <c r="BG179" s="104"/>
      <c r="BH179" s="104"/>
      <c r="BI179" s="104"/>
      <c r="BJ179" s="104"/>
      <c r="BK179" s="104"/>
      <c r="BL179" s="104"/>
      <c r="BM179" s="104"/>
      <c r="BN179" s="104"/>
      <c r="BO179" s="104"/>
      <c r="BP179" s="104"/>
      <c r="BQ179" s="104"/>
      <c r="BR179" s="104"/>
      <c r="BS179" s="104"/>
      <c r="BT179" s="104"/>
      <c r="BU179" s="104"/>
      <c r="BV179" s="104"/>
      <c r="BW179" s="104"/>
      <c r="BX179" s="104"/>
      <c r="BY179" s="104"/>
      <c r="BZ179" s="104"/>
      <c r="CA179" s="104"/>
      <c r="CB179" s="104"/>
      <c r="CC179" s="104"/>
      <c r="CD179" s="104"/>
      <c r="CE179" s="104"/>
      <c r="CF179" s="104"/>
      <c r="CG179" s="104"/>
      <c r="CH179" s="104"/>
      <c r="CI179" s="104"/>
      <c r="CJ179" s="104"/>
      <c r="CK179" s="104"/>
      <c r="CL179" s="104"/>
      <c r="CM179" s="104"/>
      <c r="CN179" s="104"/>
      <c r="CO179" s="104"/>
      <c r="CP179" s="104"/>
      <c r="CQ179" s="104"/>
      <c r="CR179" s="104"/>
      <c r="CS179" s="104"/>
      <c r="CT179" s="104"/>
      <c r="CU179" s="104"/>
      <c r="CV179" s="104"/>
      <c r="CW179" s="104"/>
      <c r="CX179" s="104"/>
      <c r="CY179" s="104"/>
      <c r="CZ179" s="104"/>
      <c r="DA179" s="104"/>
      <c r="DB179" s="104"/>
      <c r="DC179" s="104"/>
      <c r="DD179" s="104"/>
      <c r="DE179" s="104"/>
      <c r="DF179" s="104"/>
      <c r="DG179" s="104"/>
      <c r="DH179" s="104"/>
      <c r="DI179" s="104"/>
      <c r="DJ179" s="104"/>
      <c r="DK179" s="104"/>
      <c r="DL179" s="104"/>
      <c r="DM179" s="104"/>
      <c r="DN179" s="104"/>
      <c r="DO179" s="104"/>
      <c r="DP179" s="104"/>
      <c r="DQ179" s="104"/>
      <c r="DR179" s="104"/>
      <c r="DS179" s="104"/>
      <c r="DT179" s="104"/>
      <c r="DU179" s="104"/>
      <c r="DV179" s="104"/>
      <c r="DW179" s="104"/>
      <c r="DX179" s="104"/>
      <c r="DY179" s="104"/>
      <c r="DZ179" s="104"/>
      <c r="EA179" s="104"/>
      <c r="EB179" s="104"/>
      <c r="EC179" s="104"/>
      <c r="ED179" s="104"/>
      <c r="EE179" s="104"/>
      <c r="EF179" s="104"/>
      <c r="EG179" s="104"/>
      <c r="EH179" s="104"/>
      <c r="EI179" s="104"/>
      <c r="EJ179" s="104"/>
      <c r="EK179" s="104"/>
      <c r="EL179" s="104"/>
      <c r="EM179" s="104"/>
      <c r="EN179" s="104"/>
      <c r="EO179" s="104"/>
      <c r="EP179" s="104"/>
      <c r="EQ179" s="104"/>
      <c r="ER179" s="104"/>
      <c r="ES179" s="104"/>
      <c r="ET179" s="104"/>
      <c r="EU179" s="104"/>
      <c r="EV179" s="104"/>
      <c r="EW179" s="104"/>
      <c r="EX179" s="104"/>
      <c r="EY179" s="104"/>
      <c r="EZ179" s="104"/>
      <c r="FA179" s="104"/>
      <c r="FB179" s="104"/>
      <c r="FC179" s="104"/>
      <c r="FD179" s="104"/>
      <c r="FE179" s="104"/>
      <c r="FF179" s="104"/>
      <c r="FG179" s="104"/>
      <c r="FH179" s="104"/>
      <c r="FI179" s="104"/>
      <c r="FJ179" s="104"/>
      <c r="FK179" s="104"/>
      <c r="FL179" s="104"/>
      <c r="FM179" s="104"/>
      <c r="FN179" s="104"/>
      <c r="FO179" s="104"/>
      <c r="FP179" s="104"/>
      <c r="FQ179" s="104"/>
      <c r="FR179" s="104"/>
      <c r="FS179" s="104"/>
      <c r="FT179" s="104"/>
      <c r="FU179" s="104"/>
      <c r="FV179" s="104"/>
      <c r="FW179" s="104"/>
      <c r="FX179" s="104"/>
      <c r="FY179" s="104"/>
      <c r="FZ179" s="104"/>
      <c r="GA179" s="104"/>
      <c r="GB179" s="104"/>
      <c r="GC179" s="104"/>
      <c r="GD179" s="104"/>
      <c r="GE179" s="104"/>
      <c r="GF179" s="104"/>
      <c r="GG179" s="104"/>
      <c r="GH179" s="104"/>
      <c r="GI179" s="104"/>
      <c r="GJ179" s="104"/>
      <c r="GK179" s="104"/>
      <c r="GL179" s="104"/>
      <c r="GM179" s="104"/>
      <c r="GN179" s="104"/>
      <c r="GO179" s="104"/>
      <c r="GP179" s="104"/>
      <c r="GQ179" s="104"/>
      <c r="GR179" s="104"/>
      <c r="GS179" s="104"/>
      <c r="GT179" s="104"/>
      <c r="GU179" s="104"/>
      <c r="GV179" s="104"/>
      <c r="GW179" s="104"/>
      <c r="GX179" s="104"/>
      <c r="GY179" s="104"/>
      <c r="GZ179" s="104"/>
      <c r="HA179" s="104"/>
      <c r="HB179" s="104"/>
      <c r="HC179" s="104"/>
      <c r="HD179" s="104"/>
      <c r="HE179" s="104"/>
      <c r="HF179" s="104"/>
      <c r="HG179" s="104"/>
      <c r="HH179" s="104"/>
      <c r="HI179" s="104"/>
      <c r="HJ179" s="104"/>
      <c r="HK179" s="104"/>
      <c r="HL179" s="104"/>
      <c r="HM179" s="104"/>
      <c r="HN179" s="104"/>
      <c r="HO179" s="104"/>
      <c r="HP179" s="104"/>
      <c r="HQ179" s="104"/>
      <c r="HR179" s="104"/>
      <c r="HS179" s="104"/>
      <c r="HT179" s="104"/>
      <c r="HU179" s="104"/>
      <c r="HV179" s="104"/>
      <c r="HW179" s="104"/>
      <c r="HX179" s="104"/>
      <c r="HY179" s="104"/>
      <c r="HZ179" s="104"/>
      <c r="IA179" s="104"/>
      <c r="IB179" s="104"/>
      <c r="IC179" s="104"/>
      <c r="ID179" s="104"/>
      <c r="IE179" s="104"/>
      <c r="IF179" s="104"/>
      <c r="IG179" s="104"/>
      <c r="IH179" s="104"/>
      <c r="II179" s="104"/>
      <c r="IJ179" s="104"/>
      <c r="IK179" s="104"/>
      <c r="IL179" s="104"/>
      <c r="IM179" s="104"/>
      <c r="IN179" s="104"/>
      <c r="IO179" s="104"/>
      <c r="IP179" s="104"/>
      <c r="IQ179" s="104"/>
      <c r="IR179" s="104"/>
      <c r="IS179" s="104"/>
      <c r="IT179" s="104"/>
      <c r="IU179" s="104"/>
      <c r="IV179" s="104"/>
    </row>
    <row r="180" spans="1:256" s="103" customFormat="1" ht="12.75" x14ac:dyDescent="0.35">
      <c r="A180" s="138"/>
      <c r="B180" s="135"/>
      <c r="C180" s="135"/>
      <c r="D180" s="135"/>
      <c r="E180" s="135"/>
      <c r="F180" s="135"/>
      <c r="G180" s="135"/>
      <c r="H180" s="135"/>
      <c r="I180" s="135"/>
      <c r="J180" s="135"/>
      <c r="K180" s="135"/>
      <c r="L180" s="135"/>
      <c r="M180" s="135"/>
      <c r="N180" s="135"/>
      <c r="O180" s="135"/>
      <c r="P180" s="135"/>
      <c r="Q180" s="135"/>
      <c r="R180" s="135"/>
      <c r="AI180" s="104"/>
      <c r="AJ180" s="104"/>
      <c r="AK180" s="104"/>
      <c r="AL180" s="104"/>
      <c r="AM180" s="104"/>
      <c r="AN180" s="104"/>
      <c r="AO180" s="104"/>
      <c r="AP180" s="104"/>
      <c r="AQ180" s="104"/>
      <c r="AR180" s="104"/>
      <c r="AS180" s="104"/>
      <c r="AT180" s="104"/>
      <c r="AU180" s="104"/>
      <c r="AV180" s="104"/>
      <c r="AW180" s="104"/>
      <c r="AX180" s="104"/>
      <c r="AY180" s="104"/>
      <c r="AZ180" s="104"/>
      <c r="BA180" s="104"/>
      <c r="BB180" s="104"/>
      <c r="BC180" s="104"/>
      <c r="BD180" s="104"/>
      <c r="BE180" s="104"/>
      <c r="BF180" s="104"/>
      <c r="BG180" s="104"/>
      <c r="BH180" s="104"/>
      <c r="BI180" s="104"/>
      <c r="BJ180" s="104"/>
      <c r="BK180" s="104"/>
      <c r="BL180" s="104"/>
      <c r="BM180" s="104"/>
      <c r="BN180" s="104"/>
      <c r="BO180" s="104"/>
      <c r="BP180" s="104"/>
      <c r="BQ180" s="104"/>
      <c r="BR180" s="104"/>
      <c r="BS180" s="104"/>
      <c r="BT180" s="104"/>
      <c r="BU180" s="104"/>
      <c r="BV180" s="104"/>
      <c r="BW180" s="104"/>
      <c r="BX180" s="104"/>
      <c r="BY180" s="104"/>
      <c r="BZ180" s="104"/>
      <c r="CA180" s="104"/>
      <c r="CB180" s="104"/>
      <c r="CC180" s="104"/>
      <c r="CD180" s="104"/>
      <c r="CE180" s="104"/>
      <c r="CF180" s="104"/>
      <c r="CG180" s="104"/>
      <c r="CH180" s="104"/>
      <c r="CI180" s="104"/>
      <c r="CJ180" s="104"/>
      <c r="CK180" s="104"/>
      <c r="CL180" s="104"/>
      <c r="CM180" s="104"/>
      <c r="CN180" s="104"/>
      <c r="CO180" s="104"/>
      <c r="CP180" s="104"/>
      <c r="CQ180" s="104"/>
      <c r="CR180" s="104"/>
      <c r="CS180" s="104"/>
      <c r="CT180" s="104"/>
      <c r="CU180" s="104"/>
      <c r="CV180" s="104"/>
      <c r="CW180" s="104"/>
      <c r="CX180" s="104"/>
      <c r="CY180" s="104"/>
      <c r="CZ180" s="104"/>
      <c r="DA180" s="104"/>
      <c r="DB180" s="104"/>
      <c r="DC180" s="104"/>
      <c r="DD180" s="104"/>
      <c r="DE180" s="104"/>
      <c r="DF180" s="104"/>
      <c r="DG180" s="104"/>
      <c r="DH180" s="104"/>
      <c r="DI180" s="104"/>
      <c r="DJ180" s="104"/>
      <c r="DK180" s="104"/>
      <c r="DL180" s="104"/>
      <c r="DM180" s="104"/>
      <c r="DN180" s="104"/>
      <c r="DO180" s="104"/>
      <c r="DP180" s="104"/>
      <c r="DQ180" s="104"/>
      <c r="DR180" s="104"/>
      <c r="DS180" s="104"/>
      <c r="DT180" s="104"/>
      <c r="DU180" s="104"/>
      <c r="DV180" s="104"/>
      <c r="DW180" s="104"/>
      <c r="DX180" s="104"/>
      <c r="DY180" s="104"/>
      <c r="DZ180" s="104"/>
      <c r="EA180" s="104"/>
      <c r="EB180" s="104"/>
      <c r="EC180" s="104"/>
      <c r="ED180" s="104"/>
      <c r="EE180" s="104"/>
      <c r="EF180" s="104"/>
      <c r="EG180" s="104"/>
      <c r="EH180" s="104"/>
      <c r="EI180" s="104"/>
      <c r="EJ180" s="104"/>
      <c r="EK180" s="104"/>
      <c r="EL180" s="104"/>
      <c r="EM180" s="104"/>
      <c r="EN180" s="104"/>
      <c r="EO180" s="104"/>
      <c r="EP180" s="104"/>
      <c r="EQ180" s="104"/>
      <c r="ER180" s="104"/>
      <c r="ES180" s="104"/>
      <c r="ET180" s="104"/>
      <c r="EU180" s="104"/>
      <c r="EV180" s="104"/>
      <c r="EW180" s="104"/>
      <c r="EX180" s="104"/>
      <c r="EY180" s="104"/>
      <c r="EZ180" s="104"/>
      <c r="FA180" s="104"/>
      <c r="FB180" s="104"/>
      <c r="FC180" s="104"/>
      <c r="FD180" s="104"/>
      <c r="FE180" s="104"/>
      <c r="FF180" s="104"/>
      <c r="FG180" s="104"/>
      <c r="FH180" s="104"/>
      <c r="FI180" s="104"/>
      <c r="FJ180" s="104"/>
      <c r="FK180" s="104"/>
      <c r="FL180" s="104"/>
      <c r="FM180" s="104"/>
      <c r="FN180" s="104"/>
      <c r="FO180" s="104"/>
      <c r="FP180" s="104"/>
      <c r="FQ180" s="104"/>
      <c r="FR180" s="104"/>
      <c r="FS180" s="104"/>
      <c r="FT180" s="104"/>
      <c r="FU180" s="104"/>
      <c r="FV180" s="104"/>
      <c r="FW180" s="104"/>
      <c r="FX180" s="104"/>
      <c r="FY180" s="104"/>
      <c r="FZ180" s="104"/>
      <c r="GA180" s="104"/>
      <c r="GB180" s="104"/>
      <c r="GC180" s="104"/>
      <c r="GD180" s="104"/>
      <c r="GE180" s="104"/>
      <c r="GF180" s="104"/>
      <c r="GG180" s="104"/>
      <c r="GH180" s="104"/>
      <c r="GI180" s="104"/>
      <c r="GJ180" s="104"/>
      <c r="GK180" s="104"/>
      <c r="GL180" s="104"/>
      <c r="GM180" s="104"/>
      <c r="GN180" s="104"/>
      <c r="GO180" s="104"/>
      <c r="GP180" s="104"/>
      <c r="GQ180" s="104"/>
      <c r="GR180" s="104"/>
      <c r="GS180" s="104"/>
      <c r="GT180" s="104"/>
      <c r="GU180" s="104"/>
      <c r="GV180" s="104"/>
      <c r="GW180" s="104"/>
      <c r="GX180" s="104"/>
      <c r="GY180" s="104"/>
      <c r="GZ180" s="104"/>
      <c r="HA180" s="104"/>
      <c r="HB180" s="104"/>
      <c r="HC180" s="104"/>
      <c r="HD180" s="104"/>
      <c r="HE180" s="104"/>
      <c r="HF180" s="104"/>
      <c r="HG180" s="104"/>
      <c r="HH180" s="104"/>
      <c r="HI180" s="104"/>
      <c r="HJ180" s="104"/>
      <c r="HK180" s="104"/>
      <c r="HL180" s="104"/>
      <c r="HM180" s="104"/>
      <c r="HN180" s="104"/>
      <c r="HO180" s="104"/>
      <c r="HP180" s="104"/>
      <c r="HQ180" s="104"/>
      <c r="HR180" s="104"/>
      <c r="HS180" s="104"/>
      <c r="HT180" s="104"/>
      <c r="HU180" s="104"/>
      <c r="HV180" s="104"/>
      <c r="HW180" s="104"/>
      <c r="HX180" s="104"/>
      <c r="HY180" s="104"/>
      <c r="HZ180" s="104"/>
      <c r="IA180" s="104"/>
      <c r="IB180" s="104"/>
      <c r="IC180" s="104"/>
      <c r="ID180" s="104"/>
      <c r="IE180" s="104"/>
      <c r="IF180" s="104"/>
      <c r="IG180" s="104"/>
      <c r="IH180" s="104"/>
      <c r="II180" s="104"/>
      <c r="IJ180" s="104"/>
      <c r="IK180" s="104"/>
      <c r="IL180" s="104"/>
      <c r="IM180" s="104"/>
      <c r="IN180" s="104"/>
      <c r="IO180" s="104"/>
      <c r="IP180" s="104"/>
      <c r="IQ180" s="104"/>
      <c r="IR180" s="104"/>
      <c r="IS180" s="104"/>
      <c r="IT180" s="104"/>
      <c r="IU180" s="104"/>
      <c r="IV180" s="104"/>
    </row>
    <row r="181" spans="1:256" s="103" customFormat="1" ht="12.75" x14ac:dyDescent="0.35">
      <c r="A181" s="138"/>
      <c r="B181" s="135"/>
      <c r="C181" s="135"/>
      <c r="D181" s="135"/>
      <c r="E181" s="135"/>
      <c r="F181" s="135"/>
      <c r="G181" s="135"/>
      <c r="H181" s="135"/>
      <c r="I181" s="135"/>
      <c r="J181" s="135"/>
      <c r="K181" s="135"/>
      <c r="L181" s="135"/>
      <c r="M181" s="135"/>
      <c r="N181" s="135"/>
      <c r="O181" s="135"/>
      <c r="P181" s="135"/>
      <c r="Q181" s="135"/>
      <c r="R181" s="135"/>
      <c r="AI181" s="104"/>
      <c r="AJ181" s="104"/>
      <c r="AK181" s="104"/>
      <c r="AL181" s="104"/>
      <c r="AM181" s="104"/>
      <c r="AN181" s="104"/>
      <c r="AO181" s="104"/>
      <c r="AP181" s="104"/>
      <c r="AQ181" s="104"/>
      <c r="AR181" s="104"/>
      <c r="AS181" s="104"/>
      <c r="AT181" s="104"/>
      <c r="AU181" s="104"/>
      <c r="AV181" s="104"/>
      <c r="AW181" s="104"/>
      <c r="AX181" s="104"/>
      <c r="AY181" s="104"/>
      <c r="AZ181" s="104"/>
      <c r="BA181" s="104"/>
      <c r="BB181" s="104"/>
      <c r="BC181" s="104"/>
      <c r="BD181" s="104"/>
      <c r="BE181" s="104"/>
      <c r="BF181" s="104"/>
      <c r="BG181" s="104"/>
      <c r="BH181" s="104"/>
      <c r="BI181" s="104"/>
      <c r="BJ181" s="104"/>
      <c r="BK181" s="104"/>
      <c r="BL181" s="104"/>
      <c r="BM181" s="104"/>
      <c r="BN181" s="104"/>
      <c r="BO181" s="104"/>
      <c r="BP181" s="104"/>
      <c r="BQ181" s="104"/>
      <c r="BR181" s="104"/>
      <c r="BS181" s="104"/>
      <c r="BT181" s="104"/>
      <c r="BU181" s="104"/>
      <c r="BV181" s="104"/>
      <c r="BW181" s="104"/>
      <c r="BX181" s="104"/>
      <c r="BY181" s="104"/>
      <c r="BZ181" s="104"/>
      <c r="CA181" s="104"/>
      <c r="CB181" s="104"/>
      <c r="CC181" s="104"/>
      <c r="CD181" s="104"/>
      <c r="CE181" s="104"/>
      <c r="CF181" s="104"/>
      <c r="CG181" s="104"/>
      <c r="CH181" s="104"/>
      <c r="CI181" s="104"/>
      <c r="CJ181" s="104"/>
      <c r="CK181" s="104"/>
      <c r="CL181" s="104"/>
      <c r="CM181" s="104"/>
      <c r="CN181" s="104"/>
      <c r="CO181" s="104"/>
      <c r="CP181" s="104"/>
      <c r="CQ181" s="104"/>
      <c r="CR181" s="104"/>
      <c r="CS181" s="104"/>
      <c r="CT181" s="104"/>
      <c r="CU181" s="104"/>
      <c r="CV181" s="104"/>
      <c r="CW181" s="104"/>
      <c r="CX181" s="104"/>
      <c r="CY181" s="104"/>
      <c r="CZ181" s="104"/>
      <c r="DA181" s="104"/>
      <c r="DB181" s="104"/>
      <c r="DC181" s="104"/>
      <c r="DD181" s="104"/>
      <c r="DE181" s="104"/>
      <c r="DF181" s="104"/>
      <c r="DG181" s="104"/>
      <c r="DH181" s="104"/>
      <c r="DI181" s="104"/>
      <c r="DJ181" s="104"/>
      <c r="DK181" s="104"/>
      <c r="DL181" s="104"/>
      <c r="DM181" s="104"/>
      <c r="DN181" s="104"/>
      <c r="DO181" s="104"/>
      <c r="DP181" s="104"/>
      <c r="DQ181" s="104"/>
      <c r="DR181" s="104"/>
      <c r="DS181" s="104"/>
      <c r="DT181" s="104"/>
      <c r="DU181" s="104"/>
      <c r="DV181" s="104"/>
      <c r="DW181" s="104"/>
      <c r="DX181" s="104"/>
      <c r="DY181" s="104"/>
      <c r="DZ181" s="104"/>
      <c r="EA181" s="104"/>
      <c r="EB181" s="104"/>
      <c r="EC181" s="104"/>
      <c r="ED181" s="104"/>
      <c r="EE181" s="104"/>
      <c r="EF181" s="104"/>
      <c r="EG181" s="104"/>
      <c r="EH181" s="104"/>
      <c r="EI181" s="104"/>
      <c r="EJ181" s="104"/>
      <c r="EK181" s="104"/>
      <c r="EL181" s="104"/>
      <c r="EM181" s="104"/>
      <c r="EN181" s="104"/>
      <c r="EO181" s="104"/>
      <c r="EP181" s="104"/>
      <c r="EQ181" s="104"/>
      <c r="ER181" s="104"/>
      <c r="ES181" s="104"/>
      <c r="ET181" s="104"/>
      <c r="EU181" s="104"/>
      <c r="EV181" s="104"/>
      <c r="EW181" s="104"/>
      <c r="EX181" s="104"/>
      <c r="EY181" s="104"/>
      <c r="EZ181" s="104"/>
      <c r="FA181" s="104"/>
      <c r="FB181" s="104"/>
      <c r="FC181" s="104"/>
      <c r="FD181" s="104"/>
      <c r="FE181" s="104"/>
      <c r="FF181" s="104"/>
      <c r="FG181" s="104"/>
      <c r="FH181" s="104"/>
      <c r="FI181" s="104"/>
      <c r="FJ181" s="104"/>
      <c r="FK181" s="104"/>
      <c r="FL181" s="104"/>
      <c r="FM181" s="104"/>
      <c r="FN181" s="104"/>
      <c r="FO181" s="104"/>
      <c r="FP181" s="104"/>
      <c r="FQ181" s="104"/>
      <c r="FR181" s="104"/>
      <c r="FS181" s="104"/>
      <c r="FT181" s="104"/>
      <c r="FU181" s="104"/>
      <c r="FV181" s="104"/>
      <c r="FW181" s="104"/>
      <c r="FX181" s="104"/>
      <c r="FY181" s="104"/>
      <c r="FZ181" s="104"/>
      <c r="GA181" s="104"/>
      <c r="GB181" s="104"/>
      <c r="GC181" s="104"/>
      <c r="GD181" s="104"/>
      <c r="GE181" s="104"/>
      <c r="GF181" s="104"/>
      <c r="GG181" s="104"/>
      <c r="GH181" s="104"/>
      <c r="GI181" s="104"/>
      <c r="GJ181" s="104"/>
      <c r="GK181" s="104"/>
      <c r="GL181" s="104"/>
      <c r="GM181" s="104"/>
      <c r="GN181" s="104"/>
      <c r="GO181" s="104"/>
      <c r="GP181" s="104"/>
      <c r="GQ181" s="104"/>
      <c r="GR181" s="104"/>
      <c r="GS181" s="104"/>
      <c r="GT181" s="104"/>
      <c r="GU181" s="104"/>
      <c r="GV181" s="104"/>
      <c r="GW181" s="104"/>
      <c r="GX181" s="104"/>
      <c r="GY181" s="104"/>
      <c r="GZ181" s="104"/>
      <c r="HA181" s="104"/>
      <c r="HB181" s="104"/>
      <c r="HC181" s="104"/>
      <c r="HD181" s="104"/>
      <c r="HE181" s="104"/>
      <c r="HF181" s="104"/>
      <c r="HG181" s="104"/>
      <c r="HH181" s="104"/>
      <c r="HI181" s="104"/>
      <c r="HJ181" s="104"/>
      <c r="HK181" s="104"/>
      <c r="HL181" s="104"/>
      <c r="HM181" s="104"/>
      <c r="HN181" s="104"/>
      <c r="HO181" s="104"/>
      <c r="HP181" s="104"/>
      <c r="HQ181" s="104"/>
      <c r="HR181" s="104"/>
      <c r="HS181" s="104"/>
      <c r="HT181" s="104"/>
      <c r="HU181" s="104"/>
      <c r="HV181" s="104"/>
      <c r="HW181" s="104"/>
      <c r="HX181" s="104"/>
      <c r="HY181" s="104"/>
      <c r="HZ181" s="104"/>
      <c r="IA181" s="104"/>
      <c r="IB181" s="104"/>
      <c r="IC181" s="104"/>
      <c r="ID181" s="104"/>
      <c r="IE181" s="104"/>
      <c r="IF181" s="104"/>
      <c r="IG181" s="104"/>
      <c r="IH181" s="104"/>
      <c r="II181" s="104"/>
      <c r="IJ181" s="104"/>
      <c r="IK181" s="104"/>
      <c r="IL181" s="104"/>
      <c r="IM181" s="104"/>
      <c r="IN181" s="104"/>
      <c r="IO181" s="104"/>
      <c r="IP181" s="104"/>
      <c r="IQ181" s="104"/>
      <c r="IR181" s="104"/>
      <c r="IS181" s="104"/>
      <c r="IT181" s="104"/>
      <c r="IU181" s="104"/>
      <c r="IV181" s="104"/>
    </row>
    <row r="182" spans="1:256" s="103" customFormat="1" ht="12.75" x14ac:dyDescent="0.35">
      <c r="A182" s="138"/>
      <c r="B182" s="135"/>
      <c r="C182" s="135"/>
      <c r="D182" s="135"/>
      <c r="E182" s="135"/>
      <c r="F182" s="135"/>
      <c r="G182" s="135"/>
      <c r="H182" s="135"/>
      <c r="I182" s="135"/>
      <c r="J182" s="135"/>
      <c r="K182" s="135"/>
      <c r="L182" s="135"/>
      <c r="M182" s="135"/>
      <c r="N182" s="135"/>
      <c r="O182" s="135"/>
      <c r="P182" s="135"/>
      <c r="Q182" s="135"/>
      <c r="R182" s="135"/>
      <c r="AI182" s="104"/>
      <c r="AJ182" s="104"/>
      <c r="AK182" s="104"/>
      <c r="AL182" s="104"/>
      <c r="AM182" s="104"/>
      <c r="AN182" s="104"/>
      <c r="AO182" s="104"/>
      <c r="AP182" s="104"/>
      <c r="AQ182" s="104"/>
      <c r="AR182" s="104"/>
      <c r="AS182" s="104"/>
      <c r="AT182" s="104"/>
      <c r="AU182" s="104"/>
      <c r="AV182" s="104"/>
      <c r="AW182" s="104"/>
      <c r="AX182" s="104"/>
      <c r="AY182" s="104"/>
      <c r="AZ182" s="104"/>
      <c r="BA182" s="104"/>
      <c r="BB182" s="104"/>
      <c r="BC182" s="104"/>
      <c r="BD182" s="104"/>
      <c r="BE182" s="104"/>
      <c r="BF182" s="104"/>
      <c r="BG182" s="104"/>
      <c r="BH182" s="104"/>
      <c r="BI182" s="104"/>
      <c r="BJ182" s="104"/>
      <c r="BK182" s="104"/>
      <c r="BL182" s="104"/>
      <c r="BM182" s="104"/>
      <c r="BN182" s="104"/>
      <c r="BO182" s="104"/>
      <c r="BP182" s="104"/>
      <c r="BQ182" s="104"/>
      <c r="BR182" s="104"/>
      <c r="BS182" s="104"/>
      <c r="BT182" s="104"/>
      <c r="BU182" s="104"/>
      <c r="BV182" s="104"/>
      <c r="BW182" s="104"/>
      <c r="BX182" s="104"/>
      <c r="BY182" s="104"/>
      <c r="BZ182" s="104"/>
      <c r="CA182" s="104"/>
      <c r="CB182" s="104"/>
      <c r="CC182" s="104"/>
      <c r="CD182" s="104"/>
      <c r="CE182" s="104"/>
      <c r="CF182" s="104"/>
      <c r="CG182" s="104"/>
      <c r="CH182" s="104"/>
      <c r="CI182" s="104"/>
      <c r="CJ182" s="104"/>
      <c r="CK182" s="104"/>
      <c r="CL182" s="104"/>
      <c r="CM182" s="104"/>
      <c r="CN182" s="104"/>
      <c r="CO182" s="104"/>
      <c r="CP182" s="104"/>
      <c r="CQ182" s="104"/>
      <c r="CR182" s="104"/>
      <c r="CS182" s="104"/>
      <c r="CT182" s="104"/>
      <c r="CU182" s="104"/>
      <c r="CV182" s="104"/>
      <c r="CW182" s="104"/>
      <c r="CX182" s="104"/>
      <c r="CY182" s="104"/>
      <c r="CZ182" s="104"/>
      <c r="DA182" s="104"/>
      <c r="DB182" s="104"/>
      <c r="DC182" s="104"/>
      <c r="DD182" s="104"/>
      <c r="DE182" s="104"/>
      <c r="DF182" s="104"/>
      <c r="DG182" s="104"/>
      <c r="DH182" s="104"/>
      <c r="DI182" s="104"/>
      <c r="DJ182" s="104"/>
      <c r="DK182" s="104"/>
      <c r="DL182" s="104"/>
      <c r="DM182" s="104"/>
      <c r="DN182" s="104"/>
      <c r="DO182" s="104"/>
      <c r="DP182" s="104"/>
      <c r="DQ182" s="104"/>
      <c r="DR182" s="104"/>
      <c r="DS182" s="104"/>
      <c r="DT182" s="104"/>
      <c r="DU182" s="104"/>
      <c r="DV182" s="104"/>
      <c r="DW182" s="104"/>
      <c r="DX182" s="104"/>
      <c r="DY182" s="104"/>
      <c r="DZ182" s="104"/>
      <c r="EA182" s="104"/>
      <c r="EB182" s="104"/>
      <c r="EC182" s="104"/>
      <c r="ED182" s="104"/>
      <c r="EE182" s="104"/>
      <c r="EF182" s="104"/>
      <c r="EG182" s="104"/>
      <c r="EH182" s="104"/>
      <c r="EI182" s="104"/>
      <c r="EJ182" s="104"/>
      <c r="EK182" s="104"/>
      <c r="EL182" s="104"/>
      <c r="EM182" s="104"/>
      <c r="EN182" s="104"/>
      <c r="EO182" s="104"/>
      <c r="EP182" s="104"/>
      <c r="EQ182" s="104"/>
      <c r="ER182" s="104"/>
      <c r="ES182" s="104"/>
      <c r="ET182" s="104"/>
      <c r="EU182" s="104"/>
      <c r="EV182" s="104"/>
      <c r="EW182" s="104"/>
      <c r="EX182" s="104"/>
      <c r="EY182" s="104"/>
      <c r="EZ182" s="104"/>
      <c r="FA182" s="104"/>
      <c r="FB182" s="104"/>
      <c r="FC182" s="104"/>
      <c r="FD182" s="104"/>
      <c r="FE182" s="104"/>
      <c r="FF182" s="104"/>
      <c r="FG182" s="104"/>
      <c r="FH182" s="104"/>
      <c r="FI182" s="104"/>
      <c r="FJ182" s="104"/>
      <c r="FK182" s="104"/>
      <c r="FL182" s="104"/>
      <c r="FM182" s="104"/>
      <c r="FN182" s="104"/>
      <c r="FO182" s="104"/>
      <c r="FP182" s="104"/>
      <c r="FQ182" s="104"/>
      <c r="FR182" s="104"/>
      <c r="FS182" s="104"/>
      <c r="FT182" s="104"/>
      <c r="FU182" s="104"/>
      <c r="FV182" s="104"/>
      <c r="FW182" s="104"/>
      <c r="FX182" s="104"/>
      <c r="FY182" s="104"/>
      <c r="FZ182" s="104"/>
      <c r="GA182" s="104"/>
      <c r="GB182" s="104"/>
      <c r="GC182" s="104"/>
      <c r="GD182" s="104"/>
      <c r="GE182" s="104"/>
      <c r="GF182" s="104"/>
      <c r="GG182" s="104"/>
      <c r="GH182" s="104"/>
      <c r="GI182" s="104"/>
      <c r="GJ182" s="104"/>
      <c r="GK182" s="104"/>
      <c r="GL182" s="104"/>
      <c r="GM182" s="104"/>
      <c r="GN182" s="104"/>
      <c r="GO182" s="104"/>
      <c r="GP182" s="104"/>
      <c r="GQ182" s="104"/>
      <c r="GR182" s="104"/>
      <c r="GS182" s="104"/>
      <c r="GT182" s="104"/>
      <c r="GU182" s="104"/>
      <c r="GV182" s="104"/>
      <c r="GW182" s="104"/>
      <c r="GX182" s="104"/>
      <c r="GY182" s="104"/>
      <c r="GZ182" s="104"/>
      <c r="HA182" s="104"/>
      <c r="HB182" s="104"/>
      <c r="HC182" s="104"/>
      <c r="HD182" s="104"/>
      <c r="HE182" s="104"/>
      <c r="HF182" s="104"/>
      <c r="HG182" s="104"/>
      <c r="HH182" s="104"/>
      <c r="HI182" s="104"/>
      <c r="HJ182" s="104"/>
      <c r="HK182" s="104"/>
      <c r="HL182" s="104"/>
      <c r="HM182" s="104"/>
      <c r="HN182" s="104"/>
      <c r="HO182" s="104"/>
      <c r="HP182" s="104"/>
      <c r="HQ182" s="104"/>
      <c r="HR182" s="104"/>
      <c r="HS182" s="104"/>
      <c r="HT182" s="104"/>
      <c r="HU182" s="104"/>
      <c r="HV182" s="104"/>
      <c r="HW182" s="104"/>
      <c r="HX182" s="104"/>
      <c r="HY182" s="104"/>
      <c r="HZ182" s="104"/>
      <c r="IA182" s="104"/>
      <c r="IB182" s="104"/>
      <c r="IC182" s="104"/>
      <c r="ID182" s="104"/>
      <c r="IE182" s="104"/>
      <c r="IF182" s="104"/>
      <c r="IG182" s="104"/>
      <c r="IH182" s="104"/>
      <c r="II182" s="104"/>
      <c r="IJ182" s="104"/>
      <c r="IK182" s="104"/>
      <c r="IL182" s="104"/>
      <c r="IM182" s="104"/>
      <c r="IN182" s="104"/>
      <c r="IO182" s="104"/>
      <c r="IP182" s="104"/>
      <c r="IQ182" s="104"/>
      <c r="IR182" s="104"/>
      <c r="IS182" s="104"/>
      <c r="IT182" s="104"/>
      <c r="IU182" s="104"/>
      <c r="IV182" s="104"/>
    </row>
    <row r="183" spans="1:256" s="103" customFormat="1" ht="12.75" x14ac:dyDescent="0.35">
      <c r="A183" s="138"/>
      <c r="B183" s="135"/>
      <c r="C183" s="135"/>
      <c r="D183" s="135"/>
      <c r="E183" s="135"/>
      <c r="F183" s="135"/>
      <c r="G183" s="135"/>
      <c r="H183" s="135"/>
      <c r="I183" s="135"/>
      <c r="J183" s="135"/>
      <c r="K183" s="135"/>
      <c r="L183" s="135"/>
      <c r="M183" s="135"/>
      <c r="N183" s="135"/>
      <c r="O183" s="135"/>
      <c r="P183" s="135"/>
      <c r="Q183" s="135"/>
      <c r="R183" s="135"/>
      <c r="AI183" s="104"/>
      <c r="AJ183" s="104"/>
      <c r="AK183" s="104"/>
      <c r="AL183" s="104"/>
      <c r="AM183" s="104"/>
      <c r="AN183" s="104"/>
      <c r="AO183" s="104"/>
      <c r="AP183" s="104"/>
      <c r="AQ183" s="104"/>
      <c r="AR183" s="104"/>
      <c r="AS183" s="104"/>
      <c r="AT183" s="104"/>
      <c r="AU183" s="104"/>
      <c r="AV183" s="104"/>
      <c r="AW183" s="104"/>
      <c r="AX183" s="104"/>
      <c r="AY183" s="104"/>
      <c r="AZ183" s="104"/>
      <c r="BA183" s="104"/>
      <c r="BB183" s="104"/>
      <c r="BC183" s="104"/>
      <c r="BD183" s="104"/>
      <c r="BE183" s="104"/>
      <c r="BF183" s="104"/>
      <c r="BG183" s="104"/>
      <c r="BH183" s="104"/>
      <c r="BI183" s="104"/>
      <c r="BJ183" s="104"/>
      <c r="BK183" s="104"/>
      <c r="BL183" s="104"/>
      <c r="BM183" s="104"/>
      <c r="BN183" s="104"/>
      <c r="BO183" s="104"/>
      <c r="BP183" s="104"/>
      <c r="BQ183" s="104"/>
      <c r="BR183" s="104"/>
      <c r="BS183" s="104"/>
      <c r="BT183" s="104"/>
      <c r="BU183" s="104"/>
      <c r="BV183" s="104"/>
      <c r="BW183" s="104"/>
      <c r="BX183" s="104"/>
      <c r="BY183" s="104"/>
      <c r="BZ183" s="104"/>
      <c r="CA183" s="104"/>
      <c r="CB183" s="104"/>
      <c r="CC183" s="104"/>
      <c r="CD183" s="104"/>
      <c r="CE183" s="104"/>
      <c r="CF183" s="104"/>
      <c r="CG183" s="104"/>
      <c r="CH183" s="104"/>
      <c r="CI183" s="104"/>
      <c r="CJ183" s="104"/>
      <c r="CK183" s="104"/>
      <c r="CL183" s="104"/>
      <c r="CM183" s="104"/>
      <c r="CN183" s="104"/>
      <c r="CO183" s="104"/>
      <c r="CP183" s="104"/>
      <c r="CQ183" s="104"/>
      <c r="CR183" s="104"/>
      <c r="CS183" s="104"/>
      <c r="CT183" s="104"/>
      <c r="CU183" s="104"/>
      <c r="CV183" s="104"/>
      <c r="CW183" s="104"/>
      <c r="CX183" s="104"/>
      <c r="CY183" s="104"/>
      <c r="CZ183" s="104"/>
      <c r="DA183" s="104"/>
      <c r="DB183" s="104"/>
      <c r="DC183" s="104"/>
      <c r="DD183" s="104"/>
      <c r="DE183" s="104"/>
      <c r="DF183" s="104"/>
      <c r="DG183" s="104"/>
      <c r="DH183" s="104"/>
      <c r="DI183" s="104"/>
      <c r="DJ183" s="104"/>
      <c r="DK183" s="104"/>
      <c r="DL183" s="104"/>
      <c r="DM183" s="104"/>
      <c r="DN183" s="104"/>
      <c r="DO183" s="104"/>
      <c r="DP183" s="104"/>
      <c r="DQ183" s="104"/>
      <c r="DR183" s="104"/>
      <c r="DS183" s="104"/>
      <c r="DT183" s="104"/>
      <c r="DU183" s="104"/>
      <c r="DV183" s="104"/>
      <c r="DW183" s="104"/>
      <c r="DX183" s="104"/>
      <c r="DY183" s="104"/>
      <c r="DZ183" s="104"/>
      <c r="EA183" s="104"/>
      <c r="EB183" s="104"/>
      <c r="EC183" s="104"/>
      <c r="ED183" s="104"/>
      <c r="EE183" s="104"/>
      <c r="EF183" s="104"/>
      <c r="EG183" s="104"/>
      <c r="EH183" s="104"/>
      <c r="EI183" s="104"/>
      <c r="EJ183" s="104"/>
      <c r="EK183" s="104"/>
      <c r="EL183" s="104"/>
      <c r="EM183" s="104"/>
      <c r="EN183" s="104"/>
      <c r="EO183" s="104"/>
      <c r="EP183" s="104"/>
      <c r="EQ183" s="104"/>
      <c r="ER183" s="104"/>
      <c r="ES183" s="104"/>
      <c r="ET183" s="104"/>
      <c r="EU183" s="104"/>
      <c r="EV183" s="104"/>
      <c r="EW183" s="104"/>
      <c r="EX183" s="104"/>
      <c r="EY183" s="104"/>
      <c r="EZ183" s="104"/>
      <c r="FA183" s="104"/>
      <c r="FB183" s="104"/>
      <c r="FC183" s="104"/>
      <c r="FD183" s="104"/>
      <c r="FE183" s="104"/>
      <c r="FF183" s="104"/>
      <c r="FG183" s="104"/>
      <c r="FH183" s="104"/>
      <c r="FI183" s="104"/>
      <c r="FJ183" s="104"/>
      <c r="FK183" s="104"/>
      <c r="FL183" s="104"/>
      <c r="FM183" s="104"/>
      <c r="FN183" s="104"/>
      <c r="FO183" s="104"/>
      <c r="FP183" s="104"/>
      <c r="FQ183" s="104"/>
      <c r="FR183" s="104"/>
      <c r="FS183" s="104"/>
      <c r="FT183" s="104"/>
      <c r="FU183" s="104"/>
      <c r="FV183" s="104"/>
      <c r="FW183" s="104"/>
      <c r="FX183" s="104"/>
      <c r="FY183" s="104"/>
      <c r="FZ183" s="104"/>
      <c r="GA183" s="104"/>
      <c r="GB183" s="104"/>
      <c r="GC183" s="104"/>
      <c r="GD183" s="104"/>
      <c r="GE183" s="104"/>
      <c r="GF183" s="104"/>
      <c r="GG183" s="104"/>
      <c r="GH183" s="104"/>
      <c r="GI183" s="104"/>
      <c r="GJ183" s="104"/>
      <c r="GK183" s="104"/>
      <c r="GL183" s="104"/>
      <c r="GM183" s="104"/>
      <c r="GN183" s="104"/>
      <c r="GO183" s="104"/>
      <c r="GP183" s="104"/>
      <c r="GQ183" s="104"/>
      <c r="GR183" s="104"/>
      <c r="GS183" s="104"/>
      <c r="GT183" s="104"/>
      <c r="GU183" s="104"/>
      <c r="GV183" s="104"/>
      <c r="GW183" s="104"/>
      <c r="GX183" s="104"/>
      <c r="GY183" s="104"/>
      <c r="GZ183" s="104"/>
      <c r="HA183" s="104"/>
      <c r="HB183" s="104"/>
      <c r="HC183" s="104"/>
      <c r="HD183" s="104"/>
      <c r="HE183" s="104"/>
      <c r="HF183" s="104"/>
      <c r="HG183" s="104"/>
      <c r="HH183" s="104"/>
      <c r="HI183" s="104"/>
      <c r="HJ183" s="104"/>
      <c r="HK183" s="104"/>
      <c r="HL183" s="104"/>
      <c r="HM183" s="104"/>
      <c r="HN183" s="104"/>
      <c r="HO183" s="104"/>
      <c r="HP183" s="104"/>
      <c r="HQ183" s="104"/>
      <c r="HR183" s="104"/>
      <c r="HS183" s="104"/>
      <c r="HT183" s="104"/>
      <c r="HU183" s="104"/>
      <c r="HV183" s="104"/>
      <c r="HW183" s="104"/>
      <c r="HX183" s="104"/>
      <c r="HY183" s="104"/>
      <c r="HZ183" s="104"/>
      <c r="IA183" s="104"/>
      <c r="IB183" s="104"/>
      <c r="IC183" s="104"/>
      <c r="ID183" s="104"/>
      <c r="IE183" s="104"/>
      <c r="IF183" s="104"/>
      <c r="IG183" s="104"/>
      <c r="IH183" s="104"/>
      <c r="II183" s="104"/>
      <c r="IJ183" s="104"/>
      <c r="IK183" s="104"/>
      <c r="IL183" s="104"/>
      <c r="IM183" s="104"/>
      <c r="IN183" s="104"/>
      <c r="IO183" s="104"/>
      <c r="IP183" s="104"/>
      <c r="IQ183" s="104"/>
      <c r="IR183" s="104"/>
      <c r="IS183" s="104"/>
      <c r="IT183" s="104"/>
      <c r="IU183" s="104"/>
      <c r="IV183" s="104"/>
    </row>
    <row r="184" spans="1:256" s="103" customFormat="1" ht="12.75" x14ac:dyDescent="0.35">
      <c r="A184" s="138"/>
      <c r="B184" s="135"/>
      <c r="C184" s="135"/>
      <c r="D184" s="135"/>
      <c r="E184" s="135"/>
      <c r="F184" s="135"/>
      <c r="G184" s="135"/>
      <c r="H184" s="135"/>
      <c r="I184" s="135"/>
      <c r="J184" s="135"/>
      <c r="K184" s="135"/>
      <c r="L184" s="135"/>
      <c r="M184" s="135"/>
      <c r="N184" s="135"/>
      <c r="O184" s="135"/>
      <c r="P184" s="135"/>
      <c r="Q184" s="135"/>
      <c r="R184" s="135"/>
      <c r="AI184" s="104"/>
      <c r="AJ184" s="104"/>
      <c r="AK184" s="104"/>
      <c r="AL184" s="104"/>
      <c r="AM184" s="104"/>
      <c r="AN184" s="104"/>
      <c r="AO184" s="104"/>
      <c r="AP184" s="104"/>
      <c r="AQ184" s="104"/>
      <c r="AR184" s="104"/>
      <c r="AS184" s="104"/>
      <c r="AT184" s="104"/>
      <c r="AU184" s="104"/>
      <c r="AV184" s="104"/>
      <c r="AW184" s="104"/>
      <c r="AX184" s="104"/>
      <c r="AY184" s="104"/>
      <c r="AZ184" s="104"/>
      <c r="BA184" s="104"/>
      <c r="BB184" s="104"/>
      <c r="BC184" s="104"/>
      <c r="BD184" s="104"/>
      <c r="BE184" s="104"/>
      <c r="BF184" s="104"/>
      <c r="BG184" s="104"/>
      <c r="BH184" s="104"/>
      <c r="BI184" s="104"/>
      <c r="BJ184" s="104"/>
      <c r="BK184" s="104"/>
      <c r="BL184" s="104"/>
      <c r="BM184" s="104"/>
      <c r="BN184" s="104"/>
      <c r="BO184" s="104"/>
      <c r="BP184" s="104"/>
      <c r="BQ184" s="104"/>
      <c r="BR184" s="104"/>
      <c r="BS184" s="104"/>
      <c r="BT184" s="104"/>
      <c r="BU184" s="104"/>
      <c r="BV184" s="104"/>
      <c r="BW184" s="104"/>
      <c r="BX184" s="104"/>
      <c r="BY184" s="104"/>
      <c r="BZ184" s="104"/>
      <c r="CA184" s="104"/>
      <c r="CB184" s="104"/>
      <c r="CC184" s="104"/>
      <c r="CD184" s="104"/>
      <c r="CE184" s="104"/>
      <c r="CF184" s="104"/>
      <c r="CG184" s="104"/>
      <c r="CH184" s="104"/>
      <c r="CI184" s="104"/>
      <c r="CJ184" s="104"/>
      <c r="CK184" s="104"/>
      <c r="CL184" s="104"/>
      <c r="CM184" s="104"/>
      <c r="CN184" s="104"/>
      <c r="CO184" s="104"/>
      <c r="CP184" s="104"/>
      <c r="CQ184" s="104"/>
      <c r="CR184" s="104"/>
      <c r="CS184" s="104"/>
      <c r="CT184" s="104"/>
      <c r="CU184" s="104"/>
      <c r="CV184" s="104"/>
      <c r="CW184" s="104"/>
      <c r="CX184" s="104"/>
      <c r="CY184" s="104"/>
      <c r="CZ184" s="104"/>
      <c r="DA184" s="104"/>
      <c r="DB184" s="104"/>
      <c r="DC184" s="104"/>
      <c r="DD184" s="104"/>
      <c r="DE184" s="104"/>
      <c r="DF184" s="104"/>
      <c r="DG184" s="104"/>
      <c r="DH184" s="104"/>
      <c r="DI184" s="104"/>
      <c r="DJ184" s="104"/>
      <c r="DK184" s="104"/>
      <c r="DL184" s="104"/>
      <c r="DM184" s="104"/>
      <c r="DN184" s="104"/>
      <c r="DO184" s="104"/>
      <c r="DP184" s="104"/>
      <c r="DQ184" s="104"/>
      <c r="DR184" s="104"/>
      <c r="DS184" s="104"/>
      <c r="DT184" s="104"/>
      <c r="DU184" s="104"/>
      <c r="DV184" s="104"/>
      <c r="DW184" s="104"/>
      <c r="DX184" s="104"/>
      <c r="DY184" s="104"/>
      <c r="DZ184" s="104"/>
      <c r="EA184" s="104"/>
      <c r="EB184" s="104"/>
      <c r="EC184" s="104"/>
      <c r="ED184" s="104"/>
      <c r="EE184" s="104"/>
      <c r="EF184" s="104"/>
      <c r="EG184" s="104"/>
      <c r="EH184" s="104"/>
      <c r="EI184" s="104"/>
      <c r="EJ184" s="104"/>
      <c r="EK184" s="104"/>
      <c r="EL184" s="104"/>
      <c r="EM184" s="104"/>
      <c r="EN184" s="104"/>
      <c r="EO184" s="104"/>
      <c r="EP184" s="104"/>
      <c r="EQ184" s="104"/>
      <c r="ER184" s="104"/>
      <c r="ES184" s="104"/>
      <c r="ET184" s="104"/>
      <c r="EU184" s="104"/>
      <c r="EV184" s="104"/>
      <c r="EW184" s="104"/>
      <c r="EX184" s="104"/>
      <c r="EY184" s="104"/>
      <c r="EZ184" s="104"/>
      <c r="FA184" s="104"/>
      <c r="FB184" s="104"/>
      <c r="FC184" s="104"/>
      <c r="FD184" s="104"/>
      <c r="FE184" s="104"/>
      <c r="FF184" s="104"/>
      <c r="FG184" s="104"/>
      <c r="FH184" s="104"/>
      <c r="FI184" s="104"/>
      <c r="FJ184" s="104"/>
      <c r="FK184" s="104"/>
      <c r="FL184" s="104"/>
      <c r="FM184" s="104"/>
      <c r="FN184" s="104"/>
      <c r="FO184" s="104"/>
      <c r="FP184" s="104"/>
      <c r="FQ184" s="104"/>
      <c r="FR184" s="104"/>
      <c r="FS184" s="104"/>
      <c r="FT184" s="104"/>
      <c r="FU184" s="104"/>
      <c r="FV184" s="104"/>
      <c r="FW184" s="104"/>
      <c r="FX184" s="104"/>
      <c r="FY184" s="104"/>
      <c r="FZ184" s="104"/>
      <c r="GA184" s="104"/>
      <c r="GB184" s="104"/>
      <c r="GC184" s="104"/>
      <c r="GD184" s="104"/>
      <c r="GE184" s="104"/>
      <c r="GF184" s="104"/>
      <c r="GG184" s="104"/>
      <c r="GH184" s="104"/>
      <c r="GI184" s="104"/>
      <c r="GJ184" s="104"/>
      <c r="GK184" s="104"/>
      <c r="GL184" s="104"/>
      <c r="GM184" s="104"/>
      <c r="GN184" s="104"/>
      <c r="GO184" s="104"/>
      <c r="GP184" s="104"/>
      <c r="GQ184" s="104"/>
      <c r="GR184" s="104"/>
      <c r="GS184" s="104"/>
      <c r="GT184" s="104"/>
      <c r="GU184" s="104"/>
      <c r="GV184" s="104"/>
      <c r="GW184" s="104"/>
      <c r="GX184" s="104"/>
      <c r="GY184" s="104"/>
      <c r="GZ184" s="104"/>
      <c r="HA184" s="104"/>
      <c r="HB184" s="104"/>
      <c r="HC184" s="104"/>
      <c r="HD184" s="104"/>
      <c r="HE184" s="104"/>
      <c r="HF184" s="104"/>
      <c r="HG184" s="104"/>
      <c r="HH184" s="104"/>
      <c r="HI184" s="104"/>
      <c r="HJ184" s="104"/>
      <c r="HK184" s="104"/>
      <c r="HL184" s="104"/>
      <c r="HM184" s="104"/>
      <c r="HN184" s="104"/>
      <c r="HO184" s="104"/>
      <c r="HP184" s="104"/>
      <c r="HQ184" s="104"/>
      <c r="HR184" s="104"/>
      <c r="HS184" s="104"/>
      <c r="HT184" s="104"/>
      <c r="HU184" s="104"/>
      <c r="HV184" s="104"/>
      <c r="HW184" s="104"/>
      <c r="HX184" s="104"/>
      <c r="HY184" s="104"/>
      <c r="HZ184" s="104"/>
      <c r="IA184" s="104"/>
      <c r="IB184" s="104"/>
      <c r="IC184" s="104"/>
      <c r="ID184" s="104"/>
      <c r="IE184" s="104"/>
      <c r="IF184" s="104"/>
      <c r="IG184" s="104"/>
      <c r="IH184" s="104"/>
      <c r="II184" s="104"/>
      <c r="IJ184" s="104"/>
      <c r="IK184" s="104"/>
      <c r="IL184" s="104"/>
      <c r="IM184" s="104"/>
      <c r="IN184" s="104"/>
      <c r="IO184" s="104"/>
      <c r="IP184" s="104"/>
      <c r="IQ184" s="104"/>
      <c r="IR184" s="104"/>
      <c r="IS184" s="104"/>
      <c r="IT184" s="104"/>
      <c r="IU184" s="104"/>
      <c r="IV184" s="104"/>
    </row>
    <row r="185" spans="1:256" s="103" customFormat="1" ht="12.75" x14ac:dyDescent="0.35">
      <c r="A185" s="138"/>
      <c r="B185" s="135"/>
      <c r="C185" s="135"/>
      <c r="D185" s="135"/>
      <c r="E185" s="135"/>
      <c r="F185" s="135"/>
      <c r="G185" s="135"/>
      <c r="H185" s="135"/>
      <c r="I185" s="135"/>
      <c r="J185" s="135"/>
      <c r="K185" s="135"/>
      <c r="L185" s="135"/>
      <c r="M185" s="135"/>
      <c r="N185" s="135"/>
      <c r="O185" s="135"/>
      <c r="P185" s="135"/>
      <c r="Q185" s="135"/>
      <c r="R185" s="135"/>
      <c r="AI185" s="104"/>
      <c r="AJ185" s="104"/>
      <c r="AK185" s="104"/>
      <c r="AL185" s="104"/>
      <c r="AM185" s="104"/>
      <c r="AN185" s="104"/>
      <c r="AO185" s="104"/>
      <c r="AP185" s="104"/>
      <c r="AQ185" s="104"/>
      <c r="AR185" s="104"/>
      <c r="AS185" s="104"/>
      <c r="AT185" s="104"/>
      <c r="AU185" s="104"/>
      <c r="AV185" s="104"/>
      <c r="AW185" s="104"/>
      <c r="AX185" s="104"/>
      <c r="AY185" s="104"/>
      <c r="AZ185" s="104"/>
      <c r="BA185" s="104"/>
      <c r="BB185" s="104"/>
      <c r="BC185" s="104"/>
      <c r="BD185" s="104"/>
      <c r="BE185" s="104"/>
      <c r="BF185" s="104"/>
      <c r="BG185" s="104"/>
      <c r="BH185" s="104"/>
      <c r="BI185" s="104"/>
      <c r="BJ185" s="104"/>
      <c r="BK185" s="104"/>
      <c r="BL185" s="104"/>
      <c r="BM185" s="104"/>
      <c r="BN185" s="104"/>
      <c r="BO185" s="104"/>
      <c r="BP185" s="104"/>
      <c r="BQ185" s="104"/>
      <c r="BR185" s="104"/>
      <c r="BS185" s="104"/>
      <c r="BT185" s="104"/>
      <c r="BU185" s="104"/>
      <c r="BV185" s="104"/>
      <c r="BW185" s="104"/>
      <c r="BX185" s="104"/>
      <c r="BY185" s="104"/>
      <c r="BZ185" s="104"/>
      <c r="CA185" s="104"/>
      <c r="CB185" s="104"/>
      <c r="CC185" s="104"/>
      <c r="CD185" s="104"/>
      <c r="CE185" s="104"/>
      <c r="CF185" s="104"/>
      <c r="CG185" s="104"/>
      <c r="CH185" s="104"/>
      <c r="CI185" s="104"/>
      <c r="CJ185" s="104"/>
      <c r="CK185" s="104"/>
      <c r="CL185" s="104"/>
      <c r="CM185" s="104"/>
      <c r="CN185" s="104"/>
      <c r="CO185" s="104"/>
      <c r="CP185" s="104"/>
      <c r="CQ185" s="104"/>
      <c r="CR185" s="104"/>
      <c r="CS185" s="104"/>
      <c r="CT185" s="104"/>
      <c r="CU185" s="104"/>
      <c r="CV185" s="104"/>
      <c r="CW185" s="104"/>
      <c r="CX185" s="104"/>
      <c r="CY185" s="104"/>
      <c r="CZ185" s="104"/>
      <c r="DA185" s="104"/>
      <c r="DB185" s="104"/>
      <c r="DC185" s="104"/>
      <c r="DD185" s="104"/>
      <c r="DE185" s="104"/>
      <c r="DF185" s="104"/>
      <c r="DG185" s="104"/>
      <c r="DH185" s="104"/>
      <c r="DI185" s="104"/>
      <c r="DJ185" s="104"/>
      <c r="DK185" s="104"/>
      <c r="DL185" s="104"/>
      <c r="DM185" s="104"/>
      <c r="DN185" s="104"/>
      <c r="DO185" s="104"/>
      <c r="DP185" s="104"/>
      <c r="DQ185" s="104"/>
      <c r="DR185" s="104"/>
      <c r="DS185" s="104"/>
      <c r="DT185" s="104"/>
      <c r="DU185" s="104"/>
      <c r="DV185" s="104"/>
      <c r="DW185" s="104"/>
      <c r="DX185" s="104"/>
      <c r="DY185" s="104"/>
      <c r="DZ185" s="104"/>
      <c r="EA185" s="104"/>
      <c r="EB185" s="104"/>
      <c r="EC185" s="104"/>
      <c r="ED185" s="104"/>
      <c r="EE185" s="104"/>
      <c r="EF185" s="104"/>
      <c r="EG185" s="104"/>
      <c r="EH185" s="104"/>
      <c r="EI185" s="104"/>
      <c r="EJ185" s="104"/>
      <c r="EK185" s="104"/>
      <c r="EL185" s="104"/>
      <c r="EM185" s="104"/>
      <c r="EN185" s="104"/>
      <c r="EO185" s="104"/>
      <c r="EP185" s="104"/>
      <c r="EQ185" s="104"/>
      <c r="ER185" s="104"/>
      <c r="ES185" s="104"/>
      <c r="ET185" s="104"/>
      <c r="EU185" s="104"/>
      <c r="EV185" s="104"/>
      <c r="EW185" s="104"/>
      <c r="EX185" s="104"/>
      <c r="EY185" s="104"/>
      <c r="EZ185" s="104"/>
      <c r="FA185" s="104"/>
      <c r="FB185" s="104"/>
      <c r="FC185" s="104"/>
      <c r="FD185" s="104"/>
      <c r="FE185" s="104"/>
      <c r="FF185" s="104"/>
      <c r="FG185" s="104"/>
      <c r="FH185" s="104"/>
      <c r="FI185" s="104"/>
      <c r="FJ185" s="104"/>
      <c r="FK185" s="104"/>
      <c r="FL185" s="104"/>
      <c r="FM185" s="104"/>
      <c r="FN185" s="104"/>
      <c r="FO185" s="104"/>
      <c r="FP185" s="104"/>
      <c r="FQ185" s="104"/>
      <c r="FR185" s="104"/>
      <c r="FS185" s="104"/>
      <c r="FT185" s="104"/>
      <c r="FU185" s="104"/>
      <c r="FV185" s="104"/>
      <c r="FW185" s="104"/>
      <c r="FX185" s="104"/>
      <c r="FY185" s="104"/>
      <c r="FZ185" s="104"/>
      <c r="GA185" s="104"/>
      <c r="GB185" s="104"/>
      <c r="GC185" s="104"/>
      <c r="GD185" s="104"/>
      <c r="GE185" s="104"/>
      <c r="GF185" s="104"/>
      <c r="GG185" s="104"/>
      <c r="GH185" s="104"/>
      <c r="GI185" s="104"/>
      <c r="GJ185" s="104"/>
      <c r="GK185" s="104"/>
      <c r="GL185" s="104"/>
      <c r="GM185" s="104"/>
      <c r="GN185" s="104"/>
      <c r="GO185" s="104"/>
      <c r="GP185" s="104"/>
      <c r="GQ185" s="104"/>
      <c r="GR185" s="104"/>
      <c r="GS185" s="104"/>
      <c r="GT185" s="104"/>
      <c r="GU185" s="104"/>
      <c r="GV185" s="104"/>
      <c r="GW185" s="104"/>
      <c r="GX185" s="104"/>
      <c r="GY185" s="104"/>
      <c r="GZ185" s="104"/>
      <c r="HA185" s="104"/>
      <c r="HB185" s="104"/>
      <c r="HC185" s="104"/>
      <c r="HD185" s="104"/>
      <c r="HE185" s="104"/>
      <c r="HF185" s="104"/>
      <c r="HG185" s="104"/>
      <c r="HH185" s="104"/>
      <c r="HI185" s="104"/>
      <c r="HJ185" s="104"/>
      <c r="HK185" s="104"/>
      <c r="HL185" s="104"/>
      <c r="HM185" s="104"/>
      <c r="HN185" s="104"/>
      <c r="HO185" s="104"/>
      <c r="HP185" s="104"/>
      <c r="HQ185" s="104"/>
      <c r="HR185" s="104"/>
      <c r="HS185" s="104"/>
      <c r="HT185" s="104"/>
      <c r="HU185" s="104"/>
      <c r="HV185" s="104"/>
      <c r="HW185" s="104"/>
      <c r="HX185" s="104"/>
      <c r="HY185" s="104"/>
      <c r="HZ185" s="104"/>
      <c r="IA185" s="104"/>
      <c r="IB185" s="104"/>
      <c r="IC185" s="104"/>
      <c r="ID185" s="104"/>
      <c r="IE185" s="104"/>
      <c r="IF185" s="104"/>
      <c r="IG185" s="104"/>
      <c r="IH185" s="104"/>
      <c r="II185" s="104"/>
      <c r="IJ185" s="104"/>
      <c r="IK185" s="104"/>
      <c r="IL185" s="104"/>
      <c r="IM185" s="104"/>
      <c r="IN185" s="104"/>
      <c r="IO185" s="104"/>
      <c r="IP185" s="104"/>
      <c r="IQ185" s="104"/>
      <c r="IR185" s="104"/>
      <c r="IS185" s="104"/>
      <c r="IT185" s="104"/>
      <c r="IU185" s="104"/>
      <c r="IV185" s="104"/>
    </row>
    <row r="186" spans="1:256" s="103" customFormat="1" ht="12.75" x14ac:dyDescent="0.35">
      <c r="A186" s="138"/>
      <c r="B186" s="135"/>
      <c r="C186" s="135"/>
      <c r="D186" s="135"/>
      <c r="E186" s="135"/>
      <c r="F186" s="135"/>
      <c r="G186" s="135"/>
      <c r="H186" s="135"/>
      <c r="I186" s="135"/>
      <c r="J186" s="135"/>
      <c r="K186" s="135"/>
      <c r="L186" s="135"/>
      <c r="M186" s="135"/>
      <c r="N186" s="135"/>
      <c r="O186" s="135"/>
      <c r="P186" s="135"/>
      <c r="Q186" s="135"/>
      <c r="R186" s="135"/>
      <c r="AI186" s="104"/>
      <c r="AJ186" s="104"/>
      <c r="AK186" s="104"/>
      <c r="AL186" s="104"/>
      <c r="AM186" s="104"/>
      <c r="AN186" s="104"/>
      <c r="AO186" s="104"/>
      <c r="AP186" s="104"/>
      <c r="AQ186" s="104"/>
      <c r="AR186" s="104"/>
      <c r="AS186" s="104"/>
      <c r="AT186" s="104"/>
      <c r="AU186" s="104"/>
      <c r="AV186" s="104"/>
      <c r="AW186" s="104"/>
      <c r="AX186" s="104"/>
      <c r="AY186" s="104"/>
      <c r="AZ186" s="104"/>
      <c r="BA186" s="104"/>
      <c r="BB186" s="104"/>
      <c r="BC186" s="104"/>
      <c r="BD186" s="104"/>
      <c r="BE186" s="104"/>
      <c r="BF186" s="104"/>
      <c r="BG186" s="104"/>
      <c r="BH186" s="104"/>
      <c r="BI186" s="104"/>
      <c r="BJ186" s="104"/>
      <c r="BK186" s="104"/>
      <c r="BL186" s="104"/>
      <c r="BM186" s="104"/>
      <c r="BN186" s="104"/>
      <c r="BO186" s="104"/>
      <c r="BP186" s="104"/>
      <c r="BQ186" s="104"/>
      <c r="BR186" s="104"/>
      <c r="BS186" s="104"/>
      <c r="BT186" s="104"/>
      <c r="BU186" s="104"/>
      <c r="BV186" s="104"/>
      <c r="BW186" s="104"/>
      <c r="BX186" s="104"/>
      <c r="BY186" s="104"/>
      <c r="BZ186" s="104"/>
      <c r="CA186" s="104"/>
      <c r="CB186" s="104"/>
      <c r="CC186" s="104"/>
      <c r="CD186" s="104"/>
      <c r="CE186" s="104"/>
      <c r="CF186" s="104"/>
      <c r="CG186" s="104"/>
      <c r="CH186" s="104"/>
      <c r="CI186" s="104"/>
      <c r="CJ186" s="104"/>
      <c r="CK186" s="104"/>
      <c r="CL186" s="104"/>
      <c r="CM186" s="104"/>
      <c r="CN186" s="104"/>
      <c r="CO186" s="104"/>
      <c r="CP186" s="104"/>
      <c r="CQ186" s="104"/>
      <c r="CR186" s="104"/>
      <c r="CS186" s="104"/>
      <c r="CT186" s="104"/>
      <c r="CU186" s="104"/>
      <c r="CV186" s="104"/>
      <c r="CW186" s="104"/>
      <c r="CX186" s="104"/>
      <c r="CY186" s="104"/>
      <c r="CZ186" s="104"/>
      <c r="DA186" s="104"/>
      <c r="DB186" s="104"/>
      <c r="DC186" s="104"/>
      <c r="DD186" s="104"/>
      <c r="DE186" s="104"/>
      <c r="DF186" s="104"/>
      <c r="DG186" s="104"/>
      <c r="DH186" s="104"/>
      <c r="DI186" s="104"/>
      <c r="DJ186" s="104"/>
      <c r="DK186" s="104"/>
      <c r="DL186" s="104"/>
      <c r="DM186" s="104"/>
      <c r="DN186" s="104"/>
      <c r="DO186" s="104"/>
      <c r="DP186" s="104"/>
      <c r="DQ186" s="104"/>
      <c r="DR186" s="104"/>
      <c r="DS186" s="104"/>
      <c r="DT186" s="104"/>
      <c r="DU186" s="104"/>
      <c r="DV186" s="104"/>
      <c r="DW186" s="104"/>
      <c r="DX186" s="104"/>
      <c r="DY186" s="104"/>
      <c r="DZ186" s="104"/>
      <c r="EA186" s="104"/>
      <c r="EB186" s="104"/>
      <c r="EC186" s="104"/>
      <c r="ED186" s="104"/>
      <c r="EE186" s="104"/>
      <c r="EF186" s="104"/>
      <c r="EG186" s="104"/>
      <c r="EH186" s="104"/>
      <c r="EI186" s="104"/>
      <c r="EJ186" s="104"/>
      <c r="EK186" s="104"/>
      <c r="EL186" s="104"/>
      <c r="EM186" s="104"/>
      <c r="EN186" s="104"/>
      <c r="EO186" s="104"/>
      <c r="EP186" s="104"/>
      <c r="EQ186" s="104"/>
      <c r="ER186" s="104"/>
      <c r="ES186" s="104"/>
      <c r="ET186" s="104"/>
      <c r="EU186" s="104"/>
      <c r="EV186" s="104"/>
      <c r="EW186" s="104"/>
      <c r="EX186" s="104"/>
      <c r="EY186" s="104"/>
      <c r="EZ186" s="104"/>
      <c r="FA186" s="104"/>
      <c r="FB186" s="104"/>
      <c r="FC186" s="104"/>
      <c r="FD186" s="104"/>
      <c r="FE186" s="104"/>
      <c r="FF186" s="104"/>
      <c r="FG186" s="104"/>
      <c r="FH186" s="104"/>
      <c r="FI186" s="104"/>
      <c r="FJ186" s="104"/>
      <c r="FK186" s="104"/>
      <c r="FL186" s="104"/>
      <c r="FM186" s="104"/>
      <c r="FN186" s="104"/>
      <c r="FO186" s="104"/>
      <c r="FP186" s="104"/>
      <c r="FQ186" s="104"/>
      <c r="FR186" s="104"/>
      <c r="FS186" s="104"/>
      <c r="FT186" s="104"/>
      <c r="FU186" s="104"/>
      <c r="FV186" s="104"/>
      <c r="FW186" s="104"/>
      <c r="FX186" s="104"/>
      <c r="FY186" s="104"/>
      <c r="FZ186" s="104"/>
      <c r="GA186" s="104"/>
      <c r="GB186" s="104"/>
      <c r="GC186" s="104"/>
      <c r="GD186" s="104"/>
      <c r="GE186" s="104"/>
      <c r="GF186" s="104"/>
      <c r="GG186" s="104"/>
      <c r="GH186" s="104"/>
      <c r="GI186" s="104"/>
      <c r="GJ186" s="104"/>
      <c r="GK186" s="104"/>
      <c r="GL186" s="104"/>
      <c r="GM186" s="104"/>
      <c r="GN186" s="104"/>
      <c r="GO186" s="104"/>
      <c r="GP186" s="104"/>
      <c r="GQ186" s="104"/>
      <c r="GR186" s="104"/>
      <c r="GS186" s="104"/>
      <c r="GT186" s="104"/>
      <c r="GU186" s="104"/>
      <c r="GV186" s="104"/>
      <c r="GW186" s="104"/>
      <c r="GX186" s="104"/>
      <c r="GY186" s="104"/>
      <c r="GZ186" s="104"/>
      <c r="HA186" s="104"/>
      <c r="HB186" s="104"/>
      <c r="HC186" s="104"/>
      <c r="HD186" s="104"/>
      <c r="HE186" s="104"/>
      <c r="HF186" s="104"/>
      <c r="HG186" s="104"/>
      <c r="HH186" s="104"/>
      <c r="HI186" s="104"/>
      <c r="HJ186" s="104"/>
      <c r="HK186" s="104"/>
      <c r="HL186" s="104"/>
      <c r="HM186" s="104"/>
      <c r="HN186" s="104"/>
      <c r="HO186" s="104"/>
      <c r="HP186" s="104"/>
      <c r="HQ186" s="104"/>
      <c r="HR186" s="104"/>
      <c r="HS186" s="104"/>
      <c r="HT186" s="104"/>
      <c r="HU186" s="104"/>
      <c r="HV186" s="104"/>
      <c r="HW186" s="104"/>
      <c r="HX186" s="104"/>
      <c r="HY186" s="104"/>
      <c r="HZ186" s="104"/>
      <c r="IA186" s="104"/>
      <c r="IB186" s="104"/>
      <c r="IC186" s="104"/>
      <c r="ID186" s="104"/>
      <c r="IE186" s="104"/>
      <c r="IF186" s="104"/>
      <c r="IG186" s="104"/>
      <c r="IH186" s="104"/>
      <c r="II186" s="104"/>
      <c r="IJ186" s="104"/>
      <c r="IK186" s="104"/>
      <c r="IL186" s="104"/>
      <c r="IM186" s="104"/>
      <c r="IN186" s="104"/>
      <c r="IO186" s="104"/>
      <c r="IP186" s="104"/>
      <c r="IQ186" s="104"/>
      <c r="IR186" s="104"/>
      <c r="IS186" s="104"/>
      <c r="IT186" s="104"/>
      <c r="IU186" s="104"/>
      <c r="IV186" s="104"/>
    </row>
    <row r="187" spans="1:256" s="103" customFormat="1" ht="12.75" x14ac:dyDescent="0.35">
      <c r="A187" s="138"/>
      <c r="B187" s="135"/>
      <c r="C187" s="135"/>
      <c r="D187" s="135"/>
      <c r="E187" s="135"/>
      <c r="F187" s="135"/>
      <c r="G187" s="135"/>
      <c r="H187" s="135"/>
      <c r="I187" s="135"/>
      <c r="J187" s="135"/>
      <c r="K187" s="135"/>
      <c r="L187" s="135"/>
      <c r="M187" s="135"/>
      <c r="N187" s="135"/>
      <c r="O187" s="135"/>
      <c r="P187" s="135"/>
      <c r="Q187" s="135"/>
      <c r="R187" s="135"/>
      <c r="AI187" s="104"/>
      <c r="AJ187" s="104"/>
      <c r="AK187" s="104"/>
      <c r="AL187" s="104"/>
      <c r="AM187" s="104"/>
      <c r="AN187" s="104"/>
      <c r="AO187" s="104"/>
      <c r="AP187" s="104"/>
      <c r="AQ187" s="104"/>
      <c r="AR187" s="104"/>
      <c r="AS187" s="104"/>
      <c r="AT187" s="104"/>
      <c r="AU187" s="104"/>
      <c r="AV187" s="104"/>
      <c r="AW187" s="104"/>
      <c r="AX187" s="104"/>
      <c r="AY187" s="104"/>
      <c r="AZ187" s="104"/>
      <c r="BA187" s="104"/>
      <c r="BB187" s="104"/>
      <c r="BC187" s="104"/>
      <c r="BD187" s="104"/>
      <c r="BE187" s="104"/>
      <c r="BF187" s="104"/>
      <c r="BG187" s="104"/>
      <c r="BH187" s="104"/>
      <c r="BI187" s="104"/>
      <c r="BJ187" s="104"/>
      <c r="BK187" s="104"/>
      <c r="BL187" s="104"/>
      <c r="BM187" s="104"/>
      <c r="BN187" s="104"/>
      <c r="BO187" s="104"/>
      <c r="BP187" s="104"/>
      <c r="BQ187" s="104"/>
      <c r="BR187" s="104"/>
      <c r="BS187" s="104"/>
      <c r="BT187" s="104"/>
      <c r="BU187" s="104"/>
      <c r="BV187" s="104"/>
      <c r="BW187" s="104"/>
      <c r="BX187" s="104"/>
      <c r="BY187" s="104"/>
      <c r="BZ187" s="104"/>
      <c r="CA187" s="104"/>
      <c r="CB187" s="104"/>
      <c r="CC187" s="104"/>
      <c r="CD187" s="104"/>
      <c r="CE187" s="104"/>
      <c r="CF187" s="104"/>
      <c r="CG187" s="104"/>
      <c r="CH187" s="104"/>
      <c r="CI187" s="104"/>
      <c r="CJ187" s="104"/>
      <c r="CK187" s="104"/>
      <c r="CL187" s="104"/>
      <c r="CM187" s="104"/>
      <c r="CN187" s="104"/>
      <c r="CO187" s="104"/>
      <c r="CP187" s="104"/>
      <c r="CQ187" s="104"/>
      <c r="CR187" s="104"/>
      <c r="CS187" s="104"/>
      <c r="CT187" s="104"/>
      <c r="CU187" s="104"/>
      <c r="CV187" s="104"/>
      <c r="CW187" s="104"/>
      <c r="CX187" s="104"/>
      <c r="CY187" s="104"/>
      <c r="CZ187" s="104"/>
      <c r="DA187" s="104"/>
      <c r="DB187" s="104"/>
      <c r="DC187" s="104"/>
      <c r="DD187" s="104"/>
      <c r="DE187" s="104"/>
      <c r="DF187" s="104"/>
      <c r="DG187" s="104"/>
      <c r="DH187" s="104"/>
      <c r="DI187" s="104"/>
      <c r="DJ187" s="104"/>
      <c r="DK187" s="104"/>
      <c r="DL187" s="104"/>
      <c r="DM187" s="104"/>
      <c r="DN187" s="104"/>
      <c r="DO187" s="104"/>
      <c r="DP187" s="104"/>
      <c r="DQ187" s="104"/>
      <c r="DR187" s="104"/>
      <c r="DS187" s="104"/>
      <c r="DT187" s="104"/>
      <c r="DU187" s="104"/>
      <c r="DV187" s="104"/>
      <c r="DW187" s="104"/>
      <c r="DX187" s="104"/>
      <c r="DY187" s="104"/>
      <c r="DZ187" s="104"/>
      <c r="EA187" s="104"/>
      <c r="EB187" s="104"/>
      <c r="EC187" s="104"/>
      <c r="ED187" s="104"/>
      <c r="EE187" s="104"/>
      <c r="EF187" s="104"/>
      <c r="EG187" s="104"/>
      <c r="EH187" s="104"/>
      <c r="EI187" s="104"/>
      <c r="EJ187" s="104"/>
      <c r="EK187" s="104"/>
      <c r="EL187" s="104"/>
      <c r="EM187" s="104"/>
      <c r="EN187" s="104"/>
      <c r="EO187" s="104"/>
      <c r="EP187" s="104"/>
      <c r="EQ187" s="104"/>
      <c r="ER187" s="104"/>
      <c r="ES187" s="104"/>
      <c r="ET187" s="104"/>
      <c r="EU187" s="104"/>
      <c r="EV187" s="104"/>
      <c r="EW187" s="104"/>
      <c r="EX187" s="104"/>
      <c r="EY187" s="104"/>
      <c r="EZ187" s="104"/>
      <c r="FA187" s="104"/>
      <c r="FB187" s="104"/>
      <c r="FC187" s="104"/>
      <c r="FD187" s="104"/>
      <c r="FE187" s="104"/>
      <c r="FF187" s="104"/>
      <c r="FG187" s="104"/>
      <c r="FH187" s="104"/>
      <c r="FI187" s="104"/>
      <c r="FJ187" s="104"/>
      <c r="FK187" s="104"/>
      <c r="FL187" s="104"/>
      <c r="FM187" s="104"/>
      <c r="FN187" s="104"/>
      <c r="FO187" s="104"/>
      <c r="FP187" s="104"/>
      <c r="FQ187" s="104"/>
      <c r="FR187" s="104"/>
      <c r="FS187" s="104"/>
      <c r="FT187" s="104"/>
      <c r="FU187" s="104"/>
      <c r="FV187" s="104"/>
      <c r="FW187" s="104"/>
      <c r="FX187" s="104"/>
      <c r="FY187" s="104"/>
      <c r="FZ187" s="104"/>
      <c r="GA187" s="104"/>
      <c r="GB187" s="104"/>
      <c r="GC187" s="104"/>
      <c r="GD187" s="104"/>
      <c r="GE187" s="104"/>
      <c r="GF187" s="104"/>
      <c r="GG187" s="104"/>
      <c r="GH187" s="104"/>
      <c r="GI187" s="104"/>
      <c r="GJ187" s="104"/>
      <c r="GK187" s="104"/>
      <c r="GL187" s="104"/>
      <c r="GM187" s="104"/>
      <c r="GN187" s="104"/>
      <c r="GO187" s="104"/>
      <c r="GP187" s="104"/>
      <c r="GQ187" s="104"/>
      <c r="GR187" s="104"/>
      <c r="GS187" s="104"/>
      <c r="GT187" s="104"/>
      <c r="GU187" s="104"/>
      <c r="GV187" s="104"/>
      <c r="GW187" s="104"/>
      <c r="GX187" s="104"/>
      <c r="GY187" s="104"/>
      <c r="GZ187" s="104"/>
      <c r="HA187" s="104"/>
      <c r="HB187" s="104"/>
      <c r="HC187" s="104"/>
      <c r="HD187" s="104"/>
      <c r="HE187" s="104"/>
      <c r="HF187" s="104"/>
      <c r="HG187" s="104"/>
      <c r="HH187" s="104"/>
      <c r="HI187" s="104"/>
      <c r="HJ187" s="104"/>
      <c r="HK187" s="104"/>
      <c r="HL187" s="104"/>
      <c r="HM187" s="104"/>
      <c r="HN187" s="104"/>
      <c r="HO187" s="104"/>
      <c r="HP187" s="104"/>
      <c r="HQ187" s="104"/>
      <c r="HR187" s="104"/>
      <c r="HS187" s="104"/>
      <c r="HT187" s="104"/>
      <c r="HU187" s="104"/>
      <c r="HV187" s="104"/>
      <c r="HW187" s="104"/>
      <c r="HX187" s="104"/>
      <c r="HY187" s="104"/>
      <c r="HZ187" s="104"/>
      <c r="IA187" s="104"/>
      <c r="IB187" s="104"/>
      <c r="IC187" s="104"/>
      <c r="ID187" s="104"/>
      <c r="IE187" s="104"/>
      <c r="IF187" s="104"/>
      <c r="IG187" s="104"/>
      <c r="IH187" s="104"/>
      <c r="II187" s="104"/>
      <c r="IJ187" s="104"/>
      <c r="IK187" s="104"/>
      <c r="IL187" s="104"/>
      <c r="IM187" s="104"/>
      <c r="IN187" s="104"/>
      <c r="IO187" s="104"/>
      <c r="IP187" s="104"/>
      <c r="IQ187" s="104"/>
      <c r="IR187" s="104"/>
      <c r="IS187" s="104"/>
      <c r="IT187" s="104"/>
      <c r="IU187" s="104"/>
      <c r="IV187" s="104"/>
    </row>
    <row r="188" spans="1:256" s="103" customFormat="1" ht="12.75" x14ac:dyDescent="0.35">
      <c r="A188" s="138"/>
      <c r="B188" s="135"/>
      <c r="C188" s="135"/>
      <c r="D188" s="135"/>
      <c r="E188" s="135"/>
      <c r="F188" s="135"/>
      <c r="G188" s="135"/>
      <c r="H188" s="135"/>
      <c r="I188" s="135"/>
      <c r="J188" s="135"/>
      <c r="K188" s="135"/>
      <c r="L188" s="135"/>
      <c r="M188" s="135"/>
      <c r="N188" s="135"/>
      <c r="O188" s="135"/>
      <c r="P188" s="135"/>
      <c r="Q188" s="135"/>
      <c r="R188" s="135"/>
      <c r="AI188" s="104"/>
      <c r="AJ188" s="104"/>
      <c r="AK188" s="104"/>
      <c r="AL188" s="104"/>
      <c r="AM188" s="104"/>
      <c r="AN188" s="104"/>
      <c r="AO188" s="104"/>
      <c r="AP188" s="104"/>
      <c r="AQ188" s="104"/>
      <c r="AR188" s="104"/>
      <c r="AS188" s="104"/>
      <c r="AT188" s="104"/>
      <c r="AU188" s="104"/>
      <c r="AV188" s="104"/>
      <c r="AW188" s="104"/>
      <c r="AX188" s="104"/>
      <c r="AY188" s="104"/>
      <c r="AZ188" s="104"/>
      <c r="BA188" s="104"/>
      <c r="BB188" s="104"/>
      <c r="BC188" s="104"/>
      <c r="BD188" s="104"/>
      <c r="BE188" s="104"/>
      <c r="BF188" s="104"/>
      <c r="BG188" s="104"/>
      <c r="BH188" s="104"/>
      <c r="BI188" s="104"/>
      <c r="BJ188" s="104"/>
      <c r="BK188" s="104"/>
      <c r="BL188" s="104"/>
      <c r="BM188" s="104"/>
      <c r="BN188" s="104"/>
      <c r="BO188" s="104"/>
      <c r="BP188" s="104"/>
      <c r="BQ188" s="104"/>
      <c r="BR188" s="104"/>
      <c r="BS188" s="104"/>
      <c r="BT188" s="104"/>
      <c r="BU188" s="104"/>
      <c r="BV188" s="104"/>
      <c r="BW188" s="104"/>
      <c r="BX188" s="104"/>
      <c r="BY188" s="104"/>
      <c r="BZ188" s="104"/>
      <c r="CA188" s="104"/>
      <c r="CB188" s="104"/>
      <c r="CC188" s="104"/>
      <c r="CD188" s="104"/>
      <c r="CE188" s="104"/>
      <c r="CF188" s="104"/>
      <c r="CG188" s="104"/>
      <c r="CH188" s="104"/>
      <c r="CI188" s="104"/>
      <c r="CJ188" s="104"/>
      <c r="CK188" s="104"/>
      <c r="CL188" s="104"/>
      <c r="CM188" s="104"/>
      <c r="CN188" s="104"/>
      <c r="CO188" s="104"/>
      <c r="CP188" s="104"/>
      <c r="CQ188" s="104"/>
      <c r="CR188" s="104"/>
      <c r="CS188" s="104"/>
      <c r="CT188" s="104"/>
      <c r="CU188" s="104"/>
      <c r="CV188" s="104"/>
      <c r="CW188" s="104"/>
      <c r="CX188" s="104"/>
      <c r="CY188" s="104"/>
      <c r="CZ188" s="104"/>
      <c r="DA188" s="104"/>
      <c r="DB188" s="104"/>
      <c r="DC188" s="104"/>
      <c r="DD188" s="104"/>
      <c r="DE188" s="104"/>
      <c r="DF188" s="104"/>
      <c r="DG188" s="104"/>
      <c r="DH188" s="104"/>
      <c r="DI188" s="104"/>
      <c r="DJ188" s="104"/>
      <c r="DK188" s="104"/>
      <c r="DL188" s="104"/>
      <c r="DM188" s="104"/>
      <c r="DN188" s="104"/>
      <c r="DO188" s="104"/>
      <c r="DP188" s="104"/>
      <c r="DQ188" s="104"/>
      <c r="DR188" s="104"/>
      <c r="DS188" s="104"/>
      <c r="DT188" s="104"/>
      <c r="DU188" s="104"/>
      <c r="DV188" s="104"/>
      <c r="DW188" s="104"/>
      <c r="DX188" s="104"/>
      <c r="DY188" s="104"/>
      <c r="DZ188" s="104"/>
      <c r="EA188" s="104"/>
      <c r="EB188" s="104"/>
      <c r="EC188" s="104"/>
      <c r="ED188" s="104"/>
      <c r="EE188" s="104"/>
      <c r="EF188" s="104"/>
      <c r="EG188" s="104"/>
      <c r="EH188" s="104"/>
      <c r="EI188" s="104"/>
      <c r="EJ188" s="104"/>
      <c r="EK188" s="104"/>
      <c r="EL188" s="104"/>
      <c r="EM188" s="104"/>
      <c r="EN188" s="104"/>
      <c r="EO188" s="104"/>
      <c r="EP188" s="104"/>
      <c r="EQ188" s="104"/>
      <c r="ER188" s="104"/>
      <c r="ES188" s="104"/>
      <c r="ET188" s="104"/>
      <c r="EU188" s="104"/>
      <c r="EV188" s="104"/>
      <c r="EW188" s="104"/>
      <c r="EX188" s="104"/>
      <c r="EY188" s="104"/>
      <c r="EZ188" s="104"/>
      <c r="FA188" s="104"/>
      <c r="FB188" s="104"/>
      <c r="FC188" s="104"/>
      <c r="FD188" s="104"/>
      <c r="FE188" s="104"/>
      <c r="FF188" s="104"/>
      <c r="FG188" s="104"/>
      <c r="FH188" s="104"/>
      <c r="FI188" s="104"/>
      <c r="FJ188" s="104"/>
      <c r="FK188" s="104"/>
      <c r="FL188" s="104"/>
      <c r="FM188" s="104"/>
      <c r="FN188" s="104"/>
      <c r="FO188" s="104"/>
      <c r="FP188" s="104"/>
      <c r="FQ188" s="104"/>
      <c r="FR188" s="104"/>
      <c r="FS188" s="104"/>
      <c r="FT188" s="104"/>
      <c r="FU188" s="104"/>
      <c r="FV188" s="104"/>
      <c r="FW188" s="104"/>
      <c r="FX188" s="104"/>
      <c r="FY188" s="104"/>
      <c r="FZ188" s="104"/>
      <c r="GA188" s="104"/>
      <c r="GB188" s="104"/>
      <c r="GC188" s="104"/>
      <c r="GD188" s="104"/>
      <c r="GE188" s="104"/>
      <c r="GF188" s="104"/>
      <c r="GG188" s="104"/>
      <c r="GH188" s="104"/>
      <c r="GI188" s="104"/>
      <c r="GJ188" s="104"/>
      <c r="GK188" s="104"/>
      <c r="GL188" s="104"/>
      <c r="GM188" s="104"/>
      <c r="GN188" s="104"/>
      <c r="GO188" s="104"/>
      <c r="GP188" s="104"/>
      <c r="GQ188" s="104"/>
      <c r="GR188" s="104"/>
      <c r="GS188" s="104"/>
      <c r="GT188" s="104"/>
      <c r="GU188" s="104"/>
      <c r="GV188" s="104"/>
      <c r="GW188" s="104"/>
      <c r="GX188" s="104"/>
      <c r="GY188" s="104"/>
      <c r="GZ188" s="104"/>
      <c r="HA188" s="104"/>
      <c r="HB188" s="104"/>
      <c r="HC188" s="104"/>
      <c r="HD188" s="104"/>
      <c r="HE188" s="104"/>
      <c r="HF188" s="104"/>
      <c r="HG188" s="104"/>
      <c r="HH188" s="104"/>
      <c r="HI188" s="104"/>
      <c r="HJ188" s="104"/>
      <c r="HK188" s="104"/>
      <c r="HL188" s="104"/>
      <c r="HM188" s="104"/>
      <c r="HN188" s="104"/>
      <c r="HO188" s="104"/>
      <c r="HP188" s="104"/>
      <c r="HQ188" s="104"/>
      <c r="HR188" s="104"/>
      <c r="HS188" s="104"/>
      <c r="HT188" s="104"/>
      <c r="HU188" s="104"/>
      <c r="HV188" s="104"/>
      <c r="HW188" s="104"/>
      <c r="HX188" s="104"/>
      <c r="HY188" s="104"/>
      <c r="HZ188" s="104"/>
      <c r="IA188" s="104"/>
      <c r="IB188" s="104"/>
      <c r="IC188" s="104"/>
      <c r="ID188" s="104"/>
      <c r="IE188" s="104"/>
      <c r="IF188" s="104"/>
      <c r="IG188" s="104"/>
      <c r="IH188" s="104"/>
      <c r="II188" s="104"/>
      <c r="IJ188" s="104"/>
      <c r="IK188" s="104"/>
      <c r="IL188" s="104"/>
      <c r="IM188" s="104"/>
      <c r="IN188" s="104"/>
      <c r="IO188" s="104"/>
      <c r="IP188" s="104"/>
      <c r="IQ188" s="104"/>
      <c r="IR188" s="104"/>
      <c r="IS188" s="104"/>
      <c r="IT188" s="104"/>
      <c r="IU188" s="104"/>
      <c r="IV188" s="104"/>
    </row>
    <row r="189" spans="1:256" s="103" customFormat="1" ht="12.75" x14ac:dyDescent="0.35">
      <c r="A189" s="138"/>
      <c r="B189" s="135"/>
      <c r="C189" s="135"/>
      <c r="D189" s="135"/>
      <c r="E189" s="135"/>
      <c r="F189" s="135"/>
      <c r="G189" s="135"/>
      <c r="H189" s="135"/>
      <c r="I189" s="135"/>
      <c r="J189" s="135"/>
      <c r="K189" s="135"/>
      <c r="L189" s="135"/>
      <c r="M189" s="135"/>
      <c r="N189" s="135"/>
      <c r="O189" s="135"/>
      <c r="P189" s="135"/>
      <c r="Q189" s="135"/>
      <c r="R189" s="135"/>
      <c r="AI189" s="104"/>
      <c r="AJ189" s="104"/>
      <c r="AK189" s="104"/>
      <c r="AL189" s="104"/>
      <c r="AM189" s="104"/>
      <c r="AN189" s="104"/>
      <c r="AO189" s="104"/>
      <c r="AP189" s="104"/>
      <c r="AQ189" s="104"/>
      <c r="AR189" s="104"/>
      <c r="AS189" s="104"/>
      <c r="AT189" s="104"/>
      <c r="AU189" s="104"/>
      <c r="AV189" s="104"/>
      <c r="AW189" s="104"/>
      <c r="AX189" s="104"/>
      <c r="AY189" s="104"/>
      <c r="AZ189" s="104"/>
      <c r="BA189" s="104"/>
      <c r="BB189" s="104"/>
      <c r="BC189" s="104"/>
      <c r="BD189" s="104"/>
      <c r="BE189" s="104"/>
      <c r="BF189" s="104"/>
      <c r="BG189" s="104"/>
      <c r="BH189" s="104"/>
      <c r="BI189" s="104"/>
      <c r="BJ189" s="104"/>
      <c r="BK189" s="104"/>
      <c r="BL189" s="104"/>
      <c r="BM189" s="104"/>
      <c r="BN189" s="104"/>
      <c r="BO189" s="104"/>
      <c r="BP189" s="104"/>
      <c r="BQ189" s="104"/>
      <c r="BR189" s="104"/>
      <c r="BS189" s="104"/>
      <c r="BT189" s="104"/>
      <c r="BU189" s="104"/>
      <c r="BV189" s="104"/>
      <c r="BW189" s="104"/>
      <c r="BX189" s="104"/>
      <c r="BY189" s="104"/>
      <c r="BZ189" s="104"/>
      <c r="CA189" s="104"/>
      <c r="CB189" s="104"/>
      <c r="CC189" s="104"/>
      <c r="CD189" s="104"/>
      <c r="CE189" s="104"/>
      <c r="CF189" s="104"/>
      <c r="CG189" s="104"/>
      <c r="CH189" s="104"/>
      <c r="CI189" s="104"/>
      <c r="CJ189" s="104"/>
      <c r="CK189" s="104"/>
      <c r="CL189" s="104"/>
      <c r="CM189" s="104"/>
      <c r="CN189" s="104"/>
      <c r="CO189" s="104"/>
      <c r="CP189" s="104"/>
      <c r="CQ189" s="104"/>
      <c r="CR189" s="104"/>
      <c r="CS189" s="104"/>
      <c r="CT189" s="104"/>
      <c r="CU189" s="104"/>
      <c r="CV189" s="104"/>
      <c r="CW189" s="104"/>
      <c r="CX189" s="104"/>
      <c r="CY189" s="104"/>
      <c r="CZ189" s="104"/>
      <c r="DA189" s="104"/>
      <c r="DB189" s="104"/>
      <c r="DC189" s="104"/>
      <c r="DD189" s="104"/>
      <c r="DE189" s="104"/>
      <c r="DF189" s="104"/>
      <c r="DG189" s="104"/>
      <c r="DH189" s="104"/>
      <c r="DI189" s="104"/>
      <c r="DJ189" s="104"/>
      <c r="DK189" s="104"/>
      <c r="DL189" s="104"/>
      <c r="DM189" s="104"/>
      <c r="DN189" s="104"/>
      <c r="DO189" s="104"/>
      <c r="DP189" s="104"/>
      <c r="DQ189" s="104"/>
      <c r="DR189" s="104"/>
      <c r="DS189" s="104"/>
      <c r="DT189" s="104"/>
      <c r="DU189" s="104"/>
      <c r="DV189" s="104"/>
      <c r="DW189" s="104"/>
      <c r="DX189" s="104"/>
      <c r="DY189" s="104"/>
      <c r="DZ189" s="104"/>
      <c r="EA189" s="104"/>
      <c r="EB189" s="104"/>
      <c r="EC189" s="104"/>
      <c r="ED189" s="104"/>
      <c r="EE189" s="104"/>
      <c r="EF189" s="104"/>
      <c r="EG189" s="104"/>
      <c r="EH189" s="104"/>
      <c r="EI189" s="104"/>
      <c r="EJ189" s="104"/>
      <c r="EK189" s="104"/>
      <c r="EL189" s="104"/>
      <c r="EM189" s="104"/>
      <c r="EN189" s="104"/>
      <c r="EO189" s="104"/>
      <c r="EP189" s="104"/>
      <c r="EQ189" s="104"/>
      <c r="ER189" s="104"/>
      <c r="ES189" s="104"/>
      <c r="ET189" s="104"/>
      <c r="EU189" s="104"/>
      <c r="EV189" s="104"/>
      <c r="EW189" s="104"/>
      <c r="EX189" s="104"/>
      <c r="EY189" s="104"/>
      <c r="EZ189" s="104"/>
      <c r="FA189" s="104"/>
      <c r="FB189" s="104"/>
      <c r="FC189" s="104"/>
      <c r="FD189" s="104"/>
      <c r="FE189" s="104"/>
      <c r="FF189" s="104"/>
      <c r="FG189" s="104"/>
      <c r="FH189" s="104"/>
      <c r="FI189" s="104"/>
      <c r="FJ189" s="104"/>
      <c r="FK189" s="104"/>
      <c r="FL189" s="104"/>
      <c r="FM189" s="104"/>
      <c r="FN189" s="104"/>
      <c r="FO189" s="104"/>
      <c r="FP189" s="104"/>
      <c r="FQ189" s="104"/>
      <c r="FR189" s="104"/>
      <c r="FS189" s="104"/>
      <c r="FT189" s="104"/>
      <c r="FU189" s="104"/>
      <c r="FV189" s="104"/>
      <c r="FW189" s="104"/>
      <c r="FX189" s="104"/>
      <c r="FY189" s="104"/>
      <c r="FZ189" s="104"/>
      <c r="GA189" s="104"/>
      <c r="GB189" s="104"/>
      <c r="GC189" s="104"/>
      <c r="GD189" s="104"/>
      <c r="GE189" s="104"/>
      <c r="GF189" s="104"/>
      <c r="GG189" s="104"/>
      <c r="GH189" s="104"/>
      <c r="GI189" s="104"/>
      <c r="GJ189" s="104"/>
      <c r="GK189" s="104"/>
      <c r="GL189" s="104"/>
      <c r="GM189" s="104"/>
      <c r="GN189" s="104"/>
      <c r="GO189" s="104"/>
      <c r="GP189" s="104"/>
      <c r="GQ189" s="104"/>
      <c r="GR189" s="104"/>
      <c r="GS189" s="104"/>
      <c r="GT189" s="104"/>
      <c r="GU189" s="104"/>
      <c r="GV189" s="104"/>
      <c r="GW189" s="104"/>
      <c r="GX189" s="104"/>
      <c r="GY189" s="104"/>
      <c r="GZ189" s="104"/>
      <c r="HA189" s="104"/>
      <c r="HB189" s="104"/>
      <c r="HC189" s="104"/>
      <c r="HD189" s="104"/>
      <c r="HE189" s="104"/>
      <c r="HF189" s="104"/>
      <c r="HG189" s="104"/>
      <c r="HH189" s="104"/>
      <c r="HI189" s="104"/>
      <c r="HJ189" s="104"/>
      <c r="HK189" s="104"/>
      <c r="HL189" s="104"/>
      <c r="HM189" s="104"/>
      <c r="HN189" s="104"/>
      <c r="HO189" s="104"/>
      <c r="HP189" s="104"/>
      <c r="HQ189" s="104"/>
      <c r="HR189" s="104"/>
      <c r="HS189" s="104"/>
      <c r="HT189" s="104"/>
      <c r="HU189" s="104"/>
      <c r="HV189" s="104"/>
      <c r="HW189" s="104"/>
      <c r="HX189" s="104"/>
      <c r="HY189" s="104"/>
      <c r="HZ189" s="104"/>
      <c r="IA189" s="104"/>
      <c r="IB189" s="104"/>
      <c r="IC189" s="104"/>
      <c r="ID189" s="104"/>
      <c r="IE189" s="104"/>
      <c r="IF189" s="104"/>
      <c r="IG189" s="104"/>
      <c r="IH189" s="104"/>
      <c r="II189" s="104"/>
      <c r="IJ189" s="104"/>
      <c r="IK189" s="104"/>
      <c r="IL189" s="104"/>
      <c r="IM189" s="104"/>
      <c r="IN189" s="104"/>
      <c r="IO189" s="104"/>
      <c r="IP189" s="104"/>
      <c r="IQ189" s="104"/>
      <c r="IR189" s="104"/>
      <c r="IS189" s="104"/>
      <c r="IT189" s="104"/>
      <c r="IU189" s="104"/>
      <c r="IV189" s="104"/>
    </row>
    <row r="190" spans="1:256" s="103" customFormat="1" ht="12.75" x14ac:dyDescent="0.35">
      <c r="A190" s="138"/>
      <c r="B190" s="135"/>
      <c r="C190" s="135"/>
      <c r="D190" s="135"/>
      <c r="E190" s="135"/>
      <c r="F190" s="135"/>
      <c r="G190" s="135"/>
      <c r="H190" s="135"/>
      <c r="I190" s="135"/>
      <c r="J190" s="135"/>
      <c r="K190" s="135"/>
      <c r="L190" s="135"/>
      <c r="M190" s="135"/>
      <c r="N190" s="135"/>
      <c r="O190" s="135"/>
      <c r="P190" s="135"/>
      <c r="Q190" s="135"/>
      <c r="R190" s="135"/>
      <c r="AI190" s="104"/>
      <c r="AJ190" s="104"/>
      <c r="AK190" s="104"/>
      <c r="AL190" s="104"/>
      <c r="AM190" s="104"/>
      <c r="AN190" s="104"/>
      <c r="AO190" s="104"/>
      <c r="AP190" s="104"/>
      <c r="AQ190" s="104"/>
      <c r="AR190" s="104"/>
      <c r="AS190" s="104"/>
      <c r="AT190" s="104"/>
      <c r="AU190" s="104"/>
      <c r="AV190" s="104"/>
      <c r="AW190" s="104"/>
      <c r="AX190" s="104"/>
      <c r="AY190" s="104"/>
      <c r="AZ190" s="104"/>
      <c r="BA190" s="104"/>
      <c r="BB190" s="104"/>
      <c r="BC190" s="104"/>
      <c r="BD190" s="104"/>
      <c r="BE190" s="104"/>
      <c r="BF190" s="104"/>
      <c r="BG190" s="104"/>
      <c r="BH190" s="104"/>
      <c r="BI190" s="104"/>
      <c r="BJ190" s="104"/>
      <c r="BK190" s="104"/>
      <c r="BL190" s="104"/>
      <c r="BM190" s="104"/>
      <c r="BN190" s="104"/>
      <c r="BO190" s="104"/>
      <c r="BP190" s="104"/>
      <c r="BQ190" s="104"/>
      <c r="BR190" s="104"/>
      <c r="BS190" s="104"/>
      <c r="BT190" s="104"/>
      <c r="BU190" s="104"/>
      <c r="BV190" s="104"/>
      <c r="BW190" s="104"/>
      <c r="BX190" s="104"/>
      <c r="BY190" s="104"/>
      <c r="BZ190" s="104"/>
      <c r="CA190" s="104"/>
      <c r="CB190" s="104"/>
      <c r="CC190" s="104"/>
      <c r="CD190" s="104"/>
      <c r="CE190" s="104"/>
      <c r="CF190" s="104"/>
      <c r="CG190" s="104"/>
      <c r="CH190" s="104"/>
      <c r="CI190" s="104"/>
      <c r="CJ190" s="104"/>
      <c r="CK190" s="104"/>
      <c r="CL190" s="104"/>
      <c r="CM190" s="104"/>
      <c r="CN190" s="104"/>
      <c r="CO190" s="104"/>
      <c r="CP190" s="104"/>
      <c r="CQ190" s="104"/>
      <c r="CR190" s="104"/>
      <c r="CS190" s="104"/>
      <c r="CT190" s="104"/>
      <c r="CU190" s="104"/>
      <c r="CV190" s="104"/>
      <c r="CW190" s="104"/>
      <c r="CX190" s="104"/>
      <c r="CY190" s="104"/>
      <c r="CZ190" s="104"/>
      <c r="DA190" s="104"/>
      <c r="DB190" s="104"/>
      <c r="DC190" s="104"/>
      <c r="DD190" s="104"/>
      <c r="DE190" s="104"/>
      <c r="DF190" s="104"/>
      <c r="DG190" s="104"/>
      <c r="DH190" s="104"/>
      <c r="DI190" s="104"/>
      <c r="DJ190" s="104"/>
      <c r="DK190" s="104"/>
      <c r="DL190" s="104"/>
      <c r="DM190" s="104"/>
      <c r="DN190" s="104"/>
      <c r="DO190" s="104"/>
      <c r="DP190" s="104"/>
      <c r="DQ190" s="104"/>
      <c r="DR190" s="104"/>
      <c r="DS190" s="104"/>
      <c r="DT190" s="104"/>
      <c r="DU190" s="104"/>
      <c r="DV190" s="104"/>
      <c r="DW190" s="104"/>
      <c r="DX190" s="104"/>
      <c r="DY190" s="104"/>
      <c r="DZ190" s="104"/>
      <c r="EA190" s="104"/>
      <c r="EB190" s="104"/>
      <c r="EC190" s="104"/>
      <c r="ED190" s="104"/>
      <c r="EE190" s="104"/>
      <c r="EF190" s="104"/>
      <c r="EG190" s="104"/>
      <c r="EH190" s="104"/>
      <c r="EI190" s="104"/>
      <c r="EJ190" s="104"/>
      <c r="EK190" s="104"/>
      <c r="EL190" s="104"/>
      <c r="EM190" s="104"/>
      <c r="EN190" s="104"/>
      <c r="EO190" s="104"/>
      <c r="EP190" s="104"/>
      <c r="EQ190" s="104"/>
      <c r="ER190" s="104"/>
      <c r="ES190" s="104"/>
      <c r="ET190" s="104"/>
      <c r="EU190" s="104"/>
      <c r="EV190" s="104"/>
      <c r="EW190" s="104"/>
      <c r="EX190" s="104"/>
      <c r="EY190" s="104"/>
      <c r="EZ190" s="104"/>
      <c r="FA190" s="104"/>
      <c r="FB190" s="104"/>
      <c r="FC190" s="104"/>
      <c r="FD190" s="104"/>
      <c r="FE190" s="104"/>
      <c r="FF190" s="104"/>
      <c r="FG190" s="104"/>
      <c r="FH190" s="104"/>
      <c r="FI190" s="104"/>
      <c r="FJ190" s="104"/>
      <c r="FK190" s="104"/>
      <c r="FL190" s="104"/>
      <c r="FM190" s="104"/>
      <c r="FN190" s="104"/>
      <c r="FO190" s="104"/>
      <c r="FP190" s="104"/>
      <c r="FQ190" s="104"/>
      <c r="FR190" s="104"/>
      <c r="FS190" s="104"/>
      <c r="FT190" s="104"/>
      <c r="FU190" s="104"/>
      <c r="FV190" s="104"/>
      <c r="FW190" s="104"/>
      <c r="FX190" s="104"/>
      <c r="FY190" s="104"/>
      <c r="FZ190" s="104"/>
      <c r="GA190" s="104"/>
      <c r="GB190" s="104"/>
      <c r="GC190" s="104"/>
      <c r="GD190" s="104"/>
      <c r="GE190" s="104"/>
      <c r="GF190" s="104"/>
      <c r="GG190" s="104"/>
      <c r="GH190" s="104"/>
      <c r="GI190" s="104"/>
      <c r="GJ190" s="104"/>
      <c r="GK190" s="104"/>
      <c r="GL190" s="104"/>
      <c r="GM190" s="104"/>
      <c r="GN190" s="104"/>
      <c r="GO190" s="104"/>
      <c r="GP190" s="104"/>
      <c r="GQ190" s="104"/>
      <c r="GR190" s="104"/>
      <c r="GS190" s="104"/>
      <c r="GT190" s="104"/>
      <c r="GU190" s="104"/>
      <c r="GV190" s="104"/>
      <c r="GW190" s="104"/>
      <c r="GX190" s="104"/>
      <c r="GY190" s="104"/>
      <c r="GZ190" s="104"/>
      <c r="HA190" s="104"/>
      <c r="HB190" s="104"/>
      <c r="HC190" s="104"/>
      <c r="HD190" s="104"/>
      <c r="HE190" s="104"/>
      <c r="HF190" s="104"/>
      <c r="HG190" s="104"/>
      <c r="HH190" s="104"/>
      <c r="HI190" s="104"/>
      <c r="HJ190" s="104"/>
      <c r="HK190" s="104"/>
      <c r="HL190" s="104"/>
      <c r="HM190" s="104"/>
      <c r="HN190" s="104"/>
      <c r="HO190" s="104"/>
      <c r="HP190" s="104"/>
      <c r="HQ190" s="104"/>
      <c r="HR190" s="104"/>
      <c r="HS190" s="104"/>
      <c r="HT190" s="104"/>
      <c r="HU190" s="104"/>
      <c r="HV190" s="104"/>
      <c r="HW190" s="104"/>
      <c r="HX190" s="104"/>
      <c r="HY190" s="104"/>
      <c r="HZ190" s="104"/>
      <c r="IA190" s="104"/>
      <c r="IB190" s="104"/>
      <c r="IC190" s="104"/>
      <c r="ID190" s="104"/>
      <c r="IE190" s="104"/>
      <c r="IF190" s="104"/>
      <c r="IG190" s="104"/>
      <c r="IH190" s="104"/>
      <c r="II190" s="104"/>
      <c r="IJ190" s="104"/>
      <c r="IK190" s="104"/>
      <c r="IL190" s="104"/>
      <c r="IM190" s="104"/>
      <c r="IN190" s="104"/>
      <c r="IO190" s="104"/>
      <c r="IP190" s="104"/>
      <c r="IQ190" s="104"/>
      <c r="IR190" s="104"/>
      <c r="IS190" s="104"/>
      <c r="IT190" s="104"/>
      <c r="IU190" s="104"/>
      <c r="IV190" s="104"/>
    </row>
    <row r="191" spans="1:256" s="103" customFormat="1" ht="12.75" x14ac:dyDescent="0.35">
      <c r="A191" s="138"/>
      <c r="B191" s="135"/>
      <c r="C191" s="135"/>
      <c r="D191" s="135"/>
      <c r="E191" s="135"/>
      <c r="F191" s="135"/>
      <c r="G191" s="135"/>
      <c r="H191" s="135"/>
      <c r="I191" s="135"/>
      <c r="J191" s="135"/>
      <c r="K191" s="135"/>
      <c r="L191" s="135"/>
      <c r="M191" s="135"/>
      <c r="N191" s="135"/>
      <c r="O191" s="135"/>
      <c r="P191" s="135"/>
      <c r="Q191" s="135"/>
      <c r="R191" s="135"/>
      <c r="AI191" s="104"/>
      <c r="AJ191" s="104"/>
      <c r="AK191" s="104"/>
      <c r="AL191" s="104"/>
      <c r="AM191" s="104"/>
      <c r="AN191" s="104"/>
      <c r="AO191" s="104"/>
      <c r="AP191" s="104"/>
      <c r="AQ191" s="104"/>
      <c r="AR191" s="104"/>
      <c r="AS191" s="104"/>
      <c r="AT191" s="104"/>
      <c r="AU191" s="104"/>
      <c r="AV191" s="104"/>
      <c r="AW191" s="104"/>
      <c r="AX191" s="104"/>
      <c r="AY191" s="104"/>
      <c r="AZ191" s="104"/>
      <c r="BA191" s="104"/>
      <c r="BB191" s="104"/>
      <c r="BC191" s="104"/>
      <c r="BD191" s="104"/>
      <c r="BE191" s="104"/>
      <c r="BF191" s="104"/>
      <c r="BG191" s="104"/>
      <c r="BH191" s="104"/>
      <c r="BI191" s="104"/>
      <c r="BJ191" s="104"/>
      <c r="BK191" s="104"/>
      <c r="BL191" s="104"/>
      <c r="BM191" s="104"/>
      <c r="BN191" s="104"/>
      <c r="BO191" s="104"/>
      <c r="BP191" s="104"/>
      <c r="BQ191" s="104"/>
      <c r="BR191" s="104"/>
      <c r="BS191" s="104"/>
      <c r="BT191" s="104"/>
      <c r="BU191" s="104"/>
      <c r="BV191" s="104"/>
      <c r="BW191" s="104"/>
      <c r="BX191" s="104"/>
      <c r="BY191" s="104"/>
      <c r="BZ191" s="104"/>
      <c r="CA191" s="104"/>
      <c r="CB191" s="104"/>
      <c r="CC191" s="104"/>
      <c r="CD191" s="104"/>
      <c r="CE191" s="104"/>
      <c r="CF191" s="104"/>
      <c r="CG191" s="104"/>
      <c r="CH191" s="104"/>
      <c r="CI191" s="104"/>
      <c r="CJ191" s="104"/>
      <c r="CK191" s="104"/>
      <c r="CL191" s="104"/>
      <c r="CM191" s="104"/>
      <c r="CN191" s="104"/>
      <c r="CO191" s="104"/>
      <c r="CP191" s="104"/>
      <c r="CQ191" s="104"/>
      <c r="CR191" s="104"/>
      <c r="CS191" s="104"/>
      <c r="CT191" s="104"/>
      <c r="CU191" s="104"/>
      <c r="CV191" s="104"/>
      <c r="CW191" s="104"/>
      <c r="CX191" s="104"/>
      <c r="CY191" s="104"/>
      <c r="CZ191" s="104"/>
      <c r="DA191" s="104"/>
      <c r="DB191" s="104"/>
      <c r="DC191" s="104"/>
      <c r="DD191" s="104"/>
      <c r="DE191" s="104"/>
      <c r="DF191" s="104"/>
      <c r="DG191" s="104"/>
      <c r="DH191" s="104"/>
      <c r="DI191" s="104"/>
      <c r="DJ191" s="104"/>
      <c r="DK191" s="104"/>
      <c r="DL191" s="104"/>
      <c r="DM191" s="104"/>
      <c r="DN191" s="104"/>
      <c r="DO191" s="104"/>
      <c r="DP191" s="104"/>
      <c r="DQ191" s="104"/>
      <c r="DR191" s="104"/>
      <c r="DS191" s="104"/>
      <c r="DT191" s="104"/>
      <c r="DU191" s="104"/>
      <c r="DV191" s="104"/>
      <c r="DW191" s="104"/>
      <c r="DX191" s="104"/>
      <c r="DY191" s="104"/>
      <c r="DZ191" s="104"/>
      <c r="EA191" s="104"/>
      <c r="EB191" s="104"/>
      <c r="EC191" s="104"/>
      <c r="ED191" s="104"/>
      <c r="EE191" s="104"/>
      <c r="EF191" s="104"/>
      <c r="EG191" s="104"/>
      <c r="EH191" s="104"/>
      <c r="EI191" s="104"/>
      <c r="EJ191" s="104"/>
      <c r="EK191" s="104"/>
      <c r="EL191" s="104"/>
      <c r="EM191" s="104"/>
      <c r="EN191" s="104"/>
      <c r="EO191" s="104"/>
      <c r="EP191" s="104"/>
      <c r="EQ191" s="104"/>
      <c r="ER191" s="104"/>
      <c r="ES191" s="104"/>
      <c r="ET191" s="104"/>
      <c r="EU191" s="104"/>
      <c r="EV191" s="104"/>
      <c r="EW191" s="104"/>
      <c r="EX191" s="104"/>
      <c r="EY191" s="104"/>
      <c r="EZ191" s="104"/>
      <c r="FA191" s="104"/>
      <c r="FB191" s="104"/>
      <c r="FC191" s="104"/>
      <c r="FD191" s="104"/>
      <c r="FE191" s="104"/>
      <c r="FF191" s="104"/>
      <c r="FG191" s="104"/>
      <c r="FH191" s="104"/>
      <c r="FI191" s="104"/>
      <c r="FJ191" s="104"/>
      <c r="FK191" s="104"/>
      <c r="FL191" s="104"/>
      <c r="FM191" s="104"/>
      <c r="FN191" s="104"/>
      <c r="FO191" s="104"/>
      <c r="FP191" s="104"/>
      <c r="FQ191" s="104"/>
      <c r="FR191" s="104"/>
      <c r="FS191" s="104"/>
      <c r="FT191" s="104"/>
      <c r="FU191" s="104"/>
      <c r="FV191" s="104"/>
      <c r="FW191" s="104"/>
      <c r="FX191" s="104"/>
      <c r="FY191" s="104"/>
      <c r="FZ191" s="104"/>
      <c r="GA191" s="104"/>
      <c r="GB191" s="104"/>
      <c r="GC191" s="104"/>
      <c r="GD191" s="104"/>
      <c r="GE191" s="104"/>
      <c r="GF191" s="104"/>
      <c r="GG191" s="104"/>
      <c r="GH191" s="104"/>
      <c r="GI191" s="104"/>
      <c r="GJ191" s="104"/>
      <c r="GK191" s="104"/>
      <c r="GL191" s="104"/>
      <c r="GM191" s="104"/>
      <c r="GN191" s="104"/>
      <c r="GO191" s="104"/>
      <c r="GP191" s="104"/>
      <c r="GQ191" s="104"/>
      <c r="GR191" s="104"/>
      <c r="GS191" s="104"/>
      <c r="GT191" s="104"/>
      <c r="GU191" s="104"/>
      <c r="GV191" s="104"/>
      <c r="GW191" s="104"/>
      <c r="GX191" s="104"/>
      <c r="GY191" s="104"/>
      <c r="GZ191" s="104"/>
      <c r="HA191" s="104"/>
      <c r="HB191" s="104"/>
      <c r="HC191" s="104"/>
      <c r="HD191" s="104"/>
      <c r="HE191" s="104"/>
      <c r="HF191" s="104"/>
      <c r="HG191" s="104"/>
      <c r="HH191" s="104"/>
      <c r="HI191" s="104"/>
      <c r="HJ191" s="104"/>
      <c r="HK191" s="104"/>
      <c r="HL191" s="104"/>
      <c r="HM191" s="104"/>
      <c r="HN191" s="104"/>
      <c r="HO191" s="104"/>
      <c r="HP191" s="104"/>
      <c r="HQ191" s="104"/>
      <c r="HR191" s="104"/>
      <c r="HS191" s="104"/>
      <c r="HT191" s="104"/>
      <c r="HU191" s="104"/>
      <c r="HV191" s="104"/>
      <c r="HW191" s="104"/>
      <c r="HX191" s="104"/>
      <c r="HY191" s="104"/>
      <c r="HZ191" s="104"/>
      <c r="IA191" s="104"/>
      <c r="IB191" s="104"/>
      <c r="IC191" s="104"/>
      <c r="ID191" s="104"/>
      <c r="IE191" s="104"/>
      <c r="IF191" s="104"/>
      <c r="IG191" s="104"/>
      <c r="IH191" s="104"/>
      <c r="II191" s="104"/>
      <c r="IJ191" s="104"/>
      <c r="IK191" s="104"/>
      <c r="IL191" s="104"/>
      <c r="IM191" s="104"/>
      <c r="IN191" s="104"/>
      <c r="IO191" s="104"/>
      <c r="IP191" s="104"/>
      <c r="IQ191" s="104"/>
      <c r="IR191" s="104"/>
      <c r="IS191" s="104"/>
      <c r="IT191" s="104"/>
      <c r="IU191" s="104"/>
      <c r="IV191" s="104"/>
    </row>
    <row r="192" spans="1:256" s="103" customFormat="1" ht="12.75" x14ac:dyDescent="0.35">
      <c r="A192" s="138"/>
      <c r="B192" s="135"/>
      <c r="C192" s="135"/>
      <c r="D192" s="135"/>
      <c r="E192" s="135"/>
      <c r="F192" s="135"/>
      <c r="G192" s="135"/>
      <c r="H192" s="135"/>
      <c r="I192" s="135"/>
      <c r="J192" s="135"/>
      <c r="K192" s="135"/>
      <c r="L192" s="135"/>
      <c r="M192" s="135"/>
      <c r="N192" s="135"/>
      <c r="O192" s="135"/>
      <c r="P192" s="135"/>
      <c r="Q192" s="135"/>
      <c r="R192" s="135"/>
      <c r="AI192" s="104"/>
      <c r="AJ192" s="104"/>
      <c r="AK192" s="104"/>
      <c r="AL192" s="104"/>
      <c r="AM192" s="104"/>
      <c r="AN192" s="104"/>
      <c r="AO192" s="104"/>
      <c r="AP192" s="104"/>
      <c r="AQ192" s="104"/>
      <c r="AR192" s="104"/>
      <c r="AS192" s="104"/>
      <c r="AT192" s="104"/>
      <c r="AU192" s="104"/>
      <c r="AV192" s="104"/>
      <c r="AW192" s="104"/>
      <c r="AX192" s="104"/>
      <c r="AY192" s="104"/>
      <c r="AZ192" s="104"/>
      <c r="BA192" s="104"/>
      <c r="BB192" s="104"/>
      <c r="BC192" s="104"/>
      <c r="BD192" s="104"/>
      <c r="BE192" s="104"/>
      <c r="BF192" s="104"/>
      <c r="BG192" s="104"/>
      <c r="BH192" s="104"/>
      <c r="BI192" s="104"/>
      <c r="BJ192" s="104"/>
      <c r="BK192" s="104"/>
      <c r="BL192" s="104"/>
      <c r="BM192" s="104"/>
      <c r="BN192" s="104"/>
      <c r="BO192" s="104"/>
      <c r="BP192" s="104"/>
      <c r="BQ192" s="104"/>
      <c r="BR192" s="104"/>
      <c r="BS192" s="104"/>
      <c r="BT192" s="104"/>
      <c r="BU192" s="104"/>
      <c r="BV192" s="104"/>
      <c r="BW192" s="104"/>
      <c r="BX192" s="104"/>
      <c r="BY192" s="104"/>
      <c r="BZ192" s="104"/>
      <c r="CA192" s="104"/>
      <c r="CB192" s="104"/>
      <c r="CC192" s="104"/>
      <c r="CD192" s="104"/>
      <c r="CE192" s="104"/>
      <c r="CF192" s="104"/>
      <c r="CG192" s="104"/>
      <c r="CH192" s="104"/>
      <c r="CI192" s="104"/>
      <c r="CJ192" s="104"/>
      <c r="CK192" s="104"/>
      <c r="CL192" s="104"/>
      <c r="CM192" s="104"/>
      <c r="CN192" s="104"/>
      <c r="CO192" s="104"/>
      <c r="CP192" s="104"/>
      <c r="CQ192" s="104"/>
      <c r="CR192" s="104"/>
      <c r="CS192" s="104"/>
      <c r="CT192" s="104"/>
      <c r="CU192" s="104"/>
      <c r="CV192" s="104"/>
      <c r="CW192" s="104"/>
      <c r="CX192" s="104"/>
      <c r="CY192" s="104"/>
      <c r="CZ192" s="104"/>
      <c r="DA192" s="104"/>
      <c r="DB192" s="104"/>
      <c r="DC192" s="104"/>
      <c r="DD192" s="104"/>
      <c r="DE192" s="104"/>
      <c r="DF192" s="104"/>
      <c r="DG192" s="104"/>
      <c r="DH192" s="104"/>
      <c r="DI192" s="104"/>
      <c r="DJ192" s="104"/>
      <c r="DK192" s="104"/>
      <c r="DL192" s="104"/>
      <c r="DM192" s="104"/>
      <c r="DN192" s="104"/>
      <c r="DO192" s="104"/>
      <c r="DP192" s="104"/>
      <c r="DQ192" s="104"/>
      <c r="DR192" s="104"/>
      <c r="DS192" s="104"/>
      <c r="DT192" s="104"/>
      <c r="DU192" s="104"/>
      <c r="DV192" s="104"/>
      <c r="DW192" s="104"/>
      <c r="DX192" s="104"/>
      <c r="DY192" s="104"/>
      <c r="DZ192" s="104"/>
      <c r="EA192" s="104"/>
      <c r="EB192" s="104"/>
      <c r="EC192" s="104"/>
      <c r="ED192" s="104"/>
      <c r="EE192" s="104"/>
      <c r="EF192" s="104"/>
      <c r="EG192" s="104"/>
      <c r="EH192" s="104"/>
      <c r="EI192" s="104"/>
      <c r="EJ192" s="104"/>
      <c r="EK192" s="104"/>
      <c r="EL192" s="104"/>
      <c r="EM192" s="104"/>
      <c r="EN192" s="104"/>
      <c r="EO192" s="104"/>
      <c r="EP192" s="104"/>
      <c r="EQ192" s="104"/>
      <c r="ER192" s="104"/>
      <c r="ES192" s="104"/>
      <c r="ET192" s="104"/>
      <c r="EU192" s="104"/>
      <c r="EV192" s="104"/>
      <c r="EW192" s="104"/>
      <c r="EX192" s="104"/>
      <c r="EY192" s="104"/>
      <c r="EZ192" s="104"/>
      <c r="FA192" s="104"/>
      <c r="FB192" s="104"/>
      <c r="FC192" s="104"/>
      <c r="FD192" s="104"/>
      <c r="FE192" s="104"/>
      <c r="FF192" s="104"/>
      <c r="FG192" s="104"/>
      <c r="FH192" s="104"/>
      <c r="FI192" s="104"/>
      <c r="FJ192" s="104"/>
      <c r="FK192" s="104"/>
      <c r="FL192" s="104"/>
      <c r="FM192" s="104"/>
      <c r="FN192" s="104"/>
      <c r="FO192" s="104"/>
      <c r="FP192" s="104"/>
      <c r="FQ192" s="104"/>
      <c r="FR192" s="104"/>
      <c r="FS192" s="104"/>
      <c r="FT192" s="104"/>
      <c r="FU192" s="104"/>
      <c r="FV192" s="104"/>
      <c r="FW192" s="104"/>
      <c r="FX192" s="104"/>
      <c r="FY192" s="104"/>
      <c r="FZ192" s="104"/>
      <c r="GA192" s="104"/>
      <c r="GB192" s="104"/>
      <c r="GC192" s="104"/>
      <c r="GD192" s="104"/>
      <c r="GE192" s="104"/>
      <c r="GF192" s="104"/>
      <c r="GG192" s="104"/>
      <c r="GH192" s="104"/>
      <c r="GI192" s="104"/>
      <c r="GJ192" s="104"/>
      <c r="GK192" s="104"/>
      <c r="GL192" s="104"/>
      <c r="GM192" s="104"/>
      <c r="GN192" s="104"/>
      <c r="GO192" s="104"/>
      <c r="GP192" s="104"/>
      <c r="GQ192" s="104"/>
      <c r="GR192" s="104"/>
      <c r="GS192" s="104"/>
      <c r="GT192" s="104"/>
      <c r="GU192" s="104"/>
      <c r="GV192" s="104"/>
      <c r="GW192" s="104"/>
      <c r="GX192" s="104"/>
      <c r="GY192" s="104"/>
      <c r="GZ192" s="104"/>
      <c r="HA192" s="104"/>
      <c r="HB192" s="104"/>
      <c r="HC192" s="104"/>
      <c r="HD192" s="104"/>
      <c r="HE192" s="104"/>
      <c r="HF192" s="104"/>
      <c r="HG192" s="104"/>
      <c r="HH192" s="104"/>
      <c r="HI192" s="104"/>
      <c r="HJ192" s="104"/>
      <c r="HK192" s="104"/>
      <c r="HL192" s="104"/>
      <c r="HM192" s="104"/>
      <c r="HN192" s="104"/>
      <c r="HO192" s="104"/>
      <c r="HP192" s="104"/>
      <c r="HQ192" s="104"/>
      <c r="HR192" s="104"/>
      <c r="HS192" s="104"/>
      <c r="HT192" s="104"/>
      <c r="HU192" s="104"/>
      <c r="HV192" s="104"/>
      <c r="HW192" s="104"/>
      <c r="HX192" s="104"/>
      <c r="HY192" s="104"/>
      <c r="HZ192" s="104"/>
      <c r="IA192" s="104"/>
      <c r="IB192" s="104"/>
      <c r="IC192" s="104"/>
      <c r="ID192" s="104"/>
      <c r="IE192" s="104"/>
      <c r="IF192" s="104"/>
      <c r="IG192" s="104"/>
      <c r="IH192" s="104"/>
      <c r="II192" s="104"/>
      <c r="IJ192" s="104"/>
      <c r="IK192" s="104"/>
      <c r="IL192" s="104"/>
      <c r="IM192" s="104"/>
      <c r="IN192" s="104"/>
      <c r="IO192" s="104"/>
      <c r="IP192" s="104"/>
      <c r="IQ192" s="104"/>
      <c r="IR192" s="104"/>
      <c r="IS192" s="104"/>
      <c r="IT192" s="104"/>
      <c r="IU192" s="104"/>
      <c r="IV192" s="104"/>
    </row>
    <row r="193" spans="1:256" s="103" customFormat="1" ht="12.75" x14ac:dyDescent="0.35">
      <c r="A193" s="138"/>
      <c r="B193" s="135"/>
      <c r="C193" s="135"/>
      <c r="D193" s="135"/>
      <c r="E193" s="135"/>
      <c r="F193" s="135"/>
      <c r="G193" s="135"/>
      <c r="H193" s="135"/>
      <c r="I193" s="135"/>
      <c r="J193" s="135"/>
      <c r="K193" s="135"/>
      <c r="L193" s="135"/>
      <c r="M193" s="135"/>
      <c r="N193" s="135"/>
      <c r="O193" s="135"/>
      <c r="P193" s="135"/>
      <c r="Q193" s="135"/>
      <c r="R193" s="135"/>
      <c r="AI193" s="104"/>
      <c r="AJ193" s="104"/>
      <c r="AK193" s="104"/>
      <c r="AL193" s="104"/>
      <c r="AM193" s="104"/>
      <c r="AN193" s="104"/>
      <c r="AO193" s="104"/>
      <c r="AP193" s="104"/>
      <c r="AQ193" s="104"/>
      <c r="AR193" s="104"/>
      <c r="AS193" s="104"/>
      <c r="AT193" s="104"/>
      <c r="AU193" s="104"/>
      <c r="AV193" s="104"/>
      <c r="AW193" s="104"/>
      <c r="AX193" s="104"/>
      <c r="AY193" s="104"/>
      <c r="AZ193" s="104"/>
      <c r="BA193" s="104"/>
      <c r="BB193" s="104"/>
      <c r="BC193" s="104"/>
      <c r="BD193" s="104"/>
      <c r="BE193" s="104"/>
      <c r="BF193" s="104"/>
      <c r="BG193" s="104"/>
      <c r="BH193" s="104"/>
      <c r="BI193" s="104"/>
      <c r="BJ193" s="104"/>
      <c r="BK193" s="104"/>
      <c r="BL193" s="104"/>
      <c r="BM193" s="104"/>
      <c r="BN193" s="104"/>
      <c r="BO193" s="104"/>
      <c r="BP193" s="104"/>
      <c r="BQ193" s="104"/>
      <c r="BR193" s="104"/>
      <c r="BS193" s="104"/>
      <c r="BT193" s="104"/>
      <c r="BU193" s="104"/>
      <c r="BV193" s="104"/>
      <c r="BW193" s="104"/>
      <c r="BX193" s="104"/>
      <c r="BY193" s="104"/>
      <c r="BZ193" s="104"/>
      <c r="CA193" s="104"/>
      <c r="CB193" s="104"/>
      <c r="CC193" s="104"/>
      <c r="CD193" s="104"/>
      <c r="CE193" s="104"/>
      <c r="CF193" s="104"/>
      <c r="CG193" s="104"/>
      <c r="CH193" s="104"/>
      <c r="CI193" s="104"/>
      <c r="CJ193" s="104"/>
      <c r="CK193" s="104"/>
      <c r="CL193" s="104"/>
      <c r="CM193" s="104"/>
      <c r="CN193" s="104"/>
      <c r="CO193" s="104"/>
      <c r="CP193" s="104"/>
      <c r="CQ193" s="104"/>
      <c r="CR193" s="104"/>
      <c r="CS193" s="104"/>
      <c r="CT193" s="104"/>
      <c r="CU193" s="104"/>
      <c r="CV193" s="104"/>
      <c r="CW193" s="104"/>
      <c r="CX193" s="104"/>
      <c r="CY193" s="104"/>
      <c r="CZ193" s="104"/>
      <c r="DA193" s="104"/>
      <c r="DB193" s="104"/>
      <c r="DC193" s="104"/>
      <c r="DD193" s="104"/>
      <c r="DE193" s="104"/>
      <c r="DF193" s="104"/>
      <c r="DG193" s="104"/>
      <c r="DH193" s="104"/>
      <c r="DI193" s="104"/>
      <c r="DJ193" s="104"/>
      <c r="DK193" s="104"/>
      <c r="DL193" s="104"/>
      <c r="DM193" s="104"/>
      <c r="DN193" s="104"/>
      <c r="DO193" s="104"/>
      <c r="DP193" s="104"/>
      <c r="DQ193" s="104"/>
      <c r="DR193" s="104"/>
      <c r="DS193" s="104"/>
      <c r="DT193" s="104"/>
      <c r="DU193" s="104"/>
      <c r="DV193" s="104"/>
      <c r="DW193" s="104"/>
      <c r="DX193" s="104"/>
      <c r="DY193" s="104"/>
      <c r="DZ193" s="104"/>
      <c r="EA193" s="104"/>
      <c r="EB193" s="104"/>
      <c r="EC193" s="104"/>
      <c r="ED193" s="104"/>
      <c r="EE193" s="104"/>
      <c r="EF193" s="104"/>
      <c r="EG193" s="104"/>
      <c r="EH193" s="104"/>
      <c r="EI193" s="104"/>
      <c r="EJ193" s="104"/>
      <c r="EK193" s="104"/>
      <c r="EL193" s="104"/>
      <c r="EM193" s="104"/>
      <c r="EN193" s="104"/>
      <c r="EO193" s="104"/>
      <c r="EP193" s="104"/>
      <c r="EQ193" s="104"/>
      <c r="ER193" s="104"/>
      <c r="ES193" s="104"/>
      <c r="ET193" s="104"/>
      <c r="EU193" s="104"/>
      <c r="EV193" s="104"/>
      <c r="EW193" s="104"/>
      <c r="EX193" s="104"/>
      <c r="EY193" s="104"/>
      <c r="EZ193" s="104"/>
      <c r="FA193" s="104"/>
      <c r="FB193" s="104"/>
      <c r="FC193" s="104"/>
      <c r="FD193" s="104"/>
      <c r="FE193" s="104"/>
      <c r="FF193" s="104"/>
      <c r="FG193" s="104"/>
      <c r="FH193" s="104"/>
      <c r="FI193" s="104"/>
      <c r="FJ193" s="104"/>
      <c r="FK193" s="104"/>
      <c r="FL193" s="104"/>
      <c r="FM193" s="104"/>
      <c r="FN193" s="104"/>
      <c r="FO193" s="104"/>
      <c r="FP193" s="104"/>
      <c r="FQ193" s="104"/>
      <c r="FR193" s="104"/>
      <c r="FS193" s="104"/>
      <c r="FT193" s="104"/>
      <c r="FU193" s="104"/>
      <c r="FV193" s="104"/>
      <c r="FW193" s="104"/>
      <c r="FX193" s="104"/>
      <c r="FY193" s="104"/>
      <c r="FZ193" s="104"/>
      <c r="GA193" s="104"/>
      <c r="GB193" s="104"/>
      <c r="GC193" s="104"/>
      <c r="GD193" s="104"/>
      <c r="GE193" s="104"/>
      <c r="GF193" s="104"/>
      <c r="GG193" s="104"/>
      <c r="GH193" s="104"/>
      <c r="GI193" s="104"/>
      <c r="GJ193" s="104"/>
      <c r="GK193" s="104"/>
      <c r="GL193" s="104"/>
      <c r="GM193" s="104"/>
      <c r="GN193" s="104"/>
      <c r="GO193" s="104"/>
      <c r="GP193" s="104"/>
      <c r="GQ193" s="104"/>
      <c r="GR193" s="104"/>
      <c r="GS193" s="104"/>
      <c r="GT193" s="104"/>
      <c r="GU193" s="104"/>
      <c r="GV193" s="104"/>
      <c r="GW193" s="104"/>
      <c r="GX193" s="104"/>
      <c r="GY193" s="104"/>
      <c r="GZ193" s="104"/>
      <c r="HA193" s="104"/>
      <c r="HB193" s="104"/>
      <c r="HC193" s="104"/>
      <c r="HD193" s="104"/>
      <c r="HE193" s="104"/>
      <c r="HF193" s="104"/>
      <c r="HG193" s="104"/>
      <c r="HH193" s="104"/>
      <c r="HI193" s="104"/>
      <c r="HJ193" s="104"/>
      <c r="HK193" s="104"/>
      <c r="HL193" s="104"/>
      <c r="HM193" s="104"/>
      <c r="HN193" s="104"/>
      <c r="HO193" s="104"/>
      <c r="HP193" s="104"/>
      <c r="HQ193" s="104"/>
      <c r="HR193" s="104"/>
      <c r="HS193" s="104"/>
      <c r="HT193" s="104"/>
      <c r="HU193" s="104"/>
      <c r="HV193" s="104"/>
      <c r="HW193" s="104"/>
      <c r="HX193" s="104"/>
      <c r="HY193" s="104"/>
      <c r="HZ193" s="104"/>
      <c r="IA193" s="104"/>
      <c r="IB193" s="104"/>
      <c r="IC193" s="104"/>
      <c r="ID193" s="104"/>
      <c r="IE193" s="104"/>
      <c r="IF193" s="104"/>
      <c r="IG193" s="104"/>
      <c r="IH193" s="104"/>
      <c r="II193" s="104"/>
      <c r="IJ193" s="104"/>
      <c r="IK193" s="104"/>
      <c r="IL193" s="104"/>
      <c r="IM193" s="104"/>
      <c r="IN193" s="104"/>
      <c r="IO193" s="104"/>
      <c r="IP193" s="104"/>
      <c r="IQ193" s="104"/>
      <c r="IR193" s="104"/>
      <c r="IS193" s="104"/>
      <c r="IT193" s="104"/>
      <c r="IU193" s="104"/>
      <c r="IV193" s="104"/>
    </row>
    <row r="194" spans="1:256" s="103" customFormat="1" ht="12.75" x14ac:dyDescent="0.35">
      <c r="A194" s="138"/>
      <c r="B194" s="135"/>
      <c r="C194" s="135"/>
      <c r="D194" s="135"/>
      <c r="E194" s="135"/>
      <c r="F194" s="135"/>
      <c r="G194" s="135"/>
      <c r="H194" s="135"/>
      <c r="I194" s="135"/>
      <c r="J194" s="135"/>
      <c r="K194" s="135"/>
      <c r="L194" s="135"/>
      <c r="M194" s="135"/>
      <c r="N194" s="135"/>
      <c r="O194" s="135"/>
      <c r="P194" s="135"/>
      <c r="Q194" s="135"/>
      <c r="R194" s="135"/>
      <c r="AI194" s="104"/>
      <c r="AJ194" s="104"/>
      <c r="AK194" s="104"/>
      <c r="AL194" s="104"/>
      <c r="AM194" s="104"/>
      <c r="AN194" s="104"/>
      <c r="AO194" s="104"/>
      <c r="AP194" s="104"/>
      <c r="AQ194" s="104"/>
      <c r="AR194" s="104"/>
      <c r="AS194" s="104"/>
      <c r="AT194" s="104"/>
      <c r="AU194" s="104"/>
      <c r="AV194" s="104"/>
      <c r="AW194" s="104"/>
      <c r="AX194" s="104"/>
      <c r="AY194" s="104"/>
      <c r="AZ194" s="104"/>
      <c r="BA194" s="104"/>
      <c r="BB194" s="104"/>
      <c r="BC194" s="104"/>
      <c r="BD194" s="104"/>
      <c r="BE194" s="104"/>
      <c r="BF194" s="104"/>
      <c r="BG194" s="104"/>
      <c r="BH194" s="104"/>
      <c r="BI194" s="104"/>
      <c r="BJ194" s="104"/>
      <c r="BK194" s="104"/>
      <c r="BL194" s="104"/>
      <c r="BM194" s="104"/>
      <c r="BN194" s="104"/>
      <c r="BO194" s="104"/>
      <c r="BP194" s="104"/>
      <c r="BQ194" s="104"/>
      <c r="BR194" s="104"/>
      <c r="BS194" s="104"/>
      <c r="BT194" s="104"/>
      <c r="BU194" s="104"/>
      <c r="BV194" s="104"/>
      <c r="BW194" s="104"/>
      <c r="BX194" s="104"/>
      <c r="BY194" s="104"/>
      <c r="BZ194" s="104"/>
      <c r="CA194" s="104"/>
      <c r="CB194" s="104"/>
      <c r="CC194" s="104"/>
      <c r="CD194" s="104"/>
      <c r="CE194" s="104"/>
      <c r="CF194" s="104"/>
      <c r="CG194" s="104"/>
      <c r="CH194" s="104"/>
      <c r="CI194" s="104"/>
      <c r="CJ194" s="104"/>
      <c r="CK194" s="104"/>
      <c r="CL194" s="104"/>
      <c r="CM194" s="104"/>
      <c r="CN194" s="104"/>
      <c r="CO194" s="104"/>
      <c r="CP194" s="104"/>
      <c r="CQ194" s="104"/>
      <c r="CR194" s="104"/>
      <c r="CS194" s="104"/>
      <c r="CT194" s="104"/>
      <c r="CU194" s="104"/>
      <c r="CV194" s="104"/>
      <c r="CW194" s="104"/>
      <c r="CX194" s="104"/>
      <c r="CY194" s="104"/>
      <c r="CZ194" s="104"/>
      <c r="DA194" s="104"/>
      <c r="DB194" s="104"/>
      <c r="DC194" s="104"/>
      <c r="DD194" s="104"/>
      <c r="DE194" s="104"/>
      <c r="DF194" s="104"/>
      <c r="DG194" s="104"/>
      <c r="DH194" s="104"/>
      <c r="DI194" s="104"/>
      <c r="DJ194" s="104"/>
      <c r="DK194" s="104"/>
      <c r="DL194" s="104"/>
      <c r="DM194" s="104"/>
      <c r="DN194" s="104"/>
      <c r="DO194" s="104"/>
      <c r="DP194" s="104"/>
      <c r="DQ194" s="104"/>
      <c r="DR194" s="104"/>
      <c r="DS194" s="104"/>
      <c r="DT194" s="104"/>
      <c r="DU194" s="104"/>
      <c r="DV194" s="104"/>
      <c r="DW194" s="104"/>
      <c r="DX194" s="104"/>
      <c r="DY194" s="104"/>
      <c r="DZ194" s="104"/>
      <c r="EA194" s="104"/>
      <c r="EB194" s="104"/>
      <c r="EC194" s="104"/>
      <c r="ED194" s="104"/>
      <c r="EE194" s="104"/>
      <c r="EF194" s="104"/>
      <c r="EG194" s="104"/>
      <c r="EH194" s="104"/>
      <c r="EI194" s="104"/>
      <c r="EJ194" s="104"/>
      <c r="EK194" s="104"/>
      <c r="EL194" s="104"/>
      <c r="EM194" s="104"/>
      <c r="EN194" s="104"/>
      <c r="EO194" s="104"/>
      <c r="EP194" s="104"/>
      <c r="EQ194" s="104"/>
      <c r="ER194" s="104"/>
      <c r="ES194" s="104"/>
      <c r="ET194" s="104"/>
      <c r="EU194" s="104"/>
      <c r="EV194" s="104"/>
      <c r="EW194" s="104"/>
      <c r="EX194" s="104"/>
      <c r="EY194" s="104"/>
      <c r="EZ194" s="104"/>
      <c r="FA194" s="104"/>
      <c r="FB194" s="104"/>
      <c r="FC194" s="104"/>
      <c r="FD194" s="104"/>
      <c r="FE194" s="104"/>
      <c r="FF194" s="104"/>
      <c r="FG194" s="104"/>
      <c r="FH194" s="104"/>
      <c r="FI194" s="104"/>
      <c r="FJ194" s="104"/>
      <c r="FK194" s="104"/>
      <c r="FL194" s="104"/>
      <c r="FM194" s="104"/>
      <c r="FN194" s="104"/>
      <c r="FO194" s="104"/>
      <c r="FP194" s="104"/>
      <c r="FQ194" s="104"/>
      <c r="FR194" s="104"/>
      <c r="FS194" s="104"/>
      <c r="FT194" s="104"/>
      <c r="FU194" s="104"/>
      <c r="FV194" s="104"/>
      <c r="FW194" s="104"/>
      <c r="FX194" s="104"/>
      <c r="FY194" s="104"/>
      <c r="FZ194" s="104"/>
      <c r="GA194" s="104"/>
      <c r="GB194" s="104"/>
      <c r="GC194" s="104"/>
      <c r="GD194" s="104"/>
      <c r="GE194" s="104"/>
      <c r="GF194" s="104"/>
      <c r="GG194" s="104"/>
      <c r="GH194" s="104"/>
      <c r="GI194" s="104"/>
      <c r="GJ194" s="104"/>
      <c r="GK194" s="104"/>
      <c r="GL194" s="104"/>
      <c r="GM194" s="104"/>
      <c r="GN194" s="104"/>
      <c r="GO194" s="104"/>
      <c r="GP194" s="104"/>
      <c r="GQ194" s="104"/>
      <c r="GR194" s="104"/>
      <c r="GS194" s="104"/>
      <c r="GT194" s="104"/>
      <c r="GU194" s="104"/>
      <c r="GV194" s="104"/>
      <c r="GW194" s="104"/>
      <c r="GX194" s="104"/>
      <c r="GY194" s="104"/>
      <c r="GZ194" s="104"/>
      <c r="HA194" s="104"/>
      <c r="HB194" s="104"/>
      <c r="HC194" s="104"/>
      <c r="HD194" s="104"/>
      <c r="HE194" s="104"/>
      <c r="HF194" s="104"/>
      <c r="HG194" s="104"/>
      <c r="HH194" s="104"/>
      <c r="HI194" s="104"/>
      <c r="HJ194" s="104"/>
      <c r="HK194" s="104"/>
      <c r="HL194" s="104"/>
      <c r="HM194" s="104"/>
      <c r="HN194" s="104"/>
      <c r="HO194" s="104"/>
      <c r="HP194" s="104"/>
      <c r="HQ194" s="104"/>
      <c r="HR194" s="104"/>
      <c r="HS194" s="104"/>
      <c r="HT194" s="104"/>
      <c r="HU194" s="104"/>
      <c r="HV194" s="104"/>
      <c r="HW194" s="104"/>
      <c r="HX194" s="104"/>
      <c r="HY194" s="104"/>
      <c r="HZ194" s="104"/>
      <c r="IA194" s="104"/>
      <c r="IB194" s="104"/>
      <c r="IC194" s="104"/>
      <c r="ID194" s="104"/>
      <c r="IE194" s="104"/>
      <c r="IF194" s="104"/>
      <c r="IG194" s="104"/>
      <c r="IH194" s="104"/>
      <c r="II194" s="104"/>
      <c r="IJ194" s="104"/>
      <c r="IK194" s="104"/>
      <c r="IL194" s="104"/>
      <c r="IM194" s="104"/>
      <c r="IN194" s="104"/>
      <c r="IO194" s="104"/>
      <c r="IP194" s="104"/>
      <c r="IQ194" s="104"/>
      <c r="IR194" s="104"/>
      <c r="IS194" s="104"/>
      <c r="IT194" s="104"/>
      <c r="IU194" s="104"/>
      <c r="IV194" s="104"/>
    </row>
    <row r="195" spans="1:256" s="103" customFormat="1" ht="12.75" x14ac:dyDescent="0.35">
      <c r="A195" s="138"/>
      <c r="B195" s="135"/>
      <c r="C195" s="135"/>
      <c r="D195" s="135"/>
      <c r="E195" s="135"/>
      <c r="F195" s="135"/>
      <c r="G195" s="135"/>
      <c r="H195" s="135"/>
      <c r="I195" s="135"/>
      <c r="J195" s="135"/>
      <c r="K195" s="135"/>
      <c r="L195" s="135"/>
      <c r="M195" s="135"/>
      <c r="N195" s="135"/>
      <c r="O195" s="135"/>
      <c r="P195" s="135"/>
      <c r="Q195" s="135"/>
      <c r="R195" s="135"/>
      <c r="AI195" s="104"/>
      <c r="AJ195" s="104"/>
      <c r="AK195" s="104"/>
      <c r="AL195" s="104"/>
      <c r="AM195" s="104"/>
      <c r="AN195" s="104"/>
      <c r="AO195" s="104"/>
      <c r="AP195" s="104"/>
      <c r="AQ195" s="104"/>
      <c r="AR195" s="104"/>
      <c r="AS195" s="104"/>
      <c r="AT195" s="104"/>
      <c r="AU195" s="104"/>
      <c r="AV195" s="104"/>
      <c r="AW195" s="104"/>
      <c r="AX195" s="104"/>
      <c r="AY195" s="104"/>
      <c r="AZ195" s="104"/>
      <c r="BA195" s="104"/>
      <c r="BB195" s="104"/>
      <c r="BC195" s="104"/>
      <c r="BD195" s="104"/>
      <c r="BE195" s="104"/>
      <c r="BF195" s="104"/>
      <c r="BG195" s="104"/>
      <c r="BH195" s="104"/>
      <c r="BI195" s="104"/>
      <c r="BJ195" s="104"/>
      <c r="BK195" s="104"/>
      <c r="BL195" s="104"/>
      <c r="BM195" s="104"/>
      <c r="BN195" s="104"/>
      <c r="BO195" s="104"/>
      <c r="BP195" s="104"/>
      <c r="BQ195" s="104"/>
      <c r="BR195" s="104"/>
      <c r="BS195" s="104"/>
      <c r="BT195" s="104"/>
      <c r="BU195" s="104"/>
      <c r="BV195" s="104"/>
      <c r="BW195" s="104"/>
      <c r="BX195" s="104"/>
      <c r="BY195" s="104"/>
      <c r="BZ195" s="104"/>
      <c r="CA195" s="104"/>
      <c r="CB195" s="104"/>
      <c r="CC195" s="104"/>
      <c r="CD195" s="104"/>
      <c r="CE195" s="104"/>
      <c r="CF195" s="104"/>
      <c r="CG195" s="104"/>
      <c r="CH195" s="104"/>
      <c r="CI195" s="104"/>
      <c r="CJ195" s="104"/>
      <c r="CK195" s="104"/>
      <c r="CL195" s="104"/>
      <c r="CM195" s="104"/>
      <c r="CN195" s="104"/>
      <c r="CO195" s="104"/>
      <c r="CP195" s="104"/>
      <c r="CQ195" s="104"/>
      <c r="CR195" s="104"/>
      <c r="CS195" s="104"/>
      <c r="CT195" s="104"/>
      <c r="CU195" s="104"/>
      <c r="CV195" s="104"/>
      <c r="CW195" s="104"/>
      <c r="CX195" s="104"/>
      <c r="CY195" s="104"/>
      <c r="CZ195" s="104"/>
      <c r="DA195" s="104"/>
      <c r="DB195" s="104"/>
      <c r="DC195" s="104"/>
      <c r="DD195" s="104"/>
      <c r="DE195" s="104"/>
      <c r="DF195" s="104"/>
      <c r="DG195" s="104"/>
      <c r="DH195" s="104"/>
      <c r="DI195" s="104"/>
      <c r="DJ195" s="104"/>
      <c r="DK195" s="104"/>
      <c r="DL195" s="104"/>
      <c r="DM195" s="104"/>
      <c r="DN195" s="104"/>
      <c r="DO195" s="104"/>
      <c r="DP195" s="104"/>
      <c r="DQ195" s="104"/>
      <c r="DR195" s="104"/>
      <c r="DS195" s="104"/>
      <c r="DT195" s="104"/>
      <c r="DU195" s="104"/>
      <c r="DV195" s="104"/>
      <c r="DW195" s="104"/>
      <c r="DX195" s="104"/>
      <c r="DY195" s="104"/>
      <c r="DZ195" s="104"/>
      <c r="EA195" s="104"/>
      <c r="EB195" s="104"/>
      <c r="EC195" s="104"/>
      <c r="ED195" s="104"/>
      <c r="EE195" s="104"/>
      <c r="EF195" s="104"/>
      <c r="EG195" s="104"/>
      <c r="EH195" s="104"/>
      <c r="EI195" s="104"/>
      <c r="EJ195" s="104"/>
      <c r="EK195" s="104"/>
      <c r="EL195" s="104"/>
      <c r="EM195" s="104"/>
      <c r="EN195" s="104"/>
      <c r="EO195" s="104"/>
      <c r="EP195" s="104"/>
      <c r="EQ195" s="104"/>
      <c r="ER195" s="104"/>
      <c r="ES195" s="104"/>
      <c r="ET195" s="104"/>
      <c r="EU195" s="104"/>
      <c r="EV195" s="104"/>
      <c r="EW195" s="104"/>
      <c r="EX195" s="104"/>
      <c r="EY195" s="104"/>
      <c r="EZ195" s="104"/>
      <c r="FA195" s="104"/>
      <c r="FB195" s="104"/>
      <c r="FC195" s="104"/>
      <c r="FD195" s="104"/>
      <c r="FE195" s="104"/>
      <c r="FF195" s="104"/>
      <c r="FG195" s="104"/>
      <c r="FH195" s="104"/>
      <c r="FI195" s="104"/>
      <c r="FJ195" s="104"/>
      <c r="FK195" s="104"/>
      <c r="FL195" s="104"/>
      <c r="FM195" s="104"/>
      <c r="FN195" s="104"/>
      <c r="FO195" s="104"/>
      <c r="FP195" s="104"/>
      <c r="FQ195" s="104"/>
      <c r="FR195" s="104"/>
      <c r="FS195" s="104"/>
      <c r="FT195" s="104"/>
      <c r="FU195" s="104"/>
      <c r="FV195" s="104"/>
      <c r="FW195" s="104"/>
      <c r="FX195" s="104"/>
      <c r="FY195" s="104"/>
      <c r="FZ195" s="104"/>
      <c r="GA195" s="104"/>
      <c r="GB195" s="104"/>
      <c r="GC195" s="104"/>
      <c r="GD195" s="104"/>
      <c r="GE195" s="104"/>
      <c r="GF195" s="104"/>
      <c r="GG195" s="104"/>
      <c r="GH195" s="104"/>
      <c r="GI195" s="104"/>
      <c r="GJ195" s="104"/>
      <c r="GK195" s="104"/>
      <c r="GL195" s="104"/>
      <c r="GM195" s="104"/>
      <c r="GN195" s="104"/>
      <c r="GO195" s="104"/>
      <c r="GP195" s="104"/>
      <c r="GQ195" s="104"/>
      <c r="GR195" s="104"/>
      <c r="GS195" s="104"/>
      <c r="GT195" s="104"/>
      <c r="GU195" s="104"/>
      <c r="GV195" s="104"/>
      <c r="GW195" s="104"/>
      <c r="GX195" s="104"/>
      <c r="GY195" s="104"/>
      <c r="GZ195" s="104"/>
      <c r="HA195" s="104"/>
      <c r="HB195" s="104"/>
      <c r="HC195" s="104"/>
      <c r="HD195" s="104"/>
      <c r="HE195" s="104"/>
      <c r="HF195" s="104"/>
      <c r="HG195" s="104"/>
      <c r="HH195" s="104"/>
      <c r="HI195" s="104"/>
      <c r="HJ195" s="104"/>
      <c r="HK195" s="104"/>
      <c r="HL195" s="104"/>
      <c r="HM195" s="104"/>
      <c r="HN195" s="104"/>
      <c r="HO195" s="104"/>
      <c r="HP195" s="104"/>
      <c r="HQ195" s="104"/>
      <c r="HR195" s="104"/>
      <c r="HS195" s="104"/>
      <c r="HT195" s="104"/>
      <c r="HU195" s="104"/>
      <c r="HV195" s="104"/>
      <c r="HW195" s="104"/>
      <c r="HX195" s="104"/>
      <c r="HY195" s="104"/>
      <c r="HZ195" s="104"/>
      <c r="IA195" s="104"/>
      <c r="IB195" s="104"/>
      <c r="IC195" s="104"/>
      <c r="ID195" s="104"/>
      <c r="IE195" s="104"/>
      <c r="IF195" s="104"/>
      <c r="IG195" s="104"/>
      <c r="IH195" s="104"/>
      <c r="II195" s="104"/>
      <c r="IJ195" s="104"/>
      <c r="IK195" s="104"/>
      <c r="IL195" s="104"/>
      <c r="IM195" s="104"/>
      <c r="IN195" s="104"/>
      <c r="IO195" s="104"/>
      <c r="IP195" s="104"/>
      <c r="IQ195" s="104"/>
      <c r="IR195" s="104"/>
      <c r="IS195" s="104"/>
      <c r="IT195" s="104"/>
      <c r="IU195" s="104"/>
      <c r="IV195" s="104"/>
    </row>
    <row r="196" spans="1:256" s="103" customFormat="1" ht="12.75" x14ac:dyDescent="0.35">
      <c r="A196" s="138"/>
      <c r="B196" s="135"/>
      <c r="C196" s="135"/>
      <c r="D196" s="135"/>
      <c r="E196" s="135"/>
      <c r="F196" s="135"/>
      <c r="G196" s="135"/>
      <c r="H196" s="135"/>
      <c r="I196" s="135"/>
      <c r="J196" s="135"/>
      <c r="K196" s="135"/>
      <c r="L196" s="135"/>
      <c r="M196" s="135"/>
      <c r="N196" s="135"/>
      <c r="O196" s="135"/>
      <c r="P196" s="135"/>
      <c r="Q196" s="135"/>
      <c r="R196" s="135"/>
      <c r="AI196" s="104"/>
      <c r="AJ196" s="104"/>
      <c r="AK196" s="104"/>
      <c r="AL196" s="104"/>
      <c r="AM196" s="104"/>
      <c r="AN196" s="104"/>
      <c r="AO196" s="104"/>
      <c r="AP196" s="104"/>
      <c r="AQ196" s="104"/>
      <c r="AR196" s="104"/>
      <c r="AS196" s="104"/>
      <c r="AT196" s="104"/>
      <c r="AU196" s="104"/>
      <c r="AV196" s="104"/>
      <c r="AW196" s="104"/>
      <c r="AX196" s="104"/>
      <c r="AY196" s="104"/>
      <c r="AZ196" s="104"/>
      <c r="BA196" s="104"/>
      <c r="BB196" s="104"/>
      <c r="BC196" s="104"/>
      <c r="BD196" s="104"/>
      <c r="BE196" s="104"/>
      <c r="BF196" s="104"/>
      <c r="BG196" s="104"/>
      <c r="BH196" s="104"/>
      <c r="BI196" s="104"/>
      <c r="BJ196" s="104"/>
      <c r="BK196" s="104"/>
      <c r="BL196" s="104"/>
      <c r="BM196" s="104"/>
      <c r="BN196" s="104"/>
      <c r="BO196" s="104"/>
      <c r="BP196" s="104"/>
      <c r="BQ196" s="104"/>
      <c r="BR196" s="104"/>
      <c r="BS196" s="104"/>
      <c r="BT196" s="104"/>
      <c r="BU196" s="104"/>
      <c r="BV196" s="104"/>
      <c r="BW196" s="104"/>
      <c r="BX196" s="104"/>
      <c r="BY196" s="104"/>
      <c r="BZ196" s="104"/>
      <c r="CA196" s="104"/>
      <c r="CB196" s="104"/>
      <c r="CC196" s="104"/>
      <c r="CD196" s="104"/>
      <c r="CE196" s="104"/>
      <c r="CF196" s="104"/>
      <c r="CG196" s="104"/>
      <c r="CH196" s="104"/>
      <c r="CI196" s="104"/>
      <c r="CJ196" s="104"/>
      <c r="CK196" s="104"/>
      <c r="CL196" s="104"/>
      <c r="CM196" s="104"/>
      <c r="CN196" s="104"/>
      <c r="CO196" s="104"/>
      <c r="CP196" s="104"/>
      <c r="CQ196" s="104"/>
      <c r="CR196" s="104"/>
      <c r="CS196" s="104"/>
      <c r="CT196" s="104"/>
      <c r="CU196" s="104"/>
      <c r="CV196" s="104"/>
      <c r="CW196" s="104"/>
      <c r="CX196" s="104"/>
      <c r="CY196" s="104"/>
      <c r="CZ196" s="104"/>
      <c r="DA196" s="104"/>
      <c r="DB196" s="104"/>
      <c r="DC196" s="104"/>
      <c r="DD196" s="104"/>
      <c r="DE196" s="104"/>
      <c r="DF196" s="104"/>
      <c r="DG196" s="104"/>
      <c r="DH196" s="104"/>
      <c r="DI196" s="104"/>
      <c r="DJ196" s="104"/>
      <c r="DK196" s="104"/>
      <c r="DL196" s="104"/>
      <c r="DM196" s="104"/>
      <c r="DN196" s="104"/>
      <c r="DO196" s="104"/>
      <c r="DP196" s="104"/>
      <c r="DQ196" s="104"/>
      <c r="DR196" s="104"/>
      <c r="DS196" s="104"/>
      <c r="DT196" s="104"/>
      <c r="DU196" s="104"/>
      <c r="DV196" s="104"/>
      <c r="DW196" s="104"/>
      <c r="DX196" s="104"/>
      <c r="DY196" s="104"/>
      <c r="DZ196" s="104"/>
      <c r="EA196" s="104"/>
      <c r="EB196" s="104"/>
      <c r="EC196" s="104"/>
      <c r="ED196" s="104"/>
      <c r="EE196" s="104"/>
      <c r="EF196" s="104"/>
      <c r="EG196" s="104"/>
      <c r="EH196" s="104"/>
      <c r="EI196" s="104"/>
      <c r="EJ196" s="104"/>
      <c r="EK196" s="104"/>
      <c r="EL196" s="104"/>
      <c r="EM196" s="104"/>
      <c r="EN196" s="104"/>
      <c r="EO196" s="104"/>
      <c r="EP196" s="104"/>
      <c r="EQ196" s="104"/>
      <c r="ER196" s="104"/>
      <c r="ES196" s="104"/>
      <c r="ET196" s="104"/>
      <c r="EU196" s="104"/>
      <c r="EV196" s="104"/>
      <c r="EW196" s="104"/>
      <c r="EX196" s="104"/>
      <c r="EY196" s="104"/>
      <c r="EZ196" s="104"/>
      <c r="FA196" s="104"/>
      <c r="FB196" s="104"/>
      <c r="FC196" s="104"/>
      <c r="FD196" s="104"/>
      <c r="FE196" s="104"/>
      <c r="FF196" s="104"/>
      <c r="FG196" s="104"/>
      <c r="FH196" s="104"/>
      <c r="FI196" s="104"/>
      <c r="FJ196" s="104"/>
      <c r="FK196" s="104"/>
      <c r="FL196" s="104"/>
      <c r="FM196" s="104"/>
      <c r="FN196" s="104"/>
      <c r="FO196" s="104"/>
      <c r="FP196" s="104"/>
      <c r="FQ196" s="104"/>
      <c r="FR196" s="104"/>
      <c r="FS196" s="104"/>
      <c r="FT196" s="104"/>
      <c r="FU196" s="104"/>
      <c r="FV196" s="104"/>
      <c r="FW196" s="104"/>
      <c r="FX196" s="104"/>
      <c r="FY196" s="104"/>
      <c r="FZ196" s="104"/>
      <c r="GA196" s="104"/>
      <c r="GB196" s="104"/>
      <c r="GC196" s="104"/>
      <c r="GD196" s="104"/>
      <c r="GE196" s="104"/>
      <c r="GF196" s="104"/>
      <c r="GG196" s="104"/>
      <c r="GH196" s="104"/>
      <c r="GI196" s="104"/>
      <c r="GJ196" s="104"/>
      <c r="GK196" s="104"/>
      <c r="GL196" s="104"/>
      <c r="GM196" s="104"/>
      <c r="GN196" s="104"/>
      <c r="GO196" s="104"/>
      <c r="GP196" s="104"/>
      <c r="GQ196" s="104"/>
      <c r="GR196" s="104"/>
      <c r="GS196" s="104"/>
      <c r="GT196" s="104"/>
      <c r="GU196" s="104"/>
      <c r="GV196" s="104"/>
      <c r="GW196" s="104"/>
      <c r="GX196" s="104"/>
      <c r="GY196" s="104"/>
      <c r="GZ196" s="104"/>
      <c r="HA196" s="104"/>
      <c r="HB196" s="104"/>
      <c r="HC196" s="104"/>
      <c r="HD196" s="104"/>
      <c r="HE196" s="104"/>
      <c r="HF196" s="104"/>
      <c r="HG196" s="104"/>
      <c r="HH196" s="104"/>
      <c r="HI196" s="104"/>
      <c r="HJ196" s="104"/>
      <c r="HK196" s="104"/>
      <c r="HL196" s="104"/>
      <c r="HM196" s="104"/>
      <c r="HN196" s="104"/>
      <c r="HO196" s="104"/>
      <c r="HP196" s="104"/>
      <c r="HQ196" s="104"/>
      <c r="HR196" s="104"/>
      <c r="HS196" s="104"/>
      <c r="HT196" s="104"/>
      <c r="HU196" s="104"/>
      <c r="HV196" s="104"/>
      <c r="HW196" s="104"/>
      <c r="HX196" s="104"/>
      <c r="HY196" s="104"/>
      <c r="HZ196" s="104"/>
      <c r="IA196" s="104"/>
      <c r="IB196" s="104"/>
      <c r="IC196" s="104"/>
      <c r="ID196" s="104"/>
      <c r="IE196" s="104"/>
      <c r="IF196" s="104"/>
      <c r="IG196" s="104"/>
      <c r="IH196" s="104"/>
      <c r="II196" s="104"/>
      <c r="IJ196" s="104"/>
      <c r="IK196" s="104"/>
      <c r="IL196" s="104"/>
      <c r="IM196" s="104"/>
      <c r="IN196" s="104"/>
      <c r="IO196" s="104"/>
      <c r="IP196" s="104"/>
      <c r="IQ196" s="104"/>
      <c r="IR196" s="104"/>
      <c r="IS196" s="104"/>
      <c r="IT196" s="104"/>
      <c r="IU196" s="104"/>
      <c r="IV196" s="104"/>
    </row>
    <row r="197" spans="1:256" s="103" customFormat="1" ht="12.75" x14ac:dyDescent="0.35">
      <c r="A197" s="138"/>
      <c r="B197" s="135"/>
      <c r="C197" s="135"/>
      <c r="D197" s="135"/>
      <c r="E197" s="135"/>
      <c r="F197" s="135"/>
      <c r="G197" s="135"/>
      <c r="H197" s="135"/>
      <c r="I197" s="135"/>
      <c r="J197" s="135"/>
      <c r="K197" s="135"/>
      <c r="L197" s="135"/>
      <c r="M197" s="135"/>
      <c r="N197" s="135"/>
      <c r="O197" s="135"/>
      <c r="P197" s="135"/>
      <c r="Q197" s="135"/>
      <c r="R197" s="135"/>
      <c r="AI197" s="104"/>
      <c r="AJ197" s="104"/>
      <c r="AK197" s="104"/>
      <c r="AL197" s="104"/>
      <c r="AM197" s="104"/>
      <c r="AN197" s="104"/>
      <c r="AO197" s="104"/>
      <c r="AP197" s="104"/>
      <c r="AQ197" s="104"/>
      <c r="AR197" s="104"/>
      <c r="AS197" s="104"/>
      <c r="AT197" s="104"/>
      <c r="AU197" s="104"/>
      <c r="AV197" s="104"/>
      <c r="AW197" s="104"/>
      <c r="AX197" s="104"/>
      <c r="AY197" s="104"/>
      <c r="AZ197" s="104"/>
      <c r="BA197" s="104"/>
      <c r="BB197" s="104"/>
      <c r="BC197" s="104"/>
      <c r="BD197" s="104"/>
      <c r="BE197" s="104"/>
      <c r="BF197" s="104"/>
      <c r="BG197" s="104"/>
      <c r="BH197" s="104"/>
      <c r="BI197" s="104"/>
      <c r="BJ197" s="104"/>
      <c r="BK197" s="104"/>
      <c r="BL197" s="104"/>
      <c r="BM197" s="104"/>
      <c r="BN197" s="104"/>
      <c r="BO197" s="104"/>
      <c r="BP197" s="104"/>
      <c r="BQ197" s="104"/>
      <c r="BR197" s="104"/>
      <c r="BS197" s="104"/>
      <c r="BT197" s="104"/>
      <c r="BU197" s="104"/>
      <c r="BV197" s="104"/>
      <c r="BW197" s="104"/>
      <c r="BX197" s="104"/>
      <c r="BY197" s="104"/>
      <c r="BZ197" s="104"/>
      <c r="CA197" s="104"/>
      <c r="CB197" s="104"/>
      <c r="CC197" s="104"/>
      <c r="CD197" s="104"/>
      <c r="CE197" s="104"/>
      <c r="CF197" s="104"/>
      <c r="CG197" s="104"/>
      <c r="CH197" s="104"/>
      <c r="CI197" s="104"/>
      <c r="CJ197" s="104"/>
      <c r="CK197" s="104"/>
      <c r="CL197" s="104"/>
      <c r="CM197" s="104"/>
      <c r="CN197" s="104"/>
      <c r="CO197" s="104"/>
      <c r="CP197" s="104"/>
      <c r="CQ197" s="104"/>
      <c r="CR197" s="104"/>
      <c r="CS197" s="104"/>
      <c r="CT197" s="104"/>
      <c r="CU197" s="104"/>
      <c r="CV197" s="104"/>
      <c r="CW197" s="104"/>
      <c r="CX197" s="104"/>
      <c r="CY197" s="104"/>
      <c r="CZ197" s="104"/>
      <c r="DA197" s="104"/>
      <c r="DB197" s="104"/>
      <c r="DC197" s="104"/>
      <c r="DD197" s="104"/>
      <c r="DE197" s="104"/>
      <c r="DF197" s="104"/>
      <c r="DG197" s="104"/>
      <c r="DH197" s="104"/>
      <c r="DI197" s="104"/>
      <c r="DJ197" s="104"/>
      <c r="DK197" s="104"/>
      <c r="DL197" s="104"/>
      <c r="DM197" s="104"/>
      <c r="DN197" s="104"/>
      <c r="DO197" s="104"/>
      <c r="DP197" s="104"/>
      <c r="DQ197" s="104"/>
      <c r="DR197" s="104"/>
      <c r="DS197" s="104"/>
      <c r="DT197" s="104"/>
      <c r="DU197" s="104"/>
      <c r="DV197" s="104"/>
      <c r="DW197" s="104"/>
      <c r="DX197" s="104"/>
      <c r="DY197" s="104"/>
      <c r="DZ197" s="104"/>
      <c r="EA197" s="104"/>
      <c r="EB197" s="104"/>
      <c r="EC197" s="104"/>
      <c r="ED197" s="104"/>
      <c r="EE197" s="104"/>
      <c r="EF197" s="104"/>
      <c r="EG197" s="104"/>
      <c r="EH197" s="104"/>
      <c r="EI197" s="104"/>
      <c r="EJ197" s="104"/>
      <c r="EK197" s="104"/>
      <c r="EL197" s="104"/>
      <c r="EM197" s="104"/>
      <c r="EN197" s="104"/>
      <c r="EO197" s="104"/>
      <c r="EP197" s="104"/>
      <c r="EQ197" s="104"/>
      <c r="ER197" s="104"/>
      <c r="ES197" s="104"/>
      <c r="ET197" s="104"/>
      <c r="EU197" s="104"/>
      <c r="EV197" s="104"/>
      <c r="EW197" s="104"/>
      <c r="EX197" s="104"/>
      <c r="EY197" s="104"/>
      <c r="EZ197" s="104"/>
      <c r="FA197" s="104"/>
      <c r="FB197" s="104"/>
      <c r="FC197" s="104"/>
      <c r="FD197" s="104"/>
      <c r="FE197" s="104"/>
      <c r="FF197" s="104"/>
      <c r="FG197" s="104"/>
      <c r="FH197" s="104"/>
      <c r="FI197" s="104"/>
      <c r="FJ197" s="104"/>
      <c r="FK197" s="104"/>
      <c r="FL197" s="104"/>
      <c r="FM197" s="104"/>
      <c r="FN197" s="104"/>
      <c r="FO197" s="104"/>
      <c r="FP197" s="104"/>
      <c r="FQ197" s="104"/>
      <c r="FR197" s="104"/>
      <c r="FS197" s="104"/>
      <c r="FT197" s="104"/>
      <c r="FU197" s="104"/>
      <c r="FV197" s="104"/>
      <c r="FW197" s="104"/>
      <c r="FX197" s="104"/>
      <c r="FY197" s="104"/>
      <c r="FZ197" s="104"/>
      <c r="GA197" s="104"/>
      <c r="GB197" s="104"/>
      <c r="GC197" s="104"/>
      <c r="GD197" s="104"/>
      <c r="GE197" s="104"/>
      <c r="GF197" s="104"/>
      <c r="GG197" s="104"/>
      <c r="GH197" s="104"/>
      <c r="GI197" s="104"/>
      <c r="GJ197" s="104"/>
      <c r="GK197" s="104"/>
      <c r="GL197" s="104"/>
      <c r="GM197" s="104"/>
      <c r="GN197" s="104"/>
      <c r="GO197" s="104"/>
      <c r="GP197" s="104"/>
      <c r="GQ197" s="104"/>
      <c r="GR197" s="104"/>
      <c r="GS197" s="104"/>
      <c r="GT197" s="104"/>
      <c r="GU197" s="104"/>
      <c r="GV197" s="104"/>
      <c r="GW197" s="104"/>
      <c r="GX197" s="104"/>
      <c r="GY197" s="104"/>
      <c r="GZ197" s="104"/>
      <c r="HA197" s="104"/>
      <c r="HB197" s="104"/>
      <c r="HC197" s="104"/>
      <c r="HD197" s="104"/>
      <c r="HE197" s="104"/>
      <c r="HF197" s="104"/>
      <c r="HG197" s="104"/>
      <c r="HH197" s="104"/>
      <c r="HI197" s="104"/>
      <c r="HJ197" s="104"/>
      <c r="HK197" s="104"/>
      <c r="HL197" s="104"/>
      <c r="HM197" s="104"/>
      <c r="HN197" s="104"/>
      <c r="HO197" s="104"/>
      <c r="HP197" s="104"/>
      <c r="HQ197" s="104"/>
      <c r="HR197" s="104"/>
      <c r="HS197" s="104"/>
      <c r="HT197" s="104"/>
      <c r="HU197" s="104"/>
      <c r="HV197" s="104"/>
      <c r="HW197" s="104"/>
      <c r="HX197" s="104"/>
      <c r="HY197" s="104"/>
      <c r="HZ197" s="104"/>
      <c r="IA197" s="104"/>
      <c r="IB197" s="104"/>
      <c r="IC197" s="104"/>
      <c r="ID197" s="104"/>
      <c r="IE197" s="104"/>
      <c r="IF197" s="104"/>
      <c r="IG197" s="104"/>
      <c r="IH197" s="104"/>
      <c r="II197" s="104"/>
      <c r="IJ197" s="104"/>
      <c r="IK197" s="104"/>
      <c r="IL197" s="104"/>
      <c r="IM197" s="104"/>
      <c r="IN197" s="104"/>
      <c r="IO197" s="104"/>
      <c r="IP197" s="104"/>
      <c r="IQ197" s="104"/>
      <c r="IR197" s="104"/>
      <c r="IS197" s="104"/>
      <c r="IT197" s="104"/>
      <c r="IU197" s="104"/>
      <c r="IV197" s="104"/>
    </row>
    <row r="198" spans="1:256" s="103" customFormat="1" ht="12.75" x14ac:dyDescent="0.35">
      <c r="A198" s="138"/>
      <c r="B198" s="135"/>
      <c r="C198" s="135"/>
      <c r="D198" s="135"/>
      <c r="E198" s="135"/>
      <c r="F198" s="135"/>
      <c r="G198" s="135"/>
      <c r="H198" s="135"/>
      <c r="I198" s="135"/>
      <c r="J198" s="135"/>
      <c r="K198" s="135"/>
      <c r="L198" s="135"/>
      <c r="M198" s="135"/>
      <c r="N198" s="135"/>
      <c r="O198" s="135"/>
      <c r="P198" s="135"/>
      <c r="Q198" s="135"/>
      <c r="R198" s="135"/>
      <c r="AI198" s="104"/>
      <c r="AJ198" s="104"/>
      <c r="AK198" s="104"/>
      <c r="AL198" s="104"/>
      <c r="AM198" s="104"/>
      <c r="AN198" s="104"/>
      <c r="AO198" s="104"/>
      <c r="AP198" s="104"/>
      <c r="AQ198" s="104"/>
      <c r="AR198" s="104"/>
      <c r="AS198" s="104"/>
      <c r="AT198" s="104"/>
      <c r="AU198" s="104"/>
      <c r="AV198" s="104"/>
      <c r="AW198" s="104"/>
      <c r="AX198" s="104"/>
      <c r="AY198" s="104"/>
      <c r="AZ198" s="104"/>
      <c r="BA198" s="104"/>
      <c r="BB198" s="104"/>
      <c r="BC198" s="104"/>
      <c r="BD198" s="104"/>
      <c r="BE198" s="104"/>
      <c r="BF198" s="104"/>
      <c r="BG198" s="104"/>
      <c r="BH198" s="104"/>
      <c r="BI198" s="104"/>
      <c r="BJ198" s="104"/>
      <c r="BK198" s="104"/>
      <c r="BL198" s="104"/>
      <c r="BM198" s="104"/>
      <c r="BN198" s="104"/>
      <c r="BO198" s="104"/>
      <c r="BP198" s="104"/>
      <c r="BQ198" s="104"/>
      <c r="BR198" s="104"/>
      <c r="BS198" s="104"/>
      <c r="BT198" s="104"/>
      <c r="BU198" s="104"/>
      <c r="BV198" s="104"/>
      <c r="BW198" s="104"/>
      <c r="BX198" s="104"/>
      <c r="BY198" s="104"/>
      <c r="BZ198" s="104"/>
      <c r="CA198" s="104"/>
      <c r="CB198" s="104"/>
      <c r="CC198" s="104"/>
      <c r="CD198" s="104"/>
      <c r="CE198" s="104"/>
      <c r="CF198" s="104"/>
      <c r="CG198" s="104"/>
      <c r="CH198" s="104"/>
      <c r="CI198" s="104"/>
      <c r="CJ198" s="104"/>
      <c r="CK198" s="104"/>
      <c r="CL198" s="104"/>
      <c r="CM198" s="104"/>
      <c r="CN198" s="104"/>
      <c r="CO198" s="104"/>
      <c r="CP198" s="104"/>
      <c r="CQ198" s="104"/>
      <c r="CR198" s="104"/>
      <c r="CS198" s="104"/>
      <c r="CT198" s="104"/>
      <c r="CU198" s="104"/>
      <c r="CV198" s="104"/>
      <c r="CW198" s="104"/>
      <c r="CX198" s="104"/>
      <c r="CY198" s="104"/>
      <c r="CZ198" s="104"/>
      <c r="DA198" s="104"/>
      <c r="DB198" s="104"/>
      <c r="DC198" s="104"/>
      <c r="DD198" s="104"/>
      <c r="DE198" s="104"/>
      <c r="DF198" s="104"/>
      <c r="DG198" s="104"/>
      <c r="DH198" s="104"/>
      <c r="DI198" s="104"/>
      <c r="DJ198" s="104"/>
      <c r="DK198" s="104"/>
      <c r="DL198" s="104"/>
      <c r="DM198" s="104"/>
      <c r="DN198" s="104"/>
      <c r="DO198" s="104"/>
      <c r="DP198" s="104"/>
      <c r="DQ198" s="104"/>
      <c r="DR198" s="104"/>
      <c r="DS198" s="104"/>
      <c r="DT198" s="104"/>
      <c r="DU198" s="104"/>
      <c r="DV198" s="104"/>
      <c r="DW198" s="104"/>
      <c r="DX198" s="104"/>
      <c r="DY198" s="104"/>
      <c r="DZ198" s="104"/>
      <c r="EA198" s="104"/>
      <c r="EB198" s="104"/>
      <c r="EC198" s="104"/>
      <c r="ED198" s="104"/>
      <c r="EE198" s="104"/>
      <c r="EF198" s="104"/>
      <c r="EG198" s="104"/>
      <c r="EH198" s="104"/>
      <c r="EI198" s="104"/>
      <c r="EJ198" s="104"/>
      <c r="EK198" s="104"/>
      <c r="EL198" s="104"/>
      <c r="EM198" s="104"/>
      <c r="EN198" s="104"/>
      <c r="EO198" s="104"/>
      <c r="EP198" s="104"/>
      <c r="EQ198" s="104"/>
      <c r="ER198" s="104"/>
      <c r="ES198" s="104"/>
      <c r="ET198" s="104"/>
      <c r="EU198" s="104"/>
      <c r="EV198" s="104"/>
      <c r="EW198" s="104"/>
      <c r="EX198" s="104"/>
      <c r="EY198" s="104"/>
      <c r="EZ198" s="104"/>
      <c r="FA198" s="104"/>
      <c r="FB198" s="104"/>
      <c r="FC198" s="104"/>
      <c r="FD198" s="104"/>
      <c r="FE198" s="104"/>
      <c r="FF198" s="104"/>
      <c r="FG198" s="104"/>
      <c r="FH198" s="104"/>
      <c r="FI198" s="104"/>
      <c r="FJ198" s="104"/>
      <c r="FK198" s="104"/>
      <c r="FL198" s="104"/>
      <c r="FM198" s="104"/>
      <c r="FN198" s="104"/>
      <c r="FO198" s="104"/>
      <c r="FP198" s="104"/>
      <c r="FQ198" s="104"/>
      <c r="FR198" s="104"/>
      <c r="FS198" s="104"/>
      <c r="FT198" s="104"/>
      <c r="FU198" s="104"/>
      <c r="FV198" s="104"/>
      <c r="FW198" s="104"/>
      <c r="FX198" s="104"/>
      <c r="FY198" s="104"/>
      <c r="FZ198" s="104"/>
      <c r="GA198" s="104"/>
      <c r="GB198" s="104"/>
      <c r="GC198" s="104"/>
      <c r="GD198" s="104"/>
      <c r="GE198" s="104"/>
      <c r="GF198" s="104"/>
      <c r="GG198" s="104"/>
      <c r="GH198" s="104"/>
      <c r="GI198" s="104"/>
      <c r="GJ198" s="104"/>
      <c r="GK198" s="104"/>
      <c r="GL198" s="104"/>
      <c r="GM198" s="104"/>
      <c r="GN198" s="104"/>
      <c r="GO198" s="104"/>
      <c r="GP198" s="104"/>
      <c r="GQ198" s="104"/>
      <c r="GR198" s="104"/>
      <c r="GS198" s="104"/>
      <c r="GT198" s="104"/>
      <c r="GU198" s="104"/>
      <c r="GV198" s="104"/>
      <c r="GW198" s="104"/>
      <c r="GX198" s="104"/>
      <c r="GY198" s="104"/>
      <c r="GZ198" s="104"/>
      <c r="HA198" s="104"/>
      <c r="HB198" s="104"/>
      <c r="HC198" s="104"/>
      <c r="HD198" s="104"/>
      <c r="HE198" s="104"/>
      <c r="HF198" s="104"/>
      <c r="HG198" s="104"/>
      <c r="HH198" s="104"/>
      <c r="HI198" s="104"/>
      <c r="HJ198" s="104"/>
      <c r="HK198" s="104"/>
      <c r="HL198" s="104"/>
      <c r="HM198" s="104"/>
      <c r="HN198" s="104"/>
      <c r="HO198" s="104"/>
      <c r="HP198" s="104"/>
      <c r="HQ198" s="104"/>
      <c r="HR198" s="104"/>
      <c r="HS198" s="104"/>
      <c r="HT198" s="104"/>
      <c r="HU198" s="104"/>
      <c r="HV198" s="104"/>
      <c r="HW198" s="104"/>
      <c r="HX198" s="104"/>
      <c r="HY198" s="104"/>
      <c r="HZ198" s="104"/>
      <c r="IA198" s="104"/>
      <c r="IB198" s="104"/>
      <c r="IC198" s="104"/>
      <c r="ID198" s="104"/>
      <c r="IE198" s="104"/>
      <c r="IF198" s="104"/>
      <c r="IG198" s="104"/>
      <c r="IH198" s="104"/>
      <c r="II198" s="104"/>
      <c r="IJ198" s="104"/>
      <c r="IK198" s="104"/>
      <c r="IL198" s="104"/>
      <c r="IM198" s="104"/>
      <c r="IN198" s="104"/>
      <c r="IO198" s="104"/>
      <c r="IP198" s="104"/>
      <c r="IQ198" s="104"/>
      <c r="IR198" s="104"/>
      <c r="IS198" s="104"/>
      <c r="IT198" s="104"/>
      <c r="IU198" s="104"/>
      <c r="IV198" s="104"/>
    </row>
    <row r="199" spans="1:256" s="103" customFormat="1" ht="12.75" x14ac:dyDescent="0.35">
      <c r="A199" s="138"/>
      <c r="B199" s="135"/>
      <c r="C199" s="135"/>
      <c r="D199" s="135"/>
      <c r="E199" s="135"/>
      <c r="F199" s="135"/>
      <c r="G199" s="135"/>
      <c r="H199" s="135"/>
      <c r="I199" s="135"/>
      <c r="J199" s="135"/>
      <c r="K199" s="135"/>
      <c r="L199" s="135"/>
      <c r="M199" s="135"/>
      <c r="N199" s="135"/>
      <c r="O199" s="135"/>
      <c r="P199" s="135"/>
      <c r="Q199" s="135"/>
      <c r="R199" s="135"/>
      <c r="AI199" s="104"/>
      <c r="AJ199" s="104"/>
      <c r="AK199" s="104"/>
      <c r="AL199" s="104"/>
      <c r="AM199" s="104"/>
      <c r="AN199" s="104"/>
      <c r="AO199" s="104"/>
      <c r="AP199" s="104"/>
      <c r="AQ199" s="104"/>
      <c r="AR199" s="104"/>
      <c r="AS199" s="104"/>
      <c r="AT199" s="104"/>
      <c r="AU199" s="104"/>
      <c r="AV199" s="104"/>
      <c r="AW199" s="104"/>
      <c r="AX199" s="104"/>
      <c r="AY199" s="104"/>
      <c r="AZ199" s="104"/>
      <c r="BA199" s="104"/>
      <c r="BB199" s="104"/>
      <c r="BC199" s="104"/>
      <c r="BD199" s="104"/>
      <c r="BE199" s="104"/>
      <c r="BF199" s="104"/>
      <c r="BG199" s="104"/>
      <c r="BH199" s="104"/>
      <c r="BI199" s="104"/>
      <c r="BJ199" s="104"/>
      <c r="BK199" s="104"/>
      <c r="BL199" s="104"/>
      <c r="BM199" s="104"/>
      <c r="BN199" s="104"/>
      <c r="BO199" s="104"/>
      <c r="BP199" s="104"/>
      <c r="BQ199" s="104"/>
      <c r="BR199" s="104"/>
      <c r="BS199" s="104"/>
      <c r="BT199" s="104"/>
      <c r="BU199" s="104"/>
      <c r="BV199" s="104"/>
      <c r="BW199" s="104"/>
      <c r="BX199" s="104"/>
      <c r="BY199" s="104"/>
      <c r="BZ199" s="104"/>
      <c r="CA199" s="104"/>
      <c r="CB199" s="104"/>
      <c r="CC199" s="104"/>
      <c r="CD199" s="104"/>
      <c r="CE199" s="104"/>
      <c r="CF199" s="104"/>
      <c r="CG199" s="104"/>
      <c r="CH199" s="104"/>
      <c r="CI199" s="104"/>
      <c r="CJ199" s="104"/>
      <c r="CK199" s="104"/>
      <c r="CL199" s="104"/>
      <c r="CM199" s="104"/>
      <c r="CN199" s="104"/>
      <c r="CO199" s="104"/>
      <c r="CP199" s="104"/>
      <c r="CQ199" s="104"/>
      <c r="CR199" s="104"/>
      <c r="CS199" s="104"/>
      <c r="CT199" s="104"/>
      <c r="CU199" s="104"/>
      <c r="CV199" s="104"/>
      <c r="CW199" s="104"/>
      <c r="CX199" s="104"/>
      <c r="CY199" s="104"/>
      <c r="CZ199" s="104"/>
      <c r="DA199" s="104"/>
      <c r="DB199" s="104"/>
      <c r="DC199" s="104"/>
      <c r="DD199" s="104"/>
      <c r="DE199" s="104"/>
      <c r="DF199" s="104"/>
      <c r="DG199" s="104"/>
      <c r="DH199" s="104"/>
      <c r="DI199" s="104"/>
      <c r="DJ199" s="104"/>
      <c r="DK199" s="104"/>
      <c r="DL199" s="104"/>
      <c r="DM199" s="104"/>
      <c r="DN199" s="104"/>
      <c r="DO199" s="104"/>
      <c r="DP199" s="104"/>
      <c r="DQ199" s="104"/>
      <c r="DR199" s="104"/>
      <c r="DS199" s="104"/>
      <c r="DT199" s="104"/>
      <c r="DU199" s="104"/>
      <c r="DV199" s="104"/>
      <c r="DW199" s="104"/>
      <c r="DX199" s="104"/>
      <c r="DY199" s="104"/>
      <c r="DZ199" s="104"/>
      <c r="EA199" s="104"/>
      <c r="EB199" s="104"/>
      <c r="EC199" s="104"/>
      <c r="ED199" s="104"/>
      <c r="EE199" s="104"/>
      <c r="EF199" s="104"/>
      <c r="EG199" s="104"/>
      <c r="EH199" s="104"/>
      <c r="EI199" s="104"/>
      <c r="EJ199" s="104"/>
      <c r="EK199" s="104"/>
      <c r="EL199" s="104"/>
      <c r="EM199" s="104"/>
      <c r="EN199" s="104"/>
      <c r="EO199" s="104"/>
      <c r="EP199" s="104"/>
      <c r="EQ199" s="104"/>
      <c r="ER199" s="104"/>
      <c r="ES199" s="104"/>
      <c r="ET199" s="104"/>
      <c r="EU199" s="104"/>
      <c r="EV199" s="104"/>
      <c r="EW199" s="104"/>
      <c r="EX199" s="104"/>
      <c r="EY199" s="104"/>
      <c r="EZ199" s="104"/>
      <c r="FA199" s="104"/>
      <c r="FB199" s="104"/>
      <c r="FC199" s="104"/>
      <c r="FD199" s="104"/>
      <c r="FE199" s="104"/>
      <c r="FF199" s="104"/>
      <c r="FG199" s="104"/>
      <c r="FH199" s="104"/>
      <c r="FI199" s="104"/>
      <c r="FJ199" s="104"/>
      <c r="FK199" s="104"/>
      <c r="FL199" s="104"/>
      <c r="FM199" s="104"/>
      <c r="FN199" s="104"/>
      <c r="FO199" s="104"/>
      <c r="FP199" s="104"/>
      <c r="FQ199" s="104"/>
      <c r="FR199" s="104"/>
      <c r="FS199" s="104"/>
      <c r="FT199" s="104"/>
      <c r="FU199" s="104"/>
      <c r="FV199" s="104"/>
      <c r="FW199" s="104"/>
      <c r="FX199" s="104"/>
      <c r="FY199" s="104"/>
      <c r="FZ199" s="104"/>
      <c r="GA199" s="104"/>
      <c r="GB199" s="104"/>
      <c r="GC199" s="104"/>
      <c r="GD199" s="104"/>
      <c r="GE199" s="104"/>
      <c r="GF199" s="104"/>
      <c r="GG199" s="104"/>
      <c r="GH199" s="104"/>
      <c r="GI199" s="104"/>
      <c r="GJ199" s="104"/>
      <c r="GK199" s="104"/>
      <c r="GL199" s="104"/>
      <c r="GM199" s="104"/>
      <c r="GN199" s="104"/>
      <c r="GO199" s="104"/>
      <c r="GP199" s="104"/>
      <c r="GQ199" s="104"/>
      <c r="GR199" s="104"/>
      <c r="GS199" s="104"/>
      <c r="GT199" s="104"/>
      <c r="GU199" s="104"/>
      <c r="GV199" s="104"/>
      <c r="GW199" s="104"/>
      <c r="GX199" s="104"/>
      <c r="GY199" s="104"/>
      <c r="GZ199" s="104"/>
      <c r="HA199" s="104"/>
      <c r="HB199" s="104"/>
      <c r="HC199" s="104"/>
      <c r="HD199" s="104"/>
      <c r="HE199" s="104"/>
      <c r="HF199" s="104"/>
      <c r="HG199" s="104"/>
      <c r="HH199" s="104"/>
      <c r="HI199" s="104"/>
      <c r="HJ199" s="104"/>
      <c r="HK199" s="104"/>
      <c r="HL199" s="104"/>
      <c r="HM199" s="104"/>
      <c r="HN199" s="104"/>
      <c r="HO199" s="104"/>
      <c r="HP199" s="104"/>
      <c r="HQ199" s="104"/>
      <c r="HR199" s="104"/>
      <c r="HS199" s="104"/>
      <c r="HT199" s="104"/>
      <c r="HU199" s="104"/>
      <c r="HV199" s="104"/>
      <c r="HW199" s="104"/>
      <c r="HX199" s="104"/>
      <c r="HY199" s="104"/>
      <c r="HZ199" s="104"/>
      <c r="IA199" s="104"/>
      <c r="IB199" s="104"/>
      <c r="IC199" s="104"/>
      <c r="ID199" s="104"/>
      <c r="IE199" s="104"/>
      <c r="IF199" s="104"/>
      <c r="IG199" s="104"/>
      <c r="IH199" s="104"/>
      <c r="II199" s="104"/>
      <c r="IJ199" s="104"/>
      <c r="IK199" s="104"/>
      <c r="IL199" s="104"/>
      <c r="IM199" s="104"/>
      <c r="IN199" s="104"/>
      <c r="IO199" s="104"/>
      <c r="IP199" s="104"/>
      <c r="IQ199" s="104"/>
      <c r="IR199" s="104"/>
      <c r="IS199" s="104"/>
      <c r="IT199" s="104"/>
      <c r="IU199" s="104"/>
      <c r="IV199" s="104"/>
    </row>
    <row r="200" spans="1:256" s="103" customFormat="1" ht="12.75" x14ac:dyDescent="0.35">
      <c r="A200" s="138"/>
      <c r="B200" s="135"/>
      <c r="C200" s="135"/>
      <c r="D200" s="135"/>
      <c r="E200" s="135"/>
      <c r="F200" s="135"/>
      <c r="G200" s="135"/>
      <c r="H200" s="135"/>
      <c r="I200" s="135"/>
      <c r="J200" s="135"/>
      <c r="K200" s="135"/>
      <c r="L200" s="135"/>
      <c r="M200" s="135"/>
      <c r="N200" s="135"/>
      <c r="O200" s="135"/>
      <c r="P200" s="135"/>
      <c r="Q200" s="135"/>
      <c r="R200" s="135"/>
      <c r="AI200" s="104"/>
      <c r="AJ200" s="104"/>
      <c r="AK200" s="104"/>
      <c r="AL200" s="104"/>
      <c r="AM200" s="104"/>
      <c r="AN200" s="104"/>
      <c r="AO200" s="104"/>
      <c r="AP200" s="104"/>
      <c r="AQ200" s="104"/>
      <c r="AR200" s="104"/>
      <c r="AS200" s="104"/>
      <c r="AT200" s="104"/>
      <c r="AU200" s="104"/>
      <c r="AV200" s="104"/>
      <c r="AW200" s="104"/>
      <c r="AX200" s="104"/>
      <c r="AY200" s="104"/>
      <c r="AZ200" s="104"/>
      <c r="BA200" s="104"/>
      <c r="BB200" s="104"/>
      <c r="BC200" s="104"/>
      <c r="BD200" s="104"/>
      <c r="BE200" s="104"/>
      <c r="BF200" s="104"/>
      <c r="BG200" s="104"/>
      <c r="BH200" s="104"/>
      <c r="BI200" s="104"/>
      <c r="BJ200" s="104"/>
      <c r="BK200" s="104"/>
      <c r="BL200" s="104"/>
      <c r="BM200" s="104"/>
      <c r="BN200" s="104"/>
      <c r="BO200" s="104"/>
      <c r="BP200" s="104"/>
      <c r="BQ200" s="104"/>
      <c r="BR200" s="104"/>
      <c r="BS200" s="104"/>
      <c r="BT200" s="104"/>
      <c r="BU200" s="104"/>
      <c r="BV200" s="104"/>
      <c r="BW200" s="104"/>
      <c r="BX200" s="104"/>
      <c r="BY200" s="104"/>
      <c r="BZ200" s="104"/>
      <c r="CA200" s="104"/>
      <c r="CB200" s="104"/>
      <c r="CC200" s="104"/>
      <c r="CD200" s="104"/>
      <c r="CE200" s="104"/>
      <c r="CF200" s="104"/>
      <c r="CG200" s="104"/>
      <c r="CH200" s="104"/>
      <c r="CI200" s="104"/>
      <c r="CJ200" s="104"/>
      <c r="CK200" s="104"/>
      <c r="CL200" s="104"/>
      <c r="CM200" s="104"/>
      <c r="CN200" s="104"/>
      <c r="CO200" s="104"/>
      <c r="CP200" s="104"/>
      <c r="CQ200" s="104"/>
      <c r="CR200" s="104"/>
      <c r="CS200" s="104"/>
      <c r="CT200" s="104"/>
      <c r="CU200" s="104"/>
      <c r="CV200" s="104"/>
      <c r="CW200" s="104"/>
      <c r="CX200" s="104"/>
      <c r="CY200" s="104"/>
      <c r="CZ200" s="104"/>
      <c r="DA200" s="104"/>
      <c r="DB200" s="104"/>
      <c r="DC200" s="104"/>
      <c r="DD200" s="104"/>
      <c r="DE200" s="104"/>
      <c r="DF200" s="104"/>
      <c r="DG200" s="104"/>
      <c r="DH200" s="104"/>
      <c r="DI200" s="104"/>
      <c r="DJ200" s="104"/>
      <c r="DK200" s="104"/>
      <c r="DL200" s="104"/>
      <c r="DM200" s="104"/>
      <c r="DN200" s="104"/>
      <c r="DO200" s="104"/>
      <c r="DP200" s="104"/>
      <c r="DQ200" s="104"/>
      <c r="DR200" s="104"/>
      <c r="DS200" s="104"/>
      <c r="DT200" s="104"/>
      <c r="DU200" s="104"/>
      <c r="DV200" s="104"/>
      <c r="DW200" s="104"/>
      <c r="DX200" s="104"/>
      <c r="DY200" s="104"/>
      <c r="DZ200" s="104"/>
      <c r="EA200" s="104"/>
      <c r="EB200" s="104"/>
      <c r="EC200" s="104"/>
      <c r="ED200" s="104"/>
      <c r="EE200" s="104"/>
      <c r="EF200" s="104"/>
      <c r="EG200" s="104"/>
      <c r="EH200" s="104"/>
      <c r="EI200" s="104"/>
      <c r="EJ200" s="104"/>
      <c r="EK200" s="104"/>
      <c r="EL200" s="104"/>
      <c r="EM200" s="104"/>
      <c r="EN200" s="104"/>
      <c r="EO200" s="104"/>
      <c r="EP200" s="104"/>
      <c r="EQ200" s="104"/>
      <c r="ER200" s="104"/>
      <c r="ES200" s="104"/>
      <c r="ET200" s="104"/>
      <c r="EU200" s="104"/>
      <c r="EV200" s="104"/>
      <c r="EW200" s="104"/>
      <c r="EX200" s="104"/>
      <c r="EY200" s="104"/>
      <c r="EZ200" s="104"/>
      <c r="FA200" s="104"/>
      <c r="FB200" s="104"/>
      <c r="FC200" s="104"/>
      <c r="FD200" s="104"/>
      <c r="FE200" s="104"/>
      <c r="FF200" s="104"/>
      <c r="FG200" s="104"/>
      <c r="FH200" s="104"/>
      <c r="FI200" s="104"/>
      <c r="FJ200" s="104"/>
      <c r="FK200" s="104"/>
      <c r="FL200" s="104"/>
      <c r="FM200" s="104"/>
      <c r="FN200" s="104"/>
      <c r="FO200" s="104"/>
      <c r="FP200" s="104"/>
      <c r="FQ200" s="104"/>
      <c r="FR200" s="104"/>
      <c r="FS200" s="104"/>
      <c r="FT200" s="104"/>
      <c r="FU200" s="104"/>
      <c r="FV200" s="104"/>
      <c r="FW200" s="104"/>
      <c r="FX200" s="104"/>
      <c r="FY200" s="104"/>
      <c r="FZ200" s="104"/>
      <c r="GA200" s="104"/>
      <c r="GB200" s="104"/>
      <c r="GC200" s="104"/>
      <c r="GD200" s="104"/>
      <c r="GE200" s="104"/>
      <c r="GF200" s="104"/>
      <c r="GG200" s="104"/>
      <c r="GH200" s="104"/>
      <c r="GI200" s="104"/>
      <c r="GJ200" s="104"/>
      <c r="GK200" s="104"/>
      <c r="GL200" s="104"/>
      <c r="GM200" s="104"/>
      <c r="GN200" s="104"/>
      <c r="GO200" s="104"/>
      <c r="GP200" s="104"/>
      <c r="GQ200" s="104"/>
      <c r="GR200" s="104"/>
      <c r="GS200" s="104"/>
      <c r="GT200" s="104"/>
      <c r="GU200" s="104"/>
      <c r="GV200" s="104"/>
      <c r="GW200" s="104"/>
      <c r="GX200" s="104"/>
      <c r="GY200" s="104"/>
      <c r="GZ200" s="104"/>
      <c r="HA200" s="104"/>
      <c r="HB200" s="104"/>
      <c r="HC200" s="104"/>
      <c r="HD200" s="104"/>
      <c r="HE200" s="104"/>
      <c r="HF200" s="104"/>
      <c r="HG200" s="104"/>
      <c r="HH200" s="104"/>
      <c r="HI200" s="104"/>
      <c r="HJ200" s="104"/>
      <c r="HK200" s="104"/>
      <c r="HL200" s="104"/>
      <c r="HM200" s="104"/>
      <c r="HN200" s="104"/>
      <c r="HO200" s="104"/>
      <c r="HP200" s="104"/>
      <c r="HQ200" s="104"/>
      <c r="HR200" s="104"/>
      <c r="HS200" s="104"/>
      <c r="HT200" s="104"/>
      <c r="HU200" s="104"/>
      <c r="HV200" s="104"/>
      <c r="HW200" s="104"/>
      <c r="HX200" s="104"/>
      <c r="HY200" s="104"/>
      <c r="HZ200" s="104"/>
      <c r="IA200" s="104"/>
      <c r="IB200" s="104"/>
      <c r="IC200" s="104"/>
      <c r="ID200" s="104"/>
      <c r="IE200" s="104"/>
      <c r="IF200" s="104"/>
      <c r="IG200" s="104"/>
      <c r="IH200" s="104"/>
      <c r="II200" s="104"/>
      <c r="IJ200" s="104"/>
      <c r="IK200" s="104"/>
      <c r="IL200" s="104"/>
      <c r="IM200" s="104"/>
      <c r="IN200" s="104"/>
      <c r="IO200" s="104"/>
      <c r="IP200" s="104"/>
      <c r="IQ200" s="104"/>
      <c r="IR200" s="104"/>
      <c r="IS200" s="104"/>
      <c r="IT200" s="104"/>
      <c r="IU200" s="104"/>
      <c r="IV200" s="104"/>
    </row>
    <row r="201" spans="1:256" s="103" customFormat="1" ht="12.75" x14ac:dyDescent="0.35">
      <c r="A201" s="138"/>
      <c r="B201" s="135"/>
      <c r="C201" s="135"/>
      <c r="D201" s="135"/>
      <c r="E201" s="135"/>
      <c r="F201" s="135"/>
      <c r="G201" s="135"/>
      <c r="H201" s="135"/>
      <c r="I201" s="135"/>
      <c r="J201" s="135"/>
      <c r="K201" s="135"/>
      <c r="L201" s="135"/>
      <c r="M201" s="135"/>
      <c r="N201" s="135"/>
      <c r="O201" s="135"/>
      <c r="P201" s="135"/>
      <c r="Q201" s="135"/>
      <c r="R201" s="135"/>
      <c r="AI201" s="104"/>
      <c r="AJ201" s="104"/>
      <c r="AK201" s="104"/>
      <c r="AL201" s="104"/>
      <c r="AM201" s="104"/>
      <c r="AN201" s="104"/>
      <c r="AO201" s="104"/>
      <c r="AP201" s="104"/>
      <c r="AQ201" s="104"/>
      <c r="AR201" s="104"/>
      <c r="AS201" s="104"/>
      <c r="AT201" s="104"/>
      <c r="AU201" s="104"/>
      <c r="AV201" s="104"/>
      <c r="AW201" s="104"/>
      <c r="AX201" s="104"/>
      <c r="AY201" s="104"/>
      <c r="AZ201" s="104"/>
      <c r="BA201" s="104"/>
      <c r="BB201" s="104"/>
      <c r="BC201" s="104"/>
      <c r="BD201" s="104"/>
      <c r="BE201" s="104"/>
      <c r="BF201" s="104"/>
      <c r="BG201" s="104"/>
      <c r="BH201" s="104"/>
      <c r="BI201" s="104"/>
      <c r="BJ201" s="104"/>
      <c r="BK201" s="104"/>
      <c r="BL201" s="104"/>
      <c r="BM201" s="104"/>
      <c r="BN201" s="104"/>
      <c r="BO201" s="104"/>
      <c r="BP201" s="104"/>
      <c r="BQ201" s="104"/>
      <c r="BR201" s="104"/>
      <c r="BS201" s="104"/>
      <c r="BT201" s="104"/>
      <c r="BU201" s="104"/>
      <c r="BV201" s="104"/>
      <c r="BW201" s="104"/>
      <c r="BX201" s="104"/>
      <c r="BY201" s="104"/>
      <c r="BZ201" s="104"/>
      <c r="CA201" s="104"/>
      <c r="CB201" s="104"/>
      <c r="CC201" s="104"/>
      <c r="CD201" s="104"/>
      <c r="CE201" s="104"/>
      <c r="CF201" s="104"/>
      <c r="CG201" s="104"/>
      <c r="CH201" s="104"/>
      <c r="CI201" s="104"/>
      <c r="CJ201" s="104"/>
      <c r="CK201" s="104"/>
      <c r="CL201" s="104"/>
      <c r="CM201" s="104"/>
      <c r="CN201" s="104"/>
      <c r="CO201" s="104"/>
      <c r="CP201" s="104"/>
      <c r="CQ201" s="104"/>
      <c r="CR201" s="104"/>
      <c r="CS201" s="104"/>
      <c r="CT201" s="104"/>
      <c r="CU201" s="104"/>
      <c r="CV201" s="104"/>
      <c r="CW201" s="104"/>
      <c r="CX201" s="104"/>
      <c r="CY201" s="104"/>
      <c r="CZ201" s="104"/>
      <c r="DA201" s="104"/>
      <c r="DB201" s="104"/>
      <c r="DC201" s="104"/>
      <c r="DD201" s="104"/>
      <c r="DE201" s="104"/>
      <c r="DF201" s="104"/>
      <c r="DG201" s="104"/>
      <c r="DH201" s="104"/>
      <c r="DI201" s="104"/>
      <c r="DJ201" s="104"/>
      <c r="DK201" s="104"/>
      <c r="DL201" s="104"/>
      <c r="DM201" s="104"/>
      <c r="DN201" s="104"/>
      <c r="DO201" s="104"/>
      <c r="DP201" s="104"/>
      <c r="DQ201" s="104"/>
      <c r="DR201" s="104"/>
      <c r="DS201" s="104"/>
      <c r="DT201" s="104"/>
      <c r="DU201" s="104"/>
      <c r="DV201" s="104"/>
      <c r="DW201" s="104"/>
      <c r="DX201" s="104"/>
      <c r="DY201" s="104"/>
      <c r="DZ201" s="104"/>
      <c r="EA201" s="104"/>
      <c r="EB201" s="104"/>
      <c r="EC201" s="104"/>
      <c r="ED201" s="104"/>
      <c r="EE201" s="104"/>
      <c r="EF201" s="104"/>
      <c r="EG201" s="104"/>
      <c r="EH201" s="104"/>
      <c r="EI201" s="104"/>
      <c r="EJ201" s="104"/>
      <c r="EK201" s="104"/>
      <c r="EL201" s="104"/>
      <c r="EM201" s="104"/>
      <c r="EN201" s="104"/>
      <c r="EO201" s="104"/>
      <c r="EP201" s="104"/>
      <c r="EQ201" s="104"/>
      <c r="ER201" s="104"/>
      <c r="ES201" s="104"/>
      <c r="ET201" s="104"/>
      <c r="EU201" s="104"/>
      <c r="EV201" s="104"/>
      <c r="EW201" s="104"/>
      <c r="EX201" s="104"/>
      <c r="EY201" s="104"/>
      <c r="EZ201" s="104"/>
      <c r="FA201" s="104"/>
      <c r="FB201" s="104"/>
      <c r="FC201" s="104"/>
      <c r="FD201" s="104"/>
      <c r="FE201" s="104"/>
      <c r="FF201" s="104"/>
      <c r="FG201" s="104"/>
      <c r="FH201" s="104"/>
      <c r="FI201" s="104"/>
      <c r="FJ201" s="104"/>
      <c r="FK201" s="104"/>
      <c r="FL201" s="104"/>
      <c r="FM201" s="104"/>
      <c r="FN201" s="104"/>
      <c r="FO201" s="104"/>
      <c r="FP201" s="104"/>
      <c r="FQ201" s="104"/>
      <c r="FR201" s="104"/>
      <c r="FS201" s="104"/>
      <c r="FT201" s="104"/>
      <c r="FU201" s="104"/>
      <c r="FV201" s="104"/>
      <c r="FW201" s="104"/>
      <c r="FX201" s="104"/>
      <c r="FY201" s="104"/>
      <c r="FZ201" s="104"/>
      <c r="GA201" s="104"/>
      <c r="GB201" s="104"/>
      <c r="GC201" s="104"/>
      <c r="GD201" s="104"/>
      <c r="GE201" s="104"/>
      <c r="GF201" s="104"/>
      <c r="GG201" s="104"/>
      <c r="GH201" s="104"/>
      <c r="GI201" s="104"/>
      <c r="GJ201" s="104"/>
      <c r="GK201" s="104"/>
      <c r="GL201" s="104"/>
      <c r="GM201" s="104"/>
      <c r="GN201" s="104"/>
      <c r="GO201" s="104"/>
      <c r="GP201" s="104"/>
      <c r="GQ201" s="104"/>
      <c r="GR201" s="104"/>
      <c r="GS201" s="104"/>
      <c r="GT201" s="104"/>
      <c r="GU201" s="104"/>
      <c r="GV201" s="104"/>
      <c r="GW201" s="104"/>
      <c r="GX201" s="104"/>
      <c r="GY201" s="104"/>
      <c r="GZ201" s="104"/>
      <c r="HA201" s="104"/>
      <c r="HB201" s="104"/>
      <c r="HC201" s="104"/>
      <c r="HD201" s="104"/>
      <c r="HE201" s="104"/>
      <c r="HF201" s="104"/>
      <c r="HG201" s="104"/>
      <c r="HH201" s="104"/>
      <c r="HI201" s="104"/>
      <c r="HJ201" s="104"/>
      <c r="HK201" s="104"/>
      <c r="HL201" s="104"/>
      <c r="HM201" s="104"/>
      <c r="HN201" s="104"/>
      <c r="HO201" s="104"/>
      <c r="HP201" s="104"/>
      <c r="HQ201" s="104"/>
      <c r="HR201" s="104"/>
      <c r="HS201" s="104"/>
      <c r="HT201" s="104"/>
      <c r="HU201" s="104"/>
      <c r="HV201" s="104"/>
      <c r="HW201" s="104"/>
      <c r="HX201" s="104"/>
      <c r="HY201" s="104"/>
      <c r="HZ201" s="104"/>
      <c r="IA201" s="104"/>
      <c r="IB201" s="104"/>
      <c r="IC201" s="104"/>
      <c r="ID201" s="104"/>
      <c r="IE201" s="104"/>
      <c r="IF201" s="104"/>
      <c r="IG201" s="104"/>
      <c r="IH201" s="104"/>
      <c r="II201" s="104"/>
      <c r="IJ201" s="104"/>
      <c r="IK201" s="104"/>
      <c r="IL201" s="104"/>
      <c r="IM201" s="104"/>
      <c r="IN201" s="104"/>
      <c r="IO201" s="104"/>
      <c r="IP201" s="104"/>
      <c r="IQ201" s="104"/>
      <c r="IR201" s="104"/>
      <c r="IS201" s="104"/>
      <c r="IT201" s="104"/>
      <c r="IU201" s="104"/>
      <c r="IV201" s="104"/>
    </row>
    <row r="202" spans="1:256" s="103" customFormat="1" ht="12.75" x14ac:dyDescent="0.35">
      <c r="A202" s="138"/>
      <c r="B202" s="135"/>
      <c r="C202" s="135"/>
      <c r="D202" s="135"/>
      <c r="E202" s="135"/>
      <c r="F202" s="135"/>
      <c r="G202" s="135"/>
      <c r="H202" s="135"/>
      <c r="I202" s="135"/>
      <c r="J202" s="135"/>
      <c r="K202" s="135"/>
      <c r="L202" s="135"/>
      <c r="M202" s="135"/>
      <c r="N202" s="135"/>
      <c r="O202" s="135"/>
      <c r="P202" s="135"/>
      <c r="Q202" s="135"/>
      <c r="R202" s="135"/>
      <c r="AI202" s="104"/>
      <c r="AJ202" s="104"/>
      <c r="AK202" s="104"/>
      <c r="AL202" s="104"/>
      <c r="AM202" s="104"/>
      <c r="AN202" s="104"/>
      <c r="AO202" s="104"/>
      <c r="AP202" s="104"/>
      <c r="AQ202" s="104"/>
      <c r="AR202" s="104"/>
      <c r="AS202" s="104"/>
      <c r="AT202" s="104"/>
      <c r="AU202" s="104"/>
      <c r="AV202" s="104"/>
      <c r="AW202" s="104"/>
      <c r="AX202" s="104"/>
      <c r="AY202" s="104"/>
      <c r="AZ202" s="104"/>
      <c r="BA202" s="104"/>
      <c r="BB202" s="104"/>
      <c r="BC202" s="104"/>
      <c r="BD202" s="104"/>
      <c r="BE202" s="104"/>
      <c r="BF202" s="104"/>
      <c r="BG202" s="104"/>
      <c r="BH202" s="104"/>
      <c r="BI202" s="104"/>
      <c r="BJ202" s="104"/>
      <c r="BK202" s="104"/>
      <c r="BL202" s="104"/>
      <c r="BM202" s="104"/>
      <c r="BN202" s="104"/>
      <c r="BO202" s="104"/>
      <c r="BP202" s="104"/>
      <c r="BQ202" s="104"/>
      <c r="BR202" s="104"/>
      <c r="BS202" s="104"/>
      <c r="BT202" s="104"/>
      <c r="BU202" s="104"/>
      <c r="BV202" s="104"/>
      <c r="BW202" s="104"/>
      <c r="BX202" s="104"/>
      <c r="BY202" s="104"/>
      <c r="BZ202" s="104"/>
      <c r="CA202" s="104"/>
      <c r="CB202" s="104"/>
      <c r="CC202" s="104"/>
      <c r="CD202" s="104"/>
      <c r="CE202" s="104"/>
      <c r="CF202" s="104"/>
      <c r="CG202" s="104"/>
      <c r="CH202" s="104"/>
      <c r="CI202" s="104"/>
      <c r="CJ202" s="104"/>
      <c r="CK202" s="104"/>
      <c r="CL202" s="104"/>
      <c r="CM202" s="104"/>
      <c r="CN202" s="104"/>
      <c r="CO202" s="104"/>
      <c r="CP202" s="104"/>
      <c r="CQ202" s="104"/>
      <c r="CR202" s="104"/>
      <c r="CS202" s="104"/>
      <c r="CT202" s="104"/>
      <c r="CU202" s="104"/>
      <c r="CV202" s="104"/>
      <c r="CW202" s="104"/>
      <c r="CX202" s="104"/>
      <c r="CY202" s="104"/>
      <c r="CZ202" s="104"/>
      <c r="DA202" s="104"/>
      <c r="DB202" s="104"/>
      <c r="DC202" s="104"/>
      <c r="DD202" s="104"/>
      <c r="DE202" s="104"/>
      <c r="DF202" s="104"/>
      <c r="DG202" s="104"/>
      <c r="DH202" s="104"/>
      <c r="DI202" s="104"/>
      <c r="DJ202" s="104"/>
      <c r="DK202" s="104"/>
      <c r="DL202" s="104"/>
      <c r="DM202" s="104"/>
      <c r="DN202" s="104"/>
      <c r="DO202" s="104"/>
      <c r="DP202" s="104"/>
      <c r="DQ202" s="104"/>
      <c r="DR202" s="104"/>
      <c r="DS202" s="104"/>
      <c r="DT202" s="104"/>
      <c r="DU202" s="104"/>
      <c r="DV202" s="104"/>
      <c r="DW202" s="104"/>
      <c r="DX202" s="104"/>
      <c r="DY202" s="104"/>
      <c r="DZ202" s="104"/>
      <c r="EA202" s="104"/>
      <c r="EB202" s="104"/>
      <c r="EC202" s="104"/>
      <c r="ED202" s="104"/>
      <c r="EE202" s="104"/>
      <c r="EF202" s="104"/>
      <c r="EG202" s="104"/>
      <c r="EH202" s="104"/>
      <c r="EI202" s="104"/>
      <c r="EJ202" s="104"/>
      <c r="EK202" s="104"/>
      <c r="EL202" s="104"/>
      <c r="EM202" s="104"/>
      <c r="EN202" s="104"/>
      <c r="EO202" s="104"/>
      <c r="EP202" s="104"/>
      <c r="EQ202" s="104"/>
      <c r="ER202" s="104"/>
      <c r="ES202" s="104"/>
      <c r="ET202" s="104"/>
      <c r="EU202" s="104"/>
      <c r="EV202" s="104"/>
      <c r="EW202" s="104"/>
      <c r="EX202" s="104"/>
      <c r="EY202" s="104"/>
      <c r="EZ202" s="104"/>
      <c r="FA202" s="104"/>
      <c r="FB202" s="104"/>
      <c r="FC202" s="104"/>
      <c r="FD202" s="104"/>
      <c r="FE202" s="104"/>
      <c r="FF202" s="104"/>
      <c r="FG202" s="104"/>
      <c r="FH202" s="104"/>
      <c r="FI202" s="104"/>
      <c r="FJ202" s="104"/>
      <c r="FK202" s="104"/>
      <c r="FL202" s="104"/>
      <c r="FM202" s="104"/>
      <c r="FN202" s="104"/>
      <c r="FO202" s="104"/>
      <c r="FP202" s="104"/>
      <c r="FQ202" s="104"/>
      <c r="FR202" s="104"/>
      <c r="FS202" s="104"/>
      <c r="FT202" s="104"/>
      <c r="FU202" s="104"/>
      <c r="FV202" s="104"/>
      <c r="FW202" s="104"/>
      <c r="FX202" s="104"/>
      <c r="FY202" s="104"/>
      <c r="FZ202" s="104"/>
      <c r="GA202" s="104"/>
      <c r="GB202" s="104"/>
      <c r="GC202" s="104"/>
      <c r="GD202" s="104"/>
      <c r="GE202" s="104"/>
      <c r="GF202" s="104"/>
      <c r="GG202" s="104"/>
      <c r="GH202" s="104"/>
      <c r="GI202" s="104"/>
      <c r="GJ202" s="104"/>
      <c r="GK202" s="104"/>
      <c r="GL202" s="104"/>
      <c r="GM202" s="104"/>
      <c r="GN202" s="104"/>
      <c r="GO202" s="104"/>
      <c r="GP202" s="104"/>
      <c r="GQ202" s="104"/>
      <c r="GR202" s="104"/>
      <c r="GS202" s="104"/>
      <c r="GT202" s="104"/>
      <c r="GU202" s="104"/>
      <c r="GV202" s="104"/>
      <c r="GW202" s="104"/>
      <c r="GX202" s="104"/>
      <c r="GY202" s="104"/>
      <c r="GZ202" s="104"/>
      <c r="HA202" s="104"/>
      <c r="HB202" s="104"/>
      <c r="HC202" s="104"/>
      <c r="HD202" s="104"/>
      <c r="HE202" s="104"/>
      <c r="HF202" s="104"/>
      <c r="HG202" s="104"/>
      <c r="HH202" s="104"/>
      <c r="HI202" s="104"/>
      <c r="HJ202" s="104"/>
      <c r="HK202" s="104"/>
      <c r="HL202" s="104"/>
      <c r="HM202" s="104"/>
      <c r="HN202" s="104"/>
      <c r="HO202" s="104"/>
      <c r="HP202" s="104"/>
      <c r="HQ202" s="104"/>
      <c r="HR202" s="104"/>
      <c r="HS202" s="104"/>
      <c r="HT202" s="104"/>
      <c r="HU202" s="104"/>
      <c r="HV202" s="104"/>
      <c r="HW202" s="104"/>
      <c r="HX202" s="104"/>
      <c r="HY202" s="104"/>
      <c r="HZ202" s="104"/>
      <c r="IA202" s="104"/>
      <c r="IB202" s="104"/>
      <c r="IC202" s="104"/>
      <c r="ID202" s="104"/>
      <c r="IE202" s="104"/>
      <c r="IF202" s="104"/>
      <c r="IG202" s="104"/>
      <c r="IH202" s="104"/>
      <c r="II202" s="104"/>
      <c r="IJ202" s="104"/>
      <c r="IK202" s="104"/>
      <c r="IL202" s="104"/>
      <c r="IM202" s="104"/>
      <c r="IN202" s="104"/>
      <c r="IO202" s="104"/>
      <c r="IP202" s="104"/>
      <c r="IQ202" s="104"/>
      <c r="IR202" s="104"/>
      <c r="IS202" s="104"/>
      <c r="IT202" s="104"/>
      <c r="IU202" s="104"/>
      <c r="IV202" s="104"/>
    </row>
    <row r="203" spans="1:256" s="103" customFormat="1" ht="12.75" x14ac:dyDescent="0.35">
      <c r="A203" s="138"/>
      <c r="B203" s="135"/>
      <c r="C203" s="135"/>
      <c r="D203" s="135"/>
      <c r="E203" s="135"/>
      <c r="F203" s="135"/>
      <c r="G203" s="135"/>
      <c r="H203" s="135"/>
      <c r="I203" s="135"/>
      <c r="J203" s="135"/>
      <c r="K203" s="135"/>
      <c r="L203" s="135"/>
      <c r="M203" s="135"/>
      <c r="N203" s="135"/>
      <c r="O203" s="135"/>
      <c r="P203" s="135"/>
      <c r="Q203" s="135"/>
      <c r="R203" s="135"/>
      <c r="AI203" s="104"/>
      <c r="AJ203" s="104"/>
      <c r="AK203" s="104"/>
      <c r="AL203" s="104"/>
      <c r="AM203" s="104"/>
      <c r="AN203" s="104"/>
      <c r="AO203" s="104"/>
      <c r="AP203" s="104"/>
      <c r="AQ203" s="104"/>
      <c r="AR203" s="104"/>
      <c r="AS203" s="104"/>
      <c r="AT203" s="104"/>
      <c r="AU203" s="104"/>
      <c r="AV203" s="104"/>
      <c r="AW203" s="104"/>
      <c r="AX203" s="104"/>
      <c r="AY203" s="104"/>
      <c r="AZ203" s="104"/>
      <c r="BA203" s="104"/>
      <c r="BB203" s="104"/>
      <c r="BC203" s="104"/>
      <c r="BD203" s="104"/>
      <c r="BE203" s="104"/>
      <c r="BF203" s="104"/>
      <c r="BG203" s="104"/>
      <c r="BH203" s="104"/>
      <c r="BI203" s="104"/>
      <c r="BJ203" s="104"/>
      <c r="BK203" s="104"/>
      <c r="BL203" s="104"/>
      <c r="BM203" s="104"/>
      <c r="BN203" s="104"/>
      <c r="BO203" s="104"/>
      <c r="BP203" s="104"/>
      <c r="BQ203" s="104"/>
      <c r="BR203" s="104"/>
      <c r="BS203" s="104"/>
      <c r="BT203" s="104"/>
      <c r="BU203" s="104"/>
      <c r="BV203" s="104"/>
      <c r="BW203" s="104"/>
      <c r="BX203" s="104"/>
      <c r="BY203" s="104"/>
      <c r="BZ203" s="104"/>
      <c r="CA203" s="104"/>
      <c r="CB203" s="104"/>
      <c r="CC203" s="104"/>
      <c r="CD203" s="104"/>
      <c r="CE203" s="104"/>
      <c r="CF203" s="104"/>
      <c r="CG203" s="104"/>
      <c r="CH203" s="104"/>
      <c r="CI203" s="104"/>
      <c r="CJ203" s="104"/>
      <c r="CK203" s="104"/>
      <c r="CL203" s="104"/>
      <c r="CM203" s="104"/>
      <c r="CN203" s="104"/>
      <c r="CO203" s="104"/>
      <c r="CP203" s="104"/>
      <c r="CQ203" s="104"/>
      <c r="CR203" s="104"/>
      <c r="CS203" s="104"/>
      <c r="CT203" s="104"/>
      <c r="CU203" s="104"/>
      <c r="CV203" s="104"/>
      <c r="CW203" s="104"/>
      <c r="CX203" s="104"/>
      <c r="CY203" s="104"/>
      <c r="CZ203" s="104"/>
      <c r="DA203" s="104"/>
      <c r="DB203" s="104"/>
      <c r="DC203" s="104"/>
      <c r="DD203" s="104"/>
      <c r="DE203" s="104"/>
      <c r="DF203" s="104"/>
      <c r="DG203" s="104"/>
      <c r="DH203" s="104"/>
      <c r="DI203" s="104"/>
      <c r="DJ203" s="104"/>
      <c r="DK203" s="104"/>
      <c r="DL203" s="104"/>
      <c r="DM203" s="104"/>
      <c r="DN203" s="104"/>
      <c r="DO203" s="104"/>
      <c r="DP203" s="104"/>
      <c r="DQ203" s="104"/>
      <c r="DR203" s="104"/>
      <c r="DS203" s="104"/>
      <c r="DT203" s="104"/>
      <c r="DU203" s="104"/>
      <c r="DV203" s="104"/>
      <c r="DW203" s="104"/>
      <c r="DX203" s="104"/>
      <c r="DY203" s="104"/>
      <c r="DZ203" s="104"/>
      <c r="EA203" s="104"/>
      <c r="EB203" s="104"/>
      <c r="EC203" s="104"/>
      <c r="ED203" s="104"/>
      <c r="EE203" s="104"/>
      <c r="EF203" s="104"/>
      <c r="EG203" s="104"/>
      <c r="EH203" s="104"/>
      <c r="EI203" s="104"/>
      <c r="EJ203" s="104"/>
      <c r="EK203" s="104"/>
      <c r="EL203" s="104"/>
      <c r="EM203" s="104"/>
      <c r="EN203" s="104"/>
      <c r="EO203" s="104"/>
      <c r="EP203" s="104"/>
      <c r="EQ203" s="104"/>
      <c r="ER203" s="104"/>
      <c r="ES203" s="104"/>
      <c r="ET203" s="104"/>
      <c r="EU203" s="104"/>
      <c r="EV203" s="104"/>
      <c r="EW203" s="104"/>
      <c r="EX203" s="104"/>
      <c r="EY203" s="104"/>
      <c r="EZ203" s="104"/>
      <c r="FA203" s="104"/>
      <c r="FB203" s="104"/>
      <c r="FC203" s="104"/>
      <c r="FD203" s="104"/>
      <c r="FE203" s="104"/>
      <c r="FF203" s="104"/>
      <c r="FG203" s="104"/>
      <c r="FH203" s="104"/>
      <c r="FI203" s="104"/>
      <c r="FJ203" s="104"/>
      <c r="FK203" s="104"/>
      <c r="FL203" s="104"/>
      <c r="FM203" s="104"/>
      <c r="FN203" s="104"/>
      <c r="FO203" s="104"/>
      <c r="FP203" s="104"/>
      <c r="FQ203" s="104"/>
      <c r="FR203" s="104"/>
      <c r="FS203" s="104"/>
      <c r="FT203" s="104"/>
      <c r="FU203" s="104"/>
      <c r="FV203" s="104"/>
      <c r="FW203" s="104"/>
      <c r="FX203" s="104"/>
      <c r="FY203" s="104"/>
      <c r="FZ203" s="104"/>
      <c r="GA203" s="104"/>
      <c r="GB203" s="104"/>
      <c r="GC203" s="104"/>
      <c r="GD203" s="104"/>
      <c r="GE203" s="104"/>
      <c r="GF203" s="104"/>
      <c r="GG203" s="104"/>
      <c r="GH203" s="104"/>
      <c r="GI203" s="104"/>
      <c r="GJ203" s="104"/>
      <c r="GK203" s="104"/>
      <c r="GL203" s="104"/>
      <c r="GM203" s="104"/>
      <c r="GN203" s="104"/>
      <c r="GO203" s="104"/>
      <c r="GP203" s="104"/>
      <c r="GQ203" s="104"/>
      <c r="GR203" s="104"/>
      <c r="GS203" s="104"/>
      <c r="GT203" s="104"/>
      <c r="GU203" s="104"/>
      <c r="GV203" s="104"/>
      <c r="GW203" s="104"/>
      <c r="GX203" s="104"/>
      <c r="GY203" s="104"/>
      <c r="GZ203" s="104"/>
      <c r="HA203" s="104"/>
      <c r="HB203" s="104"/>
      <c r="HC203" s="104"/>
      <c r="HD203" s="104"/>
      <c r="HE203" s="104"/>
      <c r="HF203" s="104"/>
      <c r="HG203" s="104"/>
      <c r="HH203" s="104"/>
      <c r="HI203" s="104"/>
      <c r="HJ203" s="104"/>
      <c r="HK203" s="104"/>
      <c r="HL203" s="104"/>
      <c r="HM203" s="104"/>
      <c r="HN203" s="104"/>
      <c r="HO203" s="104"/>
      <c r="HP203" s="104"/>
      <c r="HQ203" s="104"/>
      <c r="HR203" s="104"/>
      <c r="HS203" s="104"/>
      <c r="HT203" s="104"/>
      <c r="HU203" s="104"/>
      <c r="HV203" s="104"/>
      <c r="HW203" s="104"/>
      <c r="HX203" s="104"/>
      <c r="HY203" s="104"/>
      <c r="HZ203" s="104"/>
      <c r="IA203" s="104"/>
      <c r="IB203" s="104"/>
      <c r="IC203" s="104"/>
      <c r="ID203" s="104"/>
      <c r="IE203" s="104"/>
      <c r="IF203" s="104"/>
      <c r="IG203" s="104"/>
      <c r="IH203" s="104"/>
      <c r="II203" s="104"/>
      <c r="IJ203" s="104"/>
      <c r="IK203" s="104"/>
      <c r="IL203" s="104"/>
      <c r="IM203" s="104"/>
      <c r="IN203" s="104"/>
      <c r="IO203" s="104"/>
      <c r="IP203" s="104"/>
      <c r="IQ203" s="104"/>
      <c r="IR203" s="104"/>
      <c r="IS203" s="104"/>
      <c r="IT203" s="104"/>
      <c r="IU203" s="104"/>
      <c r="IV203" s="104"/>
    </row>
    <row r="204" spans="1:256" s="103" customFormat="1" ht="12.75" x14ac:dyDescent="0.35">
      <c r="A204" s="138"/>
      <c r="B204" s="135"/>
      <c r="C204" s="135"/>
      <c r="D204" s="135"/>
      <c r="E204" s="135"/>
      <c r="F204" s="135"/>
      <c r="G204" s="135"/>
      <c r="H204" s="135"/>
      <c r="I204" s="135"/>
      <c r="J204" s="135"/>
      <c r="K204" s="135"/>
      <c r="L204" s="135"/>
      <c r="M204" s="135"/>
      <c r="N204" s="135"/>
      <c r="O204" s="135"/>
      <c r="P204" s="135"/>
      <c r="Q204" s="135"/>
      <c r="R204" s="135"/>
      <c r="AI204" s="104"/>
      <c r="AJ204" s="104"/>
      <c r="AK204" s="104"/>
      <c r="AL204" s="104"/>
      <c r="AM204" s="104"/>
      <c r="AN204" s="104"/>
      <c r="AO204" s="104"/>
      <c r="AP204" s="104"/>
      <c r="AQ204" s="104"/>
      <c r="AR204" s="104"/>
      <c r="AS204" s="104"/>
      <c r="AT204" s="104"/>
      <c r="AU204" s="104"/>
      <c r="AV204" s="104"/>
      <c r="AW204" s="104"/>
      <c r="AX204" s="104"/>
      <c r="AY204" s="104"/>
      <c r="AZ204" s="104"/>
      <c r="BA204" s="104"/>
      <c r="BB204" s="104"/>
      <c r="BC204" s="104"/>
      <c r="BD204" s="104"/>
      <c r="BE204" s="104"/>
      <c r="BF204" s="104"/>
      <c r="BG204" s="104"/>
      <c r="BH204" s="104"/>
      <c r="BI204" s="104"/>
      <c r="BJ204" s="104"/>
      <c r="BK204" s="104"/>
      <c r="BL204" s="104"/>
      <c r="BM204" s="104"/>
      <c r="BN204" s="104"/>
      <c r="BO204" s="104"/>
      <c r="BP204" s="104"/>
      <c r="BQ204" s="104"/>
      <c r="BR204" s="104"/>
      <c r="BS204" s="104"/>
      <c r="BT204" s="104"/>
      <c r="BU204" s="104"/>
      <c r="BV204" s="104"/>
      <c r="BW204" s="104"/>
      <c r="BX204" s="104"/>
      <c r="BY204" s="104"/>
      <c r="BZ204" s="104"/>
      <c r="CA204" s="104"/>
      <c r="CB204" s="104"/>
      <c r="CC204" s="104"/>
      <c r="CD204" s="104"/>
      <c r="CE204" s="104"/>
      <c r="CF204" s="104"/>
      <c r="CG204" s="104"/>
      <c r="CH204" s="104"/>
      <c r="CI204" s="104"/>
      <c r="CJ204" s="104"/>
      <c r="CK204" s="104"/>
      <c r="CL204" s="104"/>
      <c r="CM204" s="104"/>
      <c r="CN204" s="104"/>
      <c r="CO204" s="104"/>
      <c r="CP204" s="104"/>
      <c r="CQ204" s="104"/>
      <c r="CR204" s="104"/>
      <c r="CS204" s="104"/>
      <c r="CT204" s="104"/>
      <c r="CU204" s="104"/>
      <c r="CV204" s="104"/>
      <c r="CW204" s="104"/>
      <c r="CX204" s="104"/>
      <c r="CY204" s="104"/>
      <c r="CZ204" s="104"/>
      <c r="DA204" s="104"/>
      <c r="DB204" s="104"/>
      <c r="DC204" s="104"/>
      <c r="DD204" s="104"/>
      <c r="DE204" s="104"/>
      <c r="DF204" s="104"/>
      <c r="DG204" s="104"/>
      <c r="DH204" s="104"/>
      <c r="DI204" s="104"/>
      <c r="DJ204" s="104"/>
      <c r="DK204" s="104"/>
      <c r="DL204" s="104"/>
      <c r="DM204" s="104"/>
      <c r="DN204" s="104"/>
      <c r="DO204" s="104"/>
      <c r="DP204" s="104"/>
      <c r="DQ204" s="104"/>
      <c r="DR204" s="104"/>
      <c r="DS204" s="104"/>
      <c r="DT204" s="104"/>
      <c r="DU204" s="104"/>
      <c r="DV204" s="104"/>
      <c r="DW204" s="104"/>
      <c r="DX204" s="104"/>
      <c r="DY204" s="104"/>
      <c r="DZ204" s="104"/>
      <c r="EA204" s="104"/>
      <c r="EB204" s="104"/>
      <c r="EC204" s="104"/>
      <c r="ED204" s="104"/>
      <c r="EE204" s="104"/>
      <c r="EF204" s="104"/>
      <c r="EG204" s="104"/>
      <c r="EH204" s="104"/>
      <c r="EI204" s="104"/>
      <c r="EJ204" s="104"/>
      <c r="EK204" s="104"/>
      <c r="EL204" s="104"/>
      <c r="EM204" s="104"/>
      <c r="EN204" s="104"/>
      <c r="EO204" s="104"/>
      <c r="EP204" s="104"/>
      <c r="EQ204" s="104"/>
      <c r="ER204" s="104"/>
      <c r="ES204" s="104"/>
      <c r="ET204" s="104"/>
      <c r="EU204" s="104"/>
      <c r="EV204" s="104"/>
      <c r="EW204" s="104"/>
      <c r="EX204" s="104"/>
      <c r="EY204" s="104"/>
      <c r="EZ204" s="104"/>
      <c r="FA204" s="104"/>
      <c r="FB204" s="104"/>
      <c r="FC204" s="104"/>
      <c r="FD204" s="104"/>
      <c r="FE204" s="104"/>
      <c r="FF204" s="104"/>
      <c r="FG204" s="104"/>
      <c r="FH204" s="104"/>
      <c r="FI204" s="104"/>
      <c r="FJ204" s="104"/>
      <c r="FK204" s="104"/>
      <c r="FL204" s="104"/>
      <c r="FM204" s="104"/>
      <c r="FN204" s="104"/>
      <c r="FO204" s="104"/>
      <c r="FP204" s="104"/>
      <c r="FQ204" s="104"/>
      <c r="FR204" s="104"/>
      <c r="FS204" s="104"/>
      <c r="FT204" s="104"/>
      <c r="FU204" s="104"/>
      <c r="FV204" s="104"/>
      <c r="FW204" s="104"/>
      <c r="FX204" s="104"/>
      <c r="FY204" s="104"/>
      <c r="FZ204" s="104"/>
      <c r="GA204" s="104"/>
      <c r="GB204" s="104"/>
      <c r="GC204" s="104"/>
      <c r="GD204" s="104"/>
      <c r="GE204" s="104"/>
      <c r="GF204" s="104"/>
      <c r="GG204" s="104"/>
      <c r="GH204" s="104"/>
      <c r="GI204" s="104"/>
      <c r="GJ204" s="104"/>
      <c r="GK204" s="104"/>
      <c r="GL204" s="104"/>
      <c r="GM204" s="104"/>
      <c r="GN204" s="104"/>
      <c r="GO204" s="104"/>
      <c r="GP204" s="104"/>
      <c r="GQ204" s="104"/>
      <c r="GR204" s="104"/>
      <c r="GS204" s="104"/>
      <c r="GT204" s="104"/>
      <c r="GU204" s="104"/>
      <c r="GV204" s="104"/>
      <c r="GW204" s="104"/>
      <c r="GX204" s="104"/>
      <c r="GY204" s="104"/>
      <c r="GZ204" s="104"/>
      <c r="HA204" s="104"/>
      <c r="HB204" s="104"/>
      <c r="HC204" s="104"/>
      <c r="HD204" s="104"/>
      <c r="HE204" s="104"/>
      <c r="HF204" s="104"/>
      <c r="HG204" s="104"/>
      <c r="HH204" s="104"/>
      <c r="HI204" s="104"/>
      <c r="HJ204" s="104"/>
      <c r="HK204" s="104"/>
      <c r="HL204" s="104"/>
      <c r="HM204" s="104"/>
      <c r="HN204" s="104"/>
      <c r="HO204" s="104"/>
      <c r="HP204" s="104"/>
      <c r="HQ204" s="104"/>
      <c r="HR204" s="104"/>
      <c r="HS204" s="104"/>
      <c r="HT204" s="104"/>
      <c r="HU204" s="104"/>
      <c r="HV204" s="104"/>
      <c r="HW204" s="104"/>
      <c r="HX204" s="104"/>
      <c r="HY204" s="104"/>
      <c r="HZ204" s="104"/>
      <c r="IA204" s="104"/>
      <c r="IB204" s="104"/>
      <c r="IC204" s="104"/>
      <c r="ID204" s="104"/>
      <c r="IE204" s="104"/>
      <c r="IF204" s="104"/>
      <c r="IG204" s="104"/>
      <c r="IH204" s="104"/>
      <c r="II204" s="104"/>
      <c r="IJ204" s="104"/>
      <c r="IK204" s="104"/>
      <c r="IL204" s="104"/>
      <c r="IM204" s="104"/>
      <c r="IN204" s="104"/>
      <c r="IO204" s="104"/>
      <c r="IP204" s="104"/>
      <c r="IQ204" s="104"/>
      <c r="IR204" s="104"/>
      <c r="IS204" s="104"/>
      <c r="IT204" s="104"/>
      <c r="IU204" s="104"/>
      <c r="IV204" s="104"/>
    </row>
    <row r="205" spans="1:256" s="103" customFormat="1" ht="12.75" x14ac:dyDescent="0.35">
      <c r="A205" s="138"/>
      <c r="B205" s="135"/>
      <c r="C205" s="135"/>
      <c r="D205" s="135"/>
      <c r="E205" s="135"/>
      <c r="F205" s="135"/>
      <c r="G205" s="135"/>
      <c r="H205" s="135"/>
      <c r="I205" s="135"/>
      <c r="J205" s="135"/>
      <c r="K205" s="135"/>
      <c r="L205" s="135"/>
      <c r="M205" s="135"/>
      <c r="N205" s="135"/>
      <c r="O205" s="135"/>
      <c r="P205" s="135"/>
      <c r="Q205" s="135"/>
      <c r="R205" s="135"/>
      <c r="AI205" s="104"/>
      <c r="AJ205" s="104"/>
      <c r="AK205" s="104"/>
      <c r="AL205" s="104"/>
      <c r="AM205" s="104"/>
      <c r="AN205" s="104"/>
      <c r="AO205" s="104"/>
      <c r="AP205" s="104"/>
      <c r="AQ205" s="104"/>
      <c r="AR205" s="104"/>
      <c r="AS205" s="104"/>
      <c r="AT205" s="104"/>
      <c r="AU205" s="104"/>
      <c r="AV205" s="104"/>
      <c r="AW205" s="104"/>
      <c r="AX205" s="104"/>
      <c r="AY205" s="104"/>
      <c r="AZ205" s="104"/>
      <c r="BA205" s="104"/>
      <c r="BB205" s="104"/>
      <c r="BC205" s="104"/>
      <c r="BD205" s="104"/>
      <c r="BE205" s="104"/>
      <c r="BF205" s="104"/>
      <c r="BG205" s="104"/>
      <c r="BH205" s="104"/>
      <c r="BI205" s="104"/>
      <c r="BJ205" s="104"/>
      <c r="BK205" s="104"/>
      <c r="BL205" s="104"/>
      <c r="BM205" s="104"/>
      <c r="BN205" s="104"/>
      <c r="BO205" s="104"/>
      <c r="BP205" s="104"/>
      <c r="BQ205" s="104"/>
      <c r="BR205" s="104"/>
      <c r="BS205" s="104"/>
      <c r="BT205" s="104"/>
      <c r="BU205" s="104"/>
      <c r="BV205" s="104"/>
      <c r="BW205" s="104"/>
      <c r="BX205" s="104"/>
      <c r="BY205" s="104"/>
      <c r="BZ205" s="104"/>
      <c r="CA205" s="104"/>
      <c r="CB205" s="104"/>
      <c r="CC205" s="104"/>
      <c r="CD205" s="104"/>
      <c r="CE205" s="104"/>
      <c r="CF205" s="104"/>
      <c r="CG205" s="104"/>
      <c r="CH205" s="104"/>
      <c r="CI205" s="104"/>
      <c r="CJ205" s="104"/>
      <c r="CK205" s="104"/>
      <c r="CL205" s="104"/>
      <c r="CM205" s="104"/>
      <c r="CN205" s="104"/>
      <c r="CO205" s="104"/>
      <c r="CP205" s="104"/>
      <c r="CQ205" s="104"/>
      <c r="CR205" s="104"/>
      <c r="CS205" s="104"/>
      <c r="CT205" s="104"/>
      <c r="CU205" s="104"/>
      <c r="CV205" s="104"/>
      <c r="CW205" s="104"/>
      <c r="CX205" s="104"/>
      <c r="CY205" s="104"/>
      <c r="CZ205" s="104"/>
      <c r="DA205" s="104"/>
      <c r="DB205" s="104"/>
      <c r="DC205" s="104"/>
      <c r="DD205" s="104"/>
      <c r="DE205" s="104"/>
      <c r="DF205" s="104"/>
      <c r="DG205" s="104"/>
      <c r="DH205" s="104"/>
      <c r="DI205" s="104"/>
      <c r="DJ205" s="104"/>
      <c r="DK205" s="104"/>
      <c r="DL205" s="104"/>
      <c r="DM205" s="104"/>
      <c r="DN205" s="104"/>
      <c r="DO205" s="104"/>
      <c r="DP205" s="104"/>
      <c r="DQ205" s="104"/>
      <c r="DR205" s="104"/>
      <c r="DS205" s="104"/>
      <c r="DT205" s="104"/>
      <c r="DU205" s="104"/>
      <c r="DV205" s="104"/>
      <c r="DW205" s="104"/>
      <c r="DX205" s="104"/>
      <c r="DY205" s="104"/>
      <c r="DZ205" s="104"/>
      <c r="EA205" s="104"/>
      <c r="EB205" s="104"/>
      <c r="EC205" s="104"/>
      <c r="ED205" s="104"/>
      <c r="EE205" s="104"/>
      <c r="EF205" s="104"/>
      <c r="EG205" s="104"/>
      <c r="EH205" s="104"/>
      <c r="EI205" s="104"/>
      <c r="EJ205" s="104"/>
      <c r="EK205" s="104"/>
      <c r="EL205" s="104"/>
      <c r="EM205" s="104"/>
      <c r="EN205" s="104"/>
      <c r="EO205" s="104"/>
      <c r="EP205" s="104"/>
      <c r="EQ205" s="104"/>
      <c r="ER205" s="104"/>
      <c r="ES205" s="104"/>
      <c r="ET205" s="104"/>
      <c r="EU205" s="104"/>
      <c r="EV205" s="104"/>
      <c r="EW205" s="104"/>
      <c r="EX205" s="104"/>
      <c r="EY205" s="104"/>
      <c r="EZ205" s="104"/>
      <c r="FA205" s="104"/>
      <c r="FB205" s="104"/>
      <c r="FC205" s="104"/>
      <c r="FD205" s="104"/>
      <c r="FE205" s="104"/>
      <c r="FF205" s="104"/>
      <c r="FG205" s="104"/>
      <c r="FH205" s="104"/>
      <c r="FI205" s="104"/>
      <c r="FJ205" s="104"/>
      <c r="FK205" s="104"/>
      <c r="FL205" s="104"/>
      <c r="FM205" s="104"/>
      <c r="FN205" s="104"/>
      <c r="FO205" s="104"/>
      <c r="FP205" s="104"/>
      <c r="FQ205" s="104"/>
      <c r="FR205" s="104"/>
      <c r="FS205" s="104"/>
      <c r="FT205" s="104"/>
      <c r="FU205" s="104"/>
      <c r="FV205" s="104"/>
      <c r="FW205" s="104"/>
      <c r="FX205" s="104"/>
      <c r="FY205" s="104"/>
      <c r="FZ205" s="104"/>
      <c r="GA205" s="104"/>
      <c r="GB205" s="104"/>
      <c r="GC205" s="104"/>
      <c r="GD205" s="104"/>
      <c r="GE205" s="104"/>
      <c r="GF205" s="104"/>
      <c r="GG205" s="104"/>
      <c r="GH205" s="104"/>
      <c r="GI205" s="104"/>
      <c r="GJ205" s="104"/>
      <c r="GK205" s="104"/>
      <c r="GL205" s="104"/>
      <c r="GM205" s="104"/>
      <c r="GN205" s="104"/>
      <c r="GO205" s="104"/>
      <c r="GP205" s="104"/>
      <c r="GQ205" s="104"/>
      <c r="GR205" s="104"/>
      <c r="GS205" s="104"/>
      <c r="GT205" s="104"/>
      <c r="GU205" s="104"/>
      <c r="GV205" s="104"/>
      <c r="GW205" s="104"/>
      <c r="GX205" s="104"/>
      <c r="GY205" s="104"/>
      <c r="GZ205" s="104"/>
      <c r="HA205" s="104"/>
      <c r="HB205" s="104"/>
      <c r="HC205" s="104"/>
      <c r="HD205" s="104"/>
      <c r="HE205" s="104"/>
      <c r="HF205" s="104"/>
      <c r="HG205" s="104"/>
      <c r="HH205" s="104"/>
      <c r="HI205" s="104"/>
      <c r="HJ205" s="104"/>
      <c r="HK205" s="104"/>
      <c r="HL205" s="104"/>
      <c r="HM205" s="104"/>
      <c r="HN205" s="104"/>
      <c r="HO205" s="104"/>
      <c r="HP205" s="104"/>
      <c r="HQ205" s="104"/>
      <c r="HR205" s="104"/>
      <c r="HS205" s="104"/>
      <c r="HT205" s="104"/>
      <c r="HU205" s="104"/>
      <c r="HV205" s="104"/>
      <c r="HW205" s="104"/>
      <c r="HX205" s="104"/>
      <c r="HY205" s="104"/>
      <c r="HZ205" s="104"/>
      <c r="IA205" s="104"/>
      <c r="IB205" s="104"/>
      <c r="IC205" s="104"/>
      <c r="ID205" s="104"/>
      <c r="IE205" s="104"/>
      <c r="IF205" s="104"/>
      <c r="IG205" s="104"/>
      <c r="IH205" s="104"/>
      <c r="II205" s="104"/>
      <c r="IJ205" s="104"/>
      <c r="IK205" s="104"/>
      <c r="IL205" s="104"/>
      <c r="IM205" s="104"/>
      <c r="IN205" s="104"/>
      <c r="IO205" s="104"/>
      <c r="IP205" s="104"/>
      <c r="IQ205" s="104"/>
      <c r="IR205" s="104"/>
      <c r="IS205" s="104"/>
      <c r="IT205" s="104"/>
      <c r="IU205" s="104"/>
      <c r="IV205" s="104"/>
    </row>
    <row r="206" spans="1:256" s="103" customFormat="1" ht="12.75" x14ac:dyDescent="0.35">
      <c r="A206" s="138"/>
      <c r="B206" s="135"/>
      <c r="C206" s="135"/>
      <c r="D206" s="135"/>
      <c r="E206" s="135"/>
      <c r="F206" s="135"/>
      <c r="G206" s="135"/>
      <c r="H206" s="135"/>
      <c r="I206" s="135"/>
      <c r="J206" s="135"/>
      <c r="K206" s="135"/>
      <c r="L206" s="135"/>
      <c r="M206" s="135"/>
      <c r="N206" s="135"/>
      <c r="O206" s="135"/>
      <c r="P206" s="135"/>
      <c r="Q206" s="135"/>
      <c r="R206" s="135"/>
      <c r="AI206" s="104"/>
      <c r="AJ206" s="104"/>
      <c r="AK206" s="104"/>
      <c r="AL206" s="104"/>
      <c r="AM206" s="104"/>
      <c r="AN206" s="104"/>
      <c r="AO206" s="104"/>
      <c r="AP206" s="104"/>
      <c r="AQ206" s="104"/>
      <c r="AR206" s="104"/>
      <c r="AS206" s="104"/>
      <c r="AT206" s="104"/>
      <c r="AU206" s="104"/>
      <c r="AV206" s="104"/>
      <c r="AW206" s="104"/>
      <c r="AX206" s="104"/>
      <c r="AY206" s="104"/>
      <c r="AZ206" s="104"/>
      <c r="BA206" s="104"/>
      <c r="BB206" s="104"/>
      <c r="BC206" s="104"/>
      <c r="BD206" s="104"/>
      <c r="BE206" s="104"/>
      <c r="BF206" s="104"/>
      <c r="BG206" s="104"/>
      <c r="BH206" s="104"/>
      <c r="BI206" s="104"/>
      <c r="BJ206" s="104"/>
      <c r="BK206" s="104"/>
      <c r="BL206" s="104"/>
      <c r="BM206" s="104"/>
      <c r="BN206" s="104"/>
      <c r="BO206" s="104"/>
      <c r="BP206" s="104"/>
      <c r="BQ206" s="104"/>
      <c r="BR206" s="104"/>
      <c r="BS206" s="104"/>
      <c r="BT206" s="104"/>
      <c r="BU206" s="104"/>
      <c r="BV206" s="104"/>
      <c r="BW206" s="104"/>
      <c r="BX206" s="104"/>
      <c r="BY206" s="104"/>
      <c r="BZ206" s="104"/>
      <c r="CA206" s="104"/>
      <c r="CB206" s="104"/>
      <c r="CC206" s="104"/>
      <c r="CD206" s="104"/>
      <c r="CE206" s="104"/>
      <c r="CF206" s="104"/>
      <c r="CG206" s="104"/>
      <c r="CH206" s="104"/>
      <c r="CI206" s="104"/>
      <c r="CJ206" s="104"/>
      <c r="CK206" s="104"/>
      <c r="CL206" s="104"/>
      <c r="CM206" s="104"/>
      <c r="CN206" s="104"/>
      <c r="CO206" s="104"/>
      <c r="CP206" s="104"/>
      <c r="CQ206" s="104"/>
      <c r="CR206" s="104"/>
      <c r="CS206" s="104"/>
      <c r="CT206" s="104"/>
      <c r="CU206" s="104"/>
      <c r="CV206" s="104"/>
      <c r="CW206" s="104"/>
      <c r="CX206" s="104"/>
      <c r="CY206" s="104"/>
      <c r="CZ206" s="104"/>
      <c r="DA206" s="104"/>
      <c r="DB206" s="104"/>
      <c r="DC206" s="104"/>
      <c r="DD206" s="104"/>
      <c r="DE206" s="104"/>
      <c r="DF206" s="104"/>
      <c r="DG206" s="104"/>
      <c r="DH206" s="104"/>
      <c r="DI206" s="104"/>
      <c r="DJ206" s="104"/>
      <c r="DK206" s="104"/>
      <c r="DL206" s="104"/>
      <c r="DM206" s="104"/>
      <c r="DN206" s="104"/>
      <c r="DO206" s="104"/>
      <c r="DP206" s="104"/>
      <c r="DQ206" s="104"/>
      <c r="DR206" s="104"/>
      <c r="DS206" s="104"/>
      <c r="DT206" s="104"/>
      <c r="DU206" s="104"/>
      <c r="DV206" s="104"/>
      <c r="DW206" s="104"/>
      <c r="DX206" s="104"/>
      <c r="DY206" s="104"/>
      <c r="DZ206" s="104"/>
      <c r="EA206" s="104"/>
      <c r="EB206" s="104"/>
      <c r="EC206" s="104"/>
      <c r="ED206" s="104"/>
      <c r="EE206" s="104"/>
      <c r="EF206" s="104"/>
      <c r="EG206" s="104"/>
      <c r="EH206" s="104"/>
      <c r="EI206" s="104"/>
      <c r="EJ206" s="104"/>
      <c r="EK206" s="104"/>
      <c r="EL206" s="104"/>
      <c r="EM206" s="104"/>
      <c r="EN206" s="104"/>
      <c r="EO206" s="104"/>
      <c r="EP206" s="104"/>
      <c r="EQ206" s="104"/>
      <c r="ER206" s="104"/>
      <c r="ES206" s="104"/>
      <c r="ET206" s="104"/>
      <c r="EU206" s="104"/>
      <c r="EV206" s="104"/>
      <c r="EW206" s="104"/>
      <c r="EX206" s="104"/>
      <c r="EY206" s="104"/>
      <c r="EZ206" s="104"/>
      <c r="FA206" s="104"/>
      <c r="FB206" s="104"/>
      <c r="FC206" s="104"/>
      <c r="FD206" s="104"/>
      <c r="FE206" s="104"/>
      <c r="FF206" s="104"/>
      <c r="FG206" s="104"/>
      <c r="FH206" s="104"/>
      <c r="FI206" s="104"/>
      <c r="FJ206" s="104"/>
      <c r="FK206" s="104"/>
      <c r="FL206" s="104"/>
      <c r="FM206" s="104"/>
      <c r="FN206" s="104"/>
      <c r="FO206" s="104"/>
      <c r="FP206" s="104"/>
      <c r="FQ206" s="104"/>
      <c r="FR206" s="104"/>
      <c r="FS206" s="104"/>
      <c r="FT206" s="104"/>
      <c r="FU206" s="104"/>
      <c r="FV206" s="104"/>
      <c r="FW206" s="104"/>
      <c r="FX206" s="104"/>
      <c r="FY206" s="104"/>
      <c r="FZ206" s="104"/>
      <c r="GA206" s="104"/>
      <c r="GB206" s="104"/>
      <c r="GC206" s="104"/>
      <c r="GD206" s="104"/>
      <c r="GE206" s="104"/>
      <c r="GF206" s="104"/>
      <c r="GG206" s="104"/>
      <c r="GH206" s="104"/>
      <c r="GI206" s="104"/>
      <c r="GJ206" s="104"/>
      <c r="GK206" s="104"/>
      <c r="GL206" s="104"/>
      <c r="GM206" s="104"/>
      <c r="GN206" s="104"/>
      <c r="GO206" s="104"/>
      <c r="GP206" s="104"/>
      <c r="GQ206" s="104"/>
      <c r="GR206" s="104"/>
      <c r="GS206" s="104"/>
      <c r="GT206" s="104"/>
      <c r="GU206" s="104"/>
      <c r="GV206" s="104"/>
      <c r="GW206" s="104"/>
      <c r="GX206" s="104"/>
      <c r="GY206" s="104"/>
      <c r="GZ206" s="104"/>
      <c r="HA206" s="104"/>
      <c r="HB206" s="104"/>
      <c r="HC206" s="104"/>
      <c r="HD206" s="104"/>
      <c r="HE206" s="104"/>
      <c r="HF206" s="104"/>
      <c r="HG206" s="104"/>
      <c r="HH206" s="104"/>
      <c r="HI206" s="104"/>
      <c r="HJ206" s="104"/>
      <c r="HK206" s="104"/>
      <c r="HL206" s="104"/>
      <c r="HM206" s="104"/>
      <c r="HN206" s="104"/>
      <c r="HO206" s="104"/>
      <c r="HP206" s="104"/>
      <c r="HQ206" s="104"/>
      <c r="HR206" s="104"/>
      <c r="HS206" s="104"/>
      <c r="HT206" s="104"/>
      <c r="HU206" s="104"/>
      <c r="HV206" s="104"/>
      <c r="HW206" s="104"/>
      <c r="HX206" s="104"/>
      <c r="HY206" s="104"/>
      <c r="HZ206" s="104"/>
      <c r="IA206" s="104"/>
      <c r="IB206" s="104"/>
      <c r="IC206" s="104"/>
      <c r="ID206" s="104"/>
      <c r="IE206" s="104"/>
      <c r="IF206" s="104"/>
      <c r="IG206" s="104"/>
      <c r="IH206" s="104"/>
      <c r="II206" s="104"/>
      <c r="IJ206" s="104"/>
      <c r="IK206" s="104"/>
      <c r="IL206" s="104"/>
      <c r="IM206" s="104"/>
      <c r="IN206" s="104"/>
      <c r="IO206" s="104"/>
      <c r="IP206" s="104"/>
      <c r="IQ206" s="104"/>
      <c r="IR206" s="104"/>
      <c r="IS206" s="104"/>
      <c r="IT206" s="104"/>
      <c r="IU206" s="104"/>
      <c r="IV206" s="104"/>
    </row>
    <row r="207" spans="1:256" s="103" customFormat="1" ht="12.75" x14ac:dyDescent="0.35">
      <c r="A207" s="138"/>
      <c r="B207" s="135"/>
      <c r="C207" s="135"/>
      <c r="D207" s="135"/>
      <c r="E207" s="135"/>
      <c r="F207" s="135"/>
      <c r="G207" s="135"/>
      <c r="H207" s="135"/>
      <c r="I207" s="135"/>
      <c r="J207" s="135"/>
      <c r="K207" s="135"/>
      <c r="L207" s="135"/>
      <c r="M207" s="135"/>
      <c r="N207" s="135"/>
      <c r="O207" s="135"/>
      <c r="P207" s="135"/>
      <c r="Q207" s="135"/>
      <c r="R207" s="135"/>
      <c r="AI207" s="104"/>
      <c r="AJ207" s="104"/>
      <c r="AK207" s="104"/>
      <c r="AL207" s="104"/>
      <c r="AM207" s="104"/>
      <c r="AN207" s="104"/>
      <c r="AO207" s="104"/>
      <c r="AP207" s="104"/>
      <c r="AQ207" s="104"/>
      <c r="AR207" s="104"/>
      <c r="AS207" s="104"/>
      <c r="AT207" s="104"/>
      <c r="AU207" s="104"/>
      <c r="AV207" s="104"/>
      <c r="AW207" s="104"/>
      <c r="AX207" s="104"/>
      <c r="AY207" s="104"/>
      <c r="AZ207" s="104"/>
      <c r="BA207" s="104"/>
      <c r="BB207" s="104"/>
      <c r="BC207" s="104"/>
      <c r="BD207" s="104"/>
      <c r="BE207" s="104"/>
      <c r="BF207" s="104"/>
      <c r="BG207" s="104"/>
      <c r="BH207" s="104"/>
      <c r="BI207" s="104"/>
      <c r="BJ207" s="104"/>
      <c r="BK207" s="104"/>
      <c r="BL207" s="104"/>
      <c r="BM207" s="104"/>
      <c r="BN207" s="104"/>
      <c r="BO207" s="104"/>
      <c r="BP207" s="104"/>
      <c r="BQ207" s="104"/>
      <c r="BR207" s="104"/>
      <c r="BS207" s="104"/>
      <c r="BT207" s="104"/>
      <c r="BU207" s="104"/>
      <c r="BV207" s="104"/>
      <c r="BW207" s="104"/>
      <c r="BX207" s="104"/>
      <c r="BY207" s="104"/>
      <c r="BZ207" s="104"/>
      <c r="CA207" s="104"/>
      <c r="CB207" s="104"/>
      <c r="CC207" s="104"/>
      <c r="CD207" s="104"/>
      <c r="CE207" s="104"/>
      <c r="CF207" s="104"/>
      <c r="CG207" s="104"/>
      <c r="CH207" s="104"/>
      <c r="CI207" s="104"/>
      <c r="CJ207" s="104"/>
      <c r="CK207" s="104"/>
      <c r="CL207" s="104"/>
      <c r="CM207" s="104"/>
      <c r="CN207" s="104"/>
      <c r="CO207" s="104"/>
      <c r="CP207" s="104"/>
      <c r="CQ207" s="104"/>
      <c r="CR207" s="104"/>
      <c r="CS207" s="104"/>
      <c r="CT207" s="104"/>
      <c r="CU207" s="104"/>
      <c r="CV207" s="104"/>
      <c r="CW207" s="104"/>
      <c r="CX207" s="104"/>
      <c r="CY207" s="104"/>
      <c r="CZ207" s="104"/>
      <c r="DA207" s="104"/>
      <c r="DB207" s="104"/>
      <c r="DC207" s="104"/>
      <c r="DD207" s="104"/>
      <c r="DE207" s="104"/>
      <c r="DF207" s="104"/>
      <c r="DG207" s="104"/>
      <c r="DH207" s="104"/>
      <c r="DI207" s="104"/>
      <c r="DJ207" s="104"/>
      <c r="DK207" s="104"/>
      <c r="DL207" s="104"/>
      <c r="DM207" s="104"/>
      <c r="DN207" s="104"/>
      <c r="DO207" s="104"/>
      <c r="DP207" s="104"/>
      <c r="DQ207" s="104"/>
      <c r="DR207" s="104"/>
      <c r="DS207" s="104"/>
      <c r="DT207" s="104"/>
      <c r="DU207" s="104"/>
      <c r="DV207" s="104"/>
      <c r="DW207" s="104"/>
      <c r="DX207" s="104"/>
      <c r="DY207" s="104"/>
      <c r="DZ207" s="104"/>
      <c r="EA207" s="104"/>
      <c r="EB207" s="104"/>
      <c r="EC207" s="104"/>
      <c r="ED207" s="104"/>
      <c r="EE207" s="104"/>
      <c r="EF207" s="104"/>
      <c r="EG207" s="104"/>
      <c r="EH207" s="104"/>
      <c r="EI207" s="104"/>
      <c r="EJ207" s="104"/>
      <c r="EK207" s="104"/>
      <c r="EL207" s="104"/>
      <c r="EM207" s="104"/>
      <c r="EN207" s="104"/>
      <c r="EO207" s="104"/>
      <c r="EP207" s="104"/>
      <c r="EQ207" s="104"/>
      <c r="ER207" s="104"/>
      <c r="ES207" s="104"/>
      <c r="ET207" s="104"/>
      <c r="EU207" s="104"/>
      <c r="EV207" s="104"/>
      <c r="EW207" s="104"/>
      <c r="EX207" s="104"/>
      <c r="EY207" s="104"/>
      <c r="EZ207" s="104"/>
      <c r="FA207" s="104"/>
      <c r="FB207" s="104"/>
      <c r="FC207" s="104"/>
      <c r="FD207" s="104"/>
      <c r="FE207" s="104"/>
      <c r="FF207" s="104"/>
      <c r="FG207" s="104"/>
      <c r="FH207" s="104"/>
      <c r="FI207" s="104"/>
      <c r="FJ207" s="104"/>
      <c r="FK207" s="104"/>
      <c r="FL207" s="104"/>
      <c r="FM207" s="104"/>
      <c r="FN207" s="104"/>
      <c r="FO207" s="104"/>
      <c r="FP207" s="104"/>
      <c r="FQ207" s="104"/>
      <c r="FR207" s="104"/>
      <c r="FS207" s="104"/>
      <c r="FT207" s="104"/>
      <c r="FU207" s="104"/>
      <c r="FV207" s="104"/>
      <c r="FW207" s="104"/>
      <c r="FX207" s="104"/>
      <c r="FY207" s="104"/>
      <c r="FZ207" s="104"/>
      <c r="GA207" s="104"/>
      <c r="GB207" s="104"/>
      <c r="GC207" s="104"/>
      <c r="GD207" s="104"/>
      <c r="GE207" s="104"/>
      <c r="GF207" s="104"/>
      <c r="GG207" s="104"/>
      <c r="GH207" s="104"/>
      <c r="GI207" s="104"/>
      <c r="GJ207" s="104"/>
      <c r="GK207" s="104"/>
      <c r="GL207" s="104"/>
      <c r="GM207" s="104"/>
      <c r="GN207" s="104"/>
      <c r="GO207" s="104"/>
      <c r="GP207" s="104"/>
      <c r="GQ207" s="104"/>
      <c r="GR207" s="104"/>
      <c r="GS207" s="104"/>
      <c r="GT207" s="104"/>
      <c r="GU207" s="104"/>
      <c r="GV207" s="104"/>
      <c r="GW207" s="104"/>
      <c r="GX207" s="104"/>
      <c r="GY207" s="104"/>
      <c r="GZ207" s="104"/>
      <c r="HA207" s="104"/>
      <c r="HB207" s="104"/>
      <c r="HC207" s="104"/>
      <c r="HD207" s="104"/>
      <c r="HE207" s="104"/>
      <c r="HF207" s="104"/>
      <c r="HG207" s="104"/>
      <c r="HH207" s="104"/>
      <c r="HI207" s="104"/>
      <c r="HJ207" s="104"/>
      <c r="HK207" s="104"/>
      <c r="HL207" s="104"/>
      <c r="HM207" s="104"/>
      <c r="HN207" s="104"/>
      <c r="HO207" s="104"/>
      <c r="HP207" s="104"/>
      <c r="HQ207" s="104"/>
      <c r="HR207" s="104"/>
      <c r="HS207" s="104"/>
      <c r="HT207" s="104"/>
      <c r="HU207" s="104"/>
      <c r="HV207" s="104"/>
      <c r="HW207" s="104"/>
      <c r="HX207" s="104"/>
      <c r="HY207" s="104"/>
      <c r="HZ207" s="104"/>
      <c r="IA207" s="104"/>
      <c r="IB207" s="104"/>
      <c r="IC207" s="104"/>
      <c r="ID207" s="104"/>
      <c r="IE207" s="104"/>
      <c r="IF207" s="104"/>
      <c r="IG207" s="104"/>
      <c r="IH207" s="104"/>
      <c r="II207" s="104"/>
      <c r="IJ207" s="104"/>
      <c r="IK207" s="104"/>
      <c r="IL207" s="104"/>
      <c r="IM207" s="104"/>
      <c r="IN207" s="104"/>
      <c r="IO207" s="104"/>
      <c r="IP207" s="104"/>
      <c r="IQ207" s="104"/>
      <c r="IR207" s="104"/>
      <c r="IS207" s="104"/>
      <c r="IT207" s="104"/>
      <c r="IU207" s="104"/>
      <c r="IV207" s="104"/>
    </row>
    <row r="208" spans="1:256" s="103" customFormat="1" ht="12.75" x14ac:dyDescent="0.35">
      <c r="A208" s="138"/>
      <c r="B208" s="135"/>
      <c r="C208" s="135"/>
      <c r="D208" s="135"/>
      <c r="E208" s="135"/>
      <c r="F208" s="135"/>
      <c r="G208" s="135"/>
      <c r="H208" s="135"/>
      <c r="I208" s="135"/>
      <c r="J208" s="135"/>
      <c r="K208" s="135"/>
      <c r="L208" s="135"/>
      <c r="M208" s="135"/>
      <c r="N208" s="135"/>
      <c r="O208" s="135"/>
      <c r="P208" s="135"/>
      <c r="Q208" s="135"/>
      <c r="R208" s="135"/>
      <c r="AI208" s="104"/>
      <c r="AJ208" s="104"/>
      <c r="AK208" s="104"/>
      <c r="AL208" s="104"/>
      <c r="AM208" s="104"/>
      <c r="AN208" s="104"/>
      <c r="AO208" s="104"/>
      <c r="AP208" s="104"/>
      <c r="AQ208" s="104"/>
      <c r="AR208" s="104"/>
      <c r="AS208" s="104"/>
      <c r="AT208" s="104"/>
      <c r="AU208" s="104"/>
      <c r="AV208" s="104"/>
      <c r="AW208" s="104"/>
      <c r="AX208" s="104"/>
      <c r="AY208" s="104"/>
      <c r="AZ208" s="104"/>
      <c r="BA208" s="104"/>
      <c r="BB208" s="104"/>
      <c r="BC208" s="104"/>
      <c r="BD208" s="104"/>
      <c r="BE208" s="104"/>
      <c r="BF208" s="104"/>
      <c r="BG208" s="104"/>
      <c r="BH208" s="104"/>
      <c r="BI208" s="104"/>
      <c r="BJ208" s="104"/>
      <c r="BK208" s="104"/>
      <c r="BL208" s="104"/>
      <c r="BM208" s="104"/>
      <c r="BN208" s="104"/>
      <c r="BO208" s="104"/>
      <c r="BP208" s="104"/>
      <c r="BQ208" s="104"/>
      <c r="BR208" s="104"/>
      <c r="BS208" s="104"/>
      <c r="BT208" s="104"/>
      <c r="BU208" s="104"/>
      <c r="BV208" s="104"/>
      <c r="BW208" s="104"/>
      <c r="BX208" s="104"/>
      <c r="BY208" s="104"/>
      <c r="BZ208" s="104"/>
      <c r="CA208" s="104"/>
      <c r="CB208" s="104"/>
      <c r="CC208" s="104"/>
      <c r="CD208" s="104"/>
      <c r="CE208" s="104"/>
      <c r="CF208" s="104"/>
      <c r="CG208" s="104"/>
      <c r="CH208" s="104"/>
      <c r="CI208" s="104"/>
      <c r="CJ208" s="104"/>
      <c r="CK208" s="104"/>
      <c r="CL208" s="104"/>
      <c r="CM208" s="104"/>
      <c r="CN208" s="104"/>
      <c r="CO208" s="104"/>
      <c r="CP208" s="104"/>
      <c r="CQ208" s="104"/>
      <c r="CR208" s="104"/>
      <c r="CS208" s="104"/>
      <c r="CT208" s="104"/>
      <c r="CU208" s="104"/>
      <c r="CV208" s="104"/>
      <c r="CW208" s="104"/>
      <c r="CX208" s="104"/>
      <c r="CY208" s="104"/>
      <c r="CZ208" s="104"/>
      <c r="DA208" s="104"/>
      <c r="DB208" s="104"/>
      <c r="DC208" s="104"/>
      <c r="DD208" s="104"/>
      <c r="DE208" s="104"/>
      <c r="DF208" s="104"/>
      <c r="DG208" s="104"/>
      <c r="DH208" s="104"/>
      <c r="DI208" s="104"/>
      <c r="DJ208" s="104"/>
      <c r="DK208" s="104"/>
      <c r="DL208" s="104"/>
      <c r="DM208" s="104"/>
      <c r="DN208" s="104"/>
      <c r="DO208" s="104"/>
      <c r="DP208" s="104"/>
      <c r="DQ208" s="104"/>
      <c r="DR208" s="104"/>
      <c r="DS208" s="104"/>
      <c r="DT208" s="104"/>
      <c r="DU208" s="104"/>
      <c r="DV208" s="104"/>
      <c r="DW208" s="104"/>
      <c r="DX208" s="104"/>
      <c r="DY208" s="104"/>
      <c r="DZ208" s="104"/>
      <c r="EA208" s="104"/>
      <c r="EB208" s="104"/>
      <c r="EC208" s="104"/>
      <c r="ED208" s="104"/>
      <c r="EE208" s="104"/>
      <c r="EF208" s="104"/>
      <c r="EG208" s="104"/>
      <c r="EH208" s="104"/>
      <c r="EI208" s="104"/>
      <c r="EJ208" s="104"/>
      <c r="EK208" s="104"/>
      <c r="EL208" s="104"/>
      <c r="EM208" s="104"/>
      <c r="EN208" s="104"/>
      <c r="EO208" s="104"/>
      <c r="EP208" s="104"/>
      <c r="EQ208" s="104"/>
      <c r="ER208" s="104"/>
      <c r="ES208" s="104"/>
      <c r="ET208" s="104"/>
      <c r="EU208" s="104"/>
      <c r="EV208" s="104"/>
      <c r="EW208" s="104"/>
      <c r="EX208" s="104"/>
      <c r="EY208" s="104"/>
      <c r="EZ208" s="104"/>
      <c r="FA208" s="104"/>
      <c r="FB208" s="104"/>
      <c r="FC208" s="104"/>
      <c r="FD208" s="104"/>
      <c r="FE208" s="104"/>
      <c r="FF208" s="104"/>
      <c r="FG208" s="104"/>
      <c r="FH208" s="104"/>
      <c r="FI208" s="104"/>
      <c r="FJ208" s="104"/>
      <c r="FK208" s="104"/>
      <c r="FL208" s="104"/>
      <c r="FM208" s="104"/>
      <c r="FN208" s="104"/>
      <c r="FO208" s="104"/>
      <c r="FP208" s="104"/>
      <c r="FQ208" s="104"/>
      <c r="FR208" s="104"/>
      <c r="FS208" s="104"/>
      <c r="FT208" s="104"/>
      <c r="FU208" s="104"/>
      <c r="FV208" s="104"/>
      <c r="FW208" s="104"/>
      <c r="FX208" s="104"/>
      <c r="FY208" s="104"/>
      <c r="FZ208" s="104"/>
      <c r="GA208" s="104"/>
      <c r="GB208" s="104"/>
      <c r="GC208" s="104"/>
      <c r="GD208" s="104"/>
      <c r="GE208" s="104"/>
      <c r="GF208" s="104"/>
      <c r="GG208" s="104"/>
      <c r="GH208" s="104"/>
      <c r="GI208" s="104"/>
      <c r="GJ208" s="104"/>
      <c r="GK208" s="104"/>
      <c r="GL208" s="104"/>
      <c r="GM208" s="104"/>
      <c r="GN208" s="104"/>
      <c r="GO208" s="104"/>
      <c r="GP208" s="104"/>
      <c r="GQ208" s="104"/>
      <c r="GR208" s="104"/>
      <c r="GS208" s="104"/>
      <c r="GT208" s="104"/>
      <c r="GU208" s="104"/>
      <c r="GV208" s="104"/>
      <c r="GW208" s="104"/>
      <c r="GX208" s="104"/>
      <c r="GY208" s="104"/>
      <c r="GZ208" s="104"/>
      <c r="HA208" s="104"/>
      <c r="HB208" s="104"/>
      <c r="HC208" s="104"/>
      <c r="HD208" s="104"/>
      <c r="HE208" s="104"/>
      <c r="HF208" s="104"/>
      <c r="HG208" s="104"/>
      <c r="HH208" s="104"/>
      <c r="HI208" s="104"/>
      <c r="HJ208" s="104"/>
      <c r="HK208" s="104"/>
      <c r="HL208" s="104"/>
      <c r="HM208" s="104"/>
      <c r="HN208" s="104"/>
      <c r="HO208" s="104"/>
      <c r="HP208" s="104"/>
      <c r="HQ208" s="104"/>
      <c r="HR208" s="104"/>
      <c r="HS208" s="104"/>
      <c r="HT208" s="104"/>
      <c r="HU208" s="104"/>
      <c r="HV208" s="104"/>
      <c r="HW208" s="104"/>
      <c r="HX208" s="104"/>
      <c r="HY208" s="104"/>
      <c r="HZ208" s="104"/>
      <c r="IA208" s="104"/>
      <c r="IB208" s="104"/>
      <c r="IC208" s="104"/>
      <c r="ID208" s="104"/>
      <c r="IE208" s="104"/>
      <c r="IF208" s="104"/>
      <c r="IG208" s="104"/>
      <c r="IH208" s="104"/>
      <c r="II208" s="104"/>
      <c r="IJ208" s="104"/>
      <c r="IK208" s="104"/>
      <c r="IL208" s="104"/>
      <c r="IM208" s="104"/>
      <c r="IN208" s="104"/>
      <c r="IO208" s="104"/>
      <c r="IP208" s="104"/>
      <c r="IQ208" s="104"/>
      <c r="IR208" s="104"/>
      <c r="IS208" s="104"/>
      <c r="IT208" s="104"/>
      <c r="IU208" s="104"/>
      <c r="IV208" s="104"/>
    </row>
    <row r="209" spans="1:256" s="103" customFormat="1" ht="12.75" x14ac:dyDescent="0.35">
      <c r="A209" s="138"/>
      <c r="B209" s="135"/>
      <c r="C209" s="135"/>
      <c r="D209" s="135"/>
      <c r="E209" s="135"/>
      <c r="F209" s="135"/>
      <c r="G209" s="135"/>
      <c r="H209" s="135"/>
      <c r="I209" s="135"/>
      <c r="J209" s="135"/>
      <c r="K209" s="135"/>
      <c r="L209" s="135"/>
      <c r="M209" s="135"/>
      <c r="N209" s="135"/>
      <c r="O209" s="135"/>
      <c r="P209" s="135"/>
      <c r="Q209" s="135"/>
      <c r="R209" s="135"/>
      <c r="AI209" s="104"/>
      <c r="AJ209" s="104"/>
      <c r="AK209" s="104"/>
      <c r="AL209" s="104"/>
      <c r="AM209" s="104"/>
      <c r="AN209" s="104"/>
      <c r="AO209" s="104"/>
      <c r="AP209" s="104"/>
      <c r="AQ209" s="104"/>
      <c r="AR209" s="104"/>
      <c r="AS209" s="104"/>
      <c r="AT209" s="104"/>
      <c r="AU209" s="104"/>
      <c r="AV209" s="104"/>
      <c r="AW209" s="104"/>
      <c r="AX209" s="104"/>
      <c r="AY209" s="104"/>
      <c r="AZ209" s="104"/>
      <c r="BA209" s="104"/>
      <c r="BB209" s="104"/>
      <c r="BC209" s="104"/>
      <c r="BD209" s="104"/>
      <c r="BE209" s="104"/>
      <c r="BF209" s="104"/>
      <c r="BG209" s="104"/>
      <c r="BH209" s="104"/>
      <c r="BI209" s="104"/>
      <c r="BJ209" s="104"/>
      <c r="BK209" s="104"/>
      <c r="BL209" s="104"/>
      <c r="BM209" s="104"/>
      <c r="BN209" s="104"/>
      <c r="BO209" s="104"/>
      <c r="BP209" s="104"/>
      <c r="BQ209" s="104"/>
      <c r="BR209" s="104"/>
      <c r="BS209" s="104"/>
      <c r="BT209" s="104"/>
      <c r="BU209" s="104"/>
      <c r="BV209" s="104"/>
      <c r="BW209" s="104"/>
      <c r="BX209" s="104"/>
      <c r="BY209" s="104"/>
      <c r="BZ209" s="104"/>
      <c r="CA209" s="104"/>
      <c r="CB209" s="104"/>
      <c r="CC209" s="104"/>
      <c r="CD209" s="104"/>
      <c r="CE209" s="104"/>
      <c r="CF209" s="104"/>
      <c r="CG209" s="104"/>
      <c r="CH209" s="104"/>
      <c r="CI209" s="104"/>
      <c r="CJ209" s="104"/>
      <c r="CK209" s="104"/>
      <c r="CL209" s="104"/>
      <c r="CM209" s="104"/>
      <c r="CN209" s="104"/>
      <c r="CO209" s="104"/>
      <c r="CP209" s="104"/>
      <c r="CQ209" s="104"/>
      <c r="CR209" s="104"/>
      <c r="CS209" s="104"/>
      <c r="CT209" s="104"/>
      <c r="CU209" s="104"/>
      <c r="CV209" s="104"/>
      <c r="CW209" s="104"/>
      <c r="CX209" s="104"/>
      <c r="CY209" s="104"/>
      <c r="CZ209" s="104"/>
      <c r="DA209" s="104"/>
      <c r="DB209" s="104"/>
      <c r="DC209" s="104"/>
      <c r="DD209" s="104"/>
      <c r="DE209" s="104"/>
      <c r="DF209" s="104"/>
      <c r="DG209" s="104"/>
      <c r="DH209" s="104"/>
      <c r="DI209" s="104"/>
      <c r="DJ209" s="104"/>
      <c r="DK209" s="104"/>
      <c r="DL209" s="104"/>
      <c r="DM209" s="104"/>
      <c r="DN209" s="104"/>
      <c r="DO209" s="104"/>
      <c r="DP209" s="104"/>
      <c r="DQ209" s="104"/>
      <c r="DR209" s="104"/>
      <c r="DS209" s="104"/>
      <c r="DT209" s="104"/>
      <c r="DU209" s="104"/>
      <c r="DV209" s="104"/>
      <c r="DW209" s="104"/>
      <c r="DX209" s="104"/>
      <c r="DY209" s="104"/>
      <c r="DZ209" s="104"/>
      <c r="EA209" s="104"/>
      <c r="EB209" s="104"/>
      <c r="EC209" s="104"/>
      <c r="ED209" s="104"/>
      <c r="EE209" s="104"/>
      <c r="EF209" s="104"/>
      <c r="EG209" s="104"/>
      <c r="EH209" s="104"/>
      <c r="EI209" s="104"/>
      <c r="EJ209" s="104"/>
      <c r="EK209" s="104"/>
      <c r="EL209" s="104"/>
      <c r="EM209" s="104"/>
      <c r="EN209" s="104"/>
      <c r="EO209" s="104"/>
      <c r="EP209" s="104"/>
      <c r="EQ209" s="104"/>
      <c r="ER209" s="104"/>
      <c r="ES209" s="104"/>
      <c r="ET209" s="104"/>
      <c r="EU209" s="104"/>
      <c r="EV209" s="104"/>
      <c r="EW209" s="104"/>
      <c r="EX209" s="104"/>
      <c r="EY209" s="104"/>
      <c r="EZ209" s="104"/>
      <c r="FA209" s="104"/>
      <c r="FB209" s="104"/>
      <c r="FC209" s="104"/>
      <c r="FD209" s="104"/>
      <c r="FE209" s="104"/>
      <c r="FF209" s="104"/>
      <c r="FG209" s="104"/>
      <c r="FH209" s="104"/>
      <c r="FI209" s="104"/>
      <c r="FJ209" s="104"/>
      <c r="FK209" s="104"/>
      <c r="FL209" s="104"/>
      <c r="FM209" s="104"/>
      <c r="FN209" s="104"/>
      <c r="FO209" s="104"/>
      <c r="FP209" s="104"/>
      <c r="FQ209" s="104"/>
      <c r="FR209" s="104"/>
      <c r="FS209" s="104"/>
      <c r="FT209" s="104"/>
      <c r="FU209" s="104"/>
      <c r="FV209" s="104"/>
      <c r="FW209" s="104"/>
      <c r="FX209" s="104"/>
      <c r="FY209" s="104"/>
      <c r="FZ209" s="104"/>
      <c r="GA209" s="104"/>
      <c r="GB209" s="104"/>
      <c r="GC209" s="104"/>
      <c r="GD209" s="104"/>
      <c r="GE209" s="104"/>
      <c r="GF209" s="104"/>
      <c r="GG209" s="104"/>
      <c r="GH209" s="104"/>
      <c r="GI209" s="104"/>
      <c r="GJ209" s="104"/>
      <c r="GK209" s="104"/>
      <c r="GL209" s="104"/>
      <c r="GM209" s="104"/>
      <c r="GN209" s="104"/>
      <c r="GO209" s="104"/>
      <c r="GP209" s="104"/>
      <c r="GQ209" s="104"/>
      <c r="GR209" s="104"/>
      <c r="GS209" s="104"/>
      <c r="GT209" s="104"/>
      <c r="GU209" s="104"/>
      <c r="GV209" s="104"/>
      <c r="GW209" s="104"/>
      <c r="GX209" s="104"/>
      <c r="GY209" s="104"/>
      <c r="GZ209" s="104"/>
      <c r="HA209" s="104"/>
      <c r="HB209" s="104"/>
      <c r="HC209" s="104"/>
      <c r="HD209" s="104"/>
      <c r="HE209" s="104"/>
      <c r="HF209" s="104"/>
      <c r="HG209" s="104"/>
      <c r="HH209" s="104"/>
      <c r="HI209" s="104"/>
      <c r="HJ209" s="104"/>
      <c r="HK209" s="104"/>
      <c r="HL209" s="104"/>
      <c r="HM209" s="104"/>
      <c r="HN209" s="104"/>
      <c r="HO209" s="104"/>
      <c r="HP209" s="104"/>
      <c r="HQ209" s="104"/>
      <c r="HR209" s="104"/>
      <c r="HS209" s="104"/>
      <c r="HT209" s="104"/>
      <c r="HU209" s="104"/>
      <c r="HV209" s="104"/>
      <c r="HW209" s="104"/>
      <c r="HX209" s="104"/>
      <c r="HY209" s="104"/>
      <c r="HZ209" s="104"/>
      <c r="IA209" s="104"/>
      <c r="IB209" s="104"/>
      <c r="IC209" s="104"/>
      <c r="ID209" s="104"/>
      <c r="IE209" s="104"/>
      <c r="IF209" s="104"/>
      <c r="IG209" s="104"/>
      <c r="IH209" s="104"/>
      <c r="II209" s="104"/>
      <c r="IJ209" s="104"/>
      <c r="IK209" s="104"/>
      <c r="IL209" s="104"/>
      <c r="IM209" s="104"/>
      <c r="IN209" s="104"/>
      <c r="IO209" s="104"/>
      <c r="IP209" s="104"/>
      <c r="IQ209" s="104"/>
      <c r="IR209" s="104"/>
      <c r="IS209" s="104"/>
      <c r="IT209" s="104"/>
      <c r="IU209" s="104"/>
      <c r="IV209" s="104"/>
    </row>
    <row r="210" spans="1:256" s="103" customFormat="1" ht="12.75" x14ac:dyDescent="0.35">
      <c r="A210" s="138"/>
      <c r="B210" s="135"/>
      <c r="C210" s="135"/>
      <c r="D210" s="135"/>
      <c r="E210" s="135"/>
      <c r="F210" s="135"/>
      <c r="G210" s="135"/>
      <c r="H210" s="135"/>
      <c r="I210" s="135"/>
      <c r="J210" s="135"/>
      <c r="K210" s="135"/>
      <c r="L210" s="135"/>
      <c r="M210" s="135"/>
      <c r="N210" s="135"/>
      <c r="O210" s="135"/>
      <c r="P210" s="135"/>
      <c r="Q210" s="135"/>
      <c r="R210" s="135"/>
      <c r="AI210" s="104"/>
      <c r="AJ210" s="104"/>
      <c r="AK210" s="104"/>
      <c r="AL210" s="104"/>
      <c r="AM210" s="104"/>
      <c r="AN210" s="104"/>
      <c r="AO210" s="104"/>
      <c r="AP210" s="104"/>
      <c r="AQ210" s="104"/>
      <c r="AR210" s="104"/>
      <c r="AS210" s="104"/>
      <c r="AT210" s="104"/>
      <c r="AU210" s="104"/>
      <c r="AV210" s="104"/>
      <c r="AW210" s="104"/>
      <c r="AX210" s="104"/>
      <c r="AY210" s="104"/>
      <c r="AZ210" s="104"/>
      <c r="BA210" s="104"/>
      <c r="BB210" s="104"/>
      <c r="BC210" s="104"/>
      <c r="BD210" s="104"/>
      <c r="BE210" s="104"/>
      <c r="BF210" s="104"/>
      <c r="BG210" s="104"/>
      <c r="BH210" s="104"/>
      <c r="BI210" s="104"/>
      <c r="BJ210" s="104"/>
      <c r="BK210" s="104"/>
      <c r="BL210" s="104"/>
      <c r="BM210" s="104"/>
      <c r="BN210" s="104"/>
      <c r="BO210" s="104"/>
      <c r="BP210" s="104"/>
      <c r="BQ210" s="104"/>
      <c r="BR210" s="104"/>
      <c r="BS210" s="104"/>
      <c r="BT210" s="104"/>
      <c r="BU210" s="104"/>
      <c r="BV210" s="104"/>
      <c r="BW210" s="104"/>
      <c r="BX210" s="104"/>
      <c r="BY210" s="104"/>
      <c r="BZ210" s="104"/>
      <c r="CA210" s="104"/>
      <c r="CB210" s="104"/>
      <c r="CC210" s="104"/>
      <c r="CD210" s="104"/>
      <c r="CE210" s="104"/>
      <c r="CF210" s="104"/>
      <c r="CG210" s="104"/>
      <c r="CH210" s="104"/>
      <c r="CI210" s="104"/>
      <c r="CJ210" s="104"/>
      <c r="CK210" s="104"/>
      <c r="CL210" s="104"/>
      <c r="CM210" s="104"/>
      <c r="CN210" s="104"/>
      <c r="CO210" s="104"/>
      <c r="CP210" s="104"/>
      <c r="CQ210" s="104"/>
      <c r="CR210" s="104"/>
      <c r="CS210" s="104"/>
      <c r="CT210" s="104"/>
      <c r="CU210" s="104"/>
      <c r="CV210" s="104"/>
      <c r="CW210" s="104"/>
      <c r="CX210" s="104"/>
      <c r="CY210" s="104"/>
      <c r="CZ210" s="104"/>
      <c r="DA210" s="104"/>
      <c r="DB210" s="104"/>
      <c r="DC210" s="104"/>
      <c r="DD210" s="104"/>
      <c r="DE210" s="104"/>
      <c r="DF210" s="104"/>
      <c r="DG210" s="104"/>
      <c r="DH210" s="104"/>
      <c r="DI210" s="104"/>
      <c r="DJ210" s="104"/>
      <c r="DK210" s="104"/>
      <c r="DL210" s="104"/>
      <c r="DM210" s="104"/>
      <c r="DN210" s="104"/>
      <c r="DO210" s="104"/>
      <c r="DP210" s="104"/>
      <c r="DQ210" s="104"/>
      <c r="DR210" s="104"/>
      <c r="DS210" s="104"/>
      <c r="DT210" s="104"/>
      <c r="DU210" s="104"/>
      <c r="DV210" s="104"/>
      <c r="DW210" s="104"/>
      <c r="DX210" s="104"/>
      <c r="DY210" s="104"/>
      <c r="DZ210" s="104"/>
      <c r="EA210" s="104"/>
      <c r="EB210" s="104"/>
      <c r="EC210" s="104"/>
      <c r="ED210" s="104"/>
      <c r="EE210" s="104"/>
      <c r="EF210" s="104"/>
      <c r="EG210" s="104"/>
      <c r="EH210" s="104"/>
      <c r="EI210" s="104"/>
      <c r="EJ210" s="104"/>
      <c r="EK210" s="104"/>
      <c r="EL210" s="104"/>
      <c r="EM210" s="104"/>
      <c r="EN210" s="104"/>
      <c r="EO210" s="104"/>
      <c r="EP210" s="104"/>
      <c r="EQ210" s="104"/>
      <c r="ER210" s="104"/>
      <c r="ES210" s="104"/>
      <c r="ET210" s="104"/>
      <c r="EU210" s="104"/>
      <c r="EV210" s="104"/>
      <c r="EW210" s="104"/>
      <c r="EX210" s="104"/>
      <c r="EY210" s="104"/>
      <c r="EZ210" s="104"/>
      <c r="FA210" s="104"/>
      <c r="FB210" s="104"/>
      <c r="FC210" s="104"/>
      <c r="FD210" s="104"/>
      <c r="FE210" s="104"/>
      <c r="FF210" s="104"/>
      <c r="FG210" s="104"/>
      <c r="FH210" s="104"/>
      <c r="FI210" s="104"/>
      <c r="FJ210" s="104"/>
      <c r="FK210" s="104"/>
      <c r="FL210" s="104"/>
      <c r="FM210" s="104"/>
      <c r="FN210" s="104"/>
      <c r="FO210" s="104"/>
      <c r="FP210" s="104"/>
      <c r="FQ210" s="104"/>
      <c r="FR210" s="104"/>
      <c r="FS210" s="104"/>
      <c r="FT210" s="104"/>
      <c r="FU210" s="104"/>
      <c r="FV210" s="104"/>
      <c r="FW210" s="104"/>
      <c r="FX210" s="104"/>
      <c r="FY210" s="104"/>
      <c r="FZ210" s="104"/>
      <c r="GA210" s="104"/>
      <c r="GB210" s="104"/>
      <c r="GC210" s="104"/>
      <c r="GD210" s="104"/>
      <c r="GE210" s="104"/>
      <c r="GF210" s="104"/>
      <c r="GG210" s="104"/>
      <c r="GH210" s="104"/>
      <c r="GI210" s="104"/>
      <c r="GJ210" s="104"/>
      <c r="GK210" s="104"/>
      <c r="GL210" s="104"/>
      <c r="GM210" s="104"/>
      <c r="GN210" s="104"/>
      <c r="GO210" s="104"/>
      <c r="GP210" s="104"/>
      <c r="GQ210" s="104"/>
      <c r="GR210" s="104"/>
      <c r="GS210" s="104"/>
      <c r="GT210" s="104"/>
      <c r="GU210" s="104"/>
      <c r="GV210" s="104"/>
      <c r="GW210" s="104"/>
      <c r="GX210" s="104"/>
      <c r="GY210" s="104"/>
      <c r="GZ210" s="104"/>
      <c r="HA210" s="104"/>
      <c r="HB210" s="104"/>
      <c r="HC210" s="104"/>
      <c r="HD210" s="104"/>
      <c r="HE210" s="104"/>
      <c r="HF210" s="104"/>
      <c r="HG210" s="104"/>
      <c r="HH210" s="104"/>
      <c r="HI210" s="104"/>
      <c r="HJ210" s="104"/>
      <c r="HK210" s="104"/>
      <c r="HL210" s="104"/>
      <c r="HM210" s="104"/>
      <c r="HN210" s="104"/>
      <c r="HO210" s="104"/>
      <c r="HP210" s="104"/>
      <c r="HQ210" s="104"/>
      <c r="HR210" s="104"/>
      <c r="HS210" s="104"/>
      <c r="HT210" s="104"/>
      <c r="HU210" s="104"/>
      <c r="HV210" s="104"/>
      <c r="HW210" s="104"/>
      <c r="HX210" s="104"/>
      <c r="HY210" s="104"/>
      <c r="HZ210" s="104"/>
      <c r="IA210" s="104"/>
      <c r="IB210" s="104"/>
      <c r="IC210" s="104"/>
      <c r="ID210" s="104"/>
      <c r="IE210" s="104"/>
      <c r="IF210" s="104"/>
      <c r="IG210" s="104"/>
      <c r="IH210" s="104"/>
      <c r="II210" s="104"/>
      <c r="IJ210" s="104"/>
      <c r="IK210" s="104"/>
      <c r="IL210" s="104"/>
      <c r="IM210" s="104"/>
      <c r="IN210" s="104"/>
      <c r="IO210" s="104"/>
      <c r="IP210" s="104"/>
      <c r="IQ210" s="104"/>
      <c r="IR210" s="104"/>
      <c r="IS210" s="104"/>
      <c r="IT210" s="104"/>
      <c r="IU210" s="104"/>
      <c r="IV210" s="104"/>
    </row>
    <row r="211" spans="1:256" s="103" customFormat="1" ht="12.75" x14ac:dyDescent="0.35">
      <c r="A211" s="138"/>
      <c r="B211" s="135"/>
      <c r="C211" s="135"/>
      <c r="D211" s="135"/>
      <c r="E211" s="135"/>
      <c r="F211" s="135"/>
      <c r="G211" s="135"/>
      <c r="H211" s="135"/>
      <c r="I211" s="135"/>
      <c r="J211" s="135"/>
      <c r="K211" s="135"/>
      <c r="L211" s="135"/>
      <c r="M211" s="135"/>
      <c r="N211" s="135"/>
      <c r="O211" s="135"/>
      <c r="P211" s="135"/>
      <c r="Q211" s="135"/>
      <c r="R211" s="135"/>
      <c r="AI211" s="104"/>
      <c r="AJ211" s="104"/>
      <c r="AK211" s="104"/>
      <c r="AL211" s="104"/>
      <c r="AM211" s="104"/>
      <c r="AN211" s="104"/>
      <c r="AO211" s="104"/>
      <c r="AP211" s="104"/>
      <c r="AQ211" s="104"/>
      <c r="AR211" s="104"/>
      <c r="AS211" s="104"/>
      <c r="AT211" s="104"/>
      <c r="AU211" s="104"/>
      <c r="AV211" s="104"/>
      <c r="AW211" s="104"/>
      <c r="AX211" s="104"/>
      <c r="AY211" s="104"/>
      <c r="AZ211" s="104"/>
      <c r="BA211" s="104"/>
      <c r="BB211" s="104"/>
      <c r="BC211" s="104"/>
      <c r="BD211" s="104"/>
      <c r="BE211" s="104"/>
      <c r="BF211" s="104"/>
      <c r="BG211" s="104"/>
      <c r="BH211" s="104"/>
      <c r="BI211" s="104"/>
      <c r="BJ211" s="104"/>
      <c r="BK211" s="104"/>
      <c r="BL211" s="104"/>
      <c r="BM211" s="104"/>
      <c r="BN211" s="104"/>
      <c r="BO211" s="104"/>
      <c r="BP211" s="104"/>
      <c r="BQ211" s="104"/>
      <c r="BR211" s="104"/>
      <c r="BS211" s="104"/>
      <c r="BT211" s="104"/>
      <c r="BU211" s="104"/>
      <c r="BV211" s="104"/>
      <c r="BW211" s="104"/>
      <c r="BX211" s="104"/>
      <c r="BY211" s="104"/>
      <c r="BZ211" s="104"/>
      <c r="CA211" s="104"/>
      <c r="CB211" s="104"/>
      <c r="CC211" s="104"/>
      <c r="CD211" s="104"/>
      <c r="CE211" s="104"/>
      <c r="CF211" s="104"/>
      <c r="CG211" s="104"/>
      <c r="CH211" s="104"/>
      <c r="CI211" s="104"/>
      <c r="CJ211" s="104"/>
      <c r="CK211" s="104"/>
      <c r="CL211" s="104"/>
      <c r="CM211" s="104"/>
      <c r="CN211" s="104"/>
      <c r="CO211" s="104"/>
      <c r="CP211" s="104"/>
      <c r="CQ211" s="104"/>
      <c r="CR211" s="104"/>
      <c r="CS211" s="104"/>
      <c r="CT211" s="104"/>
      <c r="CU211" s="104"/>
      <c r="CV211" s="104"/>
      <c r="CW211" s="104"/>
      <c r="CX211" s="104"/>
      <c r="CY211" s="104"/>
      <c r="CZ211" s="104"/>
      <c r="DA211" s="104"/>
      <c r="DB211" s="104"/>
      <c r="DC211" s="104"/>
      <c r="DD211" s="104"/>
      <c r="DE211" s="104"/>
      <c r="DF211" s="104"/>
      <c r="DG211" s="104"/>
      <c r="DH211" s="104"/>
      <c r="DI211" s="104"/>
      <c r="DJ211" s="104"/>
      <c r="DK211" s="104"/>
      <c r="DL211" s="104"/>
      <c r="DM211" s="104"/>
      <c r="DN211" s="104"/>
      <c r="DO211" s="104"/>
      <c r="DP211" s="104"/>
      <c r="DQ211" s="104"/>
      <c r="DR211" s="104"/>
      <c r="DS211" s="104"/>
      <c r="DT211" s="104"/>
      <c r="DU211" s="104"/>
      <c r="DV211" s="104"/>
      <c r="DW211" s="104"/>
      <c r="DX211" s="104"/>
      <c r="DY211" s="104"/>
      <c r="DZ211" s="104"/>
      <c r="EA211" s="104"/>
      <c r="EB211" s="104"/>
      <c r="EC211" s="104"/>
      <c r="ED211" s="104"/>
      <c r="EE211" s="104"/>
      <c r="EF211" s="104"/>
      <c r="EG211" s="104"/>
      <c r="EH211" s="104"/>
      <c r="EI211" s="104"/>
      <c r="EJ211" s="104"/>
      <c r="EK211" s="104"/>
      <c r="EL211" s="104"/>
      <c r="EM211" s="104"/>
      <c r="EN211" s="104"/>
      <c r="EO211" s="104"/>
      <c r="EP211" s="104"/>
      <c r="EQ211" s="104"/>
      <c r="ER211" s="104"/>
      <c r="ES211" s="104"/>
      <c r="ET211" s="104"/>
      <c r="EU211" s="104"/>
      <c r="EV211" s="104"/>
      <c r="EW211" s="104"/>
      <c r="EX211" s="104"/>
      <c r="EY211" s="104"/>
      <c r="EZ211" s="104"/>
      <c r="FA211" s="104"/>
      <c r="FB211" s="104"/>
      <c r="FC211" s="104"/>
      <c r="FD211" s="104"/>
      <c r="FE211" s="104"/>
      <c r="FF211" s="104"/>
      <c r="FG211" s="104"/>
      <c r="FH211" s="104"/>
      <c r="FI211" s="104"/>
      <c r="FJ211" s="104"/>
      <c r="FK211" s="104"/>
      <c r="FL211" s="104"/>
      <c r="FM211" s="104"/>
      <c r="FN211" s="104"/>
      <c r="FO211" s="104"/>
      <c r="FP211" s="104"/>
      <c r="FQ211" s="104"/>
      <c r="FR211" s="104"/>
      <c r="FS211" s="104"/>
      <c r="FT211" s="104"/>
      <c r="FU211" s="104"/>
      <c r="FV211" s="104"/>
      <c r="FW211" s="104"/>
      <c r="FX211" s="104"/>
      <c r="FY211" s="104"/>
      <c r="FZ211" s="104"/>
      <c r="GA211" s="104"/>
      <c r="GB211" s="104"/>
      <c r="GC211" s="104"/>
      <c r="GD211" s="104"/>
      <c r="GE211" s="104"/>
      <c r="GF211" s="104"/>
      <c r="GG211" s="104"/>
      <c r="GH211" s="104"/>
      <c r="GI211" s="104"/>
      <c r="GJ211" s="104"/>
      <c r="GK211" s="104"/>
      <c r="GL211" s="104"/>
      <c r="GM211" s="104"/>
      <c r="GN211" s="104"/>
      <c r="GO211" s="104"/>
      <c r="GP211" s="104"/>
      <c r="GQ211" s="104"/>
      <c r="GR211" s="104"/>
      <c r="GS211" s="104"/>
      <c r="GT211" s="104"/>
      <c r="GU211" s="104"/>
      <c r="GV211" s="104"/>
      <c r="GW211" s="104"/>
      <c r="GX211" s="104"/>
      <c r="GY211" s="104"/>
      <c r="GZ211" s="104"/>
      <c r="HA211" s="104"/>
      <c r="HB211" s="104"/>
      <c r="HC211" s="104"/>
      <c r="HD211" s="104"/>
      <c r="HE211" s="104"/>
      <c r="HF211" s="104"/>
      <c r="HG211" s="104"/>
      <c r="HH211" s="104"/>
      <c r="HI211" s="104"/>
      <c r="HJ211" s="104"/>
      <c r="HK211" s="104"/>
      <c r="HL211" s="104"/>
      <c r="HM211" s="104"/>
      <c r="HN211" s="104"/>
      <c r="HO211" s="104"/>
      <c r="HP211" s="104"/>
      <c r="HQ211" s="104"/>
      <c r="HR211" s="104"/>
      <c r="HS211" s="104"/>
      <c r="HT211" s="104"/>
      <c r="HU211" s="104"/>
      <c r="HV211" s="104"/>
      <c r="HW211" s="104"/>
      <c r="HX211" s="104"/>
      <c r="HY211" s="104"/>
      <c r="HZ211" s="104"/>
      <c r="IA211" s="104"/>
      <c r="IB211" s="104"/>
      <c r="IC211" s="104"/>
      <c r="ID211" s="104"/>
      <c r="IE211" s="104"/>
      <c r="IF211" s="104"/>
      <c r="IG211" s="104"/>
      <c r="IH211" s="104"/>
      <c r="II211" s="104"/>
      <c r="IJ211" s="104"/>
      <c r="IK211" s="104"/>
      <c r="IL211" s="104"/>
      <c r="IM211" s="104"/>
      <c r="IN211" s="104"/>
      <c r="IO211" s="104"/>
      <c r="IP211" s="104"/>
      <c r="IQ211" s="104"/>
      <c r="IR211" s="104"/>
      <c r="IS211" s="104"/>
      <c r="IT211" s="104"/>
      <c r="IU211" s="104"/>
      <c r="IV211" s="104"/>
    </row>
    <row r="212" spans="1:256" s="103" customFormat="1" ht="12.75" x14ac:dyDescent="0.35">
      <c r="A212" s="138"/>
      <c r="B212" s="135"/>
      <c r="C212" s="135"/>
      <c r="D212" s="135"/>
      <c r="E212" s="135"/>
      <c r="F212" s="135"/>
      <c r="G212" s="135"/>
      <c r="H212" s="135"/>
      <c r="I212" s="135"/>
      <c r="J212" s="135"/>
      <c r="K212" s="135"/>
      <c r="L212" s="135"/>
      <c r="M212" s="135"/>
      <c r="N212" s="135"/>
      <c r="O212" s="135"/>
      <c r="P212" s="135"/>
      <c r="Q212" s="135"/>
      <c r="R212" s="135"/>
      <c r="AI212" s="104"/>
      <c r="AJ212" s="104"/>
      <c r="AK212" s="104"/>
      <c r="AL212" s="104"/>
      <c r="AM212" s="104"/>
      <c r="AN212" s="104"/>
      <c r="AO212" s="104"/>
      <c r="AP212" s="104"/>
      <c r="AQ212" s="104"/>
      <c r="AR212" s="104"/>
      <c r="AS212" s="104"/>
      <c r="AT212" s="104"/>
      <c r="AU212" s="104"/>
      <c r="AV212" s="104"/>
      <c r="AW212" s="104"/>
      <c r="AX212" s="104"/>
      <c r="AY212" s="104"/>
      <c r="AZ212" s="104"/>
      <c r="BA212" s="104"/>
      <c r="BB212" s="104"/>
      <c r="BC212" s="104"/>
      <c r="BD212" s="104"/>
      <c r="BE212" s="104"/>
      <c r="BF212" s="104"/>
      <c r="BG212" s="104"/>
      <c r="BH212" s="104"/>
      <c r="BI212" s="104"/>
      <c r="BJ212" s="104"/>
      <c r="BK212" s="104"/>
      <c r="BL212" s="104"/>
      <c r="BM212" s="104"/>
      <c r="BN212" s="104"/>
      <c r="BO212" s="104"/>
      <c r="BP212" s="104"/>
      <c r="BQ212" s="104"/>
      <c r="BR212" s="104"/>
      <c r="BS212" s="104"/>
      <c r="BT212" s="104"/>
      <c r="BU212" s="104"/>
      <c r="BV212" s="104"/>
      <c r="BW212" s="104"/>
      <c r="BX212" s="104"/>
      <c r="BY212" s="104"/>
      <c r="BZ212" s="104"/>
      <c r="CA212" s="104"/>
      <c r="CB212" s="104"/>
      <c r="CC212" s="104"/>
      <c r="CD212" s="104"/>
      <c r="CE212" s="104"/>
      <c r="CF212" s="104"/>
      <c r="CG212" s="104"/>
      <c r="CH212" s="104"/>
      <c r="CI212" s="104"/>
      <c r="CJ212" s="104"/>
      <c r="CK212" s="104"/>
      <c r="CL212" s="104"/>
      <c r="CM212" s="104"/>
      <c r="CN212" s="104"/>
      <c r="CO212" s="104"/>
      <c r="CP212" s="104"/>
      <c r="CQ212" s="104"/>
      <c r="CR212" s="104"/>
      <c r="CS212" s="104"/>
      <c r="CT212" s="104"/>
      <c r="CU212" s="104"/>
      <c r="CV212" s="104"/>
      <c r="CW212" s="104"/>
      <c r="CX212" s="104"/>
      <c r="CY212" s="104"/>
      <c r="CZ212" s="104"/>
      <c r="DA212" s="104"/>
      <c r="DB212" s="104"/>
      <c r="DC212" s="104"/>
      <c r="DD212" s="104"/>
      <c r="DE212" s="104"/>
      <c r="DF212" s="104"/>
      <c r="DG212" s="104"/>
      <c r="DH212" s="104"/>
      <c r="DI212" s="104"/>
      <c r="DJ212" s="104"/>
      <c r="DK212" s="104"/>
      <c r="DL212" s="104"/>
      <c r="DM212" s="104"/>
      <c r="DN212" s="104"/>
      <c r="DO212" s="104"/>
      <c r="DP212" s="104"/>
      <c r="DQ212" s="104"/>
      <c r="DR212" s="104"/>
      <c r="DS212" s="104"/>
      <c r="DT212" s="104"/>
      <c r="DU212" s="104"/>
      <c r="DV212" s="104"/>
      <c r="DW212" s="104"/>
      <c r="DX212" s="104"/>
      <c r="DY212" s="104"/>
      <c r="DZ212" s="104"/>
      <c r="EA212" s="104"/>
      <c r="EB212" s="104"/>
      <c r="EC212" s="104"/>
      <c r="ED212" s="104"/>
      <c r="EE212" s="104"/>
      <c r="EF212" s="104"/>
      <c r="EG212" s="104"/>
      <c r="EH212" s="104"/>
      <c r="EI212" s="104"/>
      <c r="EJ212" s="104"/>
      <c r="EK212" s="104"/>
      <c r="EL212" s="104"/>
      <c r="EM212" s="104"/>
      <c r="EN212" s="104"/>
      <c r="EO212" s="104"/>
      <c r="EP212" s="104"/>
      <c r="EQ212" s="104"/>
      <c r="ER212" s="104"/>
      <c r="ES212" s="104"/>
      <c r="ET212" s="104"/>
      <c r="EU212" s="104"/>
      <c r="EV212" s="104"/>
      <c r="EW212" s="104"/>
      <c r="EX212" s="104"/>
      <c r="EY212" s="104"/>
      <c r="EZ212" s="104"/>
      <c r="FA212" s="104"/>
      <c r="FB212" s="104"/>
      <c r="FC212" s="104"/>
      <c r="FD212" s="104"/>
      <c r="FE212" s="104"/>
      <c r="FF212" s="104"/>
      <c r="FG212" s="104"/>
      <c r="FH212" s="104"/>
      <c r="FI212" s="104"/>
      <c r="FJ212" s="104"/>
      <c r="FK212" s="104"/>
      <c r="FL212" s="104"/>
      <c r="FM212" s="104"/>
      <c r="FN212" s="104"/>
      <c r="FO212" s="104"/>
      <c r="FP212" s="104"/>
      <c r="FQ212" s="104"/>
      <c r="FR212" s="104"/>
      <c r="FS212" s="104"/>
      <c r="FT212" s="104"/>
      <c r="FU212" s="104"/>
      <c r="FV212" s="104"/>
      <c r="FW212" s="104"/>
      <c r="FX212" s="104"/>
      <c r="FY212" s="104"/>
      <c r="FZ212" s="104"/>
      <c r="GA212" s="104"/>
      <c r="GB212" s="104"/>
      <c r="GC212" s="104"/>
      <c r="GD212" s="104"/>
      <c r="GE212" s="104"/>
      <c r="GF212" s="104"/>
      <c r="GG212" s="104"/>
      <c r="GH212" s="104"/>
      <c r="GI212" s="104"/>
      <c r="GJ212" s="104"/>
      <c r="GK212" s="104"/>
      <c r="GL212" s="104"/>
      <c r="GM212" s="104"/>
      <c r="GN212" s="104"/>
      <c r="GO212" s="104"/>
      <c r="GP212" s="104"/>
      <c r="GQ212" s="104"/>
      <c r="GR212" s="104"/>
      <c r="GS212" s="104"/>
      <c r="GT212" s="104"/>
      <c r="GU212" s="104"/>
      <c r="GV212" s="104"/>
      <c r="GW212" s="104"/>
      <c r="GX212" s="104"/>
      <c r="GY212" s="104"/>
      <c r="GZ212" s="104"/>
      <c r="HA212" s="104"/>
      <c r="HB212" s="104"/>
      <c r="HC212" s="104"/>
      <c r="HD212" s="104"/>
      <c r="HE212" s="104"/>
      <c r="HF212" s="104"/>
      <c r="HG212" s="104"/>
      <c r="HH212" s="104"/>
      <c r="HI212" s="104"/>
      <c r="HJ212" s="104"/>
      <c r="HK212" s="104"/>
      <c r="HL212" s="104"/>
      <c r="HM212" s="104"/>
      <c r="HN212" s="104"/>
      <c r="HO212" s="104"/>
      <c r="HP212" s="104"/>
      <c r="HQ212" s="104"/>
      <c r="HR212" s="104"/>
      <c r="HS212" s="104"/>
      <c r="HT212" s="104"/>
      <c r="HU212" s="104"/>
      <c r="HV212" s="104"/>
      <c r="HW212" s="104"/>
      <c r="HX212" s="104"/>
      <c r="HY212" s="104"/>
      <c r="HZ212" s="104"/>
      <c r="IA212" s="104"/>
      <c r="IB212" s="104"/>
      <c r="IC212" s="104"/>
      <c r="ID212" s="104"/>
      <c r="IE212" s="104"/>
      <c r="IF212" s="104"/>
      <c r="IG212" s="104"/>
      <c r="IH212" s="104"/>
      <c r="II212" s="104"/>
      <c r="IJ212" s="104"/>
      <c r="IK212" s="104"/>
      <c r="IL212" s="104"/>
      <c r="IM212" s="104"/>
      <c r="IN212" s="104"/>
      <c r="IO212" s="104"/>
      <c r="IP212" s="104"/>
      <c r="IQ212" s="104"/>
      <c r="IR212" s="104"/>
      <c r="IS212" s="104"/>
      <c r="IT212" s="104"/>
      <c r="IU212" s="104"/>
      <c r="IV212" s="104"/>
    </row>
    <row r="213" spans="1:256" s="103" customFormat="1" ht="12.75" x14ac:dyDescent="0.35">
      <c r="A213" s="138"/>
      <c r="B213" s="135"/>
      <c r="C213" s="135"/>
      <c r="D213" s="135"/>
      <c r="E213" s="135"/>
      <c r="F213" s="135"/>
      <c r="G213" s="135"/>
      <c r="H213" s="135"/>
      <c r="I213" s="135"/>
      <c r="J213" s="135"/>
      <c r="K213" s="135"/>
      <c r="L213" s="135"/>
      <c r="M213" s="135"/>
      <c r="N213" s="135"/>
      <c r="O213" s="135"/>
      <c r="P213" s="135"/>
      <c r="Q213" s="135"/>
      <c r="R213" s="135"/>
      <c r="AI213" s="104"/>
      <c r="AJ213" s="104"/>
      <c r="AK213" s="104"/>
      <c r="AL213" s="104"/>
      <c r="AM213" s="104"/>
      <c r="AN213" s="104"/>
      <c r="AO213" s="104"/>
      <c r="AP213" s="104"/>
      <c r="AQ213" s="104"/>
      <c r="AR213" s="104"/>
      <c r="AS213" s="104"/>
      <c r="AT213" s="104"/>
      <c r="AU213" s="104"/>
      <c r="AV213" s="104"/>
      <c r="AW213" s="104"/>
      <c r="AX213" s="104"/>
      <c r="AY213" s="104"/>
      <c r="AZ213" s="104"/>
      <c r="BA213" s="104"/>
      <c r="BB213" s="104"/>
      <c r="BC213" s="104"/>
      <c r="BD213" s="104"/>
      <c r="BE213" s="104"/>
      <c r="BF213" s="104"/>
      <c r="BG213" s="104"/>
      <c r="BH213" s="104"/>
      <c r="BI213" s="104"/>
      <c r="BJ213" s="104"/>
      <c r="BK213" s="104"/>
      <c r="BL213" s="104"/>
      <c r="BM213" s="104"/>
      <c r="BN213" s="104"/>
      <c r="BO213" s="104"/>
      <c r="BP213" s="104"/>
      <c r="BQ213" s="104"/>
      <c r="BR213" s="104"/>
      <c r="BS213" s="104"/>
      <c r="BT213" s="104"/>
      <c r="BU213" s="104"/>
      <c r="BV213" s="104"/>
      <c r="BW213" s="104"/>
      <c r="BX213" s="104"/>
      <c r="BY213" s="104"/>
      <c r="BZ213" s="104"/>
      <c r="CA213" s="104"/>
      <c r="CB213" s="104"/>
      <c r="CC213" s="104"/>
      <c r="CD213" s="104"/>
      <c r="CE213" s="104"/>
      <c r="CF213" s="104"/>
      <c r="CG213" s="104"/>
      <c r="CH213" s="104"/>
      <c r="CI213" s="104"/>
      <c r="CJ213" s="104"/>
      <c r="CK213" s="104"/>
      <c r="CL213" s="104"/>
      <c r="CM213" s="104"/>
      <c r="CN213" s="104"/>
      <c r="CO213" s="104"/>
      <c r="CP213" s="104"/>
      <c r="CQ213" s="104"/>
      <c r="CR213" s="104"/>
      <c r="CS213" s="104"/>
      <c r="CT213" s="104"/>
      <c r="CU213" s="104"/>
      <c r="CV213" s="104"/>
      <c r="CW213" s="104"/>
      <c r="CX213" s="104"/>
      <c r="CY213" s="104"/>
      <c r="CZ213" s="104"/>
      <c r="DA213" s="104"/>
      <c r="DB213" s="104"/>
      <c r="DC213" s="104"/>
      <c r="DD213" s="104"/>
      <c r="DE213" s="104"/>
      <c r="DF213" s="104"/>
      <c r="DG213" s="104"/>
      <c r="DH213" s="104"/>
      <c r="DI213" s="104"/>
      <c r="DJ213" s="104"/>
      <c r="DK213" s="104"/>
      <c r="DL213" s="104"/>
      <c r="DM213" s="104"/>
      <c r="DN213" s="104"/>
      <c r="DO213" s="104"/>
      <c r="DP213" s="104"/>
      <c r="DQ213" s="104"/>
      <c r="DR213" s="104"/>
      <c r="DS213" s="104"/>
      <c r="DT213" s="104"/>
      <c r="DU213" s="104"/>
      <c r="DV213" s="104"/>
      <c r="DW213" s="104"/>
      <c r="DX213" s="104"/>
      <c r="DY213" s="104"/>
      <c r="DZ213" s="104"/>
      <c r="EA213" s="104"/>
      <c r="EB213" s="104"/>
      <c r="EC213" s="104"/>
      <c r="ED213" s="104"/>
      <c r="EE213" s="104"/>
      <c r="EF213" s="104"/>
      <c r="EG213" s="104"/>
      <c r="EH213" s="104"/>
      <c r="EI213" s="104"/>
      <c r="EJ213" s="104"/>
      <c r="EK213" s="104"/>
      <c r="EL213" s="104"/>
      <c r="EM213" s="104"/>
      <c r="EN213" s="104"/>
      <c r="EO213" s="104"/>
      <c r="EP213" s="104"/>
      <c r="EQ213" s="104"/>
      <c r="ER213" s="104"/>
      <c r="ES213" s="104"/>
      <c r="ET213" s="104"/>
      <c r="EU213" s="104"/>
      <c r="EV213" s="104"/>
      <c r="EW213" s="104"/>
      <c r="EX213" s="104"/>
      <c r="EY213" s="104"/>
      <c r="EZ213" s="104"/>
      <c r="FA213" s="104"/>
      <c r="FB213" s="104"/>
      <c r="FC213" s="104"/>
      <c r="FD213" s="104"/>
      <c r="FE213" s="104"/>
      <c r="FF213" s="104"/>
      <c r="FG213" s="104"/>
      <c r="FH213" s="104"/>
      <c r="FI213" s="104"/>
      <c r="FJ213" s="104"/>
      <c r="FK213" s="104"/>
      <c r="FL213" s="104"/>
      <c r="FM213" s="104"/>
      <c r="FN213" s="104"/>
      <c r="FO213" s="104"/>
      <c r="FP213" s="104"/>
      <c r="FQ213" s="104"/>
      <c r="FR213" s="104"/>
      <c r="FS213" s="104"/>
      <c r="FT213" s="104"/>
      <c r="FU213" s="104"/>
      <c r="FV213" s="104"/>
      <c r="FW213" s="104"/>
      <c r="FX213" s="104"/>
      <c r="FY213" s="104"/>
      <c r="FZ213" s="104"/>
      <c r="GA213" s="104"/>
      <c r="GB213" s="104"/>
      <c r="GC213" s="104"/>
      <c r="GD213" s="104"/>
      <c r="GE213" s="104"/>
      <c r="GF213" s="104"/>
      <c r="GG213" s="104"/>
      <c r="GH213" s="104"/>
      <c r="GI213" s="104"/>
      <c r="GJ213" s="104"/>
      <c r="GK213" s="104"/>
      <c r="GL213" s="104"/>
      <c r="GM213" s="104"/>
      <c r="GN213" s="104"/>
      <c r="GO213" s="104"/>
      <c r="GP213" s="104"/>
      <c r="GQ213" s="104"/>
      <c r="GR213" s="104"/>
      <c r="GS213" s="104"/>
      <c r="GT213" s="104"/>
      <c r="GU213" s="104"/>
      <c r="GV213" s="104"/>
      <c r="GW213" s="104"/>
      <c r="GX213" s="104"/>
      <c r="GY213" s="104"/>
      <c r="GZ213" s="104"/>
      <c r="HA213" s="104"/>
      <c r="HB213" s="104"/>
      <c r="HC213" s="104"/>
      <c r="HD213" s="104"/>
      <c r="HE213" s="104"/>
      <c r="HF213" s="104"/>
      <c r="HG213" s="104"/>
      <c r="HH213" s="104"/>
      <c r="HI213" s="104"/>
      <c r="HJ213" s="104"/>
      <c r="HK213" s="104"/>
      <c r="HL213" s="104"/>
      <c r="HM213" s="104"/>
      <c r="HN213" s="104"/>
      <c r="HO213" s="104"/>
      <c r="HP213" s="104"/>
      <c r="HQ213" s="104"/>
      <c r="HR213" s="104"/>
      <c r="HS213" s="104"/>
      <c r="HT213" s="104"/>
      <c r="HU213" s="104"/>
      <c r="HV213" s="104"/>
      <c r="HW213" s="104"/>
      <c r="HX213" s="104"/>
      <c r="HY213" s="104"/>
      <c r="HZ213" s="104"/>
      <c r="IA213" s="104"/>
      <c r="IB213" s="104"/>
      <c r="IC213" s="104"/>
      <c r="ID213" s="104"/>
      <c r="IE213" s="104"/>
      <c r="IF213" s="104"/>
      <c r="IG213" s="104"/>
      <c r="IH213" s="104"/>
      <c r="II213" s="104"/>
      <c r="IJ213" s="104"/>
      <c r="IK213" s="104"/>
      <c r="IL213" s="104"/>
      <c r="IM213" s="104"/>
      <c r="IN213" s="104"/>
      <c r="IO213" s="104"/>
      <c r="IP213" s="104"/>
      <c r="IQ213" s="104"/>
      <c r="IR213" s="104"/>
      <c r="IS213" s="104"/>
      <c r="IT213" s="104"/>
      <c r="IU213" s="104"/>
      <c r="IV213" s="104"/>
    </row>
    <row r="214" spans="1:256" s="103" customFormat="1" ht="12.75" x14ac:dyDescent="0.35">
      <c r="A214" s="138"/>
      <c r="B214" s="135"/>
      <c r="C214" s="135"/>
      <c r="D214" s="135"/>
      <c r="E214" s="135"/>
      <c r="F214" s="135"/>
      <c r="G214" s="135"/>
      <c r="H214" s="135"/>
      <c r="I214" s="135"/>
      <c r="J214" s="135"/>
      <c r="K214" s="135"/>
      <c r="L214" s="135"/>
      <c r="M214" s="135"/>
      <c r="N214" s="135"/>
      <c r="O214" s="135"/>
      <c r="P214" s="135"/>
      <c r="Q214" s="135"/>
      <c r="R214" s="135"/>
      <c r="AI214" s="104"/>
      <c r="AJ214" s="104"/>
      <c r="AK214" s="104"/>
      <c r="AL214" s="104"/>
      <c r="AM214" s="104"/>
      <c r="AN214" s="104"/>
      <c r="AO214" s="104"/>
      <c r="AP214" s="104"/>
      <c r="AQ214" s="104"/>
      <c r="AR214" s="104"/>
      <c r="AS214" s="104"/>
      <c r="AT214" s="104"/>
      <c r="AU214" s="104"/>
      <c r="AV214" s="104"/>
      <c r="AW214" s="104"/>
      <c r="AX214" s="104"/>
      <c r="AY214" s="104"/>
      <c r="AZ214" s="104"/>
      <c r="BA214" s="104"/>
      <c r="BB214" s="104"/>
      <c r="BC214" s="104"/>
      <c r="BD214" s="104"/>
      <c r="BE214" s="104"/>
      <c r="BF214" s="104"/>
      <c r="BG214" s="104"/>
      <c r="BH214" s="104"/>
      <c r="BI214" s="104"/>
      <c r="BJ214" s="104"/>
      <c r="BK214" s="104"/>
      <c r="BL214" s="104"/>
      <c r="BM214" s="104"/>
      <c r="BN214" s="104"/>
      <c r="BO214" s="104"/>
      <c r="BP214" s="104"/>
      <c r="BQ214" s="104"/>
      <c r="BR214" s="104"/>
      <c r="BS214" s="104"/>
      <c r="BT214" s="104"/>
      <c r="BU214" s="104"/>
      <c r="BV214" s="104"/>
      <c r="BW214" s="104"/>
      <c r="BX214" s="104"/>
      <c r="BY214" s="104"/>
      <c r="BZ214" s="104"/>
      <c r="CA214" s="104"/>
      <c r="CB214" s="104"/>
      <c r="CC214" s="104"/>
      <c r="CD214" s="104"/>
      <c r="CE214" s="104"/>
      <c r="CF214" s="104"/>
      <c r="CG214" s="104"/>
      <c r="CH214" s="104"/>
      <c r="CI214" s="104"/>
      <c r="CJ214" s="104"/>
      <c r="CK214" s="104"/>
      <c r="CL214" s="104"/>
      <c r="CM214" s="104"/>
      <c r="CN214" s="104"/>
      <c r="CO214" s="104"/>
      <c r="CP214" s="104"/>
      <c r="CQ214" s="104"/>
      <c r="CR214" s="104"/>
      <c r="CS214" s="104"/>
      <c r="CT214" s="104"/>
      <c r="CU214" s="104"/>
      <c r="CV214" s="104"/>
      <c r="CW214" s="104"/>
      <c r="CX214" s="104"/>
      <c r="CY214" s="104"/>
      <c r="CZ214" s="104"/>
      <c r="DA214" s="104"/>
      <c r="DB214" s="104"/>
      <c r="DC214" s="104"/>
      <c r="DD214" s="104"/>
      <c r="DE214" s="104"/>
      <c r="DF214" s="104"/>
      <c r="DG214" s="104"/>
      <c r="DH214" s="104"/>
      <c r="DI214" s="104"/>
      <c r="DJ214" s="104"/>
      <c r="DK214" s="104"/>
      <c r="DL214" s="104"/>
      <c r="DM214" s="104"/>
      <c r="DN214" s="104"/>
      <c r="DO214" s="104"/>
      <c r="DP214" s="104"/>
      <c r="DQ214" s="104"/>
      <c r="DR214" s="104"/>
      <c r="DS214" s="104"/>
      <c r="DT214" s="104"/>
      <c r="DU214" s="104"/>
      <c r="DV214" s="104"/>
      <c r="DW214" s="104"/>
      <c r="DX214" s="104"/>
      <c r="DY214" s="104"/>
      <c r="DZ214" s="104"/>
      <c r="EA214" s="104"/>
      <c r="EB214" s="104"/>
      <c r="EC214" s="104"/>
      <c r="ED214" s="104"/>
      <c r="EE214" s="104"/>
      <c r="EF214" s="104"/>
      <c r="EG214" s="104"/>
      <c r="EH214" s="104"/>
      <c r="EI214" s="104"/>
      <c r="EJ214" s="104"/>
      <c r="EK214" s="104"/>
      <c r="EL214" s="104"/>
      <c r="EM214" s="104"/>
      <c r="EN214" s="104"/>
      <c r="EO214" s="104"/>
      <c r="EP214" s="104"/>
      <c r="EQ214" s="104"/>
      <c r="ER214" s="104"/>
      <c r="ES214" s="104"/>
      <c r="ET214" s="104"/>
      <c r="EU214" s="104"/>
      <c r="EV214" s="104"/>
      <c r="EW214" s="104"/>
      <c r="EX214" s="104"/>
      <c r="EY214" s="104"/>
      <c r="EZ214" s="104"/>
      <c r="FA214" s="104"/>
      <c r="FB214" s="104"/>
      <c r="FC214" s="104"/>
      <c r="FD214" s="104"/>
      <c r="FE214" s="104"/>
      <c r="FF214" s="104"/>
      <c r="FG214" s="104"/>
      <c r="FH214" s="104"/>
      <c r="FI214" s="104"/>
      <c r="FJ214" s="104"/>
      <c r="FK214" s="104"/>
      <c r="FL214" s="104"/>
      <c r="FM214" s="104"/>
      <c r="FN214" s="104"/>
      <c r="FO214" s="104"/>
      <c r="FP214" s="104"/>
      <c r="FQ214" s="104"/>
      <c r="FR214" s="104"/>
      <c r="FS214" s="104"/>
      <c r="FT214" s="104"/>
      <c r="FU214" s="104"/>
      <c r="FV214" s="104"/>
      <c r="FW214" s="104"/>
      <c r="FX214" s="104"/>
      <c r="FY214" s="104"/>
      <c r="FZ214" s="104"/>
      <c r="GA214" s="104"/>
      <c r="GB214" s="104"/>
      <c r="GC214" s="104"/>
      <c r="GD214" s="104"/>
      <c r="GE214" s="104"/>
      <c r="GF214" s="104"/>
      <c r="GG214" s="104"/>
      <c r="GH214" s="104"/>
      <c r="GI214" s="104"/>
      <c r="GJ214" s="104"/>
      <c r="GK214" s="104"/>
      <c r="GL214" s="104"/>
      <c r="GM214" s="104"/>
      <c r="GN214" s="104"/>
      <c r="GO214" s="104"/>
      <c r="GP214" s="104"/>
      <c r="GQ214" s="104"/>
      <c r="GR214" s="104"/>
      <c r="GS214" s="104"/>
      <c r="GT214" s="104"/>
      <c r="GU214" s="104"/>
      <c r="GV214" s="104"/>
      <c r="GW214" s="104"/>
      <c r="GX214" s="104"/>
      <c r="GY214" s="104"/>
      <c r="GZ214" s="104"/>
      <c r="HA214" s="104"/>
      <c r="HB214" s="104"/>
      <c r="HC214" s="104"/>
      <c r="HD214" s="104"/>
      <c r="HE214" s="104"/>
      <c r="HF214" s="104"/>
      <c r="HG214" s="104"/>
      <c r="HH214" s="104"/>
      <c r="HI214" s="104"/>
      <c r="HJ214" s="104"/>
      <c r="HK214" s="104"/>
      <c r="HL214" s="104"/>
      <c r="HM214" s="104"/>
      <c r="HN214" s="104"/>
      <c r="HO214" s="104"/>
      <c r="HP214" s="104"/>
      <c r="HQ214" s="104"/>
      <c r="HR214" s="104"/>
      <c r="HS214" s="104"/>
      <c r="HT214" s="104"/>
      <c r="HU214" s="104"/>
      <c r="HV214" s="104"/>
      <c r="HW214" s="104"/>
      <c r="HX214" s="104"/>
      <c r="HY214" s="104"/>
      <c r="HZ214" s="104"/>
      <c r="IA214" s="104"/>
      <c r="IB214" s="104"/>
      <c r="IC214" s="104"/>
      <c r="ID214" s="104"/>
      <c r="IE214" s="104"/>
      <c r="IF214" s="104"/>
      <c r="IG214" s="104"/>
      <c r="IH214" s="104"/>
      <c r="II214" s="104"/>
      <c r="IJ214" s="104"/>
      <c r="IK214" s="104"/>
      <c r="IL214" s="104"/>
      <c r="IM214" s="104"/>
      <c r="IN214" s="104"/>
      <c r="IO214" s="104"/>
      <c r="IP214" s="104"/>
      <c r="IQ214" s="104"/>
      <c r="IR214" s="104"/>
      <c r="IS214" s="104"/>
      <c r="IT214" s="104"/>
      <c r="IU214" s="104"/>
      <c r="IV214" s="104"/>
    </row>
    <row r="215" spans="1:256" s="103" customFormat="1" ht="12.75" x14ac:dyDescent="0.35">
      <c r="A215" s="138"/>
      <c r="B215" s="135"/>
      <c r="C215" s="135"/>
      <c r="D215" s="135"/>
      <c r="E215" s="135"/>
      <c r="F215" s="135"/>
      <c r="G215" s="135"/>
      <c r="H215" s="135"/>
      <c r="I215" s="135"/>
      <c r="J215" s="135"/>
      <c r="K215" s="135"/>
      <c r="L215" s="135"/>
      <c r="M215" s="135"/>
      <c r="N215" s="135"/>
      <c r="O215" s="135"/>
      <c r="P215" s="135"/>
      <c r="Q215" s="135"/>
      <c r="R215" s="135"/>
      <c r="AI215" s="104"/>
      <c r="AJ215" s="104"/>
      <c r="AK215" s="104"/>
      <c r="AL215" s="104"/>
      <c r="AM215" s="104"/>
      <c r="AN215" s="104"/>
      <c r="AO215" s="104"/>
      <c r="AP215" s="104"/>
      <c r="AQ215" s="104"/>
      <c r="AR215" s="104"/>
      <c r="AS215" s="104"/>
      <c r="AT215" s="104"/>
      <c r="AU215" s="104"/>
      <c r="AV215" s="104"/>
      <c r="AW215" s="104"/>
      <c r="AX215" s="104"/>
      <c r="AY215" s="104"/>
      <c r="AZ215" s="104"/>
      <c r="BA215" s="104"/>
      <c r="BB215" s="104"/>
      <c r="BC215" s="104"/>
      <c r="BD215" s="104"/>
      <c r="BE215" s="104"/>
      <c r="BF215" s="104"/>
      <c r="BG215" s="104"/>
      <c r="BH215" s="104"/>
      <c r="BI215" s="104"/>
      <c r="BJ215" s="104"/>
      <c r="BK215" s="104"/>
      <c r="BL215" s="104"/>
      <c r="BM215" s="104"/>
      <c r="BN215" s="104"/>
      <c r="BO215" s="104"/>
      <c r="BP215" s="104"/>
      <c r="BQ215" s="104"/>
      <c r="BR215" s="104"/>
      <c r="BS215" s="104"/>
      <c r="BT215" s="104"/>
      <c r="BU215" s="104"/>
      <c r="BV215" s="104"/>
      <c r="BW215" s="104"/>
      <c r="BX215" s="104"/>
      <c r="BY215" s="104"/>
      <c r="BZ215" s="104"/>
      <c r="CA215" s="104"/>
      <c r="CB215" s="104"/>
      <c r="CC215" s="104"/>
      <c r="CD215" s="104"/>
      <c r="CE215" s="104"/>
      <c r="CF215" s="104"/>
      <c r="CG215" s="104"/>
      <c r="CH215" s="104"/>
      <c r="CI215" s="104"/>
      <c r="CJ215" s="104"/>
      <c r="CK215" s="104"/>
      <c r="CL215" s="104"/>
      <c r="CM215" s="104"/>
      <c r="CN215" s="104"/>
      <c r="CO215" s="104"/>
      <c r="CP215" s="104"/>
      <c r="CQ215" s="104"/>
      <c r="CR215" s="104"/>
      <c r="CS215" s="104"/>
      <c r="CT215" s="104"/>
      <c r="CU215" s="104"/>
      <c r="CV215" s="104"/>
      <c r="CW215" s="104"/>
      <c r="CX215" s="104"/>
      <c r="CY215" s="104"/>
      <c r="CZ215" s="104"/>
      <c r="DA215" s="104"/>
      <c r="DB215" s="104"/>
      <c r="DC215" s="104"/>
      <c r="DD215" s="104"/>
      <c r="DE215" s="104"/>
      <c r="DF215" s="104"/>
      <c r="DG215" s="104"/>
      <c r="DH215" s="104"/>
      <c r="DI215" s="104"/>
      <c r="DJ215" s="104"/>
      <c r="DK215" s="104"/>
      <c r="DL215" s="104"/>
      <c r="DM215" s="104"/>
      <c r="DN215" s="104"/>
      <c r="DO215" s="104"/>
      <c r="DP215" s="104"/>
      <c r="DQ215" s="104"/>
      <c r="DR215" s="104"/>
      <c r="DS215" s="104"/>
      <c r="DT215" s="104"/>
      <c r="DU215" s="104"/>
      <c r="DV215" s="104"/>
      <c r="DW215" s="104"/>
      <c r="DX215" s="104"/>
      <c r="DY215" s="104"/>
      <c r="DZ215" s="104"/>
      <c r="EA215" s="104"/>
      <c r="EB215" s="104"/>
      <c r="EC215" s="104"/>
      <c r="ED215" s="104"/>
      <c r="EE215" s="104"/>
      <c r="EF215" s="104"/>
      <c r="EG215" s="104"/>
      <c r="EH215" s="104"/>
      <c r="EI215" s="104"/>
      <c r="EJ215" s="104"/>
      <c r="EK215" s="104"/>
      <c r="EL215" s="104"/>
      <c r="EM215" s="104"/>
      <c r="EN215" s="104"/>
      <c r="EO215" s="104"/>
      <c r="EP215" s="104"/>
      <c r="EQ215" s="104"/>
      <c r="ER215" s="104"/>
      <c r="ES215" s="104"/>
      <c r="ET215" s="104"/>
      <c r="EU215" s="104"/>
      <c r="EV215" s="104"/>
      <c r="EW215" s="104"/>
      <c r="EX215" s="104"/>
      <c r="EY215" s="104"/>
      <c r="EZ215" s="104"/>
      <c r="FA215" s="104"/>
      <c r="FB215" s="104"/>
      <c r="FC215" s="104"/>
      <c r="FD215" s="104"/>
      <c r="FE215" s="104"/>
      <c r="FF215" s="104"/>
      <c r="FG215" s="104"/>
      <c r="FH215" s="104"/>
      <c r="FI215" s="104"/>
      <c r="FJ215" s="104"/>
      <c r="FK215" s="104"/>
      <c r="FL215" s="104"/>
      <c r="FM215" s="104"/>
      <c r="FN215" s="104"/>
      <c r="FO215" s="104"/>
      <c r="FP215" s="104"/>
      <c r="FQ215" s="104"/>
      <c r="FR215" s="104"/>
      <c r="FS215" s="104"/>
      <c r="FT215" s="104"/>
      <c r="FU215" s="104"/>
      <c r="FV215" s="104"/>
      <c r="FW215" s="104"/>
      <c r="FX215" s="104"/>
      <c r="FY215" s="104"/>
      <c r="FZ215" s="104"/>
      <c r="GA215" s="104"/>
      <c r="GB215" s="104"/>
      <c r="GC215" s="104"/>
      <c r="GD215" s="104"/>
      <c r="GE215" s="104"/>
      <c r="GF215" s="104"/>
      <c r="GG215" s="104"/>
      <c r="GH215" s="104"/>
      <c r="GI215" s="104"/>
      <c r="GJ215" s="104"/>
      <c r="GK215" s="104"/>
      <c r="GL215" s="104"/>
      <c r="GM215" s="104"/>
      <c r="GN215" s="104"/>
      <c r="GO215" s="104"/>
      <c r="GP215" s="104"/>
      <c r="GQ215" s="104"/>
      <c r="GR215" s="104"/>
      <c r="GS215" s="104"/>
      <c r="GT215" s="104"/>
      <c r="GU215" s="104"/>
      <c r="GV215" s="104"/>
      <c r="GW215" s="104"/>
      <c r="GX215" s="104"/>
      <c r="GY215" s="104"/>
      <c r="GZ215" s="104"/>
      <c r="HA215" s="104"/>
      <c r="HB215" s="104"/>
      <c r="HC215" s="104"/>
      <c r="HD215" s="104"/>
      <c r="HE215" s="104"/>
      <c r="HF215" s="104"/>
      <c r="HG215" s="104"/>
      <c r="HH215" s="104"/>
      <c r="HI215" s="104"/>
      <c r="HJ215" s="104"/>
      <c r="HK215" s="104"/>
      <c r="HL215" s="104"/>
      <c r="HM215" s="104"/>
      <c r="HN215" s="104"/>
      <c r="HO215" s="104"/>
      <c r="HP215" s="104"/>
      <c r="HQ215" s="104"/>
      <c r="HR215" s="104"/>
      <c r="HS215" s="104"/>
      <c r="HT215" s="104"/>
      <c r="HU215" s="104"/>
      <c r="HV215" s="104"/>
      <c r="HW215" s="104"/>
      <c r="HX215" s="104"/>
      <c r="HY215" s="104"/>
      <c r="HZ215" s="104"/>
      <c r="IA215" s="104"/>
      <c r="IB215" s="104"/>
      <c r="IC215" s="104"/>
      <c r="ID215" s="104"/>
      <c r="IE215" s="104"/>
      <c r="IF215" s="104"/>
      <c r="IG215" s="104"/>
      <c r="IH215" s="104"/>
      <c r="II215" s="104"/>
      <c r="IJ215" s="104"/>
      <c r="IK215" s="104"/>
      <c r="IL215" s="104"/>
      <c r="IM215" s="104"/>
      <c r="IN215" s="104"/>
      <c r="IO215" s="104"/>
      <c r="IP215" s="104"/>
      <c r="IQ215" s="104"/>
      <c r="IR215" s="104"/>
      <c r="IS215" s="104"/>
      <c r="IT215" s="104"/>
      <c r="IU215" s="104"/>
      <c r="IV215" s="104"/>
    </row>
    <row r="216" spans="1:256" s="103" customFormat="1" ht="12.75" x14ac:dyDescent="0.35">
      <c r="A216" s="138"/>
      <c r="B216" s="135"/>
      <c r="C216" s="135"/>
      <c r="D216" s="135"/>
      <c r="E216" s="135"/>
      <c r="F216" s="135"/>
      <c r="G216" s="135"/>
      <c r="H216" s="135"/>
      <c r="I216" s="135"/>
      <c r="J216" s="135"/>
      <c r="K216" s="135"/>
      <c r="L216" s="135"/>
      <c r="M216" s="135"/>
      <c r="N216" s="135"/>
      <c r="O216" s="135"/>
      <c r="P216" s="135"/>
      <c r="Q216" s="135"/>
      <c r="R216" s="135"/>
      <c r="AI216" s="104"/>
      <c r="AJ216" s="104"/>
      <c r="AK216" s="104"/>
      <c r="AL216" s="104"/>
      <c r="AM216" s="104"/>
      <c r="AN216" s="104"/>
      <c r="AO216" s="104"/>
      <c r="AP216" s="104"/>
      <c r="AQ216" s="104"/>
      <c r="AR216" s="104"/>
      <c r="AS216" s="104"/>
      <c r="AT216" s="104"/>
      <c r="AU216" s="104"/>
      <c r="AV216" s="104"/>
      <c r="AW216" s="104"/>
      <c r="AX216" s="104"/>
      <c r="AY216" s="104"/>
      <c r="AZ216" s="104"/>
      <c r="BA216" s="104"/>
      <c r="BB216" s="104"/>
      <c r="BC216" s="104"/>
      <c r="BD216" s="104"/>
      <c r="BE216" s="104"/>
      <c r="BF216" s="104"/>
      <c r="BG216" s="104"/>
      <c r="BH216" s="104"/>
      <c r="BI216" s="104"/>
      <c r="BJ216" s="104"/>
      <c r="BK216" s="104"/>
      <c r="BL216" s="104"/>
      <c r="BM216" s="104"/>
      <c r="BN216" s="104"/>
      <c r="BO216" s="104"/>
      <c r="BP216" s="104"/>
      <c r="BQ216" s="104"/>
      <c r="BR216" s="104"/>
      <c r="BS216" s="104"/>
      <c r="BT216" s="104"/>
      <c r="BU216" s="104"/>
      <c r="BV216" s="104"/>
      <c r="BW216" s="104"/>
      <c r="BX216" s="104"/>
      <c r="BY216" s="104"/>
      <c r="BZ216" s="104"/>
      <c r="CA216" s="104"/>
      <c r="CB216" s="104"/>
      <c r="CC216" s="104"/>
      <c r="CD216" s="104"/>
      <c r="CE216" s="104"/>
      <c r="CF216" s="104"/>
      <c r="CG216" s="104"/>
      <c r="CH216" s="104"/>
      <c r="CI216" s="104"/>
      <c r="CJ216" s="104"/>
      <c r="CK216" s="104"/>
      <c r="CL216" s="104"/>
      <c r="CM216" s="104"/>
      <c r="CN216" s="104"/>
      <c r="CO216" s="104"/>
      <c r="CP216" s="104"/>
      <c r="CQ216" s="104"/>
      <c r="CR216" s="104"/>
      <c r="CS216" s="104"/>
      <c r="CT216" s="104"/>
      <c r="CU216" s="104"/>
      <c r="CV216" s="104"/>
      <c r="CW216" s="104"/>
      <c r="CX216" s="104"/>
      <c r="CY216" s="104"/>
      <c r="CZ216" s="104"/>
      <c r="DA216" s="104"/>
      <c r="DB216" s="104"/>
      <c r="DC216" s="104"/>
      <c r="DD216" s="104"/>
      <c r="DE216" s="104"/>
      <c r="DF216" s="104"/>
      <c r="DG216" s="104"/>
      <c r="DH216" s="104"/>
      <c r="DI216" s="104"/>
      <c r="DJ216" s="104"/>
      <c r="DK216" s="104"/>
      <c r="DL216" s="104"/>
      <c r="DM216" s="104"/>
      <c r="DN216" s="104"/>
      <c r="DO216" s="104"/>
      <c r="DP216" s="104"/>
      <c r="DQ216" s="104"/>
      <c r="DR216" s="104"/>
      <c r="DS216" s="104"/>
      <c r="DT216" s="104"/>
      <c r="DU216" s="104"/>
      <c r="DV216" s="104"/>
      <c r="DW216" s="104"/>
      <c r="DX216" s="104"/>
      <c r="DY216" s="104"/>
      <c r="DZ216" s="104"/>
      <c r="EA216" s="104"/>
      <c r="EB216" s="104"/>
      <c r="EC216" s="104"/>
      <c r="ED216" s="104"/>
      <c r="EE216" s="104"/>
      <c r="EF216" s="104"/>
      <c r="EG216" s="104"/>
      <c r="EH216" s="104"/>
      <c r="EI216" s="104"/>
      <c r="EJ216" s="104"/>
      <c r="EK216" s="104"/>
      <c r="EL216" s="104"/>
      <c r="EM216" s="104"/>
      <c r="EN216" s="104"/>
      <c r="EO216" s="104"/>
      <c r="EP216" s="104"/>
      <c r="EQ216" s="104"/>
      <c r="ER216" s="104"/>
      <c r="ES216" s="104"/>
      <c r="ET216" s="104"/>
      <c r="EU216" s="104"/>
      <c r="EV216" s="104"/>
      <c r="EW216" s="104"/>
      <c r="EX216" s="104"/>
      <c r="EY216" s="104"/>
      <c r="EZ216" s="104"/>
      <c r="FA216" s="104"/>
      <c r="FB216" s="104"/>
      <c r="FC216" s="104"/>
      <c r="FD216" s="104"/>
      <c r="FE216" s="104"/>
      <c r="FF216" s="104"/>
      <c r="FG216" s="104"/>
      <c r="FH216" s="104"/>
      <c r="FI216" s="104"/>
      <c r="FJ216" s="104"/>
      <c r="FK216" s="104"/>
      <c r="FL216" s="104"/>
      <c r="FM216" s="104"/>
      <c r="FN216" s="104"/>
      <c r="FO216" s="104"/>
      <c r="FP216" s="104"/>
      <c r="FQ216" s="104"/>
      <c r="FR216" s="104"/>
      <c r="FS216" s="104"/>
      <c r="FT216" s="104"/>
      <c r="FU216" s="104"/>
      <c r="FV216" s="104"/>
      <c r="FW216" s="104"/>
      <c r="FX216" s="104"/>
      <c r="FY216" s="104"/>
      <c r="FZ216" s="104"/>
      <c r="GA216" s="104"/>
      <c r="GB216" s="104"/>
      <c r="GC216" s="104"/>
      <c r="GD216" s="104"/>
      <c r="GE216" s="104"/>
      <c r="GF216" s="104"/>
      <c r="GG216" s="104"/>
      <c r="GH216" s="104"/>
      <c r="GI216" s="104"/>
      <c r="GJ216" s="104"/>
      <c r="GK216" s="104"/>
      <c r="GL216" s="104"/>
      <c r="GM216" s="104"/>
      <c r="GN216" s="104"/>
      <c r="GO216" s="104"/>
      <c r="GP216" s="104"/>
      <c r="GQ216" s="104"/>
      <c r="GR216" s="104"/>
      <c r="GS216" s="104"/>
      <c r="GT216" s="104"/>
      <c r="GU216" s="104"/>
      <c r="GV216" s="104"/>
      <c r="GW216" s="104"/>
      <c r="GX216" s="104"/>
      <c r="GY216" s="104"/>
      <c r="GZ216" s="104"/>
      <c r="HA216" s="104"/>
      <c r="HB216" s="104"/>
      <c r="HC216" s="104"/>
      <c r="HD216" s="104"/>
      <c r="HE216" s="104"/>
      <c r="HF216" s="104"/>
      <c r="HG216" s="104"/>
      <c r="HH216" s="104"/>
      <c r="HI216" s="104"/>
      <c r="HJ216" s="104"/>
      <c r="HK216" s="104"/>
      <c r="HL216" s="104"/>
      <c r="HM216" s="104"/>
      <c r="HN216" s="104"/>
      <c r="HO216" s="104"/>
      <c r="HP216" s="104"/>
      <c r="HQ216" s="104"/>
      <c r="HR216" s="104"/>
      <c r="HS216" s="104"/>
      <c r="HT216" s="104"/>
      <c r="HU216" s="104"/>
      <c r="HV216" s="104"/>
      <c r="HW216" s="104"/>
      <c r="HX216" s="104"/>
      <c r="HY216" s="104"/>
      <c r="HZ216" s="104"/>
      <c r="IA216" s="104"/>
      <c r="IB216" s="104"/>
      <c r="IC216" s="104"/>
      <c r="ID216" s="104"/>
      <c r="IE216" s="104"/>
      <c r="IF216" s="104"/>
      <c r="IG216" s="104"/>
      <c r="IH216" s="104"/>
      <c r="II216" s="104"/>
      <c r="IJ216" s="104"/>
      <c r="IK216" s="104"/>
      <c r="IL216" s="104"/>
      <c r="IM216" s="104"/>
      <c r="IN216" s="104"/>
      <c r="IO216" s="104"/>
      <c r="IP216" s="104"/>
      <c r="IQ216" s="104"/>
      <c r="IR216" s="104"/>
      <c r="IS216" s="104"/>
      <c r="IT216" s="104"/>
      <c r="IU216" s="104"/>
      <c r="IV216" s="104"/>
    </row>
    <row r="217" spans="1:256" s="103" customFormat="1" ht="12.75" x14ac:dyDescent="0.35">
      <c r="A217" s="138"/>
      <c r="B217" s="135"/>
      <c r="C217" s="135"/>
      <c r="D217" s="135"/>
      <c r="E217" s="135"/>
      <c r="F217" s="135"/>
      <c r="G217" s="135"/>
      <c r="H217" s="135"/>
      <c r="I217" s="135"/>
      <c r="J217" s="135"/>
      <c r="K217" s="135"/>
      <c r="L217" s="135"/>
      <c r="M217" s="135"/>
      <c r="N217" s="135"/>
      <c r="O217" s="135"/>
      <c r="P217" s="135"/>
      <c r="Q217" s="135"/>
      <c r="R217" s="135"/>
      <c r="AI217" s="104"/>
      <c r="AJ217" s="104"/>
      <c r="AK217" s="104"/>
      <c r="AL217" s="104"/>
      <c r="AM217" s="104"/>
      <c r="AN217" s="104"/>
      <c r="AO217" s="104"/>
      <c r="AP217" s="104"/>
      <c r="AQ217" s="104"/>
      <c r="AR217" s="104"/>
      <c r="AS217" s="104"/>
      <c r="AT217" s="104"/>
      <c r="AU217" s="104"/>
      <c r="AV217" s="104"/>
      <c r="AW217" s="104"/>
      <c r="AX217" s="104"/>
      <c r="AY217" s="104"/>
      <c r="AZ217" s="104"/>
      <c r="BA217" s="104"/>
      <c r="BB217" s="104"/>
      <c r="BC217" s="104"/>
      <c r="BD217" s="104"/>
      <c r="BE217" s="104"/>
      <c r="BF217" s="104"/>
      <c r="BG217" s="104"/>
      <c r="BH217" s="104"/>
      <c r="BI217" s="104"/>
      <c r="BJ217" s="104"/>
      <c r="BK217" s="104"/>
      <c r="BL217" s="104"/>
      <c r="BM217" s="104"/>
      <c r="BN217" s="104"/>
      <c r="BO217" s="104"/>
      <c r="BP217" s="104"/>
      <c r="BQ217" s="104"/>
      <c r="BR217" s="104"/>
      <c r="BS217" s="104"/>
      <c r="BT217" s="104"/>
      <c r="BU217" s="104"/>
      <c r="BV217" s="104"/>
      <c r="BW217" s="104"/>
      <c r="BX217" s="104"/>
      <c r="BY217" s="104"/>
      <c r="BZ217" s="104"/>
      <c r="CA217" s="104"/>
      <c r="CB217" s="104"/>
      <c r="CC217" s="104"/>
      <c r="CD217" s="104"/>
      <c r="CE217" s="104"/>
      <c r="CF217" s="104"/>
      <c r="CG217" s="104"/>
      <c r="CH217" s="104"/>
      <c r="CI217" s="104"/>
      <c r="CJ217" s="104"/>
      <c r="CK217" s="104"/>
      <c r="CL217" s="104"/>
      <c r="CM217" s="104"/>
      <c r="CN217" s="104"/>
      <c r="CO217" s="104"/>
      <c r="CP217" s="104"/>
      <c r="CQ217" s="104"/>
      <c r="CR217" s="104"/>
      <c r="CS217" s="104"/>
      <c r="CT217" s="104"/>
      <c r="CU217" s="104"/>
      <c r="CV217" s="104"/>
      <c r="CW217" s="104"/>
      <c r="CX217" s="104"/>
      <c r="CY217" s="104"/>
      <c r="CZ217" s="104"/>
      <c r="DA217" s="104"/>
      <c r="DB217" s="104"/>
      <c r="DC217" s="104"/>
      <c r="DD217" s="104"/>
      <c r="DE217" s="104"/>
      <c r="DF217" s="104"/>
      <c r="DG217" s="104"/>
      <c r="DH217" s="104"/>
      <c r="DI217" s="104"/>
      <c r="DJ217" s="104"/>
      <c r="DK217" s="104"/>
      <c r="DL217" s="104"/>
      <c r="DM217" s="104"/>
      <c r="DN217" s="104"/>
      <c r="DO217" s="104"/>
      <c r="DP217" s="104"/>
      <c r="DQ217" s="104"/>
      <c r="DR217" s="104"/>
      <c r="DS217" s="104"/>
      <c r="DT217" s="104"/>
      <c r="DU217" s="104"/>
      <c r="DV217" s="104"/>
      <c r="DW217" s="104"/>
      <c r="DX217" s="104"/>
      <c r="DY217" s="104"/>
      <c r="DZ217" s="104"/>
      <c r="EA217" s="104"/>
      <c r="EB217" s="104"/>
      <c r="EC217" s="104"/>
      <c r="ED217" s="104"/>
      <c r="EE217" s="104"/>
      <c r="EF217" s="104"/>
      <c r="EG217" s="104"/>
      <c r="EH217" s="104"/>
      <c r="EI217" s="104"/>
      <c r="EJ217" s="104"/>
      <c r="EK217" s="104"/>
      <c r="EL217" s="104"/>
      <c r="EM217" s="104"/>
      <c r="EN217" s="104"/>
      <c r="EO217" s="104"/>
      <c r="EP217" s="104"/>
      <c r="EQ217" s="104"/>
      <c r="ER217" s="104"/>
      <c r="ES217" s="104"/>
      <c r="ET217" s="104"/>
      <c r="EU217" s="104"/>
      <c r="EV217" s="104"/>
      <c r="EW217" s="104"/>
      <c r="EX217" s="104"/>
      <c r="EY217" s="104"/>
      <c r="EZ217" s="104"/>
      <c r="FA217" s="104"/>
      <c r="FB217" s="104"/>
      <c r="FC217" s="104"/>
      <c r="FD217" s="104"/>
      <c r="FE217" s="104"/>
      <c r="FF217" s="104"/>
      <c r="FG217" s="104"/>
      <c r="FH217" s="104"/>
      <c r="FI217" s="104"/>
      <c r="FJ217" s="104"/>
      <c r="FK217" s="104"/>
      <c r="FL217" s="104"/>
      <c r="FM217" s="104"/>
      <c r="FN217" s="104"/>
      <c r="FO217" s="104"/>
      <c r="FP217" s="104"/>
      <c r="FQ217" s="104"/>
      <c r="FR217" s="104"/>
      <c r="FS217" s="104"/>
      <c r="FT217" s="104"/>
      <c r="FU217" s="104"/>
      <c r="FV217" s="104"/>
      <c r="FW217" s="104"/>
      <c r="FX217" s="104"/>
      <c r="FY217" s="104"/>
      <c r="FZ217" s="104"/>
      <c r="GA217" s="104"/>
      <c r="GB217" s="104"/>
      <c r="GC217" s="104"/>
      <c r="GD217" s="104"/>
      <c r="GE217" s="104"/>
      <c r="GF217" s="104"/>
      <c r="GG217" s="104"/>
      <c r="GH217" s="104"/>
      <c r="GI217" s="104"/>
      <c r="GJ217" s="104"/>
      <c r="GK217" s="104"/>
      <c r="GL217" s="104"/>
      <c r="GM217" s="104"/>
      <c r="GN217" s="104"/>
      <c r="GO217" s="104"/>
      <c r="GP217" s="104"/>
      <c r="GQ217" s="104"/>
      <c r="GR217" s="104"/>
      <c r="GS217" s="104"/>
      <c r="GT217" s="104"/>
      <c r="GU217" s="104"/>
      <c r="GV217" s="104"/>
      <c r="GW217" s="104"/>
      <c r="GX217" s="104"/>
      <c r="GY217" s="104"/>
      <c r="GZ217" s="104"/>
      <c r="HA217" s="104"/>
      <c r="HB217" s="104"/>
      <c r="HC217" s="104"/>
      <c r="HD217" s="104"/>
      <c r="HE217" s="104"/>
      <c r="HF217" s="104"/>
      <c r="HG217" s="104"/>
      <c r="HH217" s="104"/>
      <c r="HI217" s="104"/>
      <c r="HJ217" s="104"/>
      <c r="HK217" s="104"/>
      <c r="HL217" s="104"/>
      <c r="HM217" s="104"/>
      <c r="HN217" s="104"/>
      <c r="HO217" s="104"/>
      <c r="HP217" s="104"/>
      <c r="HQ217" s="104"/>
      <c r="HR217" s="104"/>
      <c r="HS217" s="104"/>
      <c r="HT217" s="104"/>
      <c r="HU217" s="104"/>
      <c r="HV217" s="104"/>
      <c r="HW217" s="104"/>
      <c r="HX217" s="104"/>
      <c r="HY217" s="104"/>
      <c r="HZ217" s="104"/>
      <c r="IA217" s="104"/>
      <c r="IB217" s="104"/>
      <c r="IC217" s="104"/>
      <c r="ID217" s="104"/>
      <c r="IE217" s="104"/>
      <c r="IF217" s="104"/>
      <c r="IG217" s="104"/>
      <c r="IH217" s="104"/>
      <c r="II217" s="104"/>
      <c r="IJ217" s="104"/>
      <c r="IK217" s="104"/>
      <c r="IL217" s="104"/>
      <c r="IM217" s="104"/>
      <c r="IN217" s="104"/>
      <c r="IO217" s="104"/>
      <c r="IP217" s="104"/>
      <c r="IQ217" s="104"/>
      <c r="IR217" s="104"/>
      <c r="IS217" s="104"/>
      <c r="IT217" s="104"/>
      <c r="IU217" s="104"/>
      <c r="IV217" s="104"/>
    </row>
    <row r="218" spans="1:256" s="103" customFormat="1" ht="12.75" x14ac:dyDescent="0.35">
      <c r="A218" s="138"/>
      <c r="B218" s="135"/>
      <c r="C218" s="135"/>
      <c r="D218" s="135"/>
      <c r="E218" s="135"/>
      <c r="F218" s="135"/>
      <c r="G218" s="135"/>
      <c r="H218" s="135"/>
      <c r="I218" s="135"/>
      <c r="J218" s="135"/>
      <c r="K218" s="135"/>
      <c r="L218" s="135"/>
      <c r="M218" s="135"/>
      <c r="N218" s="135"/>
      <c r="O218" s="135"/>
      <c r="P218" s="135"/>
      <c r="Q218" s="135"/>
      <c r="R218" s="135"/>
      <c r="AI218" s="104"/>
      <c r="AJ218" s="104"/>
      <c r="AK218" s="104"/>
      <c r="AL218" s="104"/>
      <c r="AM218" s="104"/>
      <c r="AN218" s="104"/>
      <c r="AO218" s="104"/>
      <c r="AP218" s="104"/>
      <c r="AQ218" s="104"/>
      <c r="AR218" s="104"/>
      <c r="AS218" s="104"/>
      <c r="AT218" s="104"/>
      <c r="AU218" s="104"/>
      <c r="AV218" s="104"/>
      <c r="AW218" s="104"/>
      <c r="AX218" s="104"/>
      <c r="AY218" s="104"/>
      <c r="AZ218" s="104"/>
      <c r="BA218" s="104"/>
      <c r="BB218" s="104"/>
      <c r="BC218" s="104"/>
      <c r="BD218" s="104"/>
      <c r="BE218" s="104"/>
      <c r="BF218" s="104"/>
      <c r="BG218" s="104"/>
      <c r="BH218" s="104"/>
      <c r="BI218" s="104"/>
      <c r="BJ218" s="104"/>
      <c r="BK218" s="104"/>
      <c r="BL218" s="104"/>
      <c r="BM218" s="104"/>
      <c r="BN218" s="104"/>
      <c r="BO218" s="104"/>
      <c r="BP218" s="104"/>
      <c r="BQ218" s="104"/>
      <c r="BR218" s="104"/>
      <c r="BS218" s="104"/>
      <c r="BT218" s="104"/>
      <c r="BU218" s="104"/>
      <c r="BV218" s="104"/>
      <c r="BW218" s="104"/>
      <c r="BX218" s="104"/>
      <c r="BY218" s="104"/>
      <c r="BZ218" s="104"/>
      <c r="CA218" s="104"/>
      <c r="CB218" s="104"/>
      <c r="CC218" s="104"/>
      <c r="CD218" s="104"/>
      <c r="CE218" s="104"/>
      <c r="CF218" s="104"/>
      <c r="CG218" s="104"/>
      <c r="CH218" s="104"/>
      <c r="CI218" s="104"/>
      <c r="CJ218" s="104"/>
      <c r="CK218" s="104"/>
      <c r="CL218" s="104"/>
      <c r="CM218" s="104"/>
      <c r="CN218" s="104"/>
      <c r="CO218" s="104"/>
      <c r="CP218" s="104"/>
      <c r="CQ218" s="104"/>
      <c r="CR218" s="104"/>
      <c r="CS218" s="104"/>
      <c r="CT218" s="104"/>
      <c r="CU218" s="104"/>
      <c r="CV218" s="104"/>
      <c r="CW218" s="104"/>
      <c r="CX218" s="104"/>
      <c r="CY218" s="104"/>
      <c r="CZ218" s="104"/>
      <c r="DA218" s="104"/>
      <c r="DB218" s="104"/>
      <c r="DC218" s="104"/>
      <c r="DD218" s="104"/>
      <c r="DE218" s="104"/>
      <c r="DF218" s="104"/>
      <c r="DG218" s="104"/>
      <c r="DH218" s="104"/>
      <c r="DI218" s="104"/>
      <c r="DJ218" s="104"/>
      <c r="DK218" s="104"/>
      <c r="DL218" s="104"/>
      <c r="DM218" s="104"/>
      <c r="DN218" s="104"/>
      <c r="DO218" s="104"/>
      <c r="DP218" s="104"/>
      <c r="DQ218" s="104"/>
      <c r="DR218" s="104"/>
      <c r="DS218" s="104"/>
      <c r="DT218" s="104"/>
      <c r="DU218" s="104"/>
      <c r="DV218" s="104"/>
      <c r="DW218" s="104"/>
      <c r="DX218" s="104"/>
      <c r="DY218" s="104"/>
      <c r="DZ218" s="104"/>
      <c r="EA218" s="104"/>
      <c r="EB218" s="104"/>
      <c r="EC218" s="104"/>
      <c r="ED218" s="104"/>
      <c r="EE218" s="104"/>
      <c r="EF218" s="104"/>
      <c r="EG218" s="104"/>
      <c r="EH218" s="104"/>
      <c r="EI218" s="104"/>
      <c r="EJ218" s="104"/>
      <c r="EK218" s="104"/>
      <c r="EL218" s="104"/>
      <c r="EM218" s="104"/>
      <c r="EN218" s="104"/>
      <c r="EO218" s="104"/>
      <c r="EP218" s="104"/>
      <c r="EQ218" s="104"/>
      <c r="ER218" s="104"/>
      <c r="ES218" s="104"/>
      <c r="ET218" s="104"/>
      <c r="EU218" s="104"/>
      <c r="EV218" s="104"/>
      <c r="EW218" s="104"/>
      <c r="EX218" s="104"/>
      <c r="EY218" s="104"/>
      <c r="EZ218" s="104"/>
      <c r="FA218" s="104"/>
      <c r="FB218" s="104"/>
      <c r="FC218" s="104"/>
      <c r="FD218" s="104"/>
      <c r="FE218" s="104"/>
      <c r="FF218" s="104"/>
      <c r="FG218" s="104"/>
      <c r="FH218" s="104"/>
      <c r="FI218" s="104"/>
      <c r="FJ218" s="104"/>
      <c r="FK218" s="104"/>
      <c r="FL218" s="104"/>
      <c r="FM218" s="104"/>
      <c r="FN218" s="104"/>
      <c r="FO218" s="104"/>
      <c r="FP218" s="104"/>
      <c r="FQ218" s="104"/>
      <c r="FR218" s="104"/>
      <c r="FS218" s="104"/>
      <c r="FT218" s="104"/>
      <c r="FU218" s="104"/>
      <c r="FV218" s="104"/>
      <c r="FW218" s="104"/>
      <c r="FX218" s="104"/>
      <c r="FY218" s="104"/>
      <c r="FZ218" s="104"/>
      <c r="GA218" s="104"/>
      <c r="GB218" s="104"/>
      <c r="GC218" s="104"/>
      <c r="GD218" s="104"/>
      <c r="GE218" s="104"/>
      <c r="GF218" s="104"/>
      <c r="GG218" s="104"/>
      <c r="GH218" s="104"/>
      <c r="GI218" s="104"/>
      <c r="GJ218" s="104"/>
      <c r="GK218" s="104"/>
      <c r="GL218" s="104"/>
      <c r="GM218" s="104"/>
      <c r="GN218" s="104"/>
      <c r="GO218" s="104"/>
      <c r="GP218" s="104"/>
      <c r="GQ218" s="104"/>
      <c r="GR218" s="104"/>
      <c r="GS218" s="104"/>
      <c r="GT218" s="104"/>
      <c r="GU218" s="104"/>
      <c r="GV218" s="104"/>
      <c r="GW218" s="104"/>
      <c r="GX218" s="104"/>
      <c r="GY218" s="104"/>
      <c r="GZ218" s="104"/>
      <c r="HA218" s="104"/>
      <c r="HB218" s="104"/>
      <c r="HC218" s="104"/>
      <c r="HD218" s="104"/>
      <c r="HE218" s="104"/>
      <c r="HF218" s="104"/>
      <c r="HG218" s="104"/>
      <c r="HH218" s="104"/>
      <c r="HI218" s="104"/>
      <c r="HJ218" s="104"/>
      <c r="HK218" s="104"/>
      <c r="HL218" s="104"/>
      <c r="HM218" s="104"/>
      <c r="HN218" s="104"/>
      <c r="HO218" s="104"/>
      <c r="HP218" s="104"/>
      <c r="HQ218" s="104"/>
      <c r="HR218" s="104"/>
      <c r="HS218" s="104"/>
      <c r="HT218" s="104"/>
      <c r="HU218" s="104"/>
      <c r="HV218" s="104"/>
      <c r="HW218" s="104"/>
      <c r="HX218" s="104"/>
      <c r="HY218" s="104"/>
      <c r="HZ218" s="104"/>
      <c r="IA218" s="104"/>
      <c r="IB218" s="104"/>
      <c r="IC218" s="104"/>
      <c r="ID218" s="104"/>
      <c r="IE218" s="104"/>
      <c r="IF218" s="104"/>
      <c r="IG218" s="104"/>
      <c r="IH218" s="104"/>
      <c r="II218" s="104"/>
      <c r="IJ218" s="104"/>
      <c r="IK218" s="104"/>
      <c r="IL218" s="104"/>
      <c r="IM218" s="104"/>
      <c r="IN218" s="104"/>
      <c r="IO218" s="104"/>
      <c r="IP218" s="104"/>
      <c r="IQ218" s="104"/>
      <c r="IR218" s="104"/>
      <c r="IS218" s="104"/>
      <c r="IT218" s="104"/>
      <c r="IU218" s="104"/>
      <c r="IV218" s="104"/>
    </row>
    <row r="219" spans="1:256" s="103" customFormat="1" ht="12.75" x14ac:dyDescent="0.35">
      <c r="A219" s="138"/>
      <c r="B219" s="135"/>
      <c r="C219" s="135"/>
      <c r="D219" s="135"/>
      <c r="E219" s="135"/>
      <c r="F219" s="135"/>
      <c r="G219" s="135"/>
      <c r="H219" s="135"/>
      <c r="I219" s="135"/>
      <c r="J219" s="135"/>
      <c r="K219" s="135"/>
      <c r="L219" s="135"/>
      <c r="M219" s="135"/>
      <c r="N219" s="135"/>
      <c r="O219" s="135"/>
      <c r="P219" s="135"/>
      <c r="Q219" s="135"/>
      <c r="R219" s="135"/>
      <c r="AI219" s="104"/>
      <c r="AJ219" s="104"/>
      <c r="AK219" s="104"/>
      <c r="AL219" s="104"/>
      <c r="AM219" s="104"/>
      <c r="AN219" s="104"/>
      <c r="AO219" s="104"/>
      <c r="AP219" s="104"/>
      <c r="AQ219" s="104"/>
      <c r="AR219" s="104"/>
      <c r="AS219" s="104"/>
      <c r="AT219" s="104"/>
      <c r="AU219" s="104"/>
      <c r="AV219" s="104"/>
      <c r="AW219" s="104"/>
      <c r="AX219" s="104"/>
      <c r="AY219" s="104"/>
      <c r="AZ219" s="104"/>
      <c r="BA219" s="104"/>
      <c r="BB219" s="104"/>
      <c r="BC219" s="104"/>
      <c r="BD219" s="104"/>
      <c r="BE219" s="104"/>
      <c r="BF219" s="104"/>
      <c r="BG219" s="104"/>
      <c r="BH219" s="104"/>
      <c r="BI219" s="104"/>
      <c r="BJ219" s="104"/>
      <c r="BK219" s="104"/>
      <c r="BL219" s="104"/>
      <c r="BM219" s="104"/>
      <c r="BN219" s="104"/>
      <c r="BO219" s="104"/>
      <c r="BP219" s="104"/>
      <c r="BQ219" s="104"/>
      <c r="BR219" s="104"/>
      <c r="BS219" s="104"/>
      <c r="BT219" s="104"/>
      <c r="BU219" s="104"/>
      <c r="BV219" s="104"/>
      <c r="BW219" s="104"/>
      <c r="BX219" s="104"/>
      <c r="BY219" s="104"/>
      <c r="BZ219" s="104"/>
      <c r="CA219" s="104"/>
      <c r="CB219" s="104"/>
      <c r="CC219" s="104"/>
      <c r="CD219" s="104"/>
      <c r="CE219" s="104"/>
      <c r="CF219" s="104"/>
      <c r="CG219" s="104"/>
      <c r="CH219" s="104"/>
      <c r="CI219" s="104"/>
      <c r="CJ219" s="104"/>
      <c r="CK219" s="104"/>
      <c r="CL219" s="104"/>
      <c r="CM219" s="104"/>
      <c r="CN219" s="104"/>
      <c r="CO219" s="104"/>
      <c r="CP219" s="104"/>
      <c r="CQ219" s="104"/>
      <c r="CR219" s="104"/>
      <c r="CS219" s="104"/>
      <c r="CT219" s="104"/>
      <c r="CU219" s="104"/>
      <c r="CV219" s="104"/>
      <c r="CW219" s="104"/>
      <c r="CX219" s="104"/>
      <c r="CY219" s="104"/>
      <c r="CZ219" s="104"/>
      <c r="DA219" s="104"/>
      <c r="DB219" s="104"/>
      <c r="DC219" s="104"/>
      <c r="DD219" s="104"/>
      <c r="DE219" s="104"/>
      <c r="DF219" s="104"/>
      <c r="DG219" s="104"/>
      <c r="DH219" s="104"/>
      <c r="DI219" s="104"/>
      <c r="DJ219" s="104"/>
      <c r="DK219" s="104"/>
      <c r="DL219" s="104"/>
      <c r="DM219" s="104"/>
      <c r="DN219" s="104"/>
      <c r="DO219" s="104"/>
      <c r="DP219" s="104"/>
      <c r="DQ219" s="104"/>
      <c r="DR219" s="104"/>
      <c r="DS219" s="104"/>
      <c r="DT219" s="104"/>
      <c r="DU219" s="104"/>
      <c r="DV219" s="104"/>
      <c r="DW219" s="104"/>
      <c r="DX219" s="104"/>
      <c r="DY219" s="104"/>
      <c r="DZ219" s="104"/>
      <c r="EA219" s="104"/>
      <c r="EB219" s="104"/>
      <c r="EC219" s="104"/>
      <c r="ED219" s="104"/>
      <c r="EE219" s="104"/>
      <c r="EF219" s="104"/>
      <c r="EG219" s="104"/>
      <c r="EH219" s="104"/>
      <c r="EI219" s="104"/>
      <c r="EJ219" s="104"/>
      <c r="EK219" s="104"/>
      <c r="EL219" s="104"/>
      <c r="EM219" s="104"/>
      <c r="EN219" s="104"/>
      <c r="EO219" s="104"/>
      <c r="EP219" s="104"/>
      <c r="EQ219" s="104"/>
      <c r="ER219" s="104"/>
      <c r="ES219" s="104"/>
      <c r="ET219" s="104"/>
      <c r="EU219" s="104"/>
      <c r="EV219" s="104"/>
      <c r="EW219" s="104"/>
      <c r="EX219" s="104"/>
      <c r="EY219" s="104"/>
      <c r="EZ219" s="104"/>
      <c r="FA219" s="104"/>
      <c r="FB219" s="104"/>
      <c r="FC219" s="104"/>
      <c r="FD219" s="104"/>
      <c r="FE219" s="104"/>
      <c r="FF219" s="104"/>
      <c r="FG219" s="104"/>
      <c r="FH219" s="104"/>
      <c r="FI219" s="104"/>
      <c r="FJ219" s="104"/>
      <c r="FK219" s="104"/>
      <c r="FL219" s="104"/>
      <c r="FM219" s="104"/>
      <c r="FN219" s="104"/>
      <c r="FO219" s="104"/>
      <c r="FP219" s="104"/>
      <c r="FQ219" s="104"/>
      <c r="FR219" s="104"/>
      <c r="FS219" s="104"/>
      <c r="FT219" s="104"/>
      <c r="FU219" s="104"/>
      <c r="FV219" s="104"/>
      <c r="FW219" s="104"/>
      <c r="FX219" s="104"/>
      <c r="FY219" s="104"/>
      <c r="FZ219" s="104"/>
      <c r="GA219" s="104"/>
      <c r="GB219" s="104"/>
      <c r="GC219" s="104"/>
      <c r="GD219" s="104"/>
      <c r="GE219" s="104"/>
      <c r="GF219" s="104"/>
      <c r="GG219" s="104"/>
      <c r="GH219" s="104"/>
      <c r="GI219" s="104"/>
      <c r="GJ219" s="104"/>
      <c r="GK219" s="104"/>
      <c r="GL219" s="104"/>
      <c r="GM219" s="104"/>
      <c r="GN219" s="104"/>
      <c r="GO219" s="104"/>
      <c r="GP219" s="104"/>
      <c r="GQ219" s="104"/>
      <c r="GR219" s="104"/>
      <c r="GS219" s="104"/>
      <c r="GT219" s="104"/>
      <c r="GU219" s="104"/>
      <c r="GV219" s="104"/>
      <c r="GW219" s="104"/>
      <c r="GX219" s="104"/>
      <c r="GY219" s="104"/>
      <c r="GZ219" s="104"/>
      <c r="HA219" s="104"/>
      <c r="HB219" s="104"/>
      <c r="HC219" s="104"/>
      <c r="HD219" s="104"/>
      <c r="HE219" s="104"/>
      <c r="HF219" s="104"/>
      <c r="HG219" s="104"/>
      <c r="HH219" s="104"/>
      <c r="HI219" s="104"/>
      <c r="HJ219" s="104"/>
      <c r="HK219" s="104"/>
      <c r="HL219" s="104"/>
      <c r="HM219" s="104"/>
      <c r="HN219" s="104"/>
      <c r="HO219" s="104"/>
      <c r="HP219" s="104"/>
      <c r="HQ219" s="104"/>
      <c r="HR219" s="104"/>
      <c r="HS219" s="104"/>
      <c r="HT219" s="104"/>
      <c r="HU219" s="104"/>
      <c r="HV219" s="104"/>
      <c r="HW219" s="104"/>
      <c r="HX219" s="104"/>
      <c r="HY219" s="104"/>
      <c r="HZ219" s="104"/>
      <c r="IA219" s="104"/>
      <c r="IB219" s="104"/>
      <c r="IC219" s="104"/>
      <c r="ID219" s="104"/>
      <c r="IE219" s="104"/>
      <c r="IF219" s="104"/>
      <c r="IG219" s="104"/>
      <c r="IH219" s="104"/>
      <c r="II219" s="104"/>
      <c r="IJ219" s="104"/>
      <c r="IK219" s="104"/>
      <c r="IL219" s="104"/>
      <c r="IM219" s="104"/>
      <c r="IN219" s="104"/>
      <c r="IO219" s="104"/>
      <c r="IP219" s="104"/>
      <c r="IQ219" s="104"/>
      <c r="IR219" s="104"/>
      <c r="IS219" s="104"/>
      <c r="IT219" s="104"/>
      <c r="IU219" s="104"/>
      <c r="IV219" s="104"/>
    </row>
    <row r="220" spans="1:256" s="103" customFormat="1" ht="12.75" x14ac:dyDescent="0.35">
      <c r="A220" s="138"/>
      <c r="B220" s="135"/>
      <c r="C220" s="135"/>
      <c r="D220" s="135"/>
      <c r="E220" s="135"/>
      <c r="F220" s="135"/>
      <c r="G220" s="135"/>
      <c r="H220" s="135"/>
      <c r="I220" s="135"/>
      <c r="J220" s="135"/>
      <c r="K220" s="135"/>
      <c r="L220" s="135"/>
      <c r="M220" s="135"/>
      <c r="N220" s="135"/>
      <c r="O220" s="135"/>
      <c r="P220" s="135"/>
      <c r="Q220" s="135"/>
      <c r="R220" s="135"/>
      <c r="AI220" s="104"/>
      <c r="AJ220" s="104"/>
      <c r="AK220" s="104"/>
      <c r="AL220" s="104"/>
      <c r="AM220" s="104"/>
      <c r="AN220" s="104"/>
      <c r="AO220" s="104"/>
      <c r="AP220" s="104"/>
      <c r="AQ220" s="104"/>
      <c r="AR220" s="104"/>
      <c r="AS220" s="104"/>
      <c r="AT220" s="104"/>
      <c r="AU220" s="104"/>
      <c r="AV220" s="104"/>
      <c r="AW220" s="104"/>
      <c r="AX220" s="104"/>
      <c r="AY220" s="104"/>
      <c r="AZ220" s="104"/>
      <c r="BA220" s="104"/>
      <c r="BB220" s="104"/>
      <c r="BC220" s="104"/>
      <c r="BD220" s="104"/>
      <c r="BE220" s="104"/>
      <c r="BF220" s="104"/>
      <c r="BG220" s="104"/>
      <c r="BH220" s="104"/>
      <c r="BI220" s="104"/>
      <c r="BJ220" s="104"/>
      <c r="BK220" s="104"/>
      <c r="BL220" s="104"/>
      <c r="BM220" s="104"/>
      <c r="BN220" s="104"/>
      <c r="BO220" s="104"/>
      <c r="BP220" s="104"/>
      <c r="BQ220" s="104"/>
      <c r="BR220" s="104"/>
      <c r="BS220" s="104"/>
      <c r="BT220" s="104"/>
      <c r="BU220" s="104"/>
      <c r="BV220" s="104"/>
      <c r="BW220" s="104"/>
      <c r="BX220" s="104"/>
      <c r="BY220" s="104"/>
      <c r="BZ220" s="104"/>
      <c r="CA220" s="104"/>
      <c r="CB220" s="104"/>
      <c r="CC220" s="104"/>
      <c r="CD220" s="104"/>
      <c r="CE220" s="104"/>
      <c r="CF220" s="104"/>
      <c r="CG220" s="104"/>
      <c r="CH220" s="104"/>
      <c r="CI220" s="104"/>
      <c r="CJ220" s="104"/>
      <c r="CK220" s="104"/>
      <c r="CL220" s="104"/>
      <c r="CM220" s="104"/>
      <c r="CN220" s="104"/>
      <c r="CO220" s="104"/>
      <c r="CP220" s="104"/>
      <c r="CQ220" s="104"/>
      <c r="CR220" s="104"/>
      <c r="CS220" s="104"/>
      <c r="CT220" s="104"/>
      <c r="CU220" s="104"/>
      <c r="CV220" s="104"/>
      <c r="CW220" s="104"/>
      <c r="CX220" s="104"/>
      <c r="CY220" s="104"/>
      <c r="CZ220" s="104"/>
      <c r="DA220" s="104"/>
      <c r="DB220" s="104"/>
      <c r="DC220" s="104"/>
      <c r="DD220" s="104"/>
      <c r="DE220" s="104"/>
      <c r="DF220" s="104"/>
      <c r="DG220" s="104"/>
      <c r="DH220" s="104"/>
      <c r="DI220" s="104"/>
      <c r="DJ220" s="104"/>
      <c r="DK220" s="104"/>
      <c r="DL220" s="104"/>
      <c r="DM220" s="104"/>
      <c r="DN220" s="104"/>
      <c r="DO220" s="104"/>
      <c r="DP220" s="104"/>
      <c r="DQ220" s="104"/>
      <c r="DR220" s="104"/>
      <c r="DS220" s="104"/>
      <c r="DT220" s="104"/>
      <c r="DU220" s="104"/>
      <c r="DV220" s="104"/>
      <c r="DW220" s="104"/>
      <c r="DX220" s="104"/>
      <c r="DY220" s="104"/>
      <c r="DZ220" s="104"/>
      <c r="EA220" s="104"/>
      <c r="EB220" s="104"/>
      <c r="EC220" s="104"/>
      <c r="ED220" s="104"/>
      <c r="EE220" s="104"/>
      <c r="EF220" s="104"/>
      <c r="EG220" s="104"/>
      <c r="EH220" s="104"/>
      <c r="EI220" s="104"/>
      <c r="EJ220" s="104"/>
      <c r="EK220" s="104"/>
      <c r="EL220" s="104"/>
      <c r="EM220" s="104"/>
      <c r="EN220" s="104"/>
      <c r="EO220" s="104"/>
      <c r="EP220" s="104"/>
      <c r="EQ220" s="104"/>
      <c r="ER220" s="104"/>
      <c r="ES220" s="104"/>
      <c r="ET220" s="104"/>
      <c r="EU220" s="104"/>
      <c r="EV220" s="104"/>
      <c r="EW220" s="104"/>
      <c r="EX220" s="104"/>
      <c r="EY220" s="104"/>
      <c r="EZ220" s="104"/>
      <c r="FA220" s="104"/>
      <c r="FB220" s="104"/>
      <c r="FC220" s="104"/>
      <c r="FD220" s="104"/>
      <c r="FE220" s="104"/>
      <c r="FF220" s="104"/>
      <c r="FG220" s="104"/>
      <c r="FH220" s="104"/>
      <c r="FI220" s="104"/>
      <c r="FJ220" s="104"/>
      <c r="FK220" s="104"/>
      <c r="FL220" s="104"/>
      <c r="FM220" s="104"/>
      <c r="FN220" s="104"/>
      <c r="FO220" s="104"/>
      <c r="FP220" s="104"/>
      <c r="FQ220" s="104"/>
      <c r="FR220" s="104"/>
      <c r="FS220" s="104"/>
      <c r="FT220" s="104"/>
      <c r="FU220" s="104"/>
      <c r="FV220" s="104"/>
      <c r="FW220" s="104"/>
      <c r="FX220" s="104"/>
      <c r="FY220" s="104"/>
      <c r="FZ220" s="104"/>
      <c r="GA220" s="104"/>
      <c r="GB220" s="104"/>
      <c r="GC220" s="104"/>
      <c r="GD220" s="104"/>
      <c r="GE220" s="104"/>
      <c r="GF220" s="104"/>
      <c r="GG220" s="104"/>
      <c r="GH220" s="104"/>
      <c r="GI220" s="104"/>
      <c r="GJ220" s="104"/>
      <c r="GK220" s="104"/>
      <c r="GL220" s="104"/>
      <c r="GM220" s="104"/>
      <c r="GN220" s="104"/>
      <c r="GO220" s="104"/>
      <c r="GP220" s="104"/>
      <c r="GQ220" s="104"/>
      <c r="GR220" s="104"/>
      <c r="GS220" s="104"/>
      <c r="GT220" s="104"/>
      <c r="GU220" s="104"/>
      <c r="GV220" s="104"/>
      <c r="GW220" s="104"/>
      <c r="GX220" s="104"/>
      <c r="GY220" s="104"/>
      <c r="GZ220" s="104"/>
      <c r="HA220" s="104"/>
      <c r="HB220" s="104"/>
      <c r="HC220" s="104"/>
      <c r="HD220" s="104"/>
      <c r="HE220" s="104"/>
      <c r="HF220" s="104"/>
      <c r="HG220" s="104"/>
      <c r="HH220" s="104"/>
      <c r="HI220" s="104"/>
      <c r="HJ220" s="104"/>
      <c r="HK220" s="104"/>
      <c r="HL220" s="104"/>
      <c r="HM220" s="104"/>
      <c r="HN220" s="104"/>
      <c r="HO220" s="104"/>
      <c r="HP220" s="104"/>
      <c r="HQ220" s="104"/>
      <c r="HR220" s="104"/>
      <c r="HS220" s="104"/>
      <c r="HT220" s="104"/>
      <c r="HU220" s="104"/>
      <c r="HV220" s="104"/>
      <c r="HW220" s="104"/>
      <c r="HX220" s="104"/>
      <c r="HY220" s="104"/>
      <c r="HZ220" s="104"/>
      <c r="IA220" s="104"/>
      <c r="IB220" s="104"/>
      <c r="IC220" s="104"/>
      <c r="ID220" s="104"/>
      <c r="IE220" s="104"/>
      <c r="IF220" s="104"/>
      <c r="IG220" s="104"/>
      <c r="IH220" s="104"/>
      <c r="II220" s="104"/>
      <c r="IJ220" s="104"/>
      <c r="IK220" s="104"/>
      <c r="IL220" s="104"/>
      <c r="IM220" s="104"/>
      <c r="IN220" s="104"/>
      <c r="IO220" s="104"/>
      <c r="IP220" s="104"/>
      <c r="IQ220" s="104"/>
      <c r="IR220" s="104"/>
      <c r="IS220" s="104"/>
      <c r="IT220" s="104"/>
      <c r="IU220" s="104"/>
      <c r="IV220" s="104"/>
    </row>
    <row r="221" spans="1:256" s="103" customFormat="1" ht="12.75" x14ac:dyDescent="0.35">
      <c r="A221" s="138"/>
      <c r="B221" s="135"/>
      <c r="C221" s="135"/>
      <c r="D221" s="135"/>
      <c r="E221" s="135"/>
      <c r="F221" s="135"/>
      <c r="G221" s="135"/>
      <c r="H221" s="135"/>
      <c r="I221" s="135"/>
      <c r="J221" s="135"/>
      <c r="K221" s="135"/>
      <c r="L221" s="135"/>
      <c r="M221" s="135"/>
      <c r="N221" s="135"/>
      <c r="O221" s="135"/>
      <c r="P221" s="135"/>
      <c r="Q221" s="135"/>
      <c r="R221" s="135"/>
      <c r="AI221" s="104"/>
      <c r="AJ221" s="104"/>
      <c r="AK221" s="104"/>
      <c r="AL221" s="104"/>
      <c r="AM221" s="104"/>
      <c r="AN221" s="104"/>
      <c r="AO221" s="104"/>
      <c r="AP221" s="104"/>
      <c r="AQ221" s="104"/>
      <c r="AR221" s="104"/>
      <c r="AS221" s="104"/>
      <c r="AT221" s="104"/>
      <c r="AU221" s="104"/>
      <c r="AV221" s="104"/>
      <c r="AW221" s="104"/>
      <c r="AX221" s="104"/>
      <c r="AY221" s="104"/>
      <c r="AZ221" s="104"/>
      <c r="BA221" s="104"/>
      <c r="BB221" s="104"/>
      <c r="BC221" s="104"/>
      <c r="BD221" s="104"/>
      <c r="BE221" s="104"/>
      <c r="BF221" s="104"/>
      <c r="BG221" s="104"/>
      <c r="BH221" s="104"/>
      <c r="BI221" s="104"/>
      <c r="BJ221" s="104"/>
      <c r="BK221" s="104"/>
      <c r="BL221" s="104"/>
      <c r="BM221" s="104"/>
      <c r="BN221" s="104"/>
      <c r="BO221" s="104"/>
      <c r="BP221" s="104"/>
      <c r="BQ221" s="104"/>
      <c r="BR221" s="104"/>
      <c r="BS221" s="104"/>
      <c r="BT221" s="104"/>
      <c r="BU221" s="104"/>
      <c r="BV221" s="104"/>
      <c r="BW221" s="104"/>
      <c r="BX221" s="104"/>
      <c r="BY221" s="104"/>
      <c r="BZ221" s="104"/>
      <c r="CA221" s="104"/>
      <c r="CB221" s="104"/>
      <c r="CC221" s="104"/>
      <c r="CD221" s="104"/>
      <c r="CE221" s="104"/>
      <c r="CF221" s="104"/>
      <c r="CG221" s="104"/>
      <c r="CH221" s="104"/>
      <c r="CI221" s="104"/>
      <c r="CJ221" s="104"/>
      <c r="CK221" s="104"/>
      <c r="CL221" s="104"/>
      <c r="CM221" s="104"/>
      <c r="CN221" s="104"/>
      <c r="CO221" s="104"/>
      <c r="CP221" s="104"/>
      <c r="CQ221" s="104"/>
      <c r="CR221" s="104"/>
      <c r="CS221" s="104"/>
      <c r="CT221" s="104"/>
      <c r="CU221" s="104"/>
      <c r="CV221" s="104"/>
      <c r="CW221" s="104"/>
      <c r="CX221" s="104"/>
      <c r="CY221" s="104"/>
      <c r="CZ221" s="104"/>
      <c r="DA221" s="104"/>
      <c r="DB221" s="104"/>
      <c r="DC221" s="104"/>
      <c r="DD221" s="104"/>
      <c r="DE221" s="104"/>
      <c r="DF221" s="104"/>
      <c r="DG221" s="104"/>
      <c r="DH221" s="104"/>
      <c r="DI221" s="104"/>
      <c r="DJ221" s="104"/>
      <c r="DK221" s="104"/>
      <c r="DL221" s="104"/>
      <c r="DM221" s="104"/>
      <c r="DN221" s="104"/>
      <c r="DO221" s="104"/>
      <c r="DP221" s="104"/>
      <c r="DQ221" s="104"/>
      <c r="DR221" s="104"/>
      <c r="DS221" s="104"/>
      <c r="DT221" s="104"/>
      <c r="DU221" s="104"/>
      <c r="DV221" s="104"/>
      <c r="DW221" s="104"/>
      <c r="DX221" s="104"/>
      <c r="DY221" s="104"/>
      <c r="DZ221" s="104"/>
      <c r="EA221" s="104"/>
      <c r="EB221" s="104"/>
      <c r="EC221" s="104"/>
      <c r="ED221" s="104"/>
      <c r="EE221" s="104"/>
      <c r="EF221" s="104"/>
      <c r="EG221" s="104"/>
      <c r="EH221" s="104"/>
      <c r="EI221" s="104"/>
      <c r="EJ221" s="104"/>
      <c r="EK221" s="104"/>
      <c r="EL221" s="104"/>
      <c r="EM221" s="104"/>
      <c r="EN221" s="104"/>
      <c r="EO221" s="104"/>
      <c r="EP221" s="104"/>
      <c r="EQ221" s="104"/>
      <c r="ER221" s="104"/>
      <c r="ES221" s="104"/>
      <c r="ET221" s="104"/>
      <c r="EU221" s="104"/>
      <c r="EV221" s="104"/>
      <c r="EW221" s="104"/>
      <c r="EX221" s="104"/>
      <c r="EY221" s="104"/>
      <c r="EZ221" s="104"/>
      <c r="FA221" s="104"/>
      <c r="FB221" s="104"/>
      <c r="FC221" s="104"/>
      <c r="FD221" s="104"/>
      <c r="FE221" s="104"/>
      <c r="FF221" s="104"/>
      <c r="FG221" s="104"/>
      <c r="FH221" s="104"/>
      <c r="FI221" s="104"/>
      <c r="FJ221" s="104"/>
      <c r="FK221" s="104"/>
      <c r="FL221" s="104"/>
      <c r="FM221" s="104"/>
      <c r="FN221" s="104"/>
      <c r="FO221" s="104"/>
      <c r="FP221" s="104"/>
      <c r="FQ221" s="104"/>
      <c r="FR221" s="104"/>
      <c r="FS221" s="104"/>
      <c r="FT221" s="104"/>
      <c r="FU221" s="104"/>
      <c r="FV221" s="104"/>
      <c r="FW221" s="104"/>
      <c r="FX221" s="104"/>
      <c r="FY221" s="104"/>
      <c r="FZ221" s="104"/>
      <c r="GA221" s="104"/>
      <c r="GB221" s="104"/>
      <c r="GC221" s="104"/>
      <c r="GD221" s="104"/>
      <c r="GE221" s="104"/>
      <c r="GF221" s="104"/>
      <c r="GG221" s="104"/>
      <c r="GH221" s="104"/>
      <c r="GI221" s="104"/>
      <c r="GJ221" s="104"/>
      <c r="GK221" s="104"/>
      <c r="GL221" s="104"/>
      <c r="GM221" s="104"/>
      <c r="GN221" s="104"/>
      <c r="GO221" s="104"/>
      <c r="GP221" s="104"/>
      <c r="GQ221" s="104"/>
      <c r="GR221" s="104"/>
      <c r="GS221" s="104"/>
      <c r="GT221" s="104"/>
      <c r="GU221" s="104"/>
      <c r="GV221" s="104"/>
      <c r="GW221" s="104"/>
      <c r="GX221" s="104"/>
      <c r="GY221" s="104"/>
      <c r="GZ221" s="104"/>
      <c r="HA221" s="104"/>
      <c r="HB221" s="104"/>
      <c r="HC221" s="104"/>
      <c r="HD221" s="104"/>
      <c r="HE221" s="104"/>
      <c r="HF221" s="104"/>
      <c r="HG221" s="104"/>
      <c r="HH221" s="104"/>
      <c r="HI221" s="104"/>
      <c r="HJ221" s="104"/>
      <c r="HK221" s="104"/>
      <c r="HL221" s="104"/>
      <c r="HM221" s="104"/>
      <c r="HN221" s="104"/>
      <c r="HO221" s="104"/>
      <c r="HP221" s="104"/>
      <c r="HQ221" s="104"/>
      <c r="HR221" s="104"/>
      <c r="HS221" s="104"/>
      <c r="HT221" s="104"/>
      <c r="HU221" s="104"/>
      <c r="HV221" s="104"/>
      <c r="HW221" s="104"/>
      <c r="HX221" s="104"/>
      <c r="HY221" s="104"/>
      <c r="HZ221" s="104"/>
      <c r="IA221" s="104"/>
      <c r="IB221" s="104"/>
      <c r="IC221" s="104"/>
      <c r="ID221" s="104"/>
      <c r="IE221" s="104"/>
      <c r="IF221" s="104"/>
      <c r="IG221" s="104"/>
      <c r="IH221" s="104"/>
      <c r="II221" s="104"/>
      <c r="IJ221" s="104"/>
      <c r="IK221" s="104"/>
      <c r="IL221" s="104"/>
      <c r="IM221" s="104"/>
      <c r="IN221" s="104"/>
      <c r="IO221" s="104"/>
      <c r="IP221" s="104"/>
      <c r="IQ221" s="104"/>
      <c r="IR221" s="104"/>
      <c r="IS221" s="104"/>
      <c r="IT221" s="104"/>
      <c r="IU221" s="104"/>
      <c r="IV221" s="104"/>
    </row>
    <row r="222" spans="1:256" s="103" customFormat="1" ht="12.75" x14ac:dyDescent="0.35">
      <c r="A222" s="138"/>
      <c r="B222" s="135"/>
      <c r="C222" s="135"/>
      <c r="D222" s="135"/>
      <c r="E222" s="135"/>
      <c r="F222" s="135"/>
      <c r="G222" s="135"/>
      <c r="H222" s="135"/>
      <c r="I222" s="135"/>
      <c r="J222" s="135"/>
      <c r="K222" s="135"/>
      <c r="L222" s="135"/>
      <c r="M222" s="135"/>
      <c r="N222" s="135"/>
      <c r="O222" s="135"/>
      <c r="P222" s="135"/>
      <c r="Q222" s="135"/>
      <c r="R222" s="135"/>
      <c r="AI222" s="104"/>
      <c r="AJ222" s="104"/>
      <c r="AK222" s="104"/>
      <c r="AL222" s="104"/>
      <c r="AM222" s="104"/>
      <c r="AN222" s="104"/>
      <c r="AO222" s="104"/>
      <c r="AP222" s="104"/>
      <c r="AQ222" s="104"/>
      <c r="AR222" s="104"/>
      <c r="AS222" s="104"/>
      <c r="AT222" s="104"/>
      <c r="AU222" s="104"/>
      <c r="AV222" s="104"/>
      <c r="AW222" s="104"/>
      <c r="AX222" s="104"/>
      <c r="AY222" s="104"/>
      <c r="AZ222" s="104"/>
      <c r="BA222" s="104"/>
      <c r="BB222" s="104"/>
      <c r="BC222" s="104"/>
      <c r="BD222" s="104"/>
      <c r="BE222" s="104"/>
      <c r="BF222" s="104"/>
      <c r="BG222" s="104"/>
      <c r="BH222" s="104"/>
      <c r="BI222" s="104"/>
      <c r="BJ222" s="104"/>
      <c r="BK222" s="104"/>
      <c r="BL222" s="104"/>
      <c r="BM222" s="104"/>
      <c r="BN222" s="104"/>
      <c r="BO222" s="104"/>
      <c r="BP222" s="104"/>
      <c r="BQ222" s="104"/>
      <c r="BR222" s="104"/>
      <c r="BS222" s="104"/>
      <c r="BT222" s="104"/>
      <c r="BU222" s="104"/>
      <c r="BV222" s="104"/>
      <c r="BW222" s="104"/>
      <c r="BX222" s="104"/>
      <c r="BY222" s="104"/>
      <c r="BZ222" s="104"/>
      <c r="CA222" s="104"/>
      <c r="CB222" s="104"/>
      <c r="CC222" s="104"/>
      <c r="CD222" s="104"/>
      <c r="CE222" s="104"/>
      <c r="CF222" s="104"/>
      <c r="CG222" s="104"/>
      <c r="CH222" s="104"/>
      <c r="CI222" s="104"/>
      <c r="CJ222" s="104"/>
      <c r="CK222" s="104"/>
      <c r="CL222" s="104"/>
      <c r="CM222" s="104"/>
      <c r="CN222" s="104"/>
      <c r="CO222" s="104"/>
      <c r="CP222" s="104"/>
      <c r="CQ222" s="104"/>
      <c r="CR222" s="104"/>
      <c r="CS222" s="104"/>
      <c r="CT222" s="104"/>
      <c r="CU222" s="104"/>
      <c r="CV222" s="104"/>
      <c r="CW222" s="104"/>
      <c r="CX222" s="104"/>
      <c r="CY222" s="104"/>
      <c r="CZ222" s="104"/>
      <c r="DA222" s="104"/>
      <c r="DB222" s="104"/>
      <c r="DC222" s="104"/>
      <c r="DD222" s="104"/>
      <c r="DE222" s="104"/>
      <c r="DF222" s="104"/>
      <c r="DG222" s="104"/>
      <c r="DH222" s="104"/>
      <c r="DI222" s="104"/>
      <c r="DJ222" s="104"/>
      <c r="DK222" s="104"/>
      <c r="DL222" s="104"/>
      <c r="DM222" s="104"/>
      <c r="DN222" s="104"/>
      <c r="DO222" s="104"/>
      <c r="DP222" s="104"/>
      <c r="DQ222" s="104"/>
      <c r="DR222" s="104"/>
      <c r="DS222" s="104"/>
      <c r="DT222" s="104"/>
      <c r="DU222" s="104"/>
      <c r="DV222" s="104"/>
      <c r="DW222" s="104"/>
      <c r="DX222" s="104"/>
      <c r="DY222" s="104"/>
      <c r="DZ222" s="104"/>
      <c r="EA222" s="104"/>
      <c r="EB222" s="104"/>
      <c r="EC222" s="104"/>
      <c r="ED222" s="104"/>
      <c r="EE222" s="104"/>
      <c r="EF222" s="104"/>
      <c r="EG222" s="104"/>
      <c r="EH222" s="104"/>
      <c r="EI222" s="104"/>
      <c r="EJ222" s="104"/>
      <c r="EK222" s="104"/>
      <c r="EL222" s="104"/>
      <c r="EM222" s="104"/>
      <c r="EN222" s="104"/>
      <c r="EO222" s="104"/>
      <c r="EP222" s="104"/>
      <c r="EQ222" s="104"/>
      <c r="ER222" s="104"/>
      <c r="ES222" s="104"/>
      <c r="ET222" s="104"/>
      <c r="EU222" s="104"/>
      <c r="EV222" s="104"/>
      <c r="EW222" s="104"/>
      <c r="EX222" s="104"/>
      <c r="EY222" s="104"/>
      <c r="EZ222" s="104"/>
      <c r="FA222" s="104"/>
      <c r="FB222" s="104"/>
      <c r="FC222" s="104"/>
      <c r="FD222" s="104"/>
      <c r="FE222" s="104"/>
      <c r="FF222" s="104"/>
      <c r="FG222" s="104"/>
      <c r="FH222" s="104"/>
      <c r="FI222" s="104"/>
      <c r="FJ222" s="104"/>
      <c r="FK222" s="104"/>
      <c r="FL222" s="104"/>
      <c r="FM222" s="104"/>
      <c r="FN222" s="104"/>
      <c r="FO222" s="104"/>
      <c r="FP222" s="104"/>
      <c r="FQ222" s="104"/>
      <c r="FR222" s="104"/>
      <c r="FS222" s="104"/>
      <c r="FT222" s="104"/>
      <c r="FU222" s="104"/>
      <c r="FV222" s="104"/>
      <c r="FW222" s="104"/>
      <c r="FX222" s="104"/>
      <c r="FY222" s="104"/>
      <c r="FZ222" s="104"/>
      <c r="GA222" s="104"/>
      <c r="GB222" s="104"/>
      <c r="GC222" s="104"/>
      <c r="GD222" s="104"/>
      <c r="GE222" s="104"/>
      <c r="GF222" s="104"/>
      <c r="GG222" s="104"/>
      <c r="GH222" s="104"/>
      <c r="GI222" s="104"/>
      <c r="GJ222" s="104"/>
      <c r="GK222" s="104"/>
      <c r="GL222" s="104"/>
      <c r="GM222" s="104"/>
      <c r="GN222" s="104"/>
      <c r="GO222" s="104"/>
      <c r="GP222" s="104"/>
      <c r="GQ222" s="104"/>
      <c r="GR222" s="104"/>
      <c r="GS222" s="104"/>
      <c r="GT222" s="104"/>
      <c r="GU222" s="104"/>
      <c r="GV222" s="104"/>
      <c r="GW222" s="104"/>
      <c r="GX222" s="104"/>
      <c r="GY222" s="104"/>
      <c r="GZ222" s="104"/>
      <c r="HA222" s="104"/>
      <c r="HB222" s="104"/>
      <c r="HC222" s="104"/>
      <c r="HD222" s="104"/>
      <c r="HE222" s="104"/>
      <c r="HF222" s="104"/>
      <c r="HG222" s="104"/>
      <c r="HH222" s="104"/>
      <c r="HI222" s="104"/>
      <c r="HJ222" s="104"/>
      <c r="HK222" s="104"/>
      <c r="HL222" s="104"/>
      <c r="HM222" s="104"/>
      <c r="HN222" s="104"/>
      <c r="HO222" s="104"/>
      <c r="HP222" s="104"/>
      <c r="HQ222" s="104"/>
      <c r="HR222" s="104"/>
      <c r="HS222" s="104"/>
      <c r="HT222" s="104"/>
      <c r="HU222" s="104"/>
      <c r="HV222" s="104"/>
      <c r="HW222" s="104"/>
      <c r="HX222" s="104"/>
      <c r="HY222" s="104"/>
      <c r="HZ222" s="104"/>
      <c r="IA222" s="104"/>
      <c r="IB222" s="104"/>
      <c r="IC222" s="104"/>
      <c r="ID222" s="104"/>
      <c r="IE222" s="104"/>
      <c r="IF222" s="104"/>
      <c r="IG222" s="104"/>
      <c r="IH222" s="104"/>
      <c r="II222" s="104"/>
      <c r="IJ222" s="104"/>
      <c r="IK222" s="104"/>
      <c r="IL222" s="104"/>
      <c r="IM222" s="104"/>
      <c r="IN222" s="104"/>
      <c r="IO222" s="104"/>
      <c r="IP222" s="104"/>
      <c r="IQ222" s="104"/>
      <c r="IR222" s="104"/>
      <c r="IS222" s="104"/>
      <c r="IT222" s="104"/>
      <c r="IU222" s="104"/>
      <c r="IV222" s="104"/>
    </row>
    <row r="223" spans="1:256" s="103" customFormat="1" ht="12.75" x14ac:dyDescent="0.35">
      <c r="A223" s="138"/>
      <c r="B223" s="135"/>
      <c r="C223" s="135"/>
      <c r="D223" s="135"/>
      <c r="E223" s="135"/>
      <c r="F223" s="135"/>
      <c r="G223" s="135"/>
      <c r="H223" s="135"/>
      <c r="I223" s="135"/>
      <c r="J223" s="135"/>
      <c r="K223" s="135"/>
      <c r="L223" s="135"/>
      <c r="M223" s="135"/>
      <c r="N223" s="135"/>
      <c r="O223" s="135"/>
      <c r="P223" s="135"/>
      <c r="Q223" s="135"/>
      <c r="R223" s="135"/>
      <c r="AI223" s="104"/>
      <c r="AJ223" s="104"/>
      <c r="AK223" s="104"/>
      <c r="AL223" s="104"/>
      <c r="AM223" s="104"/>
      <c r="AN223" s="104"/>
      <c r="AO223" s="104"/>
      <c r="AP223" s="104"/>
      <c r="AQ223" s="104"/>
      <c r="AR223" s="104"/>
      <c r="AS223" s="104"/>
      <c r="AT223" s="104"/>
      <c r="AU223" s="104"/>
      <c r="AV223" s="104"/>
      <c r="AW223" s="104"/>
      <c r="AX223" s="104"/>
      <c r="AY223" s="104"/>
      <c r="AZ223" s="104"/>
      <c r="BA223" s="104"/>
      <c r="BB223" s="104"/>
      <c r="BC223" s="104"/>
      <c r="BD223" s="104"/>
      <c r="BE223" s="104"/>
      <c r="BF223" s="104"/>
      <c r="BG223" s="104"/>
      <c r="BH223" s="104"/>
      <c r="BI223" s="104"/>
      <c r="BJ223" s="104"/>
      <c r="BK223" s="104"/>
      <c r="BL223" s="104"/>
      <c r="BM223" s="104"/>
      <c r="BN223" s="104"/>
      <c r="BO223" s="104"/>
      <c r="BP223" s="104"/>
      <c r="BQ223" s="104"/>
      <c r="BR223" s="104"/>
      <c r="BS223" s="104"/>
      <c r="BT223" s="104"/>
      <c r="BU223" s="104"/>
      <c r="BV223" s="104"/>
      <c r="BW223" s="104"/>
      <c r="BX223" s="104"/>
      <c r="BY223" s="104"/>
      <c r="BZ223" s="104"/>
      <c r="CA223" s="104"/>
      <c r="CB223" s="104"/>
      <c r="CC223" s="104"/>
      <c r="CD223" s="104"/>
      <c r="CE223" s="104"/>
      <c r="CF223" s="104"/>
      <c r="CG223" s="104"/>
      <c r="CH223" s="104"/>
      <c r="CI223" s="104"/>
      <c r="CJ223" s="104"/>
      <c r="CK223" s="104"/>
      <c r="CL223" s="104"/>
      <c r="CM223" s="104"/>
      <c r="CN223" s="104"/>
      <c r="CO223" s="104"/>
      <c r="CP223" s="104"/>
      <c r="CQ223" s="104"/>
      <c r="CR223" s="104"/>
      <c r="CS223" s="104"/>
      <c r="CT223" s="104"/>
      <c r="CU223" s="104"/>
      <c r="CV223" s="104"/>
      <c r="CW223" s="104"/>
      <c r="CX223" s="104"/>
      <c r="CY223" s="104"/>
      <c r="CZ223" s="104"/>
      <c r="DA223" s="104"/>
      <c r="DB223" s="104"/>
      <c r="DC223" s="104"/>
      <c r="DD223" s="104"/>
      <c r="DE223" s="104"/>
      <c r="DF223" s="104"/>
      <c r="DG223" s="104"/>
      <c r="DH223" s="104"/>
      <c r="DI223" s="104"/>
      <c r="DJ223" s="104"/>
      <c r="DK223" s="104"/>
      <c r="DL223" s="104"/>
      <c r="DM223" s="104"/>
      <c r="DN223" s="104"/>
      <c r="DO223" s="104"/>
      <c r="DP223" s="104"/>
      <c r="DQ223" s="104"/>
      <c r="DR223" s="104"/>
      <c r="DS223" s="104"/>
      <c r="DT223" s="104"/>
      <c r="DU223" s="104"/>
      <c r="DV223" s="104"/>
      <c r="DW223" s="104"/>
      <c r="DX223" s="104"/>
      <c r="DY223" s="104"/>
      <c r="DZ223" s="104"/>
      <c r="EA223" s="104"/>
      <c r="EB223" s="104"/>
      <c r="EC223" s="104"/>
      <c r="ED223" s="104"/>
      <c r="EE223" s="104"/>
      <c r="EF223" s="104"/>
      <c r="EG223" s="104"/>
      <c r="EH223" s="104"/>
      <c r="EI223" s="104"/>
      <c r="EJ223" s="104"/>
      <c r="EK223" s="104"/>
      <c r="EL223" s="104"/>
      <c r="EM223" s="104"/>
      <c r="EN223" s="104"/>
      <c r="EO223" s="104"/>
      <c r="EP223" s="104"/>
      <c r="EQ223" s="104"/>
      <c r="ER223" s="104"/>
      <c r="ES223" s="104"/>
      <c r="ET223" s="104"/>
      <c r="EU223" s="104"/>
      <c r="EV223" s="104"/>
      <c r="EW223" s="104"/>
      <c r="EX223" s="104"/>
      <c r="EY223" s="104"/>
      <c r="EZ223" s="104"/>
      <c r="FA223" s="104"/>
      <c r="FB223" s="104"/>
      <c r="FC223" s="104"/>
      <c r="FD223" s="104"/>
      <c r="FE223" s="104"/>
      <c r="FF223" s="104"/>
      <c r="FG223" s="104"/>
      <c r="FH223" s="104"/>
      <c r="FI223" s="104"/>
      <c r="FJ223" s="104"/>
      <c r="FK223" s="104"/>
      <c r="FL223" s="104"/>
      <c r="FM223" s="104"/>
      <c r="FN223" s="104"/>
      <c r="FO223" s="104"/>
      <c r="FP223" s="104"/>
      <c r="FQ223" s="104"/>
      <c r="FR223" s="104"/>
      <c r="FS223" s="104"/>
      <c r="FT223" s="104"/>
      <c r="FU223" s="104"/>
      <c r="FV223" s="104"/>
      <c r="FW223" s="104"/>
      <c r="FX223" s="104"/>
      <c r="FY223" s="104"/>
      <c r="FZ223" s="104"/>
      <c r="GA223" s="104"/>
      <c r="GB223" s="104"/>
      <c r="GC223" s="104"/>
      <c r="GD223" s="104"/>
      <c r="GE223" s="104"/>
      <c r="GF223" s="104"/>
      <c r="GG223" s="104"/>
      <c r="GH223" s="104"/>
      <c r="GI223" s="104"/>
      <c r="GJ223" s="104"/>
      <c r="GK223" s="104"/>
      <c r="GL223" s="104"/>
      <c r="GM223" s="104"/>
      <c r="GN223" s="104"/>
      <c r="GO223" s="104"/>
      <c r="GP223" s="104"/>
      <c r="GQ223" s="104"/>
      <c r="GR223" s="104"/>
      <c r="GS223" s="104"/>
      <c r="GT223" s="104"/>
      <c r="GU223" s="104"/>
      <c r="GV223" s="104"/>
      <c r="GW223" s="104"/>
      <c r="GX223" s="104"/>
      <c r="GY223" s="104"/>
      <c r="GZ223" s="104"/>
      <c r="HA223" s="104"/>
      <c r="HB223" s="104"/>
      <c r="HC223" s="104"/>
      <c r="HD223" s="104"/>
      <c r="HE223" s="104"/>
      <c r="HF223" s="104"/>
      <c r="HG223" s="104"/>
      <c r="HH223" s="104"/>
      <c r="HI223" s="104"/>
      <c r="HJ223" s="104"/>
      <c r="HK223" s="104"/>
      <c r="HL223" s="104"/>
      <c r="HM223" s="104"/>
      <c r="HN223" s="104"/>
      <c r="HO223" s="104"/>
      <c r="HP223" s="104"/>
      <c r="HQ223" s="104"/>
      <c r="HR223" s="104"/>
      <c r="HS223" s="104"/>
      <c r="HT223" s="104"/>
      <c r="HU223" s="104"/>
      <c r="HV223" s="104"/>
      <c r="HW223" s="104"/>
      <c r="HX223" s="104"/>
      <c r="HY223" s="104"/>
      <c r="HZ223" s="104"/>
      <c r="IA223" s="104"/>
      <c r="IB223" s="104"/>
      <c r="IC223" s="104"/>
      <c r="ID223" s="104"/>
      <c r="IE223" s="104"/>
      <c r="IF223" s="104"/>
      <c r="IG223" s="104"/>
      <c r="IH223" s="104"/>
      <c r="II223" s="104"/>
      <c r="IJ223" s="104"/>
      <c r="IK223" s="104"/>
      <c r="IL223" s="104"/>
      <c r="IM223" s="104"/>
      <c r="IN223" s="104"/>
      <c r="IO223" s="104"/>
      <c r="IP223" s="104"/>
      <c r="IQ223" s="104"/>
      <c r="IR223" s="104"/>
      <c r="IS223" s="104"/>
      <c r="IT223" s="104"/>
      <c r="IU223" s="104"/>
      <c r="IV223" s="104"/>
    </row>
    <row r="224" spans="1:256" s="103" customFormat="1" ht="12.75" x14ac:dyDescent="0.35">
      <c r="A224" s="138"/>
      <c r="B224" s="135"/>
      <c r="C224" s="135"/>
      <c r="D224" s="135"/>
      <c r="E224" s="135"/>
      <c r="F224" s="135"/>
      <c r="G224" s="135"/>
      <c r="H224" s="135"/>
      <c r="I224" s="135"/>
      <c r="J224" s="135"/>
      <c r="K224" s="135"/>
      <c r="L224" s="135"/>
      <c r="M224" s="135"/>
      <c r="N224" s="135"/>
      <c r="O224" s="135"/>
      <c r="P224" s="135"/>
      <c r="Q224" s="135"/>
      <c r="R224" s="135"/>
      <c r="AI224" s="104"/>
      <c r="AJ224" s="104"/>
      <c r="AK224" s="104"/>
      <c r="AL224" s="104"/>
      <c r="AM224" s="104"/>
      <c r="AN224" s="104"/>
      <c r="AO224" s="104"/>
      <c r="AP224" s="104"/>
      <c r="AQ224" s="104"/>
      <c r="AR224" s="104"/>
      <c r="AS224" s="104"/>
      <c r="AT224" s="104"/>
      <c r="AU224" s="104"/>
      <c r="AV224" s="104"/>
      <c r="AW224" s="104"/>
      <c r="AX224" s="104"/>
      <c r="AY224" s="104"/>
      <c r="AZ224" s="104"/>
      <c r="BA224" s="104"/>
      <c r="BB224" s="104"/>
      <c r="BC224" s="104"/>
      <c r="BD224" s="104"/>
      <c r="BE224" s="104"/>
      <c r="BF224" s="104"/>
      <c r="BG224" s="104"/>
      <c r="BH224" s="104"/>
      <c r="BI224" s="104"/>
      <c r="BJ224" s="104"/>
      <c r="BK224" s="104"/>
      <c r="BL224" s="104"/>
      <c r="BM224" s="104"/>
      <c r="BN224" s="104"/>
      <c r="BO224" s="104"/>
      <c r="BP224" s="104"/>
      <c r="BQ224" s="104"/>
      <c r="BR224" s="104"/>
      <c r="BS224" s="104"/>
      <c r="BT224" s="104"/>
      <c r="BU224" s="104"/>
      <c r="BV224" s="104"/>
      <c r="BW224" s="104"/>
      <c r="BX224" s="104"/>
      <c r="BY224" s="104"/>
      <c r="BZ224" s="104"/>
      <c r="CA224" s="104"/>
      <c r="CB224" s="104"/>
      <c r="CC224" s="104"/>
      <c r="CD224" s="104"/>
      <c r="CE224" s="104"/>
      <c r="CF224" s="104"/>
      <c r="CG224" s="104"/>
      <c r="CH224" s="104"/>
      <c r="CI224" s="104"/>
      <c r="CJ224" s="104"/>
      <c r="CK224" s="104"/>
      <c r="CL224" s="104"/>
      <c r="CM224" s="104"/>
      <c r="CN224" s="104"/>
      <c r="CO224" s="104"/>
      <c r="CP224" s="104"/>
      <c r="CQ224" s="104"/>
      <c r="CR224" s="104"/>
      <c r="CS224" s="104"/>
      <c r="CT224" s="104"/>
      <c r="CU224" s="104"/>
      <c r="CV224" s="104"/>
      <c r="CW224" s="104"/>
      <c r="CX224" s="104"/>
      <c r="CY224" s="104"/>
      <c r="CZ224" s="104"/>
      <c r="DA224" s="104"/>
      <c r="DB224" s="104"/>
      <c r="DC224" s="104"/>
      <c r="DD224" s="104"/>
      <c r="DE224" s="104"/>
      <c r="DF224" s="104"/>
      <c r="DG224" s="104"/>
      <c r="DH224" s="104"/>
      <c r="DI224" s="104"/>
      <c r="DJ224" s="104"/>
      <c r="DK224" s="104"/>
      <c r="DL224" s="104"/>
      <c r="DM224" s="104"/>
      <c r="DN224" s="104"/>
      <c r="DO224" s="104"/>
      <c r="DP224" s="104"/>
      <c r="DQ224" s="104"/>
      <c r="DR224" s="104"/>
      <c r="DS224" s="104"/>
      <c r="DT224" s="104"/>
      <c r="DU224" s="104"/>
      <c r="DV224" s="104"/>
      <c r="DW224" s="104"/>
      <c r="DX224" s="104"/>
      <c r="DY224" s="104"/>
      <c r="DZ224" s="104"/>
      <c r="EA224" s="104"/>
      <c r="EB224" s="104"/>
      <c r="EC224" s="104"/>
      <c r="ED224" s="104"/>
      <c r="EE224" s="104"/>
      <c r="EF224" s="104"/>
      <c r="EG224" s="104"/>
      <c r="EH224" s="104"/>
      <c r="EI224" s="104"/>
      <c r="EJ224" s="104"/>
      <c r="EK224" s="104"/>
      <c r="EL224" s="104"/>
      <c r="EM224" s="104"/>
      <c r="EN224" s="104"/>
      <c r="EO224" s="104"/>
      <c r="EP224" s="104"/>
      <c r="EQ224" s="104"/>
      <c r="ER224" s="104"/>
      <c r="ES224" s="104"/>
      <c r="ET224" s="104"/>
      <c r="EU224" s="104"/>
      <c r="EV224" s="104"/>
      <c r="EW224" s="104"/>
      <c r="EX224" s="104"/>
      <c r="EY224" s="104"/>
      <c r="EZ224" s="104"/>
      <c r="FA224" s="104"/>
      <c r="FB224" s="104"/>
      <c r="FC224" s="104"/>
      <c r="FD224" s="104"/>
      <c r="FE224" s="104"/>
      <c r="FF224" s="104"/>
      <c r="FG224" s="104"/>
      <c r="FH224" s="104"/>
      <c r="FI224" s="104"/>
      <c r="FJ224" s="104"/>
      <c r="FK224" s="104"/>
      <c r="FL224" s="104"/>
      <c r="FM224" s="104"/>
      <c r="FN224" s="104"/>
      <c r="FO224" s="104"/>
      <c r="FP224" s="104"/>
      <c r="FQ224" s="104"/>
      <c r="FR224" s="104"/>
      <c r="FS224" s="104"/>
      <c r="FT224" s="104"/>
      <c r="FU224" s="104"/>
      <c r="FV224" s="104"/>
      <c r="FW224" s="104"/>
      <c r="FX224" s="104"/>
      <c r="FY224" s="104"/>
      <c r="FZ224" s="104"/>
      <c r="GA224" s="104"/>
      <c r="GB224" s="104"/>
      <c r="GC224" s="104"/>
      <c r="GD224" s="104"/>
      <c r="GE224" s="104"/>
      <c r="GF224" s="104"/>
      <c r="GG224" s="104"/>
      <c r="GH224" s="104"/>
      <c r="GI224" s="104"/>
      <c r="GJ224" s="104"/>
      <c r="GK224" s="104"/>
      <c r="GL224" s="104"/>
      <c r="GM224" s="104"/>
      <c r="GN224" s="104"/>
      <c r="GO224" s="104"/>
      <c r="GP224" s="104"/>
      <c r="GQ224" s="104"/>
      <c r="GR224" s="104"/>
      <c r="GS224" s="104"/>
      <c r="GT224" s="104"/>
      <c r="GU224" s="104"/>
      <c r="GV224" s="104"/>
      <c r="GW224" s="104"/>
      <c r="GX224" s="104"/>
      <c r="GY224" s="104"/>
      <c r="GZ224" s="104"/>
      <c r="HA224" s="104"/>
      <c r="HB224" s="104"/>
      <c r="HC224" s="104"/>
      <c r="HD224" s="104"/>
      <c r="HE224" s="104"/>
      <c r="HF224" s="104"/>
      <c r="HG224" s="104"/>
      <c r="HH224" s="104"/>
      <c r="HI224" s="104"/>
      <c r="HJ224" s="104"/>
      <c r="HK224" s="104"/>
      <c r="HL224" s="104"/>
      <c r="HM224" s="104"/>
      <c r="HN224" s="104"/>
      <c r="HO224" s="104"/>
      <c r="HP224" s="104"/>
      <c r="HQ224" s="104"/>
      <c r="HR224" s="104"/>
      <c r="HS224" s="104"/>
      <c r="HT224" s="104"/>
      <c r="HU224" s="104"/>
      <c r="HV224" s="104"/>
      <c r="HW224" s="104"/>
      <c r="HX224" s="104"/>
      <c r="HY224" s="104"/>
      <c r="HZ224" s="104"/>
      <c r="IA224" s="104"/>
      <c r="IB224" s="104"/>
      <c r="IC224" s="104"/>
      <c r="ID224" s="104"/>
      <c r="IE224" s="104"/>
      <c r="IF224" s="104"/>
      <c r="IG224" s="104"/>
      <c r="IH224" s="104"/>
      <c r="II224" s="104"/>
      <c r="IJ224" s="104"/>
      <c r="IK224" s="104"/>
      <c r="IL224" s="104"/>
      <c r="IM224" s="104"/>
      <c r="IN224" s="104"/>
      <c r="IO224" s="104"/>
      <c r="IP224" s="104"/>
      <c r="IQ224" s="104"/>
      <c r="IR224" s="104"/>
      <c r="IS224" s="104"/>
      <c r="IT224" s="104"/>
      <c r="IU224" s="104"/>
      <c r="IV224" s="104"/>
    </row>
    <row r="225" spans="1:256" s="103" customFormat="1" ht="12.75" x14ac:dyDescent="0.35">
      <c r="A225" s="138"/>
      <c r="B225" s="135"/>
      <c r="C225" s="135"/>
      <c r="D225" s="135"/>
      <c r="E225" s="135"/>
      <c r="F225" s="135"/>
      <c r="G225" s="135"/>
      <c r="H225" s="135"/>
      <c r="I225" s="135"/>
      <c r="J225" s="135"/>
      <c r="K225" s="135"/>
      <c r="L225" s="135"/>
      <c r="M225" s="135"/>
      <c r="N225" s="135"/>
      <c r="O225" s="135"/>
      <c r="P225" s="135"/>
      <c r="Q225" s="135"/>
      <c r="R225" s="135"/>
      <c r="AI225" s="104"/>
      <c r="AJ225" s="104"/>
      <c r="AK225" s="104"/>
      <c r="AL225" s="104"/>
      <c r="AM225" s="104"/>
      <c r="AN225" s="104"/>
      <c r="AO225" s="104"/>
      <c r="AP225" s="104"/>
      <c r="AQ225" s="104"/>
      <c r="AR225" s="104"/>
      <c r="AS225" s="104"/>
      <c r="AT225" s="104"/>
      <c r="AU225" s="104"/>
      <c r="AV225" s="104"/>
      <c r="AW225" s="104"/>
      <c r="AX225" s="104"/>
      <c r="AY225" s="104"/>
      <c r="AZ225" s="104"/>
      <c r="BA225" s="104"/>
      <c r="BB225" s="104"/>
      <c r="BC225" s="104"/>
      <c r="BD225" s="104"/>
      <c r="BE225" s="104"/>
      <c r="BF225" s="104"/>
      <c r="BG225" s="104"/>
      <c r="BH225" s="104"/>
      <c r="BI225" s="104"/>
      <c r="BJ225" s="104"/>
      <c r="BK225" s="104"/>
      <c r="BL225" s="104"/>
      <c r="BM225" s="104"/>
      <c r="BN225" s="104"/>
      <c r="BO225" s="104"/>
      <c r="BP225" s="104"/>
      <c r="BQ225" s="104"/>
      <c r="BR225" s="104"/>
      <c r="BS225" s="104"/>
      <c r="BT225" s="104"/>
      <c r="BU225" s="104"/>
      <c r="BV225" s="104"/>
      <c r="BW225" s="104"/>
      <c r="BX225" s="104"/>
      <c r="BY225" s="104"/>
      <c r="BZ225" s="104"/>
      <c r="CA225" s="104"/>
      <c r="CB225" s="104"/>
      <c r="CC225" s="104"/>
      <c r="CD225" s="104"/>
      <c r="CE225" s="104"/>
      <c r="CF225" s="104"/>
      <c r="CG225" s="104"/>
      <c r="CH225" s="104"/>
      <c r="CI225" s="104"/>
      <c r="CJ225" s="104"/>
      <c r="CK225" s="104"/>
      <c r="CL225" s="104"/>
      <c r="CM225" s="104"/>
      <c r="CN225" s="104"/>
      <c r="CO225" s="104"/>
      <c r="CP225" s="104"/>
      <c r="CQ225" s="104"/>
      <c r="CR225" s="104"/>
      <c r="CS225" s="104"/>
      <c r="CT225" s="104"/>
      <c r="CU225" s="104"/>
      <c r="CV225" s="104"/>
      <c r="CW225" s="104"/>
      <c r="CX225" s="104"/>
      <c r="CY225" s="104"/>
      <c r="CZ225" s="104"/>
      <c r="DA225" s="104"/>
      <c r="DB225" s="104"/>
      <c r="DC225" s="104"/>
      <c r="DD225" s="104"/>
      <c r="DE225" s="104"/>
      <c r="DF225" s="104"/>
      <c r="DG225" s="104"/>
      <c r="DH225" s="104"/>
      <c r="DI225" s="104"/>
      <c r="DJ225" s="104"/>
      <c r="DK225" s="104"/>
      <c r="DL225" s="104"/>
      <c r="DM225" s="104"/>
      <c r="DN225" s="104"/>
      <c r="DO225" s="104"/>
      <c r="DP225" s="104"/>
      <c r="DQ225" s="104"/>
      <c r="DR225" s="104"/>
      <c r="DS225" s="104"/>
      <c r="DT225" s="104"/>
      <c r="DU225" s="104"/>
      <c r="DV225" s="104"/>
      <c r="DW225" s="104"/>
      <c r="DX225" s="104"/>
      <c r="DY225" s="104"/>
      <c r="DZ225" s="104"/>
      <c r="EA225" s="104"/>
      <c r="EB225" s="104"/>
      <c r="EC225" s="104"/>
      <c r="ED225" s="104"/>
      <c r="EE225" s="104"/>
      <c r="EF225" s="104"/>
      <c r="EG225" s="104"/>
      <c r="EH225" s="104"/>
      <c r="EI225" s="104"/>
      <c r="EJ225" s="104"/>
      <c r="EK225" s="104"/>
      <c r="EL225" s="104"/>
      <c r="EM225" s="104"/>
      <c r="EN225" s="104"/>
      <c r="EO225" s="104"/>
      <c r="EP225" s="104"/>
      <c r="EQ225" s="104"/>
      <c r="ER225" s="104"/>
      <c r="ES225" s="104"/>
      <c r="ET225" s="104"/>
      <c r="EU225" s="104"/>
      <c r="EV225" s="104"/>
      <c r="EW225" s="104"/>
      <c r="EX225" s="104"/>
      <c r="EY225" s="104"/>
      <c r="EZ225" s="104"/>
      <c r="FA225" s="104"/>
      <c r="FB225" s="104"/>
      <c r="FC225" s="104"/>
      <c r="FD225" s="104"/>
      <c r="FE225" s="104"/>
      <c r="FF225" s="104"/>
      <c r="FG225" s="104"/>
      <c r="FH225" s="104"/>
      <c r="FI225" s="104"/>
      <c r="FJ225" s="104"/>
      <c r="FK225" s="104"/>
      <c r="FL225" s="104"/>
      <c r="FM225" s="104"/>
      <c r="FN225" s="104"/>
      <c r="FO225" s="104"/>
      <c r="FP225" s="104"/>
      <c r="FQ225" s="104"/>
      <c r="FR225" s="104"/>
      <c r="FS225" s="104"/>
      <c r="FT225" s="104"/>
      <c r="FU225" s="104"/>
      <c r="FV225" s="104"/>
      <c r="FW225" s="104"/>
      <c r="FX225" s="104"/>
      <c r="FY225" s="104"/>
      <c r="FZ225" s="104"/>
      <c r="GA225" s="104"/>
      <c r="GB225" s="104"/>
      <c r="GC225" s="104"/>
      <c r="GD225" s="104"/>
      <c r="GE225" s="104"/>
      <c r="GF225" s="104"/>
      <c r="GG225" s="104"/>
      <c r="GH225" s="104"/>
      <c r="GI225" s="104"/>
      <c r="GJ225" s="104"/>
      <c r="GK225" s="104"/>
      <c r="GL225" s="104"/>
      <c r="GM225" s="104"/>
      <c r="GN225" s="104"/>
      <c r="GO225" s="104"/>
      <c r="GP225" s="104"/>
      <c r="GQ225" s="104"/>
      <c r="GR225" s="104"/>
      <c r="GS225" s="104"/>
      <c r="GT225" s="104"/>
      <c r="GU225" s="104"/>
      <c r="GV225" s="104"/>
      <c r="GW225" s="104"/>
      <c r="GX225" s="104"/>
      <c r="GY225" s="104"/>
      <c r="GZ225" s="104"/>
      <c r="HA225" s="104"/>
      <c r="HB225" s="104"/>
      <c r="HC225" s="104"/>
      <c r="HD225" s="104"/>
      <c r="HE225" s="104"/>
      <c r="HF225" s="104"/>
      <c r="HG225" s="104"/>
      <c r="HH225" s="104"/>
      <c r="HI225" s="104"/>
      <c r="HJ225" s="104"/>
      <c r="HK225" s="104"/>
      <c r="HL225" s="104"/>
      <c r="HM225" s="104"/>
      <c r="HN225" s="104"/>
      <c r="HO225" s="104"/>
      <c r="HP225" s="104"/>
      <c r="HQ225" s="104"/>
      <c r="HR225" s="104"/>
      <c r="HS225" s="104"/>
      <c r="HT225" s="104"/>
      <c r="HU225" s="104"/>
      <c r="HV225" s="104"/>
      <c r="HW225" s="104"/>
      <c r="HX225" s="104"/>
      <c r="HY225" s="104"/>
      <c r="HZ225" s="104"/>
      <c r="IA225" s="104"/>
      <c r="IB225" s="104"/>
      <c r="IC225" s="104"/>
      <c r="ID225" s="104"/>
      <c r="IE225" s="104"/>
      <c r="IF225" s="104"/>
      <c r="IG225" s="104"/>
      <c r="IH225" s="104"/>
      <c r="II225" s="104"/>
      <c r="IJ225" s="104"/>
      <c r="IK225" s="104"/>
      <c r="IL225" s="104"/>
      <c r="IM225" s="104"/>
      <c r="IN225" s="104"/>
      <c r="IO225" s="104"/>
      <c r="IP225" s="104"/>
      <c r="IQ225" s="104"/>
      <c r="IR225" s="104"/>
      <c r="IS225" s="104"/>
      <c r="IT225" s="104"/>
      <c r="IU225" s="104"/>
      <c r="IV225" s="104"/>
    </row>
    <row r="226" spans="1:256" s="103" customFormat="1" ht="12.75" x14ac:dyDescent="0.35">
      <c r="A226" s="138"/>
      <c r="B226" s="135"/>
      <c r="C226" s="135"/>
      <c r="D226" s="135"/>
      <c r="E226" s="135"/>
      <c r="F226" s="135"/>
      <c r="G226" s="135"/>
      <c r="H226" s="135"/>
      <c r="I226" s="135"/>
      <c r="J226" s="135"/>
      <c r="K226" s="135"/>
      <c r="L226" s="135"/>
      <c r="M226" s="135"/>
      <c r="N226" s="135"/>
      <c r="O226" s="135"/>
      <c r="P226" s="135"/>
      <c r="Q226" s="135"/>
      <c r="R226" s="135"/>
      <c r="AI226" s="104"/>
      <c r="AJ226" s="104"/>
      <c r="AK226" s="104"/>
      <c r="AL226" s="104"/>
      <c r="AM226" s="104"/>
      <c r="AN226" s="104"/>
      <c r="AO226" s="104"/>
      <c r="AP226" s="104"/>
      <c r="AQ226" s="104"/>
      <c r="AR226" s="104"/>
      <c r="AS226" s="104"/>
      <c r="AT226" s="104"/>
      <c r="AU226" s="104"/>
      <c r="AV226" s="104"/>
      <c r="AW226" s="104"/>
      <c r="AX226" s="104"/>
      <c r="AY226" s="104"/>
      <c r="AZ226" s="104"/>
      <c r="BA226" s="104"/>
      <c r="BB226" s="104"/>
      <c r="BC226" s="104"/>
      <c r="BD226" s="104"/>
      <c r="BE226" s="104"/>
      <c r="BF226" s="104"/>
      <c r="BG226" s="104"/>
      <c r="BH226" s="104"/>
      <c r="BI226" s="104"/>
      <c r="BJ226" s="104"/>
      <c r="BK226" s="104"/>
      <c r="BL226" s="104"/>
      <c r="BM226" s="104"/>
      <c r="BN226" s="104"/>
      <c r="BO226" s="104"/>
      <c r="BP226" s="104"/>
      <c r="BQ226" s="104"/>
      <c r="BR226" s="104"/>
      <c r="BS226" s="104"/>
      <c r="BT226" s="104"/>
      <c r="BU226" s="104"/>
      <c r="BV226" s="104"/>
      <c r="BW226" s="104"/>
      <c r="BX226" s="104"/>
      <c r="BY226" s="104"/>
      <c r="BZ226" s="104"/>
      <c r="CA226" s="104"/>
      <c r="CB226" s="104"/>
      <c r="CC226" s="104"/>
      <c r="CD226" s="104"/>
      <c r="CE226" s="104"/>
      <c r="CF226" s="104"/>
      <c r="CG226" s="104"/>
      <c r="CH226" s="104"/>
      <c r="CI226" s="104"/>
      <c r="CJ226" s="104"/>
      <c r="CK226" s="104"/>
      <c r="CL226" s="104"/>
      <c r="CM226" s="104"/>
      <c r="CN226" s="104"/>
      <c r="CO226" s="104"/>
      <c r="CP226" s="104"/>
      <c r="CQ226" s="104"/>
      <c r="CR226" s="104"/>
      <c r="CS226" s="104"/>
      <c r="CT226" s="104"/>
      <c r="CU226" s="104"/>
      <c r="CV226" s="104"/>
      <c r="CW226" s="104"/>
      <c r="CX226" s="104"/>
      <c r="CY226" s="104"/>
      <c r="CZ226" s="104"/>
      <c r="DA226" s="104"/>
      <c r="DB226" s="104"/>
      <c r="DC226" s="104"/>
      <c r="DD226" s="104"/>
      <c r="DE226" s="104"/>
      <c r="DF226" s="104"/>
      <c r="DG226" s="104"/>
      <c r="DH226" s="104"/>
      <c r="DI226" s="104"/>
      <c r="DJ226" s="104"/>
      <c r="DK226" s="104"/>
      <c r="DL226" s="104"/>
      <c r="DM226" s="104"/>
      <c r="DN226" s="104"/>
      <c r="DO226" s="104"/>
      <c r="DP226" s="104"/>
      <c r="DQ226" s="104"/>
      <c r="DR226" s="104"/>
      <c r="DS226" s="104"/>
      <c r="DT226" s="104"/>
      <c r="DU226" s="104"/>
      <c r="DV226" s="104"/>
      <c r="DW226" s="104"/>
      <c r="DX226" s="104"/>
      <c r="DY226" s="104"/>
      <c r="DZ226" s="104"/>
      <c r="EA226" s="104"/>
      <c r="EB226" s="104"/>
      <c r="EC226" s="104"/>
      <c r="ED226" s="104"/>
      <c r="EE226" s="104"/>
      <c r="EF226" s="104"/>
      <c r="EG226" s="104"/>
      <c r="EH226" s="104"/>
      <c r="EI226" s="104"/>
      <c r="EJ226" s="104"/>
      <c r="EK226" s="104"/>
      <c r="EL226" s="104"/>
      <c r="EM226" s="104"/>
      <c r="EN226" s="104"/>
      <c r="EO226" s="104"/>
      <c r="EP226" s="104"/>
      <c r="EQ226" s="104"/>
      <c r="ER226" s="104"/>
      <c r="ES226" s="104"/>
      <c r="ET226" s="104"/>
      <c r="EU226" s="104"/>
      <c r="EV226" s="104"/>
      <c r="EW226" s="104"/>
      <c r="EX226" s="104"/>
      <c r="EY226" s="104"/>
      <c r="EZ226" s="104"/>
      <c r="FA226" s="104"/>
      <c r="FB226" s="104"/>
      <c r="FC226" s="104"/>
      <c r="FD226" s="104"/>
      <c r="FE226" s="104"/>
      <c r="FF226" s="104"/>
      <c r="FG226" s="104"/>
      <c r="FH226" s="104"/>
      <c r="FI226" s="104"/>
      <c r="FJ226" s="104"/>
      <c r="FK226" s="104"/>
      <c r="FL226" s="104"/>
      <c r="FM226" s="104"/>
      <c r="FN226" s="104"/>
      <c r="FO226" s="104"/>
      <c r="FP226" s="104"/>
      <c r="FQ226" s="104"/>
      <c r="FR226" s="104"/>
      <c r="FS226" s="104"/>
      <c r="FT226" s="104"/>
      <c r="FU226" s="104"/>
      <c r="FV226" s="104"/>
      <c r="FW226" s="104"/>
      <c r="FX226" s="104"/>
      <c r="FY226" s="104"/>
      <c r="FZ226" s="104"/>
      <c r="GA226" s="104"/>
      <c r="GB226" s="104"/>
      <c r="GC226" s="104"/>
      <c r="GD226" s="104"/>
      <c r="GE226" s="104"/>
      <c r="GF226" s="104"/>
      <c r="GG226" s="104"/>
      <c r="GH226" s="104"/>
      <c r="GI226" s="104"/>
      <c r="GJ226" s="104"/>
      <c r="GK226" s="104"/>
      <c r="GL226" s="104"/>
      <c r="GM226" s="104"/>
      <c r="GN226" s="104"/>
      <c r="GO226" s="104"/>
      <c r="GP226" s="104"/>
      <c r="GQ226" s="104"/>
      <c r="GR226" s="104"/>
      <c r="GS226" s="104"/>
      <c r="GT226" s="104"/>
      <c r="GU226" s="104"/>
      <c r="GV226" s="104"/>
      <c r="GW226" s="104"/>
      <c r="GX226" s="104"/>
      <c r="GY226" s="104"/>
      <c r="GZ226" s="104"/>
      <c r="HA226" s="104"/>
      <c r="HB226" s="104"/>
      <c r="HC226" s="104"/>
      <c r="HD226" s="104"/>
      <c r="HE226" s="104"/>
      <c r="HF226" s="104"/>
      <c r="HG226" s="104"/>
      <c r="HH226" s="104"/>
      <c r="HI226" s="104"/>
      <c r="HJ226" s="104"/>
      <c r="HK226" s="104"/>
      <c r="HL226" s="104"/>
      <c r="HM226" s="104"/>
      <c r="HN226" s="104"/>
      <c r="HO226" s="104"/>
      <c r="HP226" s="104"/>
      <c r="HQ226" s="104"/>
      <c r="HR226" s="104"/>
      <c r="HS226" s="104"/>
      <c r="HT226" s="104"/>
      <c r="HU226" s="104"/>
      <c r="HV226" s="104"/>
      <c r="HW226" s="104"/>
      <c r="HX226" s="104"/>
      <c r="HY226" s="104"/>
      <c r="HZ226" s="104"/>
      <c r="IA226" s="104"/>
      <c r="IB226" s="104"/>
      <c r="IC226" s="104"/>
      <c r="ID226" s="104"/>
      <c r="IE226" s="104"/>
      <c r="IF226" s="104"/>
      <c r="IG226" s="104"/>
      <c r="IH226" s="104"/>
      <c r="II226" s="104"/>
      <c r="IJ226" s="104"/>
      <c r="IK226" s="104"/>
      <c r="IL226" s="104"/>
      <c r="IM226" s="104"/>
      <c r="IN226" s="104"/>
      <c r="IO226" s="104"/>
      <c r="IP226" s="104"/>
      <c r="IQ226" s="104"/>
      <c r="IR226" s="104"/>
      <c r="IS226" s="104"/>
      <c r="IT226" s="104"/>
      <c r="IU226" s="104"/>
      <c r="IV226" s="104"/>
    </row>
    <row r="227" spans="1:256" s="103" customFormat="1" ht="12.75" x14ac:dyDescent="0.35">
      <c r="A227" s="138"/>
      <c r="B227" s="135"/>
      <c r="C227" s="135"/>
      <c r="D227" s="135"/>
      <c r="E227" s="135"/>
      <c r="F227" s="135"/>
      <c r="G227" s="135"/>
      <c r="H227" s="135"/>
      <c r="I227" s="135"/>
      <c r="J227" s="135"/>
      <c r="K227" s="135"/>
      <c r="L227" s="135"/>
      <c r="M227" s="135"/>
      <c r="N227" s="135"/>
      <c r="O227" s="135"/>
      <c r="P227" s="135"/>
      <c r="Q227" s="135"/>
      <c r="R227" s="135"/>
      <c r="AI227" s="104"/>
      <c r="AJ227" s="104"/>
      <c r="AK227" s="104"/>
      <c r="AL227" s="104"/>
      <c r="AM227" s="104"/>
      <c r="AN227" s="104"/>
      <c r="AO227" s="104"/>
      <c r="AP227" s="104"/>
      <c r="AQ227" s="104"/>
      <c r="AR227" s="104"/>
      <c r="AS227" s="104"/>
      <c r="AT227" s="104"/>
      <c r="AU227" s="104"/>
      <c r="AV227" s="104"/>
      <c r="AW227" s="104"/>
      <c r="AX227" s="104"/>
      <c r="AY227" s="104"/>
      <c r="AZ227" s="104"/>
      <c r="BA227" s="104"/>
      <c r="BB227" s="104"/>
      <c r="BC227" s="104"/>
      <c r="BD227" s="104"/>
      <c r="BE227" s="104"/>
      <c r="BF227" s="104"/>
      <c r="BG227" s="104"/>
      <c r="BH227" s="104"/>
      <c r="BI227" s="104"/>
      <c r="BJ227" s="104"/>
      <c r="BK227" s="104"/>
      <c r="BL227" s="104"/>
      <c r="BM227" s="104"/>
      <c r="BN227" s="104"/>
      <c r="BO227" s="104"/>
      <c r="BP227" s="104"/>
      <c r="BQ227" s="104"/>
      <c r="BR227" s="104"/>
      <c r="BS227" s="104"/>
      <c r="BT227" s="104"/>
      <c r="BU227" s="104"/>
      <c r="BV227" s="104"/>
      <c r="BW227" s="104"/>
      <c r="BX227" s="104"/>
      <c r="BY227" s="104"/>
      <c r="BZ227" s="104"/>
      <c r="CA227" s="104"/>
      <c r="CB227" s="104"/>
      <c r="CC227" s="104"/>
      <c r="CD227" s="104"/>
      <c r="CE227" s="104"/>
      <c r="CF227" s="104"/>
      <c r="CG227" s="104"/>
      <c r="CH227" s="104"/>
      <c r="CI227" s="104"/>
      <c r="CJ227" s="104"/>
      <c r="CK227" s="104"/>
      <c r="CL227" s="104"/>
      <c r="CM227" s="104"/>
      <c r="CN227" s="104"/>
      <c r="CO227" s="104"/>
      <c r="CP227" s="104"/>
      <c r="CQ227" s="104"/>
      <c r="CR227" s="104"/>
      <c r="CS227" s="104"/>
      <c r="CT227" s="104"/>
      <c r="CU227" s="104"/>
      <c r="CV227" s="104"/>
      <c r="CW227" s="104"/>
      <c r="CX227" s="104"/>
      <c r="CY227" s="104"/>
      <c r="CZ227" s="104"/>
      <c r="DA227" s="104"/>
      <c r="DB227" s="104"/>
      <c r="DC227" s="104"/>
      <c r="DD227" s="104"/>
      <c r="DE227" s="104"/>
      <c r="DF227" s="104"/>
      <c r="DG227" s="104"/>
      <c r="DH227" s="104"/>
      <c r="DI227" s="104"/>
      <c r="DJ227" s="104"/>
      <c r="DK227" s="104"/>
      <c r="DL227" s="104"/>
      <c r="DM227" s="104"/>
      <c r="DN227" s="104"/>
      <c r="DO227" s="104"/>
      <c r="DP227" s="104"/>
      <c r="DQ227" s="104"/>
      <c r="DR227" s="104"/>
      <c r="DS227" s="104"/>
      <c r="DT227" s="104"/>
      <c r="DU227" s="104"/>
      <c r="DV227" s="104"/>
      <c r="DW227" s="104"/>
      <c r="DX227" s="104"/>
      <c r="DY227" s="104"/>
      <c r="DZ227" s="104"/>
      <c r="EA227" s="104"/>
      <c r="EB227" s="104"/>
      <c r="EC227" s="104"/>
      <c r="ED227" s="104"/>
      <c r="EE227" s="104"/>
      <c r="EF227" s="104"/>
      <c r="EG227" s="104"/>
      <c r="EH227" s="104"/>
      <c r="EI227" s="104"/>
      <c r="EJ227" s="104"/>
      <c r="EK227" s="104"/>
      <c r="EL227" s="104"/>
      <c r="EM227" s="104"/>
      <c r="EN227" s="104"/>
      <c r="EO227" s="104"/>
      <c r="EP227" s="104"/>
      <c r="EQ227" s="104"/>
      <c r="ER227" s="104"/>
      <c r="ES227" s="104"/>
      <c r="ET227" s="104"/>
      <c r="EU227" s="104"/>
      <c r="EV227" s="104"/>
      <c r="EW227" s="104"/>
      <c r="EX227" s="104"/>
      <c r="EY227" s="104"/>
      <c r="EZ227" s="104"/>
      <c r="FA227" s="104"/>
      <c r="FB227" s="104"/>
      <c r="FC227" s="104"/>
      <c r="FD227" s="104"/>
      <c r="FE227" s="104"/>
      <c r="FF227" s="104"/>
      <c r="FG227" s="104"/>
      <c r="FH227" s="104"/>
      <c r="FI227" s="104"/>
      <c r="FJ227" s="104"/>
      <c r="FK227" s="104"/>
      <c r="FL227" s="104"/>
      <c r="FM227" s="104"/>
      <c r="FN227" s="104"/>
      <c r="FO227" s="104"/>
      <c r="FP227" s="104"/>
      <c r="FQ227" s="104"/>
      <c r="FR227" s="104"/>
      <c r="FS227" s="104"/>
      <c r="FT227" s="104"/>
      <c r="FU227" s="104"/>
      <c r="FV227" s="104"/>
      <c r="FW227" s="104"/>
      <c r="FX227" s="104"/>
      <c r="FY227" s="104"/>
      <c r="FZ227" s="104"/>
      <c r="GA227" s="104"/>
      <c r="GB227" s="104"/>
      <c r="GC227" s="104"/>
      <c r="GD227" s="104"/>
      <c r="GE227" s="104"/>
      <c r="GF227" s="104"/>
      <c r="GG227" s="104"/>
      <c r="GH227" s="104"/>
      <c r="GI227" s="104"/>
      <c r="GJ227" s="104"/>
      <c r="GK227" s="104"/>
      <c r="GL227" s="104"/>
      <c r="GM227" s="104"/>
      <c r="GN227" s="104"/>
      <c r="GO227" s="104"/>
      <c r="GP227" s="104"/>
      <c r="GQ227" s="104"/>
      <c r="GR227" s="104"/>
      <c r="GS227" s="104"/>
      <c r="GT227" s="104"/>
      <c r="GU227" s="104"/>
      <c r="GV227" s="104"/>
      <c r="GW227" s="104"/>
      <c r="GX227" s="104"/>
      <c r="GY227" s="104"/>
      <c r="GZ227" s="104"/>
      <c r="HA227" s="104"/>
      <c r="HB227" s="104"/>
      <c r="HC227" s="104"/>
      <c r="HD227" s="104"/>
      <c r="HE227" s="104"/>
      <c r="HF227" s="104"/>
      <c r="HG227" s="104"/>
      <c r="HH227" s="104"/>
      <c r="HI227" s="104"/>
      <c r="HJ227" s="104"/>
      <c r="HK227" s="104"/>
      <c r="HL227" s="104"/>
      <c r="HM227" s="104"/>
      <c r="HN227" s="104"/>
      <c r="HO227" s="104"/>
      <c r="HP227" s="104"/>
      <c r="HQ227" s="104"/>
      <c r="HR227" s="104"/>
      <c r="HS227" s="104"/>
      <c r="HT227" s="104"/>
      <c r="HU227" s="104"/>
      <c r="HV227" s="104"/>
      <c r="HW227" s="104"/>
      <c r="HX227" s="104"/>
      <c r="HY227" s="104"/>
      <c r="HZ227" s="104"/>
      <c r="IA227" s="104"/>
      <c r="IB227" s="104"/>
      <c r="IC227" s="104"/>
      <c r="ID227" s="104"/>
      <c r="IE227" s="104"/>
      <c r="IF227" s="104"/>
      <c r="IG227" s="104"/>
      <c r="IH227" s="104"/>
      <c r="II227" s="104"/>
      <c r="IJ227" s="104"/>
      <c r="IK227" s="104"/>
      <c r="IL227" s="104"/>
      <c r="IM227" s="104"/>
      <c r="IN227" s="104"/>
      <c r="IO227" s="104"/>
      <c r="IP227" s="104"/>
      <c r="IQ227" s="104"/>
      <c r="IR227" s="104"/>
      <c r="IS227" s="104"/>
      <c r="IT227" s="104"/>
      <c r="IU227" s="104"/>
      <c r="IV227" s="104"/>
    </row>
    <row r="228" spans="1:256" s="103" customFormat="1" ht="12.75" x14ac:dyDescent="0.35">
      <c r="A228" s="138"/>
      <c r="B228" s="135"/>
      <c r="C228" s="135"/>
      <c r="D228" s="135"/>
      <c r="E228" s="135"/>
      <c r="F228" s="135"/>
      <c r="G228" s="135"/>
      <c r="H228" s="135"/>
      <c r="I228" s="135"/>
      <c r="J228" s="135"/>
      <c r="K228" s="135"/>
      <c r="L228" s="135"/>
      <c r="M228" s="135"/>
      <c r="N228" s="135"/>
      <c r="O228" s="135"/>
      <c r="P228" s="135"/>
      <c r="Q228" s="135"/>
      <c r="R228" s="135"/>
      <c r="AI228" s="104"/>
      <c r="AJ228" s="104"/>
      <c r="AK228" s="104"/>
      <c r="AL228" s="104"/>
      <c r="AM228" s="104"/>
      <c r="AN228" s="104"/>
      <c r="AO228" s="104"/>
      <c r="AP228" s="104"/>
      <c r="AQ228" s="104"/>
      <c r="AR228" s="104"/>
      <c r="AS228" s="104"/>
      <c r="AT228" s="104"/>
      <c r="AU228" s="104"/>
      <c r="AV228" s="104"/>
      <c r="AW228" s="104"/>
      <c r="AX228" s="104"/>
      <c r="AY228" s="104"/>
      <c r="AZ228" s="104"/>
      <c r="BA228" s="104"/>
      <c r="BB228" s="104"/>
      <c r="BC228" s="104"/>
      <c r="BD228" s="104"/>
      <c r="BE228" s="104"/>
      <c r="BF228" s="104"/>
      <c r="BG228" s="104"/>
      <c r="BH228" s="104"/>
      <c r="BI228" s="104"/>
      <c r="BJ228" s="104"/>
      <c r="BK228" s="104"/>
      <c r="BL228" s="104"/>
      <c r="BM228" s="104"/>
      <c r="BN228" s="104"/>
      <c r="BO228" s="104"/>
      <c r="BP228" s="104"/>
      <c r="BQ228" s="104"/>
      <c r="BR228" s="104"/>
      <c r="BS228" s="104"/>
      <c r="BT228" s="104"/>
      <c r="BU228" s="104"/>
      <c r="BV228" s="104"/>
      <c r="BW228" s="104"/>
      <c r="BX228" s="104"/>
      <c r="BY228" s="104"/>
      <c r="BZ228" s="104"/>
      <c r="CA228" s="104"/>
      <c r="CB228" s="104"/>
      <c r="CC228" s="104"/>
      <c r="CD228" s="104"/>
      <c r="CE228" s="104"/>
      <c r="CF228" s="104"/>
      <c r="CG228" s="104"/>
      <c r="CH228" s="104"/>
      <c r="CI228" s="104"/>
      <c r="CJ228" s="104"/>
      <c r="CK228" s="104"/>
      <c r="CL228" s="104"/>
      <c r="CM228" s="104"/>
      <c r="CN228" s="104"/>
      <c r="CO228" s="104"/>
      <c r="CP228" s="104"/>
      <c r="CQ228" s="104"/>
      <c r="CR228" s="104"/>
      <c r="CS228" s="104"/>
      <c r="CT228" s="104"/>
      <c r="CU228" s="104"/>
      <c r="CV228" s="104"/>
      <c r="CW228" s="104"/>
      <c r="CX228" s="104"/>
      <c r="CY228" s="104"/>
      <c r="CZ228" s="104"/>
      <c r="DA228" s="104"/>
      <c r="DB228" s="104"/>
      <c r="DC228" s="104"/>
      <c r="DD228" s="104"/>
      <c r="DE228" s="104"/>
      <c r="DF228" s="104"/>
      <c r="DG228" s="104"/>
      <c r="DH228" s="104"/>
      <c r="DI228" s="104"/>
      <c r="DJ228" s="104"/>
      <c r="DK228" s="104"/>
      <c r="DL228" s="104"/>
      <c r="DM228" s="104"/>
      <c r="DN228" s="104"/>
      <c r="DO228" s="104"/>
      <c r="DP228" s="104"/>
      <c r="DQ228" s="104"/>
      <c r="DR228" s="104"/>
      <c r="DS228" s="104"/>
      <c r="DT228" s="104"/>
      <c r="DU228" s="104"/>
      <c r="DV228" s="104"/>
      <c r="DW228" s="104"/>
      <c r="DX228" s="104"/>
      <c r="DY228" s="104"/>
      <c r="DZ228" s="104"/>
      <c r="EA228" s="104"/>
      <c r="EB228" s="104"/>
      <c r="EC228" s="104"/>
      <c r="ED228" s="104"/>
      <c r="EE228" s="104"/>
      <c r="EF228" s="104"/>
      <c r="EG228" s="104"/>
      <c r="EH228" s="104"/>
      <c r="EI228" s="104"/>
      <c r="EJ228" s="104"/>
      <c r="EK228" s="104"/>
      <c r="EL228" s="104"/>
      <c r="EM228" s="104"/>
      <c r="EN228" s="104"/>
      <c r="EO228" s="104"/>
      <c r="EP228" s="104"/>
      <c r="EQ228" s="104"/>
      <c r="ER228" s="104"/>
      <c r="ES228" s="104"/>
      <c r="ET228" s="104"/>
      <c r="EU228" s="104"/>
      <c r="EV228" s="104"/>
      <c r="EW228" s="104"/>
      <c r="EX228" s="104"/>
      <c r="EY228" s="104"/>
      <c r="EZ228" s="104"/>
      <c r="FA228" s="104"/>
      <c r="FB228" s="104"/>
      <c r="FC228" s="104"/>
      <c r="FD228" s="104"/>
      <c r="FE228" s="104"/>
      <c r="FF228" s="104"/>
      <c r="FG228" s="104"/>
      <c r="FH228" s="104"/>
      <c r="FI228" s="104"/>
      <c r="FJ228" s="104"/>
      <c r="FK228" s="104"/>
      <c r="FL228" s="104"/>
      <c r="FM228" s="104"/>
      <c r="FN228" s="104"/>
      <c r="FO228" s="104"/>
      <c r="FP228" s="104"/>
      <c r="FQ228" s="104"/>
      <c r="FR228" s="104"/>
      <c r="FS228" s="104"/>
      <c r="FT228" s="104"/>
      <c r="FU228" s="104"/>
      <c r="FV228" s="104"/>
      <c r="FW228" s="104"/>
      <c r="FX228" s="104"/>
      <c r="FY228" s="104"/>
      <c r="FZ228" s="104"/>
      <c r="GA228" s="104"/>
      <c r="GB228" s="104"/>
      <c r="GC228" s="104"/>
      <c r="GD228" s="104"/>
      <c r="GE228" s="104"/>
      <c r="GF228" s="104"/>
      <c r="GG228" s="104"/>
      <c r="GH228" s="104"/>
      <c r="GI228" s="104"/>
      <c r="GJ228" s="104"/>
      <c r="GK228" s="104"/>
      <c r="GL228" s="104"/>
      <c r="GM228" s="104"/>
      <c r="GN228" s="104"/>
      <c r="GO228" s="104"/>
      <c r="GP228" s="104"/>
      <c r="GQ228" s="104"/>
      <c r="GR228" s="104"/>
      <c r="GS228" s="104"/>
      <c r="GT228" s="104"/>
      <c r="GU228" s="104"/>
      <c r="GV228" s="104"/>
      <c r="GW228" s="104"/>
      <c r="GX228" s="104"/>
      <c r="GY228" s="104"/>
      <c r="GZ228" s="104"/>
      <c r="HA228" s="104"/>
      <c r="HB228" s="104"/>
      <c r="HC228" s="104"/>
      <c r="HD228" s="104"/>
      <c r="HE228" s="104"/>
      <c r="HF228" s="104"/>
      <c r="HG228" s="104"/>
      <c r="HH228" s="104"/>
      <c r="HI228" s="104"/>
      <c r="HJ228" s="104"/>
      <c r="HK228" s="104"/>
      <c r="HL228" s="104"/>
      <c r="HM228" s="104"/>
      <c r="HN228" s="104"/>
      <c r="HO228" s="104"/>
      <c r="HP228" s="104"/>
      <c r="HQ228" s="104"/>
      <c r="HR228" s="104"/>
      <c r="HS228" s="104"/>
      <c r="HT228" s="104"/>
      <c r="HU228" s="104"/>
      <c r="HV228" s="104"/>
      <c r="HW228" s="104"/>
      <c r="HX228" s="104"/>
      <c r="HY228" s="104"/>
      <c r="HZ228" s="104"/>
      <c r="IA228" s="104"/>
      <c r="IB228" s="104"/>
      <c r="IC228" s="104"/>
      <c r="ID228" s="104"/>
      <c r="IE228" s="104"/>
      <c r="IF228" s="104"/>
      <c r="IG228" s="104"/>
      <c r="IH228" s="104"/>
      <c r="II228" s="104"/>
      <c r="IJ228" s="104"/>
      <c r="IK228" s="104"/>
      <c r="IL228" s="104"/>
      <c r="IM228" s="104"/>
      <c r="IN228" s="104"/>
      <c r="IO228" s="104"/>
      <c r="IP228" s="104"/>
      <c r="IQ228" s="104"/>
      <c r="IR228" s="104"/>
      <c r="IS228" s="104"/>
      <c r="IT228" s="104"/>
      <c r="IU228" s="104"/>
      <c r="IV228" s="104"/>
    </row>
    <row r="229" spans="1:256" s="103" customFormat="1" ht="12.75" x14ac:dyDescent="0.35">
      <c r="A229" s="138"/>
      <c r="B229" s="135"/>
      <c r="C229" s="135"/>
      <c r="D229" s="135"/>
      <c r="E229" s="135"/>
      <c r="F229" s="135"/>
      <c r="G229" s="135"/>
      <c r="H229" s="135"/>
      <c r="I229" s="135"/>
      <c r="J229" s="135"/>
      <c r="K229" s="135"/>
      <c r="L229" s="135"/>
      <c r="M229" s="135"/>
      <c r="N229" s="135"/>
      <c r="O229" s="135"/>
      <c r="P229" s="135"/>
      <c r="Q229" s="135"/>
      <c r="R229" s="135"/>
      <c r="AI229" s="104"/>
      <c r="AJ229" s="104"/>
      <c r="AK229" s="104"/>
      <c r="AL229" s="104"/>
      <c r="AM229" s="104"/>
      <c r="AN229" s="104"/>
      <c r="AO229" s="104"/>
      <c r="AP229" s="104"/>
      <c r="AQ229" s="104"/>
      <c r="AR229" s="104"/>
      <c r="AS229" s="104"/>
      <c r="AT229" s="104"/>
      <c r="AU229" s="104"/>
      <c r="AV229" s="104"/>
      <c r="AW229" s="104"/>
      <c r="AX229" s="104"/>
      <c r="AY229" s="104"/>
      <c r="AZ229" s="104"/>
      <c r="BA229" s="104"/>
      <c r="BB229" s="104"/>
      <c r="BC229" s="104"/>
      <c r="BD229" s="104"/>
      <c r="BE229" s="104"/>
      <c r="BF229" s="104"/>
      <c r="BG229" s="104"/>
      <c r="BH229" s="104"/>
      <c r="BI229" s="104"/>
      <c r="BJ229" s="104"/>
      <c r="BK229" s="104"/>
      <c r="BL229" s="104"/>
      <c r="BM229" s="104"/>
      <c r="BN229" s="104"/>
      <c r="BO229" s="104"/>
      <c r="BP229" s="104"/>
      <c r="BQ229" s="104"/>
      <c r="BR229" s="104"/>
      <c r="BS229" s="104"/>
      <c r="BT229" s="104"/>
      <c r="BU229" s="104"/>
      <c r="BV229" s="104"/>
      <c r="BW229" s="104"/>
      <c r="BX229" s="104"/>
      <c r="BY229" s="104"/>
      <c r="BZ229" s="104"/>
      <c r="CA229" s="104"/>
      <c r="CB229" s="104"/>
      <c r="CC229" s="104"/>
      <c r="CD229" s="104"/>
      <c r="CE229" s="104"/>
      <c r="CF229" s="104"/>
      <c r="CG229" s="104"/>
      <c r="CH229" s="104"/>
      <c r="CI229" s="104"/>
      <c r="CJ229" s="104"/>
      <c r="CK229" s="104"/>
      <c r="CL229" s="104"/>
      <c r="CM229" s="104"/>
      <c r="CN229" s="104"/>
      <c r="CO229" s="104"/>
      <c r="CP229" s="104"/>
      <c r="CQ229" s="104"/>
      <c r="CR229" s="104"/>
      <c r="CS229" s="104"/>
      <c r="CT229" s="104"/>
      <c r="CU229" s="104"/>
      <c r="CV229" s="104"/>
      <c r="CW229" s="104"/>
      <c r="CX229" s="104"/>
      <c r="CY229" s="104"/>
      <c r="CZ229" s="104"/>
      <c r="DA229" s="104"/>
      <c r="DB229" s="104"/>
      <c r="DC229" s="104"/>
      <c r="DD229" s="104"/>
      <c r="DE229" s="104"/>
      <c r="DF229" s="104"/>
      <c r="DG229" s="104"/>
      <c r="DH229" s="104"/>
      <c r="DI229" s="104"/>
      <c r="DJ229" s="104"/>
      <c r="DK229" s="104"/>
      <c r="DL229" s="104"/>
      <c r="DM229" s="104"/>
      <c r="DN229" s="104"/>
      <c r="DO229" s="104"/>
      <c r="DP229" s="104"/>
      <c r="DQ229" s="104"/>
      <c r="DR229" s="104"/>
      <c r="DS229" s="104"/>
      <c r="DT229" s="104"/>
      <c r="DU229" s="104"/>
      <c r="DV229" s="104"/>
      <c r="DW229" s="104"/>
      <c r="DX229" s="104"/>
      <c r="DY229" s="104"/>
      <c r="DZ229" s="104"/>
      <c r="EA229" s="104"/>
      <c r="EB229" s="104"/>
      <c r="EC229" s="104"/>
      <c r="ED229" s="104"/>
      <c r="EE229" s="104"/>
      <c r="EF229" s="104"/>
      <c r="EG229" s="104"/>
      <c r="EH229" s="104"/>
      <c r="EI229" s="104"/>
      <c r="EJ229" s="104"/>
      <c r="EK229" s="104"/>
      <c r="EL229" s="104"/>
      <c r="EM229" s="104"/>
      <c r="EN229" s="104"/>
      <c r="EO229" s="104"/>
      <c r="EP229" s="104"/>
      <c r="EQ229" s="104"/>
      <c r="ER229" s="104"/>
      <c r="ES229" s="104"/>
      <c r="ET229" s="104"/>
      <c r="EU229" s="104"/>
      <c r="EV229" s="104"/>
      <c r="EW229" s="104"/>
      <c r="EX229" s="104"/>
      <c r="EY229" s="104"/>
      <c r="EZ229" s="104"/>
      <c r="FA229" s="104"/>
      <c r="FB229" s="104"/>
      <c r="FC229" s="104"/>
      <c r="FD229" s="104"/>
      <c r="FE229" s="104"/>
      <c r="FF229" s="104"/>
      <c r="FG229" s="104"/>
      <c r="FH229" s="104"/>
      <c r="FI229" s="104"/>
      <c r="FJ229" s="104"/>
      <c r="FK229" s="104"/>
      <c r="FL229" s="104"/>
      <c r="FM229" s="104"/>
      <c r="FN229" s="104"/>
      <c r="FO229" s="104"/>
      <c r="FP229" s="104"/>
      <c r="FQ229" s="104"/>
      <c r="FR229" s="104"/>
      <c r="FS229" s="104"/>
      <c r="FT229" s="104"/>
      <c r="FU229" s="104"/>
      <c r="FV229" s="104"/>
      <c r="FW229" s="104"/>
      <c r="FX229" s="104"/>
      <c r="FY229" s="104"/>
      <c r="FZ229" s="104"/>
      <c r="GA229" s="104"/>
      <c r="GB229" s="104"/>
      <c r="GC229" s="104"/>
      <c r="GD229" s="104"/>
      <c r="GE229" s="104"/>
      <c r="GF229" s="104"/>
      <c r="GG229" s="104"/>
      <c r="GH229" s="104"/>
      <c r="GI229" s="104"/>
      <c r="GJ229" s="104"/>
      <c r="GK229" s="104"/>
      <c r="GL229" s="104"/>
      <c r="GM229" s="104"/>
      <c r="GN229" s="104"/>
      <c r="GO229" s="104"/>
      <c r="GP229" s="104"/>
      <c r="GQ229" s="104"/>
      <c r="GR229" s="104"/>
      <c r="GS229" s="104"/>
      <c r="GT229" s="104"/>
      <c r="GU229" s="104"/>
      <c r="GV229" s="104"/>
      <c r="GW229" s="104"/>
      <c r="GX229" s="104"/>
      <c r="GY229" s="104"/>
      <c r="GZ229" s="104"/>
      <c r="HA229" s="104"/>
      <c r="HB229" s="104"/>
      <c r="HC229" s="104"/>
      <c r="HD229" s="104"/>
      <c r="HE229" s="104"/>
      <c r="HF229" s="104"/>
      <c r="HG229" s="104"/>
      <c r="HH229" s="104"/>
      <c r="HI229" s="104"/>
      <c r="HJ229" s="104"/>
      <c r="HK229" s="104"/>
      <c r="HL229" s="104"/>
      <c r="HM229" s="104"/>
      <c r="HN229" s="104"/>
      <c r="HO229" s="104"/>
      <c r="HP229" s="104"/>
      <c r="HQ229" s="104"/>
      <c r="HR229" s="104"/>
      <c r="HS229" s="104"/>
      <c r="HT229" s="104"/>
      <c r="HU229" s="104"/>
      <c r="HV229" s="104"/>
      <c r="HW229" s="104"/>
      <c r="HX229" s="104"/>
      <c r="HY229" s="104"/>
      <c r="HZ229" s="104"/>
      <c r="IA229" s="104"/>
      <c r="IB229" s="104"/>
      <c r="IC229" s="104"/>
      <c r="ID229" s="104"/>
      <c r="IE229" s="104"/>
      <c r="IF229" s="104"/>
      <c r="IG229" s="104"/>
      <c r="IH229" s="104"/>
      <c r="II229" s="104"/>
      <c r="IJ229" s="104"/>
      <c r="IK229" s="104"/>
      <c r="IL229" s="104"/>
      <c r="IM229" s="104"/>
      <c r="IN229" s="104"/>
      <c r="IO229" s="104"/>
      <c r="IP229" s="104"/>
      <c r="IQ229" s="104"/>
      <c r="IR229" s="104"/>
      <c r="IS229" s="104"/>
      <c r="IT229" s="104"/>
      <c r="IU229" s="104"/>
      <c r="IV229" s="104"/>
    </row>
    <row r="230" spans="1:256" s="103" customFormat="1" ht="12.75" x14ac:dyDescent="0.35">
      <c r="A230" s="138"/>
      <c r="B230" s="135"/>
      <c r="C230" s="135"/>
      <c r="D230" s="135"/>
      <c r="E230" s="135"/>
      <c r="F230" s="135"/>
      <c r="G230" s="135"/>
      <c r="H230" s="135"/>
      <c r="I230" s="135"/>
      <c r="J230" s="135"/>
      <c r="K230" s="135"/>
      <c r="L230" s="135"/>
      <c r="M230" s="135"/>
      <c r="N230" s="135"/>
      <c r="O230" s="135"/>
      <c r="P230" s="135"/>
      <c r="Q230" s="135"/>
      <c r="R230" s="135"/>
      <c r="AI230" s="104"/>
      <c r="AJ230" s="104"/>
      <c r="AK230" s="104"/>
      <c r="AL230" s="104"/>
      <c r="AM230" s="104"/>
      <c r="AN230" s="104"/>
      <c r="AO230" s="104"/>
      <c r="AP230" s="104"/>
      <c r="AQ230" s="104"/>
      <c r="AR230" s="104"/>
      <c r="AS230" s="104"/>
      <c r="AT230" s="104"/>
      <c r="AU230" s="104"/>
      <c r="AV230" s="104"/>
      <c r="AW230" s="104"/>
      <c r="AX230" s="104"/>
      <c r="AY230" s="104"/>
      <c r="AZ230" s="104"/>
      <c r="BA230" s="104"/>
      <c r="BB230" s="104"/>
      <c r="BC230" s="104"/>
      <c r="BD230" s="104"/>
      <c r="BE230" s="104"/>
      <c r="BF230" s="104"/>
      <c r="BG230" s="104"/>
      <c r="BH230" s="104"/>
      <c r="BI230" s="104"/>
      <c r="BJ230" s="104"/>
      <c r="BK230" s="104"/>
      <c r="BL230" s="104"/>
      <c r="BM230" s="104"/>
      <c r="BN230" s="104"/>
      <c r="BO230" s="104"/>
      <c r="BP230" s="104"/>
      <c r="BQ230" s="104"/>
      <c r="BR230" s="104"/>
      <c r="BS230" s="104"/>
      <c r="BT230" s="104"/>
      <c r="BU230" s="104"/>
      <c r="BV230" s="104"/>
      <c r="BW230" s="104"/>
      <c r="BX230" s="104"/>
      <c r="BY230" s="104"/>
      <c r="BZ230" s="104"/>
      <c r="CA230" s="104"/>
      <c r="CB230" s="104"/>
      <c r="CC230" s="104"/>
      <c r="CD230" s="104"/>
      <c r="CE230" s="104"/>
      <c r="CF230" s="104"/>
      <c r="CG230" s="104"/>
      <c r="CH230" s="104"/>
      <c r="CI230" s="104"/>
      <c r="CJ230" s="104"/>
      <c r="CK230" s="104"/>
      <c r="CL230" s="104"/>
      <c r="CM230" s="104"/>
      <c r="CN230" s="104"/>
      <c r="CO230" s="104"/>
      <c r="CP230" s="104"/>
      <c r="CQ230" s="104"/>
      <c r="CR230" s="104"/>
      <c r="CS230" s="104"/>
      <c r="CT230" s="104"/>
      <c r="CU230" s="104"/>
      <c r="CV230" s="104"/>
      <c r="CW230" s="104"/>
      <c r="CX230" s="104"/>
      <c r="CY230" s="104"/>
      <c r="CZ230" s="104"/>
      <c r="DA230" s="104"/>
      <c r="DB230" s="104"/>
      <c r="DC230" s="104"/>
      <c r="DD230" s="104"/>
      <c r="DE230" s="104"/>
      <c r="DF230" s="104"/>
      <c r="DG230" s="104"/>
      <c r="DH230" s="104"/>
      <c r="DI230" s="104"/>
      <c r="DJ230" s="104"/>
      <c r="DK230" s="104"/>
      <c r="DL230" s="104"/>
      <c r="DM230" s="104"/>
      <c r="DN230" s="104"/>
      <c r="DO230" s="104"/>
      <c r="DP230" s="104"/>
      <c r="DQ230" s="104"/>
      <c r="DR230" s="104"/>
      <c r="DS230" s="104"/>
      <c r="DT230" s="104"/>
      <c r="DU230" s="104"/>
      <c r="DV230" s="104"/>
      <c r="DW230" s="104"/>
      <c r="DX230" s="104"/>
      <c r="DY230" s="104"/>
      <c r="DZ230" s="104"/>
      <c r="EA230" s="104"/>
      <c r="EB230" s="104"/>
      <c r="EC230" s="104"/>
      <c r="ED230" s="104"/>
      <c r="EE230" s="104"/>
      <c r="EF230" s="104"/>
      <c r="EG230" s="104"/>
      <c r="EH230" s="104"/>
      <c r="EI230" s="104"/>
      <c r="EJ230" s="104"/>
      <c r="EK230" s="104"/>
      <c r="EL230" s="104"/>
      <c r="EM230" s="104"/>
      <c r="EN230" s="104"/>
      <c r="EO230" s="104"/>
      <c r="EP230" s="104"/>
      <c r="EQ230" s="104"/>
      <c r="ER230" s="104"/>
      <c r="ES230" s="104"/>
      <c r="ET230" s="104"/>
      <c r="EU230" s="104"/>
      <c r="EV230" s="104"/>
      <c r="EW230" s="104"/>
      <c r="EX230" s="104"/>
      <c r="EY230" s="104"/>
      <c r="EZ230" s="104"/>
      <c r="FA230" s="104"/>
      <c r="FB230" s="104"/>
      <c r="FC230" s="104"/>
      <c r="FD230" s="104"/>
      <c r="FE230" s="104"/>
      <c r="FF230" s="104"/>
      <c r="FG230" s="104"/>
      <c r="FH230" s="104"/>
      <c r="FI230" s="104"/>
      <c r="FJ230" s="104"/>
      <c r="FK230" s="104"/>
      <c r="FL230" s="104"/>
      <c r="FM230" s="104"/>
      <c r="FN230" s="104"/>
      <c r="FO230" s="104"/>
      <c r="FP230" s="104"/>
      <c r="FQ230" s="104"/>
      <c r="FR230" s="104"/>
      <c r="FS230" s="104"/>
      <c r="FT230" s="104"/>
      <c r="FU230" s="104"/>
      <c r="FV230" s="104"/>
      <c r="FW230" s="104"/>
      <c r="FX230" s="104"/>
      <c r="FY230" s="104"/>
      <c r="FZ230" s="104"/>
      <c r="GA230" s="104"/>
      <c r="GB230" s="104"/>
      <c r="GC230" s="104"/>
      <c r="GD230" s="104"/>
      <c r="GE230" s="104"/>
      <c r="GF230" s="104"/>
      <c r="GG230" s="104"/>
      <c r="GH230" s="104"/>
      <c r="GI230" s="104"/>
      <c r="GJ230" s="104"/>
      <c r="GK230" s="104"/>
      <c r="GL230" s="104"/>
      <c r="GM230" s="104"/>
      <c r="GN230" s="104"/>
      <c r="GO230" s="104"/>
      <c r="GP230" s="104"/>
      <c r="GQ230" s="104"/>
      <c r="GR230" s="104"/>
      <c r="GS230" s="104"/>
      <c r="GT230" s="104"/>
      <c r="GU230" s="104"/>
      <c r="GV230" s="104"/>
      <c r="GW230" s="104"/>
      <c r="GX230" s="104"/>
      <c r="GY230" s="104"/>
      <c r="GZ230" s="104"/>
      <c r="HA230" s="104"/>
      <c r="HB230" s="104"/>
      <c r="HC230" s="104"/>
      <c r="HD230" s="104"/>
      <c r="HE230" s="104"/>
      <c r="HF230" s="104"/>
      <c r="HG230" s="104"/>
      <c r="HH230" s="104"/>
      <c r="HI230" s="104"/>
      <c r="HJ230" s="104"/>
      <c r="HK230" s="104"/>
      <c r="HL230" s="104"/>
      <c r="HM230" s="104"/>
      <c r="HN230" s="104"/>
      <c r="HO230" s="104"/>
      <c r="HP230" s="104"/>
      <c r="HQ230" s="104"/>
      <c r="HR230" s="104"/>
      <c r="HS230" s="104"/>
      <c r="HT230" s="104"/>
      <c r="HU230" s="104"/>
      <c r="HV230" s="104"/>
      <c r="HW230" s="104"/>
      <c r="HX230" s="104"/>
      <c r="HY230" s="104"/>
      <c r="HZ230" s="104"/>
      <c r="IA230" s="104"/>
      <c r="IB230" s="104"/>
      <c r="IC230" s="104"/>
      <c r="ID230" s="104"/>
      <c r="IE230" s="104"/>
      <c r="IF230" s="104"/>
      <c r="IG230" s="104"/>
      <c r="IH230" s="104"/>
      <c r="II230" s="104"/>
      <c r="IJ230" s="104"/>
      <c r="IK230" s="104"/>
      <c r="IL230" s="104"/>
      <c r="IM230" s="104"/>
      <c r="IN230" s="104"/>
      <c r="IO230" s="104"/>
      <c r="IP230" s="104"/>
      <c r="IQ230" s="104"/>
      <c r="IR230" s="104"/>
      <c r="IS230" s="104"/>
      <c r="IT230" s="104"/>
      <c r="IU230" s="104"/>
      <c r="IV230" s="104"/>
    </row>
    <row r="231" spans="1:256" s="103" customFormat="1" ht="12.75" x14ac:dyDescent="0.35">
      <c r="A231" s="138"/>
      <c r="B231" s="135"/>
      <c r="C231" s="135"/>
      <c r="D231" s="135"/>
      <c r="E231" s="135"/>
      <c r="F231" s="135"/>
      <c r="G231" s="135"/>
      <c r="H231" s="135"/>
      <c r="I231" s="135"/>
      <c r="J231" s="135"/>
      <c r="K231" s="135"/>
      <c r="L231" s="135"/>
      <c r="M231" s="135"/>
      <c r="N231" s="135"/>
      <c r="O231" s="135"/>
      <c r="P231" s="135"/>
      <c r="Q231" s="135"/>
      <c r="R231" s="135"/>
      <c r="AI231" s="104"/>
      <c r="AJ231" s="104"/>
      <c r="AK231" s="104"/>
      <c r="AL231" s="104"/>
      <c r="AM231" s="104"/>
      <c r="AN231" s="104"/>
      <c r="AO231" s="104"/>
      <c r="AP231" s="104"/>
      <c r="AQ231" s="104"/>
      <c r="AR231" s="104"/>
      <c r="AS231" s="104"/>
      <c r="AT231" s="104"/>
      <c r="AU231" s="104"/>
      <c r="AV231" s="104"/>
      <c r="AW231" s="104"/>
      <c r="AX231" s="104"/>
      <c r="AY231" s="104"/>
      <c r="AZ231" s="104"/>
      <c r="BA231" s="104"/>
      <c r="BB231" s="104"/>
      <c r="BC231" s="104"/>
      <c r="BD231" s="104"/>
      <c r="BE231" s="104"/>
      <c r="BF231" s="104"/>
      <c r="BG231" s="104"/>
      <c r="BH231" s="104"/>
      <c r="BI231" s="104"/>
      <c r="BJ231" s="104"/>
      <c r="BK231" s="104"/>
      <c r="BL231" s="104"/>
      <c r="BM231" s="104"/>
      <c r="BN231" s="104"/>
      <c r="BO231" s="104"/>
      <c r="BP231" s="104"/>
      <c r="BQ231" s="104"/>
      <c r="BR231" s="104"/>
      <c r="BS231" s="104"/>
      <c r="BT231" s="104"/>
      <c r="BU231" s="104"/>
      <c r="BV231" s="104"/>
      <c r="BW231" s="104"/>
      <c r="BX231" s="104"/>
      <c r="BY231" s="104"/>
      <c r="BZ231" s="104"/>
      <c r="CA231" s="104"/>
      <c r="CB231" s="104"/>
      <c r="CC231" s="104"/>
      <c r="CD231" s="104"/>
      <c r="CE231" s="104"/>
      <c r="CF231" s="104"/>
      <c r="CG231" s="104"/>
      <c r="CH231" s="104"/>
      <c r="CI231" s="104"/>
      <c r="CJ231" s="104"/>
      <c r="CK231" s="104"/>
      <c r="CL231" s="104"/>
      <c r="CM231" s="104"/>
      <c r="CN231" s="104"/>
      <c r="CO231" s="104"/>
      <c r="CP231" s="104"/>
      <c r="CQ231" s="104"/>
      <c r="CR231" s="104"/>
      <c r="CS231" s="104"/>
      <c r="CT231" s="104"/>
      <c r="CU231" s="104"/>
      <c r="CV231" s="104"/>
      <c r="CW231" s="104"/>
      <c r="CX231" s="104"/>
      <c r="CY231" s="104"/>
      <c r="CZ231" s="104"/>
      <c r="DA231" s="104"/>
      <c r="DB231" s="104"/>
      <c r="DC231" s="104"/>
      <c r="DD231" s="104"/>
      <c r="DE231" s="104"/>
      <c r="DF231" s="104"/>
      <c r="DG231" s="104"/>
      <c r="DH231" s="104"/>
      <c r="DI231" s="104"/>
      <c r="DJ231" s="104"/>
      <c r="DK231" s="104"/>
      <c r="DL231" s="104"/>
      <c r="DM231" s="104"/>
      <c r="DN231" s="104"/>
      <c r="DO231" s="104"/>
      <c r="DP231" s="104"/>
      <c r="DQ231" s="104"/>
      <c r="DR231" s="104"/>
      <c r="DS231" s="104"/>
      <c r="DT231" s="104"/>
      <c r="DU231" s="104"/>
      <c r="DV231" s="104"/>
      <c r="DW231" s="104"/>
      <c r="DX231" s="104"/>
      <c r="DY231" s="104"/>
      <c r="DZ231" s="104"/>
      <c r="EA231" s="104"/>
      <c r="EB231" s="104"/>
      <c r="EC231" s="104"/>
      <c r="ED231" s="104"/>
      <c r="EE231" s="104"/>
      <c r="EF231" s="104"/>
      <c r="EG231" s="104"/>
      <c r="EH231" s="104"/>
      <c r="EI231" s="104"/>
      <c r="EJ231" s="104"/>
      <c r="EK231" s="104"/>
      <c r="EL231" s="104"/>
      <c r="EM231" s="104"/>
      <c r="EN231" s="104"/>
      <c r="EO231" s="104"/>
      <c r="EP231" s="104"/>
      <c r="EQ231" s="104"/>
      <c r="ER231" s="104"/>
      <c r="ES231" s="104"/>
      <c r="ET231" s="104"/>
      <c r="EU231" s="104"/>
      <c r="EV231" s="104"/>
      <c r="EW231" s="104"/>
      <c r="EX231" s="104"/>
      <c r="EY231" s="104"/>
      <c r="EZ231" s="104"/>
      <c r="FA231" s="104"/>
      <c r="FB231" s="104"/>
      <c r="FC231" s="104"/>
      <c r="FD231" s="104"/>
      <c r="FE231" s="104"/>
      <c r="FF231" s="104"/>
      <c r="FG231" s="104"/>
      <c r="FH231" s="104"/>
      <c r="FI231" s="104"/>
      <c r="FJ231" s="104"/>
      <c r="FK231" s="104"/>
      <c r="FL231" s="104"/>
      <c r="FM231" s="104"/>
      <c r="FN231" s="104"/>
      <c r="FO231" s="104"/>
      <c r="FP231" s="104"/>
      <c r="FQ231" s="104"/>
      <c r="FR231" s="104"/>
      <c r="FS231" s="104"/>
      <c r="FT231" s="104"/>
      <c r="FU231" s="104"/>
      <c r="FV231" s="104"/>
      <c r="FW231" s="104"/>
      <c r="FX231" s="104"/>
      <c r="FY231" s="104"/>
      <c r="FZ231" s="104"/>
      <c r="GA231" s="104"/>
      <c r="GB231" s="104"/>
      <c r="GC231" s="104"/>
      <c r="GD231" s="104"/>
      <c r="GE231" s="104"/>
      <c r="GF231" s="104"/>
      <c r="GG231" s="104"/>
      <c r="GH231" s="104"/>
      <c r="GI231" s="104"/>
      <c r="GJ231" s="104"/>
      <c r="GK231" s="104"/>
      <c r="GL231" s="104"/>
      <c r="GM231" s="104"/>
      <c r="GN231" s="104"/>
      <c r="GO231" s="104"/>
      <c r="GP231" s="104"/>
      <c r="GQ231" s="104"/>
      <c r="GR231" s="104"/>
      <c r="GS231" s="104"/>
      <c r="GT231" s="104"/>
      <c r="GU231" s="104"/>
      <c r="GV231" s="104"/>
      <c r="GW231" s="104"/>
      <c r="GX231" s="104"/>
      <c r="GY231" s="104"/>
      <c r="GZ231" s="104"/>
      <c r="HA231" s="104"/>
      <c r="HB231" s="104"/>
      <c r="HC231" s="104"/>
      <c r="HD231" s="104"/>
      <c r="HE231" s="104"/>
      <c r="HF231" s="104"/>
      <c r="HG231" s="104"/>
      <c r="HH231" s="104"/>
      <c r="HI231" s="104"/>
      <c r="HJ231" s="104"/>
      <c r="HK231" s="104"/>
      <c r="HL231" s="104"/>
      <c r="HM231" s="104"/>
      <c r="HN231" s="104"/>
      <c r="HO231" s="104"/>
      <c r="HP231" s="104"/>
      <c r="HQ231" s="104"/>
      <c r="HR231" s="104"/>
      <c r="HS231" s="104"/>
      <c r="HT231" s="104"/>
      <c r="HU231" s="104"/>
      <c r="HV231" s="104"/>
      <c r="HW231" s="104"/>
      <c r="HX231" s="104"/>
      <c r="HY231" s="104"/>
      <c r="HZ231" s="104"/>
      <c r="IA231" s="104"/>
      <c r="IB231" s="104"/>
      <c r="IC231" s="104"/>
      <c r="ID231" s="104"/>
      <c r="IE231" s="104"/>
      <c r="IF231" s="104"/>
      <c r="IG231" s="104"/>
      <c r="IH231" s="104"/>
      <c r="II231" s="104"/>
      <c r="IJ231" s="104"/>
      <c r="IK231" s="104"/>
      <c r="IL231" s="104"/>
      <c r="IM231" s="104"/>
      <c r="IN231" s="104"/>
      <c r="IO231" s="104"/>
      <c r="IP231" s="104"/>
      <c r="IQ231" s="104"/>
      <c r="IR231" s="104"/>
      <c r="IS231" s="104"/>
      <c r="IT231" s="104"/>
      <c r="IU231" s="104"/>
      <c r="IV231" s="104"/>
    </row>
    <row r="232" spans="1:256" s="103" customFormat="1" ht="12.75" x14ac:dyDescent="0.35">
      <c r="A232" s="138"/>
      <c r="B232" s="135"/>
      <c r="C232" s="135"/>
      <c r="D232" s="135"/>
      <c r="E232" s="135"/>
      <c r="F232" s="135"/>
      <c r="G232" s="135"/>
      <c r="H232" s="135"/>
      <c r="I232" s="135"/>
      <c r="J232" s="135"/>
      <c r="K232" s="135"/>
      <c r="L232" s="135"/>
      <c r="M232" s="135"/>
      <c r="N232" s="135"/>
      <c r="O232" s="135"/>
      <c r="P232" s="135"/>
      <c r="Q232" s="135"/>
      <c r="R232" s="135"/>
      <c r="AI232" s="104"/>
      <c r="AJ232" s="104"/>
      <c r="AK232" s="104"/>
      <c r="AL232" s="104"/>
      <c r="AM232" s="104"/>
      <c r="AN232" s="104"/>
      <c r="AO232" s="104"/>
      <c r="AP232" s="104"/>
      <c r="AQ232" s="104"/>
      <c r="AR232" s="104"/>
      <c r="AS232" s="104"/>
      <c r="AT232" s="104"/>
      <c r="AU232" s="104"/>
      <c r="AV232" s="104"/>
      <c r="AW232" s="104"/>
      <c r="AX232" s="104"/>
      <c r="AY232" s="104"/>
      <c r="AZ232" s="104"/>
      <c r="BA232" s="104"/>
      <c r="BB232" s="104"/>
      <c r="BC232" s="104"/>
      <c r="BD232" s="104"/>
      <c r="BE232" s="104"/>
      <c r="BF232" s="104"/>
      <c r="BG232" s="104"/>
      <c r="BH232" s="104"/>
      <c r="BI232" s="104"/>
      <c r="BJ232" s="104"/>
      <c r="BK232" s="104"/>
      <c r="BL232" s="104"/>
      <c r="BM232" s="104"/>
      <c r="BN232" s="104"/>
      <c r="BO232" s="104"/>
      <c r="BP232" s="104"/>
      <c r="BQ232" s="104"/>
      <c r="BR232" s="104"/>
      <c r="BS232" s="104"/>
      <c r="BT232" s="104"/>
      <c r="BU232" s="104"/>
      <c r="BV232" s="104"/>
      <c r="BW232" s="104"/>
      <c r="BX232" s="104"/>
      <c r="BY232" s="104"/>
      <c r="BZ232" s="104"/>
      <c r="CA232" s="104"/>
      <c r="CB232" s="104"/>
      <c r="CC232" s="104"/>
      <c r="CD232" s="104"/>
      <c r="CE232" s="104"/>
      <c r="CF232" s="104"/>
      <c r="CG232" s="104"/>
      <c r="CH232" s="104"/>
      <c r="CI232" s="104"/>
      <c r="CJ232" s="104"/>
      <c r="CK232" s="104"/>
      <c r="CL232" s="104"/>
      <c r="CM232" s="104"/>
      <c r="CN232" s="104"/>
      <c r="CO232" s="104"/>
      <c r="CP232" s="104"/>
      <c r="CQ232" s="104"/>
      <c r="CR232" s="104"/>
      <c r="CS232" s="104"/>
      <c r="CT232" s="104"/>
      <c r="CU232" s="104"/>
      <c r="CV232" s="104"/>
      <c r="CW232" s="104"/>
      <c r="CX232" s="104"/>
      <c r="CY232" s="104"/>
      <c r="CZ232" s="104"/>
      <c r="DA232" s="104"/>
      <c r="DB232" s="104"/>
      <c r="DC232" s="104"/>
      <c r="DD232" s="104"/>
      <c r="DE232" s="104"/>
      <c r="DF232" s="104"/>
      <c r="DG232" s="104"/>
      <c r="DH232" s="104"/>
      <c r="DI232" s="104"/>
      <c r="DJ232" s="104"/>
      <c r="DK232" s="104"/>
      <c r="DL232" s="104"/>
      <c r="DM232" s="104"/>
      <c r="DN232" s="104"/>
      <c r="DO232" s="104"/>
      <c r="DP232" s="104"/>
      <c r="DQ232" s="104"/>
      <c r="DR232" s="104"/>
      <c r="DS232" s="104"/>
      <c r="DT232" s="104"/>
      <c r="DU232" s="104"/>
      <c r="DV232" s="104"/>
      <c r="DW232" s="104"/>
      <c r="DX232" s="104"/>
      <c r="DY232" s="104"/>
      <c r="DZ232" s="104"/>
      <c r="EA232" s="104"/>
      <c r="EB232" s="104"/>
      <c r="EC232" s="104"/>
      <c r="ED232" s="104"/>
      <c r="EE232" s="104"/>
      <c r="EF232" s="104"/>
      <c r="EG232" s="104"/>
      <c r="EH232" s="104"/>
      <c r="EI232" s="104"/>
      <c r="EJ232" s="104"/>
      <c r="EK232" s="104"/>
      <c r="EL232" s="104"/>
      <c r="EM232" s="104"/>
      <c r="EN232" s="104"/>
      <c r="EO232" s="104"/>
      <c r="EP232" s="104"/>
      <c r="EQ232" s="104"/>
      <c r="ER232" s="104"/>
      <c r="ES232" s="104"/>
      <c r="ET232" s="104"/>
      <c r="EU232" s="104"/>
      <c r="EV232" s="104"/>
      <c r="EW232" s="104"/>
      <c r="EX232" s="104"/>
      <c r="EY232" s="104"/>
      <c r="EZ232" s="104"/>
      <c r="FA232" s="104"/>
      <c r="FB232" s="104"/>
      <c r="FC232" s="104"/>
      <c r="FD232" s="104"/>
      <c r="FE232" s="104"/>
      <c r="FF232" s="104"/>
      <c r="FG232" s="104"/>
      <c r="FH232" s="104"/>
      <c r="FI232" s="104"/>
      <c r="FJ232" s="104"/>
      <c r="FK232" s="104"/>
      <c r="FL232" s="104"/>
      <c r="FM232" s="104"/>
      <c r="FN232" s="104"/>
      <c r="FO232" s="104"/>
      <c r="FP232" s="104"/>
      <c r="FQ232" s="104"/>
      <c r="FR232" s="104"/>
      <c r="FS232" s="104"/>
      <c r="FT232" s="104"/>
      <c r="FU232" s="104"/>
      <c r="FV232" s="104"/>
      <c r="FW232" s="104"/>
      <c r="FX232" s="104"/>
      <c r="FY232" s="104"/>
      <c r="FZ232" s="104"/>
      <c r="GA232" s="104"/>
      <c r="GB232" s="104"/>
      <c r="GC232" s="104"/>
      <c r="GD232" s="104"/>
      <c r="GE232" s="104"/>
      <c r="GF232" s="104"/>
      <c r="GG232" s="104"/>
      <c r="GH232" s="104"/>
      <c r="GI232" s="104"/>
      <c r="GJ232" s="104"/>
      <c r="GK232" s="104"/>
      <c r="GL232" s="104"/>
      <c r="GM232" s="104"/>
      <c r="GN232" s="104"/>
      <c r="GO232" s="104"/>
      <c r="GP232" s="104"/>
      <c r="GQ232" s="104"/>
      <c r="GR232" s="104"/>
      <c r="GS232" s="104"/>
      <c r="GT232" s="104"/>
      <c r="GU232" s="104"/>
      <c r="GV232" s="104"/>
      <c r="GW232" s="104"/>
      <c r="GX232" s="104"/>
      <c r="GY232" s="104"/>
      <c r="GZ232" s="104"/>
      <c r="HA232" s="104"/>
      <c r="HB232" s="104"/>
      <c r="HC232" s="104"/>
      <c r="HD232" s="104"/>
      <c r="HE232" s="104"/>
      <c r="HF232" s="104"/>
      <c r="HG232" s="104"/>
      <c r="HH232" s="104"/>
      <c r="HI232" s="104"/>
      <c r="HJ232" s="104"/>
      <c r="HK232" s="104"/>
      <c r="HL232" s="104"/>
      <c r="HM232" s="104"/>
      <c r="HN232" s="104"/>
      <c r="HO232" s="104"/>
      <c r="HP232" s="104"/>
      <c r="HQ232" s="104"/>
      <c r="HR232" s="104"/>
      <c r="HS232" s="104"/>
      <c r="HT232" s="104"/>
      <c r="HU232" s="104"/>
      <c r="HV232" s="104"/>
      <c r="HW232" s="104"/>
      <c r="HX232" s="104"/>
      <c r="HY232" s="104"/>
      <c r="HZ232" s="104"/>
      <c r="IA232" s="104"/>
      <c r="IB232" s="104"/>
      <c r="IC232" s="104"/>
      <c r="ID232" s="104"/>
      <c r="IE232" s="104"/>
      <c r="IF232" s="104"/>
      <c r="IG232" s="104"/>
      <c r="IH232" s="104"/>
      <c r="II232" s="104"/>
      <c r="IJ232" s="104"/>
      <c r="IK232" s="104"/>
      <c r="IL232" s="104"/>
      <c r="IM232" s="104"/>
      <c r="IN232" s="104"/>
      <c r="IO232" s="104"/>
      <c r="IP232" s="104"/>
      <c r="IQ232" s="104"/>
      <c r="IR232" s="104"/>
      <c r="IS232" s="104"/>
      <c r="IT232" s="104"/>
      <c r="IU232" s="104"/>
      <c r="IV232" s="104"/>
    </row>
    <row r="233" spans="1:256" s="103" customFormat="1" ht="12.75" x14ac:dyDescent="0.35">
      <c r="A233" s="138"/>
      <c r="B233" s="135"/>
      <c r="C233" s="135"/>
      <c r="D233" s="135"/>
      <c r="E233" s="135"/>
      <c r="F233" s="135"/>
      <c r="G233" s="135"/>
      <c r="H233" s="135"/>
      <c r="I233" s="135"/>
      <c r="J233" s="135"/>
      <c r="K233" s="135"/>
      <c r="L233" s="135"/>
      <c r="M233" s="135"/>
      <c r="N233" s="135"/>
      <c r="O233" s="135"/>
      <c r="P233" s="135"/>
      <c r="Q233" s="135"/>
      <c r="R233" s="135"/>
      <c r="AI233" s="104"/>
      <c r="AJ233" s="104"/>
      <c r="AK233" s="104"/>
      <c r="AL233" s="104"/>
      <c r="AM233" s="104"/>
      <c r="AN233" s="104"/>
      <c r="AO233" s="104"/>
      <c r="AP233" s="104"/>
      <c r="AQ233" s="104"/>
      <c r="AR233" s="104"/>
      <c r="AS233" s="104"/>
      <c r="AT233" s="104"/>
      <c r="AU233" s="104"/>
      <c r="AV233" s="104"/>
      <c r="AW233" s="104"/>
      <c r="AX233" s="104"/>
      <c r="AY233" s="104"/>
      <c r="AZ233" s="104"/>
      <c r="BA233" s="104"/>
      <c r="BB233" s="104"/>
      <c r="BC233" s="104"/>
      <c r="BD233" s="104"/>
      <c r="BE233" s="104"/>
      <c r="BF233" s="104"/>
      <c r="BG233" s="104"/>
      <c r="BH233" s="104"/>
      <c r="BI233" s="104"/>
      <c r="BJ233" s="104"/>
      <c r="BK233" s="104"/>
      <c r="BL233" s="104"/>
      <c r="BM233" s="104"/>
      <c r="BN233" s="104"/>
      <c r="BO233" s="104"/>
      <c r="BP233" s="104"/>
      <c r="BQ233" s="104"/>
      <c r="BR233" s="104"/>
      <c r="BS233" s="104"/>
      <c r="BT233" s="104"/>
      <c r="BU233" s="104"/>
      <c r="BV233" s="104"/>
      <c r="BW233" s="104"/>
      <c r="BX233" s="104"/>
      <c r="BY233" s="104"/>
      <c r="BZ233" s="104"/>
      <c r="CA233" s="104"/>
      <c r="CB233" s="104"/>
      <c r="CC233" s="104"/>
      <c r="CD233" s="104"/>
      <c r="CE233" s="104"/>
      <c r="CF233" s="104"/>
      <c r="CG233" s="104"/>
      <c r="CH233" s="104"/>
      <c r="CI233" s="104"/>
      <c r="CJ233" s="104"/>
      <c r="CK233" s="104"/>
      <c r="CL233" s="104"/>
      <c r="CM233" s="104"/>
      <c r="CN233" s="104"/>
      <c r="CO233" s="104"/>
      <c r="CP233" s="104"/>
      <c r="CQ233" s="104"/>
      <c r="CR233" s="104"/>
      <c r="CS233" s="104"/>
      <c r="CT233" s="104"/>
      <c r="CU233" s="104"/>
      <c r="CV233" s="104"/>
      <c r="CW233" s="104"/>
      <c r="CX233" s="104"/>
      <c r="CY233" s="104"/>
      <c r="CZ233" s="104"/>
      <c r="DA233" s="104"/>
      <c r="DB233" s="104"/>
      <c r="DC233" s="104"/>
      <c r="DD233" s="104"/>
      <c r="DE233" s="104"/>
      <c r="DF233" s="104"/>
      <c r="DG233" s="104"/>
      <c r="DH233" s="104"/>
      <c r="DI233" s="104"/>
      <c r="DJ233" s="104"/>
      <c r="DK233" s="104"/>
      <c r="DL233" s="104"/>
      <c r="DM233" s="104"/>
      <c r="DN233" s="104"/>
      <c r="DO233" s="104"/>
      <c r="DP233" s="104"/>
      <c r="DQ233" s="104"/>
      <c r="DR233" s="104"/>
      <c r="DS233" s="104"/>
      <c r="DT233" s="104"/>
      <c r="DU233" s="104"/>
      <c r="DV233" s="104"/>
      <c r="DW233" s="104"/>
      <c r="DX233" s="104"/>
      <c r="DY233" s="104"/>
      <c r="DZ233" s="104"/>
      <c r="EA233" s="104"/>
      <c r="EB233" s="104"/>
      <c r="EC233" s="104"/>
      <c r="ED233" s="104"/>
      <c r="EE233" s="104"/>
      <c r="EF233" s="104"/>
      <c r="EG233" s="104"/>
      <c r="EH233" s="104"/>
      <c r="EI233" s="104"/>
      <c r="EJ233" s="104"/>
      <c r="EK233" s="104"/>
      <c r="EL233" s="104"/>
      <c r="EM233" s="104"/>
      <c r="EN233" s="104"/>
      <c r="EO233" s="104"/>
      <c r="EP233" s="104"/>
      <c r="EQ233" s="104"/>
      <c r="ER233" s="104"/>
      <c r="ES233" s="104"/>
      <c r="ET233" s="104"/>
      <c r="EU233" s="104"/>
      <c r="EV233" s="104"/>
      <c r="EW233" s="104"/>
      <c r="EX233" s="104"/>
      <c r="EY233" s="104"/>
      <c r="EZ233" s="104"/>
      <c r="FA233" s="104"/>
      <c r="FB233" s="104"/>
      <c r="FC233" s="104"/>
      <c r="FD233" s="104"/>
      <c r="FE233" s="104"/>
      <c r="FF233" s="104"/>
      <c r="FG233" s="104"/>
      <c r="FH233" s="104"/>
      <c r="FI233" s="104"/>
      <c r="FJ233" s="104"/>
      <c r="FK233" s="104"/>
      <c r="FL233" s="104"/>
      <c r="FM233" s="104"/>
      <c r="FN233" s="104"/>
      <c r="FO233" s="104"/>
      <c r="FP233" s="104"/>
      <c r="FQ233" s="104"/>
      <c r="FR233" s="104"/>
      <c r="FS233" s="104"/>
      <c r="FT233" s="104"/>
      <c r="FU233" s="104"/>
      <c r="FV233" s="104"/>
      <c r="FW233" s="104"/>
      <c r="FX233" s="104"/>
      <c r="FY233" s="104"/>
      <c r="FZ233" s="104"/>
      <c r="GA233" s="104"/>
      <c r="GB233" s="104"/>
      <c r="GC233" s="104"/>
      <c r="GD233" s="104"/>
      <c r="GE233" s="104"/>
      <c r="GF233" s="104"/>
      <c r="GG233" s="104"/>
      <c r="GH233" s="104"/>
      <c r="GI233" s="104"/>
      <c r="GJ233" s="104"/>
      <c r="GK233" s="104"/>
      <c r="GL233" s="104"/>
      <c r="GM233" s="104"/>
      <c r="GN233" s="104"/>
      <c r="GO233" s="104"/>
      <c r="GP233" s="104"/>
      <c r="GQ233" s="104"/>
      <c r="GR233" s="104"/>
      <c r="GS233" s="104"/>
      <c r="GT233" s="104"/>
      <c r="GU233" s="104"/>
      <c r="GV233" s="104"/>
      <c r="GW233" s="104"/>
      <c r="GX233" s="104"/>
      <c r="GY233" s="104"/>
      <c r="GZ233" s="104"/>
      <c r="HA233" s="104"/>
      <c r="HB233" s="104"/>
      <c r="HC233" s="104"/>
      <c r="HD233" s="104"/>
      <c r="HE233" s="104"/>
      <c r="HF233" s="104"/>
      <c r="HG233" s="104"/>
      <c r="HH233" s="104"/>
      <c r="HI233" s="104"/>
      <c r="HJ233" s="104"/>
      <c r="HK233" s="104"/>
      <c r="HL233" s="104"/>
      <c r="HM233" s="104"/>
      <c r="HN233" s="104"/>
      <c r="HO233" s="104"/>
      <c r="HP233" s="104"/>
      <c r="HQ233" s="104"/>
      <c r="HR233" s="104"/>
      <c r="HS233" s="104"/>
      <c r="HT233" s="104"/>
      <c r="HU233" s="104"/>
      <c r="HV233" s="104"/>
      <c r="HW233" s="104"/>
      <c r="HX233" s="104"/>
      <c r="HY233" s="104"/>
      <c r="HZ233" s="104"/>
      <c r="IA233" s="104"/>
      <c r="IB233" s="104"/>
      <c r="IC233" s="104"/>
      <c r="ID233" s="104"/>
      <c r="IE233" s="104"/>
      <c r="IF233" s="104"/>
      <c r="IG233" s="104"/>
      <c r="IH233" s="104"/>
      <c r="II233" s="104"/>
      <c r="IJ233" s="104"/>
      <c r="IK233" s="104"/>
      <c r="IL233" s="104"/>
      <c r="IM233" s="104"/>
      <c r="IN233" s="104"/>
      <c r="IO233" s="104"/>
      <c r="IP233" s="104"/>
      <c r="IQ233" s="104"/>
      <c r="IR233" s="104"/>
      <c r="IS233" s="104"/>
      <c r="IT233" s="104"/>
      <c r="IU233" s="104"/>
      <c r="IV233" s="104"/>
    </row>
    <row r="234" spans="1:256" s="103" customFormat="1" ht="12.75" x14ac:dyDescent="0.35">
      <c r="A234" s="138"/>
      <c r="B234" s="135"/>
      <c r="C234" s="135"/>
      <c r="D234" s="135"/>
      <c r="E234" s="135"/>
      <c r="F234" s="135"/>
      <c r="G234" s="135"/>
      <c r="H234" s="135"/>
      <c r="I234" s="135"/>
      <c r="J234" s="135"/>
      <c r="K234" s="135"/>
      <c r="L234" s="135"/>
      <c r="M234" s="135"/>
      <c r="N234" s="135"/>
      <c r="O234" s="135"/>
      <c r="P234" s="135"/>
      <c r="Q234" s="135"/>
      <c r="R234" s="135"/>
      <c r="AI234" s="104"/>
      <c r="AJ234" s="104"/>
      <c r="AK234" s="104"/>
      <c r="AL234" s="104"/>
      <c r="AM234" s="104"/>
      <c r="AN234" s="104"/>
      <c r="AO234" s="104"/>
      <c r="AP234" s="104"/>
      <c r="AQ234" s="104"/>
      <c r="AR234" s="104"/>
      <c r="AS234" s="104"/>
      <c r="AT234" s="104"/>
      <c r="AU234" s="104"/>
      <c r="AV234" s="104"/>
      <c r="AW234" s="104"/>
      <c r="AX234" s="104"/>
      <c r="AY234" s="104"/>
      <c r="AZ234" s="104"/>
      <c r="BA234" s="104"/>
      <c r="BB234" s="104"/>
      <c r="BC234" s="104"/>
      <c r="BD234" s="104"/>
      <c r="BE234" s="104"/>
      <c r="BF234" s="104"/>
      <c r="BG234" s="104"/>
      <c r="BH234" s="104"/>
      <c r="BI234" s="104"/>
      <c r="BJ234" s="104"/>
      <c r="BK234" s="104"/>
      <c r="BL234" s="104"/>
      <c r="BM234" s="104"/>
      <c r="BN234" s="104"/>
      <c r="BO234" s="104"/>
      <c r="BP234" s="104"/>
      <c r="BQ234" s="104"/>
      <c r="BR234" s="104"/>
      <c r="BS234" s="104"/>
      <c r="BT234" s="104"/>
      <c r="BU234" s="104"/>
      <c r="BV234" s="104"/>
      <c r="BW234" s="104"/>
      <c r="BX234" s="104"/>
      <c r="BY234" s="104"/>
      <c r="BZ234" s="104"/>
      <c r="CA234" s="104"/>
      <c r="CB234" s="104"/>
      <c r="CC234" s="104"/>
      <c r="CD234" s="104"/>
      <c r="CE234" s="104"/>
      <c r="CF234" s="104"/>
      <c r="CG234" s="104"/>
      <c r="CH234" s="104"/>
      <c r="CI234" s="104"/>
      <c r="CJ234" s="104"/>
      <c r="CK234" s="104"/>
      <c r="CL234" s="104"/>
      <c r="CM234" s="104"/>
      <c r="CN234" s="104"/>
      <c r="CO234" s="104"/>
      <c r="CP234" s="104"/>
      <c r="CQ234" s="104"/>
      <c r="CR234" s="104"/>
      <c r="CS234" s="104"/>
      <c r="CT234" s="104"/>
      <c r="CU234" s="104"/>
      <c r="CV234" s="104"/>
      <c r="CW234" s="104"/>
      <c r="CX234" s="104"/>
      <c r="CY234" s="104"/>
      <c r="CZ234" s="104"/>
      <c r="DA234" s="104"/>
      <c r="DB234" s="104"/>
      <c r="DC234" s="104"/>
      <c r="DD234" s="104"/>
      <c r="DE234" s="104"/>
      <c r="DF234" s="104"/>
      <c r="DG234" s="104"/>
      <c r="DH234" s="104"/>
      <c r="DI234" s="104"/>
      <c r="DJ234" s="104"/>
      <c r="DK234" s="104"/>
      <c r="DL234" s="104"/>
      <c r="DM234" s="104"/>
      <c r="DN234" s="104"/>
      <c r="DO234" s="104"/>
      <c r="DP234" s="104"/>
      <c r="DQ234" s="104"/>
      <c r="DR234" s="104"/>
      <c r="DS234" s="104"/>
      <c r="DT234" s="104"/>
      <c r="DU234" s="104"/>
      <c r="DV234" s="104"/>
      <c r="DW234" s="104"/>
      <c r="DX234" s="104"/>
      <c r="DY234" s="104"/>
      <c r="DZ234" s="104"/>
      <c r="EA234" s="104"/>
      <c r="EB234" s="104"/>
      <c r="EC234" s="104"/>
      <c r="ED234" s="104"/>
      <c r="EE234" s="104"/>
      <c r="EF234" s="104"/>
      <c r="EG234" s="104"/>
      <c r="EH234" s="104"/>
      <c r="EI234" s="104"/>
      <c r="EJ234" s="104"/>
      <c r="EK234" s="104"/>
      <c r="EL234" s="104"/>
      <c r="EM234" s="104"/>
      <c r="EN234" s="104"/>
      <c r="EO234" s="104"/>
      <c r="EP234" s="104"/>
      <c r="EQ234" s="104"/>
      <c r="ER234" s="104"/>
      <c r="ES234" s="104"/>
      <c r="ET234" s="104"/>
      <c r="EU234" s="104"/>
      <c r="EV234" s="104"/>
      <c r="EW234" s="104"/>
      <c r="EX234" s="104"/>
      <c r="EY234" s="104"/>
      <c r="EZ234" s="104"/>
      <c r="FA234" s="104"/>
      <c r="FB234" s="104"/>
      <c r="FC234" s="104"/>
      <c r="FD234" s="104"/>
      <c r="FE234" s="104"/>
      <c r="FF234" s="104"/>
      <c r="FG234" s="104"/>
      <c r="FH234" s="104"/>
      <c r="FI234" s="104"/>
      <c r="FJ234" s="104"/>
      <c r="FK234" s="104"/>
      <c r="FL234" s="104"/>
      <c r="FM234" s="104"/>
      <c r="FN234" s="104"/>
      <c r="FO234" s="104"/>
      <c r="FP234" s="104"/>
      <c r="FQ234" s="104"/>
      <c r="FR234" s="104"/>
      <c r="FS234" s="104"/>
      <c r="FT234" s="104"/>
      <c r="FU234" s="104"/>
      <c r="FV234" s="104"/>
      <c r="FW234" s="104"/>
      <c r="FX234" s="104"/>
      <c r="FY234" s="104"/>
      <c r="FZ234" s="104"/>
      <c r="GA234" s="104"/>
      <c r="GB234" s="104"/>
      <c r="GC234" s="104"/>
      <c r="GD234" s="104"/>
      <c r="GE234" s="104"/>
      <c r="GF234" s="104"/>
      <c r="GG234" s="104"/>
      <c r="GH234" s="104"/>
      <c r="GI234" s="104"/>
      <c r="GJ234" s="104"/>
      <c r="GK234" s="104"/>
      <c r="GL234" s="104"/>
      <c r="GM234" s="104"/>
      <c r="GN234" s="104"/>
      <c r="GO234" s="104"/>
      <c r="GP234" s="104"/>
      <c r="GQ234" s="104"/>
      <c r="GR234" s="104"/>
      <c r="GS234" s="104"/>
      <c r="GT234" s="104"/>
      <c r="GU234" s="104"/>
      <c r="GV234" s="104"/>
      <c r="GW234" s="104"/>
      <c r="GX234" s="104"/>
      <c r="GY234" s="104"/>
      <c r="GZ234" s="104"/>
      <c r="HA234" s="104"/>
      <c r="HB234" s="104"/>
      <c r="HC234" s="104"/>
      <c r="HD234" s="104"/>
      <c r="HE234" s="104"/>
      <c r="HF234" s="104"/>
      <c r="HG234" s="104"/>
      <c r="HH234" s="104"/>
      <c r="HI234" s="104"/>
      <c r="HJ234" s="104"/>
      <c r="HK234" s="104"/>
      <c r="HL234" s="104"/>
      <c r="HM234" s="104"/>
      <c r="HN234" s="104"/>
      <c r="HO234" s="104"/>
      <c r="HP234" s="104"/>
      <c r="HQ234" s="104"/>
      <c r="HR234" s="104"/>
      <c r="HS234" s="104"/>
      <c r="HT234" s="104"/>
      <c r="HU234" s="104"/>
      <c r="HV234" s="104"/>
      <c r="HW234" s="104"/>
      <c r="HX234" s="104"/>
      <c r="HY234" s="104"/>
      <c r="HZ234" s="104"/>
      <c r="IA234" s="104"/>
      <c r="IB234" s="104"/>
      <c r="IC234" s="104"/>
      <c r="ID234" s="104"/>
      <c r="IE234" s="104"/>
      <c r="IF234" s="104"/>
      <c r="IG234" s="104"/>
      <c r="IH234" s="104"/>
      <c r="II234" s="104"/>
      <c r="IJ234" s="104"/>
      <c r="IK234" s="104"/>
      <c r="IL234" s="104"/>
      <c r="IM234" s="104"/>
      <c r="IN234" s="104"/>
      <c r="IO234" s="104"/>
      <c r="IP234" s="104"/>
      <c r="IQ234" s="104"/>
      <c r="IR234" s="104"/>
      <c r="IS234" s="104"/>
      <c r="IT234" s="104"/>
      <c r="IU234" s="104"/>
      <c r="IV234" s="104"/>
    </row>
    <row r="235" spans="1:256" s="103" customFormat="1" ht="12.75" x14ac:dyDescent="0.35">
      <c r="A235" s="138"/>
      <c r="B235" s="135"/>
      <c r="C235" s="135"/>
      <c r="D235" s="135"/>
      <c r="E235" s="135"/>
      <c r="F235" s="135"/>
      <c r="G235" s="135"/>
      <c r="H235" s="135"/>
      <c r="I235" s="135"/>
      <c r="J235" s="135"/>
      <c r="K235" s="135"/>
      <c r="L235" s="135"/>
      <c r="M235" s="135"/>
      <c r="N235" s="135"/>
      <c r="O235" s="135"/>
      <c r="P235" s="135"/>
      <c r="Q235" s="135"/>
      <c r="R235" s="135"/>
      <c r="AI235" s="104"/>
      <c r="AJ235" s="104"/>
      <c r="AK235" s="104"/>
      <c r="AL235" s="104"/>
      <c r="AM235" s="104"/>
      <c r="AN235" s="104"/>
      <c r="AO235" s="104"/>
      <c r="AP235" s="104"/>
      <c r="AQ235" s="104"/>
      <c r="AR235" s="104"/>
      <c r="AS235" s="104"/>
      <c r="AT235" s="104"/>
      <c r="AU235" s="104"/>
      <c r="AV235" s="104"/>
      <c r="AW235" s="104"/>
      <c r="AX235" s="104"/>
      <c r="AY235" s="104"/>
      <c r="AZ235" s="104"/>
      <c r="BA235" s="104"/>
      <c r="BB235" s="104"/>
      <c r="BC235" s="104"/>
      <c r="BD235" s="104"/>
      <c r="BE235" s="104"/>
      <c r="BF235" s="104"/>
      <c r="BG235" s="104"/>
      <c r="BH235" s="104"/>
      <c r="BI235" s="104"/>
      <c r="BJ235" s="104"/>
      <c r="BK235" s="104"/>
      <c r="BL235" s="104"/>
      <c r="BM235" s="104"/>
      <c r="BN235" s="104"/>
      <c r="BO235" s="104"/>
      <c r="BP235" s="104"/>
      <c r="BQ235" s="104"/>
      <c r="BR235" s="104"/>
      <c r="BS235" s="104"/>
      <c r="BT235" s="104"/>
      <c r="BU235" s="104"/>
      <c r="BV235" s="104"/>
      <c r="BW235" s="104"/>
      <c r="BX235" s="104"/>
      <c r="BY235" s="104"/>
      <c r="BZ235" s="104"/>
      <c r="CA235" s="104"/>
      <c r="CB235" s="104"/>
      <c r="CC235" s="104"/>
      <c r="CD235" s="104"/>
      <c r="CE235" s="104"/>
      <c r="CF235" s="104"/>
      <c r="CG235" s="104"/>
      <c r="CH235" s="104"/>
      <c r="CI235" s="104"/>
      <c r="CJ235" s="104"/>
      <c r="CK235" s="104"/>
      <c r="CL235" s="104"/>
      <c r="CM235" s="104"/>
      <c r="CN235" s="104"/>
      <c r="CO235" s="104"/>
      <c r="CP235" s="104"/>
      <c r="CQ235" s="104"/>
      <c r="CR235" s="104"/>
      <c r="CS235" s="104"/>
      <c r="CT235" s="104"/>
      <c r="CU235" s="104"/>
      <c r="CV235" s="104"/>
      <c r="CW235" s="104"/>
      <c r="CX235" s="104"/>
      <c r="CY235" s="104"/>
      <c r="CZ235" s="104"/>
      <c r="DA235" s="104"/>
      <c r="DB235" s="104"/>
      <c r="DC235" s="104"/>
      <c r="DD235" s="104"/>
      <c r="DE235" s="104"/>
      <c r="DF235" s="104"/>
      <c r="DG235" s="104"/>
      <c r="DH235" s="104"/>
      <c r="DI235" s="104"/>
      <c r="DJ235" s="104"/>
      <c r="DK235" s="104"/>
      <c r="DL235" s="104"/>
      <c r="DM235" s="104"/>
      <c r="DN235" s="104"/>
      <c r="DO235" s="104"/>
      <c r="DP235" s="104"/>
      <c r="DQ235" s="104"/>
      <c r="DR235" s="104"/>
      <c r="DS235" s="104"/>
      <c r="DT235" s="104"/>
      <c r="DU235" s="104"/>
      <c r="DV235" s="104"/>
      <c r="DW235" s="104"/>
      <c r="DX235" s="104"/>
      <c r="DY235" s="104"/>
      <c r="DZ235" s="104"/>
      <c r="EA235" s="104"/>
      <c r="EB235" s="104"/>
      <c r="EC235" s="104"/>
      <c r="ED235" s="104"/>
      <c r="EE235" s="104"/>
      <c r="EF235" s="104"/>
      <c r="EG235" s="104"/>
      <c r="EH235" s="104"/>
      <c r="EI235" s="104"/>
      <c r="EJ235" s="104"/>
      <c r="EK235" s="104"/>
      <c r="EL235" s="104"/>
      <c r="EM235" s="104"/>
      <c r="EN235" s="104"/>
      <c r="EO235" s="104"/>
      <c r="EP235" s="104"/>
      <c r="EQ235" s="104"/>
      <c r="ER235" s="104"/>
      <c r="ES235" s="104"/>
      <c r="ET235" s="104"/>
      <c r="EU235" s="104"/>
      <c r="EV235" s="104"/>
      <c r="EW235" s="104"/>
      <c r="EX235" s="104"/>
      <c r="EY235" s="104"/>
      <c r="EZ235" s="104"/>
      <c r="FA235" s="104"/>
      <c r="FB235" s="104"/>
      <c r="FC235" s="104"/>
      <c r="FD235" s="104"/>
      <c r="FE235" s="104"/>
      <c r="FF235" s="104"/>
      <c r="FG235" s="104"/>
      <c r="FH235" s="104"/>
      <c r="FI235" s="104"/>
      <c r="FJ235" s="104"/>
      <c r="FK235" s="104"/>
      <c r="FL235" s="104"/>
      <c r="FM235" s="104"/>
      <c r="FN235" s="104"/>
      <c r="FO235" s="104"/>
      <c r="FP235" s="104"/>
      <c r="FQ235" s="104"/>
      <c r="FR235" s="104"/>
      <c r="FS235" s="104"/>
      <c r="FT235" s="104"/>
      <c r="FU235" s="104"/>
      <c r="FV235" s="104"/>
      <c r="FW235" s="104"/>
      <c r="FX235" s="104"/>
      <c r="FY235" s="104"/>
      <c r="FZ235" s="104"/>
      <c r="GA235" s="104"/>
      <c r="GB235" s="104"/>
      <c r="GC235" s="104"/>
      <c r="GD235" s="104"/>
      <c r="GE235" s="104"/>
      <c r="GF235" s="104"/>
      <c r="GG235" s="104"/>
      <c r="GH235" s="104"/>
      <c r="GI235" s="104"/>
      <c r="GJ235" s="104"/>
      <c r="GK235" s="104"/>
      <c r="GL235" s="104"/>
      <c r="GM235" s="104"/>
      <c r="GN235" s="104"/>
      <c r="GO235" s="104"/>
      <c r="GP235" s="104"/>
      <c r="GQ235" s="104"/>
      <c r="GR235" s="104"/>
      <c r="GS235" s="104"/>
      <c r="GT235" s="104"/>
      <c r="GU235" s="104"/>
      <c r="GV235" s="104"/>
      <c r="GW235" s="104"/>
      <c r="GX235" s="104"/>
      <c r="GY235" s="104"/>
      <c r="GZ235" s="104"/>
      <c r="HA235" s="104"/>
      <c r="HB235" s="104"/>
      <c r="HC235" s="104"/>
      <c r="HD235" s="104"/>
      <c r="HE235" s="104"/>
      <c r="HF235" s="104"/>
      <c r="HG235" s="104"/>
      <c r="HH235" s="104"/>
      <c r="HI235" s="104"/>
      <c r="HJ235" s="104"/>
      <c r="HK235" s="104"/>
      <c r="HL235" s="104"/>
      <c r="HM235" s="104"/>
      <c r="HN235" s="104"/>
      <c r="HO235" s="104"/>
      <c r="HP235" s="104"/>
      <c r="HQ235" s="104"/>
      <c r="HR235" s="104"/>
      <c r="HS235" s="104"/>
      <c r="HT235" s="104"/>
      <c r="HU235" s="104"/>
      <c r="HV235" s="104"/>
      <c r="HW235" s="104"/>
      <c r="HX235" s="104"/>
      <c r="HY235" s="104"/>
      <c r="HZ235" s="104"/>
      <c r="IA235" s="104"/>
      <c r="IB235" s="104"/>
      <c r="IC235" s="104"/>
      <c r="ID235" s="104"/>
      <c r="IE235" s="104"/>
      <c r="IF235" s="104"/>
      <c r="IG235" s="104"/>
      <c r="IH235" s="104"/>
      <c r="II235" s="104"/>
      <c r="IJ235" s="104"/>
      <c r="IK235" s="104"/>
      <c r="IL235" s="104"/>
      <c r="IM235" s="104"/>
      <c r="IN235" s="104"/>
      <c r="IO235" s="104"/>
      <c r="IP235" s="104"/>
      <c r="IQ235" s="104"/>
      <c r="IR235" s="104"/>
      <c r="IS235" s="104"/>
      <c r="IT235" s="104"/>
      <c r="IU235" s="104"/>
      <c r="IV235" s="104"/>
    </row>
    <row r="236" spans="1:256" s="103" customFormat="1" ht="12.75" x14ac:dyDescent="0.35">
      <c r="A236" s="138"/>
      <c r="B236" s="135"/>
      <c r="C236" s="135"/>
      <c r="D236" s="135"/>
      <c r="E236" s="135"/>
      <c r="F236" s="135"/>
      <c r="G236" s="135"/>
      <c r="H236" s="135"/>
      <c r="I236" s="135"/>
      <c r="J236" s="135"/>
      <c r="K236" s="135"/>
      <c r="L236" s="135"/>
      <c r="M236" s="135"/>
      <c r="N236" s="135"/>
      <c r="O236" s="135"/>
      <c r="P236" s="135"/>
      <c r="Q236" s="135"/>
      <c r="R236" s="135"/>
      <c r="AI236" s="104"/>
      <c r="AJ236" s="104"/>
      <c r="AK236" s="104"/>
      <c r="AL236" s="104"/>
      <c r="AM236" s="104"/>
      <c r="AN236" s="104"/>
      <c r="AO236" s="104"/>
      <c r="AP236" s="104"/>
      <c r="AQ236" s="104"/>
      <c r="AR236" s="104"/>
      <c r="AS236" s="104"/>
      <c r="AT236" s="104"/>
      <c r="AU236" s="104"/>
      <c r="AV236" s="104"/>
      <c r="AW236" s="104"/>
      <c r="AX236" s="104"/>
      <c r="AY236" s="104"/>
      <c r="AZ236" s="104"/>
      <c r="BA236" s="104"/>
      <c r="BB236" s="104"/>
      <c r="BC236" s="104"/>
      <c r="BD236" s="104"/>
      <c r="BE236" s="104"/>
      <c r="BF236" s="104"/>
      <c r="BG236" s="104"/>
      <c r="BH236" s="104"/>
      <c r="BI236" s="104"/>
      <c r="BJ236" s="104"/>
      <c r="BK236" s="104"/>
      <c r="BL236" s="104"/>
      <c r="BM236" s="104"/>
      <c r="BN236" s="104"/>
      <c r="BO236" s="104"/>
      <c r="BP236" s="104"/>
      <c r="BQ236" s="104"/>
      <c r="BR236" s="104"/>
      <c r="BS236" s="104"/>
      <c r="BT236" s="104"/>
      <c r="BU236" s="104"/>
      <c r="BV236" s="104"/>
      <c r="BW236" s="104"/>
      <c r="BX236" s="104"/>
      <c r="BY236" s="104"/>
      <c r="BZ236" s="104"/>
      <c r="CA236" s="104"/>
      <c r="CB236" s="104"/>
      <c r="CC236" s="104"/>
      <c r="CD236" s="104"/>
      <c r="CE236" s="104"/>
      <c r="CF236" s="104"/>
      <c r="CG236" s="104"/>
      <c r="CH236" s="104"/>
      <c r="CI236" s="104"/>
      <c r="CJ236" s="104"/>
      <c r="CK236" s="104"/>
      <c r="CL236" s="104"/>
      <c r="CM236" s="104"/>
      <c r="CN236" s="104"/>
      <c r="CO236" s="104"/>
      <c r="CP236" s="104"/>
      <c r="CQ236" s="104"/>
      <c r="CR236" s="104"/>
      <c r="CS236" s="104"/>
      <c r="CT236" s="104"/>
      <c r="CU236" s="104"/>
      <c r="CV236" s="104"/>
      <c r="CW236" s="104"/>
      <c r="CX236" s="104"/>
      <c r="CY236" s="104"/>
      <c r="CZ236" s="104"/>
      <c r="DA236" s="104"/>
      <c r="DB236" s="104"/>
      <c r="DC236" s="104"/>
      <c r="DD236" s="104"/>
      <c r="DE236" s="104"/>
      <c r="DF236" s="104"/>
      <c r="DG236" s="104"/>
      <c r="DH236" s="104"/>
      <c r="DI236" s="104"/>
      <c r="DJ236" s="104"/>
      <c r="DK236" s="104"/>
      <c r="DL236" s="104"/>
      <c r="DM236" s="104"/>
      <c r="DN236" s="104"/>
      <c r="DO236" s="104"/>
      <c r="DP236" s="104"/>
      <c r="DQ236" s="104"/>
      <c r="DR236" s="104"/>
      <c r="DS236" s="104"/>
      <c r="DT236" s="104"/>
      <c r="DU236" s="104"/>
      <c r="DV236" s="104"/>
      <c r="DW236" s="104"/>
      <c r="DX236" s="104"/>
      <c r="DY236" s="104"/>
      <c r="DZ236" s="104"/>
      <c r="EA236" s="104"/>
      <c r="EB236" s="104"/>
      <c r="EC236" s="104"/>
      <c r="ED236" s="104"/>
      <c r="EE236" s="104"/>
      <c r="EF236" s="104"/>
      <c r="EG236" s="104"/>
      <c r="EH236" s="104"/>
      <c r="EI236" s="104"/>
      <c r="EJ236" s="104"/>
      <c r="EK236" s="104"/>
      <c r="EL236" s="104"/>
      <c r="EM236" s="104"/>
      <c r="EN236" s="104"/>
      <c r="EO236" s="104"/>
      <c r="EP236" s="104"/>
      <c r="EQ236" s="104"/>
      <c r="ER236" s="104"/>
      <c r="ES236" s="104"/>
      <c r="ET236" s="104"/>
      <c r="EU236" s="104"/>
      <c r="EV236" s="104"/>
      <c r="EW236" s="104"/>
      <c r="EX236" s="104"/>
      <c r="EY236" s="104"/>
      <c r="EZ236" s="104"/>
      <c r="FA236" s="104"/>
      <c r="FB236" s="104"/>
      <c r="FC236" s="104"/>
      <c r="FD236" s="104"/>
      <c r="FE236" s="104"/>
      <c r="FF236" s="104"/>
      <c r="FG236" s="104"/>
      <c r="FH236" s="104"/>
      <c r="FI236" s="104"/>
      <c r="FJ236" s="104"/>
      <c r="FK236" s="104"/>
      <c r="FL236" s="104"/>
      <c r="FM236" s="104"/>
      <c r="FN236" s="104"/>
      <c r="FO236" s="104"/>
      <c r="FP236" s="104"/>
      <c r="FQ236" s="104"/>
      <c r="FR236" s="104"/>
      <c r="FS236" s="104"/>
      <c r="FT236" s="104"/>
      <c r="FU236" s="104"/>
      <c r="FV236" s="104"/>
      <c r="FW236" s="104"/>
      <c r="FX236" s="104"/>
      <c r="FY236" s="104"/>
      <c r="FZ236" s="104"/>
      <c r="GA236" s="104"/>
      <c r="GB236" s="104"/>
      <c r="GC236" s="104"/>
      <c r="GD236" s="104"/>
      <c r="GE236" s="104"/>
      <c r="GF236" s="104"/>
      <c r="GG236" s="104"/>
      <c r="GH236" s="104"/>
      <c r="GI236" s="104"/>
      <c r="GJ236" s="104"/>
      <c r="GK236" s="104"/>
      <c r="GL236" s="104"/>
      <c r="GM236" s="104"/>
      <c r="GN236" s="104"/>
      <c r="GO236" s="104"/>
      <c r="GP236" s="104"/>
      <c r="GQ236" s="104"/>
      <c r="GR236" s="104"/>
      <c r="GS236" s="104"/>
      <c r="GT236" s="104"/>
      <c r="GU236" s="104"/>
      <c r="GV236" s="104"/>
      <c r="GW236" s="104"/>
      <c r="GX236" s="104"/>
      <c r="GY236" s="104"/>
      <c r="GZ236" s="104"/>
      <c r="HA236" s="104"/>
      <c r="HB236" s="104"/>
      <c r="HC236" s="104"/>
      <c r="HD236" s="104"/>
      <c r="HE236" s="104"/>
      <c r="HF236" s="104"/>
      <c r="HG236" s="104"/>
      <c r="HH236" s="104"/>
      <c r="HI236" s="104"/>
      <c r="HJ236" s="104"/>
      <c r="HK236" s="104"/>
      <c r="HL236" s="104"/>
      <c r="HM236" s="104"/>
      <c r="HN236" s="104"/>
      <c r="HO236" s="104"/>
      <c r="HP236" s="104"/>
      <c r="HQ236" s="104"/>
      <c r="HR236" s="104"/>
      <c r="HS236" s="104"/>
      <c r="HT236" s="104"/>
      <c r="HU236" s="104"/>
      <c r="HV236" s="104"/>
      <c r="HW236" s="104"/>
      <c r="HX236" s="104"/>
      <c r="HY236" s="104"/>
      <c r="HZ236" s="104"/>
      <c r="IA236" s="104"/>
      <c r="IB236" s="104"/>
      <c r="IC236" s="104"/>
      <c r="ID236" s="104"/>
      <c r="IE236" s="104"/>
      <c r="IF236" s="104"/>
      <c r="IG236" s="104"/>
      <c r="IH236" s="104"/>
      <c r="II236" s="104"/>
      <c r="IJ236" s="104"/>
      <c r="IK236" s="104"/>
      <c r="IL236" s="104"/>
      <c r="IM236" s="104"/>
      <c r="IN236" s="104"/>
      <c r="IO236" s="104"/>
      <c r="IP236" s="104"/>
      <c r="IQ236" s="104"/>
      <c r="IR236" s="104"/>
      <c r="IS236" s="104"/>
      <c r="IT236" s="104"/>
      <c r="IU236" s="104"/>
      <c r="IV236" s="104"/>
    </row>
    <row r="237" spans="1:256" s="103" customFormat="1" ht="12.75" x14ac:dyDescent="0.35">
      <c r="A237" s="138"/>
      <c r="B237" s="135"/>
      <c r="C237" s="135"/>
      <c r="D237" s="135"/>
      <c r="E237" s="135"/>
      <c r="F237" s="135"/>
      <c r="G237" s="135"/>
      <c r="H237" s="135"/>
      <c r="I237" s="135"/>
      <c r="J237" s="135"/>
      <c r="K237" s="135"/>
      <c r="L237" s="135"/>
      <c r="M237" s="135"/>
      <c r="N237" s="135"/>
      <c r="O237" s="135"/>
      <c r="P237" s="135"/>
      <c r="Q237" s="135"/>
      <c r="R237" s="135"/>
      <c r="AI237" s="104"/>
      <c r="AJ237" s="104"/>
      <c r="AK237" s="104"/>
      <c r="AL237" s="104"/>
      <c r="AM237" s="104"/>
      <c r="AN237" s="104"/>
      <c r="AO237" s="104"/>
      <c r="AP237" s="104"/>
      <c r="AQ237" s="104"/>
      <c r="AR237" s="104"/>
      <c r="AS237" s="104"/>
      <c r="AT237" s="104"/>
      <c r="AU237" s="104"/>
      <c r="AV237" s="104"/>
      <c r="AW237" s="104"/>
      <c r="AX237" s="104"/>
      <c r="AY237" s="104"/>
      <c r="AZ237" s="104"/>
      <c r="BA237" s="104"/>
      <c r="BB237" s="104"/>
      <c r="BC237" s="104"/>
      <c r="BD237" s="104"/>
      <c r="BE237" s="104"/>
      <c r="BF237" s="104"/>
      <c r="BG237" s="104"/>
      <c r="BH237" s="104"/>
      <c r="BI237" s="104"/>
      <c r="BJ237" s="104"/>
      <c r="BK237" s="104"/>
      <c r="BL237" s="104"/>
      <c r="BM237" s="104"/>
      <c r="BN237" s="104"/>
      <c r="BO237" s="104"/>
      <c r="BP237" s="104"/>
      <c r="BQ237" s="104"/>
      <c r="BR237" s="104"/>
      <c r="BS237" s="104"/>
      <c r="BT237" s="104"/>
      <c r="BU237" s="104"/>
      <c r="BV237" s="104"/>
      <c r="BW237" s="104"/>
      <c r="BX237" s="104"/>
      <c r="BY237" s="104"/>
      <c r="BZ237" s="104"/>
      <c r="CA237" s="104"/>
      <c r="CB237" s="104"/>
      <c r="CC237" s="104"/>
      <c r="CD237" s="104"/>
      <c r="CE237" s="104"/>
      <c r="CF237" s="104"/>
      <c r="CG237" s="104"/>
      <c r="CH237" s="104"/>
      <c r="CI237" s="104"/>
      <c r="CJ237" s="104"/>
      <c r="CK237" s="104"/>
      <c r="CL237" s="104"/>
      <c r="CM237" s="104"/>
      <c r="CN237" s="104"/>
      <c r="CO237" s="104"/>
      <c r="CP237" s="104"/>
      <c r="CQ237" s="104"/>
      <c r="CR237" s="104"/>
      <c r="CS237" s="104"/>
      <c r="CT237" s="104"/>
      <c r="CU237" s="104"/>
      <c r="CV237" s="104"/>
      <c r="CW237" s="104"/>
      <c r="CX237" s="104"/>
      <c r="CY237" s="104"/>
      <c r="CZ237" s="104"/>
      <c r="DA237" s="104"/>
      <c r="DB237" s="104"/>
      <c r="DC237" s="104"/>
      <c r="DD237" s="104"/>
      <c r="DE237" s="104"/>
      <c r="DF237" s="104"/>
      <c r="DG237" s="104"/>
      <c r="DH237" s="104"/>
      <c r="DI237" s="104"/>
      <c r="DJ237" s="104"/>
      <c r="DK237" s="104"/>
      <c r="DL237" s="104"/>
      <c r="DM237" s="104"/>
      <c r="DN237" s="104"/>
      <c r="DO237" s="104"/>
      <c r="DP237" s="104"/>
      <c r="DQ237" s="104"/>
      <c r="DR237" s="104"/>
      <c r="DS237" s="104"/>
      <c r="DT237" s="104"/>
      <c r="DU237" s="104"/>
      <c r="DV237" s="104"/>
      <c r="DW237" s="104"/>
      <c r="DX237" s="104"/>
      <c r="DY237" s="104"/>
      <c r="DZ237" s="104"/>
      <c r="EA237" s="104"/>
      <c r="EB237" s="104"/>
      <c r="EC237" s="104"/>
      <c r="ED237" s="104"/>
      <c r="EE237" s="104"/>
      <c r="EF237" s="104"/>
      <c r="EG237" s="104"/>
      <c r="EH237" s="104"/>
      <c r="EI237" s="104"/>
      <c r="EJ237" s="104"/>
      <c r="EK237" s="104"/>
      <c r="EL237" s="104"/>
      <c r="EM237" s="104"/>
      <c r="EN237" s="104"/>
      <c r="EO237" s="104"/>
      <c r="EP237" s="104"/>
      <c r="EQ237" s="104"/>
      <c r="ER237" s="104"/>
      <c r="ES237" s="104"/>
      <c r="ET237" s="104"/>
      <c r="EU237" s="104"/>
      <c r="EV237" s="104"/>
      <c r="EW237" s="104"/>
      <c r="EX237" s="104"/>
      <c r="EY237" s="104"/>
      <c r="EZ237" s="104"/>
      <c r="FA237" s="104"/>
      <c r="FB237" s="104"/>
      <c r="FC237" s="104"/>
      <c r="FD237" s="104"/>
      <c r="FE237" s="104"/>
      <c r="FF237" s="104"/>
      <c r="FG237" s="104"/>
      <c r="FH237" s="104"/>
      <c r="FI237" s="104"/>
      <c r="FJ237" s="104"/>
      <c r="FK237" s="104"/>
      <c r="FL237" s="104"/>
      <c r="FM237" s="104"/>
      <c r="FN237" s="104"/>
      <c r="FO237" s="104"/>
      <c r="FP237" s="104"/>
      <c r="FQ237" s="104"/>
      <c r="FR237" s="104"/>
      <c r="FS237" s="104"/>
      <c r="FT237" s="104"/>
      <c r="FU237" s="104"/>
      <c r="FV237" s="104"/>
      <c r="FW237" s="104"/>
      <c r="FX237" s="104"/>
      <c r="FY237" s="104"/>
      <c r="FZ237" s="104"/>
      <c r="GA237" s="104"/>
      <c r="GB237" s="104"/>
      <c r="GC237" s="104"/>
      <c r="GD237" s="104"/>
      <c r="GE237" s="104"/>
      <c r="GF237" s="104"/>
      <c r="GG237" s="104"/>
      <c r="GH237" s="104"/>
      <c r="GI237" s="104"/>
      <c r="GJ237" s="104"/>
      <c r="GK237" s="104"/>
      <c r="GL237" s="104"/>
      <c r="GM237" s="104"/>
      <c r="GN237" s="104"/>
      <c r="GO237" s="104"/>
      <c r="GP237" s="104"/>
      <c r="GQ237" s="104"/>
      <c r="GR237" s="104"/>
      <c r="GS237" s="104"/>
      <c r="GT237" s="104"/>
      <c r="GU237" s="104"/>
      <c r="GV237" s="104"/>
      <c r="GW237" s="104"/>
      <c r="GX237" s="104"/>
      <c r="GY237" s="104"/>
      <c r="GZ237" s="104"/>
      <c r="HA237" s="104"/>
      <c r="HB237" s="104"/>
      <c r="HC237" s="104"/>
      <c r="HD237" s="104"/>
      <c r="HE237" s="104"/>
      <c r="HF237" s="104"/>
      <c r="HG237" s="104"/>
      <c r="HH237" s="104"/>
      <c r="HI237" s="104"/>
      <c r="HJ237" s="104"/>
      <c r="HK237" s="104"/>
      <c r="HL237" s="104"/>
      <c r="HM237" s="104"/>
      <c r="HN237" s="104"/>
      <c r="HO237" s="104"/>
      <c r="HP237" s="104"/>
      <c r="HQ237" s="104"/>
      <c r="HR237" s="104"/>
      <c r="HS237" s="104"/>
      <c r="HT237" s="104"/>
      <c r="HU237" s="104"/>
      <c r="HV237" s="104"/>
      <c r="HW237" s="104"/>
      <c r="HX237" s="104"/>
      <c r="HY237" s="104"/>
      <c r="HZ237" s="104"/>
      <c r="IA237" s="104"/>
      <c r="IB237" s="104"/>
      <c r="IC237" s="104"/>
      <c r="ID237" s="104"/>
      <c r="IE237" s="104"/>
      <c r="IF237" s="104"/>
      <c r="IG237" s="104"/>
      <c r="IH237" s="104"/>
      <c r="II237" s="104"/>
      <c r="IJ237" s="104"/>
      <c r="IK237" s="104"/>
      <c r="IL237" s="104"/>
      <c r="IM237" s="104"/>
      <c r="IN237" s="104"/>
      <c r="IO237" s="104"/>
      <c r="IP237" s="104"/>
      <c r="IQ237" s="104"/>
      <c r="IR237" s="104"/>
      <c r="IS237" s="104"/>
      <c r="IT237" s="104"/>
      <c r="IU237" s="104"/>
      <c r="IV237" s="104"/>
    </row>
    <row r="238" spans="1:256" s="103" customFormat="1" ht="12.75" x14ac:dyDescent="0.35">
      <c r="A238" s="138"/>
      <c r="B238" s="135"/>
      <c r="C238" s="135"/>
      <c r="D238" s="135"/>
      <c r="E238" s="135"/>
      <c r="F238" s="135"/>
      <c r="G238" s="135"/>
      <c r="H238" s="135"/>
      <c r="I238" s="135"/>
      <c r="J238" s="135"/>
      <c r="K238" s="135"/>
      <c r="L238" s="135"/>
      <c r="M238" s="135"/>
      <c r="N238" s="135"/>
      <c r="O238" s="135"/>
      <c r="P238" s="135"/>
      <c r="Q238" s="135"/>
      <c r="R238" s="135"/>
      <c r="AI238" s="104"/>
      <c r="AJ238" s="104"/>
      <c r="AK238" s="104"/>
      <c r="AL238" s="104"/>
      <c r="AM238" s="104"/>
      <c r="AN238" s="104"/>
      <c r="AO238" s="104"/>
      <c r="AP238" s="104"/>
      <c r="AQ238" s="104"/>
      <c r="AR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c r="BM238" s="104"/>
      <c r="BN238" s="104"/>
      <c r="BO238" s="104"/>
      <c r="BP238" s="104"/>
      <c r="BQ238" s="104"/>
      <c r="BR238" s="104"/>
      <c r="BS238" s="104"/>
      <c r="BT238" s="104"/>
      <c r="BU238" s="104"/>
      <c r="BV238" s="104"/>
      <c r="BW238" s="104"/>
      <c r="BX238" s="104"/>
      <c r="BY238" s="104"/>
      <c r="BZ238" s="104"/>
      <c r="CA238" s="104"/>
      <c r="CB238" s="104"/>
      <c r="CC238" s="104"/>
      <c r="CD238" s="104"/>
      <c r="CE238" s="104"/>
      <c r="CF238" s="104"/>
      <c r="CG238" s="104"/>
      <c r="CH238" s="104"/>
      <c r="CI238" s="104"/>
      <c r="CJ238" s="104"/>
      <c r="CK238" s="104"/>
      <c r="CL238" s="104"/>
      <c r="CM238" s="104"/>
      <c r="CN238" s="104"/>
      <c r="CO238" s="104"/>
      <c r="CP238" s="104"/>
      <c r="CQ238" s="104"/>
      <c r="CR238" s="104"/>
      <c r="CS238" s="104"/>
      <c r="CT238" s="104"/>
      <c r="CU238" s="104"/>
      <c r="CV238" s="104"/>
      <c r="CW238" s="104"/>
      <c r="CX238" s="104"/>
      <c r="CY238" s="104"/>
      <c r="CZ238" s="104"/>
      <c r="DA238" s="104"/>
      <c r="DB238" s="104"/>
      <c r="DC238" s="104"/>
      <c r="DD238" s="104"/>
      <c r="DE238" s="104"/>
      <c r="DF238" s="104"/>
      <c r="DG238" s="104"/>
      <c r="DH238" s="104"/>
      <c r="DI238" s="104"/>
      <c r="DJ238" s="104"/>
      <c r="DK238" s="104"/>
      <c r="DL238" s="104"/>
      <c r="DM238" s="104"/>
      <c r="DN238" s="104"/>
      <c r="DO238" s="104"/>
      <c r="DP238" s="104"/>
      <c r="DQ238" s="104"/>
      <c r="DR238" s="104"/>
      <c r="DS238" s="104"/>
      <c r="DT238" s="104"/>
      <c r="DU238" s="104"/>
      <c r="DV238" s="104"/>
      <c r="DW238" s="104"/>
      <c r="DX238" s="104"/>
      <c r="DY238" s="104"/>
      <c r="DZ238" s="104"/>
      <c r="EA238" s="104"/>
      <c r="EB238" s="104"/>
      <c r="EC238" s="104"/>
      <c r="ED238" s="104"/>
      <c r="EE238" s="104"/>
      <c r="EF238" s="104"/>
      <c r="EG238" s="104"/>
      <c r="EH238" s="104"/>
      <c r="EI238" s="104"/>
      <c r="EJ238" s="104"/>
      <c r="EK238" s="104"/>
      <c r="EL238" s="104"/>
      <c r="EM238" s="104"/>
      <c r="EN238" s="104"/>
      <c r="EO238" s="104"/>
      <c r="EP238" s="104"/>
      <c r="EQ238" s="104"/>
      <c r="ER238" s="104"/>
      <c r="ES238" s="104"/>
      <c r="ET238" s="104"/>
      <c r="EU238" s="104"/>
      <c r="EV238" s="104"/>
      <c r="EW238" s="104"/>
      <c r="EX238" s="104"/>
      <c r="EY238" s="104"/>
      <c r="EZ238" s="104"/>
      <c r="FA238" s="104"/>
      <c r="FB238" s="104"/>
      <c r="FC238" s="104"/>
      <c r="FD238" s="104"/>
      <c r="FE238" s="104"/>
      <c r="FF238" s="104"/>
      <c r="FG238" s="104"/>
      <c r="FH238" s="104"/>
      <c r="FI238" s="104"/>
      <c r="FJ238" s="104"/>
      <c r="FK238" s="104"/>
      <c r="FL238" s="104"/>
      <c r="FM238" s="104"/>
      <c r="FN238" s="104"/>
      <c r="FO238" s="104"/>
      <c r="FP238" s="104"/>
      <c r="FQ238" s="104"/>
      <c r="FR238" s="104"/>
      <c r="FS238" s="104"/>
      <c r="FT238" s="104"/>
      <c r="FU238" s="104"/>
      <c r="FV238" s="104"/>
      <c r="FW238" s="104"/>
      <c r="FX238" s="104"/>
      <c r="FY238" s="104"/>
      <c r="FZ238" s="104"/>
      <c r="GA238" s="104"/>
      <c r="GB238" s="104"/>
      <c r="GC238" s="104"/>
      <c r="GD238" s="104"/>
      <c r="GE238" s="104"/>
      <c r="GF238" s="104"/>
      <c r="GG238" s="104"/>
      <c r="GH238" s="104"/>
      <c r="GI238" s="104"/>
      <c r="GJ238" s="104"/>
      <c r="GK238" s="104"/>
      <c r="GL238" s="104"/>
      <c r="GM238" s="104"/>
      <c r="GN238" s="104"/>
      <c r="GO238" s="104"/>
      <c r="GP238" s="104"/>
      <c r="GQ238" s="104"/>
      <c r="GR238" s="104"/>
      <c r="GS238" s="104"/>
      <c r="GT238" s="104"/>
      <c r="GU238" s="104"/>
      <c r="GV238" s="104"/>
      <c r="GW238" s="104"/>
      <c r="GX238" s="104"/>
      <c r="GY238" s="104"/>
      <c r="GZ238" s="104"/>
      <c r="HA238" s="104"/>
      <c r="HB238" s="104"/>
      <c r="HC238" s="104"/>
      <c r="HD238" s="104"/>
      <c r="HE238" s="104"/>
      <c r="HF238" s="104"/>
      <c r="HG238" s="104"/>
      <c r="HH238" s="104"/>
      <c r="HI238" s="104"/>
      <c r="HJ238" s="104"/>
      <c r="HK238" s="104"/>
      <c r="HL238" s="104"/>
      <c r="HM238" s="104"/>
      <c r="HN238" s="104"/>
      <c r="HO238" s="104"/>
      <c r="HP238" s="104"/>
      <c r="HQ238" s="104"/>
      <c r="HR238" s="104"/>
      <c r="HS238" s="104"/>
      <c r="HT238" s="104"/>
      <c r="HU238" s="104"/>
      <c r="HV238" s="104"/>
      <c r="HW238" s="104"/>
      <c r="HX238" s="104"/>
      <c r="HY238" s="104"/>
      <c r="HZ238" s="104"/>
      <c r="IA238" s="104"/>
      <c r="IB238" s="104"/>
      <c r="IC238" s="104"/>
      <c r="ID238" s="104"/>
      <c r="IE238" s="104"/>
      <c r="IF238" s="104"/>
      <c r="IG238" s="104"/>
      <c r="IH238" s="104"/>
      <c r="II238" s="104"/>
      <c r="IJ238" s="104"/>
      <c r="IK238" s="104"/>
      <c r="IL238" s="104"/>
      <c r="IM238" s="104"/>
      <c r="IN238" s="104"/>
      <c r="IO238" s="104"/>
      <c r="IP238" s="104"/>
      <c r="IQ238" s="104"/>
      <c r="IR238" s="104"/>
      <c r="IS238" s="104"/>
      <c r="IT238" s="104"/>
      <c r="IU238" s="104"/>
      <c r="IV238" s="104"/>
    </row>
    <row r="239" spans="1:256" s="103" customFormat="1" ht="12.75" x14ac:dyDescent="0.35">
      <c r="A239" s="138"/>
      <c r="B239" s="135"/>
      <c r="C239" s="135"/>
      <c r="D239" s="135"/>
      <c r="E239" s="135"/>
      <c r="F239" s="135"/>
      <c r="G239" s="135"/>
      <c r="H239" s="135"/>
      <c r="I239" s="135"/>
      <c r="J239" s="135"/>
      <c r="K239" s="135"/>
      <c r="L239" s="135"/>
      <c r="M239" s="135"/>
      <c r="N239" s="135"/>
      <c r="O239" s="135"/>
      <c r="P239" s="135"/>
      <c r="Q239" s="135"/>
      <c r="R239" s="135"/>
      <c r="AI239" s="104"/>
      <c r="AJ239" s="104"/>
      <c r="AK239" s="104"/>
      <c r="AL239" s="104"/>
      <c r="AM239" s="104"/>
      <c r="AN239" s="104"/>
      <c r="AO239" s="104"/>
      <c r="AP239" s="104"/>
      <c r="AQ239" s="104"/>
      <c r="AR239" s="104"/>
      <c r="AS239" s="104"/>
      <c r="AT239" s="104"/>
      <c r="AU239" s="104"/>
      <c r="AV239" s="104"/>
      <c r="AW239" s="104"/>
      <c r="AX239" s="104"/>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04"/>
      <c r="DD239" s="104"/>
      <c r="DE239" s="104"/>
      <c r="DF239" s="104"/>
      <c r="DG239" s="104"/>
      <c r="DH239" s="104"/>
      <c r="DI239" s="104"/>
      <c r="DJ239" s="104"/>
      <c r="DK239" s="104"/>
      <c r="DL239" s="104"/>
      <c r="DM239" s="104"/>
      <c r="DN239" s="104"/>
      <c r="DO239" s="104"/>
      <c r="DP239" s="104"/>
      <c r="DQ239" s="104"/>
      <c r="DR239" s="104"/>
      <c r="DS239" s="104"/>
      <c r="DT239" s="104"/>
      <c r="DU239" s="104"/>
      <c r="DV239" s="104"/>
      <c r="DW239" s="104"/>
      <c r="DX239" s="104"/>
      <c r="DY239" s="104"/>
      <c r="DZ239" s="104"/>
      <c r="EA239" s="104"/>
      <c r="EB239" s="104"/>
      <c r="EC239" s="104"/>
      <c r="ED239" s="104"/>
      <c r="EE239" s="104"/>
      <c r="EF239" s="104"/>
      <c r="EG239" s="104"/>
      <c r="EH239" s="104"/>
      <c r="EI239" s="104"/>
      <c r="EJ239" s="104"/>
      <c r="EK239" s="104"/>
      <c r="EL239" s="104"/>
      <c r="EM239" s="104"/>
      <c r="EN239" s="104"/>
      <c r="EO239" s="104"/>
      <c r="EP239" s="104"/>
      <c r="EQ239" s="104"/>
      <c r="ER239" s="104"/>
      <c r="ES239" s="104"/>
      <c r="ET239" s="104"/>
      <c r="EU239" s="104"/>
      <c r="EV239" s="104"/>
      <c r="EW239" s="104"/>
      <c r="EX239" s="104"/>
      <c r="EY239" s="104"/>
      <c r="EZ239" s="104"/>
      <c r="FA239" s="104"/>
      <c r="FB239" s="104"/>
      <c r="FC239" s="104"/>
      <c r="FD239" s="104"/>
      <c r="FE239" s="104"/>
      <c r="FF239" s="104"/>
      <c r="FG239" s="104"/>
      <c r="FH239" s="104"/>
      <c r="FI239" s="104"/>
      <c r="FJ239" s="104"/>
      <c r="FK239" s="104"/>
      <c r="FL239" s="104"/>
      <c r="FM239" s="104"/>
      <c r="FN239" s="104"/>
      <c r="FO239" s="104"/>
      <c r="FP239" s="104"/>
      <c r="FQ239" s="104"/>
      <c r="FR239" s="104"/>
      <c r="FS239" s="104"/>
      <c r="FT239" s="104"/>
      <c r="FU239" s="104"/>
      <c r="FV239" s="104"/>
      <c r="FW239" s="104"/>
      <c r="FX239" s="104"/>
      <c r="FY239" s="104"/>
      <c r="FZ239" s="104"/>
      <c r="GA239" s="104"/>
      <c r="GB239" s="104"/>
      <c r="GC239" s="104"/>
      <c r="GD239" s="104"/>
      <c r="GE239" s="104"/>
      <c r="GF239" s="104"/>
      <c r="GG239" s="104"/>
      <c r="GH239" s="104"/>
      <c r="GI239" s="104"/>
      <c r="GJ239" s="104"/>
      <c r="GK239" s="104"/>
      <c r="GL239" s="104"/>
      <c r="GM239" s="104"/>
      <c r="GN239" s="104"/>
      <c r="GO239" s="104"/>
      <c r="GP239" s="104"/>
      <c r="GQ239" s="104"/>
      <c r="GR239" s="104"/>
      <c r="GS239" s="104"/>
      <c r="GT239" s="104"/>
      <c r="GU239" s="104"/>
      <c r="GV239" s="104"/>
      <c r="GW239" s="104"/>
      <c r="GX239" s="104"/>
      <c r="GY239" s="104"/>
      <c r="GZ239" s="104"/>
      <c r="HA239" s="104"/>
      <c r="HB239" s="104"/>
      <c r="HC239" s="104"/>
      <c r="HD239" s="104"/>
      <c r="HE239" s="104"/>
      <c r="HF239" s="104"/>
      <c r="HG239" s="104"/>
      <c r="HH239" s="104"/>
      <c r="HI239" s="104"/>
      <c r="HJ239" s="104"/>
      <c r="HK239" s="104"/>
      <c r="HL239" s="104"/>
      <c r="HM239" s="104"/>
      <c r="HN239" s="104"/>
      <c r="HO239" s="104"/>
      <c r="HP239" s="104"/>
      <c r="HQ239" s="104"/>
      <c r="HR239" s="104"/>
      <c r="HS239" s="104"/>
      <c r="HT239" s="104"/>
      <c r="HU239" s="104"/>
      <c r="HV239" s="104"/>
      <c r="HW239" s="104"/>
      <c r="HX239" s="104"/>
      <c r="HY239" s="104"/>
      <c r="HZ239" s="104"/>
      <c r="IA239" s="104"/>
      <c r="IB239" s="104"/>
      <c r="IC239" s="104"/>
      <c r="ID239" s="104"/>
      <c r="IE239" s="104"/>
      <c r="IF239" s="104"/>
      <c r="IG239" s="104"/>
      <c r="IH239" s="104"/>
      <c r="II239" s="104"/>
      <c r="IJ239" s="104"/>
      <c r="IK239" s="104"/>
      <c r="IL239" s="104"/>
      <c r="IM239" s="104"/>
      <c r="IN239" s="104"/>
      <c r="IO239" s="104"/>
      <c r="IP239" s="104"/>
      <c r="IQ239" s="104"/>
      <c r="IR239" s="104"/>
      <c r="IS239" s="104"/>
      <c r="IT239" s="104"/>
      <c r="IU239" s="104"/>
      <c r="IV239" s="104"/>
    </row>
    <row r="240" spans="1:256" s="103" customFormat="1" ht="12.75" x14ac:dyDescent="0.35">
      <c r="A240" s="138"/>
      <c r="B240" s="135"/>
      <c r="C240" s="135"/>
      <c r="D240" s="135"/>
      <c r="E240" s="135"/>
      <c r="F240" s="135"/>
      <c r="G240" s="135"/>
      <c r="H240" s="135"/>
      <c r="I240" s="135"/>
      <c r="J240" s="135"/>
      <c r="K240" s="135"/>
      <c r="L240" s="135"/>
      <c r="M240" s="135"/>
      <c r="N240" s="135"/>
      <c r="O240" s="135"/>
      <c r="P240" s="135"/>
      <c r="Q240" s="135"/>
      <c r="R240" s="135"/>
      <c r="AI240" s="104"/>
      <c r="AJ240" s="104"/>
      <c r="AK240" s="104"/>
      <c r="AL240" s="104"/>
      <c r="AM240" s="104"/>
      <c r="AN240" s="104"/>
      <c r="AO240" s="104"/>
      <c r="AP240" s="104"/>
      <c r="AQ240" s="104"/>
      <c r="AR240" s="104"/>
      <c r="AS240" s="104"/>
      <c r="AT240" s="104"/>
      <c r="AU240" s="104"/>
      <c r="AV240" s="104"/>
      <c r="AW240" s="104"/>
      <c r="AX240" s="104"/>
      <c r="AY240" s="104"/>
      <c r="AZ240" s="104"/>
      <c r="BA240" s="104"/>
      <c r="BB240" s="104"/>
      <c r="BC240" s="104"/>
      <c r="BD240" s="104"/>
      <c r="BE240" s="104"/>
      <c r="BF240" s="104"/>
      <c r="BG240" s="104"/>
      <c r="BH240" s="104"/>
      <c r="BI240" s="104"/>
      <c r="BJ240" s="104"/>
      <c r="BK240" s="104"/>
      <c r="BL240" s="104"/>
      <c r="BM240" s="104"/>
      <c r="BN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K240" s="104"/>
      <c r="CL240" s="104"/>
      <c r="CM240" s="104"/>
      <c r="CN240" s="104"/>
      <c r="CO240" s="104"/>
      <c r="CP240" s="104"/>
      <c r="CQ240" s="104"/>
      <c r="CR240" s="104"/>
      <c r="CS240" s="104"/>
      <c r="CT240" s="104"/>
      <c r="CU240" s="104"/>
      <c r="CV240" s="104"/>
      <c r="CW240" s="104"/>
      <c r="CX240" s="104"/>
      <c r="CY240" s="104"/>
      <c r="CZ240" s="104"/>
      <c r="DA240" s="104"/>
      <c r="DB240" s="104"/>
      <c r="DC240" s="104"/>
      <c r="DD240" s="104"/>
      <c r="DE240" s="104"/>
      <c r="DF240" s="104"/>
      <c r="DG240" s="104"/>
      <c r="DH240" s="104"/>
      <c r="DI240" s="104"/>
      <c r="DJ240" s="104"/>
      <c r="DK240" s="104"/>
      <c r="DL240" s="104"/>
      <c r="DM240" s="104"/>
      <c r="DN240" s="104"/>
      <c r="DO240" s="104"/>
      <c r="DP240" s="104"/>
      <c r="DQ240" s="104"/>
      <c r="DR240" s="104"/>
      <c r="DS240" s="104"/>
      <c r="DT240" s="104"/>
      <c r="DU240" s="104"/>
      <c r="DV240" s="104"/>
      <c r="DW240" s="104"/>
      <c r="DX240" s="104"/>
      <c r="DY240" s="104"/>
      <c r="DZ240" s="104"/>
      <c r="EA240" s="104"/>
      <c r="EB240" s="104"/>
      <c r="EC240" s="104"/>
      <c r="ED240" s="104"/>
      <c r="EE240" s="104"/>
      <c r="EF240" s="104"/>
      <c r="EG240" s="104"/>
      <c r="EH240" s="104"/>
      <c r="EI240" s="104"/>
      <c r="EJ240" s="104"/>
      <c r="EK240" s="104"/>
      <c r="EL240" s="104"/>
      <c r="EM240" s="104"/>
      <c r="EN240" s="104"/>
      <c r="EO240" s="104"/>
      <c r="EP240" s="104"/>
      <c r="EQ240" s="104"/>
      <c r="ER240" s="104"/>
      <c r="ES240" s="104"/>
      <c r="ET240" s="104"/>
      <c r="EU240" s="104"/>
      <c r="EV240" s="104"/>
      <c r="EW240" s="104"/>
      <c r="EX240" s="104"/>
      <c r="EY240" s="104"/>
      <c r="EZ240" s="104"/>
      <c r="FA240" s="104"/>
      <c r="FB240" s="104"/>
      <c r="FC240" s="104"/>
      <c r="FD240" s="104"/>
      <c r="FE240" s="104"/>
      <c r="FF240" s="104"/>
      <c r="FG240" s="104"/>
      <c r="FH240" s="104"/>
      <c r="FI240" s="104"/>
      <c r="FJ240" s="104"/>
      <c r="FK240" s="104"/>
      <c r="FL240" s="104"/>
      <c r="FM240" s="104"/>
      <c r="FN240" s="104"/>
      <c r="FO240" s="104"/>
      <c r="FP240" s="104"/>
      <c r="FQ240" s="104"/>
      <c r="FR240" s="104"/>
      <c r="FS240" s="104"/>
      <c r="FT240" s="104"/>
      <c r="FU240" s="104"/>
      <c r="FV240" s="104"/>
      <c r="FW240" s="104"/>
      <c r="FX240" s="104"/>
      <c r="FY240" s="104"/>
      <c r="FZ240" s="104"/>
      <c r="GA240" s="104"/>
      <c r="GB240" s="104"/>
      <c r="GC240" s="104"/>
      <c r="GD240" s="104"/>
      <c r="GE240" s="104"/>
      <c r="GF240" s="104"/>
      <c r="GG240" s="104"/>
      <c r="GH240" s="104"/>
      <c r="GI240" s="104"/>
      <c r="GJ240" s="104"/>
      <c r="GK240" s="104"/>
      <c r="GL240" s="104"/>
      <c r="GM240" s="104"/>
      <c r="GN240" s="104"/>
      <c r="GO240" s="104"/>
      <c r="GP240" s="104"/>
      <c r="GQ240" s="104"/>
      <c r="GR240" s="104"/>
      <c r="GS240" s="104"/>
      <c r="GT240" s="104"/>
      <c r="GU240" s="104"/>
      <c r="GV240" s="104"/>
      <c r="GW240" s="104"/>
      <c r="GX240" s="104"/>
      <c r="GY240" s="104"/>
      <c r="GZ240" s="104"/>
      <c r="HA240" s="104"/>
      <c r="HB240" s="104"/>
      <c r="HC240" s="104"/>
      <c r="HD240" s="104"/>
      <c r="HE240" s="104"/>
      <c r="HF240" s="104"/>
      <c r="HG240" s="104"/>
      <c r="HH240" s="104"/>
      <c r="HI240" s="104"/>
      <c r="HJ240" s="104"/>
      <c r="HK240" s="104"/>
      <c r="HL240" s="104"/>
      <c r="HM240" s="104"/>
      <c r="HN240" s="104"/>
      <c r="HO240" s="104"/>
      <c r="HP240" s="104"/>
      <c r="HQ240" s="104"/>
      <c r="HR240" s="104"/>
      <c r="HS240" s="104"/>
      <c r="HT240" s="104"/>
      <c r="HU240" s="104"/>
      <c r="HV240" s="104"/>
      <c r="HW240" s="104"/>
      <c r="HX240" s="104"/>
      <c r="HY240" s="104"/>
      <c r="HZ240" s="104"/>
      <c r="IA240" s="104"/>
      <c r="IB240" s="104"/>
      <c r="IC240" s="104"/>
      <c r="ID240" s="104"/>
      <c r="IE240" s="104"/>
      <c r="IF240" s="104"/>
      <c r="IG240" s="104"/>
      <c r="IH240" s="104"/>
      <c r="II240" s="104"/>
      <c r="IJ240" s="104"/>
      <c r="IK240" s="104"/>
      <c r="IL240" s="104"/>
      <c r="IM240" s="104"/>
      <c r="IN240" s="104"/>
      <c r="IO240" s="104"/>
      <c r="IP240" s="104"/>
      <c r="IQ240" s="104"/>
      <c r="IR240" s="104"/>
      <c r="IS240" s="104"/>
      <c r="IT240" s="104"/>
      <c r="IU240" s="104"/>
      <c r="IV240" s="104"/>
    </row>
    <row r="241" spans="1:256" s="103" customFormat="1" ht="12.75" x14ac:dyDescent="0.35">
      <c r="A241" s="138"/>
      <c r="B241" s="135"/>
      <c r="C241" s="135"/>
      <c r="D241" s="135"/>
      <c r="E241" s="135"/>
      <c r="F241" s="135"/>
      <c r="G241" s="135"/>
      <c r="H241" s="135"/>
      <c r="I241" s="135"/>
      <c r="J241" s="135"/>
      <c r="K241" s="135"/>
      <c r="L241" s="135"/>
      <c r="M241" s="135"/>
      <c r="N241" s="135"/>
      <c r="O241" s="135"/>
      <c r="P241" s="135"/>
      <c r="Q241" s="135"/>
      <c r="R241" s="135"/>
      <c r="AI241" s="104"/>
      <c r="AJ241" s="104"/>
      <c r="AK241" s="104"/>
      <c r="AL241" s="104"/>
      <c r="AM241" s="104"/>
      <c r="AN241" s="104"/>
      <c r="AO241" s="104"/>
      <c r="AP241" s="104"/>
      <c r="AQ241" s="104"/>
      <c r="AR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c r="BM241" s="104"/>
      <c r="BN241" s="104"/>
      <c r="BO241" s="104"/>
      <c r="BP241" s="104"/>
      <c r="BQ241" s="104"/>
      <c r="BR241" s="104"/>
      <c r="BS241" s="104"/>
      <c r="BT241" s="104"/>
      <c r="BU241" s="104"/>
      <c r="BV241" s="104"/>
      <c r="BW241" s="104"/>
      <c r="BX241" s="104"/>
      <c r="BY241" s="104"/>
      <c r="BZ241" s="104"/>
      <c r="CA241" s="104"/>
      <c r="CB241" s="104"/>
      <c r="CC241" s="104"/>
      <c r="CD241" s="104"/>
      <c r="CE241" s="104"/>
      <c r="CF241" s="104"/>
      <c r="CG241" s="104"/>
      <c r="CH241" s="104"/>
      <c r="CI241" s="104"/>
      <c r="CJ241" s="104"/>
      <c r="CK241" s="104"/>
      <c r="CL241" s="104"/>
      <c r="CM241" s="104"/>
      <c r="CN241" s="104"/>
      <c r="CO241" s="104"/>
      <c r="CP241" s="104"/>
      <c r="CQ241" s="104"/>
      <c r="CR241" s="104"/>
      <c r="CS241" s="104"/>
      <c r="CT241" s="104"/>
      <c r="CU241" s="104"/>
      <c r="CV241" s="104"/>
      <c r="CW241" s="104"/>
      <c r="CX241" s="104"/>
      <c r="CY241" s="104"/>
      <c r="CZ241" s="104"/>
      <c r="DA241" s="104"/>
      <c r="DB241" s="104"/>
      <c r="DC241" s="104"/>
      <c r="DD241" s="104"/>
      <c r="DE241" s="104"/>
      <c r="DF241" s="104"/>
      <c r="DG241" s="104"/>
      <c r="DH241" s="104"/>
      <c r="DI241" s="104"/>
      <c r="DJ241" s="104"/>
      <c r="DK241" s="104"/>
      <c r="DL241" s="104"/>
      <c r="DM241" s="104"/>
      <c r="DN241" s="104"/>
      <c r="DO241" s="104"/>
      <c r="DP241" s="104"/>
      <c r="DQ241" s="104"/>
      <c r="DR241" s="104"/>
      <c r="DS241" s="104"/>
      <c r="DT241" s="104"/>
      <c r="DU241" s="104"/>
      <c r="DV241" s="104"/>
      <c r="DW241" s="104"/>
      <c r="DX241" s="104"/>
      <c r="DY241" s="104"/>
      <c r="DZ241" s="104"/>
      <c r="EA241" s="104"/>
      <c r="EB241" s="104"/>
      <c r="EC241" s="104"/>
      <c r="ED241" s="104"/>
      <c r="EE241" s="104"/>
      <c r="EF241" s="104"/>
      <c r="EG241" s="104"/>
      <c r="EH241" s="104"/>
      <c r="EI241" s="104"/>
      <c r="EJ241" s="104"/>
      <c r="EK241" s="104"/>
      <c r="EL241" s="104"/>
      <c r="EM241" s="104"/>
      <c r="EN241" s="104"/>
      <c r="EO241" s="104"/>
      <c r="EP241" s="104"/>
      <c r="EQ241" s="104"/>
      <c r="ER241" s="104"/>
      <c r="ES241" s="104"/>
      <c r="ET241" s="104"/>
      <c r="EU241" s="104"/>
      <c r="EV241" s="104"/>
      <c r="EW241" s="104"/>
      <c r="EX241" s="104"/>
      <c r="EY241" s="104"/>
      <c r="EZ241" s="104"/>
      <c r="FA241" s="104"/>
      <c r="FB241" s="104"/>
      <c r="FC241" s="104"/>
      <c r="FD241" s="104"/>
      <c r="FE241" s="104"/>
      <c r="FF241" s="104"/>
      <c r="FG241" s="104"/>
      <c r="FH241" s="104"/>
      <c r="FI241" s="104"/>
      <c r="FJ241" s="104"/>
      <c r="FK241" s="104"/>
      <c r="FL241" s="104"/>
      <c r="FM241" s="104"/>
      <c r="FN241" s="104"/>
      <c r="FO241" s="104"/>
      <c r="FP241" s="104"/>
      <c r="FQ241" s="104"/>
      <c r="FR241" s="104"/>
      <c r="FS241" s="104"/>
      <c r="FT241" s="104"/>
      <c r="FU241" s="104"/>
      <c r="FV241" s="104"/>
      <c r="FW241" s="104"/>
      <c r="FX241" s="104"/>
      <c r="FY241" s="104"/>
      <c r="FZ241" s="104"/>
      <c r="GA241" s="104"/>
      <c r="GB241" s="104"/>
      <c r="GC241" s="104"/>
      <c r="GD241" s="104"/>
      <c r="GE241" s="104"/>
      <c r="GF241" s="104"/>
      <c r="GG241" s="104"/>
      <c r="GH241" s="104"/>
      <c r="GI241" s="104"/>
      <c r="GJ241" s="104"/>
      <c r="GK241" s="104"/>
      <c r="GL241" s="104"/>
      <c r="GM241" s="104"/>
      <c r="GN241" s="104"/>
      <c r="GO241" s="104"/>
      <c r="GP241" s="104"/>
      <c r="GQ241" s="104"/>
      <c r="GR241" s="104"/>
      <c r="GS241" s="104"/>
      <c r="GT241" s="104"/>
      <c r="GU241" s="104"/>
      <c r="GV241" s="104"/>
      <c r="GW241" s="104"/>
      <c r="GX241" s="104"/>
      <c r="GY241" s="104"/>
      <c r="GZ241" s="104"/>
      <c r="HA241" s="104"/>
      <c r="HB241" s="104"/>
      <c r="HC241" s="104"/>
      <c r="HD241" s="104"/>
      <c r="HE241" s="104"/>
      <c r="HF241" s="104"/>
      <c r="HG241" s="104"/>
      <c r="HH241" s="104"/>
      <c r="HI241" s="104"/>
      <c r="HJ241" s="104"/>
      <c r="HK241" s="104"/>
      <c r="HL241" s="104"/>
      <c r="HM241" s="104"/>
      <c r="HN241" s="104"/>
      <c r="HO241" s="104"/>
      <c r="HP241" s="104"/>
      <c r="HQ241" s="104"/>
      <c r="HR241" s="104"/>
      <c r="HS241" s="104"/>
      <c r="HT241" s="104"/>
      <c r="HU241" s="104"/>
      <c r="HV241" s="104"/>
      <c r="HW241" s="104"/>
      <c r="HX241" s="104"/>
      <c r="HY241" s="104"/>
      <c r="HZ241" s="104"/>
      <c r="IA241" s="104"/>
      <c r="IB241" s="104"/>
      <c r="IC241" s="104"/>
      <c r="ID241" s="104"/>
      <c r="IE241" s="104"/>
      <c r="IF241" s="104"/>
      <c r="IG241" s="104"/>
      <c r="IH241" s="104"/>
      <c r="II241" s="104"/>
      <c r="IJ241" s="104"/>
      <c r="IK241" s="104"/>
      <c r="IL241" s="104"/>
      <c r="IM241" s="104"/>
      <c r="IN241" s="104"/>
      <c r="IO241" s="104"/>
      <c r="IP241" s="104"/>
      <c r="IQ241" s="104"/>
      <c r="IR241" s="104"/>
      <c r="IS241" s="104"/>
      <c r="IT241" s="104"/>
      <c r="IU241" s="104"/>
      <c r="IV241" s="104"/>
    </row>
    <row r="242" spans="1:256" s="103" customFormat="1" ht="12.75" x14ac:dyDescent="0.35">
      <c r="A242" s="138"/>
      <c r="B242" s="135"/>
      <c r="C242" s="135"/>
      <c r="D242" s="135"/>
      <c r="E242" s="135"/>
      <c r="F242" s="135"/>
      <c r="G242" s="135"/>
      <c r="H242" s="135"/>
      <c r="I242" s="135"/>
      <c r="J242" s="135"/>
      <c r="K242" s="135"/>
      <c r="L242" s="135"/>
      <c r="M242" s="135"/>
      <c r="N242" s="135"/>
      <c r="O242" s="135"/>
      <c r="P242" s="135"/>
      <c r="Q242" s="135"/>
      <c r="R242" s="135"/>
      <c r="AI242" s="104"/>
      <c r="AJ242" s="104"/>
      <c r="AK242" s="104"/>
      <c r="AL242" s="104"/>
      <c r="AM242" s="104"/>
      <c r="AN242" s="104"/>
      <c r="AO242" s="104"/>
      <c r="AP242" s="104"/>
      <c r="AQ242" s="104"/>
      <c r="AR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c r="BP242" s="104"/>
      <c r="BQ242" s="104"/>
      <c r="BR242" s="104"/>
      <c r="BS242" s="104"/>
      <c r="BT242" s="104"/>
      <c r="BU242" s="104"/>
      <c r="BV242" s="104"/>
      <c r="BW242" s="104"/>
      <c r="BX242" s="104"/>
      <c r="BY242" s="104"/>
      <c r="BZ242" s="104"/>
      <c r="CA242" s="104"/>
      <c r="CB242" s="104"/>
      <c r="CC242" s="104"/>
      <c r="CD242" s="104"/>
      <c r="CE242" s="104"/>
      <c r="CF242" s="104"/>
      <c r="CG242" s="104"/>
      <c r="CH242" s="104"/>
      <c r="CI242" s="104"/>
      <c r="CJ242" s="104"/>
      <c r="CK242" s="104"/>
      <c r="CL242" s="104"/>
      <c r="CM242" s="104"/>
      <c r="CN242" s="104"/>
      <c r="CO242" s="104"/>
      <c r="CP242" s="104"/>
      <c r="CQ242" s="104"/>
      <c r="CR242" s="104"/>
      <c r="CS242" s="104"/>
      <c r="CT242" s="104"/>
      <c r="CU242" s="104"/>
      <c r="CV242" s="104"/>
      <c r="CW242" s="104"/>
      <c r="CX242" s="104"/>
      <c r="CY242" s="104"/>
      <c r="CZ242" s="104"/>
      <c r="DA242" s="104"/>
      <c r="DB242" s="104"/>
      <c r="DC242" s="104"/>
      <c r="DD242" s="104"/>
      <c r="DE242" s="104"/>
      <c r="DF242" s="104"/>
      <c r="DG242" s="104"/>
      <c r="DH242" s="104"/>
      <c r="DI242" s="104"/>
      <c r="DJ242" s="104"/>
      <c r="DK242" s="104"/>
      <c r="DL242" s="104"/>
      <c r="DM242" s="104"/>
      <c r="DN242" s="104"/>
      <c r="DO242" s="104"/>
      <c r="DP242" s="104"/>
      <c r="DQ242" s="104"/>
      <c r="DR242" s="104"/>
      <c r="DS242" s="104"/>
      <c r="DT242" s="104"/>
      <c r="DU242" s="104"/>
      <c r="DV242" s="104"/>
      <c r="DW242" s="104"/>
      <c r="DX242" s="104"/>
      <c r="DY242" s="104"/>
      <c r="DZ242" s="104"/>
      <c r="EA242" s="104"/>
      <c r="EB242" s="104"/>
      <c r="EC242" s="104"/>
      <c r="ED242" s="104"/>
      <c r="EE242" s="104"/>
      <c r="EF242" s="104"/>
      <c r="EG242" s="104"/>
      <c r="EH242" s="104"/>
      <c r="EI242" s="104"/>
      <c r="EJ242" s="104"/>
      <c r="EK242" s="104"/>
      <c r="EL242" s="104"/>
      <c r="EM242" s="104"/>
      <c r="EN242" s="104"/>
      <c r="EO242" s="104"/>
      <c r="EP242" s="104"/>
      <c r="EQ242" s="104"/>
      <c r="ER242" s="104"/>
      <c r="ES242" s="104"/>
      <c r="ET242" s="104"/>
      <c r="EU242" s="104"/>
      <c r="EV242" s="104"/>
      <c r="EW242" s="104"/>
      <c r="EX242" s="104"/>
      <c r="EY242" s="104"/>
      <c r="EZ242" s="104"/>
      <c r="FA242" s="104"/>
      <c r="FB242" s="104"/>
      <c r="FC242" s="104"/>
      <c r="FD242" s="104"/>
      <c r="FE242" s="104"/>
      <c r="FF242" s="104"/>
      <c r="FG242" s="104"/>
      <c r="FH242" s="104"/>
      <c r="FI242" s="104"/>
      <c r="FJ242" s="104"/>
      <c r="FK242" s="104"/>
      <c r="FL242" s="104"/>
      <c r="FM242" s="104"/>
      <c r="FN242" s="104"/>
      <c r="FO242" s="104"/>
      <c r="FP242" s="104"/>
      <c r="FQ242" s="104"/>
      <c r="FR242" s="104"/>
      <c r="FS242" s="104"/>
      <c r="FT242" s="104"/>
      <c r="FU242" s="104"/>
      <c r="FV242" s="104"/>
      <c r="FW242" s="104"/>
      <c r="FX242" s="104"/>
      <c r="FY242" s="104"/>
      <c r="FZ242" s="104"/>
      <c r="GA242" s="104"/>
      <c r="GB242" s="104"/>
      <c r="GC242" s="104"/>
      <c r="GD242" s="104"/>
      <c r="GE242" s="104"/>
      <c r="GF242" s="104"/>
      <c r="GG242" s="104"/>
      <c r="GH242" s="104"/>
      <c r="GI242" s="104"/>
      <c r="GJ242" s="104"/>
      <c r="GK242" s="104"/>
      <c r="GL242" s="104"/>
      <c r="GM242" s="104"/>
      <c r="GN242" s="104"/>
      <c r="GO242" s="104"/>
      <c r="GP242" s="104"/>
      <c r="GQ242" s="104"/>
      <c r="GR242" s="104"/>
      <c r="GS242" s="104"/>
      <c r="GT242" s="104"/>
      <c r="GU242" s="104"/>
      <c r="GV242" s="104"/>
      <c r="GW242" s="104"/>
      <c r="GX242" s="104"/>
      <c r="GY242" s="104"/>
      <c r="GZ242" s="104"/>
      <c r="HA242" s="104"/>
      <c r="HB242" s="104"/>
      <c r="HC242" s="104"/>
      <c r="HD242" s="104"/>
      <c r="HE242" s="104"/>
      <c r="HF242" s="104"/>
      <c r="HG242" s="104"/>
      <c r="HH242" s="104"/>
      <c r="HI242" s="104"/>
      <c r="HJ242" s="104"/>
      <c r="HK242" s="104"/>
      <c r="HL242" s="104"/>
      <c r="HM242" s="104"/>
      <c r="HN242" s="104"/>
      <c r="HO242" s="104"/>
      <c r="HP242" s="104"/>
      <c r="HQ242" s="104"/>
      <c r="HR242" s="104"/>
      <c r="HS242" s="104"/>
      <c r="HT242" s="104"/>
      <c r="HU242" s="104"/>
      <c r="HV242" s="104"/>
      <c r="HW242" s="104"/>
      <c r="HX242" s="104"/>
      <c r="HY242" s="104"/>
      <c r="HZ242" s="104"/>
      <c r="IA242" s="104"/>
      <c r="IB242" s="104"/>
      <c r="IC242" s="104"/>
      <c r="ID242" s="104"/>
      <c r="IE242" s="104"/>
      <c r="IF242" s="104"/>
      <c r="IG242" s="104"/>
      <c r="IH242" s="104"/>
      <c r="II242" s="104"/>
      <c r="IJ242" s="104"/>
      <c r="IK242" s="104"/>
      <c r="IL242" s="104"/>
      <c r="IM242" s="104"/>
      <c r="IN242" s="104"/>
      <c r="IO242" s="104"/>
      <c r="IP242" s="104"/>
      <c r="IQ242" s="104"/>
      <c r="IR242" s="104"/>
      <c r="IS242" s="104"/>
      <c r="IT242" s="104"/>
      <c r="IU242" s="104"/>
      <c r="IV242" s="104"/>
    </row>
    <row r="243" spans="1:256" s="103" customFormat="1" ht="12.75" x14ac:dyDescent="0.35">
      <c r="A243" s="138"/>
      <c r="B243" s="135"/>
      <c r="C243" s="135"/>
      <c r="D243" s="135"/>
      <c r="E243" s="135"/>
      <c r="F243" s="135"/>
      <c r="G243" s="135"/>
      <c r="H243" s="135"/>
      <c r="I243" s="135"/>
      <c r="J243" s="135"/>
      <c r="K243" s="135"/>
      <c r="L243" s="135"/>
      <c r="M243" s="135"/>
      <c r="N243" s="135"/>
      <c r="O243" s="135"/>
      <c r="P243" s="135"/>
      <c r="Q243" s="135"/>
      <c r="R243" s="135"/>
      <c r="AI243" s="104"/>
      <c r="AJ243" s="104"/>
      <c r="AK243" s="104"/>
      <c r="AL243" s="104"/>
      <c r="AM243" s="104"/>
      <c r="AN243" s="104"/>
      <c r="AO243" s="104"/>
      <c r="AP243" s="104"/>
      <c r="AQ243" s="104"/>
      <c r="AR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c r="BT243" s="104"/>
      <c r="BU243" s="104"/>
      <c r="BV243" s="104"/>
      <c r="BW243" s="104"/>
      <c r="BX243" s="104"/>
      <c r="BY243" s="104"/>
      <c r="BZ243" s="104"/>
      <c r="CA243" s="104"/>
      <c r="CB243" s="104"/>
      <c r="CC243" s="104"/>
      <c r="CD243" s="104"/>
      <c r="CE243" s="104"/>
      <c r="CF243" s="104"/>
      <c r="CG243" s="104"/>
      <c r="CH243" s="104"/>
      <c r="CI243" s="104"/>
      <c r="CJ243" s="104"/>
      <c r="CK243" s="104"/>
      <c r="CL243" s="104"/>
      <c r="CM243" s="104"/>
      <c r="CN243" s="104"/>
      <c r="CO243" s="104"/>
      <c r="CP243" s="104"/>
      <c r="CQ243" s="104"/>
      <c r="CR243" s="104"/>
      <c r="CS243" s="104"/>
      <c r="CT243" s="104"/>
      <c r="CU243" s="104"/>
      <c r="CV243" s="104"/>
      <c r="CW243" s="104"/>
      <c r="CX243" s="104"/>
      <c r="CY243" s="104"/>
      <c r="CZ243" s="104"/>
      <c r="DA243" s="104"/>
      <c r="DB243" s="104"/>
      <c r="DC243" s="104"/>
      <c r="DD243" s="104"/>
      <c r="DE243" s="104"/>
      <c r="DF243" s="104"/>
      <c r="DG243" s="104"/>
      <c r="DH243" s="104"/>
      <c r="DI243" s="104"/>
      <c r="DJ243" s="104"/>
      <c r="DK243" s="104"/>
      <c r="DL243" s="104"/>
      <c r="DM243" s="104"/>
      <c r="DN243" s="104"/>
      <c r="DO243" s="104"/>
      <c r="DP243" s="104"/>
      <c r="DQ243" s="104"/>
      <c r="DR243" s="104"/>
      <c r="DS243" s="104"/>
      <c r="DT243" s="104"/>
      <c r="DU243" s="104"/>
      <c r="DV243" s="104"/>
      <c r="DW243" s="104"/>
      <c r="DX243" s="104"/>
      <c r="DY243" s="104"/>
      <c r="DZ243" s="104"/>
      <c r="EA243" s="104"/>
      <c r="EB243" s="104"/>
      <c r="EC243" s="104"/>
      <c r="ED243" s="104"/>
      <c r="EE243" s="104"/>
      <c r="EF243" s="104"/>
      <c r="EG243" s="104"/>
      <c r="EH243" s="104"/>
      <c r="EI243" s="104"/>
      <c r="EJ243" s="104"/>
      <c r="EK243" s="104"/>
      <c r="EL243" s="104"/>
      <c r="EM243" s="104"/>
      <c r="EN243" s="104"/>
      <c r="EO243" s="104"/>
      <c r="EP243" s="104"/>
      <c r="EQ243" s="104"/>
      <c r="ER243" s="104"/>
      <c r="ES243" s="104"/>
      <c r="ET243" s="104"/>
      <c r="EU243" s="104"/>
      <c r="EV243" s="104"/>
      <c r="EW243" s="104"/>
      <c r="EX243" s="104"/>
      <c r="EY243" s="104"/>
      <c r="EZ243" s="104"/>
      <c r="FA243" s="104"/>
      <c r="FB243" s="104"/>
      <c r="FC243" s="104"/>
      <c r="FD243" s="104"/>
      <c r="FE243" s="104"/>
      <c r="FF243" s="104"/>
      <c r="FG243" s="104"/>
      <c r="FH243" s="104"/>
      <c r="FI243" s="104"/>
      <c r="FJ243" s="104"/>
      <c r="FK243" s="104"/>
      <c r="FL243" s="104"/>
      <c r="FM243" s="104"/>
      <c r="FN243" s="104"/>
      <c r="FO243" s="104"/>
      <c r="FP243" s="104"/>
      <c r="FQ243" s="104"/>
      <c r="FR243" s="104"/>
      <c r="FS243" s="104"/>
      <c r="FT243" s="104"/>
      <c r="FU243" s="104"/>
      <c r="FV243" s="104"/>
      <c r="FW243" s="104"/>
      <c r="FX243" s="104"/>
      <c r="FY243" s="104"/>
      <c r="FZ243" s="104"/>
      <c r="GA243" s="104"/>
      <c r="GB243" s="104"/>
      <c r="GC243" s="104"/>
      <c r="GD243" s="104"/>
      <c r="GE243" s="104"/>
      <c r="GF243" s="104"/>
      <c r="GG243" s="104"/>
      <c r="GH243" s="104"/>
      <c r="GI243" s="104"/>
      <c r="GJ243" s="104"/>
      <c r="GK243" s="104"/>
      <c r="GL243" s="104"/>
      <c r="GM243" s="104"/>
      <c r="GN243" s="104"/>
      <c r="GO243" s="104"/>
      <c r="GP243" s="104"/>
      <c r="GQ243" s="104"/>
      <c r="GR243" s="104"/>
      <c r="GS243" s="104"/>
      <c r="GT243" s="104"/>
      <c r="GU243" s="104"/>
      <c r="GV243" s="104"/>
      <c r="GW243" s="104"/>
      <c r="GX243" s="104"/>
      <c r="GY243" s="104"/>
      <c r="GZ243" s="104"/>
      <c r="HA243" s="104"/>
      <c r="HB243" s="104"/>
      <c r="HC243" s="104"/>
      <c r="HD243" s="104"/>
      <c r="HE243" s="104"/>
      <c r="HF243" s="104"/>
      <c r="HG243" s="104"/>
      <c r="HH243" s="104"/>
      <c r="HI243" s="104"/>
      <c r="HJ243" s="104"/>
      <c r="HK243" s="104"/>
      <c r="HL243" s="104"/>
      <c r="HM243" s="104"/>
      <c r="HN243" s="104"/>
      <c r="HO243" s="104"/>
      <c r="HP243" s="104"/>
      <c r="HQ243" s="104"/>
      <c r="HR243" s="104"/>
      <c r="HS243" s="104"/>
      <c r="HT243" s="104"/>
      <c r="HU243" s="104"/>
      <c r="HV243" s="104"/>
      <c r="HW243" s="104"/>
      <c r="HX243" s="104"/>
      <c r="HY243" s="104"/>
      <c r="HZ243" s="104"/>
      <c r="IA243" s="104"/>
      <c r="IB243" s="104"/>
      <c r="IC243" s="104"/>
      <c r="ID243" s="104"/>
      <c r="IE243" s="104"/>
      <c r="IF243" s="104"/>
      <c r="IG243" s="104"/>
      <c r="IH243" s="104"/>
      <c r="II243" s="104"/>
      <c r="IJ243" s="104"/>
      <c r="IK243" s="104"/>
      <c r="IL243" s="104"/>
      <c r="IM243" s="104"/>
      <c r="IN243" s="104"/>
      <c r="IO243" s="104"/>
      <c r="IP243" s="104"/>
      <c r="IQ243" s="104"/>
      <c r="IR243" s="104"/>
      <c r="IS243" s="104"/>
      <c r="IT243" s="104"/>
      <c r="IU243" s="104"/>
      <c r="IV243" s="104"/>
    </row>
    <row r="244" spans="1:256" s="103" customFormat="1" ht="12.75" x14ac:dyDescent="0.35">
      <c r="A244" s="138"/>
      <c r="B244" s="135"/>
      <c r="C244" s="135"/>
      <c r="D244" s="135"/>
      <c r="E244" s="135"/>
      <c r="F244" s="135"/>
      <c r="G244" s="135"/>
      <c r="H244" s="135"/>
      <c r="I244" s="135"/>
      <c r="J244" s="135"/>
      <c r="K244" s="135"/>
      <c r="L244" s="135"/>
      <c r="M244" s="135"/>
      <c r="N244" s="135"/>
      <c r="O244" s="135"/>
      <c r="P244" s="135"/>
      <c r="Q244" s="135"/>
      <c r="R244" s="135"/>
      <c r="AI244" s="104"/>
      <c r="AJ244" s="104"/>
      <c r="AK244" s="104"/>
      <c r="AL244" s="104"/>
      <c r="AM244" s="104"/>
      <c r="AN244" s="104"/>
      <c r="AO244" s="104"/>
      <c r="AP244" s="104"/>
      <c r="AQ244" s="104"/>
      <c r="AR244" s="104"/>
      <c r="AS244" s="104"/>
      <c r="AT244" s="104"/>
      <c r="AU244" s="104"/>
      <c r="AV244" s="104"/>
      <c r="AW244" s="104"/>
      <c r="AX244" s="104"/>
      <c r="AY244" s="104"/>
      <c r="AZ244" s="104"/>
      <c r="BA244" s="104"/>
      <c r="BB244" s="104"/>
      <c r="BC244" s="104"/>
      <c r="BD244" s="104"/>
      <c r="BE244" s="104"/>
      <c r="BF244" s="104"/>
      <c r="BG244" s="104"/>
      <c r="BH244" s="104"/>
      <c r="BI244" s="104"/>
      <c r="BJ244" s="104"/>
      <c r="BK244" s="104"/>
      <c r="BL244" s="104"/>
      <c r="BM244" s="104"/>
      <c r="BN244" s="104"/>
      <c r="BO244" s="104"/>
      <c r="BP244" s="104"/>
      <c r="BQ244" s="104"/>
      <c r="BR244" s="104"/>
      <c r="BS244" s="104"/>
      <c r="BT244" s="104"/>
      <c r="BU244" s="104"/>
      <c r="BV244" s="104"/>
      <c r="BW244" s="104"/>
      <c r="BX244" s="104"/>
      <c r="BY244" s="104"/>
      <c r="BZ244" s="104"/>
      <c r="CA244" s="104"/>
      <c r="CB244" s="104"/>
      <c r="CC244" s="104"/>
      <c r="CD244" s="104"/>
      <c r="CE244" s="104"/>
      <c r="CF244" s="104"/>
      <c r="CG244" s="104"/>
      <c r="CH244" s="104"/>
      <c r="CI244" s="104"/>
      <c r="CJ244" s="104"/>
      <c r="CK244" s="104"/>
      <c r="CL244" s="104"/>
      <c r="CM244" s="104"/>
      <c r="CN244" s="104"/>
      <c r="CO244" s="104"/>
      <c r="CP244" s="104"/>
      <c r="CQ244" s="104"/>
      <c r="CR244" s="104"/>
      <c r="CS244" s="104"/>
      <c r="CT244" s="104"/>
      <c r="CU244" s="104"/>
      <c r="CV244" s="104"/>
      <c r="CW244" s="104"/>
      <c r="CX244" s="104"/>
      <c r="CY244" s="104"/>
      <c r="CZ244" s="104"/>
      <c r="DA244" s="104"/>
      <c r="DB244" s="104"/>
      <c r="DC244" s="104"/>
      <c r="DD244" s="104"/>
      <c r="DE244" s="104"/>
      <c r="DF244" s="104"/>
      <c r="DG244" s="104"/>
      <c r="DH244" s="104"/>
      <c r="DI244" s="104"/>
      <c r="DJ244" s="104"/>
      <c r="DK244" s="104"/>
      <c r="DL244" s="104"/>
      <c r="DM244" s="104"/>
      <c r="DN244" s="104"/>
      <c r="DO244" s="104"/>
      <c r="DP244" s="104"/>
      <c r="DQ244" s="104"/>
      <c r="DR244" s="104"/>
      <c r="DS244" s="104"/>
      <c r="DT244" s="104"/>
      <c r="DU244" s="104"/>
      <c r="DV244" s="104"/>
      <c r="DW244" s="104"/>
      <c r="DX244" s="104"/>
      <c r="DY244" s="104"/>
      <c r="DZ244" s="104"/>
      <c r="EA244" s="104"/>
      <c r="EB244" s="104"/>
      <c r="EC244" s="104"/>
      <c r="ED244" s="104"/>
      <c r="EE244" s="104"/>
      <c r="EF244" s="104"/>
      <c r="EG244" s="104"/>
      <c r="EH244" s="104"/>
      <c r="EI244" s="104"/>
      <c r="EJ244" s="104"/>
      <c r="EK244" s="104"/>
      <c r="EL244" s="104"/>
      <c r="EM244" s="104"/>
      <c r="EN244" s="104"/>
      <c r="EO244" s="104"/>
      <c r="EP244" s="104"/>
      <c r="EQ244" s="104"/>
      <c r="ER244" s="104"/>
      <c r="ES244" s="104"/>
      <c r="ET244" s="104"/>
      <c r="EU244" s="104"/>
      <c r="EV244" s="104"/>
      <c r="EW244" s="104"/>
      <c r="EX244" s="104"/>
      <c r="EY244" s="104"/>
      <c r="EZ244" s="104"/>
      <c r="FA244" s="104"/>
      <c r="FB244" s="104"/>
      <c r="FC244" s="104"/>
      <c r="FD244" s="104"/>
      <c r="FE244" s="104"/>
      <c r="FF244" s="104"/>
      <c r="FG244" s="104"/>
      <c r="FH244" s="104"/>
      <c r="FI244" s="104"/>
      <c r="FJ244" s="104"/>
      <c r="FK244" s="104"/>
      <c r="FL244" s="104"/>
      <c r="FM244" s="104"/>
      <c r="FN244" s="104"/>
      <c r="FO244" s="104"/>
      <c r="FP244" s="104"/>
      <c r="FQ244" s="104"/>
      <c r="FR244" s="104"/>
      <c r="FS244" s="104"/>
      <c r="FT244" s="104"/>
      <c r="FU244" s="104"/>
      <c r="FV244" s="104"/>
      <c r="FW244" s="104"/>
      <c r="FX244" s="104"/>
      <c r="FY244" s="104"/>
      <c r="FZ244" s="104"/>
      <c r="GA244" s="104"/>
      <c r="GB244" s="104"/>
      <c r="GC244" s="104"/>
      <c r="GD244" s="104"/>
      <c r="GE244" s="104"/>
      <c r="GF244" s="104"/>
      <c r="GG244" s="104"/>
      <c r="GH244" s="104"/>
      <c r="GI244" s="104"/>
      <c r="GJ244" s="104"/>
      <c r="GK244" s="104"/>
      <c r="GL244" s="104"/>
      <c r="GM244" s="104"/>
      <c r="GN244" s="104"/>
      <c r="GO244" s="104"/>
      <c r="GP244" s="104"/>
      <c r="GQ244" s="104"/>
      <c r="GR244" s="104"/>
      <c r="GS244" s="104"/>
      <c r="GT244" s="104"/>
      <c r="GU244" s="104"/>
      <c r="GV244" s="104"/>
      <c r="GW244" s="104"/>
      <c r="GX244" s="104"/>
      <c r="GY244" s="104"/>
      <c r="GZ244" s="104"/>
      <c r="HA244" s="104"/>
      <c r="HB244" s="104"/>
      <c r="HC244" s="104"/>
      <c r="HD244" s="104"/>
      <c r="HE244" s="104"/>
      <c r="HF244" s="104"/>
      <c r="HG244" s="104"/>
      <c r="HH244" s="104"/>
      <c r="HI244" s="104"/>
      <c r="HJ244" s="104"/>
      <c r="HK244" s="104"/>
      <c r="HL244" s="104"/>
      <c r="HM244" s="104"/>
      <c r="HN244" s="104"/>
      <c r="HO244" s="104"/>
      <c r="HP244" s="104"/>
      <c r="HQ244" s="104"/>
      <c r="HR244" s="104"/>
      <c r="HS244" s="104"/>
      <c r="HT244" s="104"/>
      <c r="HU244" s="104"/>
      <c r="HV244" s="104"/>
      <c r="HW244" s="104"/>
      <c r="HX244" s="104"/>
      <c r="HY244" s="104"/>
      <c r="HZ244" s="104"/>
      <c r="IA244" s="104"/>
      <c r="IB244" s="104"/>
      <c r="IC244" s="104"/>
      <c r="ID244" s="104"/>
      <c r="IE244" s="104"/>
      <c r="IF244" s="104"/>
      <c r="IG244" s="104"/>
      <c r="IH244" s="104"/>
      <c r="II244" s="104"/>
      <c r="IJ244" s="104"/>
      <c r="IK244" s="104"/>
      <c r="IL244" s="104"/>
      <c r="IM244" s="104"/>
      <c r="IN244" s="104"/>
      <c r="IO244" s="104"/>
      <c r="IP244" s="104"/>
      <c r="IQ244" s="104"/>
      <c r="IR244" s="104"/>
      <c r="IS244" s="104"/>
      <c r="IT244" s="104"/>
      <c r="IU244" s="104"/>
      <c r="IV244" s="104"/>
    </row>
    <row r="245" spans="1:256" s="103" customFormat="1" ht="12.75" x14ac:dyDescent="0.35">
      <c r="A245" s="138"/>
      <c r="B245" s="135"/>
      <c r="C245" s="135"/>
      <c r="D245" s="135"/>
      <c r="E245" s="135"/>
      <c r="F245" s="135"/>
      <c r="G245" s="135"/>
      <c r="H245" s="135"/>
      <c r="I245" s="135"/>
      <c r="J245" s="135"/>
      <c r="K245" s="135"/>
      <c r="L245" s="135"/>
      <c r="M245" s="135"/>
      <c r="N245" s="135"/>
      <c r="O245" s="135"/>
      <c r="P245" s="135"/>
      <c r="Q245" s="135"/>
      <c r="R245" s="135"/>
      <c r="AI245" s="104"/>
      <c r="AJ245" s="104"/>
      <c r="AK245" s="104"/>
      <c r="AL245" s="104"/>
      <c r="AM245" s="104"/>
      <c r="AN245" s="104"/>
      <c r="AO245" s="104"/>
      <c r="AP245" s="104"/>
      <c r="AQ245" s="104"/>
      <c r="AR245" s="104"/>
      <c r="AS245" s="104"/>
      <c r="AT245" s="104"/>
      <c r="AU245" s="104"/>
      <c r="AV245" s="104"/>
      <c r="AW245" s="104"/>
      <c r="AX245" s="104"/>
      <c r="AY245" s="104"/>
      <c r="AZ245" s="104"/>
      <c r="BA245" s="104"/>
      <c r="BB245" s="104"/>
      <c r="BC245" s="104"/>
      <c r="BD245" s="104"/>
      <c r="BE245" s="104"/>
      <c r="BF245" s="104"/>
      <c r="BG245" s="104"/>
      <c r="BH245" s="104"/>
      <c r="BI245" s="104"/>
      <c r="BJ245" s="104"/>
      <c r="BK245" s="104"/>
      <c r="BL245" s="104"/>
      <c r="BM245" s="104"/>
      <c r="BN245" s="104"/>
      <c r="BO245" s="104"/>
      <c r="BP245" s="104"/>
      <c r="BQ245" s="104"/>
      <c r="BR245" s="104"/>
      <c r="BS245" s="104"/>
      <c r="BT245" s="104"/>
      <c r="BU245" s="104"/>
      <c r="BV245" s="104"/>
      <c r="BW245" s="104"/>
      <c r="BX245" s="104"/>
      <c r="BY245" s="104"/>
      <c r="BZ245" s="104"/>
      <c r="CA245" s="104"/>
      <c r="CB245" s="104"/>
      <c r="CC245" s="104"/>
      <c r="CD245" s="104"/>
      <c r="CE245" s="104"/>
      <c r="CF245" s="104"/>
      <c r="CG245" s="104"/>
      <c r="CH245" s="104"/>
      <c r="CI245" s="104"/>
      <c r="CJ245" s="104"/>
      <c r="CK245" s="104"/>
      <c r="CL245" s="104"/>
      <c r="CM245" s="104"/>
      <c r="CN245" s="104"/>
      <c r="CO245" s="104"/>
      <c r="CP245" s="104"/>
      <c r="CQ245" s="104"/>
      <c r="CR245" s="104"/>
      <c r="CS245" s="104"/>
      <c r="CT245" s="104"/>
      <c r="CU245" s="104"/>
      <c r="CV245" s="104"/>
      <c r="CW245" s="104"/>
      <c r="CX245" s="104"/>
      <c r="CY245" s="104"/>
      <c r="CZ245" s="104"/>
      <c r="DA245" s="104"/>
      <c r="DB245" s="104"/>
      <c r="DC245" s="104"/>
      <c r="DD245" s="104"/>
      <c r="DE245" s="104"/>
      <c r="DF245" s="104"/>
      <c r="DG245" s="104"/>
      <c r="DH245" s="104"/>
      <c r="DI245" s="104"/>
      <c r="DJ245" s="104"/>
      <c r="DK245" s="104"/>
      <c r="DL245" s="104"/>
      <c r="DM245" s="104"/>
      <c r="DN245" s="104"/>
      <c r="DO245" s="104"/>
      <c r="DP245" s="104"/>
      <c r="DQ245" s="104"/>
      <c r="DR245" s="104"/>
      <c r="DS245" s="104"/>
      <c r="DT245" s="104"/>
      <c r="DU245" s="104"/>
      <c r="DV245" s="104"/>
      <c r="DW245" s="104"/>
      <c r="DX245" s="104"/>
      <c r="DY245" s="104"/>
      <c r="DZ245" s="104"/>
      <c r="EA245" s="104"/>
      <c r="EB245" s="104"/>
      <c r="EC245" s="104"/>
      <c r="ED245" s="104"/>
      <c r="EE245" s="104"/>
      <c r="EF245" s="104"/>
      <c r="EG245" s="104"/>
      <c r="EH245" s="104"/>
      <c r="EI245" s="104"/>
      <c r="EJ245" s="104"/>
      <c r="EK245" s="104"/>
      <c r="EL245" s="104"/>
      <c r="EM245" s="104"/>
      <c r="EN245" s="104"/>
      <c r="EO245" s="104"/>
      <c r="EP245" s="104"/>
      <c r="EQ245" s="104"/>
      <c r="ER245" s="104"/>
      <c r="ES245" s="104"/>
      <c r="ET245" s="104"/>
      <c r="EU245" s="104"/>
      <c r="EV245" s="104"/>
      <c r="EW245" s="104"/>
      <c r="EX245" s="104"/>
      <c r="EY245" s="104"/>
      <c r="EZ245" s="104"/>
      <c r="FA245" s="104"/>
      <c r="FB245" s="104"/>
      <c r="FC245" s="104"/>
      <c r="FD245" s="104"/>
      <c r="FE245" s="104"/>
      <c r="FF245" s="104"/>
      <c r="FG245" s="104"/>
      <c r="FH245" s="104"/>
      <c r="FI245" s="104"/>
      <c r="FJ245" s="104"/>
      <c r="FK245" s="104"/>
      <c r="FL245" s="104"/>
      <c r="FM245" s="104"/>
      <c r="FN245" s="104"/>
      <c r="FO245" s="104"/>
      <c r="FP245" s="104"/>
      <c r="FQ245" s="104"/>
      <c r="FR245" s="104"/>
      <c r="FS245" s="104"/>
      <c r="FT245" s="104"/>
      <c r="FU245" s="104"/>
      <c r="FV245" s="104"/>
      <c r="FW245" s="104"/>
      <c r="FX245" s="104"/>
      <c r="FY245" s="104"/>
      <c r="FZ245" s="104"/>
      <c r="GA245" s="104"/>
      <c r="GB245" s="104"/>
      <c r="GC245" s="104"/>
      <c r="GD245" s="104"/>
      <c r="GE245" s="104"/>
      <c r="GF245" s="104"/>
      <c r="GG245" s="104"/>
      <c r="GH245" s="104"/>
      <c r="GI245" s="104"/>
      <c r="GJ245" s="104"/>
      <c r="GK245" s="104"/>
      <c r="GL245" s="104"/>
      <c r="GM245" s="104"/>
      <c r="GN245" s="104"/>
      <c r="GO245" s="104"/>
      <c r="GP245" s="104"/>
      <c r="GQ245" s="104"/>
      <c r="GR245" s="104"/>
      <c r="GS245" s="104"/>
      <c r="GT245" s="104"/>
      <c r="GU245" s="104"/>
      <c r="GV245" s="104"/>
      <c r="GW245" s="104"/>
      <c r="GX245" s="104"/>
      <c r="GY245" s="104"/>
      <c r="GZ245" s="104"/>
      <c r="HA245" s="104"/>
      <c r="HB245" s="104"/>
      <c r="HC245" s="104"/>
      <c r="HD245" s="104"/>
      <c r="HE245" s="104"/>
      <c r="HF245" s="104"/>
      <c r="HG245" s="104"/>
      <c r="HH245" s="104"/>
      <c r="HI245" s="104"/>
      <c r="HJ245" s="104"/>
      <c r="HK245" s="104"/>
      <c r="HL245" s="104"/>
      <c r="HM245" s="104"/>
      <c r="HN245" s="104"/>
      <c r="HO245" s="104"/>
      <c r="HP245" s="104"/>
      <c r="HQ245" s="104"/>
      <c r="HR245" s="104"/>
      <c r="HS245" s="104"/>
      <c r="HT245" s="104"/>
      <c r="HU245" s="104"/>
      <c r="HV245" s="104"/>
      <c r="HW245" s="104"/>
      <c r="HX245" s="104"/>
      <c r="HY245" s="104"/>
      <c r="HZ245" s="104"/>
      <c r="IA245" s="104"/>
      <c r="IB245" s="104"/>
      <c r="IC245" s="104"/>
      <c r="ID245" s="104"/>
      <c r="IE245" s="104"/>
      <c r="IF245" s="104"/>
      <c r="IG245" s="104"/>
      <c r="IH245" s="104"/>
      <c r="II245" s="104"/>
      <c r="IJ245" s="104"/>
      <c r="IK245" s="104"/>
      <c r="IL245" s="104"/>
      <c r="IM245" s="104"/>
      <c r="IN245" s="104"/>
      <c r="IO245" s="104"/>
      <c r="IP245" s="104"/>
      <c r="IQ245" s="104"/>
      <c r="IR245" s="104"/>
      <c r="IS245" s="104"/>
      <c r="IT245" s="104"/>
      <c r="IU245" s="104"/>
      <c r="IV245" s="104"/>
    </row>
    <row r="246" spans="1:256" s="103" customFormat="1" ht="12.75" x14ac:dyDescent="0.35">
      <c r="A246" s="138"/>
      <c r="B246" s="135"/>
      <c r="C246" s="135"/>
      <c r="D246" s="135"/>
      <c r="E246" s="135"/>
      <c r="F246" s="135"/>
      <c r="G246" s="135"/>
      <c r="H246" s="135"/>
      <c r="I246" s="135"/>
      <c r="J246" s="135"/>
      <c r="K246" s="135"/>
      <c r="L246" s="135"/>
      <c r="M246" s="135"/>
      <c r="N246" s="135"/>
      <c r="O246" s="135"/>
      <c r="P246" s="135"/>
      <c r="Q246" s="135"/>
      <c r="R246" s="135"/>
      <c r="AI246" s="104"/>
      <c r="AJ246" s="104"/>
      <c r="AK246" s="104"/>
      <c r="AL246" s="104"/>
      <c r="AM246" s="104"/>
      <c r="AN246" s="104"/>
      <c r="AO246" s="104"/>
      <c r="AP246" s="104"/>
      <c r="AQ246" s="104"/>
      <c r="AR246" s="104"/>
      <c r="AS246" s="104"/>
      <c r="AT246" s="104"/>
      <c r="AU246" s="104"/>
      <c r="AV246" s="104"/>
      <c r="AW246" s="104"/>
      <c r="AX246" s="104"/>
      <c r="AY246" s="104"/>
      <c r="AZ246" s="104"/>
      <c r="BA246" s="104"/>
      <c r="BB246" s="104"/>
      <c r="BC246" s="104"/>
      <c r="BD246" s="104"/>
      <c r="BE246" s="104"/>
      <c r="BF246" s="104"/>
      <c r="BG246" s="104"/>
      <c r="BH246" s="104"/>
      <c r="BI246" s="104"/>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04"/>
      <c r="CR246" s="104"/>
      <c r="CS246" s="104"/>
      <c r="CT246" s="104"/>
      <c r="CU246" s="104"/>
      <c r="CV246" s="104"/>
      <c r="CW246" s="104"/>
      <c r="CX246" s="104"/>
      <c r="CY246" s="104"/>
      <c r="CZ246" s="104"/>
      <c r="DA246" s="104"/>
      <c r="DB246" s="104"/>
      <c r="DC246" s="104"/>
      <c r="DD246" s="104"/>
      <c r="DE246" s="104"/>
      <c r="DF246" s="104"/>
      <c r="DG246" s="104"/>
      <c r="DH246" s="104"/>
      <c r="DI246" s="104"/>
      <c r="DJ246" s="104"/>
      <c r="DK246" s="104"/>
      <c r="DL246" s="104"/>
      <c r="DM246" s="104"/>
      <c r="DN246" s="104"/>
      <c r="DO246" s="104"/>
      <c r="DP246" s="104"/>
      <c r="DQ246" s="104"/>
      <c r="DR246" s="104"/>
      <c r="DS246" s="104"/>
      <c r="DT246" s="104"/>
      <c r="DU246" s="104"/>
      <c r="DV246" s="104"/>
      <c r="DW246" s="104"/>
      <c r="DX246" s="104"/>
      <c r="DY246" s="104"/>
      <c r="DZ246" s="104"/>
      <c r="EA246" s="104"/>
      <c r="EB246" s="104"/>
      <c r="EC246" s="104"/>
      <c r="ED246" s="104"/>
      <c r="EE246" s="104"/>
      <c r="EF246" s="104"/>
      <c r="EG246" s="104"/>
      <c r="EH246" s="104"/>
      <c r="EI246" s="104"/>
      <c r="EJ246" s="104"/>
      <c r="EK246" s="104"/>
      <c r="EL246" s="104"/>
      <c r="EM246" s="104"/>
      <c r="EN246" s="104"/>
      <c r="EO246" s="104"/>
      <c r="EP246" s="104"/>
      <c r="EQ246" s="104"/>
      <c r="ER246" s="104"/>
      <c r="ES246" s="104"/>
      <c r="ET246" s="104"/>
      <c r="EU246" s="104"/>
      <c r="EV246" s="104"/>
      <c r="EW246" s="104"/>
      <c r="EX246" s="104"/>
      <c r="EY246" s="104"/>
      <c r="EZ246" s="104"/>
      <c r="FA246" s="104"/>
      <c r="FB246" s="104"/>
      <c r="FC246" s="104"/>
      <c r="FD246" s="104"/>
      <c r="FE246" s="104"/>
      <c r="FF246" s="104"/>
      <c r="FG246" s="104"/>
      <c r="FH246" s="104"/>
      <c r="FI246" s="104"/>
      <c r="FJ246" s="104"/>
      <c r="FK246" s="104"/>
      <c r="FL246" s="104"/>
      <c r="FM246" s="104"/>
      <c r="FN246" s="104"/>
      <c r="FO246" s="104"/>
      <c r="FP246" s="104"/>
      <c r="FQ246" s="104"/>
      <c r="FR246" s="104"/>
      <c r="FS246" s="104"/>
      <c r="FT246" s="104"/>
      <c r="FU246" s="104"/>
      <c r="FV246" s="104"/>
      <c r="FW246" s="104"/>
      <c r="FX246" s="104"/>
      <c r="FY246" s="104"/>
      <c r="FZ246" s="104"/>
      <c r="GA246" s="104"/>
      <c r="GB246" s="104"/>
      <c r="GC246" s="104"/>
      <c r="GD246" s="104"/>
      <c r="GE246" s="104"/>
      <c r="GF246" s="104"/>
      <c r="GG246" s="104"/>
      <c r="GH246" s="104"/>
      <c r="GI246" s="104"/>
      <c r="GJ246" s="104"/>
      <c r="GK246" s="104"/>
      <c r="GL246" s="104"/>
      <c r="GM246" s="104"/>
      <c r="GN246" s="104"/>
      <c r="GO246" s="104"/>
      <c r="GP246" s="104"/>
      <c r="GQ246" s="104"/>
      <c r="GR246" s="104"/>
      <c r="GS246" s="104"/>
      <c r="GT246" s="104"/>
      <c r="GU246" s="104"/>
      <c r="GV246" s="104"/>
      <c r="GW246" s="104"/>
      <c r="GX246" s="104"/>
      <c r="GY246" s="104"/>
      <c r="GZ246" s="104"/>
      <c r="HA246" s="104"/>
      <c r="HB246" s="104"/>
      <c r="HC246" s="104"/>
      <c r="HD246" s="104"/>
      <c r="HE246" s="104"/>
      <c r="HF246" s="104"/>
      <c r="HG246" s="104"/>
      <c r="HH246" s="104"/>
      <c r="HI246" s="104"/>
      <c r="HJ246" s="104"/>
      <c r="HK246" s="104"/>
      <c r="HL246" s="104"/>
      <c r="HM246" s="104"/>
      <c r="HN246" s="104"/>
      <c r="HO246" s="104"/>
      <c r="HP246" s="104"/>
      <c r="HQ246" s="104"/>
      <c r="HR246" s="104"/>
      <c r="HS246" s="104"/>
      <c r="HT246" s="104"/>
      <c r="HU246" s="104"/>
      <c r="HV246" s="104"/>
      <c r="HW246" s="104"/>
      <c r="HX246" s="104"/>
      <c r="HY246" s="104"/>
      <c r="HZ246" s="104"/>
      <c r="IA246" s="104"/>
      <c r="IB246" s="104"/>
      <c r="IC246" s="104"/>
      <c r="ID246" s="104"/>
      <c r="IE246" s="104"/>
      <c r="IF246" s="104"/>
      <c r="IG246" s="104"/>
      <c r="IH246" s="104"/>
      <c r="II246" s="104"/>
      <c r="IJ246" s="104"/>
      <c r="IK246" s="104"/>
      <c r="IL246" s="104"/>
      <c r="IM246" s="104"/>
      <c r="IN246" s="104"/>
      <c r="IO246" s="104"/>
      <c r="IP246" s="104"/>
      <c r="IQ246" s="104"/>
      <c r="IR246" s="104"/>
      <c r="IS246" s="104"/>
      <c r="IT246" s="104"/>
      <c r="IU246" s="104"/>
      <c r="IV246" s="104"/>
    </row>
    <row r="247" spans="1:256" s="103" customFormat="1" ht="12.75" x14ac:dyDescent="0.35">
      <c r="A247" s="138"/>
      <c r="B247" s="135"/>
      <c r="C247" s="135"/>
      <c r="D247" s="135"/>
      <c r="E247" s="135"/>
      <c r="F247" s="135"/>
      <c r="G247" s="135"/>
      <c r="H247" s="135"/>
      <c r="I247" s="135"/>
      <c r="J247" s="135"/>
      <c r="K247" s="135"/>
      <c r="L247" s="135"/>
      <c r="M247" s="135"/>
      <c r="N247" s="135"/>
      <c r="O247" s="135"/>
      <c r="P247" s="135"/>
      <c r="Q247" s="135"/>
      <c r="R247" s="135"/>
      <c r="AI247" s="104"/>
      <c r="AJ247" s="104"/>
      <c r="AK247" s="104"/>
      <c r="AL247" s="104"/>
      <c r="AM247" s="104"/>
      <c r="AN247" s="104"/>
      <c r="AO247" s="104"/>
      <c r="AP247" s="104"/>
      <c r="AQ247" s="104"/>
      <c r="AR247" s="104"/>
      <c r="AS247" s="104"/>
      <c r="AT247" s="104"/>
      <c r="AU247" s="104"/>
      <c r="AV247" s="104"/>
      <c r="AW247" s="104"/>
      <c r="AX247" s="104"/>
      <c r="AY247" s="104"/>
      <c r="AZ247" s="104"/>
      <c r="BA247" s="104"/>
      <c r="BB247" s="104"/>
      <c r="BC247" s="104"/>
      <c r="BD247" s="104"/>
      <c r="BE247" s="104"/>
      <c r="BF247" s="104"/>
      <c r="BG247" s="104"/>
      <c r="BH247" s="104"/>
      <c r="BI247" s="104"/>
      <c r="BJ247" s="104"/>
      <c r="BK247" s="104"/>
      <c r="BL247" s="104"/>
      <c r="BM247" s="104"/>
      <c r="BN247" s="104"/>
      <c r="BO247" s="104"/>
      <c r="BP247" s="104"/>
      <c r="BQ247" s="104"/>
      <c r="BR247" s="104"/>
      <c r="BS247" s="104"/>
      <c r="BT247" s="104"/>
      <c r="BU247" s="104"/>
      <c r="BV247" s="104"/>
      <c r="BW247" s="104"/>
      <c r="BX247" s="104"/>
      <c r="BY247" s="104"/>
      <c r="BZ247" s="104"/>
      <c r="CA247" s="104"/>
      <c r="CB247" s="104"/>
      <c r="CC247" s="104"/>
      <c r="CD247" s="104"/>
      <c r="CE247" s="104"/>
      <c r="CF247" s="104"/>
      <c r="CG247" s="104"/>
      <c r="CH247" s="104"/>
      <c r="CI247" s="104"/>
      <c r="CJ247" s="104"/>
      <c r="CK247" s="104"/>
      <c r="CL247" s="104"/>
      <c r="CM247" s="104"/>
      <c r="CN247" s="104"/>
      <c r="CO247" s="104"/>
      <c r="CP247" s="104"/>
      <c r="CQ247" s="104"/>
      <c r="CR247" s="104"/>
      <c r="CS247" s="104"/>
      <c r="CT247" s="104"/>
      <c r="CU247" s="104"/>
      <c r="CV247" s="104"/>
      <c r="CW247" s="104"/>
      <c r="CX247" s="104"/>
      <c r="CY247" s="104"/>
      <c r="CZ247" s="104"/>
      <c r="DA247" s="104"/>
      <c r="DB247" s="104"/>
      <c r="DC247" s="104"/>
      <c r="DD247" s="104"/>
      <c r="DE247" s="104"/>
      <c r="DF247" s="104"/>
      <c r="DG247" s="104"/>
      <c r="DH247" s="104"/>
      <c r="DI247" s="104"/>
      <c r="DJ247" s="104"/>
      <c r="DK247" s="104"/>
      <c r="DL247" s="104"/>
      <c r="DM247" s="104"/>
      <c r="DN247" s="104"/>
      <c r="DO247" s="104"/>
      <c r="DP247" s="104"/>
      <c r="DQ247" s="104"/>
      <c r="DR247" s="104"/>
      <c r="DS247" s="104"/>
      <c r="DT247" s="104"/>
      <c r="DU247" s="104"/>
      <c r="DV247" s="104"/>
      <c r="DW247" s="104"/>
      <c r="DX247" s="104"/>
      <c r="DY247" s="104"/>
      <c r="DZ247" s="104"/>
      <c r="EA247" s="104"/>
      <c r="EB247" s="104"/>
      <c r="EC247" s="104"/>
      <c r="ED247" s="104"/>
      <c r="EE247" s="104"/>
      <c r="EF247" s="104"/>
      <c r="EG247" s="104"/>
      <c r="EH247" s="104"/>
      <c r="EI247" s="104"/>
      <c r="EJ247" s="104"/>
      <c r="EK247" s="104"/>
      <c r="EL247" s="104"/>
      <c r="EM247" s="104"/>
      <c r="EN247" s="104"/>
      <c r="EO247" s="104"/>
      <c r="EP247" s="104"/>
      <c r="EQ247" s="104"/>
      <c r="ER247" s="104"/>
      <c r="ES247" s="104"/>
      <c r="ET247" s="104"/>
      <c r="EU247" s="104"/>
      <c r="EV247" s="104"/>
      <c r="EW247" s="104"/>
      <c r="EX247" s="104"/>
      <c r="EY247" s="104"/>
      <c r="EZ247" s="104"/>
      <c r="FA247" s="104"/>
      <c r="FB247" s="104"/>
      <c r="FC247" s="104"/>
      <c r="FD247" s="104"/>
      <c r="FE247" s="104"/>
      <c r="FF247" s="104"/>
      <c r="FG247" s="104"/>
      <c r="FH247" s="104"/>
      <c r="FI247" s="104"/>
      <c r="FJ247" s="104"/>
      <c r="FK247" s="104"/>
      <c r="FL247" s="104"/>
      <c r="FM247" s="104"/>
      <c r="FN247" s="104"/>
      <c r="FO247" s="104"/>
      <c r="FP247" s="104"/>
      <c r="FQ247" s="104"/>
      <c r="FR247" s="104"/>
      <c r="FS247" s="104"/>
      <c r="FT247" s="104"/>
      <c r="FU247" s="104"/>
      <c r="FV247" s="104"/>
      <c r="FW247" s="104"/>
      <c r="FX247" s="104"/>
      <c r="FY247" s="104"/>
      <c r="FZ247" s="104"/>
      <c r="GA247" s="104"/>
      <c r="GB247" s="104"/>
      <c r="GC247" s="104"/>
      <c r="GD247" s="104"/>
      <c r="GE247" s="104"/>
      <c r="GF247" s="104"/>
      <c r="GG247" s="104"/>
      <c r="GH247" s="104"/>
      <c r="GI247" s="104"/>
      <c r="GJ247" s="104"/>
      <c r="GK247" s="104"/>
      <c r="GL247" s="104"/>
      <c r="GM247" s="104"/>
      <c r="GN247" s="104"/>
      <c r="GO247" s="104"/>
      <c r="GP247" s="104"/>
      <c r="GQ247" s="104"/>
      <c r="GR247" s="104"/>
      <c r="GS247" s="104"/>
      <c r="GT247" s="104"/>
      <c r="GU247" s="104"/>
      <c r="GV247" s="104"/>
      <c r="GW247" s="104"/>
      <c r="GX247" s="104"/>
      <c r="GY247" s="104"/>
      <c r="GZ247" s="104"/>
      <c r="HA247" s="104"/>
      <c r="HB247" s="104"/>
      <c r="HC247" s="104"/>
      <c r="HD247" s="104"/>
      <c r="HE247" s="104"/>
      <c r="HF247" s="104"/>
      <c r="HG247" s="104"/>
      <c r="HH247" s="104"/>
      <c r="HI247" s="104"/>
      <c r="HJ247" s="104"/>
      <c r="HK247" s="104"/>
      <c r="HL247" s="104"/>
      <c r="HM247" s="104"/>
      <c r="HN247" s="104"/>
      <c r="HO247" s="104"/>
      <c r="HP247" s="104"/>
      <c r="HQ247" s="104"/>
      <c r="HR247" s="104"/>
      <c r="HS247" s="104"/>
      <c r="HT247" s="104"/>
      <c r="HU247" s="104"/>
      <c r="HV247" s="104"/>
      <c r="HW247" s="104"/>
      <c r="HX247" s="104"/>
      <c r="HY247" s="104"/>
      <c r="HZ247" s="104"/>
      <c r="IA247" s="104"/>
      <c r="IB247" s="104"/>
      <c r="IC247" s="104"/>
      <c r="ID247" s="104"/>
      <c r="IE247" s="104"/>
      <c r="IF247" s="104"/>
      <c r="IG247" s="104"/>
      <c r="IH247" s="104"/>
      <c r="II247" s="104"/>
      <c r="IJ247" s="104"/>
      <c r="IK247" s="104"/>
      <c r="IL247" s="104"/>
      <c r="IM247" s="104"/>
      <c r="IN247" s="104"/>
      <c r="IO247" s="104"/>
      <c r="IP247" s="104"/>
      <c r="IQ247" s="104"/>
      <c r="IR247" s="104"/>
      <c r="IS247" s="104"/>
      <c r="IT247" s="104"/>
      <c r="IU247" s="104"/>
      <c r="IV247" s="104"/>
    </row>
    <row r="248" spans="1:256" s="103" customFormat="1" ht="12.75" x14ac:dyDescent="0.35">
      <c r="A248" s="138"/>
      <c r="B248" s="135"/>
      <c r="C248" s="135"/>
      <c r="D248" s="135"/>
      <c r="E248" s="135"/>
      <c r="F248" s="135"/>
      <c r="G248" s="135"/>
      <c r="H248" s="135"/>
      <c r="I248" s="135"/>
      <c r="J248" s="135"/>
      <c r="K248" s="135"/>
      <c r="L248" s="135"/>
      <c r="M248" s="135"/>
      <c r="N248" s="135"/>
      <c r="O248" s="135"/>
      <c r="P248" s="135"/>
      <c r="Q248" s="135"/>
      <c r="R248" s="135"/>
      <c r="AI248" s="104"/>
      <c r="AJ248" s="104"/>
      <c r="AK248" s="104"/>
      <c r="AL248" s="104"/>
      <c r="AM248" s="104"/>
      <c r="AN248" s="104"/>
      <c r="AO248" s="104"/>
      <c r="AP248" s="104"/>
      <c r="AQ248" s="104"/>
      <c r="AR248" s="104"/>
      <c r="AS248" s="104"/>
      <c r="AT248" s="104"/>
      <c r="AU248" s="104"/>
      <c r="AV248" s="104"/>
      <c r="AW248" s="104"/>
      <c r="AX248" s="104"/>
      <c r="AY248" s="104"/>
      <c r="AZ248" s="104"/>
      <c r="BA248" s="104"/>
      <c r="BB248" s="104"/>
      <c r="BC248" s="104"/>
      <c r="BD248" s="104"/>
      <c r="BE248" s="104"/>
      <c r="BF248" s="104"/>
      <c r="BG248" s="104"/>
      <c r="BH248" s="104"/>
      <c r="BI248" s="104"/>
      <c r="BJ248" s="104"/>
      <c r="BK248" s="104"/>
      <c r="BL248" s="104"/>
      <c r="BM248" s="104"/>
      <c r="BN248" s="104"/>
      <c r="BO248" s="104"/>
      <c r="BP248" s="104"/>
      <c r="BQ248" s="104"/>
      <c r="BR248" s="104"/>
      <c r="BS248" s="104"/>
      <c r="BT248" s="104"/>
      <c r="BU248" s="104"/>
      <c r="BV248" s="104"/>
      <c r="BW248" s="104"/>
      <c r="BX248" s="104"/>
      <c r="BY248" s="104"/>
      <c r="BZ248" s="104"/>
      <c r="CA248" s="104"/>
      <c r="CB248" s="104"/>
      <c r="CC248" s="104"/>
      <c r="CD248" s="104"/>
      <c r="CE248" s="104"/>
      <c r="CF248" s="104"/>
      <c r="CG248" s="104"/>
      <c r="CH248" s="104"/>
      <c r="CI248" s="104"/>
      <c r="CJ248" s="104"/>
      <c r="CK248" s="104"/>
      <c r="CL248" s="104"/>
      <c r="CM248" s="104"/>
      <c r="CN248" s="104"/>
      <c r="CO248" s="104"/>
      <c r="CP248" s="104"/>
      <c r="CQ248" s="104"/>
      <c r="CR248" s="104"/>
      <c r="CS248" s="104"/>
      <c r="CT248" s="104"/>
      <c r="CU248" s="104"/>
      <c r="CV248" s="104"/>
      <c r="CW248" s="104"/>
      <c r="CX248" s="104"/>
      <c r="CY248" s="104"/>
      <c r="CZ248" s="104"/>
      <c r="DA248" s="104"/>
      <c r="DB248" s="104"/>
      <c r="DC248" s="104"/>
      <c r="DD248" s="104"/>
      <c r="DE248" s="104"/>
      <c r="DF248" s="104"/>
      <c r="DG248" s="104"/>
      <c r="DH248" s="104"/>
      <c r="DI248" s="104"/>
      <c r="DJ248" s="104"/>
      <c r="DK248" s="104"/>
      <c r="DL248" s="104"/>
      <c r="DM248" s="104"/>
      <c r="DN248" s="104"/>
      <c r="DO248" s="104"/>
      <c r="DP248" s="104"/>
      <c r="DQ248" s="104"/>
      <c r="DR248" s="104"/>
      <c r="DS248" s="104"/>
      <c r="DT248" s="104"/>
      <c r="DU248" s="104"/>
      <c r="DV248" s="104"/>
      <c r="DW248" s="104"/>
      <c r="DX248" s="104"/>
      <c r="DY248" s="104"/>
      <c r="DZ248" s="104"/>
      <c r="EA248" s="104"/>
      <c r="EB248" s="104"/>
      <c r="EC248" s="104"/>
      <c r="ED248" s="104"/>
      <c r="EE248" s="104"/>
      <c r="EF248" s="104"/>
      <c r="EG248" s="104"/>
      <c r="EH248" s="104"/>
      <c r="EI248" s="104"/>
      <c r="EJ248" s="104"/>
      <c r="EK248" s="104"/>
      <c r="EL248" s="104"/>
      <c r="EM248" s="104"/>
      <c r="EN248" s="104"/>
      <c r="EO248" s="104"/>
      <c r="EP248" s="104"/>
      <c r="EQ248" s="104"/>
      <c r="ER248" s="104"/>
      <c r="ES248" s="104"/>
      <c r="ET248" s="104"/>
      <c r="EU248" s="104"/>
      <c r="EV248" s="104"/>
      <c r="EW248" s="104"/>
      <c r="EX248" s="104"/>
      <c r="EY248" s="104"/>
      <c r="EZ248" s="104"/>
      <c r="FA248" s="104"/>
      <c r="FB248" s="104"/>
      <c r="FC248" s="104"/>
      <c r="FD248" s="104"/>
      <c r="FE248" s="104"/>
      <c r="FF248" s="104"/>
      <c r="FG248" s="104"/>
      <c r="FH248" s="104"/>
      <c r="FI248" s="104"/>
      <c r="FJ248" s="104"/>
      <c r="FK248" s="104"/>
      <c r="FL248" s="104"/>
      <c r="FM248" s="104"/>
      <c r="FN248" s="104"/>
      <c r="FO248" s="104"/>
      <c r="FP248" s="104"/>
      <c r="FQ248" s="104"/>
      <c r="FR248" s="104"/>
      <c r="FS248" s="104"/>
      <c r="FT248" s="104"/>
      <c r="FU248" s="104"/>
      <c r="FV248" s="104"/>
      <c r="FW248" s="104"/>
      <c r="FX248" s="104"/>
      <c r="FY248" s="104"/>
      <c r="FZ248" s="104"/>
      <c r="GA248" s="104"/>
      <c r="GB248" s="104"/>
      <c r="GC248" s="104"/>
      <c r="GD248" s="104"/>
      <c r="GE248" s="104"/>
      <c r="GF248" s="104"/>
      <c r="GG248" s="104"/>
      <c r="GH248" s="104"/>
      <c r="GI248" s="104"/>
      <c r="GJ248" s="104"/>
      <c r="GK248" s="104"/>
      <c r="GL248" s="104"/>
      <c r="GM248" s="104"/>
      <c r="GN248" s="104"/>
      <c r="GO248" s="104"/>
      <c r="GP248" s="104"/>
      <c r="GQ248" s="104"/>
      <c r="GR248" s="104"/>
      <c r="GS248" s="104"/>
      <c r="GT248" s="104"/>
      <c r="GU248" s="104"/>
      <c r="GV248" s="104"/>
      <c r="GW248" s="104"/>
      <c r="GX248" s="104"/>
      <c r="GY248" s="104"/>
      <c r="GZ248" s="104"/>
      <c r="HA248" s="104"/>
      <c r="HB248" s="104"/>
      <c r="HC248" s="104"/>
      <c r="HD248" s="104"/>
      <c r="HE248" s="104"/>
      <c r="HF248" s="104"/>
      <c r="HG248" s="104"/>
      <c r="HH248" s="104"/>
      <c r="HI248" s="104"/>
      <c r="HJ248" s="104"/>
      <c r="HK248" s="104"/>
      <c r="HL248" s="104"/>
      <c r="HM248" s="104"/>
      <c r="HN248" s="104"/>
      <c r="HO248" s="104"/>
      <c r="HP248" s="104"/>
      <c r="HQ248" s="104"/>
      <c r="HR248" s="104"/>
      <c r="HS248" s="104"/>
      <c r="HT248" s="104"/>
      <c r="HU248" s="104"/>
      <c r="HV248" s="104"/>
      <c r="HW248" s="104"/>
      <c r="HX248" s="104"/>
      <c r="HY248" s="104"/>
      <c r="HZ248" s="104"/>
      <c r="IA248" s="104"/>
      <c r="IB248" s="104"/>
      <c r="IC248" s="104"/>
      <c r="ID248" s="104"/>
      <c r="IE248" s="104"/>
      <c r="IF248" s="104"/>
      <c r="IG248" s="104"/>
      <c r="IH248" s="104"/>
      <c r="II248" s="104"/>
      <c r="IJ248" s="104"/>
      <c r="IK248" s="104"/>
      <c r="IL248" s="104"/>
      <c r="IM248" s="104"/>
      <c r="IN248" s="104"/>
      <c r="IO248" s="104"/>
      <c r="IP248" s="104"/>
      <c r="IQ248" s="104"/>
      <c r="IR248" s="104"/>
      <c r="IS248" s="104"/>
      <c r="IT248" s="104"/>
      <c r="IU248" s="104"/>
      <c r="IV248" s="104"/>
    </row>
    <row r="249" spans="1:256" s="103" customFormat="1" ht="12.75" x14ac:dyDescent="0.35">
      <c r="A249" s="138"/>
      <c r="B249" s="135"/>
      <c r="C249" s="135"/>
      <c r="D249" s="135"/>
      <c r="E249" s="135"/>
      <c r="F249" s="135"/>
      <c r="G249" s="135"/>
      <c r="H249" s="135"/>
      <c r="I249" s="135"/>
      <c r="J249" s="135"/>
      <c r="K249" s="135"/>
      <c r="L249" s="135"/>
      <c r="M249" s="135"/>
      <c r="N249" s="135"/>
      <c r="O249" s="135"/>
      <c r="P249" s="135"/>
      <c r="Q249" s="135"/>
      <c r="R249" s="135"/>
      <c r="AI249" s="104"/>
      <c r="AJ249" s="104"/>
      <c r="AK249" s="104"/>
      <c r="AL249" s="104"/>
      <c r="AM249" s="104"/>
      <c r="AN249" s="104"/>
      <c r="AO249" s="104"/>
      <c r="AP249" s="104"/>
      <c r="AQ249" s="104"/>
      <c r="AR249" s="104"/>
      <c r="AS249" s="104"/>
      <c r="AT249" s="104"/>
      <c r="AU249" s="104"/>
      <c r="AV249" s="104"/>
      <c r="AW249" s="104"/>
      <c r="AX249" s="104"/>
      <c r="AY249" s="104"/>
      <c r="AZ249" s="104"/>
      <c r="BA249" s="104"/>
      <c r="BB249" s="104"/>
      <c r="BC249" s="104"/>
      <c r="BD249" s="104"/>
      <c r="BE249" s="104"/>
      <c r="BF249" s="104"/>
      <c r="BG249" s="104"/>
      <c r="BH249" s="104"/>
      <c r="BI249" s="104"/>
      <c r="BJ249" s="104"/>
      <c r="BK249" s="104"/>
      <c r="BL249" s="104"/>
      <c r="BM249" s="104"/>
      <c r="BN249" s="104"/>
      <c r="BO249" s="104"/>
      <c r="BP249" s="104"/>
      <c r="BQ249" s="104"/>
      <c r="BR249" s="104"/>
      <c r="BS249" s="104"/>
      <c r="BT249" s="104"/>
      <c r="BU249" s="104"/>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104"/>
      <c r="CR249" s="104"/>
      <c r="CS249" s="104"/>
      <c r="CT249" s="104"/>
      <c r="CU249" s="104"/>
      <c r="CV249" s="104"/>
      <c r="CW249" s="104"/>
      <c r="CX249" s="104"/>
      <c r="CY249" s="104"/>
      <c r="CZ249" s="104"/>
      <c r="DA249" s="104"/>
      <c r="DB249" s="104"/>
      <c r="DC249" s="104"/>
      <c r="DD249" s="104"/>
      <c r="DE249" s="104"/>
      <c r="DF249" s="104"/>
      <c r="DG249" s="104"/>
      <c r="DH249" s="104"/>
      <c r="DI249" s="104"/>
      <c r="DJ249" s="104"/>
      <c r="DK249" s="104"/>
      <c r="DL249" s="104"/>
      <c r="DM249" s="104"/>
      <c r="DN249" s="104"/>
      <c r="DO249" s="104"/>
      <c r="DP249" s="104"/>
      <c r="DQ249" s="104"/>
      <c r="DR249" s="104"/>
      <c r="DS249" s="104"/>
      <c r="DT249" s="104"/>
      <c r="DU249" s="104"/>
      <c r="DV249" s="104"/>
      <c r="DW249" s="104"/>
      <c r="DX249" s="104"/>
      <c r="DY249" s="104"/>
      <c r="DZ249" s="104"/>
      <c r="EA249" s="104"/>
      <c r="EB249" s="104"/>
      <c r="EC249" s="104"/>
      <c r="ED249" s="104"/>
      <c r="EE249" s="104"/>
      <c r="EF249" s="104"/>
      <c r="EG249" s="104"/>
      <c r="EH249" s="104"/>
      <c r="EI249" s="104"/>
      <c r="EJ249" s="104"/>
      <c r="EK249" s="104"/>
      <c r="EL249" s="104"/>
      <c r="EM249" s="104"/>
      <c r="EN249" s="104"/>
      <c r="EO249" s="104"/>
      <c r="EP249" s="104"/>
      <c r="EQ249" s="104"/>
      <c r="ER249" s="104"/>
      <c r="ES249" s="104"/>
      <c r="ET249" s="104"/>
      <c r="EU249" s="104"/>
      <c r="EV249" s="104"/>
      <c r="EW249" s="104"/>
      <c r="EX249" s="104"/>
      <c r="EY249" s="104"/>
      <c r="EZ249" s="104"/>
      <c r="FA249" s="104"/>
      <c r="FB249" s="104"/>
      <c r="FC249" s="104"/>
      <c r="FD249" s="104"/>
      <c r="FE249" s="104"/>
      <c r="FF249" s="104"/>
      <c r="FG249" s="104"/>
      <c r="FH249" s="104"/>
      <c r="FI249" s="104"/>
      <c r="FJ249" s="104"/>
      <c r="FK249" s="104"/>
      <c r="FL249" s="104"/>
      <c r="FM249" s="104"/>
      <c r="FN249" s="104"/>
      <c r="FO249" s="104"/>
      <c r="FP249" s="104"/>
      <c r="FQ249" s="104"/>
      <c r="FR249" s="104"/>
      <c r="FS249" s="104"/>
      <c r="FT249" s="104"/>
      <c r="FU249" s="104"/>
      <c r="FV249" s="104"/>
      <c r="FW249" s="104"/>
      <c r="FX249" s="104"/>
      <c r="FY249" s="104"/>
      <c r="FZ249" s="104"/>
      <c r="GA249" s="104"/>
      <c r="GB249" s="104"/>
      <c r="GC249" s="104"/>
      <c r="GD249" s="104"/>
      <c r="GE249" s="104"/>
      <c r="GF249" s="104"/>
      <c r="GG249" s="104"/>
      <c r="GH249" s="104"/>
      <c r="GI249" s="104"/>
      <c r="GJ249" s="104"/>
      <c r="GK249" s="104"/>
      <c r="GL249" s="104"/>
      <c r="GM249" s="104"/>
      <c r="GN249" s="104"/>
      <c r="GO249" s="104"/>
      <c r="GP249" s="104"/>
      <c r="GQ249" s="104"/>
      <c r="GR249" s="104"/>
      <c r="GS249" s="104"/>
      <c r="GT249" s="104"/>
      <c r="GU249" s="104"/>
      <c r="GV249" s="104"/>
      <c r="GW249" s="104"/>
      <c r="GX249" s="104"/>
      <c r="GY249" s="104"/>
      <c r="GZ249" s="104"/>
      <c r="HA249" s="104"/>
      <c r="HB249" s="104"/>
      <c r="HC249" s="104"/>
      <c r="HD249" s="104"/>
      <c r="HE249" s="104"/>
      <c r="HF249" s="104"/>
      <c r="HG249" s="104"/>
      <c r="HH249" s="104"/>
      <c r="HI249" s="104"/>
      <c r="HJ249" s="104"/>
      <c r="HK249" s="104"/>
      <c r="HL249" s="104"/>
      <c r="HM249" s="104"/>
      <c r="HN249" s="104"/>
      <c r="HO249" s="104"/>
      <c r="HP249" s="104"/>
      <c r="HQ249" s="104"/>
      <c r="HR249" s="104"/>
      <c r="HS249" s="104"/>
      <c r="HT249" s="104"/>
      <c r="HU249" s="104"/>
      <c r="HV249" s="104"/>
      <c r="HW249" s="104"/>
      <c r="HX249" s="104"/>
      <c r="HY249" s="104"/>
      <c r="HZ249" s="104"/>
      <c r="IA249" s="104"/>
      <c r="IB249" s="104"/>
      <c r="IC249" s="104"/>
      <c r="ID249" s="104"/>
      <c r="IE249" s="104"/>
      <c r="IF249" s="104"/>
      <c r="IG249" s="104"/>
      <c r="IH249" s="104"/>
      <c r="II249" s="104"/>
      <c r="IJ249" s="104"/>
      <c r="IK249" s="104"/>
      <c r="IL249" s="104"/>
      <c r="IM249" s="104"/>
      <c r="IN249" s="104"/>
      <c r="IO249" s="104"/>
      <c r="IP249" s="104"/>
      <c r="IQ249" s="104"/>
      <c r="IR249" s="104"/>
      <c r="IS249" s="104"/>
      <c r="IT249" s="104"/>
      <c r="IU249" s="104"/>
      <c r="IV249" s="104"/>
    </row>
    <row r="250" spans="1:256" s="103" customFormat="1" ht="12.75" x14ac:dyDescent="0.35">
      <c r="A250" s="138"/>
      <c r="B250" s="135"/>
      <c r="C250" s="135"/>
      <c r="D250" s="135"/>
      <c r="E250" s="135"/>
      <c r="F250" s="135"/>
      <c r="G250" s="135"/>
      <c r="H250" s="135"/>
      <c r="I250" s="135"/>
      <c r="J250" s="135"/>
      <c r="K250" s="135"/>
      <c r="L250" s="135"/>
      <c r="M250" s="135"/>
      <c r="N250" s="135"/>
      <c r="O250" s="135"/>
      <c r="P250" s="135"/>
      <c r="Q250" s="135"/>
      <c r="R250" s="135"/>
      <c r="AI250" s="104"/>
      <c r="AJ250" s="104"/>
      <c r="AK250" s="104"/>
      <c r="AL250" s="104"/>
      <c r="AM250" s="104"/>
      <c r="AN250" s="104"/>
      <c r="AO250" s="104"/>
      <c r="AP250" s="104"/>
      <c r="AQ250" s="104"/>
      <c r="AR250" s="104"/>
      <c r="AS250" s="104"/>
      <c r="AT250" s="104"/>
      <c r="AU250" s="104"/>
      <c r="AV250" s="104"/>
      <c r="AW250" s="104"/>
      <c r="AX250" s="104"/>
      <c r="AY250" s="104"/>
      <c r="AZ250" s="104"/>
      <c r="BA250" s="104"/>
      <c r="BB250" s="104"/>
      <c r="BC250" s="104"/>
      <c r="BD250" s="104"/>
      <c r="BE250" s="104"/>
      <c r="BF250" s="104"/>
      <c r="BG250" s="104"/>
      <c r="BH250" s="104"/>
      <c r="BI250" s="104"/>
      <c r="BJ250" s="104"/>
      <c r="BK250" s="104"/>
      <c r="BL250" s="104"/>
      <c r="BM250" s="104"/>
      <c r="BN250" s="104"/>
      <c r="BO250" s="104"/>
      <c r="BP250" s="104"/>
      <c r="BQ250" s="104"/>
      <c r="BR250" s="104"/>
      <c r="BS250" s="104"/>
      <c r="BT250" s="104"/>
      <c r="BU250" s="104"/>
      <c r="BV250" s="104"/>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104"/>
      <c r="CR250" s="104"/>
      <c r="CS250" s="104"/>
      <c r="CT250" s="104"/>
      <c r="CU250" s="104"/>
      <c r="CV250" s="104"/>
      <c r="CW250" s="104"/>
      <c r="CX250" s="104"/>
      <c r="CY250" s="104"/>
      <c r="CZ250" s="104"/>
      <c r="DA250" s="104"/>
      <c r="DB250" s="104"/>
      <c r="DC250" s="104"/>
      <c r="DD250" s="104"/>
      <c r="DE250" s="104"/>
      <c r="DF250" s="104"/>
      <c r="DG250" s="104"/>
      <c r="DH250" s="104"/>
      <c r="DI250" s="104"/>
      <c r="DJ250" s="104"/>
      <c r="DK250" s="104"/>
      <c r="DL250" s="104"/>
      <c r="DM250" s="104"/>
      <c r="DN250" s="104"/>
      <c r="DO250" s="104"/>
      <c r="DP250" s="104"/>
      <c r="DQ250" s="104"/>
      <c r="DR250" s="104"/>
      <c r="DS250" s="104"/>
      <c r="DT250" s="104"/>
      <c r="DU250" s="104"/>
      <c r="DV250" s="104"/>
      <c r="DW250" s="104"/>
      <c r="DX250" s="104"/>
      <c r="DY250" s="104"/>
      <c r="DZ250" s="104"/>
      <c r="EA250" s="104"/>
      <c r="EB250" s="104"/>
      <c r="EC250" s="104"/>
      <c r="ED250" s="104"/>
      <c r="EE250" s="104"/>
      <c r="EF250" s="104"/>
      <c r="EG250" s="104"/>
      <c r="EH250" s="104"/>
      <c r="EI250" s="104"/>
      <c r="EJ250" s="104"/>
      <c r="EK250" s="104"/>
      <c r="EL250" s="104"/>
      <c r="EM250" s="104"/>
      <c r="EN250" s="104"/>
      <c r="EO250" s="104"/>
      <c r="EP250" s="104"/>
      <c r="EQ250" s="104"/>
      <c r="ER250" s="104"/>
      <c r="ES250" s="104"/>
      <c r="ET250" s="104"/>
      <c r="EU250" s="104"/>
      <c r="EV250" s="104"/>
      <c r="EW250" s="104"/>
      <c r="EX250" s="104"/>
      <c r="EY250" s="104"/>
      <c r="EZ250" s="104"/>
      <c r="FA250" s="104"/>
      <c r="FB250" s="104"/>
      <c r="FC250" s="104"/>
      <c r="FD250" s="104"/>
      <c r="FE250" s="104"/>
      <c r="FF250" s="104"/>
      <c r="FG250" s="104"/>
      <c r="FH250" s="104"/>
      <c r="FI250" s="104"/>
      <c r="FJ250" s="104"/>
      <c r="FK250" s="104"/>
      <c r="FL250" s="104"/>
      <c r="FM250" s="104"/>
      <c r="FN250" s="104"/>
      <c r="FO250" s="104"/>
      <c r="FP250" s="104"/>
      <c r="FQ250" s="104"/>
      <c r="FR250" s="104"/>
      <c r="FS250" s="104"/>
      <c r="FT250" s="104"/>
      <c r="FU250" s="104"/>
      <c r="FV250" s="104"/>
      <c r="FW250" s="104"/>
      <c r="FX250" s="104"/>
      <c r="FY250" s="104"/>
      <c r="FZ250" s="104"/>
      <c r="GA250" s="104"/>
      <c r="GB250" s="104"/>
      <c r="GC250" s="104"/>
      <c r="GD250" s="104"/>
      <c r="GE250" s="104"/>
      <c r="GF250" s="104"/>
      <c r="GG250" s="104"/>
      <c r="GH250" s="104"/>
      <c r="GI250" s="104"/>
      <c r="GJ250" s="104"/>
      <c r="GK250" s="104"/>
      <c r="GL250" s="104"/>
      <c r="GM250" s="104"/>
      <c r="GN250" s="104"/>
      <c r="GO250" s="104"/>
      <c r="GP250" s="104"/>
      <c r="GQ250" s="104"/>
      <c r="GR250" s="104"/>
      <c r="GS250" s="104"/>
      <c r="GT250" s="104"/>
      <c r="GU250" s="104"/>
      <c r="GV250" s="104"/>
      <c r="GW250" s="104"/>
      <c r="GX250" s="104"/>
      <c r="GY250" s="104"/>
      <c r="GZ250" s="104"/>
      <c r="HA250" s="104"/>
      <c r="HB250" s="104"/>
      <c r="HC250" s="104"/>
      <c r="HD250" s="104"/>
      <c r="HE250" s="104"/>
      <c r="HF250" s="104"/>
      <c r="HG250" s="104"/>
      <c r="HH250" s="104"/>
      <c r="HI250" s="104"/>
      <c r="HJ250" s="104"/>
      <c r="HK250" s="104"/>
      <c r="HL250" s="104"/>
      <c r="HM250" s="104"/>
      <c r="HN250" s="104"/>
      <c r="HO250" s="104"/>
      <c r="HP250" s="104"/>
      <c r="HQ250" s="104"/>
      <c r="HR250" s="104"/>
      <c r="HS250" s="104"/>
      <c r="HT250" s="104"/>
      <c r="HU250" s="104"/>
      <c r="HV250" s="104"/>
      <c r="HW250" s="104"/>
      <c r="HX250" s="104"/>
      <c r="HY250" s="104"/>
      <c r="HZ250" s="104"/>
      <c r="IA250" s="104"/>
      <c r="IB250" s="104"/>
      <c r="IC250" s="104"/>
      <c r="ID250" s="104"/>
      <c r="IE250" s="104"/>
      <c r="IF250" s="104"/>
      <c r="IG250" s="104"/>
      <c r="IH250" s="104"/>
      <c r="II250" s="104"/>
      <c r="IJ250" s="104"/>
      <c r="IK250" s="104"/>
      <c r="IL250" s="104"/>
      <c r="IM250" s="104"/>
      <c r="IN250" s="104"/>
      <c r="IO250" s="104"/>
      <c r="IP250" s="104"/>
      <c r="IQ250" s="104"/>
      <c r="IR250" s="104"/>
      <c r="IS250" s="104"/>
      <c r="IT250" s="104"/>
      <c r="IU250" s="104"/>
      <c r="IV250" s="104"/>
    </row>
    <row r="251" spans="1:256" s="103" customFormat="1" ht="12.75" x14ac:dyDescent="0.35">
      <c r="A251" s="138"/>
      <c r="B251" s="135"/>
      <c r="C251" s="135"/>
      <c r="D251" s="135"/>
      <c r="E251" s="135"/>
      <c r="F251" s="135"/>
      <c r="G251" s="135"/>
      <c r="H251" s="135"/>
      <c r="I251" s="135"/>
      <c r="J251" s="135"/>
      <c r="K251" s="135"/>
      <c r="L251" s="135"/>
      <c r="M251" s="135"/>
      <c r="N251" s="135"/>
      <c r="O251" s="135"/>
      <c r="P251" s="135"/>
      <c r="Q251" s="135"/>
      <c r="R251" s="135"/>
      <c r="AI251" s="104"/>
      <c r="AJ251" s="104"/>
      <c r="AK251" s="104"/>
      <c r="AL251" s="104"/>
      <c r="AM251" s="104"/>
      <c r="AN251" s="104"/>
      <c r="AO251" s="104"/>
      <c r="AP251" s="104"/>
      <c r="AQ251" s="104"/>
      <c r="AR251" s="104"/>
      <c r="AS251" s="104"/>
      <c r="AT251" s="104"/>
      <c r="AU251" s="104"/>
      <c r="AV251" s="104"/>
      <c r="AW251" s="104"/>
      <c r="AX251" s="104"/>
      <c r="AY251" s="104"/>
      <c r="AZ251" s="104"/>
      <c r="BA251" s="104"/>
      <c r="BB251" s="104"/>
      <c r="BC251" s="104"/>
      <c r="BD251" s="104"/>
      <c r="BE251" s="104"/>
      <c r="BF251" s="104"/>
      <c r="BG251" s="104"/>
      <c r="BH251" s="104"/>
      <c r="BI251" s="104"/>
      <c r="BJ251" s="104"/>
      <c r="BK251" s="104"/>
      <c r="BL251" s="104"/>
      <c r="BM251" s="104"/>
      <c r="BN251" s="104"/>
      <c r="BO251" s="104"/>
      <c r="BP251" s="104"/>
      <c r="BQ251" s="104"/>
      <c r="BR251" s="104"/>
      <c r="BS251" s="104"/>
      <c r="BT251" s="104"/>
      <c r="BU251" s="104"/>
      <c r="BV251" s="104"/>
      <c r="BW251" s="104"/>
      <c r="BX251" s="104"/>
      <c r="BY251" s="104"/>
      <c r="BZ251" s="104"/>
      <c r="CA251" s="104"/>
      <c r="CB251" s="104"/>
      <c r="CC251" s="104"/>
      <c r="CD251" s="104"/>
      <c r="CE251" s="104"/>
      <c r="CF251" s="104"/>
      <c r="CG251" s="104"/>
      <c r="CH251" s="104"/>
      <c r="CI251" s="104"/>
      <c r="CJ251" s="104"/>
      <c r="CK251" s="104"/>
      <c r="CL251" s="104"/>
      <c r="CM251" s="104"/>
      <c r="CN251" s="104"/>
      <c r="CO251" s="104"/>
      <c r="CP251" s="104"/>
      <c r="CQ251" s="104"/>
      <c r="CR251" s="104"/>
      <c r="CS251" s="104"/>
      <c r="CT251" s="104"/>
      <c r="CU251" s="104"/>
      <c r="CV251" s="104"/>
      <c r="CW251" s="104"/>
      <c r="CX251" s="104"/>
      <c r="CY251" s="104"/>
      <c r="CZ251" s="104"/>
      <c r="DA251" s="104"/>
      <c r="DB251" s="104"/>
      <c r="DC251" s="104"/>
      <c r="DD251" s="104"/>
      <c r="DE251" s="104"/>
      <c r="DF251" s="104"/>
      <c r="DG251" s="104"/>
      <c r="DH251" s="104"/>
      <c r="DI251" s="104"/>
      <c r="DJ251" s="104"/>
      <c r="DK251" s="104"/>
      <c r="DL251" s="104"/>
      <c r="DM251" s="104"/>
      <c r="DN251" s="104"/>
      <c r="DO251" s="104"/>
      <c r="DP251" s="104"/>
      <c r="DQ251" s="104"/>
      <c r="DR251" s="104"/>
      <c r="DS251" s="104"/>
      <c r="DT251" s="104"/>
      <c r="DU251" s="104"/>
      <c r="DV251" s="104"/>
      <c r="DW251" s="104"/>
      <c r="DX251" s="104"/>
      <c r="DY251" s="104"/>
      <c r="DZ251" s="104"/>
      <c r="EA251" s="104"/>
      <c r="EB251" s="104"/>
      <c r="EC251" s="104"/>
      <c r="ED251" s="104"/>
      <c r="EE251" s="104"/>
      <c r="EF251" s="104"/>
      <c r="EG251" s="104"/>
      <c r="EH251" s="104"/>
      <c r="EI251" s="104"/>
      <c r="EJ251" s="104"/>
      <c r="EK251" s="104"/>
      <c r="EL251" s="104"/>
      <c r="EM251" s="104"/>
      <c r="EN251" s="104"/>
      <c r="EO251" s="104"/>
      <c r="EP251" s="104"/>
      <c r="EQ251" s="104"/>
      <c r="ER251" s="104"/>
      <c r="ES251" s="104"/>
      <c r="ET251" s="104"/>
      <c r="EU251" s="104"/>
      <c r="EV251" s="104"/>
      <c r="EW251" s="104"/>
      <c r="EX251" s="104"/>
      <c r="EY251" s="104"/>
      <c r="EZ251" s="104"/>
      <c r="FA251" s="104"/>
      <c r="FB251" s="104"/>
      <c r="FC251" s="104"/>
      <c r="FD251" s="104"/>
      <c r="FE251" s="104"/>
      <c r="FF251" s="104"/>
      <c r="FG251" s="104"/>
      <c r="FH251" s="104"/>
      <c r="FI251" s="104"/>
      <c r="FJ251" s="104"/>
      <c r="FK251" s="104"/>
      <c r="FL251" s="104"/>
      <c r="FM251" s="104"/>
      <c r="FN251" s="104"/>
      <c r="FO251" s="104"/>
      <c r="FP251" s="104"/>
      <c r="FQ251" s="104"/>
      <c r="FR251" s="104"/>
      <c r="FS251" s="104"/>
      <c r="FT251" s="104"/>
      <c r="FU251" s="104"/>
      <c r="FV251" s="104"/>
      <c r="FW251" s="104"/>
      <c r="FX251" s="104"/>
      <c r="FY251" s="104"/>
      <c r="FZ251" s="104"/>
      <c r="GA251" s="104"/>
      <c r="GB251" s="104"/>
      <c r="GC251" s="104"/>
      <c r="GD251" s="104"/>
      <c r="GE251" s="104"/>
      <c r="GF251" s="104"/>
      <c r="GG251" s="104"/>
      <c r="GH251" s="104"/>
      <c r="GI251" s="104"/>
      <c r="GJ251" s="104"/>
      <c r="GK251" s="104"/>
      <c r="GL251" s="104"/>
      <c r="GM251" s="104"/>
      <c r="GN251" s="104"/>
      <c r="GO251" s="104"/>
      <c r="GP251" s="104"/>
      <c r="GQ251" s="104"/>
      <c r="GR251" s="104"/>
      <c r="GS251" s="104"/>
      <c r="GT251" s="104"/>
      <c r="GU251" s="104"/>
      <c r="GV251" s="104"/>
      <c r="GW251" s="104"/>
      <c r="GX251" s="104"/>
      <c r="GY251" s="104"/>
      <c r="GZ251" s="104"/>
      <c r="HA251" s="104"/>
      <c r="HB251" s="104"/>
      <c r="HC251" s="104"/>
      <c r="HD251" s="104"/>
      <c r="HE251" s="104"/>
      <c r="HF251" s="104"/>
      <c r="HG251" s="104"/>
      <c r="HH251" s="104"/>
      <c r="HI251" s="104"/>
      <c r="HJ251" s="104"/>
      <c r="HK251" s="104"/>
      <c r="HL251" s="104"/>
      <c r="HM251" s="104"/>
      <c r="HN251" s="104"/>
      <c r="HO251" s="104"/>
      <c r="HP251" s="104"/>
      <c r="HQ251" s="104"/>
      <c r="HR251" s="104"/>
      <c r="HS251" s="104"/>
      <c r="HT251" s="104"/>
      <c r="HU251" s="104"/>
      <c r="HV251" s="104"/>
      <c r="HW251" s="104"/>
      <c r="HX251" s="104"/>
      <c r="HY251" s="104"/>
      <c r="HZ251" s="104"/>
      <c r="IA251" s="104"/>
      <c r="IB251" s="104"/>
      <c r="IC251" s="104"/>
      <c r="ID251" s="104"/>
      <c r="IE251" s="104"/>
      <c r="IF251" s="104"/>
      <c r="IG251" s="104"/>
      <c r="IH251" s="104"/>
      <c r="II251" s="104"/>
      <c r="IJ251" s="104"/>
      <c r="IK251" s="104"/>
      <c r="IL251" s="104"/>
      <c r="IM251" s="104"/>
      <c r="IN251" s="104"/>
      <c r="IO251" s="104"/>
      <c r="IP251" s="104"/>
      <c r="IQ251" s="104"/>
      <c r="IR251" s="104"/>
      <c r="IS251" s="104"/>
      <c r="IT251" s="104"/>
      <c r="IU251" s="104"/>
      <c r="IV251" s="104"/>
    </row>
    <row r="252" spans="1:256" s="103" customFormat="1" ht="12.75" x14ac:dyDescent="0.35">
      <c r="A252" s="138"/>
      <c r="B252" s="135"/>
      <c r="C252" s="135"/>
      <c r="D252" s="135"/>
      <c r="E252" s="135"/>
      <c r="F252" s="135"/>
      <c r="G252" s="135"/>
      <c r="H252" s="135"/>
      <c r="I252" s="135"/>
      <c r="J252" s="135"/>
      <c r="K252" s="135"/>
      <c r="L252" s="135"/>
      <c r="M252" s="135"/>
      <c r="N252" s="135"/>
      <c r="O252" s="135"/>
      <c r="P252" s="135"/>
      <c r="Q252" s="135"/>
      <c r="R252" s="135"/>
      <c r="AI252" s="104"/>
      <c r="AJ252" s="104"/>
      <c r="AK252" s="104"/>
      <c r="AL252" s="104"/>
      <c r="AM252" s="104"/>
      <c r="AN252" s="104"/>
      <c r="AO252" s="104"/>
      <c r="AP252" s="104"/>
      <c r="AQ252" s="104"/>
      <c r="AR252" s="104"/>
      <c r="AS252" s="104"/>
      <c r="AT252" s="104"/>
      <c r="AU252" s="104"/>
      <c r="AV252" s="104"/>
      <c r="AW252" s="104"/>
      <c r="AX252" s="104"/>
      <c r="AY252" s="104"/>
      <c r="AZ252" s="104"/>
      <c r="BA252" s="104"/>
      <c r="BB252" s="104"/>
      <c r="BC252" s="104"/>
      <c r="BD252" s="104"/>
      <c r="BE252" s="104"/>
      <c r="BF252" s="104"/>
      <c r="BG252" s="104"/>
      <c r="BH252" s="104"/>
      <c r="BI252" s="104"/>
      <c r="BJ252" s="104"/>
      <c r="BK252" s="104"/>
      <c r="BL252" s="104"/>
      <c r="BM252" s="104"/>
      <c r="BN252" s="104"/>
      <c r="BO252" s="104"/>
      <c r="BP252" s="104"/>
      <c r="BQ252" s="104"/>
      <c r="BR252" s="104"/>
      <c r="BS252" s="104"/>
      <c r="BT252" s="104"/>
      <c r="BU252" s="104"/>
      <c r="BV252" s="104"/>
      <c r="BW252" s="104"/>
      <c r="BX252" s="104"/>
      <c r="BY252" s="104"/>
      <c r="BZ252" s="104"/>
      <c r="CA252" s="104"/>
      <c r="CB252" s="104"/>
      <c r="CC252" s="104"/>
      <c r="CD252" s="104"/>
      <c r="CE252" s="104"/>
      <c r="CF252" s="104"/>
      <c r="CG252" s="104"/>
      <c r="CH252" s="104"/>
      <c r="CI252" s="104"/>
      <c r="CJ252" s="104"/>
      <c r="CK252" s="104"/>
      <c r="CL252" s="104"/>
      <c r="CM252" s="104"/>
      <c r="CN252" s="104"/>
      <c r="CO252" s="104"/>
      <c r="CP252" s="104"/>
      <c r="CQ252" s="104"/>
      <c r="CR252" s="104"/>
      <c r="CS252" s="104"/>
      <c r="CT252" s="104"/>
      <c r="CU252" s="104"/>
      <c r="CV252" s="104"/>
      <c r="CW252" s="104"/>
      <c r="CX252" s="104"/>
      <c r="CY252" s="104"/>
      <c r="CZ252" s="104"/>
      <c r="DA252" s="104"/>
      <c r="DB252" s="104"/>
      <c r="DC252" s="104"/>
      <c r="DD252" s="104"/>
      <c r="DE252" s="104"/>
      <c r="DF252" s="104"/>
      <c r="DG252" s="104"/>
      <c r="DH252" s="104"/>
      <c r="DI252" s="104"/>
      <c r="DJ252" s="104"/>
      <c r="DK252" s="104"/>
      <c r="DL252" s="104"/>
      <c r="DM252" s="104"/>
      <c r="DN252" s="104"/>
      <c r="DO252" s="104"/>
      <c r="DP252" s="104"/>
      <c r="DQ252" s="104"/>
      <c r="DR252" s="104"/>
      <c r="DS252" s="104"/>
      <c r="DT252" s="104"/>
      <c r="DU252" s="104"/>
      <c r="DV252" s="104"/>
      <c r="DW252" s="104"/>
      <c r="DX252" s="104"/>
      <c r="DY252" s="104"/>
      <c r="DZ252" s="104"/>
      <c r="EA252" s="104"/>
      <c r="EB252" s="104"/>
      <c r="EC252" s="104"/>
      <c r="ED252" s="104"/>
      <c r="EE252" s="104"/>
      <c r="EF252" s="104"/>
      <c r="EG252" s="104"/>
      <c r="EH252" s="104"/>
      <c r="EI252" s="104"/>
      <c r="EJ252" s="104"/>
      <c r="EK252" s="104"/>
      <c r="EL252" s="104"/>
      <c r="EM252" s="104"/>
      <c r="EN252" s="104"/>
      <c r="EO252" s="104"/>
      <c r="EP252" s="104"/>
      <c r="EQ252" s="104"/>
      <c r="ER252" s="104"/>
      <c r="ES252" s="104"/>
      <c r="ET252" s="104"/>
      <c r="EU252" s="104"/>
      <c r="EV252" s="104"/>
      <c r="EW252" s="104"/>
      <c r="EX252" s="104"/>
      <c r="EY252" s="104"/>
      <c r="EZ252" s="104"/>
      <c r="FA252" s="104"/>
      <c r="FB252" s="104"/>
      <c r="FC252" s="104"/>
      <c r="FD252" s="104"/>
      <c r="FE252" s="104"/>
      <c r="FF252" s="104"/>
      <c r="FG252" s="104"/>
      <c r="FH252" s="104"/>
      <c r="FI252" s="104"/>
      <c r="FJ252" s="104"/>
      <c r="FK252" s="104"/>
      <c r="FL252" s="104"/>
      <c r="FM252" s="104"/>
      <c r="FN252" s="104"/>
      <c r="FO252" s="104"/>
      <c r="FP252" s="104"/>
      <c r="FQ252" s="104"/>
      <c r="FR252" s="104"/>
      <c r="FS252" s="104"/>
      <c r="FT252" s="104"/>
      <c r="FU252" s="104"/>
      <c r="FV252" s="104"/>
      <c r="FW252" s="104"/>
      <c r="FX252" s="104"/>
      <c r="FY252" s="104"/>
      <c r="FZ252" s="104"/>
      <c r="GA252" s="104"/>
      <c r="GB252" s="104"/>
      <c r="GC252" s="104"/>
      <c r="GD252" s="104"/>
      <c r="GE252" s="104"/>
      <c r="GF252" s="104"/>
      <c r="GG252" s="104"/>
      <c r="GH252" s="104"/>
      <c r="GI252" s="104"/>
      <c r="GJ252" s="104"/>
      <c r="GK252" s="104"/>
      <c r="GL252" s="104"/>
      <c r="GM252" s="104"/>
      <c r="GN252" s="104"/>
      <c r="GO252" s="104"/>
      <c r="GP252" s="104"/>
      <c r="GQ252" s="104"/>
      <c r="GR252" s="104"/>
      <c r="GS252" s="104"/>
      <c r="GT252" s="104"/>
      <c r="GU252" s="104"/>
      <c r="GV252" s="104"/>
      <c r="GW252" s="104"/>
      <c r="GX252" s="104"/>
      <c r="GY252" s="104"/>
      <c r="GZ252" s="104"/>
      <c r="HA252" s="104"/>
      <c r="HB252" s="104"/>
      <c r="HC252" s="104"/>
      <c r="HD252" s="104"/>
      <c r="HE252" s="104"/>
      <c r="HF252" s="104"/>
      <c r="HG252" s="104"/>
      <c r="HH252" s="104"/>
      <c r="HI252" s="104"/>
      <c r="HJ252" s="104"/>
      <c r="HK252" s="104"/>
      <c r="HL252" s="104"/>
      <c r="HM252" s="104"/>
      <c r="HN252" s="104"/>
      <c r="HO252" s="104"/>
      <c r="HP252" s="104"/>
      <c r="HQ252" s="104"/>
      <c r="HR252" s="104"/>
      <c r="HS252" s="104"/>
      <c r="HT252" s="104"/>
      <c r="HU252" s="104"/>
      <c r="HV252" s="104"/>
      <c r="HW252" s="104"/>
      <c r="HX252" s="104"/>
      <c r="HY252" s="104"/>
      <c r="HZ252" s="104"/>
      <c r="IA252" s="104"/>
      <c r="IB252" s="104"/>
      <c r="IC252" s="104"/>
      <c r="ID252" s="104"/>
      <c r="IE252" s="104"/>
      <c r="IF252" s="104"/>
      <c r="IG252" s="104"/>
      <c r="IH252" s="104"/>
      <c r="II252" s="104"/>
      <c r="IJ252" s="104"/>
      <c r="IK252" s="104"/>
      <c r="IL252" s="104"/>
      <c r="IM252" s="104"/>
      <c r="IN252" s="104"/>
      <c r="IO252" s="104"/>
      <c r="IP252" s="104"/>
      <c r="IQ252" s="104"/>
      <c r="IR252" s="104"/>
      <c r="IS252" s="104"/>
      <c r="IT252" s="104"/>
      <c r="IU252" s="104"/>
      <c r="IV252" s="104"/>
    </row>
    <row r="253" spans="1:256" s="103" customFormat="1" ht="12.75" x14ac:dyDescent="0.35">
      <c r="A253" s="138"/>
      <c r="B253" s="135"/>
      <c r="C253" s="135"/>
      <c r="D253" s="135"/>
      <c r="E253" s="135"/>
      <c r="F253" s="135"/>
      <c r="G253" s="135"/>
      <c r="H253" s="135"/>
      <c r="I253" s="135"/>
      <c r="J253" s="135"/>
      <c r="K253" s="135"/>
      <c r="L253" s="135"/>
      <c r="M253" s="135"/>
      <c r="N253" s="135"/>
      <c r="O253" s="135"/>
      <c r="P253" s="135"/>
      <c r="Q253" s="135"/>
      <c r="R253" s="135"/>
      <c r="AI253" s="104"/>
      <c r="AJ253" s="104"/>
      <c r="AK253" s="104"/>
      <c r="AL253" s="104"/>
      <c r="AM253" s="104"/>
      <c r="AN253" s="104"/>
      <c r="AO253" s="104"/>
      <c r="AP253" s="104"/>
      <c r="AQ253" s="104"/>
      <c r="AR253" s="104"/>
      <c r="AS253" s="104"/>
      <c r="AT253" s="104"/>
      <c r="AU253" s="104"/>
      <c r="AV253" s="104"/>
      <c r="AW253" s="104"/>
      <c r="AX253" s="104"/>
      <c r="AY253" s="104"/>
      <c r="AZ253" s="104"/>
      <c r="BA253" s="104"/>
      <c r="BB253" s="104"/>
      <c r="BC253" s="104"/>
      <c r="BD253" s="104"/>
      <c r="BE253" s="104"/>
      <c r="BF253" s="104"/>
      <c r="BG253" s="104"/>
      <c r="BH253" s="104"/>
      <c r="BI253" s="104"/>
      <c r="BJ253" s="104"/>
      <c r="BK253" s="104"/>
      <c r="BL253" s="104"/>
      <c r="BM253" s="104"/>
      <c r="BN253" s="104"/>
      <c r="BO253" s="104"/>
      <c r="BP253" s="104"/>
      <c r="BQ253" s="104"/>
      <c r="BR253" s="104"/>
      <c r="BS253" s="104"/>
      <c r="BT253" s="104"/>
      <c r="BU253" s="104"/>
      <c r="BV253" s="104"/>
      <c r="BW253" s="104"/>
      <c r="BX253" s="104"/>
      <c r="BY253" s="104"/>
      <c r="BZ253" s="104"/>
      <c r="CA253" s="104"/>
      <c r="CB253" s="104"/>
      <c r="CC253" s="104"/>
      <c r="CD253" s="104"/>
      <c r="CE253" s="104"/>
      <c r="CF253" s="104"/>
      <c r="CG253" s="104"/>
      <c r="CH253" s="104"/>
      <c r="CI253" s="104"/>
      <c r="CJ253" s="104"/>
      <c r="CK253" s="104"/>
      <c r="CL253" s="104"/>
      <c r="CM253" s="104"/>
      <c r="CN253" s="104"/>
      <c r="CO253" s="104"/>
      <c r="CP253" s="104"/>
      <c r="CQ253" s="104"/>
      <c r="CR253" s="104"/>
      <c r="CS253" s="104"/>
      <c r="CT253" s="104"/>
      <c r="CU253" s="104"/>
      <c r="CV253" s="104"/>
      <c r="CW253" s="104"/>
      <c r="CX253" s="104"/>
      <c r="CY253" s="104"/>
      <c r="CZ253" s="104"/>
      <c r="DA253" s="104"/>
      <c r="DB253" s="104"/>
      <c r="DC253" s="104"/>
      <c r="DD253" s="104"/>
      <c r="DE253" s="104"/>
      <c r="DF253" s="104"/>
      <c r="DG253" s="104"/>
      <c r="DH253" s="104"/>
      <c r="DI253" s="104"/>
      <c r="DJ253" s="104"/>
      <c r="DK253" s="104"/>
      <c r="DL253" s="104"/>
      <c r="DM253" s="104"/>
      <c r="DN253" s="104"/>
      <c r="DO253" s="104"/>
      <c r="DP253" s="104"/>
      <c r="DQ253" s="104"/>
      <c r="DR253" s="104"/>
      <c r="DS253" s="104"/>
      <c r="DT253" s="104"/>
      <c r="DU253" s="104"/>
      <c r="DV253" s="104"/>
      <c r="DW253" s="104"/>
      <c r="DX253" s="104"/>
      <c r="DY253" s="104"/>
      <c r="DZ253" s="104"/>
      <c r="EA253" s="104"/>
      <c r="EB253" s="104"/>
      <c r="EC253" s="104"/>
      <c r="ED253" s="104"/>
      <c r="EE253" s="104"/>
      <c r="EF253" s="104"/>
      <c r="EG253" s="104"/>
      <c r="EH253" s="104"/>
      <c r="EI253" s="104"/>
      <c r="EJ253" s="104"/>
      <c r="EK253" s="104"/>
      <c r="EL253" s="104"/>
      <c r="EM253" s="104"/>
      <c r="EN253" s="104"/>
      <c r="EO253" s="104"/>
      <c r="EP253" s="104"/>
      <c r="EQ253" s="104"/>
      <c r="ER253" s="104"/>
      <c r="ES253" s="104"/>
      <c r="ET253" s="104"/>
      <c r="EU253" s="104"/>
      <c r="EV253" s="104"/>
      <c r="EW253" s="104"/>
      <c r="EX253" s="104"/>
      <c r="EY253" s="104"/>
      <c r="EZ253" s="104"/>
      <c r="FA253" s="104"/>
      <c r="FB253" s="104"/>
      <c r="FC253" s="104"/>
      <c r="FD253" s="104"/>
      <c r="FE253" s="104"/>
      <c r="FF253" s="104"/>
      <c r="FG253" s="104"/>
      <c r="FH253" s="104"/>
      <c r="FI253" s="104"/>
      <c r="FJ253" s="104"/>
      <c r="FK253" s="104"/>
      <c r="FL253" s="104"/>
      <c r="FM253" s="104"/>
      <c r="FN253" s="104"/>
      <c r="FO253" s="104"/>
      <c r="FP253" s="104"/>
      <c r="FQ253" s="104"/>
      <c r="FR253" s="104"/>
      <c r="FS253" s="104"/>
      <c r="FT253" s="104"/>
      <c r="FU253" s="104"/>
      <c r="FV253" s="104"/>
      <c r="FW253" s="104"/>
      <c r="FX253" s="104"/>
      <c r="FY253" s="104"/>
      <c r="FZ253" s="104"/>
      <c r="GA253" s="104"/>
      <c r="GB253" s="104"/>
      <c r="GC253" s="104"/>
      <c r="GD253" s="104"/>
      <c r="GE253" s="104"/>
      <c r="GF253" s="104"/>
      <c r="GG253" s="104"/>
      <c r="GH253" s="104"/>
      <c r="GI253" s="104"/>
      <c r="GJ253" s="104"/>
      <c r="GK253" s="104"/>
      <c r="GL253" s="104"/>
      <c r="GM253" s="104"/>
      <c r="GN253" s="104"/>
      <c r="GO253" s="104"/>
      <c r="GP253" s="104"/>
      <c r="GQ253" s="104"/>
      <c r="GR253" s="104"/>
      <c r="GS253" s="104"/>
      <c r="GT253" s="104"/>
      <c r="GU253" s="104"/>
      <c r="GV253" s="104"/>
      <c r="GW253" s="104"/>
      <c r="GX253" s="104"/>
      <c r="GY253" s="104"/>
      <c r="GZ253" s="104"/>
      <c r="HA253" s="104"/>
      <c r="HB253" s="104"/>
      <c r="HC253" s="104"/>
      <c r="HD253" s="104"/>
      <c r="HE253" s="104"/>
      <c r="HF253" s="104"/>
      <c r="HG253" s="104"/>
      <c r="HH253" s="104"/>
      <c r="HI253" s="104"/>
      <c r="HJ253" s="104"/>
      <c r="HK253" s="104"/>
      <c r="HL253" s="104"/>
      <c r="HM253" s="104"/>
      <c r="HN253" s="104"/>
      <c r="HO253" s="104"/>
      <c r="HP253" s="104"/>
      <c r="HQ253" s="104"/>
      <c r="HR253" s="104"/>
      <c r="HS253" s="104"/>
      <c r="HT253" s="104"/>
      <c r="HU253" s="104"/>
      <c r="HV253" s="104"/>
      <c r="HW253" s="104"/>
      <c r="HX253" s="104"/>
      <c r="HY253" s="104"/>
      <c r="HZ253" s="104"/>
      <c r="IA253" s="104"/>
      <c r="IB253" s="104"/>
      <c r="IC253" s="104"/>
      <c r="ID253" s="104"/>
      <c r="IE253" s="104"/>
      <c r="IF253" s="104"/>
      <c r="IG253" s="104"/>
      <c r="IH253" s="104"/>
      <c r="II253" s="104"/>
      <c r="IJ253" s="104"/>
      <c r="IK253" s="104"/>
      <c r="IL253" s="104"/>
      <c r="IM253" s="104"/>
      <c r="IN253" s="104"/>
      <c r="IO253" s="104"/>
      <c r="IP253" s="104"/>
      <c r="IQ253" s="104"/>
      <c r="IR253" s="104"/>
      <c r="IS253" s="104"/>
      <c r="IT253" s="104"/>
      <c r="IU253" s="104"/>
      <c r="IV253" s="104"/>
    </row>
    <row r="254" spans="1:256" s="103" customFormat="1" ht="12.75" x14ac:dyDescent="0.35">
      <c r="A254" s="138"/>
      <c r="B254" s="135"/>
      <c r="C254" s="135"/>
      <c r="D254" s="135"/>
      <c r="E254" s="135"/>
      <c r="F254" s="135"/>
      <c r="G254" s="135"/>
      <c r="H254" s="135"/>
      <c r="I254" s="135"/>
      <c r="J254" s="135"/>
      <c r="K254" s="135"/>
      <c r="L254" s="135"/>
      <c r="M254" s="135"/>
      <c r="N254" s="135"/>
      <c r="O254" s="135"/>
      <c r="P254" s="135"/>
      <c r="Q254" s="135"/>
      <c r="R254" s="135"/>
      <c r="AI254" s="104"/>
      <c r="AJ254" s="104"/>
      <c r="AK254" s="104"/>
      <c r="AL254" s="104"/>
      <c r="AM254" s="104"/>
      <c r="AN254" s="104"/>
      <c r="AO254" s="104"/>
      <c r="AP254" s="104"/>
      <c r="AQ254" s="104"/>
      <c r="AR254" s="104"/>
      <c r="AS254" s="104"/>
      <c r="AT254" s="104"/>
      <c r="AU254" s="104"/>
      <c r="AV254" s="104"/>
      <c r="AW254" s="104"/>
      <c r="AX254" s="104"/>
      <c r="AY254" s="104"/>
      <c r="AZ254" s="104"/>
      <c r="BA254" s="104"/>
      <c r="BB254" s="104"/>
      <c r="BC254" s="104"/>
      <c r="BD254" s="104"/>
      <c r="BE254" s="104"/>
      <c r="BF254" s="104"/>
      <c r="BG254" s="104"/>
      <c r="BH254" s="104"/>
      <c r="BI254" s="104"/>
      <c r="BJ254" s="104"/>
      <c r="BK254" s="104"/>
      <c r="BL254" s="104"/>
      <c r="BM254" s="104"/>
      <c r="BN254" s="104"/>
      <c r="BO254" s="104"/>
      <c r="BP254" s="104"/>
      <c r="BQ254" s="104"/>
      <c r="BR254" s="104"/>
      <c r="BS254" s="104"/>
      <c r="BT254" s="104"/>
      <c r="BU254" s="104"/>
      <c r="BV254" s="104"/>
      <c r="BW254" s="104"/>
      <c r="BX254" s="104"/>
      <c r="BY254" s="104"/>
      <c r="BZ254" s="104"/>
      <c r="CA254" s="104"/>
      <c r="CB254" s="104"/>
      <c r="CC254" s="104"/>
      <c r="CD254" s="104"/>
      <c r="CE254" s="104"/>
      <c r="CF254" s="104"/>
      <c r="CG254" s="104"/>
      <c r="CH254" s="104"/>
      <c r="CI254" s="104"/>
      <c r="CJ254" s="104"/>
      <c r="CK254" s="104"/>
      <c r="CL254" s="104"/>
      <c r="CM254" s="104"/>
      <c r="CN254" s="104"/>
      <c r="CO254" s="104"/>
      <c r="CP254" s="104"/>
      <c r="CQ254" s="104"/>
      <c r="CR254" s="104"/>
      <c r="CS254" s="104"/>
      <c r="CT254" s="104"/>
      <c r="CU254" s="104"/>
      <c r="CV254" s="104"/>
      <c r="CW254" s="104"/>
      <c r="CX254" s="104"/>
      <c r="CY254" s="104"/>
      <c r="CZ254" s="104"/>
      <c r="DA254" s="104"/>
      <c r="DB254" s="104"/>
      <c r="DC254" s="104"/>
      <c r="DD254" s="104"/>
      <c r="DE254" s="104"/>
      <c r="DF254" s="104"/>
      <c r="DG254" s="104"/>
      <c r="DH254" s="104"/>
      <c r="DI254" s="104"/>
      <c r="DJ254" s="104"/>
      <c r="DK254" s="104"/>
      <c r="DL254" s="104"/>
      <c r="DM254" s="104"/>
      <c r="DN254" s="104"/>
      <c r="DO254" s="104"/>
      <c r="DP254" s="104"/>
      <c r="DQ254" s="104"/>
      <c r="DR254" s="104"/>
      <c r="DS254" s="104"/>
      <c r="DT254" s="104"/>
      <c r="DU254" s="104"/>
      <c r="DV254" s="104"/>
      <c r="DW254" s="104"/>
      <c r="DX254" s="104"/>
      <c r="DY254" s="104"/>
      <c r="DZ254" s="104"/>
      <c r="EA254" s="104"/>
      <c r="EB254" s="104"/>
      <c r="EC254" s="104"/>
      <c r="ED254" s="104"/>
      <c r="EE254" s="104"/>
      <c r="EF254" s="104"/>
      <c r="EG254" s="104"/>
      <c r="EH254" s="104"/>
      <c r="EI254" s="104"/>
      <c r="EJ254" s="104"/>
      <c r="EK254" s="104"/>
      <c r="EL254" s="104"/>
      <c r="EM254" s="104"/>
      <c r="EN254" s="104"/>
      <c r="EO254" s="104"/>
      <c r="EP254" s="104"/>
      <c r="EQ254" s="104"/>
      <c r="ER254" s="104"/>
      <c r="ES254" s="104"/>
      <c r="ET254" s="104"/>
      <c r="EU254" s="104"/>
      <c r="EV254" s="104"/>
      <c r="EW254" s="104"/>
      <c r="EX254" s="104"/>
      <c r="EY254" s="104"/>
      <c r="EZ254" s="104"/>
      <c r="FA254" s="104"/>
      <c r="FB254" s="104"/>
      <c r="FC254" s="104"/>
      <c r="FD254" s="104"/>
      <c r="FE254" s="104"/>
      <c r="FF254" s="104"/>
      <c r="FG254" s="104"/>
      <c r="FH254" s="104"/>
      <c r="FI254" s="104"/>
      <c r="FJ254" s="104"/>
      <c r="FK254" s="104"/>
      <c r="FL254" s="104"/>
      <c r="FM254" s="104"/>
      <c r="FN254" s="104"/>
      <c r="FO254" s="104"/>
      <c r="FP254" s="104"/>
      <c r="FQ254" s="104"/>
      <c r="FR254" s="104"/>
      <c r="FS254" s="104"/>
      <c r="FT254" s="104"/>
      <c r="FU254" s="104"/>
      <c r="FV254" s="104"/>
      <c r="FW254" s="104"/>
      <c r="FX254" s="104"/>
      <c r="FY254" s="104"/>
      <c r="FZ254" s="104"/>
      <c r="GA254" s="104"/>
      <c r="GB254" s="104"/>
      <c r="GC254" s="104"/>
      <c r="GD254" s="104"/>
      <c r="GE254" s="104"/>
      <c r="GF254" s="104"/>
      <c r="GG254" s="104"/>
      <c r="GH254" s="104"/>
      <c r="GI254" s="104"/>
      <c r="GJ254" s="104"/>
      <c r="GK254" s="104"/>
      <c r="GL254" s="104"/>
      <c r="GM254" s="104"/>
      <c r="GN254" s="104"/>
      <c r="GO254" s="104"/>
      <c r="GP254" s="104"/>
      <c r="GQ254" s="104"/>
      <c r="GR254" s="104"/>
      <c r="GS254" s="104"/>
      <c r="GT254" s="104"/>
      <c r="GU254" s="104"/>
      <c r="GV254" s="104"/>
      <c r="GW254" s="104"/>
      <c r="GX254" s="104"/>
      <c r="GY254" s="104"/>
      <c r="GZ254" s="104"/>
      <c r="HA254" s="104"/>
      <c r="HB254" s="104"/>
      <c r="HC254" s="104"/>
      <c r="HD254" s="104"/>
      <c r="HE254" s="104"/>
      <c r="HF254" s="104"/>
      <c r="HG254" s="104"/>
      <c r="HH254" s="104"/>
      <c r="HI254" s="104"/>
      <c r="HJ254" s="104"/>
      <c r="HK254" s="104"/>
      <c r="HL254" s="104"/>
      <c r="HM254" s="104"/>
      <c r="HN254" s="104"/>
      <c r="HO254" s="104"/>
      <c r="HP254" s="104"/>
      <c r="HQ254" s="104"/>
      <c r="HR254" s="104"/>
      <c r="HS254" s="104"/>
      <c r="HT254" s="104"/>
      <c r="HU254" s="104"/>
      <c r="HV254" s="104"/>
      <c r="HW254" s="104"/>
      <c r="HX254" s="104"/>
      <c r="HY254" s="104"/>
      <c r="HZ254" s="104"/>
      <c r="IA254" s="104"/>
      <c r="IB254" s="104"/>
      <c r="IC254" s="104"/>
      <c r="ID254" s="104"/>
      <c r="IE254" s="104"/>
      <c r="IF254" s="104"/>
      <c r="IG254" s="104"/>
      <c r="IH254" s="104"/>
      <c r="II254" s="104"/>
      <c r="IJ254" s="104"/>
      <c r="IK254" s="104"/>
      <c r="IL254" s="104"/>
      <c r="IM254" s="104"/>
      <c r="IN254" s="104"/>
      <c r="IO254" s="104"/>
      <c r="IP254" s="104"/>
      <c r="IQ254" s="104"/>
      <c r="IR254" s="104"/>
      <c r="IS254" s="104"/>
      <c r="IT254" s="104"/>
      <c r="IU254" s="104"/>
      <c r="IV254" s="104"/>
    </row>
    <row r="255" spans="1:256" s="103" customFormat="1" ht="12.75" x14ac:dyDescent="0.35">
      <c r="A255" s="138"/>
      <c r="B255" s="135"/>
      <c r="C255" s="135"/>
      <c r="D255" s="135"/>
      <c r="E255" s="135"/>
      <c r="F255" s="135"/>
      <c r="G255" s="135"/>
      <c r="H255" s="135"/>
      <c r="I255" s="135"/>
      <c r="J255" s="135"/>
      <c r="K255" s="135"/>
      <c r="L255" s="135"/>
      <c r="M255" s="135"/>
      <c r="N255" s="135"/>
      <c r="O255" s="135"/>
      <c r="P255" s="135"/>
      <c r="Q255" s="135"/>
      <c r="R255" s="135"/>
      <c r="AI255" s="104"/>
      <c r="AJ255" s="104"/>
      <c r="AK255" s="104"/>
      <c r="AL255" s="104"/>
      <c r="AM255" s="104"/>
      <c r="AN255" s="104"/>
      <c r="AO255" s="104"/>
      <c r="AP255" s="104"/>
      <c r="AQ255" s="104"/>
      <c r="AR255" s="104"/>
      <c r="AS255" s="104"/>
      <c r="AT255" s="104"/>
      <c r="AU255" s="104"/>
      <c r="AV255" s="104"/>
      <c r="AW255" s="104"/>
      <c r="AX255" s="104"/>
      <c r="AY255" s="104"/>
      <c r="AZ255" s="104"/>
      <c r="BA255" s="104"/>
      <c r="BB255" s="104"/>
      <c r="BC255" s="104"/>
      <c r="BD255" s="104"/>
      <c r="BE255" s="104"/>
      <c r="BF255" s="104"/>
      <c r="BG255" s="104"/>
      <c r="BH255" s="104"/>
      <c r="BI255" s="104"/>
      <c r="BJ255" s="104"/>
      <c r="BK255" s="104"/>
      <c r="BL255" s="104"/>
      <c r="BM255" s="104"/>
      <c r="BN255" s="104"/>
      <c r="BO255" s="104"/>
      <c r="BP255" s="104"/>
      <c r="BQ255" s="104"/>
      <c r="BR255" s="104"/>
      <c r="BS255" s="104"/>
      <c r="BT255" s="104"/>
      <c r="BU255" s="104"/>
      <c r="BV255" s="104"/>
      <c r="BW255" s="104"/>
      <c r="BX255" s="104"/>
      <c r="BY255" s="104"/>
      <c r="BZ255" s="104"/>
      <c r="CA255" s="104"/>
      <c r="CB255" s="104"/>
      <c r="CC255" s="104"/>
      <c r="CD255" s="104"/>
      <c r="CE255" s="104"/>
      <c r="CF255" s="104"/>
      <c r="CG255" s="104"/>
      <c r="CH255" s="104"/>
      <c r="CI255" s="104"/>
      <c r="CJ255" s="104"/>
      <c r="CK255" s="104"/>
      <c r="CL255" s="104"/>
      <c r="CM255" s="104"/>
      <c r="CN255" s="104"/>
      <c r="CO255" s="104"/>
      <c r="CP255" s="104"/>
      <c r="CQ255" s="104"/>
      <c r="CR255" s="104"/>
      <c r="CS255" s="104"/>
      <c r="CT255" s="104"/>
      <c r="CU255" s="104"/>
      <c r="CV255" s="104"/>
      <c r="CW255" s="104"/>
      <c r="CX255" s="104"/>
      <c r="CY255" s="104"/>
      <c r="CZ255" s="104"/>
      <c r="DA255" s="104"/>
      <c r="DB255" s="104"/>
      <c r="DC255" s="104"/>
      <c r="DD255" s="104"/>
      <c r="DE255" s="104"/>
      <c r="DF255" s="104"/>
      <c r="DG255" s="104"/>
      <c r="DH255" s="104"/>
      <c r="DI255" s="104"/>
      <c r="DJ255" s="104"/>
      <c r="DK255" s="104"/>
      <c r="DL255" s="104"/>
      <c r="DM255" s="104"/>
      <c r="DN255" s="104"/>
      <c r="DO255" s="104"/>
      <c r="DP255" s="104"/>
      <c r="DQ255" s="104"/>
      <c r="DR255" s="104"/>
      <c r="DS255" s="104"/>
      <c r="DT255" s="104"/>
      <c r="DU255" s="104"/>
      <c r="DV255" s="104"/>
      <c r="DW255" s="104"/>
      <c r="DX255" s="104"/>
      <c r="DY255" s="104"/>
      <c r="DZ255" s="104"/>
      <c r="EA255" s="104"/>
      <c r="EB255" s="104"/>
      <c r="EC255" s="104"/>
      <c r="ED255" s="104"/>
      <c r="EE255" s="104"/>
      <c r="EF255" s="104"/>
      <c r="EG255" s="104"/>
      <c r="EH255" s="104"/>
      <c r="EI255" s="104"/>
      <c r="EJ255" s="104"/>
      <c r="EK255" s="104"/>
      <c r="EL255" s="104"/>
      <c r="EM255" s="104"/>
      <c r="EN255" s="104"/>
      <c r="EO255" s="104"/>
      <c r="EP255" s="104"/>
      <c r="EQ255" s="104"/>
      <c r="ER255" s="104"/>
      <c r="ES255" s="104"/>
      <c r="ET255" s="104"/>
      <c r="EU255" s="104"/>
      <c r="EV255" s="104"/>
      <c r="EW255" s="104"/>
      <c r="EX255" s="104"/>
      <c r="EY255" s="104"/>
      <c r="EZ255" s="104"/>
      <c r="FA255" s="104"/>
      <c r="FB255" s="104"/>
      <c r="FC255" s="104"/>
      <c r="FD255" s="104"/>
      <c r="FE255" s="104"/>
      <c r="FF255" s="104"/>
      <c r="FG255" s="104"/>
      <c r="FH255" s="104"/>
      <c r="FI255" s="104"/>
      <c r="FJ255" s="104"/>
      <c r="FK255" s="104"/>
      <c r="FL255" s="104"/>
      <c r="FM255" s="104"/>
      <c r="FN255" s="104"/>
      <c r="FO255" s="104"/>
      <c r="FP255" s="104"/>
      <c r="FQ255" s="104"/>
      <c r="FR255" s="104"/>
      <c r="FS255" s="104"/>
      <c r="FT255" s="104"/>
      <c r="FU255" s="104"/>
      <c r="FV255" s="104"/>
      <c r="FW255" s="104"/>
      <c r="FX255" s="104"/>
      <c r="FY255" s="104"/>
      <c r="FZ255" s="104"/>
      <c r="GA255" s="104"/>
      <c r="GB255" s="104"/>
      <c r="GC255" s="104"/>
      <c r="GD255" s="104"/>
      <c r="GE255" s="104"/>
      <c r="GF255" s="104"/>
      <c r="GG255" s="104"/>
      <c r="GH255" s="104"/>
      <c r="GI255" s="104"/>
      <c r="GJ255" s="104"/>
      <c r="GK255" s="104"/>
      <c r="GL255" s="104"/>
      <c r="GM255" s="104"/>
      <c r="GN255" s="104"/>
      <c r="GO255" s="104"/>
      <c r="GP255" s="104"/>
      <c r="GQ255" s="104"/>
      <c r="GR255" s="104"/>
      <c r="GS255" s="104"/>
      <c r="GT255" s="104"/>
      <c r="GU255" s="104"/>
      <c r="GV255" s="104"/>
      <c r="GW255" s="104"/>
      <c r="GX255" s="104"/>
      <c r="GY255" s="104"/>
      <c r="GZ255" s="104"/>
      <c r="HA255" s="104"/>
      <c r="HB255" s="104"/>
      <c r="HC255" s="104"/>
      <c r="HD255" s="104"/>
      <c r="HE255" s="104"/>
      <c r="HF255" s="104"/>
      <c r="HG255" s="104"/>
      <c r="HH255" s="104"/>
      <c r="HI255" s="104"/>
      <c r="HJ255" s="104"/>
      <c r="HK255" s="104"/>
      <c r="HL255" s="104"/>
      <c r="HM255" s="104"/>
      <c r="HN255" s="104"/>
      <c r="HO255" s="104"/>
      <c r="HP255" s="104"/>
      <c r="HQ255" s="104"/>
      <c r="HR255" s="104"/>
      <c r="HS255" s="104"/>
      <c r="HT255" s="104"/>
      <c r="HU255" s="104"/>
      <c r="HV255" s="104"/>
      <c r="HW255" s="104"/>
      <c r="HX255" s="104"/>
      <c r="HY255" s="104"/>
      <c r="HZ255" s="104"/>
      <c r="IA255" s="104"/>
      <c r="IB255" s="104"/>
      <c r="IC255" s="104"/>
      <c r="ID255" s="104"/>
      <c r="IE255" s="104"/>
      <c r="IF255" s="104"/>
      <c r="IG255" s="104"/>
      <c r="IH255" s="104"/>
      <c r="II255" s="104"/>
      <c r="IJ255" s="104"/>
      <c r="IK255" s="104"/>
      <c r="IL255" s="104"/>
      <c r="IM255" s="104"/>
      <c r="IN255" s="104"/>
      <c r="IO255" s="104"/>
      <c r="IP255" s="104"/>
      <c r="IQ255" s="104"/>
      <c r="IR255" s="104"/>
      <c r="IS255" s="104"/>
      <c r="IT255" s="104"/>
      <c r="IU255" s="104"/>
      <c r="IV255" s="104"/>
    </row>
    <row r="256" spans="1:256" s="103" customFormat="1" ht="12.75" x14ac:dyDescent="0.35">
      <c r="A256" s="138"/>
      <c r="B256" s="135"/>
      <c r="C256" s="135"/>
      <c r="D256" s="135"/>
      <c r="E256" s="135"/>
      <c r="F256" s="135"/>
      <c r="G256" s="135"/>
      <c r="H256" s="135"/>
      <c r="I256" s="135"/>
      <c r="J256" s="135"/>
      <c r="K256" s="135"/>
      <c r="L256" s="135"/>
      <c r="M256" s="135"/>
      <c r="N256" s="135"/>
      <c r="O256" s="135"/>
      <c r="P256" s="135"/>
      <c r="Q256" s="135"/>
      <c r="R256" s="135"/>
      <c r="AI256" s="104"/>
      <c r="AJ256" s="104"/>
      <c r="AK256" s="104"/>
      <c r="AL256" s="104"/>
      <c r="AM256" s="104"/>
      <c r="AN256" s="104"/>
      <c r="AO256" s="104"/>
      <c r="AP256" s="104"/>
      <c r="AQ256" s="104"/>
      <c r="AR256" s="104"/>
      <c r="AS256" s="104"/>
      <c r="AT256" s="104"/>
      <c r="AU256" s="104"/>
      <c r="AV256" s="104"/>
      <c r="AW256" s="104"/>
      <c r="AX256" s="104"/>
      <c r="AY256" s="104"/>
      <c r="AZ256" s="104"/>
      <c r="BA256" s="104"/>
      <c r="BB256" s="104"/>
      <c r="BC256" s="104"/>
      <c r="BD256" s="104"/>
      <c r="BE256" s="104"/>
      <c r="BF256" s="104"/>
      <c r="BG256" s="104"/>
      <c r="BH256" s="104"/>
      <c r="BI256" s="104"/>
      <c r="BJ256" s="104"/>
      <c r="BK256" s="104"/>
      <c r="BL256" s="104"/>
      <c r="BM256" s="104"/>
      <c r="BN256" s="104"/>
      <c r="BO256" s="104"/>
      <c r="BP256" s="104"/>
      <c r="BQ256" s="104"/>
      <c r="BR256" s="104"/>
      <c r="BS256" s="104"/>
      <c r="BT256" s="104"/>
      <c r="BU256" s="104"/>
      <c r="BV256" s="104"/>
      <c r="BW256" s="104"/>
      <c r="BX256" s="104"/>
      <c r="BY256" s="104"/>
      <c r="BZ256" s="104"/>
      <c r="CA256" s="104"/>
      <c r="CB256" s="104"/>
      <c r="CC256" s="104"/>
      <c r="CD256" s="104"/>
      <c r="CE256" s="104"/>
      <c r="CF256" s="104"/>
      <c r="CG256" s="104"/>
      <c r="CH256" s="104"/>
      <c r="CI256" s="104"/>
      <c r="CJ256" s="104"/>
      <c r="CK256" s="104"/>
      <c r="CL256" s="104"/>
      <c r="CM256" s="104"/>
      <c r="CN256" s="104"/>
      <c r="CO256" s="104"/>
      <c r="CP256" s="104"/>
      <c r="CQ256" s="104"/>
      <c r="CR256" s="104"/>
      <c r="CS256" s="104"/>
      <c r="CT256" s="104"/>
      <c r="CU256" s="104"/>
      <c r="CV256" s="104"/>
      <c r="CW256" s="104"/>
      <c r="CX256" s="104"/>
      <c r="CY256" s="104"/>
      <c r="CZ256" s="104"/>
      <c r="DA256" s="104"/>
      <c r="DB256" s="104"/>
      <c r="DC256" s="104"/>
      <c r="DD256" s="104"/>
      <c r="DE256" s="104"/>
      <c r="DF256" s="104"/>
      <c r="DG256" s="104"/>
      <c r="DH256" s="104"/>
      <c r="DI256" s="104"/>
      <c r="DJ256" s="104"/>
      <c r="DK256" s="104"/>
      <c r="DL256" s="104"/>
      <c r="DM256" s="104"/>
      <c r="DN256" s="104"/>
      <c r="DO256" s="104"/>
      <c r="DP256" s="104"/>
      <c r="DQ256" s="104"/>
      <c r="DR256" s="104"/>
      <c r="DS256" s="104"/>
      <c r="DT256" s="104"/>
      <c r="DU256" s="104"/>
      <c r="DV256" s="104"/>
      <c r="DW256" s="104"/>
      <c r="DX256" s="104"/>
      <c r="DY256" s="104"/>
      <c r="DZ256" s="104"/>
      <c r="EA256" s="104"/>
      <c r="EB256" s="104"/>
      <c r="EC256" s="104"/>
      <c r="ED256" s="104"/>
      <c r="EE256" s="104"/>
      <c r="EF256" s="104"/>
      <c r="EG256" s="104"/>
      <c r="EH256" s="104"/>
      <c r="EI256" s="104"/>
      <c r="EJ256" s="104"/>
      <c r="EK256" s="104"/>
      <c r="EL256" s="104"/>
      <c r="EM256" s="104"/>
      <c r="EN256" s="104"/>
      <c r="EO256" s="104"/>
      <c r="EP256" s="104"/>
      <c r="EQ256" s="104"/>
      <c r="ER256" s="104"/>
      <c r="ES256" s="104"/>
      <c r="ET256" s="104"/>
      <c r="EU256" s="104"/>
      <c r="EV256" s="104"/>
      <c r="EW256" s="104"/>
      <c r="EX256" s="104"/>
      <c r="EY256" s="104"/>
      <c r="EZ256" s="104"/>
      <c r="FA256" s="104"/>
      <c r="FB256" s="104"/>
      <c r="FC256" s="104"/>
      <c r="FD256" s="104"/>
      <c r="FE256" s="104"/>
      <c r="FF256" s="104"/>
      <c r="FG256" s="104"/>
      <c r="FH256" s="104"/>
      <c r="FI256" s="104"/>
      <c r="FJ256" s="104"/>
      <c r="FK256" s="104"/>
      <c r="FL256" s="104"/>
      <c r="FM256" s="104"/>
      <c r="FN256" s="104"/>
      <c r="FO256" s="104"/>
      <c r="FP256" s="104"/>
      <c r="FQ256" s="104"/>
      <c r="FR256" s="104"/>
      <c r="FS256" s="104"/>
      <c r="FT256" s="104"/>
      <c r="FU256" s="104"/>
      <c r="FV256" s="104"/>
      <c r="FW256" s="104"/>
      <c r="FX256" s="104"/>
      <c r="FY256" s="104"/>
      <c r="FZ256" s="104"/>
      <c r="GA256" s="104"/>
      <c r="GB256" s="104"/>
      <c r="GC256" s="104"/>
      <c r="GD256" s="104"/>
      <c r="GE256" s="104"/>
      <c r="GF256" s="104"/>
      <c r="GG256" s="104"/>
      <c r="GH256" s="104"/>
      <c r="GI256" s="104"/>
      <c r="GJ256" s="104"/>
      <c r="GK256" s="104"/>
      <c r="GL256" s="104"/>
      <c r="GM256" s="104"/>
      <c r="GN256" s="104"/>
      <c r="GO256" s="104"/>
      <c r="GP256" s="104"/>
      <c r="GQ256" s="104"/>
      <c r="GR256" s="104"/>
      <c r="GS256" s="104"/>
      <c r="GT256" s="104"/>
      <c r="GU256" s="104"/>
      <c r="GV256" s="104"/>
      <c r="GW256" s="104"/>
      <c r="GX256" s="104"/>
      <c r="GY256" s="104"/>
      <c r="GZ256" s="104"/>
      <c r="HA256" s="104"/>
      <c r="HB256" s="104"/>
      <c r="HC256" s="104"/>
      <c r="HD256" s="104"/>
      <c r="HE256" s="104"/>
      <c r="HF256" s="104"/>
      <c r="HG256" s="104"/>
      <c r="HH256" s="104"/>
      <c r="HI256" s="104"/>
      <c r="HJ256" s="104"/>
      <c r="HK256" s="104"/>
      <c r="HL256" s="104"/>
      <c r="HM256" s="104"/>
      <c r="HN256" s="104"/>
      <c r="HO256" s="104"/>
      <c r="HP256" s="104"/>
      <c r="HQ256" s="104"/>
      <c r="HR256" s="104"/>
      <c r="HS256" s="104"/>
      <c r="HT256" s="104"/>
      <c r="HU256" s="104"/>
      <c r="HV256" s="104"/>
      <c r="HW256" s="104"/>
      <c r="HX256" s="104"/>
      <c r="HY256" s="104"/>
      <c r="HZ256" s="104"/>
      <c r="IA256" s="104"/>
      <c r="IB256" s="104"/>
      <c r="IC256" s="104"/>
      <c r="ID256" s="104"/>
      <c r="IE256" s="104"/>
      <c r="IF256" s="104"/>
      <c r="IG256" s="104"/>
      <c r="IH256" s="104"/>
      <c r="II256" s="104"/>
      <c r="IJ256" s="104"/>
      <c r="IK256" s="104"/>
      <c r="IL256" s="104"/>
      <c r="IM256" s="104"/>
      <c r="IN256" s="104"/>
      <c r="IO256" s="104"/>
      <c r="IP256" s="104"/>
      <c r="IQ256" s="104"/>
      <c r="IR256" s="104"/>
      <c r="IS256" s="104"/>
      <c r="IT256" s="104"/>
      <c r="IU256" s="104"/>
      <c r="IV256" s="104"/>
    </row>
    <row r="257" spans="1:256" s="103" customFormat="1" ht="12.75" x14ac:dyDescent="0.35">
      <c r="A257" s="138"/>
      <c r="B257" s="135"/>
      <c r="C257" s="135"/>
      <c r="D257" s="135"/>
      <c r="E257" s="135"/>
      <c r="F257" s="135"/>
      <c r="G257" s="135"/>
      <c r="H257" s="135"/>
      <c r="I257" s="135"/>
      <c r="J257" s="135"/>
      <c r="K257" s="135"/>
      <c r="L257" s="135"/>
      <c r="M257" s="135"/>
      <c r="N257" s="135"/>
      <c r="O257" s="135"/>
      <c r="P257" s="135"/>
      <c r="Q257" s="135"/>
      <c r="R257" s="135"/>
      <c r="AI257" s="104"/>
      <c r="AJ257" s="104"/>
      <c r="AK257" s="104"/>
      <c r="AL257" s="104"/>
      <c r="AM257" s="104"/>
      <c r="AN257" s="104"/>
      <c r="AO257" s="104"/>
      <c r="AP257" s="104"/>
      <c r="AQ257" s="104"/>
      <c r="AR257" s="104"/>
      <c r="AS257" s="104"/>
      <c r="AT257" s="104"/>
      <c r="AU257" s="104"/>
      <c r="AV257" s="104"/>
      <c r="AW257" s="104"/>
      <c r="AX257" s="104"/>
      <c r="AY257" s="104"/>
      <c r="AZ257" s="104"/>
      <c r="BA257" s="104"/>
      <c r="BB257" s="104"/>
      <c r="BC257" s="104"/>
      <c r="BD257" s="104"/>
      <c r="BE257" s="104"/>
      <c r="BF257" s="104"/>
      <c r="BG257" s="104"/>
      <c r="BH257" s="104"/>
      <c r="BI257" s="104"/>
      <c r="BJ257" s="104"/>
      <c r="BK257" s="104"/>
      <c r="BL257" s="104"/>
      <c r="BM257" s="104"/>
      <c r="BN257" s="104"/>
      <c r="BO257" s="104"/>
      <c r="BP257" s="104"/>
      <c r="BQ257" s="104"/>
      <c r="BR257" s="104"/>
      <c r="BS257" s="104"/>
      <c r="BT257" s="104"/>
      <c r="BU257" s="104"/>
      <c r="BV257" s="104"/>
      <c r="BW257" s="104"/>
      <c r="BX257" s="104"/>
      <c r="BY257" s="104"/>
      <c r="BZ257" s="104"/>
      <c r="CA257" s="104"/>
      <c r="CB257" s="104"/>
      <c r="CC257" s="104"/>
      <c r="CD257" s="104"/>
      <c r="CE257" s="104"/>
      <c r="CF257" s="104"/>
      <c r="CG257" s="104"/>
      <c r="CH257" s="104"/>
      <c r="CI257" s="104"/>
      <c r="CJ257" s="104"/>
      <c r="CK257" s="104"/>
      <c r="CL257" s="104"/>
      <c r="CM257" s="104"/>
      <c r="CN257" s="104"/>
      <c r="CO257" s="104"/>
      <c r="CP257" s="104"/>
      <c r="CQ257" s="104"/>
      <c r="CR257" s="104"/>
      <c r="CS257" s="104"/>
      <c r="CT257" s="104"/>
      <c r="CU257" s="104"/>
      <c r="CV257" s="104"/>
      <c r="CW257" s="104"/>
      <c r="CX257" s="104"/>
      <c r="CY257" s="104"/>
      <c r="CZ257" s="104"/>
      <c r="DA257" s="104"/>
      <c r="DB257" s="104"/>
      <c r="DC257" s="104"/>
      <c r="DD257" s="104"/>
      <c r="DE257" s="104"/>
      <c r="DF257" s="104"/>
      <c r="DG257" s="104"/>
      <c r="DH257" s="104"/>
      <c r="DI257" s="104"/>
      <c r="DJ257" s="104"/>
      <c r="DK257" s="104"/>
      <c r="DL257" s="104"/>
      <c r="DM257" s="104"/>
      <c r="DN257" s="104"/>
      <c r="DO257" s="104"/>
      <c r="DP257" s="104"/>
      <c r="DQ257" s="104"/>
      <c r="DR257" s="104"/>
      <c r="DS257" s="104"/>
      <c r="DT257" s="104"/>
      <c r="DU257" s="104"/>
      <c r="DV257" s="104"/>
      <c r="DW257" s="104"/>
      <c r="DX257" s="104"/>
      <c r="DY257" s="104"/>
      <c r="DZ257" s="104"/>
      <c r="EA257" s="104"/>
      <c r="EB257" s="104"/>
      <c r="EC257" s="104"/>
      <c r="ED257" s="104"/>
      <c r="EE257" s="104"/>
      <c r="EF257" s="104"/>
      <c r="EG257" s="104"/>
      <c r="EH257" s="104"/>
      <c r="EI257" s="104"/>
      <c r="EJ257" s="104"/>
      <c r="EK257" s="104"/>
      <c r="EL257" s="104"/>
      <c r="EM257" s="104"/>
      <c r="EN257" s="104"/>
      <c r="EO257" s="104"/>
      <c r="EP257" s="104"/>
      <c r="EQ257" s="104"/>
      <c r="ER257" s="104"/>
      <c r="ES257" s="104"/>
      <c r="ET257" s="104"/>
      <c r="EU257" s="104"/>
      <c r="EV257" s="104"/>
      <c r="EW257" s="104"/>
      <c r="EX257" s="104"/>
      <c r="EY257" s="104"/>
      <c r="EZ257" s="104"/>
      <c r="FA257" s="104"/>
      <c r="FB257" s="104"/>
      <c r="FC257" s="104"/>
      <c r="FD257" s="104"/>
      <c r="FE257" s="104"/>
      <c r="FF257" s="104"/>
      <c r="FG257" s="104"/>
      <c r="FH257" s="104"/>
      <c r="FI257" s="104"/>
      <c r="FJ257" s="104"/>
      <c r="FK257" s="104"/>
      <c r="FL257" s="104"/>
      <c r="FM257" s="104"/>
      <c r="FN257" s="104"/>
      <c r="FO257" s="104"/>
      <c r="FP257" s="104"/>
      <c r="FQ257" s="104"/>
      <c r="FR257" s="104"/>
      <c r="FS257" s="104"/>
      <c r="FT257" s="104"/>
      <c r="FU257" s="104"/>
      <c r="FV257" s="104"/>
      <c r="FW257" s="104"/>
      <c r="FX257" s="104"/>
      <c r="FY257" s="104"/>
      <c r="FZ257" s="104"/>
      <c r="GA257" s="104"/>
      <c r="GB257" s="104"/>
      <c r="GC257" s="104"/>
      <c r="GD257" s="104"/>
      <c r="GE257" s="104"/>
      <c r="GF257" s="104"/>
      <c r="GG257" s="104"/>
      <c r="GH257" s="104"/>
      <c r="GI257" s="104"/>
      <c r="GJ257" s="104"/>
      <c r="GK257" s="104"/>
      <c r="GL257" s="104"/>
      <c r="GM257" s="104"/>
      <c r="GN257" s="104"/>
      <c r="GO257" s="104"/>
      <c r="GP257" s="104"/>
      <c r="GQ257" s="104"/>
      <c r="GR257" s="104"/>
      <c r="GS257" s="104"/>
      <c r="GT257" s="104"/>
      <c r="GU257" s="104"/>
      <c r="GV257" s="104"/>
      <c r="GW257" s="104"/>
      <c r="GX257" s="104"/>
      <c r="GY257" s="104"/>
      <c r="GZ257" s="104"/>
      <c r="HA257" s="104"/>
      <c r="HB257" s="104"/>
      <c r="HC257" s="104"/>
      <c r="HD257" s="104"/>
      <c r="HE257" s="104"/>
      <c r="HF257" s="104"/>
      <c r="HG257" s="104"/>
      <c r="HH257" s="104"/>
      <c r="HI257" s="104"/>
      <c r="HJ257" s="104"/>
      <c r="HK257" s="104"/>
      <c r="HL257" s="104"/>
      <c r="HM257" s="104"/>
      <c r="HN257" s="104"/>
      <c r="HO257" s="104"/>
      <c r="HP257" s="104"/>
      <c r="HQ257" s="104"/>
      <c r="HR257" s="104"/>
      <c r="HS257" s="104"/>
      <c r="HT257" s="104"/>
      <c r="HU257" s="104"/>
      <c r="HV257" s="104"/>
      <c r="HW257" s="104"/>
      <c r="HX257" s="104"/>
      <c r="HY257" s="104"/>
      <c r="HZ257" s="104"/>
      <c r="IA257" s="104"/>
      <c r="IB257" s="104"/>
      <c r="IC257" s="104"/>
      <c r="ID257" s="104"/>
      <c r="IE257" s="104"/>
      <c r="IF257" s="104"/>
      <c r="IG257" s="104"/>
      <c r="IH257" s="104"/>
      <c r="II257" s="104"/>
      <c r="IJ257" s="104"/>
      <c r="IK257" s="104"/>
      <c r="IL257" s="104"/>
      <c r="IM257" s="104"/>
      <c r="IN257" s="104"/>
      <c r="IO257" s="104"/>
      <c r="IP257" s="104"/>
      <c r="IQ257" s="104"/>
      <c r="IR257" s="104"/>
      <c r="IS257" s="104"/>
      <c r="IT257" s="104"/>
      <c r="IU257" s="104"/>
      <c r="IV257" s="104"/>
    </row>
    <row r="258" spans="1:256" s="103" customFormat="1" ht="12.75" x14ac:dyDescent="0.35">
      <c r="A258" s="138"/>
      <c r="B258" s="135"/>
      <c r="C258" s="135"/>
      <c r="D258" s="135"/>
      <c r="E258" s="135"/>
      <c r="F258" s="135"/>
      <c r="G258" s="135"/>
      <c r="H258" s="135"/>
      <c r="I258" s="135"/>
      <c r="J258" s="135"/>
      <c r="K258" s="135"/>
      <c r="L258" s="135"/>
      <c r="M258" s="135"/>
      <c r="N258" s="135"/>
      <c r="O258" s="135"/>
      <c r="P258" s="135"/>
      <c r="Q258" s="135"/>
      <c r="R258" s="135"/>
      <c r="AI258" s="104"/>
      <c r="AJ258" s="104"/>
      <c r="AK258" s="104"/>
      <c r="AL258" s="104"/>
      <c r="AM258" s="104"/>
      <c r="AN258" s="104"/>
      <c r="AO258" s="104"/>
      <c r="AP258" s="104"/>
      <c r="AQ258" s="104"/>
      <c r="AR258" s="104"/>
      <c r="AS258" s="104"/>
      <c r="AT258" s="104"/>
      <c r="AU258" s="104"/>
      <c r="AV258" s="104"/>
      <c r="AW258" s="104"/>
      <c r="AX258" s="104"/>
      <c r="AY258" s="104"/>
      <c r="AZ258" s="104"/>
      <c r="BA258" s="104"/>
      <c r="BB258" s="104"/>
      <c r="BC258" s="104"/>
      <c r="BD258" s="104"/>
      <c r="BE258" s="104"/>
      <c r="BF258" s="104"/>
      <c r="BG258" s="104"/>
      <c r="BH258" s="104"/>
      <c r="BI258" s="104"/>
      <c r="BJ258" s="104"/>
      <c r="BK258" s="104"/>
      <c r="BL258" s="104"/>
      <c r="BM258" s="104"/>
      <c r="BN258" s="104"/>
      <c r="BO258" s="104"/>
      <c r="BP258" s="104"/>
      <c r="BQ258" s="104"/>
      <c r="BR258" s="104"/>
      <c r="BS258" s="104"/>
      <c r="BT258" s="104"/>
      <c r="BU258" s="104"/>
      <c r="BV258" s="104"/>
      <c r="BW258" s="104"/>
      <c r="BX258" s="104"/>
      <c r="BY258" s="104"/>
      <c r="BZ258" s="104"/>
      <c r="CA258" s="104"/>
      <c r="CB258" s="104"/>
      <c r="CC258" s="104"/>
      <c r="CD258" s="104"/>
      <c r="CE258" s="104"/>
      <c r="CF258" s="104"/>
      <c r="CG258" s="104"/>
      <c r="CH258" s="104"/>
      <c r="CI258" s="104"/>
      <c r="CJ258" s="104"/>
      <c r="CK258" s="104"/>
      <c r="CL258" s="104"/>
      <c r="CM258" s="104"/>
      <c r="CN258" s="104"/>
      <c r="CO258" s="104"/>
      <c r="CP258" s="104"/>
      <c r="CQ258" s="104"/>
      <c r="CR258" s="104"/>
      <c r="CS258" s="104"/>
      <c r="CT258" s="104"/>
      <c r="CU258" s="104"/>
      <c r="CV258" s="104"/>
      <c r="CW258" s="104"/>
      <c r="CX258" s="104"/>
      <c r="CY258" s="104"/>
      <c r="CZ258" s="104"/>
      <c r="DA258" s="104"/>
      <c r="DB258" s="104"/>
      <c r="DC258" s="104"/>
      <c r="DD258" s="104"/>
      <c r="DE258" s="104"/>
      <c r="DF258" s="104"/>
      <c r="DG258" s="104"/>
      <c r="DH258" s="104"/>
      <c r="DI258" s="104"/>
      <c r="DJ258" s="104"/>
      <c r="DK258" s="104"/>
      <c r="DL258" s="104"/>
      <c r="DM258" s="104"/>
      <c r="DN258" s="104"/>
      <c r="DO258" s="104"/>
      <c r="DP258" s="104"/>
      <c r="DQ258" s="104"/>
      <c r="DR258" s="104"/>
      <c r="DS258" s="104"/>
      <c r="DT258" s="104"/>
      <c r="DU258" s="104"/>
      <c r="DV258" s="104"/>
      <c r="DW258" s="104"/>
      <c r="DX258" s="104"/>
      <c r="DY258" s="104"/>
      <c r="DZ258" s="104"/>
      <c r="EA258" s="104"/>
      <c r="EB258" s="104"/>
      <c r="EC258" s="104"/>
      <c r="ED258" s="104"/>
      <c r="EE258" s="104"/>
      <c r="EF258" s="104"/>
      <c r="EG258" s="104"/>
      <c r="EH258" s="104"/>
      <c r="EI258" s="104"/>
      <c r="EJ258" s="104"/>
      <c r="EK258" s="104"/>
      <c r="EL258" s="104"/>
      <c r="EM258" s="104"/>
      <c r="EN258" s="104"/>
      <c r="EO258" s="104"/>
      <c r="EP258" s="104"/>
      <c r="EQ258" s="104"/>
      <c r="ER258" s="104"/>
      <c r="ES258" s="104"/>
      <c r="ET258" s="104"/>
      <c r="EU258" s="104"/>
      <c r="EV258" s="104"/>
      <c r="EW258" s="104"/>
      <c r="EX258" s="104"/>
      <c r="EY258" s="104"/>
      <c r="EZ258" s="104"/>
      <c r="FA258" s="104"/>
      <c r="FB258" s="104"/>
      <c r="FC258" s="104"/>
      <c r="FD258" s="104"/>
      <c r="FE258" s="104"/>
      <c r="FF258" s="104"/>
      <c r="FG258" s="104"/>
      <c r="FH258" s="104"/>
      <c r="FI258" s="104"/>
      <c r="FJ258" s="104"/>
      <c r="FK258" s="104"/>
      <c r="FL258" s="104"/>
      <c r="FM258" s="104"/>
      <c r="FN258" s="104"/>
      <c r="FO258" s="104"/>
      <c r="FP258" s="104"/>
      <c r="FQ258" s="104"/>
      <c r="FR258" s="104"/>
      <c r="FS258" s="104"/>
      <c r="FT258" s="104"/>
      <c r="FU258" s="104"/>
      <c r="FV258" s="104"/>
      <c r="FW258" s="104"/>
      <c r="FX258" s="104"/>
      <c r="FY258" s="104"/>
      <c r="FZ258" s="104"/>
      <c r="GA258" s="104"/>
      <c r="GB258" s="104"/>
      <c r="GC258" s="104"/>
      <c r="GD258" s="104"/>
      <c r="GE258" s="104"/>
      <c r="GF258" s="104"/>
      <c r="GG258" s="104"/>
      <c r="GH258" s="104"/>
      <c r="GI258" s="104"/>
      <c r="GJ258" s="104"/>
      <c r="GK258" s="104"/>
      <c r="GL258" s="104"/>
      <c r="GM258" s="104"/>
      <c r="GN258" s="104"/>
      <c r="GO258" s="104"/>
      <c r="GP258" s="104"/>
      <c r="GQ258" s="104"/>
      <c r="GR258" s="104"/>
      <c r="GS258" s="104"/>
      <c r="GT258" s="104"/>
      <c r="GU258" s="104"/>
      <c r="GV258" s="104"/>
      <c r="GW258" s="104"/>
      <c r="GX258" s="104"/>
      <c r="GY258" s="104"/>
      <c r="GZ258" s="104"/>
      <c r="HA258" s="104"/>
      <c r="HB258" s="104"/>
      <c r="HC258" s="104"/>
      <c r="HD258" s="104"/>
      <c r="HE258" s="104"/>
      <c r="HF258" s="104"/>
      <c r="HG258" s="104"/>
      <c r="HH258" s="104"/>
      <c r="HI258" s="104"/>
      <c r="HJ258" s="104"/>
      <c r="HK258" s="104"/>
      <c r="HL258" s="104"/>
      <c r="HM258" s="104"/>
      <c r="HN258" s="104"/>
      <c r="HO258" s="104"/>
      <c r="HP258" s="104"/>
      <c r="HQ258" s="104"/>
      <c r="HR258" s="104"/>
      <c r="HS258" s="104"/>
      <c r="HT258" s="104"/>
      <c r="HU258" s="104"/>
      <c r="HV258" s="104"/>
      <c r="HW258" s="104"/>
      <c r="HX258" s="104"/>
      <c r="HY258" s="104"/>
      <c r="HZ258" s="104"/>
      <c r="IA258" s="104"/>
      <c r="IB258" s="104"/>
      <c r="IC258" s="104"/>
      <c r="ID258" s="104"/>
      <c r="IE258" s="104"/>
      <c r="IF258" s="104"/>
      <c r="IG258" s="104"/>
      <c r="IH258" s="104"/>
      <c r="II258" s="104"/>
      <c r="IJ258" s="104"/>
      <c r="IK258" s="104"/>
      <c r="IL258" s="104"/>
      <c r="IM258" s="104"/>
      <c r="IN258" s="104"/>
      <c r="IO258" s="104"/>
      <c r="IP258" s="104"/>
      <c r="IQ258" s="104"/>
      <c r="IR258" s="104"/>
      <c r="IS258" s="104"/>
      <c r="IT258" s="104"/>
      <c r="IU258" s="104"/>
      <c r="IV258" s="104"/>
    </row>
    <row r="259" spans="1:256" s="103" customFormat="1" ht="12.75" x14ac:dyDescent="0.35">
      <c r="A259" s="138"/>
      <c r="B259" s="135"/>
      <c r="C259" s="135"/>
      <c r="D259" s="135"/>
      <c r="E259" s="135"/>
      <c r="F259" s="135"/>
      <c r="G259" s="135"/>
      <c r="H259" s="135"/>
      <c r="I259" s="135"/>
      <c r="J259" s="135"/>
      <c r="K259" s="135"/>
      <c r="L259" s="135"/>
      <c r="M259" s="135"/>
      <c r="N259" s="135"/>
      <c r="O259" s="135"/>
      <c r="P259" s="135"/>
      <c r="Q259" s="135"/>
      <c r="R259" s="135"/>
      <c r="AI259" s="104"/>
      <c r="AJ259" s="104"/>
      <c r="AK259" s="104"/>
      <c r="AL259" s="104"/>
      <c r="AM259" s="104"/>
      <c r="AN259" s="104"/>
      <c r="AO259" s="104"/>
      <c r="AP259" s="104"/>
      <c r="AQ259" s="104"/>
      <c r="AR259" s="104"/>
      <c r="AS259" s="104"/>
      <c r="AT259" s="104"/>
      <c r="AU259" s="104"/>
      <c r="AV259" s="104"/>
      <c r="AW259" s="104"/>
      <c r="AX259" s="104"/>
      <c r="AY259" s="104"/>
      <c r="AZ259" s="104"/>
      <c r="BA259" s="104"/>
      <c r="BB259" s="104"/>
      <c r="BC259" s="104"/>
      <c r="BD259" s="104"/>
      <c r="BE259" s="104"/>
      <c r="BF259" s="104"/>
      <c r="BG259" s="104"/>
      <c r="BH259" s="104"/>
      <c r="BI259" s="104"/>
      <c r="BJ259" s="104"/>
      <c r="BK259" s="104"/>
      <c r="BL259" s="104"/>
      <c r="BM259" s="104"/>
      <c r="BN259" s="104"/>
      <c r="BO259" s="104"/>
      <c r="BP259" s="104"/>
      <c r="BQ259" s="104"/>
      <c r="BR259" s="104"/>
      <c r="BS259" s="104"/>
      <c r="BT259" s="104"/>
      <c r="BU259" s="104"/>
      <c r="BV259" s="104"/>
      <c r="BW259" s="104"/>
      <c r="BX259" s="104"/>
      <c r="BY259" s="104"/>
      <c r="BZ259" s="104"/>
      <c r="CA259" s="104"/>
      <c r="CB259" s="104"/>
      <c r="CC259" s="104"/>
      <c r="CD259" s="104"/>
      <c r="CE259" s="104"/>
      <c r="CF259" s="104"/>
      <c r="CG259" s="104"/>
      <c r="CH259" s="104"/>
      <c r="CI259" s="104"/>
      <c r="CJ259" s="104"/>
      <c r="CK259" s="104"/>
      <c r="CL259" s="104"/>
      <c r="CM259" s="104"/>
      <c r="CN259" s="104"/>
      <c r="CO259" s="104"/>
      <c r="CP259" s="104"/>
      <c r="CQ259" s="104"/>
      <c r="CR259" s="104"/>
      <c r="CS259" s="104"/>
      <c r="CT259" s="104"/>
      <c r="CU259" s="104"/>
      <c r="CV259" s="104"/>
      <c r="CW259" s="104"/>
      <c r="CX259" s="104"/>
      <c r="CY259" s="104"/>
      <c r="CZ259" s="104"/>
      <c r="DA259" s="104"/>
      <c r="DB259" s="104"/>
      <c r="DC259" s="104"/>
      <c r="DD259" s="104"/>
      <c r="DE259" s="104"/>
      <c r="DF259" s="104"/>
      <c r="DG259" s="104"/>
      <c r="DH259" s="104"/>
      <c r="DI259" s="104"/>
      <c r="DJ259" s="104"/>
      <c r="DK259" s="104"/>
      <c r="DL259" s="104"/>
      <c r="DM259" s="104"/>
      <c r="DN259" s="104"/>
      <c r="DO259" s="104"/>
      <c r="DP259" s="104"/>
      <c r="DQ259" s="104"/>
      <c r="DR259" s="104"/>
      <c r="DS259" s="104"/>
      <c r="DT259" s="104"/>
      <c r="DU259" s="104"/>
      <c r="DV259" s="104"/>
      <c r="DW259" s="104"/>
      <c r="DX259" s="104"/>
      <c r="DY259" s="104"/>
      <c r="DZ259" s="104"/>
      <c r="EA259" s="104"/>
      <c r="EB259" s="104"/>
      <c r="EC259" s="104"/>
      <c r="ED259" s="104"/>
      <c r="EE259" s="104"/>
      <c r="EF259" s="104"/>
      <c r="EG259" s="104"/>
      <c r="EH259" s="104"/>
      <c r="EI259" s="104"/>
      <c r="EJ259" s="104"/>
      <c r="EK259" s="104"/>
      <c r="EL259" s="104"/>
      <c r="EM259" s="104"/>
      <c r="EN259" s="104"/>
      <c r="EO259" s="104"/>
      <c r="EP259" s="104"/>
      <c r="EQ259" s="104"/>
      <c r="ER259" s="104"/>
      <c r="ES259" s="104"/>
      <c r="ET259" s="104"/>
      <c r="EU259" s="104"/>
      <c r="EV259" s="104"/>
      <c r="EW259" s="104"/>
      <c r="EX259" s="104"/>
      <c r="EY259" s="104"/>
      <c r="EZ259" s="104"/>
      <c r="FA259" s="104"/>
      <c r="FB259" s="104"/>
      <c r="FC259" s="104"/>
      <c r="FD259" s="104"/>
      <c r="FE259" s="104"/>
      <c r="FF259" s="104"/>
      <c r="FG259" s="104"/>
      <c r="FH259" s="104"/>
      <c r="FI259" s="104"/>
      <c r="FJ259" s="104"/>
      <c r="FK259" s="104"/>
      <c r="FL259" s="104"/>
      <c r="FM259" s="104"/>
      <c r="FN259" s="104"/>
      <c r="FO259" s="104"/>
      <c r="FP259" s="104"/>
      <c r="FQ259" s="104"/>
      <c r="FR259" s="104"/>
      <c r="FS259" s="104"/>
      <c r="FT259" s="104"/>
      <c r="FU259" s="104"/>
      <c r="FV259" s="104"/>
      <c r="FW259" s="104"/>
      <c r="FX259" s="104"/>
      <c r="FY259" s="104"/>
      <c r="FZ259" s="104"/>
      <c r="GA259" s="104"/>
      <c r="GB259" s="104"/>
      <c r="GC259" s="104"/>
      <c r="GD259" s="104"/>
      <c r="GE259" s="104"/>
      <c r="GF259" s="104"/>
      <c r="GG259" s="104"/>
      <c r="GH259" s="104"/>
      <c r="GI259" s="104"/>
      <c r="GJ259" s="104"/>
      <c r="GK259" s="104"/>
      <c r="GL259" s="104"/>
      <c r="GM259" s="104"/>
      <c r="GN259" s="104"/>
      <c r="GO259" s="104"/>
      <c r="GP259" s="104"/>
      <c r="GQ259" s="104"/>
      <c r="GR259" s="104"/>
      <c r="GS259" s="104"/>
      <c r="GT259" s="104"/>
      <c r="GU259" s="104"/>
      <c r="GV259" s="104"/>
      <c r="GW259" s="104"/>
      <c r="GX259" s="104"/>
      <c r="GY259" s="104"/>
      <c r="GZ259" s="104"/>
      <c r="HA259" s="104"/>
      <c r="HB259" s="104"/>
      <c r="HC259" s="104"/>
      <c r="HD259" s="104"/>
      <c r="HE259" s="104"/>
      <c r="HF259" s="104"/>
      <c r="HG259" s="104"/>
      <c r="HH259" s="104"/>
      <c r="HI259" s="104"/>
      <c r="HJ259" s="104"/>
      <c r="HK259" s="104"/>
      <c r="HL259" s="104"/>
      <c r="HM259" s="104"/>
      <c r="HN259" s="104"/>
      <c r="HO259" s="104"/>
      <c r="HP259" s="104"/>
      <c r="HQ259" s="104"/>
      <c r="HR259" s="104"/>
      <c r="HS259" s="104"/>
      <c r="HT259" s="104"/>
      <c r="HU259" s="104"/>
      <c r="HV259" s="104"/>
      <c r="HW259" s="104"/>
      <c r="HX259" s="104"/>
      <c r="HY259" s="104"/>
      <c r="HZ259" s="104"/>
      <c r="IA259" s="104"/>
      <c r="IB259" s="104"/>
      <c r="IC259" s="104"/>
      <c r="ID259" s="104"/>
      <c r="IE259" s="104"/>
      <c r="IF259" s="104"/>
      <c r="IG259" s="104"/>
      <c r="IH259" s="104"/>
      <c r="II259" s="104"/>
      <c r="IJ259" s="104"/>
      <c r="IK259" s="104"/>
      <c r="IL259" s="104"/>
      <c r="IM259" s="104"/>
      <c r="IN259" s="104"/>
      <c r="IO259" s="104"/>
      <c r="IP259" s="104"/>
      <c r="IQ259" s="104"/>
      <c r="IR259" s="104"/>
      <c r="IS259" s="104"/>
      <c r="IT259" s="104"/>
      <c r="IU259" s="104"/>
      <c r="IV259" s="104"/>
    </row>
    <row r="260" spans="1:256" s="103" customFormat="1" ht="12.75" x14ac:dyDescent="0.35">
      <c r="A260" s="138"/>
      <c r="B260" s="135"/>
      <c r="C260" s="135"/>
      <c r="D260" s="135"/>
      <c r="E260" s="135"/>
      <c r="F260" s="135"/>
      <c r="G260" s="135"/>
      <c r="H260" s="135"/>
      <c r="I260" s="135"/>
      <c r="J260" s="135"/>
      <c r="K260" s="135"/>
      <c r="L260" s="135"/>
      <c r="M260" s="135"/>
      <c r="N260" s="135"/>
      <c r="O260" s="135"/>
      <c r="P260" s="135"/>
      <c r="Q260" s="135"/>
      <c r="R260" s="135"/>
      <c r="AI260" s="104"/>
      <c r="AJ260" s="104"/>
      <c r="AK260" s="104"/>
      <c r="AL260" s="104"/>
      <c r="AM260" s="104"/>
      <c r="AN260" s="104"/>
      <c r="AO260" s="104"/>
      <c r="AP260" s="104"/>
      <c r="AQ260" s="104"/>
      <c r="AR260" s="104"/>
      <c r="AS260" s="104"/>
      <c r="AT260" s="104"/>
      <c r="AU260" s="104"/>
      <c r="AV260" s="104"/>
      <c r="AW260" s="104"/>
      <c r="AX260" s="104"/>
      <c r="AY260" s="104"/>
      <c r="AZ260" s="104"/>
      <c r="BA260" s="104"/>
      <c r="BB260" s="104"/>
      <c r="BC260" s="104"/>
      <c r="BD260" s="104"/>
      <c r="BE260" s="104"/>
      <c r="BF260" s="104"/>
      <c r="BG260" s="104"/>
      <c r="BH260" s="104"/>
      <c r="BI260" s="104"/>
      <c r="BJ260" s="104"/>
      <c r="BK260" s="104"/>
      <c r="BL260" s="104"/>
      <c r="BM260" s="104"/>
      <c r="BN260" s="104"/>
      <c r="BO260" s="104"/>
      <c r="BP260" s="104"/>
      <c r="BQ260" s="104"/>
      <c r="BR260" s="104"/>
      <c r="BS260" s="104"/>
      <c r="BT260" s="104"/>
      <c r="BU260" s="104"/>
      <c r="BV260" s="104"/>
      <c r="BW260" s="104"/>
      <c r="BX260" s="104"/>
      <c r="BY260" s="104"/>
      <c r="BZ260" s="104"/>
      <c r="CA260" s="104"/>
      <c r="CB260" s="104"/>
      <c r="CC260" s="104"/>
      <c r="CD260" s="104"/>
      <c r="CE260" s="104"/>
      <c r="CF260" s="104"/>
      <c r="CG260" s="104"/>
      <c r="CH260" s="104"/>
      <c r="CI260" s="104"/>
      <c r="CJ260" s="104"/>
      <c r="CK260" s="104"/>
      <c r="CL260" s="104"/>
      <c r="CM260" s="104"/>
      <c r="CN260" s="104"/>
      <c r="CO260" s="104"/>
      <c r="CP260" s="104"/>
      <c r="CQ260" s="104"/>
      <c r="CR260" s="104"/>
      <c r="CS260" s="104"/>
      <c r="CT260" s="104"/>
      <c r="CU260" s="104"/>
      <c r="CV260" s="104"/>
      <c r="CW260" s="104"/>
      <c r="CX260" s="104"/>
      <c r="CY260" s="104"/>
      <c r="CZ260" s="104"/>
      <c r="DA260" s="104"/>
      <c r="DB260" s="104"/>
      <c r="DC260" s="104"/>
      <c r="DD260" s="104"/>
      <c r="DE260" s="104"/>
      <c r="DF260" s="104"/>
      <c r="DG260" s="104"/>
      <c r="DH260" s="104"/>
      <c r="DI260" s="104"/>
      <c r="DJ260" s="104"/>
      <c r="DK260" s="104"/>
      <c r="DL260" s="104"/>
      <c r="DM260" s="104"/>
      <c r="DN260" s="104"/>
      <c r="DO260" s="104"/>
      <c r="DP260" s="104"/>
      <c r="DQ260" s="104"/>
      <c r="DR260" s="104"/>
      <c r="DS260" s="104"/>
      <c r="DT260" s="104"/>
      <c r="DU260" s="104"/>
      <c r="DV260" s="104"/>
      <c r="DW260" s="104"/>
      <c r="DX260" s="104"/>
      <c r="DY260" s="104"/>
      <c r="DZ260" s="104"/>
      <c r="EA260" s="104"/>
      <c r="EB260" s="104"/>
      <c r="EC260" s="104"/>
      <c r="ED260" s="104"/>
      <c r="EE260" s="104"/>
      <c r="EF260" s="104"/>
      <c r="EG260" s="104"/>
      <c r="EH260" s="104"/>
      <c r="EI260" s="104"/>
      <c r="EJ260" s="104"/>
      <c r="EK260" s="104"/>
      <c r="EL260" s="104"/>
      <c r="EM260" s="104"/>
      <c r="EN260" s="104"/>
      <c r="EO260" s="104"/>
      <c r="EP260" s="104"/>
      <c r="EQ260" s="104"/>
      <c r="ER260" s="104"/>
      <c r="ES260" s="104"/>
      <c r="ET260" s="104"/>
      <c r="EU260" s="104"/>
      <c r="EV260" s="104"/>
      <c r="EW260" s="104"/>
      <c r="EX260" s="104"/>
      <c r="EY260" s="104"/>
      <c r="EZ260" s="104"/>
      <c r="FA260" s="104"/>
      <c r="FB260" s="104"/>
      <c r="FC260" s="104"/>
      <c r="FD260" s="104"/>
      <c r="FE260" s="104"/>
      <c r="FF260" s="104"/>
      <c r="FG260" s="104"/>
      <c r="FH260" s="104"/>
      <c r="FI260" s="104"/>
      <c r="FJ260" s="104"/>
      <c r="FK260" s="104"/>
      <c r="FL260" s="104"/>
      <c r="FM260" s="104"/>
      <c r="FN260" s="104"/>
      <c r="FO260" s="104"/>
      <c r="FP260" s="104"/>
      <c r="FQ260" s="104"/>
      <c r="FR260" s="104"/>
      <c r="FS260" s="104"/>
      <c r="FT260" s="104"/>
      <c r="FU260" s="104"/>
      <c r="FV260" s="104"/>
      <c r="FW260" s="104"/>
      <c r="FX260" s="104"/>
      <c r="FY260" s="104"/>
      <c r="FZ260" s="104"/>
      <c r="GA260" s="104"/>
      <c r="GB260" s="104"/>
      <c r="GC260" s="104"/>
      <c r="GD260" s="104"/>
      <c r="GE260" s="104"/>
      <c r="GF260" s="104"/>
      <c r="GG260" s="104"/>
      <c r="GH260" s="104"/>
      <c r="GI260" s="104"/>
      <c r="GJ260" s="104"/>
      <c r="GK260" s="104"/>
      <c r="GL260" s="104"/>
      <c r="GM260" s="104"/>
      <c r="GN260" s="104"/>
      <c r="GO260" s="104"/>
      <c r="GP260" s="104"/>
      <c r="GQ260" s="104"/>
      <c r="GR260" s="104"/>
      <c r="GS260" s="104"/>
      <c r="GT260" s="104"/>
      <c r="GU260" s="104"/>
      <c r="GV260" s="104"/>
      <c r="GW260" s="104"/>
      <c r="GX260" s="104"/>
      <c r="GY260" s="104"/>
      <c r="GZ260" s="104"/>
      <c r="HA260" s="104"/>
      <c r="HB260" s="104"/>
      <c r="HC260" s="104"/>
      <c r="HD260" s="104"/>
      <c r="HE260" s="104"/>
      <c r="HF260" s="104"/>
      <c r="HG260" s="104"/>
      <c r="HH260" s="104"/>
      <c r="HI260" s="104"/>
      <c r="HJ260" s="104"/>
      <c r="HK260" s="104"/>
      <c r="HL260" s="104"/>
      <c r="HM260" s="104"/>
      <c r="HN260" s="104"/>
      <c r="HO260" s="104"/>
      <c r="HP260" s="104"/>
      <c r="HQ260" s="104"/>
      <c r="HR260" s="104"/>
      <c r="HS260" s="104"/>
      <c r="HT260" s="104"/>
      <c r="HU260" s="104"/>
      <c r="HV260" s="104"/>
      <c r="HW260" s="104"/>
      <c r="HX260" s="104"/>
      <c r="HY260" s="104"/>
      <c r="HZ260" s="104"/>
      <c r="IA260" s="104"/>
      <c r="IB260" s="104"/>
      <c r="IC260" s="104"/>
      <c r="ID260" s="104"/>
      <c r="IE260" s="104"/>
      <c r="IF260" s="104"/>
      <c r="IG260" s="104"/>
      <c r="IH260" s="104"/>
      <c r="II260" s="104"/>
      <c r="IJ260" s="104"/>
      <c r="IK260" s="104"/>
      <c r="IL260" s="104"/>
      <c r="IM260" s="104"/>
      <c r="IN260" s="104"/>
      <c r="IO260" s="104"/>
      <c r="IP260" s="104"/>
      <c r="IQ260" s="104"/>
      <c r="IR260" s="104"/>
      <c r="IS260" s="104"/>
      <c r="IT260" s="104"/>
      <c r="IU260" s="104"/>
      <c r="IV260" s="104"/>
    </row>
    <row r="261" spans="1:256" s="103" customFormat="1" ht="12.75" x14ac:dyDescent="0.35">
      <c r="A261" s="138"/>
      <c r="B261" s="135"/>
      <c r="C261" s="135"/>
      <c r="D261" s="135"/>
      <c r="E261" s="135"/>
      <c r="F261" s="135"/>
      <c r="G261" s="135"/>
      <c r="H261" s="135"/>
      <c r="I261" s="135"/>
      <c r="J261" s="135"/>
      <c r="K261" s="135"/>
      <c r="L261" s="135"/>
      <c r="M261" s="135"/>
      <c r="N261" s="135"/>
      <c r="O261" s="135"/>
      <c r="P261" s="135"/>
      <c r="Q261" s="135"/>
      <c r="R261" s="135"/>
      <c r="AI261" s="104"/>
      <c r="AJ261" s="104"/>
      <c r="AK261" s="104"/>
      <c r="AL261" s="104"/>
      <c r="AM261" s="104"/>
      <c r="AN261" s="104"/>
      <c r="AO261" s="104"/>
      <c r="AP261" s="104"/>
      <c r="AQ261" s="104"/>
      <c r="AR261" s="104"/>
      <c r="AS261" s="104"/>
      <c r="AT261" s="104"/>
      <c r="AU261" s="104"/>
      <c r="AV261" s="104"/>
      <c r="AW261" s="104"/>
      <c r="AX261" s="104"/>
      <c r="AY261" s="104"/>
      <c r="AZ261" s="104"/>
      <c r="BA261" s="104"/>
      <c r="BB261" s="104"/>
      <c r="BC261" s="104"/>
      <c r="BD261" s="104"/>
      <c r="BE261" s="104"/>
      <c r="BF261" s="104"/>
      <c r="BG261" s="104"/>
      <c r="BH261" s="104"/>
      <c r="BI261" s="104"/>
      <c r="BJ261" s="104"/>
      <c r="BK261" s="104"/>
      <c r="BL261" s="104"/>
      <c r="BM261" s="104"/>
      <c r="BN261" s="104"/>
      <c r="BO261" s="104"/>
      <c r="BP261" s="104"/>
      <c r="BQ261" s="104"/>
      <c r="BR261" s="104"/>
      <c r="BS261" s="104"/>
      <c r="BT261" s="104"/>
      <c r="BU261" s="104"/>
      <c r="BV261" s="104"/>
      <c r="BW261" s="104"/>
      <c r="BX261" s="104"/>
      <c r="BY261" s="104"/>
      <c r="BZ261" s="104"/>
      <c r="CA261" s="104"/>
      <c r="CB261" s="104"/>
      <c r="CC261" s="104"/>
      <c r="CD261" s="104"/>
      <c r="CE261" s="104"/>
      <c r="CF261" s="104"/>
      <c r="CG261" s="104"/>
      <c r="CH261" s="104"/>
      <c r="CI261" s="104"/>
      <c r="CJ261" s="104"/>
      <c r="CK261" s="104"/>
      <c r="CL261" s="104"/>
      <c r="CM261" s="104"/>
      <c r="CN261" s="104"/>
      <c r="CO261" s="104"/>
      <c r="CP261" s="104"/>
      <c r="CQ261" s="104"/>
      <c r="CR261" s="104"/>
      <c r="CS261" s="104"/>
      <c r="CT261" s="104"/>
      <c r="CU261" s="104"/>
      <c r="CV261" s="104"/>
      <c r="CW261" s="104"/>
      <c r="CX261" s="104"/>
      <c r="CY261" s="104"/>
      <c r="CZ261" s="104"/>
      <c r="DA261" s="104"/>
      <c r="DB261" s="104"/>
      <c r="DC261" s="104"/>
      <c r="DD261" s="104"/>
      <c r="DE261" s="104"/>
      <c r="DF261" s="104"/>
      <c r="DG261" s="104"/>
      <c r="DH261" s="104"/>
      <c r="DI261" s="104"/>
      <c r="DJ261" s="104"/>
      <c r="DK261" s="104"/>
      <c r="DL261" s="104"/>
      <c r="DM261" s="104"/>
      <c r="DN261" s="104"/>
      <c r="DO261" s="104"/>
      <c r="DP261" s="104"/>
      <c r="DQ261" s="104"/>
      <c r="DR261" s="104"/>
      <c r="DS261" s="104"/>
      <c r="DT261" s="104"/>
      <c r="DU261" s="104"/>
      <c r="DV261" s="104"/>
      <c r="DW261" s="104"/>
      <c r="DX261" s="104"/>
      <c r="DY261" s="104"/>
      <c r="DZ261" s="104"/>
      <c r="EA261" s="104"/>
      <c r="EB261" s="104"/>
      <c r="EC261" s="104"/>
      <c r="ED261" s="104"/>
      <c r="EE261" s="104"/>
      <c r="EF261" s="104"/>
      <c r="EG261" s="104"/>
      <c r="EH261" s="104"/>
      <c r="EI261" s="104"/>
      <c r="EJ261" s="104"/>
      <c r="EK261" s="104"/>
      <c r="EL261" s="104"/>
      <c r="EM261" s="104"/>
      <c r="EN261" s="104"/>
      <c r="EO261" s="104"/>
      <c r="EP261" s="104"/>
      <c r="EQ261" s="104"/>
      <c r="ER261" s="104"/>
      <c r="ES261" s="104"/>
      <c r="ET261" s="104"/>
      <c r="EU261" s="104"/>
      <c r="EV261" s="104"/>
      <c r="EW261" s="104"/>
      <c r="EX261" s="104"/>
      <c r="EY261" s="104"/>
      <c r="EZ261" s="104"/>
      <c r="FA261" s="104"/>
      <c r="FB261" s="104"/>
      <c r="FC261" s="104"/>
      <c r="FD261" s="104"/>
      <c r="FE261" s="104"/>
      <c r="FF261" s="104"/>
      <c r="FG261" s="104"/>
      <c r="FH261" s="104"/>
      <c r="FI261" s="104"/>
      <c r="FJ261" s="104"/>
      <c r="FK261" s="104"/>
      <c r="FL261" s="104"/>
      <c r="FM261" s="104"/>
      <c r="FN261" s="104"/>
      <c r="FO261" s="104"/>
      <c r="FP261" s="104"/>
      <c r="FQ261" s="104"/>
      <c r="FR261" s="104"/>
      <c r="FS261" s="104"/>
      <c r="FT261" s="104"/>
      <c r="FU261" s="104"/>
      <c r="FV261" s="104"/>
      <c r="FW261" s="104"/>
      <c r="FX261" s="104"/>
      <c r="FY261" s="104"/>
      <c r="FZ261" s="104"/>
      <c r="GA261" s="104"/>
      <c r="GB261" s="104"/>
      <c r="GC261" s="104"/>
      <c r="GD261" s="104"/>
      <c r="GE261" s="104"/>
      <c r="GF261" s="104"/>
      <c r="GG261" s="104"/>
      <c r="GH261" s="104"/>
      <c r="GI261" s="104"/>
      <c r="GJ261" s="104"/>
      <c r="GK261" s="104"/>
      <c r="GL261" s="104"/>
      <c r="GM261" s="104"/>
      <c r="GN261" s="104"/>
      <c r="GO261" s="104"/>
      <c r="GP261" s="104"/>
      <c r="GQ261" s="104"/>
      <c r="GR261" s="104"/>
      <c r="GS261" s="104"/>
      <c r="GT261" s="104"/>
      <c r="GU261" s="104"/>
      <c r="GV261" s="104"/>
      <c r="GW261" s="104"/>
      <c r="GX261" s="104"/>
      <c r="GY261" s="104"/>
      <c r="GZ261" s="104"/>
      <c r="HA261" s="104"/>
      <c r="HB261" s="104"/>
      <c r="HC261" s="104"/>
      <c r="HD261" s="104"/>
      <c r="HE261" s="104"/>
      <c r="HF261" s="104"/>
      <c r="HG261" s="104"/>
      <c r="HH261" s="104"/>
      <c r="HI261" s="104"/>
      <c r="HJ261" s="104"/>
      <c r="HK261" s="104"/>
      <c r="HL261" s="104"/>
      <c r="HM261" s="104"/>
      <c r="HN261" s="104"/>
      <c r="HO261" s="104"/>
      <c r="HP261" s="104"/>
      <c r="HQ261" s="104"/>
      <c r="HR261" s="104"/>
      <c r="HS261" s="104"/>
      <c r="HT261" s="104"/>
      <c r="HU261" s="104"/>
      <c r="HV261" s="104"/>
      <c r="HW261" s="104"/>
      <c r="HX261" s="104"/>
      <c r="HY261" s="104"/>
      <c r="HZ261" s="104"/>
      <c r="IA261" s="104"/>
      <c r="IB261" s="104"/>
      <c r="IC261" s="104"/>
      <c r="ID261" s="104"/>
      <c r="IE261" s="104"/>
      <c r="IF261" s="104"/>
      <c r="IG261" s="104"/>
      <c r="IH261" s="104"/>
      <c r="II261" s="104"/>
      <c r="IJ261" s="104"/>
      <c r="IK261" s="104"/>
      <c r="IL261" s="104"/>
      <c r="IM261" s="104"/>
      <c r="IN261" s="104"/>
      <c r="IO261" s="104"/>
      <c r="IP261" s="104"/>
      <c r="IQ261" s="104"/>
      <c r="IR261" s="104"/>
      <c r="IS261" s="104"/>
      <c r="IT261" s="104"/>
      <c r="IU261" s="104"/>
      <c r="IV261" s="104"/>
    </row>
    <row r="262" spans="1:256" s="103" customFormat="1" ht="12.75" x14ac:dyDescent="0.35">
      <c r="A262" s="138"/>
      <c r="B262" s="135"/>
      <c r="C262" s="135"/>
      <c r="D262" s="135"/>
      <c r="E262" s="135"/>
      <c r="F262" s="135"/>
      <c r="G262" s="135"/>
      <c r="H262" s="135"/>
      <c r="I262" s="135"/>
      <c r="J262" s="135"/>
      <c r="K262" s="135"/>
      <c r="L262" s="135"/>
      <c r="M262" s="135"/>
      <c r="N262" s="135"/>
      <c r="O262" s="135"/>
      <c r="P262" s="135"/>
      <c r="Q262" s="135"/>
      <c r="R262" s="135"/>
      <c r="AI262" s="104"/>
      <c r="AJ262" s="104"/>
      <c r="AK262" s="104"/>
      <c r="AL262" s="104"/>
      <c r="AM262" s="104"/>
      <c r="AN262" s="104"/>
      <c r="AO262" s="104"/>
      <c r="AP262" s="104"/>
      <c r="AQ262" s="104"/>
      <c r="AR262" s="104"/>
      <c r="AS262" s="104"/>
      <c r="AT262" s="104"/>
      <c r="AU262" s="104"/>
      <c r="AV262" s="104"/>
      <c r="AW262" s="104"/>
      <c r="AX262" s="104"/>
      <c r="AY262" s="104"/>
      <c r="AZ262" s="104"/>
      <c r="BA262" s="104"/>
      <c r="BB262" s="104"/>
      <c r="BC262" s="104"/>
      <c r="BD262" s="104"/>
      <c r="BE262" s="104"/>
      <c r="BF262" s="104"/>
      <c r="BG262" s="104"/>
      <c r="BH262" s="104"/>
      <c r="BI262" s="104"/>
      <c r="BJ262" s="104"/>
      <c r="BK262" s="104"/>
      <c r="BL262" s="104"/>
      <c r="BM262" s="104"/>
      <c r="BN262" s="104"/>
      <c r="BO262" s="104"/>
      <c r="BP262" s="104"/>
      <c r="BQ262" s="104"/>
      <c r="BR262" s="104"/>
      <c r="BS262" s="104"/>
      <c r="BT262" s="104"/>
      <c r="BU262" s="104"/>
      <c r="BV262" s="104"/>
      <c r="BW262" s="104"/>
      <c r="BX262" s="104"/>
      <c r="BY262" s="104"/>
      <c r="BZ262" s="104"/>
      <c r="CA262" s="104"/>
      <c r="CB262" s="104"/>
      <c r="CC262" s="104"/>
      <c r="CD262" s="104"/>
      <c r="CE262" s="104"/>
      <c r="CF262" s="104"/>
      <c r="CG262" s="104"/>
      <c r="CH262" s="104"/>
      <c r="CI262" s="104"/>
      <c r="CJ262" s="104"/>
      <c r="CK262" s="104"/>
      <c r="CL262" s="104"/>
      <c r="CM262" s="104"/>
      <c r="CN262" s="104"/>
      <c r="CO262" s="104"/>
      <c r="CP262" s="104"/>
      <c r="CQ262" s="104"/>
      <c r="CR262" s="104"/>
      <c r="CS262" s="104"/>
      <c r="CT262" s="104"/>
      <c r="CU262" s="104"/>
      <c r="CV262" s="104"/>
      <c r="CW262" s="104"/>
      <c r="CX262" s="104"/>
      <c r="CY262" s="104"/>
      <c r="CZ262" s="104"/>
      <c r="DA262" s="104"/>
      <c r="DB262" s="104"/>
      <c r="DC262" s="104"/>
      <c r="DD262" s="104"/>
      <c r="DE262" s="104"/>
      <c r="DF262" s="104"/>
      <c r="DG262" s="104"/>
      <c r="DH262" s="104"/>
      <c r="DI262" s="104"/>
      <c r="DJ262" s="104"/>
      <c r="DK262" s="104"/>
      <c r="DL262" s="104"/>
      <c r="DM262" s="104"/>
      <c r="DN262" s="104"/>
      <c r="DO262" s="104"/>
      <c r="DP262" s="104"/>
      <c r="DQ262" s="104"/>
      <c r="DR262" s="104"/>
      <c r="DS262" s="104"/>
      <c r="DT262" s="104"/>
      <c r="DU262" s="104"/>
      <c r="DV262" s="104"/>
      <c r="DW262" s="104"/>
      <c r="DX262" s="104"/>
      <c r="DY262" s="104"/>
      <c r="DZ262" s="104"/>
      <c r="EA262" s="104"/>
      <c r="EB262" s="104"/>
      <c r="EC262" s="104"/>
      <c r="ED262" s="104"/>
      <c r="EE262" s="104"/>
      <c r="EF262" s="104"/>
      <c r="EG262" s="104"/>
      <c r="EH262" s="104"/>
      <c r="EI262" s="104"/>
      <c r="EJ262" s="104"/>
      <c r="EK262" s="104"/>
      <c r="EL262" s="104"/>
      <c r="EM262" s="104"/>
      <c r="EN262" s="104"/>
      <c r="EO262" s="104"/>
      <c r="EP262" s="104"/>
      <c r="EQ262" s="104"/>
      <c r="ER262" s="104"/>
      <c r="ES262" s="104"/>
      <c r="ET262" s="104"/>
      <c r="EU262" s="104"/>
      <c r="EV262" s="104"/>
      <c r="EW262" s="104"/>
      <c r="EX262" s="104"/>
      <c r="EY262" s="104"/>
      <c r="EZ262" s="104"/>
      <c r="FA262" s="104"/>
      <c r="FB262" s="104"/>
      <c r="FC262" s="104"/>
      <c r="FD262" s="104"/>
      <c r="FE262" s="104"/>
      <c r="FF262" s="104"/>
      <c r="FG262" s="104"/>
      <c r="FH262" s="104"/>
      <c r="FI262" s="104"/>
      <c r="FJ262" s="104"/>
      <c r="FK262" s="104"/>
      <c r="FL262" s="104"/>
      <c r="FM262" s="104"/>
      <c r="FN262" s="104"/>
      <c r="FO262" s="104"/>
      <c r="FP262" s="104"/>
      <c r="FQ262" s="104"/>
      <c r="FR262" s="104"/>
      <c r="FS262" s="104"/>
      <c r="FT262" s="104"/>
      <c r="FU262" s="104"/>
      <c r="FV262" s="104"/>
      <c r="FW262" s="104"/>
      <c r="FX262" s="104"/>
      <c r="FY262" s="104"/>
      <c r="FZ262" s="104"/>
      <c r="GA262" s="104"/>
      <c r="GB262" s="104"/>
      <c r="GC262" s="104"/>
      <c r="GD262" s="104"/>
      <c r="GE262" s="104"/>
      <c r="GF262" s="104"/>
      <c r="GG262" s="104"/>
      <c r="GH262" s="104"/>
      <c r="GI262" s="104"/>
      <c r="GJ262" s="104"/>
      <c r="GK262" s="104"/>
      <c r="GL262" s="104"/>
      <c r="GM262" s="104"/>
      <c r="GN262" s="104"/>
      <c r="GO262" s="104"/>
      <c r="GP262" s="104"/>
      <c r="GQ262" s="104"/>
      <c r="GR262" s="104"/>
      <c r="GS262" s="104"/>
      <c r="GT262" s="104"/>
      <c r="GU262" s="104"/>
      <c r="GV262" s="104"/>
      <c r="GW262" s="104"/>
      <c r="GX262" s="104"/>
      <c r="GY262" s="104"/>
      <c r="GZ262" s="104"/>
      <c r="HA262" s="104"/>
      <c r="HB262" s="104"/>
      <c r="HC262" s="104"/>
      <c r="HD262" s="104"/>
      <c r="HE262" s="104"/>
      <c r="HF262" s="104"/>
      <c r="HG262" s="104"/>
      <c r="HH262" s="104"/>
      <c r="HI262" s="104"/>
      <c r="HJ262" s="104"/>
      <c r="HK262" s="104"/>
      <c r="HL262" s="104"/>
      <c r="HM262" s="104"/>
      <c r="HN262" s="104"/>
      <c r="HO262" s="104"/>
      <c r="HP262" s="104"/>
      <c r="HQ262" s="104"/>
      <c r="HR262" s="104"/>
      <c r="HS262" s="104"/>
      <c r="HT262" s="104"/>
      <c r="HU262" s="104"/>
      <c r="HV262" s="104"/>
      <c r="HW262" s="104"/>
      <c r="HX262" s="104"/>
      <c r="HY262" s="104"/>
      <c r="HZ262" s="104"/>
      <c r="IA262" s="104"/>
      <c r="IB262" s="104"/>
      <c r="IC262" s="104"/>
      <c r="ID262" s="104"/>
      <c r="IE262" s="104"/>
      <c r="IF262" s="104"/>
      <c r="IG262" s="104"/>
      <c r="IH262" s="104"/>
      <c r="II262" s="104"/>
      <c r="IJ262" s="104"/>
      <c r="IK262" s="104"/>
      <c r="IL262" s="104"/>
      <c r="IM262" s="104"/>
      <c r="IN262" s="104"/>
      <c r="IO262" s="104"/>
      <c r="IP262" s="104"/>
      <c r="IQ262" s="104"/>
      <c r="IR262" s="104"/>
      <c r="IS262" s="104"/>
      <c r="IT262" s="104"/>
      <c r="IU262" s="104"/>
      <c r="IV262" s="104"/>
    </row>
    <row r="263" spans="1:256" s="103" customFormat="1" ht="12.75" x14ac:dyDescent="0.35">
      <c r="A263" s="138"/>
      <c r="B263" s="135"/>
      <c r="C263" s="135"/>
      <c r="D263" s="135"/>
      <c r="E263" s="135"/>
      <c r="F263" s="135"/>
      <c r="G263" s="135"/>
      <c r="H263" s="135"/>
      <c r="I263" s="135"/>
      <c r="J263" s="135"/>
      <c r="K263" s="135"/>
      <c r="L263" s="135"/>
      <c r="M263" s="135"/>
      <c r="N263" s="135"/>
      <c r="O263" s="135"/>
      <c r="P263" s="135"/>
      <c r="Q263" s="135"/>
      <c r="R263" s="135"/>
      <c r="AI263" s="104"/>
      <c r="AJ263" s="104"/>
      <c r="AK263" s="104"/>
      <c r="AL263" s="104"/>
      <c r="AM263" s="104"/>
      <c r="AN263" s="104"/>
      <c r="AO263" s="104"/>
      <c r="AP263" s="104"/>
      <c r="AQ263" s="104"/>
      <c r="AR263" s="104"/>
      <c r="AS263" s="104"/>
      <c r="AT263" s="104"/>
      <c r="AU263" s="104"/>
      <c r="AV263" s="104"/>
      <c r="AW263" s="104"/>
      <c r="AX263" s="104"/>
      <c r="AY263" s="104"/>
      <c r="AZ263" s="104"/>
      <c r="BA263" s="104"/>
      <c r="BB263" s="104"/>
      <c r="BC263" s="104"/>
      <c r="BD263" s="104"/>
      <c r="BE263" s="104"/>
      <c r="BF263" s="104"/>
      <c r="BG263" s="104"/>
      <c r="BH263" s="104"/>
      <c r="BI263" s="104"/>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04"/>
      <c r="CR263" s="104"/>
      <c r="CS263" s="104"/>
      <c r="CT263" s="104"/>
      <c r="CU263" s="104"/>
      <c r="CV263" s="104"/>
      <c r="CW263" s="104"/>
      <c r="CX263" s="104"/>
      <c r="CY263" s="104"/>
      <c r="CZ263" s="104"/>
      <c r="DA263" s="104"/>
      <c r="DB263" s="104"/>
      <c r="DC263" s="104"/>
      <c r="DD263" s="104"/>
      <c r="DE263" s="104"/>
      <c r="DF263" s="104"/>
      <c r="DG263" s="104"/>
      <c r="DH263" s="104"/>
      <c r="DI263" s="104"/>
      <c r="DJ263" s="104"/>
      <c r="DK263" s="104"/>
      <c r="DL263" s="104"/>
      <c r="DM263" s="104"/>
      <c r="DN263" s="104"/>
      <c r="DO263" s="104"/>
      <c r="DP263" s="104"/>
      <c r="DQ263" s="104"/>
      <c r="DR263" s="104"/>
      <c r="DS263" s="104"/>
      <c r="DT263" s="104"/>
      <c r="DU263" s="104"/>
      <c r="DV263" s="104"/>
      <c r="DW263" s="104"/>
      <c r="DX263" s="104"/>
      <c r="DY263" s="104"/>
      <c r="DZ263" s="104"/>
      <c r="EA263" s="104"/>
      <c r="EB263" s="104"/>
      <c r="EC263" s="104"/>
      <c r="ED263" s="104"/>
      <c r="EE263" s="104"/>
      <c r="EF263" s="104"/>
      <c r="EG263" s="104"/>
      <c r="EH263" s="104"/>
      <c r="EI263" s="104"/>
      <c r="EJ263" s="104"/>
      <c r="EK263" s="104"/>
      <c r="EL263" s="104"/>
      <c r="EM263" s="104"/>
      <c r="EN263" s="104"/>
      <c r="EO263" s="104"/>
      <c r="EP263" s="104"/>
      <c r="EQ263" s="104"/>
      <c r="ER263" s="104"/>
      <c r="ES263" s="104"/>
      <c r="ET263" s="104"/>
      <c r="EU263" s="104"/>
      <c r="EV263" s="104"/>
      <c r="EW263" s="104"/>
      <c r="EX263" s="104"/>
      <c r="EY263" s="104"/>
      <c r="EZ263" s="104"/>
      <c r="FA263" s="104"/>
      <c r="FB263" s="104"/>
      <c r="FC263" s="104"/>
      <c r="FD263" s="104"/>
      <c r="FE263" s="104"/>
      <c r="FF263" s="104"/>
      <c r="FG263" s="104"/>
      <c r="FH263" s="104"/>
      <c r="FI263" s="104"/>
      <c r="FJ263" s="104"/>
      <c r="FK263" s="104"/>
      <c r="FL263" s="104"/>
      <c r="FM263" s="104"/>
      <c r="FN263" s="104"/>
      <c r="FO263" s="104"/>
      <c r="FP263" s="104"/>
      <c r="FQ263" s="104"/>
      <c r="FR263" s="104"/>
      <c r="FS263" s="104"/>
      <c r="FT263" s="104"/>
      <c r="FU263" s="104"/>
      <c r="FV263" s="104"/>
      <c r="FW263" s="104"/>
      <c r="FX263" s="104"/>
      <c r="FY263" s="104"/>
      <c r="FZ263" s="104"/>
      <c r="GA263" s="104"/>
      <c r="GB263" s="104"/>
      <c r="GC263" s="104"/>
      <c r="GD263" s="104"/>
      <c r="GE263" s="104"/>
      <c r="GF263" s="104"/>
      <c r="GG263" s="104"/>
      <c r="GH263" s="104"/>
      <c r="GI263" s="104"/>
      <c r="GJ263" s="104"/>
      <c r="GK263" s="104"/>
      <c r="GL263" s="104"/>
      <c r="GM263" s="104"/>
      <c r="GN263" s="104"/>
      <c r="GO263" s="104"/>
      <c r="GP263" s="104"/>
      <c r="GQ263" s="104"/>
      <c r="GR263" s="104"/>
      <c r="GS263" s="104"/>
      <c r="GT263" s="104"/>
      <c r="GU263" s="104"/>
      <c r="GV263" s="104"/>
      <c r="GW263" s="104"/>
      <c r="GX263" s="104"/>
      <c r="GY263" s="104"/>
      <c r="GZ263" s="104"/>
      <c r="HA263" s="104"/>
      <c r="HB263" s="104"/>
      <c r="HC263" s="104"/>
      <c r="HD263" s="104"/>
      <c r="HE263" s="104"/>
      <c r="HF263" s="104"/>
      <c r="HG263" s="104"/>
      <c r="HH263" s="104"/>
      <c r="HI263" s="104"/>
      <c r="HJ263" s="104"/>
      <c r="HK263" s="104"/>
      <c r="HL263" s="104"/>
      <c r="HM263" s="104"/>
      <c r="HN263" s="104"/>
      <c r="HO263" s="104"/>
      <c r="HP263" s="104"/>
      <c r="HQ263" s="104"/>
      <c r="HR263" s="104"/>
      <c r="HS263" s="104"/>
      <c r="HT263" s="104"/>
      <c r="HU263" s="104"/>
      <c r="HV263" s="104"/>
      <c r="HW263" s="104"/>
      <c r="HX263" s="104"/>
      <c r="HY263" s="104"/>
      <c r="HZ263" s="104"/>
      <c r="IA263" s="104"/>
      <c r="IB263" s="104"/>
      <c r="IC263" s="104"/>
      <c r="ID263" s="104"/>
      <c r="IE263" s="104"/>
      <c r="IF263" s="104"/>
      <c r="IG263" s="104"/>
      <c r="IH263" s="104"/>
      <c r="II263" s="104"/>
      <c r="IJ263" s="104"/>
      <c r="IK263" s="104"/>
      <c r="IL263" s="104"/>
      <c r="IM263" s="104"/>
      <c r="IN263" s="104"/>
      <c r="IO263" s="104"/>
      <c r="IP263" s="104"/>
      <c r="IQ263" s="104"/>
      <c r="IR263" s="104"/>
      <c r="IS263" s="104"/>
      <c r="IT263" s="104"/>
      <c r="IU263" s="104"/>
      <c r="IV263" s="104"/>
    </row>
    <row r="264" spans="1:256" s="103" customFormat="1" ht="12.75" x14ac:dyDescent="0.35">
      <c r="A264" s="138"/>
      <c r="B264" s="135"/>
      <c r="C264" s="135"/>
      <c r="D264" s="135"/>
      <c r="E264" s="135"/>
      <c r="F264" s="135"/>
      <c r="G264" s="135"/>
      <c r="H264" s="135"/>
      <c r="I264" s="135"/>
      <c r="J264" s="135"/>
      <c r="K264" s="135"/>
      <c r="L264" s="135"/>
      <c r="M264" s="135"/>
      <c r="N264" s="135"/>
      <c r="O264" s="135"/>
      <c r="P264" s="135"/>
      <c r="Q264" s="135"/>
      <c r="R264" s="135"/>
      <c r="AI264" s="104"/>
      <c r="AJ264" s="104"/>
      <c r="AK264" s="104"/>
      <c r="AL264" s="104"/>
      <c r="AM264" s="104"/>
      <c r="AN264" s="104"/>
      <c r="AO264" s="104"/>
      <c r="AP264" s="104"/>
      <c r="AQ264" s="104"/>
      <c r="AR264" s="104"/>
      <c r="AS264" s="104"/>
      <c r="AT264" s="104"/>
      <c r="AU264" s="104"/>
      <c r="AV264" s="104"/>
      <c r="AW264" s="104"/>
      <c r="AX264" s="104"/>
      <c r="AY264" s="104"/>
      <c r="AZ264" s="104"/>
      <c r="BA264" s="104"/>
      <c r="BB264" s="104"/>
      <c r="BC264" s="104"/>
      <c r="BD264" s="104"/>
      <c r="BE264" s="104"/>
      <c r="BF264" s="104"/>
      <c r="BG264" s="104"/>
      <c r="BH264" s="104"/>
      <c r="BI264" s="104"/>
      <c r="BJ264" s="104"/>
      <c r="BK264" s="104"/>
      <c r="BL264" s="104"/>
      <c r="BM264" s="104"/>
      <c r="BN264" s="104"/>
      <c r="BO264" s="104"/>
      <c r="BP264" s="104"/>
      <c r="BQ264" s="104"/>
      <c r="BR264" s="104"/>
      <c r="BS264" s="104"/>
      <c r="BT264" s="104"/>
      <c r="BU264" s="104"/>
      <c r="BV264" s="104"/>
      <c r="BW264" s="104"/>
      <c r="BX264" s="104"/>
      <c r="BY264" s="104"/>
      <c r="BZ264" s="104"/>
      <c r="CA264" s="104"/>
      <c r="CB264" s="104"/>
      <c r="CC264" s="104"/>
      <c r="CD264" s="104"/>
      <c r="CE264" s="104"/>
      <c r="CF264" s="104"/>
      <c r="CG264" s="104"/>
      <c r="CH264" s="104"/>
      <c r="CI264" s="104"/>
      <c r="CJ264" s="104"/>
      <c r="CK264" s="104"/>
      <c r="CL264" s="104"/>
      <c r="CM264" s="104"/>
      <c r="CN264" s="104"/>
      <c r="CO264" s="104"/>
      <c r="CP264" s="104"/>
      <c r="CQ264" s="104"/>
      <c r="CR264" s="104"/>
      <c r="CS264" s="104"/>
      <c r="CT264" s="104"/>
      <c r="CU264" s="104"/>
      <c r="CV264" s="104"/>
      <c r="CW264" s="104"/>
      <c r="CX264" s="104"/>
      <c r="CY264" s="104"/>
      <c r="CZ264" s="104"/>
      <c r="DA264" s="104"/>
      <c r="DB264" s="104"/>
      <c r="DC264" s="104"/>
      <c r="DD264" s="104"/>
      <c r="DE264" s="104"/>
      <c r="DF264" s="104"/>
      <c r="DG264" s="104"/>
      <c r="DH264" s="104"/>
      <c r="DI264" s="104"/>
      <c r="DJ264" s="104"/>
      <c r="DK264" s="104"/>
      <c r="DL264" s="104"/>
      <c r="DM264" s="104"/>
      <c r="DN264" s="104"/>
      <c r="DO264" s="104"/>
      <c r="DP264" s="104"/>
      <c r="DQ264" s="104"/>
      <c r="DR264" s="104"/>
      <c r="DS264" s="104"/>
      <c r="DT264" s="104"/>
      <c r="DU264" s="104"/>
      <c r="DV264" s="104"/>
      <c r="DW264" s="104"/>
      <c r="DX264" s="104"/>
      <c r="DY264" s="104"/>
      <c r="DZ264" s="104"/>
      <c r="EA264" s="104"/>
      <c r="EB264" s="104"/>
      <c r="EC264" s="104"/>
      <c r="ED264" s="104"/>
      <c r="EE264" s="104"/>
      <c r="EF264" s="104"/>
      <c r="EG264" s="104"/>
      <c r="EH264" s="104"/>
      <c r="EI264" s="104"/>
      <c r="EJ264" s="104"/>
      <c r="EK264" s="104"/>
      <c r="EL264" s="104"/>
      <c r="EM264" s="104"/>
      <c r="EN264" s="104"/>
      <c r="EO264" s="104"/>
      <c r="EP264" s="104"/>
      <c r="EQ264" s="104"/>
      <c r="ER264" s="104"/>
      <c r="ES264" s="104"/>
      <c r="ET264" s="104"/>
      <c r="EU264" s="104"/>
      <c r="EV264" s="104"/>
      <c r="EW264" s="104"/>
      <c r="EX264" s="104"/>
      <c r="EY264" s="104"/>
      <c r="EZ264" s="104"/>
      <c r="FA264" s="104"/>
      <c r="FB264" s="104"/>
      <c r="FC264" s="104"/>
      <c r="FD264" s="104"/>
      <c r="FE264" s="104"/>
      <c r="FF264" s="104"/>
      <c r="FG264" s="104"/>
      <c r="FH264" s="104"/>
      <c r="FI264" s="104"/>
      <c r="FJ264" s="104"/>
      <c r="FK264" s="104"/>
      <c r="FL264" s="104"/>
      <c r="FM264" s="104"/>
      <c r="FN264" s="104"/>
      <c r="FO264" s="104"/>
      <c r="FP264" s="104"/>
      <c r="FQ264" s="104"/>
      <c r="FR264" s="104"/>
      <c r="FS264" s="104"/>
      <c r="FT264" s="104"/>
      <c r="FU264" s="104"/>
      <c r="FV264" s="104"/>
      <c r="FW264" s="104"/>
      <c r="FX264" s="104"/>
      <c r="FY264" s="104"/>
      <c r="FZ264" s="104"/>
      <c r="GA264" s="104"/>
      <c r="GB264" s="104"/>
      <c r="GC264" s="104"/>
      <c r="GD264" s="104"/>
      <c r="GE264" s="104"/>
      <c r="GF264" s="104"/>
      <c r="GG264" s="104"/>
      <c r="GH264" s="104"/>
      <c r="GI264" s="104"/>
      <c r="GJ264" s="104"/>
      <c r="GK264" s="104"/>
      <c r="GL264" s="104"/>
      <c r="GM264" s="104"/>
      <c r="GN264" s="104"/>
      <c r="GO264" s="104"/>
      <c r="GP264" s="104"/>
      <c r="GQ264" s="104"/>
      <c r="GR264" s="104"/>
      <c r="GS264" s="104"/>
      <c r="GT264" s="104"/>
      <c r="GU264" s="104"/>
      <c r="GV264" s="104"/>
      <c r="GW264" s="104"/>
      <c r="GX264" s="104"/>
      <c r="GY264" s="104"/>
      <c r="GZ264" s="104"/>
      <c r="HA264" s="104"/>
      <c r="HB264" s="104"/>
      <c r="HC264" s="104"/>
      <c r="HD264" s="104"/>
      <c r="HE264" s="104"/>
      <c r="HF264" s="104"/>
      <c r="HG264" s="104"/>
      <c r="HH264" s="104"/>
      <c r="HI264" s="104"/>
      <c r="HJ264" s="104"/>
      <c r="HK264" s="104"/>
      <c r="HL264" s="104"/>
      <c r="HM264" s="104"/>
      <c r="HN264" s="104"/>
      <c r="HO264" s="104"/>
      <c r="HP264" s="104"/>
      <c r="HQ264" s="104"/>
      <c r="HR264" s="104"/>
      <c r="HS264" s="104"/>
      <c r="HT264" s="104"/>
      <c r="HU264" s="104"/>
      <c r="HV264" s="104"/>
      <c r="HW264" s="104"/>
      <c r="HX264" s="104"/>
      <c r="HY264" s="104"/>
      <c r="HZ264" s="104"/>
      <c r="IA264" s="104"/>
      <c r="IB264" s="104"/>
      <c r="IC264" s="104"/>
      <c r="ID264" s="104"/>
      <c r="IE264" s="104"/>
      <c r="IF264" s="104"/>
      <c r="IG264" s="104"/>
      <c r="IH264" s="104"/>
      <c r="II264" s="104"/>
      <c r="IJ264" s="104"/>
      <c r="IK264" s="104"/>
      <c r="IL264" s="104"/>
      <c r="IM264" s="104"/>
      <c r="IN264" s="104"/>
      <c r="IO264" s="104"/>
      <c r="IP264" s="104"/>
      <c r="IQ264" s="104"/>
      <c r="IR264" s="104"/>
      <c r="IS264" s="104"/>
      <c r="IT264" s="104"/>
      <c r="IU264" s="104"/>
      <c r="IV264" s="104"/>
    </row>
    <row r="265" spans="1:256" s="103" customFormat="1" ht="12.75" x14ac:dyDescent="0.35">
      <c r="A265" s="138"/>
      <c r="B265" s="135"/>
      <c r="C265" s="135"/>
      <c r="D265" s="135"/>
      <c r="E265" s="135"/>
      <c r="F265" s="135"/>
      <c r="G265" s="135"/>
      <c r="H265" s="135"/>
      <c r="I265" s="135"/>
      <c r="J265" s="135"/>
      <c r="K265" s="135"/>
      <c r="L265" s="135"/>
      <c r="M265" s="135"/>
      <c r="N265" s="135"/>
      <c r="O265" s="135"/>
      <c r="P265" s="135"/>
      <c r="Q265" s="135"/>
      <c r="R265" s="135"/>
      <c r="AI265" s="104"/>
      <c r="AJ265" s="104"/>
      <c r="AK265" s="104"/>
      <c r="AL265" s="104"/>
      <c r="AM265" s="104"/>
      <c r="AN265" s="104"/>
      <c r="AO265" s="104"/>
      <c r="AP265" s="104"/>
      <c r="AQ265" s="104"/>
      <c r="AR265" s="104"/>
      <c r="AS265" s="104"/>
      <c r="AT265" s="104"/>
      <c r="AU265" s="104"/>
      <c r="AV265" s="104"/>
      <c r="AW265" s="104"/>
      <c r="AX265" s="104"/>
      <c r="AY265" s="104"/>
      <c r="AZ265" s="104"/>
      <c r="BA265" s="104"/>
      <c r="BB265" s="104"/>
      <c r="BC265" s="104"/>
      <c r="BD265" s="104"/>
      <c r="BE265" s="104"/>
      <c r="BF265" s="104"/>
      <c r="BG265" s="104"/>
      <c r="BH265" s="104"/>
      <c r="BI265" s="104"/>
      <c r="BJ265" s="104"/>
      <c r="BK265" s="104"/>
      <c r="BL265" s="104"/>
      <c r="BM265" s="104"/>
      <c r="BN265" s="104"/>
      <c r="BO265" s="104"/>
      <c r="BP265" s="104"/>
      <c r="BQ265" s="104"/>
      <c r="BR265" s="104"/>
      <c r="BS265" s="104"/>
      <c r="BT265" s="104"/>
      <c r="BU265" s="104"/>
      <c r="BV265" s="104"/>
      <c r="BW265" s="104"/>
      <c r="BX265" s="104"/>
      <c r="BY265" s="104"/>
      <c r="BZ265" s="104"/>
      <c r="CA265" s="104"/>
      <c r="CB265" s="104"/>
      <c r="CC265" s="104"/>
      <c r="CD265" s="104"/>
      <c r="CE265" s="104"/>
      <c r="CF265" s="104"/>
      <c r="CG265" s="104"/>
      <c r="CH265" s="104"/>
      <c r="CI265" s="104"/>
      <c r="CJ265" s="104"/>
      <c r="CK265" s="104"/>
      <c r="CL265" s="104"/>
      <c r="CM265" s="104"/>
      <c r="CN265" s="104"/>
      <c r="CO265" s="104"/>
      <c r="CP265" s="104"/>
      <c r="CQ265" s="104"/>
      <c r="CR265" s="104"/>
      <c r="CS265" s="104"/>
      <c r="CT265" s="104"/>
      <c r="CU265" s="104"/>
      <c r="CV265" s="104"/>
      <c r="CW265" s="104"/>
      <c r="CX265" s="104"/>
      <c r="CY265" s="104"/>
      <c r="CZ265" s="104"/>
      <c r="DA265" s="104"/>
      <c r="DB265" s="104"/>
      <c r="DC265" s="104"/>
      <c r="DD265" s="104"/>
      <c r="DE265" s="104"/>
      <c r="DF265" s="104"/>
      <c r="DG265" s="104"/>
      <c r="DH265" s="104"/>
      <c r="DI265" s="104"/>
      <c r="DJ265" s="104"/>
      <c r="DK265" s="104"/>
      <c r="DL265" s="104"/>
      <c r="DM265" s="104"/>
      <c r="DN265" s="104"/>
      <c r="DO265" s="104"/>
      <c r="DP265" s="104"/>
      <c r="DQ265" s="104"/>
      <c r="DR265" s="104"/>
      <c r="DS265" s="104"/>
      <c r="DT265" s="104"/>
      <c r="DU265" s="104"/>
      <c r="DV265" s="104"/>
      <c r="DW265" s="104"/>
      <c r="DX265" s="104"/>
      <c r="DY265" s="104"/>
      <c r="DZ265" s="104"/>
      <c r="EA265" s="104"/>
      <c r="EB265" s="104"/>
      <c r="EC265" s="104"/>
      <c r="ED265" s="104"/>
      <c r="EE265" s="104"/>
      <c r="EF265" s="104"/>
      <c r="EG265" s="104"/>
      <c r="EH265" s="104"/>
      <c r="EI265" s="104"/>
      <c r="EJ265" s="104"/>
      <c r="EK265" s="104"/>
      <c r="EL265" s="104"/>
      <c r="EM265" s="104"/>
      <c r="EN265" s="104"/>
      <c r="EO265" s="104"/>
      <c r="EP265" s="104"/>
      <c r="EQ265" s="104"/>
      <c r="ER265" s="104"/>
      <c r="ES265" s="104"/>
      <c r="ET265" s="104"/>
      <c r="EU265" s="104"/>
      <c r="EV265" s="104"/>
      <c r="EW265" s="104"/>
      <c r="EX265" s="104"/>
      <c r="EY265" s="104"/>
      <c r="EZ265" s="104"/>
      <c r="FA265" s="104"/>
      <c r="FB265" s="104"/>
      <c r="FC265" s="104"/>
      <c r="FD265" s="104"/>
      <c r="FE265" s="104"/>
      <c r="FF265" s="104"/>
      <c r="FG265" s="104"/>
      <c r="FH265" s="104"/>
      <c r="FI265" s="104"/>
      <c r="FJ265" s="104"/>
      <c r="FK265" s="104"/>
      <c r="FL265" s="104"/>
      <c r="FM265" s="104"/>
      <c r="FN265" s="104"/>
      <c r="FO265" s="104"/>
      <c r="FP265" s="104"/>
      <c r="FQ265" s="104"/>
      <c r="FR265" s="104"/>
      <c r="FS265" s="104"/>
      <c r="FT265" s="104"/>
      <c r="FU265" s="104"/>
      <c r="FV265" s="104"/>
      <c r="FW265" s="104"/>
      <c r="FX265" s="104"/>
      <c r="FY265" s="104"/>
      <c r="FZ265" s="104"/>
      <c r="GA265" s="104"/>
      <c r="GB265" s="104"/>
      <c r="GC265" s="104"/>
      <c r="GD265" s="104"/>
      <c r="GE265" s="104"/>
      <c r="GF265" s="104"/>
      <c r="GG265" s="104"/>
      <c r="GH265" s="104"/>
      <c r="GI265" s="104"/>
      <c r="GJ265" s="104"/>
      <c r="GK265" s="104"/>
      <c r="GL265" s="104"/>
      <c r="GM265" s="104"/>
      <c r="GN265" s="104"/>
      <c r="GO265" s="104"/>
      <c r="GP265" s="104"/>
      <c r="GQ265" s="104"/>
      <c r="GR265" s="104"/>
      <c r="GS265" s="104"/>
      <c r="GT265" s="104"/>
      <c r="GU265" s="104"/>
      <c r="GV265" s="104"/>
      <c r="GW265" s="104"/>
      <c r="GX265" s="104"/>
      <c r="GY265" s="104"/>
      <c r="GZ265" s="104"/>
      <c r="HA265" s="104"/>
      <c r="HB265" s="104"/>
      <c r="HC265" s="104"/>
      <c r="HD265" s="104"/>
      <c r="HE265" s="104"/>
      <c r="HF265" s="104"/>
      <c r="HG265" s="104"/>
      <c r="HH265" s="104"/>
      <c r="HI265" s="104"/>
      <c r="HJ265" s="104"/>
      <c r="HK265" s="104"/>
      <c r="HL265" s="104"/>
      <c r="HM265" s="104"/>
      <c r="HN265" s="104"/>
      <c r="HO265" s="104"/>
      <c r="HP265" s="104"/>
      <c r="HQ265" s="104"/>
      <c r="HR265" s="104"/>
      <c r="HS265" s="104"/>
      <c r="HT265" s="104"/>
      <c r="HU265" s="104"/>
      <c r="HV265" s="104"/>
      <c r="HW265" s="104"/>
      <c r="HX265" s="104"/>
      <c r="HY265" s="104"/>
      <c r="HZ265" s="104"/>
      <c r="IA265" s="104"/>
      <c r="IB265" s="104"/>
      <c r="IC265" s="104"/>
      <c r="ID265" s="104"/>
      <c r="IE265" s="104"/>
      <c r="IF265" s="104"/>
      <c r="IG265" s="104"/>
      <c r="IH265" s="104"/>
      <c r="II265" s="104"/>
      <c r="IJ265" s="104"/>
      <c r="IK265" s="104"/>
      <c r="IL265" s="104"/>
      <c r="IM265" s="104"/>
      <c r="IN265" s="104"/>
      <c r="IO265" s="104"/>
      <c r="IP265" s="104"/>
      <c r="IQ265" s="104"/>
      <c r="IR265" s="104"/>
      <c r="IS265" s="104"/>
      <c r="IT265" s="104"/>
      <c r="IU265" s="104"/>
      <c r="IV265" s="104"/>
    </row>
    <row r="266" spans="1:256" s="103" customFormat="1" ht="12.75" x14ac:dyDescent="0.35">
      <c r="A266" s="138"/>
      <c r="B266" s="135"/>
      <c r="C266" s="135"/>
      <c r="D266" s="135"/>
      <c r="E266" s="135"/>
      <c r="F266" s="135"/>
      <c r="G266" s="135"/>
      <c r="H266" s="135"/>
      <c r="I266" s="135"/>
      <c r="J266" s="135"/>
      <c r="K266" s="135"/>
      <c r="L266" s="135"/>
      <c r="M266" s="135"/>
      <c r="N266" s="135"/>
      <c r="O266" s="135"/>
      <c r="P266" s="135"/>
      <c r="Q266" s="135"/>
      <c r="R266" s="135"/>
      <c r="AI266" s="104"/>
      <c r="AJ266" s="104"/>
      <c r="AK266" s="104"/>
      <c r="AL266" s="104"/>
      <c r="AM266" s="104"/>
      <c r="AN266" s="104"/>
      <c r="AO266" s="104"/>
      <c r="AP266" s="104"/>
      <c r="AQ266" s="104"/>
      <c r="AR266" s="104"/>
      <c r="AS266" s="104"/>
      <c r="AT266" s="104"/>
      <c r="AU266" s="104"/>
      <c r="AV266" s="104"/>
      <c r="AW266" s="104"/>
      <c r="AX266" s="104"/>
      <c r="AY266" s="104"/>
      <c r="AZ266" s="104"/>
      <c r="BA266" s="104"/>
      <c r="BB266" s="104"/>
      <c r="BC266" s="104"/>
      <c r="BD266" s="104"/>
      <c r="BE266" s="104"/>
      <c r="BF266" s="104"/>
      <c r="BG266" s="104"/>
      <c r="BH266" s="104"/>
      <c r="BI266" s="104"/>
      <c r="BJ266" s="104"/>
      <c r="BK266" s="104"/>
      <c r="BL266" s="104"/>
      <c r="BM266" s="104"/>
      <c r="BN266" s="104"/>
      <c r="BO266" s="104"/>
      <c r="BP266" s="104"/>
      <c r="BQ266" s="104"/>
      <c r="BR266" s="104"/>
      <c r="BS266" s="104"/>
      <c r="BT266" s="104"/>
      <c r="BU266" s="104"/>
      <c r="BV266" s="104"/>
      <c r="BW266" s="104"/>
      <c r="BX266" s="104"/>
      <c r="BY266" s="104"/>
      <c r="BZ266" s="104"/>
      <c r="CA266" s="104"/>
      <c r="CB266" s="104"/>
      <c r="CC266" s="104"/>
      <c r="CD266" s="104"/>
      <c r="CE266" s="104"/>
      <c r="CF266" s="104"/>
      <c r="CG266" s="104"/>
      <c r="CH266" s="104"/>
      <c r="CI266" s="104"/>
      <c r="CJ266" s="104"/>
      <c r="CK266" s="104"/>
      <c r="CL266" s="104"/>
      <c r="CM266" s="104"/>
      <c r="CN266" s="104"/>
      <c r="CO266" s="104"/>
      <c r="CP266" s="104"/>
      <c r="CQ266" s="104"/>
      <c r="CR266" s="104"/>
      <c r="CS266" s="104"/>
      <c r="CT266" s="104"/>
      <c r="CU266" s="104"/>
      <c r="CV266" s="104"/>
      <c r="CW266" s="104"/>
      <c r="CX266" s="104"/>
      <c r="CY266" s="104"/>
      <c r="CZ266" s="104"/>
      <c r="DA266" s="104"/>
      <c r="DB266" s="104"/>
      <c r="DC266" s="104"/>
      <c r="DD266" s="104"/>
      <c r="DE266" s="104"/>
      <c r="DF266" s="104"/>
      <c r="DG266" s="104"/>
      <c r="DH266" s="104"/>
      <c r="DI266" s="104"/>
      <c r="DJ266" s="104"/>
      <c r="DK266" s="104"/>
      <c r="DL266" s="104"/>
      <c r="DM266" s="104"/>
      <c r="DN266" s="104"/>
      <c r="DO266" s="104"/>
      <c r="DP266" s="104"/>
      <c r="DQ266" s="104"/>
      <c r="DR266" s="104"/>
      <c r="DS266" s="104"/>
      <c r="DT266" s="104"/>
      <c r="DU266" s="104"/>
      <c r="DV266" s="104"/>
      <c r="DW266" s="104"/>
      <c r="DX266" s="104"/>
      <c r="DY266" s="104"/>
      <c r="DZ266" s="104"/>
      <c r="EA266" s="104"/>
      <c r="EB266" s="104"/>
      <c r="EC266" s="104"/>
      <c r="ED266" s="104"/>
      <c r="EE266" s="104"/>
      <c r="EF266" s="104"/>
      <c r="EG266" s="104"/>
      <c r="EH266" s="104"/>
      <c r="EI266" s="104"/>
      <c r="EJ266" s="104"/>
      <c r="EK266" s="104"/>
      <c r="EL266" s="104"/>
      <c r="EM266" s="104"/>
      <c r="EN266" s="104"/>
      <c r="EO266" s="104"/>
      <c r="EP266" s="104"/>
      <c r="EQ266" s="104"/>
      <c r="ER266" s="104"/>
      <c r="ES266" s="104"/>
      <c r="ET266" s="104"/>
      <c r="EU266" s="104"/>
      <c r="EV266" s="104"/>
      <c r="EW266" s="104"/>
      <c r="EX266" s="104"/>
      <c r="EY266" s="104"/>
      <c r="EZ266" s="104"/>
      <c r="FA266" s="104"/>
      <c r="FB266" s="104"/>
      <c r="FC266" s="104"/>
      <c r="FD266" s="104"/>
      <c r="FE266" s="104"/>
      <c r="FF266" s="104"/>
      <c r="FG266" s="104"/>
      <c r="FH266" s="104"/>
      <c r="FI266" s="104"/>
      <c r="FJ266" s="104"/>
      <c r="FK266" s="104"/>
      <c r="FL266" s="104"/>
      <c r="FM266" s="104"/>
      <c r="FN266" s="104"/>
      <c r="FO266" s="104"/>
      <c r="FP266" s="104"/>
      <c r="FQ266" s="104"/>
      <c r="FR266" s="104"/>
      <c r="FS266" s="104"/>
      <c r="FT266" s="104"/>
      <c r="FU266" s="104"/>
      <c r="FV266" s="104"/>
      <c r="FW266" s="104"/>
      <c r="FX266" s="104"/>
      <c r="FY266" s="104"/>
      <c r="FZ266" s="104"/>
      <c r="GA266" s="104"/>
      <c r="GB266" s="104"/>
      <c r="GC266" s="104"/>
      <c r="GD266" s="104"/>
      <c r="GE266" s="104"/>
      <c r="GF266" s="104"/>
      <c r="GG266" s="104"/>
      <c r="GH266" s="104"/>
      <c r="GI266" s="104"/>
      <c r="GJ266" s="104"/>
      <c r="GK266" s="104"/>
      <c r="GL266" s="104"/>
      <c r="GM266" s="104"/>
      <c r="GN266" s="104"/>
      <c r="GO266" s="104"/>
      <c r="GP266" s="104"/>
      <c r="GQ266" s="104"/>
      <c r="GR266" s="104"/>
      <c r="GS266" s="104"/>
      <c r="GT266" s="104"/>
      <c r="GU266" s="104"/>
      <c r="GV266" s="104"/>
      <c r="GW266" s="104"/>
      <c r="GX266" s="104"/>
      <c r="GY266" s="104"/>
      <c r="GZ266" s="104"/>
      <c r="HA266" s="104"/>
      <c r="HB266" s="104"/>
      <c r="HC266" s="104"/>
      <c r="HD266" s="104"/>
      <c r="HE266" s="104"/>
      <c r="HF266" s="104"/>
      <c r="HG266" s="104"/>
      <c r="HH266" s="104"/>
      <c r="HI266" s="104"/>
      <c r="HJ266" s="104"/>
      <c r="HK266" s="104"/>
      <c r="HL266" s="104"/>
      <c r="HM266" s="104"/>
      <c r="HN266" s="104"/>
      <c r="HO266" s="104"/>
      <c r="HP266" s="104"/>
      <c r="HQ266" s="104"/>
      <c r="HR266" s="104"/>
      <c r="HS266" s="104"/>
      <c r="HT266" s="104"/>
      <c r="HU266" s="104"/>
      <c r="HV266" s="104"/>
      <c r="HW266" s="104"/>
      <c r="HX266" s="104"/>
      <c r="HY266" s="104"/>
      <c r="HZ266" s="104"/>
      <c r="IA266" s="104"/>
      <c r="IB266" s="104"/>
      <c r="IC266" s="104"/>
      <c r="ID266" s="104"/>
      <c r="IE266" s="104"/>
      <c r="IF266" s="104"/>
      <c r="IG266" s="104"/>
      <c r="IH266" s="104"/>
      <c r="II266" s="104"/>
      <c r="IJ266" s="104"/>
      <c r="IK266" s="104"/>
      <c r="IL266" s="104"/>
      <c r="IM266" s="104"/>
      <c r="IN266" s="104"/>
      <c r="IO266" s="104"/>
      <c r="IP266" s="104"/>
      <c r="IQ266" s="104"/>
      <c r="IR266" s="104"/>
      <c r="IS266" s="104"/>
      <c r="IT266" s="104"/>
      <c r="IU266" s="104"/>
      <c r="IV266" s="104"/>
    </row>
    <row r="267" spans="1:256" s="103" customFormat="1" ht="12.75" x14ac:dyDescent="0.35">
      <c r="A267" s="138"/>
      <c r="B267" s="135"/>
      <c r="C267" s="135"/>
      <c r="D267" s="135"/>
      <c r="E267" s="135"/>
      <c r="F267" s="135"/>
      <c r="G267" s="135"/>
      <c r="H267" s="135"/>
      <c r="I267" s="135"/>
      <c r="J267" s="135"/>
      <c r="K267" s="135"/>
      <c r="L267" s="135"/>
      <c r="M267" s="135"/>
      <c r="N267" s="135"/>
      <c r="O267" s="135"/>
      <c r="P267" s="135"/>
      <c r="Q267" s="135"/>
      <c r="R267" s="135"/>
      <c r="AI267" s="104"/>
      <c r="AJ267" s="104"/>
      <c r="AK267" s="104"/>
      <c r="AL267" s="104"/>
      <c r="AM267" s="104"/>
      <c r="AN267" s="104"/>
      <c r="AO267" s="104"/>
      <c r="AP267" s="104"/>
      <c r="AQ267" s="104"/>
      <c r="AR267" s="104"/>
      <c r="AS267" s="104"/>
      <c r="AT267" s="104"/>
      <c r="AU267" s="104"/>
      <c r="AV267" s="104"/>
      <c r="AW267" s="104"/>
      <c r="AX267" s="104"/>
      <c r="AY267" s="104"/>
      <c r="AZ267" s="104"/>
      <c r="BA267" s="104"/>
      <c r="BB267" s="104"/>
      <c r="BC267" s="104"/>
      <c r="BD267" s="104"/>
      <c r="BE267" s="104"/>
      <c r="BF267" s="104"/>
      <c r="BG267" s="104"/>
      <c r="BH267" s="104"/>
      <c r="BI267" s="104"/>
      <c r="BJ267" s="104"/>
      <c r="BK267" s="104"/>
      <c r="BL267" s="104"/>
      <c r="BM267" s="104"/>
      <c r="BN267" s="104"/>
      <c r="BO267" s="104"/>
      <c r="BP267" s="104"/>
      <c r="BQ267" s="104"/>
      <c r="BR267" s="104"/>
      <c r="BS267" s="104"/>
      <c r="BT267" s="104"/>
      <c r="BU267" s="104"/>
      <c r="BV267" s="104"/>
      <c r="BW267" s="104"/>
      <c r="BX267" s="104"/>
      <c r="BY267" s="104"/>
      <c r="BZ267" s="104"/>
      <c r="CA267" s="104"/>
      <c r="CB267" s="104"/>
      <c r="CC267" s="104"/>
      <c r="CD267" s="104"/>
      <c r="CE267" s="104"/>
      <c r="CF267" s="104"/>
      <c r="CG267" s="104"/>
      <c r="CH267" s="104"/>
      <c r="CI267" s="104"/>
      <c r="CJ267" s="104"/>
      <c r="CK267" s="104"/>
      <c r="CL267" s="104"/>
      <c r="CM267" s="104"/>
      <c r="CN267" s="104"/>
      <c r="CO267" s="104"/>
      <c r="CP267" s="104"/>
      <c r="CQ267" s="104"/>
      <c r="CR267" s="104"/>
      <c r="CS267" s="104"/>
      <c r="CT267" s="104"/>
      <c r="CU267" s="104"/>
      <c r="CV267" s="104"/>
      <c r="CW267" s="104"/>
      <c r="CX267" s="104"/>
      <c r="CY267" s="104"/>
      <c r="CZ267" s="104"/>
      <c r="DA267" s="104"/>
      <c r="DB267" s="104"/>
      <c r="DC267" s="104"/>
      <c r="DD267" s="104"/>
      <c r="DE267" s="104"/>
      <c r="DF267" s="104"/>
      <c r="DG267" s="104"/>
      <c r="DH267" s="104"/>
      <c r="DI267" s="104"/>
      <c r="DJ267" s="104"/>
      <c r="DK267" s="104"/>
      <c r="DL267" s="104"/>
      <c r="DM267" s="104"/>
      <c r="DN267" s="104"/>
      <c r="DO267" s="104"/>
      <c r="DP267" s="104"/>
      <c r="DQ267" s="104"/>
      <c r="DR267" s="104"/>
      <c r="DS267" s="104"/>
      <c r="DT267" s="104"/>
      <c r="DU267" s="104"/>
      <c r="DV267" s="104"/>
      <c r="DW267" s="104"/>
      <c r="DX267" s="104"/>
      <c r="DY267" s="104"/>
      <c r="DZ267" s="104"/>
      <c r="EA267" s="104"/>
      <c r="EB267" s="104"/>
      <c r="EC267" s="104"/>
      <c r="ED267" s="104"/>
      <c r="EE267" s="104"/>
      <c r="EF267" s="104"/>
      <c r="EG267" s="104"/>
      <c r="EH267" s="104"/>
      <c r="EI267" s="104"/>
      <c r="EJ267" s="104"/>
      <c r="EK267" s="104"/>
      <c r="EL267" s="104"/>
      <c r="EM267" s="104"/>
      <c r="EN267" s="104"/>
      <c r="EO267" s="104"/>
      <c r="EP267" s="104"/>
      <c r="EQ267" s="104"/>
      <c r="ER267" s="104"/>
      <c r="ES267" s="104"/>
      <c r="ET267" s="104"/>
      <c r="EU267" s="104"/>
      <c r="EV267" s="104"/>
      <c r="EW267" s="104"/>
      <c r="EX267" s="104"/>
      <c r="EY267" s="104"/>
      <c r="EZ267" s="104"/>
      <c r="FA267" s="104"/>
      <c r="FB267" s="104"/>
      <c r="FC267" s="104"/>
      <c r="FD267" s="104"/>
      <c r="FE267" s="104"/>
      <c r="FF267" s="104"/>
      <c r="FG267" s="104"/>
      <c r="FH267" s="104"/>
      <c r="FI267" s="104"/>
      <c r="FJ267" s="104"/>
      <c r="FK267" s="104"/>
      <c r="FL267" s="104"/>
      <c r="FM267" s="104"/>
      <c r="FN267" s="104"/>
      <c r="FO267" s="104"/>
      <c r="FP267" s="104"/>
      <c r="FQ267" s="104"/>
      <c r="FR267" s="104"/>
      <c r="FS267" s="104"/>
      <c r="FT267" s="104"/>
      <c r="FU267" s="104"/>
      <c r="FV267" s="104"/>
      <c r="FW267" s="104"/>
      <c r="FX267" s="104"/>
      <c r="FY267" s="104"/>
      <c r="FZ267" s="104"/>
      <c r="GA267" s="104"/>
      <c r="GB267" s="104"/>
      <c r="GC267" s="104"/>
      <c r="GD267" s="104"/>
      <c r="GE267" s="104"/>
      <c r="GF267" s="104"/>
      <c r="GG267" s="104"/>
      <c r="GH267" s="104"/>
      <c r="GI267" s="104"/>
      <c r="GJ267" s="104"/>
      <c r="GK267" s="104"/>
      <c r="GL267" s="104"/>
      <c r="GM267" s="104"/>
      <c r="GN267" s="104"/>
      <c r="GO267" s="104"/>
      <c r="GP267" s="104"/>
      <c r="GQ267" s="104"/>
      <c r="GR267" s="104"/>
      <c r="GS267" s="104"/>
      <c r="GT267" s="104"/>
      <c r="GU267" s="104"/>
      <c r="GV267" s="104"/>
      <c r="GW267" s="104"/>
      <c r="GX267" s="104"/>
      <c r="GY267" s="104"/>
      <c r="GZ267" s="104"/>
      <c r="HA267" s="104"/>
      <c r="HB267" s="104"/>
      <c r="HC267" s="104"/>
      <c r="HD267" s="104"/>
      <c r="HE267" s="104"/>
      <c r="HF267" s="104"/>
      <c r="HG267" s="104"/>
      <c r="HH267" s="104"/>
      <c r="HI267" s="104"/>
      <c r="HJ267" s="104"/>
      <c r="HK267" s="104"/>
      <c r="HL267" s="104"/>
      <c r="HM267" s="104"/>
      <c r="HN267" s="104"/>
      <c r="HO267" s="104"/>
      <c r="HP267" s="104"/>
      <c r="HQ267" s="104"/>
      <c r="HR267" s="104"/>
      <c r="HS267" s="104"/>
      <c r="HT267" s="104"/>
      <c r="HU267" s="104"/>
      <c r="HV267" s="104"/>
      <c r="HW267" s="104"/>
      <c r="HX267" s="104"/>
      <c r="HY267" s="104"/>
      <c r="HZ267" s="104"/>
      <c r="IA267" s="104"/>
      <c r="IB267" s="104"/>
      <c r="IC267" s="104"/>
      <c r="ID267" s="104"/>
      <c r="IE267" s="104"/>
      <c r="IF267" s="104"/>
      <c r="IG267" s="104"/>
      <c r="IH267" s="104"/>
      <c r="II267" s="104"/>
      <c r="IJ267" s="104"/>
      <c r="IK267" s="104"/>
      <c r="IL267" s="104"/>
      <c r="IM267" s="104"/>
      <c r="IN267" s="104"/>
      <c r="IO267" s="104"/>
      <c r="IP267" s="104"/>
      <c r="IQ267" s="104"/>
      <c r="IR267" s="104"/>
      <c r="IS267" s="104"/>
      <c r="IT267" s="104"/>
      <c r="IU267" s="104"/>
      <c r="IV267" s="104"/>
    </row>
    <row r="268" spans="1:256" s="103" customFormat="1" ht="12.75" x14ac:dyDescent="0.35">
      <c r="A268" s="138"/>
      <c r="B268" s="135"/>
      <c r="C268" s="135"/>
      <c r="D268" s="135"/>
      <c r="E268" s="135"/>
      <c r="F268" s="135"/>
      <c r="G268" s="135"/>
      <c r="H268" s="135"/>
      <c r="I268" s="135"/>
      <c r="J268" s="135"/>
      <c r="K268" s="135"/>
      <c r="L268" s="135"/>
      <c r="M268" s="135"/>
      <c r="N268" s="135"/>
      <c r="O268" s="135"/>
      <c r="P268" s="135"/>
      <c r="Q268" s="135"/>
      <c r="R268" s="135"/>
      <c r="AI268" s="104"/>
      <c r="AJ268" s="104"/>
      <c r="AK268" s="104"/>
      <c r="AL268" s="104"/>
      <c r="AM268" s="104"/>
      <c r="AN268" s="104"/>
      <c r="AO268" s="104"/>
      <c r="AP268" s="104"/>
      <c r="AQ268" s="104"/>
      <c r="AR268" s="104"/>
      <c r="AS268" s="104"/>
      <c r="AT268" s="104"/>
      <c r="AU268" s="104"/>
      <c r="AV268" s="104"/>
      <c r="AW268" s="104"/>
      <c r="AX268" s="104"/>
      <c r="AY268" s="104"/>
      <c r="AZ268" s="104"/>
      <c r="BA268" s="104"/>
      <c r="BB268" s="104"/>
      <c r="BC268" s="104"/>
      <c r="BD268" s="104"/>
      <c r="BE268" s="104"/>
      <c r="BF268" s="104"/>
      <c r="BG268" s="104"/>
      <c r="BH268" s="104"/>
      <c r="BI268" s="104"/>
      <c r="BJ268" s="104"/>
      <c r="BK268" s="104"/>
      <c r="BL268" s="104"/>
      <c r="BM268" s="104"/>
      <c r="BN268" s="104"/>
      <c r="BO268" s="104"/>
      <c r="BP268" s="104"/>
      <c r="BQ268" s="104"/>
      <c r="BR268" s="104"/>
      <c r="BS268" s="104"/>
      <c r="BT268" s="104"/>
      <c r="BU268" s="104"/>
      <c r="BV268" s="104"/>
      <c r="BW268" s="104"/>
      <c r="BX268" s="104"/>
      <c r="BY268" s="104"/>
      <c r="BZ268" s="104"/>
      <c r="CA268" s="104"/>
      <c r="CB268" s="104"/>
      <c r="CC268" s="104"/>
      <c r="CD268" s="104"/>
      <c r="CE268" s="104"/>
      <c r="CF268" s="104"/>
      <c r="CG268" s="104"/>
      <c r="CH268" s="104"/>
      <c r="CI268" s="104"/>
      <c r="CJ268" s="104"/>
      <c r="CK268" s="104"/>
      <c r="CL268" s="104"/>
      <c r="CM268" s="104"/>
      <c r="CN268" s="104"/>
      <c r="CO268" s="104"/>
      <c r="CP268" s="104"/>
      <c r="CQ268" s="104"/>
      <c r="CR268" s="104"/>
      <c r="CS268" s="104"/>
      <c r="CT268" s="104"/>
      <c r="CU268" s="104"/>
      <c r="CV268" s="104"/>
      <c r="CW268" s="104"/>
      <c r="CX268" s="104"/>
      <c r="CY268" s="104"/>
      <c r="CZ268" s="104"/>
      <c r="DA268" s="104"/>
      <c r="DB268" s="104"/>
      <c r="DC268" s="104"/>
      <c r="DD268" s="104"/>
      <c r="DE268" s="104"/>
      <c r="DF268" s="104"/>
      <c r="DG268" s="104"/>
      <c r="DH268" s="104"/>
      <c r="DI268" s="104"/>
      <c r="DJ268" s="104"/>
      <c r="DK268" s="104"/>
      <c r="DL268" s="104"/>
      <c r="DM268" s="104"/>
      <c r="DN268" s="104"/>
      <c r="DO268" s="104"/>
      <c r="DP268" s="104"/>
      <c r="DQ268" s="104"/>
      <c r="DR268" s="104"/>
      <c r="DS268" s="104"/>
      <c r="DT268" s="104"/>
      <c r="DU268" s="104"/>
      <c r="DV268" s="104"/>
      <c r="DW268" s="104"/>
      <c r="DX268" s="104"/>
      <c r="DY268" s="104"/>
      <c r="DZ268" s="104"/>
      <c r="EA268" s="104"/>
      <c r="EB268" s="104"/>
      <c r="EC268" s="104"/>
      <c r="ED268" s="104"/>
      <c r="EE268" s="104"/>
      <c r="EF268" s="104"/>
      <c r="EG268" s="104"/>
      <c r="EH268" s="104"/>
      <c r="EI268" s="104"/>
      <c r="EJ268" s="104"/>
      <c r="EK268" s="104"/>
      <c r="EL268" s="104"/>
      <c r="EM268" s="104"/>
      <c r="EN268" s="104"/>
      <c r="EO268" s="104"/>
      <c r="EP268" s="104"/>
      <c r="EQ268" s="104"/>
      <c r="ER268" s="104"/>
      <c r="ES268" s="104"/>
      <c r="ET268" s="104"/>
      <c r="EU268" s="104"/>
      <c r="EV268" s="104"/>
      <c r="EW268" s="104"/>
      <c r="EX268" s="104"/>
      <c r="EY268" s="104"/>
      <c r="EZ268" s="104"/>
      <c r="FA268" s="104"/>
      <c r="FB268" s="104"/>
      <c r="FC268" s="104"/>
      <c r="FD268" s="104"/>
      <c r="FE268" s="104"/>
      <c r="FF268" s="104"/>
      <c r="FG268" s="104"/>
      <c r="FH268" s="104"/>
      <c r="FI268" s="104"/>
      <c r="FJ268" s="104"/>
      <c r="FK268" s="104"/>
      <c r="FL268" s="104"/>
      <c r="FM268" s="104"/>
      <c r="FN268" s="104"/>
      <c r="FO268" s="104"/>
      <c r="FP268" s="104"/>
      <c r="FQ268" s="104"/>
      <c r="FR268" s="104"/>
      <c r="FS268" s="104"/>
      <c r="FT268" s="104"/>
      <c r="FU268" s="104"/>
      <c r="FV268" s="104"/>
      <c r="FW268" s="104"/>
      <c r="FX268" s="104"/>
      <c r="FY268" s="104"/>
      <c r="FZ268" s="104"/>
      <c r="GA268" s="104"/>
      <c r="GB268" s="104"/>
      <c r="GC268" s="104"/>
      <c r="GD268" s="104"/>
      <c r="GE268" s="104"/>
      <c r="GF268" s="104"/>
      <c r="GG268" s="104"/>
      <c r="GH268" s="104"/>
      <c r="GI268" s="104"/>
      <c r="GJ268" s="104"/>
      <c r="GK268" s="104"/>
      <c r="GL268" s="104"/>
      <c r="GM268" s="104"/>
      <c r="GN268" s="104"/>
      <c r="GO268" s="104"/>
      <c r="GP268" s="104"/>
      <c r="GQ268" s="104"/>
      <c r="GR268" s="104"/>
      <c r="GS268" s="104"/>
      <c r="GT268" s="104"/>
      <c r="GU268" s="104"/>
      <c r="GV268" s="104"/>
      <c r="GW268" s="104"/>
      <c r="GX268" s="104"/>
      <c r="GY268" s="104"/>
      <c r="GZ268" s="104"/>
      <c r="HA268" s="104"/>
      <c r="HB268" s="104"/>
      <c r="HC268" s="104"/>
      <c r="HD268" s="104"/>
      <c r="HE268" s="104"/>
      <c r="HF268" s="104"/>
      <c r="HG268" s="104"/>
      <c r="HH268" s="104"/>
      <c r="HI268" s="104"/>
      <c r="HJ268" s="104"/>
      <c r="HK268" s="104"/>
      <c r="HL268" s="104"/>
      <c r="HM268" s="104"/>
      <c r="HN268" s="104"/>
      <c r="HO268" s="104"/>
      <c r="HP268" s="104"/>
      <c r="HQ268" s="104"/>
      <c r="HR268" s="104"/>
      <c r="HS268" s="104"/>
      <c r="HT268" s="104"/>
      <c r="HU268" s="104"/>
      <c r="HV268" s="104"/>
      <c r="HW268" s="104"/>
      <c r="HX268" s="104"/>
      <c r="HY268" s="104"/>
      <c r="HZ268" s="104"/>
      <c r="IA268" s="104"/>
      <c r="IB268" s="104"/>
      <c r="IC268" s="104"/>
      <c r="ID268" s="104"/>
      <c r="IE268" s="104"/>
      <c r="IF268" s="104"/>
      <c r="IG268" s="104"/>
      <c r="IH268" s="104"/>
      <c r="II268" s="104"/>
      <c r="IJ268" s="104"/>
      <c r="IK268" s="104"/>
      <c r="IL268" s="104"/>
      <c r="IM268" s="104"/>
      <c r="IN268" s="104"/>
      <c r="IO268" s="104"/>
      <c r="IP268" s="104"/>
      <c r="IQ268" s="104"/>
      <c r="IR268" s="104"/>
      <c r="IS268" s="104"/>
      <c r="IT268" s="104"/>
      <c r="IU268" s="104"/>
      <c r="IV268" s="104"/>
    </row>
    <row r="269" spans="1:256" s="103" customFormat="1" ht="12.75" x14ac:dyDescent="0.35">
      <c r="A269" s="138"/>
      <c r="B269" s="135"/>
      <c r="C269" s="135"/>
      <c r="D269" s="135"/>
      <c r="E269" s="135"/>
      <c r="F269" s="135"/>
      <c r="G269" s="135"/>
      <c r="H269" s="135"/>
      <c r="I269" s="135"/>
      <c r="J269" s="135"/>
      <c r="K269" s="135"/>
      <c r="L269" s="135"/>
      <c r="M269" s="135"/>
      <c r="N269" s="135"/>
      <c r="O269" s="135"/>
      <c r="P269" s="135"/>
      <c r="Q269" s="135"/>
      <c r="R269" s="135"/>
      <c r="AI269" s="104"/>
      <c r="AJ269" s="104"/>
      <c r="AK269" s="104"/>
      <c r="AL269" s="104"/>
      <c r="AM269" s="104"/>
      <c r="AN269" s="104"/>
      <c r="AO269" s="104"/>
      <c r="AP269" s="104"/>
      <c r="AQ269" s="104"/>
      <c r="AR269" s="104"/>
      <c r="AS269" s="104"/>
      <c r="AT269" s="104"/>
      <c r="AU269" s="104"/>
      <c r="AV269" s="104"/>
      <c r="AW269" s="104"/>
      <c r="AX269" s="104"/>
      <c r="AY269" s="104"/>
      <c r="AZ269" s="104"/>
      <c r="BA269" s="104"/>
      <c r="BB269" s="104"/>
      <c r="BC269" s="104"/>
      <c r="BD269" s="104"/>
      <c r="BE269" s="104"/>
      <c r="BF269" s="104"/>
      <c r="BG269" s="104"/>
      <c r="BH269" s="104"/>
      <c r="BI269" s="104"/>
      <c r="BJ269" s="104"/>
      <c r="BK269" s="104"/>
      <c r="BL269" s="104"/>
      <c r="BM269" s="104"/>
      <c r="BN269" s="104"/>
      <c r="BO269" s="104"/>
      <c r="BP269" s="104"/>
      <c r="BQ269" s="104"/>
      <c r="BR269" s="104"/>
      <c r="BS269" s="104"/>
      <c r="BT269" s="104"/>
      <c r="BU269" s="104"/>
      <c r="BV269" s="104"/>
      <c r="BW269" s="104"/>
      <c r="BX269" s="104"/>
      <c r="BY269" s="104"/>
      <c r="BZ269" s="104"/>
      <c r="CA269" s="104"/>
      <c r="CB269" s="104"/>
      <c r="CC269" s="104"/>
      <c r="CD269" s="104"/>
      <c r="CE269" s="104"/>
      <c r="CF269" s="104"/>
      <c r="CG269" s="104"/>
      <c r="CH269" s="104"/>
      <c r="CI269" s="104"/>
      <c r="CJ269" s="104"/>
      <c r="CK269" s="104"/>
      <c r="CL269" s="104"/>
      <c r="CM269" s="104"/>
      <c r="CN269" s="104"/>
      <c r="CO269" s="104"/>
      <c r="CP269" s="104"/>
      <c r="CQ269" s="104"/>
      <c r="CR269" s="104"/>
      <c r="CS269" s="104"/>
      <c r="CT269" s="104"/>
      <c r="CU269" s="104"/>
      <c r="CV269" s="104"/>
      <c r="CW269" s="104"/>
      <c r="CX269" s="104"/>
      <c r="CY269" s="104"/>
      <c r="CZ269" s="104"/>
      <c r="DA269" s="104"/>
      <c r="DB269" s="104"/>
      <c r="DC269" s="104"/>
      <c r="DD269" s="104"/>
      <c r="DE269" s="104"/>
      <c r="DF269" s="104"/>
      <c r="DG269" s="104"/>
      <c r="DH269" s="104"/>
      <c r="DI269" s="104"/>
      <c r="DJ269" s="104"/>
      <c r="DK269" s="104"/>
      <c r="DL269" s="104"/>
      <c r="DM269" s="104"/>
      <c r="DN269" s="104"/>
      <c r="DO269" s="104"/>
      <c r="DP269" s="104"/>
      <c r="DQ269" s="104"/>
      <c r="DR269" s="104"/>
      <c r="DS269" s="104"/>
      <c r="DT269" s="104"/>
      <c r="DU269" s="104"/>
      <c r="DV269" s="104"/>
      <c r="DW269" s="104"/>
      <c r="DX269" s="104"/>
      <c r="DY269" s="104"/>
      <c r="DZ269" s="104"/>
      <c r="EA269" s="104"/>
      <c r="EB269" s="104"/>
      <c r="EC269" s="104"/>
      <c r="ED269" s="104"/>
      <c r="EE269" s="104"/>
      <c r="EF269" s="104"/>
      <c r="EG269" s="104"/>
      <c r="EH269" s="104"/>
      <c r="EI269" s="104"/>
      <c r="EJ269" s="104"/>
      <c r="EK269" s="104"/>
      <c r="EL269" s="104"/>
      <c r="EM269" s="104"/>
      <c r="EN269" s="104"/>
      <c r="EO269" s="104"/>
      <c r="EP269" s="104"/>
      <c r="EQ269" s="104"/>
      <c r="ER269" s="104"/>
      <c r="ES269" s="104"/>
      <c r="ET269" s="104"/>
      <c r="EU269" s="104"/>
      <c r="EV269" s="104"/>
      <c r="EW269" s="104"/>
      <c r="EX269" s="104"/>
      <c r="EY269" s="104"/>
      <c r="EZ269" s="104"/>
      <c r="FA269" s="104"/>
      <c r="FB269" s="104"/>
      <c r="FC269" s="104"/>
      <c r="FD269" s="104"/>
      <c r="FE269" s="104"/>
      <c r="FF269" s="104"/>
      <c r="FG269" s="104"/>
      <c r="FH269" s="104"/>
      <c r="FI269" s="104"/>
      <c r="FJ269" s="104"/>
      <c r="FK269" s="104"/>
      <c r="FL269" s="104"/>
      <c r="FM269" s="104"/>
      <c r="FN269" s="104"/>
      <c r="FO269" s="104"/>
      <c r="FP269" s="104"/>
      <c r="FQ269" s="104"/>
      <c r="FR269" s="104"/>
      <c r="FS269" s="104"/>
      <c r="FT269" s="104"/>
      <c r="FU269" s="104"/>
      <c r="FV269" s="104"/>
      <c r="FW269" s="104"/>
      <c r="FX269" s="104"/>
      <c r="FY269" s="104"/>
      <c r="FZ269" s="104"/>
      <c r="GA269" s="104"/>
      <c r="GB269" s="104"/>
      <c r="GC269" s="104"/>
      <c r="GD269" s="104"/>
      <c r="GE269" s="104"/>
      <c r="GF269" s="104"/>
      <c r="GG269" s="104"/>
      <c r="GH269" s="104"/>
      <c r="GI269" s="104"/>
      <c r="GJ269" s="104"/>
      <c r="GK269" s="104"/>
      <c r="GL269" s="104"/>
      <c r="GM269" s="104"/>
      <c r="GN269" s="104"/>
      <c r="GO269" s="104"/>
      <c r="GP269" s="104"/>
      <c r="GQ269" s="104"/>
      <c r="GR269" s="104"/>
      <c r="GS269" s="104"/>
      <c r="GT269" s="104"/>
      <c r="GU269" s="104"/>
      <c r="GV269" s="104"/>
      <c r="GW269" s="104"/>
      <c r="GX269" s="104"/>
      <c r="GY269" s="104"/>
      <c r="GZ269" s="104"/>
      <c r="HA269" s="104"/>
      <c r="HB269" s="104"/>
      <c r="HC269" s="104"/>
      <c r="HD269" s="104"/>
      <c r="HE269" s="104"/>
      <c r="HF269" s="104"/>
      <c r="HG269" s="104"/>
      <c r="HH269" s="104"/>
      <c r="HI269" s="104"/>
      <c r="HJ269" s="104"/>
      <c r="HK269" s="104"/>
      <c r="HL269" s="104"/>
      <c r="HM269" s="104"/>
      <c r="HN269" s="104"/>
      <c r="HO269" s="104"/>
      <c r="HP269" s="104"/>
      <c r="HQ269" s="104"/>
      <c r="HR269" s="104"/>
      <c r="HS269" s="104"/>
      <c r="HT269" s="104"/>
      <c r="HU269" s="104"/>
      <c r="HV269" s="104"/>
      <c r="HW269" s="104"/>
      <c r="HX269" s="104"/>
      <c r="HY269" s="104"/>
      <c r="HZ269" s="104"/>
      <c r="IA269" s="104"/>
      <c r="IB269" s="104"/>
      <c r="IC269" s="104"/>
      <c r="ID269" s="104"/>
      <c r="IE269" s="104"/>
      <c r="IF269" s="104"/>
      <c r="IG269" s="104"/>
      <c r="IH269" s="104"/>
      <c r="II269" s="104"/>
      <c r="IJ269" s="104"/>
      <c r="IK269" s="104"/>
      <c r="IL269" s="104"/>
      <c r="IM269" s="104"/>
      <c r="IN269" s="104"/>
      <c r="IO269" s="104"/>
      <c r="IP269" s="104"/>
      <c r="IQ269" s="104"/>
      <c r="IR269" s="104"/>
      <c r="IS269" s="104"/>
      <c r="IT269" s="104"/>
      <c r="IU269" s="104"/>
      <c r="IV269" s="104"/>
    </row>
    <row r="270" spans="1:256" s="103" customFormat="1" ht="12.75" x14ac:dyDescent="0.35">
      <c r="A270" s="138"/>
      <c r="B270" s="135"/>
      <c r="C270" s="135"/>
      <c r="D270" s="135"/>
      <c r="E270" s="135"/>
      <c r="F270" s="135"/>
      <c r="G270" s="135"/>
      <c r="H270" s="135"/>
      <c r="I270" s="135"/>
      <c r="J270" s="135"/>
      <c r="K270" s="135"/>
      <c r="L270" s="135"/>
      <c r="M270" s="135"/>
      <c r="N270" s="135"/>
      <c r="O270" s="135"/>
      <c r="P270" s="135"/>
      <c r="Q270" s="135"/>
      <c r="R270" s="135"/>
      <c r="AI270" s="104"/>
      <c r="AJ270" s="104"/>
      <c r="AK270" s="104"/>
      <c r="AL270" s="104"/>
      <c r="AM270" s="104"/>
      <c r="AN270" s="104"/>
      <c r="AO270" s="104"/>
      <c r="AP270" s="104"/>
      <c r="AQ270" s="104"/>
      <c r="AR270" s="104"/>
      <c r="AS270" s="104"/>
      <c r="AT270" s="104"/>
      <c r="AU270" s="104"/>
      <c r="AV270" s="104"/>
      <c r="AW270" s="104"/>
      <c r="AX270" s="104"/>
      <c r="AY270" s="104"/>
      <c r="AZ270" s="104"/>
      <c r="BA270" s="104"/>
      <c r="BB270" s="104"/>
      <c r="BC270" s="104"/>
      <c r="BD270" s="104"/>
      <c r="BE270" s="104"/>
      <c r="BF270" s="104"/>
      <c r="BG270" s="104"/>
      <c r="BH270" s="104"/>
      <c r="BI270" s="104"/>
      <c r="BJ270" s="104"/>
      <c r="BK270" s="104"/>
      <c r="BL270" s="104"/>
      <c r="BM270" s="104"/>
      <c r="BN270" s="104"/>
      <c r="BO270" s="104"/>
      <c r="BP270" s="104"/>
      <c r="BQ270" s="104"/>
      <c r="BR270" s="104"/>
      <c r="BS270" s="104"/>
      <c r="BT270" s="104"/>
      <c r="BU270" s="104"/>
      <c r="BV270" s="104"/>
      <c r="BW270" s="104"/>
      <c r="BX270" s="104"/>
      <c r="BY270" s="104"/>
      <c r="BZ270" s="104"/>
      <c r="CA270" s="104"/>
      <c r="CB270" s="104"/>
      <c r="CC270" s="104"/>
      <c r="CD270" s="104"/>
      <c r="CE270" s="104"/>
      <c r="CF270" s="104"/>
      <c r="CG270" s="104"/>
      <c r="CH270" s="104"/>
      <c r="CI270" s="104"/>
      <c r="CJ270" s="104"/>
      <c r="CK270" s="104"/>
      <c r="CL270" s="104"/>
      <c r="CM270" s="104"/>
      <c r="CN270" s="104"/>
      <c r="CO270" s="104"/>
      <c r="CP270" s="104"/>
      <c r="CQ270" s="104"/>
      <c r="CR270" s="104"/>
      <c r="CS270" s="104"/>
      <c r="CT270" s="104"/>
      <c r="CU270" s="104"/>
      <c r="CV270" s="104"/>
      <c r="CW270" s="104"/>
      <c r="CX270" s="104"/>
      <c r="CY270" s="104"/>
      <c r="CZ270" s="104"/>
      <c r="DA270" s="104"/>
      <c r="DB270" s="104"/>
      <c r="DC270" s="104"/>
      <c r="DD270" s="104"/>
      <c r="DE270" s="104"/>
      <c r="DF270" s="104"/>
      <c r="DG270" s="104"/>
      <c r="DH270" s="104"/>
      <c r="DI270" s="104"/>
      <c r="DJ270" s="104"/>
      <c r="DK270" s="104"/>
      <c r="DL270" s="104"/>
      <c r="DM270" s="104"/>
      <c r="DN270" s="104"/>
      <c r="DO270" s="104"/>
      <c r="DP270" s="104"/>
      <c r="DQ270" s="104"/>
      <c r="DR270" s="104"/>
      <c r="DS270" s="104"/>
      <c r="DT270" s="104"/>
      <c r="DU270" s="104"/>
      <c r="DV270" s="104"/>
      <c r="DW270" s="104"/>
      <c r="DX270" s="104"/>
      <c r="DY270" s="104"/>
      <c r="DZ270" s="104"/>
      <c r="EA270" s="104"/>
      <c r="EB270" s="104"/>
      <c r="EC270" s="104"/>
      <c r="ED270" s="104"/>
      <c r="EE270" s="104"/>
      <c r="EF270" s="104"/>
      <c r="EG270" s="104"/>
      <c r="EH270" s="104"/>
      <c r="EI270" s="104"/>
      <c r="EJ270" s="104"/>
      <c r="EK270" s="104"/>
      <c r="EL270" s="104"/>
      <c r="EM270" s="104"/>
      <c r="EN270" s="104"/>
      <c r="EO270" s="104"/>
      <c r="EP270" s="104"/>
      <c r="EQ270" s="104"/>
      <c r="ER270" s="104"/>
      <c r="ES270" s="104"/>
      <c r="ET270" s="104"/>
      <c r="EU270" s="104"/>
      <c r="EV270" s="104"/>
      <c r="EW270" s="104"/>
      <c r="EX270" s="104"/>
      <c r="EY270" s="104"/>
      <c r="EZ270" s="104"/>
      <c r="FA270" s="104"/>
      <c r="FB270" s="104"/>
      <c r="FC270" s="104"/>
      <c r="FD270" s="104"/>
      <c r="FE270" s="104"/>
      <c r="FF270" s="104"/>
      <c r="FG270" s="104"/>
      <c r="FH270" s="104"/>
      <c r="FI270" s="104"/>
      <c r="FJ270" s="104"/>
      <c r="FK270" s="104"/>
      <c r="FL270" s="104"/>
      <c r="FM270" s="104"/>
      <c r="FN270" s="104"/>
      <c r="FO270" s="104"/>
      <c r="FP270" s="104"/>
      <c r="FQ270" s="104"/>
      <c r="FR270" s="104"/>
      <c r="FS270" s="104"/>
      <c r="FT270" s="104"/>
      <c r="FU270" s="104"/>
      <c r="FV270" s="104"/>
      <c r="FW270" s="104"/>
      <c r="FX270" s="104"/>
      <c r="FY270" s="104"/>
      <c r="FZ270" s="104"/>
      <c r="GA270" s="104"/>
      <c r="GB270" s="104"/>
      <c r="GC270" s="104"/>
      <c r="GD270" s="104"/>
      <c r="GE270" s="104"/>
      <c r="GF270" s="104"/>
      <c r="GG270" s="104"/>
      <c r="GH270" s="104"/>
      <c r="GI270" s="104"/>
      <c r="GJ270" s="104"/>
      <c r="GK270" s="104"/>
      <c r="GL270" s="104"/>
      <c r="GM270" s="104"/>
      <c r="GN270" s="104"/>
      <c r="GO270" s="104"/>
      <c r="GP270" s="104"/>
      <c r="GQ270" s="104"/>
      <c r="GR270" s="104"/>
      <c r="GS270" s="104"/>
      <c r="GT270" s="104"/>
      <c r="GU270" s="104"/>
      <c r="GV270" s="104"/>
      <c r="GW270" s="104"/>
      <c r="GX270" s="104"/>
      <c r="GY270" s="104"/>
      <c r="GZ270" s="104"/>
      <c r="HA270" s="104"/>
      <c r="HB270" s="104"/>
      <c r="HC270" s="104"/>
      <c r="HD270" s="104"/>
      <c r="HE270" s="104"/>
      <c r="HF270" s="104"/>
      <c r="HG270" s="104"/>
      <c r="HH270" s="104"/>
      <c r="HI270" s="104"/>
      <c r="HJ270" s="104"/>
      <c r="HK270" s="104"/>
      <c r="HL270" s="104"/>
      <c r="HM270" s="104"/>
      <c r="HN270" s="104"/>
      <c r="HO270" s="104"/>
      <c r="HP270" s="104"/>
      <c r="HQ270" s="104"/>
      <c r="HR270" s="104"/>
      <c r="HS270" s="104"/>
      <c r="HT270" s="104"/>
      <c r="HU270" s="104"/>
      <c r="HV270" s="104"/>
      <c r="HW270" s="104"/>
      <c r="HX270" s="104"/>
      <c r="HY270" s="104"/>
      <c r="HZ270" s="104"/>
      <c r="IA270" s="104"/>
      <c r="IB270" s="104"/>
      <c r="IC270" s="104"/>
      <c r="ID270" s="104"/>
      <c r="IE270" s="104"/>
      <c r="IF270" s="104"/>
      <c r="IG270" s="104"/>
      <c r="IH270" s="104"/>
      <c r="II270" s="104"/>
      <c r="IJ270" s="104"/>
      <c r="IK270" s="104"/>
      <c r="IL270" s="104"/>
      <c r="IM270" s="104"/>
      <c r="IN270" s="104"/>
      <c r="IO270" s="104"/>
      <c r="IP270" s="104"/>
      <c r="IQ270" s="104"/>
      <c r="IR270" s="104"/>
      <c r="IS270" s="104"/>
      <c r="IT270" s="104"/>
      <c r="IU270" s="104"/>
      <c r="IV270" s="104"/>
    </row>
    <row r="271" spans="1:256" s="103" customFormat="1" ht="12.75" x14ac:dyDescent="0.35">
      <c r="A271" s="138"/>
      <c r="B271" s="135"/>
      <c r="C271" s="135"/>
      <c r="D271" s="135"/>
      <c r="E271" s="135"/>
      <c r="F271" s="135"/>
      <c r="G271" s="135"/>
      <c r="H271" s="135"/>
      <c r="I271" s="135"/>
      <c r="J271" s="135"/>
      <c r="K271" s="135"/>
      <c r="L271" s="135"/>
      <c r="M271" s="135"/>
      <c r="N271" s="135"/>
      <c r="O271" s="135"/>
      <c r="P271" s="135"/>
      <c r="Q271" s="135"/>
      <c r="R271" s="135"/>
      <c r="AI271" s="104"/>
      <c r="AJ271" s="104"/>
      <c r="AK271" s="104"/>
      <c r="AL271" s="104"/>
      <c r="AM271" s="104"/>
      <c r="AN271" s="104"/>
      <c r="AO271" s="104"/>
      <c r="AP271" s="104"/>
      <c r="AQ271" s="104"/>
      <c r="AR271" s="104"/>
      <c r="AS271" s="104"/>
      <c r="AT271" s="104"/>
      <c r="AU271" s="104"/>
      <c r="AV271" s="104"/>
      <c r="AW271" s="104"/>
      <c r="AX271" s="104"/>
      <c r="AY271" s="104"/>
      <c r="AZ271" s="104"/>
      <c r="BA271" s="104"/>
      <c r="BB271" s="104"/>
      <c r="BC271" s="104"/>
      <c r="BD271" s="104"/>
      <c r="BE271" s="104"/>
      <c r="BF271" s="104"/>
      <c r="BG271" s="104"/>
      <c r="BH271" s="104"/>
      <c r="BI271" s="104"/>
      <c r="BJ271" s="104"/>
      <c r="BK271" s="104"/>
      <c r="BL271" s="104"/>
      <c r="BM271" s="104"/>
      <c r="BN271" s="104"/>
      <c r="BO271" s="104"/>
      <c r="BP271" s="104"/>
      <c r="BQ271" s="104"/>
      <c r="BR271" s="104"/>
      <c r="BS271" s="104"/>
      <c r="BT271" s="104"/>
      <c r="BU271" s="104"/>
      <c r="BV271" s="104"/>
      <c r="BW271" s="104"/>
      <c r="BX271" s="104"/>
      <c r="BY271" s="104"/>
      <c r="BZ271" s="104"/>
      <c r="CA271" s="104"/>
      <c r="CB271" s="104"/>
      <c r="CC271" s="104"/>
      <c r="CD271" s="104"/>
      <c r="CE271" s="104"/>
      <c r="CF271" s="104"/>
      <c r="CG271" s="104"/>
      <c r="CH271" s="104"/>
      <c r="CI271" s="104"/>
      <c r="CJ271" s="104"/>
      <c r="CK271" s="104"/>
      <c r="CL271" s="104"/>
      <c r="CM271" s="104"/>
      <c r="CN271" s="104"/>
      <c r="CO271" s="104"/>
      <c r="CP271" s="104"/>
      <c r="CQ271" s="104"/>
      <c r="CR271" s="104"/>
      <c r="CS271" s="104"/>
      <c r="CT271" s="104"/>
      <c r="CU271" s="104"/>
      <c r="CV271" s="104"/>
      <c r="CW271" s="104"/>
      <c r="CX271" s="104"/>
      <c r="CY271" s="104"/>
      <c r="CZ271" s="104"/>
      <c r="DA271" s="104"/>
      <c r="DB271" s="104"/>
      <c r="DC271" s="104"/>
      <c r="DD271" s="104"/>
      <c r="DE271" s="104"/>
      <c r="DF271" s="104"/>
      <c r="DG271" s="104"/>
      <c r="DH271" s="104"/>
      <c r="DI271" s="104"/>
      <c r="DJ271" s="104"/>
      <c r="DK271" s="104"/>
      <c r="DL271" s="104"/>
      <c r="DM271" s="104"/>
      <c r="DN271" s="104"/>
      <c r="DO271" s="104"/>
      <c r="DP271" s="104"/>
      <c r="DQ271" s="104"/>
      <c r="DR271" s="104"/>
      <c r="DS271" s="104"/>
      <c r="DT271" s="104"/>
      <c r="DU271" s="104"/>
      <c r="DV271" s="104"/>
      <c r="DW271" s="104"/>
      <c r="DX271" s="104"/>
      <c r="DY271" s="104"/>
      <c r="DZ271" s="104"/>
      <c r="EA271" s="104"/>
      <c r="EB271" s="104"/>
      <c r="EC271" s="104"/>
      <c r="ED271" s="104"/>
      <c r="EE271" s="104"/>
      <c r="EF271" s="104"/>
      <c r="EG271" s="104"/>
      <c r="EH271" s="104"/>
      <c r="EI271" s="104"/>
      <c r="EJ271" s="104"/>
      <c r="EK271" s="104"/>
      <c r="EL271" s="104"/>
      <c r="EM271" s="104"/>
      <c r="EN271" s="104"/>
      <c r="EO271" s="104"/>
      <c r="EP271" s="104"/>
      <c r="EQ271" s="104"/>
      <c r="ER271" s="104"/>
      <c r="ES271" s="104"/>
      <c r="ET271" s="104"/>
      <c r="EU271" s="104"/>
      <c r="EV271" s="104"/>
      <c r="EW271" s="104"/>
      <c r="EX271" s="104"/>
      <c r="EY271" s="104"/>
      <c r="EZ271" s="104"/>
      <c r="FA271" s="104"/>
      <c r="FB271" s="104"/>
      <c r="FC271" s="104"/>
      <c r="FD271" s="104"/>
      <c r="FE271" s="104"/>
      <c r="FF271" s="104"/>
      <c r="FG271" s="104"/>
      <c r="FH271" s="104"/>
      <c r="FI271" s="104"/>
      <c r="FJ271" s="104"/>
      <c r="FK271" s="104"/>
      <c r="FL271" s="104"/>
      <c r="FM271" s="104"/>
      <c r="FN271" s="104"/>
      <c r="FO271" s="104"/>
      <c r="FP271" s="104"/>
      <c r="FQ271" s="104"/>
      <c r="FR271" s="104"/>
      <c r="FS271" s="104"/>
      <c r="FT271" s="104"/>
      <c r="FU271" s="104"/>
      <c r="FV271" s="104"/>
      <c r="FW271" s="104"/>
      <c r="FX271" s="104"/>
      <c r="FY271" s="104"/>
      <c r="FZ271" s="104"/>
      <c r="GA271" s="104"/>
      <c r="GB271" s="104"/>
      <c r="GC271" s="104"/>
      <c r="GD271" s="104"/>
      <c r="GE271" s="104"/>
      <c r="GF271" s="104"/>
      <c r="GG271" s="104"/>
      <c r="GH271" s="104"/>
      <c r="GI271" s="104"/>
      <c r="GJ271" s="104"/>
      <c r="GK271" s="104"/>
      <c r="GL271" s="104"/>
      <c r="GM271" s="104"/>
      <c r="GN271" s="104"/>
      <c r="GO271" s="104"/>
      <c r="GP271" s="104"/>
      <c r="GQ271" s="104"/>
      <c r="GR271" s="104"/>
      <c r="GS271" s="104"/>
      <c r="GT271" s="104"/>
      <c r="GU271" s="104"/>
      <c r="GV271" s="104"/>
      <c r="GW271" s="104"/>
      <c r="GX271" s="104"/>
      <c r="GY271" s="104"/>
      <c r="GZ271" s="104"/>
      <c r="HA271" s="104"/>
      <c r="HB271" s="104"/>
      <c r="HC271" s="104"/>
      <c r="HD271" s="104"/>
      <c r="HE271" s="104"/>
      <c r="HF271" s="104"/>
      <c r="HG271" s="104"/>
      <c r="HH271" s="104"/>
      <c r="HI271" s="104"/>
      <c r="HJ271" s="104"/>
      <c r="HK271" s="104"/>
      <c r="HL271" s="104"/>
      <c r="HM271" s="104"/>
      <c r="HN271" s="104"/>
      <c r="HO271" s="104"/>
      <c r="HP271" s="104"/>
      <c r="HQ271" s="104"/>
      <c r="HR271" s="104"/>
      <c r="HS271" s="104"/>
      <c r="HT271" s="104"/>
      <c r="HU271" s="104"/>
      <c r="HV271" s="104"/>
      <c r="HW271" s="104"/>
      <c r="HX271" s="104"/>
      <c r="HY271" s="104"/>
      <c r="HZ271" s="104"/>
      <c r="IA271" s="104"/>
      <c r="IB271" s="104"/>
      <c r="IC271" s="104"/>
      <c r="ID271" s="104"/>
      <c r="IE271" s="104"/>
      <c r="IF271" s="104"/>
      <c r="IG271" s="104"/>
      <c r="IH271" s="104"/>
      <c r="II271" s="104"/>
      <c r="IJ271" s="104"/>
      <c r="IK271" s="104"/>
      <c r="IL271" s="104"/>
      <c r="IM271" s="104"/>
      <c r="IN271" s="104"/>
      <c r="IO271" s="104"/>
      <c r="IP271" s="104"/>
      <c r="IQ271" s="104"/>
      <c r="IR271" s="104"/>
      <c r="IS271" s="104"/>
      <c r="IT271" s="104"/>
      <c r="IU271" s="104"/>
      <c r="IV271" s="104"/>
    </row>
    <row r="272" spans="1:256" s="103" customFormat="1" ht="12.75" x14ac:dyDescent="0.35">
      <c r="A272" s="138"/>
      <c r="B272" s="135"/>
      <c r="C272" s="135"/>
      <c r="D272" s="135"/>
      <c r="E272" s="135"/>
      <c r="F272" s="135"/>
      <c r="G272" s="135"/>
      <c r="H272" s="135"/>
      <c r="I272" s="135"/>
      <c r="J272" s="135"/>
      <c r="K272" s="135"/>
      <c r="L272" s="135"/>
      <c r="M272" s="135"/>
      <c r="N272" s="135"/>
      <c r="O272" s="135"/>
      <c r="P272" s="135"/>
      <c r="Q272" s="135"/>
      <c r="R272" s="135"/>
      <c r="AI272" s="104"/>
      <c r="AJ272" s="104"/>
      <c r="AK272" s="104"/>
      <c r="AL272" s="104"/>
      <c r="AM272" s="104"/>
      <c r="AN272" s="104"/>
      <c r="AO272" s="104"/>
      <c r="AP272" s="104"/>
      <c r="AQ272" s="104"/>
      <c r="AR272" s="104"/>
      <c r="AS272" s="104"/>
      <c r="AT272" s="104"/>
      <c r="AU272" s="104"/>
      <c r="AV272" s="104"/>
      <c r="AW272" s="104"/>
      <c r="AX272" s="104"/>
      <c r="AY272" s="104"/>
      <c r="AZ272" s="104"/>
      <c r="BA272" s="104"/>
      <c r="BB272" s="104"/>
      <c r="BC272" s="104"/>
      <c r="BD272" s="104"/>
      <c r="BE272" s="104"/>
      <c r="BF272" s="104"/>
      <c r="BG272" s="104"/>
      <c r="BH272" s="104"/>
      <c r="BI272" s="104"/>
      <c r="BJ272" s="104"/>
      <c r="BK272" s="104"/>
      <c r="BL272" s="104"/>
      <c r="BM272" s="104"/>
      <c r="BN272" s="104"/>
      <c r="BO272" s="104"/>
      <c r="BP272" s="104"/>
      <c r="BQ272" s="104"/>
      <c r="BR272" s="104"/>
      <c r="BS272" s="104"/>
      <c r="BT272" s="104"/>
      <c r="BU272" s="104"/>
      <c r="BV272" s="104"/>
      <c r="BW272" s="104"/>
      <c r="BX272" s="104"/>
      <c r="BY272" s="104"/>
      <c r="BZ272" s="104"/>
      <c r="CA272" s="104"/>
      <c r="CB272" s="104"/>
      <c r="CC272" s="104"/>
      <c r="CD272" s="104"/>
      <c r="CE272" s="104"/>
      <c r="CF272" s="104"/>
      <c r="CG272" s="104"/>
      <c r="CH272" s="104"/>
      <c r="CI272" s="104"/>
      <c r="CJ272" s="104"/>
      <c r="CK272" s="104"/>
      <c r="CL272" s="104"/>
      <c r="CM272" s="104"/>
      <c r="CN272" s="104"/>
      <c r="CO272" s="104"/>
      <c r="CP272" s="104"/>
      <c r="CQ272" s="104"/>
      <c r="CR272" s="104"/>
      <c r="CS272" s="104"/>
      <c r="CT272" s="104"/>
      <c r="CU272" s="104"/>
      <c r="CV272" s="104"/>
      <c r="CW272" s="104"/>
      <c r="CX272" s="104"/>
      <c r="CY272" s="104"/>
      <c r="CZ272" s="104"/>
      <c r="DA272" s="104"/>
      <c r="DB272" s="104"/>
      <c r="DC272" s="104"/>
      <c r="DD272" s="104"/>
      <c r="DE272" s="104"/>
      <c r="DF272" s="104"/>
      <c r="DG272" s="104"/>
      <c r="DH272" s="104"/>
      <c r="DI272" s="104"/>
      <c r="DJ272" s="104"/>
      <c r="DK272" s="104"/>
      <c r="DL272" s="104"/>
      <c r="DM272" s="104"/>
      <c r="DN272" s="104"/>
      <c r="DO272" s="104"/>
      <c r="DP272" s="104"/>
      <c r="DQ272" s="104"/>
      <c r="DR272" s="104"/>
      <c r="DS272" s="104"/>
      <c r="DT272" s="104"/>
      <c r="DU272" s="104"/>
      <c r="DV272" s="104"/>
      <c r="DW272" s="104"/>
      <c r="DX272" s="104"/>
      <c r="DY272" s="104"/>
      <c r="DZ272" s="104"/>
      <c r="EA272" s="104"/>
      <c r="EB272" s="104"/>
      <c r="EC272" s="104"/>
      <c r="ED272" s="104"/>
      <c r="EE272" s="104"/>
      <c r="EF272" s="104"/>
      <c r="EG272" s="104"/>
      <c r="EH272" s="104"/>
      <c r="EI272" s="104"/>
      <c r="EJ272" s="104"/>
      <c r="EK272" s="104"/>
      <c r="EL272" s="104"/>
      <c r="EM272" s="104"/>
      <c r="EN272" s="104"/>
      <c r="EO272" s="104"/>
      <c r="EP272" s="104"/>
      <c r="EQ272" s="104"/>
      <c r="ER272" s="104"/>
      <c r="ES272" s="104"/>
      <c r="ET272" s="104"/>
      <c r="EU272" s="104"/>
      <c r="EV272" s="104"/>
      <c r="EW272" s="104"/>
      <c r="EX272" s="104"/>
      <c r="EY272" s="104"/>
      <c r="EZ272" s="104"/>
      <c r="FA272" s="104"/>
      <c r="FB272" s="104"/>
      <c r="FC272" s="104"/>
      <c r="FD272" s="104"/>
      <c r="FE272" s="104"/>
      <c r="FF272" s="104"/>
      <c r="FG272" s="104"/>
      <c r="FH272" s="104"/>
      <c r="FI272" s="104"/>
      <c r="FJ272" s="104"/>
      <c r="FK272" s="104"/>
      <c r="FL272" s="104"/>
      <c r="FM272" s="104"/>
      <c r="FN272" s="104"/>
      <c r="FO272" s="104"/>
      <c r="FP272" s="104"/>
      <c r="FQ272" s="104"/>
      <c r="FR272" s="104"/>
      <c r="FS272" s="104"/>
      <c r="FT272" s="104"/>
      <c r="FU272" s="104"/>
      <c r="FV272" s="104"/>
      <c r="FW272" s="104"/>
      <c r="FX272" s="104"/>
      <c r="FY272" s="104"/>
      <c r="FZ272" s="104"/>
      <c r="GA272" s="104"/>
      <c r="GB272" s="104"/>
      <c r="GC272" s="104"/>
      <c r="GD272" s="104"/>
      <c r="GE272" s="104"/>
      <c r="GF272" s="104"/>
      <c r="GG272" s="104"/>
      <c r="GH272" s="104"/>
      <c r="GI272" s="104"/>
      <c r="GJ272" s="104"/>
      <c r="GK272" s="104"/>
      <c r="GL272" s="104"/>
      <c r="GM272" s="104"/>
      <c r="GN272" s="104"/>
      <c r="GO272" s="104"/>
      <c r="GP272" s="104"/>
      <c r="GQ272" s="104"/>
      <c r="GR272" s="104"/>
      <c r="GS272" s="104"/>
      <c r="GT272" s="104"/>
      <c r="GU272" s="104"/>
      <c r="GV272" s="104"/>
      <c r="GW272" s="104"/>
      <c r="GX272" s="104"/>
      <c r="GY272" s="104"/>
      <c r="GZ272" s="104"/>
      <c r="HA272" s="104"/>
      <c r="HB272" s="104"/>
      <c r="HC272" s="104"/>
      <c r="HD272" s="104"/>
      <c r="HE272" s="104"/>
      <c r="HF272" s="104"/>
      <c r="HG272" s="104"/>
      <c r="HH272" s="104"/>
      <c r="HI272" s="104"/>
      <c r="HJ272" s="104"/>
      <c r="HK272" s="104"/>
      <c r="HL272" s="104"/>
      <c r="HM272" s="104"/>
      <c r="HN272" s="104"/>
      <c r="HO272" s="104"/>
      <c r="HP272" s="104"/>
      <c r="HQ272" s="104"/>
      <c r="HR272" s="104"/>
      <c r="HS272" s="104"/>
      <c r="HT272" s="104"/>
      <c r="HU272" s="104"/>
      <c r="HV272" s="104"/>
      <c r="HW272" s="104"/>
      <c r="HX272" s="104"/>
      <c r="HY272" s="104"/>
      <c r="HZ272" s="104"/>
      <c r="IA272" s="104"/>
      <c r="IB272" s="104"/>
      <c r="IC272" s="104"/>
      <c r="ID272" s="104"/>
      <c r="IE272" s="104"/>
      <c r="IF272" s="104"/>
      <c r="IG272" s="104"/>
      <c r="IH272" s="104"/>
      <c r="II272" s="104"/>
      <c r="IJ272" s="104"/>
      <c r="IK272" s="104"/>
      <c r="IL272" s="104"/>
      <c r="IM272" s="104"/>
      <c r="IN272" s="104"/>
      <c r="IO272" s="104"/>
      <c r="IP272" s="104"/>
      <c r="IQ272" s="104"/>
      <c r="IR272" s="104"/>
      <c r="IS272" s="104"/>
      <c r="IT272" s="104"/>
      <c r="IU272" s="104"/>
      <c r="IV272" s="104"/>
    </row>
    <row r="273" spans="1:256" s="103" customFormat="1" ht="12.75" x14ac:dyDescent="0.35">
      <c r="A273" s="138"/>
      <c r="B273" s="135"/>
      <c r="C273" s="135"/>
      <c r="D273" s="135"/>
      <c r="E273" s="135"/>
      <c r="F273" s="135"/>
      <c r="G273" s="135"/>
      <c r="H273" s="135"/>
      <c r="I273" s="135"/>
      <c r="J273" s="135"/>
      <c r="K273" s="135"/>
      <c r="L273" s="135"/>
      <c r="M273" s="135"/>
      <c r="N273" s="135"/>
      <c r="O273" s="135"/>
      <c r="P273" s="135"/>
      <c r="Q273" s="135"/>
      <c r="R273" s="135"/>
      <c r="AI273" s="104"/>
      <c r="AJ273" s="104"/>
      <c r="AK273" s="104"/>
      <c r="AL273" s="104"/>
      <c r="AM273" s="104"/>
      <c r="AN273" s="104"/>
      <c r="AO273" s="104"/>
      <c r="AP273" s="104"/>
      <c r="AQ273" s="104"/>
      <c r="AR273" s="104"/>
      <c r="AS273" s="104"/>
      <c r="AT273" s="104"/>
      <c r="AU273" s="104"/>
      <c r="AV273" s="104"/>
      <c r="AW273" s="104"/>
      <c r="AX273" s="104"/>
      <c r="AY273" s="104"/>
      <c r="AZ273" s="104"/>
      <c r="BA273" s="104"/>
      <c r="BB273" s="104"/>
      <c r="BC273" s="104"/>
      <c r="BD273" s="104"/>
      <c r="BE273" s="104"/>
      <c r="BF273" s="104"/>
      <c r="BG273" s="104"/>
      <c r="BH273" s="104"/>
      <c r="BI273" s="104"/>
      <c r="BJ273" s="104"/>
      <c r="BK273" s="104"/>
      <c r="BL273" s="104"/>
      <c r="BM273" s="104"/>
      <c r="BN273" s="104"/>
      <c r="BO273" s="104"/>
      <c r="BP273" s="104"/>
      <c r="BQ273" s="104"/>
      <c r="BR273" s="104"/>
      <c r="BS273" s="104"/>
      <c r="BT273" s="104"/>
      <c r="BU273" s="104"/>
      <c r="BV273" s="104"/>
      <c r="BW273" s="104"/>
      <c r="BX273" s="104"/>
      <c r="BY273" s="104"/>
      <c r="BZ273" s="104"/>
      <c r="CA273" s="104"/>
      <c r="CB273" s="104"/>
      <c r="CC273" s="104"/>
      <c r="CD273" s="104"/>
      <c r="CE273" s="104"/>
      <c r="CF273" s="104"/>
      <c r="CG273" s="104"/>
      <c r="CH273" s="104"/>
      <c r="CI273" s="104"/>
      <c r="CJ273" s="104"/>
      <c r="CK273" s="104"/>
      <c r="CL273" s="104"/>
      <c r="CM273" s="104"/>
      <c r="CN273" s="104"/>
      <c r="CO273" s="104"/>
      <c r="CP273" s="104"/>
      <c r="CQ273" s="104"/>
      <c r="CR273" s="104"/>
      <c r="CS273" s="104"/>
      <c r="CT273" s="104"/>
      <c r="CU273" s="104"/>
      <c r="CV273" s="104"/>
      <c r="CW273" s="104"/>
      <c r="CX273" s="104"/>
      <c r="CY273" s="104"/>
      <c r="CZ273" s="104"/>
      <c r="DA273" s="104"/>
      <c r="DB273" s="104"/>
      <c r="DC273" s="104"/>
      <c r="DD273" s="104"/>
      <c r="DE273" s="104"/>
      <c r="DF273" s="104"/>
      <c r="DG273" s="104"/>
      <c r="DH273" s="104"/>
      <c r="DI273" s="104"/>
      <c r="DJ273" s="104"/>
      <c r="DK273" s="104"/>
      <c r="DL273" s="104"/>
      <c r="DM273" s="104"/>
      <c r="DN273" s="104"/>
      <c r="DO273" s="104"/>
      <c r="DP273" s="104"/>
      <c r="DQ273" s="104"/>
      <c r="DR273" s="104"/>
      <c r="DS273" s="104"/>
      <c r="DT273" s="104"/>
      <c r="DU273" s="104"/>
      <c r="DV273" s="104"/>
      <c r="DW273" s="104"/>
      <c r="DX273" s="104"/>
      <c r="DY273" s="104"/>
      <c r="DZ273" s="104"/>
      <c r="EA273" s="104"/>
      <c r="EB273" s="104"/>
      <c r="EC273" s="104"/>
      <c r="ED273" s="104"/>
      <c r="EE273" s="104"/>
      <c r="EF273" s="104"/>
      <c r="EG273" s="104"/>
      <c r="EH273" s="104"/>
      <c r="EI273" s="104"/>
      <c r="EJ273" s="104"/>
      <c r="EK273" s="104"/>
      <c r="EL273" s="104"/>
      <c r="EM273" s="104"/>
      <c r="EN273" s="104"/>
      <c r="EO273" s="104"/>
      <c r="EP273" s="104"/>
      <c r="EQ273" s="104"/>
      <c r="ER273" s="104"/>
      <c r="ES273" s="104"/>
      <c r="ET273" s="104"/>
      <c r="EU273" s="104"/>
      <c r="EV273" s="104"/>
      <c r="EW273" s="104"/>
      <c r="EX273" s="104"/>
      <c r="EY273" s="104"/>
      <c r="EZ273" s="104"/>
      <c r="FA273" s="104"/>
      <c r="FB273" s="104"/>
      <c r="FC273" s="104"/>
      <c r="FD273" s="104"/>
      <c r="FE273" s="104"/>
      <c r="FF273" s="104"/>
      <c r="FG273" s="104"/>
      <c r="FH273" s="104"/>
      <c r="FI273" s="104"/>
      <c r="FJ273" s="104"/>
      <c r="FK273" s="104"/>
      <c r="FL273" s="104"/>
      <c r="FM273" s="104"/>
      <c r="FN273" s="104"/>
      <c r="FO273" s="104"/>
      <c r="FP273" s="104"/>
      <c r="FQ273" s="104"/>
      <c r="FR273" s="104"/>
      <c r="FS273" s="104"/>
      <c r="FT273" s="104"/>
      <c r="FU273" s="104"/>
      <c r="FV273" s="104"/>
      <c r="FW273" s="104"/>
      <c r="FX273" s="104"/>
      <c r="FY273" s="104"/>
      <c r="FZ273" s="104"/>
      <c r="GA273" s="104"/>
      <c r="GB273" s="104"/>
      <c r="GC273" s="104"/>
      <c r="GD273" s="104"/>
      <c r="GE273" s="104"/>
      <c r="GF273" s="104"/>
      <c r="GG273" s="104"/>
      <c r="GH273" s="104"/>
      <c r="GI273" s="104"/>
      <c r="GJ273" s="104"/>
      <c r="GK273" s="104"/>
      <c r="GL273" s="104"/>
      <c r="GM273" s="104"/>
      <c r="GN273" s="104"/>
      <c r="GO273" s="104"/>
      <c r="GP273" s="104"/>
      <c r="GQ273" s="104"/>
      <c r="GR273" s="104"/>
      <c r="GS273" s="104"/>
      <c r="GT273" s="104"/>
      <c r="GU273" s="104"/>
      <c r="GV273" s="104"/>
      <c r="GW273" s="104"/>
      <c r="GX273" s="104"/>
      <c r="GY273" s="104"/>
      <c r="GZ273" s="104"/>
      <c r="HA273" s="104"/>
      <c r="HB273" s="104"/>
      <c r="HC273" s="104"/>
      <c r="HD273" s="104"/>
      <c r="HE273" s="104"/>
      <c r="HF273" s="104"/>
      <c r="HG273" s="104"/>
      <c r="HH273" s="104"/>
      <c r="HI273" s="104"/>
      <c r="HJ273" s="104"/>
      <c r="HK273" s="104"/>
      <c r="HL273" s="104"/>
      <c r="HM273" s="104"/>
      <c r="HN273" s="104"/>
      <c r="HO273" s="104"/>
      <c r="HP273" s="104"/>
      <c r="HQ273" s="104"/>
      <c r="HR273" s="104"/>
      <c r="HS273" s="104"/>
      <c r="HT273" s="104"/>
      <c r="HU273" s="104"/>
      <c r="HV273" s="104"/>
      <c r="HW273" s="104"/>
      <c r="HX273" s="104"/>
      <c r="HY273" s="104"/>
      <c r="HZ273" s="104"/>
      <c r="IA273" s="104"/>
      <c r="IB273" s="104"/>
      <c r="IC273" s="104"/>
      <c r="ID273" s="104"/>
      <c r="IE273" s="104"/>
      <c r="IF273" s="104"/>
      <c r="IG273" s="104"/>
      <c r="IH273" s="104"/>
      <c r="II273" s="104"/>
      <c r="IJ273" s="104"/>
      <c r="IK273" s="104"/>
      <c r="IL273" s="104"/>
      <c r="IM273" s="104"/>
      <c r="IN273" s="104"/>
      <c r="IO273" s="104"/>
      <c r="IP273" s="104"/>
      <c r="IQ273" s="104"/>
      <c r="IR273" s="104"/>
      <c r="IS273" s="104"/>
      <c r="IT273" s="104"/>
      <c r="IU273" s="104"/>
      <c r="IV273" s="104"/>
    </row>
    <row r="274" spans="1:256" s="103" customFormat="1" ht="12.75" x14ac:dyDescent="0.35">
      <c r="A274" s="138"/>
      <c r="B274" s="135"/>
      <c r="C274" s="135"/>
      <c r="D274" s="135"/>
      <c r="E274" s="135"/>
      <c r="F274" s="135"/>
      <c r="G274" s="135"/>
      <c r="H274" s="135"/>
      <c r="I274" s="135"/>
      <c r="J274" s="135"/>
      <c r="K274" s="135"/>
      <c r="L274" s="135"/>
      <c r="M274" s="135"/>
      <c r="N274" s="135"/>
      <c r="O274" s="135"/>
      <c r="P274" s="135"/>
      <c r="Q274" s="135"/>
      <c r="R274" s="135"/>
      <c r="AI274" s="104"/>
      <c r="AJ274" s="104"/>
      <c r="AK274" s="104"/>
      <c r="AL274" s="104"/>
      <c r="AM274" s="104"/>
      <c r="AN274" s="104"/>
      <c r="AO274" s="104"/>
      <c r="AP274" s="104"/>
      <c r="AQ274" s="104"/>
      <c r="AR274" s="104"/>
      <c r="AS274" s="104"/>
      <c r="AT274" s="104"/>
      <c r="AU274" s="104"/>
      <c r="AV274" s="104"/>
      <c r="AW274" s="104"/>
      <c r="AX274" s="104"/>
      <c r="AY274" s="104"/>
      <c r="AZ274" s="104"/>
      <c r="BA274" s="104"/>
      <c r="BB274" s="104"/>
      <c r="BC274" s="104"/>
      <c r="BD274" s="104"/>
      <c r="BE274" s="104"/>
      <c r="BF274" s="104"/>
      <c r="BG274" s="104"/>
      <c r="BH274" s="104"/>
      <c r="BI274" s="104"/>
      <c r="BJ274" s="104"/>
      <c r="BK274" s="104"/>
      <c r="BL274" s="104"/>
      <c r="BM274" s="104"/>
      <c r="BN274" s="104"/>
      <c r="BO274" s="104"/>
      <c r="BP274" s="104"/>
      <c r="BQ274" s="104"/>
      <c r="BR274" s="104"/>
      <c r="BS274" s="104"/>
      <c r="BT274" s="104"/>
      <c r="BU274" s="104"/>
      <c r="BV274" s="104"/>
      <c r="BW274" s="104"/>
      <c r="BX274" s="104"/>
      <c r="BY274" s="104"/>
      <c r="BZ274" s="104"/>
      <c r="CA274" s="104"/>
      <c r="CB274" s="104"/>
      <c r="CC274" s="104"/>
      <c r="CD274" s="104"/>
      <c r="CE274" s="104"/>
      <c r="CF274" s="104"/>
      <c r="CG274" s="104"/>
      <c r="CH274" s="104"/>
      <c r="CI274" s="104"/>
      <c r="CJ274" s="104"/>
      <c r="CK274" s="104"/>
      <c r="CL274" s="104"/>
      <c r="CM274" s="104"/>
      <c r="CN274" s="104"/>
      <c r="CO274" s="104"/>
      <c r="CP274" s="104"/>
      <c r="CQ274" s="104"/>
      <c r="CR274" s="104"/>
      <c r="CS274" s="104"/>
      <c r="CT274" s="104"/>
      <c r="CU274" s="104"/>
      <c r="CV274" s="104"/>
      <c r="CW274" s="104"/>
      <c r="CX274" s="104"/>
      <c r="CY274" s="104"/>
      <c r="CZ274" s="104"/>
      <c r="DA274" s="104"/>
      <c r="DB274" s="104"/>
      <c r="DC274" s="104"/>
      <c r="DD274" s="104"/>
      <c r="DE274" s="104"/>
      <c r="DF274" s="104"/>
      <c r="DG274" s="104"/>
      <c r="DH274" s="104"/>
      <c r="DI274" s="104"/>
      <c r="DJ274" s="104"/>
      <c r="DK274" s="104"/>
      <c r="DL274" s="104"/>
      <c r="DM274" s="104"/>
      <c r="DN274" s="104"/>
      <c r="DO274" s="104"/>
      <c r="DP274" s="104"/>
      <c r="DQ274" s="104"/>
      <c r="DR274" s="104"/>
      <c r="DS274" s="104"/>
      <c r="DT274" s="104"/>
      <c r="DU274" s="104"/>
      <c r="DV274" s="104"/>
      <c r="DW274" s="104"/>
      <c r="DX274" s="104"/>
      <c r="DY274" s="104"/>
      <c r="DZ274" s="104"/>
      <c r="EA274" s="104"/>
      <c r="EB274" s="104"/>
      <c r="EC274" s="104"/>
      <c r="ED274" s="104"/>
      <c r="EE274" s="104"/>
      <c r="EF274" s="104"/>
      <c r="EG274" s="104"/>
      <c r="EH274" s="104"/>
      <c r="EI274" s="104"/>
      <c r="EJ274" s="104"/>
      <c r="EK274" s="104"/>
      <c r="EL274" s="104"/>
      <c r="EM274" s="104"/>
      <c r="EN274" s="104"/>
      <c r="EO274" s="104"/>
      <c r="EP274" s="104"/>
      <c r="EQ274" s="104"/>
      <c r="ER274" s="104"/>
      <c r="ES274" s="104"/>
      <c r="ET274" s="104"/>
      <c r="EU274" s="104"/>
      <c r="EV274" s="104"/>
      <c r="EW274" s="104"/>
      <c r="EX274" s="104"/>
      <c r="EY274" s="104"/>
      <c r="EZ274" s="104"/>
      <c r="FA274" s="104"/>
      <c r="FB274" s="104"/>
      <c r="FC274" s="104"/>
      <c r="FD274" s="104"/>
      <c r="FE274" s="104"/>
      <c r="FF274" s="104"/>
      <c r="FG274" s="104"/>
      <c r="FH274" s="104"/>
      <c r="FI274" s="104"/>
      <c r="FJ274" s="104"/>
      <c r="FK274" s="104"/>
      <c r="FL274" s="104"/>
      <c r="FM274" s="104"/>
      <c r="FN274" s="104"/>
      <c r="FO274" s="104"/>
      <c r="FP274" s="104"/>
      <c r="FQ274" s="104"/>
      <c r="FR274" s="104"/>
      <c r="FS274" s="104"/>
      <c r="FT274" s="104"/>
      <c r="FU274" s="104"/>
      <c r="FV274" s="104"/>
      <c r="FW274" s="104"/>
      <c r="FX274" s="104"/>
      <c r="FY274" s="104"/>
      <c r="FZ274" s="104"/>
      <c r="GA274" s="104"/>
      <c r="GB274" s="104"/>
      <c r="GC274" s="104"/>
      <c r="GD274" s="104"/>
      <c r="GE274" s="104"/>
      <c r="GF274" s="104"/>
      <c r="GG274" s="104"/>
      <c r="GH274" s="104"/>
      <c r="GI274" s="104"/>
      <c r="GJ274" s="104"/>
      <c r="GK274" s="104"/>
      <c r="GL274" s="104"/>
      <c r="GM274" s="104"/>
      <c r="GN274" s="104"/>
      <c r="GO274" s="104"/>
      <c r="GP274" s="104"/>
      <c r="GQ274" s="104"/>
      <c r="GR274" s="104"/>
      <c r="GS274" s="104"/>
      <c r="GT274" s="104"/>
      <c r="GU274" s="104"/>
      <c r="GV274" s="104"/>
      <c r="GW274" s="104"/>
      <c r="GX274" s="104"/>
      <c r="GY274" s="104"/>
      <c r="GZ274" s="104"/>
      <c r="HA274" s="104"/>
      <c r="HB274" s="104"/>
      <c r="HC274" s="104"/>
      <c r="HD274" s="104"/>
      <c r="HE274" s="104"/>
      <c r="HF274" s="104"/>
      <c r="HG274" s="104"/>
      <c r="HH274" s="104"/>
      <c r="HI274" s="104"/>
      <c r="HJ274" s="104"/>
      <c r="HK274" s="104"/>
      <c r="HL274" s="104"/>
      <c r="HM274" s="104"/>
      <c r="HN274" s="104"/>
      <c r="HO274" s="104"/>
      <c r="HP274" s="104"/>
      <c r="HQ274" s="104"/>
      <c r="HR274" s="104"/>
      <c r="HS274" s="104"/>
      <c r="HT274" s="104"/>
      <c r="HU274" s="104"/>
      <c r="HV274" s="104"/>
      <c r="HW274" s="104"/>
      <c r="HX274" s="104"/>
      <c r="HY274" s="104"/>
      <c r="HZ274" s="104"/>
      <c r="IA274" s="104"/>
      <c r="IB274" s="104"/>
      <c r="IC274" s="104"/>
      <c r="ID274" s="104"/>
      <c r="IE274" s="104"/>
      <c r="IF274" s="104"/>
      <c r="IG274" s="104"/>
      <c r="IH274" s="104"/>
      <c r="II274" s="104"/>
      <c r="IJ274" s="104"/>
      <c r="IK274" s="104"/>
      <c r="IL274" s="104"/>
      <c r="IM274" s="104"/>
      <c r="IN274" s="104"/>
      <c r="IO274" s="104"/>
      <c r="IP274" s="104"/>
      <c r="IQ274" s="104"/>
      <c r="IR274" s="104"/>
      <c r="IS274" s="104"/>
      <c r="IT274" s="104"/>
      <c r="IU274" s="104"/>
      <c r="IV274" s="104"/>
    </row>
    <row r="275" spans="1:256" s="103" customFormat="1" ht="12.75" x14ac:dyDescent="0.35">
      <c r="A275" s="138"/>
      <c r="B275" s="135"/>
      <c r="C275" s="135"/>
      <c r="D275" s="135"/>
      <c r="E275" s="135"/>
      <c r="F275" s="135"/>
      <c r="G275" s="135"/>
      <c r="H275" s="135"/>
      <c r="I275" s="135"/>
      <c r="J275" s="135"/>
      <c r="K275" s="135"/>
      <c r="L275" s="135"/>
      <c r="M275" s="135"/>
      <c r="N275" s="135"/>
      <c r="O275" s="135"/>
      <c r="P275" s="135"/>
      <c r="Q275" s="135"/>
      <c r="R275" s="135"/>
      <c r="AI275" s="104"/>
      <c r="AJ275" s="104"/>
      <c r="AK275" s="104"/>
      <c r="AL275" s="104"/>
      <c r="AM275" s="104"/>
      <c r="AN275" s="104"/>
      <c r="AO275" s="104"/>
      <c r="AP275" s="104"/>
      <c r="AQ275" s="104"/>
      <c r="AR275" s="104"/>
      <c r="AS275" s="104"/>
      <c r="AT275" s="104"/>
      <c r="AU275" s="104"/>
      <c r="AV275" s="104"/>
      <c r="AW275" s="104"/>
      <c r="AX275" s="104"/>
      <c r="AY275" s="104"/>
      <c r="AZ275" s="104"/>
      <c r="BA275" s="104"/>
      <c r="BB275" s="104"/>
      <c r="BC275" s="104"/>
      <c r="BD275" s="104"/>
      <c r="BE275" s="104"/>
      <c r="BF275" s="104"/>
      <c r="BG275" s="104"/>
      <c r="BH275" s="104"/>
      <c r="BI275" s="104"/>
      <c r="BJ275" s="104"/>
      <c r="BK275" s="104"/>
      <c r="BL275" s="104"/>
      <c r="BM275" s="104"/>
      <c r="BN275" s="104"/>
      <c r="BO275" s="104"/>
      <c r="BP275" s="104"/>
      <c r="BQ275" s="104"/>
      <c r="BR275" s="104"/>
      <c r="BS275" s="104"/>
      <c r="BT275" s="104"/>
      <c r="BU275" s="104"/>
      <c r="BV275" s="104"/>
      <c r="BW275" s="104"/>
      <c r="BX275" s="104"/>
      <c r="BY275" s="104"/>
      <c r="BZ275" s="104"/>
      <c r="CA275" s="104"/>
      <c r="CB275" s="104"/>
      <c r="CC275" s="104"/>
      <c r="CD275" s="104"/>
      <c r="CE275" s="104"/>
      <c r="CF275" s="104"/>
      <c r="CG275" s="104"/>
      <c r="CH275" s="104"/>
      <c r="CI275" s="104"/>
      <c r="CJ275" s="104"/>
      <c r="CK275" s="104"/>
      <c r="CL275" s="104"/>
      <c r="CM275" s="104"/>
      <c r="CN275" s="104"/>
      <c r="CO275" s="104"/>
      <c r="CP275" s="104"/>
      <c r="CQ275" s="104"/>
      <c r="CR275" s="104"/>
      <c r="CS275" s="104"/>
      <c r="CT275" s="104"/>
      <c r="CU275" s="104"/>
      <c r="CV275" s="104"/>
      <c r="CW275" s="104"/>
      <c r="CX275" s="104"/>
      <c r="CY275" s="104"/>
      <c r="CZ275" s="104"/>
      <c r="DA275" s="104"/>
      <c r="DB275" s="104"/>
      <c r="DC275" s="104"/>
      <c r="DD275" s="104"/>
      <c r="DE275" s="104"/>
      <c r="DF275" s="104"/>
      <c r="DG275" s="104"/>
      <c r="DH275" s="104"/>
      <c r="DI275" s="104"/>
      <c r="DJ275" s="104"/>
      <c r="DK275" s="104"/>
      <c r="DL275" s="104"/>
      <c r="DM275" s="104"/>
      <c r="DN275" s="104"/>
      <c r="DO275" s="104"/>
      <c r="DP275" s="104"/>
      <c r="DQ275" s="104"/>
      <c r="DR275" s="104"/>
      <c r="DS275" s="104"/>
      <c r="DT275" s="104"/>
      <c r="DU275" s="104"/>
      <c r="DV275" s="104"/>
      <c r="DW275" s="104"/>
      <c r="DX275" s="104"/>
      <c r="DY275" s="104"/>
      <c r="DZ275" s="104"/>
      <c r="EA275" s="104"/>
      <c r="EB275" s="104"/>
      <c r="EC275" s="104"/>
      <c r="ED275" s="104"/>
      <c r="EE275" s="104"/>
      <c r="EF275" s="104"/>
      <c r="EG275" s="104"/>
      <c r="EH275" s="104"/>
      <c r="EI275" s="104"/>
      <c r="EJ275" s="104"/>
      <c r="EK275" s="104"/>
      <c r="EL275" s="104"/>
      <c r="EM275" s="104"/>
      <c r="EN275" s="104"/>
      <c r="EO275" s="104"/>
      <c r="EP275" s="104"/>
      <c r="EQ275" s="104"/>
      <c r="ER275" s="104"/>
      <c r="ES275" s="104"/>
      <c r="ET275" s="104"/>
      <c r="EU275" s="104"/>
      <c r="EV275" s="104"/>
      <c r="EW275" s="104"/>
      <c r="EX275" s="104"/>
      <c r="EY275" s="104"/>
      <c r="EZ275" s="104"/>
      <c r="FA275" s="104"/>
      <c r="FB275" s="104"/>
      <c r="FC275" s="104"/>
      <c r="FD275" s="104"/>
      <c r="FE275" s="104"/>
      <c r="FF275" s="104"/>
      <c r="FG275" s="104"/>
      <c r="FH275" s="104"/>
      <c r="FI275" s="104"/>
      <c r="FJ275" s="104"/>
      <c r="FK275" s="104"/>
      <c r="FL275" s="104"/>
      <c r="FM275" s="104"/>
      <c r="FN275" s="104"/>
      <c r="FO275" s="104"/>
      <c r="FP275" s="104"/>
      <c r="FQ275" s="104"/>
      <c r="FR275" s="104"/>
      <c r="FS275" s="104"/>
      <c r="FT275" s="104"/>
      <c r="FU275" s="104"/>
      <c r="FV275" s="104"/>
      <c r="FW275" s="104"/>
      <c r="FX275" s="104"/>
      <c r="FY275" s="104"/>
      <c r="FZ275" s="104"/>
      <c r="GA275" s="104"/>
      <c r="GB275" s="104"/>
      <c r="GC275" s="104"/>
      <c r="GD275" s="104"/>
      <c r="GE275" s="104"/>
      <c r="GF275" s="104"/>
      <c r="GG275" s="104"/>
      <c r="GH275" s="104"/>
      <c r="GI275" s="104"/>
      <c r="GJ275" s="104"/>
      <c r="GK275" s="104"/>
      <c r="GL275" s="104"/>
      <c r="GM275" s="104"/>
      <c r="GN275" s="104"/>
      <c r="GO275" s="104"/>
      <c r="GP275" s="104"/>
      <c r="GQ275" s="104"/>
      <c r="GR275" s="104"/>
      <c r="GS275" s="104"/>
      <c r="GT275" s="104"/>
      <c r="GU275" s="104"/>
      <c r="GV275" s="104"/>
      <c r="GW275" s="104"/>
      <c r="GX275" s="104"/>
      <c r="GY275" s="104"/>
      <c r="GZ275" s="104"/>
      <c r="HA275" s="104"/>
      <c r="HB275" s="104"/>
      <c r="HC275" s="104"/>
      <c r="HD275" s="104"/>
      <c r="HE275" s="104"/>
      <c r="HF275" s="104"/>
      <c r="HG275" s="104"/>
      <c r="HH275" s="104"/>
      <c r="HI275" s="104"/>
      <c r="HJ275" s="104"/>
      <c r="HK275" s="104"/>
      <c r="HL275" s="104"/>
      <c r="HM275" s="104"/>
      <c r="HN275" s="104"/>
      <c r="HO275" s="104"/>
      <c r="HP275" s="104"/>
      <c r="HQ275" s="104"/>
      <c r="HR275" s="104"/>
      <c r="HS275" s="104"/>
      <c r="HT275" s="104"/>
      <c r="HU275" s="104"/>
      <c r="HV275" s="104"/>
      <c r="HW275" s="104"/>
      <c r="HX275" s="104"/>
      <c r="HY275" s="104"/>
      <c r="HZ275" s="104"/>
      <c r="IA275" s="104"/>
      <c r="IB275" s="104"/>
      <c r="IC275" s="104"/>
      <c r="ID275" s="104"/>
      <c r="IE275" s="104"/>
      <c r="IF275" s="104"/>
      <c r="IG275" s="104"/>
      <c r="IH275" s="104"/>
      <c r="II275" s="104"/>
      <c r="IJ275" s="104"/>
      <c r="IK275" s="104"/>
      <c r="IL275" s="104"/>
      <c r="IM275" s="104"/>
      <c r="IN275" s="104"/>
      <c r="IO275" s="104"/>
      <c r="IP275" s="104"/>
      <c r="IQ275" s="104"/>
      <c r="IR275" s="104"/>
      <c r="IS275" s="104"/>
      <c r="IT275" s="104"/>
      <c r="IU275" s="104"/>
      <c r="IV275" s="104"/>
    </row>
    <row r="276" spans="1:256" s="103" customFormat="1" ht="12.75" x14ac:dyDescent="0.35">
      <c r="A276" s="138"/>
      <c r="B276" s="135"/>
      <c r="C276" s="135"/>
      <c r="D276" s="135"/>
      <c r="E276" s="135"/>
      <c r="F276" s="135"/>
      <c r="G276" s="135"/>
      <c r="H276" s="135"/>
      <c r="I276" s="135"/>
      <c r="J276" s="135"/>
      <c r="K276" s="135"/>
      <c r="L276" s="135"/>
      <c r="M276" s="135"/>
      <c r="N276" s="135"/>
      <c r="O276" s="135"/>
      <c r="P276" s="135"/>
      <c r="Q276" s="135"/>
      <c r="R276" s="135"/>
      <c r="AI276" s="104"/>
      <c r="AJ276" s="104"/>
      <c r="AK276" s="104"/>
      <c r="AL276" s="104"/>
      <c r="AM276" s="104"/>
      <c r="AN276" s="104"/>
      <c r="AO276" s="104"/>
      <c r="AP276" s="104"/>
      <c r="AQ276" s="104"/>
      <c r="AR276" s="104"/>
      <c r="AS276" s="104"/>
      <c r="AT276" s="104"/>
      <c r="AU276" s="104"/>
      <c r="AV276" s="104"/>
      <c r="AW276" s="104"/>
      <c r="AX276" s="104"/>
      <c r="AY276" s="104"/>
      <c r="AZ276" s="104"/>
      <c r="BA276" s="104"/>
      <c r="BB276" s="104"/>
      <c r="BC276" s="104"/>
      <c r="BD276" s="104"/>
      <c r="BE276" s="104"/>
      <c r="BF276" s="104"/>
      <c r="BG276" s="104"/>
      <c r="BH276" s="104"/>
      <c r="BI276" s="104"/>
      <c r="BJ276" s="104"/>
      <c r="BK276" s="104"/>
      <c r="BL276" s="104"/>
      <c r="BM276" s="104"/>
      <c r="BN276" s="104"/>
      <c r="BO276" s="104"/>
      <c r="BP276" s="104"/>
      <c r="BQ276" s="104"/>
      <c r="BR276" s="104"/>
      <c r="BS276" s="104"/>
      <c r="BT276" s="104"/>
      <c r="BU276" s="104"/>
      <c r="BV276" s="104"/>
      <c r="BW276" s="104"/>
      <c r="BX276" s="104"/>
      <c r="BY276" s="104"/>
      <c r="BZ276" s="104"/>
      <c r="CA276" s="104"/>
      <c r="CB276" s="104"/>
      <c r="CC276" s="104"/>
      <c r="CD276" s="104"/>
      <c r="CE276" s="104"/>
      <c r="CF276" s="104"/>
      <c r="CG276" s="104"/>
      <c r="CH276" s="104"/>
      <c r="CI276" s="104"/>
      <c r="CJ276" s="104"/>
      <c r="CK276" s="104"/>
      <c r="CL276" s="104"/>
      <c r="CM276" s="104"/>
      <c r="CN276" s="104"/>
      <c r="CO276" s="104"/>
      <c r="CP276" s="104"/>
      <c r="CQ276" s="104"/>
      <c r="CR276" s="104"/>
      <c r="CS276" s="104"/>
      <c r="CT276" s="104"/>
      <c r="CU276" s="104"/>
      <c r="CV276" s="104"/>
      <c r="CW276" s="104"/>
      <c r="CX276" s="104"/>
      <c r="CY276" s="104"/>
      <c r="CZ276" s="104"/>
      <c r="DA276" s="104"/>
      <c r="DB276" s="104"/>
      <c r="DC276" s="104"/>
      <c r="DD276" s="104"/>
      <c r="DE276" s="104"/>
      <c r="DF276" s="104"/>
      <c r="DG276" s="104"/>
      <c r="DH276" s="104"/>
      <c r="DI276" s="104"/>
      <c r="DJ276" s="104"/>
      <c r="DK276" s="104"/>
      <c r="DL276" s="104"/>
      <c r="DM276" s="104"/>
      <c r="DN276" s="104"/>
      <c r="DO276" s="104"/>
      <c r="DP276" s="104"/>
      <c r="DQ276" s="104"/>
      <c r="DR276" s="104"/>
      <c r="DS276" s="104"/>
      <c r="DT276" s="104"/>
      <c r="DU276" s="104"/>
      <c r="DV276" s="104"/>
      <c r="DW276" s="104"/>
      <c r="DX276" s="104"/>
      <c r="DY276" s="104"/>
      <c r="DZ276" s="104"/>
      <c r="EA276" s="104"/>
      <c r="EB276" s="104"/>
      <c r="EC276" s="104"/>
      <c r="ED276" s="104"/>
      <c r="EE276" s="104"/>
      <c r="EF276" s="104"/>
      <c r="EG276" s="104"/>
      <c r="EH276" s="104"/>
      <c r="EI276" s="104"/>
      <c r="EJ276" s="104"/>
      <c r="EK276" s="104"/>
      <c r="EL276" s="104"/>
      <c r="EM276" s="104"/>
      <c r="EN276" s="104"/>
      <c r="EO276" s="104"/>
      <c r="EP276" s="104"/>
      <c r="EQ276" s="104"/>
      <c r="ER276" s="104"/>
      <c r="ES276" s="104"/>
      <c r="ET276" s="104"/>
      <c r="EU276" s="104"/>
      <c r="EV276" s="104"/>
      <c r="EW276" s="104"/>
      <c r="EX276" s="104"/>
      <c r="EY276" s="104"/>
      <c r="EZ276" s="104"/>
      <c r="FA276" s="104"/>
      <c r="FB276" s="104"/>
      <c r="FC276" s="104"/>
      <c r="FD276" s="104"/>
      <c r="FE276" s="104"/>
      <c r="FF276" s="104"/>
      <c r="FG276" s="104"/>
      <c r="FH276" s="104"/>
      <c r="FI276" s="104"/>
      <c r="FJ276" s="104"/>
      <c r="FK276" s="104"/>
      <c r="FL276" s="104"/>
      <c r="FM276" s="104"/>
      <c r="FN276" s="104"/>
      <c r="FO276" s="104"/>
      <c r="FP276" s="104"/>
      <c r="FQ276" s="104"/>
      <c r="FR276" s="104"/>
      <c r="FS276" s="104"/>
      <c r="FT276" s="104"/>
      <c r="FU276" s="104"/>
      <c r="FV276" s="104"/>
      <c r="FW276" s="104"/>
      <c r="FX276" s="104"/>
      <c r="FY276" s="104"/>
      <c r="FZ276" s="104"/>
      <c r="GA276" s="104"/>
      <c r="GB276" s="104"/>
      <c r="GC276" s="104"/>
      <c r="GD276" s="104"/>
      <c r="GE276" s="104"/>
      <c r="GF276" s="104"/>
      <c r="GG276" s="104"/>
      <c r="GH276" s="104"/>
      <c r="GI276" s="104"/>
      <c r="GJ276" s="104"/>
      <c r="GK276" s="104"/>
      <c r="GL276" s="104"/>
      <c r="GM276" s="104"/>
      <c r="GN276" s="104"/>
      <c r="GO276" s="104"/>
      <c r="GP276" s="104"/>
      <c r="GQ276" s="104"/>
      <c r="GR276" s="104"/>
      <c r="GS276" s="104"/>
      <c r="GT276" s="104"/>
      <c r="GU276" s="104"/>
      <c r="GV276" s="104"/>
      <c r="GW276" s="104"/>
      <c r="GX276" s="104"/>
      <c r="GY276" s="104"/>
      <c r="GZ276" s="104"/>
      <c r="HA276" s="104"/>
      <c r="HB276" s="104"/>
      <c r="HC276" s="104"/>
      <c r="HD276" s="104"/>
      <c r="HE276" s="104"/>
      <c r="HF276" s="104"/>
      <c r="HG276" s="104"/>
      <c r="HH276" s="104"/>
      <c r="HI276" s="104"/>
      <c r="HJ276" s="104"/>
      <c r="HK276" s="104"/>
      <c r="HL276" s="104"/>
      <c r="HM276" s="104"/>
      <c r="HN276" s="104"/>
      <c r="HO276" s="104"/>
      <c r="HP276" s="104"/>
      <c r="HQ276" s="104"/>
      <c r="HR276" s="104"/>
      <c r="HS276" s="104"/>
      <c r="HT276" s="104"/>
      <c r="HU276" s="104"/>
      <c r="HV276" s="104"/>
      <c r="HW276" s="104"/>
      <c r="HX276" s="104"/>
      <c r="HY276" s="104"/>
      <c r="HZ276" s="104"/>
      <c r="IA276" s="104"/>
      <c r="IB276" s="104"/>
      <c r="IC276" s="104"/>
      <c r="ID276" s="104"/>
      <c r="IE276" s="104"/>
      <c r="IF276" s="104"/>
      <c r="IG276" s="104"/>
      <c r="IH276" s="104"/>
      <c r="II276" s="104"/>
      <c r="IJ276" s="104"/>
      <c r="IK276" s="104"/>
      <c r="IL276" s="104"/>
      <c r="IM276" s="104"/>
      <c r="IN276" s="104"/>
      <c r="IO276" s="104"/>
      <c r="IP276" s="104"/>
      <c r="IQ276" s="104"/>
      <c r="IR276" s="104"/>
      <c r="IS276" s="104"/>
      <c r="IT276" s="104"/>
      <c r="IU276" s="104"/>
      <c r="IV276" s="104"/>
    </row>
    <row r="277" spans="1:256" s="103" customFormat="1" ht="12.75" x14ac:dyDescent="0.35">
      <c r="A277" s="138"/>
      <c r="B277" s="135"/>
      <c r="C277" s="135"/>
      <c r="D277" s="135"/>
      <c r="E277" s="135"/>
      <c r="F277" s="135"/>
      <c r="G277" s="135"/>
      <c r="H277" s="135"/>
      <c r="I277" s="135"/>
      <c r="J277" s="135"/>
      <c r="K277" s="135"/>
      <c r="L277" s="135"/>
      <c r="M277" s="135"/>
      <c r="N277" s="135"/>
      <c r="O277" s="135"/>
      <c r="P277" s="135"/>
      <c r="Q277" s="135"/>
      <c r="R277" s="135"/>
      <c r="AI277" s="104"/>
      <c r="AJ277" s="104"/>
      <c r="AK277" s="104"/>
      <c r="AL277" s="104"/>
      <c r="AM277" s="104"/>
      <c r="AN277" s="104"/>
      <c r="AO277" s="104"/>
      <c r="AP277" s="104"/>
      <c r="AQ277" s="104"/>
      <c r="AR277" s="104"/>
      <c r="AS277" s="104"/>
      <c r="AT277" s="104"/>
      <c r="AU277" s="104"/>
      <c r="AV277" s="104"/>
      <c r="AW277" s="104"/>
      <c r="AX277" s="104"/>
      <c r="AY277" s="104"/>
      <c r="AZ277" s="104"/>
      <c r="BA277" s="104"/>
      <c r="BB277" s="104"/>
      <c r="BC277" s="104"/>
      <c r="BD277" s="104"/>
      <c r="BE277" s="104"/>
      <c r="BF277" s="104"/>
      <c r="BG277" s="104"/>
      <c r="BH277" s="104"/>
      <c r="BI277" s="104"/>
      <c r="BJ277" s="104"/>
      <c r="BK277" s="104"/>
      <c r="BL277" s="104"/>
      <c r="BM277" s="104"/>
      <c r="BN277" s="104"/>
      <c r="BO277" s="104"/>
      <c r="BP277" s="104"/>
      <c r="BQ277" s="104"/>
      <c r="BR277" s="104"/>
      <c r="BS277" s="104"/>
      <c r="BT277" s="104"/>
      <c r="BU277" s="104"/>
      <c r="BV277" s="104"/>
      <c r="BW277" s="104"/>
      <c r="BX277" s="104"/>
      <c r="BY277" s="104"/>
      <c r="BZ277" s="104"/>
      <c r="CA277" s="104"/>
      <c r="CB277" s="104"/>
      <c r="CC277" s="104"/>
      <c r="CD277" s="104"/>
      <c r="CE277" s="104"/>
      <c r="CF277" s="104"/>
      <c r="CG277" s="104"/>
      <c r="CH277" s="104"/>
      <c r="CI277" s="104"/>
      <c r="CJ277" s="104"/>
      <c r="CK277" s="104"/>
      <c r="CL277" s="104"/>
      <c r="CM277" s="104"/>
      <c r="CN277" s="104"/>
      <c r="CO277" s="104"/>
      <c r="CP277" s="104"/>
      <c r="CQ277" s="104"/>
      <c r="CR277" s="104"/>
      <c r="CS277" s="104"/>
      <c r="CT277" s="104"/>
      <c r="CU277" s="104"/>
      <c r="CV277" s="104"/>
      <c r="CW277" s="104"/>
      <c r="CX277" s="104"/>
      <c r="CY277" s="104"/>
      <c r="CZ277" s="104"/>
      <c r="DA277" s="104"/>
      <c r="DB277" s="104"/>
      <c r="DC277" s="104"/>
      <c r="DD277" s="104"/>
      <c r="DE277" s="104"/>
      <c r="DF277" s="104"/>
      <c r="DG277" s="104"/>
      <c r="DH277" s="104"/>
      <c r="DI277" s="104"/>
      <c r="DJ277" s="104"/>
      <c r="DK277" s="104"/>
      <c r="DL277" s="104"/>
      <c r="DM277" s="104"/>
      <c r="DN277" s="104"/>
      <c r="DO277" s="104"/>
      <c r="DP277" s="104"/>
      <c r="DQ277" s="104"/>
      <c r="DR277" s="104"/>
      <c r="DS277" s="104"/>
      <c r="DT277" s="104"/>
      <c r="DU277" s="104"/>
      <c r="DV277" s="104"/>
      <c r="DW277" s="104"/>
      <c r="DX277" s="104"/>
      <c r="DY277" s="104"/>
      <c r="DZ277" s="104"/>
      <c r="EA277" s="104"/>
      <c r="EB277" s="104"/>
      <c r="EC277" s="104"/>
      <c r="ED277" s="104"/>
      <c r="EE277" s="104"/>
      <c r="EF277" s="104"/>
      <c r="EG277" s="104"/>
      <c r="EH277" s="104"/>
      <c r="EI277" s="104"/>
      <c r="EJ277" s="104"/>
      <c r="EK277" s="104"/>
      <c r="EL277" s="104"/>
      <c r="EM277" s="104"/>
      <c r="EN277" s="104"/>
      <c r="EO277" s="104"/>
      <c r="EP277" s="104"/>
      <c r="EQ277" s="104"/>
      <c r="ER277" s="104"/>
      <c r="ES277" s="104"/>
      <c r="ET277" s="104"/>
      <c r="EU277" s="104"/>
      <c r="EV277" s="104"/>
      <c r="EW277" s="104"/>
      <c r="EX277" s="104"/>
      <c r="EY277" s="104"/>
      <c r="EZ277" s="104"/>
      <c r="FA277" s="104"/>
      <c r="FB277" s="104"/>
      <c r="FC277" s="104"/>
      <c r="FD277" s="104"/>
      <c r="FE277" s="104"/>
      <c r="FF277" s="104"/>
      <c r="FG277" s="104"/>
      <c r="FH277" s="104"/>
      <c r="FI277" s="104"/>
      <c r="FJ277" s="104"/>
      <c r="FK277" s="104"/>
      <c r="FL277" s="104"/>
      <c r="FM277" s="104"/>
      <c r="FN277" s="104"/>
      <c r="FO277" s="104"/>
      <c r="FP277" s="104"/>
      <c r="FQ277" s="104"/>
      <c r="FR277" s="104"/>
      <c r="FS277" s="104"/>
      <c r="FT277" s="104"/>
      <c r="FU277" s="104"/>
      <c r="FV277" s="104"/>
      <c r="FW277" s="104"/>
      <c r="FX277" s="104"/>
      <c r="FY277" s="104"/>
      <c r="FZ277" s="104"/>
      <c r="GA277" s="104"/>
      <c r="GB277" s="104"/>
      <c r="GC277" s="104"/>
      <c r="GD277" s="104"/>
      <c r="GE277" s="104"/>
      <c r="GF277" s="104"/>
      <c r="GG277" s="104"/>
      <c r="GH277" s="104"/>
      <c r="GI277" s="104"/>
      <c r="GJ277" s="104"/>
      <c r="GK277" s="104"/>
      <c r="GL277" s="104"/>
      <c r="GM277" s="104"/>
      <c r="GN277" s="104"/>
      <c r="GO277" s="104"/>
      <c r="GP277" s="104"/>
      <c r="GQ277" s="104"/>
      <c r="GR277" s="104"/>
      <c r="GS277" s="104"/>
      <c r="GT277" s="104"/>
      <c r="GU277" s="104"/>
      <c r="GV277" s="104"/>
      <c r="GW277" s="104"/>
      <c r="GX277" s="104"/>
      <c r="GY277" s="104"/>
      <c r="GZ277" s="104"/>
      <c r="HA277" s="104"/>
      <c r="HB277" s="104"/>
      <c r="HC277" s="104"/>
      <c r="HD277" s="104"/>
      <c r="HE277" s="104"/>
      <c r="HF277" s="104"/>
      <c r="HG277" s="104"/>
      <c r="HH277" s="104"/>
      <c r="HI277" s="104"/>
      <c r="HJ277" s="104"/>
      <c r="HK277" s="104"/>
      <c r="HL277" s="104"/>
      <c r="HM277" s="104"/>
      <c r="HN277" s="104"/>
      <c r="HO277" s="104"/>
      <c r="HP277" s="104"/>
      <c r="HQ277" s="104"/>
      <c r="HR277" s="104"/>
      <c r="HS277" s="104"/>
      <c r="HT277" s="104"/>
      <c r="HU277" s="104"/>
      <c r="HV277" s="104"/>
      <c r="HW277" s="104"/>
      <c r="HX277" s="104"/>
      <c r="HY277" s="104"/>
      <c r="HZ277" s="104"/>
      <c r="IA277" s="104"/>
      <c r="IB277" s="104"/>
      <c r="IC277" s="104"/>
      <c r="ID277" s="104"/>
      <c r="IE277" s="104"/>
      <c r="IF277" s="104"/>
      <c r="IG277" s="104"/>
      <c r="IH277" s="104"/>
      <c r="II277" s="104"/>
      <c r="IJ277" s="104"/>
      <c r="IK277" s="104"/>
      <c r="IL277" s="104"/>
      <c r="IM277" s="104"/>
      <c r="IN277" s="104"/>
      <c r="IO277" s="104"/>
      <c r="IP277" s="104"/>
      <c r="IQ277" s="104"/>
      <c r="IR277" s="104"/>
      <c r="IS277" s="104"/>
      <c r="IT277" s="104"/>
      <c r="IU277" s="104"/>
      <c r="IV277" s="104"/>
    </row>
    <row r="278" spans="1:256" s="103" customFormat="1" ht="12.75" x14ac:dyDescent="0.35">
      <c r="A278" s="138"/>
      <c r="B278" s="135"/>
      <c r="C278" s="135"/>
      <c r="D278" s="135"/>
      <c r="E278" s="135"/>
      <c r="F278" s="135"/>
      <c r="G278" s="135"/>
      <c r="H278" s="135"/>
      <c r="I278" s="135"/>
      <c r="J278" s="135"/>
      <c r="K278" s="135"/>
      <c r="L278" s="135"/>
      <c r="M278" s="135"/>
      <c r="N278" s="135"/>
      <c r="O278" s="135"/>
      <c r="P278" s="135"/>
      <c r="Q278" s="135"/>
      <c r="R278" s="135"/>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104"/>
      <c r="CA278" s="104"/>
      <c r="CB278" s="104"/>
      <c r="CC278" s="104"/>
      <c r="CD278" s="104"/>
      <c r="CE278" s="104"/>
      <c r="CF278" s="104"/>
      <c r="CG278" s="104"/>
      <c r="CH278" s="104"/>
      <c r="CI278" s="104"/>
      <c r="CJ278" s="104"/>
      <c r="CK278" s="104"/>
      <c r="CL278" s="104"/>
      <c r="CM278" s="104"/>
      <c r="CN278" s="104"/>
      <c r="CO278" s="104"/>
      <c r="CP278" s="104"/>
      <c r="CQ278" s="104"/>
      <c r="CR278" s="104"/>
      <c r="CS278" s="104"/>
      <c r="CT278" s="104"/>
      <c r="CU278" s="104"/>
      <c r="CV278" s="104"/>
      <c r="CW278" s="104"/>
      <c r="CX278" s="104"/>
      <c r="CY278" s="104"/>
      <c r="CZ278" s="104"/>
      <c r="DA278" s="104"/>
      <c r="DB278" s="104"/>
      <c r="DC278" s="104"/>
      <c r="DD278" s="104"/>
      <c r="DE278" s="104"/>
      <c r="DF278" s="104"/>
      <c r="DG278" s="104"/>
      <c r="DH278" s="104"/>
      <c r="DI278" s="104"/>
      <c r="DJ278" s="104"/>
      <c r="DK278" s="104"/>
      <c r="DL278" s="104"/>
      <c r="DM278" s="104"/>
      <c r="DN278" s="104"/>
      <c r="DO278" s="104"/>
      <c r="DP278" s="104"/>
      <c r="DQ278" s="104"/>
      <c r="DR278" s="104"/>
      <c r="DS278" s="104"/>
      <c r="DT278" s="104"/>
      <c r="DU278" s="104"/>
      <c r="DV278" s="104"/>
      <c r="DW278" s="104"/>
      <c r="DX278" s="104"/>
      <c r="DY278" s="104"/>
      <c r="DZ278" s="104"/>
      <c r="EA278" s="104"/>
      <c r="EB278" s="104"/>
      <c r="EC278" s="104"/>
      <c r="ED278" s="104"/>
      <c r="EE278" s="104"/>
      <c r="EF278" s="104"/>
      <c r="EG278" s="104"/>
      <c r="EH278" s="104"/>
      <c r="EI278" s="104"/>
      <c r="EJ278" s="104"/>
      <c r="EK278" s="104"/>
      <c r="EL278" s="104"/>
      <c r="EM278" s="104"/>
      <c r="EN278" s="104"/>
      <c r="EO278" s="104"/>
      <c r="EP278" s="104"/>
      <c r="EQ278" s="104"/>
      <c r="ER278" s="104"/>
      <c r="ES278" s="104"/>
      <c r="ET278" s="104"/>
      <c r="EU278" s="104"/>
      <c r="EV278" s="104"/>
      <c r="EW278" s="104"/>
      <c r="EX278" s="104"/>
      <c r="EY278" s="104"/>
      <c r="EZ278" s="104"/>
      <c r="FA278" s="104"/>
      <c r="FB278" s="104"/>
      <c r="FC278" s="104"/>
      <c r="FD278" s="104"/>
      <c r="FE278" s="104"/>
      <c r="FF278" s="104"/>
      <c r="FG278" s="104"/>
      <c r="FH278" s="104"/>
      <c r="FI278" s="104"/>
      <c r="FJ278" s="104"/>
      <c r="FK278" s="104"/>
      <c r="FL278" s="104"/>
      <c r="FM278" s="104"/>
      <c r="FN278" s="104"/>
      <c r="FO278" s="104"/>
      <c r="FP278" s="104"/>
      <c r="FQ278" s="104"/>
      <c r="FR278" s="104"/>
      <c r="FS278" s="104"/>
      <c r="FT278" s="104"/>
      <c r="FU278" s="104"/>
      <c r="FV278" s="104"/>
      <c r="FW278" s="104"/>
      <c r="FX278" s="104"/>
      <c r="FY278" s="104"/>
      <c r="FZ278" s="104"/>
      <c r="GA278" s="104"/>
      <c r="GB278" s="104"/>
      <c r="GC278" s="104"/>
      <c r="GD278" s="104"/>
      <c r="GE278" s="104"/>
      <c r="GF278" s="104"/>
      <c r="GG278" s="104"/>
      <c r="GH278" s="104"/>
      <c r="GI278" s="104"/>
      <c r="GJ278" s="104"/>
      <c r="GK278" s="104"/>
      <c r="GL278" s="104"/>
      <c r="GM278" s="104"/>
      <c r="GN278" s="104"/>
      <c r="GO278" s="104"/>
      <c r="GP278" s="104"/>
      <c r="GQ278" s="104"/>
      <c r="GR278" s="104"/>
      <c r="GS278" s="104"/>
      <c r="GT278" s="104"/>
      <c r="GU278" s="104"/>
      <c r="GV278" s="104"/>
      <c r="GW278" s="104"/>
      <c r="GX278" s="104"/>
      <c r="GY278" s="104"/>
      <c r="GZ278" s="104"/>
      <c r="HA278" s="104"/>
      <c r="HB278" s="104"/>
      <c r="HC278" s="104"/>
      <c r="HD278" s="104"/>
      <c r="HE278" s="104"/>
      <c r="HF278" s="104"/>
      <c r="HG278" s="104"/>
      <c r="HH278" s="104"/>
      <c r="HI278" s="104"/>
      <c r="HJ278" s="104"/>
      <c r="HK278" s="104"/>
      <c r="HL278" s="104"/>
      <c r="HM278" s="104"/>
      <c r="HN278" s="104"/>
      <c r="HO278" s="104"/>
      <c r="HP278" s="104"/>
      <c r="HQ278" s="104"/>
      <c r="HR278" s="104"/>
      <c r="HS278" s="104"/>
      <c r="HT278" s="104"/>
      <c r="HU278" s="104"/>
      <c r="HV278" s="104"/>
      <c r="HW278" s="104"/>
      <c r="HX278" s="104"/>
      <c r="HY278" s="104"/>
      <c r="HZ278" s="104"/>
      <c r="IA278" s="104"/>
      <c r="IB278" s="104"/>
      <c r="IC278" s="104"/>
      <c r="ID278" s="104"/>
      <c r="IE278" s="104"/>
      <c r="IF278" s="104"/>
      <c r="IG278" s="104"/>
      <c r="IH278" s="104"/>
      <c r="II278" s="104"/>
      <c r="IJ278" s="104"/>
      <c r="IK278" s="104"/>
      <c r="IL278" s="104"/>
      <c r="IM278" s="104"/>
      <c r="IN278" s="104"/>
      <c r="IO278" s="104"/>
      <c r="IP278" s="104"/>
      <c r="IQ278" s="104"/>
      <c r="IR278" s="104"/>
      <c r="IS278" s="104"/>
      <c r="IT278" s="104"/>
      <c r="IU278" s="104"/>
      <c r="IV278" s="104"/>
    </row>
    <row r="279" spans="1:256" s="103" customFormat="1" ht="12.75" x14ac:dyDescent="0.35">
      <c r="A279" s="138"/>
      <c r="B279" s="135"/>
      <c r="C279" s="135"/>
      <c r="D279" s="135"/>
      <c r="E279" s="135"/>
      <c r="F279" s="135"/>
      <c r="G279" s="135"/>
      <c r="H279" s="135"/>
      <c r="I279" s="135"/>
      <c r="J279" s="135"/>
      <c r="K279" s="135"/>
      <c r="L279" s="135"/>
      <c r="M279" s="135"/>
      <c r="N279" s="135"/>
      <c r="O279" s="135"/>
      <c r="P279" s="135"/>
      <c r="Q279" s="135"/>
      <c r="R279" s="135"/>
      <c r="AI279" s="104"/>
      <c r="AJ279" s="104"/>
      <c r="AK279" s="104"/>
      <c r="AL279" s="104"/>
      <c r="AM279" s="104"/>
      <c r="AN279" s="104"/>
      <c r="AO279" s="104"/>
      <c r="AP279" s="104"/>
      <c r="AQ279" s="104"/>
      <c r="AR279" s="104"/>
      <c r="AS279" s="104"/>
      <c r="AT279" s="104"/>
      <c r="AU279" s="104"/>
      <c r="AV279" s="104"/>
      <c r="AW279" s="104"/>
      <c r="AX279" s="104"/>
      <c r="AY279" s="104"/>
      <c r="AZ279" s="104"/>
      <c r="BA279" s="104"/>
      <c r="BB279" s="104"/>
      <c r="BC279" s="104"/>
      <c r="BD279" s="104"/>
      <c r="BE279" s="104"/>
      <c r="BF279" s="104"/>
      <c r="BG279" s="104"/>
      <c r="BH279" s="104"/>
      <c r="BI279" s="104"/>
      <c r="BJ279" s="104"/>
      <c r="BK279" s="104"/>
      <c r="BL279" s="104"/>
      <c r="BM279" s="104"/>
      <c r="BN279" s="104"/>
      <c r="BO279" s="104"/>
      <c r="BP279" s="104"/>
      <c r="BQ279" s="104"/>
      <c r="BR279" s="104"/>
      <c r="BS279" s="104"/>
      <c r="BT279" s="104"/>
      <c r="BU279" s="104"/>
      <c r="BV279" s="104"/>
      <c r="BW279" s="104"/>
      <c r="BX279" s="104"/>
      <c r="BY279" s="104"/>
      <c r="BZ279" s="104"/>
      <c r="CA279" s="104"/>
      <c r="CB279" s="104"/>
      <c r="CC279" s="104"/>
      <c r="CD279" s="104"/>
      <c r="CE279" s="104"/>
      <c r="CF279" s="104"/>
      <c r="CG279" s="104"/>
      <c r="CH279" s="104"/>
      <c r="CI279" s="104"/>
      <c r="CJ279" s="104"/>
      <c r="CK279" s="104"/>
      <c r="CL279" s="104"/>
      <c r="CM279" s="104"/>
      <c r="CN279" s="104"/>
      <c r="CO279" s="104"/>
      <c r="CP279" s="104"/>
      <c r="CQ279" s="104"/>
      <c r="CR279" s="104"/>
      <c r="CS279" s="104"/>
      <c r="CT279" s="104"/>
      <c r="CU279" s="104"/>
      <c r="CV279" s="104"/>
      <c r="CW279" s="104"/>
      <c r="CX279" s="104"/>
      <c r="CY279" s="104"/>
      <c r="CZ279" s="104"/>
      <c r="DA279" s="104"/>
      <c r="DB279" s="104"/>
      <c r="DC279" s="104"/>
      <c r="DD279" s="104"/>
      <c r="DE279" s="104"/>
      <c r="DF279" s="104"/>
      <c r="DG279" s="104"/>
      <c r="DH279" s="104"/>
      <c r="DI279" s="104"/>
      <c r="DJ279" s="104"/>
      <c r="DK279" s="104"/>
      <c r="DL279" s="104"/>
      <c r="DM279" s="104"/>
      <c r="DN279" s="104"/>
      <c r="DO279" s="104"/>
      <c r="DP279" s="104"/>
      <c r="DQ279" s="104"/>
      <c r="DR279" s="104"/>
      <c r="DS279" s="104"/>
      <c r="DT279" s="104"/>
      <c r="DU279" s="104"/>
      <c r="DV279" s="104"/>
      <c r="DW279" s="104"/>
      <c r="DX279" s="104"/>
      <c r="DY279" s="104"/>
      <c r="DZ279" s="104"/>
      <c r="EA279" s="104"/>
      <c r="EB279" s="104"/>
      <c r="EC279" s="104"/>
      <c r="ED279" s="104"/>
      <c r="EE279" s="104"/>
      <c r="EF279" s="104"/>
      <c r="EG279" s="104"/>
      <c r="EH279" s="104"/>
      <c r="EI279" s="104"/>
      <c r="EJ279" s="104"/>
      <c r="EK279" s="104"/>
      <c r="EL279" s="104"/>
      <c r="EM279" s="104"/>
      <c r="EN279" s="104"/>
      <c r="EO279" s="104"/>
      <c r="EP279" s="104"/>
      <c r="EQ279" s="104"/>
      <c r="ER279" s="104"/>
      <c r="ES279" s="104"/>
      <c r="ET279" s="104"/>
      <c r="EU279" s="104"/>
      <c r="EV279" s="104"/>
      <c r="EW279" s="104"/>
      <c r="EX279" s="104"/>
      <c r="EY279" s="104"/>
      <c r="EZ279" s="104"/>
      <c r="FA279" s="104"/>
      <c r="FB279" s="104"/>
      <c r="FC279" s="104"/>
      <c r="FD279" s="104"/>
      <c r="FE279" s="104"/>
      <c r="FF279" s="104"/>
      <c r="FG279" s="104"/>
      <c r="FH279" s="104"/>
      <c r="FI279" s="104"/>
      <c r="FJ279" s="104"/>
      <c r="FK279" s="104"/>
      <c r="FL279" s="104"/>
      <c r="FM279" s="104"/>
      <c r="FN279" s="104"/>
      <c r="FO279" s="104"/>
      <c r="FP279" s="104"/>
      <c r="FQ279" s="104"/>
      <c r="FR279" s="104"/>
      <c r="FS279" s="104"/>
      <c r="FT279" s="104"/>
      <c r="FU279" s="104"/>
      <c r="FV279" s="104"/>
      <c r="FW279" s="104"/>
      <c r="FX279" s="104"/>
      <c r="FY279" s="104"/>
      <c r="FZ279" s="104"/>
      <c r="GA279" s="104"/>
      <c r="GB279" s="104"/>
      <c r="GC279" s="104"/>
      <c r="GD279" s="104"/>
      <c r="GE279" s="104"/>
      <c r="GF279" s="104"/>
      <c r="GG279" s="104"/>
      <c r="GH279" s="104"/>
      <c r="GI279" s="104"/>
      <c r="GJ279" s="104"/>
      <c r="GK279" s="104"/>
      <c r="GL279" s="104"/>
      <c r="GM279" s="104"/>
      <c r="GN279" s="104"/>
      <c r="GO279" s="104"/>
      <c r="GP279" s="104"/>
      <c r="GQ279" s="104"/>
      <c r="GR279" s="104"/>
      <c r="GS279" s="104"/>
      <c r="GT279" s="104"/>
      <c r="GU279" s="104"/>
      <c r="GV279" s="104"/>
      <c r="GW279" s="104"/>
      <c r="GX279" s="104"/>
      <c r="GY279" s="104"/>
      <c r="GZ279" s="104"/>
      <c r="HA279" s="104"/>
      <c r="HB279" s="104"/>
      <c r="HC279" s="104"/>
      <c r="HD279" s="104"/>
      <c r="HE279" s="104"/>
      <c r="HF279" s="104"/>
      <c r="HG279" s="104"/>
      <c r="HH279" s="104"/>
      <c r="HI279" s="104"/>
      <c r="HJ279" s="104"/>
      <c r="HK279" s="104"/>
      <c r="HL279" s="104"/>
      <c r="HM279" s="104"/>
      <c r="HN279" s="104"/>
      <c r="HO279" s="104"/>
      <c r="HP279" s="104"/>
      <c r="HQ279" s="104"/>
      <c r="HR279" s="104"/>
      <c r="HS279" s="104"/>
      <c r="HT279" s="104"/>
      <c r="HU279" s="104"/>
      <c r="HV279" s="104"/>
      <c r="HW279" s="104"/>
      <c r="HX279" s="104"/>
      <c r="HY279" s="104"/>
      <c r="HZ279" s="104"/>
      <c r="IA279" s="104"/>
      <c r="IB279" s="104"/>
      <c r="IC279" s="104"/>
      <c r="ID279" s="104"/>
      <c r="IE279" s="104"/>
      <c r="IF279" s="104"/>
      <c r="IG279" s="104"/>
      <c r="IH279" s="104"/>
      <c r="II279" s="104"/>
      <c r="IJ279" s="104"/>
      <c r="IK279" s="104"/>
      <c r="IL279" s="104"/>
      <c r="IM279" s="104"/>
      <c r="IN279" s="104"/>
      <c r="IO279" s="104"/>
      <c r="IP279" s="104"/>
      <c r="IQ279" s="104"/>
      <c r="IR279" s="104"/>
      <c r="IS279" s="104"/>
      <c r="IT279" s="104"/>
      <c r="IU279" s="104"/>
      <c r="IV279" s="104"/>
    </row>
    <row r="280" spans="1:256" s="103" customFormat="1" ht="12.75" x14ac:dyDescent="0.35">
      <c r="A280" s="138"/>
      <c r="B280" s="135"/>
      <c r="C280" s="135"/>
      <c r="D280" s="135"/>
      <c r="E280" s="135"/>
      <c r="F280" s="135"/>
      <c r="G280" s="135"/>
      <c r="H280" s="135"/>
      <c r="I280" s="135"/>
      <c r="J280" s="135"/>
      <c r="K280" s="135"/>
      <c r="L280" s="135"/>
      <c r="M280" s="135"/>
      <c r="N280" s="135"/>
      <c r="O280" s="135"/>
      <c r="P280" s="135"/>
      <c r="Q280" s="135"/>
      <c r="R280" s="135"/>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104"/>
      <c r="CA280" s="104"/>
      <c r="CB280" s="104"/>
      <c r="CC280" s="104"/>
      <c r="CD280" s="104"/>
      <c r="CE280" s="104"/>
      <c r="CF280" s="104"/>
      <c r="CG280" s="104"/>
      <c r="CH280" s="104"/>
      <c r="CI280" s="104"/>
      <c r="CJ280" s="104"/>
      <c r="CK280" s="104"/>
      <c r="CL280" s="104"/>
      <c r="CM280" s="104"/>
      <c r="CN280" s="104"/>
      <c r="CO280" s="104"/>
      <c r="CP280" s="104"/>
      <c r="CQ280" s="104"/>
      <c r="CR280" s="104"/>
      <c r="CS280" s="104"/>
      <c r="CT280" s="104"/>
      <c r="CU280" s="104"/>
      <c r="CV280" s="104"/>
      <c r="CW280" s="104"/>
      <c r="CX280" s="104"/>
      <c r="CY280" s="104"/>
      <c r="CZ280" s="104"/>
      <c r="DA280" s="104"/>
      <c r="DB280" s="104"/>
      <c r="DC280" s="104"/>
      <c r="DD280" s="104"/>
      <c r="DE280" s="104"/>
      <c r="DF280" s="104"/>
      <c r="DG280" s="104"/>
      <c r="DH280" s="104"/>
      <c r="DI280" s="104"/>
      <c r="DJ280" s="104"/>
      <c r="DK280" s="104"/>
      <c r="DL280" s="104"/>
      <c r="DM280" s="104"/>
      <c r="DN280" s="104"/>
      <c r="DO280" s="104"/>
      <c r="DP280" s="104"/>
      <c r="DQ280" s="104"/>
      <c r="DR280" s="104"/>
      <c r="DS280" s="104"/>
      <c r="DT280" s="104"/>
      <c r="DU280" s="104"/>
      <c r="DV280" s="104"/>
      <c r="DW280" s="104"/>
      <c r="DX280" s="104"/>
      <c r="DY280" s="104"/>
      <c r="DZ280" s="104"/>
      <c r="EA280" s="104"/>
      <c r="EB280" s="104"/>
      <c r="EC280" s="104"/>
      <c r="ED280" s="104"/>
      <c r="EE280" s="104"/>
      <c r="EF280" s="104"/>
      <c r="EG280" s="104"/>
      <c r="EH280" s="104"/>
      <c r="EI280" s="104"/>
      <c r="EJ280" s="104"/>
      <c r="EK280" s="104"/>
      <c r="EL280" s="104"/>
      <c r="EM280" s="104"/>
      <c r="EN280" s="104"/>
      <c r="EO280" s="104"/>
      <c r="EP280" s="104"/>
      <c r="EQ280" s="104"/>
      <c r="ER280" s="104"/>
      <c r="ES280" s="104"/>
      <c r="ET280" s="104"/>
      <c r="EU280" s="104"/>
      <c r="EV280" s="104"/>
      <c r="EW280" s="104"/>
      <c r="EX280" s="104"/>
      <c r="EY280" s="104"/>
      <c r="EZ280" s="104"/>
      <c r="FA280" s="104"/>
      <c r="FB280" s="104"/>
      <c r="FC280" s="104"/>
      <c r="FD280" s="104"/>
      <c r="FE280" s="104"/>
      <c r="FF280" s="104"/>
      <c r="FG280" s="104"/>
      <c r="FH280" s="104"/>
      <c r="FI280" s="104"/>
      <c r="FJ280" s="104"/>
      <c r="FK280" s="104"/>
      <c r="FL280" s="104"/>
      <c r="FM280" s="104"/>
      <c r="FN280" s="104"/>
      <c r="FO280" s="104"/>
      <c r="FP280" s="104"/>
      <c r="FQ280" s="104"/>
      <c r="FR280" s="104"/>
      <c r="FS280" s="104"/>
      <c r="FT280" s="104"/>
      <c r="FU280" s="104"/>
      <c r="FV280" s="104"/>
      <c r="FW280" s="104"/>
      <c r="FX280" s="104"/>
      <c r="FY280" s="104"/>
      <c r="FZ280" s="104"/>
      <c r="GA280" s="104"/>
      <c r="GB280" s="104"/>
      <c r="GC280" s="104"/>
      <c r="GD280" s="104"/>
      <c r="GE280" s="104"/>
      <c r="GF280" s="104"/>
      <c r="GG280" s="104"/>
      <c r="GH280" s="104"/>
      <c r="GI280" s="104"/>
      <c r="GJ280" s="104"/>
      <c r="GK280" s="104"/>
      <c r="GL280" s="104"/>
      <c r="GM280" s="104"/>
      <c r="GN280" s="104"/>
      <c r="GO280" s="104"/>
      <c r="GP280" s="104"/>
      <c r="GQ280" s="104"/>
      <c r="GR280" s="104"/>
      <c r="GS280" s="104"/>
      <c r="GT280" s="104"/>
      <c r="GU280" s="104"/>
      <c r="GV280" s="104"/>
      <c r="GW280" s="104"/>
      <c r="GX280" s="104"/>
      <c r="GY280" s="104"/>
      <c r="GZ280" s="104"/>
      <c r="HA280" s="104"/>
      <c r="HB280" s="104"/>
      <c r="HC280" s="104"/>
      <c r="HD280" s="104"/>
      <c r="HE280" s="104"/>
      <c r="HF280" s="104"/>
      <c r="HG280" s="104"/>
      <c r="HH280" s="104"/>
      <c r="HI280" s="104"/>
      <c r="HJ280" s="104"/>
      <c r="HK280" s="104"/>
      <c r="HL280" s="104"/>
      <c r="HM280" s="104"/>
      <c r="HN280" s="104"/>
      <c r="HO280" s="104"/>
      <c r="HP280" s="104"/>
      <c r="HQ280" s="104"/>
      <c r="HR280" s="104"/>
      <c r="HS280" s="104"/>
      <c r="HT280" s="104"/>
      <c r="HU280" s="104"/>
      <c r="HV280" s="104"/>
      <c r="HW280" s="104"/>
      <c r="HX280" s="104"/>
      <c r="HY280" s="104"/>
      <c r="HZ280" s="104"/>
      <c r="IA280" s="104"/>
      <c r="IB280" s="104"/>
      <c r="IC280" s="104"/>
      <c r="ID280" s="104"/>
      <c r="IE280" s="104"/>
      <c r="IF280" s="104"/>
      <c r="IG280" s="104"/>
      <c r="IH280" s="104"/>
      <c r="II280" s="104"/>
      <c r="IJ280" s="104"/>
      <c r="IK280" s="104"/>
      <c r="IL280" s="104"/>
      <c r="IM280" s="104"/>
      <c r="IN280" s="104"/>
      <c r="IO280" s="104"/>
      <c r="IP280" s="104"/>
      <c r="IQ280" s="104"/>
      <c r="IR280" s="104"/>
      <c r="IS280" s="104"/>
      <c r="IT280" s="104"/>
      <c r="IU280" s="104"/>
      <c r="IV280" s="104"/>
    </row>
    <row r="281" spans="1:256" s="103" customFormat="1" ht="12.75" x14ac:dyDescent="0.35">
      <c r="A281" s="138"/>
      <c r="B281" s="135"/>
      <c r="C281" s="135"/>
      <c r="D281" s="135"/>
      <c r="E281" s="135"/>
      <c r="F281" s="135"/>
      <c r="G281" s="135"/>
      <c r="H281" s="135"/>
      <c r="I281" s="135"/>
      <c r="J281" s="135"/>
      <c r="K281" s="135"/>
      <c r="L281" s="135"/>
      <c r="M281" s="135"/>
      <c r="N281" s="135"/>
      <c r="O281" s="135"/>
      <c r="P281" s="135"/>
      <c r="Q281" s="135"/>
      <c r="R281" s="135"/>
      <c r="AI281" s="104"/>
      <c r="AJ281" s="104"/>
      <c r="AK281" s="104"/>
      <c r="AL281" s="104"/>
      <c r="AM281" s="104"/>
      <c r="AN281" s="104"/>
      <c r="AO281" s="104"/>
      <c r="AP281" s="104"/>
      <c r="AQ281" s="104"/>
      <c r="AR281" s="104"/>
      <c r="AS281" s="104"/>
      <c r="AT281" s="104"/>
      <c r="AU281" s="104"/>
      <c r="AV281" s="104"/>
      <c r="AW281" s="104"/>
      <c r="AX281" s="104"/>
      <c r="AY281" s="104"/>
      <c r="AZ281" s="104"/>
      <c r="BA281" s="104"/>
      <c r="BB281" s="104"/>
      <c r="BC281" s="104"/>
      <c r="BD281" s="104"/>
      <c r="BE281" s="104"/>
      <c r="BF281" s="104"/>
      <c r="BG281" s="104"/>
      <c r="BH281" s="104"/>
      <c r="BI281" s="104"/>
      <c r="BJ281" s="104"/>
      <c r="BK281" s="104"/>
      <c r="BL281" s="104"/>
      <c r="BM281" s="104"/>
      <c r="BN281" s="104"/>
      <c r="BO281" s="104"/>
      <c r="BP281" s="104"/>
      <c r="BQ281" s="104"/>
      <c r="BR281" s="104"/>
      <c r="BS281" s="104"/>
      <c r="BT281" s="104"/>
      <c r="BU281" s="104"/>
      <c r="BV281" s="104"/>
      <c r="BW281" s="104"/>
      <c r="BX281" s="104"/>
      <c r="BY281" s="104"/>
      <c r="BZ281" s="104"/>
      <c r="CA281" s="104"/>
      <c r="CB281" s="104"/>
      <c r="CC281" s="104"/>
      <c r="CD281" s="104"/>
      <c r="CE281" s="104"/>
      <c r="CF281" s="104"/>
      <c r="CG281" s="104"/>
      <c r="CH281" s="104"/>
      <c r="CI281" s="104"/>
      <c r="CJ281" s="104"/>
      <c r="CK281" s="104"/>
      <c r="CL281" s="104"/>
      <c r="CM281" s="104"/>
      <c r="CN281" s="104"/>
      <c r="CO281" s="104"/>
      <c r="CP281" s="104"/>
      <c r="CQ281" s="104"/>
      <c r="CR281" s="104"/>
      <c r="CS281" s="104"/>
      <c r="CT281" s="104"/>
      <c r="CU281" s="104"/>
      <c r="CV281" s="104"/>
      <c r="CW281" s="104"/>
      <c r="CX281" s="104"/>
      <c r="CY281" s="104"/>
      <c r="CZ281" s="104"/>
      <c r="DA281" s="104"/>
      <c r="DB281" s="104"/>
      <c r="DC281" s="104"/>
      <c r="DD281" s="104"/>
      <c r="DE281" s="104"/>
      <c r="DF281" s="104"/>
      <c r="DG281" s="104"/>
      <c r="DH281" s="104"/>
      <c r="DI281" s="104"/>
      <c r="DJ281" s="104"/>
      <c r="DK281" s="104"/>
      <c r="DL281" s="104"/>
      <c r="DM281" s="104"/>
      <c r="DN281" s="104"/>
      <c r="DO281" s="104"/>
      <c r="DP281" s="104"/>
      <c r="DQ281" s="104"/>
      <c r="DR281" s="104"/>
      <c r="DS281" s="104"/>
      <c r="DT281" s="104"/>
      <c r="DU281" s="104"/>
      <c r="DV281" s="104"/>
      <c r="DW281" s="104"/>
      <c r="DX281" s="104"/>
      <c r="DY281" s="104"/>
      <c r="DZ281" s="104"/>
      <c r="EA281" s="104"/>
      <c r="EB281" s="104"/>
      <c r="EC281" s="104"/>
      <c r="ED281" s="104"/>
      <c r="EE281" s="104"/>
      <c r="EF281" s="104"/>
      <c r="EG281" s="104"/>
      <c r="EH281" s="104"/>
      <c r="EI281" s="104"/>
      <c r="EJ281" s="104"/>
      <c r="EK281" s="104"/>
      <c r="EL281" s="104"/>
      <c r="EM281" s="104"/>
      <c r="EN281" s="104"/>
      <c r="EO281" s="104"/>
      <c r="EP281" s="104"/>
      <c r="EQ281" s="104"/>
      <c r="ER281" s="104"/>
      <c r="ES281" s="104"/>
      <c r="ET281" s="104"/>
      <c r="EU281" s="104"/>
      <c r="EV281" s="104"/>
      <c r="EW281" s="104"/>
      <c r="EX281" s="104"/>
      <c r="EY281" s="104"/>
      <c r="EZ281" s="104"/>
      <c r="FA281" s="104"/>
      <c r="FB281" s="104"/>
      <c r="FC281" s="104"/>
      <c r="FD281" s="104"/>
      <c r="FE281" s="104"/>
      <c r="FF281" s="104"/>
      <c r="FG281" s="104"/>
      <c r="FH281" s="104"/>
      <c r="FI281" s="104"/>
      <c r="FJ281" s="104"/>
      <c r="FK281" s="104"/>
      <c r="FL281" s="104"/>
      <c r="FM281" s="104"/>
      <c r="FN281" s="104"/>
      <c r="FO281" s="104"/>
      <c r="FP281" s="104"/>
      <c r="FQ281" s="104"/>
      <c r="FR281" s="104"/>
      <c r="FS281" s="104"/>
      <c r="FT281" s="104"/>
      <c r="FU281" s="104"/>
      <c r="FV281" s="104"/>
      <c r="FW281" s="104"/>
      <c r="FX281" s="104"/>
      <c r="FY281" s="104"/>
      <c r="FZ281" s="104"/>
      <c r="GA281" s="104"/>
      <c r="GB281" s="104"/>
      <c r="GC281" s="104"/>
      <c r="GD281" s="104"/>
      <c r="GE281" s="104"/>
      <c r="GF281" s="104"/>
      <c r="GG281" s="104"/>
      <c r="GH281" s="104"/>
      <c r="GI281" s="104"/>
      <c r="GJ281" s="104"/>
      <c r="GK281" s="104"/>
      <c r="GL281" s="104"/>
      <c r="GM281" s="104"/>
      <c r="GN281" s="104"/>
      <c r="GO281" s="104"/>
      <c r="GP281" s="104"/>
      <c r="GQ281" s="104"/>
      <c r="GR281" s="104"/>
      <c r="GS281" s="104"/>
      <c r="GT281" s="104"/>
      <c r="GU281" s="104"/>
      <c r="GV281" s="104"/>
      <c r="GW281" s="104"/>
      <c r="GX281" s="104"/>
      <c r="GY281" s="104"/>
      <c r="GZ281" s="104"/>
      <c r="HA281" s="104"/>
      <c r="HB281" s="104"/>
      <c r="HC281" s="104"/>
      <c r="HD281" s="104"/>
      <c r="HE281" s="104"/>
      <c r="HF281" s="104"/>
      <c r="HG281" s="104"/>
      <c r="HH281" s="104"/>
      <c r="HI281" s="104"/>
      <c r="HJ281" s="104"/>
      <c r="HK281" s="104"/>
      <c r="HL281" s="104"/>
      <c r="HM281" s="104"/>
      <c r="HN281" s="104"/>
      <c r="HO281" s="104"/>
      <c r="HP281" s="104"/>
      <c r="HQ281" s="104"/>
      <c r="HR281" s="104"/>
      <c r="HS281" s="104"/>
      <c r="HT281" s="104"/>
      <c r="HU281" s="104"/>
      <c r="HV281" s="104"/>
      <c r="HW281" s="104"/>
      <c r="HX281" s="104"/>
      <c r="HY281" s="104"/>
      <c r="HZ281" s="104"/>
      <c r="IA281" s="104"/>
      <c r="IB281" s="104"/>
      <c r="IC281" s="104"/>
      <c r="ID281" s="104"/>
      <c r="IE281" s="104"/>
      <c r="IF281" s="104"/>
      <c r="IG281" s="104"/>
      <c r="IH281" s="104"/>
      <c r="II281" s="104"/>
      <c r="IJ281" s="104"/>
      <c r="IK281" s="104"/>
      <c r="IL281" s="104"/>
      <c r="IM281" s="104"/>
      <c r="IN281" s="104"/>
      <c r="IO281" s="104"/>
      <c r="IP281" s="104"/>
      <c r="IQ281" s="104"/>
      <c r="IR281" s="104"/>
      <c r="IS281" s="104"/>
      <c r="IT281" s="104"/>
      <c r="IU281" s="104"/>
      <c r="IV281" s="104"/>
    </row>
    <row r="282" spans="1:256" s="103" customFormat="1" ht="12.75" x14ac:dyDescent="0.35">
      <c r="A282" s="138"/>
      <c r="B282" s="135"/>
      <c r="C282" s="135"/>
      <c r="D282" s="135"/>
      <c r="E282" s="135"/>
      <c r="F282" s="135"/>
      <c r="G282" s="135"/>
      <c r="H282" s="135"/>
      <c r="I282" s="135"/>
      <c r="J282" s="135"/>
      <c r="K282" s="135"/>
      <c r="L282" s="135"/>
      <c r="M282" s="135"/>
      <c r="N282" s="135"/>
      <c r="O282" s="135"/>
      <c r="P282" s="135"/>
      <c r="Q282" s="135"/>
      <c r="R282" s="135"/>
      <c r="AI282" s="104"/>
      <c r="AJ282" s="104"/>
      <c r="AK282" s="104"/>
      <c r="AL282" s="104"/>
      <c r="AM282" s="104"/>
      <c r="AN282" s="104"/>
      <c r="AO282" s="104"/>
      <c r="AP282" s="104"/>
      <c r="AQ282" s="104"/>
      <c r="AR282" s="104"/>
      <c r="AS282" s="104"/>
      <c r="AT282" s="104"/>
      <c r="AU282" s="104"/>
      <c r="AV282" s="104"/>
      <c r="AW282" s="104"/>
      <c r="AX282" s="104"/>
      <c r="AY282" s="104"/>
      <c r="AZ282" s="104"/>
      <c r="BA282" s="104"/>
      <c r="BB282" s="104"/>
      <c r="BC282" s="104"/>
      <c r="BD282" s="104"/>
      <c r="BE282" s="104"/>
      <c r="BF282" s="104"/>
      <c r="BG282" s="104"/>
      <c r="BH282" s="104"/>
      <c r="BI282" s="104"/>
      <c r="BJ282" s="104"/>
      <c r="BK282" s="104"/>
      <c r="BL282" s="104"/>
      <c r="BM282" s="104"/>
      <c r="BN282" s="104"/>
      <c r="BO282" s="104"/>
      <c r="BP282" s="104"/>
      <c r="BQ282" s="104"/>
      <c r="BR282" s="104"/>
      <c r="BS282" s="104"/>
      <c r="BT282" s="104"/>
      <c r="BU282" s="104"/>
      <c r="BV282" s="104"/>
      <c r="BW282" s="104"/>
      <c r="BX282" s="104"/>
      <c r="BY282" s="104"/>
      <c r="BZ282" s="104"/>
      <c r="CA282" s="104"/>
      <c r="CB282" s="104"/>
      <c r="CC282" s="104"/>
      <c r="CD282" s="104"/>
      <c r="CE282" s="104"/>
      <c r="CF282" s="104"/>
      <c r="CG282" s="104"/>
      <c r="CH282" s="104"/>
      <c r="CI282" s="104"/>
      <c r="CJ282" s="104"/>
      <c r="CK282" s="104"/>
      <c r="CL282" s="104"/>
      <c r="CM282" s="104"/>
      <c r="CN282" s="104"/>
      <c r="CO282" s="104"/>
      <c r="CP282" s="104"/>
      <c r="CQ282" s="104"/>
      <c r="CR282" s="104"/>
      <c r="CS282" s="104"/>
      <c r="CT282" s="104"/>
      <c r="CU282" s="104"/>
      <c r="CV282" s="104"/>
      <c r="CW282" s="104"/>
      <c r="CX282" s="104"/>
      <c r="CY282" s="104"/>
      <c r="CZ282" s="104"/>
      <c r="DA282" s="104"/>
      <c r="DB282" s="104"/>
      <c r="DC282" s="104"/>
      <c r="DD282" s="104"/>
      <c r="DE282" s="104"/>
      <c r="DF282" s="104"/>
      <c r="DG282" s="104"/>
      <c r="DH282" s="104"/>
      <c r="DI282" s="104"/>
      <c r="DJ282" s="104"/>
      <c r="DK282" s="104"/>
      <c r="DL282" s="104"/>
      <c r="DM282" s="104"/>
      <c r="DN282" s="104"/>
      <c r="DO282" s="104"/>
      <c r="DP282" s="104"/>
      <c r="DQ282" s="104"/>
      <c r="DR282" s="104"/>
      <c r="DS282" s="104"/>
      <c r="DT282" s="104"/>
      <c r="DU282" s="104"/>
      <c r="DV282" s="104"/>
      <c r="DW282" s="104"/>
      <c r="DX282" s="104"/>
      <c r="DY282" s="104"/>
      <c r="DZ282" s="104"/>
      <c r="EA282" s="104"/>
      <c r="EB282" s="104"/>
      <c r="EC282" s="104"/>
      <c r="ED282" s="104"/>
      <c r="EE282" s="104"/>
      <c r="EF282" s="104"/>
      <c r="EG282" s="104"/>
      <c r="EH282" s="104"/>
      <c r="EI282" s="104"/>
      <c r="EJ282" s="104"/>
      <c r="EK282" s="104"/>
      <c r="EL282" s="104"/>
      <c r="EM282" s="104"/>
      <c r="EN282" s="104"/>
      <c r="EO282" s="104"/>
      <c r="EP282" s="104"/>
      <c r="EQ282" s="104"/>
      <c r="ER282" s="104"/>
      <c r="ES282" s="104"/>
      <c r="ET282" s="104"/>
      <c r="EU282" s="104"/>
      <c r="EV282" s="104"/>
      <c r="EW282" s="104"/>
      <c r="EX282" s="104"/>
      <c r="EY282" s="104"/>
      <c r="EZ282" s="104"/>
      <c r="FA282" s="104"/>
      <c r="FB282" s="104"/>
      <c r="FC282" s="104"/>
      <c r="FD282" s="104"/>
      <c r="FE282" s="104"/>
      <c r="FF282" s="104"/>
      <c r="FG282" s="104"/>
      <c r="FH282" s="104"/>
      <c r="FI282" s="104"/>
      <c r="FJ282" s="104"/>
      <c r="FK282" s="104"/>
      <c r="FL282" s="104"/>
      <c r="FM282" s="104"/>
      <c r="FN282" s="104"/>
      <c r="FO282" s="104"/>
      <c r="FP282" s="104"/>
      <c r="FQ282" s="104"/>
      <c r="FR282" s="104"/>
      <c r="FS282" s="104"/>
      <c r="FT282" s="104"/>
      <c r="FU282" s="104"/>
      <c r="FV282" s="104"/>
      <c r="FW282" s="104"/>
      <c r="FX282" s="104"/>
      <c r="FY282" s="104"/>
      <c r="FZ282" s="104"/>
      <c r="GA282" s="104"/>
      <c r="GB282" s="104"/>
      <c r="GC282" s="104"/>
      <c r="GD282" s="104"/>
      <c r="GE282" s="104"/>
      <c r="GF282" s="104"/>
      <c r="GG282" s="104"/>
      <c r="GH282" s="104"/>
      <c r="GI282" s="104"/>
      <c r="GJ282" s="104"/>
      <c r="GK282" s="104"/>
      <c r="GL282" s="104"/>
      <c r="GM282" s="104"/>
      <c r="GN282" s="104"/>
      <c r="GO282" s="104"/>
      <c r="GP282" s="104"/>
      <c r="GQ282" s="104"/>
      <c r="GR282" s="104"/>
      <c r="GS282" s="104"/>
      <c r="GT282" s="104"/>
      <c r="GU282" s="104"/>
      <c r="GV282" s="104"/>
      <c r="GW282" s="104"/>
      <c r="GX282" s="104"/>
      <c r="GY282" s="104"/>
      <c r="GZ282" s="104"/>
      <c r="HA282" s="104"/>
      <c r="HB282" s="104"/>
      <c r="HC282" s="104"/>
      <c r="HD282" s="104"/>
      <c r="HE282" s="104"/>
      <c r="HF282" s="104"/>
      <c r="HG282" s="104"/>
      <c r="HH282" s="104"/>
      <c r="HI282" s="104"/>
      <c r="HJ282" s="104"/>
      <c r="HK282" s="104"/>
      <c r="HL282" s="104"/>
      <c r="HM282" s="104"/>
      <c r="HN282" s="104"/>
      <c r="HO282" s="104"/>
      <c r="HP282" s="104"/>
      <c r="HQ282" s="104"/>
      <c r="HR282" s="104"/>
      <c r="HS282" s="104"/>
      <c r="HT282" s="104"/>
      <c r="HU282" s="104"/>
      <c r="HV282" s="104"/>
      <c r="HW282" s="104"/>
      <c r="HX282" s="104"/>
      <c r="HY282" s="104"/>
      <c r="HZ282" s="104"/>
      <c r="IA282" s="104"/>
      <c r="IB282" s="104"/>
      <c r="IC282" s="104"/>
      <c r="ID282" s="104"/>
      <c r="IE282" s="104"/>
      <c r="IF282" s="104"/>
      <c r="IG282" s="104"/>
      <c r="IH282" s="104"/>
      <c r="II282" s="104"/>
      <c r="IJ282" s="104"/>
      <c r="IK282" s="104"/>
      <c r="IL282" s="104"/>
      <c r="IM282" s="104"/>
      <c r="IN282" s="104"/>
      <c r="IO282" s="104"/>
      <c r="IP282" s="104"/>
      <c r="IQ282" s="104"/>
      <c r="IR282" s="104"/>
      <c r="IS282" s="104"/>
      <c r="IT282" s="104"/>
      <c r="IU282" s="104"/>
      <c r="IV282" s="104"/>
    </row>
    <row r="283" spans="1:256" s="103" customFormat="1" ht="12.75" x14ac:dyDescent="0.35">
      <c r="A283" s="138"/>
      <c r="B283" s="135"/>
      <c r="C283" s="135"/>
      <c r="D283" s="135"/>
      <c r="E283" s="135"/>
      <c r="F283" s="135"/>
      <c r="G283" s="135"/>
      <c r="H283" s="135"/>
      <c r="I283" s="135"/>
      <c r="J283" s="135"/>
      <c r="K283" s="135"/>
      <c r="L283" s="135"/>
      <c r="M283" s="135"/>
      <c r="N283" s="135"/>
      <c r="O283" s="135"/>
      <c r="P283" s="135"/>
      <c r="Q283" s="135"/>
      <c r="R283" s="135"/>
      <c r="AI283" s="104"/>
      <c r="AJ283" s="104"/>
      <c r="AK283" s="104"/>
      <c r="AL283" s="104"/>
      <c r="AM283" s="104"/>
      <c r="AN283" s="104"/>
      <c r="AO283" s="104"/>
      <c r="AP283" s="104"/>
      <c r="AQ283" s="104"/>
      <c r="AR283" s="104"/>
      <c r="AS283" s="104"/>
      <c r="AT283" s="104"/>
      <c r="AU283" s="104"/>
      <c r="AV283" s="104"/>
      <c r="AW283" s="104"/>
      <c r="AX283" s="104"/>
      <c r="AY283" s="104"/>
      <c r="AZ283" s="104"/>
      <c r="BA283" s="104"/>
      <c r="BB283" s="104"/>
      <c r="BC283" s="104"/>
      <c r="BD283" s="104"/>
      <c r="BE283" s="104"/>
      <c r="BF283" s="104"/>
      <c r="BG283" s="104"/>
      <c r="BH283" s="104"/>
      <c r="BI283" s="104"/>
      <c r="BJ283" s="104"/>
      <c r="BK283" s="104"/>
      <c r="BL283" s="104"/>
      <c r="BM283" s="104"/>
      <c r="BN283" s="104"/>
      <c r="BO283" s="104"/>
      <c r="BP283" s="104"/>
      <c r="BQ283" s="104"/>
      <c r="BR283" s="104"/>
      <c r="BS283" s="104"/>
      <c r="BT283" s="104"/>
      <c r="BU283" s="104"/>
      <c r="BV283" s="104"/>
      <c r="BW283" s="104"/>
      <c r="BX283" s="104"/>
      <c r="BY283" s="104"/>
      <c r="BZ283" s="104"/>
      <c r="CA283" s="104"/>
      <c r="CB283" s="104"/>
      <c r="CC283" s="104"/>
      <c r="CD283" s="104"/>
      <c r="CE283" s="104"/>
      <c r="CF283" s="104"/>
      <c r="CG283" s="104"/>
      <c r="CH283" s="104"/>
      <c r="CI283" s="104"/>
      <c r="CJ283" s="104"/>
      <c r="CK283" s="104"/>
      <c r="CL283" s="104"/>
      <c r="CM283" s="104"/>
      <c r="CN283" s="104"/>
      <c r="CO283" s="104"/>
      <c r="CP283" s="104"/>
      <c r="CQ283" s="104"/>
      <c r="CR283" s="104"/>
      <c r="CS283" s="104"/>
      <c r="CT283" s="104"/>
      <c r="CU283" s="104"/>
      <c r="CV283" s="104"/>
      <c r="CW283" s="104"/>
      <c r="CX283" s="104"/>
      <c r="CY283" s="104"/>
      <c r="CZ283" s="104"/>
      <c r="DA283" s="104"/>
      <c r="DB283" s="104"/>
      <c r="DC283" s="104"/>
      <c r="DD283" s="104"/>
      <c r="DE283" s="104"/>
      <c r="DF283" s="104"/>
      <c r="DG283" s="104"/>
      <c r="DH283" s="104"/>
      <c r="DI283" s="104"/>
      <c r="DJ283" s="104"/>
      <c r="DK283" s="104"/>
      <c r="DL283" s="104"/>
      <c r="DM283" s="104"/>
      <c r="DN283" s="104"/>
      <c r="DO283" s="104"/>
      <c r="DP283" s="104"/>
      <c r="DQ283" s="104"/>
      <c r="DR283" s="104"/>
      <c r="DS283" s="104"/>
      <c r="DT283" s="104"/>
      <c r="DU283" s="104"/>
      <c r="DV283" s="104"/>
      <c r="DW283" s="104"/>
      <c r="DX283" s="104"/>
      <c r="DY283" s="104"/>
      <c r="DZ283" s="104"/>
      <c r="EA283" s="104"/>
      <c r="EB283" s="104"/>
      <c r="EC283" s="104"/>
      <c r="ED283" s="104"/>
      <c r="EE283" s="104"/>
      <c r="EF283" s="104"/>
      <c r="EG283" s="104"/>
      <c r="EH283" s="104"/>
      <c r="EI283" s="104"/>
      <c r="EJ283" s="104"/>
      <c r="EK283" s="104"/>
      <c r="EL283" s="104"/>
      <c r="EM283" s="104"/>
      <c r="EN283" s="104"/>
      <c r="EO283" s="104"/>
      <c r="EP283" s="104"/>
      <c r="EQ283" s="104"/>
      <c r="ER283" s="104"/>
      <c r="ES283" s="104"/>
      <c r="ET283" s="104"/>
      <c r="EU283" s="104"/>
      <c r="EV283" s="104"/>
      <c r="EW283" s="104"/>
      <c r="EX283" s="104"/>
      <c r="EY283" s="104"/>
      <c r="EZ283" s="104"/>
      <c r="FA283" s="104"/>
      <c r="FB283" s="104"/>
      <c r="FC283" s="104"/>
      <c r="FD283" s="104"/>
      <c r="FE283" s="104"/>
      <c r="FF283" s="104"/>
      <c r="FG283" s="104"/>
      <c r="FH283" s="104"/>
      <c r="FI283" s="104"/>
      <c r="FJ283" s="104"/>
      <c r="FK283" s="104"/>
      <c r="FL283" s="104"/>
      <c r="FM283" s="104"/>
      <c r="FN283" s="104"/>
      <c r="FO283" s="104"/>
      <c r="FP283" s="104"/>
      <c r="FQ283" s="104"/>
      <c r="FR283" s="104"/>
      <c r="FS283" s="104"/>
      <c r="FT283" s="104"/>
      <c r="FU283" s="104"/>
      <c r="FV283" s="104"/>
      <c r="FW283" s="104"/>
      <c r="FX283" s="104"/>
      <c r="FY283" s="104"/>
      <c r="FZ283" s="104"/>
      <c r="GA283" s="104"/>
      <c r="GB283" s="104"/>
      <c r="GC283" s="104"/>
      <c r="GD283" s="104"/>
      <c r="GE283" s="104"/>
      <c r="GF283" s="104"/>
      <c r="GG283" s="104"/>
      <c r="GH283" s="104"/>
      <c r="GI283" s="104"/>
      <c r="GJ283" s="104"/>
      <c r="GK283" s="104"/>
      <c r="GL283" s="104"/>
      <c r="GM283" s="104"/>
      <c r="GN283" s="104"/>
      <c r="GO283" s="104"/>
      <c r="GP283" s="104"/>
      <c r="GQ283" s="104"/>
      <c r="GR283" s="104"/>
      <c r="GS283" s="104"/>
      <c r="GT283" s="104"/>
      <c r="GU283" s="104"/>
      <c r="GV283" s="104"/>
      <c r="GW283" s="104"/>
      <c r="GX283" s="104"/>
      <c r="GY283" s="104"/>
      <c r="GZ283" s="104"/>
      <c r="HA283" s="104"/>
      <c r="HB283" s="104"/>
      <c r="HC283" s="104"/>
      <c r="HD283" s="104"/>
      <c r="HE283" s="104"/>
      <c r="HF283" s="104"/>
      <c r="HG283" s="104"/>
      <c r="HH283" s="104"/>
      <c r="HI283" s="104"/>
      <c r="HJ283" s="104"/>
      <c r="HK283" s="104"/>
      <c r="HL283" s="104"/>
      <c r="HM283" s="104"/>
      <c r="HN283" s="104"/>
      <c r="HO283" s="104"/>
      <c r="HP283" s="104"/>
      <c r="HQ283" s="104"/>
      <c r="HR283" s="104"/>
      <c r="HS283" s="104"/>
      <c r="HT283" s="104"/>
      <c r="HU283" s="104"/>
      <c r="HV283" s="104"/>
      <c r="HW283" s="104"/>
      <c r="HX283" s="104"/>
      <c r="HY283" s="104"/>
      <c r="HZ283" s="104"/>
      <c r="IA283" s="104"/>
      <c r="IB283" s="104"/>
      <c r="IC283" s="104"/>
      <c r="ID283" s="104"/>
      <c r="IE283" s="104"/>
      <c r="IF283" s="104"/>
      <c r="IG283" s="104"/>
      <c r="IH283" s="104"/>
      <c r="II283" s="104"/>
      <c r="IJ283" s="104"/>
      <c r="IK283" s="104"/>
      <c r="IL283" s="104"/>
      <c r="IM283" s="104"/>
      <c r="IN283" s="104"/>
      <c r="IO283" s="104"/>
      <c r="IP283" s="104"/>
      <c r="IQ283" s="104"/>
      <c r="IR283" s="104"/>
      <c r="IS283" s="104"/>
      <c r="IT283" s="104"/>
      <c r="IU283" s="104"/>
      <c r="IV283" s="104"/>
    </row>
    <row r="284" spans="1:256" s="103" customFormat="1" ht="12.75" x14ac:dyDescent="0.35">
      <c r="A284" s="138"/>
      <c r="B284" s="135"/>
      <c r="C284" s="135"/>
      <c r="D284" s="135"/>
      <c r="E284" s="135"/>
      <c r="F284" s="135"/>
      <c r="G284" s="135"/>
      <c r="H284" s="135"/>
      <c r="I284" s="135"/>
      <c r="J284" s="135"/>
      <c r="K284" s="135"/>
      <c r="L284" s="135"/>
      <c r="M284" s="135"/>
      <c r="N284" s="135"/>
      <c r="O284" s="135"/>
      <c r="P284" s="135"/>
      <c r="Q284" s="135"/>
      <c r="R284" s="135"/>
      <c r="AI284" s="104"/>
      <c r="AJ284" s="104"/>
      <c r="AK284" s="104"/>
      <c r="AL284" s="104"/>
      <c r="AM284" s="104"/>
      <c r="AN284" s="104"/>
      <c r="AO284" s="104"/>
      <c r="AP284" s="104"/>
      <c r="AQ284" s="104"/>
      <c r="AR284" s="104"/>
      <c r="AS284" s="104"/>
      <c r="AT284" s="104"/>
      <c r="AU284" s="104"/>
      <c r="AV284" s="104"/>
      <c r="AW284" s="104"/>
      <c r="AX284" s="104"/>
      <c r="AY284" s="104"/>
      <c r="AZ284" s="104"/>
      <c r="BA284" s="104"/>
      <c r="BB284" s="104"/>
      <c r="BC284" s="104"/>
      <c r="BD284" s="104"/>
      <c r="BE284" s="104"/>
      <c r="BF284" s="104"/>
      <c r="BG284" s="104"/>
      <c r="BH284" s="104"/>
      <c r="BI284" s="104"/>
      <c r="BJ284" s="104"/>
      <c r="BK284" s="104"/>
      <c r="BL284" s="104"/>
      <c r="BM284" s="104"/>
      <c r="BN284" s="104"/>
      <c r="BO284" s="104"/>
      <c r="BP284" s="104"/>
      <c r="BQ284" s="104"/>
      <c r="BR284" s="104"/>
      <c r="BS284" s="104"/>
      <c r="BT284" s="104"/>
      <c r="BU284" s="104"/>
      <c r="BV284" s="104"/>
      <c r="BW284" s="104"/>
      <c r="BX284" s="104"/>
      <c r="BY284" s="104"/>
      <c r="BZ284" s="104"/>
      <c r="CA284" s="104"/>
      <c r="CB284" s="104"/>
      <c r="CC284" s="104"/>
      <c r="CD284" s="104"/>
      <c r="CE284" s="104"/>
      <c r="CF284" s="104"/>
      <c r="CG284" s="104"/>
      <c r="CH284" s="104"/>
      <c r="CI284" s="104"/>
      <c r="CJ284" s="104"/>
      <c r="CK284" s="104"/>
      <c r="CL284" s="104"/>
      <c r="CM284" s="104"/>
      <c r="CN284" s="104"/>
      <c r="CO284" s="104"/>
      <c r="CP284" s="104"/>
      <c r="CQ284" s="104"/>
      <c r="CR284" s="104"/>
      <c r="CS284" s="104"/>
      <c r="CT284" s="104"/>
      <c r="CU284" s="104"/>
      <c r="CV284" s="104"/>
      <c r="CW284" s="104"/>
      <c r="CX284" s="104"/>
      <c r="CY284" s="104"/>
      <c r="CZ284" s="104"/>
      <c r="DA284" s="104"/>
      <c r="DB284" s="104"/>
      <c r="DC284" s="104"/>
      <c r="DD284" s="104"/>
      <c r="DE284" s="104"/>
      <c r="DF284" s="104"/>
      <c r="DG284" s="104"/>
      <c r="DH284" s="104"/>
      <c r="DI284" s="104"/>
      <c r="DJ284" s="104"/>
      <c r="DK284" s="104"/>
      <c r="DL284" s="104"/>
      <c r="DM284" s="104"/>
      <c r="DN284" s="104"/>
      <c r="DO284" s="104"/>
      <c r="DP284" s="104"/>
      <c r="DQ284" s="104"/>
      <c r="DR284" s="104"/>
      <c r="DS284" s="104"/>
      <c r="DT284" s="104"/>
      <c r="DU284" s="104"/>
      <c r="DV284" s="104"/>
      <c r="DW284" s="104"/>
      <c r="DX284" s="104"/>
      <c r="DY284" s="104"/>
      <c r="DZ284" s="104"/>
      <c r="EA284" s="104"/>
      <c r="EB284" s="104"/>
      <c r="EC284" s="104"/>
      <c r="ED284" s="104"/>
      <c r="EE284" s="104"/>
      <c r="EF284" s="104"/>
      <c r="EG284" s="104"/>
      <c r="EH284" s="104"/>
      <c r="EI284" s="104"/>
      <c r="EJ284" s="104"/>
      <c r="EK284" s="104"/>
      <c r="EL284" s="104"/>
      <c r="EM284" s="104"/>
      <c r="EN284" s="104"/>
      <c r="EO284" s="104"/>
      <c r="EP284" s="104"/>
      <c r="EQ284" s="104"/>
      <c r="ER284" s="104"/>
      <c r="ES284" s="104"/>
      <c r="ET284" s="104"/>
      <c r="EU284" s="104"/>
      <c r="EV284" s="104"/>
      <c r="EW284" s="104"/>
      <c r="EX284" s="104"/>
      <c r="EY284" s="104"/>
      <c r="EZ284" s="104"/>
      <c r="FA284" s="104"/>
      <c r="FB284" s="104"/>
      <c r="FC284" s="104"/>
      <c r="FD284" s="104"/>
      <c r="FE284" s="104"/>
      <c r="FF284" s="104"/>
      <c r="FG284" s="104"/>
      <c r="FH284" s="104"/>
      <c r="FI284" s="104"/>
      <c r="FJ284" s="104"/>
      <c r="FK284" s="104"/>
      <c r="FL284" s="104"/>
      <c r="FM284" s="104"/>
      <c r="FN284" s="104"/>
      <c r="FO284" s="104"/>
      <c r="FP284" s="104"/>
      <c r="FQ284" s="104"/>
      <c r="FR284" s="104"/>
      <c r="FS284" s="104"/>
      <c r="FT284" s="104"/>
      <c r="FU284" s="104"/>
      <c r="FV284" s="104"/>
      <c r="FW284" s="104"/>
      <c r="FX284" s="104"/>
      <c r="FY284" s="104"/>
      <c r="FZ284" s="104"/>
      <c r="GA284" s="104"/>
      <c r="GB284" s="104"/>
      <c r="GC284" s="104"/>
      <c r="GD284" s="104"/>
      <c r="GE284" s="104"/>
      <c r="GF284" s="104"/>
      <c r="GG284" s="104"/>
      <c r="GH284" s="104"/>
      <c r="GI284" s="104"/>
      <c r="GJ284" s="104"/>
      <c r="GK284" s="104"/>
      <c r="GL284" s="104"/>
      <c r="GM284" s="104"/>
      <c r="GN284" s="104"/>
      <c r="GO284" s="104"/>
      <c r="GP284" s="104"/>
      <c r="GQ284" s="104"/>
      <c r="GR284" s="104"/>
      <c r="GS284" s="104"/>
      <c r="GT284" s="104"/>
      <c r="GU284" s="104"/>
      <c r="GV284" s="104"/>
      <c r="GW284" s="104"/>
      <c r="GX284" s="104"/>
      <c r="GY284" s="104"/>
      <c r="GZ284" s="104"/>
      <c r="HA284" s="104"/>
      <c r="HB284" s="104"/>
      <c r="HC284" s="104"/>
      <c r="HD284" s="104"/>
      <c r="HE284" s="104"/>
      <c r="HF284" s="104"/>
      <c r="HG284" s="104"/>
      <c r="HH284" s="104"/>
      <c r="HI284" s="104"/>
      <c r="HJ284" s="104"/>
      <c r="HK284" s="104"/>
      <c r="HL284" s="104"/>
      <c r="HM284" s="104"/>
      <c r="HN284" s="104"/>
      <c r="HO284" s="104"/>
      <c r="HP284" s="104"/>
      <c r="HQ284" s="104"/>
      <c r="HR284" s="104"/>
      <c r="HS284" s="104"/>
      <c r="HT284" s="104"/>
      <c r="HU284" s="104"/>
      <c r="HV284" s="104"/>
      <c r="HW284" s="104"/>
      <c r="HX284" s="104"/>
      <c r="HY284" s="104"/>
      <c r="HZ284" s="104"/>
      <c r="IA284" s="104"/>
      <c r="IB284" s="104"/>
      <c r="IC284" s="104"/>
      <c r="ID284" s="104"/>
      <c r="IE284" s="104"/>
      <c r="IF284" s="104"/>
      <c r="IG284" s="104"/>
      <c r="IH284" s="104"/>
      <c r="II284" s="104"/>
      <c r="IJ284" s="104"/>
      <c r="IK284" s="104"/>
      <c r="IL284" s="104"/>
      <c r="IM284" s="104"/>
      <c r="IN284" s="104"/>
      <c r="IO284" s="104"/>
      <c r="IP284" s="104"/>
      <c r="IQ284" s="104"/>
      <c r="IR284" s="104"/>
      <c r="IS284" s="104"/>
      <c r="IT284" s="104"/>
      <c r="IU284" s="104"/>
      <c r="IV284" s="104"/>
    </row>
    <row r="285" spans="1:256" s="103" customFormat="1" ht="12.75" x14ac:dyDescent="0.35">
      <c r="A285" s="138"/>
      <c r="B285" s="135"/>
      <c r="C285" s="135"/>
      <c r="D285" s="135"/>
      <c r="E285" s="135"/>
      <c r="F285" s="135"/>
      <c r="G285" s="135"/>
      <c r="H285" s="135"/>
      <c r="I285" s="135"/>
      <c r="J285" s="135"/>
      <c r="K285" s="135"/>
      <c r="L285" s="135"/>
      <c r="M285" s="135"/>
      <c r="N285" s="135"/>
      <c r="O285" s="135"/>
      <c r="P285" s="135"/>
      <c r="Q285" s="135"/>
      <c r="R285" s="135"/>
      <c r="AI285" s="104"/>
      <c r="AJ285" s="104"/>
      <c r="AK285" s="104"/>
      <c r="AL285" s="104"/>
      <c r="AM285" s="104"/>
      <c r="AN285" s="104"/>
      <c r="AO285" s="104"/>
      <c r="AP285" s="104"/>
      <c r="AQ285" s="104"/>
      <c r="AR285" s="104"/>
      <c r="AS285" s="104"/>
      <c r="AT285" s="104"/>
      <c r="AU285" s="104"/>
      <c r="AV285" s="104"/>
      <c r="AW285" s="104"/>
      <c r="AX285" s="104"/>
      <c r="AY285" s="104"/>
      <c r="AZ285" s="104"/>
      <c r="BA285" s="104"/>
      <c r="BB285" s="104"/>
      <c r="BC285" s="104"/>
      <c r="BD285" s="104"/>
      <c r="BE285" s="104"/>
      <c r="BF285" s="104"/>
      <c r="BG285" s="104"/>
      <c r="BH285" s="104"/>
      <c r="BI285" s="104"/>
      <c r="BJ285" s="104"/>
      <c r="BK285" s="104"/>
      <c r="BL285" s="104"/>
      <c r="BM285" s="104"/>
      <c r="BN285" s="104"/>
      <c r="BO285" s="104"/>
      <c r="BP285" s="104"/>
      <c r="BQ285" s="104"/>
      <c r="BR285" s="104"/>
      <c r="BS285" s="104"/>
      <c r="BT285" s="104"/>
      <c r="BU285" s="104"/>
      <c r="BV285" s="104"/>
      <c r="BW285" s="104"/>
      <c r="BX285" s="104"/>
      <c r="BY285" s="104"/>
      <c r="BZ285" s="104"/>
      <c r="CA285" s="104"/>
      <c r="CB285" s="104"/>
      <c r="CC285" s="104"/>
      <c r="CD285" s="104"/>
      <c r="CE285" s="104"/>
      <c r="CF285" s="104"/>
      <c r="CG285" s="104"/>
      <c r="CH285" s="104"/>
      <c r="CI285" s="104"/>
      <c r="CJ285" s="104"/>
      <c r="CK285" s="104"/>
      <c r="CL285" s="104"/>
      <c r="CM285" s="104"/>
      <c r="CN285" s="104"/>
      <c r="CO285" s="104"/>
      <c r="CP285" s="104"/>
      <c r="CQ285" s="104"/>
      <c r="CR285" s="104"/>
      <c r="CS285" s="104"/>
      <c r="CT285" s="104"/>
      <c r="CU285" s="104"/>
      <c r="CV285" s="104"/>
      <c r="CW285" s="104"/>
      <c r="CX285" s="104"/>
      <c r="CY285" s="104"/>
      <c r="CZ285" s="104"/>
      <c r="DA285" s="104"/>
      <c r="DB285" s="104"/>
      <c r="DC285" s="104"/>
      <c r="DD285" s="104"/>
      <c r="DE285" s="104"/>
      <c r="DF285" s="104"/>
      <c r="DG285" s="104"/>
      <c r="DH285" s="104"/>
      <c r="DI285" s="104"/>
      <c r="DJ285" s="104"/>
      <c r="DK285" s="104"/>
      <c r="DL285" s="104"/>
      <c r="DM285" s="104"/>
      <c r="DN285" s="104"/>
      <c r="DO285" s="104"/>
      <c r="DP285" s="104"/>
      <c r="DQ285" s="104"/>
      <c r="DR285" s="104"/>
      <c r="DS285" s="104"/>
      <c r="DT285" s="104"/>
      <c r="DU285" s="104"/>
      <c r="DV285" s="104"/>
      <c r="DW285" s="104"/>
      <c r="DX285" s="104"/>
      <c r="DY285" s="104"/>
      <c r="DZ285" s="104"/>
      <c r="EA285" s="104"/>
      <c r="EB285" s="104"/>
      <c r="EC285" s="104"/>
      <c r="ED285" s="104"/>
      <c r="EE285" s="104"/>
      <c r="EF285" s="104"/>
      <c r="EG285" s="104"/>
      <c r="EH285" s="104"/>
      <c r="EI285" s="104"/>
      <c r="EJ285" s="104"/>
      <c r="EK285" s="104"/>
      <c r="EL285" s="104"/>
      <c r="EM285" s="104"/>
      <c r="EN285" s="104"/>
      <c r="EO285" s="104"/>
      <c r="EP285" s="104"/>
      <c r="EQ285" s="104"/>
      <c r="ER285" s="104"/>
      <c r="ES285" s="104"/>
      <c r="ET285" s="104"/>
      <c r="EU285" s="104"/>
      <c r="EV285" s="104"/>
      <c r="EW285" s="104"/>
      <c r="EX285" s="104"/>
      <c r="EY285" s="104"/>
      <c r="EZ285" s="104"/>
      <c r="FA285" s="104"/>
      <c r="FB285" s="104"/>
      <c r="FC285" s="104"/>
      <c r="FD285" s="104"/>
      <c r="FE285" s="104"/>
      <c r="FF285" s="104"/>
      <c r="FG285" s="104"/>
      <c r="FH285" s="104"/>
      <c r="FI285" s="104"/>
      <c r="FJ285" s="104"/>
      <c r="FK285" s="104"/>
      <c r="FL285" s="104"/>
      <c r="FM285" s="104"/>
      <c r="FN285" s="104"/>
      <c r="FO285" s="104"/>
      <c r="FP285" s="104"/>
      <c r="FQ285" s="104"/>
      <c r="FR285" s="104"/>
      <c r="FS285" s="104"/>
      <c r="FT285" s="104"/>
      <c r="FU285" s="104"/>
      <c r="FV285" s="104"/>
      <c r="FW285" s="104"/>
      <c r="FX285" s="104"/>
      <c r="FY285" s="104"/>
      <c r="FZ285" s="104"/>
      <c r="GA285" s="104"/>
      <c r="GB285" s="104"/>
      <c r="GC285" s="104"/>
      <c r="GD285" s="104"/>
      <c r="GE285" s="104"/>
      <c r="GF285" s="104"/>
      <c r="GG285" s="104"/>
      <c r="GH285" s="104"/>
      <c r="GI285" s="104"/>
      <c r="GJ285" s="104"/>
      <c r="GK285" s="104"/>
      <c r="GL285" s="104"/>
      <c r="GM285" s="104"/>
      <c r="GN285" s="104"/>
      <c r="GO285" s="104"/>
      <c r="GP285" s="104"/>
      <c r="GQ285" s="104"/>
      <c r="GR285" s="104"/>
      <c r="GS285" s="104"/>
      <c r="GT285" s="104"/>
      <c r="GU285" s="104"/>
      <c r="GV285" s="104"/>
      <c r="GW285" s="104"/>
      <c r="GX285" s="104"/>
      <c r="GY285" s="104"/>
      <c r="GZ285" s="104"/>
      <c r="HA285" s="104"/>
      <c r="HB285" s="104"/>
      <c r="HC285" s="104"/>
      <c r="HD285" s="104"/>
      <c r="HE285" s="104"/>
      <c r="HF285" s="104"/>
      <c r="HG285" s="104"/>
      <c r="HH285" s="104"/>
      <c r="HI285" s="104"/>
      <c r="HJ285" s="104"/>
      <c r="HK285" s="104"/>
      <c r="HL285" s="104"/>
      <c r="HM285" s="104"/>
      <c r="HN285" s="104"/>
      <c r="HO285" s="104"/>
      <c r="HP285" s="104"/>
      <c r="HQ285" s="104"/>
      <c r="HR285" s="104"/>
      <c r="HS285" s="104"/>
      <c r="HT285" s="104"/>
      <c r="HU285" s="104"/>
      <c r="HV285" s="104"/>
      <c r="HW285" s="104"/>
      <c r="HX285" s="104"/>
      <c r="HY285" s="104"/>
      <c r="HZ285" s="104"/>
      <c r="IA285" s="104"/>
      <c r="IB285" s="104"/>
      <c r="IC285" s="104"/>
      <c r="ID285" s="104"/>
      <c r="IE285" s="104"/>
      <c r="IF285" s="104"/>
      <c r="IG285" s="104"/>
      <c r="IH285" s="104"/>
      <c r="II285" s="104"/>
      <c r="IJ285" s="104"/>
      <c r="IK285" s="104"/>
      <c r="IL285" s="104"/>
      <c r="IM285" s="104"/>
      <c r="IN285" s="104"/>
      <c r="IO285" s="104"/>
      <c r="IP285" s="104"/>
      <c r="IQ285" s="104"/>
      <c r="IR285" s="104"/>
      <c r="IS285" s="104"/>
      <c r="IT285" s="104"/>
      <c r="IU285" s="104"/>
      <c r="IV285" s="104"/>
    </row>
    <row r="286" spans="1:256" s="103" customFormat="1" ht="12.75" x14ac:dyDescent="0.35">
      <c r="A286" s="114"/>
      <c r="B286" s="135"/>
      <c r="C286" s="135"/>
      <c r="D286" s="135"/>
      <c r="E286" s="135"/>
      <c r="F286" s="135"/>
      <c r="G286" s="135"/>
      <c r="H286" s="135"/>
      <c r="I286" s="135"/>
      <c r="J286" s="135"/>
      <c r="K286" s="135"/>
      <c r="L286" s="135"/>
      <c r="M286" s="135"/>
      <c r="N286" s="135"/>
      <c r="O286" s="135"/>
      <c r="P286" s="135"/>
      <c r="Q286" s="135"/>
      <c r="R286" s="135"/>
      <c r="AI286" s="104"/>
      <c r="AJ286" s="104"/>
      <c r="AK286" s="104"/>
      <c r="AL286" s="104"/>
      <c r="AM286" s="104"/>
      <c r="AN286" s="104"/>
      <c r="AO286" s="104"/>
      <c r="AP286" s="104"/>
      <c r="AQ286" s="104"/>
      <c r="AR286" s="104"/>
      <c r="AS286" s="104"/>
      <c r="AT286" s="104"/>
      <c r="AU286" s="104"/>
      <c r="AV286" s="104"/>
      <c r="AW286" s="104"/>
      <c r="AX286" s="104"/>
      <c r="AY286" s="104"/>
      <c r="AZ286" s="104"/>
      <c r="BA286" s="104"/>
      <c r="BB286" s="104"/>
      <c r="BC286" s="104"/>
      <c r="BD286" s="104"/>
      <c r="BE286" s="104"/>
      <c r="BF286" s="104"/>
      <c r="BG286" s="104"/>
      <c r="BH286" s="104"/>
      <c r="BI286" s="104"/>
      <c r="BJ286" s="104"/>
      <c r="BK286" s="104"/>
      <c r="BL286" s="104"/>
      <c r="BM286" s="104"/>
      <c r="BN286" s="104"/>
      <c r="BO286" s="104"/>
      <c r="BP286" s="104"/>
      <c r="BQ286" s="104"/>
      <c r="BR286" s="104"/>
      <c r="BS286" s="104"/>
      <c r="BT286" s="104"/>
      <c r="BU286" s="104"/>
      <c r="BV286" s="104"/>
      <c r="BW286" s="104"/>
      <c r="BX286" s="104"/>
      <c r="BY286" s="104"/>
      <c r="BZ286" s="104"/>
      <c r="CA286" s="104"/>
      <c r="CB286" s="104"/>
      <c r="CC286" s="104"/>
      <c r="CD286" s="104"/>
      <c r="CE286" s="104"/>
      <c r="CF286" s="104"/>
      <c r="CG286" s="104"/>
      <c r="CH286" s="104"/>
      <c r="CI286" s="104"/>
      <c r="CJ286" s="104"/>
      <c r="CK286" s="104"/>
      <c r="CL286" s="104"/>
      <c r="CM286" s="104"/>
      <c r="CN286" s="104"/>
      <c r="CO286" s="104"/>
      <c r="CP286" s="104"/>
      <c r="CQ286" s="104"/>
      <c r="CR286" s="104"/>
      <c r="CS286" s="104"/>
      <c r="CT286" s="104"/>
      <c r="CU286" s="104"/>
      <c r="CV286" s="104"/>
      <c r="CW286" s="104"/>
      <c r="CX286" s="104"/>
      <c r="CY286" s="104"/>
      <c r="CZ286" s="104"/>
      <c r="DA286" s="104"/>
      <c r="DB286" s="104"/>
      <c r="DC286" s="104"/>
      <c r="DD286" s="104"/>
      <c r="DE286" s="104"/>
      <c r="DF286" s="104"/>
      <c r="DG286" s="104"/>
      <c r="DH286" s="104"/>
      <c r="DI286" s="104"/>
      <c r="DJ286" s="104"/>
      <c r="DK286" s="104"/>
      <c r="DL286" s="104"/>
      <c r="DM286" s="104"/>
      <c r="DN286" s="104"/>
      <c r="DO286" s="104"/>
      <c r="DP286" s="104"/>
      <c r="DQ286" s="104"/>
      <c r="DR286" s="104"/>
      <c r="DS286" s="104"/>
      <c r="DT286" s="104"/>
      <c r="DU286" s="104"/>
      <c r="DV286" s="104"/>
      <c r="DW286" s="104"/>
      <c r="DX286" s="104"/>
      <c r="DY286" s="104"/>
      <c r="DZ286" s="104"/>
      <c r="EA286" s="104"/>
      <c r="EB286" s="104"/>
      <c r="EC286" s="104"/>
      <c r="ED286" s="104"/>
      <c r="EE286" s="104"/>
      <c r="EF286" s="104"/>
      <c r="EG286" s="104"/>
      <c r="EH286" s="104"/>
      <c r="EI286" s="104"/>
      <c r="EJ286" s="104"/>
      <c r="EK286" s="104"/>
      <c r="EL286" s="104"/>
      <c r="EM286" s="104"/>
      <c r="EN286" s="104"/>
      <c r="EO286" s="104"/>
      <c r="EP286" s="104"/>
      <c r="EQ286" s="104"/>
      <c r="ER286" s="104"/>
      <c r="ES286" s="104"/>
      <c r="ET286" s="104"/>
      <c r="EU286" s="104"/>
      <c r="EV286" s="104"/>
      <c r="EW286" s="104"/>
      <c r="EX286" s="104"/>
      <c r="EY286" s="104"/>
      <c r="EZ286" s="104"/>
      <c r="FA286" s="104"/>
      <c r="FB286" s="104"/>
      <c r="FC286" s="104"/>
      <c r="FD286" s="104"/>
      <c r="FE286" s="104"/>
      <c r="FF286" s="104"/>
      <c r="FG286" s="104"/>
      <c r="FH286" s="104"/>
      <c r="FI286" s="104"/>
      <c r="FJ286" s="104"/>
      <c r="FK286" s="104"/>
      <c r="FL286" s="104"/>
      <c r="FM286" s="104"/>
      <c r="FN286" s="104"/>
      <c r="FO286" s="104"/>
      <c r="FP286" s="104"/>
      <c r="FQ286" s="104"/>
      <c r="FR286" s="104"/>
      <c r="FS286" s="104"/>
      <c r="FT286" s="104"/>
      <c r="FU286" s="104"/>
      <c r="FV286" s="104"/>
      <c r="FW286" s="104"/>
      <c r="FX286" s="104"/>
      <c r="FY286" s="104"/>
      <c r="FZ286" s="104"/>
      <c r="GA286" s="104"/>
      <c r="GB286" s="104"/>
      <c r="GC286" s="104"/>
      <c r="GD286" s="104"/>
      <c r="GE286" s="104"/>
      <c r="GF286" s="104"/>
      <c r="GG286" s="104"/>
      <c r="GH286" s="104"/>
      <c r="GI286" s="104"/>
      <c r="GJ286" s="104"/>
      <c r="GK286" s="104"/>
      <c r="GL286" s="104"/>
      <c r="GM286" s="104"/>
      <c r="GN286" s="104"/>
      <c r="GO286" s="104"/>
      <c r="GP286" s="104"/>
      <c r="GQ286" s="104"/>
      <c r="GR286" s="104"/>
      <c r="GS286" s="104"/>
      <c r="GT286" s="104"/>
      <c r="GU286" s="104"/>
      <c r="GV286" s="104"/>
      <c r="GW286" s="104"/>
      <c r="GX286" s="104"/>
      <c r="GY286" s="104"/>
      <c r="GZ286" s="104"/>
      <c r="HA286" s="104"/>
      <c r="HB286" s="104"/>
      <c r="HC286" s="104"/>
      <c r="HD286" s="104"/>
      <c r="HE286" s="104"/>
      <c r="HF286" s="104"/>
      <c r="HG286" s="104"/>
      <c r="HH286" s="104"/>
      <c r="HI286" s="104"/>
      <c r="HJ286" s="104"/>
      <c r="HK286" s="104"/>
      <c r="HL286" s="104"/>
      <c r="HM286" s="104"/>
      <c r="HN286" s="104"/>
      <c r="HO286" s="104"/>
      <c r="HP286" s="104"/>
      <c r="HQ286" s="104"/>
      <c r="HR286" s="104"/>
      <c r="HS286" s="104"/>
      <c r="HT286" s="104"/>
      <c r="HU286" s="104"/>
      <c r="HV286" s="104"/>
      <c r="HW286" s="104"/>
      <c r="HX286" s="104"/>
      <c r="HY286" s="104"/>
      <c r="HZ286" s="104"/>
      <c r="IA286" s="104"/>
      <c r="IB286" s="104"/>
      <c r="IC286" s="104"/>
      <c r="ID286" s="104"/>
      <c r="IE286" s="104"/>
      <c r="IF286" s="104"/>
      <c r="IG286" s="104"/>
      <c r="IH286" s="104"/>
      <c r="II286" s="104"/>
      <c r="IJ286" s="104"/>
      <c r="IK286" s="104"/>
      <c r="IL286" s="104"/>
      <c r="IM286" s="104"/>
      <c r="IN286" s="104"/>
      <c r="IO286" s="104"/>
      <c r="IP286" s="104"/>
      <c r="IQ286" s="104"/>
      <c r="IR286" s="104"/>
      <c r="IS286" s="104"/>
      <c r="IT286" s="104"/>
      <c r="IU286" s="104"/>
      <c r="IV286" s="104"/>
    </row>
    <row r="287" spans="1:256" s="103" customFormat="1" ht="12.75" x14ac:dyDescent="0.35">
      <c r="A287" s="114"/>
      <c r="B287" s="135"/>
      <c r="C287" s="135"/>
      <c r="D287" s="135"/>
      <c r="E287" s="135"/>
      <c r="F287" s="135"/>
      <c r="G287" s="135"/>
      <c r="H287" s="135"/>
      <c r="I287" s="135"/>
      <c r="J287" s="135"/>
      <c r="K287" s="135"/>
      <c r="L287" s="135"/>
      <c r="M287" s="135"/>
      <c r="N287" s="135"/>
      <c r="O287" s="135"/>
      <c r="P287" s="135"/>
      <c r="Q287" s="135"/>
      <c r="R287" s="135"/>
      <c r="AI287" s="104"/>
      <c r="AJ287" s="104"/>
      <c r="AK287" s="104"/>
      <c r="AL287" s="104"/>
      <c r="AM287" s="104"/>
      <c r="AN287" s="104"/>
      <c r="AO287" s="104"/>
      <c r="AP287" s="104"/>
      <c r="AQ287" s="104"/>
      <c r="AR287" s="104"/>
      <c r="AS287" s="104"/>
      <c r="AT287" s="104"/>
      <c r="AU287" s="104"/>
      <c r="AV287" s="104"/>
      <c r="AW287" s="104"/>
      <c r="AX287" s="104"/>
      <c r="AY287" s="104"/>
      <c r="AZ287" s="104"/>
      <c r="BA287" s="104"/>
      <c r="BB287" s="104"/>
      <c r="BC287" s="104"/>
      <c r="BD287" s="104"/>
      <c r="BE287" s="104"/>
      <c r="BF287" s="104"/>
      <c r="BG287" s="104"/>
      <c r="BH287" s="104"/>
      <c r="BI287" s="104"/>
      <c r="BJ287" s="104"/>
      <c r="BK287" s="104"/>
      <c r="BL287" s="104"/>
      <c r="BM287" s="104"/>
      <c r="BN287" s="104"/>
      <c r="BO287" s="104"/>
      <c r="BP287" s="104"/>
      <c r="BQ287" s="104"/>
      <c r="BR287" s="104"/>
      <c r="BS287" s="104"/>
      <c r="BT287" s="104"/>
      <c r="BU287" s="104"/>
      <c r="BV287" s="104"/>
      <c r="BW287" s="104"/>
      <c r="BX287" s="104"/>
      <c r="BY287" s="104"/>
      <c r="BZ287" s="104"/>
      <c r="CA287" s="104"/>
      <c r="CB287" s="104"/>
      <c r="CC287" s="104"/>
      <c r="CD287" s="104"/>
      <c r="CE287" s="104"/>
      <c r="CF287" s="104"/>
      <c r="CG287" s="104"/>
      <c r="CH287" s="104"/>
      <c r="CI287" s="104"/>
      <c r="CJ287" s="104"/>
      <c r="CK287" s="104"/>
      <c r="CL287" s="104"/>
      <c r="CM287" s="104"/>
      <c r="CN287" s="104"/>
      <c r="CO287" s="104"/>
      <c r="CP287" s="104"/>
      <c r="CQ287" s="104"/>
      <c r="CR287" s="104"/>
      <c r="CS287" s="104"/>
      <c r="CT287" s="104"/>
      <c r="CU287" s="104"/>
      <c r="CV287" s="104"/>
      <c r="CW287" s="104"/>
      <c r="CX287" s="104"/>
      <c r="CY287" s="104"/>
      <c r="CZ287" s="104"/>
      <c r="DA287" s="104"/>
      <c r="DB287" s="104"/>
      <c r="DC287" s="104"/>
      <c r="DD287" s="104"/>
      <c r="DE287" s="104"/>
      <c r="DF287" s="104"/>
      <c r="DG287" s="104"/>
      <c r="DH287" s="104"/>
      <c r="DI287" s="104"/>
      <c r="DJ287" s="104"/>
      <c r="DK287" s="104"/>
      <c r="DL287" s="104"/>
      <c r="DM287" s="104"/>
      <c r="DN287" s="104"/>
      <c r="DO287" s="104"/>
      <c r="DP287" s="104"/>
      <c r="DQ287" s="104"/>
      <c r="DR287" s="104"/>
      <c r="DS287" s="104"/>
      <c r="DT287" s="104"/>
      <c r="DU287" s="104"/>
      <c r="DV287" s="104"/>
      <c r="DW287" s="104"/>
      <c r="DX287" s="104"/>
      <c r="DY287" s="104"/>
      <c r="DZ287" s="104"/>
      <c r="EA287" s="104"/>
      <c r="EB287" s="104"/>
      <c r="EC287" s="104"/>
      <c r="ED287" s="104"/>
      <c r="EE287" s="104"/>
      <c r="EF287" s="104"/>
      <c r="EG287" s="104"/>
      <c r="EH287" s="104"/>
      <c r="EI287" s="104"/>
      <c r="EJ287" s="104"/>
      <c r="EK287" s="104"/>
      <c r="EL287" s="104"/>
      <c r="EM287" s="104"/>
      <c r="EN287" s="104"/>
      <c r="EO287" s="104"/>
      <c r="EP287" s="104"/>
      <c r="EQ287" s="104"/>
      <c r="ER287" s="104"/>
      <c r="ES287" s="104"/>
      <c r="ET287" s="104"/>
      <c r="EU287" s="104"/>
      <c r="EV287" s="104"/>
      <c r="EW287" s="104"/>
      <c r="EX287" s="104"/>
      <c r="EY287" s="104"/>
      <c r="EZ287" s="104"/>
      <c r="FA287" s="104"/>
      <c r="FB287" s="104"/>
      <c r="FC287" s="104"/>
      <c r="FD287" s="104"/>
      <c r="FE287" s="104"/>
      <c r="FF287" s="104"/>
      <c r="FG287" s="104"/>
      <c r="FH287" s="104"/>
      <c r="FI287" s="104"/>
      <c r="FJ287" s="104"/>
      <c r="FK287" s="104"/>
      <c r="FL287" s="104"/>
      <c r="FM287" s="104"/>
      <c r="FN287" s="104"/>
      <c r="FO287" s="104"/>
      <c r="FP287" s="104"/>
      <c r="FQ287" s="104"/>
      <c r="FR287" s="104"/>
      <c r="FS287" s="104"/>
      <c r="FT287" s="104"/>
      <c r="FU287" s="104"/>
      <c r="FV287" s="104"/>
      <c r="FW287" s="104"/>
      <c r="FX287" s="104"/>
      <c r="FY287" s="104"/>
      <c r="FZ287" s="104"/>
      <c r="GA287" s="104"/>
      <c r="GB287" s="104"/>
      <c r="GC287" s="104"/>
      <c r="GD287" s="104"/>
      <c r="GE287" s="104"/>
      <c r="GF287" s="104"/>
      <c r="GG287" s="104"/>
      <c r="GH287" s="104"/>
      <c r="GI287" s="104"/>
      <c r="GJ287" s="104"/>
      <c r="GK287" s="104"/>
      <c r="GL287" s="104"/>
      <c r="GM287" s="104"/>
      <c r="GN287" s="104"/>
      <c r="GO287" s="104"/>
      <c r="GP287" s="104"/>
      <c r="GQ287" s="104"/>
      <c r="GR287" s="104"/>
      <c r="GS287" s="104"/>
      <c r="GT287" s="104"/>
      <c r="GU287" s="104"/>
      <c r="GV287" s="104"/>
      <c r="GW287" s="104"/>
      <c r="GX287" s="104"/>
      <c r="GY287" s="104"/>
      <c r="GZ287" s="104"/>
      <c r="HA287" s="104"/>
      <c r="HB287" s="104"/>
      <c r="HC287" s="104"/>
      <c r="HD287" s="104"/>
      <c r="HE287" s="104"/>
      <c r="HF287" s="104"/>
      <c r="HG287" s="104"/>
      <c r="HH287" s="104"/>
      <c r="HI287" s="104"/>
      <c r="HJ287" s="104"/>
      <c r="HK287" s="104"/>
      <c r="HL287" s="104"/>
      <c r="HM287" s="104"/>
      <c r="HN287" s="104"/>
      <c r="HO287" s="104"/>
      <c r="HP287" s="104"/>
      <c r="HQ287" s="104"/>
      <c r="HR287" s="104"/>
      <c r="HS287" s="104"/>
      <c r="HT287" s="104"/>
      <c r="HU287" s="104"/>
      <c r="HV287" s="104"/>
      <c r="HW287" s="104"/>
      <c r="HX287" s="104"/>
      <c r="HY287" s="104"/>
      <c r="HZ287" s="104"/>
      <c r="IA287" s="104"/>
      <c r="IB287" s="104"/>
      <c r="IC287" s="104"/>
      <c r="ID287" s="104"/>
      <c r="IE287" s="104"/>
      <c r="IF287" s="104"/>
      <c r="IG287" s="104"/>
      <c r="IH287" s="104"/>
      <c r="II287" s="104"/>
      <c r="IJ287" s="104"/>
      <c r="IK287" s="104"/>
      <c r="IL287" s="104"/>
      <c r="IM287" s="104"/>
      <c r="IN287" s="104"/>
      <c r="IO287" s="104"/>
      <c r="IP287" s="104"/>
      <c r="IQ287" s="104"/>
      <c r="IR287" s="104"/>
      <c r="IS287" s="104"/>
      <c r="IT287" s="104"/>
      <c r="IU287" s="104"/>
      <c r="IV287" s="104"/>
    </row>
    <row r="288" spans="1:256" s="103" customFormat="1" ht="12.75" x14ac:dyDescent="0.35">
      <c r="A288" s="114"/>
      <c r="B288" s="135"/>
      <c r="C288" s="135"/>
      <c r="D288" s="135"/>
      <c r="E288" s="135"/>
      <c r="F288" s="135"/>
      <c r="G288" s="135"/>
      <c r="H288" s="135"/>
      <c r="I288" s="135"/>
      <c r="J288" s="135"/>
      <c r="K288" s="135"/>
      <c r="L288" s="135"/>
      <c r="M288" s="135"/>
      <c r="N288" s="135"/>
      <c r="O288" s="135"/>
      <c r="P288" s="135"/>
      <c r="Q288" s="135"/>
      <c r="R288" s="135"/>
      <c r="AI288" s="104"/>
      <c r="AJ288" s="104"/>
      <c r="AK288" s="104"/>
      <c r="AL288" s="104"/>
      <c r="AM288" s="104"/>
      <c r="AN288" s="104"/>
      <c r="AO288" s="104"/>
      <c r="AP288" s="104"/>
      <c r="AQ288" s="104"/>
      <c r="AR288" s="104"/>
      <c r="AS288" s="104"/>
      <c r="AT288" s="104"/>
      <c r="AU288" s="104"/>
      <c r="AV288" s="104"/>
      <c r="AW288" s="104"/>
      <c r="AX288" s="104"/>
      <c r="AY288" s="104"/>
      <c r="AZ288" s="104"/>
      <c r="BA288" s="104"/>
      <c r="BB288" s="104"/>
      <c r="BC288" s="104"/>
      <c r="BD288" s="104"/>
      <c r="BE288" s="104"/>
      <c r="BF288" s="104"/>
      <c r="BG288" s="104"/>
      <c r="BH288" s="104"/>
      <c r="BI288" s="104"/>
      <c r="BJ288" s="104"/>
      <c r="BK288" s="104"/>
      <c r="BL288" s="104"/>
      <c r="BM288" s="104"/>
      <c r="BN288" s="104"/>
      <c r="BO288" s="104"/>
      <c r="BP288" s="104"/>
      <c r="BQ288" s="104"/>
      <c r="BR288" s="104"/>
      <c r="BS288" s="104"/>
      <c r="BT288" s="104"/>
      <c r="BU288" s="104"/>
      <c r="BV288" s="104"/>
      <c r="BW288" s="104"/>
      <c r="BX288" s="104"/>
      <c r="BY288" s="104"/>
      <c r="BZ288" s="104"/>
      <c r="CA288" s="104"/>
      <c r="CB288" s="104"/>
      <c r="CC288" s="104"/>
      <c r="CD288" s="104"/>
      <c r="CE288" s="104"/>
      <c r="CF288" s="104"/>
      <c r="CG288" s="104"/>
      <c r="CH288" s="104"/>
      <c r="CI288" s="104"/>
      <c r="CJ288" s="104"/>
      <c r="CK288" s="104"/>
      <c r="CL288" s="104"/>
      <c r="CM288" s="104"/>
      <c r="CN288" s="104"/>
      <c r="CO288" s="104"/>
      <c r="CP288" s="104"/>
      <c r="CQ288" s="104"/>
      <c r="CR288" s="104"/>
      <c r="CS288" s="104"/>
      <c r="CT288" s="104"/>
      <c r="CU288" s="104"/>
      <c r="CV288" s="104"/>
      <c r="CW288" s="104"/>
      <c r="CX288" s="104"/>
      <c r="CY288" s="104"/>
      <c r="CZ288" s="104"/>
      <c r="DA288" s="104"/>
      <c r="DB288" s="104"/>
      <c r="DC288" s="104"/>
      <c r="DD288" s="104"/>
      <c r="DE288" s="104"/>
      <c r="DF288" s="104"/>
      <c r="DG288" s="104"/>
      <c r="DH288" s="104"/>
      <c r="DI288" s="104"/>
      <c r="DJ288" s="104"/>
      <c r="DK288" s="104"/>
      <c r="DL288" s="104"/>
      <c r="DM288" s="104"/>
      <c r="DN288" s="104"/>
      <c r="DO288" s="104"/>
      <c r="DP288" s="104"/>
      <c r="DQ288" s="104"/>
      <c r="DR288" s="104"/>
      <c r="DS288" s="104"/>
      <c r="DT288" s="104"/>
      <c r="DU288" s="104"/>
      <c r="DV288" s="104"/>
      <c r="DW288" s="104"/>
      <c r="DX288" s="104"/>
      <c r="DY288" s="104"/>
      <c r="DZ288" s="104"/>
      <c r="EA288" s="104"/>
      <c r="EB288" s="104"/>
      <c r="EC288" s="104"/>
      <c r="ED288" s="104"/>
      <c r="EE288" s="104"/>
      <c r="EF288" s="104"/>
      <c r="EG288" s="104"/>
      <c r="EH288" s="104"/>
      <c r="EI288" s="104"/>
      <c r="EJ288" s="104"/>
      <c r="EK288" s="104"/>
      <c r="EL288" s="104"/>
      <c r="EM288" s="104"/>
      <c r="EN288" s="104"/>
      <c r="EO288" s="104"/>
      <c r="EP288" s="104"/>
      <c r="EQ288" s="104"/>
      <c r="ER288" s="104"/>
      <c r="ES288" s="104"/>
      <c r="ET288" s="104"/>
      <c r="EU288" s="104"/>
      <c r="EV288" s="104"/>
      <c r="EW288" s="104"/>
      <c r="EX288" s="104"/>
      <c r="EY288" s="104"/>
      <c r="EZ288" s="104"/>
      <c r="FA288" s="104"/>
      <c r="FB288" s="104"/>
      <c r="FC288" s="104"/>
      <c r="FD288" s="104"/>
      <c r="FE288" s="104"/>
      <c r="FF288" s="104"/>
      <c r="FG288" s="104"/>
      <c r="FH288" s="104"/>
      <c r="FI288" s="104"/>
      <c r="FJ288" s="104"/>
      <c r="FK288" s="104"/>
      <c r="FL288" s="104"/>
      <c r="FM288" s="104"/>
      <c r="FN288" s="104"/>
      <c r="FO288" s="104"/>
      <c r="FP288" s="104"/>
      <c r="FQ288" s="104"/>
      <c r="FR288" s="104"/>
      <c r="FS288" s="104"/>
      <c r="FT288" s="104"/>
      <c r="FU288" s="104"/>
      <c r="FV288" s="104"/>
      <c r="FW288" s="104"/>
      <c r="FX288" s="104"/>
      <c r="FY288" s="104"/>
      <c r="FZ288" s="104"/>
      <c r="GA288" s="104"/>
      <c r="GB288" s="104"/>
      <c r="GC288" s="104"/>
      <c r="GD288" s="104"/>
      <c r="GE288" s="104"/>
      <c r="GF288" s="104"/>
      <c r="GG288" s="104"/>
      <c r="GH288" s="104"/>
      <c r="GI288" s="104"/>
      <c r="GJ288" s="104"/>
      <c r="GK288" s="104"/>
      <c r="GL288" s="104"/>
      <c r="GM288" s="104"/>
      <c r="GN288" s="104"/>
      <c r="GO288" s="104"/>
      <c r="GP288" s="104"/>
      <c r="GQ288" s="104"/>
      <c r="GR288" s="104"/>
      <c r="GS288" s="104"/>
      <c r="GT288" s="104"/>
      <c r="GU288" s="104"/>
      <c r="GV288" s="104"/>
      <c r="GW288" s="104"/>
      <c r="GX288" s="104"/>
      <c r="GY288" s="104"/>
      <c r="GZ288" s="104"/>
      <c r="HA288" s="104"/>
      <c r="HB288" s="104"/>
      <c r="HC288" s="104"/>
      <c r="HD288" s="104"/>
      <c r="HE288" s="104"/>
      <c r="HF288" s="104"/>
      <c r="HG288" s="104"/>
      <c r="HH288" s="104"/>
      <c r="HI288" s="104"/>
      <c r="HJ288" s="104"/>
      <c r="HK288" s="104"/>
      <c r="HL288" s="104"/>
      <c r="HM288" s="104"/>
      <c r="HN288" s="104"/>
      <c r="HO288" s="104"/>
      <c r="HP288" s="104"/>
      <c r="HQ288" s="104"/>
      <c r="HR288" s="104"/>
      <c r="HS288" s="104"/>
      <c r="HT288" s="104"/>
      <c r="HU288" s="104"/>
      <c r="HV288" s="104"/>
      <c r="HW288" s="104"/>
      <c r="HX288" s="104"/>
      <c r="HY288" s="104"/>
      <c r="HZ288" s="104"/>
      <c r="IA288" s="104"/>
      <c r="IB288" s="104"/>
      <c r="IC288" s="104"/>
      <c r="ID288" s="104"/>
      <c r="IE288" s="104"/>
      <c r="IF288" s="104"/>
      <c r="IG288" s="104"/>
      <c r="IH288" s="104"/>
      <c r="II288" s="104"/>
      <c r="IJ288" s="104"/>
      <c r="IK288" s="104"/>
      <c r="IL288" s="104"/>
      <c r="IM288" s="104"/>
      <c r="IN288" s="104"/>
      <c r="IO288" s="104"/>
      <c r="IP288" s="104"/>
      <c r="IQ288" s="104"/>
      <c r="IR288" s="104"/>
      <c r="IS288" s="104"/>
      <c r="IT288" s="104"/>
      <c r="IU288" s="104"/>
      <c r="IV288" s="104"/>
    </row>
    <row r="289" spans="1:256" s="103" customFormat="1" ht="12.75" x14ac:dyDescent="0.35">
      <c r="A289" s="114"/>
      <c r="B289" s="135"/>
      <c r="C289" s="135"/>
      <c r="D289" s="135"/>
      <c r="E289" s="135"/>
      <c r="F289" s="135"/>
      <c r="G289" s="135"/>
      <c r="H289" s="135"/>
      <c r="I289" s="135"/>
      <c r="J289" s="135"/>
      <c r="K289" s="135"/>
      <c r="L289" s="135"/>
      <c r="M289" s="135"/>
      <c r="N289" s="135"/>
      <c r="O289" s="135"/>
      <c r="P289" s="135"/>
      <c r="Q289" s="135"/>
      <c r="R289" s="135"/>
      <c r="AI289" s="104"/>
      <c r="AJ289" s="104"/>
      <c r="AK289" s="104"/>
      <c r="AL289" s="104"/>
      <c r="AM289" s="104"/>
      <c r="AN289" s="104"/>
      <c r="AO289" s="104"/>
      <c r="AP289" s="104"/>
      <c r="AQ289" s="104"/>
      <c r="AR289" s="104"/>
      <c r="AS289" s="104"/>
      <c r="AT289" s="104"/>
      <c r="AU289" s="104"/>
      <c r="AV289" s="104"/>
      <c r="AW289" s="104"/>
      <c r="AX289" s="104"/>
      <c r="AY289" s="104"/>
      <c r="AZ289" s="104"/>
      <c r="BA289" s="104"/>
      <c r="BB289" s="104"/>
      <c r="BC289" s="104"/>
      <c r="BD289" s="104"/>
      <c r="BE289" s="104"/>
      <c r="BF289" s="104"/>
      <c r="BG289" s="104"/>
      <c r="BH289" s="104"/>
      <c r="BI289" s="104"/>
      <c r="BJ289" s="104"/>
      <c r="BK289" s="104"/>
      <c r="BL289" s="104"/>
      <c r="BM289" s="104"/>
      <c r="BN289" s="104"/>
      <c r="BO289" s="104"/>
      <c r="BP289" s="104"/>
      <c r="BQ289" s="104"/>
      <c r="BR289" s="104"/>
      <c r="BS289" s="104"/>
      <c r="BT289" s="104"/>
      <c r="BU289" s="104"/>
      <c r="BV289" s="104"/>
      <c r="BW289" s="104"/>
      <c r="BX289" s="104"/>
      <c r="BY289" s="104"/>
      <c r="BZ289" s="104"/>
      <c r="CA289" s="104"/>
      <c r="CB289" s="104"/>
      <c r="CC289" s="104"/>
      <c r="CD289" s="104"/>
      <c r="CE289" s="104"/>
      <c r="CF289" s="104"/>
      <c r="CG289" s="104"/>
      <c r="CH289" s="104"/>
      <c r="CI289" s="104"/>
      <c r="CJ289" s="104"/>
      <c r="CK289" s="104"/>
      <c r="CL289" s="104"/>
      <c r="CM289" s="104"/>
      <c r="CN289" s="104"/>
      <c r="CO289" s="104"/>
      <c r="CP289" s="104"/>
      <c r="CQ289" s="104"/>
      <c r="CR289" s="104"/>
      <c r="CS289" s="104"/>
      <c r="CT289" s="104"/>
      <c r="CU289" s="104"/>
      <c r="CV289" s="104"/>
      <c r="CW289" s="104"/>
      <c r="CX289" s="104"/>
      <c r="CY289" s="104"/>
      <c r="CZ289" s="104"/>
      <c r="DA289" s="104"/>
      <c r="DB289" s="104"/>
      <c r="DC289" s="104"/>
      <c r="DD289" s="104"/>
      <c r="DE289" s="104"/>
      <c r="DF289" s="104"/>
      <c r="DG289" s="104"/>
      <c r="DH289" s="104"/>
      <c r="DI289" s="104"/>
      <c r="DJ289" s="104"/>
      <c r="DK289" s="104"/>
      <c r="DL289" s="104"/>
      <c r="DM289" s="104"/>
      <c r="DN289" s="104"/>
      <c r="DO289" s="104"/>
      <c r="DP289" s="104"/>
      <c r="DQ289" s="104"/>
      <c r="DR289" s="104"/>
      <c r="DS289" s="104"/>
      <c r="DT289" s="104"/>
      <c r="DU289" s="104"/>
      <c r="DV289" s="104"/>
      <c r="DW289" s="104"/>
      <c r="DX289" s="104"/>
      <c r="DY289" s="104"/>
      <c r="DZ289" s="104"/>
      <c r="EA289" s="104"/>
      <c r="EB289" s="104"/>
      <c r="EC289" s="104"/>
      <c r="ED289" s="104"/>
      <c r="EE289" s="104"/>
      <c r="EF289" s="104"/>
      <c r="EG289" s="104"/>
      <c r="EH289" s="104"/>
      <c r="EI289" s="104"/>
      <c r="EJ289" s="104"/>
      <c r="EK289" s="104"/>
      <c r="EL289" s="104"/>
      <c r="EM289" s="104"/>
      <c r="EN289" s="104"/>
      <c r="EO289" s="104"/>
      <c r="EP289" s="104"/>
      <c r="EQ289" s="104"/>
      <c r="ER289" s="104"/>
      <c r="ES289" s="104"/>
      <c r="ET289" s="104"/>
      <c r="EU289" s="104"/>
      <c r="EV289" s="104"/>
      <c r="EW289" s="104"/>
      <c r="EX289" s="104"/>
      <c r="EY289" s="104"/>
      <c r="EZ289" s="104"/>
      <c r="FA289" s="104"/>
      <c r="FB289" s="104"/>
      <c r="FC289" s="104"/>
      <c r="FD289" s="104"/>
      <c r="FE289" s="104"/>
      <c r="FF289" s="104"/>
      <c r="FG289" s="104"/>
      <c r="FH289" s="104"/>
      <c r="FI289" s="104"/>
      <c r="FJ289" s="104"/>
      <c r="FK289" s="104"/>
      <c r="FL289" s="104"/>
      <c r="FM289" s="104"/>
      <c r="FN289" s="104"/>
      <c r="FO289" s="104"/>
      <c r="FP289" s="104"/>
      <c r="FQ289" s="104"/>
      <c r="FR289" s="104"/>
      <c r="FS289" s="104"/>
      <c r="FT289" s="104"/>
      <c r="FU289" s="104"/>
      <c r="FV289" s="104"/>
      <c r="FW289" s="104"/>
      <c r="FX289" s="104"/>
      <c r="FY289" s="104"/>
      <c r="FZ289" s="104"/>
      <c r="GA289" s="104"/>
      <c r="GB289" s="104"/>
      <c r="GC289" s="104"/>
      <c r="GD289" s="104"/>
      <c r="GE289" s="104"/>
      <c r="GF289" s="104"/>
      <c r="GG289" s="104"/>
      <c r="GH289" s="104"/>
      <c r="GI289" s="104"/>
      <c r="GJ289" s="104"/>
      <c r="GK289" s="104"/>
      <c r="GL289" s="104"/>
      <c r="GM289" s="104"/>
      <c r="GN289" s="104"/>
      <c r="GO289" s="104"/>
      <c r="GP289" s="104"/>
      <c r="GQ289" s="104"/>
      <c r="GR289" s="104"/>
      <c r="GS289" s="104"/>
      <c r="GT289" s="104"/>
      <c r="GU289" s="104"/>
      <c r="GV289" s="104"/>
      <c r="GW289" s="104"/>
      <c r="GX289" s="104"/>
      <c r="GY289" s="104"/>
      <c r="GZ289" s="104"/>
      <c r="HA289" s="104"/>
      <c r="HB289" s="104"/>
      <c r="HC289" s="104"/>
      <c r="HD289" s="104"/>
      <c r="HE289" s="104"/>
      <c r="HF289" s="104"/>
      <c r="HG289" s="104"/>
      <c r="HH289" s="104"/>
      <c r="HI289" s="104"/>
      <c r="HJ289" s="104"/>
      <c r="HK289" s="104"/>
      <c r="HL289" s="104"/>
      <c r="HM289" s="104"/>
      <c r="HN289" s="104"/>
      <c r="HO289" s="104"/>
      <c r="HP289" s="104"/>
      <c r="HQ289" s="104"/>
      <c r="HR289" s="104"/>
      <c r="HS289" s="104"/>
      <c r="HT289" s="104"/>
      <c r="HU289" s="104"/>
      <c r="HV289" s="104"/>
      <c r="HW289" s="104"/>
      <c r="HX289" s="104"/>
      <c r="HY289" s="104"/>
      <c r="HZ289" s="104"/>
      <c r="IA289" s="104"/>
      <c r="IB289" s="104"/>
      <c r="IC289" s="104"/>
      <c r="ID289" s="104"/>
      <c r="IE289" s="104"/>
      <c r="IF289" s="104"/>
      <c r="IG289" s="104"/>
      <c r="IH289" s="104"/>
      <c r="II289" s="104"/>
      <c r="IJ289" s="104"/>
      <c r="IK289" s="104"/>
      <c r="IL289" s="104"/>
      <c r="IM289" s="104"/>
      <c r="IN289" s="104"/>
      <c r="IO289" s="104"/>
      <c r="IP289" s="104"/>
      <c r="IQ289" s="104"/>
      <c r="IR289" s="104"/>
      <c r="IS289" s="104"/>
      <c r="IT289" s="104"/>
      <c r="IU289" s="104"/>
      <c r="IV289" s="104"/>
    </row>
    <row r="290" spans="1:256" s="103" customFormat="1" ht="12.75" x14ac:dyDescent="0.35">
      <c r="A290" s="114"/>
      <c r="B290" s="135"/>
      <c r="C290" s="135"/>
      <c r="D290" s="135"/>
      <c r="E290" s="135"/>
      <c r="F290" s="135"/>
      <c r="G290" s="135"/>
      <c r="H290" s="135"/>
      <c r="I290" s="135"/>
      <c r="J290" s="135"/>
      <c r="K290" s="135"/>
      <c r="L290" s="135"/>
      <c r="M290" s="135"/>
      <c r="N290" s="135"/>
      <c r="O290" s="135"/>
      <c r="P290" s="135"/>
      <c r="Q290" s="135"/>
      <c r="R290" s="135"/>
      <c r="AI290" s="104"/>
      <c r="AJ290" s="104"/>
      <c r="AK290" s="104"/>
      <c r="AL290" s="104"/>
      <c r="AM290" s="104"/>
      <c r="AN290" s="104"/>
      <c r="AO290" s="104"/>
      <c r="AP290" s="104"/>
      <c r="AQ290" s="104"/>
      <c r="AR290" s="104"/>
      <c r="AS290" s="104"/>
      <c r="AT290" s="104"/>
      <c r="AU290" s="104"/>
      <c r="AV290" s="104"/>
      <c r="AW290" s="104"/>
      <c r="AX290" s="104"/>
      <c r="AY290" s="104"/>
      <c r="AZ290" s="104"/>
      <c r="BA290" s="104"/>
      <c r="BB290" s="104"/>
      <c r="BC290" s="104"/>
      <c r="BD290" s="104"/>
      <c r="BE290" s="104"/>
      <c r="BF290" s="104"/>
      <c r="BG290" s="104"/>
      <c r="BH290" s="104"/>
      <c r="BI290" s="104"/>
      <c r="BJ290" s="104"/>
      <c r="BK290" s="104"/>
      <c r="BL290" s="104"/>
      <c r="BM290" s="104"/>
      <c r="BN290" s="104"/>
      <c r="BO290" s="104"/>
      <c r="BP290" s="104"/>
      <c r="BQ290" s="104"/>
      <c r="BR290" s="104"/>
      <c r="BS290" s="104"/>
      <c r="BT290" s="104"/>
      <c r="BU290" s="104"/>
      <c r="BV290" s="104"/>
      <c r="BW290" s="104"/>
      <c r="BX290" s="104"/>
      <c r="BY290" s="104"/>
      <c r="BZ290" s="104"/>
      <c r="CA290" s="104"/>
      <c r="CB290" s="104"/>
      <c r="CC290" s="104"/>
      <c r="CD290" s="104"/>
      <c r="CE290" s="104"/>
      <c r="CF290" s="104"/>
      <c r="CG290" s="104"/>
      <c r="CH290" s="104"/>
      <c r="CI290" s="104"/>
      <c r="CJ290" s="104"/>
      <c r="CK290" s="104"/>
      <c r="CL290" s="104"/>
      <c r="CM290" s="104"/>
      <c r="CN290" s="104"/>
      <c r="CO290" s="104"/>
      <c r="CP290" s="104"/>
      <c r="CQ290" s="104"/>
      <c r="CR290" s="104"/>
      <c r="CS290" s="104"/>
      <c r="CT290" s="104"/>
      <c r="CU290" s="104"/>
      <c r="CV290" s="104"/>
      <c r="CW290" s="104"/>
      <c r="CX290" s="104"/>
      <c r="CY290" s="104"/>
      <c r="CZ290" s="104"/>
      <c r="DA290" s="104"/>
      <c r="DB290" s="104"/>
      <c r="DC290" s="104"/>
      <c r="DD290" s="104"/>
      <c r="DE290" s="104"/>
      <c r="DF290" s="104"/>
      <c r="DG290" s="104"/>
      <c r="DH290" s="104"/>
      <c r="DI290" s="104"/>
      <c r="DJ290" s="104"/>
      <c r="DK290" s="104"/>
      <c r="DL290" s="104"/>
      <c r="DM290" s="104"/>
      <c r="DN290" s="104"/>
      <c r="DO290" s="104"/>
      <c r="DP290" s="104"/>
      <c r="DQ290" s="104"/>
      <c r="DR290" s="104"/>
      <c r="DS290" s="104"/>
      <c r="DT290" s="104"/>
      <c r="DU290" s="104"/>
      <c r="DV290" s="104"/>
      <c r="DW290" s="104"/>
      <c r="DX290" s="104"/>
      <c r="DY290" s="104"/>
      <c r="DZ290" s="104"/>
      <c r="EA290" s="104"/>
      <c r="EB290" s="104"/>
      <c r="EC290" s="104"/>
      <c r="ED290" s="104"/>
      <c r="EE290" s="104"/>
      <c r="EF290" s="104"/>
      <c r="EG290" s="104"/>
      <c r="EH290" s="104"/>
      <c r="EI290" s="104"/>
      <c r="EJ290" s="104"/>
      <c r="EK290" s="104"/>
      <c r="EL290" s="104"/>
      <c r="EM290" s="104"/>
      <c r="EN290" s="104"/>
      <c r="EO290" s="104"/>
      <c r="EP290" s="104"/>
      <c r="EQ290" s="104"/>
      <c r="ER290" s="104"/>
      <c r="ES290" s="104"/>
      <c r="ET290" s="104"/>
      <c r="EU290" s="104"/>
      <c r="EV290" s="104"/>
      <c r="EW290" s="104"/>
      <c r="EX290" s="104"/>
      <c r="EY290" s="104"/>
      <c r="EZ290" s="104"/>
      <c r="FA290" s="104"/>
      <c r="FB290" s="104"/>
      <c r="FC290" s="104"/>
      <c r="FD290" s="104"/>
      <c r="FE290" s="104"/>
      <c r="FF290" s="104"/>
      <c r="FG290" s="104"/>
      <c r="FH290" s="104"/>
      <c r="FI290" s="104"/>
      <c r="FJ290" s="104"/>
      <c r="FK290" s="104"/>
      <c r="FL290" s="104"/>
      <c r="FM290" s="104"/>
      <c r="FN290" s="104"/>
      <c r="FO290" s="104"/>
      <c r="FP290" s="104"/>
      <c r="FQ290" s="104"/>
      <c r="FR290" s="104"/>
      <c r="FS290" s="104"/>
      <c r="FT290" s="104"/>
      <c r="FU290" s="104"/>
      <c r="FV290" s="104"/>
      <c r="FW290" s="104"/>
      <c r="FX290" s="104"/>
      <c r="FY290" s="104"/>
      <c r="FZ290" s="104"/>
      <c r="GA290" s="104"/>
      <c r="GB290" s="104"/>
      <c r="GC290" s="104"/>
      <c r="GD290" s="104"/>
      <c r="GE290" s="104"/>
      <c r="GF290" s="104"/>
      <c r="GG290" s="104"/>
      <c r="GH290" s="104"/>
      <c r="GI290" s="104"/>
      <c r="GJ290" s="104"/>
      <c r="GK290" s="104"/>
      <c r="GL290" s="104"/>
      <c r="GM290" s="104"/>
      <c r="GN290" s="104"/>
      <c r="GO290" s="104"/>
      <c r="GP290" s="104"/>
      <c r="GQ290" s="104"/>
      <c r="GR290" s="104"/>
      <c r="GS290" s="104"/>
      <c r="GT290" s="104"/>
      <c r="GU290" s="104"/>
      <c r="GV290" s="104"/>
      <c r="GW290" s="104"/>
      <c r="GX290" s="104"/>
      <c r="GY290" s="104"/>
      <c r="GZ290" s="104"/>
      <c r="HA290" s="104"/>
      <c r="HB290" s="104"/>
      <c r="HC290" s="104"/>
      <c r="HD290" s="104"/>
      <c r="HE290" s="104"/>
      <c r="HF290" s="104"/>
      <c r="HG290" s="104"/>
      <c r="HH290" s="104"/>
      <c r="HI290" s="104"/>
      <c r="HJ290" s="104"/>
      <c r="HK290" s="104"/>
      <c r="HL290" s="104"/>
      <c r="HM290" s="104"/>
      <c r="HN290" s="104"/>
      <c r="HO290" s="104"/>
      <c r="HP290" s="104"/>
      <c r="HQ290" s="104"/>
      <c r="HR290" s="104"/>
      <c r="HS290" s="104"/>
      <c r="HT290" s="104"/>
      <c r="HU290" s="104"/>
      <c r="HV290" s="104"/>
      <c r="HW290" s="104"/>
      <c r="HX290" s="104"/>
      <c r="HY290" s="104"/>
      <c r="HZ290" s="104"/>
      <c r="IA290" s="104"/>
      <c r="IB290" s="104"/>
      <c r="IC290" s="104"/>
      <c r="ID290" s="104"/>
      <c r="IE290" s="104"/>
      <c r="IF290" s="104"/>
      <c r="IG290" s="104"/>
      <c r="IH290" s="104"/>
      <c r="II290" s="104"/>
      <c r="IJ290" s="104"/>
      <c r="IK290" s="104"/>
      <c r="IL290" s="104"/>
      <c r="IM290" s="104"/>
      <c r="IN290" s="104"/>
      <c r="IO290" s="104"/>
      <c r="IP290" s="104"/>
      <c r="IQ290" s="104"/>
      <c r="IR290" s="104"/>
      <c r="IS290" s="104"/>
      <c r="IT290" s="104"/>
      <c r="IU290" s="104"/>
      <c r="IV290" s="104"/>
    </row>
    <row r="291" spans="1:256" s="103" customFormat="1" ht="12.75" x14ac:dyDescent="0.35">
      <c r="A291" s="114"/>
      <c r="B291" s="135"/>
      <c r="C291" s="135"/>
      <c r="D291" s="135"/>
      <c r="E291" s="135"/>
      <c r="F291" s="135"/>
      <c r="G291" s="135"/>
      <c r="H291" s="135"/>
      <c r="I291" s="135"/>
      <c r="J291" s="135"/>
      <c r="K291" s="135"/>
      <c r="L291" s="135"/>
      <c r="M291" s="135"/>
      <c r="N291" s="135"/>
      <c r="O291" s="135"/>
      <c r="P291" s="135"/>
      <c r="Q291" s="135"/>
      <c r="R291" s="135"/>
      <c r="AI291" s="104"/>
      <c r="AJ291" s="104"/>
      <c r="AK291" s="104"/>
      <c r="AL291" s="104"/>
      <c r="AM291" s="104"/>
      <c r="AN291" s="104"/>
      <c r="AO291" s="104"/>
      <c r="AP291" s="104"/>
      <c r="AQ291" s="104"/>
      <c r="AR291" s="104"/>
      <c r="AS291" s="104"/>
      <c r="AT291" s="104"/>
      <c r="AU291" s="104"/>
      <c r="AV291" s="104"/>
      <c r="AW291" s="104"/>
      <c r="AX291" s="104"/>
      <c r="AY291" s="104"/>
      <c r="AZ291" s="104"/>
      <c r="BA291" s="104"/>
      <c r="BB291" s="104"/>
      <c r="BC291" s="104"/>
      <c r="BD291" s="104"/>
      <c r="BE291" s="104"/>
      <c r="BF291" s="104"/>
      <c r="BG291" s="104"/>
      <c r="BH291" s="104"/>
      <c r="BI291" s="104"/>
      <c r="BJ291" s="104"/>
      <c r="BK291" s="104"/>
      <c r="BL291" s="104"/>
      <c r="BM291" s="104"/>
      <c r="BN291" s="104"/>
      <c r="BO291" s="104"/>
      <c r="BP291" s="104"/>
      <c r="BQ291" s="104"/>
      <c r="BR291" s="104"/>
      <c r="BS291" s="104"/>
      <c r="BT291" s="104"/>
      <c r="BU291" s="104"/>
      <c r="BV291" s="104"/>
      <c r="BW291" s="104"/>
      <c r="BX291" s="104"/>
      <c r="BY291" s="104"/>
      <c r="BZ291" s="104"/>
      <c r="CA291" s="104"/>
      <c r="CB291" s="104"/>
      <c r="CC291" s="104"/>
      <c r="CD291" s="104"/>
      <c r="CE291" s="104"/>
      <c r="CF291" s="104"/>
      <c r="CG291" s="104"/>
      <c r="CH291" s="104"/>
      <c r="CI291" s="104"/>
      <c r="CJ291" s="104"/>
      <c r="CK291" s="104"/>
      <c r="CL291" s="104"/>
      <c r="CM291" s="104"/>
      <c r="CN291" s="104"/>
      <c r="CO291" s="104"/>
      <c r="CP291" s="104"/>
      <c r="CQ291" s="104"/>
      <c r="CR291" s="104"/>
      <c r="CS291" s="104"/>
      <c r="CT291" s="104"/>
      <c r="CU291" s="104"/>
      <c r="CV291" s="104"/>
      <c r="CW291" s="104"/>
      <c r="CX291" s="104"/>
      <c r="CY291" s="104"/>
      <c r="CZ291" s="104"/>
      <c r="DA291" s="104"/>
      <c r="DB291" s="104"/>
      <c r="DC291" s="104"/>
      <c r="DD291" s="104"/>
      <c r="DE291" s="104"/>
      <c r="DF291" s="104"/>
      <c r="DG291" s="104"/>
      <c r="DH291" s="104"/>
      <c r="DI291" s="104"/>
      <c r="DJ291" s="104"/>
      <c r="DK291" s="104"/>
      <c r="DL291" s="104"/>
      <c r="DM291" s="104"/>
      <c r="DN291" s="104"/>
      <c r="DO291" s="104"/>
      <c r="DP291" s="104"/>
      <c r="DQ291" s="104"/>
      <c r="DR291" s="104"/>
      <c r="DS291" s="104"/>
      <c r="DT291" s="104"/>
      <c r="DU291" s="104"/>
      <c r="DV291" s="104"/>
      <c r="DW291" s="104"/>
      <c r="DX291" s="104"/>
      <c r="DY291" s="104"/>
      <c r="DZ291" s="104"/>
      <c r="EA291" s="104"/>
      <c r="EB291" s="104"/>
      <c r="EC291" s="104"/>
      <c r="ED291" s="104"/>
      <c r="EE291" s="104"/>
      <c r="EF291" s="104"/>
      <c r="EG291" s="104"/>
      <c r="EH291" s="104"/>
      <c r="EI291" s="104"/>
      <c r="EJ291" s="104"/>
      <c r="EK291" s="104"/>
      <c r="EL291" s="104"/>
      <c r="EM291" s="104"/>
      <c r="EN291" s="104"/>
      <c r="EO291" s="104"/>
      <c r="EP291" s="104"/>
      <c r="EQ291" s="104"/>
      <c r="ER291" s="104"/>
      <c r="ES291" s="104"/>
      <c r="ET291" s="104"/>
      <c r="EU291" s="104"/>
      <c r="EV291" s="104"/>
      <c r="EW291" s="104"/>
      <c r="EX291" s="104"/>
      <c r="EY291" s="104"/>
      <c r="EZ291" s="104"/>
      <c r="FA291" s="104"/>
      <c r="FB291" s="104"/>
      <c r="FC291" s="104"/>
      <c r="FD291" s="104"/>
      <c r="FE291" s="104"/>
      <c r="FF291" s="104"/>
      <c r="FG291" s="104"/>
      <c r="FH291" s="104"/>
      <c r="FI291" s="104"/>
      <c r="FJ291" s="104"/>
      <c r="FK291" s="104"/>
      <c r="FL291" s="104"/>
      <c r="FM291" s="104"/>
      <c r="FN291" s="104"/>
      <c r="FO291" s="104"/>
      <c r="FP291" s="104"/>
      <c r="FQ291" s="104"/>
      <c r="FR291" s="104"/>
      <c r="FS291" s="104"/>
      <c r="FT291" s="104"/>
      <c r="FU291" s="104"/>
      <c r="FV291" s="104"/>
      <c r="FW291" s="104"/>
      <c r="FX291" s="104"/>
      <c r="FY291" s="104"/>
      <c r="FZ291" s="104"/>
      <c r="GA291" s="104"/>
      <c r="GB291" s="104"/>
      <c r="GC291" s="104"/>
      <c r="GD291" s="104"/>
      <c r="GE291" s="104"/>
      <c r="GF291" s="104"/>
      <c r="GG291" s="104"/>
      <c r="GH291" s="104"/>
      <c r="GI291" s="104"/>
      <c r="GJ291" s="104"/>
      <c r="GK291" s="104"/>
      <c r="GL291" s="104"/>
      <c r="GM291" s="104"/>
      <c r="GN291" s="104"/>
      <c r="GO291" s="104"/>
      <c r="GP291" s="104"/>
      <c r="GQ291" s="104"/>
      <c r="GR291" s="104"/>
      <c r="GS291" s="104"/>
      <c r="GT291" s="104"/>
      <c r="GU291" s="104"/>
      <c r="GV291" s="104"/>
      <c r="GW291" s="104"/>
      <c r="GX291" s="104"/>
      <c r="GY291" s="104"/>
      <c r="GZ291" s="104"/>
      <c r="HA291" s="104"/>
      <c r="HB291" s="104"/>
      <c r="HC291" s="104"/>
      <c r="HD291" s="104"/>
      <c r="HE291" s="104"/>
      <c r="HF291" s="104"/>
      <c r="HG291" s="104"/>
      <c r="HH291" s="104"/>
      <c r="HI291" s="104"/>
      <c r="HJ291" s="104"/>
      <c r="HK291" s="104"/>
      <c r="HL291" s="104"/>
      <c r="HM291" s="104"/>
      <c r="HN291" s="104"/>
      <c r="HO291" s="104"/>
      <c r="HP291" s="104"/>
      <c r="HQ291" s="104"/>
      <c r="HR291" s="104"/>
      <c r="HS291" s="104"/>
      <c r="HT291" s="104"/>
      <c r="HU291" s="104"/>
      <c r="HV291" s="104"/>
      <c r="HW291" s="104"/>
      <c r="HX291" s="104"/>
      <c r="HY291" s="104"/>
      <c r="HZ291" s="104"/>
      <c r="IA291" s="104"/>
      <c r="IB291" s="104"/>
      <c r="IC291" s="104"/>
      <c r="ID291" s="104"/>
      <c r="IE291" s="104"/>
      <c r="IF291" s="104"/>
      <c r="IG291" s="104"/>
      <c r="IH291" s="104"/>
      <c r="II291" s="104"/>
      <c r="IJ291" s="104"/>
      <c r="IK291" s="104"/>
      <c r="IL291" s="104"/>
      <c r="IM291" s="104"/>
      <c r="IN291" s="104"/>
      <c r="IO291" s="104"/>
      <c r="IP291" s="104"/>
      <c r="IQ291" s="104"/>
      <c r="IR291" s="104"/>
      <c r="IS291" s="104"/>
      <c r="IT291" s="104"/>
      <c r="IU291" s="104"/>
      <c r="IV291" s="104"/>
    </row>
    <row r="292" spans="1:256" s="103" customFormat="1" ht="12.75" x14ac:dyDescent="0.35">
      <c r="A292" s="114"/>
      <c r="B292" s="135"/>
      <c r="C292" s="135"/>
      <c r="D292" s="135"/>
      <c r="E292" s="135"/>
      <c r="F292" s="135"/>
      <c r="G292" s="135"/>
      <c r="H292" s="135"/>
      <c r="I292" s="135"/>
      <c r="J292" s="135"/>
      <c r="K292" s="135"/>
      <c r="L292" s="135"/>
      <c r="M292" s="135"/>
      <c r="N292" s="135"/>
      <c r="O292" s="135"/>
      <c r="P292" s="135"/>
      <c r="Q292" s="135"/>
      <c r="R292" s="135"/>
      <c r="AI292" s="104"/>
      <c r="AJ292" s="104"/>
      <c r="AK292" s="104"/>
      <c r="AL292" s="104"/>
      <c r="AM292" s="104"/>
      <c r="AN292" s="104"/>
      <c r="AO292" s="104"/>
      <c r="AP292" s="104"/>
      <c r="AQ292" s="104"/>
      <c r="AR292" s="104"/>
      <c r="AS292" s="104"/>
      <c r="AT292" s="104"/>
      <c r="AU292" s="104"/>
      <c r="AV292" s="104"/>
      <c r="AW292" s="104"/>
      <c r="AX292" s="104"/>
      <c r="AY292" s="104"/>
      <c r="AZ292" s="104"/>
      <c r="BA292" s="104"/>
      <c r="BB292" s="104"/>
      <c r="BC292" s="104"/>
      <c r="BD292" s="104"/>
      <c r="BE292" s="104"/>
      <c r="BF292" s="104"/>
      <c r="BG292" s="104"/>
      <c r="BH292" s="104"/>
      <c r="BI292" s="104"/>
      <c r="BJ292" s="104"/>
      <c r="BK292" s="104"/>
      <c r="BL292" s="104"/>
      <c r="BM292" s="104"/>
      <c r="BN292" s="104"/>
      <c r="BO292" s="104"/>
      <c r="BP292" s="104"/>
      <c r="BQ292" s="104"/>
      <c r="BR292" s="104"/>
      <c r="BS292" s="104"/>
      <c r="BT292" s="104"/>
      <c r="BU292" s="104"/>
      <c r="BV292" s="104"/>
      <c r="BW292" s="104"/>
      <c r="BX292" s="104"/>
      <c r="BY292" s="104"/>
      <c r="BZ292" s="104"/>
      <c r="CA292" s="104"/>
      <c r="CB292" s="104"/>
      <c r="CC292" s="104"/>
      <c r="CD292" s="104"/>
      <c r="CE292" s="104"/>
      <c r="CF292" s="104"/>
      <c r="CG292" s="104"/>
      <c r="CH292" s="104"/>
      <c r="CI292" s="104"/>
      <c r="CJ292" s="104"/>
      <c r="CK292" s="104"/>
      <c r="CL292" s="104"/>
      <c r="CM292" s="104"/>
      <c r="CN292" s="104"/>
      <c r="CO292" s="104"/>
      <c r="CP292" s="104"/>
      <c r="CQ292" s="104"/>
      <c r="CR292" s="104"/>
      <c r="CS292" s="104"/>
      <c r="CT292" s="104"/>
      <c r="CU292" s="104"/>
      <c r="CV292" s="104"/>
      <c r="CW292" s="104"/>
      <c r="CX292" s="104"/>
      <c r="CY292" s="104"/>
      <c r="CZ292" s="104"/>
      <c r="DA292" s="104"/>
      <c r="DB292" s="104"/>
      <c r="DC292" s="104"/>
      <c r="DD292" s="104"/>
      <c r="DE292" s="104"/>
      <c r="DF292" s="104"/>
      <c r="DG292" s="104"/>
      <c r="DH292" s="104"/>
      <c r="DI292" s="104"/>
      <c r="DJ292" s="104"/>
      <c r="DK292" s="104"/>
      <c r="DL292" s="104"/>
      <c r="DM292" s="104"/>
      <c r="DN292" s="104"/>
      <c r="DO292" s="104"/>
      <c r="DP292" s="104"/>
      <c r="DQ292" s="104"/>
      <c r="DR292" s="104"/>
      <c r="DS292" s="104"/>
      <c r="DT292" s="104"/>
      <c r="DU292" s="104"/>
      <c r="DV292" s="104"/>
      <c r="DW292" s="104"/>
      <c r="DX292" s="104"/>
      <c r="DY292" s="104"/>
      <c r="DZ292" s="104"/>
      <c r="EA292" s="104"/>
      <c r="EB292" s="104"/>
      <c r="EC292" s="104"/>
      <c r="ED292" s="104"/>
      <c r="EE292" s="104"/>
      <c r="EF292" s="104"/>
      <c r="EG292" s="104"/>
      <c r="EH292" s="104"/>
      <c r="EI292" s="104"/>
      <c r="EJ292" s="104"/>
      <c r="EK292" s="104"/>
      <c r="EL292" s="104"/>
      <c r="EM292" s="104"/>
      <c r="EN292" s="104"/>
      <c r="EO292" s="104"/>
      <c r="EP292" s="104"/>
      <c r="EQ292" s="104"/>
      <c r="ER292" s="104"/>
      <c r="ES292" s="104"/>
      <c r="ET292" s="104"/>
      <c r="EU292" s="104"/>
      <c r="EV292" s="104"/>
      <c r="EW292" s="104"/>
      <c r="EX292" s="104"/>
      <c r="EY292" s="104"/>
      <c r="EZ292" s="104"/>
      <c r="FA292" s="104"/>
      <c r="FB292" s="104"/>
      <c r="FC292" s="104"/>
      <c r="FD292" s="104"/>
      <c r="FE292" s="104"/>
      <c r="FF292" s="104"/>
      <c r="FG292" s="104"/>
      <c r="FH292" s="104"/>
      <c r="FI292" s="104"/>
      <c r="FJ292" s="104"/>
      <c r="FK292" s="104"/>
      <c r="FL292" s="104"/>
      <c r="FM292" s="104"/>
      <c r="FN292" s="104"/>
      <c r="FO292" s="104"/>
      <c r="FP292" s="104"/>
      <c r="FQ292" s="104"/>
      <c r="FR292" s="104"/>
      <c r="FS292" s="104"/>
      <c r="FT292" s="104"/>
      <c r="FU292" s="104"/>
      <c r="FV292" s="104"/>
      <c r="FW292" s="104"/>
      <c r="FX292" s="104"/>
      <c r="FY292" s="104"/>
      <c r="FZ292" s="104"/>
      <c r="GA292" s="104"/>
      <c r="GB292" s="104"/>
      <c r="GC292" s="104"/>
      <c r="GD292" s="104"/>
      <c r="GE292" s="104"/>
      <c r="GF292" s="104"/>
      <c r="GG292" s="104"/>
      <c r="GH292" s="104"/>
      <c r="GI292" s="104"/>
      <c r="GJ292" s="104"/>
      <c r="GK292" s="104"/>
      <c r="GL292" s="104"/>
      <c r="GM292" s="104"/>
      <c r="GN292" s="104"/>
      <c r="GO292" s="104"/>
      <c r="GP292" s="104"/>
      <c r="GQ292" s="104"/>
      <c r="GR292" s="104"/>
      <c r="GS292" s="104"/>
      <c r="GT292" s="104"/>
      <c r="GU292" s="104"/>
      <c r="GV292" s="104"/>
      <c r="GW292" s="104"/>
      <c r="GX292" s="104"/>
      <c r="GY292" s="104"/>
      <c r="GZ292" s="104"/>
      <c r="HA292" s="104"/>
      <c r="HB292" s="104"/>
      <c r="HC292" s="104"/>
      <c r="HD292" s="104"/>
      <c r="HE292" s="104"/>
      <c r="HF292" s="104"/>
      <c r="HG292" s="104"/>
      <c r="HH292" s="104"/>
      <c r="HI292" s="104"/>
      <c r="HJ292" s="104"/>
      <c r="HK292" s="104"/>
      <c r="HL292" s="104"/>
      <c r="HM292" s="104"/>
      <c r="HN292" s="104"/>
      <c r="HO292" s="104"/>
      <c r="HP292" s="104"/>
      <c r="HQ292" s="104"/>
      <c r="HR292" s="104"/>
      <c r="HS292" s="104"/>
      <c r="HT292" s="104"/>
      <c r="HU292" s="104"/>
      <c r="HV292" s="104"/>
      <c r="HW292" s="104"/>
      <c r="HX292" s="104"/>
      <c r="HY292" s="104"/>
      <c r="HZ292" s="104"/>
      <c r="IA292" s="104"/>
      <c r="IB292" s="104"/>
      <c r="IC292" s="104"/>
      <c r="ID292" s="104"/>
      <c r="IE292" s="104"/>
      <c r="IF292" s="104"/>
      <c r="IG292" s="104"/>
      <c r="IH292" s="104"/>
      <c r="II292" s="104"/>
      <c r="IJ292" s="104"/>
      <c r="IK292" s="104"/>
      <c r="IL292" s="104"/>
      <c r="IM292" s="104"/>
      <c r="IN292" s="104"/>
      <c r="IO292" s="104"/>
      <c r="IP292" s="104"/>
      <c r="IQ292" s="104"/>
      <c r="IR292" s="104"/>
      <c r="IS292" s="104"/>
      <c r="IT292" s="104"/>
      <c r="IU292" s="104"/>
      <c r="IV292" s="104"/>
    </row>
    <row r="293" spans="1:256" s="103" customFormat="1" ht="12.75" x14ac:dyDescent="0.35">
      <c r="A293" s="114"/>
      <c r="B293" s="135"/>
      <c r="C293" s="135"/>
      <c r="D293" s="135"/>
      <c r="E293" s="135"/>
      <c r="F293" s="135"/>
      <c r="G293" s="135"/>
      <c r="H293" s="135"/>
      <c r="I293" s="135"/>
      <c r="J293" s="135"/>
      <c r="K293" s="135"/>
      <c r="L293" s="135"/>
      <c r="M293" s="135"/>
      <c r="N293" s="135"/>
      <c r="O293" s="135"/>
      <c r="P293" s="135"/>
      <c r="Q293" s="135"/>
      <c r="R293" s="135"/>
      <c r="AI293" s="104"/>
      <c r="AJ293" s="104"/>
      <c r="AK293" s="104"/>
      <c r="AL293" s="104"/>
      <c r="AM293" s="104"/>
      <c r="AN293" s="104"/>
      <c r="AO293" s="104"/>
      <c r="AP293" s="104"/>
      <c r="AQ293" s="104"/>
      <c r="AR293" s="104"/>
      <c r="AS293" s="104"/>
      <c r="AT293" s="104"/>
      <c r="AU293" s="104"/>
      <c r="AV293" s="104"/>
      <c r="AW293" s="104"/>
      <c r="AX293" s="104"/>
      <c r="AY293" s="104"/>
      <c r="AZ293" s="104"/>
      <c r="BA293" s="104"/>
      <c r="BB293" s="104"/>
      <c r="BC293" s="104"/>
      <c r="BD293" s="104"/>
      <c r="BE293" s="104"/>
      <c r="BF293" s="104"/>
      <c r="BG293" s="104"/>
      <c r="BH293" s="104"/>
      <c r="BI293" s="104"/>
      <c r="BJ293" s="104"/>
      <c r="BK293" s="104"/>
      <c r="BL293" s="104"/>
      <c r="BM293" s="104"/>
      <c r="BN293" s="104"/>
      <c r="BO293" s="104"/>
      <c r="BP293" s="104"/>
      <c r="BQ293" s="104"/>
      <c r="BR293" s="104"/>
      <c r="BS293" s="104"/>
      <c r="BT293" s="104"/>
      <c r="BU293" s="104"/>
      <c r="BV293" s="104"/>
      <c r="BW293" s="104"/>
      <c r="BX293" s="104"/>
      <c r="BY293" s="104"/>
      <c r="BZ293" s="104"/>
      <c r="CA293" s="104"/>
      <c r="CB293" s="104"/>
      <c r="CC293" s="104"/>
      <c r="CD293" s="104"/>
      <c r="CE293" s="104"/>
      <c r="CF293" s="104"/>
      <c r="CG293" s="104"/>
      <c r="CH293" s="104"/>
      <c r="CI293" s="104"/>
      <c r="CJ293" s="104"/>
      <c r="CK293" s="104"/>
      <c r="CL293" s="104"/>
      <c r="CM293" s="104"/>
      <c r="CN293" s="104"/>
      <c r="CO293" s="104"/>
      <c r="CP293" s="104"/>
      <c r="CQ293" s="104"/>
      <c r="CR293" s="104"/>
      <c r="CS293" s="104"/>
      <c r="CT293" s="104"/>
      <c r="CU293" s="104"/>
      <c r="CV293" s="104"/>
      <c r="CW293" s="104"/>
      <c r="CX293" s="104"/>
      <c r="CY293" s="104"/>
      <c r="CZ293" s="104"/>
      <c r="DA293" s="104"/>
      <c r="DB293" s="104"/>
      <c r="DC293" s="104"/>
      <c r="DD293" s="104"/>
      <c r="DE293" s="104"/>
      <c r="DF293" s="104"/>
      <c r="DG293" s="104"/>
      <c r="DH293" s="104"/>
      <c r="DI293" s="104"/>
      <c r="DJ293" s="104"/>
      <c r="DK293" s="104"/>
      <c r="DL293" s="104"/>
      <c r="DM293" s="104"/>
      <c r="DN293" s="104"/>
      <c r="DO293" s="104"/>
      <c r="DP293" s="104"/>
      <c r="DQ293" s="104"/>
      <c r="DR293" s="104"/>
      <c r="DS293" s="104"/>
      <c r="DT293" s="104"/>
      <c r="DU293" s="104"/>
      <c r="DV293" s="104"/>
      <c r="DW293" s="104"/>
      <c r="DX293" s="104"/>
      <c r="DY293" s="104"/>
      <c r="DZ293" s="104"/>
      <c r="EA293" s="104"/>
      <c r="EB293" s="104"/>
      <c r="EC293" s="104"/>
      <c r="ED293" s="104"/>
      <c r="EE293" s="104"/>
      <c r="EF293" s="104"/>
      <c r="EG293" s="104"/>
      <c r="EH293" s="104"/>
      <c r="EI293" s="104"/>
      <c r="EJ293" s="104"/>
      <c r="EK293" s="104"/>
      <c r="EL293" s="104"/>
      <c r="EM293" s="104"/>
      <c r="EN293" s="104"/>
      <c r="EO293" s="104"/>
      <c r="EP293" s="104"/>
      <c r="EQ293" s="104"/>
      <c r="ER293" s="104"/>
      <c r="ES293" s="104"/>
      <c r="ET293" s="104"/>
      <c r="EU293" s="104"/>
      <c r="EV293" s="104"/>
      <c r="EW293" s="104"/>
      <c r="EX293" s="104"/>
      <c r="EY293" s="104"/>
      <c r="EZ293" s="104"/>
      <c r="FA293" s="104"/>
      <c r="FB293" s="104"/>
      <c r="FC293" s="104"/>
      <c r="FD293" s="104"/>
      <c r="FE293" s="104"/>
      <c r="FF293" s="104"/>
      <c r="FG293" s="104"/>
      <c r="FH293" s="104"/>
      <c r="FI293" s="104"/>
      <c r="FJ293" s="104"/>
      <c r="FK293" s="104"/>
      <c r="FL293" s="104"/>
      <c r="FM293" s="104"/>
      <c r="FN293" s="104"/>
      <c r="FO293" s="104"/>
      <c r="FP293" s="104"/>
      <c r="FQ293" s="104"/>
      <c r="FR293" s="104"/>
      <c r="FS293" s="104"/>
      <c r="FT293" s="104"/>
      <c r="FU293" s="104"/>
      <c r="FV293" s="104"/>
      <c r="FW293" s="104"/>
      <c r="FX293" s="104"/>
      <c r="FY293" s="104"/>
      <c r="FZ293" s="104"/>
      <c r="GA293" s="104"/>
      <c r="GB293" s="104"/>
      <c r="GC293" s="104"/>
      <c r="GD293" s="104"/>
      <c r="GE293" s="104"/>
      <c r="GF293" s="104"/>
      <c r="GG293" s="104"/>
      <c r="GH293" s="104"/>
      <c r="GI293" s="104"/>
      <c r="GJ293" s="104"/>
      <c r="GK293" s="104"/>
      <c r="GL293" s="104"/>
      <c r="GM293" s="104"/>
      <c r="GN293" s="104"/>
      <c r="GO293" s="104"/>
      <c r="GP293" s="104"/>
      <c r="GQ293" s="104"/>
      <c r="GR293" s="104"/>
      <c r="GS293" s="104"/>
      <c r="GT293" s="104"/>
      <c r="GU293" s="104"/>
      <c r="GV293" s="104"/>
      <c r="GW293" s="104"/>
      <c r="GX293" s="104"/>
      <c r="GY293" s="104"/>
      <c r="GZ293" s="104"/>
      <c r="HA293" s="104"/>
      <c r="HB293" s="104"/>
      <c r="HC293" s="104"/>
      <c r="HD293" s="104"/>
      <c r="HE293" s="104"/>
      <c r="HF293" s="104"/>
      <c r="HG293" s="104"/>
      <c r="HH293" s="104"/>
      <c r="HI293" s="104"/>
      <c r="HJ293" s="104"/>
      <c r="HK293" s="104"/>
      <c r="HL293" s="104"/>
      <c r="HM293" s="104"/>
      <c r="HN293" s="104"/>
      <c r="HO293" s="104"/>
      <c r="HP293" s="104"/>
      <c r="HQ293" s="104"/>
      <c r="HR293" s="104"/>
      <c r="HS293" s="104"/>
      <c r="HT293" s="104"/>
      <c r="HU293" s="104"/>
      <c r="HV293" s="104"/>
      <c r="HW293" s="104"/>
      <c r="HX293" s="104"/>
      <c r="HY293" s="104"/>
      <c r="HZ293" s="104"/>
      <c r="IA293" s="104"/>
      <c r="IB293" s="104"/>
      <c r="IC293" s="104"/>
      <c r="ID293" s="104"/>
      <c r="IE293" s="104"/>
      <c r="IF293" s="104"/>
      <c r="IG293" s="104"/>
      <c r="IH293" s="104"/>
      <c r="II293" s="104"/>
      <c r="IJ293" s="104"/>
      <c r="IK293" s="104"/>
      <c r="IL293" s="104"/>
      <c r="IM293" s="104"/>
      <c r="IN293" s="104"/>
      <c r="IO293" s="104"/>
      <c r="IP293" s="104"/>
      <c r="IQ293" s="104"/>
      <c r="IR293" s="104"/>
      <c r="IS293" s="104"/>
      <c r="IT293" s="104"/>
      <c r="IU293" s="104"/>
      <c r="IV293" s="104"/>
    </row>
    <row r="294" spans="1:256" s="103" customFormat="1" ht="12.75" x14ac:dyDescent="0.35">
      <c r="A294" s="114"/>
      <c r="B294" s="135"/>
      <c r="C294" s="135"/>
      <c r="D294" s="135"/>
      <c r="E294" s="135"/>
      <c r="F294" s="135"/>
      <c r="G294" s="135"/>
      <c r="H294" s="135"/>
      <c r="I294" s="135"/>
      <c r="J294" s="135"/>
      <c r="K294" s="135"/>
      <c r="L294" s="135"/>
      <c r="M294" s="135"/>
      <c r="N294" s="135"/>
      <c r="O294" s="135"/>
      <c r="P294" s="135"/>
      <c r="Q294" s="135"/>
      <c r="R294" s="135"/>
      <c r="AI294" s="104"/>
      <c r="AJ294" s="104"/>
      <c r="AK294" s="104"/>
      <c r="AL294" s="104"/>
      <c r="AM294" s="104"/>
      <c r="AN294" s="104"/>
      <c r="AO294" s="104"/>
      <c r="AP294" s="104"/>
      <c r="AQ294" s="104"/>
      <c r="AR294" s="104"/>
      <c r="AS294" s="104"/>
      <c r="AT294" s="104"/>
      <c r="AU294" s="104"/>
      <c r="AV294" s="104"/>
      <c r="AW294" s="104"/>
      <c r="AX294" s="104"/>
      <c r="AY294" s="104"/>
      <c r="AZ294" s="104"/>
      <c r="BA294" s="104"/>
      <c r="BB294" s="104"/>
      <c r="BC294" s="104"/>
      <c r="BD294" s="104"/>
      <c r="BE294" s="104"/>
      <c r="BF294" s="104"/>
      <c r="BG294" s="104"/>
      <c r="BH294" s="104"/>
      <c r="BI294" s="104"/>
      <c r="BJ294" s="104"/>
      <c r="BK294" s="104"/>
      <c r="BL294" s="104"/>
      <c r="BM294" s="104"/>
      <c r="BN294" s="104"/>
      <c r="BO294" s="104"/>
      <c r="BP294" s="104"/>
      <c r="BQ294" s="104"/>
      <c r="BR294" s="104"/>
      <c r="BS294" s="104"/>
      <c r="BT294" s="104"/>
      <c r="BU294" s="104"/>
      <c r="BV294" s="104"/>
      <c r="BW294" s="104"/>
      <c r="BX294" s="104"/>
      <c r="BY294" s="104"/>
      <c r="BZ294" s="104"/>
      <c r="CA294" s="104"/>
      <c r="CB294" s="104"/>
      <c r="CC294" s="104"/>
      <c r="CD294" s="104"/>
      <c r="CE294" s="104"/>
      <c r="CF294" s="104"/>
      <c r="CG294" s="104"/>
      <c r="CH294" s="104"/>
      <c r="CI294" s="104"/>
      <c r="CJ294" s="104"/>
      <c r="CK294" s="104"/>
      <c r="CL294" s="104"/>
      <c r="CM294" s="104"/>
      <c r="CN294" s="104"/>
      <c r="CO294" s="104"/>
      <c r="CP294" s="104"/>
      <c r="CQ294" s="104"/>
      <c r="CR294" s="104"/>
      <c r="CS294" s="104"/>
      <c r="CT294" s="104"/>
      <c r="CU294" s="104"/>
      <c r="CV294" s="104"/>
      <c r="CW294" s="104"/>
      <c r="CX294" s="104"/>
      <c r="CY294" s="104"/>
      <c r="CZ294" s="104"/>
      <c r="DA294" s="104"/>
      <c r="DB294" s="104"/>
      <c r="DC294" s="104"/>
      <c r="DD294" s="104"/>
      <c r="DE294" s="104"/>
      <c r="DF294" s="104"/>
      <c r="DG294" s="104"/>
      <c r="DH294" s="104"/>
      <c r="DI294" s="104"/>
      <c r="DJ294" s="104"/>
      <c r="DK294" s="104"/>
      <c r="DL294" s="104"/>
      <c r="DM294" s="104"/>
      <c r="DN294" s="104"/>
      <c r="DO294" s="104"/>
      <c r="DP294" s="104"/>
      <c r="DQ294" s="104"/>
      <c r="DR294" s="104"/>
      <c r="DS294" s="104"/>
      <c r="DT294" s="104"/>
      <c r="DU294" s="104"/>
      <c r="DV294" s="104"/>
      <c r="DW294" s="104"/>
      <c r="DX294" s="104"/>
      <c r="DY294" s="104"/>
      <c r="DZ294" s="104"/>
      <c r="EA294" s="104"/>
      <c r="EB294" s="104"/>
      <c r="EC294" s="104"/>
      <c r="ED294" s="104"/>
      <c r="EE294" s="104"/>
      <c r="EF294" s="104"/>
      <c r="EG294" s="104"/>
      <c r="EH294" s="104"/>
      <c r="EI294" s="104"/>
      <c r="EJ294" s="104"/>
      <c r="EK294" s="104"/>
      <c r="EL294" s="104"/>
      <c r="EM294" s="104"/>
      <c r="EN294" s="104"/>
      <c r="EO294" s="104"/>
      <c r="EP294" s="104"/>
      <c r="EQ294" s="104"/>
      <c r="ER294" s="104"/>
      <c r="ES294" s="104"/>
      <c r="ET294" s="104"/>
      <c r="EU294" s="104"/>
      <c r="EV294" s="104"/>
      <c r="EW294" s="104"/>
      <c r="EX294" s="104"/>
      <c r="EY294" s="104"/>
      <c r="EZ294" s="104"/>
      <c r="FA294" s="104"/>
      <c r="FB294" s="104"/>
      <c r="FC294" s="104"/>
      <c r="FD294" s="104"/>
      <c r="FE294" s="104"/>
      <c r="FF294" s="104"/>
      <c r="FG294" s="104"/>
      <c r="FH294" s="104"/>
      <c r="FI294" s="104"/>
      <c r="FJ294" s="104"/>
      <c r="FK294" s="104"/>
      <c r="FL294" s="104"/>
      <c r="FM294" s="104"/>
      <c r="FN294" s="104"/>
      <c r="FO294" s="104"/>
      <c r="FP294" s="104"/>
      <c r="FQ294" s="104"/>
      <c r="FR294" s="104"/>
      <c r="FS294" s="104"/>
      <c r="FT294" s="104"/>
      <c r="FU294" s="104"/>
      <c r="FV294" s="104"/>
      <c r="FW294" s="104"/>
      <c r="FX294" s="104"/>
      <c r="FY294" s="104"/>
      <c r="FZ294" s="104"/>
      <c r="GA294" s="104"/>
      <c r="GB294" s="104"/>
      <c r="GC294" s="104"/>
      <c r="GD294" s="104"/>
      <c r="GE294" s="104"/>
      <c r="GF294" s="104"/>
      <c r="GG294" s="104"/>
      <c r="GH294" s="104"/>
      <c r="GI294" s="104"/>
      <c r="GJ294" s="104"/>
      <c r="GK294" s="104"/>
      <c r="GL294" s="104"/>
      <c r="GM294" s="104"/>
      <c r="GN294" s="104"/>
      <c r="GO294" s="104"/>
      <c r="GP294" s="104"/>
      <c r="GQ294" s="104"/>
      <c r="GR294" s="104"/>
      <c r="GS294" s="104"/>
      <c r="GT294" s="104"/>
      <c r="GU294" s="104"/>
      <c r="GV294" s="104"/>
      <c r="GW294" s="104"/>
      <c r="GX294" s="104"/>
      <c r="GY294" s="104"/>
      <c r="GZ294" s="104"/>
      <c r="HA294" s="104"/>
      <c r="HB294" s="104"/>
      <c r="HC294" s="104"/>
      <c r="HD294" s="104"/>
      <c r="HE294" s="104"/>
      <c r="HF294" s="104"/>
      <c r="HG294" s="104"/>
      <c r="HH294" s="104"/>
      <c r="HI294" s="104"/>
      <c r="HJ294" s="104"/>
      <c r="HK294" s="104"/>
      <c r="HL294" s="104"/>
      <c r="HM294" s="104"/>
      <c r="HN294" s="104"/>
      <c r="HO294" s="104"/>
      <c r="HP294" s="104"/>
      <c r="HQ294" s="104"/>
      <c r="HR294" s="104"/>
      <c r="HS294" s="104"/>
      <c r="HT294" s="104"/>
      <c r="HU294" s="104"/>
      <c r="HV294" s="104"/>
      <c r="HW294" s="104"/>
      <c r="HX294" s="104"/>
      <c r="HY294" s="104"/>
      <c r="HZ294" s="104"/>
      <c r="IA294" s="104"/>
      <c r="IB294" s="104"/>
      <c r="IC294" s="104"/>
      <c r="ID294" s="104"/>
      <c r="IE294" s="104"/>
      <c r="IF294" s="104"/>
      <c r="IG294" s="104"/>
      <c r="IH294" s="104"/>
      <c r="II294" s="104"/>
      <c r="IJ294" s="104"/>
      <c r="IK294" s="104"/>
      <c r="IL294" s="104"/>
      <c r="IM294" s="104"/>
      <c r="IN294" s="104"/>
      <c r="IO294" s="104"/>
      <c r="IP294" s="104"/>
      <c r="IQ294" s="104"/>
      <c r="IR294" s="104"/>
      <c r="IS294" s="104"/>
      <c r="IT294" s="104"/>
      <c r="IU294" s="104"/>
      <c r="IV294" s="104"/>
    </row>
    <row r="295" spans="1:256" s="103" customFormat="1" ht="12.75" x14ac:dyDescent="0.35">
      <c r="A295" s="114"/>
      <c r="B295" s="135"/>
      <c r="C295" s="135"/>
      <c r="D295" s="135"/>
      <c r="E295" s="135"/>
      <c r="F295" s="135"/>
      <c r="G295" s="135"/>
      <c r="H295" s="135"/>
      <c r="I295" s="135"/>
      <c r="J295" s="135"/>
      <c r="K295" s="135"/>
      <c r="L295" s="135"/>
      <c r="M295" s="135"/>
      <c r="N295" s="135"/>
      <c r="O295" s="135"/>
      <c r="P295" s="135"/>
      <c r="Q295" s="135"/>
      <c r="R295" s="135"/>
      <c r="AI295" s="104"/>
      <c r="AJ295" s="104"/>
      <c r="AK295" s="104"/>
      <c r="AL295" s="104"/>
      <c r="AM295" s="104"/>
      <c r="AN295" s="104"/>
      <c r="AO295" s="104"/>
      <c r="AP295" s="104"/>
      <c r="AQ295" s="104"/>
      <c r="AR295" s="104"/>
      <c r="AS295" s="104"/>
      <c r="AT295" s="104"/>
      <c r="AU295" s="104"/>
      <c r="AV295" s="104"/>
      <c r="AW295" s="104"/>
      <c r="AX295" s="104"/>
      <c r="AY295" s="104"/>
      <c r="AZ295" s="104"/>
      <c r="BA295" s="104"/>
      <c r="BB295" s="104"/>
      <c r="BC295" s="104"/>
      <c r="BD295" s="104"/>
      <c r="BE295" s="104"/>
      <c r="BF295" s="104"/>
      <c r="BG295" s="104"/>
      <c r="BH295" s="104"/>
      <c r="BI295" s="104"/>
      <c r="BJ295" s="104"/>
      <c r="BK295" s="104"/>
      <c r="BL295" s="104"/>
      <c r="BM295" s="104"/>
      <c r="BN295" s="104"/>
      <c r="BO295" s="104"/>
      <c r="BP295" s="104"/>
      <c r="BQ295" s="104"/>
      <c r="BR295" s="104"/>
      <c r="BS295" s="104"/>
      <c r="BT295" s="104"/>
      <c r="BU295" s="104"/>
      <c r="BV295" s="104"/>
      <c r="BW295" s="104"/>
      <c r="BX295" s="104"/>
      <c r="BY295" s="104"/>
      <c r="BZ295" s="104"/>
      <c r="CA295" s="104"/>
      <c r="CB295" s="104"/>
      <c r="CC295" s="104"/>
      <c r="CD295" s="104"/>
      <c r="CE295" s="104"/>
      <c r="CF295" s="104"/>
      <c r="CG295" s="104"/>
      <c r="CH295" s="104"/>
      <c r="CI295" s="104"/>
      <c r="CJ295" s="104"/>
      <c r="CK295" s="104"/>
      <c r="CL295" s="104"/>
      <c r="CM295" s="104"/>
      <c r="CN295" s="104"/>
      <c r="CO295" s="104"/>
      <c r="CP295" s="104"/>
      <c r="CQ295" s="104"/>
      <c r="CR295" s="104"/>
      <c r="CS295" s="104"/>
      <c r="CT295" s="104"/>
      <c r="CU295" s="104"/>
      <c r="CV295" s="104"/>
      <c r="CW295" s="104"/>
      <c r="CX295" s="104"/>
      <c r="CY295" s="104"/>
      <c r="CZ295" s="104"/>
      <c r="DA295" s="104"/>
      <c r="DB295" s="104"/>
      <c r="DC295" s="104"/>
      <c r="DD295" s="104"/>
      <c r="DE295" s="104"/>
      <c r="DF295" s="104"/>
      <c r="DG295" s="104"/>
      <c r="DH295" s="104"/>
      <c r="DI295" s="104"/>
      <c r="DJ295" s="104"/>
      <c r="DK295" s="104"/>
      <c r="DL295" s="104"/>
      <c r="DM295" s="104"/>
      <c r="DN295" s="104"/>
      <c r="DO295" s="104"/>
      <c r="DP295" s="104"/>
      <c r="DQ295" s="104"/>
      <c r="DR295" s="104"/>
      <c r="DS295" s="104"/>
      <c r="DT295" s="104"/>
      <c r="DU295" s="104"/>
      <c r="DV295" s="104"/>
      <c r="DW295" s="104"/>
      <c r="DX295" s="104"/>
      <c r="DY295" s="104"/>
      <c r="DZ295" s="104"/>
      <c r="EA295" s="104"/>
      <c r="EB295" s="104"/>
      <c r="EC295" s="104"/>
      <c r="ED295" s="104"/>
      <c r="EE295" s="104"/>
      <c r="EF295" s="104"/>
      <c r="EG295" s="104"/>
      <c r="EH295" s="104"/>
      <c r="EI295" s="104"/>
      <c r="EJ295" s="104"/>
      <c r="EK295" s="104"/>
      <c r="EL295" s="104"/>
      <c r="EM295" s="104"/>
      <c r="EN295" s="104"/>
      <c r="EO295" s="104"/>
      <c r="EP295" s="104"/>
      <c r="EQ295" s="104"/>
      <c r="ER295" s="104"/>
      <c r="ES295" s="104"/>
      <c r="ET295" s="104"/>
      <c r="EU295" s="104"/>
      <c r="EV295" s="104"/>
      <c r="EW295" s="104"/>
      <c r="EX295" s="104"/>
      <c r="EY295" s="104"/>
      <c r="EZ295" s="104"/>
      <c r="FA295" s="104"/>
      <c r="FB295" s="104"/>
      <c r="FC295" s="104"/>
      <c r="FD295" s="104"/>
      <c r="FE295" s="104"/>
      <c r="FF295" s="104"/>
      <c r="FG295" s="104"/>
      <c r="FH295" s="104"/>
      <c r="FI295" s="104"/>
      <c r="FJ295" s="104"/>
      <c r="FK295" s="104"/>
      <c r="FL295" s="104"/>
      <c r="FM295" s="104"/>
      <c r="FN295" s="104"/>
      <c r="FO295" s="104"/>
      <c r="FP295" s="104"/>
      <c r="FQ295" s="104"/>
      <c r="FR295" s="104"/>
      <c r="FS295" s="104"/>
      <c r="FT295" s="104"/>
      <c r="FU295" s="104"/>
      <c r="FV295" s="104"/>
      <c r="FW295" s="104"/>
      <c r="FX295" s="104"/>
      <c r="FY295" s="104"/>
      <c r="FZ295" s="104"/>
      <c r="GA295" s="104"/>
      <c r="GB295" s="104"/>
      <c r="GC295" s="104"/>
      <c r="GD295" s="104"/>
      <c r="GE295" s="104"/>
      <c r="GF295" s="104"/>
      <c r="GG295" s="104"/>
      <c r="GH295" s="104"/>
      <c r="GI295" s="104"/>
      <c r="GJ295" s="104"/>
      <c r="GK295" s="104"/>
      <c r="GL295" s="104"/>
      <c r="GM295" s="104"/>
      <c r="GN295" s="104"/>
      <c r="GO295" s="104"/>
      <c r="GP295" s="104"/>
      <c r="GQ295" s="104"/>
      <c r="GR295" s="104"/>
      <c r="GS295" s="104"/>
      <c r="GT295" s="104"/>
      <c r="GU295" s="104"/>
      <c r="GV295" s="104"/>
      <c r="GW295" s="104"/>
      <c r="GX295" s="104"/>
      <c r="GY295" s="104"/>
      <c r="GZ295" s="104"/>
      <c r="HA295" s="104"/>
      <c r="HB295" s="104"/>
      <c r="HC295" s="104"/>
      <c r="HD295" s="104"/>
      <c r="HE295" s="104"/>
      <c r="HF295" s="104"/>
      <c r="HG295" s="104"/>
      <c r="HH295" s="104"/>
      <c r="HI295" s="104"/>
      <c r="HJ295" s="104"/>
      <c r="HK295" s="104"/>
      <c r="HL295" s="104"/>
      <c r="HM295" s="104"/>
      <c r="HN295" s="104"/>
      <c r="HO295" s="104"/>
      <c r="HP295" s="104"/>
      <c r="HQ295" s="104"/>
      <c r="HR295" s="104"/>
      <c r="HS295" s="104"/>
      <c r="HT295" s="104"/>
      <c r="HU295" s="104"/>
      <c r="HV295" s="104"/>
      <c r="HW295" s="104"/>
      <c r="HX295" s="104"/>
      <c r="HY295" s="104"/>
      <c r="HZ295" s="104"/>
      <c r="IA295" s="104"/>
      <c r="IB295" s="104"/>
      <c r="IC295" s="104"/>
      <c r="ID295" s="104"/>
      <c r="IE295" s="104"/>
      <c r="IF295" s="104"/>
      <c r="IG295" s="104"/>
      <c r="IH295" s="104"/>
      <c r="II295" s="104"/>
      <c r="IJ295" s="104"/>
      <c r="IK295" s="104"/>
      <c r="IL295" s="104"/>
      <c r="IM295" s="104"/>
      <c r="IN295" s="104"/>
      <c r="IO295" s="104"/>
      <c r="IP295" s="104"/>
      <c r="IQ295" s="104"/>
      <c r="IR295" s="104"/>
      <c r="IS295" s="104"/>
      <c r="IT295" s="104"/>
      <c r="IU295" s="104"/>
      <c r="IV295" s="104"/>
    </row>
    <row r="296" spans="1:256" s="103" customFormat="1" ht="12.75" x14ac:dyDescent="0.35">
      <c r="A296" s="114"/>
      <c r="B296" s="135"/>
      <c r="C296" s="135"/>
      <c r="D296" s="135"/>
      <c r="E296" s="135"/>
      <c r="F296" s="135"/>
      <c r="G296" s="135"/>
      <c r="H296" s="135"/>
      <c r="I296" s="135"/>
      <c r="J296" s="135"/>
      <c r="K296" s="135"/>
      <c r="L296" s="135"/>
      <c r="M296" s="135"/>
      <c r="N296" s="135"/>
      <c r="O296" s="135"/>
      <c r="P296" s="135"/>
      <c r="Q296" s="135"/>
      <c r="R296" s="135"/>
      <c r="AI296" s="104"/>
      <c r="AJ296" s="104"/>
      <c r="AK296" s="104"/>
      <c r="AL296" s="104"/>
      <c r="AM296" s="104"/>
      <c r="AN296" s="104"/>
      <c r="AO296" s="104"/>
      <c r="AP296" s="104"/>
      <c r="AQ296" s="104"/>
      <c r="AR296" s="104"/>
      <c r="AS296" s="104"/>
      <c r="AT296" s="104"/>
      <c r="AU296" s="104"/>
      <c r="AV296" s="104"/>
      <c r="AW296" s="104"/>
      <c r="AX296" s="104"/>
      <c r="AY296" s="104"/>
      <c r="AZ296" s="104"/>
      <c r="BA296" s="104"/>
      <c r="BB296" s="104"/>
      <c r="BC296" s="104"/>
      <c r="BD296" s="104"/>
      <c r="BE296" s="104"/>
      <c r="BF296" s="104"/>
      <c r="BG296" s="104"/>
      <c r="BH296" s="104"/>
      <c r="BI296" s="104"/>
      <c r="BJ296" s="104"/>
      <c r="BK296" s="104"/>
      <c r="BL296" s="104"/>
      <c r="BM296" s="104"/>
      <c r="BN296" s="104"/>
      <c r="BO296" s="104"/>
      <c r="BP296" s="104"/>
      <c r="BQ296" s="104"/>
      <c r="BR296" s="104"/>
      <c r="BS296" s="104"/>
      <c r="BT296" s="104"/>
      <c r="BU296" s="104"/>
      <c r="BV296" s="104"/>
      <c r="BW296" s="104"/>
      <c r="BX296" s="104"/>
      <c r="BY296" s="104"/>
      <c r="BZ296" s="104"/>
      <c r="CA296" s="104"/>
      <c r="CB296" s="104"/>
      <c r="CC296" s="104"/>
      <c r="CD296" s="104"/>
      <c r="CE296" s="104"/>
      <c r="CF296" s="104"/>
      <c r="CG296" s="104"/>
      <c r="CH296" s="104"/>
      <c r="CI296" s="104"/>
      <c r="CJ296" s="104"/>
      <c r="CK296" s="104"/>
      <c r="CL296" s="104"/>
      <c r="CM296" s="104"/>
      <c r="CN296" s="104"/>
      <c r="CO296" s="104"/>
      <c r="CP296" s="104"/>
      <c r="CQ296" s="104"/>
      <c r="CR296" s="104"/>
      <c r="CS296" s="104"/>
      <c r="CT296" s="104"/>
      <c r="CU296" s="104"/>
      <c r="CV296" s="104"/>
      <c r="CW296" s="104"/>
      <c r="CX296" s="104"/>
      <c r="CY296" s="104"/>
      <c r="CZ296" s="104"/>
      <c r="DA296" s="104"/>
      <c r="DB296" s="104"/>
      <c r="DC296" s="104"/>
      <c r="DD296" s="104"/>
      <c r="DE296" s="104"/>
      <c r="DF296" s="104"/>
      <c r="DG296" s="104"/>
      <c r="DH296" s="104"/>
      <c r="DI296" s="104"/>
      <c r="DJ296" s="104"/>
      <c r="DK296" s="104"/>
      <c r="DL296" s="104"/>
      <c r="DM296" s="104"/>
      <c r="DN296" s="104"/>
      <c r="DO296" s="104"/>
      <c r="DP296" s="104"/>
      <c r="DQ296" s="104"/>
      <c r="DR296" s="104"/>
      <c r="DS296" s="104"/>
      <c r="DT296" s="104"/>
      <c r="DU296" s="104"/>
      <c r="DV296" s="104"/>
      <c r="DW296" s="104"/>
      <c r="DX296" s="104"/>
      <c r="DY296" s="104"/>
      <c r="DZ296" s="104"/>
      <c r="EA296" s="104"/>
      <c r="EB296" s="104"/>
      <c r="EC296" s="104"/>
      <c r="ED296" s="104"/>
      <c r="EE296" s="104"/>
      <c r="EF296" s="104"/>
      <c r="EG296" s="104"/>
      <c r="EH296" s="104"/>
      <c r="EI296" s="104"/>
      <c r="EJ296" s="104"/>
      <c r="EK296" s="104"/>
      <c r="EL296" s="104"/>
      <c r="EM296" s="104"/>
      <c r="EN296" s="104"/>
      <c r="EO296" s="104"/>
      <c r="EP296" s="104"/>
      <c r="EQ296" s="104"/>
      <c r="ER296" s="104"/>
      <c r="ES296" s="104"/>
      <c r="ET296" s="104"/>
      <c r="EU296" s="104"/>
      <c r="EV296" s="104"/>
      <c r="EW296" s="104"/>
      <c r="EX296" s="104"/>
      <c r="EY296" s="104"/>
      <c r="EZ296" s="104"/>
      <c r="FA296" s="104"/>
      <c r="FB296" s="104"/>
      <c r="FC296" s="104"/>
      <c r="FD296" s="104"/>
      <c r="FE296" s="104"/>
      <c r="FF296" s="104"/>
      <c r="FG296" s="104"/>
      <c r="FH296" s="104"/>
      <c r="FI296" s="104"/>
      <c r="FJ296" s="104"/>
      <c r="FK296" s="104"/>
      <c r="FL296" s="104"/>
      <c r="FM296" s="104"/>
      <c r="FN296" s="104"/>
      <c r="FO296" s="104"/>
      <c r="FP296" s="104"/>
      <c r="FQ296" s="104"/>
      <c r="FR296" s="104"/>
      <c r="FS296" s="104"/>
      <c r="FT296" s="104"/>
      <c r="FU296" s="104"/>
      <c r="FV296" s="104"/>
      <c r="FW296" s="104"/>
      <c r="FX296" s="104"/>
      <c r="FY296" s="104"/>
      <c r="FZ296" s="104"/>
      <c r="GA296" s="104"/>
      <c r="GB296" s="104"/>
      <c r="GC296" s="104"/>
      <c r="GD296" s="104"/>
      <c r="GE296" s="104"/>
      <c r="GF296" s="104"/>
      <c r="GG296" s="104"/>
      <c r="GH296" s="104"/>
      <c r="GI296" s="104"/>
      <c r="GJ296" s="104"/>
      <c r="GK296" s="104"/>
      <c r="GL296" s="104"/>
      <c r="GM296" s="104"/>
      <c r="GN296" s="104"/>
      <c r="GO296" s="104"/>
      <c r="GP296" s="104"/>
      <c r="GQ296" s="104"/>
      <c r="GR296" s="104"/>
      <c r="GS296" s="104"/>
      <c r="GT296" s="104"/>
      <c r="GU296" s="104"/>
      <c r="GV296" s="104"/>
      <c r="GW296" s="104"/>
      <c r="GX296" s="104"/>
      <c r="GY296" s="104"/>
      <c r="GZ296" s="104"/>
      <c r="HA296" s="104"/>
      <c r="HB296" s="104"/>
      <c r="HC296" s="104"/>
      <c r="HD296" s="104"/>
      <c r="HE296" s="104"/>
      <c r="HF296" s="104"/>
      <c r="HG296" s="104"/>
      <c r="HH296" s="104"/>
      <c r="HI296" s="104"/>
      <c r="HJ296" s="104"/>
      <c r="HK296" s="104"/>
      <c r="HL296" s="104"/>
      <c r="HM296" s="104"/>
      <c r="HN296" s="104"/>
      <c r="HO296" s="104"/>
      <c r="HP296" s="104"/>
      <c r="HQ296" s="104"/>
      <c r="HR296" s="104"/>
      <c r="HS296" s="104"/>
      <c r="HT296" s="104"/>
      <c r="HU296" s="104"/>
      <c r="HV296" s="104"/>
      <c r="HW296" s="104"/>
      <c r="HX296" s="104"/>
      <c r="HY296" s="104"/>
      <c r="HZ296" s="104"/>
      <c r="IA296" s="104"/>
      <c r="IB296" s="104"/>
      <c r="IC296" s="104"/>
      <c r="ID296" s="104"/>
      <c r="IE296" s="104"/>
      <c r="IF296" s="104"/>
      <c r="IG296" s="104"/>
      <c r="IH296" s="104"/>
      <c r="II296" s="104"/>
      <c r="IJ296" s="104"/>
      <c r="IK296" s="104"/>
      <c r="IL296" s="104"/>
      <c r="IM296" s="104"/>
      <c r="IN296" s="104"/>
      <c r="IO296" s="104"/>
      <c r="IP296" s="104"/>
      <c r="IQ296" s="104"/>
      <c r="IR296" s="104"/>
      <c r="IS296" s="104"/>
      <c r="IT296" s="104"/>
      <c r="IU296" s="104"/>
      <c r="IV296" s="104"/>
    </row>
    <row r="297" spans="1:256" s="103" customFormat="1" ht="12.75" x14ac:dyDescent="0.35">
      <c r="A297" s="114"/>
      <c r="B297" s="135"/>
      <c r="C297" s="135"/>
      <c r="D297" s="135"/>
      <c r="E297" s="135"/>
      <c r="F297" s="135"/>
      <c r="G297" s="135"/>
      <c r="H297" s="135"/>
      <c r="I297" s="135"/>
      <c r="J297" s="135"/>
      <c r="K297" s="135"/>
      <c r="L297" s="135"/>
      <c r="M297" s="135"/>
      <c r="N297" s="135"/>
      <c r="O297" s="135"/>
      <c r="P297" s="135"/>
      <c r="Q297" s="135"/>
      <c r="R297" s="135"/>
      <c r="AI297" s="104"/>
      <c r="AJ297" s="104"/>
      <c r="AK297" s="104"/>
      <c r="AL297" s="104"/>
      <c r="AM297" s="104"/>
      <c r="AN297" s="104"/>
      <c r="AO297" s="104"/>
      <c r="AP297" s="104"/>
      <c r="AQ297" s="104"/>
      <c r="AR297" s="104"/>
      <c r="AS297" s="104"/>
      <c r="AT297" s="104"/>
      <c r="AU297" s="104"/>
      <c r="AV297" s="104"/>
      <c r="AW297" s="104"/>
      <c r="AX297" s="104"/>
      <c r="AY297" s="104"/>
      <c r="AZ297" s="104"/>
      <c r="BA297" s="104"/>
      <c r="BB297" s="104"/>
      <c r="BC297" s="104"/>
      <c r="BD297" s="104"/>
      <c r="BE297" s="104"/>
      <c r="BF297" s="104"/>
      <c r="BG297" s="104"/>
      <c r="BH297" s="104"/>
      <c r="BI297" s="104"/>
      <c r="BJ297" s="104"/>
      <c r="BK297" s="104"/>
      <c r="BL297" s="104"/>
      <c r="BM297" s="104"/>
      <c r="BN297" s="104"/>
      <c r="BO297" s="104"/>
      <c r="BP297" s="104"/>
      <c r="BQ297" s="104"/>
      <c r="BR297" s="104"/>
      <c r="BS297" s="104"/>
      <c r="BT297" s="104"/>
      <c r="BU297" s="104"/>
      <c r="BV297" s="104"/>
      <c r="BW297" s="104"/>
      <c r="BX297" s="104"/>
      <c r="BY297" s="104"/>
      <c r="BZ297" s="104"/>
      <c r="CA297" s="104"/>
      <c r="CB297" s="104"/>
      <c r="CC297" s="104"/>
      <c r="CD297" s="104"/>
      <c r="CE297" s="104"/>
      <c r="CF297" s="104"/>
      <c r="CG297" s="104"/>
      <c r="CH297" s="104"/>
      <c r="CI297" s="104"/>
      <c r="CJ297" s="104"/>
      <c r="CK297" s="104"/>
      <c r="CL297" s="104"/>
      <c r="CM297" s="104"/>
      <c r="CN297" s="104"/>
      <c r="CO297" s="104"/>
      <c r="CP297" s="104"/>
      <c r="CQ297" s="104"/>
      <c r="CR297" s="104"/>
      <c r="CS297" s="104"/>
      <c r="CT297" s="104"/>
      <c r="CU297" s="104"/>
      <c r="CV297" s="104"/>
      <c r="CW297" s="104"/>
      <c r="CX297" s="104"/>
      <c r="CY297" s="104"/>
      <c r="CZ297" s="104"/>
      <c r="DA297" s="104"/>
      <c r="DB297" s="104"/>
      <c r="DC297" s="104"/>
      <c r="DD297" s="104"/>
      <c r="DE297" s="104"/>
      <c r="DF297" s="104"/>
      <c r="DG297" s="104"/>
      <c r="DH297" s="104"/>
      <c r="DI297" s="104"/>
      <c r="DJ297" s="104"/>
      <c r="DK297" s="104"/>
      <c r="DL297" s="104"/>
      <c r="DM297" s="104"/>
      <c r="DN297" s="104"/>
      <c r="DO297" s="104"/>
      <c r="DP297" s="104"/>
      <c r="DQ297" s="104"/>
      <c r="DR297" s="104"/>
      <c r="DS297" s="104"/>
      <c r="DT297" s="104"/>
      <c r="DU297" s="104"/>
      <c r="DV297" s="104"/>
      <c r="DW297" s="104"/>
      <c r="DX297" s="104"/>
      <c r="DY297" s="104"/>
      <c r="DZ297" s="104"/>
      <c r="EA297" s="104"/>
      <c r="EB297" s="104"/>
      <c r="EC297" s="104"/>
      <c r="ED297" s="104"/>
      <c r="EE297" s="104"/>
      <c r="EF297" s="104"/>
      <c r="EG297" s="104"/>
      <c r="EH297" s="104"/>
      <c r="EI297" s="104"/>
      <c r="EJ297" s="104"/>
      <c r="EK297" s="104"/>
      <c r="EL297" s="104"/>
      <c r="EM297" s="104"/>
      <c r="EN297" s="104"/>
      <c r="EO297" s="104"/>
      <c r="EP297" s="104"/>
      <c r="EQ297" s="104"/>
      <c r="ER297" s="104"/>
      <c r="ES297" s="104"/>
      <c r="ET297" s="104"/>
      <c r="EU297" s="104"/>
      <c r="EV297" s="104"/>
      <c r="EW297" s="104"/>
      <c r="EX297" s="104"/>
      <c r="EY297" s="104"/>
      <c r="EZ297" s="104"/>
      <c r="FA297" s="104"/>
      <c r="FB297" s="104"/>
      <c r="FC297" s="104"/>
      <c r="FD297" s="104"/>
      <c r="FE297" s="104"/>
      <c r="FF297" s="104"/>
      <c r="FG297" s="104"/>
      <c r="FH297" s="104"/>
      <c r="FI297" s="104"/>
      <c r="FJ297" s="104"/>
      <c r="FK297" s="104"/>
      <c r="FL297" s="104"/>
      <c r="FM297" s="104"/>
      <c r="FN297" s="104"/>
      <c r="FO297" s="104"/>
      <c r="FP297" s="104"/>
      <c r="FQ297" s="104"/>
      <c r="FR297" s="104"/>
      <c r="FS297" s="104"/>
      <c r="FT297" s="104"/>
      <c r="FU297" s="104"/>
      <c r="FV297" s="104"/>
      <c r="FW297" s="104"/>
      <c r="FX297" s="104"/>
      <c r="FY297" s="104"/>
      <c r="FZ297" s="104"/>
      <c r="GA297" s="104"/>
      <c r="GB297" s="104"/>
      <c r="GC297" s="104"/>
      <c r="GD297" s="104"/>
      <c r="GE297" s="104"/>
      <c r="GF297" s="104"/>
      <c r="GG297" s="104"/>
      <c r="GH297" s="104"/>
      <c r="GI297" s="104"/>
      <c r="GJ297" s="104"/>
      <c r="GK297" s="104"/>
      <c r="GL297" s="104"/>
      <c r="GM297" s="104"/>
      <c r="GN297" s="104"/>
      <c r="GO297" s="104"/>
      <c r="GP297" s="104"/>
      <c r="GQ297" s="104"/>
      <c r="GR297" s="104"/>
      <c r="GS297" s="104"/>
      <c r="GT297" s="104"/>
      <c r="GU297" s="104"/>
      <c r="GV297" s="104"/>
      <c r="GW297" s="104"/>
      <c r="GX297" s="104"/>
      <c r="GY297" s="104"/>
      <c r="GZ297" s="104"/>
      <c r="HA297" s="104"/>
      <c r="HB297" s="104"/>
      <c r="HC297" s="104"/>
      <c r="HD297" s="104"/>
      <c r="HE297" s="104"/>
      <c r="HF297" s="104"/>
      <c r="HG297" s="104"/>
      <c r="HH297" s="104"/>
      <c r="HI297" s="104"/>
      <c r="HJ297" s="104"/>
      <c r="HK297" s="104"/>
      <c r="HL297" s="104"/>
      <c r="HM297" s="104"/>
      <c r="HN297" s="104"/>
      <c r="HO297" s="104"/>
      <c r="HP297" s="104"/>
      <c r="HQ297" s="104"/>
      <c r="HR297" s="104"/>
      <c r="HS297" s="104"/>
      <c r="HT297" s="104"/>
      <c r="HU297" s="104"/>
      <c r="HV297" s="104"/>
      <c r="HW297" s="104"/>
      <c r="HX297" s="104"/>
      <c r="HY297" s="104"/>
      <c r="HZ297" s="104"/>
      <c r="IA297" s="104"/>
      <c r="IB297" s="104"/>
      <c r="IC297" s="104"/>
      <c r="ID297" s="104"/>
      <c r="IE297" s="104"/>
      <c r="IF297" s="104"/>
      <c r="IG297" s="104"/>
      <c r="IH297" s="104"/>
      <c r="II297" s="104"/>
      <c r="IJ297" s="104"/>
      <c r="IK297" s="104"/>
      <c r="IL297" s="104"/>
      <c r="IM297" s="104"/>
      <c r="IN297" s="104"/>
      <c r="IO297" s="104"/>
      <c r="IP297" s="104"/>
      <c r="IQ297" s="104"/>
      <c r="IR297" s="104"/>
      <c r="IS297" s="104"/>
      <c r="IT297" s="104"/>
      <c r="IU297" s="104"/>
      <c r="IV297" s="104"/>
    </row>
    <row r="298" spans="1:256" s="103" customFormat="1" ht="12.75" x14ac:dyDescent="0.35">
      <c r="A298" s="114"/>
      <c r="B298" s="135"/>
      <c r="C298" s="135"/>
      <c r="D298" s="135"/>
      <c r="E298" s="135"/>
      <c r="F298" s="135"/>
      <c r="G298" s="135"/>
      <c r="H298" s="135"/>
      <c r="I298" s="135"/>
      <c r="J298" s="135"/>
      <c r="K298" s="135"/>
      <c r="L298" s="135"/>
      <c r="M298" s="135"/>
      <c r="N298" s="135"/>
      <c r="O298" s="135"/>
      <c r="P298" s="135"/>
      <c r="Q298" s="135"/>
      <c r="R298" s="135"/>
      <c r="AI298" s="104"/>
      <c r="AJ298" s="104"/>
      <c r="AK298" s="104"/>
      <c r="AL298" s="104"/>
      <c r="AM298" s="104"/>
      <c r="AN298" s="104"/>
      <c r="AO298" s="104"/>
      <c r="AP298" s="104"/>
      <c r="AQ298" s="104"/>
      <c r="AR298" s="104"/>
      <c r="AS298" s="104"/>
      <c r="AT298" s="104"/>
      <c r="AU298" s="104"/>
      <c r="AV298" s="104"/>
      <c r="AW298" s="104"/>
      <c r="AX298" s="104"/>
      <c r="AY298" s="104"/>
      <c r="AZ298" s="104"/>
      <c r="BA298" s="104"/>
      <c r="BB298" s="104"/>
      <c r="BC298" s="104"/>
      <c r="BD298" s="104"/>
      <c r="BE298" s="104"/>
      <c r="BF298" s="104"/>
      <c r="BG298" s="104"/>
      <c r="BH298" s="104"/>
      <c r="BI298" s="104"/>
      <c r="BJ298" s="104"/>
      <c r="BK298" s="104"/>
      <c r="BL298" s="104"/>
      <c r="BM298" s="104"/>
      <c r="BN298" s="104"/>
      <c r="BO298" s="104"/>
      <c r="BP298" s="104"/>
      <c r="BQ298" s="104"/>
      <c r="BR298" s="104"/>
      <c r="BS298" s="104"/>
      <c r="BT298" s="104"/>
      <c r="BU298" s="104"/>
      <c r="BV298" s="104"/>
      <c r="BW298" s="104"/>
      <c r="BX298" s="104"/>
      <c r="BY298" s="104"/>
      <c r="BZ298" s="104"/>
      <c r="CA298" s="104"/>
      <c r="CB298" s="104"/>
      <c r="CC298" s="104"/>
      <c r="CD298" s="104"/>
      <c r="CE298" s="104"/>
      <c r="CF298" s="104"/>
      <c r="CG298" s="104"/>
      <c r="CH298" s="104"/>
      <c r="CI298" s="104"/>
      <c r="CJ298" s="104"/>
      <c r="CK298" s="104"/>
      <c r="CL298" s="104"/>
      <c r="CM298" s="104"/>
      <c r="CN298" s="104"/>
      <c r="CO298" s="104"/>
      <c r="CP298" s="104"/>
      <c r="CQ298" s="104"/>
      <c r="CR298" s="104"/>
      <c r="CS298" s="104"/>
      <c r="CT298" s="104"/>
      <c r="CU298" s="104"/>
      <c r="CV298" s="104"/>
      <c r="CW298" s="104"/>
      <c r="CX298" s="104"/>
      <c r="CY298" s="104"/>
      <c r="CZ298" s="104"/>
      <c r="DA298" s="104"/>
      <c r="DB298" s="104"/>
      <c r="DC298" s="104"/>
      <c r="DD298" s="104"/>
      <c r="DE298" s="104"/>
      <c r="DF298" s="104"/>
      <c r="DG298" s="104"/>
      <c r="DH298" s="104"/>
      <c r="DI298" s="104"/>
      <c r="DJ298" s="104"/>
      <c r="DK298" s="104"/>
      <c r="DL298" s="104"/>
      <c r="DM298" s="104"/>
      <c r="DN298" s="104"/>
      <c r="DO298" s="104"/>
      <c r="DP298" s="104"/>
      <c r="DQ298" s="104"/>
      <c r="DR298" s="104"/>
      <c r="DS298" s="104"/>
      <c r="DT298" s="104"/>
      <c r="DU298" s="104"/>
      <c r="DV298" s="104"/>
      <c r="DW298" s="104"/>
      <c r="DX298" s="104"/>
      <c r="DY298" s="104"/>
      <c r="DZ298" s="104"/>
      <c r="EA298" s="104"/>
      <c r="EB298" s="104"/>
      <c r="EC298" s="104"/>
      <c r="ED298" s="104"/>
      <c r="EE298" s="104"/>
      <c r="EF298" s="104"/>
      <c r="EG298" s="104"/>
      <c r="EH298" s="104"/>
      <c r="EI298" s="104"/>
      <c r="EJ298" s="104"/>
      <c r="EK298" s="104"/>
      <c r="EL298" s="104"/>
      <c r="EM298" s="104"/>
      <c r="EN298" s="104"/>
      <c r="EO298" s="104"/>
      <c r="EP298" s="104"/>
      <c r="EQ298" s="104"/>
      <c r="ER298" s="104"/>
      <c r="ES298" s="104"/>
      <c r="ET298" s="104"/>
      <c r="EU298" s="104"/>
      <c r="EV298" s="104"/>
      <c r="EW298" s="104"/>
      <c r="EX298" s="104"/>
      <c r="EY298" s="104"/>
      <c r="EZ298" s="104"/>
      <c r="FA298" s="104"/>
      <c r="FB298" s="104"/>
      <c r="FC298" s="104"/>
      <c r="FD298" s="104"/>
      <c r="FE298" s="104"/>
      <c r="FF298" s="104"/>
      <c r="FG298" s="104"/>
      <c r="FH298" s="104"/>
      <c r="FI298" s="104"/>
      <c r="FJ298" s="104"/>
      <c r="FK298" s="104"/>
      <c r="FL298" s="104"/>
      <c r="FM298" s="104"/>
      <c r="FN298" s="104"/>
      <c r="FO298" s="104"/>
      <c r="FP298" s="104"/>
      <c r="FQ298" s="104"/>
      <c r="FR298" s="104"/>
      <c r="FS298" s="104"/>
      <c r="FT298" s="104"/>
      <c r="FU298" s="104"/>
      <c r="FV298" s="104"/>
      <c r="FW298" s="104"/>
      <c r="FX298" s="104"/>
      <c r="FY298" s="104"/>
      <c r="FZ298" s="104"/>
      <c r="GA298" s="104"/>
      <c r="GB298" s="104"/>
      <c r="GC298" s="104"/>
      <c r="GD298" s="104"/>
      <c r="GE298" s="104"/>
      <c r="GF298" s="104"/>
      <c r="GG298" s="104"/>
      <c r="GH298" s="104"/>
      <c r="GI298" s="104"/>
      <c r="GJ298" s="104"/>
      <c r="GK298" s="104"/>
      <c r="GL298" s="104"/>
      <c r="GM298" s="104"/>
      <c r="GN298" s="104"/>
      <c r="GO298" s="104"/>
      <c r="GP298" s="104"/>
      <c r="GQ298" s="104"/>
      <c r="GR298" s="104"/>
      <c r="GS298" s="104"/>
      <c r="GT298" s="104"/>
      <c r="GU298" s="104"/>
      <c r="GV298" s="104"/>
      <c r="GW298" s="104"/>
      <c r="GX298" s="104"/>
      <c r="GY298" s="104"/>
      <c r="GZ298" s="104"/>
      <c r="HA298" s="104"/>
      <c r="HB298" s="104"/>
      <c r="HC298" s="104"/>
      <c r="HD298" s="104"/>
      <c r="HE298" s="104"/>
      <c r="HF298" s="104"/>
      <c r="HG298" s="104"/>
      <c r="HH298" s="104"/>
      <c r="HI298" s="104"/>
      <c r="HJ298" s="104"/>
      <c r="HK298" s="104"/>
      <c r="HL298" s="104"/>
      <c r="HM298" s="104"/>
      <c r="HN298" s="104"/>
      <c r="HO298" s="104"/>
      <c r="HP298" s="104"/>
      <c r="HQ298" s="104"/>
      <c r="HR298" s="104"/>
      <c r="HS298" s="104"/>
      <c r="HT298" s="104"/>
      <c r="HU298" s="104"/>
      <c r="HV298" s="104"/>
      <c r="HW298" s="104"/>
      <c r="HX298" s="104"/>
      <c r="HY298" s="104"/>
      <c r="HZ298" s="104"/>
      <c r="IA298" s="104"/>
      <c r="IB298" s="104"/>
      <c r="IC298" s="104"/>
      <c r="ID298" s="104"/>
      <c r="IE298" s="104"/>
      <c r="IF298" s="104"/>
      <c r="IG298" s="104"/>
      <c r="IH298" s="104"/>
      <c r="II298" s="104"/>
      <c r="IJ298" s="104"/>
      <c r="IK298" s="104"/>
      <c r="IL298" s="104"/>
      <c r="IM298" s="104"/>
      <c r="IN298" s="104"/>
      <c r="IO298" s="104"/>
      <c r="IP298" s="104"/>
      <c r="IQ298" s="104"/>
      <c r="IR298" s="104"/>
      <c r="IS298" s="104"/>
      <c r="IT298" s="104"/>
      <c r="IU298" s="104"/>
      <c r="IV298" s="104"/>
    </row>
    <row r="299" spans="1:256" s="103" customFormat="1" ht="12.75" x14ac:dyDescent="0.35">
      <c r="A299" s="114"/>
      <c r="B299" s="135"/>
      <c r="C299" s="135"/>
      <c r="D299" s="135"/>
      <c r="E299" s="135"/>
      <c r="F299" s="135"/>
      <c r="G299" s="135"/>
      <c r="H299" s="135"/>
      <c r="I299" s="135"/>
      <c r="J299" s="135"/>
      <c r="K299" s="135"/>
      <c r="L299" s="135"/>
      <c r="M299" s="135"/>
      <c r="N299" s="135"/>
      <c r="O299" s="135"/>
      <c r="P299" s="135"/>
      <c r="Q299" s="135"/>
      <c r="R299" s="135"/>
      <c r="AI299" s="104"/>
      <c r="AJ299" s="104"/>
      <c r="AK299" s="104"/>
      <c r="AL299" s="104"/>
      <c r="AM299" s="104"/>
      <c r="AN299" s="104"/>
      <c r="AO299" s="104"/>
      <c r="AP299" s="104"/>
      <c r="AQ299" s="104"/>
      <c r="AR299" s="104"/>
      <c r="AS299" s="104"/>
      <c r="AT299" s="104"/>
      <c r="AU299" s="104"/>
      <c r="AV299" s="104"/>
      <c r="AW299" s="104"/>
      <c r="AX299" s="104"/>
      <c r="AY299" s="104"/>
      <c r="AZ299" s="104"/>
      <c r="BA299" s="104"/>
      <c r="BB299" s="104"/>
      <c r="BC299" s="104"/>
      <c r="BD299" s="104"/>
      <c r="BE299" s="104"/>
      <c r="BF299" s="104"/>
      <c r="BG299" s="104"/>
      <c r="BH299" s="104"/>
      <c r="BI299" s="104"/>
      <c r="BJ299" s="104"/>
      <c r="BK299" s="104"/>
      <c r="BL299" s="104"/>
      <c r="BM299" s="104"/>
      <c r="BN299" s="104"/>
      <c r="BO299" s="104"/>
      <c r="BP299" s="104"/>
      <c r="BQ299" s="104"/>
      <c r="BR299" s="104"/>
      <c r="BS299" s="104"/>
      <c r="BT299" s="104"/>
      <c r="BU299" s="104"/>
      <c r="BV299" s="104"/>
      <c r="BW299" s="104"/>
      <c r="BX299" s="104"/>
      <c r="BY299" s="104"/>
      <c r="BZ299" s="104"/>
      <c r="CA299" s="104"/>
      <c r="CB299" s="104"/>
      <c r="CC299" s="104"/>
      <c r="CD299" s="104"/>
      <c r="CE299" s="104"/>
      <c r="CF299" s="104"/>
      <c r="CG299" s="104"/>
      <c r="CH299" s="104"/>
      <c r="CI299" s="104"/>
      <c r="CJ299" s="104"/>
      <c r="CK299" s="104"/>
      <c r="CL299" s="104"/>
      <c r="CM299" s="104"/>
      <c r="CN299" s="104"/>
      <c r="CO299" s="104"/>
      <c r="CP299" s="104"/>
      <c r="CQ299" s="104"/>
      <c r="CR299" s="104"/>
      <c r="CS299" s="104"/>
      <c r="CT299" s="104"/>
      <c r="CU299" s="104"/>
      <c r="CV299" s="104"/>
      <c r="CW299" s="104"/>
      <c r="CX299" s="104"/>
      <c r="CY299" s="104"/>
      <c r="CZ299" s="104"/>
      <c r="DA299" s="104"/>
      <c r="DB299" s="104"/>
      <c r="DC299" s="104"/>
      <c r="DD299" s="104"/>
      <c r="DE299" s="104"/>
      <c r="DF299" s="104"/>
      <c r="DG299" s="104"/>
      <c r="DH299" s="104"/>
      <c r="DI299" s="104"/>
      <c r="DJ299" s="104"/>
      <c r="DK299" s="104"/>
      <c r="DL299" s="104"/>
      <c r="DM299" s="104"/>
      <c r="DN299" s="104"/>
      <c r="DO299" s="104"/>
      <c r="DP299" s="104"/>
      <c r="DQ299" s="104"/>
      <c r="DR299" s="104"/>
      <c r="DS299" s="104"/>
      <c r="DT299" s="104"/>
      <c r="DU299" s="104"/>
      <c r="DV299" s="104"/>
      <c r="DW299" s="104"/>
      <c r="DX299" s="104"/>
      <c r="DY299" s="104"/>
      <c r="DZ299" s="104"/>
      <c r="EA299" s="104"/>
      <c r="EB299" s="104"/>
      <c r="EC299" s="104"/>
      <c r="ED299" s="104"/>
      <c r="EE299" s="104"/>
      <c r="EF299" s="104"/>
      <c r="EG299" s="104"/>
      <c r="EH299" s="104"/>
      <c r="EI299" s="104"/>
      <c r="EJ299" s="104"/>
      <c r="EK299" s="104"/>
      <c r="EL299" s="104"/>
      <c r="EM299" s="104"/>
      <c r="EN299" s="104"/>
      <c r="EO299" s="104"/>
      <c r="EP299" s="104"/>
      <c r="EQ299" s="104"/>
      <c r="ER299" s="104"/>
      <c r="ES299" s="104"/>
      <c r="ET299" s="104"/>
      <c r="EU299" s="104"/>
      <c r="EV299" s="104"/>
      <c r="EW299" s="104"/>
      <c r="EX299" s="104"/>
      <c r="EY299" s="104"/>
      <c r="EZ299" s="104"/>
      <c r="FA299" s="104"/>
      <c r="FB299" s="104"/>
      <c r="FC299" s="104"/>
      <c r="FD299" s="104"/>
      <c r="FE299" s="104"/>
      <c r="FF299" s="104"/>
      <c r="FG299" s="104"/>
      <c r="FH299" s="104"/>
      <c r="FI299" s="104"/>
      <c r="FJ299" s="104"/>
      <c r="FK299" s="104"/>
      <c r="FL299" s="104"/>
      <c r="FM299" s="104"/>
      <c r="FN299" s="104"/>
      <c r="FO299" s="104"/>
      <c r="FP299" s="104"/>
      <c r="FQ299" s="104"/>
      <c r="FR299" s="104"/>
      <c r="FS299" s="104"/>
      <c r="FT299" s="104"/>
      <c r="FU299" s="104"/>
      <c r="FV299" s="104"/>
      <c r="FW299" s="104"/>
      <c r="FX299" s="104"/>
      <c r="FY299" s="104"/>
      <c r="FZ299" s="104"/>
      <c r="GA299" s="104"/>
      <c r="GB299" s="104"/>
      <c r="GC299" s="104"/>
      <c r="GD299" s="104"/>
      <c r="GE299" s="104"/>
      <c r="GF299" s="104"/>
      <c r="GG299" s="104"/>
      <c r="GH299" s="104"/>
      <c r="GI299" s="104"/>
      <c r="GJ299" s="104"/>
      <c r="GK299" s="104"/>
      <c r="GL299" s="104"/>
      <c r="GM299" s="104"/>
      <c r="GN299" s="104"/>
      <c r="GO299" s="104"/>
      <c r="GP299" s="104"/>
      <c r="GQ299" s="104"/>
      <c r="GR299" s="104"/>
      <c r="GS299" s="104"/>
      <c r="GT299" s="104"/>
      <c r="GU299" s="104"/>
      <c r="GV299" s="104"/>
      <c r="GW299" s="104"/>
      <c r="GX299" s="104"/>
      <c r="GY299" s="104"/>
      <c r="GZ299" s="104"/>
      <c r="HA299" s="104"/>
      <c r="HB299" s="104"/>
      <c r="HC299" s="104"/>
      <c r="HD299" s="104"/>
      <c r="HE299" s="104"/>
      <c r="HF299" s="104"/>
      <c r="HG299" s="104"/>
      <c r="HH299" s="104"/>
      <c r="HI299" s="104"/>
      <c r="HJ299" s="104"/>
      <c r="HK299" s="104"/>
      <c r="HL299" s="104"/>
      <c r="HM299" s="104"/>
      <c r="HN299" s="104"/>
      <c r="HO299" s="104"/>
      <c r="HP299" s="104"/>
      <c r="HQ299" s="104"/>
      <c r="HR299" s="104"/>
      <c r="HS299" s="104"/>
      <c r="HT299" s="104"/>
      <c r="HU299" s="104"/>
      <c r="HV299" s="104"/>
      <c r="HW299" s="104"/>
      <c r="HX299" s="104"/>
      <c r="HY299" s="104"/>
      <c r="HZ299" s="104"/>
      <c r="IA299" s="104"/>
      <c r="IB299" s="104"/>
      <c r="IC299" s="104"/>
      <c r="ID299" s="104"/>
      <c r="IE299" s="104"/>
      <c r="IF299" s="104"/>
      <c r="IG299" s="104"/>
      <c r="IH299" s="104"/>
      <c r="II299" s="104"/>
      <c r="IJ299" s="104"/>
      <c r="IK299" s="104"/>
      <c r="IL299" s="104"/>
      <c r="IM299" s="104"/>
      <c r="IN299" s="104"/>
      <c r="IO299" s="104"/>
      <c r="IP299" s="104"/>
      <c r="IQ299" s="104"/>
      <c r="IR299" s="104"/>
      <c r="IS299" s="104"/>
      <c r="IT299" s="104"/>
      <c r="IU299" s="104"/>
      <c r="IV299" s="104"/>
    </row>
    <row r="300" spans="1:256" s="103" customFormat="1" ht="12.75" x14ac:dyDescent="0.35">
      <c r="A300" s="114"/>
      <c r="B300" s="135"/>
      <c r="C300" s="135"/>
      <c r="D300" s="135"/>
      <c r="E300" s="135"/>
      <c r="F300" s="135"/>
      <c r="G300" s="135"/>
      <c r="H300" s="135"/>
      <c r="I300" s="135"/>
      <c r="J300" s="135"/>
      <c r="K300" s="135"/>
      <c r="L300" s="135"/>
      <c r="M300" s="135"/>
      <c r="N300" s="135"/>
      <c r="O300" s="135"/>
      <c r="P300" s="135"/>
      <c r="Q300" s="135"/>
      <c r="R300" s="135"/>
      <c r="AI300" s="104"/>
      <c r="AJ300" s="104"/>
      <c r="AK300" s="104"/>
      <c r="AL300" s="104"/>
      <c r="AM300" s="104"/>
      <c r="AN300" s="104"/>
      <c r="AO300" s="104"/>
      <c r="AP300" s="104"/>
      <c r="AQ300" s="104"/>
      <c r="AR300" s="104"/>
      <c r="AS300" s="104"/>
      <c r="AT300" s="104"/>
      <c r="AU300" s="104"/>
      <c r="AV300" s="104"/>
      <c r="AW300" s="104"/>
      <c r="AX300" s="104"/>
      <c r="AY300" s="104"/>
      <c r="AZ300" s="104"/>
      <c r="BA300" s="104"/>
      <c r="BB300" s="104"/>
      <c r="BC300" s="104"/>
      <c r="BD300" s="104"/>
      <c r="BE300" s="104"/>
      <c r="BF300" s="104"/>
      <c r="BG300" s="104"/>
      <c r="BH300" s="104"/>
      <c r="BI300" s="104"/>
      <c r="BJ300" s="104"/>
      <c r="BK300" s="104"/>
      <c r="BL300" s="104"/>
      <c r="BM300" s="104"/>
      <c r="BN300" s="104"/>
      <c r="BO300" s="104"/>
      <c r="BP300" s="104"/>
      <c r="BQ300" s="104"/>
      <c r="BR300" s="104"/>
      <c r="BS300" s="104"/>
      <c r="BT300" s="104"/>
      <c r="BU300" s="104"/>
      <c r="BV300" s="104"/>
      <c r="BW300" s="104"/>
      <c r="BX300" s="104"/>
      <c r="BY300" s="104"/>
      <c r="BZ300" s="104"/>
      <c r="CA300" s="104"/>
      <c r="CB300" s="104"/>
      <c r="CC300" s="104"/>
      <c r="CD300" s="104"/>
      <c r="CE300" s="104"/>
      <c r="CF300" s="104"/>
      <c r="CG300" s="104"/>
      <c r="CH300" s="104"/>
      <c r="CI300" s="104"/>
      <c r="CJ300" s="104"/>
      <c r="CK300" s="104"/>
      <c r="CL300" s="104"/>
      <c r="CM300" s="104"/>
      <c r="CN300" s="104"/>
      <c r="CO300" s="104"/>
      <c r="CP300" s="104"/>
      <c r="CQ300" s="104"/>
      <c r="CR300" s="104"/>
      <c r="CS300" s="104"/>
      <c r="CT300" s="104"/>
      <c r="CU300" s="104"/>
      <c r="CV300" s="104"/>
      <c r="CW300" s="104"/>
      <c r="CX300" s="104"/>
      <c r="CY300" s="104"/>
      <c r="CZ300" s="104"/>
      <c r="DA300" s="104"/>
      <c r="DB300" s="104"/>
      <c r="DC300" s="104"/>
      <c r="DD300" s="104"/>
      <c r="DE300" s="104"/>
      <c r="DF300" s="104"/>
      <c r="DG300" s="104"/>
      <c r="DH300" s="104"/>
      <c r="DI300" s="104"/>
      <c r="DJ300" s="104"/>
      <c r="DK300" s="104"/>
      <c r="DL300" s="104"/>
      <c r="DM300" s="104"/>
      <c r="DN300" s="104"/>
      <c r="DO300" s="104"/>
      <c r="DP300" s="104"/>
      <c r="DQ300" s="104"/>
      <c r="DR300" s="104"/>
      <c r="DS300" s="104"/>
      <c r="DT300" s="104"/>
      <c r="DU300" s="104"/>
      <c r="DV300" s="104"/>
      <c r="DW300" s="104"/>
      <c r="DX300" s="104"/>
      <c r="DY300" s="104"/>
      <c r="DZ300" s="104"/>
      <c r="EA300" s="104"/>
      <c r="EB300" s="104"/>
      <c r="EC300" s="104"/>
      <c r="ED300" s="104"/>
      <c r="EE300" s="104"/>
      <c r="EF300" s="104"/>
      <c r="EG300" s="104"/>
      <c r="EH300" s="104"/>
      <c r="EI300" s="104"/>
      <c r="EJ300" s="104"/>
      <c r="EK300" s="104"/>
      <c r="EL300" s="104"/>
      <c r="EM300" s="104"/>
      <c r="EN300" s="104"/>
      <c r="EO300" s="104"/>
      <c r="EP300" s="104"/>
      <c r="EQ300" s="104"/>
      <c r="ER300" s="104"/>
      <c r="ES300" s="104"/>
      <c r="ET300" s="104"/>
      <c r="EU300" s="104"/>
      <c r="EV300" s="104"/>
      <c r="EW300" s="104"/>
      <c r="EX300" s="104"/>
      <c r="EY300" s="104"/>
      <c r="EZ300" s="104"/>
      <c r="FA300" s="104"/>
      <c r="FB300" s="104"/>
      <c r="FC300" s="104"/>
      <c r="FD300" s="104"/>
      <c r="FE300" s="104"/>
      <c r="FF300" s="104"/>
      <c r="FG300" s="104"/>
      <c r="FH300" s="104"/>
      <c r="FI300" s="104"/>
      <c r="FJ300" s="104"/>
      <c r="FK300" s="104"/>
      <c r="FL300" s="104"/>
      <c r="FM300" s="104"/>
      <c r="FN300" s="104"/>
      <c r="FO300" s="104"/>
      <c r="FP300" s="104"/>
      <c r="FQ300" s="104"/>
      <c r="FR300" s="104"/>
      <c r="FS300" s="104"/>
      <c r="FT300" s="104"/>
      <c r="FU300" s="104"/>
      <c r="FV300" s="104"/>
      <c r="FW300" s="104"/>
      <c r="FX300" s="104"/>
      <c r="FY300" s="104"/>
      <c r="FZ300" s="104"/>
      <c r="GA300" s="104"/>
      <c r="GB300" s="104"/>
      <c r="GC300" s="104"/>
      <c r="GD300" s="104"/>
      <c r="GE300" s="104"/>
      <c r="GF300" s="104"/>
      <c r="GG300" s="104"/>
      <c r="GH300" s="104"/>
      <c r="GI300" s="104"/>
      <c r="GJ300" s="104"/>
      <c r="GK300" s="104"/>
      <c r="GL300" s="104"/>
      <c r="GM300" s="104"/>
      <c r="GN300" s="104"/>
      <c r="GO300" s="104"/>
      <c r="GP300" s="104"/>
      <c r="GQ300" s="104"/>
      <c r="GR300" s="104"/>
      <c r="GS300" s="104"/>
      <c r="GT300" s="104"/>
      <c r="GU300" s="104"/>
      <c r="GV300" s="104"/>
      <c r="GW300" s="104"/>
      <c r="GX300" s="104"/>
      <c r="GY300" s="104"/>
      <c r="GZ300" s="104"/>
      <c r="HA300" s="104"/>
      <c r="HB300" s="104"/>
      <c r="HC300" s="104"/>
      <c r="HD300" s="104"/>
      <c r="HE300" s="104"/>
      <c r="HF300" s="104"/>
      <c r="HG300" s="104"/>
      <c r="HH300" s="104"/>
      <c r="HI300" s="104"/>
      <c r="HJ300" s="104"/>
      <c r="HK300" s="104"/>
      <c r="HL300" s="104"/>
      <c r="HM300" s="104"/>
      <c r="HN300" s="104"/>
      <c r="HO300" s="104"/>
      <c r="HP300" s="104"/>
      <c r="HQ300" s="104"/>
      <c r="HR300" s="104"/>
      <c r="HS300" s="104"/>
      <c r="HT300" s="104"/>
      <c r="HU300" s="104"/>
      <c r="HV300" s="104"/>
      <c r="HW300" s="104"/>
      <c r="HX300" s="104"/>
      <c r="HY300" s="104"/>
      <c r="HZ300" s="104"/>
      <c r="IA300" s="104"/>
      <c r="IB300" s="104"/>
      <c r="IC300" s="104"/>
      <c r="ID300" s="104"/>
      <c r="IE300" s="104"/>
      <c r="IF300" s="104"/>
      <c r="IG300" s="104"/>
      <c r="IH300" s="104"/>
      <c r="II300" s="104"/>
      <c r="IJ300" s="104"/>
      <c r="IK300" s="104"/>
      <c r="IL300" s="104"/>
      <c r="IM300" s="104"/>
      <c r="IN300" s="104"/>
      <c r="IO300" s="104"/>
      <c r="IP300" s="104"/>
      <c r="IQ300" s="104"/>
      <c r="IR300" s="104"/>
      <c r="IS300" s="104"/>
      <c r="IT300" s="104"/>
      <c r="IU300" s="104"/>
      <c r="IV300" s="104"/>
    </row>
    <row r="301" spans="1:256" s="103" customFormat="1" ht="12.75" x14ac:dyDescent="0.35">
      <c r="A301" s="114"/>
      <c r="B301" s="135"/>
      <c r="C301" s="135"/>
      <c r="D301" s="135"/>
      <c r="E301" s="135"/>
      <c r="F301" s="135"/>
      <c r="G301" s="135"/>
      <c r="H301" s="135"/>
      <c r="I301" s="135"/>
      <c r="J301" s="135"/>
      <c r="K301" s="135"/>
      <c r="L301" s="135"/>
      <c r="M301" s="135"/>
      <c r="N301" s="135"/>
      <c r="O301" s="135"/>
      <c r="P301" s="135"/>
      <c r="Q301" s="135"/>
      <c r="R301" s="135"/>
      <c r="AI301" s="104"/>
      <c r="AJ301" s="104"/>
      <c r="AK301" s="104"/>
      <c r="AL301" s="104"/>
      <c r="AM301" s="104"/>
      <c r="AN301" s="104"/>
      <c r="AO301" s="104"/>
      <c r="AP301" s="104"/>
      <c r="AQ301" s="104"/>
      <c r="AR301" s="104"/>
      <c r="AS301" s="104"/>
      <c r="AT301" s="104"/>
      <c r="AU301" s="104"/>
      <c r="AV301" s="104"/>
      <c r="AW301" s="104"/>
      <c r="AX301" s="104"/>
      <c r="AY301" s="104"/>
      <c r="AZ301" s="104"/>
      <c r="BA301" s="104"/>
      <c r="BB301" s="104"/>
      <c r="BC301" s="104"/>
      <c r="BD301" s="104"/>
      <c r="BE301" s="104"/>
      <c r="BF301" s="104"/>
      <c r="BG301" s="104"/>
      <c r="BH301" s="104"/>
      <c r="BI301" s="104"/>
      <c r="BJ301" s="104"/>
      <c r="BK301" s="104"/>
      <c r="BL301" s="104"/>
      <c r="BM301" s="104"/>
      <c r="BN301" s="104"/>
      <c r="BO301" s="104"/>
      <c r="BP301" s="104"/>
      <c r="BQ301" s="104"/>
      <c r="BR301" s="104"/>
      <c r="BS301" s="104"/>
      <c r="BT301" s="104"/>
      <c r="BU301" s="104"/>
      <c r="BV301" s="104"/>
      <c r="BW301" s="104"/>
      <c r="BX301" s="104"/>
      <c r="BY301" s="104"/>
      <c r="BZ301" s="104"/>
      <c r="CA301" s="104"/>
      <c r="CB301" s="104"/>
      <c r="CC301" s="104"/>
      <c r="CD301" s="104"/>
      <c r="CE301" s="104"/>
      <c r="CF301" s="104"/>
      <c r="CG301" s="104"/>
      <c r="CH301" s="104"/>
      <c r="CI301" s="104"/>
      <c r="CJ301" s="104"/>
      <c r="CK301" s="104"/>
      <c r="CL301" s="104"/>
      <c r="CM301" s="104"/>
      <c r="CN301" s="104"/>
      <c r="CO301" s="104"/>
      <c r="CP301" s="104"/>
      <c r="CQ301" s="104"/>
      <c r="CR301" s="104"/>
      <c r="CS301" s="104"/>
      <c r="CT301" s="104"/>
      <c r="CU301" s="104"/>
      <c r="CV301" s="104"/>
      <c r="CW301" s="104"/>
      <c r="CX301" s="104"/>
      <c r="CY301" s="104"/>
      <c r="CZ301" s="104"/>
      <c r="DA301" s="104"/>
      <c r="DB301" s="104"/>
      <c r="DC301" s="104"/>
      <c r="DD301" s="104"/>
      <c r="DE301" s="104"/>
      <c r="DF301" s="104"/>
      <c r="DG301" s="104"/>
      <c r="DH301" s="104"/>
      <c r="DI301" s="104"/>
      <c r="DJ301" s="104"/>
      <c r="DK301" s="104"/>
      <c r="DL301" s="104"/>
      <c r="DM301" s="104"/>
      <c r="DN301" s="104"/>
      <c r="DO301" s="104"/>
      <c r="DP301" s="104"/>
      <c r="DQ301" s="104"/>
      <c r="DR301" s="104"/>
      <c r="DS301" s="104"/>
      <c r="DT301" s="104"/>
      <c r="DU301" s="104"/>
      <c r="DV301" s="104"/>
      <c r="DW301" s="104"/>
      <c r="DX301" s="104"/>
      <c r="DY301" s="104"/>
      <c r="DZ301" s="104"/>
      <c r="EA301" s="104"/>
      <c r="EB301" s="104"/>
      <c r="EC301" s="104"/>
      <c r="ED301" s="104"/>
      <c r="EE301" s="104"/>
      <c r="EF301" s="104"/>
      <c r="EG301" s="104"/>
      <c r="EH301" s="104"/>
      <c r="EI301" s="104"/>
      <c r="EJ301" s="104"/>
      <c r="EK301" s="104"/>
      <c r="EL301" s="104"/>
      <c r="EM301" s="104"/>
      <c r="EN301" s="104"/>
      <c r="EO301" s="104"/>
      <c r="EP301" s="104"/>
      <c r="EQ301" s="104"/>
      <c r="ER301" s="104"/>
      <c r="ES301" s="104"/>
      <c r="ET301" s="104"/>
      <c r="EU301" s="104"/>
      <c r="EV301" s="104"/>
      <c r="EW301" s="104"/>
      <c r="EX301" s="104"/>
      <c r="EY301" s="104"/>
      <c r="EZ301" s="104"/>
      <c r="FA301" s="104"/>
      <c r="FB301" s="104"/>
      <c r="FC301" s="104"/>
      <c r="FD301" s="104"/>
      <c r="FE301" s="104"/>
      <c r="FF301" s="104"/>
      <c r="FG301" s="104"/>
      <c r="FH301" s="104"/>
      <c r="FI301" s="104"/>
      <c r="FJ301" s="104"/>
      <c r="FK301" s="104"/>
      <c r="FL301" s="104"/>
      <c r="FM301" s="104"/>
      <c r="FN301" s="104"/>
      <c r="FO301" s="104"/>
      <c r="FP301" s="104"/>
      <c r="FQ301" s="104"/>
      <c r="FR301" s="104"/>
      <c r="FS301" s="104"/>
      <c r="FT301" s="104"/>
      <c r="FU301" s="104"/>
      <c r="FV301" s="104"/>
      <c r="FW301" s="104"/>
      <c r="FX301" s="104"/>
      <c r="FY301" s="104"/>
      <c r="FZ301" s="104"/>
      <c r="GA301" s="104"/>
      <c r="GB301" s="104"/>
      <c r="GC301" s="104"/>
      <c r="GD301" s="104"/>
      <c r="GE301" s="104"/>
      <c r="GF301" s="104"/>
      <c r="GG301" s="104"/>
      <c r="GH301" s="104"/>
      <c r="GI301" s="104"/>
      <c r="GJ301" s="104"/>
      <c r="GK301" s="104"/>
      <c r="GL301" s="104"/>
      <c r="GM301" s="104"/>
      <c r="GN301" s="104"/>
      <c r="GO301" s="104"/>
      <c r="GP301" s="104"/>
      <c r="GQ301" s="104"/>
      <c r="GR301" s="104"/>
      <c r="GS301" s="104"/>
      <c r="GT301" s="104"/>
      <c r="GU301" s="104"/>
      <c r="GV301" s="104"/>
      <c r="GW301" s="104"/>
      <c r="GX301" s="104"/>
      <c r="GY301" s="104"/>
      <c r="GZ301" s="104"/>
      <c r="HA301" s="104"/>
      <c r="HB301" s="104"/>
      <c r="HC301" s="104"/>
      <c r="HD301" s="104"/>
      <c r="HE301" s="104"/>
      <c r="HF301" s="104"/>
      <c r="HG301" s="104"/>
      <c r="HH301" s="104"/>
      <c r="HI301" s="104"/>
      <c r="HJ301" s="104"/>
      <c r="HK301" s="104"/>
      <c r="HL301" s="104"/>
      <c r="HM301" s="104"/>
      <c r="HN301" s="104"/>
      <c r="HO301" s="104"/>
      <c r="HP301" s="104"/>
      <c r="HQ301" s="104"/>
      <c r="HR301" s="104"/>
      <c r="HS301" s="104"/>
      <c r="HT301" s="104"/>
      <c r="HU301" s="104"/>
      <c r="HV301" s="104"/>
      <c r="HW301" s="104"/>
      <c r="HX301" s="104"/>
      <c r="HY301" s="104"/>
      <c r="HZ301" s="104"/>
      <c r="IA301" s="104"/>
      <c r="IB301" s="104"/>
      <c r="IC301" s="104"/>
      <c r="ID301" s="104"/>
      <c r="IE301" s="104"/>
      <c r="IF301" s="104"/>
      <c r="IG301" s="104"/>
      <c r="IH301" s="104"/>
      <c r="II301" s="104"/>
      <c r="IJ301" s="104"/>
      <c r="IK301" s="104"/>
      <c r="IL301" s="104"/>
      <c r="IM301" s="104"/>
      <c r="IN301" s="104"/>
      <c r="IO301" s="104"/>
      <c r="IP301" s="104"/>
      <c r="IQ301" s="104"/>
      <c r="IR301" s="104"/>
      <c r="IS301" s="104"/>
      <c r="IT301" s="104"/>
      <c r="IU301" s="104"/>
      <c r="IV301" s="104"/>
    </row>
    <row r="302" spans="1:256" s="103" customFormat="1" ht="12.75" x14ac:dyDescent="0.35">
      <c r="A302" s="114"/>
      <c r="B302" s="135"/>
      <c r="C302" s="135"/>
      <c r="D302" s="135"/>
      <c r="E302" s="135"/>
      <c r="F302" s="135"/>
      <c r="G302" s="135"/>
      <c r="H302" s="135"/>
      <c r="I302" s="135"/>
      <c r="J302" s="135"/>
      <c r="K302" s="135"/>
      <c r="L302" s="135"/>
      <c r="M302" s="135"/>
      <c r="N302" s="135"/>
      <c r="O302" s="135"/>
      <c r="P302" s="135"/>
      <c r="Q302" s="135"/>
      <c r="R302" s="135"/>
      <c r="AI302" s="104"/>
      <c r="AJ302" s="104"/>
      <c r="AK302" s="104"/>
      <c r="AL302" s="104"/>
      <c r="AM302" s="104"/>
      <c r="AN302" s="104"/>
      <c r="AO302" s="104"/>
      <c r="AP302" s="104"/>
      <c r="AQ302" s="104"/>
      <c r="AR302" s="104"/>
      <c r="AS302" s="104"/>
      <c r="AT302" s="104"/>
      <c r="AU302" s="104"/>
      <c r="AV302" s="104"/>
      <c r="AW302" s="104"/>
      <c r="AX302" s="104"/>
      <c r="AY302" s="104"/>
      <c r="AZ302" s="104"/>
      <c r="BA302" s="104"/>
      <c r="BB302" s="104"/>
      <c r="BC302" s="104"/>
      <c r="BD302" s="104"/>
      <c r="BE302" s="104"/>
      <c r="BF302" s="104"/>
      <c r="BG302" s="104"/>
      <c r="BH302" s="104"/>
      <c r="BI302" s="104"/>
      <c r="BJ302" s="104"/>
      <c r="BK302" s="104"/>
      <c r="BL302" s="104"/>
      <c r="BM302" s="104"/>
      <c r="BN302" s="104"/>
      <c r="BO302" s="104"/>
      <c r="BP302" s="104"/>
      <c r="BQ302" s="104"/>
      <c r="BR302" s="104"/>
      <c r="BS302" s="104"/>
      <c r="BT302" s="104"/>
      <c r="BU302" s="104"/>
      <c r="BV302" s="104"/>
      <c r="BW302" s="104"/>
      <c r="BX302" s="104"/>
      <c r="BY302" s="104"/>
      <c r="BZ302" s="104"/>
      <c r="CA302" s="104"/>
      <c r="CB302" s="104"/>
      <c r="CC302" s="104"/>
      <c r="CD302" s="104"/>
      <c r="CE302" s="104"/>
      <c r="CF302" s="104"/>
      <c r="CG302" s="104"/>
      <c r="CH302" s="104"/>
      <c r="CI302" s="104"/>
      <c r="CJ302" s="104"/>
      <c r="CK302" s="104"/>
      <c r="CL302" s="104"/>
      <c r="CM302" s="104"/>
      <c r="CN302" s="104"/>
      <c r="CO302" s="104"/>
      <c r="CP302" s="104"/>
      <c r="CQ302" s="104"/>
      <c r="CR302" s="104"/>
      <c r="CS302" s="104"/>
      <c r="CT302" s="104"/>
      <c r="CU302" s="104"/>
      <c r="CV302" s="104"/>
      <c r="CW302" s="104"/>
      <c r="CX302" s="104"/>
      <c r="CY302" s="104"/>
      <c r="CZ302" s="104"/>
      <c r="DA302" s="104"/>
      <c r="DB302" s="104"/>
      <c r="DC302" s="104"/>
      <c r="DD302" s="104"/>
      <c r="DE302" s="104"/>
      <c r="DF302" s="104"/>
      <c r="DG302" s="104"/>
      <c r="DH302" s="104"/>
      <c r="DI302" s="104"/>
      <c r="DJ302" s="104"/>
      <c r="DK302" s="104"/>
      <c r="DL302" s="104"/>
      <c r="DM302" s="104"/>
      <c r="DN302" s="104"/>
      <c r="DO302" s="104"/>
      <c r="DP302" s="104"/>
      <c r="DQ302" s="104"/>
      <c r="DR302" s="104"/>
      <c r="DS302" s="104"/>
      <c r="DT302" s="104"/>
      <c r="DU302" s="104"/>
      <c r="DV302" s="104"/>
      <c r="DW302" s="104"/>
      <c r="DX302" s="104"/>
      <c r="DY302" s="104"/>
      <c r="DZ302" s="104"/>
      <c r="EA302" s="104"/>
      <c r="EB302" s="104"/>
      <c r="EC302" s="104"/>
      <c r="ED302" s="104"/>
      <c r="EE302" s="104"/>
      <c r="EF302" s="104"/>
      <c r="EG302" s="104"/>
      <c r="EH302" s="104"/>
      <c r="EI302" s="104"/>
      <c r="EJ302" s="104"/>
      <c r="EK302" s="104"/>
      <c r="EL302" s="104"/>
      <c r="EM302" s="104"/>
      <c r="EN302" s="104"/>
      <c r="EO302" s="104"/>
      <c r="EP302" s="104"/>
      <c r="EQ302" s="104"/>
      <c r="ER302" s="104"/>
      <c r="ES302" s="104"/>
      <c r="ET302" s="104"/>
      <c r="EU302" s="104"/>
      <c r="EV302" s="104"/>
      <c r="EW302" s="104"/>
      <c r="EX302" s="104"/>
      <c r="EY302" s="104"/>
      <c r="EZ302" s="104"/>
      <c r="FA302" s="104"/>
      <c r="FB302" s="104"/>
      <c r="FC302" s="104"/>
      <c r="FD302" s="104"/>
      <c r="FE302" s="104"/>
      <c r="FF302" s="104"/>
      <c r="FG302" s="104"/>
      <c r="FH302" s="104"/>
      <c r="FI302" s="104"/>
      <c r="FJ302" s="104"/>
      <c r="FK302" s="104"/>
      <c r="FL302" s="104"/>
      <c r="FM302" s="104"/>
      <c r="FN302" s="104"/>
      <c r="FO302" s="104"/>
      <c r="FP302" s="104"/>
      <c r="FQ302" s="104"/>
      <c r="FR302" s="104"/>
      <c r="FS302" s="104"/>
      <c r="FT302" s="104"/>
      <c r="FU302" s="104"/>
      <c r="FV302" s="104"/>
      <c r="FW302" s="104"/>
      <c r="FX302" s="104"/>
      <c r="FY302" s="104"/>
      <c r="FZ302" s="104"/>
      <c r="GA302" s="104"/>
      <c r="GB302" s="104"/>
      <c r="GC302" s="104"/>
      <c r="GD302" s="104"/>
      <c r="GE302" s="104"/>
      <c r="GF302" s="104"/>
      <c r="GG302" s="104"/>
      <c r="GH302" s="104"/>
      <c r="GI302" s="104"/>
      <c r="GJ302" s="104"/>
      <c r="GK302" s="104"/>
      <c r="GL302" s="104"/>
      <c r="GM302" s="104"/>
      <c r="GN302" s="104"/>
      <c r="GO302" s="104"/>
      <c r="GP302" s="104"/>
      <c r="GQ302" s="104"/>
      <c r="GR302" s="104"/>
      <c r="GS302" s="104"/>
      <c r="GT302" s="104"/>
      <c r="GU302" s="104"/>
      <c r="GV302" s="104"/>
      <c r="GW302" s="104"/>
      <c r="GX302" s="104"/>
      <c r="GY302" s="104"/>
      <c r="GZ302" s="104"/>
      <c r="HA302" s="104"/>
      <c r="HB302" s="104"/>
      <c r="HC302" s="104"/>
      <c r="HD302" s="104"/>
      <c r="HE302" s="104"/>
      <c r="HF302" s="104"/>
      <c r="HG302" s="104"/>
      <c r="HH302" s="104"/>
      <c r="HI302" s="104"/>
      <c r="HJ302" s="104"/>
      <c r="HK302" s="104"/>
      <c r="HL302" s="104"/>
      <c r="HM302" s="104"/>
      <c r="HN302" s="104"/>
      <c r="HO302" s="104"/>
      <c r="HP302" s="104"/>
      <c r="HQ302" s="104"/>
      <c r="HR302" s="104"/>
      <c r="HS302" s="104"/>
      <c r="HT302" s="104"/>
      <c r="HU302" s="104"/>
      <c r="HV302" s="104"/>
      <c r="HW302" s="104"/>
      <c r="HX302" s="104"/>
      <c r="HY302" s="104"/>
      <c r="HZ302" s="104"/>
      <c r="IA302" s="104"/>
      <c r="IB302" s="104"/>
      <c r="IC302" s="104"/>
      <c r="ID302" s="104"/>
      <c r="IE302" s="104"/>
      <c r="IF302" s="104"/>
      <c r="IG302" s="104"/>
      <c r="IH302" s="104"/>
      <c r="II302" s="104"/>
      <c r="IJ302" s="104"/>
      <c r="IK302" s="104"/>
      <c r="IL302" s="104"/>
      <c r="IM302" s="104"/>
      <c r="IN302" s="104"/>
      <c r="IO302" s="104"/>
      <c r="IP302" s="104"/>
      <c r="IQ302" s="104"/>
      <c r="IR302" s="104"/>
      <c r="IS302" s="104"/>
      <c r="IT302" s="104"/>
      <c r="IU302" s="104"/>
      <c r="IV302" s="104"/>
    </row>
    <row r="303" spans="1:256" s="103" customFormat="1" ht="12.75" x14ac:dyDescent="0.35">
      <c r="A303" s="114"/>
      <c r="B303" s="135"/>
      <c r="C303" s="135"/>
      <c r="D303" s="135"/>
      <c r="E303" s="135"/>
      <c r="F303" s="135"/>
      <c r="G303" s="135"/>
      <c r="H303" s="135"/>
      <c r="I303" s="135"/>
      <c r="J303" s="135"/>
      <c r="K303" s="135"/>
      <c r="L303" s="135"/>
      <c r="M303" s="135"/>
      <c r="N303" s="135"/>
      <c r="O303" s="135"/>
      <c r="P303" s="135"/>
      <c r="Q303" s="135"/>
      <c r="R303" s="135"/>
      <c r="AI303" s="104"/>
      <c r="AJ303" s="104"/>
      <c r="AK303" s="104"/>
      <c r="AL303" s="104"/>
      <c r="AM303" s="104"/>
      <c r="AN303" s="104"/>
      <c r="AO303" s="104"/>
      <c r="AP303" s="104"/>
      <c r="AQ303" s="104"/>
      <c r="AR303" s="104"/>
      <c r="AS303" s="104"/>
      <c r="AT303" s="104"/>
      <c r="AU303" s="104"/>
      <c r="AV303" s="104"/>
      <c r="AW303" s="104"/>
      <c r="AX303" s="104"/>
      <c r="AY303" s="104"/>
      <c r="AZ303" s="104"/>
      <c r="BA303" s="104"/>
      <c r="BB303" s="104"/>
      <c r="BC303" s="104"/>
      <c r="BD303" s="104"/>
      <c r="BE303" s="104"/>
      <c r="BF303" s="104"/>
      <c r="BG303" s="104"/>
      <c r="BH303" s="104"/>
      <c r="BI303" s="104"/>
      <c r="BJ303" s="104"/>
      <c r="BK303" s="104"/>
      <c r="BL303" s="104"/>
      <c r="BM303" s="104"/>
      <c r="BN303" s="104"/>
      <c r="BO303" s="104"/>
      <c r="BP303" s="104"/>
      <c r="BQ303" s="104"/>
      <c r="BR303" s="104"/>
      <c r="BS303" s="104"/>
      <c r="BT303" s="104"/>
      <c r="BU303" s="104"/>
      <c r="BV303" s="104"/>
      <c r="BW303" s="104"/>
      <c r="BX303" s="104"/>
      <c r="BY303" s="104"/>
      <c r="BZ303" s="104"/>
      <c r="CA303" s="104"/>
      <c r="CB303" s="104"/>
      <c r="CC303" s="104"/>
      <c r="CD303" s="104"/>
      <c r="CE303" s="104"/>
      <c r="CF303" s="104"/>
      <c r="CG303" s="104"/>
      <c r="CH303" s="104"/>
      <c r="CI303" s="104"/>
      <c r="CJ303" s="104"/>
      <c r="CK303" s="104"/>
      <c r="CL303" s="104"/>
      <c r="CM303" s="104"/>
      <c r="CN303" s="104"/>
      <c r="CO303" s="104"/>
      <c r="CP303" s="104"/>
      <c r="CQ303" s="104"/>
      <c r="CR303" s="104"/>
      <c r="CS303" s="104"/>
      <c r="CT303" s="104"/>
      <c r="CU303" s="104"/>
      <c r="CV303" s="104"/>
      <c r="CW303" s="104"/>
      <c r="CX303" s="104"/>
      <c r="CY303" s="104"/>
      <c r="CZ303" s="104"/>
      <c r="DA303" s="104"/>
      <c r="DB303" s="104"/>
      <c r="DC303" s="104"/>
      <c r="DD303" s="104"/>
      <c r="DE303" s="104"/>
      <c r="DF303" s="104"/>
      <c r="DG303" s="104"/>
      <c r="DH303" s="104"/>
      <c r="DI303" s="104"/>
      <c r="DJ303" s="104"/>
      <c r="DK303" s="104"/>
      <c r="DL303" s="104"/>
      <c r="DM303" s="104"/>
      <c r="DN303" s="104"/>
      <c r="DO303" s="104"/>
      <c r="DP303" s="104"/>
      <c r="DQ303" s="104"/>
      <c r="DR303" s="104"/>
      <c r="DS303" s="104"/>
      <c r="DT303" s="104"/>
      <c r="DU303" s="104"/>
      <c r="DV303" s="104"/>
      <c r="DW303" s="104"/>
      <c r="DX303" s="104"/>
      <c r="DY303" s="104"/>
      <c r="DZ303" s="104"/>
      <c r="EA303" s="104"/>
      <c r="EB303" s="104"/>
      <c r="EC303" s="104"/>
      <c r="ED303" s="104"/>
      <c r="EE303" s="104"/>
      <c r="EF303" s="104"/>
      <c r="EG303" s="104"/>
      <c r="EH303" s="104"/>
      <c r="EI303" s="104"/>
      <c r="EJ303" s="104"/>
      <c r="EK303" s="104"/>
      <c r="EL303" s="104"/>
      <c r="EM303" s="104"/>
      <c r="EN303" s="104"/>
      <c r="EO303" s="104"/>
      <c r="EP303" s="104"/>
      <c r="EQ303" s="104"/>
      <c r="ER303" s="104"/>
      <c r="ES303" s="104"/>
      <c r="ET303" s="104"/>
      <c r="EU303" s="104"/>
      <c r="EV303" s="104"/>
      <c r="EW303" s="104"/>
      <c r="EX303" s="104"/>
      <c r="EY303" s="104"/>
      <c r="EZ303" s="104"/>
      <c r="FA303" s="104"/>
      <c r="FB303" s="104"/>
      <c r="FC303" s="104"/>
      <c r="FD303" s="104"/>
      <c r="FE303" s="104"/>
      <c r="FF303" s="104"/>
      <c r="FG303" s="104"/>
      <c r="FH303" s="104"/>
      <c r="FI303" s="104"/>
      <c r="FJ303" s="104"/>
      <c r="FK303" s="104"/>
      <c r="FL303" s="104"/>
      <c r="FM303" s="104"/>
      <c r="FN303" s="104"/>
      <c r="FO303" s="104"/>
      <c r="FP303" s="104"/>
      <c r="FQ303" s="104"/>
      <c r="FR303" s="104"/>
      <c r="FS303" s="104"/>
      <c r="FT303" s="104"/>
      <c r="FU303" s="104"/>
      <c r="FV303" s="104"/>
      <c r="FW303" s="104"/>
      <c r="FX303" s="104"/>
      <c r="FY303" s="104"/>
      <c r="FZ303" s="104"/>
      <c r="GA303" s="104"/>
      <c r="GB303" s="104"/>
      <c r="GC303" s="104"/>
      <c r="GD303" s="104"/>
      <c r="GE303" s="104"/>
      <c r="GF303" s="104"/>
      <c r="GG303" s="104"/>
      <c r="GH303" s="104"/>
      <c r="GI303" s="104"/>
      <c r="GJ303" s="104"/>
      <c r="GK303" s="104"/>
      <c r="GL303" s="104"/>
      <c r="GM303" s="104"/>
      <c r="GN303" s="104"/>
      <c r="GO303" s="104"/>
      <c r="GP303" s="104"/>
      <c r="GQ303" s="104"/>
      <c r="GR303" s="104"/>
      <c r="GS303" s="104"/>
      <c r="GT303" s="104"/>
      <c r="GU303" s="104"/>
      <c r="GV303" s="104"/>
      <c r="GW303" s="104"/>
      <c r="GX303" s="104"/>
      <c r="GY303" s="104"/>
      <c r="GZ303" s="104"/>
      <c r="HA303" s="104"/>
      <c r="HB303" s="104"/>
      <c r="HC303" s="104"/>
      <c r="HD303" s="104"/>
      <c r="HE303" s="104"/>
      <c r="HF303" s="104"/>
      <c r="HG303" s="104"/>
      <c r="HH303" s="104"/>
      <c r="HI303" s="104"/>
      <c r="HJ303" s="104"/>
      <c r="HK303" s="104"/>
      <c r="HL303" s="104"/>
      <c r="HM303" s="104"/>
      <c r="HN303" s="104"/>
      <c r="HO303" s="104"/>
      <c r="HP303" s="104"/>
      <c r="HQ303" s="104"/>
      <c r="HR303" s="104"/>
      <c r="HS303" s="104"/>
      <c r="HT303" s="104"/>
      <c r="HU303" s="104"/>
      <c r="HV303" s="104"/>
      <c r="HW303" s="104"/>
      <c r="HX303" s="104"/>
      <c r="HY303" s="104"/>
      <c r="HZ303" s="104"/>
      <c r="IA303" s="104"/>
      <c r="IB303" s="104"/>
      <c r="IC303" s="104"/>
      <c r="ID303" s="104"/>
      <c r="IE303" s="104"/>
      <c r="IF303" s="104"/>
      <c r="IG303" s="104"/>
      <c r="IH303" s="104"/>
      <c r="II303" s="104"/>
      <c r="IJ303" s="104"/>
      <c r="IK303" s="104"/>
      <c r="IL303" s="104"/>
      <c r="IM303" s="104"/>
      <c r="IN303" s="104"/>
      <c r="IO303" s="104"/>
      <c r="IP303" s="104"/>
      <c r="IQ303" s="104"/>
      <c r="IR303" s="104"/>
      <c r="IS303" s="104"/>
      <c r="IT303" s="104"/>
      <c r="IU303" s="104"/>
      <c r="IV303" s="104"/>
    </row>
    <row r="304" spans="1:256" s="103" customFormat="1" ht="12.75" x14ac:dyDescent="0.35">
      <c r="A304" s="114"/>
      <c r="B304" s="135"/>
      <c r="C304" s="135"/>
      <c r="D304" s="135"/>
      <c r="E304" s="135"/>
      <c r="F304" s="135"/>
      <c r="G304" s="135"/>
      <c r="H304" s="135"/>
      <c r="I304" s="135"/>
      <c r="J304" s="135"/>
      <c r="K304" s="135"/>
      <c r="L304" s="135"/>
      <c r="M304" s="135"/>
      <c r="N304" s="135"/>
      <c r="O304" s="135"/>
      <c r="P304" s="135"/>
      <c r="Q304" s="135"/>
      <c r="R304" s="135"/>
      <c r="AI304" s="104"/>
      <c r="AJ304" s="104"/>
      <c r="AK304" s="104"/>
      <c r="AL304" s="104"/>
      <c r="AM304" s="104"/>
      <c r="AN304" s="104"/>
      <c r="AO304" s="104"/>
      <c r="AP304" s="104"/>
      <c r="AQ304" s="104"/>
      <c r="AR304" s="104"/>
      <c r="AS304" s="104"/>
      <c r="AT304" s="104"/>
      <c r="AU304" s="104"/>
      <c r="AV304" s="104"/>
      <c r="AW304" s="104"/>
      <c r="AX304" s="104"/>
      <c r="AY304" s="104"/>
      <c r="AZ304" s="104"/>
      <c r="BA304" s="104"/>
      <c r="BB304" s="104"/>
      <c r="BC304" s="104"/>
      <c r="BD304" s="104"/>
      <c r="BE304" s="104"/>
      <c r="BF304" s="104"/>
      <c r="BG304" s="104"/>
      <c r="BH304" s="104"/>
      <c r="BI304" s="104"/>
      <c r="BJ304" s="104"/>
      <c r="BK304" s="104"/>
      <c r="BL304" s="104"/>
      <c r="BM304" s="104"/>
      <c r="BN304" s="104"/>
      <c r="BO304" s="104"/>
      <c r="BP304" s="104"/>
      <c r="BQ304" s="104"/>
      <c r="BR304" s="104"/>
      <c r="BS304" s="104"/>
      <c r="BT304" s="104"/>
      <c r="BU304" s="104"/>
      <c r="BV304" s="104"/>
      <c r="BW304" s="104"/>
      <c r="BX304" s="104"/>
      <c r="BY304" s="104"/>
      <c r="BZ304" s="104"/>
      <c r="CA304" s="104"/>
      <c r="CB304" s="104"/>
      <c r="CC304" s="104"/>
      <c r="CD304" s="104"/>
      <c r="CE304" s="104"/>
      <c r="CF304" s="104"/>
      <c r="CG304" s="104"/>
      <c r="CH304" s="104"/>
      <c r="CI304" s="104"/>
      <c r="CJ304" s="104"/>
      <c r="CK304" s="104"/>
      <c r="CL304" s="104"/>
      <c r="CM304" s="104"/>
      <c r="CN304" s="104"/>
      <c r="CO304" s="104"/>
      <c r="CP304" s="104"/>
      <c r="CQ304" s="104"/>
      <c r="CR304" s="104"/>
      <c r="CS304" s="104"/>
      <c r="CT304" s="104"/>
      <c r="CU304" s="104"/>
      <c r="CV304" s="104"/>
      <c r="CW304" s="104"/>
      <c r="CX304" s="104"/>
      <c r="CY304" s="104"/>
      <c r="CZ304" s="104"/>
      <c r="DA304" s="104"/>
      <c r="DB304" s="104"/>
      <c r="DC304" s="104"/>
      <c r="DD304" s="104"/>
      <c r="DE304" s="104"/>
      <c r="DF304" s="104"/>
      <c r="DG304" s="104"/>
      <c r="DH304" s="104"/>
      <c r="DI304" s="104"/>
      <c r="DJ304" s="104"/>
      <c r="DK304" s="104"/>
      <c r="DL304" s="104"/>
      <c r="DM304" s="104"/>
      <c r="DN304" s="104"/>
      <c r="DO304" s="104"/>
      <c r="DP304" s="104"/>
      <c r="DQ304" s="104"/>
      <c r="DR304" s="104"/>
      <c r="DS304" s="104"/>
      <c r="DT304" s="104"/>
      <c r="DU304" s="104"/>
      <c r="DV304" s="104"/>
      <c r="DW304" s="104"/>
      <c r="DX304" s="104"/>
      <c r="DY304" s="104"/>
      <c r="DZ304" s="104"/>
      <c r="EA304" s="104"/>
      <c r="EB304" s="104"/>
      <c r="EC304" s="104"/>
      <c r="ED304" s="104"/>
      <c r="EE304" s="104"/>
      <c r="EF304" s="104"/>
      <c r="EG304" s="104"/>
      <c r="EH304" s="104"/>
      <c r="EI304" s="104"/>
      <c r="EJ304" s="104"/>
      <c r="EK304" s="104"/>
      <c r="EL304" s="104"/>
      <c r="EM304" s="104"/>
      <c r="EN304" s="104"/>
      <c r="EO304" s="104"/>
      <c r="EP304" s="104"/>
      <c r="EQ304" s="104"/>
      <c r="ER304" s="104"/>
      <c r="ES304" s="104"/>
      <c r="ET304" s="104"/>
      <c r="EU304" s="104"/>
      <c r="EV304" s="104"/>
      <c r="EW304" s="104"/>
      <c r="EX304" s="104"/>
      <c r="EY304" s="104"/>
      <c r="EZ304" s="104"/>
      <c r="FA304" s="104"/>
      <c r="FB304" s="104"/>
      <c r="FC304" s="104"/>
      <c r="FD304" s="104"/>
      <c r="FE304" s="104"/>
      <c r="FF304" s="104"/>
      <c r="FG304" s="104"/>
      <c r="FH304" s="104"/>
      <c r="FI304" s="104"/>
      <c r="FJ304" s="104"/>
      <c r="FK304" s="104"/>
      <c r="FL304" s="104"/>
      <c r="FM304" s="104"/>
      <c r="FN304" s="104"/>
      <c r="FO304" s="104"/>
      <c r="FP304" s="104"/>
      <c r="FQ304" s="104"/>
      <c r="FR304" s="104"/>
      <c r="FS304" s="104"/>
      <c r="FT304" s="104"/>
      <c r="FU304" s="104"/>
      <c r="FV304" s="104"/>
      <c r="FW304" s="104"/>
      <c r="FX304" s="104"/>
      <c r="FY304" s="104"/>
      <c r="FZ304" s="104"/>
      <c r="GA304" s="104"/>
      <c r="GB304" s="104"/>
      <c r="GC304" s="104"/>
      <c r="GD304" s="104"/>
      <c r="GE304" s="104"/>
      <c r="GF304" s="104"/>
      <c r="GG304" s="104"/>
      <c r="GH304" s="104"/>
      <c r="GI304" s="104"/>
      <c r="GJ304" s="104"/>
      <c r="GK304" s="104"/>
      <c r="GL304" s="104"/>
      <c r="GM304" s="104"/>
      <c r="GN304" s="104"/>
      <c r="GO304" s="104"/>
      <c r="GP304" s="104"/>
      <c r="GQ304" s="104"/>
      <c r="GR304" s="104"/>
      <c r="GS304" s="104"/>
      <c r="GT304" s="104"/>
      <c r="GU304" s="104"/>
      <c r="GV304" s="104"/>
      <c r="GW304" s="104"/>
      <c r="GX304" s="104"/>
      <c r="GY304" s="104"/>
      <c r="GZ304" s="104"/>
      <c r="HA304" s="104"/>
      <c r="HB304" s="104"/>
      <c r="HC304" s="104"/>
      <c r="HD304" s="104"/>
      <c r="HE304" s="104"/>
      <c r="HF304" s="104"/>
      <c r="HG304" s="104"/>
      <c r="HH304" s="104"/>
      <c r="HI304" s="104"/>
      <c r="HJ304" s="104"/>
      <c r="HK304" s="104"/>
      <c r="HL304" s="104"/>
      <c r="HM304" s="104"/>
      <c r="HN304" s="104"/>
      <c r="HO304" s="104"/>
      <c r="HP304" s="104"/>
      <c r="HQ304" s="104"/>
      <c r="HR304" s="104"/>
      <c r="HS304" s="104"/>
      <c r="HT304" s="104"/>
      <c r="HU304" s="104"/>
      <c r="HV304" s="104"/>
      <c r="HW304" s="104"/>
      <c r="HX304" s="104"/>
      <c r="HY304" s="104"/>
      <c r="HZ304" s="104"/>
      <c r="IA304" s="104"/>
      <c r="IB304" s="104"/>
      <c r="IC304" s="104"/>
      <c r="ID304" s="104"/>
      <c r="IE304" s="104"/>
      <c r="IF304" s="104"/>
      <c r="IG304" s="104"/>
      <c r="IH304" s="104"/>
      <c r="II304" s="104"/>
      <c r="IJ304" s="104"/>
      <c r="IK304" s="104"/>
      <c r="IL304" s="104"/>
      <c r="IM304" s="104"/>
      <c r="IN304" s="104"/>
      <c r="IO304" s="104"/>
      <c r="IP304" s="104"/>
      <c r="IQ304" s="104"/>
      <c r="IR304" s="104"/>
      <c r="IS304" s="104"/>
      <c r="IT304" s="104"/>
      <c r="IU304" s="104"/>
      <c r="IV304" s="104"/>
    </row>
    <row r="305" spans="1:256" s="103" customFormat="1" ht="12.75" x14ac:dyDescent="0.35">
      <c r="A305" s="114"/>
      <c r="B305" s="135"/>
      <c r="C305" s="135"/>
      <c r="D305" s="135"/>
      <c r="E305" s="135"/>
      <c r="F305" s="135"/>
      <c r="G305" s="135"/>
      <c r="H305" s="135"/>
      <c r="I305" s="135"/>
      <c r="J305" s="135"/>
      <c r="K305" s="135"/>
      <c r="L305" s="135"/>
      <c r="M305" s="135"/>
      <c r="N305" s="135"/>
      <c r="O305" s="135"/>
      <c r="P305" s="135"/>
      <c r="Q305" s="135"/>
      <c r="R305" s="135"/>
      <c r="AI305" s="104"/>
      <c r="AJ305" s="104"/>
      <c r="AK305" s="104"/>
      <c r="AL305" s="104"/>
      <c r="AM305" s="104"/>
      <c r="AN305" s="104"/>
      <c r="AO305" s="104"/>
      <c r="AP305" s="104"/>
      <c r="AQ305" s="104"/>
      <c r="AR305" s="104"/>
      <c r="AS305" s="104"/>
      <c r="AT305" s="104"/>
      <c r="AU305" s="104"/>
      <c r="AV305" s="104"/>
      <c r="AW305" s="104"/>
      <c r="AX305" s="104"/>
      <c r="AY305" s="104"/>
      <c r="AZ305" s="104"/>
      <c r="BA305" s="104"/>
      <c r="BB305" s="104"/>
      <c r="BC305" s="104"/>
      <c r="BD305" s="104"/>
      <c r="BE305" s="104"/>
      <c r="BF305" s="104"/>
      <c r="BG305" s="104"/>
      <c r="BH305" s="104"/>
      <c r="BI305" s="104"/>
      <c r="BJ305" s="104"/>
      <c r="BK305" s="104"/>
      <c r="BL305" s="104"/>
      <c r="BM305" s="104"/>
      <c r="BN305" s="104"/>
      <c r="BO305" s="104"/>
      <c r="BP305" s="104"/>
      <c r="BQ305" s="104"/>
      <c r="BR305" s="104"/>
      <c r="BS305" s="104"/>
      <c r="BT305" s="104"/>
      <c r="BU305" s="104"/>
      <c r="BV305" s="104"/>
      <c r="BW305" s="104"/>
      <c r="BX305" s="104"/>
      <c r="BY305" s="104"/>
      <c r="BZ305" s="104"/>
      <c r="CA305" s="104"/>
      <c r="CB305" s="104"/>
      <c r="CC305" s="104"/>
      <c r="CD305" s="104"/>
      <c r="CE305" s="104"/>
      <c r="CF305" s="104"/>
      <c r="CG305" s="104"/>
      <c r="CH305" s="104"/>
      <c r="CI305" s="104"/>
      <c r="CJ305" s="104"/>
      <c r="CK305" s="104"/>
      <c r="CL305" s="104"/>
      <c r="CM305" s="104"/>
      <c r="CN305" s="104"/>
      <c r="CO305" s="104"/>
      <c r="CP305" s="104"/>
      <c r="CQ305" s="104"/>
      <c r="CR305" s="104"/>
      <c r="CS305" s="104"/>
      <c r="CT305" s="104"/>
      <c r="CU305" s="104"/>
      <c r="CV305" s="104"/>
      <c r="CW305" s="104"/>
      <c r="CX305" s="104"/>
      <c r="CY305" s="104"/>
      <c r="CZ305" s="104"/>
      <c r="DA305" s="104"/>
      <c r="DB305" s="104"/>
      <c r="DC305" s="104"/>
      <c r="DD305" s="104"/>
      <c r="DE305" s="104"/>
      <c r="DF305" s="104"/>
      <c r="DG305" s="104"/>
      <c r="DH305" s="104"/>
      <c r="DI305" s="104"/>
      <c r="DJ305" s="104"/>
      <c r="DK305" s="104"/>
      <c r="DL305" s="104"/>
      <c r="DM305" s="104"/>
      <c r="DN305" s="104"/>
      <c r="DO305" s="104"/>
      <c r="DP305" s="104"/>
      <c r="DQ305" s="104"/>
      <c r="DR305" s="104"/>
      <c r="DS305" s="104"/>
      <c r="DT305" s="104"/>
      <c r="DU305" s="104"/>
      <c r="DV305" s="104"/>
      <c r="DW305" s="104"/>
      <c r="DX305" s="104"/>
      <c r="DY305" s="104"/>
      <c r="DZ305" s="104"/>
      <c r="EA305" s="104"/>
      <c r="EB305" s="104"/>
      <c r="EC305" s="104"/>
      <c r="ED305" s="104"/>
      <c r="EE305" s="104"/>
      <c r="EF305" s="104"/>
      <c r="EG305" s="104"/>
      <c r="EH305" s="104"/>
      <c r="EI305" s="104"/>
      <c r="EJ305" s="104"/>
      <c r="EK305" s="104"/>
      <c r="EL305" s="104"/>
      <c r="EM305" s="104"/>
      <c r="EN305" s="104"/>
      <c r="EO305" s="104"/>
      <c r="EP305" s="104"/>
      <c r="EQ305" s="104"/>
      <c r="ER305" s="104"/>
      <c r="ES305" s="104"/>
      <c r="ET305" s="104"/>
      <c r="EU305" s="104"/>
      <c r="EV305" s="104"/>
      <c r="EW305" s="104"/>
      <c r="EX305" s="104"/>
      <c r="EY305" s="104"/>
      <c r="EZ305" s="104"/>
      <c r="FA305" s="104"/>
      <c r="FB305" s="104"/>
      <c r="FC305" s="104"/>
      <c r="FD305" s="104"/>
      <c r="FE305" s="104"/>
      <c r="FF305" s="104"/>
      <c r="FG305" s="104"/>
      <c r="FH305" s="104"/>
      <c r="FI305" s="104"/>
      <c r="FJ305" s="104"/>
      <c r="FK305" s="104"/>
      <c r="FL305" s="104"/>
      <c r="FM305" s="104"/>
      <c r="FN305" s="104"/>
      <c r="FO305" s="104"/>
      <c r="FP305" s="104"/>
      <c r="FQ305" s="104"/>
      <c r="FR305" s="104"/>
      <c r="FS305" s="104"/>
      <c r="FT305" s="104"/>
      <c r="FU305" s="104"/>
      <c r="FV305" s="104"/>
      <c r="FW305" s="104"/>
      <c r="FX305" s="104"/>
      <c r="FY305" s="104"/>
      <c r="FZ305" s="104"/>
      <c r="GA305" s="104"/>
      <c r="GB305" s="104"/>
      <c r="GC305" s="104"/>
      <c r="GD305" s="104"/>
      <c r="GE305" s="104"/>
      <c r="GF305" s="104"/>
      <c r="GG305" s="104"/>
      <c r="GH305" s="104"/>
      <c r="GI305" s="104"/>
      <c r="GJ305" s="104"/>
      <c r="GK305" s="104"/>
      <c r="GL305" s="104"/>
      <c r="GM305" s="104"/>
      <c r="GN305" s="104"/>
      <c r="GO305" s="104"/>
      <c r="GP305" s="104"/>
      <c r="GQ305" s="104"/>
      <c r="GR305" s="104"/>
      <c r="GS305" s="104"/>
      <c r="GT305" s="104"/>
      <c r="GU305" s="104"/>
      <c r="GV305" s="104"/>
      <c r="GW305" s="104"/>
      <c r="GX305" s="104"/>
      <c r="GY305" s="104"/>
      <c r="GZ305" s="104"/>
      <c r="HA305" s="104"/>
      <c r="HB305" s="104"/>
      <c r="HC305" s="104"/>
      <c r="HD305" s="104"/>
      <c r="HE305" s="104"/>
      <c r="HF305" s="104"/>
      <c r="HG305" s="104"/>
      <c r="HH305" s="104"/>
      <c r="HI305" s="104"/>
      <c r="HJ305" s="104"/>
      <c r="HK305" s="104"/>
      <c r="HL305" s="104"/>
      <c r="HM305" s="104"/>
      <c r="HN305" s="104"/>
      <c r="HO305" s="104"/>
      <c r="HP305" s="104"/>
      <c r="HQ305" s="104"/>
      <c r="HR305" s="104"/>
      <c r="HS305" s="104"/>
      <c r="HT305" s="104"/>
      <c r="HU305" s="104"/>
      <c r="HV305" s="104"/>
      <c r="HW305" s="104"/>
      <c r="HX305" s="104"/>
      <c r="HY305" s="104"/>
      <c r="HZ305" s="104"/>
      <c r="IA305" s="104"/>
      <c r="IB305" s="104"/>
      <c r="IC305" s="104"/>
      <c r="ID305" s="104"/>
      <c r="IE305" s="104"/>
      <c r="IF305" s="104"/>
      <c r="IG305" s="104"/>
      <c r="IH305" s="104"/>
      <c r="II305" s="104"/>
      <c r="IJ305" s="104"/>
      <c r="IK305" s="104"/>
      <c r="IL305" s="104"/>
      <c r="IM305" s="104"/>
      <c r="IN305" s="104"/>
      <c r="IO305" s="104"/>
      <c r="IP305" s="104"/>
      <c r="IQ305" s="104"/>
      <c r="IR305" s="104"/>
      <c r="IS305" s="104"/>
      <c r="IT305" s="104"/>
      <c r="IU305" s="104"/>
      <c r="IV305" s="104"/>
    </row>
    <row r="306" spans="1:256" s="103" customFormat="1" ht="12.75" x14ac:dyDescent="0.35">
      <c r="A306" s="114"/>
      <c r="B306" s="135"/>
      <c r="C306" s="135"/>
      <c r="D306" s="135"/>
      <c r="E306" s="135"/>
      <c r="F306" s="135"/>
      <c r="G306" s="135"/>
      <c r="H306" s="135"/>
      <c r="I306" s="135"/>
      <c r="J306" s="135"/>
      <c r="K306" s="135"/>
      <c r="L306" s="135"/>
      <c r="M306" s="135"/>
      <c r="N306" s="135"/>
      <c r="O306" s="135"/>
      <c r="P306" s="135"/>
      <c r="Q306" s="135"/>
      <c r="R306" s="135"/>
      <c r="AI306" s="104"/>
      <c r="AJ306" s="104"/>
      <c r="AK306" s="104"/>
      <c r="AL306" s="104"/>
      <c r="AM306" s="104"/>
      <c r="AN306" s="104"/>
      <c r="AO306" s="104"/>
      <c r="AP306" s="104"/>
      <c r="AQ306" s="104"/>
      <c r="AR306" s="104"/>
      <c r="AS306" s="104"/>
      <c r="AT306" s="104"/>
      <c r="AU306" s="104"/>
      <c r="AV306" s="104"/>
      <c r="AW306" s="104"/>
      <c r="AX306" s="104"/>
      <c r="AY306" s="104"/>
      <c r="AZ306" s="104"/>
      <c r="BA306" s="104"/>
      <c r="BB306" s="104"/>
      <c r="BC306" s="104"/>
      <c r="BD306" s="104"/>
      <c r="BE306" s="104"/>
      <c r="BF306" s="104"/>
      <c r="BG306" s="104"/>
      <c r="BH306" s="104"/>
      <c r="BI306" s="104"/>
      <c r="BJ306" s="104"/>
      <c r="BK306" s="104"/>
      <c r="BL306" s="104"/>
      <c r="BM306" s="104"/>
      <c r="BN306" s="104"/>
      <c r="BO306" s="104"/>
      <c r="BP306" s="104"/>
      <c r="BQ306" s="104"/>
      <c r="BR306" s="104"/>
      <c r="BS306" s="104"/>
      <c r="BT306" s="104"/>
      <c r="BU306" s="104"/>
      <c r="BV306" s="104"/>
      <c r="BW306" s="104"/>
      <c r="BX306" s="104"/>
      <c r="BY306" s="104"/>
      <c r="BZ306" s="104"/>
      <c r="CA306" s="104"/>
      <c r="CB306" s="104"/>
      <c r="CC306" s="104"/>
      <c r="CD306" s="104"/>
      <c r="CE306" s="104"/>
      <c r="CF306" s="104"/>
      <c r="CG306" s="104"/>
      <c r="CH306" s="104"/>
      <c r="CI306" s="104"/>
      <c r="CJ306" s="104"/>
      <c r="CK306" s="104"/>
      <c r="CL306" s="104"/>
      <c r="CM306" s="104"/>
      <c r="CN306" s="104"/>
      <c r="CO306" s="104"/>
      <c r="CP306" s="104"/>
      <c r="CQ306" s="104"/>
      <c r="CR306" s="104"/>
      <c r="CS306" s="104"/>
      <c r="CT306" s="104"/>
      <c r="CU306" s="104"/>
      <c r="CV306" s="104"/>
      <c r="CW306" s="104"/>
      <c r="CX306" s="104"/>
      <c r="CY306" s="104"/>
      <c r="CZ306" s="104"/>
      <c r="DA306" s="104"/>
      <c r="DB306" s="104"/>
      <c r="DC306" s="104"/>
      <c r="DD306" s="104"/>
      <c r="DE306" s="104"/>
      <c r="DF306" s="104"/>
      <c r="DG306" s="104"/>
      <c r="DH306" s="104"/>
      <c r="DI306" s="104"/>
      <c r="DJ306" s="104"/>
      <c r="DK306" s="104"/>
      <c r="DL306" s="104"/>
      <c r="DM306" s="104"/>
      <c r="DN306" s="104"/>
      <c r="DO306" s="104"/>
      <c r="DP306" s="104"/>
      <c r="DQ306" s="104"/>
      <c r="DR306" s="104"/>
      <c r="DS306" s="104"/>
      <c r="DT306" s="104"/>
      <c r="DU306" s="104"/>
      <c r="DV306" s="104"/>
      <c r="DW306" s="104"/>
      <c r="DX306" s="104"/>
      <c r="DY306" s="104"/>
      <c r="DZ306" s="104"/>
      <c r="EA306" s="104"/>
      <c r="EB306" s="104"/>
      <c r="EC306" s="104"/>
      <c r="ED306" s="104"/>
      <c r="EE306" s="104"/>
      <c r="EF306" s="104"/>
      <c r="EG306" s="104"/>
      <c r="EH306" s="104"/>
      <c r="EI306" s="104"/>
      <c r="EJ306" s="104"/>
      <c r="EK306" s="104"/>
      <c r="EL306" s="104"/>
      <c r="EM306" s="104"/>
      <c r="EN306" s="104"/>
      <c r="EO306" s="104"/>
      <c r="EP306" s="104"/>
      <c r="EQ306" s="104"/>
      <c r="ER306" s="104"/>
      <c r="ES306" s="104"/>
      <c r="ET306" s="104"/>
      <c r="EU306" s="104"/>
      <c r="EV306" s="104"/>
      <c r="EW306" s="104"/>
      <c r="EX306" s="104"/>
      <c r="EY306" s="104"/>
      <c r="EZ306" s="104"/>
      <c r="FA306" s="104"/>
      <c r="FB306" s="104"/>
      <c r="FC306" s="104"/>
      <c r="FD306" s="104"/>
      <c r="FE306" s="104"/>
      <c r="FF306" s="104"/>
      <c r="FG306" s="104"/>
      <c r="FH306" s="104"/>
      <c r="FI306" s="104"/>
      <c r="FJ306" s="104"/>
      <c r="FK306" s="104"/>
      <c r="FL306" s="104"/>
      <c r="FM306" s="104"/>
      <c r="FN306" s="104"/>
      <c r="FO306" s="104"/>
      <c r="FP306" s="104"/>
      <c r="FQ306" s="104"/>
      <c r="FR306" s="104"/>
      <c r="FS306" s="104"/>
      <c r="FT306" s="104"/>
      <c r="FU306" s="104"/>
      <c r="FV306" s="104"/>
      <c r="FW306" s="104"/>
      <c r="FX306" s="104"/>
      <c r="FY306" s="104"/>
      <c r="FZ306" s="104"/>
      <c r="GA306" s="104"/>
      <c r="GB306" s="104"/>
      <c r="GC306" s="104"/>
      <c r="GD306" s="104"/>
      <c r="GE306" s="104"/>
      <c r="GF306" s="104"/>
      <c r="GG306" s="104"/>
      <c r="GH306" s="104"/>
      <c r="GI306" s="104"/>
      <c r="GJ306" s="104"/>
      <c r="GK306" s="104"/>
      <c r="GL306" s="104"/>
      <c r="GM306" s="104"/>
      <c r="GN306" s="104"/>
      <c r="GO306" s="104"/>
      <c r="GP306" s="104"/>
      <c r="GQ306" s="104"/>
      <c r="GR306" s="104"/>
      <c r="GS306" s="104"/>
      <c r="GT306" s="104"/>
      <c r="GU306" s="104"/>
      <c r="GV306" s="104"/>
      <c r="GW306" s="104"/>
      <c r="GX306" s="104"/>
      <c r="GY306" s="104"/>
      <c r="GZ306" s="104"/>
      <c r="HA306" s="104"/>
      <c r="HB306" s="104"/>
      <c r="HC306" s="104"/>
      <c r="HD306" s="104"/>
      <c r="HE306" s="104"/>
      <c r="HF306" s="104"/>
      <c r="HG306" s="104"/>
      <c r="HH306" s="104"/>
      <c r="HI306" s="104"/>
      <c r="HJ306" s="104"/>
      <c r="HK306" s="104"/>
      <c r="HL306" s="104"/>
      <c r="HM306" s="104"/>
      <c r="HN306" s="104"/>
      <c r="HO306" s="104"/>
      <c r="HP306" s="104"/>
      <c r="HQ306" s="104"/>
      <c r="HR306" s="104"/>
      <c r="HS306" s="104"/>
      <c r="HT306" s="104"/>
      <c r="HU306" s="104"/>
      <c r="HV306" s="104"/>
      <c r="HW306" s="104"/>
      <c r="HX306" s="104"/>
      <c r="HY306" s="104"/>
      <c r="HZ306" s="104"/>
      <c r="IA306" s="104"/>
      <c r="IB306" s="104"/>
      <c r="IC306" s="104"/>
      <c r="ID306" s="104"/>
      <c r="IE306" s="104"/>
      <c r="IF306" s="104"/>
      <c r="IG306" s="104"/>
      <c r="IH306" s="104"/>
      <c r="II306" s="104"/>
      <c r="IJ306" s="104"/>
      <c r="IK306" s="104"/>
      <c r="IL306" s="104"/>
      <c r="IM306" s="104"/>
      <c r="IN306" s="104"/>
      <c r="IO306" s="104"/>
      <c r="IP306" s="104"/>
      <c r="IQ306" s="104"/>
      <c r="IR306" s="104"/>
      <c r="IS306" s="104"/>
      <c r="IT306" s="104"/>
      <c r="IU306" s="104"/>
      <c r="IV306" s="104"/>
    </row>
    <row r="307" spans="1:256" s="103" customFormat="1" ht="12.75" x14ac:dyDescent="0.35">
      <c r="A307" s="114"/>
      <c r="B307" s="135"/>
      <c r="C307" s="135"/>
      <c r="D307" s="135"/>
      <c r="E307" s="135"/>
      <c r="F307" s="135"/>
      <c r="G307" s="135"/>
      <c r="H307" s="135"/>
      <c r="I307" s="135"/>
      <c r="J307" s="135"/>
      <c r="K307" s="135"/>
      <c r="L307" s="135"/>
      <c r="M307" s="135"/>
      <c r="N307" s="135"/>
      <c r="O307" s="135"/>
      <c r="P307" s="135"/>
      <c r="Q307" s="135"/>
      <c r="R307" s="135"/>
      <c r="AI307" s="104"/>
      <c r="AJ307" s="104"/>
      <c r="AK307" s="104"/>
      <c r="AL307" s="104"/>
      <c r="AM307" s="104"/>
      <c r="AN307" s="104"/>
      <c r="AO307" s="104"/>
      <c r="AP307" s="104"/>
      <c r="AQ307" s="104"/>
      <c r="AR307" s="104"/>
      <c r="AS307" s="104"/>
      <c r="AT307" s="104"/>
      <c r="AU307" s="104"/>
      <c r="AV307" s="104"/>
      <c r="AW307" s="104"/>
      <c r="AX307" s="104"/>
      <c r="AY307" s="104"/>
      <c r="AZ307" s="104"/>
      <c r="BA307" s="104"/>
      <c r="BB307" s="104"/>
      <c r="BC307" s="104"/>
      <c r="BD307" s="104"/>
      <c r="BE307" s="104"/>
      <c r="BF307" s="104"/>
      <c r="BG307" s="104"/>
      <c r="BH307" s="104"/>
      <c r="BI307" s="104"/>
      <c r="BJ307" s="104"/>
      <c r="BK307" s="104"/>
      <c r="BL307" s="104"/>
      <c r="BM307" s="104"/>
      <c r="BN307" s="104"/>
      <c r="BO307" s="104"/>
      <c r="BP307" s="104"/>
      <c r="BQ307" s="104"/>
      <c r="BR307" s="104"/>
      <c r="BS307" s="104"/>
      <c r="BT307" s="104"/>
      <c r="BU307" s="104"/>
      <c r="BV307" s="104"/>
      <c r="BW307" s="104"/>
      <c r="BX307" s="104"/>
      <c r="BY307" s="104"/>
      <c r="BZ307" s="104"/>
      <c r="CA307" s="104"/>
      <c r="CB307" s="104"/>
      <c r="CC307" s="104"/>
      <c r="CD307" s="104"/>
      <c r="CE307" s="104"/>
      <c r="CF307" s="104"/>
      <c r="CG307" s="104"/>
      <c r="CH307" s="104"/>
      <c r="CI307" s="104"/>
      <c r="CJ307" s="104"/>
      <c r="CK307" s="104"/>
      <c r="CL307" s="104"/>
      <c r="CM307" s="104"/>
      <c r="CN307" s="104"/>
      <c r="CO307" s="104"/>
      <c r="CP307" s="104"/>
      <c r="CQ307" s="104"/>
      <c r="CR307" s="104"/>
      <c r="CS307" s="104"/>
      <c r="CT307" s="104"/>
      <c r="CU307" s="104"/>
      <c r="CV307" s="104"/>
      <c r="CW307" s="104"/>
      <c r="CX307" s="104"/>
      <c r="CY307" s="104"/>
      <c r="CZ307" s="104"/>
      <c r="DA307" s="104"/>
      <c r="DB307" s="104"/>
      <c r="DC307" s="104"/>
      <c r="DD307" s="104"/>
      <c r="DE307" s="104"/>
      <c r="DF307" s="104"/>
      <c r="DG307" s="104"/>
      <c r="DH307" s="104"/>
      <c r="DI307" s="104"/>
      <c r="DJ307" s="104"/>
      <c r="DK307" s="104"/>
      <c r="DL307" s="104"/>
      <c r="DM307" s="104"/>
      <c r="DN307" s="104"/>
      <c r="DO307" s="104"/>
      <c r="DP307" s="104"/>
      <c r="DQ307" s="104"/>
      <c r="DR307" s="104"/>
      <c r="DS307" s="104"/>
      <c r="DT307" s="104"/>
      <c r="DU307" s="104"/>
      <c r="DV307" s="104"/>
      <c r="DW307" s="104"/>
      <c r="DX307" s="104"/>
      <c r="DY307" s="104"/>
      <c r="DZ307" s="104"/>
      <c r="EA307" s="104"/>
      <c r="EB307" s="104"/>
      <c r="EC307" s="104"/>
      <c r="ED307" s="104"/>
      <c r="EE307" s="104"/>
      <c r="EF307" s="104"/>
      <c r="EG307" s="104"/>
      <c r="EH307" s="104"/>
      <c r="EI307" s="104"/>
      <c r="EJ307" s="104"/>
      <c r="EK307" s="104"/>
      <c r="EL307" s="104"/>
      <c r="EM307" s="104"/>
      <c r="EN307" s="104"/>
      <c r="EO307" s="104"/>
      <c r="EP307" s="104"/>
      <c r="EQ307" s="104"/>
      <c r="ER307" s="104"/>
      <c r="ES307" s="104"/>
      <c r="ET307" s="104"/>
      <c r="EU307" s="104"/>
      <c r="EV307" s="104"/>
      <c r="EW307" s="104"/>
      <c r="EX307" s="104"/>
      <c r="EY307" s="104"/>
      <c r="EZ307" s="104"/>
      <c r="FA307" s="104"/>
      <c r="FB307" s="104"/>
      <c r="FC307" s="104"/>
      <c r="FD307" s="104"/>
      <c r="FE307" s="104"/>
      <c r="FF307" s="104"/>
      <c r="FG307" s="104"/>
      <c r="FH307" s="104"/>
      <c r="FI307" s="104"/>
      <c r="FJ307" s="104"/>
      <c r="FK307" s="104"/>
      <c r="FL307" s="104"/>
      <c r="FM307" s="104"/>
      <c r="FN307" s="104"/>
      <c r="FO307" s="104"/>
      <c r="FP307" s="104"/>
      <c r="FQ307" s="104"/>
      <c r="FR307" s="104"/>
      <c r="FS307" s="104"/>
      <c r="FT307" s="104"/>
      <c r="FU307" s="104"/>
      <c r="FV307" s="104"/>
      <c r="FW307" s="104"/>
      <c r="FX307" s="104"/>
      <c r="FY307" s="104"/>
      <c r="FZ307" s="104"/>
      <c r="GA307" s="104"/>
      <c r="GB307" s="104"/>
      <c r="GC307" s="104"/>
      <c r="GD307" s="104"/>
      <c r="GE307" s="104"/>
      <c r="GF307" s="104"/>
      <c r="GG307" s="104"/>
      <c r="GH307" s="104"/>
      <c r="GI307" s="104"/>
      <c r="GJ307" s="104"/>
      <c r="GK307" s="104"/>
      <c r="GL307" s="104"/>
      <c r="GM307" s="104"/>
      <c r="GN307" s="104"/>
      <c r="GO307" s="104"/>
      <c r="GP307" s="104"/>
      <c r="GQ307" s="104"/>
      <c r="GR307" s="104"/>
      <c r="GS307" s="104"/>
      <c r="GT307" s="104"/>
      <c r="GU307" s="104"/>
      <c r="GV307" s="104"/>
      <c r="GW307" s="104"/>
      <c r="GX307" s="104"/>
      <c r="GY307" s="104"/>
      <c r="GZ307" s="104"/>
      <c r="HA307" s="104"/>
      <c r="HB307" s="104"/>
      <c r="HC307" s="104"/>
      <c r="HD307" s="104"/>
      <c r="HE307" s="104"/>
      <c r="HF307" s="104"/>
      <c r="HG307" s="104"/>
      <c r="HH307" s="104"/>
      <c r="HI307" s="104"/>
      <c r="HJ307" s="104"/>
      <c r="HK307" s="104"/>
      <c r="HL307" s="104"/>
      <c r="HM307" s="104"/>
      <c r="HN307" s="104"/>
      <c r="HO307" s="104"/>
      <c r="HP307" s="104"/>
      <c r="HQ307" s="104"/>
      <c r="HR307" s="104"/>
      <c r="HS307" s="104"/>
      <c r="HT307" s="104"/>
      <c r="HU307" s="104"/>
      <c r="HV307" s="104"/>
      <c r="HW307" s="104"/>
      <c r="HX307" s="104"/>
      <c r="HY307" s="104"/>
      <c r="HZ307" s="104"/>
      <c r="IA307" s="104"/>
      <c r="IB307" s="104"/>
      <c r="IC307" s="104"/>
      <c r="ID307" s="104"/>
      <c r="IE307" s="104"/>
      <c r="IF307" s="104"/>
      <c r="IG307" s="104"/>
      <c r="IH307" s="104"/>
      <c r="II307" s="104"/>
      <c r="IJ307" s="104"/>
      <c r="IK307" s="104"/>
      <c r="IL307" s="104"/>
      <c r="IM307" s="104"/>
      <c r="IN307" s="104"/>
      <c r="IO307" s="104"/>
      <c r="IP307" s="104"/>
      <c r="IQ307" s="104"/>
      <c r="IR307" s="104"/>
      <c r="IS307" s="104"/>
      <c r="IT307" s="104"/>
      <c r="IU307" s="104"/>
      <c r="IV307" s="104"/>
    </row>
    <row r="308" spans="1:256" s="103" customFormat="1" ht="12.75" x14ac:dyDescent="0.35">
      <c r="A308" s="114"/>
      <c r="B308" s="135"/>
      <c r="C308" s="135"/>
      <c r="D308" s="135"/>
      <c r="E308" s="135"/>
      <c r="F308" s="135"/>
      <c r="G308" s="135"/>
      <c r="H308" s="135"/>
      <c r="I308" s="135"/>
      <c r="J308" s="135"/>
      <c r="K308" s="135"/>
      <c r="L308" s="135"/>
      <c r="M308" s="135"/>
      <c r="N308" s="135"/>
      <c r="O308" s="135"/>
      <c r="P308" s="135"/>
      <c r="Q308" s="135"/>
      <c r="R308" s="135"/>
      <c r="AI308" s="104"/>
      <c r="AJ308" s="104"/>
      <c r="AK308" s="104"/>
      <c r="AL308" s="104"/>
      <c r="AM308" s="104"/>
      <c r="AN308" s="104"/>
      <c r="AO308" s="104"/>
      <c r="AP308" s="104"/>
      <c r="AQ308" s="104"/>
      <c r="AR308" s="104"/>
      <c r="AS308" s="104"/>
      <c r="AT308" s="104"/>
      <c r="AU308" s="104"/>
      <c r="AV308" s="104"/>
      <c r="AW308" s="104"/>
      <c r="AX308" s="104"/>
      <c r="AY308" s="104"/>
      <c r="AZ308" s="104"/>
      <c r="BA308" s="104"/>
      <c r="BB308" s="104"/>
      <c r="BC308" s="104"/>
      <c r="BD308" s="104"/>
      <c r="BE308" s="104"/>
      <c r="BF308" s="104"/>
      <c r="BG308" s="104"/>
      <c r="BH308" s="104"/>
      <c r="BI308" s="104"/>
      <c r="BJ308" s="104"/>
      <c r="BK308" s="104"/>
      <c r="BL308" s="104"/>
      <c r="BM308" s="104"/>
      <c r="BN308" s="104"/>
      <c r="BO308" s="104"/>
      <c r="BP308" s="104"/>
      <c r="BQ308" s="104"/>
      <c r="BR308" s="104"/>
      <c r="BS308" s="104"/>
      <c r="BT308" s="104"/>
      <c r="BU308" s="104"/>
      <c r="BV308" s="104"/>
      <c r="BW308" s="104"/>
      <c r="BX308" s="104"/>
      <c r="BY308" s="104"/>
      <c r="BZ308" s="104"/>
      <c r="CA308" s="104"/>
      <c r="CB308" s="104"/>
      <c r="CC308" s="104"/>
      <c r="CD308" s="104"/>
      <c r="CE308" s="104"/>
      <c r="CF308" s="104"/>
      <c r="CG308" s="104"/>
      <c r="CH308" s="104"/>
      <c r="CI308" s="104"/>
      <c r="CJ308" s="104"/>
      <c r="CK308" s="104"/>
      <c r="CL308" s="104"/>
      <c r="CM308" s="104"/>
      <c r="CN308" s="104"/>
      <c r="CO308" s="104"/>
      <c r="CP308" s="104"/>
      <c r="CQ308" s="104"/>
      <c r="CR308" s="104"/>
      <c r="CS308" s="104"/>
      <c r="CT308" s="104"/>
      <c r="CU308" s="104"/>
      <c r="CV308" s="104"/>
      <c r="CW308" s="104"/>
      <c r="CX308" s="104"/>
      <c r="CY308" s="104"/>
      <c r="CZ308" s="104"/>
      <c r="DA308" s="104"/>
      <c r="DB308" s="104"/>
      <c r="DC308" s="104"/>
      <c r="DD308" s="104"/>
      <c r="DE308" s="104"/>
      <c r="DF308" s="104"/>
      <c r="DG308" s="104"/>
      <c r="DH308" s="104"/>
      <c r="DI308" s="104"/>
      <c r="DJ308" s="104"/>
      <c r="DK308" s="104"/>
      <c r="DL308" s="104"/>
      <c r="DM308" s="104"/>
      <c r="DN308" s="104"/>
      <c r="DO308" s="104"/>
      <c r="DP308" s="104"/>
      <c r="DQ308" s="104"/>
      <c r="DR308" s="104"/>
      <c r="DS308" s="104"/>
      <c r="DT308" s="104"/>
      <c r="DU308" s="104"/>
      <c r="DV308" s="104"/>
      <c r="DW308" s="104"/>
      <c r="DX308" s="104"/>
      <c r="DY308" s="104"/>
      <c r="DZ308" s="104"/>
      <c r="EA308" s="104"/>
      <c r="EB308" s="104"/>
      <c r="EC308" s="104"/>
      <c r="ED308" s="104"/>
      <c r="EE308" s="104"/>
      <c r="EF308" s="104"/>
      <c r="EG308" s="104"/>
      <c r="EH308" s="104"/>
      <c r="EI308" s="104"/>
      <c r="EJ308" s="104"/>
      <c r="EK308" s="104"/>
      <c r="EL308" s="104"/>
      <c r="EM308" s="104"/>
      <c r="EN308" s="104"/>
      <c r="EO308" s="104"/>
      <c r="EP308" s="104"/>
      <c r="EQ308" s="104"/>
      <c r="ER308" s="104"/>
      <c r="ES308" s="104"/>
      <c r="ET308" s="104"/>
      <c r="EU308" s="104"/>
      <c r="EV308" s="104"/>
      <c r="EW308" s="104"/>
      <c r="EX308" s="104"/>
      <c r="EY308" s="104"/>
      <c r="EZ308" s="104"/>
      <c r="FA308" s="104"/>
      <c r="FB308" s="104"/>
      <c r="FC308" s="104"/>
      <c r="FD308" s="104"/>
      <c r="FE308" s="104"/>
      <c r="FF308" s="104"/>
      <c r="FG308" s="104"/>
      <c r="FH308" s="104"/>
      <c r="FI308" s="104"/>
      <c r="FJ308" s="104"/>
      <c r="FK308" s="104"/>
      <c r="FL308" s="104"/>
      <c r="FM308" s="104"/>
      <c r="FN308" s="104"/>
      <c r="FO308" s="104"/>
      <c r="FP308" s="104"/>
      <c r="FQ308" s="104"/>
      <c r="FR308" s="104"/>
      <c r="FS308" s="104"/>
      <c r="FT308" s="104"/>
      <c r="FU308" s="104"/>
      <c r="FV308" s="104"/>
      <c r="FW308" s="104"/>
      <c r="FX308" s="104"/>
      <c r="FY308" s="104"/>
      <c r="FZ308" s="104"/>
      <c r="GA308" s="104"/>
      <c r="GB308" s="104"/>
      <c r="GC308" s="104"/>
      <c r="GD308" s="104"/>
      <c r="GE308" s="104"/>
      <c r="GF308" s="104"/>
      <c r="GG308" s="104"/>
      <c r="GH308" s="104"/>
      <c r="GI308" s="104"/>
      <c r="GJ308" s="104"/>
      <c r="GK308" s="104"/>
      <c r="GL308" s="104"/>
      <c r="GM308" s="104"/>
      <c r="GN308" s="104"/>
      <c r="GO308" s="104"/>
      <c r="GP308" s="104"/>
      <c r="GQ308" s="104"/>
      <c r="GR308" s="104"/>
      <c r="GS308" s="104"/>
      <c r="GT308" s="104"/>
      <c r="GU308" s="104"/>
      <c r="GV308" s="104"/>
      <c r="GW308" s="104"/>
      <c r="GX308" s="104"/>
      <c r="GY308" s="104"/>
      <c r="GZ308" s="104"/>
      <c r="HA308" s="104"/>
      <c r="HB308" s="104"/>
      <c r="HC308" s="104"/>
      <c r="HD308" s="104"/>
      <c r="HE308" s="104"/>
      <c r="HF308" s="104"/>
      <c r="HG308" s="104"/>
      <c r="HH308" s="104"/>
      <c r="HI308" s="104"/>
      <c r="HJ308" s="104"/>
      <c r="HK308" s="104"/>
      <c r="HL308" s="104"/>
      <c r="HM308" s="104"/>
      <c r="HN308" s="104"/>
      <c r="HO308" s="104"/>
      <c r="HP308" s="104"/>
      <c r="HQ308" s="104"/>
      <c r="HR308" s="104"/>
      <c r="HS308" s="104"/>
      <c r="HT308" s="104"/>
      <c r="HU308" s="104"/>
      <c r="HV308" s="104"/>
      <c r="HW308" s="104"/>
      <c r="HX308" s="104"/>
      <c r="HY308" s="104"/>
      <c r="HZ308" s="104"/>
      <c r="IA308" s="104"/>
      <c r="IB308" s="104"/>
      <c r="IC308" s="104"/>
      <c r="ID308" s="104"/>
      <c r="IE308" s="104"/>
      <c r="IF308" s="104"/>
      <c r="IG308" s="104"/>
      <c r="IH308" s="104"/>
      <c r="II308" s="104"/>
      <c r="IJ308" s="104"/>
      <c r="IK308" s="104"/>
      <c r="IL308" s="104"/>
      <c r="IM308" s="104"/>
      <c r="IN308" s="104"/>
      <c r="IO308" s="104"/>
      <c r="IP308" s="104"/>
      <c r="IQ308" s="104"/>
      <c r="IR308" s="104"/>
      <c r="IS308" s="104"/>
      <c r="IT308" s="104"/>
      <c r="IU308" s="104"/>
      <c r="IV308" s="104"/>
    </row>
    <row r="309" spans="1:256" s="103" customFormat="1" ht="12.75" x14ac:dyDescent="0.35">
      <c r="A309" s="114"/>
      <c r="B309" s="135"/>
      <c r="C309" s="135"/>
      <c r="D309" s="135"/>
      <c r="E309" s="135"/>
      <c r="F309" s="135"/>
      <c r="G309" s="135"/>
      <c r="H309" s="135"/>
      <c r="I309" s="135"/>
      <c r="J309" s="135"/>
      <c r="K309" s="135"/>
      <c r="L309" s="135"/>
      <c r="M309" s="135"/>
      <c r="N309" s="135"/>
      <c r="O309" s="135"/>
      <c r="P309" s="135"/>
      <c r="Q309" s="135"/>
      <c r="R309" s="135"/>
      <c r="AI309" s="104"/>
      <c r="AJ309" s="104"/>
      <c r="AK309" s="104"/>
      <c r="AL309" s="104"/>
      <c r="AM309" s="104"/>
      <c r="AN309" s="104"/>
      <c r="AO309" s="104"/>
      <c r="AP309" s="104"/>
      <c r="AQ309" s="104"/>
      <c r="AR309" s="104"/>
      <c r="AS309" s="104"/>
      <c r="AT309" s="104"/>
      <c r="AU309" s="104"/>
      <c r="AV309" s="104"/>
      <c r="AW309" s="104"/>
      <c r="AX309" s="104"/>
      <c r="AY309" s="104"/>
      <c r="AZ309" s="104"/>
      <c r="BA309" s="104"/>
      <c r="BB309" s="104"/>
      <c r="BC309" s="104"/>
      <c r="BD309" s="104"/>
      <c r="BE309" s="104"/>
      <c r="BF309" s="104"/>
      <c r="BG309" s="104"/>
      <c r="BH309" s="104"/>
      <c r="BI309" s="104"/>
      <c r="BJ309" s="104"/>
      <c r="BK309" s="104"/>
      <c r="BL309" s="104"/>
      <c r="BM309" s="104"/>
      <c r="BN309" s="104"/>
      <c r="BO309" s="104"/>
      <c r="BP309" s="104"/>
      <c r="BQ309" s="104"/>
      <c r="BR309" s="104"/>
      <c r="BS309" s="104"/>
      <c r="BT309" s="104"/>
      <c r="BU309" s="104"/>
      <c r="BV309" s="104"/>
      <c r="BW309" s="104"/>
      <c r="BX309" s="104"/>
      <c r="BY309" s="104"/>
      <c r="BZ309" s="104"/>
      <c r="CA309" s="104"/>
      <c r="CB309" s="104"/>
      <c r="CC309" s="104"/>
      <c r="CD309" s="104"/>
      <c r="CE309" s="104"/>
      <c r="CF309" s="104"/>
      <c r="CG309" s="104"/>
      <c r="CH309" s="104"/>
      <c r="CI309" s="104"/>
      <c r="CJ309" s="104"/>
      <c r="CK309" s="104"/>
      <c r="CL309" s="104"/>
      <c r="CM309" s="104"/>
      <c r="CN309" s="104"/>
      <c r="CO309" s="104"/>
      <c r="CP309" s="104"/>
      <c r="CQ309" s="104"/>
      <c r="CR309" s="104"/>
      <c r="CS309" s="104"/>
      <c r="CT309" s="104"/>
      <c r="CU309" s="104"/>
      <c r="CV309" s="104"/>
      <c r="CW309" s="104"/>
      <c r="CX309" s="104"/>
      <c r="CY309" s="104"/>
      <c r="CZ309" s="104"/>
      <c r="DA309" s="104"/>
      <c r="DB309" s="104"/>
      <c r="DC309" s="104"/>
      <c r="DD309" s="104"/>
      <c r="DE309" s="104"/>
      <c r="DF309" s="104"/>
      <c r="DG309" s="104"/>
      <c r="DH309" s="104"/>
      <c r="DI309" s="104"/>
      <c r="DJ309" s="104"/>
      <c r="DK309" s="104"/>
      <c r="DL309" s="104"/>
      <c r="DM309" s="104"/>
      <c r="DN309" s="104"/>
      <c r="DO309" s="104"/>
      <c r="DP309" s="104"/>
      <c r="DQ309" s="104"/>
      <c r="DR309" s="104"/>
      <c r="DS309" s="104"/>
      <c r="DT309" s="104"/>
      <c r="DU309" s="104"/>
      <c r="DV309" s="104"/>
      <c r="DW309" s="104"/>
      <c r="DX309" s="104"/>
      <c r="DY309" s="104"/>
      <c r="DZ309" s="104"/>
      <c r="EA309" s="104"/>
      <c r="EB309" s="104"/>
      <c r="EC309" s="104"/>
      <c r="ED309" s="104"/>
      <c r="EE309" s="104"/>
      <c r="EF309" s="104"/>
      <c r="EG309" s="104"/>
      <c r="EH309" s="104"/>
      <c r="EI309" s="104"/>
      <c r="EJ309" s="104"/>
      <c r="EK309" s="104"/>
      <c r="EL309" s="104"/>
      <c r="EM309" s="104"/>
      <c r="EN309" s="104"/>
      <c r="EO309" s="104"/>
      <c r="EP309" s="104"/>
      <c r="EQ309" s="104"/>
      <c r="ER309" s="104"/>
      <c r="ES309" s="104"/>
      <c r="ET309" s="104"/>
      <c r="EU309" s="104"/>
      <c r="EV309" s="104"/>
      <c r="EW309" s="104"/>
      <c r="EX309" s="104"/>
      <c r="EY309" s="104"/>
      <c r="EZ309" s="104"/>
      <c r="FA309" s="104"/>
      <c r="FB309" s="104"/>
      <c r="FC309" s="104"/>
      <c r="FD309" s="104"/>
      <c r="FE309" s="104"/>
      <c r="FF309" s="104"/>
      <c r="FG309" s="104"/>
      <c r="FH309" s="104"/>
      <c r="FI309" s="104"/>
      <c r="FJ309" s="104"/>
      <c r="FK309" s="104"/>
      <c r="FL309" s="104"/>
      <c r="FM309" s="104"/>
      <c r="FN309" s="104"/>
      <c r="FO309" s="104"/>
      <c r="FP309" s="104"/>
      <c r="FQ309" s="104"/>
      <c r="FR309" s="104"/>
      <c r="FS309" s="104"/>
      <c r="FT309" s="104"/>
      <c r="FU309" s="104"/>
      <c r="FV309" s="104"/>
      <c r="FW309" s="104"/>
      <c r="FX309" s="104"/>
      <c r="FY309" s="104"/>
      <c r="FZ309" s="104"/>
      <c r="GA309" s="104"/>
      <c r="GB309" s="104"/>
      <c r="GC309" s="104"/>
      <c r="GD309" s="104"/>
      <c r="GE309" s="104"/>
      <c r="GF309" s="104"/>
      <c r="GG309" s="104"/>
      <c r="GH309" s="104"/>
      <c r="GI309" s="104"/>
      <c r="GJ309" s="104"/>
      <c r="GK309" s="104"/>
      <c r="GL309" s="104"/>
      <c r="GM309" s="104"/>
      <c r="GN309" s="104"/>
      <c r="GO309" s="104"/>
      <c r="GP309" s="104"/>
      <c r="GQ309" s="104"/>
      <c r="GR309" s="104"/>
      <c r="GS309" s="104"/>
      <c r="GT309" s="104"/>
      <c r="GU309" s="104"/>
      <c r="GV309" s="104"/>
      <c r="GW309" s="104"/>
      <c r="GX309" s="104"/>
      <c r="GY309" s="104"/>
      <c r="GZ309" s="104"/>
      <c r="HA309" s="104"/>
      <c r="HB309" s="104"/>
      <c r="HC309" s="104"/>
      <c r="HD309" s="104"/>
      <c r="HE309" s="104"/>
      <c r="HF309" s="104"/>
      <c r="HG309" s="104"/>
      <c r="HH309" s="104"/>
      <c r="HI309" s="104"/>
      <c r="HJ309" s="104"/>
      <c r="HK309" s="104"/>
      <c r="HL309" s="104"/>
      <c r="HM309" s="104"/>
      <c r="HN309" s="104"/>
      <c r="HO309" s="104"/>
      <c r="HP309" s="104"/>
      <c r="HQ309" s="104"/>
      <c r="HR309" s="104"/>
      <c r="HS309" s="104"/>
      <c r="HT309" s="104"/>
      <c r="HU309" s="104"/>
      <c r="HV309" s="104"/>
      <c r="HW309" s="104"/>
      <c r="HX309" s="104"/>
      <c r="HY309" s="104"/>
      <c r="HZ309" s="104"/>
      <c r="IA309" s="104"/>
      <c r="IB309" s="104"/>
      <c r="IC309" s="104"/>
      <c r="ID309" s="104"/>
      <c r="IE309" s="104"/>
      <c r="IF309" s="104"/>
      <c r="IG309" s="104"/>
      <c r="IH309" s="104"/>
      <c r="II309" s="104"/>
      <c r="IJ309" s="104"/>
      <c r="IK309" s="104"/>
      <c r="IL309" s="104"/>
      <c r="IM309" s="104"/>
      <c r="IN309" s="104"/>
      <c r="IO309" s="104"/>
      <c r="IP309" s="104"/>
      <c r="IQ309" s="104"/>
      <c r="IR309" s="104"/>
      <c r="IS309" s="104"/>
      <c r="IT309" s="104"/>
      <c r="IU309" s="104"/>
      <c r="IV309" s="104"/>
    </row>
    <row r="310" spans="1:256" s="103" customFormat="1" ht="12.75" x14ac:dyDescent="0.35">
      <c r="A310" s="114"/>
      <c r="B310" s="135"/>
      <c r="C310" s="135"/>
      <c r="D310" s="135"/>
      <c r="E310" s="135"/>
      <c r="F310" s="135"/>
      <c r="G310" s="135"/>
      <c r="H310" s="135"/>
      <c r="I310" s="135"/>
      <c r="J310" s="135"/>
      <c r="K310" s="135"/>
      <c r="L310" s="135"/>
      <c r="M310" s="135"/>
      <c r="N310" s="135"/>
      <c r="O310" s="135"/>
      <c r="P310" s="135"/>
      <c r="Q310" s="135"/>
      <c r="R310" s="135"/>
      <c r="AI310" s="104"/>
      <c r="AJ310" s="104"/>
      <c r="AK310" s="104"/>
      <c r="AL310" s="104"/>
      <c r="AM310" s="104"/>
      <c r="AN310" s="104"/>
      <c r="AO310" s="104"/>
      <c r="AP310" s="104"/>
      <c r="AQ310" s="104"/>
      <c r="AR310" s="104"/>
      <c r="AS310" s="104"/>
      <c r="AT310" s="104"/>
      <c r="AU310" s="104"/>
      <c r="AV310" s="104"/>
      <c r="AW310" s="104"/>
      <c r="AX310" s="104"/>
      <c r="AY310" s="104"/>
      <c r="AZ310" s="104"/>
      <c r="BA310" s="104"/>
      <c r="BB310" s="104"/>
      <c r="BC310" s="104"/>
      <c r="BD310" s="104"/>
      <c r="BE310" s="104"/>
      <c r="BF310" s="104"/>
      <c r="BG310" s="104"/>
      <c r="BH310" s="104"/>
      <c r="BI310" s="104"/>
      <c r="BJ310" s="104"/>
      <c r="BK310" s="104"/>
      <c r="BL310" s="104"/>
      <c r="BM310" s="104"/>
      <c r="BN310" s="104"/>
      <c r="BO310" s="104"/>
      <c r="BP310" s="104"/>
      <c r="BQ310" s="104"/>
      <c r="BR310" s="104"/>
      <c r="BS310" s="104"/>
      <c r="BT310" s="104"/>
      <c r="BU310" s="104"/>
      <c r="BV310" s="104"/>
      <c r="BW310" s="104"/>
      <c r="BX310" s="104"/>
      <c r="BY310" s="104"/>
      <c r="BZ310" s="104"/>
      <c r="CA310" s="104"/>
      <c r="CB310" s="104"/>
      <c r="CC310" s="104"/>
      <c r="CD310" s="104"/>
      <c r="CE310" s="104"/>
      <c r="CF310" s="104"/>
      <c r="CG310" s="104"/>
      <c r="CH310" s="104"/>
      <c r="CI310" s="104"/>
      <c r="CJ310" s="104"/>
      <c r="CK310" s="104"/>
      <c r="CL310" s="104"/>
      <c r="CM310" s="104"/>
      <c r="CN310" s="104"/>
      <c r="CO310" s="104"/>
      <c r="CP310" s="104"/>
      <c r="CQ310" s="104"/>
      <c r="CR310" s="104"/>
      <c r="CS310" s="104"/>
      <c r="CT310" s="104"/>
      <c r="CU310" s="104"/>
      <c r="CV310" s="104"/>
      <c r="CW310" s="104"/>
      <c r="CX310" s="104"/>
      <c r="CY310" s="104"/>
      <c r="CZ310" s="104"/>
      <c r="DA310" s="104"/>
      <c r="DB310" s="104"/>
      <c r="DC310" s="104"/>
      <c r="DD310" s="104"/>
      <c r="DE310" s="104"/>
      <c r="DF310" s="104"/>
      <c r="DG310" s="104"/>
      <c r="DH310" s="104"/>
      <c r="DI310" s="104"/>
      <c r="DJ310" s="104"/>
      <c r="DK310" s="104"/>
      <c r="DL310" s="104"/>
      <c r="DM310" s="104"/>
      <c r="DN310" s="104"/>
      <c r="DO310" s="104"/>
      <c r="DP310" s="104"/>
      <c r="DQ310" s="104"/>
      <c r="DR310" s="104"/>
      <c r="DS310" s="104"/>
      <c r="DT310" s="104"/>
      <c r="DU310" s="104"/>
      <c r="DV310" s="104"/>
      <c r="DW310" s="104"/>
      <c r="DX310" s="104"/>
      <c r="DY310" s="104"/>
      <c r="DZ310" s="104"/>
      <c r="EA310" s="104"/>
      <c r="EB310" s="104"/>
      <c r="EC310" s="104"/>
      <c r="ED310" s="104"/>
      <c r="EE310" s="104"/>
      <c r="EF310" s="104"/>
      <c r="EG310" s="104"/>
      <c r="EH310" s="104"/>
      <c r="EI310" s="104"/>
      <c r="EJ310" s="104"/>
      <c r="EK310" s="104"/>
      <c r="EL310" s="104"/>
      <c r="EM310" s="104"/>
      <c r="EN310" s="104"/>
      <c r="EO310" s="104"/>
      <c r="EP310" s="104"/>
      <c r="EQ310" s="104"/>
      <c r="ER310" s="104"/>
      <c r="ES310" s="104"/>
      <c r="ET310" s="104"/>
      <c r="EU310" s="104"/>
      <c r="EV310" s="104"/>
      <c r="EW310" s="104"/>
      <c r="EX310" s="104"/>
      <c r="EY310" s="104"/>
      <c r="EZ310" s="104"/>
      <c r="FA310" s="104"/>
      <c r="FB310" s="104"/>
      <c r="FC310" s="104"/>
      <c r="FD310" s="104"/>
      <c r="FE310" s="104"/>
      <c r="FF310" s="104"/>
      <c r="FG310" s="104"/>
      <c r="FH310" s="104"/>
      <c r="FI310" s="104"/>
      <c r="FJ310" s="104"/>
      <c r="FK310" s="104"/>
      <c r="FL310" s="104"/>
      <c r="FM310" s="104"/>
      <c r="FN310" s="104"/>
      <c r="FO310" s="104"/>
      <c r="FP310" s="104"/>
      <c r="FQ310" s="104"/>
      <c r="FR310" s="104"/>
      <c r="FS310" s="104"/>
      <c r="FT310" s="104"/>
      <c r="FU310" s="104"/>
      <c r="FV310" s="104"/>
      <c r="FW310" s="104"/>
      <c r="FX310" s="104"/>
      <c r="FY310" s="104"/>
      <c r="FZ310" s="104"/>
      <c r="GA310" s="104"/>
      <c r="GB310" s="104"/>
      <c r="GC310" s="104"/>
      <c r="GD310" s="104"/>
      <c r="GE310" s="104"/>
      <c r="GF310" s="104"/>
      <c r="GG310" s="104"/>
      <c r="GH310" s="104"/>
      <c r="GI310" s="104"/>
      <c r="GJ310" s="104"/>
      <c r="GK310" s="104"/>
      <c r="GL310" s="104"/>
      <c r="GM310" s="104"/>
      <c r="GN310" s="104"/>
      <c r="GO310" s="104"/>
      <c r="GP310" s="104"/>
      <c r="GQ310" s="104"/>
      <c r="GR310" s="104"/>
      <c r="GS310" s="104"/>
      <c r="GT310" s="104"/>
      <c r="GU310" s="104"/>
      <c r="GV310" s="104"/>
      <c r="GW310" s="104"/>
      <c r="GX310" s="104"/>
      <c r="GY310" s="104"/>
      <c r="GZ310" s="104"/>
      <c r="HA310" s="104"/>
      <c r="HB310" s="104"/>
      <c r="HC310" s="104"/>
      <c r="HD310" s="104"/>
      <c r="HE310" s="104"/>
      <c r="HF310" s="104"/>
      <c r="HG310" s="104"/>
      <c r="HH310" s="104"/>
      <c r="HI310" s="104"/>
      <c r="HJ310" s="104"/>
      <c r="HK310" s="104"/>
      <c r="HL310" s="104"/>
      <c r="HM310" s="104"/>
      <c r="HN310" s="104"/>
      <c r="HO310" s="104"/>
      <c r="HP310" s="104"/>
      <c r="HQ310" s="104"/>
      <c r="HR310" s="104"/>
      <c r="HS310" s="104"/>
      <c r="HT310" s="104"/>
      <c r="HU310" s="104"/>
      <c r="HV310" s="104"/>
      <c r="HW310" s="104"/>
      <c r="HX310" s="104"/>
      <c r="HY310" s="104"/>
      <c r="HZ310" s="104"/>
      <c r="IA310" s="104"/>
      <c r="IB310" s="104"/>
      <c r="IC310" s="104"/>
      <c r="ID310" s="104"/>
      <c r="IE310" s="104"/>
      <c r="IF310" s="104"/>
      <c r="IG310" s="104"/>
      <c r="IH310" s="104"/>
      <c r="II310" s="104"/>
      <c r="IJ310" s="104"/>
      <c r="IK310" s="104"/>
      <c r="IL310" s="104"/>
      <c r="IM310" s="104"/>
      <c r="IN310" s="104"/>
      <c r="IO310" s="104"/>
      <c r="IP310" s="104"/>
      <c r="IQ310" s="104"/>
      <c r="IR310" s="104"/>
      <c r="IS310" s="104"/>
      <c r="IT310" s="104"/>
      <c r="IU310" s="104"/>
      <c r="IV310" s="104"/>
    </row>
    <row r="311" spans="1:256" s="103" customFormat="1" ht="12.75" x14ac:dyDescent="0.35">
      <c r="A311" s="114"/>
      <c r="B311" s="135"/>
      <c r="C311" s="135"/>
      <c r="D311" s="135"/>
      <c r="E311" s="135"/>
      <c r="F311" s="135"/>
      <c r="G311" s="135"/>
      <c r="H311" s="135"/>
      <c r="I311" s="135"/>
      <c r="J311" s="135"/>
      <c r="K311" s="135"/>
      <c r="L311" s="135"/>
      <c r="M311" s="135"/>
      <c r="N311" s="135"/>
      <c r="O311" s="135"/>
      <c r="P311" s="135"/>
      <c r="Q311" s="135"/>
      <c r="R311" s="135"/>
      <c r="AI311" s="104"/>
      <c r="AJ311" s="104"/>
      <c r="AK311" s="104"/>
      <c r="AL311" s="104"/>
      <c r="AM311" s="104"/>
      <c r="AN311" s="104"/>
      <c r="AO311" s="104"/>
      <c r="AP311" s="104"/>
      <c r="AQ311" s="104"/>
      <c r="AR311" s="104"/>
      <c r="AS311" s="104"/>
      <c r="AT311" s="104"/>
      <c r="AU311" s="104"/>
      <c r="AV311" s="104"/>
      <c r="AW311" s="104"/>
      <c r="AX311" s="104"/>
      <c r="AY311" s="104"/>
      <c r="AZ311" s="104"/>
      <c r="BA311" s="104"/>
      <c r="BB311" s="104"/>
      <c r="BC311" s="104"/>
      <c r="BD311" s="104"/>
      <c r="BE311" s="104"/>
      <c r="BF311" s="104"/>
      <c r="BG311" s="104"/>
      <c r="BH311" s="104"/>
      <c r="BI311" s="104"/>
      <c r="BJ311" s="104"/>
      <c r="BK311" s="104"/>
      <c r="BL311" s="104"/>
      <c r="BM311" s="104"/>
      <c r="BN311" s="104"/>
      <c r="BO311" s="104"/>
      <c r="BP311" s="104"/>
      <c r="BQ311" s="104"/>
      <c r="BR311" s="104"/>
      <c r="BS311" s="104"/>
      <c r="BT311" s="104"/>
      <c r="BU311" s="104"/>
      <c r="BV311" s="104"/>
      <c r="BW311" s="104"/>
      <c r="BX311" s="104"/>
      <c r="BY311" s="104"/>
      <c r="BZ311" s="104"/>
      <c r="CA311" s="104"/>
      <c r="CB311" s="104"/>
      <c r="CC311" s="104"/>
      <c r="CD311" s="104"/>
      <c r="CE311" s="104"/>
      <c r="CF311" s="104"/>
      <c r="CG311" s="104"/>
      <c r="CH311" s="104"/>
      <c r="CI311" s="104"/>
      <c r="CJ311" s="104"/>
      <c r="CK311" s="104"/>
      <c r="CL311" s="104"/>
      <c r="CM311" s="104"/>
      <c r="CN311" s="104"/>
      <c r="CO311" s="104"/>
      <c r="CP311" s="104"/>
      <c r="CQ311" s="104"/>
      <c r="CR311" s="104"/>
      <c r="CS311" s="104"/>
      <c r="CT311" s="104"/>
      <c r="CU311" s="104"/>
      <c r="CV311" s="104"/>
      <c r="CW311" s="104"/>
      <c r="CX311" s="104"/>
      <c r="CY311" s="104"/>
      <c r="CZ311" s="104"/>
      <c r="DA311" s="104"/>
      <c r="DB311" s="104"/>
      <c r="DC311" s="104"/>
      <c r="DD311" s="104"/>
      <c r="DE311" s="104"/>
      <c r="DF311" s="104"/>
      <c r="DG311" s="104"/>
      <c r="DH311" s="104"/>
      <c r="DI311" s="104"/>
      <c r="DJ311" s="104"/>
      <c r="DK311" s="104"/>
      <c r="DL311" s="104"/>
      <c r="DM311" s="104"/>
      <c r="DN311" s="104"/>
      <c r="DO311" s="104"/>
      <c r="DP311" s="104"/>
      <c r="DQ311" s="104"/>
      <c r="DR311" s="104"/>
      <c r="DS311" s="104"/>
      <c r="DT311" s="104"/>
      <c r="DU311" s="104"/>
      <c r="DV311" s="104"/>
      <c r="DW311" s="104"/>
      <c r="DX311" s="104"/>
      <c r="DY311" s="104"/>
      <c r="DZ311" s="104"/>
      <c r="EA311" s="104"/>
      <c r="EB311" s="104"/>
      <c r="EC311" s="104"/>
      <c r="ED311" s="104"/>
      <c r="EE311" s="104"/>
      <c r="EF311" s="104"/>
      <c r="EG311" s="104"/>
      <c r="EH311" s="104"/>
      <c r="EI311" s="104"/>
      <c r="EJ311" s="104"/>
      <c r="EK311" s="104"/>
      <c r="EL311" s="104"/>
      <c r="EM311" s="104"/>
      <c r="EN311" s="104"/>
      <c r="EO311" s="104"/>
      <c r="EP311" s="104"/>
      <c r="EQ311" s="104"/>
      <c r="ER311" s="104"/>
      <c r="ES311" s="104"/>
      <c r="ET311" s="104"/>
      <c r="EU311" s="104"/>
      <c r="EV311" s="104"/>
      <c r="EW311" s="104"/>
      <c r="EX311" s="104"/>
      <c r="EY311" s="104"/>
      <c r="EZ311" s="104"/>
      <c r="FA311" s="104"/>
      <c r="FB311" s="104"/>
      <c r="FC311" s="104"/>
      <c r="FD311" s="104"/>
      <c r="FE311" s="104"/>
      <c r="FF311" s="104"/>
      <c r="FG311" s="104"/>
      <c r="FH311" s="104"/>
      <c r="FI311" s="104"/>
      <c r="FJ311" s="104"/>
      <c r="FK311" s="104"/>
      <c r="FL311" s="104"/>
      <c r="FM311" s="104"/>
      <c r="FN311" s="104"/>
      <c r="FO311" s="104"/>
      <c r="FP311" s="104"/>
      <c r="FQ311" s="104"/>
      <c r="FR311" s="104"/>
      <c r="FS311" s="104"/>
      <c r="FT311" s="104"/>
      <c r="FU311" s="104"/>
      <c r="FV311" s="104"/>
      <c r="FW311" s="104"/>
      <c r="FX311" s="104"/>
      <c r="FY311" s="104"/>
      <c r="FZ311" s="104"/>
      <c r="GA311" s="104"/>
      <c r="GB311" s="104"/>
      <c r="GC311" s="104"/>
      <c r="GD311" s="104"/>
      <c r="GE311" s="104"/>
      <c r="GF311" s="104"/>
      <c r="GG311" s="104"/>
      <c r="GH311" s="104"/>
      <c r="GI311" s="104"/>
      <c r="GJ311" s="104"/>
      <c r="GK311" s="104"/>
      <c r="GL311" s="104"/>
      <c r="GM311" s="104"/>
      <c r="GN311" s="104"/>
      <c r="GO311" s="104"/>
      <c r="GP311" s="104"/>
      <c r="GQ311" s="104"/>
      <c r="GR311" s="104"/>
      <c r="GS311" s="104"/>
      <c r="GT311" s="104"/>
      <c r="GU311" s="104"/>
      <c r="GV311" s="104"/>
      <c r="GW311" s="104"/>
      <c r="GX311" s="104"/>
      <c r="GY311" s="104"/>
      <c r="GZ311" s="104"/>
      <c r="HA311" s="104"/>
      <c r="HB311" s="104"/>
      <c r="HC311" s="104"/>
      <c r="HD311" s="104"/>
      <c r="HE311" s="104"/>
      <c r="HF311" s="104"/>
      <c r="HG311" s="104"/>
      <c r="HH311" s="104"/>
      <c r="HI311" s="104"/>
      <c r="HJ311" s="104"/>
      <c r="HK311" s="104"/>
      <c r="HL311" s="104"/>
      <c r="HM311" s="104"/>
      <c r="HN311" s="104"/>
      <c r="HO311" s="104"/>
      <c r="HP311" s="104"/>
      <c r="HQ311" s="104"/>
      <c r="HR311" s="104"/>
      <c r="HS311" s="104"/>
      <c r="HT311" s="104"/>
      <c r="HU311" s="104"/>
      <c r="HV311" s="104"/>
      <c r="HW311" s="104"/>
      <c r="HX311" s="104"/>
      <c r="HY311" s="104"/>
      <c r="HZ311" s="104"/>
      <c r="IA311" s="104"/>
      <c r="IB311" s="104"/>
      <c r="IC311" s="104"/>
      <c r="ID311" s="104"/>
      <c r="IE311" s="104"/>
      <c r="IF311" s="104"/>
      <c r="IG311" s="104"/>
      <c r="IH311" s="104"/>
      <c r="II311" s="104"/>
      <c r="IJ311" s="104"/>
      <c r="IK311" s="104"/>
      <c r="IL311" s="104"/>
      <c r="IM311" s="104"/>
      <c r="IN311" s="104"/>
      <c r="IO311" s="104"/>
      <c r="IP311" s="104"/>
      <c r="IQ311" s="104"/>
      <c r="IR311" s="104"/>
      <c r="IS311" s="104"/>
      <c r="IT311" s="104"/>
      <c r="IU311" s="104"/>
      <c r="IV311" s="104"/>
    </row>
    <row r="312" spans="1:256" s="103" customFormat="1" ht="12.75" x14ac:dyDescent="0.35">
      <c r="A312" s="114"/>
      <c r="B312" s="135"/>
      <c r="C312" s="135"/>
      <c r="D312" s="135"/>
      <c r="E312" s="135"/>
      <c r="F312" s="135"/>
      <c r="G312" s="135"/>
      <c r="H312" s="135"/>
      <c r="I312" s="135"/>
      <c r="J312" s="135"/>
      <c r="K312" s="135"/>
      <c r="L312" s="135"/>
      <c r="M312" s="135"/>
      <c r="N312" s="135"/>
      <c r="O312" s="135"/>
      <c r="P312" s="135"/>
      <c r="Q312" s="135"/>
      <c r="R312" s="135"/>
      <c r="AI312" s="104"/>
      <c r="AJ312" s="104"/>
      <c r="AK312" s="104"/>
      <c r="AL312" s="104"/>
      <c r="AM312" s="104"/>
      <c r="AN312" s="104"/>
      <c r="AO312" s="104"/>
      <c r="AP312" s="104"/>
      <c r="AQ312" s="104"/>
      <c r="AR312" s="104"/>
      <c r="AS312" s="104"/>
      <c r="AT312" s="104"/>
      <c r="AU312" s="104"/>
      <c r="AV312" s="104"/>
      <c r="AW312" s="104"/>
      <c r="AX312" s="104"/>
      <c r="AY312" s="104"/>
      <c r="AZ312" s="104"/>
      <c r="BA312" s="104"/>
      <c r="BB312" s="104"/>
      <c r="BC312" s="104"/>
      <c r="BD312" s="104"/>
      <c r="BE312" s="104"/>
      <c r="BF312" s="104"/>
      <c r="BG312" s="104"/>
      <c r="BH312" s="104"/>
      <c r="BI312" s="104"/>
      <c r="BJ312" s="104"/>
      <c r="BK312" s="104"/>
      <c r="BL312" s="104"/>
      <c r="BM312" s="104"/>
      <c r="BN312" s="104"/>
      <c r="BO312" s="104"/>
      <c r="BP312" s="104"/>
      <c r="BQ312" s="104"/>
      <c r="BR312" s="104"/>
      <c r="BS312" s="104"/>
      <c r="BT312" s="104"/>
      <c r="BU312" s="104"/>
      <c r="BV312" s="104"/>
      <c r="BW312" s="104"/>
      <c r="BX312" s="104"/>
      <c r="BY312" s="104"/>
      <c r="BZ312" s="104"/>
      <c r="CA312" s="104"/>
      <c r="CB312" s="104"/>
      <c r="CC312" s="104"/>
      <c r="CD312" s="104"/>
      <c r="CE312" s="104"/>
      <c r="CF312" s="104"/>
      <c r="CG312" s="104"/>
      <c r="CH312" s="104"/>
      <c r="CI312" s="104"/>
      <c r="CJ312" s="104"/>
      <c r="CK312" s="104"/>
      <c r="CL312" s="104"/>
      <c r="CM312" s="104"/>
      <c r="CN312" s="104"/>
      <c r="CO312" s="104"/>
      <c r="CP312" s="104"/>
      <c r="CQ312" s="104"/>
      <c r="CR312" s="104"/>
      <c r="CS312" s="104"/>
      <c r="CT312" s="104"/>
      <c r="CU312" s="104"/>
      <c r="CV312" s="104"/>
      <c r="CW312" s="104"/>
      <c r="CX312" s="104"/>
      <c r="CY312" s="104"/>
      <c r="CZ312" s="104"/>
      <c r="DA312" s="104"/>
      <c r="DB312" s="104"/>
      <c r="DC312" s="104"/>
      <c r="DD312" s="104"/>
      <c r="DE312" s="104"/>
      <c r="DF312" s="104"/>
      <c r="DG312" s="104"/>
      <c r="DH312" s="104"/>
      <c r="DI312" s="104"/>
      <c r="DJ312" s="104"/>
      <c r="DK312" s="104"/>
      <c r="DL312" s="104"/>
      <c r="DM312" s="104"/>
      <c r="DN312" s="104"/>
      <c r="DO312" s="104"/>
      <c r="DP312" s="104"/>
      <c r="DQ312" s="104"/>
      <c r="DR312" s="104"/>
      <c r="DS312" s="104"/>
      <c r="DT312" s="104"/>
      <c r="DU312" s="104"/>
      <c r="DV312" s="104"/>
      <c r="DW312" s="104"/>
      <c r="DX312" s="104"/>
      <c r="DY312" s="104"/>
      <c r="DZ312" s="104"/>
      <c r="EA312" s="104"/>
      <c r="EB312" s="104"/>
      <c r="EC312" s="104"/>
      <c r="ED312" s="104"/>
      <c r="EE312" s="104"/>
      <c r="EF312" s="104"/>
      <c r="EG312" s="104"/>
      <c r="EH312" s="104"/>
      <c r="EI312" s="104"/>
      <c r="EJ312" s="104"/>
      <c r="EK312" s="104"/>
      <c r="EL312" s="104"/>
      <c r="EM312" s="104"/>
      <c r="EN312" s="104"/>
      <c r="EO312" s="104"/>
      <c r="EP312" s="104"/>
      <c r="EQ312" s="104"/>
      <c r="ER312" s="104"/>
      <c r="ES312" s="104"/>
      <c r="ET312" s="104"/>
      <c r="EU312" s="104"/>
      <c r="EV312" s="104"/>
      <c r="EW312" s="104"/>
      <c r="EX312" s="104"/>
      <c r="EY312" s="104"/>
      <c r="EZ312" s="104"/>
      <c r="FA312" s="104"/>
      <c r="FB312" s="104"/>
      <c r="FC312" s="104"/>
      <c r="FD312" s="104"/>
      <c r="FE312" s="104"/>
      <c r="FF312" s="104"/>
      <c r="FG312" s="104"/>
      <c r="FH312" s="104"/>
      <c r="FI312" s="104"/>
      <c r="FJ312" s="104"/>
      <c r="FK312" s="104"/>
      <c r="FL312" s="104"/>
      <c r="FM312" s="104"/>
      <c r="FN312" s="104"/>
      <c r="FO312" s="104"/>
      <c r="FP312" s="104"/>
      <c r="FQ312" s="104"/>
      <c r="FR312" s="104"/>
      <c r="FS312" s="104"/>
      <c r="FT312" s="104"/>
      <c r="FU312" s="104"/>
      <c r="FV312" s="104"/>
      <c r="FW312" s="104"/>
      <c r="FX312" s="104"/>
      <c r="FY312" s="104"/>
      <c r="FZ312" s="104"/>
      <c r="GA312" s="104"/>
      <c r="GB312" s="104"/>
      <c r="GC312" s="104"/>
      <c r="GD312" s="104"/>
      <c r="GE312" s="104"/>
      <c r="GF312" s="104"/>
      <c r="GG312" s="104"/>
      <c r="GH312" s="104"/>
      <c r="GI312" s="104"/>
      <c r="GJ312" s="104"/>
      <c r="GK312" s="104"/>
      <c r="GL312" s="104"/>
      <c r="GM312" s="104"/>
      <c r="GN312" s="104"/>
      <c r="GO312" s="104"/>
      <c r="GP312" s="104"/>
      <c r="GQ312" s="104"/>
      <c r="GR312" s="104"/>
      <c r="GS312" s="104"/>
      <c r="GT312" s="104"/>
      <c r="GU312" s="104"/>
      <c r="GV312" s="104"/>
      <c r="GW312" s="104"/>
      <c r="GX312" s="104"/>
      <c r="GY312" s="104"/>
      <c r="GZ312" s="104"/>
      <c r="HA312" s="104"/>
      <c r="HB312" s="104"/>
      <c r="HC312" s="104"/>
      <c r="HD312" s="104"/>
      <c r="HE312" s="104"/>
      <c r="HF312" s="104"/>
      <c r="HG312" s="104"/>
      <c r="HH312" s="104"/>
      <c r="HI312" s="104"/>
      <c r="HJ312" s="104"/>
      <c r="HK312" s="104"/>
      <c r="HL312" s="104"/>
      <c r="HM312" s="104"/>
      <c r="HN312" s="104"/>
      <c r="HO312" s="104"/>
      <c r="HP312" s="104"/>
      <c r="HQ312" s="104"/>
      <c r="HR312" s="104"/>
      <c r="HS312" s="104"/>
      <c r="HT312" s="104"/>
      <c r="HU312" s="104"/>
      <c r="HV312" s="104"/>
      <c r="HW312" s="104"/>
      <c r="HX312" s="104"/>
      <c r="HY312" s="104"/>
      <c r="HZ312" s="104"/>
      <c r="IA312" s="104"/>
      <c r="IB312" s="104"/>
      <c r="IC312" s="104"/>
      <c r="ID312" s="104"/>
      <c r="IE312" s="104"/>
      <c r="IF312" s="104"/>
      <c r="IG312" s="104"/>
      <c r="IH312" s="104"/>
      <c r="II312" s="104"/>
      <c r="IJ312" s="104"/>
      <c r="IK312" s="104"/>
      <c r="IL312" s="104"/>
      <c r="IM312" s="104"/>
      <c r="IN312" s="104"/>
      <c r="IO312" s="104"/>
      <c r="IP312" s="104"/>
      <c r="IQ312" s="104"/>
      <c r="IR312" s="104"/>
      <c r="IS312" s="104"/>
      <c r="IT312" s="104"/>
      <c r="IU312" s="104"/>
      <c r="IV312" s="104"/>
    </row>
    <row r="313" spans="1:256" s="103" customFormat="1" ht="12.75" x14ac:dyDescent="0.35">
      <c r="A313" s="114"/>
      <c r="B313" s="135"/>
      <c r="C313" s="135"/>
      <c r="D313" s="135"/>
      <c r="E313" s="135"/>
      <c r="F313" s="135"/>
      <c r="G313" s="135"/>
      <c r="H313" s="135"/>
      <c r="I313" s="135"/>
      <c r="J313" s="135"/>
      <c r="K313" s="135"/>
      <c r="L313" s="135"/>
      <c r="M313" s="135"/>
      <c r="N313" s="135"/>
      <c r="O313" s="135"/>
      <c r="P313" s="135"/>
      <c r="Q313" s="135"/>
      <c r="R313" s="135"/>
      <c r="AI313" s="104"/>
      <c r="AJ313" s="104"/>
      <c r="AK313" s="104"/>
      <c r="AL313" s="104"/>
      <c r="AM313" s="104"/>
      <c r="AN313" s="104"/>
      <c r="AO313" s="104"/>
      <c r="AP313" s="104"/>
      <c r="AQ313" s="104"/>
      <c r="AR313" s="104"/>
      <c r="AS313" s="104"/>
      <c r="AT313" s="104"/>
      <c r="AU313" s="104"/>
      <c r="AV313" s="104"/>
      <c r="AW313" s="104"/>
      <c r="AX313" s="104"/>
      <c r="AY313" s="104"/>
      <c r="AZ313" s="104"/>
      <c r="BA313" s="104"/>
      <c r="BB313" s="104"/>
      <c r="BC313" s="104"/>
      <c r="BD313" s="104"/>
      <c r="BE313" s="104"/>
      <c r="BF313" s="104"/>
      <c r="BG313" s="104"/>
      <c r="BH313" s="104"/>
      <c r="BI313" s="104"/>
      <c r="BJ313" s="104"/>
      <c r="BK313" s="104"/>
      <c r="BL313" s="104"/>
      <c r="BM313" s="104"/>
      <c r="BN313" s="104"/>
      <c r="BO313" s="104"/>
      <c r="BP313" s="104"/>
      <c r="BQ313" s="104"/>
      <c r="BR313" s="104"/>
      <c r="BS313" s="104"/>
      <c r="BT313" s="104"/>
      <c r="BU313" s="104"/>
      <c r="BV313" s="104"/>
      <c r="BW313" s="104"/>
      <c r="BX313" s="104"/>
      <c r="BY313" s="104"/>
      <c r="BZ313" s="104"/>
      <c r="CA313" s="104"/>
      <c r="CB313" s="104"/>
      <c r="CC313" s="104"/>
      <c r="CD313" s="104"/>
      <c r="CE313" s="104"/>
      <c r="CF313" s="104"/>
      <c r="CG313" s="104"/>
      <c r="CH313" s="104"/>
      <c r="CI313" s="104"/>
      <c r="CJ313" s="104"/>
      <c r="CK313" s="104"/>
      <c r="CL313" s="104"/>
      <c r="CM313" s="104"/>
      <c r="CN313" s="104"/>
      <c r="CO313" s="104"/>
      <c r="CP313" s="104"/>
      <c r="CQ313" s="104"/>
      <c r="CR313" s="104"/>
      <c r="CS313" s="104"/>
      <c r="CT313" s="104"/>
      <c r="CU313" s="104"/>
      <c r="CV313" s="104"/>
      <c r="CW313" s="104"/>
      <c r="CX313" s="104"/>
      <c r="CY313" s="104"/>
      <c r="CZ313" s="104"/>
      <c r="DA313" s="104"/>
      <c r="DB313" s="104"/>
      <c r="DC313" s="104"/>
      <c r="DD313" s="104"/>
      <c r="DE313" s="104"/>
      <c r="DF313" s="104"/>
      <c r="DG313" s="104"/>
      <c r="DH313" s="104"/>
      <c r="DI313" s="104"/>
      <c r="DJ313" s="104"/>
      <c r="DK313" s="104"/>
      <c r="DL313" s="104"/>
      <c r="DM313" s="104"/>
      <c r="DN313" s="104"/>
      <c r="DO313" s="104"/>
      <c r="DP313" s="104"/>
      <c r="DQ313" s="104"/>
      <c r="DR313" s="104"/>
      <c r="DS313" s="104"/>
      <c r="DT313" s="104"/>
      <c r="DU313" s="104"/>
      <c r="DV313" s="104"/>
      <c r="DW313" s="104"/>
      <c r="DX313" s="104"/>
      <c r="DY313" s="104"/>
      <c r="DZ313" s="104"/>
      <c r="EA313" s="104"/>
      <c r="EB313" s="104"/>
      <c r="EC313" s="104"/>
      <c r="ED313" s="104"/>
      <c r="EE313" s="104"/>
      <c r="EF313" s="104"/>
      <c r="EG313" s="104"/>
      <c r="EH313" s="104"/>
      <c r="EI313" s="104"/>
      <c r="EJ313" s="104"/>
      <c r="EK313" s="104"/>
      <c r="EL313" s="104"/>
      <c r="EM313" s="104"/>
      <c r="EN313" s="104"/>
      <c r="EO313" s="104"/>
      <c r="EP313" s="104"/>
      <c r="EQ313" s="104"/>
      <c r="ER313" s="104"/>
      <c r="ES313" s="104"/>
      <c r="ET313" s="104"/>
      <c r="EU313" s="104"/>
      <c r="EV313" s="104"/>
      <c r="EW313" s="104"/>
      <c r="EX313" s="104"/>
      <c r="EY313" s="104"/>
      <c r="EZ313" s="104"/>
      <c r="FA313" s="104"/>
      <c r="FB313" s="104"/>
      <c r="FC313" s="104"/>
      <c r="FD313" s="104"/>
      <c r="FE313" s="104"/>
      <c r="FF313" s="104"/>
      <c r="FG313" s="104"/>
      <c r="FH313" s="104"/>
      <c r="FI313" s="104"/>
      <c r="FJ313" s="104"/>
      <c r="FK313" s="104"/>
      <c r="FL313" s="104"/>
      <c r="FM313" s="104"/>
      <c r="FN313" s="104"/>
      <c r="FO313" s="104"/>
      <c r="FP313" s="104"/>
      <c r="FQ313" s="104"/>
      <c r="FR313" s="104"/>
      <c r="FS313" s="104"/>
      <c r="FT313" s="104"/>
      <c r="FU313" s="104"/>
      <c r="FV313" s="104"/>
      <c r="FW313" s="104"/>
      <c r="FX313" s="104"/>
      <c r="FY313" s="104"/>
      <c r="FZ313" s="104"/>
      <c r="GA313" s="104"/>
      <c r="GB313" s="104"/>
      <c r="GC313" s="104"/>
      <c r="GD313" s="104"/>
      <c r="GE313" s="104"/>
      <c r="GF313" s="104"/>
      <c r="GG313" s="104"/>
      <c r="GH313" s="104"/>
      <c r="GI313" s="104"/>
      <c r="GJ313" s="104"/>
      <c r="GK313" s="104"/>
      <c r="GL313" s="104"/>
      <c r="GM313" s="104"/>
      <c r="GN313" s="104"/>
      <c r="GO313" s="104"/>
      <c r="GP313" s="104"/>
      <c r="GQ313" s="104"/>
      <c r="GR313" s="104"/>
      <c r="GS313" s="104"/>
      <c r="GT313" s="104"/>
      <c r="GU313" s="104"/>
      <c r="GV313" s="104"/>
      <c r="GW313" s="104"/>
      <c r="GX313" s="104"/>
      <c r="GY313" s="104"/>
      <c r="GZ313" s="104"/>
      <c r="HA313" s="104"/>
      <c r="HB313" s="104"/>
      <c r="HC313" s="104"/>
      <c r="HD313" s="104"/>
      <c r="HE313" s="104"/>
      <c r="HF313" s="104"/>
      <c r="HG313" s="104"/>
      <c r="HH313" s="104"/>
      <c r="HI313" s="104"/>
      <c r="HJ313" s="104"/>
      <c r="HK313" s="104"/>
      <c r="HL313" s="104"/>
      <c r="HM313" s="104"/>
      <c r="HN313" s="104"/>
      <c r="HO313" s="104"/>
      <c r="HP313" s="104"/>
      <c r="HQ313" s="104"/>
      <c r="HR313" s="104"/>
      <c r="HS313" s="104"/>
      <c r="HT313" s="104"/>
      <c r="HU313" s="104"/>
      <c r="HV313" s="104"/>
      <c r="HW313" s="104"/>
      <c r="HX313" s="104"/>
      <c r="HY313" s="104"/>
      <c r="HZ313" s="104"/>
      <c r="IA313" s="104"/>
      <c r="IB313" s="104"/>
      <c r="IC313" s="104"/>
      <c r="ID313" s="104"/>
      <c r="IE313" s="104"/>
      <c r="IF313" s="104"/>
      <c r="IG313" s="104"/>
      <c r="IH313" s="104"/>
      <c r="II313" s="104"/>
      <c r="IJ313" s="104"/>
      <c r="IK313" s="104"/>
      <c r="IL313" s="104"/>
      <c r="IM313" s="104"/>
      <c r="IN313" s="104"/>
      <c r="IO313" s="104"/>
      <c r="IP313" s="104"/>
      <c r="IQ313" s="104"/>
      <c r="IR313" s="104"/>
      <c r="IS313" s="104"/>
      <c r="IT313" s="104"/>
      <c r="IU313" s="104"/>
      <c r="IV313" s="104"/>
    </row>
    <row r="314" spans="1:256" s="103" customFormat="1" ht="12.75" x14ac:dyDescent="0.35">
      <c r="A314" s="114"/>
      <c r="B314" s="135"/>
      <c r="C314" s="135"/>
      <c r="D314" s="135"/>
      <c r="E314" s="135"/>
      <c r="F314" s="135"/>
      <c r="G314" s="135"/>
      <c r="H314" s="135"/>
      <c r="I314" s="135"/>
      <c r="J314" s="135"/>
      <c r="K314" s="135"/>
      <c r="L314" s="135"/>
      <c r="M314" s="135"/>
      <c r="N314" s="135"/>
      <c r="O314" s="135"/>
      <c r="P314" s="135"/>
      <c r="Q314" s="135"/>
      <c r="R314" s="135"/>
      <c r="AI314" s="104"/>
      <c r="AJ314" s="104"/>
      <c r="AK314" s="104"/>
      <c r="AL314" s="104"/>
      <c r="AM314" s="104"/>
      <c r="AN314" s="104"/>
      <c r="AO314" s="104"/>
      <c r="AP314" s="104"/>
      <c r="AQ314" s="104"/>
      <c r="AR314" s="104"/>
      <c r="AS314" s="104"/>
      <c r="AT314" s="104"/>
      <c r="AU314" s="104"/>
      <c r="AV314" s="104"/>
      <c r="AW314" s="104"/>
      <c r="AX314" s="104"/>
      <c r="AY314" s="104"/>
      <c r="AZ314" s="104"/>
      <c r="BA314" s="104"/>
      <c r="BB314" s="104"/>
      <c r="BC314" s="104"/>
      <c r="BD314" s="104"/>
      <c r="BE314" s="104"/>
      <c r="BF314" s="104"/>
      <c r="BG314" s="104"/>
      <c r="BH314" s="104"/>
      <c r="BI314" s="104"/>
      <c r="BJ314" s="104"/>
      <c r="BK314" s="104"/>
      <c r="BL314" s="104"/>
      <c r="BM314" s="104"/>
      <c r="BN314" s="104"/>
      <c r="BO314" s="104"/>
      <c r="BP314" s="104"/>
      <c r="BQ314" s="104"/>
      <c r="BR314" s="104"/>
      <c r="BS314" s="104"/>
      <c r="BT314" s="104"/>
      <c r="BU314" s="104"/>
      <c r="BV314" s="104"/>
      <c r="BW314" s="104"/>
      <c r="BX314" s="104"/>
      <c r="BY314" s="104"/>
      <c r="BZ314" s="104"/>
      <c r="CA314" s="104"/>
      <c r="CB314" s="104"/>
      <c r="CC314" s="104"/>
      <c r="CD314" s="104"/>
      <c r="CE314" s="104"/>
      <c r="CF314" s="104"/>
      <c r="CG314" s="104"/>
      <c r="CH314" s="104"/>
      <c r="CI314" s="104"/>
      <c r="CJ314" s="104"/>
      <c r="CK314" s="104"/>
      <c r="CL314" s="104"/>
      <c r="CM314" s="104"/>
      <c r="CN314" s="104"/>
      <c r="CO314" s="104"/>
      <c r="CP314" s="104"/>
      <c r="CQ314" s="104"/>
      <c r="CR314" s="104"/>
      <c r="CS314" s="104"/>
      <c r="CT314" s="104"/>
      <c r="CU314" s="104"/>
      <c r="CV314" s="104"/>
      <c r="CW314" s="104"/>
      <c r="CX314" s="104"/>
      <c r="CY314" s="104"/>
      <c r="CZ314" s="104"/>
      <c r="DA314" s="104"/>
      <c r="DB314" s="104"/>
      <c r="DC314" s="104"/>
      <c r="DD314" s="104"/>
      <c r="DE314" s="104"/>
      <c r="DF314" s="104"/>
      <c r="DG314" s="104"/>
      <c r="DH314" s="104"/>
      <c r="DI314" s="104"/>
      <c r="DJ314" s="104"/>
      <c r="DK314" s="104"/>
      <c r="DL314" s="104"/>
      <c r="DM314" s="104"/>
      <c r="DN314" s="104"/>
      <c r="DO314" s="104"/>
      <c r="DP314" s="104"/>
      <c r="DQ314" s="104"/>
      <c r="DR314" s="104"/>
      <c r="DS314" s="104"/>
      <c r="DT314" s="104"/>
      <c r="DU314" s="104"/>
      <c r="DV314" s="104"/>
      <c r="DW314" s="104"/>
      <c r="DX314" s="104"/>
      <c r="DY314" s="104"/>
      <c r="DZ314" s="104"/>
      <c r="EA314" s="104"/>
      <c r="EB314" s="104"/>
      <c r="EC314" s="104"/>
      <c r="ED314" s="104"/>
      <c r="EE314" s="104"/>
      <c r="EF314" s="104"/>
      <c r="EG314" s="104"/>
      <c r="EH314" s="104"/>
      <c r="EI314" s="104"/>
      <c r="EJ314" s="104"/>
      <c r="EK314" s="104"/>
      <c r="EL314" s="104"/>
      <c r="EM314" s="104"/>
      <c r="EN314" s="104"/>
      <c r="EO314" s="104"/>
      <c r="EP314" s="104"/>
      <c r="EQ314" s="104"/>
      <c r="ER314" s="104"/>
      <c r="ES314" s="104"/>
      <c r="ET314" s="104"/>
      <c r="EU314" s="104"/>
      <c r="EV314" s="104"/>
      <c r="EW314" s="104"/>
      <c r="EX314" s="104"/>
      <c r="EY314" s="104"/>
      <c r="EZ314" s="104"/>
      <c r="FA314" s="104"/>
      <c r="FB314" s="104"/>
      <c r="FC314" s="104"/>
      <c r="FD314" s="104"/>
      <c r="FE314" s="104"/>
      <c r="FF314" s="104"/>
      <c r="FG314" s="104"/>
      <c r="FH314" s="104"/>
      <c r="FI314" s="104"/>
      <c r="FJ314" s="104"/>
      <c r="FK314" s="104"/>
      <c r="FL314" s="104"/>
      <c r="FM314" s="104"/>
      <c r="FN314" s="104"/>
      <c r="FO314" s="104"/>
      <c r="FP314" s="104"/>
      <c r="FQ314" s="104"/>
      <c r="FR314" s="104"/>
      <c r="FS314" s="104"/>
      <c r="FT314" s="104"/>
      <c r="FU314" s="104"/>
      <c r="FV314" s="104"/>
      <c r="FW314" s="104"/>
      <c r="FX314" s="104"/>
      <c r="FY314" s="104"/>
      <c r="FZ314" s="104"/>
      <c r="GA314" s="104"/>
      <c r="GB314" s="104"/>
      <c r="GC314" s="104"/>
      <c r="GD314" s="104"/>
      <c r="GE314" s="104"/>
      <c r="GF314" s="104"/>
      <c r="GG314" s="104"/>
      <c r="GH314" s="104"/>
      <c r="GI314" s="104"/>
      <c r="GJ314" s="104"/>
      <c r="GK314" s="104"/>
      <c r="GL314" s="104"/>
      <c r="GM314" s="104"/>
      <c r="GN314" s="104"/>
      <c r="GO314" s="104"/>
      <c r="GP314" s="104"/>
      <c r="GQ314" s="104"/>
      <c r="GR314" s="104"/>
      <c r="GS314" s="104"/>
      <c r="GT314" s="104"/>
      <c r="GU314" s="104"/>
      <c r="GV314" s="104"/>
      <c r="GW314" s="104"/>
      <c r="GX314" s="104"/>
      <c r="GY314" s="104"/>
      <c r="GZ314" s="104"/>
      <c r="HA314" s="104"/>
      <c r="HB314" s="104"/>
      <c r="HC314" s="104"/>
      <c r="HD314" s="104"/>
      <c r="HE314" s="104"/>
      <c r="HF314" s="104"/>
      <c r="HG314" s="104"/>
      <c r="HH314" s="104"/>
      <c r="HI314" s="104"/>
      <c r="HJ314" s="104"/>
      <c r="HK314" s="104"/>
      <c r="HL314" s="104"/>
      <c r="HM314" s="104"/>
      <c r="HN314" s="104"/>
      <c r="HO314" s="104"/>
      <c r="HP314" s="104"/>
      <c r="HQ314" s="104"/>
      <c r="HR314" s="104"/>
      <c r="HS314" s="104"/>
      <c r="HT314" s="104"/>
      <c r="HU314" s="104"/>
      <c r="HV314" s="104"/>
      <c r="HW314" s="104"/>
      <c r="HX314" s="104"/>
      <c r="HY314" s="104"/>
      <c r="HZ314" s="104"/>
      <c r="IA314" s="104"/>
      <c r="IB314" s="104"/>
      <c r="IC314" s="104"/>
      <c r="ID314" s="104"/>
      <c r="IE314" s="104"/>
      <c r="IF314" s="104"/>
      <c r="IG314" s="104"/>
      <c r="IH314" s="104"/>
      <c r="II314" s="104"/>
      <c r="IJ314" s="104"/>
      <c r="IK314" s="104"/>
      <c r="IL314" s="104"/>
      <c r="IM314" s="104"/>
      <c r="IN314" s="104"/>
      <c r="IO314" s="104"/>
      <c r="IP314" s="104"/>
      <c r="IQ314" s="104"/>
      <c r="IR314" s="104"/>
      <c r="IS314" s="104"/>
      <c r="IT314" s="104"/>
      <c r="IU314" s="104"/>
      <c r="IV314" s="104"/>
    </row>
    <row r="315" spans="1:256" s="103" customFormat="1" ht="12.75" x14ac:dyDescent="0.35">
      <c r="A315" s="114"/>
      <c r="B315" s="135"/>
      <c r="C315" s="135"/>
      <c r="D315" s="135"/>
      <c r="E315" s="135"/>
      <c r="F315" s="135"/>
      <c r="G315" s="135"/>
      <c r="H315" s="135"/>
      <c r="I315" s="135"/>
      <c r="J315" s="135"/>
      <c r="K315" s="135"/>
      <c r="L315" s="135"/>
      <c r="M315" s="135"/>
      <c r="N315" s="135"/>
      <c r="O315" s="135"/>
      <c r="P315" s="135"/>
      <c r="Q315" s="135"/>
      <c r="R315" s="135"/>
      <c r="AI315" s="104"/>
      <c r="AJ315" s="104"/>
      <c r="AK315" s="104"/>
      <c r="AL315" s="104"/>
      <c r="AM315" s="104"/>
      <c r="AN315" s="104"/>
      <c r="AO315" s="104"/>
      <c r="AP315" s="104"/>
      <c r="AQ315" s="104"/>
      <c r="AR315" s="104"/>
      <c r="AS315" s="104"/>
      <c r="AT315" s="104"/>
      <c r="AU315" s="104"/>
      <c r="AV315" s="104"/>
      <c r="AW315" s="104"/>
      <c r="AX315" s="104"/>
      <c r="AY315" s="104"/>
      <c r="AZ315" s="104"/>
      <c r="BA315" s="104"/>
      <c r="BB315" s="104"/>
      <c r="BC315" s="104"/>
      <c r="BD315" s="104"/>
      <c r="BE315" s="104"/>
      <c r="BF315" s="104"/>
      <c r="BG315" s="104"/>
      <c r="BH315" s="104"/>
      <c r="BI315" s="104"/>
      <c r="BJ315" s="104"/>
      <c r="BK315" s="104"/>
      <c r="BL315" s="104"/>
      <c r="BM315" s="104"/>
      <c r="BN315" s="104"/>
      <c r="BO315" s="104"/>
      <c r="BP315" s="104"/>
      <c r="BQ315" s="104"/>
      <c r="BR315" s="104"/>
      <c r="BS315" s="104"/>
      <c r="BT315" s="104"/>
      <c r="BU315" s="104"/>
      <c r="BV315" s="104"/>
      <c r="BW315" s="104"/>
      <c r="BX315" s="104"/>
      <c r="BY315" s="104"/>
      <c r="BZ315" s="104"/>
      <c r="CA315" s="104"/>
      <c r="CB315" s="104"/>
      <c r="CC315" s="104"/>
      <c r="CD315" s="104"/>
      <c r="CE315" s="104"/>
      <c r="CF315" s="104"/>
      <c r="CG315" s="104"/>
      <c r="CH315" s="104"/>
      <c r="CI315" s="104"/>
      <c r="CJ315" s="104"/>
      <c r="CK315" s="104"/>
      <c r="CL315" s="104"/>
      <c r="CM315" s="104"/>
      <c r="CN315" s="104"/>
      <c r="CO315" s="104"/>
      <c r="CP315" s="104"/>
      <c r="CQ315" s="104"/>
      <c r="CR315" s="104"/>
      <c r="CS315" s="104"/>
      <c r="CT315" s="104"/>
      <c r="CU315" s="104"/>
      <c r="CV315" s="104"/>
      <c r="CW315" s="104"/>
      <c r="CX315" s="104"/>
      <c r="CY315" s="104"/>
      <c r="CZ315" s="104"/>
      <c r="DA315" s="104"/>
      <c r="DB315" s="104"/>
      <c r="DC315" s="104"/>
      <c r="DD315" s="104"/>
      <c r="DE315" s="104"/>
      <c r="DF315" s="104"/>
      <c r="DG315" s="104"/>
      <c r="DH315" s="104"/>
      <c r="DI315" s="104"/>
      <c r="DJ315" s="104"/>
      <c r="DK315" s="104"/>
      <c r="DL315" s="104"/>
      <c r="DM315" s="104"/>
      <c r="DN315" s="104"/>
      <c r="DO315" s="104"/>
      <c r="DP315" s="104"/>
      <c r="DQ315" s="104"/>
      <c r="DR315" s="104"/>
      <c r="DS315" s="104"/>
      <c r="DT315" s="104"/>
      <c r="DU315" s="104"/>
      <c r="DV315" s="104"/>
      <c r="DW315" s="104"/>
      <c r="DX315" s="104"/>
      <c r="DY315" s="104"/>
      <c r="DZ315" s="104"/>
      <c r="EA315" s="104"/>
      <c r="EB315" s="104"/>
      <c r="EC315" s="104"/>
      <c r="ED315" s="104"/>
      <c r="EE315" s="104"/>
      <c r="EF315" s="104"/>
      <c r="EG315" s="104"/>
      <c r="EH315" s="104"/>
      <c r="EI315" s="104"/>
      <c r="EJ315" s="104"/>
      <c r="EK315" s="104"/>
      <c r="EL315" s="104"/>
      <c r="EM315" s="104"/>
      <c r="EN315" s="104"/>
      <c r="EO315" s="104"/>
      <c r="EP315" s="104"/>
      <c r="EQ315" s="104"/>
      <c r="ER315" s="104"/>
      <c r="ES315" s="104"/>
      <c r="ET315" s="104"/>
      <c r="EU315" s="104"/>
      <c r="EV315" s="104"/>
      <c r="EW315" s="104"/>
      <c r="EX315" s="104"/>
      <c r="EY315" s="104"/>
      <c r="EZ315" s="104"/>
      <c r="FA315" s="104"/>
      <c r="FB315" s="104"/>
      <c r="FC315" s="104"/>
      <c r="FD315" s="104"/>
      <c r="FE315" s="104"/>
      <c r="FF315" s="104"/>
      <c r="FG315" s="104"/>
      <c r="FH315" s="104"/>
      <c r="FI315" s="104"/>
      <c r="FJ315" s="104"/>
      <c r="FK315" s="104"/>
      <c r="FL315" s="104"/>
      <c r="FM315" s="104"/>
      <c r="FN315" s="104"/>
      <c r="FO315" s="104"/>
      <c r="FP315" s="104"/>
      <c r="FQ315" s="104"/>
      <c r="FR315" s="104"/>
      <c r="FS315" s="104"/>
      <c r="FT315" s="104"/>
      <c r="FU315" s="104"/>
      <c r="FV315" s="104"/>
      <c r="FW315" s="104"/>
      <c r="FX315" s="104"/>
      <c r="FY315" s="104"/>
      <c r="FZ315" s="104"/>
      <c r="GA315" s="104"/>
      <c r="GB315" s="104"/>
      <c r="GC315" s="104"/>
      <c r="GD315" s="104"/>
      <c r="GE315" s="104"/>
      <c r="GF315" s="104"/>
      <c r="GG315" s="104"/>
      <c r="GH315" s="104"/>
      <c r="GI315" s="104"/>
      <c r="GJ315" s="104"/>
      <c r="GK315" s="104"/>
      <c r="GL315" s="104"/>
      <c r="GM315" s="104"/>
      <c r="GN315" s="104"/>
      <c r="GO315" s="104"/>
      <c r="GP315" s="104"/>
      <c r="GQ315" s="104"/>
      <c r="GR315" s="104"/>
      <c r="GS315" s="104"/>
      <c r="GT315" s="104"/>
      <c r="GU315" s="104"/>
      <c r="GV315" s="104"/>
      <c r="GW315" s="104"/>
      <c r="GX315" s="104"/>
      <c r="GY315" s="104"/>
      <c r="GZ315" s="104"/>
      <c r="HA315" s="104"/>
      <c r="HB315" s="104"/>
      <c r="HC315" s="104"/>
      <c r="HD315" s="104"/>
      <c r="HE315" s="104"/>
      <c r="HF315" s="104"/>
      <c r="HG315" s="104"/>
      <c r="HH315" s="104"/>
      <c r="HI315" s="104"/>
      <c r="HJ315" s="104"/>
      <c r="HK315" s="104"/>
      <c r="HL315" s="104"/>
      <c r="HM315" s="104"/>
      <c r="HN315" s="104"/>
      <c r="HO315" s="104"/>
      <c r="HP315" s="104"/>
      <c r="HQ315" s="104"/>
      <c r="HR315" s="104"/>
      <c r="HS315" s="104"/>
      <c r="HT315" s="104"/>
      <c r="HU315" s="104"/>
      <c r="HV315" s="104"/>
      <c r="HW315" s="104"/>
      <c r="HX315" s="104"/>
      <c r="HY315" s="104"/>
      <c r="HZ315" s="104"/>
      <c r="IA315" s="104"/>
      <c r="IB315" s="104"/>
      <c r="IC315" s="104"/>
      <c r="ID315" s="104"/>
      <c r="IE315" s="104"/>
      <c r="IF315" s="104"/>
      <c r="IG315" s="104"/>
      <c r="IH315" s="104"/>
      <c r="II315" s="104"/>
      <c r="IJ315" s="104"/>
      <c r="IK315" s="104"/>
      <c r="IL315" s="104"/>
      <c r="IM315" s="104"/>
      <c r="IN315" s="104"/>
      <c r="IO315" s="104"/>
      <c r="IP315" s="104"/>
      <c r="IQ315" s="104"/>
      <c r="IR315" s="104"/>
      <c r="IS315" s="104"/>
      <c r="IT315" s="104"/>
      <c r="IU315" s="104"/>
      <c r="IV315" s="104"/>
    </row>
    <row r="316" spans="1:256" s="103" customFormat="1" ht="12.75" x14ac:dyDescent="0.35">
      <c r="A316" s="114"/>
      <c r="B316" s="135"/>
      <c r="C316" s="135"/>
      <c r="D316" s="135"/>
      <c r="E316" s="135"/>
      <c r="F316" s="135"/>
      <c r="G316" s="135"/>
      <c r="H316" s="135"/>
      <c r="I316" s="135"/>
      <c r="J316" s="135"/>
      <c r="K316" s="135"/>
      <c r="L316" s="135"/>
      <c r="M316" s="135"/>
      <c r="N316" s="135"/>
      <c r="O316" s="135"/>
      <c r="P316" s="135"/>
      <c r="Q316" s="135"/>
      <c r="R316" s="135"/>
      <c r="AI316" s="104"/>
      <c r="AJ316" s="104"/>
      <c r="AK316" s="104"/>
      <c r="AL316" s="104"/>
      <c r="AM316" s="104"/>
      <c r="AN316" s="104"/>
      <c r="AO316" s="104"/>
      <c r="AP316" s="104"/>
      <c r="AQ316" s="104"/>
      <c r="AR316" s="104"/>
      <c r="AS316" s="104"/>
      <c r="AT316" s="104"/>
      <c r="AU316" s="104"/>
      <c r="AV316" s="104"/>
      <c r="AW316" s="104"/>
      <c r="AX316" s="104"/>
      <c r="AY316" s="104"/>
      <c r="AZ316" s="104"/>
      <c r="BA316" s="104"/>
      <c r="BB316" s="104"/>
      <c r="BC316" s="104"/>
      <c r="BD316" s="104"/>
      <c r="BE316" s="104"/>
      <c r="BF316" s="104"/>
      <c r="BG316" s="104"/>
      <c r="BH316" s="104"/>
      <c r="BI316" s="104"/>
      <c r="BJ316" s="104"/>
      <c r="BK316" s="104"/>
      <c r="BL316" s="104"/>
      <c r="BM316" s="104"/>
      <c r="BN316" s="104"/>
      <c r="BO316" s="104"/>
      <c r="BP316" s="104"/>
      <c r="BQ316" s="104"/>
      <c r="BR316" s="104"/>
      <c r="BS316" s="104"/>
      <c r="BT316" s="104"/>
      <c r="BU316" s="104"/>
      <c r="BV316" s="104"/>
      <c r="BW316" s="104"/>
      <c r="BX316" s="104"/>
      <c r="BY316" s="104"/>
      <c r="BZ316" s="104"/>
      <c r="CA316" s="104"/>
      <c r="CB316" s="104"/>
      <c r="CC316" s="104"/>
      <c r="CD316" s="104"/>
      <c r="CE316" s="104"/>
      <c r="CF316" s="104"/>
      <c r="CG316" s="104"/>
      <c r="CH316" s="104"/>
      <c r="CI316" s="104"/>
      <c r="CJ316" s="104"/>
      <c r="CK316" s="104"/>
      <c r="CL316" s="104"/>
      <c r="CM316" s="104"/>
      <c r="CN316" s="104"/>
      <c r="CO316" s="104"/>
      <c r="CP316" s="104"/>
      <c r="CQ316" s="104"/>
      <c r="CR316" s="104"/>
      <c r="CS316" s="104"/>
      <c r="CT316" s="104"/>
      <c r="CU316" s="104"/>
      <c r="CV316" s="104"/>
      <c r="CW316" s="104"/>
      <c r="CX316" s="104"/>
      <c r="CY316" s="104"/>
      <c r="CZ316" s="104"/>
      <c r="DA316" s="104"/>
      <c r="DB316" s="104"/>
      <c r="DC316" s="104"/>
      <c r="DD316" s="104"/>
      <c r="DE316" s="104"/>
      <c r="DF316" s="104"/>
      <c r="DG316" s="104"/>
      <c r="DH316" s="104"/>
      <c r="DI316" s="104"/>
      <c r="DJ316" s="104"/>
      <c r="DK316" s="104"/>
      <c r="DL316" s="104"/>
      <c r="DM316" s="104"/>
      <c r="DN316" s="104"/>
      <c r="DO316" s="104"/>
      <c r="DP316" s="104"/>
      <c r="DQ316" s="104"/>
      <c r="DR316" s="104"/>
      <c r="DS316" s="104"/>
      <c r="DT316" s="104"/>
      <c r="DU316" s="104"/>
      <c r="DV316" s="104"/>
      <c r="DW316" s="104"/>
      <c r="DX316" s="104"/>
      <c r="DY316" s="104"/>
      <c r="DZ316" s="104"/>
      <c r="EA316" s="104"/>
      <c r="EB316" s="104"/>
      <c r="EC316" s="104"/>
      <c r="ED316" s="104"/>
      <c r="EE316" s="104"/>
      <c r="EF316" s="104"/>
      <c r="EG316" s="104"/>
      <c r="EH316" s="104"/>
      <c r="EI316" s="104"/>
      <c r="EJ316" s="104"/>
      <c r="EK316" s="104"/>
      <c r="EL316" s="104"/>
      <c r="EM316" s="104"/>
      <c r="EN316" s="104"/>
      <c r="EO316" s="104"/>
      <c r="EP316" s="104"/>
      <c r="EQ316" s="104"/>
      <c r="ER316" s="104"/>
      <c r="ES316" s="104"/>
      <c r="ET316" s="104"/>
      <c r="EU316" s="104"/>
      <c r="EV316" s="104"/>
      <c r="EW316" s="104"/>
      <c r="EX316" s="104"/>
      <c r="EY316" s="104"/>
      <c r="EZ316" s="104"/>
      <c r="FA316" s="104"/>
      <c r="FB316" s="104"/>
      <c r="FC316" s="104"/>
      <c r="FD316" s="104"/>
      <c r="FE316" s="104"/>
      <c r="FF316" s="104"/>
      <c r="FG316" s="104"/>
      <c r="FH316" s="104"/>
      <c r="FI316" s="104"/>
      <c r="FJ316" s="104"/>
      <c r="FK316" s="104"/>
      <c r="FL316" s="104"/>
      <c r="FM316" s="104"/>
      <c r="FN316" s="104"/>
      <c r="FO316" s="104"/>
      <c r="FP316" s="104"/>
      <c r="FQ316" s="104"/>
      <c r="FR316" s="104"/>
      <c r="FS316" s="104"/>
      <c r="FT316" s="104"/>
      <c r="FU316" s="104"/>
      <c r="FV316" s="104"/>
      <c r="FW316" s="104"/>
      <c r="FX316" s="104"/>
      <c r="FY316" s="104"/>
      <c r="FZ316" s="104"/>
      <c r="GA316" s="104"/>
      <c r="GB316" s="104"/>
      <c r="GC316" s="104"/>
      <c r="GD316" s="104"/>
      <c r="GE316" s="104"/>
      <c r="GF316" s="104"/>
      <c r="GG316" s="104"/>
      <c r="GH316" s="104"/>
      <c r="GI316" s="104"/>
      <c r="GJ316" s="104"/>
      <c r="GK316" s="104"/>
      <c r="GL316" s="104"/>
      <c r="GM316" s="104"/>
      <c r="GN316" s="104"/>
      <c r="GO316" s="104"/>
      <c r="GP316" s="104"/>
      <c r="GQ316" s="104"/>
      <c r="GR316" s="104"/>
      <c r="GS316" s="104"/>
      <c r="GT316" s="104"/>
      <c r="GU316" s="104"/>
      <c r="GV316" s="104"/>
      <c r="GW316" s="104"/>
      <c r="GX316" s="104"/>
      <c r="GY316" s="104"/>
      <c r="GZ316" s="104"/>
      <c r="HA316" s="104"/>
      <c r="HB316" s="104"/>
      <c r="HC316" s="104"/>
      <c r="HD316" s="104"/>
      <c r="HE316" s="104"/>
      <c r="HF316" s="104"/>
      <c r="HG316" s="104"/>
      <c r="HH316" s="104"/>
      <c r="HI316" s="104"/>
      <c r="HJ316" s="104"/>
      <c r="HK316" s="104"/>
      <c r="HL316" s="104"/>
      <c r="HM316" s="104"/>
      <c r="HN316" s="104"/>
      <c r="HO316" s="104"/>
      <c r="HP316" s="104"/>
      <c r="HQ316" s="104"/>
      <c r="HR316" s="104"/>
      <c r="HS316" s="104"/>
      <c r="HT316" s="104"/>
      <c r="HU316" s="104"/>
      <c r="HV316" s="104"/>
      <c r="HW316" s="104"/>
      <c r="HX316" s="104"/>
      <c r="HY316" s="104"/>
      <c r="HZ316" s="104"/>
      <c r="IA316" s="104"/>
      <c r="IB316" s="104"/>
      <c r="IC316" s="104"/>
      <c r="ID316" s="104"/>
      <c r="IE316" s="104"/>
      <c r="IF316" s="104"/>
      <c r="IG316" s="104"/>
      <c r="IH316" s="104"/>
      <c r="II316" s="104"/>
      <c r="IJ316" s="104"/>
      <c r="IK316" s="104"/>
      <c r="IL316" s="104"/>
      <c r="IM316" s="104"/>
      <c r="IN316" s="104"/>
      <c r="IO316" s="104"/>
      <c r="IP316" s="104"/>
      <c r="IQ316" s="104"/>
      <c r="IR316" s="104"/>
      <c r="IS316" s="104"/>
      <c r="IT316" s="104"/>
      <c r="IU316" s="104"/>
      <c r="IV316" s="104"/>
    </row>
    <row r="317" spans="1:256" s="103" customFormat="1" ht="12.75" x14ac:dyDescent="0.35">
      <c r="A317" s="114"/>
      <c r="B317" s="135"/>
      <c r="C317" s="135"/>
      <c r="D317" s="135"/>
      <c r="E317" s="135"/>
      <c r="F317" s="135"/>
      <c r="G317" s="135"/>
      <c r="H317" s="135"/>
      <c r="I317" s="135"/>
      <c r="J317" s="135"/>
      <c r="K317" s="135"/>
      <c r="L317" s="135"/>
      <c r="M317" s="135"/>
      <c r="N317" s="135"/>
      <c r="O317" s="135"/>
      <c r="P317" s="135"/>
      <c r="Q317" s="135"/>
      <c r="R317" s="135"/>
      <c r="AI317" s="104"/>
      <c r="AJ317" s="104"/>
      <c r="AK317" s="104"/>
      <c r="AL317" s="104"/>
      <c r="AM317" s="104"/>
      <c r="AN317" s="104"/>
      <c r="AO317" s="104"/>
      <c r="AP317" s="104"/>
      <c r="AQ317" s="104"/>
      <c r="AR317" s="104"/>
      <c r="AS317" s="104"/>
      <c r="AT317" s="104"/>
      <c r="AU317" s="104"/>
      <c r="AV317" s="104"/>
      <c r="AW317" s="104"/>
      <c r="AX317" s="104"/>
      <c r="AY317" s="104"/>
      <c r="AZ317" s="104"/>
      <c r="BA317" s="104"/>
      <c r="BB317" s="104"/>
      <c r="BC317" s="104"/>
      <c r="BD317" s="104"/>
      <c r="BE317" s="104"/>
      <c r="BF317" s="104"/>
      <c r="BG317" s="104"/>
      <c r="BH317" s="104"/>
      <c r="BI317" s="104"/>
      <c r="BJ317" s="104"/>
      <c r="BK317" s="104"/>
      <c r="BL317" s="104"/>
      <c r="BM317" s="104"/>
      <c r="BN317" s="104"/>
      <c r="BO317" s="104"/>
      <c r="BP317" s="104"/>
      <c r="BQ317" s="104"/>
      <c r="BR317" s="104"/>
      <c r="BS317" s="104"/>
      <c r="BT317" s="104"/>
      <c r="BU317" s="104"/>
      <c r="BV317" s="104"/>
      <c r="BW317" s="104"/>
      <c r="BX317" s="104"/>
      <c r="BY317" s="104"/>
      <c r="BZ317" s="104"/>
      <c r="CA317" s="104"/>
      <c r="CB317" s="104"/>
      <c r="CC317" s="104"/>
      <c r="CD317" s="104"/>
      <c r="CE317" s="104"/>
      <c r="CF317" s="104"/>
      <c r="CG317" s="104"/>
      <c r="CH317" s="104"/>
      <c r="CI317" s="104"/>
      <c r="CJ317" s="104"/>
      <c r="CK317" s="104"/>
      <c r="CL317" s="104"/>
      <c r="CM317" s="104"/>
      <c r="CN317" s="104"/>
      <c r="CO317" s="104"/>
      <c r="CP317" s="104"/>
      <c r="CQ317" s="104"/>
      <c r="CR317" s="104"/>
      <c r="CS317" s="104"/>
      <c r="CT317" s="104"/>
      <c r="CU317" s="104"/>
      <c r="CV317" s="104"/>
      <c r="CW317" s="104"/>
      <c r="CX317" s="104"/>
      <c r="CY317" s="104"/>
      <c r="CZ317" s="104"/>
      <c r="DA317" s="104"/>
      <c r="DB317" s="104"/>
      <c r="DC317" s="104"/>
      <c r="DD317" s="104"/>
      <c r="DE317" s="104"/>
      <c r="DF317" s="104"/>
      <c r="DG317" s="104"/>
      <c r="DH317" s="104"/>
      <c r="DI317" s="104"/>
      <c r="DJ317" s="104"/>
      <c r="DK317" s="104"/>
      <c r="DL317" s="104"/>
      <c r="DM317" s="104"/>
      <c r="DN317" s="104"/>
      <c r="DO317" s="104"/>
      <c r="DP317" s="104"/>
      <c r="DQ317" s="104"/>
      <c r="DR317" s="104"/>
      <c r="DS317" s="104"/>
      <c r="DT317" s="104"/>
      <c r="DU317" s="104"/>
      <c r="DV317" s="104"/>
      <c r="DW317" s="104"/>
      <c r="DX317" s="104"/>
      <c r="DY317" s="104"/>
      <c r="DZ317" s="104"/>
      <c r="EA317" s="104"/>
      <c r="EB317" s="104"/>
      <c r="EC317" s="104"/>
      <c r="ED317" s="104"/>
      <c r="EE317" s="104"/>
      <c r="EF317" s="104"/>
      <c r="EG317" s="104"/>
      <c r="EH317" s="104"/>
      <c r="EI317" s="104"/>
      <c r="EJ317" s="104"/>
      <c r="EK317" s="104"/>
      <c r="EL317" s="104"/>
      <c r="EM317" s="104"/>
      <c r="EN317" s="104"/>
      <c r="EO317" s="104"/>
      <c r="EP317" s="104"/>
      <c r="EQ317" s="104"/>
      <c r="ER317" s="104"/>
      <c r="ES317" s="104"/>
      <c r="ET317" s="104"/>
      <c r="EU317" s="104"/>
      <c r="EV317" s="104"/>
      <c r="EW317" s="104"/>
      <c r="EX317" s="104"/>
      <c r="EY317" s="104"/>
      <c r="EZ317" s="104"/>
      <c r="FA317" s="104"/>
      <c r="FB317" s="104"/>
      <c r="FC317" s="104"/>
      <c r="FD317" s="104"/>
      <c r="FE317" s="104"/>
      <c r="FF317" s="104"/>
      <c r="FG317" s="104"/>
      <c r="FH317" s="104"/>
      <c r="FI317" s="104"/>
      <c r="FJ317" s="104"/>
      <c r="FK317" s="104"/>
      <c r="FL317" s="104"/>
      <c r="FM317" s="104"/>
      <c r="FN317" s="104"/>
      <c r="FO317" s="104"/>
      <c r="FP317" s="104"/>
      <c r="FQ317" s="104"/>
      <c r="FR317" s="104"/>
      <c r="FS317" s="104"/>
      <c r="FT317" s="104"/>
      <c r="FU317" s="104"/>
      <c r="FV317" s="104"/>
      <c r="FW317" s="104"/>
      <c r="FX317" s="104"/>
      <c r="FY317" s="104"/>
      <c r="FZ317" s="104"/>
      <c r="GA317" s="104"/>
      <c r="GB317" s="104"/>
      <c r="GC317" s="104"/>
      <c r="GD317" s="104"/>
      <c r="GE317" s="104"/>
      <c r="GF317" s="104"/>
      <c r="GG317" s="104"/>
      <c r="GH317" s="104"/>
      <c r="GI317" s="104"/>
      <c r="GJ317" s="104"/>
      <c r="GK317" s="104"/>
      <c r="GL317" s="104"/>
      <c r="GM317" s="104"/>
      <c r="GN317" s="104"/>
      <c r="GO317" s="104"/>
      <c r="GP317" s="104"/>
      <c r="GQ317" s="104"/>
      <c r="GR317" s="104"/>
      <c r="GS317" s="104"/>
      <c r="GT317" s="104"/>
      <c r="GU317" s="104"/>
      <c r="GV317" s="104"/>
      <c r="GW317" s="104"/>
      <c r="GX317" s="104"/>
      <c r="GY317" s="104"/>
      <c r="GZ317" s="104"/>
      <c r="HA317" s="104"/>
      <c r="HB317" s="104"/>
      <c r="HC317" s="104"/>
      <c r="HD317" s="104"/>
      <c r="HE317" s="104"/>
      <c r="HF317" s="104"/>
      <c r="HG317" s="104"/>
      <c r="HH317" s="104"/>
      <c r="HI317" s="104"/>
      <c r="HJ317" s="104"/>
      <c r="HK317" s="104"/>
      <c r="HL317" s="104"/>
      <c r="HM317" s="104"/>
      <c r="HN317" s="104"/>
      <c r="HO317" s="104"/>
      <c r="HP317" s="104"/>
      <c r="HQ317" s="104"/>
      <c r="HR317" s="104"/>
      <c r="HS317" s="104"/>
      <c r="HT317" s="104"/>
      <c r="HU317" s="104"/>
      <c r="HV317" s="104"/>
      <c r="HW317" s="104"/>
      <c r="HX317" s="104"/>
      <c r="HY317" s="104"/>
      <c r="HZ317" s="104"/>
      <c r="IA317" s="104"/>
      <c r="IB317" s="104"/>
      <c r="IC317" s="104"/>
      <c r="ID317" s="104"/>
      <c r="IE317" s="104"/>
      <c r="IF317" s="104"/>
      <c r="IG317" s="104"/>
      <c r="IH317" s="104"/>
      <c r="II317" s="104"/>
      <c r="IJ317" s="104"/>
      <c r="IK317" s="104"/>
      <c r="IL317" s="104"/>
      <c r="IM317" s="104"/>
      <c r="IN317" s="104"/>
      <c r="IO317" s="104"/>
      <c r="IP317" s="104"/>
      <c r="IQ317" s="104"/>
      <c r="IR317" s="104"/>
      <c r="IS317" s="104"/>
      <c r="IT317" s="104"/>
      <c r="IU317" s="104"/>
      <c r="IV317" s="104"/>
    </row>
    <row r="318" spans="1:256" s="103" customFormat="1" ht="12.75" x14ac:dyDescent="0.35">
      <c r="A318" s="114"/>
      <c r="B318" s="135"/>
      <c r="C318" s="135"/>
      <c r="D318" s="135"/>
      <c r="E318" s="135"/>
      <c r="F318" s="135"/>
      <c r="G318" s="135"/>
      <c r="H318" s="135"/>
      <c r="I318" s="135"/>
      <c r="J318" s="135"/>
      <c r="K318" s="135"/>
      <c r="L318" s="135"/>
      <c r="M318" s="135"/>
      <c r="N318" s="135"/>
      <c r="O318" s="135"/>
      <c r="P318" s="135"/>
      <c r="Q318" s="135"/>
      <c r="R318" s="135"/>
      <c r="AI318" s="104"/>
      <c r="AJ318" s="104"/>
      <c r="AK318" s="104"/>
      <c r="AL318" s="104"/>
      <c r="AM318" s="104"/>
      <c r="AN318" s="104"/>
      <c r="AO318" s="104"/>
      <c r="AP318" s="104"/>
      <c r="AQ318" s="104"/>
      <c r="AR318" s="104"/>
      <c r="AS318" s="104"/>
      <c r="AT318" s="104"/>
      <c r="AU318" s="104"/>
      <c r="AV318" s="104"/>
      <c r="AW318" s="104"/>
      <c r="AX318" s="104"/>
      <c r="AY318" s="104"/>
      <c r="AZ318" s="104"/>
      <c r="BA318" s="104"/>
      <c r="BB318" s="104"/>
      <c r="BC318" s="104"/>
      <c r="BD318" s="104"/>
      <c r="BE318" s="104"/>
      <c r="BF318" s="104"/>
      <c r="BG318" s="104"/>
      <c r="BH318" s="104"/>
      <c r="BI318" s="104"/>
      <c r="BJ318" s="104"/>
      <c r="BK318" s="104"/>
      <c r="BL318" s="104"/>
      <c r="BM318" s="104"/>
      <c r="BN318" s="104"/>
      <c r="BO318" s="104"/>
      <c r="BP318" s="104"/>
      <c r="BQ318" s="104"/>
      <c r="BR318" s="104"/>
      <c r="BS318" s="104"/>
      <c r="BT318" s="104"/>
      <c r="BU318" s="104"/>
      <c r="BV318" s="104"/>
      <c r="BW318" s="104"/>
      <c r="BX318" s="104"/>
      <c r="BY318" s="104"/>
      <c r="BZ318" s="104"/>
      <c r="CA318" s="104"/>
      <c r="CB318" s="104"/>
      <c r="CC318" s="104"/>
      <c r="CD318" s="104"/>
      <c r="CE318" s="104"/>
      <c r="CF318" s="104"/>
      <c r="CG318" s="104"/>
      <c r="CH318" s="104"/>
      <c r="CI318" s="104"/>
      <c r="CJ318" s="104"/>
      <c r="CK318" s="104"/>
      <c r="CL318" s="104"/>
      <c r="CM318" s="104"/>
      <c r="CN318" s="104"/>
      <c r="CO318" s="104"/>
      <c r="CP318" s="104"/>
      <c r="CQ318" s="104"/>
      <c r="CR318" s="104"/>
      <c r="CS318" s="104"/>
      <c r="CT318" s="104"/>
      <c r="CU318" s="104"/>
      <c r="CV318" s="104"/>
      <c r="CW318" s="104"/>
      <c r="CX318" s="104"/>
      <c r="CY318" s="104"/>
      <c r="CZ318" s="104"/>
      <c r="DA318" s="104"/>
      <c r="DB318" s="104"/>
      <c r="DC318" s="104"/>
      <c r="DD318" s="104"/>
      <c r="DE318" s="104"/>
      <c r="DF318" s="104"/>
      <c r="DG318" s="104"/>
      <c r="DH318" s="104"/>
      <c r="DI318" s="104"/>
      <c r="DJ318" s="104"/>
      <c r="DK318" s="104"/>
      <c r="DL318" s="104"/>
      <c r="DM318" s="104"/>
      <c r="DN318" s="104"/>
      <c r="DO318" s="104"/>
      <c r="DP318" s="104"/>
      <c r="DQ318" s="104"/>
      <c r="DR318" s="104"/>
      <c r="DS318" s="104"/>
      <c r="DT318" s="104"/>
      <c r="DU318" s="104"/>
      <c r="DV318" s="104"/>
      <c r="DW318" s="104"/>
      <c r="DX318" s="104"/>
      <c r="DY318" s="104"/>
      <c r="DZ318" s="104"/>
      <c r="EA318" s="104"/>
      <c r="EB318" s="104"/>
      <c r="EC318" s="104"/>
      <c r="ED318" s="104"/>
      <c r="EE318" s="104"/>
      <c r="EF318" s="104"/>
      <c r="EG318" s="104"/>
      <c r="EH318" s="104"/>
      <c r="EI318" s="104"/>
      <c r="EJ318" s="104"/>
      <c r="EK318" s="104"/>
      <c r="EL318" s="104"/>
      <c r="EM318" s="104"/>
      <c r="EN318" s="104"/>
      <c r="EO318" s="104"/>
      <c r="EP318" s="104"/>
      <c r="EQ318" s="104"/>
      <c r="ER318" s="104"/>
      <c r="ES318" s="104"/>
      <c r="ET318" s="104"/>
      <c r="EU318" s="104"/>
      <c r="EV318" s="104"/>
      <c r="EW318" s="104"/>
      <c r="EX318" s="104"/>
      <c r="EY318" s="104"/>
      <c r="EZ318" s="104"/>
      <c r="FA318" s="104"/>
      <c r="FB318" s="104"/>
      <c r="FC318" s="104"/>
      <c r="FD318" s="104"/>
      <c r="FE318" s="104"/>
      <c r="FF318" s="104"/>
      <c r="FG318" s="104"/>
      <c r="FH318" s="104"/>
      <c r="FI318" s="104"/>
      <c r="FJ318" s="104"/>
      <c r="FK318" s="104"/>
      <c r="FL318" s="104"/>
      <c r="FM318" s="104"/>
      <c r="FN318" s="104"/>
      <c r="FO318" s="104"/>
      <c r="FP318" s="104"/>
      <c r="FQ318" s="104"/>
      <c r="FR318" s="104"/>
      <c r="FS318" s="104"/>
      <c r="FT318" s="104"/>
      <c r="FU318" s="104"/>
      <c r="FV318" s="104"/>
      <c r="FW318" s="104"/>
      <c r="FX318" s="104"/>
      <c r="FY318" s="104"/>
      <c r="FZ318" s="104"/>
      <c r="GA318" s="104"/>
      <c r="GB318" s="104"/>
      <c r="GC318" s="104"/>
      <c r="GD318" s="104"/>
      <c r="GE318" s="104"/>
      <c r="GF318" s="104"/>
      <c r="GG318" s="104"/>
      <c r="GH318" s="104"/>
      <c r="GI318" s="104"/>
      <c r="GJ318" s="104"/>
      <c r="GK318" s="104"/>
      <c r="GL318" s="104"/>
      <c r="GM318" s="104"/>
      <c r="GN318" s="104"/>
      <c r="GO318" s="104"/>
      <c r="GP318" s="104"/>
      <c r="GQ318" s="104"/>
      <c r="GR318" s="104"/>
      <c r="GS318" s="104"/>
      <c r="GT318" s="104"/>
      <c r="GU318" s="104"/>
      <c r="GV318" s="104"/>
      <c r="GW318" s="104"/>
      <c r="GX318" s="104"/>
      <c r="GY318" s="104"/>
      <c r="GZ318" s="104"/>
      <c r="HA318" s="104"/>
      <c r="HB318" s="104"/>
      <c r="HC318" s="104"/>
      <c r="HD318" s="104"/>
      <c r="HE318" s="104"/>
      <c r="HF318" s="104"/>
      <c r="HG318" s="104"/>
      <c r="HH318" s="104"/>
      <c r="HI318" s="104"/>
      <c r="HJ318" s="104"/>
      <c r="HK318" s="104"/>
      <c r="HL318" s="104"/>
      <c r="HM318" s="104"/>
      <c r="HN318" s="104"/>
      <c r="HO318" s="104"/>
      <c r="HP318" s="104"/>
      <c r="HQ318" s="104"/>
      <c r="HR318" s="104"/>
      <c r="HS318" s="104"/>
      <c r="HT318" s="104"/>
      <c r="HU318" s="104"/>
      <c r="HV318" s="104"/>
      <c r="HW318" s="104"/>
      <c r="HX318" s="104"/>
      <c r="HY318" s="104"/>
      <c r="HZ318" s="104"/>
      <c r="IA318" s="104"/>
      <c r="IB318" s="104"/>
      <c r="IC318" s="104"/>
      <c r="ID318" s="104"/>
      <c r="IE318" s="104"/>
      <c r="IF318" s="104"/>
      <c r="IG318" s="104"/>
      <c r="IH318" s="104"/>
      <c r="II318" s="104"/>
      <c r="IJ318" s="104"/>
      <c r="IK318" s="104"/>
      <c r="IL318" s="104"/>
      <c r="IM318" s="104"/>
      <c r="IN318" s="104"/>
      <c r="IO318" s="104"/>
      <c r="IP318" s="104"/>
      <c r="IQ318" s="104"/>
      <c r="IR318" s="104"/>
      <c r="IS318" s="104"/>
      <c r="IT318" s="104"/>
      <c r="IU318" s="104"/>
      <c r="IV318" s="104"/>
    </row>
    <row r="319" spans="1:256" s="103" customFormat="1" ht="12.75" x14ac:dyDescent="0.35">
      <c r="A319" s="114"/>
      <c r="B319" s="135"/>
      <c r="C319" s="135"/>
      <c r="D319" s="135"/>
      <c r="E319" s="135"/>
      <c r="F319" s="135"/>
      <c r="G319" s="135"/>
      <c r="H319" s="135"/>
      <c r="I319" s="135"/>
      <c r="J319" s="135"/>
      <c r="K319" s="135"/>
      <c r="L319" s="135"/>
      <c r="M319" s="135"/>
      <c r="N319" s="135"/>
      <c r="O319" s="135"/>
      <c r="P319" s="135"/>
      <c r="Q319" s="135"/>
      <c r="R319" s="135"/>
      <c r="AI319" s="104"/>
      <c r="AJ319" s="104"/>
      <c r="AK319" s="104"/>
      <c r="AL319" s="104"/>
      <c r="AM319" s="104"/>
      <c r="AN319" s="104"/>
      <c r="AO319" s="104"/>
      <c r="AP319" s="104"/>
      <c r="AQ319" s="104"/>
      <c r="AR319" s="104"/>
      <c r="AS319" s="104"/>
      <c r="AT319" s="104"/>
      <c r="AU319" s="104"/>
      <c r="AV319" s="104"/>
      <c r="AW319" s="104"/>
      <c r="AX319" s="104"/>
      <c r="AY319" s="104"/>
      <c r="AZ319" s="104"/>
      <c r="BA319" s="104"/>
      <c r="BB319" s="104"/>
      <c r="BC319" s="104"/>
      <c r="BD319" s="104"/>
      <c r="BE319" s="104"/>
      <c r="BF319" s="104"/>
      <c r="BG319" s="104"/>
      <c r="BH319" s="104"/>
      <c r="BI319" s="104"/>
      <c r="BJ319" s="104"/>
      <c r="BK319" s="104"/>
      <c r="BL319" s="104"/>
      <c r="BM319" s="104"/>
      <c r="BN319" s="104"/>
      <c r="BO319" s="104"/>
      <c r="BP319" s="104"/>
      <c r="BQ319" s="104"/>
      <c r="BR319" s="104"/>
      <c r="BS319" s="104"/>
      <c r="BT319" s="104"/>
      <c r="BU319" s="104"/>
      <c r="BV319" s="104"/>
      <c r="BW319" s="104"/>
      <c r="BX319" s="104"/>
      <c r="BY319" s="104"/>
      <c r="BZ319" s="104"/>
      <c r="CA319" s="104"/>
      <c r="CB319" s="104"/>
      <c r="CC319" s="104"/>
      <c r="CD319" s="104"/>
      <c r="CE319" s="104"/>
      <c r="CF319" s="104"/>
      <c r="CG319" s="104"/>
      <c r="CH319" s="104"/>
      <c r="CI319" s="104"/>
      <c r="CJ319" s="104"/>
      <c r="CK319" s="104"/>
      <c r="CL319" s="104"/>
      <c r="CM319" s="104"/>
      <c r="CN319" s="104"/>
      <c r="CO319" s="104"/>
      <c r="CP319" s="104"/>
      <c r="CQ319" s="104"/>
      <c r="CR319" s="104"/>
      <c r="CS319" s="104"/>
      <c r="CT319" s="104"/>
      <c r="CU319" s="104"/>
      <c r="CV319" s="104"/>
      <c r="CW319" s="104"/>
      <c r="CX319" s="104"/>
      <c r="CY319" s="104"/>
      <c r="CZ319" s="104"/>
      <c r="DA319" s="104"/>
      <c r="DB319" s="104"/>
      <c r="DC319" s="104"/>
      <c r="DD319" s="104"/>
      <c r="DE319" s="104"/>
      <c r="DF319" s="104"/>
      <c r="DG319" s="104"/>
      <c r="DH319" s="104"/>
      <c r="DI319" s="104"/>
      <c r="DJ319" s="104"/>
      <c r="DK319" s="104"/>
      <c r="DL319" s="104"/>
      <c r="DM319" s="104"/>
      <c r="DN319" s="104"/>
      <c r="DO319" s="104"/>
      <c r="DP319" s="104"/>
      <c r="DQ319" s="104"/>
      <c r="DR319" s="104"/>
      <c r="DS319" s="104"/>
      <c r="DT319" s="104"/>
      <c r="DU319" s="104"/>
      <c r="DV319" s="104"/>
      <c r="DW319" s="104"/>
      <c r="DX319" s="104"/>
      <c r="DY319" s="104"/>
      <c r="DZ319" s="104"/>
      <c r="EA319" s="104"/>
      <c r="EB319" s="104"/>
      <c r="EC319" s="104"/>
      <c r="ED319" s="104"/>
      <c r="EE319" s="104"/>
      <c r="EF319" s="104"/>
      <c r="EG319" s="104"/>
      <c r="EH319" s="104"/>
      <c r="EI319" s="104"/>
      <c r="EJ319" s="104"/>
      <c r="EK319" s="104"/>
      <c r="EL319" s="104"/>
      <c r="EM319" s="104"/>
      <c r="EN319" s="104"/>
      <c r="EO319" s="104"/>
      <c r="EP319" s="104"/>
      <c r="EQ319" s="104"/>
      <c r="ER319" s="104"/>
      <c r="ES319" s="104"/>
      <c r="ET319" s="104"/>
      <c r="EU319" s="104"/>
      <c r="EV319" s="104"/>
      <c r="EW319" s="104"/>
      <c r="EX319" s="104"/>
      <c r="EY319" s="104"/>
      <c r="EZ319" s="104"/>
      <c r="FA319" s="104"/>
      <c r="FB319" s="104"/>
      <c r="FC319" s="104"/>
      <c r="FD319" s="104"/>
      <c r="FE319" s="104"/>
      <c r="FF319" s="104"/>
      <c r="FG319" s="104"/>
      <c r="FH319" s="104"/>
      <c r="FI319" s="104"/>
      <c r="FJ319" s="104"/>
      <c r="FK319" s="104"/>
      <c r="FL319" s="104"/>
      <c r="FM319" s="104"/>
      <c r="FN319" s="104"/>
      <c r="FO319" s="104"/>
      <c r="FP319" s="104"/>
      <c r="FQ319" s="104"/>
      <c r="FR319" s="104"/>
      <c r="FS319" s="104"/>
      <c r="FT319" s="104"/>
      <c r="FU319" s="104"/>
      <c r="FV319" s="104"/>
      <c r="FW319" s="104"/>
      <c r="FX319" s="104"/>
      <c r="FY319" s="104"/>
      <c r="FZ319" s="104"/>
      <c r="GA319" s="104"/>
      <c r="GB319" s="104"/>
      <c r="GC319" s="104"/>
      <c r="GD319" s="104"/>
      <c r="GE319" s="104"/>
      <c r="GF319" s="104"/>
      <c r="GG319" s="104"/>
      <c r="GH319" s="104"/>
      <c r="GI319" s="104"/>
      <c r="GJ319" s="104"/>
      <c r="GK319" s="104"/>
      <c r="GL319" s="104"/>
      <c r="GM319" s="104"/>
      <c r="GN319" s="104"/>
      <c r="GO319" s="104"/>
      <c r="GP319" s="104"/>
      <c r="GQ319" s="104"/>
      <c r="GR319" s="104"/>
      <c r="GS319" s="104"/>
      <c r="GT319" s="104"/>
      <c r="GU319" s="104"/>
      <c r="GV319" s="104"/>
      <c r="GW319" s="104"/>
      <c r="GX319" s="104"/>
      <c r="GY319" s="104"/>
      <c r="GZ319" s="104"/>
      <c r="HA319" s="104"/>
      <c r="HB319" s="104"/>
      <c r="HC319" s="104"/>
      <c r="HD319" s="104"/>
      <c r="HE319" s="104"/>
      <c r="HF319" s="104"/>
      <c r="HG319" s="104"/>
      <c r="HH319" s="104"/>
      <c r="HI319" s="104"/>
      <c r="HJ319" s="104"/>
      <c r="HK319" s="104"/>
      <c r="HL319" s="104"/>
      <c r="HM319" s="104"/>
      <c r="HN319" s="104"/>
      <c r="HO319" s="104"/>
      <c r="HP319" s="104"/>
      <c r="HQ319" s="104"/>
      <c r="HR319" s="104"/>
      <c r="HS319" s="104"/>
      <c r="HT319" s="104"/>
      <c r="HU319" s="104"/>
      <c r="HV319" s="104"/>
      <c r="HW319" s="104"/>
      <c r="HX319" s="104"/>
      <c r="HY319" s="104"/>
      <c r="HZ319" s="104"/>
      <c r="IA319" s="104"/>
      <c r="IB319" s="104"/>
      <c r="IC319" s="104"/>
      <c r="ID319" s="104"/>
      <c r="IE319" s="104"/>
      <c r="IF319" s="104"/>
      <c r="IG319" s="104"/>
      <c r="IH319" s="104"/>
      <c r="II319" s="104"/>
      <c r="IJ319" s="104"/>
      <c r="IK319" s="104"/>
      <c r="IL319" s="104"/>
      <c r="IM319" s="104"/>
      <c r="IN319" s="104"/>
      <c r="IO319" s="104"/>
      <c r="IP319" s="104"/>
      <c r="IQ319" s="104"/>
      <c r="IR319" s="104"/>
      <c r="IS319" s="104"/>
      <c r="IT319" s="104"/>
      <c r="IU319" s="104"/>
      <c r="IV319" s="104"/>
    </row>
    <row r="320" spans="1:256" s="103" customFormat="1" ht="12.75" x14ac:dyDescent="0.35">
      <c r="A320" s="114"/>
      <c r="B320" s="135"/>
      <c r="C320" s="135"/>
      <c r="D320" s="135"/>
      <c r="E320" s="135"/>
      <c r="F320" s="135"/>
      <c r="G320" s="135"/>
      <c r="H320" s="135"/>
      <c r="I320" s="135"/>
      <c r="J320" s="135"/>
      <c r="K320" s="135"/>
      <c r="L320" s="135"/>
      <c r="M320" s="135"/>
      <c r="N320" s="135"/>
      <c r="O320" s="135"/>
      <c r="P320" s="135"/>
      <c r="Q320" s="135"/>
      <c r="R320" s="135"/>
      <c r="AI320" s="104"/>
      <c r="AJ320" s="104"/>
      <c r="AK320" s="104"/>
      <c r="AL320" s="104"/>
      <c r="AM320" s="104"/>
      <c r="AN320" s="104"/>
      <c r="AO320" s="104"/>
      <c r="AP320" s="104"/>
      <c r="AQ320" s="104"/>
      <c r="AR320" s="104"/>
      <c r="AS320" s="104"/>
      <c r="AT320" s="104"/>
      <c r="AU320" s="104"/>
      <c r="AV320" s="104"/>
      <c r="AW320" s="104"/>
      <c r="AX320" s="104"/>
      <c r="AY320" s="104"/>
      <c r="AZ320" s="104"/>
      <c r="BA320" s="104"/>
      <c r="BB320" s="104"/>
      <c r="BC320" s="104"/>
      <c r="BD320" s="104"/>
      <c r="BE320" s="104"/>
      <c r="BF320" s="104"/>
      <c r="BG320" s="104"/>
      <c r="BH320" s="104"/>
      <c r="BI320" s="104"/>
      <c r="BJ320" s="104"/>
      <c r="BK320" s="104"/>
      <c r="BL320" s="104"/>
      <c r="BM320" s="104"/>
      <c r="BN320" s="104"/>
      <c r="BO320" s="104"/>
      <c r="BP320" s="104"/>
      <c r="BQ320" s="104"/>
      <c r="BR320" s="104"/>
      <c r="BS320" s="104"/>
      <c r="BT320" s="104"/>
      <c r="BU320" s="104"/>
      <c r="BV320" s="104"/>
      <c r="BW320" s="104"/>
      <c r="BX320" s="104"/>
      <c r="BY320" s="104"/>
      <c r="BZ320" s="104"/>
      <c r="CA320" s="104"/>
      <c r="CB320" s="104"/>
      <c r="CC320" s="104"/>
      <c r="CD320" s="104"/>
      <c r="CE320" s="104"/>
      <c r="CF320" s="104"/>
      <c r="CG320" s="104"/>
      <c r="CH320" s="104"/>
      <c r="CI320" s="104"/>
      <c r="CJ320" s="104"/>
      <c r="CK320" s="104"/>
      <c r="CL320" s="104"/>
      <c r="CM320" s="104"/>
      <c r="CN320" s="104"/>
      <c r="CO320" s="104"/>
      <c r="CP320" s="104"/>
      <c r="CQ320" s="104"/>
      <c r="CR320" s="104"/>
      <c r="CS320" s="104"/>
      <c r="CT320" s="104"/>
      <c r="CU320" s="104"/>
      <c r="CV320" s="104"/>
      <c r="CW320" s="104"/>
      <c r="CX320" s="104"/>
      <c r="CY320" s="104"/>
      <c r="CZ320" s="104"/>
      <c r="DA320" s="104"/>
      <c r="DB320" s="104"/>
      <c r="DC320" s="104"/>
      <c r="DD320" s="104"/>
      <c r="DE320" s="104"/>
      <c r="DF320" s="104"/>
      <c r="DG320" s="104"/>
      <c r="DH320" s="104"/>
      <c r="DI320" s="104"/>
      <c r="DJ320" s="104"/>
      <c r="DK320" s="104"/>
      <c r="DL320" s="104"/>
      <c r="DM320" s="104"/>
      <c r="DN320" s="104"/>
      <c r="DO320" s="104"/>
      <c r="DP320" s="104"/>
      <c r="DQ320" s="104"/>
      <c r="DR320" s="104"/>
      <c r="DS320" s="104"/>
      <c r="DT320" s="104"/>
      <c r="DU320" s="104"/>
      <c r="DV320" s="104"/>
      <c r="DW320" s="104"/>
      <c r="DX320" s="104"/>
      <c r="DY320" s="104"/>
      <c r="DZ320" s="104"/>
      <c r="EA320" s="104"/>
      <c r="EB320" s="104"/>
      <c r="EC320" s="104"/>
      <c r="ED320" s="104"/>
      <c r="EE320" s="104"/>
      <c r="EF320" s="104"/>
      <c r="EG320" s="104"/>
      <c r="EH320" s="104"/>
      <c r="EI320" s="104"/>
      <c r="EJ320" s="104"/>
      <c r="EK320" s="104"/>
      <c r="EL320" s="104"/>
      <c r="EM320" s="104"/>
      <c r="EN320" s="104"/>
      <c r="EO320" s="104"/>
      <c r="EP320" s="104"/>
      <c r="EQ320" s="104"/>
      <c r="ER320" s="104"/>
      <c r="ES320" s="104"/>
      <c r="ET320" s="104"/>
      <c r="EU320" s="104"/>
      <c r="EV320" s="104"/>
      <c r="EW320" s="104"/>
      <c r="EX320" s="104"/>
      <c r="EY320" s="104"/>
      <c r="EZ320" s="104"/>
      <c r="FA320" s="104"/>
      <c r="FB320" s="104"/>
      <c r="FC320" s="104"/>
      <c r="FD320" s="104"/>
      <c r="FE320" s="104"/>
      <c r="FF320" s="104"/>
      <c r="FG320" s="104"/>
      <c r="FH320" s="104"/>
      <c r="FI320" s="104"/>
      <c r="FJ320" s="104"/>
      <c r="FK320" s="104"/>
      <c r="FL320" s="104"/>
      <c r="FM320" s="104"/>
      <c r="FN320" s="104"/>
      <c r="FO320" s="104"/>
      <c r="FP320" s="104"/>
      <c r="FQ320" s="104"/>
      <c r="FR320" s="104"/>
      <c r="FS320" s="104"/>
      <c r="FT320" s="104"/>
      <c r="FU320" s="104"/>
      <c r="FV320" s="104"/>
      <c r="FW320" s="104"/>
      <c r="FX320" s="104"/>
      <c r="FY320" s="104"/>
      <c r="FZ320" s="104"/>
      <c r="GA320" s="104"/>
      <c r="GB320" s="104"/>
      <c r="GC320" s="104"/>
      <c r="GD320" s="104"/>
      <c r="GE320" s="104"/>
      <c r="GF320" s="104"/>
      <c r="GG320" s="104"/>
      <c r="GH320" s="104"/>
      <c r="GI320" s="104"/>
      <c r="GJ320" s="104"/>
      <c r="GK320" s="104"/>
      <c r="GL320" s="104"/>
      <c r="GM320" s="104"/>
      <c r="GN320" s="104"/>
      <c r="GO320" s="104"/>
      <c r="GP320" s="104"/>
      <c r="GQ320" s="104"/>
      <c r="GR320" s="104"/>
      <c r="GS320" s="104"/>
      <c r="GT320" s="104"/>
      <c r="GU320" s="104"/>
      <c r="GV320" s="104"/>
      <c r="GW320" s="104"/>
      <c r="GX320" s="104"/>
      <c r="GY320" s="104"/>
      <c r="GZ320" s="104"/>
      <c r="HA320" s="104"/>
      <c r="HB320" s="104"/>
      <c r="HC320" s="104"/>
      <c r="HD320" s="104"/>
      <c r="HE320" s="104"/>
      <c r="HF320" s="104"/>
      <c r="HG320" s="104"/>
      <c r="HH320" s="104"/>
      <c r="HI320" s="104"/>
      <c r="HJ320" s="104"/>
      <c r="HK320" s="104"/>
      <c r="HL320" s="104"/>
      <c r="HM320" s="104"/>
      <c r="HN320" s="104"/>
      <c r="HO320" s="104"/>
      <c r="HP320" s="104"/>
      <c r="HQ320" s="104"/>
      <c r="HR320" s="104"/>
      <c r="HS320" s="104"/>
      <c r="HT320" s="104"/>
      <c r="HU320" s="104"/>
      <c r="HV320" s="104"/>
      <c r="HW320" s="104"/>
      <c r="HX320" s="104"/>
      <c r="HY320" s="104"/>
      <c r="HZ320" s="104"/>
      <c r="IA320" s="104"/>
      <c r="IB320" s="104"/>
      <c r="IC320" s="104"/>
      <c r="ID320" s="104"/>
      <c r="IE320" s="104"/>
      <c r="IF320" s="104"/>
      <c r="IG320" s="104"/>
      <c r="IH320" s="104"/>
      <c r="II320" s="104"/>
      <c r="IJ320" s="104"/>
      <c r="IK320" s="104"/>
      <c r="IL320" s="104"/>
      <c r="IM320" s="104"/>
      <c r="IN320" s="104"/>
      <c r="IO320" s="104"/>
      <c r="IP320" s="104"/>
      <c r="IQ320" s="104"/>
      <c r="IR320" s="104"/>
      <c r="IS320" s="104"/>
      <c r="IT320" s="104"/>
      <c r="IU320" s="104"/>
      <c r="IV320" s="104"/>
    </row>
    <row r="321" spans="1:256" s="103" customFormat="1" ht="12.75" x14ac:dyDescent="0.35">
      <c r="A321" s="114"/>
      <c r="B321" s="135"/>
      <c r="C321" s="135"/>
      <c r="D321" s="135"/>
      <c r="E321" s="135"/>
      <c r="F321" s="135"/>
      <c r="G321" s="135"/>
      <c r="H321" s="135"/>
      <c r="I321" s="135"/>
      <c r="J321" s="135"/>
      <c r="K321" s="135"/>
      <c r="L321" s="135"/>
      <c r="M321" s="135"/>
      <c r="N321" s="135"/>
      <c r="O321" s="135"/>
      <c r="P321" s="135"/>
      <c r="Q321" s="135"/>
      <c r="R321" s="135"/>
      <c r="AI321" s="104"/>
      <c r="AJ321" s="104"/>
      <c r="AK321" s="104"/>
      <c r="AL321" s="104"/>
      <c r="AM321" s="104"/>
      <c r="AN321" s="104"/>
      <c r="AO321" s="104"/>
      <c r="AP321" s="104"/>
      <c r="AQ321" s="104"/>
      <c r="AR321" s="104"/>
      <c r="AS321" s="104"/>
      <c r="AT321" s="104"/>
      <c r="AU321" s="104"/>
      <c r="AV321" s="104"/>
      <c r="AW321" s="104"/>
      <c r="AX321" s="104"/>
      <c r="AY321" s="104"/>
      <c r="AZ321" s="104"/>
      <c r="BA321" s="104"/>
      <c r="BB321" s="104"/>
      <c r="BC321" s="104"/>
      <c r="BD321" s="104"/>
      <c r="BE321" s="104"/>
      <c r="BF321" s="104"/>
      <c r="BG321" s="104"/>
      <c r="BH321" s="104"/>
      <c r="BI321" s="104"/>
      <c r="BJ321" s="104"/>
      <c r="BK321" s="104"/>
      <c r="BL321" s="104"/>
      <c r="BM321" s="104"/>
      <c r="BN321" s="104"/>
      <c r="BO321" s="104"/>
      <c r="BP321" s="104"/>
      <c r="BQ321" s="104"/>
      <c r="BR321" s="104"/>
      <c r="BS321" s="104"/>
      <c r="BT321" s="104"/>
      <c r="BU321" s="104"/>
      <c r="BV321" s="104"/>
      <c r="BW321" s="104"/>
      <c r="BX321" s="104"/>
      <c r="BY321" s="104"/>
      <c r="BZ321" s="104"/>
      <c r="CA321" s="104"/>
      <c r="CB321" s="104"/>
      <c r="CC321" s="104"/>
      <c r="CD321" s="104"/>
      <c r="CE321" s="104"/>
      <c r="CF321" s="104"/>
      <c r="CG321" s="104"/>
      <c r="CH321" s="104"/>
      <c r="CI321" s="104"/>
      <c r="CJ321" s="104"/>
      <c r="CK321" s="104"/>
      <c r="CL321" s="104"/>
      <c r="CM321" s="104"/>
      <c r="CN321" s="104"/>
      <c r="CO321" s="104"/>
      <c r="CP321" s="104"/>
      <c r="CQ321" s="104"/>
      <c r="CR321" s="104"/>
      <c r="CS321" s="104"/>
      <c r="CT321" s="104"/>
      <c r="CU321" s="104"/>
      <c r="CV321" s="104"/>
      <c r="CW321" s="104"/>
      <c r="CX321" s="104"/>
      <c r="CY321" s="104"/>
      <c r="CZ321" s="104"/>
      <c r="DA321" s="104"/>
      <c r="DB321" s="104"/>
      <c r="DC321" s="104"/>
      <c r="DD321" s="104"/>
      <c r="DE321" s="104"/>
      <c r="DF321" s="104"/>
      <c r="DG321" s="104"/>
      <c r="DH321" s="104"/>
      <c r="DI321" s="104"/>
      <c r="DJ321" s="104"/>
      <c r="DK321" s="104"/>
      <c r="DL321" s="104"/>
      <c r="DM321" s="104"/>
      <c r="DN321" s="104"/>
      <c r="DO321" s="104"/>
      <c r="DP321" s="104"/>
      <c r="DQ321" s="104"/>
      <c r="DR321" s="104"/>
      <c r="DS321" s="104"/>
      <c r="DT321" s="104"/>
      <c r="DU321" s="104"/>
      <c r="DV321" s="104"/>
      <c r="DW321" s="104"/>
      <c r="DX321" s="104"/>
      <c r="DY321" s="104"/>
      <c r="DZ321" s="104"/>
      <c r="EA321" s="104"/>
      <c r="EB321" s="104"/>
      <c r="EC321" s="104"/>
      <c r="ED321" s="104"/>
      <c r="EE321" s="104"/>
      <c r="EF321" s="104"/>
      <c r="EG321" s="104"/>
      <c r="EH321" s="104"/>
      <c r="EI321" s="104"/>
      <c r="EJ321" s="104"/>
      <c r="EK321" s="104"/>
      <c r="EL321" s="104"/>
      <c r="EM321" s="104"/>
      <c r="EN321" s="104"/>
      <c r="EO321" s="104"/>
      <c r="EP321" s="104"/>
      <c r="EQ321" s="104"/>
      <c r="ER321" s="104"/>
      <c r="ES321" s="104"/>
      <c r="ET321" s="104"/>
      <c r="EU321" s="104"/>
      <c r="EV321" s="104"/>
      <c r="EW321" s="104"/>
      <c r="EX321" s="104"/>
      <c r="EY321" s="104"/>
      <c r="EZ321" s="104"/>
      <c r="FA321" s="104"/>
      <c r="FB321" s="104"/>
      <c r="FC321" s="104"/>
      <c r="FD321" s="104"/>
      <c r="FE321" s="104"/>
      <c r="FF321" s="104"/>
      <c r="FG321" s="104"/>
      <c r="FH321" s="104"/>
      <c r="FI321" s="104"/>
      <c r="FJ321" s="104"/>
      <c r="FK321" s="104"/>
      <c r="FL321" s="104"/>
      <c r="FM321" s="104"/>
      <c r="FN321" s="104"/>
      <c r="FO321" s="104"/>
      <c r="FP321" s="104"/>
      <c r="FQ321" s="104"/>
      <c r="FR321" s="104"/>
      <c r="FS321" s="104"/>
      <c r="FT321" s="104"/>
      <c r="FU321" s="104"/>
      <c r="FV321" s="104"/>
      <c r="FW321" s="104"/>
      <c r="FX321" s="104"/>
      <c r="FY321" s="104"/>
      <c r="FZ321" s="104"/>
      <c r="GA321" s="104"/>
      <c r="GB321" s="104"/>
      <c r="GC321" s="104"/>
      <c r="GD321" s="104"/>
      <c r="GE321" s="104"/>
      <c r="GF321" s="104"/>
      <c r="GG321" s="104"/>
      <c r="GH321" s="104"/>
      <c r="GI321" s="104"/>
      <c r="GJ321" s="104"/>
      <c r="GK321" s="104"/>
      <c r="GL321" s="104"/>
      <c r="GM321" s="104"/>
      <c r="GN321" s="104"/>
      <c r="GO321" s="104"/>
      <c r="GP321" s="104"/>
      <c r="GQ321" s="104"/>
      <c r="GR321" s="104"/>
      <c r="GS321" s="104"/>
      <c r="GT321" s="104"/>
      <c r="GU321" s="104"/>
      <c r="GV321" s="104"/>
      <c r="GW321" s="104"/>
      <c r="GX321" s="104"/>
      <c r="GY321" s="104"/>
      <c r="GZ321" s="104"/>
      <c r="HA321" s="104"/>
      <c r="HB321" s="104"/>
      <c r="HC321" s="104"/>
      <c r="HD321" s="104"/>
      <c r="HE321" s="104"/>
      <c r="HF321" s="104"/>
      <c r="HG321" s="104"/>
      <c r="HH321" s="104"/>
      <c r="HI321" s="104"/>
      <c r="HJ321" s="104"/>
      <c r="HK321" s="104"/>
      <c r="HL321" s="104"/>
      <c r="HM321" s="104"/>
      <c r="HN321" s="104"/>
      <c r="HO321" s="104"/>
      <c r="HP321" s="104"/>
      <c r="HQ321" s="104"/>
      <c r="HR321" s="104"/>
      <c r="HS321" s="104"/>
      <c r="HT321" s="104"/>
      <c r="HU321" s="104"/>
      <c r="HV321" s="104"/>
      <c r="HW321" s="104"/>
      <c r="HX321" s="104"/>
      <c r="HY321" s="104"/>
      <c r="HZ321" s="104"/>
      <c r="IA321" s="104"/>
      <c r="IB321" s="104"/>
      <c r="IC321" s="104"/>
      <c r="ID321" s="104"/>
      <c r="IE321" s="104"/>
      <c r="IF321" s="104"/>
      <c r="IG321" s="104"/>
      <c r="IH321" s="104"/>
      <c r="II321" s="104"/>
      <c r="IJ321" s="104"/>
      <c r="IK321" s="104"/>
      <c r="IL321" s="104"/>
      <c r="IM321" s="104"/>
      <c r="IN321" s="104"/>
      <c r="IO321" s="104"/>
      <c r="IP321" s="104"/>
      <c r="IQ321" s="104"/>
      <c r="IR321" s="104"/>
      <c r="IS321" s="104"/>
      <c r="IT321" s="104"/>
      <c r="IU321" s="104"/>
      <c r="IV321" s="104"/>
    </row>
    <row r="322" spans="1:256" s="103" customFormat="1" ht="12.75" x14ac:dyDescent="0.35">
      <c r="A322" s="114"/>
      <c r="B322" s="135"/>
      <c r="C322" s="135"/>
      <c r="D322" s="135"/>
      <c r="E322" s="135"/>
      <c r="F322" s="135"/>
      <c r="G322" s="135"/>
      <c r="H322" s="135"/>
      <c r="I322" s="135"/>
      <c r="J322" s="135"/>
      <c r="K322" s="135"/>
      <c r="L322" s="135"/>
      <c r="M322" s="135"/>
      <c r="N322" s="135"/>
      <c r="O322" s="135"/>
      <c r="P322" s="135"/>
      <c r="Q322" s="135"/>
      <c r="R322" s="135"/>
      <c r="AI322" s="104"/>
      <c r="AJ322" s="104"/>
      <c r="AK322" s="104"/>
      <c r="AL322" s="104"/>
      <c r="AM322" s="104"/>
      <c r="AN322" s="104"/>
      <c r="AO322" s="104"/>
      <c r="AP322" s="104"/>
      <c r="AQ322" s="104"/>
      <c r="AR322" s="104"/>
      <c r="AS322" s="104"/>
      <c r="AT322" s="104"/>
      <c r="AU322" s="104"/>
      <c r="AV322" s="104"/>
      <c r="AW322" s="104"/>
      <c r="AX322" s="104"/>
      <c r="AY322" s="104"/>
      <c r="AZ322" s="104"/>
      <c r="BA322" s="104"/>
      <c r="BB322" s="104"/>
      <c r="BC322" s="104"/>
      <c r="BD322" s="104"/>
      <c r="BE322" s="104"/>
      <c r="BF322" s="104"/>
      <c r="BG322" s="104"/>
      <c r="BH322" s="104"/>
      <c r="BI322" s="104"/>
      <c r="BJ322" s="104"/>
      <c r="BK322" s="104"/>
      <c r="BL322" s="104"/>
      <c r="BM322" s="104"/>
      <c r="BN322" s="104"/>
      <c r="BO322" s="104"/>
      <c r="BP322" s="104"/>
      <c r="BQ322" s="104"/>
      <c r="BR322" s="104"/>
      <c r="BS322" s="104"/>
      <c r="BT322" s="104"/>
      <c r="BU322" s="104"/>
      <c r="BV322" s="104"/>
      <c r="BW322" s="104"/>
      <c r="BX322" s="104"/>
      <c r="BY322" s="104"/>
      <c r="BZ322" s="104"/>
      <c r="CA322" s="104"/>
      <c r="CB322" s="104"/>
      <c r="CC322" s="104"/>
      <c r="CD322" s="104"/>
      <c r="CE322" s="104"/>
      <c r="CF322" s="104"/>
      <c r="CG322" s="104"/>
      <c r="CH322" s="104"/>
      <c r="CI322" s="104"/>
      <c r="CJ322" s="104"/>
      <c r="CK322" s="104"/>
      <c r="CL322" s="104"/>
      <c r="CM322" s="104"/>
      <c r="CN322" s="104"/>
      <c r="CO322" s="104"/>
      <c r="CP322" s="104"/>
      <c r="CQ322" s="104"/>
      <c r="CR322" s="104"/>
      <c r="CS322" s="104"/>
      <c r="CT322" s="104"/>
      <c r="CU322" s="104"/>
      <c r="CV322" s="104"/>
      <c r="CW322" s="104"/>
      <c r="CX322" s="104"/>
      <c r="CY322" s="104"/>
      <c r="CZ322" s="104"/>
      <c r="DA322" s="104"/>
      <c r="DB322" s="104"/>
      <c r="DC322" s="104"/>
      <c r="DD322" s="104"/>
      <c r="DE322" s="104"/>
      <c r="DF322" s="104"/>
      <c r="DG322" s="104"/>
      <c r="DH322" s="104"/>
      <c r="DI322" s="104"/>
      <c r="DJ322" s="104"/>
      <c r="DK322" s="104"/>
      <c r="DL322" s="104"/>
      <c r="DM322" s="104"/>
      <c r="DN322" s="104"/>
      <c r="DO322" s="104"/>
      <c r="DP322" s="104"/>
      <c r="DQ322" s="104"/>
      <c r="DR322" s="104"/>
      <c r="DS322" s="104"/>
      <c r="DT322" s="104"/>
      <c r="DU322" s="104"/>
      <c r="DV322" s="104"/>
      <c r="DW322" s="104"/>
      <c r="DX322" s="104"/>
      <c r="DY322" s="104"/>
      <c r="DZ322" s="104"/>
      <c r="EA322" s="104"/>
      <c r="EB322" s="104"/>
      <c r="EC322" s="104"/>
      <c r="ED322" s="104"/>
      <c r="EE322" s="104"/>
      <c r="EF322" s="104"/>
      <c r="EG322" s="104"/>
      <c r="EH322" s="104"/>
      <c r="EI322" s="104"/>
      <c r="EJ322" s="104"/>
      <c r="EK322" s="104"/>
      <c r="EL322" s="104"/>
      <c r="EM322" s="104"/>
      <c r="EN322" s="104"/>
      <c r="EO322" s="104"/>
      <c r="EP322" s="104"/>
      <c r="EQ322" s="104"/>
      <c r="ER322" s="104"/>
      <c r="ES322" s="104"/>
      <c r="ET322" s="104"/>
      <c r="EU322" s="104"/>
      <c r="EV322" s="104"/>
      <c r="EW322" s="104"/>
      <c r="EX322" s="104"/>
      <c r="EY322" s="104"/>
      <c r="EZ322" s="104"/>
      <c r="FA322" s="104"/>
      <c r="FB322" s="104"/>
      <c r="FC322" s="104"/>
      <c r="FD322" s="104"/>
      <c r="FE322" s="104"/>
      <c r="FF322" s="104"/>
      <c r="FG322" s="104"/>
      <c r="FH322" s="104"/>
      <c r="FI322" s="104"/>
      <c r="FJ322" s="104"/>
      <c r="FK322" s="104"/>
      <c r="FL322" s="104"/>
      <c r="FM322" s="104"/>
      <c r="FN322" s="104"/>
      <c r="FO322" s="104"/>
      <c r="FP322" s="104"/>
      <c r="FQ322" s="104"/>
      <c r="FR322" s="104"/>
      <c r="FS322" s="104"/>
      <c r="FT322" s="104"/>
      <c r="FU322" s="104"/>
      <c r="FV322" s="104"/>
      <c r="FW322" s="104"/>
      <c r="FX322" s="104"/>
      <c r="FY322" s="104"/>
      <c r="FZ322" s="104"/>
      <c r="GA322" s="104"/>
      <c r="GB322" s="104"/>
      <c r="GC322" s="104"/>
      <c r="GD322" s="104"/>
      <c r="GE322" s="104"/>
      <c r="GF322" s="104"/>
      <c r="GG322" s="104"/>
      <c r="GH322" s="104"/>
      <c r="GI322" s="104"/>
      <c r="GJ322" s="104"/>
      <c r="GK322" s="104"/>
      <c r="GL322" s="104"/>
      <c r="GM322" s="104"/>
      <c r="GN322" s="104"/>
      <c r="GO322" s="104"/>
      <c r="GP322" s="104"/>
      <c r="GQ322" s="104"/>
      <c r="GR322" s="104"/>
      <c r="GS322" s="104"/>
      <c r="GT322" s="104"/>
      <c r="GU322" s="104"/>
      <c r="GV322" s="104"/>
      <c r="GW322" s="104"/>
      <c r="GX322" s="104"/>
      <c r="GY322" s="104"/>
      <c r="GZ322" s="104"/>
      <c r="HA322" s="104"/>
      <c r="HB322" s="104"/>
      <c r="HC322" s="104"/>
      <c r="HD322" s="104"/>
      <c r="HE322" s="104"/>
      <c r="HF322" s="104"/>
      <c r="HG322" s="104"/>
      <c r="HH322" s="104"/>
      <c r="HI322" s="104"/>
      <c r="HJ322" s="104"/>
      <c r="HK322" s="104"/>
      <c r="HL322" s="104"/>
      <c r="HM322" s="104"/>
      <c r="HN322" s="104"/>
      <c r="HO322" s="104"/>
      <c r="HP322" s="104"/>
      <c r="HQ322" s="104"/>
      <c r="HR322" s="104"/>
      <c r="HS322" s="104"/>
      <c r="HT322" s="104"/>
      <c r="HU322" s="104"/>
      <c r="HV322" s="104"/>
      <c r="HW322" s="104"/>
      <c r="HX322" s="104"/>
      <c r="HY322" s="104"/>
      <c r="HZ322" s="104"/>
      <c r="IA322" s="104"/>
      <c r="IB322" s="104"/>
      <c r="IC322" s="104"/>
      <c r="ID322" s="104"/>
      <c r="IE322" s="104"/>
      <c r="IF322" s="104"/>
      <c r="IG322" s="104"/>
      <c r="IH322" s="104"/>
      <c r="II322" s="104"/>
      <c r="IJ322" s="104"/>
      <c r="IK322" s="104"/>
      <c r="IL322" s="104"/>
      <c r="IM322" s="104"/>
      <c r="IN322" s="104"/>
      <c r="IO322" s="104"/>
      <c r="IP322" s="104"/>
      <c r="IQ322" s="104"/>
      <c r="IR322" s="104"/>
      <c r="IS322" s="104"/>
      <c r="IT322" s="104"/>
      <c r="IU322" s="104"/>
      <c r="IV322" s="104"/>
    </row>
    <row r="323" spans="1:256" s="103" customFormat="1" ht="12.75" x14ac:dyDescent="0.35">
      <c r="A323" s="114"/>
      <c r="B323" s="135"/>
      <c r="C323" s="135"/>
      <c r="D323" s="135"/>
      <c r="E323" s="135"/>
      <c r="F323" s="135"/>
      <c r="G323" s="135"/>
      <c r="H323" s="135"/>
      <c r="I323" s="135"/>
      <c r="J323" s="135"/>
      <c r="K323" s="135"/>
      <c r="L323" s="135"/>
      <c r="M323" s="135"/>
      <c r="N323" s="135"/>
      <c r="O323" s="135"/>
      <c r="P323" s="135"/>
      <c r="Q323" s="135"/>
      <c r="R323" s="135"/>
      <c r="AI323" s="104"/>
      <c r="AJ323" s="104"/>
      <c r="AK323" s="104"/>
      <c r="AL323" s="104"/>
      <c r="AM323" s="104"/>
      <c r="AN323" s="104"/>
      <c r="AO323" s="104"/>
      <c r="AP323" s="104"/>
      <c r="AQ323" s="104"/>
      <c r="AR323" s="104"/>
      <c r="AS323" s="104"/>
      <c r="AT323" s="104"/>
      <c r="AU323" s="104"/>
      <c r="AV323" s="104"/>
      <c r="AW323" s="104"/>
      <c r="AX323" s="104"/>
      <c r="AY323" s="104"/>
      <c r="AZ323" s="104"/>
      <c r="BA323" s="104"/>
      <c r="BB323" s="104"/>
      <c r="BC323" s="104"/>
      <c r="BD323" s="104"/>
      <c r="BE323" s="104"/>
      <c r="BF323" s="104"/>
      <c r="BG323" s="104"/>
      <c r="BH323" s="104"/>
      <c r="BI323" s="104"/>
      <c r="BJ323" s="104"/>
      <c r="BK323" s="104"/>
      <c r="BL323" s="104"/>
      <c r="BM323" s="104"/>
      <c r="BN323" s="104"/>
      <c r="BO323" s="104"/>
      <c r="BP323" s="104"/>
      <c r="BQ323" s="104"/>
      <c r="BR323" s="104"/>
      <c r="BS323" s="104"/>
      <c r="BT323" s="104"/>
      <c r="BU323" s="104"/>
      <c r="BV323" s="104"/>
      <c r="BW323" s="104"/>
      <c r="BX323" s="104"/>
      <c r="BY323" s="104"/>
      <c r="BZ323" s="104"/>
      <c r="CA323" s="104"/>
      <c r="CB323" s="104"/>
      <c r="CC323" s="104"/>
      <c r="CD323" s="104"/>
      <c r="CE323" s="104"/>
      <c r="CF323" s="104"/>
      <c r="CG323" s="104"/>
      <c r="CH323" s="104"/>
      <c r="CI323" s="104"/>
      <c r="CJ323" s="104"/>
      <c r="CK323" s="104"/>
      <c r="CL323" s="104"/>
      <c r="CM323" s="104"/>
      <c r="CN323" s="104"/>
      <c r="CO323" s="104"/>
      <c r="CP323" s="104"/>
      <c r="CQ323" s="104"/>
      <c r="CR323" s="104"/>
      <c r="CS323" s="104"/>
      <c r="CT323" s="104"/>
      <c r="CU323" s="104"/>
      <c r="CV323" s="104"/>
      <c r="CW323" s="104"/>
      <c r="CX323" s="104"/>
      <c r="CY323" s="104"/>
      <c r="CZ323" s="104"/>
      <c r="DA323" s="104"/>
      <c r="DB323" s="104"/>
      <c r="DC323" s="104"/>
      <c r="DD323" s="104"/>
      <c r="DE323" s="104"/>
      <c r="DF323" s="104"/>
      <c r="DG323" s="104"/>
      <c r="DH323" s="104"/>
      <c r="DI323" s="104"/>
      <c r="DJ323" s="104"/>
      <c r="DK323" s="104"/>
      <c r="DL323" s="104"/>
      <c r="DM323" s="104"/>
      <c r="DN323" s="104"/>
      <c r="DO323" s="104"/>
      <c r="DP323" s="104"/>
      <c r="DQ323" s="104"/>
      <c r="DR323" s="104"/>
      <c r="DS323" s="104"/>
      <c r="DT323" s="104"/>
      <c r="DU323" s="104"/>
      <c r="DV323" s="104"/>
      <c r="DW323" s="104"/>
      <c r="DX323" s="104"/>
      <c r="DY323" s="104"/>
      <c r="DZ323" s="104"/>
      <c r="EA323" s="104"/>
      <c r="EB323" s="104"/>
      <c r="EC323" s="104"/>
      <c r="ED323" s="104"/>
      <c r="EE323" s="104"/>
      <c r="EF323" s="104"/>
      <c r="EG323" s="104"/>
      <c r="EH323" s="104"/>
      <c r="EI323" s="104"/>
      <c r="EJ323" s="104"/>
      <c r="EK323" s="104"/>
      <c r="EL323" s="104"/>
      <c r="EM323" s="104"/>
      <c r="EN323" s="104"/>
      <c r="EO323" s="104"/>
      <c r="EP323" s="104"/>
      <c r="EQ323" s="104"/>
      <c r="ER323" s="104"/>
      <c r="ES323" s="104"/>
      <c r="ET323" s="104"/>
      <c r="EU323" s="104"/>
      <c r="EV323" s="104"/>
      <c r="EW323" s="104"/>
      <c r="EX323" s="104"/>
      <c r="EY323" s="104"/>
      <c r="EZ323" s="104"/>
      <c r="FA323" s="104"/>
      <c r="FB323" s="104"/>
      <c r="FC323" s="104"/>
      <c r="FD323" s="104"/>
      <c r="FE323" s="104"/>
      <c r="FF323" s="104"/>
      <c r="FG323" s="104"/>
      <c r="FH323" s="104"/>
      <c r="FI323" s="104"/>
      <c r="FJ323" s="104"/>
      <c r="FK323" s="104"/>
      <c r="FL323" s="104"/>
      <c r="FM323" s="104"/>
      <c r="FN323" s="104"/>
      <c r="FO323" s="104"/>
      <c r="FP323" s="104"/>
      <c r="FQ323" s="104"/>
      <c r="FR323" s="104"/>
      <c r="FS323" s="104"/>
      <c r="FT323" s="104"/>
      <c r="FU323" s="104"/>
      <c r="FV323" s="104"/>
      <c r="FW323" s="104"/>
      <c r="FX323" s="104"/>
      <c r="FY323" s="104"/>
      <c r="FZ323" s="104"/>
      <c r="GA323" s="104"/>
      <c r="GB323" s="104"/>
      <c r="GC323" s="104"/>
      <c r="GD323" s="104"/>
      <c r="GE323" s="104"/>
      <c r="GF323" s="104"/>
      <c r="GG323" s="104"/>
      <c r="GH323" s="104"/>
      <c r="GI323" s="104"/>
      <c r="GJ323" s="104"/>
      <c r="GK323" s="104"/>
      <c r="GL323" s="104"/>
      <c r="GM323" s="104"/>
      <c r="GN323" s="104"/>
      <c r="GO323" s="104"/>
      <c r="GP323" s="104"/>
      <c r="GQ323" s="104"/>
      <c r="GR323" s="104"/>
      <c r="GS323" s="104"/>
      <c r="GT323" s="104"/>
      <c r="GU323" s="104"/>
      <c r="GV323" s="104"/>
      <c r="GW323" s="104"/>
      <c r="GX323" s="104"/>
      <c r="GY323" s="104"/>
      <c r="GZ323" s="104"/>
      <c r="HA323" s="104"/>
      <c r="HB323" s="104"/>
      <c r="HC323" s="104"/>
      <c r="HD323" s="104"/>
      <c r="HE323" s="104"/>
      <c r="HF323" s="104"/>
      <c r="HG323" s="104"/>
      <c r="HH323" s="104"/>
      <c r="HI323" s="104"/>
      <c r="HJ323" s="104"/>
      <c r="HK323" s="104"/>
      <c r="HL323" s="104"/>
      <c r="HM323" s="104"/>
      <c r="HN323" s="104"/>
      <c r="HO323" s="104"/>
      <c r="HP323" s="104"/>
      <c r="HQ323" s="104"/>
      <c r="HR323" s="104"/>
      <c r="HS323" s="104"/>
      <c r="HT323" s="104"/>
      <c r="HU323" s="104"/>
      <c r="HV323" s="104"/>
      <c r="HW323" s="104"/>
      <c r="HX323" s="104"/>
      <c r="HY323" s="104"/>
      <c r="HZ323" s="104"/>
      <c r="IA323" s="104"/>
      <c r="IB323" s="104"/>
      <c r="IC323" s="104"/>
      <c r="ID323" s="104"/>
      <c r="IE323" s="104"/>
      <c r="IF323" s="104"/>
      <c r="IG323" s="104"/>
      <c r="IH323" s="104"/>
      <c r="II323" s="104"/>
      <c r="IJ323" s="104"/>
      <c r="IK323" s="104"/>
      <c r="IL323" s="104"/>
      <c r="IM323" s="104"/>
      <c r="IN323" s="104"/>
      <c r="IO323" s="104"/>
      <c r="IP323" s="104"/>
      <c r="IQ323" s="104"/>
      <c r="IR323" s="104"/>
      <c r="IS323" s="104"/>
      <c r="IT323" s="104"/>
      <c r="IU323" s="104"/>
      <c r="IV323" s="104"/>
    </row>
    <row r="324" spans="1:256" s="103" customFormat="1" ht="12.75" x14ac:dyDescent="0.35">
      <c r="A324" s="114"/>
      <c r="B324" s="135"/>
      <c r="C324" s="135"/>
      <c r="D324" s="135"/>
      <c r="E324" s="135"/>
      <c r="F324" s="135"/>
      <c r="G324" s="135"/>
      <c r="H324" s="135"/>
      <c r="I324" s="135"/>
      <c r="J324" s="135"/>
      <c r="K324" s="135"/>
      <c r="L324" s="135"/>
      <c r="M324" s="135"/>
      <c r="N324" s="135"/>
      <c r="O324" s="135"/>
      <c r="P324" s="135"/>
      <c r="Q324" s="135"/>
      <c r="R324" s="135"/>
      <c r="AI324" s="104"/>
      <c r="AJ324" s="104"/>
      <c r="AK324" s="104"/>
      <c r="AL324" s="104"/>
      <c r="AM324" s="104"/>
      <c r="AN324" s="104"/>
      <c r="AO324" s="104"/>
      <c r="AP324" s="104"/>
      <c r="AQ324" s="104"/>
      <c r="AR324" s="104"/>
      <c r="AS324" s="104"/>
      <c r="AT324" s="104"/>
      <c r="AU324" s="104"/>
      <c r="AV324" s="104"/>
      <c r="AW324" s="104"/>
      <c r="AX324" s="104"/>
      <c r="AY324" s="104"/>
      <c r="AZ324" s="104"/>
      <c r="BA324" s="104"/>
      <c r="BB324" s="104"/>
      <c r="BC324" s="104"/>
      <c r="BD324" s="104"/>
      <c r="BE324" s="104"/>
      <c r="BF324" s="104"/>
      <c r="BG324" s="104"/>
      <c r="BH324" s="104"/>
      <c r="BI324" s="104"/>
      <c r="BJ324" s="104"/>
      <c r="BK324" s="104"/>
      <c r="BL324" s="104"/>
      <c r="BM324" s="104"/>
      <c r="BN324" s="104"/>
      <c r="BO324" s="104"/>
      <c r="BP324" s="104"/>
      <c r="BQ324" s="104"/>
      <c r="BR324" s="104"/>
      <c r="BS324" s="104"/>
      <c r="BT324" s="104"/>
      <c r="BU324" s="104"/>
      <c r="BV324" s="104"/>
      <c r="BW324" s="104"/>
      <c r="BX324" s="104"/>
      <c r="BY324" s="104"/>
      <c r="BZ324" s="104"/>
      <c r="CA324" s="104"/>
      <c r="CB324" s="104"/>
      <c r="CC324" s="104"/>
      <c r="CD324" s="104"/>
      <c r="CE324" s="104"/>
      <c r="CF324" s="104"/>
      <c r="CG324" s="104"/>
      <c r="CH324" s="104"/>
      <c r="CI324" s="104"/>
      <c r="CJ324" s="104"/>
      <c r="CK324" s="104"/>
      <c r="CL324" s="104"/>
      <c r="CM324" s="104"/>
      <c r="CN324" s="104"/>
      <c r="CO324" s="104"/>
      <c r="CP324" s="104"/>
      <c r="CQ324" s="104"/>
      <c r="CR324" s="104"/>
      <c r="CS324" s="104"/>
      <c r="CT324" s="104"/>
      <c r="CU324" s="104"/>
      <c r="CV324" s="104"/>
      <c r="CW324" s="104"/>
      <c r="CX324" s="104"/>
      <c r="CY324" s="104"/>
      <c r="CZ324" s="104"/>
      <c r="DA324" s="104"/>
      <c r="DB324" s="104"/>
      <c r="DC324" s="104"/>
      <c r="DD324" s="104"/>
      <c r="DE324" s="104"/>
      <c r="DF324" s="104"/>
      <c r="DG324" s="104"/>
      <c r="DH324" s="104"/>
      <c r="DI324" s="104"/>
      <c r="DJ324" s="104"/>
      <c r="DK324" s="104"/>
      <c r="DL324" s="104"/>
      <c r="DM324" s="104"/>
      <c r="DN324" s="104"/>
      <c r="DO324" s="104"/>
      <c r="DP324" s="104"/>
      <c r="DQ324" s="104"/>
      <c r="DR324" s="104"/>
      <c r="DS324" s="104"/>
      <c r="DT324" s="104"/>
      <c r="DU324" s="104"/>
      <c r="DV324" s="104"/>
      <c r="DW324" s="104"/>
      <c r="DX324" s="104"/>
      <c r="DY324" s="104"/>
      <c r="DZ324" s="104"/>
      <c r="EA324" s="104"/>
      <c r="EB324" s="104"/>
      <c r="EC324" s="104"/>
      <c r="ED324" s="104"/>
      <c r="EE324" s="104"/>
      <c r="EF324" s="104"/>
      <c r="EG324" s="104"/>
      <c r="EH324" s="104"/>
      <c r="EI324" s="104"/>
      <c r="EJ324" s="104"/>
      <c r="EK324" s="104"/>
      <c r="EL324" s="104"/>
      <c r="EM324" s="104"/>
      <c r="EN324" s="104"/>
      <c r="EO324" s="104"/>
      <c r="EP324" s="104"/>
      <c r="EQ324" s="104"/>
      <c r="ER324" s="104"/>
      <c r="ES324" s="104"/>
      <c r="ET324" s="104"/>
      <c r="EU324" s="104"/>
      <c r="EV324" s="104"/>
      <c r="EW324" s="104"/>
      <c r="EX324" s="104"/>
      <c r="EY324" s="104"/>
      <c r="EZ324" s="104"/>
      <c r="FA324" s="104"/>
      <c r="FB324" s="104"/>
      <c r="FC324" s="104"/>
      <c r="FD324" s="104"/>
      <c r="FE324" s="104"/>
      <c r="FF324" s="104"/>
      <c r="FG324" s="104"/>
      <c r="FH324" s="104"/>
      <c r="FI324" s="104"/>
      <c r="FJ324" s="104"/>
      <c r="FK324" s="104"/>
      <c r="FL324" s="104"/>
      <c r="FM324" s="104"/>
      <c r="FN324" s="104"/>
      <c r="FO324" s="104"/>
      <c r="FP324" s="104"/>
      <c r="FQ324" s="104"/>
      <c r="FR324" s="104"/>
      <c r="FS324" s="104"/>
      <c r="FT324" s="104"/>
      <c r="FU324" s="104"/>
      <c r="FV324" s="104"/>
      <c r="FW324" s="104"/>
      <c r="FX324" s="104"/>
      <c r="FY324" s="104"/>
      <c r="FZ324" s="104"/>
      <c r="GA324" s="104"/>
      <c r="GB324" s="104"/>
      <c r="GC324" s="104"/>
      <c r="GD324" s="104"/>
      <c r="GE324" s="104"/>
      <c r="GF324" s="104"/>
      <c r="GG324" s="104"/>
      <c r="GH324" s="104"/>
      <c r="GI324" s="104"/>
      <c r="GJ324" s="104"/>
      <c r="GK324" s="104"/>
      <c r="GL324" s="104"/>
      <c r="GM324" s="104"/>
      <c r="GN324" s="104"/>
      <c r="GO324" s="104"/>
      <c r="GP324" s="104"/>
      <c r="GQ324" s="104"/>
      <c r="GR324" s="104"/>
      <c r="GS324" s="104"/>
      <c r="GT324" s="104"/>
      <c r="GU324" s="104"/>
      <c r="GV324" s="104"/>
      <c r="GW324" s="104"/>
      <c r="GX324" s="104"/>
      <c r="GY324" s="104"/>
      <c r="GZ324" s="104"/>
      <c r="HA324" s="104"/>
      <c r="HB324" s="104"/>
      <c r="HC324" s="104"/>
      <c r="HD324" s="104"/>
      <c r="HE324" s="104"/>
      <c r="HF324" s="104"/>
      <c r="HG324" s="104"/>
      <c r="HH324" s="104"/>
      <c r="HI324" s="104"/>
      <c r="HJ324" s="104"/>
      <c r="HK324" s="104"/>
      <c r="HL324" s="104"/>
      <c r="HM324" s="104"/>
      <c r="HN324" s="104"/>
      <c r="HO324" s="104"/>
      <c r="HP324" s="104"/>
      <c r="HQ324" s="104"/>
      <c r="HR324" s="104"/>
      <c r="HS324" s="104"/>
      <c r="HT324" s="104"/>
      <c r="HU324" s="104"/>
      <c r="HV324" s="104"/>
      <c r="HW324" s="104"/>
      <c r="HX324" s="104"/>
      <c r="HY324" s="104"/>
      <c r="HZ324" s="104"/>
      <c r="IA324" s="104"/>
      <c r="IB324" s="104"/>
      <c r="IC324" s="104"/>
      <c r="ID324" s="104"/>
      <c r="IE324" s="104"/>
      <c r="IF324" s="104"/>
      <c r="IG324" s="104"/>
      <c r="IH324" s="104"/>
      <c r="II324" s="104"/>
      <c r="IJ324" s="104"/>
      <c r="IK324" s="104"/>
      <c r="IL324" s="104"/>
      <c r="IM324" s="104"/>
      <c r="IN324" s="104"/>
      <c r="IO324" s="104"/>
      <c r="IP324" s="104"/>
      <c r="IQ324" s="104"/>
      <c r="IR324" s="104"/>
      <c r="IS324" s="104"/>
      <c r="IT324" s="104"/>
      <c r="IU324" s="104"/>
      <c r="IV324" s="104"/>
    </row>
    <row r="325" spans="1:256" s="103" customFormat="1" ht="12.75" x14ac:dyDescent="0.35">
      <c r="A325" s="114"/>
      <c r="B325" s="135"/>
      <c r="C325" s="135"/>
      <c r="D325" s="135"/>
      <c r="E325" s="135"/>
      <c r="F325" s="135"/>
      <c r="G325" s="135"/>
      <c r="H325" s="135"/>
      <c r="I325" s="135"/>
      <c r="J325" s="135"/>
      <c r="K325" s="135"/>
      <c r="L325" s="135"/>
      <c r="M325" s="135"/>
      <c r="N325" s="135"/>
      <c r="O325" s="135"/>
      <c r="P325" s="135"/>
      <c r="Q325" s="135"/>
      <c r="R325" s="135"/>
      <c r="AI325" s="104"/>
      <c r="AJ325" s="104"/>
      <c r="AK325" s="104"/>
      <c r="AL325" s="104"/>
      <c r="AM325" s="104"/>
      <c r="AN325" s="104"/>
      <c r="AO325" s="104"/>
      <c r="AP325" s="104"/>
      <c r="AQ325" s="104"/>
      <c r="AR325" s="104"/>
      <c r="AS325" s="104"/>
      <c r="AT325" s="104"/>
      <c r="AU325" s="104"/>
      <c r="AV325" s="104"/>
      <c r="AW325" s="104"/>
      <c r="AX325" s="104"/>
      <c r="AY325" s="104"/>
      <c r="AZ325" s="104"/>
      <c r="BA325" s="104"/>
      <c r="BB325" s="104"/>
      <c r="BC325" s="104"/>
      <c r="BD325" s="104"/>
      <c r="BE325" s="104"/>
      <c r="BF325" s="104"/>
      <c r="BG325" s="104"/>
      <c r="BH325" s="104"/>
      <c r="BI325" s="104"/>
      <c r="BJ325" s="104"/>
      <c r="BK325" s="104"/>
      <c r="BL325" s="104"/>
      <c r="BM325" s="104"/>
      <c r="BN325" s="104"/>
      <c r="BO325" s="104"/>
      <c r="BP325" s="104"/>
      <c r="BQ325" s="104"/>
      <c r="BR325" s="104"/>
      <c r="BS325" s="104"/>
      <c r="BT325" s="104"/>
      <c r="BU325" s="104"/>
      <c r="BV325" s="104"/>
      <c r="BW325" s="104"/>
      <c r="BX325" s="104"/>
      <c r="BY325" s="104"/>
      <c r="BZ325" s="104"/>
      <c r="CA325" s="104"/>
      <c r="CB325" s="104"/>
      <c r="CC325" s="104"/>
      <c r="CD325" s="104"/>
      <c r="CE325" s="104"/>
      <c r="CF325" s="104"/>
      <c r="CG325" s="104"/>
      <c r="CH325" s="104"/>
      <c r="CI325" s="104"/>
      <c r="CJ325" s="104"/>
      <c r="CK325" s="104"/>
      <c r="CL325" s="104"/>
      <c r="CM325" s="104"/>
      <c r="CN325" s="104"/>
      <c r="CO325" s="104"/>
      <c r="CP325" s="104"/>
      <c r="CQ325" s="104"/>
      <c r="CR325" s="104"/>
      <c r="CS325" s="104"/>
      <c r="CT325" s="104"/>
      <c r="CU325" s="104"/>
      <c r="CV325" s="104"/>
      <c r="CW325" s="104"/>
      <c r="CX325" s="104"/>
      <c r="CY325" s="104"/>
      <c r="CZ325" s="104"/>
      <c r="DA325" s="104"/>
      <c r="DB325" s="104"/>
      <c r="DC325" s="104"/>
      <c r="DD325" s="104"/>
      <c r="DE325" s="104"/>
      <c r="DF325" s="104"/>
      <c r="DG325" s="104"/>
      <c r="DH325" s="104"/>
      <c r="DI325" s="104"/>
      <c r="DJ325" s="104"/>
      <c r="DK325" s="104"/>
      <c r="DL325" s="104"/>
      <c r="DM325" s="104"/>
      <c r="DN325" s="104"/>
      <c r="DO325" s="104"/>
      <c r="DP325" s="104"/>
      <c r="DQ325" s="104"/>
      <c r="DR325" s="104"/>
      <c r="DS325" s="104"/>
      <c r="DT325" s="104"/>
      <c r="DU325" s="104"/>
      <c r="DV325" s="104"/>
      <c r="DW325" s="104"/>
      <c r="DX325" s="104"/>
      <c r="DY325" s="104"/>
      <c r="DZ325" s="104"/>
      <c r="EA325" s="104"/>
      <c r="EB325" s="104"/>
      <c r="EC325" s="104"/>
      <c r="ED325" s="104"/>
      <c r="EE325" s="104"/>
      <c r="EF325" s="104"/>
      <c r="EG325" s="104"/>
      <c r="EH325" s="104"/>
      <c r="EI325" s="104"/>
      <c r="EJ325" s="104"/>
      <c r="EK325" s="104"/>
      <c r="EL325" s="104"/>
      <c r="EM325" s="104"/>
      <c r="EN325" s="104"/>
      <c r="EO325" s="104"/>
      <c r="EP325" s="104"/>
      <c r="EQ325" s="104"/>
      <c r="ER325" s="104"/>
      <c r="ES325" s="104"/>
      <c r="ET325" s="104"/>
      <c r="EU325" s="104"/>
      <c r="EV325" s="104"/>
      <c r="EW325" s="104"/>
      <c r="EX325" s="104"/>
      <c r="EY325" s="104"/>
      <c r="EZ325" s="104"/>
      <c r="FA325" s="104"/>
      <c r="FB325" s="104"/>
      <c r="FC325" s="104"/>
      <c r="FD325" s="104"/>
      <c r="FE325" s="104"/>
      <c r="FF325" s="104"/>
      <c r="FG325" s="104"/>
      <c r="FH325" s="104"/>
      <c r="FI325" s="104"/>
      <c r="FJ325" s="104"/>
      <c r="FK325" s="104"/>
      <c r="FL325" s="104"/>
      <c r="FM325" s="104"/>
      <c r="FN325" s="104"/>
      <c r="FO325" s="104"/>
      <c r="FP325" s="104"/>
      <c r="FQ325" s="104"/>
      <c r="FR325" s="104"/>
      <c r="FS325" s="104"/>
      <c r="FT325" s="104"/>
      <c r="FU325" s="104"/>
      <c r="FV325" s="104"/>
      <c r="FW325" s="104"/>
      <c r="FX325" s="104"/>
      <c r="FY325" s="104"/>
      <c r="FZ325" s="104"/>
      <c r="GA325" s="104"/>
      <c r="GB325" s="104"/>
      <c r="GC325" s="104"/>
      <c r="GD325" s="104"/>
      <c r="GE325" s="104"/>
      <c r="GF325" s="104"/>
      <c r="GG325" s="104"/>
      <c r="GH325" s="104"/>
      <c r="GI325" s="104"/>
      <c r="GJ325" s="104"/>
      <c r="GK325" s="104"/>
      <c r="GL325" s="104"/>
      <c r="GM325" s="104"/>
      <c r="GN325" s="104"/>
      <c r="GO325" s="104"/>
      <c r="GP325" s="104"/>
      <c r="GQ325" s="104"/>
      <c r="GR325" s="104"/>
      <c r="GS325" s="104"/>
      <c r="GT325" s="104"/>
      <c r="GU325" s="104"/>
      <c r="GV325" s="104"/>
      <c r="GW325" s="104"/>
      <c r="GX325" s="104"/>
      <c r="GY325" s="104"/>
      <c r="GZ325" s="104"/>
      <c r="HA325" s="104"/>
      <c r="HB325" s="104"/>
      <c r="HC325" s="104"/>
      <c r="HD325" s="104"/>
      <c r="HE325" s="104"/>
      <c r="HF325" s="104"/>
      <c r="HG325" s="104"/>
      <c r="HH325" s="104"/>
      <c r="HI325" s="104"/>
      <c r="HJ325" s="104"/>
      <c r="HK325" s="104"/>
      <c r="HL325" s="104"/>
      <c r="HM325" s="104"/>
      <c r="HN325" s="104"/>
      <c r="HO325" s="104"/>
      <c r="HP325" s="104"/>
      <c r="HQ325" s="104"/>
      <c r="HR325" s="104"/>
      <c r="HS325" s="104"/>
      <c r="HT325" s="104"/>
      <c r="HU325" s="104"/>
      <c r="HV325" s="104"/>
      <c r="HW325" s="104"/>
      <c r="HX325" s="104"/>
      <c r="HY325" s="104"/>
      <c r="HZ325" s="104"/>
      <c r="IA325" s="104"/>
      <c r="IB325" s="104"/>
      <c r="IC325" s="104"/>
      <c r="ID325" s="104"/>
      <c r="IE325" s="104"/>
      <c r="IF325" s="104"/>
      <c r="IG325" s="104"/>
      <c r="IH325" s="104"/>
      <c r="II325" s="104"/>
      <c r="IJ325" s="104"/>
      <c r="IK325" s="104"/>
      <c r="IL325" s="104"/>
      <c r="IM325" s="104"/>
      <c r="IN325" s="104"/>
      <c r="IO325" s="104"/>
      <c r="IP325" s="104"/>
      <c r="IQ325" s="104"/>
      <c r="IR325" s="104"/>
      <c r="IS325" s="104"/>
      <c r="IT325" s="104"/>
      <c r="IU325" s="104"/>
      <c r="IV325" s="104"/>
    </row>
    <row r="326" spans="1:256" s="103" customFormat="1" ht="12.75" x14ac:dyDescent="0.35">
      <c r="A326" s="114"/>
      <c r="B326" s="135"/>
      <c r="C326" s="135"/>
      <c r="D326" s="135"/>
      <c r="E326" s="135"/>
      <c r="F326" s="135"/>
      <c r="G326" s="135"/>
      <c r="H326" s="135"/>
      <c r="I326" s="135"/>
      <c r="J326" s="135"/>
      <c r="K326" s="135"/>
      <c r="L326" s="135"/>
      <c r="M326" s="135"/>
      <c r="N326" s="135"/>
      <c r="O326" s="135"/>
      <c r="P326" s="135"/>
      <c r="Q326" s="135"/>
      <c r="R326" s="135"/>
      <c r="AI326" s="104"/>
      <c r="AJ326" s="104"/>
      <c r="AK326" s="104"/>
      <c r="AL326" s="104"/>
      <c r="AM326" s="104"/>
      <c r="AN326" s="104"/>
      <c r="AO326" s="104"/>
      <c r="AP326" s="104"/>
      <c r="AQ326" s="104"/>
      <c r="AR326" s="104"/>
      <c r="AS326" s="104"/>
      <c r="AT326" s="104"/>
      <c r="AU326" s="104"/>
      <c r="AV326" s="104"/>
      <c r="AW326" s="104"/>
      <c r="AX326" s="104"/>
      <c r="AY326" s="104"/>
      <c r="AZ326" s="104"/>
      <c r="BA326" s="104"/>
      <c r="BB326" s="104"/>
      <c r="BC326" s="104"/>
      <c r="BD326" s="104"/>
      <c r="BE326" s="104"/>
      <c r="BF326" s="104"/>
      <c r="BG326" s="104"/>
      <c r="BH326" s="104"/>
      <c r="BI326" s="104"/>
      <c r="BJ326" s="104"/>
      <c r="BK326" s="104"/>
      <c r="BL326" s="104"/>
      <c r="BM326" s="104"/>
      <c r="BN326" s="104"/>
      <c r="BO326" s="104"/>
      <c r="BP326" s="104"/>
      <c r="BQ326" s="104"/>
      <c r="BR326" s="104"/>
      <c r="BS326" s="104"/>
      <c r="BT326" s="104"/>
      <c r="BU326" s="104"/>
      <c r="BV326" s="104"/>
      <c r="BW326" s="104"/>
      <c r="BX326" s="104"/>
      <c r="BY326" s="104"/>
      <c r="BZ326" s="104"/>
      <c r="CA326" s="104"/>
      <c r="CB326" s="104"/>
      <c r="CC326" s="104"/>
      <c r="CD326" s="104"/>
      <c r="CE326" s="104"/>
      <c r="CF326" s="104"/>
      <c r="CG326" s="104"/>
      <c r="CH326" s="104"/>
      <c r="CI326" s="104"/>
      <c r="CJ326" s="104"/>
      <c r="CK326" s="104"/>
      <c r="CL326" s="104"/>
      <c r="CM326" s="104"/>
      <c r="CN326" s="104"/>
      <c r="CO326" s="104"/>
      <c r="CP326" s="104"/>
      <c r="CQ326" s="104"/>
      <c r="CR326" s="104"/>
      <c r="CS326" s="104"/>
      <c r="CT326" s="104"/>
      <c r="CU326" s="104"/>
      <c r="CV326" s="104"/>
      <c r="CW326" s="104"/>
      <c r="CX326" s="104"/>
      <c r="CY326" s="104"/>
      <c r="CZ326" s="104"/>
      <c r="DA326" s="104"/>
      <c r="DB326" s="104"/>
      <c r="DC326" s="104"/>
      <c r="DD326" s="104"/>
      <c r="DE326" s="104"/>
      <c r="DF326" s="104"/>
      <c r="DG326" s="104"/>
      <c r="DH326" s="104"/>
      <c r="DI326" s="104"/>
      <c r="DJ326" s="104"/>
      <c r="DK326" s="104"/>
      <c r="DL326" s="104"/>
      <c r="DM326" s="104"/>
      <c r="DN326" s="104"/>
      <c r="DO326" s="104"/>
      <c r="DP326" s="104"/>
      <c r="DQ326" s="104"/>
      <c r="DR326" s="104"/>
      <c r="DS326" s="104"/>
      <c r="DT326" s="104"/>
      <c r="DU326" s="104"/>
      <c r="DV326" s="104"/>
      <c r="DW326" s="104"/>
      <c r="DX326" s="104"/>
      <c r="DY326" s="104"/>
      <c r="DZ326" s="104"/>
      <c r="EA326" s="104"/>
      <c r="EB326" s="104"/>
      <c r="EC326" s="104"/>
      <c r="ED326" s="104"/>
      <c r="EE326" s="104"/>
      <c r="EF326" s="104"/>
      <c r="EG326" s="104"/>
      <c r="EH326" s="104"/>
      <c r="EI326" s="104"/>
      <c r="EJ326" s="104"/>
      <c r="EK326" s="104"/>
      <c r="EL326" s="104"/>
      <c r="EM326" s="104"/>
      <c r="EN326" s="104"/>
      <c r="EO326" s="104"/>
      <c r="EP326" s="104"/>
      <c r="EQ326" s="104"/>
      <c r="ER326" s="104"/>
      <c r="ES326" s="104"/>
      <c r="ET326" s="104"/>
      <c r="EU326" s="104"/>
      <c r="EV326" s="104"/>
      <c r="EW326" s="104"/>
      <c r="EX326" s="104"/>
      <c r="EY326" s="104"/>
      <c r="EZ326" s="104"/>
      <c r="FA326" s="104"/>
      <c r="FB326" s="104"/>
      <c r="FC326" s="104"/>
      <c r="FD326" s="104"/>
      <c r="FE326" s="104"/>
      <c r="FF326" s="104"/>
      <c r="FG326" s="104"/>
      <c r="FH326" s="104"/>
      <c r="FI326" s="104"/>
      <c r="FJ326" s="104"/>
      <c r="FK326" s="104"/>
      <c r="FL326" s="104"/>
      <c r="FM326" s="104"/>
      <c r="FN326" s="104"/>
      <c r="FO326" s="104"/>
      <c r="FP326" s="104"/>
      <c r="FQ326" s="104"/>
      <c r="FR326" s="104"/>
      <c r="FS326" s="104"/>
      <c r="FT326" s="104"/>
      <c r="FU326" s="104"/>
      <c r="FV326" s="104"/>
      <c r="FW326" s="104"/>
      <c r="FX326" s="104"/>
      <c r="FY326" s="104"/>
      <c r="FZ326" s="104"/>
      <c r="GA326" s="104"/>
      <c r="GB326" s="104"/>
      <c r="GC326" s="104"/>
      <c r="GD326" s="104"/>
      <c r="GE326" s="104"/>
      <c r="GF326" s="104"/>
      <c r="GG326" s="104"/>
      <c r="GH326" s="104"/>
      <c r="GI326" s="104"/>
      <c r="GJ326" s="104"/>
      <c r="GK326" s="104"/>
      <c r="GL326" s="104"/>
      <c r="GM326" s="104"/>
      <c r="GN326" s="104"/>
      <c r="GO326" s="104"/>
      <c r="GP326" s="104"/>
      <c r="GQ326" s="104"/>
      <c r="GR326" s="104"/>
      <c r="GS326" s="104"/>
      <c r="GT326" s="104"/>
      <c r="GU326" s="104"/>
      <c r="GV326" s="104"/>
      <c r="GW326" s="104"/>
      <c r="GX326" s="104"/>
      <c r="GY326" s="104"/>
      <c r="GZ326" s="104"/>
      <c r="HA326" s="104"/>
      <c r="HB326" s="104"/>
      <c r="HC326" s="104"/>
      <c r="HD326" s="104"/>
      <c r="HE326" s="104"/>
      <c r="HF326" s="104"/>
      <c r="HG326" s="104"/>
      <c r="HH326" s="104"/>
      <c r="HI326" s="104"/>
      <c r="HJ326" s="104"/>
      <c r="HK326" s="104"/>
      <c r="HL326" s="104"/>
      <c r="HM326" s="104"/>
      <c r="HN326" s="104"/>
      <c r="HO326" s="104"/>
      <c r="HP326" s="104"/>
      <c r="HQ326" s="104"/>
      <c r="HR326" s="104"/>
      <c r="HS326" s="104"/>
      <c r="HT326" s="104"/>
      <c r="HU326" s="104"/>
      <c r="HV326" s="104"/>
      <c r="HW326" s="104"/>
      <c r="HX326" s="104"/>
      <c r="HY326" s="104"/>
      <c r="HZ326" s="104"/>
      <c r="IA326" s="104"/>
      <c r="IB326" s="104"/>
      <c r="IC326" s="104"/>
      <c r="ID326" s="104"/>
      <c r="IE326" s="104"/>
      <c r="IF326" s="104"/>
      <c r="IG326" s="104"/>
      <c r="IH326" s="104"/>
      <c r="II326" s="104"/>
      <c r="IJ326" s="104"/>
      <c r="IK326" s="104"/>
      <c r="IL326" s="104"/>
      <c r="IM326" s="104"/>
      <c r="IN326" s="104"/>
      <c r="IO326" s="104"/>
      <c r="IP326" s="104"/>
      <c r="IQ326" s="104"/>
      <c r="IR326" s="104"/>
      <c r="IS326" s="104"/>
      <c r="IT326" s="104"/>
      <c r="IU326" s="104"/>
      <c r="IV326" s="104"/>
    </row>
    <row r="327" spans="1:256" s="103" customFormat="1" ht="12.75" x14ac:dyDescent="0.35">
      <c r="A327" s="114"/>
      <c r="B327" s="135"/>
      <c r="C327" s="135"/>
      <c r="D327" s="135"/>
      <c r="E327" s="135"/>
      <c r="F327" s="135"/>
      <c r="G327" s="135"/>
      <c r="H327" s="135"/>
      <c r="I327" s="135"/>
      <c r="J327" s="135"/>
      <c r="K327" s="135"/>
      <c r="L327" s="135"/>
      <c r="M327" s="135"/>
      <c r="N327" s="135"/>
      <c r="O327" s="135"/>
      <c r="P327" s="135"/>
      <c r="Q327" s="135"/>
      <c r="R327" s="135"/>
      <c r="AI327" s="104"/>
      <c r="AJ327" s="104"/>
      <c r="AK327" s="104"/>
      <c r="AL327" s="104"/>
      <c r="AM327" s="104"/>
      <c r="AN327" s="104"/>
      <c r="AO327" s="104"/>
      <c r="AP327" s="104"/>
      <c r="AQ327" s="104"/>
      <c r="AR327" s="104"/>
      <c r="AS327" s="104"/>
      <c r="AT327" s="104"/>
      <c r="AU327" s="104"/>
      <c r="AV327" s="104"/>
      <c r="AW327" s="104"/>
      <c r="AX327" s="104"/>
      <c r="AY327" s="104"/>
      <c r="AZ327" s="104"/>
      <c r="BA327" s="104"/>
      <c r="BB327" s="104"/>
      <c r="BC327" s="104"/>
      <c r="BD327" s="104"/>
      <c r="BE327" s="104"/>
      <c r="BF327" s="104"/>
      <c r="BG327" s="104"/>
      <c r="BH327" s="104"/>
      <c r="BI327" s="104"/>
      <c r="BJ327" s="104"/>
      <c r="BK327" s="104"/>
      <c r="BL327" s="104"/>
      <c r="BM327" s="104"/>
      <c r="BN327" s="104"/>
      <c r="BO327" s="104"/>
      <c r="BP327" s="104"/>
      <c r="BQ327" s="104"/>
      <c r="BR327" s="104"/>
      <c r="BS327" s="104"/>
      <c r="BT327" s="104"/>
      <c r="BU327" s="104"/>
      <c r="BV327" s="104"/>
      <c r="BW327" s="104"/>
      <c r="BX327" s="104"/>
      <c r="BY327" s="104"/>
      <c r="BZ327" s="104"/>
      <c r="CA327" s="104"/>
      <c r="CB327" s="104"/>
      <c r="CC327" s="104"/>
      <c r="CD327" s="104"/>
      <c r="CE327" s="104"/>
      <c r="CF327" s="104"/>
      <c r="CG327" s="104"/>
      <c r="CH327" s="104"/>
      <c r="CI327" s="104"/>
      <c r="CJ327" s="104"/>
      <c r="CK327" s="104"/>
      <c r="CL327" s="104"/>
      <c r="CM327" s="104"/>
      <c r="CN327" s="104"/>
      <c r="CO327" s="104"/>
      <c r="CP327" s="104"/>
      <c r="CQ327" s="104"/>
      <c r="CR327" s="104"/>
      <c r="CS327" s="104"/>
      <c r="CT327" s="104"/>
      <c r="CU327" s="104"/>
      <c r="CV327" s="104"/>
      <c r="CW327" s="104"/>
      <c r="CX327" s="104"/>
      <c r="CY327" s="104"/>
      <c r="CZ327" s="104"/>
      <c r="DA327" s="104"/>
      <c r="DB327" s="104"/>
      <c r="DC327" s="104"/>
      <c r="DD327" s="104"/>
      <c r="DE327" s="104"/>
      <c r="DF327" s="104"/>
      <c r="DG327" s="104"/>
      <c r="DH327" s="104"/>
      <c r="DI327" s="104"/>
      <c r="DJ327" s="104"/>
      <c r="DK327" s="104"/>
      <c r="DL327" s="104"/>
      <c r="DM327" s="104"/>
      <c r="DN327" s="104"/>
      <c r="DO327" s="104"/>
      <c r="DP327" s="104"/>
      <c r="DQ327" s="104"/>
      <c r="DR327" s="104"/>
      <c r="DS327" s="104"/>
      <c r="DT327" s="104"/>
      <c r="DU327" s="104"/>
      <c r="DV327" s="104"/>
      <c r="DW327" s="104"/>
      <c r="DX327" s="104"/>
      <c r="DY327" s="104"/>
      <c r="DZ327" s="104"/>
      <c r="EA327" s="104"/>
      <c r="EB327" s="104"/>
      <c r="EC327" s="104"/>
      <c r="ED327" s="104"/>
      <c r="EE327" s="104"/>
      <c r="EF327" s="104"/>
      <c r="EG327" s="104"/>
      <c r="EH327" s="104"/>
      <c r="EI327" s="104"/>
      <c r="EJ327" s="104"/>
      <c r="EK327" s="104"/>
      <c r="EL327" s="104"/>
      <c r="EM327" s="104"/>
      <c r="EN327" s="104"/>
      <c r="EO327" s="104"/>
      <c r="EP327" s="104"/>
      <c r="EQ327" s="104"/>
      <c r="ER327" s="104"/>
      <c r="ES327" s="104"/>
      <c r="ET327" s="104"/>
      <c r="EU327" s="104"/>
      <c r="EV327" s="104"/>
      <c r="EW327" s="104"/>
      <c r="EX327" s="104"/>
      <c r="EY327" s="104"/>
      <c r="EZ327" s="104"/>
      <c r="FA327" s="104"/>
      <c r="FB327" s="104"/>
      <c r="FC327" s="104"/>
      <c r="FD327" s="104"/>
      <c r="FE327" s="104"/>
      <c r="FF327" s="104"/>
      <c r="FG327" s="104"/>
      <c r="FH327" s="104"/>
      <c r="FI327" s="104"/>
      <c r="FJ327" s="104"/>
      <c r="FK327" s="104"/>
      <c r="FL327" s="104"/>
      <c r="FM327" s="104"/>
      <c r="FN327" s="104"/>
      <c r="FO327" s="104"/>
      <c r="FP327" s="104"/>
      <c r="FQ327" s="104"/>
      <c r="FR327" s="104"/>
      <c r="FS327" s="104"/>
      <c r="FT327" s="104"/>
      <c r="FU327" s="104"/>
      <c r="FV327" s="104"/>
      <c r="FW327" s="104"/>
      <c r="FX327" s="104"/>
      <c r="FY327" s="104"/>
      <c r="FZ327" s="104"/>
      <c r="GA327" s="104"/>
      <c r="GB327" s="104"/>
      <c r="GC327" s="104"/>
      <c r="GD327" s="104"/>
      <c r="GE327" s="104"/>
      <c r="GF327" s="104"/>
      <c r="GG327" s="104"/>
      <c r="GH327" s="104"/>
      <c r="GI327" s="104"/>
      <c r="GJ327" s="104"/>
      <c r="GK327" s="104"/>
      <c r="GL327" s="104"/>
      <c r="GM327" s="104"/>
      <c r="GN327" s="104"/>
      <c r="GO327" s="104"/>
      <c r="GP327" s="104"/>
      <c r="GQ327" s="104"/>
      <c r="GR327" s="104"/>
      <c r="GS327" s="104"/>
      <c r="GT327" s="104"/>
      <c r="GU327" s="104"/>
      <c r="GV327" s="104"/>
      <c r="GW327" s="104"/>
      <c r="GX327" s="104"/>
      <c r="GY327" s="104"/>
      <c r="GZ327" s="104"/>
      <c r="HA327" s="104"/>
      <c r="HB327" s="104"/>
      <c r="HC327" s="104"/>
      <c r="HD327" s="104"/>
      <c r="HE327" s="104"/>
      <c r="HF327" s="104"/>
      <c r="HG327" s="104"/>
      <c r="HH327" s="104"/>
      <c r="HI327" s="104"/>
      <c r="HJ327" s="104"/>
      <c r="HK327" s="104"/>
      <c r="HL327" s="104"/>
      <c r="HM327" s="104"/>
      <c r="HN327" s="104"/>
      <c r="HO327" s="104"/>
      <c r="HP327" s="104"/>
      <c r="HQ327" s="104"/>
      <c r="HR327" s="104"/>
      <c r="HS327" s="104"/>
      <c r="HT327" s="104"/>
      <c r="HU327" s="104"/>
      <c r="HV327" s="104"/>
      <c r="HW327" s="104"/>
      <c r="HX327" s="104"/>
      <c r="HY327" s="104"/>
      <c r="HZ327" s="104"/>
      <c r="IA327" s="104"/>
      <c r="IB327" s="104"/>
      <c r="IC327" s="104"/>
      <c r="ID327" s="104"/>
      <c r="IE327" s="104"/>
      <c r="IF327" s="104"/>
      <c r="IG327" s="104"/>
      <c r="IH327" s="104"/>
      <c r="II327" s="104"/>
      <c r="IJ327" s="104"/>
      <c r="IK327" s="104"/>
      <c r="IL327" s="104"/>
      <c r="IM327" s="104"/>
      <c r="IN327" s="104"/>
      <c r="IO327" s="104"/>
      <c r="IP327" s="104"/>
      <c r="IQ327" s="104"/>
      <c r="IR327" s="104"/>
      <c r="IS327" s="104"/>
      <c r="IT327" s="104"/>
      <c r="IU327" s="104"/>
      <c r="IV327" s="104"/>
    </row>
    <row r="328" spans="1:256" s="103" customFormat="1" ht="12.75" x14ac:dyDescent="0.35">
      <c r="A328" s="114"/>
      <c r="B328" s="135"/>
      <c r="C328" s="135"/>
      <c r="D328" s="135"/>
      <c r="E328" s="135"/>
      <c r="F328" s="135"/>
      <c r="G328" s="135"/>
      <c r="H328" s="135"/>
      <c r="I328" s="135"/>
      <c r="J328" s="135"/>
      <c r="K328" s="135"/>
      <c r="L328" s="135"/>
      <c r="M328" s="135"/>
      <c r="N328" s="135"/>
      <c r="O328" s="135"/>
      <c r="P328" s="135"/>
      <c r="Q328" s="135"/>
      <c r="R328" s="135"/>
      <c r="AI328" s="104"/>
      <c r="AJ328" s="104"/>
      <c r="AK328" s="104"/>
      <c r="AL328" s="104"/>
      <c r="AM328" s="104"/>
      <c r="AN328" s="104"/>
      <c r="AO328" s="104"/>
      <c r="AP328" s="104"/>
      <c r="AQ328" s="104"/>
      <c r="AR328" s="104"/>
      <c r="AS328" s="104"/>
      <c r="AT328" s="104"/>
      <c r="AU328" s="104"/>
      <c r="AV328" s="104"/>
      <c r="AW328" s="104"/>
      <c r="AX328" s="104"/>
      <c r="AY328" s="104"/>
      <c r="AZ328" s="104"/>
      <c r="BA328" s="104"/>
      <c r="BB328" s="104"/>
      <c r="BC328" s="104"/>
      <c r="BD328" s="104"/>
      <c r="BE328" s="104"/>
      <c r="BF328" s="104"/>
      <c r="BG328" s="104"/>
      <c r="BH328" s="104"/>
      <c r="BI328" s="104"/>
      <c r="BJ328" s="104"/>
      <c r="BK328" s="104"/>
      <c r="BL328" s="104"/>
      <c r="BM328" s="104"/>
      <c r="BN328" s="104"/>
      <c r="BO328" s="104"/>
      <c r="BP328" s="104"/>
      <c r="BQ328" s="104"/>
      <c r="BR328" s="104"/>
      <c r="BS328" s="104"/>
      <c r="BT328" s="104"/>
      <c r="BU328" s="104"/>
      <c r="BV328" s="104"/>
      <c r="BW328" s="104"/>
      <c r="BX328" s="104"/>
      <c r="BY328" s="104"/>
      <c r="BZ328" s="104"/>
      <c r="CA328" s="104"/>
      <c r="CB328" s="104"/>
      <c r="CC328" s="104"/>
      <c r="CD328" s="104"/>
      <c r="CE328" s="104"/>
      <c r="CF328" s="104"/>
      <c r="CG328" s="104"/>
      <c r="CH328" s="104"/>
      <c r="CI328" s="104"/>
      <c r="CJ328" s="104"/>
      <c r="CK328" s="104"/>
      <c r="CL328" s="104"/>
      <c r="CM328" s="104"/>
      <c r="CN328" s="104"/>
      <c r="CO328" s="104"/>
      <c r="CP328" s="104"/>
      <c r="CQ328" s="104"/>
      <c r="CR328" s="104"/>
      <c r="CS328" s="104"/>
      <c r="CT328" s="104"/>
      <c r="CU328" s="104"/>
      <c r="CV328" s="104"/>
      <c r="CW328" s="104"/>
      <c r="CX328" s="104"/>
      <c r="CY328" s="104"/>
      <c r="CZ328" s="104"/>
      <c r="DA328" s="104"/>
      <c r="DB328" s="104"/>
      <c r="DC328" s="104"/>
      <c r="DD328" s="104"/>
      <c r="DE328" s="104"/>
      <c r="DF328" s="104"/>
      <c r="DG328" s="104"/>
      <c r="DH328" s="104"/>
      <c r="DI328" s="104"/>
      <c r="DJ328" s="104"/>
      <c r="DK328" s="104"/>
      <c r="DL328" s="104"/>
      <c r="DM328" s="104"/>
      <c r="DN328" s="104"/>
      <c r="DO328" s="104"/>
      <c r="DP328" s="104"/>
      <c r="DQ328" s="104"/>
      <c r="DR328" s="104"/>
      <c r="DS328" s="104"/>
      <c r="DT328" s="104"/>
      <c r="DU328" s="104"/>
      <c r="DV328" s="104"/>
      <c r="DW328" s="104"/>
      <c r="DX328" s="104"/>
      <c r="DY328" s="104"/>
      <c r="DZ328" s="104"/>
      <c r="EA328" s="104"/>
      <c r="EB328" s="104"/>
      <c r="EC328" s="104"/>
      <c r="ED328" s="104"/>
      <c r="EE328" s="104"/>
      <c r="EF328" s="104"/>
      <c r="EG328" s="104"/>
      <c r="EH328" s="104"/>
      <c r="EI328" s="104"/>
      <c r="EJ328" s="104"/>
      <c r="EK328" s="104"/>
      <c r="EL328" s="104"/>
      <c r="EM328" s="104"/>
      <c r="EN328" s="104"/>
      <c r="EO328" s="104"/>
      <c r="EP328" s="104"/>
      <c r="EQ328" s="104"/>
      <c r="ER328" s="104"/>
      <c r="ES328" s="104"/>
      <c r="ET328" s="104"/>
      <c r="EU328" s="104"/>
      <c r="EV328" s="104"/>
      <c r="EW328" s="104"/>
      <c r="EX328" s="104"/>
      <c r="EY328" s="104"/>
      <c r="EZ328" s="104"/>
      <c r="FA328" s="104"/>
      <c r="FB328" s="104"/>
      <c r="FC328" s="104"/>
      <c r="FD328" s="104"/>
      <c r="FE328" s="104"/>
      <c r="FF328" s="104"/>
      <c r="FG328" s="104"/>
      <c r="FH328" s="104"/>
      <c r="FI328" s="104"/>
      <c r="FJ328" s="104"/>
      <c r="FK328" s="104"/>
      <c r="FL328" s="104"/>
      <c r="FM328" s="104"/>
      <c r="FN328" s="104"/>
      <c r="FO328" s="104"/>
      <c r="FP328" s="104"/>
      <c r="FQ328" s="104"/>
      <c r="FR328" s="104"/>
      <c r="FS328" s="104"/>
      <c r="FT328" s="104"/>
      <c r="FU328" s="104"/>
      <c r="FV328" s="104"/>
      <c r="FW328" s="104"/>
      <c r="FX328" s="104"/>
      <c r="FY328" s="104"/>
      <c r="FZ328" s="104"/>
      <c r="GA328" s="104"/>
      <c r="GB328" s="104"/>
      <c r="GC328" s="104"/>
      <c r="GD328" s="104"/>
      <c r="GE328" s="104"/>
      <c r="GF328" s="104"/>
      <c r="GG328" s="104"/>
      <c r="GH328" s="104"/>
      <c r="GI328" s="104"/>
      <c r="GJ328" s="104"/>
      <c r="GK328" s="104"/>
      <c r="GL328" s="104"/>
      <c r="GM328" s="104"/>
      <c r="GN328" s="104"/>
      <c r="GO328" s="104"/>
      <c r="GP328" s="104"/>
      <c r="GQ328" s="104"/>
      <c r="GR328" s="104"/>
      <c r="GS328" s="104"/>
      <c r="GT328" s="104"/>
      <c r="GU328" s="104"/>
      <c r="GV328" s="104"/>
      <c r="GW328" s="104"/>
      <c r="GX328" s="104"/>
      <c r="GY328" s="104"/>
      <c r="GZ328" s="104"/>
      <c r="HA328" s="104"/>
      <c r="HB328" s="104"/>
      <c r="HC328" s="104"/>
      <c r="HD328" s="104"/>
      <c r="HE328" s="104"/>
      <c r="HF328" s="104"/>
      <c r="HG328" s="104"/>
      <c r="HH328" s="104"/>
      <c r="HI328" s="104"/>
      <c r="HJ328" s="104"/>
      <c r="HK328" s="104"/>
      <c r="HL328" s="104"/>
      <c r="HM328" s="104"/>
      <c r="HN328" s="104"/>
      <c r="HO328" s="104"/>
      <c r="HP328" s="104"/>
      <c r="HQ328" s="104"/>
      <c r="HR328" s="104"/>
      <c r="HS328" s="104"/>
      <c r="HT328" s="104"/>
      <c r="HU328" s="104"/>
      <c r="HV328" s="104"/>
      <c r="HW328" s="104"/>
      <c r="HX328" s="104"/>
      <c r="HY328" s="104"/>
      <c r="HZ328" s="104"/>
      <c r="IA328" s="104"/>
      <c r="IB328" s="104"/>
      <c r="IC328" s="104"/>
      <c r="ID328" s="104"/>
      <c r="IE328" s="104"/>
      <c r="IF328" s="104"/>
      <c r="IG328" s="104"/>
      <c r="IH328" s="104"/>
      <c r="II328" s="104"/>
      <c r="IJ328" s="104"/>
      <c r="IK328" s="104"/>
      <c r="IL328" s="104"/>
      <c r="IM328" s="104"/>
      <c r="IN328" s="104"/>
      <c r="IO328" s="104"/>
      <c r="IP328" s="104"/>
      <c r="IQ328" s="104"/>
      <c r="IR328" s="104"/>
      <c r="IS328" s="104"/>
      <c r="IT328" s="104"/>
      <c r="IU328" s="104"/>
      <c r="IV328" s="104"/>
    </row>
    <row r="329" spans="1:256" s="103" customFormat="1" ht="12.75" x14ac:dyDescent="0.35">
      <c r="A329" s="114"/>
      <c r="B329" s="135"/>
      <c r="C329" s="135"/>
      <c r="D329" s="135"/>
      <c r="E329" s="135"/>
      <c r="F329" s="135"/>
      <c r="G329" s="135"/>
      <c r="H329" s="135"/>
      <c r="I329" s="135"/>
      <c r="J329" s="135"/>
      <c r="K329" s="135"/>
      <c r="L329" s="135"/>
      <c r="M329" s="135"/>
      <c r="N329" s="135"/>
      <c r="O329" s="135"/>
      <c r="P329" s="135"/>
      <c r="Q329" s="135"/>
      <c r="R329" s="135"/>
      <c r="AI329" s="104"/>
      <c r="AJ329" s="104"/>
      <c r="AK329" s="104"/>
      <c r="AL329" s="104"/>
      <c r="AM329" s="104"/>
      <c r="AN329" s="104"/>
      <c r="AO329" s="104"/>
      <c r="AP329" s="104"/>
      <c r="AQ329" s="104"/>
      <c r="AR329" s="104"/>
      <c r="AS329" s="104"/>
      <c r="AT329" s="104"/>
      <c r="AU329" s="104"/>
      <c r="AV329" s="104"/>
      <c r="AW329" s="104"/>
      <c r="AX329" s="104"/>
      <c r="AY329" s="104"/>
      <c r="AZ329" s="104"/>
      <c r="BA329" s="104"/>
      <c r="BB329" s="104"/>
      <c r="BC329" s="104"/>
      <c r="BD329" s="104"/>
      <c r="BE329" s="104"/>
      <c r="BF329" s="104"/>
      <c r="BG329" s="104"/>
      <c r="BH329" s="104"/>
      <c r="BI329" s="104"/>
      <c r="BJ329" s="104"/>
      <c r="BK329" s="104"/>
      <c r="BL329" s="104"/>
      <c r="BM329" s="104"/>
      <c r="BN329" s="104"/>
      <c r="BO329" s="104"/>
      <c r="BP329" s="104"/>
      <c r="BQ329" s="104"/>
      <c r="BR329" s="104"/>
      <c r="BS329" s="104"/>
      <c r="BT329" s="104"/>
      <c r="BU329" s="104"/>
      <c r="BV329" s="104"/>
      <c r="BW329" s="104"/>
      <c r="BX329" s="104"/>
      <c r="BY329" s="104"/>
      <c r="BZ329" s="104"/>
      <c r="CA329" s="104"/>
      <c r="CB329" s="104"/>
      <c r="CC329" s="104"/>
      <c r="CD329" s="104"/>
      <c r="CE329" s="104"/>
      <c r="CF329" s="104"/>
      <c r="CG329" s="104"/>
      <c r="CH329" s="104"/>
      <c r="CI329" s="104"/>
      <c r="CJ329" s="104"/>
      <c r="CK329" s="104"/>
      <c r="CL329" s="104"/>
      <c r="CM329" s="104"/>
      <c r="CN329" s="104"/>
      <c r="CO329" s="104"/>
      <c r="CP329" s="104"/>
      <c r="CQ329" s="104"/>
      <c r="CR329" s="104"/>
      <c r="CS329" s="104"/>
      <c r="CT329" s="104"/>
      <c r="CU329" s="104"/>
      <c r="CV329" s="104"/>
      <c r="CW329" s="104"/>
      <c r="CX329" s="104"/>
      <c r="CY329" s="104"/>
      <c r="CZ329" s="104"/>
      <c r="DA329" s="104"/>
      <c r="DB329" s="104"/>
      <c r="DC329" s="104"/>
      <c r="DD329" s="104"/>
      <c r="DE329" s="104"/>
      <c r="DF329" s="104"/>
      <c r="DG329" s="104"/>
      <c r="DH329" s="104"/>
      <c r="DI329" s="104"/>
      <c r="DJ329" s="104"/>
      <c r="DK329" s="104"/>
      <c r="DL329" s="104"/>
      <c r="DM329" s="104"/>
      <c r="DN329" s="104"/>
      <c r="DO329" s="104"/>
      <c r="DP329" s="104"/>
      <c r="DQ329" s="104"/>
      <c r="DR329" s="104"/>
      <c r="DS329" s="104"/>
      <c r="DT329" s="104"/>
      <c r="DU329" s="104"/>
      <c r="DV329" s="104"/>
      <c r="DW329" s="104"/>
      <c r="DX329" s="104"/>
      <c r="DY329" s="104"/>
      <c r="DZ329" s="104"/>
      <c r="EA329" s="104"/>
      <c r="EB329" s="104"/>
      <c r="EC329" s="104"/>
      <c r="ED329" s="104"/>
      <c r="EE329" s="104"/>
      <c r="EF329" s="104"/>
      <c r="EG329" s="104"/>
      <c r="EH329" s="104"/>
      <c r="EI329" s="104"/>
      <c r="EJ329" s="104"/>
      <c r="EK329" s="104"/>
      <c r="EL329" s="104"/>
      <c r="EM329" s="104"/>
      <c r="EN329" s="104"/>
      <c r="EO329" s="104"/>
      <c r="EP329" s="104"/>
      <c r="EQ329" s="104"/>
      <c r="ER329" s="104"/>
      <c r="ES329" s="104"/>
      <c r="ET329" s="104"/>
      <c r="EU329" s="104"/>
      <c r="EV329" s="104"/>
      <c r="EW329" s="104"/>
      <c r="EX329" s="104"/>
      <c r="EY329" s="104"/>
      <c r="EZ329" s="104"/>
      <c r="FA329" s="104"/>
      <c r="FB329" s="104"/>
      <c r="FC329" s="104"/>
      <c r="FD329" s="104"/>
      <c r="FE329" s="104"/>
      <c r="FF329" s="104"/>
      <c r="FG329" s="104"/>
      <c r="FH329" s="104"/>
      <c r="FI329" s="104"/>
      <c r="FJ329" s="104"/>
      <c r="FK329" s="104"/>
      <c r="FL329" s="104"/>
      <c r="FM329" s="104"/>
      <c r="FN329" s="104"/>
      <c r="FO329" s="104"/>
      <c r="FP329" s="104"/>
      <c r="FQ329" s="104"/>
      <c r="FR329" s="104"/>
      <c r="FS329" s="104"/>
      <c r="FT329" s="104"/>
      <c r="FU329" s="104"/>
      <c r="FV329" s="104"/>
      <c r="FW329" s="104"/>
      <c r="FX329" s="104"/>
      <c r="FY329" s="104"/>
      <c r="FZ329" s="104"/>
      <c r="GA329" s="104"/>
      <c r="GB329" s="104"/>
      <c r="GC329" s="104"/>
      <c r="GD329" s="104"/>
      <c r="GE329" s="104"/>
      <c r="GF329" s="104"/>
      <c r="GG329" s="104"/>
      <c r="GH329" s="104"/>
      <c r="GI329" s="104"/>
      <c r="GJ329" s="104"/>
      <c r="GK329" s="104"/>
      <c r="GL329" s="104"/>
      <c r="GM329" s="104"/>
      <c r="GN329" s="104"/>
      <c r="GO329" s="104"/>
      <c r="GP329" s="104"/>
      <c r="GQ329" s="104"/>
      <c r="GR329" s="104"/>
      <c r="GS329" s="104"/>
      <c r="GT329" s="104"/>
      <c r="GU329" s="104"/>
      <c r="GV329" s="104"/>
      <c r="GW329" s="104"/>
      <c r="GX329" s="104"/>
      <c r="GY329" s="104"/>
      <c r="GZ329" s="104"/>
      <c r="HA329" s="104"/>
      <c r="HB329" s="104"/>
      <c r="HC329" s="104"/>
      <c r="HD329" s="104"/>
      <c r="HE329" s="104"/>
      <c r="HF329" s="104"/>
      <c r="HG329" s="104"/>
      <c r="HH329" s="104"/>
      <c r="HI329" s="104"/>
      <c r="HJ329" s="104"/>
      <c r="HK329" s="104"/>
      <c r="HL329" s="104"/>
      <c r="HM329" s="104"/>
      <c r="HN329" s="104"/>
      <c r="HO329" s="104"/>
      <c r="HP329" s="104"/>
      <c r="HQ329" s="104"/>
      <c r="HR329" s="104"/>
      <c r="HS329" s="104"/>
      <c r="HT329" s="104"/>
      <c r="HU329" s="104"/>
      <c r="HV329" s="104"/>
      <c r="HW329" s="104"/>
      <c r="HX329" s="104"/>
      <c r="HY329" s="104"/>
      <c r="HZ329" s="104"/>
      <c r="IA329" s="104"/>
      <c r="IB329" s="104"/>
      <c r="IC329" s="104"/>
      <c r="ID329" s="104"/>
      <c r="IE329" s="104"/>
      <c r="IF329" s="104"/>
      <c r="IG329" s="104"/>
      <c r="IH329" s="104"/>
      <c r="II329" s="104"/>
      <c r="IJ329" s="104"/>
      <c r="IK329" s="104"/>
      <c r="IL329" s="104"/>
      <c r="IM329" s="104"/>
      <c r="IN329" s="104"/>
      <c r="IO329" s="104"/>
      <c r="IP329" s="104"/>
      <c r="IQ329" s="104"/>
      <c r="IR329" s="104"/>
      <c r="IS329" s="104"/>
      <c r="IT329" s="104"/>
      <c r="IU329" s="104"/>
      <c r="IV329" s="104"/>
    </row>
    <row r="330" spans="1:256" s="103" customFormat="1" ht="12.75" x14ac:dyDescent="0.35">
      <c r="A330" s="114"/>
      <c r="B330" s="135"/>
      <c r="C330" s="135"/>
      <c r="D330" s="135"/>
      <c r="E330" s="135"/>
      <c r="F330" s="135"/>
      <c r="G330" s="135"/>
      <c r="H330" s="135"/>
      <c r="I330" s="135"/>
      <c r="J330" s="135"/>
      <c r="K330" s="135"/>
      <c r="L330" s="135"/>
      <c r="M330" s="135"/>
      <c r="N330" s="135"/>
      <c r="O330" s="135"/>
      <c r="P330" s="135"/>
      <c r="Q330" s="135"/>
      <c r="R330" s="135"/>
      <c r="AI330" s="104"/>
      <c r="AJ330" s="104"/>
      <c r="AK330" s="104"/>
      <c r="AL330" s="104"/>
      <c r="AM330" s="104"/>
      <c r="AN330" s="104"/>
      <c r="AO330" s="104"/>
      <c r="AP330" s="104"/>
      <c r="AQ330" s="104"/>
      <c r="AR330" s="104"/>
      <c r="AS330" s="104"/>
      <c r="AT330" s="104"/>
      <c r="AU330" s="104"/>
      <c r="AV330" s="104"/>
      <c r="AW330" s="104"/>
      <c r="AX330" s="104"/>
      <c r="AY330" s="104"/>
      <c r="AZ330" s="104"/>
      <c r="BA330" s="104"/>
      <c r="BB330" s="104"/>
      <c r="BC330" s="104"/>
      <c r="BD330" s="104"/>
      <c r="BE330" s="104"/>
      <c r="BF330" s="104"/>
      <c r="BG330" s="104"/>
      <c r="BH330" s="104"/>
      <c r="BI330" s="104"/>
      <c r="BJ330" s="104"/>
      <c r="BK330" s="104"/>
      <c r="BL330" s="104"/>
      <c r="BM330" s="104"/>
      <c r="BN330" s="104"/>
      <c r="BO330" s="104"/>
      <c r="BP330" s="104"/>
      <c r="BQ330" s="104"/>
      <c r="BR330" s="104"/>
      <c r="BS330" s="104"/>
      <c r="BT330" s="104"/>
      <c r="BU330" s="104"/>
      <c r="BV330" s="104"/>
      <c r="BW330" s="104"/>
      <c r="BX330" s="104"/>
      <c r="BY330" s="104"/>
      <c r="BZ330" s="104"/>
      <c r="CA330" s="104"/>
      <c r="CB330" s="104"/>
      <c r="CC330" s="104"/>
      <c r="CD330" s="104"/>
      <c r="CE330" s="104"/>
      <c r="CF330" s="104"/>
      <c r="CG330" s="104"/>
      <c r="CH330" s="104"/>
      <c r="CI330" s="104"/>
      <c r="CJ330" s="104"/>
      <c r="CK330" s="104"/>
      <c r="CL330" s="104"/>
      <c r="CM330" s="104"/>
      <c r="CN330" s="104"/>
      <c r="CO330" s="104"/>
      <c r="CP330" s="104"/>
      <c r="CQ330" s="104"/>
      <c r="CR330" s="104"/>
      <c r="CS330" s="104"/>
      <c r="CT330" s="104"/>
      <c r="CU330" s="104"/>
      <c r="CV330" s="104"/>
      <c r="CW330" s="104"/>
      <c r="CX330" s="104"/>
      <c r="CY330" s="104"/>
      <c r="CZ330" s="104"/>
      <c r="DA330" s="104"/>
      <c r="DB330" s="104"/>
      <c r="DC330" s="104"/>
      <c r="DD330" s="104"/>
      <c r="DE330" s="104"/>
      <c r="DF330" s="104"/>
      <c r="DG330" s="104"/>
      <c r="DH330" s="104"/>
      <c r="DI330" s="104"/>
      <c r="DJ330" s="104"/>
      <c r="DK330" s="104"/>
      <c r="DL330" s="104"/>
      <c r="DM330" s="104"/>
      <c r="DN330" s="104"/>
      <c r="DO330" s="104"/>
      <c r="DP330" s="104"/>
      <c r="DQ330" s="104"/>
      <c r="DR330" s="104"/>
      <c r="DS330" s="104"/>
      <c r="DT330" s="104"/>
      <c r="DU330" s="104"/>
      <c r="DV330" s="104"/>
      <c r="DW330" s="104"/>
      <c r="DX330" s="104"/>
      <c r="DY330" s="104"/>
      <c r="DZ330" s="104"/>
      <c r="EA330" s="104"/>
      <c r="EB330" s="104"/>
      <c r="EC330" s="104"/>
      <c r="ED330" s="104"/>
      <c r="EE330" s="104"/>
      <c r="EF330" s="104"/>
      <c r="EG330" s="104"/>
      <c r="EH330" s="104"/>
      <c r="EI330" s="104"/>
      <c r="EJ330" s="104"/>
      <c r="EK330" s="104"/>
      <c r="EL330" s="104"/>
      <c r="EM330" s="104"/>
      <c r="EN330" s="104"/>
      <c r="EO330" s="104"/>
      <c r="EP330" s="104"/>
      <c r="EQ330" s="104"/>
      <c r="ER330" s="104"/>
      <c r="ES330" s="104"/>
      <c r="ET330" s="104"/>
      <c r="EU330" s="104"/>
      <c r="EV330" s="104"/>
      <c r="EW330" s="104"/>
      <c r="EX330" s="104"/>
      <c r="EY330" s="104"/>
      <c r="EZ330" s="104"/>
      <c r="FA330" s="104"/>
      <c r="FB330" s="104"/>
      <c r="FC330" s="104"/>
      <c r="FD330" s="104"/>
      <c r="FE330" s="104"/>
      <c r="FF330" s="104"/>
      <c r="FG330" s="104"/>
      <c r="FH330" s="104"/>
      <c r="FI330" s="104"/>
      <c r="FJ330" s="104"/>
      <c r="FK330" s="104"/>
      <c r="FL330" s="104"/>
      <c r="FM330" s="104"/>
      <c r="FN330" s="104"/>
      <c r="FO330" s="104"/>
      <c r="FP330" s="104"/>
      <c r="FQ330" s="104"/>
      <c r="FR330" s="104"/>
      <c r="FS330" s="104"/>
      <c r="FT330" s="104"/>
      <c r="FU330" s="104"/>
      <c r="FV330" s="104"/>
      <c r="FW330" s="104"/>
      <c r="FX330" s="104"/>
      <c r="FY330" s="104"/>
      <c r="FZ330" s="104"/>
      <c r="GA330" s="104"/>
      <c r="GB330" s="104"/>
      <c r="GC330" s="104"/>
      <c r="GD330" s="104"/>
      <c r="GE330" s="104"/>
      <c r="GF330" s="104"/>
      <c r="GG330" s="104"/>
      <c r="GH330" s="104"/>
      <c r="GI330" s="104"/>
      <c r="GJ330" s="104"/>
      <c r="GK330" s="104"/>
      <c r="GL330" s="104"/>
      <c r="GM330" s="104"/>
      <c r="GN330" s="104"/>
      <c r="GO330" s="104"/>
      <c r="GP330" s="104"/>
      <c r="GQ330" s="104"/>
      <c r="GR330" s="104"/>
      <c r="GS330" s="104"/>
      <c r="GT330" s="104"/>
      <c r="GU330" s="104"/>
      <c r="GV330" s="104"/>
      <c r="GW330" s="104"/>
      <c r="GX330" s="104"/>
      <c r="GY330" s="104"/>
      <c r="GZ330" s="104"/>
      <c r="HA330" s="104"/>
      <c r="HB330" s="104"/>
      <c r="HC330" s="104"/>
      <c r="HD330" s="104"/>
      <c r="HE330" s="104"/>
      <c r="HF330" s="104"/>
      <c r="HG330" s="104"/>
      <c r="HH330" s="104"/>
      <c r="HI330" s="104"/>
      <c r="HJ330" s="104"/>
      <c r="HK330" s="104"/>
      <c r="HL330" s="104"/>
      <c r="HM330" s="104"/>
      <c r="HN330" s="104"/>
      <c r="HO330" s="104"/>
      <c r="HP330" s="104"/>
      <c r="HQ330" s="104"/>
      <c r="HR330" s="104"/>
      <c r="HS330" s="104"/>
      <c r="HT330" s="104"/>
      <c r="HU330" s="104"/>
      <c r="HV330" s="104"/>
      <c r="HW330" s="104"/>
      <c r="HX330" s="104"/>
      <c r="HY330" s="104"/>
      <c r="HZ330" s="104"/>
      <c r="IA330" s="104"/>
      <c r="IB330" s="104"/>
      <c r="IC330" s="104"/>
      <c r="ID330" s="104"/>
      <c r="IE330" s="104"/>
      <c r="IF330" s="104"/>
      <c r="IG330" s="104"/>
      <c r="IH330" s="104"/>
      <c r="II330" s="104"/>
      <c r="IJ330" s="104"/>
      <c r="IK330" s="104"/>
      <c r="IL330" s="104"/>
      <c r="IM330" s="104"/>
      <c r="IN330" s="104"/>
      <c r="IO330" s="104"/>
      <c r="IP330" s="104"/>
      <c r="IQ330" s="104"/>
      <c r="IR330" s="104"/>
      <c r="IS330" s="104"/>
      <c r="IT330" s="104"/>
      <c r="IU330" s="104"/>
      <c r="IV330" s="104"/>
    </row>
    <row r="331" spans="1:256" s="103" customFormat="1" ht="12.75" x14ac:dyDescent="0.35">
      <c r="A331" s="114"/>
      <c r="B331" s="135"/>
      <c r="C331" s="135"/>
      <c r="D331" s="135"/>
      <c r="E331" s="135"/>
      <c r="F331" s="135"/>
      <c r="G331" s="135"/>
      <c r="H331" s="135"/>
      <c r="I331" s="135"/>
      <c r="J331" s="135"/>
      <c r="K331" s="135"/>
      <c r="L331" s="135"/>
      <c r="M331" s="135"/>
      <c r="N331" s="135"/>
      <c r="O331" s="135"/>
      <c r="P331" s="135"/>
      <c r="Q331" s="135"/>
      <c r="R331" s="135"/>
      <c r="AI331" s="104"/>
      <c r="AJ331" s="104"/>
      <c r="AK331" s="104"/>
      <c r="AL331" s="104"/>
      <c r="AM331" s="104"/>
      <c r="AN331" s="104"/>
      <c r="AO331" s="104"/>
      <c r="AP331" s="104"/>
      <c r="AQ331" s="104"/>
      <c r="AR331" s="104"/>
      <c r="AS331" s="104"/>
      <c r="AT331" s="104"/>
      <c r="AU331" s="104"/>
      <c r="AV331" s="104"/>
      <c r="AW331" s="104"/>
      <c r="AX331" s="104"/>
      <c r="AY331" s="104"/>
      <c r="AZ331" s="104"/>
      <c r="BA331" s="104"/>
      <c r="BB331" s="104"/>
      <c r="BC331" s="104"/>
      <c r="BD331" s="104"/>
      <c r="BE331" s="104"/>
      <c r="BF331" s="104"/>
      <c r="BG331" s="104"/>
      <c r="BH331" s="104"/>
      <c r="BI331" s="104"/>
      <c r="BJ331" s="104"/>
      <c r="BK331" s="104"/>
      <c r="BL331" s="104"/>
      <c r="BM331" s="104"/>
      <c r="BN331" s="104"/>
      <c r="BO331" s="104"/>
      <c r="BP331" s="104"/>
      <c r="BQ331" s="104"/>
      <c r="BR331" s="104"/>
      <c r="BS331" s="104"/>
      <c r="BT331" s="104"/>
      <c r="BU331" s="104"/>
      <c r="BV331" s="104"/>
      <c r="BW331" s="104"/>
      <c r="BX331" s="104"/>
      <c r="BY331" s="104"/>
      <c r="BZ331" s="104"/>
      <c r="CA331" s="104"/>
      <c r="CB331" s="104"/>
      <c r="CC331" s="104"/>
      <c r="CD331" s="104"/>
      <c r="CE331" s="104"/>
      <c r="CF331" s="104"/>
      <c r="CG331" s="104"/>
      <c r="CH331" s="104"/>
      <c r="CI331" s="104"/>
      <c r="CJ331" s="104"/>
      <c r="CK331" s="104"/>
      <c r="CL331" s="104"/>
      <c r="CM331" s="104"/>
      <c r="CN331" s="104"/>
      <c r="CO331" s="104"/>
      <c r="CP331" s="104"/>
      <c r="CQ331" s="104"/>
      <c r="CR331" s="104"/>
      <c r="CS331" s="104"/>
      <c r="CT331" s="104"/>
      <c r="CU331" s="104"/>
      <c r="CV331" s="104"/>
      <c r="CW331" s="104"/>
      <c r="CX331" s="104"/>
      <c r="CY331" s="104"/>
      <c r="CZ331" s="104"/>
      <c r="DA331" s="104"/>
      <c r="DB331" s="104"/>
      <c r="DC331" s="104"/>
      <c r="DD331" s="104"/>
      <c r="DE331" s="104"/>
      <c r="DF331" s="104"/>
      <c r="DG331" s="104"/>
      <c r="DH331" s="104"/>
      <c r="DI331" s="104"/>
      <c r="DJ331" s="104"/>
      <c r="DK331" s="104"/>
      <c r="DL331" s="104"/>
      <c r="DM331" s="104"/>
      <c r="DN331" s="104"/>
      <c r="DO331" s="104"/>
      <c r="DP331" s="104"/>
      <c r="DQ331" s="104"/>
      <c r="DR331" s="104"/>
      <c r="DS331" s="104"/>
      <c r="DT331" s="104"/>
      <c r="DU331" s="104"/>
      <c r="DV331" s="104"/>
      <c r="DW331" s="104"/>
      <c r="DX331" s="104"/>
      <c r="DY331" s="104"/>
      <c r="DZ331" s="104"/>
      <c r="EA331" s="104"/>
      <c r="EB331" s="104"/>
      <c r="EC331" s="104"/>
      <c r="ED331" s="104"/>
      <c r="EE331" s="104"/>
      <c r="EF331" s="104"/>
      <c r="EG331" s="104"/>
      <c r="EH331" s="104"/>
      <c r="EI331" s="104"/>
      <c r="EJ331" s="104"/>
      <c r="EK331" s="104"/>
      <c r="EL331" s="104"/>
      <c r="EM331" s="104"/>
      <c r="EN331" s="104"/>
      <c r="EO331" s="104"/>
      <c r="EP331" s="104"/>
      <c r="EQ331" s="104"/>
      <c r="ER331" s="104"/>
      <c r="ES331" s="104"/>
      <c r="ET331" s="104"/>
      <c r="EU331" s="104"/>
      <c r="EV331" s="104"/>
      <c r="EW331" s="104"/>
      <c r="EX331" s="104"/>
      <c r="EY331" s="104"/>
      <c r="EZ331" s="104"/>
      <c r="FA331" s="104"/>
      <c r="FB331" s="104"/>
      <c r="FC331" s="104"/>
      <c r="FD331" s="104"/>
      <c r="FE331" s="104"/>
      <c r="FF331" s="104"/>
      <c r="FG331" s="104"/>
      <c r="FH331" s="104"/>
      <c r="FI331" s="104"/>
      <c r="FJ331" s="104"/>
      <c r="FK331" s="104"/>
      <c r="FL331" s="104"/>
      <c r="FM331" s="104"/>
      <c r="FN331" s="104"/>
      <c r="FO331" s="104"/>
      <c r="FP331" s="104"/>
      <c r="FQ331" s="104"/>
      <c r="FR331" s="104"/>
      <c r="FS331" s="104"/>
      <c r="FT331" s="104"/>
      <c r="FU331" s="104"/>
      <c r="FV331" s="104"/>
      <c r="FW331" s="104"/>
      <c r="FX331" s="104"/>
      <c r="FY331" s="104"/>
      <c r="FZ331" s="104"/>
      <c r="GA331" s="104"/>
      <c r="GB331" s="104"/>
      <c r="GC331" s="104"/>
      <c r="GD331" s="104"/>
      <c r="GE331" s="104"/>
      <c r="GF331" s="104"/>
      <c r="GG331" s="104"/>
      <c r="GH331" s="104"/>
      <c r="GI331" s="104"/>
      <c r="GJ331" s="104"/>
      <c r="GK331" s="104"/>
      <c r="GL331" s="104"/>
      <c r="GM331" s="104"/>
      <c r="GN331" s="104"/>
      <c r="GO331" s="104"/>
      <c r="GP331" s="104"/>
      <c r="GQ331" s="104"/>
      <c r="GR331" s="104"/>
      <c r="GS331" s="104"/>
      <c r="GT331" s="104"/>
      <c r="GU331" s="104"/>
      <c r="GV331" s="104"/>
      <c r="GW331" s="104"/>
      <c r="GX331" s="104"/>
      <c r="GY331" s="104"/>
      <c r="GZ331" s="104"/>
      <c r="HA331" s="104"/>
      <c r="HB331" s="104"/>
      <c r="HC331" s="104"/>
      <c r="HD331" s="104"/>
      <c r="HE331" s="104"/>
      <c r="HF331" s="104"/>
      <c r="HG331" s="104"/>
      <c r="HH331" s="104"/>
      <c r="HI331" s="104"/>
      <c r="HJ331" s="104"/>
      <c r="HK331" s="104"/>
      <c r="HL331" s="104"/>
      <c r="HM331" s="104"/>
      <c r="HN331" s="104"/>
      <c r="HO331" s="104"/>
      <c r="HP331" s="104"/>
      <c r="HQ331" s="104"/>
      <c r="HR331" s="104"/>
      <c r="HS331" s="104"/>
      <c r="HT331" s="104"/>
      <c r="HU331" s="104"/>
      <c r="HV331" s="104"/>
      <c r="HW331" s="104"/>
      <c r="HX331" s="104"/>
      <c r="HY331" s="104"/>
      <c r="HZ331" s="104"/>
      <c r="IA331" s="104"/>
      <c r="IB331" s="104"/>
      <c r="IC331" s="104"/>
      <c r="ID331" s="104"/>
      <c r="IE331" s="104"/>
      <c r="IF331" s="104"/>
      <c r="IG331" s="104"/>
      <c r="IH331" s="104"/>
      <c r="II331" s="104"/>
      <c r="IJ331" s="104"/>
      <c r="IK331" s="104"/>
      <c r="IL331" s="104"/>
      <c r="IM331" s="104"/>
      <c r="IN331" s="104"/>
      <c r="IO331" s="104"/>
      <c r="IP331" s="104"/>
      <c r="IQ331" s="104"/>
      <c r="IR331" s="104"/>
      <c r="IS331" s="104"/>
      <c r="IT331" s="104"/>
      <c r="IU331" s="104"/>
      <c r="IV331" s="104"/>
    </row>
    <row r="332" spans="1:256" s="103" customFormat="1" ht="12.75" x14ac:dyDescent="0.35">
      <c r="A332" s="114"/>
      <c r="B332" s="135"/>
      <c r="C332" s="135"/>
      <c r="D332" s="135"/>
      <c r="E332" s="135"/>
      <c r="F332" s="135"/>
      <c r="G332" s="135"/>
      <c r="H332" s="135"/>
      <c r="I332" s="135"/>
      <c r="J332" s="135"/>
      <c r="K332" s="135"/>
      <c r="L332" s="135"/>
      <c r="M332" s="135"/>
      <c r="N332" s="135"/>
      <c r="O332" s="135"/>
      <c r="P332" s="135"/>
      <c r="Q332" s="135"/>
      <c r="R332" s="135"/>
      <c r="AI332" s="104"/>
      <c r="AJ332" s="104"/>
      <c r="AK332" s="104"/>
      <c r="AL332" s="104"/>
      <c r="AM332" s="104"/>
      <c r="AN332" s="104"/>
      <c r="AO332" s="104"/>
      <c r="AP332" s="104"/>
      <c r="AQ332" s="104"/>
      <c r="AR332" s="104"/>
      <c r="AS332" s="104"/>
      <c r="AT332" s="104"/>
      <c r="AU332" s="104"/>
      <c r="AV332" s="104"/>
      <c r="AW332" s="104"/>
      <c r="AX332" s="104"/>
      <c r="AY332" s="104"/>
      <c r="AZ332" s="104"/>
      <c r="BA332" s="104"/>
      <c r="BB332" s="104"/>
      <c r="BC332" s="104"/>
      <c r="BD332" s="104"/>
      <c r="BE332" s="104"/>
      <c r="BF332" s="104"/>
      <c r="BG332" s="104"/>
      <c r="BH332" s="104"/>
      <c r="BI332" s="104"/>
      <c r="BJ332" s="104"/>
      <c r="BK332" s="104"/>
      <c r="BL332" s="104"/>
      <c r="BM332" s="104"/>
      <c r="BN332" s="104"/>
      <c r="BO332" s="104"/>
      <c r="BP332" s="104"/>
      <c r="BQ332" s="104"/>
      <c r="BR332" s="104"/>
      <c r="BS332" s="104"/>
      <c r="BT332" s="104"/>
      <c r="BU332" s="104"/>
      <c r="BV332" s="104"/>
      <c r="BW332" s="104"/>
      <c r="BX332" s="104"/>
      <c r="BY332" s="104"/>
      <c r="BZ332" s="104"/>
      <c r="CA332" s="104"/>
      <c r="CB332" s="104"/>
      <c r="CC332" s="104"/>
      <c r="CD332" s="104"/>
      <c r="CE332" s="104"/>
      <c r="CF332" s="104"/>
      <c r="CG332" s="104"/>
      <c r="CH332" s="104"/>
      <c r="CI332" s="104"/>
      <c r="CJ332" s="104"/>
      <c r="CK332" s="104"/>
      <c r="CL332" s="104"/>
      <c r="CM332" s="104"/>
      <c r="CN332" s="104"/>
      <c r="CO332" s="104"/>
      <c r="CP332" s="104"/>
      <c r="CQ332" s="104"/>
      <c r="CR332" s="104"/>
      <c r="CS332" s="104"/>
      <c r="CT332" s="104"/>
      <c r="CU332" s="104"/>
      <c r="CV332" s="104"/>
      <c r="CW332" s="104"/>
      <c r="CX332" s="104"/>
      <c r="CY332" s="104"/>
      <c r="CZ332" s="104"/>
      <c r="DA332" s="104"/>
      <c r="DB332" s="104"/>
      <c r="DC332" s="104"/>
      <c r="DD332" s="104"/>
      <c r="DE332" s="104"/>
      <c r="DF332" s="104"/>
      <c r="DG332" s="104"/>
      <c r="DH332" s="104"/>
      <c r="DI332" s="104"/>
      <c r="DJ332" s="104"/>
      <c r="DK332" s="104"/>
      <c r="DL332" s="104"/>
      <c r="DM332" s="104"/>
      <c r="DN332" s="104"/>
      <c r="DO332" s="104"/>
      <c r="DP332" s="104"/>
      <c r="DQ332" s="104"/>
      <c r="DR332" s="104"/>
      <c r="DS332" s="104"/>
      <c r="DT332" s="104"/>
      <c r="DU332" s="104"/>
      <c r="DV332" s="104"/>
      <c r="DW332" s="104"/>
      <c r="DX332" s="104"/>
      <c r="DY332" s="104"/>
      <c r="DZ332" s="104"/>
      <c r="EA332" s="104"/>
      <c r="EB332" s="104"/>
      <c r="EC332" s="104"/>
      <c r="ED332" s="104"/>
      <c r="EE332" s="104"/>
      <c r="EF332" s="104"/>
      <c r="EG332" s="104"/>
      <c r="EH332" s="104"/>
      <c r="EI332" s="104"/>
      <c r="EJ332" s="104"/>
      <c r="EK332" s="104"/>
      <c r="EL332" s="104"/>
      <c r="EM332" s="104"/>
      <c r="EN332" s="104"/>
      <c r="EO332" s="104"/>
      <c r="EP332" s="104"/>
      <c r="EQ332" s="104"/>
      <c r="ER332" s="104"/>
      <c r="ES332" s="104"/>
      <c r="ET332" s="104"/>
      <c r="EU332" s="104"/>
      <c r="EV332" s="104"/>
      <c r="EW332" s="104"/>
      <c r="EX332" s="104"/>
      <c r="EY332" s="104"/>
      <c r="EZ332" s="104"/>
      <c r="FA332" s="104"/>
      <c r="FB332" s="104"/>
      <c r="FC332" s="104"/>
      <c r="FD332" s="104"/>
      <c r="FE332" s="104"/>
      <c r="FF332" s="104"/>
      <c r="FG332" s="104"/>
      <c r="FH332" s="104"/>
      <c r="FI332" s="104"/>
      <c r="FJ332" s="104"/>
      <c r="FK332" s="104"/>
      <c r="FL332" s="104"/>
      <c r="FM332" s="104"/>
      <c r="FN332" s="104"/>
      <c r="FO332" s="104"/>
      <c r="FP332" s="104"/>
      <c r="FQ332" s="104"/>
      <c r="FR332" s="104"/>
      <c r="FS332" s="104"/>
      <c r="FT332" s="104"/>
      <c r="FU332" s="104"/>
      <c r="FV332" s="104"/>
      <c r="FW332" s="104"/>
      <c r="FX332" s="104"/>
      <c r="FY332" s="104"/>
      <c r="FZ332" s="104"/>
      <c r="GA332" s="104"/>
      <c r="GB332" s="104"/>
      <c r="GC332" s="104"/>
      <c r="GD332" s="104"/>
      <c r="GE332" s="104"/>
      <c r="GF332" s="104"/>
      <c r="GG332" s="104"/>
      <c r="GH332" s="104"/>
      <c r="GI332" s="104"/>
      <c r="GJ332" s="104"/>
      <c r="GK332" s="104"/>
      <c r="GL332" s="104"/>
      <c r="GM332" s="104"/>
      <c r="GN332" s="104"/>
      <c r="GO332" s="104"/>
      <c r="GP332" s="104"/>
      <c r="GQ332" s="104"/>
      <c r="GR332" s="104"/>
      <c r="GS332" s="104"/>
      <c r="GT332" s="104"/>
      <c r="GU332" s="104"/>
      <c r="GV332" s="104"/>
      <c r="GW332" s="104"/>
      <c r="GX332" s="104"/>
      <c r="GY332" s="104"/>
      <c r="GZ332" s="104"/>
      <c r="HA332" s="104"/>
      <c r="HB332" s="104"/>
      <c r="HC332" s="104"/>
      <c r="HD332" s="104"/>
      <c r="HE332" s="104"/>
      <c r="HF332" s="104"/>
      <c r="HG332" s="104"/>
      <c r="HH332" s="104"/>
      <c r="HI332" s="104"/>
      <c r="HJ332" s="104"/>
      <c r="HK332" s="104"/>
      <c r="HL332" s="104"/>
      <c r="HM332" s="104"/>
      <c r="HN332" s="104"/>
      <c r="HO332" s="104"/>
      <c r="HP332" s="104"/>
      <c r="HQ332" s="104"/>
      <c r="HR332" s="104"/>
      <c r="HS332" s="104"/>
      <c r="HT332" s="104"/>
      <c r="HU332" s="104"/>
      <c r="HV332" s="104"/>
      <c r="HW332" s="104"/>
      <c r="HX332" s="104"/>
      <c r="HY332" s="104"/>
      <c r="HZ332" s="104"/>
      <c r="IA332" s="104"/>
      <c r="IB332" s="104"/>
      <c r="IC332" s="104"/>
      <c r="ID332" s="104"/>
      <c r="IE332" s="104"/>
      <c r="IF332" s="104"/>
      <c r="IG332" s="104"/>
      <c r="IH332" s="104"/>
      <c r="II332" s="104"/>
      <c r="IJ332" s="104"/>
      <c r="IK332" s="104"/>
      <c r="IL332" s="104"/>
      <c r="IM332" s="104"/>
      <c r="IN332" s="104"/>
      <c r="IO332" s="104"/>
      <c r="IP332" s="104"/>
      <c r="IQ332" s="104"/>
      <c r="IR332" s="104"/>
      <c r="IS332" s="104"/>
      <c r="IT332" s="104"/>
      <c r="IU332" s="104"/>
      <c r="IV332" s="104"/>
    </row>
    <row r="333" spans="1:256" s="103" customFormat="1" ht="12.75" x14ac:dyDescent="0.35">
      <c r="A333" s="114"/>
      <c r="B333" s="135"/>
      <c r="C333" s="135"/>
      <c r="D333" s="135"/>
      <c r="E333" s="135"/>
      <c r="F333" s="135"/>
      <c r="G333" s="135"/>
      <c r="H333" s="135"/>
      <c r="I333" s="135"/>
      <c r="J333" s="135"/>
      <c r="K333" s="135"/>
      <c r="L333" s="135"/>
      <c r="M333" s="135"/>
      <c r="N333" s="135"/>
      <c r="O333" s="135"/>
      <c r="P333" s="135"/>
      <c r="Q333" s="135"/>
      <c r="R333" s="135"/>
      <c r="AI333" s="104"/>
      <c r="AJ333" s="104"/>
      <c r="AK333" s="104"/>
      <c r="AL333" s="104"/>
      <c r="AM333" s="104"/>
      <c r="AN333" s="104"/>
      <c r="AO333" s="104"/>
      <c r="AP333" s="104"/>
      <c r="AQ333" s="104"/>
      <c r="AR333" s="104"/>
      <c r="AS333" s="104"/>
      <c r="AT333" s="104"/>
      <c r="AU333" s="104"/>
      <c r="AV333" s="104"/>
      <c r="AW333" s="104"/>
      <c r="AX333" s="104"/>
      <c r="AY333" s="104"/>
      <c r="AZ333" s="104"/>
      <c r="BA333" s="104"/>
      <c r="BB333" s="104"/>
      <c r="BC333" s="104"/>
      <c r="BD333" s="104"/>
      <c r="BE333" s="104"/>
      <c r="BF333" s="104"/>
      <c r="BG333" s="104"/>
      <c r="BH333" s="104"/>
      <c r="BI333" s="104"/>
      <c r="BJ333" s="104"/>
      <c r="BK333" s="104"/>
      <c r="BL333" s="104"/>
      <c r="BM333" s="104"/>
      <c r="BN333" s="104"/>
      <c r="BO333" s="104"/>
      <c r="BP333" s="104"/>
      <c r="BQ333" s="104"/>
      <c r="BR333" s="104"/>
      <c r="BS333" s="104"/>
      <c r="BT333" s="104"/>
      <c r="BU333" s="104"/>
      <c r="BV333" s="104"/>
      <c r="BW333" s="104"/>
      <c r="BX333" s="104"/>
      <c r="BY333" s="104"/>
      <c r="BZ333" s="104"/>
      <c r="CA333" s="104"/>
      <c r="CB333" s="104"/>
      <c r="CC333" s="104"/>
      <c r="CD333" s="104"/>
      <c r="CE333" s="104"/>
      <c r="CF333" s="104"/>
      <c r="CG333" s="104"/>
      <c r="CH333" s="104"/>
      <c r="CI333" s="104"/>
      <c r="CJ333" s="104"/>
      <c r="CK333" s="104"/>
      <c r="CL333" s="104"/>
      <c r="CM333" s="104"/>
      <c r="CN333" s="104"/>
      <c r="CO333" s="104"/>
      <c r="CP333" s="104"/>
      <c r="CQ333" s="104"/>
      <c r="CR333" s="104"/>
      <c r="CS333" s="104"/>
      <c r="CT333" s="104"/>
      <c r="CU333" s="104"/>
      <c r="CV333" s="104"/>
      <c r="CW333" s="104"/>
      <c r="CX333" s="104"/>
      <c r="CY333" s="104"/>
      <c r="CZ333" s="104"/>
      <c r="DA333" s="104"/>
      <c r="DB333" s="104"/>
      <c r="DC333" s="104"/>
      <c r="DD333" s="104"/>
      <c r="DE333" s="104"/>
      <c r="DF333" s="104"/>
      <c r="DG333" s="104"/>
      <c r="DH333" s="104"/>
      <c r="DI333" s="104"/>
      <c r="DJ333" s="104"/>
      <c r="DK333" s="104"/>
      <c r="DL333" s="104"/>
      <c r="DM333" s="104"/>
      <c r="DN333" s="104"/>
      <c r="DO333" s="104"/>
      <c r="DP333" s="104"/>
      <c r="DQ333" s="104"/>
      <c r="DR333" s="104"/>
      <c r="DS333" s="104"/>
      <c r="DT333" s="104"/>
      <c r="DU333" s="104"/>
      <c r="DV333" s="104"/>
      <c r="DW333" s="104"/>
      <c r="DX333" s="104"/>
      <c r="DY333" s="104"/>
      <c r="DZ333" s="104"/>
      <c r="EA333" s="104"/>
      <c r="EB333" s="104"/>
      <c r="EC333" s="104"/>
      <c r="ED333" s="104"/>
      <c r="EE333" s="104"/>
      <c r="EF333" s="104"/>
      <c r="EG333" s="104"/>
      <c r="EH333" s="104"/>
      <c r="EI333" s="104"/>
      <c r="EJ333" s="104"/>
      <c r="EK333" s="104"/>
      <c r="EL333" s="104"/>
      <c r="EM333" s="104"/>
      <c r="EN333" s="104"/>
      <c r="EO333" s="104"/>
      <c r="EP333" s="104"/>
      <c r="EQ333" s="104"/>
      <c r="ER333" s="104"/>
      <c r="ES333" s="104"/>
      <c r="ET333" s="104"/>
      <c r="EU333" s="104"/>
      <c r="EV333" s="104"/>
      <c r="EW333" s="104"/>
      <c r="EX333" s="104"/>
      <c r="EY333" s="104"/>
      <c r="EZ333" s="104"/>
      <c r="FA333" s="104"/>
      <c r="FB333" s="104"/>
      <c r="FC333" s="104"/>
      <c r="FD333" s="104"/>
      <c r="FE333" s="104"/>
      <c r="FF333" s="104"/>
      <c r="FG333" s="104"/>
      <c r="FH333" s="104"/>
      <c r="FI333" s="104"/>
      <c r="FJ333" s="104"/>
      <c r="FK333" s="104"/>
      <c r="FL333" s="104"/>
      <c r="FM333" s="104"/>
      <c r="FN333" s="104"/>
      <c r="FO333" s="104"/>
      <c r="FP333" s="104"/>
      <c r="FQ333" s="104"/>
      <c r="FR333" s="104"/>
      <c r="FS333" s="104"/>
      <c r="FT333" s="104"/>
      <c r="FU333" s="104"/>
      <c r="FV333" s="104"/>
      <c r="FW333" s="104"/>
      <c r="FX333" s="104"/>
      <c r="FY333" s="104"/>
      <c r="FZ333" s="104"/>
      <c r="GA333" s="104"/>
      <c r="GB333" s="104"/>
      <c r="GC333" s="104"/>
      <c r="GD333" s="104"/>
      <c r="GE333" s="104"/>
      <c r="GF333" s="104"/>
      <c r="GG333" s="104"/>
      <c r="GH333" s="104"/>
      <c r="GI333" s="104"/>
      <c r="GJ333" s="104"/>
      <c r="GK333" s="104"/>
      <c r="GL333" s="104"/>
      <c r="GM333" s="104"/>
      <c r="GN333" s="104"/>
      <c r="GO333" s="104"/>
      <c r="GP333" s="104"/>
      <c r="GQ333" s="104"/>
      <c r="GR333" s="104"/>
      <c r="GS333" s="104"/>
      <c r="GT333" s="104"/>
      <c r="GU333" s="104"/>
      <c r="GV333" s="104"/>
      <c r="GW333" s="104"/>
      <c r="GX333" s="104"/>
      <c r="GY333" s="104"/>
      <c r="GZ333" s="104"/>
      <c r="HA333" s="104"/>
      <c r="HB333" s="104"/>
      <c r="HC333" s="104"/>
      <c r="HD333" s="104"/>
      <c r="HE333" s="104"/>
      <c r="HF333" s="104"/>
      <c r="HG333" s="104"/>
      <c r="HH333" s="104"/>
      <c r="HI333" s="104"/>
      <c r="HJ333" s="104"/>
      <c r="HK333" s="104"/>
      <c r="HL333" s="104"/>
      <c r="HM333" s="104"/>
      <c r="HN333" s="104"/>
      <c r="HO333" s="104"/>
      <c r="HP333" s="104"/>
      <c r="HQ333" s="104"/>
      <c r="HR333" s="104"/>
      <c r="HS333" s="104"/>
      <c r="HT333" s="104"/>
      <c r="HU333" s="104"/>
      <c r="HV333" s="104"/>
      <c r="HW333" s="104"/>
      <c r="HX333" s="104"/>
      <c r="HY333" s="104"/>
      <c r="HZ333" s="104"/>
      <c r="IA333" s="104"/>
      <c r="IB333" s="104"/>
      <c r="IC333" s="104"/>
      <c r="ID333" s="104"/>
      <c r="IE333" s="104"/>
      <c r="IF333" s="104"/>
      <c r="IG333" s="104"/>
      <c r="IH333" s="104"/>
      <c r="II333" s="104"/>
      <c r="IJ333" s="104"/>
      <c r="IK333" s="104"/>
      <c r="IL333" s="104"/>
      <c r="IM333" s="104"/>
      <c r="IN333" s="104"/>
      <c r="IO333" s="104"/>
      <c r="IP333" s="104"/>
      <c r="IQ333" s="104"/>
      <c r="IR333" s="104"/>
      <c r="IS333" s="104"/>
      <c r="IT333" s="104"/>
      <c r="IU333" s="104"/>
      <c r="IV333" s="104"/>
    </row>
    <row r="334" spans="1:256" s="103" customFormat="1" ht="12.75" x14ac:dyDescent="0.35">
      <c r="A334" s="114"/>
      <c r="B334" s="135"/>
      <c r="C334" s="135"/>
      <c r="D334" s="135"/>
      <c r="E334" s="135"/>
      <c r="F334" s="135"/>
      <c r="G334" s="135"/>
      <c r="H334" s="135"/>
      <c r="I334" s="135"/>
      <c r="J334" s="135"/>
      <c r="K334" s="135"/>
      <c r="L334" s="135"/>
      <c r="M334" s="135"/>
      <c r="N334" s="135"/>
      <c r="O334" s="135"/>
      <c r="P334" s="135"/>
      <c r="Q334" s="135"/>
      <c r="R334" s="135"/>
      <c r="AI334" s="104"/>
      <c r="AJ334" s="104"/>
      <c r="AK334" s="104"/>
      <c r="AL334" s="104"/>
      <c r="AM334" s="104"/>
      <c r="AN334" s="104"/>
      <c r="AO334" s="104"/>
      <c r="AP334" s="104"/>
      <c r="AQ334" s="104"/>
      <c r="AR334" s="104"/>
      <c r="AS334" s="104"/>
      <c r="AT334" s="104"/>
      <c r="AU334" s="104"/>
      <c r="AV334" s="104"/>
      <c r="AW334" s="104"/>
      <c r="AX334" s="104"/>
      <c r="AY334" s="104"/>
      <c r="AZ334" s="104"/>
      <c r="BA334" s="104"/>
      <c r="BB334" s="104"/>
      <c r="BC334" s="104"/>
      <c r="BD334" s="104"/>
      <c r="BE334" s="104"/>
      <c r="BF334" s="104"/>
      <c r="BG334" s="104"/>
      <c r="BH334" s="104"/>
      <c r="BI334" s="104"/>
      <c r="BJ334" s="104"/>
      <c r="BK334" s="104"/>
      <c r="BL334" s="104"/>
      <c r="BM334" s="104"/>
      <c r="BN334" s="104"/>
      <c r="BO334" s="104"/>
      <c r="BP334" s="104"/>
      <c r="BQ334" s="104"/>
      <c r="BR334" s="104"/>
      <c r="BS334" s="104"/>
      <c r="BT334" s="104"/>
      <c r="BU334" s="104"/>
      <c r="BV334" s="104"/>
      <c r="BW334" s="104"/>
      <c r="BX334" s="104"/>
      <c r="BY334" s="104"/>
      <c r="BZ334" s="104"/>
      <c r="CA334" s="104"/>
      <c r="CB334" s="104"/>
      <c r="CC334" s="104"/>
      <c r="CD334" s="104"/>
      <c r="CE334" s="104"/>
      <c r="CF334" s="104"/>
      <c r="CG334" s="104"/>
      <c r="CH334" s="104"/>
      <c r="CI334" s="104"/>
      <c r="CJ334" s="104"/>
      <c r="CK334" s="104"/>
      <c r="CL334" s="104"/>
      <c r="CM334" s="104"/>
      <c r="CN334" s="104"/>
      <c r="CO334" s="104"/>
      <c r="CP334" s="104"/>
      <c r="CQ334" s="104"/>
      <c r="CR334" s="104"/>
      <c r="CS334" s="104"/>
      <c r="CT334" s="104"/>
      <c r="CU334" s="104"/>
      <c r="CV334" s="104"/>
      <c r="CW334" s="104"/>
      <c r="CX334" s="104"/>
      <c r="CY334" s="104"/>
      <c r="CZ334" s="104"/>
      <c r="DA334" s="104"/>
      <c r="DB334" s="104"/>
      <c r="DC334" s="104"/>
      <c r="DD334" s="104"/>
      <c r="DE334" s="104"/>
      <c r="DF334" s="104"/>
      <c r="DG334" s="104"/>
      <c r="DH334" s="104"/>
      <c r="DI334" s="104"/>
      <c r="DJ334" s="104"/>
      <c r="DK334" s="104"/>
      <c r="DL334" s="104"/>
      <c r="DM334" s="104"/>
      <c r="DN334" s="104"/>
      <c r="DO334" s="104"/>
      <c r="DP334" s="104"/>
      <c r="DQ334" s="104"/>
      <c r="DR334" s="104"/>
      <c r="DS334" s="104"/>
      <c r="DT334" s="104"/>
      <c r="DU334" s="104"/>
      <c r="DV334" s="104"/>
      <c r="DW334" s="104"/>
      <c r="DX334" s="104"/>
      <c r="DY334" s="104"/>
      <c r="DZ334" s="104"/>
      <c r="EA334" s="104"/>
      <c r="EB334" s="104"/>
      <c r="EC334" s="104"/>
      <c r="ED334" s="104"/>
      <c r="EE334" s="104"/>
      <c r="EF334" s="104"/>
      <c r="EG334" s="104"/>
      <c r="EH334" s="104"/>
      <c r="EI334" s="104"/>
      <c r="EJ334" s="104"/>
      <c r="EK334" s="104"/>
      <c r="EL334" s="104"/>
      <c r="EM334" s="104"/>
      <c r="EN334" s="104"/>
      <c r="EO334" s="104"/>
      <c r="EP334" s="104"/>
      <c r="EQ334" s="104"/>
      <c r="ER334" s="104"/>
      <c r="ES334" s="104"/>
      <c r="ET334" s="104"/>
      <c r="EU334" s="104"/>
      <c r="EV334" s="104"/>
      <c r="EW334" s="104"/>
      <c r="EX334" s="104"/>
      <c r="EY334" s="104"/>
      <c r="EZ334" s="104"/>
      <c r="FA334" s="104"/>
      <c r="FB334" s="104"/>
      <c r="FC334" s="104"/>
      <c r="FD334" s="104"/>
      <c r="FE334" s="104"/>
      <c r="FF334" s="104"/>
      <c r="FG334" s="104"/>
      <c r="FH334" s="104"/>
      <c r="FI334" s="104"/>
      <c r="FJ334" s="104"/>
      <c r="FK334" s="104"/>
      <c r="FL334" s="104"/>
      <c r="FM334" s="104"/>
      <c r="FN334" s="104"/>
      <c r="FO334" s="104"/>
      <c r="FP334" s="104"/>
      <c r="FQ334" s="104"/>
      <c r="FR334" s="104"/>
      <c r="FS334" s="104"/>
      <c r="FT334" s="104"/>
      <c r="FU334" s="104"/>
      <c r="FV334" s="104"/>
      <c r="FW334" s="104"/>
      <c r="FX334" s="104"/>
      <c r="FY334" s="104"/>
      <c r="FZ334" s="104"/>
      <c r="GA334" s="104"/>
      <c r="GB334" s="104"/>
      <c r="GC334" s="104"/>
      <c r="GD334" s="104"/>
      <c r="GE334" s="104"/>
      <c r="GF334" s="104"/>
      <c r="GG334" s="104"/>
      <c r="GH334" s="104"/>
      <c r="GI334" s="104"/>
      <c r="GJ334" s="104"/>
      <c r="GK334" s="104"/>
      <c r="GL334" s="104"/>
      <c r="GM334" s="104"/>
      <c r="GN334" s="104"/>
      <c r="GO334" s="104"/>
      <c r="GP334" s="104"/>
      <c r="GQ334" s="104"/>
      <c r="GR334" s="104"/>
      <c r="GS334" s="104"/>
      <c r="GT334" s="104"/>
      <c r="GU334" s="104"/>
      <c r="GV334" s="104"/>
      <c r="GW334" s="104"/>
      <c r="GX334" s="104"/>
      <c r="GY334" s="104"/>
      <c r="GZ334" s="104"/>
      <c r="HA334" s="104"/>
      <c r="HB334" s="104"/>
      <c r="HC334" s="104"/>
      <c r="HD334" s="104"/>
      <c r="HE334" s="104"/>
      <c r="HF334" s="104"/>
      <c r="HG334" s="104"/>
      <c r="HH334" s="104"/>
      <c r="HI334" s="104"/>
      <c r="HJ334" s="104"/>
      <c r="HK334" s="104"/>
      <c r="HL334" s="104"/>
      <c r="HM334" s="104"/>
      <c r="HN334" s="104"/>
      <c r="HO334" s="104"/>
      <c r="HP334" s="104"/>
      <c r="HQ334" s="104"/>
      <c r="HR334" s="104"/>
      <c r="HS334" s="104"/>
      <c r="HT334" s="104"/>
      <c r="HU334" s="104"/>
      <c r="HV334" s="104"/>
      <c r="HW334" s="104"/>
      <c r="HX334" s="104"/>
      <c r="HY334" s="104"/>
      <c r="HZ334" s="104"/>
      <c r="IA334" s="104"/>
      <c r="IB334" s="104"/>
      <c r="IC334" s="104"/>
      <c r="ID334" s="104"/>
      <c r="IE334" s="104"/>
      <c r="IF334" s="104"/>
      <c r="IG334" s="104"/>
      <c r="IH334" s="104"/>
      <c r="II334" s="104"/>
      <c r="IJ334" s="104"/>
      <c r="IK334" s="104"/>
      <c r="IL334" s="104"/>
      <c r="IM334" s="104"/>
      <c r="IN334" s="104"/>
      <c r="IO334" s="104"/>
      <c r="IP334" s="104"/>
      <c r="IQ334" s="104"/>
      <c r="IR334" s="104"/>
      <c r="IS334" s="104"/>
      <c r="IT334" s="104"/>
      <c r="IU334" s="104"/>
      <c r="IV334" s="104"/>
    </row>
    <row r="335" spans="1:256" s="103" customFormat="1" ht="12.75" x14ac:dyDescent="0.35">
      <c r="A335" s="114"/>
      <c r="B335" s="135"/>
      <c r="C335" s="135"/>
      <c r="D335" s="135"/>
      <c r="E335" s="135"/>
      <c r="F335" s="135"/>
      <c r="G335" s="135"/>
      <c r="H335" s="135"/>
      <c r="I335" s="135"/>
      <c r="J335" s="135"/>
      <c r="K335" s="135"/>
      <c r="L335" s="135"/>
      <c r="M335" s="135"/>
      <c r="N335" s="135"/>
      <c r="O335" s="135"/>
      <c r="P335" s="135"/>
      <c r="Q335" s="135"/>
      <c r="R335" s="135"/>
      <c r="AI335" s="104"/>
      <c r="AJ335" s="104"/>
      <c r="AK335" s="104"/>
      <c r="AL335" s="104"/>
      <c r="AM335" s="104"/>
      <c r="AN335" s="104"/>
      <c r="AO335" s="104"/>
      <c r="AP335" s="104"/>
      <c r="AQ335" s="104"/>
      <c r="AR335" s="104"/>
      <c r="AS335" s="104"/>
      <c r="AT335" s="104"/>
      <c r="AU335" s="104"/>
      <c r="AV335" s="104"/>
      <c r="AW335" s="104"/>
      <c r="AX335" s="104"/>
      <c r="AY335" s="104"/>
      <c r="AZ335" s="104"/>
      <c r="BA335" s="104"/>
      <c r="BB335" s="104"/>
      <c r="BC335" s="104"/>
      <c r="BD335" s="104"/>
      <c r="BE335" s="104"/>
      <c r="BF335" s="104"/>
      <c r="BG335" s="104"/>
      <c r="BH335" s="104"/>
      <c r="BI335" s="104"/>
      <c r="BJ335" s="104"/>
      <c r="BK335" s="104"/>
      <c r="BL335" s="104"/>
      <c r="BM335" s="104"/>
      <c r="BN335" s="104"/>
      <c r="BO335" s="104"/>
      <c r="BP335" s="104"/>
      <c r="BQ335" s="104"/>
      <c r="BR335" s="104"/>
      <c r="BS335" s="104"/>
      <c r="BT335" s="104"/>
      <c r="BU335" s="104"/>
      <c r="BV335" s="104"/>
      <c r="BW335" s="104"/>
      <c r="BX335" s="104"/>
      <c r="BY335" s="104"/>
      <c r="BZ335" s="104"/>
      <c r="CA335" s="104"/>
      <c r="CB335" s="104"/>
      <c r="CC335" s="104"/>
      <c r="CD335" s="104"/>
      <c r="CE335" s="104"/>
      <c r="CF335" s="104"/>
      <c r="CG335" s="104"/>
      <c r="CH335" s="104"/>
      <c r="CI335" s="104"/>
      <c r="CJ335" s="104"/>
      <c r="CK335" s="104"/>
      <c r="CL335" s="104"/>
      <c r="CM335" s="104"/>
      <c r="CN335" s="104"/>
      <c r="CO335" s="104"/>
      <c r="CP335" s="104"/>
      <c r="CQ335" s="104"/>
      <c r="CR335" s="104"/>
      <c r="CS335" s="104"/>
      <c r="CT335" s="104"/>
      <c r="CU335" s="104"/>
      <c r="CV335" s="104"/>
      <c r="CW335" s="104"/>
      <c r="CX335" s="104"/>
      <c r="CY335" s="104"/>
      <c r="CZ335" s="104"/>
      <c r="DA335" s="104"/>
      <c r="DB335" s="104"/>
      <c r="DC335" s="104"/>
      <c r="DD335" s="104"/>
      <c r="DE335" s="104"/>
      <c r="DF335" s="104"/>
      <c r="DG335" s="104"/>
      <c r="DH335" s="104"/>
      <c r="DI335" s="104"/>
      <c r="DJ335" s="104"/>
      <c r="DK335" s="104"/>
      <c r="DL335" s="104"/>
      <c r="DM335" s="104"/>
      <c r="DN335" s="104"/>
      <c r="DO335" s="104"/>
      <c r="DP335" s="104"/>
      <c r="DQ335" s="104"/>
      <c r="DR335" s="104"/>
      <c r="DS335" s="104"/>
      <c r="DT335" s="104"/>
      <c r="DU335" s="104"/>
      <c r="DV335" s="104"/>
      <c r="DW335" s="104"/>
      <c r="DX335" s="104"/>
      <c r="DY335" s="104"/>
      <c r="DZ335" s="104"/>
      <c r="EA335" s="104"/>
      <c r="EB335" s="104"/>
      <c r="EC335" s="104"/>
      <c r="ED335" s="104"/>
      <c r="EE335" s="104"/>
      <c r="EF335" s="104"/>
      <c r="EG335" s="104"/>
      <c r="EH335" s="104"/>
      <c r="EI335" s="104"/>
      <c r="EJ335" s="104"/>
      <c r="EK335" s="104"/>
      <c r="EL335" s="104"/>
      <c r="EM335" s="104"/>
      <c r="EN335" s="104"/>
      <c r="EO335" s="104"/>
      <c r="EP335" s="104"/>
      <c r="EQ335" s="104"/>
      <c r="ER335" s="104"/>
      <c r="ES335" s="104"/>
      <c r="ET335" s="104"/>
      <c r="EU335" s="104"/>
      <c r="EV335" s="104"/>
      <c r="EW335" s="104"/>
      <c r="EX335" s="104"/>
      <c r="EY335" s="104"/>
      <c r="EZ335" s="104"/>
      <c r="FA335" s="104"/>
      <c r="FB335" s="104"/>
      <c r="FC335" s="104"/>
      <c r="FD335" s="104"/>
      <c r="FE335" s="104"/>
      <c r="FF335" s="104"/>
      <c r="FG335" s="104"/>
      <c r="FH335" s="104"/>
      <c r="FI335" s="104"/>
      <c r="FJ335" s="104"/>
      <c r="FK335" s="104"/>
      <c r="FL335" s="104"/>
      <c r="FM335" s="104"/>
      <c r="FN335" s="104"/>
      <c r="FO335" s="104"/>
      <c r="FP335" s="104"/>
      <c r="FQ335" s="104"/>
      <c r="FR335" s="104"/>
      <c r="FS335" s="104"/>
      <c r="FT335" s="104"/>
      <c r="FU335" s="104"/>
      <c r="FV335" s="104"/>
      <c r="FW335" s="104"/>
      <c r="FX335" s="104"/>
      <c r="FY335" s="104"/>
      <c r="FZ335" s="104"/>
      <c r="GA335" s="104"/>
      <c r="GB335" s="104"/>
      <c r="GC335" s="104"/>
      <c r="GD335" s="104"/>
      <c r="GE335" s="104"/>
      <c r="GF335" s="104"/>
      <c r="GG335" s="104"/>
      <c r="GH335" s="104"/>
      <c r="GI335" s="104"/>
      <c r="GJ335" s="104"/>
      <c r="GK335" s="104"/>
      <c r="GL335" s="104"/>
      <c r="GM335" s="104"/>
      <c r="GN335" s="104"/>
      <c r="GO335" s="104"/>
      <c r="GP335" s="104"/>
      <c r="GQ335" s="104"/>
      <c r="GR335" s="104"/>
      <c r="GS335" s="104"/>
      <c r="GT335" s="104"/>
      <c r="GU335" s="104"/>
      <c r="GV335" s="104"/>
      <c r="GW335" s="104"/>
      <c r="GX335" s="104"/>
      <c r="GY335" s="104"/>
      <c r="GZ335" s="104"/>
      <c r="HA335" s="104"/>
      <c r="HB335" s="104"/>
      <c r="HC335" s="104"/>
      <c r="HD335" s="104"/>
      <c r="HE335" s="104"/>
      <c r="HF335" s="104"/>
      <c r="HG335" s="104"/>
      <c r="HH335" s="104"/>
      <c r="HI335" s="104"/>
      <c r="HJ335" s="104"/>
      <c r="HK335" s="104"/>
      <c r="HL335" s="104"/>
      <c r="HM335" s="104"/>
      <c r="HN335" s="104"/>
      <c r="HO335" s="104"/>
      <c r="HP335" s="104"/>
      <c r="HQ335" s="104"/>
      <c r="HR335" s="104"/>
      <c r="HS335" s="104"/>
      <c r="HT335" s="104"/>
      <c r="HU335" s="104"/>
      <c r="HV335" s="104"/>
      <c r="HW335" s="104"/>
      <c r="HX335" s="104"/>
      <c r="HY335" s="104"/>
      <c r="HZ335" s="104"/>
      <c r="IA335" s="104"/>
      <c r="IB335" s="104"/>
      <c r="IC335" s="104"/>
      <c r="ID335" s="104"/>
      <c r="IE335" s="104"/>
      <c r="IF335" s="104"/>
      <c r="IG335" s="104"/>
      <c r="IH335" s="104"/>
      <c r="II335" s="104"/>
      <c r="IJ335" s="104"/>
      <c r="IK335" s="104"/>
      <c r="IL335" s="104"/>
      <c r="IM335" s="104"/>
      <c r="IN335" s="104"/>
      <c r="IO335" s="104"/>
      <c r="IP335" s="104"/>
      <c r="IQ335" s="104"/>
      <c r="IR335" s="104"/>
      <c r="IS335" s="104"/>
      <c r="IT335" s="104"/>
      <c r="IU335" s="104"/>
      <c r="IV335" s="104"/>
    </row>
    <row r="336" spans="1:256" s="103" customFormat="1" ht="12.75" x14ac:dyDescent="0.35">
      <c r="A336" s="114"/>
      <c r="B336" s="135"/>
      <c r="C336" s="135"/>
      <c r="D336" s="135"/>
      <c r="E336" s="135"/>
      <c r="F336" s="135"/>
      <c r="G336" s="135"/>
      <c r="H336" s="135"/>
      <c r="I336" s="135"/>
      <c r="J336" s="135"/>
      <c r="K336" s="135"/>
      <c r="L336" s="135"/>
      <c r="M336" s="135"/>
      <c r="N336" s="135"/>
      <c r="O336" s="135"/>
      <c r="P336" s="135"/>
      <c r="Q336" s="135"/>
      <c r="R336" s="135"/>
      <c r="AI336" s="104"/>
      <c r="AJ336" s="104"/>
      <c r="AK336" s="104"/>
      <c r="AL336" s="104"/>
      <c r="AM336" s="104"/>
      <c r="AN336" s="104"/>
      <c r="AO336" s="104"/>
      <c r="AP336" s="104"/>
      <c r="AQ336" s="104"/>
      <c r="AR336" s="104"/>
      <c r="AS336" s="104"/>
      <c r="AT336" s="104"/>
      <c r="AU336" s="104"/>
      <c r="AV336" s="104"/>
      <c r="AW336" s="104"/>
      <c r="AX336" s="104"/>
      <c r="AY336" s="104"/>
      <c r="AZ336" s="104"/>
      <c r="BA336" s="104"/>
      <c r="BB336" s="104"/>
      <c r="BC336" s="104"/>
      <c r="BD336" s="104"/>
      <c r="BE336" s="104"/>
      <c r="BF336" s="104"/>
      <c r="BG336" s="104"/>
      <c r="BH336" s="104"/>
      <c r="BI336" s="104"/>
      <c r="BJ336" s="104"/>
      <c r="BK336" s="104"/>
      <c r="BL336" s="104"/>
      <c r="BM336" s="104"/>
      <c r="BN336" s="104"/>
      <c r="BO336" s="104"/>
      <c r="BP336" s="104"/>
      <c r="BQ336" s="104"/>
      <c r="BR336" s="104"/>
      <c r="BS336" s="104"/>
      <c r="BT336" s="104"/>
      <c r="BU336" s="104"/>
      <c r="BV336" s="104"/>
      <c r="BW336" s="104"/>
      <c r="BX336" s="104"/>
      <c r="BY336" s="104"/>
      <c r="BZ336" s="104"/>
      <c r="CA336" s="104"/>
      <c r="CB336" s="104"/>
      <c r="CC336" s="104"/>
      <c r="CD336" s="104"/>
      <c r="CE336" s="104"/>
      <c r="CF336" s="104"/>
      <c r="CG336" s="104"/>
      <c r="CH336" s="104"/>
      <c r="CI336" s="104"/>
      <c r="CJ336" s="104"/>
      <c r="CK336" s="104"/>
      <c r="CL336" s="104"/>
      <c r="CM336" s="104"/>
      <c r="CN336" s="104"/>
      <c r="CO336" s="104"/>
      <c r="CP336" s="104"/>
      <c r="CQ336" s="104"/>
      <c r="CR336" s="104"/>
      <c r="CS336" s="104"/>
      <c r="CT336" s="104"/>
      <c r="CU336" s="104"/>
      <c r="CV336" s="104"/>
      <c r="CW336" s="104"/>
      <c r="CX336" s="104"/>
      <c r="CY336" s="104"/>
      <c r="CZ336" s="104"/>
      <c r="DA336" s="104"/>
      <c r="DB336" s="104"/>
      <c r="DC336" s="104"/>
      <c r="DD336" s="104"/>
      <c r="DE336" s="104"/>
      <c r="DF336" s="104"/>
      <c r="DG336" s="104"/>
      <c r="DH336" s="104"/>
      <c r="DI336" s="104"/>
      <c r="DJ336" s="104"/>
      <c r="DK336" s="104"/>
      <c r="DL336" s="104"/>
      <c r="DM336" s="104"/>
      <c r="DN336" s="104"/>
      <c r="DO336" s="104"/>
      <c r="DP336" s="104"/>
      <c r="DQ336" s="104"/>
      <c r="DR336" s="104"/>
      <c r="DS336" s="104"/>
      <c r="DT336" s="104"/>
      <c r="DU336" s="104"/>
      <c r="DV336" s="104"/>
      <c r="DW336" s="104"/>
      <c r="DX336" s="104"/>
      <c r="DY336" s="104"/>
      <c r="DZ336" s="104"/>
      <c r="EA336" s="104"/>
      <c r="EB336" s="104"/>
      <c r="EC336" s="104"/>
      <c r="ED336" s="104"/>
      <c r="EE336" s="104"/>
      <c r="EF336" s="104"/>
      <c r="EG336" s="104"/>
      <c r="EH336" s="104"/>
      <c r="EI336" s="104"/>
      <c r="EJ336" s="104"/>
      <c r="EK336" s="104"/>
      <c r="EL336" s="104"/>
      <c r="EM336" s="104"/>
      <c r="EN336" s="104"/>
      <c r="EO336" s="104"/>
      <c r="EP336" s="104"/>
      <c r="EQ336" s="104"/>
      <c r="ER336" s="104"/>
      <c r="ES336" s="104"/>
      <c r="ET336" s="104"/>
      <c r="EU336" s="104"/>
      <c r="EV336" s="104"/>
      <c r="EW336" s="104"/>
      <c r="EX336" s="104"/>
      <c r="EY336" s="104"/>
      <c r="EZ336" s="104"/>
      <c r="FA336" s="104"/>
      <c r="FB336" s="104"/>
      <c r="FC336" s="104"/>
      <c r="FD336" s="104"/>
      <c r="FE336" s="104"/>
      <c r="FF336" s="104"/>
      <c r="FG336" s="104"/>
      <c r="FH336" s="104"/>
      <c r="FI336" s="104"/>
      <c r="FJ336" s="104"/>
      <c r="FK336" s="104"/>
      <c r="FL336" s="104"/>
      <c r="FM336" s="104"/>
      <c r="FN336" s="104"/>
      <c r="FO336" s="104"/>
      <c r="FP336" s="104"/>
      <c r="FQ336" s="104"/>
      <c r="FR336" s="104"/>
      <c r="FS336" s="104"/>
      <c r="FT336" s="104"/>
      <c r="FU336" s="104"/>
      <c r="FV336" s="104"/>
      <c r="FW336" s="104"/>
      <c r="FX336" s="104"/>
      <c r="FY336" s="104"/>
      <c r="FZ336" s="104"/>
      <c r="GA336" s="104"/>
      <c r="GB336" s="104"/>
      <c r="GC336" s="104"/>
      <c r="GD336" s="104"/>
      <c r="GE336" s="104"/>
      <c r="GF336" s="104"/>
      <c r="GG336" s="104"/>
      <c r="GH336" s="104"/>
      <c r="GI336" s="104"/>
      <c r="GJ336" s="104"/>
      <c r="GK336" s="104"/>
      <c r="GL336" s="104"/>
      <c r="GM336" s="104"/>
      <c r="GN336" s="104"/>
      <c r="GO336" s="104"/>
      <c r="GP336" s="104"/>
      <c r="GQ336" s="104"/>
      <c r="GR336" s="104"/>
      <c r="GS336" s="104"/>
      <c r="GT336" s="104"/>
      <c r="GU336" s="104"/>
      <c r="GV336" s="104"/>
      <c r="GW336" s="104"/>
      <c r="GX336" s="104"/>
      <c r="GY336" s="104"/>
      <c r="GZ336" s="104"/>
      <c r="HA336" s="104"/>
      <c r="HB336" s="104"/>
      <c r="HC336" s="104"/>
      <c r="HD336" s="104"/>
      <c r="HE336" s="104"/>
      <c r="HF336" s="104"/>
      <c r="HG336" s="104"/>
      <c r="HH336" s="104"/>
      <c r="HI336" s="104"/>
      <c r="HJ336" s="104"/>
      <c r="HK336" s="104"/>
      <c r="HL336" s="104"/>
      <c r="HM336" s="104"/>
      <c r="HN336" s="104"/>
      <c r="HO336" s="104"/>
      <c r="HP336" s="104"/>
      <c r="HQ336" s="104"/>
      <c r="HR336" s="104"/>
      <c r="HS336" s="104"/>
      <c r="HT336" s="104"/>
      <c r="HU336" s="104"/>
      <c r="HV336" s="104"/>
      <c r="HW336" s="104"/>
      <c r="HX336" s="104"/>
      <c r="HY336" s="104"/>
      <c r="HZ336" s="104"/>
      <c r="IA336" s="104"/>
      <c r="IB336" s="104"/>
      <c r="IC336" s="104"/>
      <c r="ID336" s="104"/>
      <c r="IE336" s="104"/>
      <c r="IF336" s="104"/>
      <c r="IG336" s="104"/>
      <c r="IH336" s="104"/>
      <c r="II336" s="104"/>
      <c r="IJ336" s="104"/>
      <c r="IK336" s="104"/>
      <c r="IL336" s="104"/>
      <c r="IM336" s="104"/>
      <c r="IN336" s="104"/>
      <c r="IO336" s="104"/>
      <c r="IP336" s="104"/>
      <c r="IQ336" s="104"/>
      <c r="IR336" s="104"/>
      <c r="IS336" s="104"/>
      <c r="IT336" s="104"/>
      <c r="IU336" s="104"/>
      <c r="IV336" s="104"/>
    </row>
    <row r="337" spans="1:256" s="103" customFormat="1" ht="12.75" x14ac:dyDescent="0.35">
      <c r="A337" s="114"/>
      <c r="B337" s="135"/>
      <c r="C337" s="135"/>
      <c r="D337" s="135"/>
      <c r="E337" s="135"/>
      <c r="F337" s="135"/>
      <c r="G337" s="135"/>
      <c r="H337" s="135"/>
      <c r="I337" s="135"/>
      <c r="J337" s="135"/>
      <c r="K337" s="135"/>
      <c r="L337" s="135"/>
      <c r="M337" s="135"/>
      <c r="N337" s="135"/>
      <c r="O337" s="135"/>
      <c r="P337" s="135"/>
      <c r="Q337" s="135"/>
      <c r="R337" s="135"/>
      <c r="AI337" s="104"/>
      <c r="AJ337" s="104"/>
      <c r="AK337" s="104"/>
      <c r="AL337" s="104"/>
      <c r="AM337" s="104"/>
      <c r="AN337" s="104"/>
      <c r="AO337" s="104"/>
      <c r="AP337" s="104"/>
      <c r="AQ337" s="104"/>
      <c r="AR337" s="104"/>
      <c r="AS337" s="104"/>
      <c r="AT337" s="104"/>
      <c r="AU337" s="104"/>
      <c r="AV337" s="104"/>
      <c r="AW337" s="104"/>
      <c r="AX337" s="104"/>
      <c r="AY337" s="104"/>
      <c r="AZ337" s="104"/>
      <c r="BA337" s="104"/>
      <c r="BB337" s="104"/>
      <c r="BC337" s="104"/>
      <c r="BD337" s="104"/>
      <c r="BE337" s="104"/>
      <c r="BF337" s="104"/>
      <c r="BG337" s="104"/>
      <c r="BH337" s="104"/>
      <c r="BI337" s="104"/>
      <c r="BJ337" s="104"/>
      <c r="BK337" s="104"/>
      <c r="BL337" s="104"/>
      <c r="BM337" s="104"/>
      <c r="BN337" s="104"/>
      <c r="BO337" s="104"/>
      <c r="BP337" s="104"/>
      <c r="BQ337" s="104"/>
      <c r="BR337" s="104"/>
      <c r="BS337" s="104"/>
      <c r="BT337" s="104"/>
      <c r="BU337" s="104"/>
      <c r="BV337" s="104"/>
      <c r="BW337" s="104"/>
      <c r="BX337" s="104"/>
      <c r="BY337" s="104"/>
      <c r="BZ337" s="104"/>
      <c r="CA337" s="104"/>
      <c r="CB337" s="104"/>
      <c r="CC337" s="104"/>
      <c r="CD337" s="104"/>
      <c r="CE337" s="104"/>
      <c r="CF337" s="104"/>
      <c r="CG337" s="104"/>
      <c r="CH337" s="104"/>
      <c r="CI337" s="104"/>
      <c r="CJ337" s="104"/>
      <c r="CK337" s="104"/>
      <c r="CL337" s="104"/>
      <c r="CM337" s="104"/>
      <c r="CN337" s="104"/>
      <c r="CO337" s="104"/>
      <c r="CP337" s="104"/>
      <c r="CQ337" s="104"/>
      <c r="CR337" s="104"/>
      <c r="CS337" s="104"/>
      <c r="CT337" s="104"/>
      <c r="CU337" s="104"/>
      <c r="CV337" s="104"/>
      <c r="CW337" s="104"/>
      <c r="CX337" s="104"/>
      <c r="CY337" s="104"/>
      <c r="CZ337" s="104"/>
      <c r="DA337" s="104"/>
      <c r="DB337" s="104"/>
      <c r="DC337" s="104"/>
      <c r="DD337" s="104"/>
      <c r="DE337" s="104"/>
      <c r="DF337" s="104"/>
      <c r="DG337" s="104"/>
      <c r="DH337" s="104"/>
      <c r="DI337" s="104"/>
      <c r="DJ337" s="104"/>
      <c r="DK337" s="104"/>
      <c r="DL337" s="104"/>
      <c r="DM337" s="104"/>
      <c r="DN337" s="104"/>
      <c r="DO337" s="104"/>
      <c r="DP337" s="104"/>
      <c r="DQ337" s="104"/>
      <c r="DR337" s="104"/>
      <c r="DS337" s="104"/>
      <c r="DT337" s="104"/>
      <c r="DU337" s="104"/>
      <c r="DV337" s="104"/>
      <c r="DW337" s="104"/>
      <c r="DX337" s="104"/>
      <c r="DY337" s="104"/>
      <c r="DZ337" s="104"/>
      <c r="EA337" s="104"/>
      <c r="EB337" s="104"/>
      <c r="EC337" s="104"/>
      <c r="ED337" s="104"/>
      <c r="EE337" s="104"/>
      <c r="EF337" s="104"/>
      <c r="EG337" s="104"/>
      <c r="EH337" s="104"/>
      <c r="EI337" s="104"/>
      <c r="EJ337" s="104"/>
      <c r="EK337" s="104"/>
      <c r="EL337" s="104"/>
      <c r="EM337" s="104"/>
      <c r="EN337" s="104"/>
      <c r="EO337" s="104"/>
      <c r="EP337" s="104"/>
      <c r="EQ337" s="104"/>
      <c r="ER337" s="104"/>
      <c r="ES337" s="104"/>
      <c r="ET337" s="104"/>
      <c r="EU337" s="104"/>
      <c r="EV337" s="104"/>
      <c r="EW337" s="104"/>
      <c r="EX337" s="104"/>
      <c r="EY337" s="104"/>
      <c r="EZ337" s="104"/>
      <c r="FA337" s="104"/>
      <c r="FB337" s="104"/>
      <c r="FC337" s="104"/>
      <c r="FD337" s="104"/>
      <c r="FE337" s="104"/>
      <c r="FF337" s="104"/>
      <c r="FG337" s="104"/>
      <c r="FH337" s="104"/>
      <c r="FI337" s="104"/>
      <c r="FJ337" s="104"/>
      <c r="FK337" s="104"/>
      <c r="FL337" s="104"/>
      <c r="FM337" s="104"/>
      <c r="FN337" s="104"/>
      <c r="FO337" s="104"/>
      <c r="FP337" s="104"/>
      <c r="FQ337" s="104"/>
      <c r="FR337" s="104"/>
      <c r="FS337" s="104"/>
      <c r="FT337" s="104"/>
      <c r="FU337" s="104"/>
      <c r="FV337" s="104"/>
      <c r="FW337" s="104"/>
      <c r="FX337" s="104"/>
      <c r="FY337" s="104"/>
      <c r="FZ337" s="104"/>
      <c r="GA337" s="104"/>
      <c r="GB337" s="104"/>
      <c r="GC337" s="104"/>
      <c r="GD337" s="104"/>
      <c r="GE337" s="104"/>
      <c r="GF337" s="104"/>
      <c r="GG337" s="104"/>
      <c r="GH337" s="104"/>
      <c r="GI337" s="104"/>
      <c r="GJ337" s="104"/>
      <c r="GK337" s="104"/>
      <c r="GL337" s="104"/>
      <c r="GM337" s="104"/>
      <c r="GN337" s="104"/>
      <c r="GO337" s="104"/>
      <c r="GP337" s="104"/>
      <c r="GQ337" s="104"/>
      <c r="GR337" s="104"/>
      <c r="GS337" s="104"/>
      <c r="GT337" s="104"/>
      <c r="GU337" s="104"/>
      <c r="GV337" s="104"/>
      <c r="GW337" s="104"/>
      <c r="GX337" s="104"/>
      <c r="GY337" s="104"/>
      <c r="GZ337" s="104"/>
      <c r="HA337" s="104"/>
      <c r="HB337" s="104"/>
      <c r="HC337" s="104"/>
      <c r="HD337" s="104"/>
      <c r="HE337" s="104"/>
      <c r="HF337" s="104"/>
      <c r="HG337" s="104"/>
      <c r="HH337" s="104"/>
      <c r="HI337" s="104"/>
      <c r="HJ337" s="104"/>
      <c r="HK337" s="104"/>
      <c r="HL337" s="104"/>
      <c r="HM337" s="104"/>
      <c r="HN337" s="104"/>
      <c r="HO337" s="104"/>
      <c r="HP337" s="104"/>
      <c r="HQ337" s="104"/>
      <c r="HR337" s="104"/>
      <c r="HS337" s="104"/>
      <c r="HT337" s="104"/>
      <c r="HU337" s="104"/>
      <c r="HV337" s="104"/>
      <c r="HW337" s="104"/>
      <c r="HX337" s="104"/>
      <c r="HY337" s="104"/>
      <c r="HZ337" s="104"/>
      <c r="IA337" s="104"/>
      <c r="IB337" s="104"/>
      <c r="IC337" s="104"/>
      <c r="ID337" s="104"/>
      <c r="IE337" s="104"/>
      <c r="IF337" s="104"/>
      <c r="IG337" s="104"/>
      <c r="IH337" s="104"/>
      <c r="II337" s="104"/>
      <c r="IJ337" s="104"/>
      <c r="IK337" s="104"/>
      <c r="IL337" s="104"/>
      <c r="IM337" s="104"/>
      <c r="IN337" s="104"/>
      <c r="IO337" s="104"/>
      <c r="IP337" s="104"/>
      <c r="IQ337" s="104"/>
      <c r="IR337" s="104"/>
      <c r="IS337" s="104"/>
      <c r="IT337" s="104"/>
      <c r="IU337" s="104"/>
      <c r="IV337" s="104"/>
    </row>
    <row r="338" spans="1:256" s="103" customFormat="1" ht="12.75" x14ac:dyDescent="0.35">
      <c r="A338" s="114"/>
      <c r="B338" s="135"/>
      <c r="C338" s="135"/>
      <c r="D338" s="135"/>
      <c r="E338" s="135"/>
      <c r="F338" s="135"/>
      <c r="G338" s="135"/>
      <c r="H338" s="135"/>
      <c r="I338" s="135"/>
      <c r="J338" s="135"/>
      <c r="K338" s="135"/>
      <c r="L338" s="135"/>
      <c r="M338" s="135"/>
      <c r="N338" s="135"/>
      <c r="O338" s="135"/>
      <c r="P338" s="135"/>
      <c r="Q338" s="135"/>
      <c r="R338" s="135"/>
      <c r="AI338" s="104"/>
      <c r="AJ338" s="104"/>
      <c r="AK338" s="104"/>
      <c r="AL338" s="104"/>
      <c r="AM338" s="104"/>
      <c r="AN338" s="104"/>
      <c r="AO338" s="104"/>
      <c r="AP338" s="104"/>
      <c r="AQ338" s="104"/>
      <c r="AR338" s="104"/>
      <c r="AS338" s="104"/>
      <c r="AT338" s="104"/>
      <c r="AU338" s="104"/>
      <c r="AV338" s="104"/>
      <c r="AW338" s="104"/>
      <c r="AX338" s="104"/>
      <c r="AY338" s="104"/>
      <c r="AZ338" s="104"/>
      <c r="BA338" s="104"/>
      <c r="BB338" s="104"/>
      <c r="BC338" s="104"/>
      <c r="BD338" s="104"/>
      <c r="BE338" s="104"/>
      <c r="BF338" s="104"/>
      <c r="BG338" s="104"/>
      <c r="BH338" s="104"/>
      <c r="BI338" s="104"/>
      <c r="BJ338" s="104"/>
      <c r="BK338" s="104"/>
      <c r="BL338" s="104"/>
      <c r="BM338" s="104"/>
      <c r="BN338" s="104"/>
      <c r="BO338" s="104"/>
      <c r="BP338" s="104"/>
      <c r="BQ338" s="104"/>
      <c r="BR338" s="104"/>
      <c r="BS338" s="104"/>
      <c r="BT338" s="104"/>
      <c r="BU338" s="104"/>
      <c r="BV338" s="104"/>
      <c r="BW338" s="104"/>
      <c r="BX338" s="104"/>
      <c r="BY338" s="104"/>
      <c r="BZ338" s="104"/>
      <c r="CA338" s="104"/>
      <c r="CB338" s="104"/>
      <c r="CC338" s="104"/>
      <c r="CD338" s="104"/>
      <c r="CE338" s="104"/>
      <c r="CF338" s="104"/>
      <c r="CG338" s="104"/>
      <c r="CH338" s="104"/>
      <c r="CI338" s="104"/>
      <c r="CJ338" s="104"/>
      <c r="CK338" s="104"/>
      <c r="CL338" s="104"/>
      <c r="CM338" s="104"/>
      <c r="CN338" s="104"/>
      <c r="CO338" s="104"/>
      <c r="CP338" s="104"/>
      <c r="CQ338" s="104"/>
      <c r="CR338" s="104"/>
      <c r="CS338" s="104"/>
      <c r="CT338" s="104"/>
      <c r="CU338" s="104"/>
      <c r="CV338" s="104"/>
      <c r="CW338" s="104"/>
      <c r="CX338" s="104"/>
      <c r="CY338" s="104"/>
      <c r="CZ338" s="104"/>
      <c r="DA338" s="104"/>
      <c r="DB338" s="104"/>
      <c r="DC338" s="104"/>
      <c r="DD338" s="104"/>
      <c r="DE338" s="104"/>
      <c r="DF338" s="104"/>
      <c r="DG338" s="104"/>
      <c r="DH338" s="104"/>
      <c r="DI338" s="104"/>
      <c r="DJ338" s="104"/>
      <c r="DK338" s="104"/>
      <c r="DL338" s="104"/>
      <c r="DM338" s="104"/>
      <c r="DN338" s="104"/>
      <c r="DO338" s="104"/>
      <c r="DP338" s="104"/>
      <c r="DQ338" s="104"/>
      <c r="DR338" s="104"/>
      <c r="DS338" s="104"/>
      <c r="DT338" s="104"/>
      <c r="DU338" s="104"/>
      <c r="DV338" s="104"/>
      <c r="DW338" s="104"/>
      <c r="DX338" s="104"/>
      <c r="DY338" s="104"/>
      <c r="DZ338" s="104"/>
      <c r="EA338" s="104"/>
      <c r="EB338" s="104"/>
      <c r="EC338" s="104"/>
      <c r="ED338" s="104"/>
      <c r="EE338" s="104"/>
      <c r="EF338" s="104"/>
      <c r="EG338" s="104"/>
      <c r="EH338" s="104"/>
      <c r="EI338" s="104"/>
      <c r="EJ338" s="104"/>
      <c r="EK338" s="104"/>
      <c r="EL338" s="104"/>
      <c r="EM338" s="104"/>
      <c r="EN338" s="104"/>
      <c r="EO338" s="104"/>
      <c r="EP338" s="104"/>
      <c r="EQ338" s="104"/>
      <c r="ER338" s="104"/>
      <c r="ES338" s="104"/>
      <c r="ET338" s="104"/>
      <c r="EU338" s="104"/>
      <c r="EV338" s="104"/>
      <c r="EW338" s="104"/>
      <c r="EX338" s="104"/>
      <c r="EY338" s="104"/>
      <c r="EZ338" s="104"/>
      <c r="FA338" s="104"/>
      <c r="FB338" s="104"/>
      <c r="FC338" s="104"/>
      <c r="FD338" s="104"/>
      <c r="FE338" s="104"/>
      <c r="FF338" s="104"/>
      <c r="FG338" s="104"/>
      <c r="FH338" s="104"/>
      <c r="FI338" s="104"/>
      <c r="FJ338" s="104"/>
      <c r="FK338" s="104"/>
      <c r="FL338" s="104"/>
      <c r="FM338" s="104"/>
      <c r="FN338" s="104"/>
      <c r="FO338" s="104"/>
      <c r="FP338" s="104"/>
      <c r="FQ338" s="104"/>
      <c r="FR338" s="104"/>
      <c r="FS338" s="104"/>
      <c r="FT338" s="104"/>
      <c r="FU338" s="104"/>
      <c r="FV338" s="104"/>
      <c r="FW338" s="104"/>
      <c r="FX338" s="104"/>
      <c r="FY338" s="104"/>
      <c r="FZ338" s="104"/>
      <c r="GA338" s="104"/>
      <c r="GB338" s="104"/>
      <c r="GC338" s="104"/>
      <c r="GD338" s="104"/>
      <c r="GE338" s="104"/>
      <c r="GF338" s="104"/>
      <c r="GG338" s="104"/>
      <c r="GH338" s="104"/>
      <c r="GI338" s="104"/>
      <c r="GJ338" s="104"/>
      <c r="GK338" s="104"/>
      <c r="GL338" s="104"/>
      <c r="GM338" s="104"/>
      <c r="GN338" s="104"/>
      <c r="GO338" s="104"/>
      <c r="GP338" s="104"/>
      <c r="GQ338" s="104"/>
      <c r="GR338" s="104"/>
      <c r="GS338" s="104"/>
      <c r="GT338" s="104"/>
      <c r="GU338" s="104"/>
      <c r="GV338" s="104"/>
      <c r="GW338" s="104"/>
      <c r="GX338" s="104"/>
      <c r="GY338" s="104"/>
      <c r="GZ338" s="104"/>
      <c r="HA338" s="104"/>
      <c r="HB338" s="104"/>
      <c r="HC338" s="104"/>
      <c r="HD338" s="104"/>
      <c r="HE338" s="104"/>
      <c r="HF338" s="104"/>
      <c r="HG338" s="104"/>
      <c r="HH338" s="104"/>
      <c r="HI338" s="104"/>
      <c r="HJ338" s="104"/>
      <c r="HK338" s="104"/>
      <c r="HL338" s="104"/>
      <c r="HM338" s="104"/>
      <c r="HN338" s="104"/>
      <c r="HO338" s="104"/>
      <c r="HP338" s="104"/>
      <c r="HQ338" s="104"/>
      <c r="HR338" s="104"/>
      <c r="HS338" s="104"/>
      <c r="HT338" s="104"/>
      <c r="HU338" s="104"/>
      <c r="HV338" s="104"/>
      <c r="HW338" s="104"/>
      <c r="HX338" s="104"/>
      <c r="HY338" s="104"/>
      <c r="HZ338" s="104"/>
      <c r="IA338" s="104"/>
      <c r="IB338" s="104"/>
      <c r="IC338" s="104"/>
      <c r="ID338" s="104"/>
      <c r="IE338" s="104"/>
      <c r="IF338" s="104"/>
      <c r="IG338" s="104"/>
      <c r="IH338" s="104"/>
      <c r="II338" s="104"/>
      <c r="IJ338" s="104"/>
      <c r="IK338" s="104"/>
      <c r="IL338" s="104"/>
      <c r="IM338" s="104"/>
      <c r="IN338" s="104"/>
      <c r="IO338" s="104"/>
      <c r="IP338" s="104"/>
      <c r="IQ338" s="104"/>
      <c r="IR338" s="104"/>
      <c r="IS338" s="104"/>
      <c r="IT338" s="104"/>
      <c r="IU338" s="104"/>
      <c r="IV338" s="104"/>
    </row>
    <row r="339" spans="1:256" s="103" customFormat="1" ht="12.75" x14ac:dyDescent="0.35">
      <c r="A339" s="114"/>
      <c r="B339" s="135"/>
      <c r="C339" s="135"/>
      <c r="D339" s="135"/>
      <c r="E339" s="135"/>
      <c r="F339" s="135"/>
      <c r="G339" s="135"/>
      <c r="H339" s="135"/>
      <c r="I339" s="135"/>
      <c r="J339" s="135"/>
      <c r="K339" s="135"/>
      <c r="L339" s="135"/>
      <c r="M339" s="135"/>
      <c r="N339" s="135"/>
      <c r="O339" s="135"/>
      <c r="P339" s="135"/>
      <c r="Q339" s="135"/>
      <c r="R339" s="135"/>
      <c r="AI339" s="104"/>
      <c r="AJ339" s="104"/>
      <c r="AK339" s="104"/>
      <c r="AL339" s="104"/>
      <c r="AM339" s="104"/>
      <c r="AN339" s="104"/>
      <c r="AO339" s="104"/>
      <c r="AP339" s="104"/>
      <c r="AQ339" s="104"/>
      <c r="AR339" s="104"/>
      <c r="AS339" s="104"/>
      <c r="AT339" s="104"/>
      <c r="AU339" s="104"/>
      <c r="AV339" s="104"/>
      <c r="AW339" s="104"/>
      <c r="AX339" s="104"/>
      <c r="AY339" s="104"/>
      <c r="AZ339" s="104"/>
      <c r="BA339" s="104"/>
      <c r="BB339" s="104"/>
      <c r="BC339" s="104"/>
      <c r="BD339" s="104"/>
      <c r="BE339" s="104"/>
      <c r="BF339" s="104"/>
      <c r="BG339" s="104"/>
      <c r="BH339" s="104"/>
      <c r="BI339" s="104"/>
      <c r="BJ339" s="104"/>
      <c r="BK339" s="104"/>
      <c r="BL339" s="104"/>
      <c r="BM339" s="104"/>
      <c r="BN339" s="104"/>
      <c r="BO339" s="104"/>
      <c r="BP339" s="104"/>
      <c r="BQ339" s="104"/>
      <c r="BR339" s="104"/>
      <c r="BS339" s="104"/>
      <c r="BT339" s="104"/>
      <c r="BU339" s="104"/>
      <c r="BV339" s="104"/>
      <c r="BW339" s="104"/>
      <c r="BX339" s="104"/>
      <c r="BY339" s="104"/>
      <c r="BZ339" s="104"/>
      <c r="CA339" s="104"/>
      <c r="CB339" s="104"/>
      <c r="CC339" s="104"/>
      <c r="CD339" s="104"/>
      <c r="CE339" s="104"/>
      <c r="CF339" s="104"/>
      <c r="CG339" s="104"/>
      <c r="CH339" s="104"/>
      <c r="CI339" s="104"/>
      <c r="CJ339" s="104"/>
      <c r="CK339" s="104"/>
      <c r="CL339" s="104"/>
      <c r="CM339" s="104"/>
      <c r="CN339" s="104"/>
      <c r="CO339" s="104"/>
      <c r="CP339" s="104"/>
      <c r="CQ339" s="104"/>
      <c r="CR339" s="104"/>
      <c r="CS339" s="104"/>
      <c r="CT339" s="104"/>
      <c r="CU339" s="104"/>
      <c r="CV339" s="104"/>
      <c r="CW339" s="104"/>
      <c r="CX339" s="104"/>
      <c r="CY339" s="104"/>
      <c r="CZ339" s="104"/>
      <c r="DA339" s="104"/>
      <c r="DB339" s="104"/>
      <c r="DC339" s="104"/>
      <c r="DD339" s="104"/>
      <c r="DE339" s="104"/>
      <c r="DF339" s="104"/>
      <c r="DG339" s="104"/>
      <c r="DH339" s="104"/>
      <c r="DI339" s="104"/>
      <c r="DJ339" s="104"/>
      <c r="DK339" s="104"/>
      <c r="DL339" s="104"/>
      <c r="DM339" s="104"/>
      <c r="DN339" s="104"/>
      <c r="DO339" s="104"/>
      <c r="DP339" s="104"/>
      <c r="DQ339" s="104"/>
      <c r="DR339" s="104"/>
      <c r="DS339" s="104"/>
      <c r="DT339" s="104"/>
      <c r="DU339" s="104"/>
      <c r="DV339" s="104"/>
      <c r="DW339" s="104"/>
      <c r="DX339" s="104"/>
      <c r="DY339" s="104"/>
      <c r="DZ339" s="104"/>
      <c r="EA339" s="104"/>
      <c r="EB339" s="104"/>
      <c r="EC339" s="104"/>
      <c r="ED339" s="104"/>
      <c r="EE339" s="104"/>
      <c r="EF339" s="104"/>
      <c r="EG339" s="104"/>
      <c r="EH339" s="104"/>
      <c r="EI339" s="104"/>
      <c r="EJ339" s="104"/>
      <c r="EK339" s="104"/>
      <c r="EL339" s="104"/>
      <c r="EM339" s="104"/>
      <c r="EN339" s="104"/>
      <c r="EO339" s="104"/>
      <c r="EP339" s="104"/>
      <c r="EQ339" s="104"/>
      <c r="ER339" s="104"/>
      <c r="ES339" s="104"/>
      <c r="ET339" s="104"/>
      <c r="EU339" s="104"/>
      <c r="EV339" s="104"/>
      <c r="EW339" s="104"/>
      <c r="EX339" s="104"/>
      <c r="EY339" s="104"/>
      <c r="EZ339" s="104"/>
      <c r="FA339" s="104"/>
      <c r="FB339" s="104"/>
      <c r="FC339" s="104"/>
      <c r="FD339" s="104"/>
      <c r="FE339" s="104"/>
      <c r="FF339" s="104"/>
      <c r="FG339" s="104"/>
      <c r="FH339" s="104"/>
      <c r="FI339" s="104"/>
      <c r="FJ339" s="104"/>
      <c r="FK339" s="104"/>
      <c r="FL339" s="104"/>
      <c r="FM339" s="104"/>
      <c r="FN339" s="104"/>
      <c r="FO339" s="104"/>
      <c r="FP339" s="104"/>
      <c r="FQ339" s="104"/>
      <c r="FR339" s="104"/>
      <c r="FS339" s="104"/>
      <c r="FT339" s="104"/>
      <c r="FU339" s="104"/>
      <c r="FV339" s="104"/>
      <c r="FW339" s="104"/>
      <c r="FX339" s="104"/>
      <c r="FY339" s="104"/>
      <c r="FZ339" s="104"/>
      <c r="GA339" s="104"/>
      <c r="GB339" s="104"/>
      <c r="GC339" s="104"/>
      <c r="GD339" s="104"/>
      <c r="GE339" s="104"/>
      <c r="GF339" s="104"/>
      <c r="GG339" s="104"/>
      <c r="GH339" s="104"/>
      <c r="GI339" s="104"/>
      <c r="GJ339" s="104"/>
      <c r="GK339" s="104"/>
      <c r="GL339" s="104"/>
      <c r="GM339" s="104"/>
      <c r="GN339" s="104"/>
      <c r="GO339" s="104"/>
      <c r="GP339" s="104"/>
      <c r="GQ339" s="104"/>
      <c r="GR339" s="104"/>
      <c r="GS339" s="104"/>
      <c r="GT339" s="104"/>
      <c r="GU339" s="104"/>
      <c r="GV339" s="104"/>
      <c r="GW339" s="104"/>
      <c r="GX339" s="104"/>
      <c r="GY339" s="104"/>
      <c r="GZ339" s="104"/>
      <c r="HA339" s="104"/>
      <c r="HB339" s="104"/>
      <c r="HC339" s="104"/>
      <c r="HD339" s="104"/>
      <c r="HE339" s="104"/>
      <c r="HF339" s="104"/>
      <c r="HG339" s="104"/>
      <c r="HH339" s="104"/>
      <c r="HI339" s="104"/>
      <c r="HJ339" s="104"/>
      <c r="HK339" s="104"/>
      <c r="HL339" s="104"/>
      <c r="HM339" s="104"/>
      <c r="HN339" s="104"/>
      <c r="HO339" s="104"/>
      <c r="HP339" s="104"/>
      <c r="HQ339" s="104"/>
      <c r="HR339" s="104"/>
      <c r="HS339" s="104"/>
      <c r="HT339" s="104"/>
      <c r="HU339" s="104"/>
      <c r="HV339" s="104"/>
      <c r="HW339" s="104"/>
      <c r="HX339" s="104"/>
      <c r="HY339" s="104"/>
      <c r="HZ339" s="104"/>
      <c r="IA339" s="104"/>
      <c r="IB339" s="104"/>
      <c r="IC339" s="104"/>
      <c r="ID339" s="104"/>
      <c r="IE339" s="104"/>
      <c r="IF339" s="104"/>
      <c r="IG339" s="104"/>
      <c r="IH339" s="104"/>
      <c r="II339" s="104"/>
      <c r="IJ339" s="104"/>
      <c r="IK339" s="104"/>
      <c r="IL339" s="104"/>
      <c r="IM339" s="104"/>
      <c r="IN339" s="104"/>
      <c r="IO339" s="104"/>
      <c r="IP339" s="104"/>
      <c r="IQ339" s="104"/>
      <c r="IR339" s="104"/>
      <c r="IS339" s="104"/>
      <c r="IT339" s="104"/>
      <c r="IU339" s="104"/>
      <c r="IV339" s="104"/>
    </row>
    <row r="340" spans="1:256" s="103" customFormat="1" ht="12.75" x14ac:dyDescent="0.35">
      <c r="A340" s="114"/>
      <c r="B340" s="135"/>
      <c r="C340" s="135"/>
      <c r="D340" s="135"/>
      <c r="E340" s="135"/>
      <c r="F340" s="135"/>
      <c r="G340" s="135"/>
      <c r="H340" s="135"/>
      <c r="I340" s="135"/>
      <c r="J340" s="135"/>
      <c r="K340" s="135"/>
      <c r="L340" s="135"/>
      <c r="M340" s="135"/>
      <c r="N340" s="135"/>
      <c r="O340" s="135"/>
      <c r="P340" s="135"/>
      <c r="Q340" s="135"/>
      <c r="R340" s="135"/>
      <c r="AI340" s="104"/>
      <c r="AJ340" s="104"/>
      <c r="AK340" s="104"/>
      <c r="AL340" s="104"/>
      <c r="AM340" s="104"/>
      <c r="AN340" s="104"/>
      <c r="AO340" s="104"/>
      <c r="AP340" s="104"/>
      <c r="AQ340" s="104"/>
      <c r="AR340" s="104"/>
      <c r="AS340" s="104"/>
      <c r="AT340" s="104"/>
      <c r="AU340" s="104"/>
      <c r="AV340" s="104"/>
      <c r="AW340" s="104"/>
      <c r="AX340" s="104"/>
      <c r="AY340" s="104"/>
      <c r="AZ340" s="104"/>
      <c r="BA340" s="104"/>
      <c r="BB340" s="104"/>
      <c r="BC340" s="104"/>
      <c r="BD340" s="104"/>
      <c r="BE340" s="104"/>
      <c r="BF340" s="104"/>
      <c r="BG340" s="104"/>
      <c r="BH340" s="104"/>
      <c r="BI340" s="104"/>
      <c r="BJ340" s="104"/>
      <c r="BK340" s="104"/>
      <c r="BL340" s="104"/>
      <c r="BM340" s="104"/>
      <c r="BN340" s="104"/>
      <c r="BO340" s="104"/>
      <c r="BP340" s="104"/>
      <c r="BQ340" s="104"/>
      <c r="BR340" s="104"/>
      <c r="BS340" s="104"/>
      <c r="BT340" s="104"/>
      <c r="BU340" s="104"/>
      <c r="BV340" s="104"/>
      <c r="BW340" s="104"/>
      <c r="BX340" s="104"/>
      <c r="BY340" s="104"/>
      <c r="BZ340" s="104"/>
      <c r="CA340" s="104"/>
      <c r="CB340" s="104"/>
      <c r="CC340" s="104"/>
      <c r="CD340" s="104"/>
      <c r="CE340" s="104"/>
      <c r="CF340" s="104"/>
      <c r="CG340" s="104"/>
      <c r="CH340" s="104"/>
      <c r="CI340" s="104"/>
      <c r="CJ340" s="104"/>
      <c r="CK340" s="104"/>
      <c r="CL340" s="104"/>
      <c r="CM340" s="104"/>
      <c r="CN340" s="104"/>
      <c r="CO340" s="104"/>
      <c r="CP340" s="104"/>
      <c r="CQ340" s="104"/>
      <c r="CR340" s="104"/>
      <c r="CS340" s="104"/>
      <c r="CT340" s="104"/>
      <c r="CU340" s="104"/>
      <c r="CV340" s="104"/>
      <c r="CW340" s="104"/>
      <c r="CX340" s="104"/>
      <c r="CY340" s="104"/>
      <c r="CZ340" s="104"/>
      <c r="DA340" s="104"/>
      <c r="DB340" s="104"/>
      <c r="DC340" s="104"/>
      <c r="DD340" s="104"/>
      <c r="DE340" s="104"/>
      <c r="DF340" s="104"/>
      <c r="DG340" s="104"/>
      <c r="DH340" s="104"/>
      <c r="DI340" s="104"/>
      <c r="DJ340" s="104"/>
      <c r="DK340" s="104"/>
      <c r="DL340" s="104"/>
      <c r="DM340" s="104"/>
      <c r="DN340" s="104"/>
      <c r="DO340" s="104"/>
      <c r="DP340" s="104"/>
      <c r="DQ340" s="104"/>
      <c r="DR340" s="104"/>
      <c r="DS340" s="104"/>
      <c r="DT340" s="104"/>
      <c r="DU340" s="104"/>
      <c r="DV340" s="104"/>
      <c r="DW340" s="104"/>
      <c r="DX340" s="104"/>
      <c r="DY340" s="104"/>
      <c r="DZ340" s="104"/>
      <c r="EA340" s="104"/>
      <c r="EB340" s="104"/>
      <c r="EC340" s="104"/>
      <c r="ED340" s="104"/>
      <c r="EE340" s="104"/>
      <c r="EF340" s="104"/>
      <c r="EG340" s="104"/>
      <c r="EH340" s="104"/>
      <c r="EI340" s="104"/>
      <c r="EJ340" s="104"/>
      <c r="EK340" s="104"/>
      <c r="EL340" s="104"/>
      <c r="EM340" s="104"/>
      <c r="EN340" s="104"/>
      <c r="EO340" s="104"/>
      <c r="EP340" s="104"/>
      <c r="EQ340" s="104"/>
      <c r="ER340" s="104"/>
      <c r="ES340" s="104"/>
      <c r="ET340" s="104"/>
      <c r="EU340" s="104"/>
      <c r="EV340" s="104"/>
      <c r="EW340" s="104"/>
      <c r="EX340" s="104"/>
      <c r="EY340" s="104"/>
      <c r="EZ340" s="104"/>
      <c r="FA340" s="104"/>
      <c r="FB340" s="104"/>
      <c r="FC340" s="104"/>
      <c r="FD340" s="104"/>
      <c r="FE340" s="104"/>
      <c r="FF340" s="104"/>
      <c r="FG340" s="104"/>
      <c r="FH340" s="104"/>
      <c r="FI340" s="104"/>
      <c r="FJ340" s="104"/>
      <c r="FK340" s="104"/>
      <c r="FL340" s="104"/>
      <c r="FM340" s="104"/>
      <c r="FN340" s="104"/>
      <c r="FO340" s="104"/>
      <c r="FP340" s="104"/>
      <c r="FQ340" s="104"/>
      <c r="FR340" s="104"/>
      <c r="FS340" s="104"/>
      <c r="FT340" s="104"/>
      <c r="FU340" s="104"/>
      <c r="FV340" s="104"/>
      <c r="FW340" s="104"/>
      <c r="FX340" s="104"/>
      <c r="FY340" s="104"/>
      <c r="FZ340" s="104"/>
      <c r="GA340" s="104"/>
      <c r="GB340" s="104"/>
      <c r="GC340" s="104"/>
      <c r="GD340" s="104"/>
      <c r="GE340" s="104"/>
      <c r="GF340" s="104"/>
      <c r="GG340" s="104"/>
      <c r="GH340" s="104"/>
      <c r="GI340" s="104"/>
      <c r="GJ340" s="104"/>
      <c r="GK340" s="104"/>
      <c r="GL340" s="104"/>
      <c r="GM340" s="104"/>
      <c r="GN340" s="104"/>
      <c r="GO340" s="104"/>
      <c r="GP340" s="104"/>
      <c r="GQ340" s="104"/>
      <c r="GR340" s="104"/>
      <c r="GS340" s="104"/>
      <c r="GT340" s="104"/>
      <c r="GU340" s="104"/>
      <c r="GV340" s="104"/>
      <c r="GW340" s="104"/>
      <c r="GX340" s="104"/>
      <c r="GY340" s="104"/>
      <c r="GZ340" s="104"/>
      <c r="HA340" s="104"/>
      <c r="HB340" s="104"/>
      <c r="HC340" s="104"/>
      <c r="HD340" s="104"/>
      <c r="HE340" s="104"/>
      <c r="HF340" s="104"/>
      <c r="HG340" s="104"/>
      <c r="HH340" s="104"/>
      <c r="HI340" s="104"/>
      <c r="HJ340" s="104"/>
      <c r="HK340" s="104"/>
      <c r="HL340" s="104"/>
      <c r="HM340" s="104"/>
      <c r="HN340" s="104"/>
      <c r="HO340" s="104"/>
      <c r="HP340" s="104"/>
      <c r="HQ340" s="104"/>
      <c r="HR340" s="104"/>
      <c r="HS340" s="104"/>
      <c r="HT340" s="104"/>
      <c r="HU340" s="104"/>
      <c r="HV340" s="104"/>
      <c r="HW340" s="104"/>
      <c r="HX340" s="104"/>
      <c r="HY340" s="104"/>
      <c r="HZ340" s="104"/>
      <c r="IA340" s="104"/>
      <c r="IB340" s="104"/>
      <c r="IC340" s="104"/>
      <c r="ID340" s="104"/>
      <c r="IE340" s="104"/>
      <c r="IF340" s="104"/>
      <c r="IG340" s="104"/>
      <c r="IH340" s="104"/>
      <c r="II340" s="104"/>
      <c r="IJ340" s="104"/>
      <c r="IK340" s="104"/>
      <c r="IL340" s="104"/>
      <c r="IM340" s="104"/>
      <c r="IN340" s="104"/>
      <c r="IO340" s="104"/>
      <c r="IP340" s="104"/>
      <c r="IQ340" s="104"/>
      <c r="IR340" s="104"/>
      <c r="IS340" s="104"/>
      <c r="IT340" s="104"/>
      <c r="IU340" s="104"/>
      <c r="IV340" s="104"/>
    </row>
    <row r="341" spans="1:256" s="103" customFormat="1" ht="12.75" x14ac:dyDescent="0.35">
      <c r="A341" s="114"/>
      <c r="B341" s="135"/>
      <c r="C341" s="135"/>
      <c r="D341" s="135"/>
      <c r="E341" s="135"/>
      <c r="F341" s="135"/>
      <c r="G341" s="135"/>
      <c r="H341" s="135"/>
      <c r="I341" s="135"/>
      <c r="J341" s="135"/>
      <c r="K341" s="135"/>
      <c r="L341" s="135"/>
      <c r="M341" s="135"/>
      <c r="N341" s="135"/>
      <c r="O341" s="135"/>
      <c r="P341" s="135"/>
      <c r="Q341" s="135"/>
      <c r="R341" s="135"/>
      <c r="AI341" s="104"/>
      <c r="AJ341" s="104"/>
      <c r="AK341" s="104"/>
      <c r="AL341" s="104"/>
      <c r="AM341" s="104"/>
      <c r="AN341" s="104"/>
      <c r="AO341" s="104"/>
      <c r="AP341" s="104"/>
      <c r="AQ341" s="104"/>
      <c r="AR341" s="104"/>
      <c r="AS341" s="104"/>
      <c r="AT341" s="104"/>
      <c r="AU341" s="104"/>
      <c r="AV341" s="104"/>
      <c r="AW341" s="104"/>
      <c r="AX341" s="104"/>
      <c r="AY341" s="104"/>
      <c r="AZ341" s="104"/>
      <c r="BA341" s="104"/>
      <c r="BB341" s="104"/>
      <c r="BC341" s="104"/>
      <c r="BD341" s="104"/>
      <c r="BE341" s="104"/>
      <c r="BF341" s="104"/>
      <c r="BG341" s="104"/>
      <c r="BH341" s="104"/>
      <c r="BI341" s="104"/>
      <c r="BJ341" s="104"/>
      <c r="BK341" s="104"/>
      <c r="BL341" s="104"/>
      <c r="BM341" s="104"/>
      <c r="BN341" s="104"/>
      <c r="BO341" s="104"/>
      <c r="BP341" s="104"/>
      <c r="BQ341" s="104"/>
      <c r="BR341" s="104"/>
      <c r="BS341" s="104"/>
      <c r="BT341" s="104"/>
      <c r="BU341" s="104"/>
      <c r="BV341" s="104"/>
      <c r="BW341" s="104"/>
      <c r="BX341" s="104"/>
      <c r="BY341" s="104"/>
      <c r="BZ341" s="104"/>
      <c r="CA341" s="104"/>
      <c r="CB341" s="104"/>
      <c r="CC341" s="104"/>
      <c r="CD341" s="104"/>
      <c r="CE341" s="104"/>
      <c r="CF341" s="104"/>
      <c r="CG341" s="104"/>
      <c r="CH341" s="104"/>
      <c r="CI341" s="104"/>
      <c r="CJ341" s="104"/>
      <c r="CK341" s="104"/>
      <c r="CL341" s="104"/>
      <c r="CM341" s="104"/>
      <c r="CN341" s="104"/>
      <c r="CO341" s="104"/>
      <c r="CP341" s="104"/>
      <c r="CQ341" s="104"/>
      <c r="CR341" s="104"/>
      <c r="CS341" s="104"/>
      <c r="CT341" s="104"/>
      <c r="CU341" s="104"/>
      <c r="CV341" s="104"/>
      <c r="CW341" s="104"/>
      <c r="CX341" s="104"/>
      <c r="CY341" s="104"/>
      <c r="CZ341" s="104"/>
      <c r="DA341" s="104"/>
      <c r="DB341" s="104"/>
      <c r="DC341" s="104"/>
      <c r="DD341" s="104"/>
      <c r="DE341" s="104"/>
      <c r="DF341" s="104"/>
      <c r="DG341" s="104"/>
      <c r="DH341" s="104"/>
      <c r="DI341" s="104"/>
      <c r="DJ341" s="104"/>
      <c r="DK341" s="104"/>
      <c r="DL341" s="104"/>
      <c r="DM341" s="104"/>
      <c r="DN341" s="104"/>
      <c r="DO341" s="104"/>
      <c r="DP341" s="104"/>
      <c r="DQ341" s="104"/>
      <c r="DR341" s="104"/>
      <c r="DS341" s="104"/>
      <c r="DT341" s="104"/>
      <c r="DU341" s="104"/>
      <c r="DV341" s="104"/>
      <c r="DW341" s="104"/>
      <c r="DX341" s="104"/>
      <c r="DY341" s="104"/>
      <c r="DZ341" s="104"/>
      <c r="EA341" s="104"/>
      <c r="EB341" s="104"/>
      <c r="EC341" s="104"/>
      <c r="ED341" s="104"/>
      <c r="EE341" s="104"/>
      <c r="EF341" s="104"/>
      <c r="EG341" s="104"/>
      <c r="EH341" s="104"/>
      <c r="EI341" s="104"/>
      <c r="EJ341" s="104"/>
      <c r="EK341" s="104"/>
      <c r="EL341" s="104"/>
      <c r="EM341" s="104"/>
      <c r="EN341" s="104"/>
      <c r="EO341" s="104"/>
      <c r="EP341" s="104"/>
      <c r="EQ341" s="104"/>
      <c r="ER341" s="104"/>
      <c r="ES341" s="104"/>
      <c r="ET341" s="104"/>
      <c r="EU341" s="104"/>
      <c r="EV341" s="104"/>
      <c r="EW341" s="104"/>
      <c r="EX341" s="104"/>
      <c r="EY341" s="104"/>
      <c r="EZ341" s="104"/>
      <c r="FA341" s="104"/>
      <c r="FB341" s="104"/>
      <c r="FC341" s="104"/>
      <c r="FD341" s="104"/>
      <c r="FE341" s="104"/>
      <c r="FF341" s="104"/>
      <c r="FG341" s="104"/>
      <c r="FH341" s="104"/>
      <c r="FI341" s="104"/>
      <c r="FJ341" s="104"/>
      <c r="FK341" s="104"/>
      <c r="FL341" s="104"/>
      <c r="FM341" s="104"/>
      <c r="FN341" s="104"/>
      <c r="FO341" s="104"/>
      <c r="FP341" s="104"/>
      <c r="FQ341" s="104"/>
      <c r="FR341" s="104"/>
      <c r="FS341" s="104"/>
      <c r="FT341" s="104"/>
      <c r="FU341" s="104"/>
      <c r="FV341" s="104"/>
      <c r="FW341" s="104"/>
      <c r="FX341" s="104"/>
      <c r="FY341" s="104"/>
      <c r="FZ341" s="104"/>
      <c r="GA341" s="104"/>
      <c r="GB341" s="104"/>
      <c r="GC341" s="104"/>
      <c r="GD341" s="104"/>
      <c r="GE341" s="104"/>
      <c r="GF341" s="104"/>
      <c r="GG341" s="104"/>
      <c r="GH341" s="104"/>
      <c r="GI341" s="104"/>
      <c r="GJ341" s="104"/>
      <c r="GK341" s="104"/>
      <c r="GL341" s="104"/>
      <c r="GM341" s="104"/>
      <c r="GN341" s="104"/>
      <c r="GO341" s="104"/>
      <c r="GP341" s="104"/>
      <c r="GQ341" s="104"/>
      <c r="GR341" s="104"/>
      <c r="GS341" s="104"/>
      <c r="GT341" s="104"/>
      <c r="GU341" s="104"/>
      <c r="GV341" s="104"/>
      <c r="GW341" s="104"/>
      <c r="GX341" s="104"/>
      <c r="GY341" s="104"/>
      <c r="GZ341" s="104"/>
      <c r="HA341" s="104"/>
      <c r="HB341" s="104"/>
      <c r="HC341" s="104"/>
      <c r="HD341" s="104"/>
      <c r="HE341" s="104"/>
      <c r="HF341" s="104"/>
      <c r="HG341" s="104"/>
      <c r="HH341" s="104"/>
      <c r="HI341" s="104"/>
      <c r="HJ341" s="104"/>
      <c r="HK341" s="104"/>
      <c r="HL341" s="104"/>
      <c r="HM341" s="104"/>
      <c r="HN341" s="104"/>
      <c r="HO341" s="104"/>
      <c r="HP341" s="104"/>
      <c r="HQ341" s="104"/>
      <c r="HR341" s="104"/>
      <c r="HS341" s="104"/>
      <c r="HT341" s="104"/>
      <c r="HU341" s="104"/>
      <c r="HV341" s="104"/>
      <c r="HW341" s="104"/>
      <c r="HX341" s="104"/>
      <c r="HY341" s="104"/>
      <c r="HZ341" s="104"/>
      <c r="IA341" s="104"/>
      <c r="IB341" s="104"/>
      <c r="IC341" s="104"/>
      <c r="ID341" s="104"/>
      <c r="IE341" s="104"/>
      <c r="IF341" s="104"/>
      <c r="IG341" s="104"/>
      <c r="IH341" s="104"/>
      <c r="II341" s="104"/>
      <c r="IJ341" s="104"/>
      <c r="IK341" s="104"/>
      <c r="IL341" s="104"/>
      <c r="IM341" s="104"/>
      <c r="IN341" s="104"/>
      <c r="IO341" s="104"/>
      <c r="IP341" s="104"/>
      <c r="IQ341" s="104"/>
      <c r="IR341" s="104"/>
      <c r="IS341" s="104"/>
      <c r="IT341" s="104"/>
      <c r="IU341" s="104"/>
      <c r="IV341" s="104"/>
    </row>
    <row r="342" spans="1:256" s="103" customFormat="1" ht="12.75" x14ac:dyDescent="0.35">
      <c r="A342" s="114"/>
      <c r="B342" s="135"/>
      <c r="C342" s="135"/>
      <c r="D342" s="135"/>
      <c r="E342" s="135"/>
      <c r="F342" s="135"/>
      <c r="G342" s="135"/>
      <c r="H342" s="135"/>
      <c r="I342" s="135"/>
      <c r="J342" s="135"/>
      <c r="K342" s="135"/>
      <c r="L342" s="135"/>
      <c r="M342" s="135"/>
      <c r="N342" s="135"/>
      <c r="O342" s="135"/>
      <c r="P342" s="135"/>
      <c r="Q342" s="135"/>
      <c r="R342" s="135"/>
      <c r="AI342" s="104"/>
      <c r="AJ342" s="104"/>
      <c r="AK342" s="104"/>
      <c r="AL342" s="104"/>
      <c r="AM342" s="104"/>
      <c r="AN342" s="104"/>
      <c r="AO342" s="104"/>
      <c r="AP342" s="104"/>
      <c r="AQ342" s="104"/>
      <c r="AR342" s="104"/>
      <c r="AS342" s="104"/>
      <c r="AT342" s="104"/>
      <c r="AU342" s="104"/>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c r="BP342" s="104"/>
      <c r="BQ342" s="104"/>
      <c r="BR342" s="104"/>
      <c r="BS342" s="104"/>
      <c r="BT342" s="104"/>
      <c r="BU342" s="104"/>
      <c r="BV342" s="104"/>
      <c r="BW342" s="104"/>
      <c r="BX342" s="104"/>
      <c r="BY342" s="104"/>
      <c r="BZ342" s="104"/>
      <c r="CA342" s="104"/>
      <c r="CB342" s="104"/>
      <c r="CC342" s="104"/>
      <c r="CD342" s="104"/>
      <c r="CE342" s="10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c r="FG342" s="104"/>
      <c r="FH342" s="104"/>
      <c r="FI342" s="104"/>
      <c r="FJ342" s="104"/>
      <c r="FK342" s="104"/>
      <c r="FL342" s="104"/>
      <c r="FM342" s="104"/>
      <c r="FN342" s="104"/>
      <c r="FO342" s="104"/>
      <c r="FP342" s="104"/>
      <c r="FQ342" s="104"/>
      <c r="FR342" s="104"/>
      <c r="FS342" s="104"/>
      <c r="FT342" s="104"/>
      <c r="FU342" s="104"/>
      <c r="FV342" s="104"/>
      <c r="FW342" s="104"/>
      <c r="FX342" s="104"/>
      <c r="FY342" s="104"/>
      <c r="FZ342" s="104"/>
      <c r="GA342" s="104"/>
      <c r="GB342" s="104"/>
      <c r="GC342" s="104"/>
      <c r="GD342" s="104"/>
      <c r="GE342" s="104"/>
      <c r="GF342" s="104"/>
      <c r="GG342" s="104"/>
      <c r="GH342" s="104"/>
      <c r="GI342" s="104"/>
      <c r="GJ342" s="104"/>
      <c r="GK342" s="104"/>
      <c r="GL342" s="104"/>
      <c r="GM342" s="104"/>
      <c r="GN342" s="104"/>
      <c r="GO342" s="104"/>
      <c r="GP342" s="104"/>
      <c r="GQ342" s="104"/>
      <c r="GR342" s="104"/>
      <c r="GS342" s="104"/>
      <c r="GT342" s="104"/>
      <c r="GU342" s="104"/>
      <c r="GV342" s="104"/>
      <c r="GW342" s="104"/>
      <c r="GX342" s="104"/>
      <c r="GY342" s="104"/>
      <c r="GZ342" s="104"/>
      <c r="HA342" s="104"/>
      <c r="HB342" s="104"/>
      <c r="HC342" s="104"/>
      <c r="HD342" s="104"/>
      <c r="HE342" s="104"/>
      <c r="HF342" s="104"/>
      <c r="HG342" s="104"/>
      <c r="HH342" s="104"/>
      <c r="HI342" s="104"/>
      <c r="HJ342" s="104"/>
      <c r="HK342" s="104"/>
      <c r="HL342" s="104"/>
      <c r="HM342" s="104"/>
      <c r="HN342" s="104"/>
      <c r="HO342" s="104"/>
      <c r="HP342" s="104"/>
      <c r="HQ342" s="104"/>
      <c r="HR342" s="104"/>
      <c r="HS342" s="104"/>
      <c r="HT342" s="104"/>
      <c r="HU342" s="104"/>
      <c r="HV342" s="104"/>
      <c r="HW342" s="104"/>
      <c r="HX342" s="104"/>
      <c r="HY342" s="104"/>
      <c r="HZ342" s="104"/>
      <c r="IA342" s="104"/>
      <c r="IB342" s="104"/>
      <c r="IC342" s="104"/>
      <c r="ID342" s="104"/>
      <c r="IE342" s="104"/>
      <c r="IF342" s="104"/>
      <c r="IG342" s="104"/>
      <c r="IH342" s="104"/>
      <c r="II342" s="104"/>
      <c r="IJ342" s="104"/>
      <c r="IK342" s="104"/>
      <c r="IL342" s="104"/>
      <c r="IM342" s="104"/>
      <c r="IN342" s="104"/>
      <c r="IO342" s="104"/>
      <c r="IP342" s="104"/>
      <c r="IQ342" s="104"/>
      <c r="IR342" s="104"/>
      <c r="IS342" s="104"/>
      <c r="IT342" s="104"/>
      <c r="IU342" s="104"/>
      <c r="IV342" s="104"/>
    </row>
    <row r="343" spans="1:256" s="103" customFormat="1" ht="12.75" x14ac:dyDescent="0.35">
      <c r="A343" s="114"/>
      <c r="B343" s="135"/>
      <c r="C343" s="135"/>
      <c r="D343" s="135"/>
      <c r="E343" s="135"/>
      <c r="F343" s="135"/>
      <c r="G343" s="135"/>
      <c r="H343" s="135"/>
      <c r="I343" s="135"/>
      <c r="J343" s="135"/>
      <c r="K343" s="135"/>
      <c r="L343" s="135"/>
      <c r="M343" s="135"/>
      <c r="N343" s="135"/>
      <c r="O343" s="135"/>
      <c r="P343" s="135"/>
      <c r="Q343" s="135"/>
      <c r="R343" s="135"/>
      <c r="AI343" s="104"/>
      <c r="AJ343" s="104"/>
      <c r="AK343" s="104"/>
      <c r="AL343" s="104"/>
      <c r="AM343" s="104"/>
      <c r="AN343" s="104"/>
      <c r="AO343" s="104"/>
      <c r="AP343" s="104"/>
      <c r="AQ343" s="104"/>
      <c r="AR343" s="104"/>
      <c r="AS343" s="104"/>
      <c r="AT343" s="104"/>
      <c r="AU343" s="104"/>
      <c r="AV343" s="104"/>
      <c r="AW343" s="104"/>
      <c r="AX343" s="104"/>
      <c r="AY343" s="104"/>
      <c r="AZ343" s="104"/>
      <c r="BA343" s="104"/>
      <c r="BB343" s="104"/>
      <c r="BC343" s="104"/>
      <c r="BD343" s="104"/>
      <c r="BE343" s="104"/>
      <c r="BF343" s="104"/>
      <c r="BG343" s="104"/>
      <c r="BH343" s="104"/>
      <c r="BI343" s="104"/>
      <c r="BJ343" s="104"/>
      <c r="BK343" s="104"/>
      <c r="BL343" s="104"/>
      <c r="BM343" s="104"/>
      <c r="BN343" s="104"/>
      <c r="BO343" s="104"/>
      <c r="BP343" s="104"/>
      <c r="BQ343" s="104"/>
      <c r="BR343" s="104"/>
      <c r="BS343" s="104"/>
      <c r="BT343" s="104"/>
      <c r="BU343" s="104"/>
      <c r="BV343" s="104"/>
      <c r="BW343" s="104"/>
      <c r="BX343" s="104"/>
      <c r="BY343" s="104"/>
      <c r="BZ343" s="104"/>
      <c r="CA343" s="104"/>
      <c r="CB343" s="104"/>
      <c r="CC343" s="104"/>
      <c r="CD343" s="104"/>
      <c r="CE343" s="10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c r="FG343" s="104"/>
      <c r="FH343" s="104"/>
      <c r="FI343" s="104"/>
      <c r="FJ343" s="104"/>
      <c r="FK343" s="104"/>
      <c r="FL343" s="104"/>
      <c r="FM343" s="104"/>
      <c r="FN343" s="104"/>
      <c r="FO343" s="104"/>
      <c r="FP343" s="104"/>
      <c r="FQ343" s="104"/>
      <c r="FR343" s="104"/>
      <c r="FS343" s="104"/>
      <c r="FT343" s="104"/>
      <c r="FU343" s="104"/>
      <c r="FV343" s="104"/>
      <c r="FW343" s="104"/>
      <c r="FX343" s="104"/>
      <c r="FY343" s="104"/>
      <c r="FZ343" s="104"/>
      <c r="GA343" s="104"/>
      <c r="GB343" s="104"/>
      <c r="GC343" s="104"/>
      <c r="GD343" s="104"/>
      <c r="GE343" s="104"/>
      <c r="GF343" s="104"/>
      <c r="GG343" s="104"/>
      <c r="GH343" s="104"/>
      <c r="GI343" s="104"/>
      <c r="GJ343" s="104"/>
      <c r="GK343" s="104"/>
      <c r="GL343" s="104"/>
      <c r="GM343" s="104"/>
      <c r="GN343" s="104"/>
      <c r="GO343" s="104"/>
      <c r="GP343" s="104"/>
      <c r="GQ343" s="104"/>
      <c r="GR343" s="104"/>
      <c r="GS343" s="104"/>
      <c r="GT343" s="104"/>
      <c r="GU343" s="104"/>
      <c r="GV343" s="104"/>
      <c r="GW343" s="104"/>
      <c r="GX343" s="104"/>
      <c r="GY343" s="104"/>
      <c r="GZ343" s="104"/>
      <c r="HA343" s="104"/>
      <c r="HB343" s="104"/>
      <c r="HC343" s="104"/>
      <c r="HD343" s="104"/>
      <c r="HE343" s="104"/>
      <c r="HF343" s="104"/>
      <c r="HG343" s="104"/>
      <c r="HH343" s="104"/>
      <c r="HI343" s="104"/>
      <c r="HJ343" s="104"/>
      <c r="HK343" s="104"/>
      <c r="HL343" s="104"/>
      <c r="HM343" s="104"/>
      <c r="HN343" s="104"/>
      <c r="HO343" s="104"/>
      <c r="HP343" s="104"/>
      <c r="HQ343" s="104"/>
      <c r="HR343" s="104"/>
      <c r="HS343" s="104"/>
      <c r="HT343" s="104"/>
      <c r="HU343" s="104"/>
      <c r="HV343" s="104"/>
      <c r="HW343" s="104"/>
      <c r="HX343" s="104"/>
      <c r="HY343" s="104"/>
      <c r="HZ343" s="104"/>
      <c r="IA343" s="104"/>
      <c r="IB343" s="104"/>
      <c r="IC343" s="104"/>
      <c r="ID343" s="104"/>
      <c r="IE343" s="104"/>
      <c r="IF343" s="104"/>
      <c r="IG343" s="104"/>
      <c r="IH343" s="104"/>
      <c r="II343" s="104"/>
      <c r="IJ343" s="104"/>
      <c r="IK343" s="104"/>
      <c r="IL343" s="104"/>
      <c r="IM343" s="104"/>
      <c r="IN343" s="104"/>
      <c r="IO343" s="104"/>
      <c r="IP343" s="104"/>
      <c r="IQ343" s="104"/>
      <c r="IR343" s="104"/>
      <c r="IS343" s="104"/>
      <c r="IT343" s="104"/>
      <c r="IU343" s="104"/>
      <c r="IV343" s="104"/>
    </row>
    <row r="344" spans="1:256" s="103" customFormat="1" ht="12.75" x14ac:dyDescent="0.35">
      <c r="A344" s="114"/>
      <c r="B344" s="135"/>
      <c r="C344" s="135"/>
      <c r="D344" s="135"/>
      <c r="E344" s="135"/>
      <c r="F344" s="135"/>
      <c r="G344" s="135"/>
      <c r="H344" s="135"/>
      <c r="I344" s="135"/>
      <c r="J344" s="135"/>
      <c r="K344" s="135"/>
      <c r="L344" s="135"/>
      <c r="M344" s="135"/>
      <c r="N344" s="135"/>
      <c r="O344" s="135"/>
      <c r="P344" s="135"/>
      <c r="Q344" s="135"/>
      <c r="R344" s="135"/>
      <c r="AI344" s="104"/>
      <c r="AJ344" s="104"/>
      <c r="AK344" s="104"/>
      <c r="AL344" s="104"/>
      <c r="AM344" s="104"/>
      <c r="AN344" s="104"/>
      <c r="AO344" s="104"/>
      <c r="AP344" s="104"/>
      <c r="AQ344" s="104"/>
      <c r="AR344" s="104"/>
      <c r="AS344" s="104"/>
      <c r="AT344" s="104"/>
      <c r="AU344" s="104"/>
      <c r="AV344" s="104"/>
      <c r="AW344" s="104"/>
      <c r="AX344" s="104"/>
      <c r="AY344" s="104"/>
      <c r="AZ344" s="104"/>
      <c r="BA344" s="104"/>
      <c r="BB344" s="104"/>
      <c r="BC344" s="104"/>
      <c r="BD344" s="104"/>
      <c r="BE344" s="104"/>
      <c r="BF344" s="104"/>
      <c r="BG344" s="104"/>
      <c r="BH344" s="104"/>
      <c r="BI344" s="104"/>
      <c r="BJ344" s="104"/>
      <c r="BK344" s="104"/>
      <c r="BL344" s="104"/>
      <c r="BM344" s="104"/>
      <c r="BN344" s="104"/>
      <c r="BO344" s="104"/>
      <c r="BP344" s="104"/>
      <c r="BQ344" s="104"/>
      <c r="BR344" s="104"/>
      <c r="BS344" s="104"/>
      <c r="BT344" s="104"/>
      <c r="BU344" s="104"/>
      <c r="BV344" s="104"/>
      <c r="BW344" s="104"/>
      <c r="BX344" s="104"/>
      <c r="BY344" s="104"/>
      <c r="BZ344" s="104"/>
      <c r="CA344" s="104"/>
      <c r="CB344" s="104"/>
      <c r="CC344" s="104"/>
      <c r="CD344" s="104"/>
      <c r="CE344" s="10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c r="FG344" s="104"/>
      <c r="FH344" s="104"/>
      <c r="FI344" s="104"/>
      <c r="FJ344" s="104"/>
      <c r="FK344" s="104"/>
      <c r="FL344" s="104"/>
      <c r="FM344" s="104"/>
      <c r="FN344" s="104"/>
      <c r="FO344" s="104"/>
      <c r="FP344" s="104"/>
      <c r="FQ344" s="104"/>
      <c r="FR344" s="104"/>
      <c r="FS344" s="104"/>
      <c r="FT344" s="104"/>
      <c r="FU344" s="104"/>
      <c r="FV344" s="104"/>
      <c r="FW344" s="104"/>
      <c r="FX344" s="104"/>
      <c r="FY344" s="104"/>
      <c r="FZ344" s="104"/>
      <c r="GA344" s="104"/>
      <c r="GB344" s="104"/>
      <c r="GC344" s="104"/>
      <c r="GD344" s="104"/>
      <c r="GE344" s="104"/>
      <c r="GF344" s="104"/>
      <c r="GG344" s="104"/>
      <c r="GH344" s="104"/>
      <c r="GI344" s="104"/>
      <c r="GJ344" s="104"/>
      <c r="GK344" s="104"/>
      <c r="GL344" s="104"/>
      <c r="GM344" s="104"/>
      <c r="GN344" s="104"/>
      <c r="GO344" s="104"/>
      <c r="GP344" s="104"/>
      <c r="GQ344" s="104"/>
      <c r="GR344" s="104"/>
      <c r="GS344" s="104"/>
      <c r="GT344" s="104"/>
      <c r="GU344" s="104"/>
      <c r="GV344" s="104"/>
      <c r="GW344" s="104"/>
      <c r="GX344" s="104"/>
      <c r="GY344" s="104"/>
      <c r="GZ344" s="104"/>
      <c r="HA344" s="104"/>
      <c r="HB344" s="104"/>
      <c r="HC344" s="104"/>
      <c r="HD344" s="104"/>
      <c r="HE344" s="104"/>
      <c r="HF344" s="104"/>
      <c r="HG344" s="104"/>
      <c r="HH344" s="104"/>
      <c r="HI344" s="104"/>
      <c r="HJ344" s="104"/>
      <c r="HK344" s="104"/>
      <c r="HL344" s="104"/>
      <c r="HM344" s="104"/>
      <c r="HN344" s="104"/>
      <c r="HO344" s="104"/>
      <c r="HP344" s="104"/>
      <c r="HQ344" s="104"/>
      <c r="HR344" s="104"/>
      <c r="HS344" s="104"/>
      <c r="HT344" s="104"/>
      <c r="HU344" s="104"/>
      <c r="HV344" s="104"/>
      <c r="HW344" s="104"/>
      <c r="HX344" s="104"/>
      <c r="HY344" s="104"/>
      <c r="HZ344" s="104"/>
      <c r="IA344" s="104"/>
      <c r="IB344" s="104"/>
      <c r="IC344" s="104"/>
      <c r="ID344" s="104"/>
      <c r="IE344" s="104"/>
      <c r="IF344" s="104"/>
      <c r="IG344" s="104"/>
      <c r="IH344" s="104"/>
      <c r="II344" s="104"/>
      <c r="IJ344" s="104"/>
      <c r="IK344" s="104"/>
      <c r="IL344" s="104"/>
      <c r="IM344" s="104"/>
      <c r="IN344" s="104"/>
      <c r="IO344" s="104"/>
      <c r="IP344" s="104"/>
      <c r="IQ344" s="104"/>
      <c r="IR344" s="104"/>
      <c r="IS344" s="104"/>
      <c r="IT344" s="104"/>
      <c r="IU344" s="104"/>
      <c r="IV344" s="104"/>
    </row>
    <row r="345" spans="1:256" s="103" customFormat="1" ht="12.75" x14ac:dyDescent="0.35">
      <c r="A345" s="114"/>
      <c r="B345" s="135"/>
      <c r="C345" s="135"/>
      <c r="D345" s="135"/>
      <c r="E345" s="135"/>
      <c r="F345" s="135"/>
      <c r="G345" s="135"/>
      <c r="H345" s="135"/>
      <c r="I345" s="135"/>
      <c r="J345" s="135"/>
      <c r="K345" s="135"/>
      <c r="L345" s="135"/>
      <c r="M345" s="135"/>
      <c r="N345" s="135"/>
      <c r="O345" s="135"/>
      <c r="P345" s="135"/>
      <c r="Q345" s="135"/>
      <c r="R345" s="135"/>
      <c r="AI345" s="104"/>
      <c r="AJ345" s="104"/>
      <c r="AK345" s="104"/>
      <c r="AL345" s="104"/>
      <c r="AM345" s="104"/>
      <c r="AN345" s="104"/>
      <c r="AO345" s="104"/>
      <c r="AP345" s="104"/>
      <c r="AQ345" s="104"/>
      <c r="AR345" s="104"/>
      <c r="AS345" s="104"/>
      <c r="AT345" s="104"/>
      <c r="AU345" s="104"/>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c r="BP345" s="104"/>
      <c r="BQ345" s="104"/>
      <c r="BR345" s="104"/>
      <c r="BS345" s="104"/>
      <c r="BT345" s="104"/>
      <c r="BU345" s="104"/>
      <c r="BV345" s="104"/>
      <c r="BW345" s="104"/>
      <c r="BX345" s="104"/>
      <c r="BY345" s="104"/>
      <c r="BZ345" s="104"/>
      <c r="CA345" s="104"/>
      <c r="CB345" s="104"/>
      <c r="CC345" s="104"/>
      <c r="CD345" s="104"/>
      <c r="CE345" s="10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c r="FG345" s="104"/>
      <c r="FH345" s="104"/>
      <c r="FI345" s="104"/>
      <c r="FJ345" s="104"/>
      <c r="FK345" s="104"/>
      <c r="FL345" s="104"/>
      <c r="FM345" s="104"/>
      <c r="FN345" s="104"/>
      <c r="FO345" s="104"/>
      <c r="FP345" s="104"/>
      <c r="FQ345" s="104"/>
      <c r="FR345" s="104"/>
      <c r="FS345" s="104"/>
      <c r="FT345" s="104"/>
      <c r="FU345" s="104"/>
      <c r="FV345" s="104"/>
      <c r="FW345" s="104"/>
      <c r="FX345" s="104"/>
      <c r="FY345" s="104"/>
      <c r="FZ345" s="104"/>
      <c r="GA345" s="104"/>
      <c r="GB345" s="104"/>
      <c r="GC345" s="104"/>
      <c r="GD345" s="104"/>
      <c r="GE345" s="104"/>
      <c r="GF345" s="104"/>
      <c r="GG345" s="104"/>
      <c r="GH345" s="104"/>
      <c r="GI345" s="104"/>
      <c r="GJ345" s="104"/>
      <c r="GK345" s="104"/>
      <c r="GL345" s="104"/>
      <c r="GM345" s="104"/>
      <c r="GN345" s="104"/>
      <c r="GO345" s="104"/>
      <c r="GP345" s="104"/>
      <c r="GQ345" s="104"/>
      <c r="GR345" s="104"/>
      <c r="GS345" s="104"/>
      <c r="GT345" s="104"/>
      <c r="GU345" s="104"/>
      <c r="GV345" s="104"/>
      <c r="GW345" s="104"/>
      <c r="GX345" s="104"/>
      <c r="GY345" s="104"/>
      <c r="GZ345" s="104"/>
      <c r="HA345" s="104"/>
      <c r="HB345" s="104"/>
      <c r="HC345" s="104"/>
      <c r="HD345" s="104"/>
      <c r="HE345" s="104"/>
      <c r="HF345" s="104"/>
      <c r="HG345" s="104"/>
      <c r="HH345" s="104"/>
      <c r="HI345" s="104"/>
      <c r="HJ345" s="104"/>
      <c r="HK345" s="104"/>
      <c r="HL345" s="104"/>
      <c r="HM345" s="104"/>
      <c r="HN345" s="104"/>
      <c r="HO345" s="104"/>
      <c r="HP345" s="104"/>
      <c r="HQ345" s="104"/>
      <c r="HR345" s="104"/>
      <c r="HS345" s="104"/>
      <c r="HT345" s="104"/>
      <c r="HU345" s="104"/>
      <c r="HV345" s="104"/>
      <c r="HW345" s="104"/>
      <c r="HX345" s="104"/>
      <c r="HY345" s="104"/>
      <c r="HZ345" s="104"/>
      <c r="IA345" s="104"/>
      <c r="IB345" s="104"/>
      <c r="IC345" s="104"/>
      <c r="ID345" s="104"/>
      <c r="IE345" s="104"/>
      <c r="IF345" s="104"/>
      <c r="IG345" s="104"/>
      <c r="IH345" s="104"/>
      <c r="II345" s="104"/>
      <c r="IJ345" s="104"/>
      <c r="IK345" s="104"/>
      <c r="IL345" s="104"/>
      <c r="IM345" s="104"/>
      <c r="IN345" s="104"/>
      <c r="IO345" s="104"/>
      <c r="IP345" s="104"/>
      <c r="IQ345" s="104"/>
      <c r="IR345" s="104"/>
      <c r="IS345" s="104"/>
      <c r="IT345" s="104"/>
      <c r="IU345" s="104"/>
      <c r="IV345" s="104"/>
    </row>
    <row r="346" spans="1:256" s="103" customFormat="1" ht="12.75" x14ac:dyDescent="0.35">
      <c r="A346" s="114"/>
      <c r="B346" s="135"/>
      <c r="C346" s="135"/>
      <c r="D346" s="135"/>
      <c r="E346" s="135"/>
      <c r="F346" s="135"/>
      <c r="G346" s="135"/>
      <c r="H346" s="135"/>
      <c r="I346" s="135"/>
      <c r="J346" s="135"/>
      <c r="K346" s="135"/>
      <c r="L346" s="135"/>
      <c r="M346" s="135"/>
      <c r="N346" s="135"/>
      <c r="O346" s="135"/>
      <c r="P346" s="135"/>
      <c r="Q346" s="135"/>
      <c r="R346" s="135"/>
      <c r="AI346" s="104"/>
      <c r="AJ346" s="104"/>
      <c r="AK346" s="104"/>
      <c r="AL346" s="104"/>
      <c r="AM346" s="104"/>
      <c r="AN346" s="104"/>
      <c r="AO346" s="104"/>
      <c r="AP346" s="104"/>
      <c r="AQ346" s="104"/>
      <c r="AR346" s="104"/>
      <c r="AS346" s="104"/>
      <c r="AT346" s="104"/>
      <c r="AU346" s="104"/>
      <c r="AV346" s="104"/>
      <c r="AW346" s="104"/>
      <c r="AX346" s="104"/>
      <c r="AY346" s="104"/>
      <c r="AZ346" s="104"/>
      <c r="BA346" s="104"/>
      <c r="BB346" s="104"/>
      <c r="BC346" s="104"/>
      <c r="BD346" s="104"/>
      <c r="BE346" s="104"/>
      <c r="BF346" s="104"/>
      <c r="BG346" s="104"/>
      <c r="BH346" s="104"/>
      <c r="BI346" s="104"/>
      <c r="BJ346" s="104"/>
      <c r="BK346" s="104"/>
      <c r="BL346" s="104"/>
      <c r="BM346" s="104"/>
      <c r="BN346" s="104"/>
      <c r="BO346" s="104"/>
      <c r="BP346" s="104"/>
      <c r="BQ346" s="104"/>
      <c r="BR346" s="104"/>
      <c r="BS346" s="104"/>
      <c r="BT346" s="104"/>
      <c r="BU346" s="104"/>
      <c r="BV346" s="104"/>
      <c r="BW346" s="104"/>
      <c r="BX346" s="104"/>
      <c r="BY346" s="104"/>
      <c r="BZ346" s="104"/>
      <c r="CA346" s="104"/>
      <c r="CB346" s="104"/>
      <c r="CC346" s="104"/>
      <c r="CD346" s="104"/>
      <c r="CE346" s="104"/>
      <c r="CF346" s="104"/>
      <c r="CG346" s="104"/>
      <c r="CH346" s="104"/>
      <c r="CI346" s="104"/>
      <c r="CJ346" s="104"/>
      <c r="CK346" s="104"/>
      <c r="CL346" s="104"/>
      <c r="CM346" s="104"/>
      <c r="CN346" s="104"/>
      <c r="CO346" s="104"/>
      <c r="CP346" s="104"/>
      <c r="CQ346" s="104"/>
      <c r="CR346" s="104"/>
      <c r="CS346" s="104"/>
      <c r="CT346" s="104"/>
      <c r="CU346" s="104"/>
      <c r="CV346" s="104"/>
      <c r="CW346" s="104"/>
      <c r="CX346" s="104"/>
      <c r="CY346" s="104"/>
      <c r="CZ346" s="104"/>
      <c r="DA346" s="104"/>
      <c r="DB346" s="104"/>
      <c r="DC346" s="104"/>
      <c r="DD346" s="104"/>
      <c r="DE346" s="104"/>
      <c r="DF346" s="104"/>
      <c r="DG346" s="104"/>
      <c r="DH346" s="104"/>
      <c r="DI346" s="104"/>
      <c r="DJ346" s="104"/>
      <c r="DK346" s="104"/>
      <c r="DL346" s="104"/>
      <c r="DM346" s="104"/>
      <c r="DN346" s="104"/>
      <c r="DO346" s="104"/>
      <c r="DP346" s="104"/>
      <c r="DQ346" s="104"/>
      <c r="DR346" s="104"/>
      <c r="DS346" s="104"/>
      <c r="DT346" s="104"/>
      <c r="DU346" s="104"/>
      <c r="DV346" s="104"/>
      <c r="DW346" s="104"/>
      <c r="DX346" s="104"/>
      <c r="DY346" s="104"/>
      <c r="DZ346" s="104"/>
      <c r="EA346" s="104"/>
      <c r="EB346" s="104"/>
      <c r="EC346" s="104"/>
      <c r="ED346" s="104"/>
      <c r="EE346" s="104"/>
      <c r="EF346" s="104"/>
      <c r="EG346" s="104"/>
      <c r="EH346" s="104"/>
      <c r="EI346" s="104"/>
      <c r="EJ346" s="104"/>
      <c r="EK346" s="104"/>
      <c r="EL346" s="104"/>
      <c r="EM346" s="104"/>
      <c r="EN346" s="104"/>
      <c r="EO346" s="104"/>
      <c r="EP346" s="104"/>
      <c r="EQ346" s="104"/>
      <c r="ER346" s="104"/>
      <c r="ES346" s="104"/>
      <c r="ET346" s="104"/>
      <c r="EU346" s="104"/>
      <c r="EV346" s="104"/>
      <c r="EW346" s="104"/>
      <c r="EX346" s="104"/>
      <c r="EY346" s="104"/>
      <c r="EZ346" s="104"/>
      <c r="FA346" s="104"/>
      <c r="FB346" s="104"/>
      <c r="FC346" s="104"/>
      <c r="FD346" s="104"/>
      <c r="FE346" s="104"/>
      <c r="FF346" s="104"/>
      <c r="FG346" s="104"/>
      <c r="FH346" s="104"/>
      <c r="FI346" s="104"/>
      <c r="FJ346" s="104"/>
      <c r="FK346" s="104"/>
      <c r="FL346" s="104"/>
      <c r="FM346" s="104"/>
      <c r="FN346" s="104"/>
      <c r="FO346" s="104"/>
      <c r="FP346" s="104"/>
      <c r="FQ346" s="104"/>
      <c r="FR346" s="104"/>
      <c r="FS346" s="104"/>
      <c r="FT346" s="104"/>
      <c r="FU346" s="104"/>
      <c r="FV346" s="104"/>
      <c r="FW346" s="104"/>
      <c r="FX346" s="104"/>
      <c r="FY346" s="104"/>
      <c r="FZ346" s="104"/>
      <c r="GA346" s="104"/>
      <c r="GB346" s="104"/>
      <c r="GC346" s="104"/>
      <c r="GD346" s="104"/>
      <c r="GE346" s="104"/>
      <c r="GF346" s="104"/>
      <c r="GG346" s="104"/>
      <c r="GH346" s="104"/>
      <c r="GI346" s="104"/>
      <c r="GJ346" s="104"/>
      <c r="GK346" s="104"/>
      <c r="GL346" s="104"/>
      <c r="GM346" s="104"/>
      <c r="GN346" s="104"/>
      <c r="GO346" s="104"/>
      <c r="GP346" s="104"/>
      <c r="GQ346" s="104"/>
      <c r="GR346" s="104"/>
      <c r="GS346" s="104"/>
      <c r="GT346" s="104"/>
      <c r="GU346" s="104"/>
      <c r="GV346" s="104"/>
      <c r="GW346" s="104"/>
      <c r="GX346" s="104"/>
      <c r="GY346" s="104"/>
      <c r="GZ346" s="104"/>
      <c r="HA346" s="104"/>
      <c r="HB346" s="104"/>
      <c r="HC346" s="104"/>
      <c r="HD346" s="104"/>
      <c r="HE346" s="104"/>
      <c r="HF346" s="104"/>
      <c r="HG346" s="104"/>
      <c r="HH346" s="104"/>
      <c r="HI346" s="104"/>
      <c r="HJ346" s="104"/>
      <c r="HK346" s="104"/>
      <c r="HL346" s="104"/>
      <c r="HM346" s="104"/>
      <c r="HN346" s="104"/>
      <c r="HO346" s="104"/>
      <c r="HP346" s="104"/>
      <c r="HQ346" s="104"/>
      <c r="HR346" s="104"/>
      <c r="HS346" s="104"/>
      <c r="HT346" s="104"/>
      <c r="HU346" s="104"/>
      <c r="HV346" s="104"/>
      <c r="HW346" s="104"/>
      <c r="HX346" s="104"/>
      <c r="HY346" s="104"/>
      <c r="HZ346" s="104"/>
      <c r="IA346" s="104"/>
      <c r="IB346" s="104"/>
      <c r="IC346" s="104"/>
      <c r="ID346" s="104"/>
      <c r="IE346" s="104"/>
      <c r="IF346" s="104"/>
      <c r="IG346" s="104"/>
      <c r="IH346" s="104"/>
      <c r="II346" s="104"/>
      <c r="IJ346" s="104"/>
      <c r="IK346" s="104"/>
      <c r="IL346" s="104"/>
      <c r="IM346" s="104"/>
      <c r="IN346" s="104"/>
      <c r="IO346" s="104"/>
      <c r="IP346" s="104"/>
      <c r="IQ346" s="104"/>
      <c r="IR346" s="104"/>
      <c r="IS346" s="104"/>
      <c r="IT346" s="104"/>
      <c r="IU346" s="104"/>
      <c r="IV346" s="104"/>
    </row>
    <row r="347" spans="1:256" s="103" customFormat="1" ht="12.75" x14ac:dyDescent="0.35">
      <c r="A347" s="114"/>
      <c r="B347" s="135"/>
      <c r="C347" s="135"/>
      <c r="D347" s="135"/>
      <c r="E347" s="135"/>
      <c r="F347" s="135"/>
      <c r="G347" s="135"/>
      <c r="H347" s="135"/>
      <c r="I347" s="135"/>
      <c r="J347" s="135"/>
      <c r="K347" s="135"/>
      <c r="L347" s="135"/>
      <c r="M347" s="135"/>
      <c r="N347" s="135"/>
      <c r="O347" s="135"/>
      <c r="P347" s="135"/>
      <c r="Q347" s="135"/>
      <c r="R347" s="135"/>
      <c r="AI347" s="104"/>
      <c r="AJ347" s="104"/>
      <c r="AK347" s="104"/>
      <c r="AL347" s="104"/>
      <c r="AM347" s="104"/>
      <c r="AN347" s="104"/>
      <c r="AO347" s="104"/>
      <c r="AP347" s="104"/>
      <c r="AQ347" s="104"/>
      <c r="AR347" s="104"/>
      <c r="AS347" s="104"/>
      <c r="AT347" s="104"/>
      <c r="AU347" s="104"/>
      <c r="AV347" s="104"/>
      <c r="AW347" s="104"/>
      <c r="AX347" s="104"/>
      <c r="AY347" s="104"/>
      <c r="AZ347" s="104"/>
      <c r="BA347" s="104"/>
      <c r="BB347" s="104"/>
      <c r="BC347" s="104"/>
      <c r="BD347" s="104"/>
      <c r="BE347" s="104"/>
      <c r="BF347" s="104"/>
      <c r="BG347" s="104"/>
      <c r="BH347" s="104"/>
      <c r="BI347" s="104"/>
      <c r="BJ347" s="104"/>
      <c r="BK347" s="104"/>
      <c r="BL347" s="104"/>
      <c r="BM347" s="104"/>
      <c r="BN347" s="104"/>
      <c r="BO347" s="104"/>
      <c r="BP347" s="104"/>
      <c r="BQ347" s="104"/>
      <c r="BR347" s="104"/>
      <c r="BS347" s="104"/>
      <c r="BT347" s="104"/>
      <c r="BU347" s="104"/>
      <c r="BV347" s="104"/>
      <c r="BW347" s="104"/>
      <c r="BX347" s="104"/>
      <c r="BY347" s="104"/>
      <c r="BZ347" s="104"/>
      <c r="CA347" s="104"/>
      <c r="CB347" s="104"/>
      <c r="CC347" s="104"/>
      <c r="CD347" s="104"/>
      <c r="CE347" s="104"/>
      <c r="CF347" s="104"/>
      <c r="CG347" s="104"/>
      <c r="CH347" s="104"/>
      <c r="CI347" s="104"/>
      <c r="CJ347" s="104"/>
      <c r="CK347" s="104"/>
      <c r="CL347" s="104"/>
      <c r="CM347" s="104"/>
      <c r="CN347" s="104"/>
      <c r="CO347" s="104"/>
      <c r="CP347" s="104"/>
      <c r="CQ347" s="104"/>
      <c r="CR347" s="104"/>
      <c r="CS347" s="104"/>
      <c r="CT347" s="104"/>
      <c r="CU347" s="104"/>
      <c r="CV347" s="104"/>
      <c r="CW347" s="104"/>
      <c r="CX347" s="104"/>
      <c r="CY347" s="104"/>
      <c r="CZ347" s="104"/>
      <c r="DA347" s="104"/>
      <c r="DB347" s="104"/>
      <c r="DC347" s="104"/>
      <c r="DD347" s="104"/>
      <c r="DE347" s="104"/>
      <c r="DF347" s="104"/>
      <c r="DG347" s="104"/>
      <c r="DH347" s="104"/>
      <c r="DI347" s="104"/>
      <c r="DJ347" s="104"/>
      <c r="DK347" s="104"/>
      <c r="DL347" s="104"/>
      <c r="DM347" s="104"/>
      <c r="DN347" s="104"/>
      <c r="DO347" s="104"/>
      <c r="DP347" s="104"/>
      <c r="DQ347" s="104"/>
      <c r="DR347" s="104"/>
      <c r="DS347" s="104"/>
      <c r="DT347" s="104"/>
      <c r="DU347" s="104"/>
      <c r="DV347" s="104"/>
      <c r="DW347" s="104"/>
      <c r="DX347" s="104"/>
      <c r="DY347" s="104"/>
      <c r="DZ347" s="104"/>
      <c r="EA347" s="104"/>
      <c r="EB347" s="104"/>
      <c r="EC347" s="104"/>
      <c r="ED347" s="104"/>
      <c r="EE347" s="104"/>
      <c r="EF347" s="104"/>
      <c r="EG347" s="104"/>
      <c r="EH347" s="104"/>
      <c r="EI347" s="104"/>
      <c r="EJ347" s="104"/>
      <c r="EK347" s="104"/>
      <c r="EL347" s="104"/>
      <c r="EM347" s="104"/>
      <c r="EN347" s="104"/>
      <c r="EO347" s="104"/>
      <c r="EP347" s="104"/>
      <c r="EQ347" s="104"/>
      <c r="ER347" s="104"/>
      <c r="ES347" s="104"/>
      <c r="ET347" s="104"/>
      <c r="EU347" s="104"/>
      <c r="EV347" s="104"/>
      <c r="EW347" s="104"/>
      <c r="EX347" s="104"/>
      <c r="EY347" s="104"/>
      <c r="EZ347" s="104"/>
      <c r="FA347" s="104"/>
      <c r="FB347" s="104"/>
      <c r="FC347" s="104"/>
      <c r="FD347" s="104"/>
      <c r="FE347" s="104"/>
      <c r="FF347" s="104"/>
      <c r="FG347" s="104"/>
      <c r="FH347" s="104"/>
      <c r="FI347" s="104"/>
      <c r="FJ347" s="104"/>
      <c r="FK347" s="104"/>
      <c r="FL347" s="104"/>
      <c r="FM347" s="104"/>
      <c r="FN347" s="104"/>
      <c r="FO347" s="104"/>
      <c r="FP347" s="104"/>
      <c r="FQ347" s="104"/>
      <c r="FR347" s="104"/>
      <c r="FS347" s="104"/>
      <c r="FT347" s="104"/>
      <c r="FU347" s="104"/>
      <c r="FV347" s="104"/>
      <c r="FW347" s="104"/>
      <c r="FX347" s="104"/>
      <c r="FY347" s="104"/>
      <c r="FZ347" s="104"/>
      <c r="GA347" s="104"/>
      <c r="GB347" s="104"/>
      <c r="GC347" s="104"/>
      <c r="GD347" s="104"/>
      <c r="GE347" s="104"/>
      <c r="GF347" s="104"/>
      <c r="GG347" s="104"/>
      <c r="GH347" s="104"/>
      <c r="GI347" s="104"/>
      <c r="GJ347" s="104"/>
      <c r="GK347" s="104"/>
      <c r="GL347" s="104"/>
      <c r="GM347" s="104"/>
      <c r="GN347" s="104"/>
      <c r="GO347" s="104"/>
      <c r="GP347" s="104"/>
      <c r="GQ347" s="104"/>
      <c r="GR347" s="104"/>
      <c r="GS347" s="104"/>
      <c r="GT347" s="104"/>
      <c r="GU347" s="104"/>
      <c r="GV347" s="104"/>
      <c r="GW347" s="104"/>
      <c r="GX347" s="104"/>
      <c r="GY347" s="104"/>
      <c r="GZ347" s="104"/>
      <c r="HA347" s="104"/>
      <c r="HB347" s="104"/>
      <c r="HC347" s="104"/>
      <c r="HD347" s="104"/>
      <c r="HE347" s="104"/>
      <c r="HF347" s="104"/>
      <c r="HG347" s="104"/>
      <c r="HH347" s="104"/>
      <c r="HI347" s="104"/>
      <c r="HJ347" s="104"/>
      <c r="HK347" s="104"/>
      <c r="HL347" s="104"/>
      <c r="HM347" s="104"/>
      <c r="HN347" s="104"/>
      <c r="HO347" s="104"/>
      <c r="HP347" s="104"/>
      <c r="HQ347" s="104"/>
      <c r="HR347" s="104"/>
      <c r="HS347" s="104"/>
      <c r="HT347" s="104"/>
      <c r="HU347" s="104"/>
      <c r="HV347" s="104"/>
      <c r="HW347" s="104"/>
      <c r="HX347" s="104"/>
      <c r="HY347" s="104"/>
      <c r="HZ347" s="104"/>
      <c r="IA347" s="104"/>
      <c r="IB347" s="104"/>
      <c r="IC347" s="104"/>
      <c r="ID347" s="104"/>
      <c r="IE347" s="104"/>
      <c r="IF347" s="104"/>
      <c r="IG347" s="104"/>
      <c r="IH347" s="104"/>
      <c r="II347" s="104"/>
      <c r="IJ347" s="104"/>
      <c r="IK347" s="104"/>
      <c r="IL347" s="104"/>
      <c r="IM347" s="104"/>
      <c r="IN347" s="104"/>
      <c r="IO347" s="104"/>
      <c r="IP347" s="104"/>
      <c r="IQ347" s="104"/>
      <c r="IR347" s="104"/>
      <c r="IS347" s="104"/>
      <c r="IT347" s="104"/>
      <c r="IU347" s="104"/>
      <c r="IV347" s="104"/>
    </row>
    <row r="348" spans="1:256" s="103" customFormat="1" ht="12.75" x14ac:dyDescent="0.35">
      <c r="A348" s="114"/>
      <c r="B348" s="135"/>
      <c r="C348" s="135"/>
      <c r="D348" s="135"/>
      <c r="E348" s="135"/>
      <c r="F348" s="135"/>
      <c r="G348" s="135"/>
      <c r="H348" s="135"/>
      <c r="I348" s="135"/>
      <c r="J348" s="135"/>
      <c r="K348" s="135"/>
      <c r="L348" s="135"/>
      <c r="M348" s="135"/>
      <c r="N348" s="135"/>
      <c r="O348" s="135"/>
      <c r="P348" s="135"/>
      <c r="Q348" s="135"/>
      <c r="R348" s="135"/>
      <c r="AI348" s="104"/>
      <c r="AJ348" s="104"/>
      <c r="AK348" s="104"/>
      <c r="AL348" s="104"/>
      <c r="AM348" s="104"/>
      <c r="AN348" s="104"/>
      <c r="AO348" s="104"/>
      <c r="AP348" s="104"/>
      <c r="AQ348" s="104"/>
      <c r="AR348" s="104"/>
      <c r="AS348" s="104"/>
      <c r="AT348" s="104"/>
      <c r="AU348" s="104"/>
      <c r="AV348" s="104"/>
      <c r="AW348" s="104"/>
      <c r="AX348" s="104"/>
      <c r="AY348" s="104"/>
      <c r="AZ348" s="104"/>
      <c r="BA348" s="104"/>
      <c r="BB348" s="104"/>
      <c r="BC348" s="104"/>
      <c r="BD348" s="104"/>
      <c r="BE348" s="104"/>
      <c r="BF348" s="104"/>
      <c r="BG348" s="104"/>
      <c r="BH348" s="104"/>
      <c r="BI348" s="104"/>
      <c r="BJ348" s="104"/>
      <c r="BK348" s="104"/>
      <c r="BL348" s="104"/>
      <c r="BM348" s="104"/>
      <c r="BN348" s="104"/>
      <c r="BO348" s="104"/>
      <c r="BP348" s="104"/>
      <c r="BQ348" s="104"/>
      <c r="BR348" s="104"/>
      <c r="BS348" s="104"/>
      <c r="BT348" s="104"/>
      <c r="BU348" s="104"/>
      <c r="BV348" s="104"/>
      <c r="BW348" s="104"/>
      <c r="BX348" s="104"/>
      <c r="BY348" s="104"/>
      <c r="BZ348" s="104"/>
      <c r="CA348" s="104"/>
      <c r="CB348" s="104"/>
      <c r="CC348" s="104"/>
      <c r="CD348" s="104"/>
      <c r="CE348" s="104"/>
      <c r="CF348" s="104"/>
      <c r="CG348" s="104"/>
      <c r="CH348" s="104"/>
      <c r="CI348" s="104"/>
      <c r="CJ348" s="104"/>
      <c r="CK348" s="104"/>
      <c r="CL348" s="104"/>
      <c r="CM348" s="104"/>
      <c r="CN348" s="104"/>
      <c r="CO348" s="104"/>
      <c r="CP348" s="104"/>
      <c r="CQ348" s="104"/>
      <c r="CR348" s="104"/>
      <c r="CS348" s="104"/>
      <c r="CT348" s="104"/>
      <c r="CU348" s="104"/>
      <c r="CV348" s="104"/>
      <c r="CW348" s="104"/>
      <c r="CX348" s="104"/>
      <c r="CY348" s="104"/>
      <c r="CZ348" s="104"/>
      <c r="DA348" s="104"/>
      <c r="DB348" s="104"/>
      <c r="DC348" s="104"/>
      <c r="DD348" s="104"/>
      <c r="DE348" s="104"/>
      <c r="DF348" s="104"/>
      <c r="DG348" s="104"/>
      <c r="DH348" s="104"/>
      <c r="DI348" s="104"/>
      <c r="DJ348" s="104"/>
      <c r="DK348" s="104"/>
      <c r="DL348" s="104"/>
      <c r="DM348" s="104"/>
      <c r="DN348" s="104"/>
      <c r="DO348" s="104"/>
      <c r="DP348" s="104"/>
      <c r="DQ348" s="104"/>
      <c r="DR348" s="104"/>
      <c r="DS348" s="104"/>
      <c r="DT348" s="104"/>
      <c r="DU348" s="104"/>
      <c r="DV348" s="104"/>
      <c r="DW348" s="104"/>
      <c r="DX348" s="104"/>
      <c r="DY348" s="104"/>
      <c r="DZ348" s="104"/>
      <c r="EA348" s="104"/>
      <c r="EB348" s="104"/>
      <c r="EC348" s="104"/>
      <c r="ED348" s="104"/>
      <c r="EE348" s="104"/>
      <c r="EF348" s="104"/>
      <c r="EG348" s="104"/>
      <c r="EH348" s="104"/>
      <c r="EI348" s="104"/>
      <c r="EJ348" s="104"/>
      <c r="EK348" s="104"/>
      <c r="EL348" s="104"/>
      <c r="EM348" s="104"/>
      <c r="EN348" s="104"/>
      <c r="EO348" s="104"/>
      <c r="EP348" s="104"/>
      <c r="EQ348" s="104"/>
      <c r="ER348" s="104"/>
      <c r="ES348" s="104"/>
      <c r="ET348" s="104"/>
      <c r="EU348" s="104"/>
      <c r="EV348" s="104"/>
      <c r="EW348" s="104"/>
      <c r="EX348" s="104"/>
      <c r="EY348" s="104"/>
      <c r="EZ348" s="104"/>
      <c r="FA348" s="104"/>
      <c r="FB348" s="104"/>
      <c r="FC348" s="104"/>
      <c r="FD348" s="104"/>
      <c r="FE348" s="104"/>
      <c r="FF348" s="104"/>
      <c r="FG348" s="104"/>
      <c r="FH348" s="104"/>
      <c r="FI348" s="104"/>
      <c r="FJ348" s="104"/>
      <c r="FK348" s="104"/>
      <c r="FL348" s="104"/>
      <c r="FM348" s="104"/>
      <c r="FN348" s="104"/>
      <c r="FO348" s="104"/>
      <c r="FP348" s="104"/>
      <c r="FQ348" s="104"/>
      <c r="FR348" s="104"/>
      <c r="FS348" s="104"/>
      <c r="FT348" s="104"/>
      <c r="FU348" s="104"/>
      <c r="FV348" s="104"/>
      <c r="FW348" s="104"/>
      <c r="FX348" s="104"/>
      <c r="FY348" s="104"/>
      <c r="FZ348" s="104"/>
      <c r="GA348" s="104"/>
      <c r="GB348" s="104"/>
      <c r="GC348" s="104"/>
      <c r="GD348" s="104"/>
      <c r="GE348" s="104"/>
      <c r="GF348" s="104"/>
      <c r="GG348" s="104"/>
      <c r="GH348" s="104"/>
      <c r="GI348" s="104"/>
      <c r="GJ348" s="104"/>
      <c r="GK348" s="104"/>
      <c r="GL348" s="104"/>
      <c r="GM348" s="104"/>
      <c r="GN348" s="104"/>
      <c r="GO348" s="104"/>
      <c r="GP348" s="104"/>
      <c r="GQ348" s="104"/>
      <c r="GR348" s="104"/>
      <c r="GS348" s="104"/>
      <c r="GT348" s="104"/>
      <c r="GU348" s="104"/>
      <c r="GV348" s="104"/>
      <c r="GW348" s="104"/>
      <c r="GX348" s="104"/>
      <c r="GY348" s="104"/>
      <c r="GZ348" s="104"/>
      <c r="HA348" s="104"/>
      <c r="HB348" s="104"/>
      <c r="HC348" s="104"/>
      <c r="HD348" s="104"/>
      <c r="HE348" s="104"/>
      <c r="HF348" s="104"/>
      <c r="HG348" s="104"/>
      <c r="HH348" s="104"/>
      <c r="HI348" s="104"/>
      <c r="HJ348" s="104"/>
      <c r="HK348" s="104"/>
      <c r="HL348" s="104"/>
      <c r="HM348" s="104"/>
      <c r="HN348" s="104"/>
      <c r="HO348" s="104"/>
      <c r="HP348" s="104"/>
      <c r="HQ348" s="104"/>
      <c r="HR348" s="104"/>
      <c r="HS348" s="104"/>
      <c r="HT348" s="104"/>
      <c r="HU348" s="104"/>
      <c r="HV348" s="104"/>
      <c r="HW348" s="104"/>
      <c r="HX348" s="104"/>
      <c r="HY348" s="104"/>
      <c r="HZ348" s="104"/>
      <c r="IA348" s="104"/>
      <c r="IB348" s="104"/>
      <c r="IC348" s="104"/>
      <c r="ID348" s="104"/>
      <c r="IE348" s="104"/>
      <c r="IF348" s="104"/>
      <c r="IG348" s="104"/>
      <c r="IH348" s="104"/>
      <c r="II348" s="104"/>
      <c r="IJ348" s="104"/>
      <c r="IK348" s="104"/>
      <c r="IL348" s="104"/>
      <c r="IM348" s="104"/>
      <c r="IN348" s="104"/>
      <c r="IO348" s="104"/>
      <c r="IP348" s="104"/>
      <c r="IQ348" s="104"/>
      <c r="IR348" s="104"/>
      <c r="IS348" s="104"/>
      <c r="IT348" s="104"/>
      <c r="IU348" s="104"/>
      <c r="IV348" s="104"/>
    </row>
    <row r="349" spans="1:256" s="103" customFormat="1" ht="12.75" x14ac:dyDescent="0.35">
      <c r="A349" s="114"/>
      <c r="B349" s="135"/>
      <c r="C349" s="135"/>
      <c r="D349" s="135"/>
      <c r="E349" s="135"/>
      <c r="F349" s="135"/>
      <c r="G349" s="135"/>
      <c r="H349" s="135"/>
      <c r="I349" s="135"/>
      <c r="J349" s="135"/>
      <c r="K349" s="135"/>
      <c r="L349" s="135"/>
      <c r="M349" s="135"/>
      <c r="N349" s="135"/>
      <c r="O349" s="135"/>
      <c r="P349" s="135"/>
      <c r="Q349" s="135"/>
      <c r="R349" s="135"/>
      <c r="AI349" s="104"/>
      <c r="AJ349" s="104"/>
      <c r="AK349" s="104"/>
      <c r="AL349" s="104"/>
      <c r="AM349" s="104"/>
      <c r="AN349" s="104"/>
      <c r="AO349" s="104"/>
      <c r="AP349" s="104"/>
      <c r="AQ349" s="104"/>
      <c r="AR349" s="104"/>
      <c r="AS349" s="104"/>
      <c r="AT349" s="104"/>
      <c r="AU349" s="104"/>
      <c r="AV349" s="104"/>
      <c r="AW349" s="104"/>
      <c r="AX349" s="104"/>
      <c r="AY349" s="104"/>
      <c r="AZ349" s="104"/>
      <c r="BA349" s="104"/>
      <c r="BB349" s="104"/>
      <c r="BC349" s="104"/>
      <c r="BD349" s="104"/>
      <c r="BE349" s="104"/>
      <c r="BF349" s="104"/>
      <c r="BG349" s="104"/>
      <c r="BH349" s="104"/>
      <c r="BI349" s="104"/>
      <c r="BJ349" s="104"/>
      <c r="BK349" s="104"/>
      <c r="BL349" s="104"/>
      <c r="BM349" s="104"/>
      <c r="BN349" s="104"/>
      <c r="BO349" s="104"/>
      <c r="BP349" s="104"/>
      <c r="BQ349" s="104"/>
      <c r="BR349" s="104"/>
      <c r="BS349" s="104"/>
      <c r="BT349" s="104"/>
      <c r="BU349" s="104"/>
      <c r="BV349" s="104"/>
      <c r="BW349" s="104"/>
      <c r="BX349" s="104"/>
      <c r="BY349" s="104"/>
      <c r="BZ349" s="104"/>
      <c r="CA349" s="104"/>
      <c r="CB349" s="104"/>
      <c r="CC349" s="104"/>
      <c r="CD349" s="104"/>
      <c r="CE349" s="104"/>
      <c r="CF349" s="104"/>
      <c r="CG349" s="104"/>
      <c r="CH349" s="104"/>
      <c r="CI349" s="104"/>
      <c r="CJ349" s="104"/>
      <c r="CK349" s="104"/>
      <c r="CL349" s="104"/>
      <c r="CM349" s="104"/>
      <c r="CN349" s="104"/>
      <c r="CO349" s="104"/>
      <c r="CP349" s="104"/>
      <c r="CQ349" s="104"/>
      <c r="CR349" s="104"/>
      <c r="CS349" s="104"/>
      <c r="CT349" s="104"/>
      <c r="CU349" s="104"/>
      <c r="CV349" s="104"/>
      <c r="CW349" s="104"/>
      <c r="CX349" s="104"/>
      <c r="CY349" s="104"/>
      <c r="CZ349" s="104"/>
      <c r="DA349" s="104"/>
      <c r="DB349" s="104"/>
      <c r="DC349" s="104"/>
      <c r="DD349" s="104"/>
      <c r="DE349" s="104"/>
      <c r="DF349" s="104"/>
      <c r="DG349" s="104"/>
      <c r="DH349" s="104"/>
      <c r="DI349" s="104"/>
      <c r="DJ349" s="104"/>
      <c r="DK349" s="104"/>
      <c r="DL349" s="104"/>
      <c r="DM349" s="104"/>
      <c r="DN349" s="104"/>
      <c r="DO349" s="104"/>
      <c r="DP349" s="104"/>
      <c r="DQ349" s="104"/>
      <c r="DR349" s="104"/>
      <c r="DS349" s="104"/>
      <c r="DT349" s="104"/>
      <c r="DU349" s="104"/>
      <c r="DV349" s="104"/>
      <c r="DW349" s="104"/>
      <c r="DX349" s="104"/>
      <c r="DY349" s="104"/>
      <c r="DZ349" s="104"/>
      <c r="EA349" s="104"/>
      <c r="EB349" s="104"/>
      <c r="EC349" s="104"/>
      <c r="ED349" s="104"/>
      <c r="EE349" s="104"/>
      <c r="EF349" s="104"/>
      <c r="EG349" s="104"/>
      <c r="EH349" s="104"/>
      <c r="EI349" s="104"/>
      <c r="EJ349" s="104"/>
      <c r="EK349" s="104"/>
      <c r="EL349" s="104"/>
      <c r="EM349" s="104"/>
      <c r="EN349" s="104"/>
      <c r="EO349" s="104"/>
      <c r="EP349" s="104"/>
      <c r="EQ349" s="104"/>
      <c r="ER349" s="104"/>
      <c r="ES349" s="104"/>
      <c r="ET349" s="104"/>
      <c r="EU349" s="104"/>
      <c r="EV349" s="104"/>
      <c r="EW349" s="104"/>
      <c r="EX349" s="104"/>
      <c r="EY349" s="104"/>
      <c r="EZ349" s="104"/>
      <c r="FA349" s="104"/>
      <c r="FB349" s="104"/>
      <c r="FC349" s="104"/>
      <c r="FD349" s="104"/>
      <c r="FE349" s="104"/>
      <c r="FF349" s="104"/>
      <c r="FG349" s="104"/>
      <c r="FH349" s="104"/>
      <c r="FI349" s="104"/>
      <c r="FJ349" s="104"/>
      <c r="FK349" s="104"/>
      <c r="FL349" s="104"/>
      <c r="FM349" s="104"/>
      <c r="FN349" s="104"/>
      <c r="FO349" s="104"/>
      <c r="FP349" s="104"/>
      <c r="FQ349" s="104"/>
      <c r="FR349" s="104"/>
      <c r="FS349" s="104"/>
      <c r="FT349" s="104"/>
      <c r="FU349" s="104"/>
      <c r="FV349" s="104"/>
      <c r="FW349" s="104"/>
      <c r="FX349" s="104"/>
      <c r="FY349" s="104"/>
      <c r="FZ349" s="104"/>
      <c r="GA349" s="104"/>
      <c r="GB349" s="104"/>
      <c r="GC349" s="104"/>
      <c r="GD349" s="104"/>
      <c r="GE349" s="104"/>
      <c r="GF349" s="104"/>
      <c r="GG349" s="104"/>
      <c r="GH349" s="104"/>
      <c r="GI349" s="104"/>
      <c r="GJ349" s="104"/>
      <c r="GK349" s="104"/>
      <c r="GL349" s="104"/>
      <c r="GM349" s="104"/>
      <c r="GN349" s="104"/>
      <c r="GO349" s="104"/>
      <c r="GP349" s="104"/>
      <c r="GQ349" s="104"/>
      <c r="GR349" s="104"/>
      <c r="GS349" s="104"/>
      <c r="GT349" s="104"/>
      <c r="GU349" s="104"/>
      <c r="GV349" s="104"/>
      <c r="GW349" s="104"/>
      <c r="GX349" s="104"/>
      <c r="GY349" s="104"/>
      <c r="GZ349" s="104"/>
      <c r="HA349" s="104"/>
      <c r="HB349" s="104"/>
      <c r="HC349" s="104"/>
      <c r="HD349" s="104"/>
      <c r="HE349" s="104"/>
      <c r="HF349" s="104"/>
      <c r="HG349" s="104"/>
      <c r="HH349" s="104"/>
      <c r="HI349" s="104"/>
      <c r="HJ349" s="104"/>
      <c r="HK349" s="104"/>
      <c r="HL349" s="104"/>
      <c r="HM349" s="104"/>
      <c r="HN349" s="104"/>
      <c r="HO349" s="104"/>
      <c r="HP349" s="104"/>
      <c r="HQ349" s="104"/>
      <c r="HR349" s="104"/>
      <c r="HS349" s="104"/>
      <c r="HT349" s="104"/>
      <c r="HU349" s="104"/>
      <c r="HV349" s="104"/>
      <c r="HW349" s="104"/>
      <c r="HX349" s="104"/>
      <c r="HY349" s="104"/>
      <c r="HZ349" s="104"/>
      <c r="IA349" s="104"/>
      <c r="IB349" s="104"/>
      <c r="IC349" s="104"/>
      <c r="ID349" s="104"/>
      <c r="IE349" s="104"/>
      <c r="IF349" s="104"/>
      <c r="IG349" s="104"/>
      <c r="IH349" s="104"/>
      <c r="II349" s="104"/>
      <c r="IJ349" s="104"/>
      <c r="IK349" s="104"/>
      <c r="IL349" s="104"/>
      <c r="IM349" s="104"/>
      <c r="IN349" s="104"/>
      <c r="IO349" s="104"/>
      <c r="IP349" s="104"/>
      <c r="IQ349" s="104"/>
      <c r="IR349" s="104"/>
      <c r="IS349" s="104"/>
      <c r="IT349" s="104"/>
      <c r="IU349" s="104"/>
      <c r="IV349" s="104"/>
    </row>
    <row r="350" spans="1:256" s="103" customFormat="1" ht="12.75" x14ac:dyDescent="0.35">
      <c r="A350" s="114"/>
      <c r="B350" s="135"/>
      <c r="C350" s="135"/>
      <c r="D350" s="135"/>
      <c r="E350" s="135"/>
      <c r="F350" s="135"/>
      <c r="G350" s="135"/>
      <c r="H350" s="135"/>
      <c r="I350" s="135"/>
      <c r="J350" s="135"/>
      <c r="K350" s="135"/>
      <c r="L350" s="135"/>
      <c r="M350" s="135"/>
      <c r="N350" s="135"/>
      <c r="O350" s="135"/>
      <c r="P350" s="135"/>
      <c r="Q350" s="135"/>
      <c r="R350" s="135"/>
      <c r="AI350" s="104"/>
      <c r="AJ350" s="104"/>
      <c r="AK350" s="104"/>
      <c r="AL350" s="104"/>
      <c r="AM350" s="104"/>
      <c r="AN350" s="104"/>
      <c r="AO350" s="104"/>
      <c r="AP350" s="104"/>
      <c r="AQ350" s="104"/>
      <c r="AR350" s="104"/>
      <c r="AS350" s="104"/>
      <c r="AT350" s="104"/>
      <c r="AU350" s="104"/>
      <c r="AV350" s="104"/>
      <c r="AW350" s="104"/>
      <c r="AX350" s="104"/>
      <c r="AY350" s="104"/>
      <c r="AZ350" s="104"/>
      <c r="BA350" s="104"/>
      <c r="BB350" s="104"/>
      <c r="BC350" s="104"/>
      <c r="BD350" s="104"/>
      <c r="BE350" s="104"/>
      <c r="BF350" s="104"/>
      <c r="BG350" s="104"/>
      <c r="BH350" s="104"/>
      <c r="BI350" s="104"/>
      <c r="BJ350" s="104"/>
      <c r="BK350" s="104"/>
      <c r="BL350" s="104"/>
      <c r="BM350" s="104"/>
      <c r="BN350" s="104"/>
      <c r="BO350" s="104"/>
      <c r="BP350" s="104"/>
      <c r="BQ350" s="104"/>
      <c r="BR350" s="104"/>
      <c r="BS350" s="104"/>
      <c r="BT350" s="104"/>
      <c r="BU350" s="104"/>
      <c r="BV350" s="104"/>
      <c r="BW350" s="104"/>
      <c r="BX350" s="104"/>
      <c r="BY350" s="104"/>
      <c r="BZ350" s="104"/>
      <c r="CA350" s="104"/>
      <c r="CB350" s="104"/>
      <c r="CC350" s="104"/>
      <c r="CD350" s="104"/>
      <c r="CE350" s="104"/>
      <c r="CF350" s="104"/>
      <c r="CG350" s="104"/>
      <c r="CH350" s="104"/>
      <c r="CI350" s="104"/>
      <c r="CJ350" s="104"/>
      <c r="CK350" s="104"/>
      <c r="CL350" s="104"/>
      <c r="CM350" s="104"/>
      <c r="CN350" s="104"/>
      <c r="CO350" s="104"/>
      <c r="CP350" s="104"/>
      <c r="CQ350" s="104"/>
      <c r="CR350" s="104"/>
      <c r="CS350" s="104"/>
      <c r="CT350" s="104"/>
      <c r="CU350" s="104"/>
      <c r="CV350" s="104"/>
      <c r="CW350" s="104"/>
      <c r="CX350" s="104"/>
      <c r="CY350" s="104"/>
      <c r="CZ350" s="104"/>
      <c r="DA350" s="104"/>
      <c r="DB350" s="104"/>
      <c r="DC350" s="104"/>
      <c r="DD350" s="104"/>
      <c r="DE350" s="104"/>
      <c r="DF350" s="104"/>
      <c r="DG350" s="104"/>
      <c r="DH350" s="104"/>
      <c r="DI350" s="104"/>
      <c r="DJ350" s="104"/>
      <c r="DK350" s="104"/>
      <c r="DL350" s="104"/>
      <c r="DM350" s="104"/>
      <c r="DN350" s="104"/>
      <c r="DO350" s="104"/>
      <c r="DP350" s="104"/>
      <c r="DQ350" s="104"/>
      <c r="DR350" s="104"/>
      <c r="DS350" s="104"/>
      <c r="DT350" s="104"/>
      <c r="DU350" s="104"/>
      <c r="DV350" s="104"/>
      <c r="DW350" s="104"/>
      <c r="DX350" s="104"/>
      <c r="DY350" s="104"/>
      <c r="DZ350" s="104"/>
      <c r="EA350" s="104"/>
      <c r="EB350" s="104"/>
      <c r="EC350" s="104"/>
      <c r="ED350" s="104"/>
      <c r="EE350" s="104"/>
      <c r="EF350" s="104"/>
      <c r="EG350" s="104"/>
      <c r="EH350" s="104"/>
      <c r="EI350" s="104"/>
      <c r="EJ350" s="104"/>
      <c r="EK350" s="104"/>
      <c r="EL350" s="104"/>
      <c r="EM350" s="104"/>
      <c r="EN350" s="104"/>
      <c r="EO350" s="104"/>
      <c r="EP350" s="104"/>
      <c r="EQ350" s="104"/>
      <c r="ER350" s="104"/>
      <c r="ES350" s="104"/>
      <c r="ET350" s="104"/>
      <c r="EU350" s="104"/>
      <c r="EV350" s="104"/>
      <c r="EW350" s="104"/>
      <c r="EX350" s="104"/>
      <c r="EY350" s="104"/>
      <c r="EZ350" s="104"/>
      <c r="FA350" s="104"/>
      <c r="FB350" s="104"/>
      <c r="FC350" s="104"/>
      <c r="FD350" s="104"/>
      <c r="FE350" s="104"/>
      <c r="FF350" s="104"/>
      <c r="FG350" s="104"/>
      <c r="FH350" s="104"/>
      <c r="FI350" s="104"/>
      <c r="FJ350" s="104"/>
      <c r="FK350" s="104"/>
      <c r="FL350" s="104"/>
      <c r="FM350" s="104"/>
      <c r="FN350" s="104"/>
      <c r="FO350" s="104"/>
      <c r="FP350" s="104"/>
      <c r="FQ350" s="104"/>
      <c r="FR350" s="104"/>
      <c r="FS350" s="104"/>
      <c r="FT350" s="104"/>
      <c r="FU350" s="104"/>
      <c r="FV350" s="104"/>
      <c r="FW350" s="104"/>
      <c r="FX350" s="104"/>
      <c r="FY350" s="104"/>
      <c r="FZ350" s="104"/>
      <c r="GA350" s="104"/>
      <c r="GB350" s="104"/>
      <c r="GC350" s="104"/>
      <c r="GD350" s="104"/>
      <c r="GE350" s="104"/>
      <c r="GF350" s="104"/>
      <c r="GG350" s="104"/>
      <c r="GH350" s="104"/>
      <c r="GI350" s="104"/>
      <c r="GJ350" s="104"/>
      <c r="GK350" s="104"/>
      <c r="GL350" s="104"/>
      <c r="GM350" s="104"/>
      <c r="GN350" s="104"/>
      <c r="GO350" s="104"/>
      <c r="GP350" s="104"/>
      <c r="GQ350" s="104"/>
      <c r="GR350" s="104"/>
      <c r="GS350" s="104"/>
      <c r="GT350" s="104"/>
      <c r="GU350" s="104"/>
      <c r="GV350" s="104"/>
      <c r="GW350" s="104"/>
      <c r="GX350" s="104"/>
      <c r="GY350" s="104"/>
      <c r="GZ350" s="104"/>
      <c r="HA350" s="104"/>
      <c r="HB350" s="104"/>
      <c r="HC350" s="104"/>
      <c r="HD350" s="104"/>
      <c r="HE350" s="104"/>
      <c r="HF350" s="104"/>
      <c r="HG350" s="104"/>
      <c r="HH350" s="104"/>
      <c r="HI350" s="104"/>
      <c r="HJ350" s="104"/>
      <c r="HK350" s="104"/>
      <c r="HL350" s="104"/>
      <c r="HM350" s="104"/>
      <c r="HN350" s="104"/>
      <c r="HO350" s="104"/>
      <c r="HP350" s="104"/>
      <c r="HQ350" s="104"/>
      <c r="HR350" s="104"/>
      <c r="HS350" s="104"/>
      <c r="HT350" s="104"/>
      <c r="HU350" s="104"/>
      <c r="HV350" s="104"/>
      <c r="HW350" s="104"/>
      <c r="HX350" s="104"/>
      <c r="HY350" s="104"/>
      <c r="HZ350" s="104"/>
      <c r="IA350" s="104"/>
      <c r="IB350" s="104"/>
      <c r="IC350" s="104"/>
      <c r="ID350" s="104"/>
      <c r="IE350" s="104"/>
      <c r="IF350" s="104"/>
      <c r="IG350" s="104"/>
      <c r="IH350" s="104"/>
      <c r="II350" s="104"/>
      <c r="IJ350" s="104"/>
      <c r="IK350" s="104"/>
      <c r="IL350" s="104"/>
      <c r="IM350" s="104"/>
      <c r="IN350" s="104"/>
      <c r="IO350" s="104"/>
      <c r="IP350" s="104"/>
      <c r="IQ350" s="104"/>
      <c r="IR350" s="104"/>
      <c r="IS350" s="104"/>
      <c r="IT350" s="104"/>
      <c r="IU350" s="104"/>
      <c r="IV350" s="104"/>
    </row>
    <row r="351" spans="1:256" s="103" customFormat="1" ht="12.75" x14ac:dyDescent="0.35">
      <c r="A351" s="114"/>
      <c r="B351" s="135"/>
      <c r="C351" s="135"/>
      <c r="D351" s="135"/>
      <c r="E351" s="135"/>
      <c r="F351" s="135"/>
      <c r="G351" s="135"/>
      <c r="H351" s="135"/>
      <c r="I351" s="135"/>
      <c r="J351" s="135"/>
      <c r="K351" s="135"/>
      <c r="L351" s="135"/>
      <c r="M351" s="135"/>
      <c r="N351" s="135"/>
      <c r="O351" s="135"/>
      <c r="P351" s="135"/>
      <c r="Q351" s="135"/>
      <c r="R351" s="135"/>
      <c r="AI351" s="104"/>
      <c r="AJ351" s="104"/>
      <c r="AK351" s="104"/>
      <c r="AL351" s="104"/>
      <c r="AM351" s="104"/>
      <c r="AN351" s="104"/>
      <c r="AO351" s="104"/>
      <c r="AP351" s="104"/>
      <c r="AQ351" s="104"/>
      <c r="AR351" s="104"/>
      <c r="AS351" s="104"/>
      <c r="AT351" s="104"/>
      <c r="AU351" s="104"/>
      <c r="AV351" s="104"/>
      <c r="AW351" s="104"/>
      <c r="AX351" s="104"/>
      <c r="AY351" s="104"/>
      <c r="AZ351" s="104"/>
      <c r="BA351" s="104"/>
      <c r="BB351" s="104"/>
      <c r="BC351" s="104"/>
      <c r="BD351" s="104"/>
      <c r="BE351" s="104"/>
      <c r="BF351" s="104"/>
      <c r="BG351" s="104"/>
      <c r="BH351" s="104"/>
      <c r="BI351" s="104"/>
      <c r="BJ351" s="104"/>
      <c r="BK351" s="104"/>
      <c r="BL351" s="104"/>
      <c r="BM351" s="104"/>
      <c r="BN351" s="104"/>
      <c r="BO351" s="104"/>
      <c r="BP351" s="104"/>
      <c r="BQ351" s="104"/>
      <c r="BR351" s="104"/>
      <c r="BS351" s="104"/>
      <c r="BT351" s="104"/>
      <c r="BU351" s="104"/>
      <c r="BV351" s="104"/>
      <c r="BW351" s="104"/>
      <c r="BX351" s="104"/>
      <c r="BY351" s="104"/>
      <c r="BZ351" s="104"/>
      <c r="CA351" s="104"/>
      <c r="CB351" s="104"/>
      <c r="CC351" s="104"/>
      <c r="CD351" s="104"/>
      <c r="CE351" s="104"/>
      <c r="CF351" s="104"/>
      <c r="CG351" s="104"/>
      <c r="CH351" s="104"/>
      <c r="CI351" s="104"/>
      <c r="CJ351" s="104"/>
      <c r="CK351" s="104"/>
      <c r="CL351" s="104"/>
      <c r="CM351" s="104"/>
      <c r="CN351" s="104"/>
      <c r="CO351" s="104"/>
      <c r="CP351" s="104"/>
      <c r="CQ351" s="104"/>
      <c r="CR351" s="104"/>
      <c r="CS351" s="104"/>
      <c r="CT351" s="104"/>
      <c r="CU351" s="104"/>
      <c r="CV351" s="104"/>
      <c r="CW351" s="104"/>
      <c r="CX351" s="104"/>
      <c r="CY351" s="104"/>
      <c r="CZ351" s="104"/>
      <c r="DA351" s="104"/>
      <c r="DB351" s="104"/>
      <c r="DC351" s="104"/>
      <c r="DD351" s="104"/>
      <c r="DE351" s="104"/>
      <c r="DF351" s="104"/>
      <c r="DG351" s="104"/>
      <c r="DH351" s="104"/>
      <c r="DI351" s="104"/>
      <c r="DJ351" s="104"/>
      <c r="DK351" s="104"/>
      <c r="DL351" s="104"/>
      <c r="DM351" s="104"/>
      <c r="DN351" s="104"/>
      <c r="DO351" s="104"/>
      <c r="DP351" s="104"/>
      <c r="DQ351" s="104"/>
      <c r="DR351" s="104"/>
      <c r="DS351" s="104"/>
      <c r="DT351" s="104"/>
      <c r="DU351" s="104"/>
      <c r="DV351" s="104"/>
      <c r="DW351" s="104"/>
      <c r="DX351" s="104"/>
      <c r="DY351" s="104"/>
      <c r="DZ351" s="104"/>
      <c r="EA351" s="104"/>
      <c r="EB351" s="104"/>
      <c r="EC351" s="104"/>
      <c r="ED351" s="104"/>
      <c r="EE351" s="104"/>
      <c r="EF351" s="104"/>
      <c r="EG351" s="104"/>
      <c r="EH351" s="104"/>
      <c r="EI351" s="104"/>
      <c r="EJ351" s="104"/>
      <c r="EK351" s="104"/>
      <c r="EL351" s="104"/>
      <c r="EM351" s="104"/>
      <c r="EN351" s="104"/>
      <c r="EO351" s="104"/>
      <c r="EP351" s="104"/>
      <c r="EQ351" s="104"/>
      <c r="ER351" s="104"/>
      <c r="ES351" s="104"/>
      <c r="ET351" s="104"/>
      <c r="EU351" s="104"/>
      <c r="EV351" s="104"/>
      <c r="EW351" s="104"/>
      <c r="EX351" s="104"/>
      <c r="EY351" s="104"/>
      <c r="EZ351" s="104"/>
      <c r="FA351" s="104"/>
      <c r="FB351" s="104"/>
      <c r="FC351" s="104"/>
      <c r="FD351" s="104"/>
      <c r="FE351" s="104"/>
      <c r="FF351" s="104"/>
      <c r="FG351" s="104"/>
      <c r="FH351" s="104"/>
      <c r="FI351" s="104"/>
      <c r="FJ351" s="104"/>
      <c r="FK351" s="104"/>
      <c r="FL351" s="104"/>
      <c r="FM351" s="104"/>
      <c r="FN351" s="104"/>
      <c r="FO351" s="104"/>
      <c r="FP351" s="104"/>
      <c r="FQ351" s="104"/>
      <c r="FR351" s="104"/>
      <c r="FS351" s="104"/>
      <c r="FT351" s="104"/>
      <c r="FU351" s="104"/>
      <c r="FV351" s="104"/>
      <c r="FW351" s="104"/>
      <c r="FX351" s="104"/>
      <c r="FY351" s="104"/>
      <c r="FZ351" s="104"/>
      <c r="GA351" s="104"/>
      <c r="GB351" s="104"/>
      <c r="GC351" s="104"/>
      <c r="GD351" s="104"/>
      <c r="GE351" s="104"/>
      <c r="GF351" s="104"/>
      <c r="GG351" s="104"/>
      <c r="GH351" s="104"/>
      <c r="GI351" s="104"/>
      <c r="GJ351" s="104"/>
      <c r="GK351" s="104"/>
      <c r="GL351" s="104"/>
      <c r="GM351" s="104"/>
      <c r="GN351" s="104"/>
      <c r="GO351" s="104"/>
      <c r="GP351" s="104"/>
      <c r="GQ351" s="104"/>
      <c r="GR351" s="104"/>
      <c r="GS351" s="104"/>
      <c r="GT351" s="104"/>
      <c r="GU351" s="104"/>
      <c r="GV351" s="104"/>
      <c r="GW351" s="104"/>
      <c r="GX351" s="104"/>
      <c r="GY351" s="104"/>
      <c r="GZ351" s="104"/>
      <c r="HA351" s="104"/>
      <c r="HB351" s="104"/>
      <c r="HC351" s="104"/>
      <c r="HD351" s="104"/>
      <c r="HE351" s="104"/>
      <c r="HF351" s="104"/>
      <c r="HG351" s="104"/>
      <c r="HH351" s="104"/>
      <c r="HI351" s="104"/>
      <c r="HJ351" s="104"/>
      <c r="HK351" s="104"/>
      <c r="HL351" s="104"/>
      <c r="HM351" s="104"/>
      <c r="HN351" s="104"/>
      <c r="HO351" s="104"/>
      <c r="HP351" s="104"/>
      <c r="HQ351" s="104"/>
      <c r="HR351" s="104"/>
      <c r="HS351" s="104"/>
      <c r="HT351" s="104"/>
      <c r="HU351" s="104"/>
      <c r="HV351" s="104"/>
      <c r="HW351" s="104"/>
      <c r="HX351" s="104"/>
      <c r="HY351" s="104"/>
      <c r="HZ351" s="104"/>
      <c r="IA351" s="104"/>
      <c r="IB351" s="104"/>
      <c r="IC351" s="104"/>
      <c r="ID351" s="104"/>
      <c r="IE351" s="104"/>
      <c r="IF351" s="104"/>
      <c r="IG351" s="104"/>
      <c r="IH351" s="104"/>
      <c r="II351" s="104"/>
      <c r="IJ351" s="104"/>
      <c r="IK351" s="104"/>
      <c r="IL351" s="104"/>
      <c r="IM351" s="104"/>
      <c r="IN351" s="104"/>
      <c r="IO351" s="104"/>
      <c r="IP351" s="104"/>
      <c r="IQ351" s="104"/>
      <c r="IR351" s="104"/>
      <c r="IS351" s="104"/>
      <c r="IT351" s="104"/>
      <c r="IU351" s="104"/>
      <c r="IV351" s="104"/>
    </row>
    <row r="352" spans="1:256" s="103" customFormat="1" ht="12.75" x14ac:dyDescent="0.35">
      <c r="A352" s="114"/>
      <c r="B352" s="135"/>
      <c r="C352" s="135"/>
      <c r="D352" s="135"/>
      <c r="E352" s="135"/>
      <c r="F352" s="135"/>
      <c r="G352" s="135"/>
      <c r="H352" s="135"/>
      <c r="I352" s="135"/>
      <c r="J352" s="135"/>
      <c r="K352" s="135"/>
      <c r="L352" s="135"/>
      <c r="M352" s="135"/>
      <c r="N352" s="135"/>
      <c r="O352" s="135"/>
      <c r="P352" s="135"/>
      <c r="Q352" s="135"/>
      <c r="R352" s="135"/>
      <c r="AI352" s="104"/>
      <c r="AJ352" s="104"/>
      <c r="AK352" s="104"/>
      <c r="AL352" s="104"/>
      <c r="AM352" s="104"/>
      <c r="AN352" s="104"/>
      <c r="AO352" s="104"/>
      <c r="AP352" s="104"/>
      <c r="AQ352" s="104"/>
      <c r="AR352" s="104"/>
      <c r="AS352" s="104"/>
      <c r="AT352" s="104"/>
      <c r="AU352" s="104"/>
      <c r="AV352" s="104"/>
      <c r="AW352" s="104"/>
      <c r="AX352" s="104"/>
      <c r="AY352" s="104"/>
      <c r="AZ352" s="104"/>
      <c r="BA352" s="104"/>
      <c r="BB352" s="104"/>
      <c r="BC352" s="104"/>
      <c r="BD352" s="104"/>
      <c r="BE352" s="104"/>
      <c r="BF352" s="104"/>
      <c r="BG352" s="104"/>
      <c r="BH352" s="104"/>
      <c r="BI352" s="104"/>
      <c r="BJ352" s="104"/>
      <c r="BK352" s="104"/>
      <c r="BL352" s="104"/>
      <c r="BM352" s="104"/>
      <c r="BN352" s="104"/>
      <c r="BO352" s="104"/>
      <c r="BP352" s="104"/>
      <c r="BQ352" s="104"/>
      <c r="BR352" s="104"/>
      <c r="BS352" s="104"/>
      <c r="BT352" s="104"/>
      <c r="BU352" s="104"/>
      <c r="BV352" s="104"/>
      <c r="BW352" s="104"/>
      <c r="BX352" s="104"/>
      <c r="BY352" s="104"/>
      <c r="BZ352" s="104"/>
      <c r="CA352" s="104"/>
      <c r="CB352" s="104"/>
      <c r="CC352" s="104"/>
      <c r="CD352" s="104"/>
      <c r="CE352" s="104"/>
      <c r="CF352" s="104"/>
      <c r="CG352" s="104"/>
      <c r="CH352" s="104"/>
      <c r="CI352" s="104"/>
      <c r="CJ352" s="104"/>
      <c r="CK352" s="104"/>
      <c r="CL352" s="104"/>
      <c r="CM352" s="104"/>
      <c r="CN352" s="104"/>
      <c r="CO352" s="104"/>
      <c r="CP352" s="104"/>
      <c r="CQ352" s="104"/>
      <c r="CR352" s="104"/>
      <c r="CS352" s="104"/>
      <c r="CT352" s="104"/>
      <c r="CU352" s="104"/>
      <c r="CV352" s="104"/>
      <c r="CW352" s="104"/>
      <c r="CX352" s="104"/>
      <c r="CY352" s="104"/>
      <c r="CZ352" s="104"/>
      <c r="DA352" s="104"/>
      <c r="DB352" s="104"/>
      <c r="DC352" s="104"/>
      <c r="DD352" s="104"/>
      <c r="DE352" s="104"/>
      <c r="DF352" s="104"/>
      <c r="DG352" s="104"/>
      <c r="DH352" s="104"/>
      <c r="DI352" s="104"/>
      <c r="DJ352" s="104"/>
      <c r="DK352" s="104"/>
      <c r="DL352" s="104"/>
      <c r="DM352" s="104"/>
      <c r="DN352" s="104"/>
      <c r="DO352" s="104"/>
      <c r="DP352" s="104"/>
      <c r="DQ352" s="104"/>
      <c r="DR352" s="104"/>
      <c r="DS352" s="104"/>
      <c r="DT352" s="104"/>
      <c r="DU352" s="104"/>
      <c r="DV352" s="104"/>
      <c r="DW352" s="104"/>
      <c r="DX352" s="104"/>
      <c r="DY352" s="104"/>
      <c r="DZ352" s="104"/>
      <c r="EA352" s="104"/>
      <c r="EB352" s="104"/>
      <c r="EC352" s="104"/>
      <c r="ED352" s="104"/>
      <c r="EE352" s="104"/>
      <c r="EF352" s="104"/>
      <c r="EG352" s="104"/>
      <c r="EH352" s="104"/>
      <c r="EI352" s="104"/>
      <c r="EJ352" s="104"/>
      <c r="EK352" s="104"/>
      <c r="EL352" s="104"/>
      <c r="EM352" s="104"/>
      <c r="EN352" s="104"/>
      <c r="EO352" s="104"/>
      <c r="EP352" s="104"/>
      <c r="EQ352" s="104"/>
      <c r="ER352" s="104"/>
      <c r="ES352" s="104"/>
      <c r="ET352" s="104"/>
      <c r="EU352" s="104"/>
      <c r="EV352" s="104"/>
      <c r="EW352" s="104"/>
      <c r="EX352" s="104"/>
      <c r="EY352" s="104"/>
      <c r="EZ352" s="104"/>
      <c r="FA352" s="104"/>
      <c r="FB352" s="104"/>
      <c r="FC352" s="104"/>
      <c r="FD352" s="104"/>
      <c r="FE352" s="104"/>
      <c r="FF352" s="104"/>
      <c r="FG352" s="104"/>
      <c r="FH352" s="104"/>
      <c r="FI352" s="104"/>
      <c r="FJ352" s="104"/>
      <c r="FK352" s="104"/>
      <c r="FL352" s="104"/>
      <c r="FM352" s="104"/>
      <c r="FN352" s="104"/>
      <c r="FO352" s="104"/>
      <c r="FP352" s="104"/>
      <c r="FQ352" s="104"/>
      <c r="FR352" s="104"/>
      <c r="FS352" s="104"/>
      <c r="FT352" s="104"/>
      <c r="FU352" s="104"/>
      <c r="FV352" s="104"/>
      <c r="FW352" s="104"/>
      <c r="FX352" s="104"/>
      <c r="FY352" s="104"/>
      <c r="FZ352" s="104"/>
      <c r="GA352" s="104"/>
      <c r="GB352" s="104"/>
      <c r="GC352" s="104"/>
      <c r="GD352" s="104"/>
      <c r="GE352" s="104"/>
      <c r="GF352" s="104"/>
      <c r="GG352" s="104"/>
      <c r="GH352" s="104"/>
      <c r="GI352" s="104"/>
      <c r="GJ352" s="104"/>
      <c r="GK352" s="104"/>
      <c r="GL352" s="104"/>
      <c r="GM352" s="104"/>
      <c r="GN352" s="104"/>
      <c r="GO352" s="104"/>
      <c r="GP352" s="104"/>
      <c r="GQ352" s="104"/>
      <c r="GR352" s="104"/>
      <c r="GS352" s="104"/>
      <c r="GT352" s="104"/>
      <c r="GU352" s="104"/>
      <c r="GV352" s="104"/>
      <c r="GW352" s="104"/>
      <c r="GX352" s="104"/>
      <c r="GY352" s="104"/>
      <c r="GZ352" s="104"/>
      <c r="HA352" s="104"/>
      <c r="HB352" s="104"/>
      <c r="HC352" s="104"/>
      <c r="HD352" s="104"/>
      <c r="HE352" s="104"/>
      <c r="HF352" s="104"/>
      <c r="HG352" s="104"/>
      <c r="HH352" s="104"/>
      <c r="HI352" s="104"/>
      <c r="HJ352" s="104"/>
      <c r="HK352" s="104"/>
      <c r="HL352" s="104"/>
      <c r="HM352" s="104"/>
      <c r="HN352" s="104"/>
      <c r="HO352" s="104"/>
      <c r="HP352" s="104"/>
      <c r="HQ352" s="104"/>
      <c r="HR352" s="104"/>
      <c r="HS352" s="104"/>
      <c r="HT352" s="104"/>
      <c r="HU352" s="104"/>
      <c r="HV352" s="104"/>
      <c r="HW352" s="104"/>
      <c r="HX352" s="104"/>
      <c r="HY352" s="104"/>
      <c r="HZ352" s="104"/>
      <c r="IA352" s="104"/>
      <c r="IB352" s="104"/>
      <c r="IC352" s="104"/>
      <c r="ID352" s="104"/>
      <c r="IE352" s="104"/>
      <c r="IF352" s="104"/>
      <c r="IG352" s="104"/>
      <c r="IH352" s="104"/>
      <c r="II352" s="104"/>
      <c r="IJ352" s="104"/>
      <c r="IK352" s="104"/>
      <c r="IL352" s="104"/>
      <c r="IM352" s="104"/>
      <c r="IN352" s="104"/>
      <c r="IO352" s="104"/>
      <c r="IP352" s="104"/>
      <c r="IQ352" s="104"/>
      <c r="IR352" s="104"/>
      <c r="IS352" s="104"/>
      <c r="IT352" s="104"/>
      <c r="IU352" s="104"/>
      <c r="IV352" s="104"/>
    </row>
    <row r="353" spans="1:256" s="103" customFormat="1" ht="12.75" x14ac:dyDescent="0.35">
      <c r="A353" s="114"/>
      <c r="B353" s="135"/>
      <c r="C353" s="135"/>
      <c r="D353" s="135"/>
      <c r="E353" s="135"/>
      <c r="F353" s="135"/>
      <c r="G353" s="135"/>
      <c r="H353" s="135"/>
      <c r="I353" s="135"/>
      <c r="J353" s="135"/>
      <c r="K353" s="135"/>
      <c r="L353" s="135"/>
      <c r="M353" s="135"/>
      <c r="N353" s="135"/>
      <c r="O353" s="135"/>
      <c r="P353" s="135"/>
      <c r="Q353" s="135"/>
      <c r="R353" s="135"/>
      <c r="AI353" s="104"/>
      <c r="AJ353" s="104"/>
      <c r="AK353" s="104"/>
      <c r="AL353" s="104"/>
      <c r="AM353" s="104"/>
      <c r="AN353" s="104"/>
      <c r="AO353" s="104"/>
      <c r="AP353" s="104"/>
      <c r="AQ353" s="104"/>
      <c r="AR353" s="104"/>
      <c r="AS353" s="104"/>
      <c r="AT353" s="104"/>
      <c r="AU353" s="104"/>
      <c r="AV353" s="104"/>
      <c r="AW353" s="104"/>
      <c r="AX353" s="104"/>
      <c r="AY353" s="104"/>
      <c r="AZ353" s="104"/>
      <c r="BA353" s="104"/>
      <c r="BB353" s="104"/>
      <c r="BC353" s="104"/>
      <c r="BD353" s="104"/>
      <c r="BE353" s="104"/>
      <c r="BF353" s="104"/>
      <c r="BG353" s="104"/>
      <c r="BH353" s="104"/>
      <c r="BI353" s="104"/>
      <c r="BJ353" s="104"/>
      <c r="BK353" s="104"/>
      <c r="BL353" s="104"/>
      <c r="BM353" s="104"/>
      <c r="BN353" s="104"/>
      <c r="BO353" s="104"/>
      <c r="BP353" s="104"/>
      <c r="BQ353" s="104"/>
      <c r="BR353" s="104"/>
      <c r="BS353" s="104"/>
      <c r="BT353" s="104"/>
      <c r="BU353" s="104"/>
      <c r="BV353" s="104"/>
      <c r="BW353" s="104"/>
      <c r="BX353" s="104"/>
      <c r="BY353" s="104"/>
      <c r="BZ353" s="104"/>
      <c r="CA353" s="104"/>
      <c r="CB353" s="104"/>
      <c r="CC353" s="104"/>
      <c r="CD353" s="104"/>
      <c r="CE353" s="104"/>
      <c r="CF353" s="104"/>
      <c r="CG353" s="104"/>
      <c r="CH353" s="104"/>
      <c r="CI353" s="104"/>
      <c r="CJ353" s="104"/>
      <c r="CK353" s="104"/>
      <c r="CL353" s="104"/>
      <c r="CM353" s="104"/>
      <c r="CN353" s="104"/>
      <c r="CO353" s="104"/>
      <c r="CP353" s="104"/>
      <c r="CQ353" s="104"/>
      <c r="CR353" s="104"/>
      <c r="CS353" s="104"/>
      <c r="CT353" s="104"/>
      <c r="CU353" s="104"/>
      <c r="CV353" s="104"/>
      <c r="CW353" s="104"/>
      <c r="CX353" s="104"/>
      <c r="CY353" s="104"/>
      <c r="CZ353" s="104"/>
      <c r="DA353" s="104"/>
      <c r="DB353" s="104"/>
      <c r="DC353" s="104"/>
      <c r="DD353" s="104"/>
      <c r="DE353" s="104"/>
      <c r="DF353" s="104"/>
      <c r="DG353" s="104"/>
      <c r="DH353" s="104"/>
      <c r="DI353" s="104"/>
      <c r="DJ353" s="104"/>
      <c r="DK353" s="104"/>
      <c r="DL353" s="104"/>
      <c r="DM353" s="104"/>
      <c r="DN353" s="104"/>
      <c r="DO353" s="104"/>
      <c r="DP353" s="104"/>
      <c r="DQ353" s="104"/>
      <c r="DR353" s="104"/>
      <c r="DS353" s="104"/>
      <c r="DT353" s="104"/>
      <c r="DU353" s="104"/>
      <c r="DV353" s="104"/>
      <c r="DW353" s="104"/>
      <c r="DX353" s="104"/>
      <c r="DY353" s="104"/>
      <c r="DZ353" s="104"/>
      <c r="EA353" s="104"/>
      <c r="EB353" s="104"/>
      <c r="EC353" s="104"/>
      <c r="ED353" s="104"/>
      <c r="EE353" s="104"/>
      <c r="EF353" s="104"/>
      <c r="EG353" s="104"/>
      <c r="EH353" s="104"/>
      <c r="EI353" s="104"/>
      <c r="EJ353" s="104"/>
      <c r="EK353" s="104"/>
      <c r="EL353" s="104"/>
      <c r="EM353" s="104"/>
      <c r="EN353" s="104"/>
      <c r="EO353" s="104"/>
      <c r="EP353" s="104"/>
      <c r="EQ353" s="104"/>
      <c r="ER353" s="104"/>
      <c r="ES353" s="104"/>
      <c r="ET353" s="104"/>
      <c r="EU353" s="104"/>
      <c r="EV353" s="104"/>
      <c r="EW353" s="104"/>
      <c r="EX353" s="104"/>
      <c r="EY353" s="104"/>
      <c r="EZ353" s="104"/>
      <c r="FA353" s="104"/>
      <c r="FB353" s="104"/>
      <c r="FC353" s="104"/>
      <c r="FD353" s="104"/>
      <c r="FE353" s="104"/>
      <c r="FF353" s="104"/>
      <c r="FG353" s="104"/>
      <c r="FH353" s="104"/>
      <c r="FI353" s="104"/>
      <c r="FJ353" s="104"/>
      <c r="FK353" s="104"/>
      <c r="FL353" s="104"/>
      <c r="FM353" s="104"/>
      <c r="FN353" s="104"/>
      <c r="FO353" s="104"/>
      <c r="FP353" s="104"/>
      <c r="FQ353" s="104"/>
      <c r="FR353" s="104"/>
      <c r="FS353" s="104"/>
      <c r="FT353" s="104"/>
      <c r="FU353" s="104"/>
      <c r="FV353" s="104"/>
      <c r="FW353" s="104"/>
      <c r="FX353" s="104"/>
      <c r="FY353" s="104"/>
      <c r="FZ353" s="104"/>
      <c r="GA353" s="104"/>
      <c r="GB353" s="104"/>
      <c r="GC353" s="104"/>
      <c r="GD353" s="104"/>
      <c r="GE353" s="104"/>
      <c r="GF353" s="104"/>
      <c r="GG353" s="104"/>
      <c r="GH353" s="104"/>
      <c r="GI353" s="104"/>
      <c r="GJ353" s="104"/>
      <c r="GK353" s="104"/>
      <c r="GL353" s="104"/>
      <c r="GM353" s="104"/>
      <c r="GN353" s="104"/>
      <c r="GO353" s="104"/>
      <c r="GP353" s="104"/>
      <c r="GQ353" s="104"/>
      <c r="GR353" s="104"/>
      <c r="GS353" s="104"/>
      <c r="GT353" s="104"/>
      <c r="GU353" s="104"/>
      <c r="GV353" s="104"/>
      <c r="GW353" s="104"/>
      <c r="GX353" s="104"/>
      <c r="GY353" s="104"/>
      <c r="GZ353" s="104"/>
      <c r="HA353" s="104"/>
      <c r="HB353" s="104"/>
      <c r="HC353" s="104"/>
      <c r="HD353" s="104"/>
      <c r="HE353" s="104"/>
      <c r="HF353" s="104"/>
      <c r="HG353" s="104"/>
      <c r="HH353" s="104"/>
      <c r="HI353" s="104"/>
      <c r="HJ353" s="104"/>
      <c r="HK353" s="104"/>
      <c r="HL353" s="104"/>
      <c r="HM353" s="104"/>
      <c r="HN353" s="104"/>
      <c r="HO353" s="104"/>
      <c r="HP353" s="104"/>
      <c r="HQ353" s="104"/>
      <c r="HR353" s="104"/>
      <c r="HS353" s="104"/>
      <c r="HT353" s="104"/>
      <c r="HU353" s="104"/>
      <c r="HV353" s="104"/>
      <c r="HW353" s="104"/>
      <c r="HX353" s="104"/>
      <c r="HY353" s="104"/>
      <c r="HZ353" s="104"/>
      <c r="IA353" s="104"/>
      <c r="IB353" s="104"/>
      <c r="IC353" s="104"/>
      <c r="ID353" s="104"/>
      <c r="IE353" s="104"/>
      <c r="IF353" s="104"/>
      <c r="IG353" s="104"/>
      <c r="IH353" s="104"/>
      <c r="II353" s="104"/>
      <c r="IJ353" s="104"/>
      <c r="IK353" s="104"/>
      <c r="IL353" s="104"/>
      <c r="IM353" s="104"/>
      <c r="IN353" s="104"/>
      <c r="IO353" s="104"/>
      <c r="IP353" s="104"/>
      <c r="IQ353" s="104"/>
      <c r="IR353" s="104"/>
      <c r="IS353" s="104"/>
      <c r="IT353" s="104"/>
      <c r="IU353" s="104"/>
      <c r="IV353" s="104"/>
    </row>
    <row r="354" spans="1:256" s="103" customFormat="1" ht="12.75" x14ac:dyDescent="0.35">
      <c r="A354" s="114"/>
      <c r="B354" s="135"/>
      <c r="C354" s="135"/>
      <c r="D354" s="135"/>
      <c r="E354" s="135"/>
      <c r="F354" s="135"/>
      <c r="G354" s="135"/>
      <c r="H354" s="135"/>
      <c r="I354" s="135"/>
      <c r="J354" s="135"/>
      <c r="K354" s="135"/>
      <c r="L354" s="135"/>
      <c r="M354" s="135"/>
      <c r="N354" s="135"/>
      <c r="O354" s="135"/>
      <c r="P354" s="135"/>
      <c r="Q354" s="135"/>
      <c r="R354" s="135"/>
      <c r="AI354" s="104"/>
      <c r="AJ354" s="104"/>
      <c r="AK354" s="104"/>
      <c r="AL354" s="104"/>
      <c r="AM354" s="104"/>
      <c r="AN354" s="104"/>
      <c r="AO354" s="104"/>
      <c r="AP354" s="104"/>
      <c r="AQ354" s="104"/>
      <c r="AR354" s="104"/>
      <c r="AS354" s="104"/>
      <c r="AT354" s="104"/>
      <c r="AU354" s="104"/>
      <c r="AV354" s="104"/>
      <c r="AW354" s="104"/>
      <c r="AX354" s="104"/>
      <c r="AY354" s="104"/>
      <c r="AZ354" s="104"/>
      <c r="BA354" s="104"/>
      <c r="BB354" s="104"/>
      <c r="BC354" s="104"/>
      <c r="BD354" s="104"/>
      <c r="BE354" s="104"/>
      <c r="BF354" s="104"/>
      <c r="BG354" s="104"/>
      <c r="BH354" s="104"/>
      <c r="BI354" s="104"/>
      <c r="BJ354" s="104"/>
      <c r="BK354" s="104"/>
      <c r="BL354" s="104"/>
      <c r="BM354" s="104"/>
      <c r="BN354" s="104"/>
      <c r="BO354" s="104"/>
      <c r="BP354" s="104"/>
      <c r="BQ354" s="104"/>
      <c r="BR354" s="104"/>
      <c r="BS354" s="104"/>
      <c r="BT354" s="104"/>
      <c r="BU354" s="104"/>
      <c r="BV354" s="104"/>
      <c r="BW354" s="104"/>
      <c r="BX354" s="104"/>
      <c r="BY354" s="104"/>
      <c r="BZ354" s="104"/>
      <c r="CA354" s="104"/>
      <c r="CB354" s="104"/>
      <c r="CC354" s="104"/>
      <c r="CD354" s="104"/>
      <c r="CE354" s="104"/>
      <c r="CF354" s="104"/>
      <c r="CG354" s="104"/>
      <c r="CH354" s="104"/>
      <c r="CI354" s="104"/>
      <c r="CJ354" s="104"/>
      <c r="CK354" s="104"/>
      <c r="CL354" s="104"/>
      <c r="CM354" s="104"/>
      <c r="CN354" s="104"/>
      <c r="CO354" s="104"/>
      <c r="CP354" s="104"/>
      <c r="CQ354" s="104"/>
      <c r="CR354" s="104"/>
      <c r="CS354" s="104"/>
      <c r="CT354" s="104"/>
      <c r="CU354" s="104"/>
      <c r="CV354" s="104"/>
      <c r="CW354" s="104"/>
      <c r="CX354" s="104"/>
      <c r="CY354" s="104"/>
      <c r="CZ354" s="104"/>
      <c r="DA354" s="104"/>
      <c r="DB354" s="104"/>
      <c r="DC354" s="104"/>
      <c r="DD354" s="104"/>
      <c r="DE354" s="104"/>
      <c r="DF354" s="104"/>
      <c r="DG354" s="104"/>
      <c r="DH354" s="104"/>
      <c r="DI354" s="104"/>
      <c r="DJ354" s="104"/>
      <c r="DK354" s="104"/>
      <c r="DL354" s="104"/>
      <c r="DM354" s="104"/>
      <c r="DN354" s="104"/>
      <c r="DO354" s="104"/>
      <c r="DP354" s="104"/>
      <c r="DQ354" s="104"/>
      <c r="DR354" s="104"/>
      <c r="DS354" s="104"/>
      <c r="DT354" s="104"/>
      <c r="DU354" s="104"/>
      <c r="DV354" s="104"/>
      <c r="DW354" s="104"/>
      <c r="DX354" s="104"/>
      <c r="DY354" s="104"/>
      <c r="DZ354" s="104"/>
      <c r="EA354" s="104"/>
      <c r="EB354" s="104"/>
      <c r="EC354" s="104"/>
      <c r="ED354" s="104"/>
      <c r="EE354" s="104"/>
      <c r="EF354" s="104"/>
      <c r="EG354" s="104"/>
      <c r="EH354" s="104"/>
      <c r="EI354" s="104"/>
      <c r="EJ354" s="104"/>
      <c r="EK354" s="104"/>
      <c r="EL354" s="104"/>
      <c r="EM354" s="104"/>
      <c r="EN354" s="104"/>
      <c r="EO354" s="104"/>
      <c r="EP354" s="104"/>
      <c r="EQ354" s="104"/>
      <c r="ER354" s="104"/>
      <c r="ES354" s="104"/>
      <c r="ET354" s="104"/>
      <c r="EU354" s="104"/>
      <c r="EV354" s="104"/>
      <c r="EW354" s="104"/>
      <c r="EX354" s="104"/>
      <c r="EY354" s="104"/>
      <c r="EZ354" s="104"/>
      <c r="FA354" s="104"/>
      <c r="FB354" s="104"/>
      <c r="FC354" s="104"/>
      <c r="FD354" s="104"/>
      <c r="FE354" s="104"/>
      <c r="FF354" s="104"/>
      <c r="FG354" s="104"/>
      <c r="FH354" s="104"/>
      <c r="FI354" s="104"/>
      <c r="FJ354" s="104"/>
      <c r="FK354" s="104"/>
      <c r="FL354" s="104"/>
      <c r="FM354" s="104"/>
      <c r="FN354" s="104"/>
      <c r="FO354" s="104"/>
      <c r="FP354" s="104"/>
      <c r="FQ354" s="104"/>
      <c r="FR354" s="104"/>
      <c r="FS354" s="104"/>
      <c r="FT354" s="104"/>
      <c r="FU354" s="104"/>
      <c r="FV354" s="104"/>
      <c r="FW354" s="104"/>
      <c r="FX354" s="104"/>
      <c r="FY354" s="104"/>
      <c r="FZ354" s="104"/>
      <c r="GA354" s="104"/>
      <c r="GB354" s="104"/>
      <c r="GC354" s="104"/>
      <c r="GD354" s="104"/>
      <c r="GE354" s="104"/>
      <c r="GF354" s="104"/>
      <c r="GG354" s="104"/>
      <c r="GH354" s="104"/>
      <c r="GI354" s="104"/>
      <c r="GJ354" s="104"/>
      <c r="GK354" s="104"/>
      <c r="GL354" s="104"/>
      <c r="GM354" s="104"/>
      <c r="GN354" s="104"/>
      <c r="GO354" s="104"/>
      <c r="GP354" s="104"/>
      <c r="GQ354" s="104"/>
      <c r="GR354" s="104"/>
      <c r="GS354" s="104"/>
      <c r="GT354" s="104"/>
      <c r="GU354" s="104"/>
      <c r="GV354" s="104"/>
      <c r="GW354" s="104"/>
      <c r="GX354" s="104"/>
      <c r="GY354" s="104"/>
      <c r="GZ354" s="104"/>
      <c r="HA354" s="104"/>
      <c r="HB354" s="104"/>
      <c r="HC354" s="104"/>
      <c r="HD354" s="104"/>
      <c r="HE354" s="104"/>
      <c r="HF354" s="104"/>
      <c r="HG354" s="104"/>
      <c r="HH354" s="104"/>
      <c r="HI354" s="104"/>
      <c r="HJ354" s="104"/>
      <c r="HK354" s="104"/>
      <c r="HL354" s="104"/>
      <c r="HM354" s="104"/>
      <c r="HN354" s="104"/>
      <c r="HO354" s="104"/>
      <c r="HP354" s="104"/>
      <c r="HQ354" s="104"/>
      <c r="HR354" s="104"/>
      <c r="HS354" s="104"/>
      <c r="HT354" s="104"/>
      <c r="HU354" s="104"/>
      <c r="HV354" s="104"/>
      <c r="HW354" s="104"/>
      <c r="HX354" s="104"/>
      <c r="HY354" s="104"/>
      <c r="HZ354" s="104"/>
      <c r="IA354" s="104"/>
      <c r="IB354" s="104"/>
      <c r="IC354" s="104"/>
      <c r="ID354" s="104"/>
      <c r="IE354" s="104"/>
      <c r="IF354" s="104"/>
      <c r="IG354" s="104"/>
      <c r="IH354" s="104"/>
      <c r="II354" s="104"/>
      <c r="IJ354" s="104"/>
      <c r="IK354" s="104"/>
      <c r="IL354" s="104"/>
      <c r="IM354" s="104"/>
      <c r="IN354" s="104"/>
      <c r="IO354" s="104"/>
      <c r="IP354" s="104"/>
      <c r="IQ354" s="104"/>
      <c r="IR354" s="104"/>
      <c r="IS354" s="104"/>
      <c r="IT354" s="104"/>
      <c r="IU354" s="104"/>
      <c r="IV354" s="104"/>
    </row>
    <row r="355" spans="1:256" s="103" customFormat="1" ht="12.75" x14ac:dyDescent="0.35">
      <c r="A355" s="114"/>
      <c r="B355" s="135"/>
      <c r="C355" s="135"/>
      <c r="D355" s="135"/>
      <c r="E355" s="135"/>
      <c r="F355" s="135"/>
      <c r="G355" s="135"/>
      <c r="H355" s="135"/>
      <c r="I355" s="135"/>
      <c r="J355" s="135"/>
      <c r="K355" s="135"/>
      <c r="L355" s="135"/>
      <c r="M355" s="135"/>
      <c r="N355" s="135"/>
      <c r="O355" s="135"/>
      <c r="P355" s="135"/>
      <c r="Q355" s="135"/>
      <c r="R355" s="135"/>
      <c r="AI355" s="104"/>
      <c r="AJ355" s="104"/>
      <c r="AK355" s="104"/>
      <c r="AL355" s="104"/>
      <c r="AM355" s="104"/>
      <c r="AN355" s="104"/>
      <c r="AO355" s="104"/>
      <c r="AP355" s="104"/>
      <c r="AQ355" s="104"/>
      <c r="AR355" s="104"/>
      <c r="AS355" s="104"/>
      <c r="AT355" s="104"/>
      <c r="AU355" s="104"/>
      <c r="AV355" s="104"/>
      <c r="AW355" s="104"/>
      <c r="AX355" s="104"/>
      <c r="AY355" s="104"/>
      <c r="AZ355" s="104"/>
      <c r="BA355" s="104"/>
      <c r="BB355" s="104"/>
      <c r="BC355" s="104"/>
      <c r="BD355" s="104"/>
      <c r="BE355" s="104"/>
      <c r="BF355" s="104"/>
      <c r="BG355" s="104"/>
      <c r="BH355" s="104"/>
      <c r="BI355" s="104"/>
      <c r="BJ355" s="104"/>
      <c r="BK355" s="104"/>
      <c r="BL355" s="104"/>
      <c r="BM355" s="104"/>
      <c r="BN355" s="104"/>
      <c r="BO355" s="104"/>
      <c r="BP355" s="104"/>
      <c r="BQ355" s="104"/>
      <c r="BR355" s="104"/>
      <c r="BS355" s="104"/>
      <c r="BT355" s="104"/>
      <c r="BU355" s="104"/>
      <c r="BV355" s="104"/>
      <c r="BW355" s="104"/>
      <c r="BX355" s="104"/>
      <c r="BY355" s="104"/>
      <c r="BZ355" s="104"/>
      <c r="CA355" s="104"/>
      <c r="CB355" s="104"/>
      <c r="CC355" s="104"/>
      <c r="CD355" s="104"/>
      <c r="CE355" s="104"/>
      <c r="CF355" s="104"/>
      <c r="CG355" s="104"/>
      <c r="CH355" s="104"/>
      <c r="CI355" s="104"/>
      <c r="CJ355" s="104"/>
      <c r="CK355" s="104"/>
      <c r="CL355" s="104"/>
      <c r="CM355" s="104"/>
      <c r="CN355" s="104"/>
      <c r="CO355" s="104"/>
      <c r="CP355" s="104"/>
      <c r="CQ355" s="104"/>
      <c r="CR355" s="104"/>
      <c r="CS355" s="104"/>
      <c r="CT355" s="104"/>
      <c r="CU355" s="104"/>
      <c r="CV355" s="104"/>
      <c r="CW355" s="104"/>
      <c r="CX355" s="104"/>
      <c r="CY355" s="104"/>
      <c r="CZ355" s="104"/>
      <c r="DA355" s="104"/>
      <c r="DB355" s="104"/>
      <c r="DC355" s="104"/>
      <c r="DD355" s="104"/>
      <c r="DE355" s="104"/>
      <c r="DF355" s="104"/>
      <c r="DG355" s="104"/>
      <c r="DH355" s="104"/>
      <c r="DI355" s="104"/>
      <c r="DJ355" s="104"/>
      <c r="DK355" s="104"/>
      <c r="DL355" s="104"/>
      <c r="DM355" s="104"/>
      <c r="DN355" s="104"/>
      <c r="DO355" s="104"/>
      <c r="DP355" s="104"/>
      <c r="DQ355" s="104"/>
      <c r="DR355" s="104"/>
      <c r="DS355" s="104"/>
      <c r="DT355" s="104"/>
      <c r="DU355" s="104"/>
      <c r="DV355" s="104"/>
      <c r="DW355" s="104"/>
      <c r="DX355" s="104"/>
      <c r="DY355" s="104"/>
      <c r="DZ355" s="104"/>
      <c r="EA355" s="104"/>
      <c r="EB355" s="104"/>
      <c r="EC355" s="104"/>
      <c r="ED355" s="104"/>
      <c r="EE355" s="104"/>
      <c r="EF355" s="104"/>
      <c r="EG355" s="104"/>
      <c r="EH355" s="104"/>
      <c r="EI355" s="104"/>
      <c r="EJ355" s="104"/>
      <c r="EK355" s="104"/>
      <c r="EL355" s="104"/>
      <c r="EM355" s="104"/>
      <c r="EN355" s="104"/>
      <c r="EO355" s="104"/>
      <c r="EP355" s="104"/>
      <c r="EQ355" s="104"/>
      <c r="ER355" s="104"/>
      <c r="ES355" s="104"/>
      <c r="ET355" s="104"/>
      <c r="EU355" s="104"/>
      <c r="EV355" s="104"/>
      <c r="EW355" s="104"/>
      <c r="EX355" s="104"/>
      <c r="EY355" s="104"/>
      <c r="EZ355" s="104"/>
      <c r="FA355" s="104"/>
      <c r="FB355" s="104"/>
      <c r="FC355" s="104"/>
      <c r="FD355" s="104"/>
      <c r="FE355" s="104"/>
      <c r="FF355" s="104"/>
      <c r="FG355" s="104"/>
      <c r="FH355" s="104"/>
      <c r="FI355" s="104"/>
      <c r="FJ355" s="104"/>
      <c r="FK355" s="104"/>
      <c r="FL355" s="104"/>
      <c r="FM355" s="104"/>
      <c r="FN355" s="104"/>
      <c r="FO355" s="104"/>
      <c r="FP355" s="104"/>
      <c r="FQ355" s="104"/>
      <c r="FR355" s="104"/>
      <c r="FS355" s="104"/>
      <c r="FT355" s="104"/>
      <c r="FU355" s="104"/>
      <c r="FV355" s="104"/>
      <c r="FW355" s="104"/>
      <c r="FX355" s="104"/>
      <c r="FY355" s="104"/>
      <c r="FZ355" s="104"/>
      <c r="GA355" s="104"/>
      <c r="GB355" s="104"/>
      <c r="GC355" s="104"/>
      <c r="GD355" s="104"/>
      <c r="GE355" s="104"/>
      <c r="GF355" s="104"/>
      <c r="GG355" s="104"/>
      <c r="GH355" s="104"/>
      <c r="GI355" s="104"/>
      <c r="GJ355" s="104"/>
      <c r="GK355" s="104"/>
      <c r="GL355" s="104"/>
      <c r="GM355" s="104"/>
      <c r="GN355" s="104"/>
      <c r="GO355" s="104"/>
      <c r="GP355" s="104"/>
      <c r="GQ355" s="104"/>
      <c r="GR355" s="104"/>
      <c r="GS355" s="104"/>
      <c r="GT355" s="104"/>
      <c r="GU355" s="104"/>
      <c r="GV355" s="104"/>
      <c r="GW355" s="104"/>
      <c r="GX355" s="104"/>
      <c r="GY355" s="104"/>
      <c r="GZ355" s="104"/>
      <c r="HA355" s="104"/>
      <c r="HB355" s="104"/>
      <c r="HC355" s="104"/>
      <c r="HD355" s="104"/>
      <c r="HE355" s="104"/>
      <c r="HF355" s="104"/>
      <c r="HG355" s="104"/>
      <c r="HH355" s="104"/>
      <c r="HI355" s="104"/>
      <c r="HJ355" s="104"/>
      <c r="HK355" s="104"/>
      <c r="HL355" s="104"/>
      <c r="HM355" s="104"/>
      <c r="HN355" s="104"/>
      <c r="HO355" s="104"/>
      <c r="HP355" s="104"/>
      <c r="HQ355" s="104"/>
      <c r="HR355" s="104"/>
      <c r="HS355" s="104"/>
      <c r="HT355" s="104"/>
      <c r="HU355" s="104"/>
      <c r="HV355" s="104"/>
      <c r="HW355" s="104"/>
      <c r="HX355" s="104"/>
      <c r="HY355" s="104"/>
      <c r="HZ355" s="104"/>
      <c r="IA355" s="104"/>
      <c r="IB355" s="104"/>
      <c r="IC355" s="104"/>
      <c r="ID355" s="104"/>
      <c r="IE355" s="104"/>
      <c r="IF355" s="104"/>
      <c r="IG355" s="104"/>
      <c r="IH355" s="104"/>
      <c r="II355" s="104"/>
      <c r="IJ355" s="104"/>
      <c r="IK355" s="104"/>
      <c r="IL355" s="104"/>
      <c r="IM355" s="104"/>
      <c r="IN355" s="104"/>
      <c r="IO355" s="104"/>
      <c r="IP355" s="104"/>
      <c r="IQ355" s="104"/>
      <c r="IR355" s="104"/>
      <c r="IS355" s="104"/>
      <c r="IT355" s="104"/>
      <c r="IU355" s="104"/>
      <c r="IV355" s="104"/>
    </row>
    <row r="356" spans="1:256" s="103" customFormat="1" ht="12.75" x14ac:dyDescent="0.35">
      <c r="A356" s="114"/>
      <c r="B356" s="135"/>
      <c r="C356" s="135"/>
      <c r="D356" s="135"/>
      <c r="E356" s="135"/>
      <c r="F356" s="135"/>
      <c r="G356" s="135"/>
      <c r="H356" s="135"/>
      <c r="I356" s="135"/>
      <c r="J356" s="135"/>
      <c r="K356" s="135"/>
      <c r="L356" s="135"/>
      <c r="M356" s="135"/>
      <c r="N356" s="135"/>
      <c r="O356" s="135"/>
      <c r="P356" s="135"/>
      <c r="Q356" s="135"/>
      <c r="R356" s="135"/>
      <c r="AI356" s="104"/>
      <c r="AJ356" s="104"/>
      <c r="AK356" s="104"/>
      <c r="AL356" s="104"/>
      <c r="AM356" s="104"/>
      <c r="AN356" s="104"/>
      <c r="AO356" s="104"/>
      <c r="AP356" s="104"/>
      <c r="AQ356" s="104"/>
      <c r="AR356" s="104"/>
      <c r="AS356" s="104"/>
      <c r="AT356" s="104"/>
      <c r="AU356" s="104"/>
      <c r="AV356" s="104"/>
      <c r="AW356" s="104"/>
      <c r="AX356" s="104"/>
      <c r="AY356" s="104"/>
      <c r="AZ356" s="104"/>
      <c r="BA356" s="104"/>
      <c r="BB356" s="104"/>
      <c r="BC356" s="104"/>
      <c r="BD356" s="104"/>
      <c r="BE356" s="104"/>
      <c r="BF356" s="104"/>
      <c r="BG356" s="104"/>
      <c r="BH356" s="104"/>
      <c r="BI356" s="104"/>
      <c r="BJ356" s="104"/>
      <c r="BK356" s="104"/>
      <c r="BL356" s="104"/>
      <c r="BM356" s="104"/>
      <c r="BN356" s="104"/>
      <c r="BO356" s="104"/>
      <c r="BP356" s="104"/>
      <c r="BQ356" s="104"/>
      <c r="BR356" s="104"/>
      <c r="BS356" s="104"/>
      <c r="BT356" s="104"/>
      <c r="BU356" s="104"/>
      <c r="BV356" s="104"/>
      <c r="BW356" s="104"/>
      <c r="BX356" s="104"/>
      <c r="BY356" s="104"/>
      <c r="BZ356" s="104"/>
      <c r="CA356" s="104"/>
      <c r="CB356" s="104"/>
      <c r="CC356" s="104"/>
      <c r="CD356" s="104"/>
      <c r="CE356" s="104"/>
      <c r="CF356" s="104"/>
      <c r="CG356" s="104"/>
      <c r="CH356" s="104"/>
      <c r="CI356" s="104"/>
      <c r="CJ356" s="104"/>
      <c r="CK356" s="104"/>
      <c r="CL356" s="104"/>
      <c r="CM356" s="104"/>
      <c r="CN356" s="104"/>
      <c r="CO356" s="104"/>
      <c r="CP356" s="104"/>
      <c r="CQ356" s="104"/>
      <c r="CR356" s="104"/>
      <c r="CS356" s="104"/>
      <c r="CT356" s="104"/>
      <c r="CU356" s="104"/>
      <c r="CV356" s="104"/>
      <c r="CW356" s="104"/>
      <c r="CX356" s="104"/>
      <c r="CY356" s="104"/>
      <c r="CZ356" s="104"/>
      <c r="DA356" s="104"/>
      <c r="DB356" s="104"/>
      <c r="DC356" s="104"/>
      <c r="DD356" s="104"/>
      <c r="DE356" s="104"/>
      <c r="DF356" s="104"/>
      <c r="DG356" s="104"/>
      <c r="DH356" s="104"/>
      <c r="DI356" s="104"/>
      <c r="DJ356" s="104"/>
      <c r="DK356" s="104"/>
      <c r="DL356" s="104"/>
      <c r="DM356" s="104"/>
      <c r="DN356" s="104"/>
      <c r="DO356" s="104"/>
      <c r="DP356" s="104"/>
      <c r="DQ356" s="104"/>
      <c r="DR356" s="104"/>
      <c r="DS356" s="104"/>
      <c r="DT356" s="104"/>
      <c r="DU356" s="104"/>
      <c r="DV356" s="104"/>
      <c r="DW356" s="104"/>
      <c r="DX356" s="104"/>
      <c r="DY356" s="104"/>
      <c r="DZ356" s="104"/>
      <c r="EA356" s="104"/>
      <c r="EB356" s="104"/>
      <c r="EC356" s="104"/>
      <c r="ED356" s="104"/>
      <c r="EE356" s="104"/>
      <c r="EF356" s="104"/>
      <c r="EG356" s="104"/>
      <c r="EH356" s="104"/>
      <c r="EI356" s="104"/>
      <c r="EJ356" s="104"/>
      <c r="EK356" s="104"/>
      <c r="EL356" s="104"/>
      <c r="EM356" s="104"/>
      <c r="EN356" s="104"/>
      <c r="EO356" s="104"/>
      <c r="EP356" s="104"/>
      <c r="EQ356" s="104"/>
      <c r="ER356" s="104"/>
      <c r="ES356" s="104"/>
      <c r="ET356" s="104"/>
      <c r="EU356" s="104"/>
      <c r="EV356" s="104"/>
      <c r="EW356" s="104"/>
      <c r="EX356" s="104"/>
      <c r="EY356" s="104"/>
      <c r="EZ356" s="104"/>
      <c r="FA356" s="104"/>
      <c r="FB356" s="104"/>
      <c r="FC356" s="104"/>
      <c r="FD356" s="104"/>
      <c r="FE356" s="104"/>
      <c r="FF356" s="104"/>
      <c r="FG356" s="104"/>
      <c r="FH356" s="104"/>
      <c r="FI356" s="104"/>
      <c r="FJ356" s="104"/>
      <c r="FK356" s="104"/>
      <c r="FL356" s="104"/>
      <c r="FM356" s="104"/>
      <c r="FN356" s="104"/>
      <c r="FO356" s="104"/>
      <c r="FP356" s="104"/>
      <c r="FQ356" s="104"/>
      <c r="FR356" s="104"/>
      <c r="FS356" s="104"/>
      <c r="FT356" s="104"/>
      <c r="FU356" s="104"/>
      <c r="FV356" s="104"/>
      <c r="FW356" s="104"/>
      <c r="FX356" s="104"/>
      <c r="FY356" s="104"/>
      <c r="FZ356" s="104"/>
      <c r="GA356" s="104"/>
      <c r="GB356" s="104"/>
      <c r="GC356" s="104"/>
      <c r="GD356" s="104"/>
      <c r="GE356" s="104"/>
      <c r="GF356" s="104"/>
      <c r="GG356" s="104"/>
      <c r="GH356" s="104"/>
      <c r="GI356" s="104"/>
      <c r="GJ356" s="104"/>
      <c r="GK356" s="104"/>
      <c r="GL356" s="104"/>
      <c r="GM356" s="104"/>
      <c r="GN356" s="104"/>
      <c r="GO356" s="104"/>
      <c r="GP356" s="104"/>
      <c r="GQ356" s="104"/>
      <c r="GR356" s="104"/>
      <c r="GS356" s="104"/>
      <c r="GT356" s="104"/>
      <c r="GU356" s="104"/>
      <c r="GV356" s="104"/>
      <c r="GW356" s="104"/>
      <c r="GX356" s="104"/>
      <c r="GY356" s="104"/>
      <c r="GZ356" s="104"/>
      <c r="HA356" s="104"/>
      <c r="HB356" s="104"/>
      <c r="HC356" s="104"/>
      <c r="HD356" s="104"/>
      <c r="HE356" s="104"/>
      <c r="HF356" s="104"/>
      <c r="HG356" s="104"/>
      <c r="HH356" s="104"/>
      <c r="HI356" s="104"/>
      <c r="HJ356" s="104"/>
      <c r="HK356" s="104"/>
      <c r="HL356" s="104"/>
      <c r="HM356" s="104"/>
      <c r="HN356" s="104"/>
      <c r="HO356" s="104"/>
      <c r="HP356" s="104"/>
      <c r="HQ356" s="104"/>
      <c r="HR356" s="104"/>
      <c r="HS356" s="104"/>
      <c r="HT356" s="104"/>
      <c r="HU356" s="104"/>
      <c r="HV356" s="104"/>
      <c r="HW356" s="104"/>
      <c r="HX356" s="104"/>
      <c r="HY356" s="104"/>
      <c r="HZ356" s="104"/>
      <c r="IA356" s="104"/>
      <c r="IB356" s="104"/>
      <c r="IC356" s="104"/>
      <c r="ID356" s="104"/>
      <c r="IE356" s="104"/>
      <c r="IF356" s="104"/>
      <c r="IG356" s="104"/>
      <c r="IH356" s="104"/>
      <c r="II356" s="104"/>
      <c r="IJ356" s="104"/>
      <c r="IK356" s="104"/>
      <c r="IL356" s="104"/>
      <c r="IM356" s="104"/>
      <c r="IN356" s="104"/>
      <c r="IO356" s="104"/>
      <c r="IP356" s="104"/>
      <c r="IQ356" s="104"/>
      <c r="IR356" s="104"/>
      <c r="IS356" s="104"/>
      <c r="IT356" s="104"/>
      <c r="IU356" s="104"/>
      <c r="IV356" s="104"/>
    </row>
    <row r="357" spans="1:256" s="103" customFormat="1" ht="12.75" x14ac:dyDescent="0.35">
      <c r="A357" s="114"/>
      <c r="B357" s="135"/>
      <c r="C357" s="135"/>
      <c r="D357" s="135"/>
      <c r="E357" s="135"/>
      <c r="F357" s="135"/>
      <c r="G357" s="135"/>
      <c r="H357" s="135"/>
      <c r="I357" s="135"/>
      <c r="J357" s="135"/>
      <c r="K357" s="135"/>
      <c r="L357" s="135"/>
      <c r="M357" s="135"/>
      <c r="N357" s="135"/>
      <c r="O357" s="135"/>
      <c r="P357" s="135"/>
      <c r="Q357" s="135"/>
      <c r="R357" s="135"/>
      <c r="AI357" s="104"/>
      <c r="AJ357" s="104"/>
      <c r="AK357" s="104"/>
      <c r="AL357" s="104"/>
      <c r="AM357" s="104"/>
      <c r="AN357" s="104"/>
      <c r="AO357" s="104"/>
      <c r="AP357" s="104"/>
      <c r="AQ357" s="104"/>
      <c r="AR357" s="104"/>
      <c r="AS357" s="104"/>
      <c r="AT357" s="104"/>
      <c r="AU357" s="104"/>
      <c r="AV357" s="104"/>
      <c r="AW357" s="104"/>
      <c r="AX357" s="104"/>
      <c r="AY357" s="104"/>
      <c r="AZ357" s="104"/>
      <c r="BA357" s="104"/>
      <c r="BB357" s="104"/>
      <c r="BC357" s="104"/>
      <c r="BD357" s="104"/>
      <c r="BE357" s="104"/>
      <c r="BF357" s="104"/>
      <c r="BG357" s="104"/>
      <c r="BH357" s="104"/>
      <c r="BI357" s="104"/>
      <c r="BJ357" s="104"/>
      <c r="BK357" s="104"/>
      <c r="BL357" s="104"/>
      <c r="BM357" s="104"/>
      <c r="BN357" s="104"/>
      <c r="BO357" s="104"/>
      <c r="BP357" s="104"/>
      <c r="BQ357" s="104"/>
      <c r="BR357" s="104"/>
      <c r="BS357" s="104"/>
      <c r="BT357" s="104"/>
      <c r="BU357" s="104"/>
      <c r="BV357" s="104"/>
      <c r="BW357" s="104"/>
      <c r="BX357" s="104"/>
      <c r="BY357" s="104"/>
      <c r="BZ357" s="104"/>
      <c r="CA357" s="104"/>
      <c r="CB357" s="104"/>
      <c r="CC357" s="104"/>
      <c r="CD357" s="104"/>
      <c r="CE357" s="104"/>
      <c r="CF357" s="104"/>
      <c r="CG357" s="104"/>
      <c r="CH357" s="104"/>
      <c r="CI357" s="104"/>
      <c r="CJ357" s="104"/>
      <c r="CK357" s="104"/>
      <c r="CL357" s="104"/>
      <c r="CM357" s="104"/>
      <c r="CN357" s="104"/>
      <c r="CO357" s="104"/>
      <c r="CP357" s="104"/>
      <c r="CQ357" s="104"/>
      <c r="CR357" s="104"/>
      <c r="CS357" s="104"/>
      <c r="CT357" s="104"/>
      <c r="CU357" s="104"/>
      <c r="CV357" s="104"/>
      <c r="CW357" s="104"/>
      <c r="CX357" s="104"/>
      <c r="CY357" s="104"/>
      <c r="CZ357" s="104"/>
      <c r="DA357" s="104"/>
      <c r="DB357" s="104"/>
      <c r="DC357" s="104"/>
      <c r="DD357" s="104"/>
      <c r="DE357" s="104"/>
      <c r="DF357" s="104"/>
      <c r="DG357" s="104"/>
      <c r="DH357" s="104"/>
      <c r="DI357" s="104"/>
      <c r="DJ357" s="104"/>
      <c r="DK357" s="104"/>
      <c r="DL357" s="104"/>
      <c r="DM357" s="104"/>
      <c r="DN357" s="104"/>
      <c r="DO357" s="104"/>
      <c r="DP357" s="104"/>
      <c r="DQ357" s="104"/>
      <c r="DR357" s="104"/>
      <c r="DS357" s="104"/>
      <c r="DT357" s="104"/>
      <c r="DU357" s="104"/>
      <c r="DV357" s="104"/>
      <c r="DW357" s="104"/>
      <c r="DX357" s="104"/>
      <c r="DY357" s="104"/>
      <c r="DZ357" s="104"/>
      <c r="EA357" s="104"/>
      <c r="EB357" s="104"/>
      <c r="EC357" s="104"/>
      <c r="ED357" s="104"/>
      <c r="EE357" s="104"/>
      <c r="EF357" s="104"/>
      <c r="EG357" s="104"/>
      <c r="EH357" s="104"/>
      <c r="EI357" s="104"/>
      <c r="EJ357" s="104"/>
      <c r="EK357" s="104"/>
      <c r="EL357" s="104"/>
      <c r="EM357" s="104"/>
      <c r="EN357" s="104"/>
      <c r="EO357" s="104"/>
      <c r="EP357" s="104"/>
      <c r="EQ357" s="104"/>
      <c r="ER357" s="104"/>
      <c r="ES357" s="104"/>
      <c r="ET357" s="104"/>
      <c r="EU357" s="104"/>
      <c r="EV357" s="104"/>
      <c r="EW357" s="104"/>
      <c r="EX357" s="104"/>
      <c r="EY357" s="104"/>
      <c r="EZ357" s="104"/>
      <c r="FA357" s="104"/>
      <c r="FB357" s="104"/>
      <c r="FC357" s="104"/>
      <c r="FD357" s="104"/>
      <c r="FE357" s="104"/>
      <c r="FF357" s="104"/>
      <c r="FG357" s="104"/>
      <c r="FH357" s="104"/>
      <c r="FI357" s="104"/>
      <c r="FJ357" s="104"/>
      <c r="FK357" s="104"/>
      <c r="FL357" s="104"/>
      <c r="FM357" s="104"/>
      <c r="FN357" s="104"/>
      <c r="FO357" s="104"/>
      <c r="FP357" s="104"/>
      <c r="FQ357" s="104"/>
      <c r="FR357" s="104"/>
      <c r="FS357" s="104"/>
      <c r="FT357" s="104"/>
      <c r="FU357" s="104"/>
      <c r="FV357" s="104"/>
      <c r="FW357" s="104"/>
      <c r="FX357" s="104"/>
      <c r="FY357" s="104"/>
      <c r="FZ357" s="104"/>
      <c r="GA357" s="104"/>
      <c r="GB357" s="104"/>
      <c r="GC357" s="104"/>
      <c r="GD357" s="104"/>
      <c r="GE357" s="104"/>
      <c r="GF357" s="104"/>
      <c r="GG357" s="104"/>
      <c r="GH357" s="104"/>
      <c r="GI357" s="104"/>
      <c r="GJ357" s="104"/>
      <c r="GK357" s="104"/>
      <c r="GL357" s="104"/>
      <c r="GM357" s="104"/>
      <c r="GN357" s="104"/>
      <c r="GO357" s="104"/>
      <c r="GP357" s="104"/>
      <c r="GQ357" s="104"/>
      <c r="GR357" s="104"/>
      <c r="GS357" s="104"/>
      <c r="GT357" s="104"/>
      <c r="GU357" s="104"/>
      <c r="GV357" s="104"/>
      <c r="GW357" s="104"/>
      <c r="GX357" s="104"/>
      <c r="GY357" s="104"/>
      <c r="GZ357" s="104"/>
      <c r="HA357" s="104"/>
      <c r="HB357" s="104"/>
      <c r="HC357" s="104"/>
      <c r="HD357" s="104"/>
      <c r="HE357" s="104"/>
      <c r="HF357" s="104"/>
      <c r="HG357" s="104"/>
      <c r="HH357" s="104"/>
      <c r="HI357" s="104"/>
      <c r="HJ357" s="104"/>
      <c r="HK357" s="104"/>
      <c r="HL357" s="104"/>
      <c r="HM357" s="104"/>
      <c r="HN357" s="104"/>
      <c r="HO357" s="104"/>
      <c r="HP357" s="104"/>
      <c r="HQ357" s="104"/>
      <c r="HR357" s="104"/>
      <c r="HS357" s="104"/>
      <c r="HT357" s="104"/>
      <c r="HU357" s="104"/>
      <c r="HV357" s="104"/>
      <c r="HW357" s="104"/>
      <c r="HX357" s="104"/>
      <c r="HY357" s="104"/>
      <c r="HZ357" s="104"/>
      <c r="IA357" s="104"/>
      <c r="IB357" s="104"/>
      <c r="IC357" s="104"/>
      <c r="ID357" s="104"/>
      <c r="IE357" s="104"/>
      <c r="IF357" s="104"/>
      <c r="IG357" s="104"/>
      <c r="IH357" s="104"/>
      <c r="II357" s="104"/>
      <c r="IJ357" s="104"/>
      <c r="IK357" s="104"/>
      <c r="IL357" s="104"/>
      <c r="IM357" s="104"/>
      <c r="IN357" s="104"/>
      <c r="IO357" s="104"/>
      <c r="IP357" s="104"/>
      <c r="IQ357" s="104"/>
      <c r="IR357" s="104"/>
      <c r="IS357" s="104"/>
      <c r="IT357" s="104"/>
      <c r="IU357" s="104"/>
      <c r="IV357" s="104"/>
    </row>
    <row r="358" spans="1:256" s="103" customFormat="1" ht="12.75" x14ac:dyDescent="0.35">
      <c r="A358" s="114"/>
      <c r="B358" s="135"/>
      <c r="C358" s="135"/>
      <c r="D358" s="135"/>
      <c r="E358" s="135"/>
      <c r="F358" s="135"/>
      <c r="G358" s="135"/>
      <c r="H358" s="135"/>
      <c r="I358" s="135"/>
      <c r="J358" s="135"/>
      <c r="K358" s="135"/>
      <c r="L358" s="135"/>
      <c r="M358" s="135"/>
      <c r="N358" s="135"/>
      <c r="O358" s="135"/>
      <c r="P358" s="135"/>
      <c r="Q358" s="135"/>
      <c r="R358" s="135"/>
      <c r="AI358" s="104"/>
      <c r="AJ358" s="104"/>
      <c r="AK358" s="104"/>
      <c r="AL358" s="104"/>
      <c r="AM358" s="104"/>
      <c r="AN358" s="104"/>
      <c r="AO358" s="104"/>
      <c r="AP358" s="104"/>
      <c r="AQ358" s="104"/>
      <c r="AR358" s="104"/>
      <c r="AS358" s="104"/>
      <c r="AT358" s="104"/>
      <c r="AU358" s="104"/>
      <c r="AV358" s="104"/>
      <c r="AW358" s="104"/>
      <c r="AX358" s="104"/>
      <c r="AY358" s="104"/>
      <c r="AZ358" s="104"/>
      <c r="BA358" s="104"/>
      <c r="BB358" s="104"/>
      <c r="BC358" s="104"/>
      <c r="BD358" s="104"/>
      <c r="BE358" s="104"/>
      <c r="BF358" s="104"/>
      <c r="BG358" s="104"/>
      <c r="BH358" s="104"/>
      <c r="BI358" s="104"/>
      <c r="BJ358" s="104"/>
      <c r="BK358" s="104"/>
      <c r="BL358" s="104"/>
      <c r="BM358" s="104"/>
      <c r="BN358" s="104"/>
      <c r="BO358" s="104"/>
      <c r="BP358" s="104"/>
      <c r="BQ358" s="104"/>
      <c r="BR358" s="104"/>
      <c r="BS358" s="104"/>
      <c r="BT358" s="104"/>
      <c r="BU358" s="104"/>
      <c r="BV358" s="104"/>
      <c r="BW358" s="104"/>
      <c r="BX358" s="104"/>
      <c r="BY358" s="104"/>
      <c r="BZ358" s="104"/>
      <c r="CA358" s="104"/>
      <c r="CB358" s="104"/>
      <c r="CC358" s="104"/>
      <c r="CD358" s="104"/>
      <c r="CE358" s="104"/>
      <c r="CF358" s="104"/>
      <c r="CG358" s="104"/>
      <c r="CH358" s="104"/>
      <c r="CI358" s="104"/>
      <c r="CJ358" s="104"/>
      <c r="CK358" s="104"/>
      <c r="CL358" s="104"/>
      <c r="CM358" s="104"/>
      <c r="CN358" s="104"/>
      <c r="CO358" s="104"/>
      <c r="CP358" s="104"/>
      <c r="CQ358" s="104"/>
      <c r="CR358" s="104"/>
      <c r="CS358" s="104"/>
      <c r="CT358" s="104"/>
      <c r="CU358" s="104"/>
      <c r="CV358" s="104"/>
      <c r="CW358" s="104"/>
      <c r="CX358" s="104"/>
      <c r="CY358" s="104"/>
      <c r="CZ358" s="104"/>
      <c r="DA358" s="104"/>
      <c r="DB358" s="104"/>
      <c r="DC358" s="104"/>
      <c r="DD358" s="104"/>
      <c r="DE358" s="104"/>
      <c r="DF358" s="104"/>
      <c r="DG358" s="104"/>
      <c r="DH358" s="104"/>
      <c r="DI358" s="104"/>
      <c r="DJ358" s="104"/>
      <c r="DK358" s="104"/>
      <c r="DL358" s="104"/>
      <c r="DM358" s="104"/>
      <c r="DN358" s="104"/>
      <c r="DO358" s="104"/>
      <c r="DP358" s="104"/>
      <c r="DQ358" s="104"/>
      <c r="DR358" s="104"/>
      <c r="DS358" s="104"/>
      <c r="DT358" s="104"/>
      <c r="DU358" s="104"/>
      <c r="DV358" s="104"/>
      <c r="DW358" s="104"/>
      <c r="DX358" s="104"/>
      <c r="DY358" s="104"/>
      <c r="DZ358" s="104"/>
      <c r="EA358" s="104"/>
      <c r="EB358" s="104"/>
      <c r="EC358" s="104"/>
      <c r="ED358" s="104"/>
      <c r="EE358" s="104"/>
      <c r="EF358" s="104"/>
      <c r="EG358" s="104"/>
      <c r="EH358" s="104"/>
      <c r="EI358" s="104"/>
      <c r="EJ358" s="104"/>
      <c r="EK358" s="104"/>
      <c r="EL358" s="104"/>
      <c r="EM358" s="104"/>
      <c r="EN358" s="104"/>
      <c r="EO358" s="104"/>
      <c r="EP358" s="104"/>
      <c r="EQ358" s="104"/>
      <c r="ER358" s="104"/>
      <c r="ES358" s="104"/>
      <c r="ET358" s="104"/>
      <c r="EU358" s="104"/>
      <c r="EV358" s="104"/>
      <c r="EW358" s="104"/>
      <c r="EX358" s="104"/>
      <c r="EY358" s="104"/>
      <c r="EZ358" s="104"/>
      <c r="FA358" s="104"/>
      <c r="FB358" s="104"/>
      <c r="FC358" s="104"/>
      <c r="FD358" s="104"/>
      <c r="FE358" s="104"/>
      <c r="FF358" s="104"/>
      <c r="FG358" s="104"/>
      <c r="FH358" s="104"/>
      <c r="FI358" s="104"/>
      <c r="FJ358" s="104"/>
      <c r="FK358" s="104"/>
      <c r="FL358" s="104"/>
      <c r="FM358" s="104"/>
      <c r="FN358" s="104"/>
      <c r="FO358" s="104"/>
      <c r="FP358" s="104"/>
      <c r="FQ358" s="104"/>
      <c r="FR358" s="104"/>
      <c r="FS358" s="104"/>
      <c r="FT358" s="104"/>
      <c r="FU358" s="104"/>
      <c r="FV358" s="104"/>
      <c r="FW358" s="104"/>
      <c r="FX358" s="104"/>
      <c r="FY358" s="104"/>
      <c r="FZ358" s="104"/>
      <c r="GA358" s="104"/>
      <c r="GB358" s="104"/>
      <c r="GC358" s="104"/>
      <c r="GD358" s="104"/>
      <c r="GE358" s="104"/>
      <c r="GF358" s="104"/>
      <c r="GG358" s="104"/>
      <c r="GH358" s="104"/>
      <c r="GI358" s="104"/>
      <c r="GJ358" s="104"/>
      <c r="GK358" s="104"/>
      <c r="GL358" s="104"/>
      <c r="GM358" s="104"/>
      <c r="GN358" s="104"/>
      <c r="GO358" s="104"/>
      <c r="GP358" s="104"/>
      <c r="GQ358" s="104"/>
      <c r="GR358" s="104"/>
      <c r="GS358" s="104"/>
      <c r="GT358" s="104"/>
      <c r="GU358" s="104"/>
      <c r="GV358" s="104"/>
      <c r="GW358" s="104"/>
      <c r="GX358" s="104"/>
      <c r="GY358" s="104"/>
      <c r="GZ358" s="104"/>
      <c r="HA358" s="104"/>
      <c r="HB358" s="104"/>
      <c r="HC358" s="104"/>
      <c r="HD358" s="104"/>
      <c r="HE358" s="104"/>
      <c r="HF358" s="104"/>
      <c r="HG358" s="104"/>
      <c r="HH358" s="104"/>
      <c r="HI358" s="104"/>
      <c r="HJ358" s="104"/>
      <c r="HK358" s="104"/>
      <c r="HL358" s="104"/>
      <c r="HM358" s="104"/>
      <c r="HN358" s="104"/>
      <c r="HO358" s="104"/>
      <c r="HP358" s="104"/>
      <c r="HQ358" s="104"/>
      <c r="HR358" s="104"/>
      <c r="HS358" s="104"/>
      <c r="HT358" s="104"/>
      <c r="HU358" s="104"/>
      <c r="HV358" s="104"/>
      <c r="HW358" s="104"/>
      <c r="HX358" s="104"/>
      <c r="HY358" s="104"/>
      <c r="HZ358" s="104"/>
      <c r="IA358" s="104"/>
      <c r="IB358" s="104"/>
      <c r="IC358" s="104"/>
      <c r="ID358" s="104"/>
      <c r="IE358" s="104"/>
      <c r="IF358" s="104"/>
      <c r="IG358" s="104"/>
      <c r="IH358" s="104"/>
      <c r="II358" s="104"/>
      <c r="IJ358" s="104"/>
      <c r="IK358" s="104"/>
      <c r="IL358" s="104"/>
      <c r="IM358" s="104"/>
      <c r="IN358" s="104"/>
      <c r="IO358" s="104"/>
      <c r="IP358" s="104"/>
      <c r="IQ358" s="104"/>
      <c r="IR358" s="104"/>
      <c r="IS358" s="104"/>
      <c r="IT358" s="104"/>
      <c r="IU358" s="104"/>
      <c r="IV358" s="104"/>
    </row>
    <row r="359" spans="1:256" s="103" customFormat="1" ht="12.75" x14ac:dyDescent="0.35">
      <c r="A359" s="114"/>
      <c r="B359" s="135"/>
      <c r="C359" s="135"/>
      <c r="D359" s="135"/>
      <c r="E359" s="135"/>
      <c r="F359" s="135"/>
      <c r="G359" s="135"/>
      <c r="H359" s="135"/>
      <c r="I359" s="135"/>
      <c r="J359" s="135"/>
      <c r="K359" s="135"/>
      <c r="L359" s="135"/>
      <c r="M359" s="135"/>
      <c r="N359" s="135"/>
      <c r="O359" s="135"/>
      <c r="P359" s="135"/>
      <c r="Q359" s="135"/>
      <c r="R359" s="135"/>
      <c r="AI359" s="104"/>
      <c r="AJ359" s="104"/>
      <c r="AK359" s="104"/>
      <c r="AL359" s="104"/>
      <c r="AM359" s="104"/>
      <c r="AN359" s="104"/>
      <c r="AO359" s="104"/>
      <c r="AP359" s="104"/>
      <c r="AQ359" s="104"/>
      <c r="AR359" s="104"/>
      <c r="AS359" s="104"/>
      <c r="AT359" s="104"/>
      <c r="AU359" s="104"/>
      <c r="AV359" s="104"/>
      <c r="AW359" s="104"/>
      <c r="AX359" s="104"/>
      <c r="AY359" s="104"/>
      <c r="AZ359" s="104"/>
      <c r="BA359" s="104"/>
      <c r="BB359" s="104"/>
      <c r="BC359" s="104"/>
      <c r="BD359" s="104"/>
      <c r="BE359" s="104"/>
      <c r="BF359" s="104"/>
      <c r="BG359" s="104"/>
      <c r="BH359" s="104"/>
      <c r="BI359" s="104"/>
      <c r="BJ359" s="104"/>
      <c r="BK359" s="104"/>
      <c r="BL359" s="104"/>
      <c r="BM359" s="104"/>
      <c r="BN359" s="104"/>
      <c r="BO359" s="104"/>
      <c r="BP359" s="104"/>
      <c r="BQ359" s="104"/>
      <c r="BR359" s="104"/>
      <c r="BS359" s="104"/>
      <c r="BT359" s="104"/>
      <c r="BU359" s="104"/>
      <c r="BV359" s="104"/>
      <c r="BW359" s="104"/>
      <c r="BX359" s="104"/>
      <c r="BY359" s="104"/>
      <c r="BZ359" s="104"/>
      <c r="CA359" s="104"/>
      <c r="CB359" s="104"/>
      <c r="CC359" s="104"/>
      <c r="CD359" s="104"/>
      <c r="CE359" s="104"/>
      <c r="CF359" s="104"/>
      <c r="CG359" s="104"/>
      <c r="CH359" s="104"/>
      <c r="CI359" s="104"/>
      <c r="CJ359" s="104"/>
      <c r="CK359" s="104"/>
      <c r="CL359" s="104"/>
      <c r="CM359" s="104"/>
      <c r="CN359" s="104"/>
      <c r="CO359" s="104"/>
      <c r="CP359" s="104"/>
      <c r="CQ359" s="104"/>
      <c r="CR359" s="104"/>
      <c r="CS359" s="104"/>
      <c r="CT359" s="104"/>
      <c r="CU359" s="104"/>
      <c r="CV359" s="104"/>
      <c r="CW359" s="104"/>
      <c r="CX359" s="104"/>
      <c r="CY359" s="104"/>
      <c r="CZ359" s="104"/>
      <c r="DA359" s="104"/>
      <c r="DB359" s="104"/>
      <c r="DC359" s="104"/>
      <c r="DD359" s="104"/>
      <c r="DE359" s="104"/>
      <c r="DF359" s="104"/>
      <c r="DG359" s="104"/>
      <c r="DH359" s="104"/>
      <c r="DI359" s="104"/>
      <c r="DJ359" s="104"/>
      <c r="DK359" s="104"/>
      <c r="DL359" s="104"/>
      <c r="DM359" s="104"/>
      <c r="DN359" s="104"/>
      <c r="DO359" s="104"/>
      <c r="DP359" s="104"/>
      <c r="DQ359" s="104"/>
      <c r="DR359" s="104"/>
      <c r="DS359" s="104"/>
      <c r="DT359" s="104"/>
      <c r="DU359" s="104"/>
      <c r="DV359" s="104"/>
      <c r="DW359" s="104"/>
      <c r="DX359" s="104"/>
      <c r="DY359" s="104"/>
      <c r="DZ359" s="104"/>
      <c r="EA359" s="104"/>
      <c r="EB359" s="104"/>
      <c r="EC359" s="104"/>
      <c r="ED359" s="104"/>
      <c r="EE359" s="104"/>
      <c r="EF359" s="104"/>
      <c r="EG359" s="104"/>
      <c r="EH359" s="104"/>
      <c r="EI359" s="104"/>
      <c r="EJ359" s="104"/>
      <c r="EK359" s="104"/>
      <c r="EL359" s="104"/>
      <c r="EM359" s="104"/>
      <c r="EN359" s="104"/>
      <c r="EO359" s="104"/>
      <c r="EP359" s="104"/>
      <c r="EQ359" s="104"/>
      <c r="ER359" s="104"/>
      <c r="ES359" s="104"/>
      <c r="ET359" s="104"/>
      <c r="EU359" s="104"/>
      <c r="EV359" s="104"/>
      <c r="EW359" s="104"/>
      <c r="EX359" s="104"/>
      <c r="EY359" s="104"/>
      <c r="EZ359" s="104"/>
      <c r="FA359" s="104"/>
      <c r="FB359" s="104"/>
      <c r="FC359" s="104"/>
      <c r="FD359" s="104"/>
      <c r="FE359" s="104"/>
      <c r="FF359" s="104"/>
      <c r="FG359" s="104"/>
      <c r="FH359" s="104"/>
      <c r="FI359" s="104"/>
      <c r="FJ359" s="104"/>
      <c r="FK359" s="104"/>
      <c r="FL359" s="104"/>
      <c r="FM359" s="104"/>
      <c r="FN359" s="104"/>
      <c r="FO359" s="104"/>
      <c r="FP359" s="104"/>
      <c r="FQ359" s="104"/>
      <c r="FR359" s="104"/>
      <c r="FS359" s="104"/>
      <c r="FT359" s="104"/>
      <c r="FU359" s="104"/>
      <c r="FV359" s="104"/>
      <c r="FW359" s="104"/>
      <c r="FX359" s="104"/>
      <c r="FY359" s="104"/>
      <c r="FZ359" s="104"/>
      <c r="GA359" s="104"/>
      <c r="GB359" s="104"/>
      <c r="GC359" s="104"/>
      <c r="GD359" s="104"/>
      <c r="GE359" s="104"/>
      <c r="GF359" s="104"/>
      <c r="GG359" s="104"/>
      <c r="GH359" s="104"/>
      <c r="GI359" s="104"/>
      <c r="GJ359" s="104"/>
      <c r="GK359" s="104"/>
      <c r="GL359" s="104"/>
      <c r="GM359" s="104"/>
      <c r="GN359" s="104"/>
      <c r="GO359" s="104"/>
      <c r="GP359" s="104"/>
      <c r="GQ359" s="104"/>
      <c r="GR359" s="104"/>
      <c r="GS359" s="104"/>
      <c r="GT359" s="104"/>
      <c r="GU359" s="104"/>
      <c r="GV359" s="104"/>
      <c r="GW359" s="104"/>
      <c r="GX359" s="104"/>
      <c r="GY359" s="104"/>
      <c r="GZ359" s="104"/>
      <c r="HA359" s="104"/>
      <c r="HB359" s="104"/>
      <c r="HC359" s="104"/>
      <c r="HD359" s="104"/>
      <c r="HE359" s="104"/>
      <c r="HF359" s="104"/>
      <c r="HG359" s="104"/>
      <c r="HH359" s="104"/>
      <c r="HI359" s="104"/>
      <c r="HJ359" s="104"/>
      <c r="HK359" s="104"/>
      <c r="HL359" s="104"/>
      <c r="HM359" s="104"/>
      <c r="HN359" s="104"/>
      <c r="HO359" s="104"/>
      <c r="HP359" s="104"/>
      <c r="HQ359" s="104"/>
      <c r="HR359" s="104"/>
      <c r="HS359" s="104"/>
      <c r="HT359" s="104"/>
      <c r="HU359" s="104"/>
      <c r="HV359" s="104"/>
      <c r="HW359" s="104"/>
      <c r="HX359" s="104"/>
      <c r="HY359" s="104"/>
      <c r="HZ359" s="104"/>
      <c r="IA359" s="104"/>
      <c r="IB359" s="104"/>
      <c r="IC359" s="104"/>
      <c r="ID359" s="104"/>
      <c r="IE359" s="104"/>
      <c r="IF359" s="104"/>
      <c r="IG359" s="104"/>
      <c r="IH359" s="104"/>
      <c r="II359" s="104"/>
      <c r="IJ359" s="104"/>
      <c r="IK359" s="104"/>
      <c r="IL359" s="104"/>
      <c r="IM359" s="104"/>
      <c r="IN359" s="104"/>
      <c r="IO359" s="104"/>
      <c r="IP359" s="104"/>
      <c r="IQ359" s="104"/>
      <c r="IR359" s="104"/>
      <c r="IS359" s="104"/>
      <c r="IT359" s="104"/>
      <c r="IU359" s="104"/>
      <c r="IV359" s="104"/>
    </row>
    <row r="360" spans="1:256" s="103" customFormat="1" ht="12.75" x14ac:dyDescent="0.35">
      <c r="A360" s="114"/>
      <c r="B360" s="135"/>
      <c r="C360" s="135"/>
      <c r="D360" s="135"/>
      <c r="E360" s="135"/>
      <c r="F360" s="135"/>
      <c r="G360" s="135"/>
      <c r="H360" s="135"/>
      <c r="I360" s="135"/>
      <c r="J360" s="135"/>
      <c r="K360" s="135"/>
      <c r="L360" s="135"/>
      <c r="M360" s="135"/>
      <c r="N360" s="135"/>
      <c r="O360" s="135"/>
      <c r="P360" s="135"/>
      <c r="Q360" s="135"/>
      <c r="R360" s="135"/>
      <c r="AI360" s="104"/>
      <c r="AJ360" s="104"/>
      <c r="AK360" s="104"/>
      <c r="AL360" s="104"/>
      <c r="AM360" s="104"/>
      <c r="AN360" s="104"/>
      <c r="AO360" s="104"/>
      <c r="AP360" s="104"/>
      <c r="AQ360" s="104"/>
      <c r="AR360" s="104"/>
      <c r="AS360" s="104"/>
      <c r="AT360" s="104"/>
      <c r="AU360" s="104"/>
      <c r="AV360" s="104"/>
      <c r="AW360" s="104"/>
      <c r="AX360" s="104"/>
      <c r="AY360" s="104"/>
      <c r="AZ360" s="104"/>
      <c r="BA360" s="104"/>
      <c r="BB360" s="104"/>
      <c r="BC360" s="104"/>
      <c r="BD360" s="104"/>
      <c r="BE360" s="104"/>
      <c r="BF360" s="104"/>
      <c r="BG360" s="104"/>
      <c r="BH360" s="104"/>
      <c r="BI360" s="104"/>
      <c r="BJ360" s="104"/>
      <c r="BK360" s="104"/>
      <c r="BL360" s="104"/>
      <c r="BM360" s="104"/>
      <c r="BN360" s="104"/>
      <c r="BO360" s="104"/>
      <c r="BP360" s="104"/>
      <c r="BQ360" s="104"/>
      <c r="BR360" s="104"/>
      <c r="BS360" s="104"/>
      <c r="BT360" s="104"/>
      <c r="BU360" s="104"/>
      <c r="BV360" s="104"/>
      <c r="BW360" s="104"/>
      <c r="BX360" s="104"/>
      <c r="BY360" s="104"/>
      <c r="BZ360" s="104"/>
      <c r="CA360" s="104"/>
      <c r="CB360" s="104"/>
      <c r="CC360" s="104"/>
      <c r="CD360" s="104"/>
      <c r="CE360" s="104"/>
      <c r="CF360" s="104"/>
      <c r="CG360" s="104"/>
      <c r="CH360" s="104"/>
      <c r="CI360" s="104"/>
      <c r="CJ360" s="104"/>
      <c r="CK360" s="104"/>
      <c r="CL360" s="104"/>
      <c r="CM360" s="104"/>
      <c r="CN360" s="104"/>
      <c r="CO360" s="104"/>
      <c r="CP360" s="104"/>
      <c r="CQ360" s="104"/>
      <c r="CR360" s="104"/>
      <c r="CS360" s="104"/>
      <c r="CT360" s="104"/>
      <c r="CU360" s="104"/>
      <c r="CV360" s="104"/>
      <c r="CW360" s="104"/>
      <c r="CX360" s="104"/>
      <c r="CY360" s="104"/>
      <c r="CZ360" s="104"/>
      <c r="DA360" s="104"/>
      <c r="DB360" s="104"/>
      <c r="DC360" s="104"/>
      <c r="DD360" s="104"/>
      <c r="DE360" s="104"/>
      <c r="DF360" s="104"/>
      <c r="DG360" s="104"/>
      <c r="DH360" s="104"/>
      <c r="DI360" s="104"/>
      <c r="DJ360" s="104"/>
      <c r="DK360" s="104"/>
      <c r="DL360" s="104"/>
      <c r="DM360" s="104"/>
      <c r="DN360" s="104"/>
      <c r="DO360" s="104"/>
      <c r="DP360" s="104"/>
      <c r="DQ360" s="104"/>
      <c r="DR360" s="104"/>
      <c r="DS360" s="104"/>
      <c r="DT360" s="104"/>
      <c r="DU360" s="104"/>
      <c r="DV360" s="104"/>
      <c r="DW360" s="104"/>
      <c r="DX360" s="104"/>
      <c r="DY360" s="104"/>
      <c r="DZ360" s="104"/>
      <c r="EA360" s="104"/>
      <c r="EB360" s="104"/>
      <c r="EC360" s="104"/>
      <c r="ED360" s="104"/>
      <c r="EE360" s="104"/>
      <c r="EF360" s="104"/>
      <c r="EG360" s="104"/>
      <c r="EH360" s="104"/>
      <c r="EI360" s="104"/>
      <c r="EJ360" s="104"/>
      <c r="EK360" s="104"/>
      <c r="EL360" s="104"/>
      <c r="EM360" s="104"/>
      <c r="EN360" s="104"/>
      <c r="EO360" s="104"/>
      <c r="EP360" s="104"/>
      <c r="EQ360" s="104"/>
      <c r="ER360" s="104"/>
      <c r="ES360" s="104"/>
      <c r="ET360" s="104"/>
      <c r="EU360" s="104"/>
      <c r="EV360" s="104"/>
      <c r="EW360" s="104"/>
      <c r="EX360" s="104"/>
      <c r="EY360" s="104"/>
      <c r="EZ360" s="104"/>
      <c r="FA360" s="104"/>
      <c r="FB360" s="104"/>
      <c r="FC360" s="104"/>
      <c r="FD360" s="104"/>
      <c r="FE360" s="104"/>
      <c r="FF360" s="104"/>
      <c r="FG360" s="104"/>
      <c r="FH360" s="104"/>
      <c r="FI360" s="104"/>
      <c r="FJ360" s="104"/>
      <c r="FK360" s="104"/>
      <c r="FL360" s="104"/>
      <c r="FM360" s="104"/>
      <c r="FN360" s="104"/>
      <c r="FO360" s="104"/>
      <c r="FP360" s="104"/>
      <c r="FQ360" s="104"/>
      <c r="FR360" s="104"/>
      <c r="FS360" s="104"/>
      <c r="FT360" s="104"/>
      <c r="FU360" s="104"/>
      <c r="FV360" s="104"/>
      <c r="FW360" s="104"/>
      <c r="FX360" s="104"/>
      <c r="FY360" s="104"/>
      <c r="FZ360" s="104"/>
      <c r="GA360" s="104"/>
      <c r="GB360" s="104"/>
      <c r="GC360" s="104"/>
      <c r="GD360" s="104"/>
      <c r="GE360" s="104"/>
      <c r="GF360" s="104"/>
      <c r="GG360" s="104"/>
      <c r="GH360" s="104"/>
      <c r="GI360" s="104"/>
      <c r="GJ360" s="104"/>
      <c r="GK360" s="104"/>
      <c r="GL360" s="104"/>
      <c r="GM360" s="104"/>
      <c r="GN360" s="104"/>
      <c r="GO360" s="104"/>
      <c r="GP360" s="104"/>
      <c r="GQ360" s="104"/>
      <c r="GR360" s="104"/>
      <c r="GS360" s="104"/>
      <c r="GT360" s="104"/>
      <c r="GU360" s="104"/>
      <c r="GV360" s="104"/>
      <c r="GW360" s="104"/>
      <c r="GX360" s="104"/>
      <c r="GY360" s="104"/>
      <c r="GZ360" s="104"/>
      <c r="HA360" s="104"/>
      <c r="HB360" s="104"/>
      <c r="HC360" s="104"/>
      <c r="HD360" s="104"/>
      <c r="HE360" s="104"/>
      <c r="HF360" s="104"/>
      <c r="HG360" s="104"/>
      <c r="HH360" s="104"/>
      <c r="HI360" s="104"/>
      <c r="HJ360" s="104"/>
      <c r="HK360" s="104"/>
      <c r="HL360" s="104"/>
      <c r="HM360" s="104"/>
      <c r="HN360" s="104"/>
      <c r="HO360" s="104"/>
      <c r="HP360" s="104"/>
      <c r="HQ360" s="104"/>
      <c r="HR360" s="104"/>
      <c r="HS360" s="104"/>
      <c r="HT360" s="104"/>
      <c r="HU360" s="104"/>
      <c r="HV360" s="104"/>
      <c r="HW360" s="104"/>
      <c r="HX360" s="104"/>
      <c r="HY360" s="104"/>
      <c r="HZ360" s="104"/>
      <c r="IA360" s="104"/>
      <c r="IB360" s="104"/>
      <c r="IC360" s="104"/>
      <c r="ID360" s="104"/>
      <c r="IE360" s="104"/>
      <c r="IF360" s="104"/>
      <c r="IG360" s="104"/>
      <c r="IH360" s="104"/>
      <c r="II360" s="104"/>
      <c r="IJ360" s="104"/>
      <c r="IK360" s="104"/>
      <c r="IL360" s="104"/>
      <c r="IM360" s="104"/>
      <c r="IN360" s="104"/>
      <c r="IO360" s="104"/>
      <c r="IP360" s="104"/>
      <c r="IQ360" s="104"/>
      <c r="IR360" s="104"/>
      <c r="IS360" s="104"/>
      <c r="IT360" s="104"/>
      <c r="IU360" s="104"/>
      <c r="IV360" s="104"/>
    </row>
    <row r="361" spans="1:256" s="103" customFormat="1" ht="12.75" x14ac:dyDescent="0.35">
      <c r="A361" s="114"/>
      <c r="B361" s="135"/>
      <c r="C361" s="135"/>
      <c r="D361" s="135"/>
      <c r="E361" s="135"/>
      <c r="F361" s="135"/>
      <c r="G361" s="135"/>
      <c r="H361" s="135"/>
      <c r="I361" s="135"/>
      <c r="J361" s="135"/>
      <c r="K361" s="135"/>
      <c r="L361" s="135"/>
      <c r="M361" s="135"/>
      <c r="N361" s="135"/>
      <c r="O361" s="135"/>
      <c r="P361" s="135"/>
      <c r="Q361" s="135"/>
      <c r="R361" s="135"/>
      <c r="AI361" s="104"/>
      <c r="AJ361" s="104"/>
      <c r="AK361" s="104"/>
      <c r="AL361" s="104"/>
      <c r="AM361" s="104"/>
      <c r="AN361" s="104"/>
      <c r="AO361" s="104"/>
      <c r="AP361" s="104"/>
      <c r="AQ361" s="104"/>
      <c r="AR361" s="104"/>
      <c r="AS361" s="104"/>
      <c r="AT361" s="104"/>
      <c r="AU361" s="104"/>
      <c r="AV361" s="104"/>
      <c r="AW361" s="104"/>
      <c r="AX361" s="104"/>
      <c r="AY361" s="104"/>
      <c r="AZ361" s="104"/>
      <c r="BA361" s="104"/>
      <c r="BB361" s="104"/>
      <c r="BC361" s="104"/>
      <c r="BD361" s="104"/>
      <c r="BE361" s="104"/>
      <c r="BF361" s="104"/>
      <c r="BG361" s="104"/>
      <c r="BH361" s="104"/>
      <c r="BI361" s="104"/>
      <c r="BJ361" s="104"/>
      <c r="BK361" s="104"/>
      <c r="BL361" s="104"/>
      <c r="BM361" s="104"/>
      <c r="BN361" s="104"/>
      <c r="BO361" s="104"/>
      <c r="BP361" s="104"/>
      <c r="BQ361" s="104"/>
      <c r="BR361" s="104"/>
      <c r="BS361" s="104"/>
      <c r="BT361" s="104"/>
      <c r="BU361" s="104"/>
      <c r="BV361" s="104"/>
      <c r="BW361" s="104"/>
      <c r="BX361" s="104"/>
      <c r="BY361" s="104"/>
      <c r="BZ361" s="104"/>
      <c r="CA361" s="104"/>
      <c r="CB361" s="104"/>
      <c r="CC361" s="104"/>
      <c r="CD361" s="104"/>
      <c r="CE361" s="104"/>
      <c r="CF361" s="104"/>
      <c r="CG361" s="104"/>
      <c r="CH361" s="104"/>
      <c r="CI361" s="104"/>
      <c r="CJ361" s="104"/>
      <c r="CK361" s="104"/>
      <c r="CL361" s="104"/>
      <c r="CM361" s="104"/>
      <c r="CN361" s="104"/>
      <c r="CO361" s="104"/>
      <c r="CP361" s="104"/>
      <c r="CQ361" s="104"/>
      <c r="CR361" s="104"/>
      <c r="CS361" s="104"/>
      <c r="CT361" s="104"/>
      <c r="CU361" s="104"/>
      <c r="CV361" s="104"/>
      <c r="CW361" s="104"/>
      <c r="CX361" s="104"/>
      <c r="CY361" s="104"/>
      <c r="CZ361" s="104"/>
      <c r="DA361" s="104"/>
      <c r="DB361" s="104"/>
      <c r="DC361" s="104"/>
      <c r="DD361" s="104"/>
      <c r="DE361" s="104"/>
      <c r="DF361" s="104"/>
      <c r="DG361" s="104"/>
      <c r="DH361" s="104"/>
      <c r="DI361" s="104"/>
      <c r="DJ361" s="104"/>
      <c r="DK361" s="104"/>
      <c r="DL361" s="104"/>
      <c r="DM361" s="104"/>
      <c r="DN361" s="104"/>
      <c r="DO361" s="104"/>
      <c r="DP361" s="104"/>
      <c r="DQ361" s="104"/>
      <c r="DR361" s="104"/>
      <c r="DS361" s="104"/>
      <c r="DT361" s="104"/>
      <c r="DU361" s="104"/>
      <c r="DV361" s="104"/>
      <c r="DW361" s="104"/>
      <c r="DX361" s="104"/>
      <c r="DY361" s="104"/>
      <c r="DZ361" s="104"/>
      <c r="EA361" s="104"/>
      <c r="EB361" s="104"/>
      <c r="EC361" s="104"/>
      <c r="ED361" s="104"/>
      <c r="EE361" s="104"/>
      <c r="EF361" s="104"/>
      <c r="EG361" s="104"/>
      <c r="EH361" s="104"/>
      <c r="EI361" s="104"/>
      <c r="EJ361" s="104"/>
      <c r="EK361" s="104"/>
      <c r="EL361" s="104"/>
      <c r="EM361" s="104"/>
      <c r="EN361" s="104"/>
      <c r="EO361" s="104"/>
      <c r="EP361" s="104"/>
      <c r="EQ361" s="104"/>
      <c r="ER361" s="104"/>
      <c r="ES361" s="104"/>
      <c r="ET361" s="104"/>
      <c r="EU361" s="104"/>
      <c r="EV361" s="104"/>
      <c r="EW361" s="104"/>
      <c r="EX361" s="104"/>
      <c r="EY361" s="104"/>
      <c r="EZ361" s="104"/>
      <c r="FA361" s="104"/>
      <c r="FB361" s="104"/>
      <c r="FC361" s="104"/>
      <c r="FD361" s="104"/>
      <c r="FE361" s="104"/>
      <c r="FF361" s="104"/>
      <c r="FG361" s="104"/>
      <c r="FH361" s="104"/>
      <c r="FI361" s="104"/>
      <c r="FJ361" s="104"/>
      <c r="FK361" s="104"/>
      <c r="FL361" s="104"/>
      <c r="FM361" s="104"/>
      <c r="FN361" s="104"/>
      <c r="FO361" s="104"/>
      <c r="FP361" s="104"/>
      <c r="FQ361" s="104"/>
      <c r="FR361" s="104"/>
      <c r="FS361" s="104"/>
      <c r="FT361" s="104"/>
      <c r="FU361" s="104"/>
      <c r="FV361" s="104"/>
      <c r="FW361" s="104"/>
      <c r="FX361" s="104"/>
      <c r="FY361" s="104"/>
      <c r="FZ361" s="104"/>
      <c r="GA361" s="104"/>
      <c r="GB361" s="104"/>
      <c r="GC361" s="104"/>
      <c r="GD361" s="104"/>
      <c r="GE361" s="104"/>
      <c r="GF361" s="104"/>
      <c r="GG361" s="104"/>
      <c r="GH361" s="104"/>
      <c r="GI361" s="104"/>
      <c r="GJ361" s="104"/>
      <c r="GK361" s="104"/>
      <c r="GL361" s="104"/>
      <c r="GM361" s="104"/>
      <c r="GN361" s="104"/>
      <c r="GO361" s="104"/>
      <c r="GP361" s="104"/>
      <c r="GQ361" s="104"/>
      <c r="GR361" s="104"/>
      <c r="GS361" s="104"/>
      <c r="GT361" s="104"/>
      <c r="GU361" s="104"/>
      <c r="GV361" s="104"/>
      <c r="GW361" s="104"/>
      <c r="GX361" s="104"/>
      <c r="GY361" s="104"/>
      <c r="GZ361" s="104"/>
      <c r="HA361" s="104"/>
      <c r="HB361" s="104"/>
      <c r="HC361" s="104"/>
      <c r="HD361" s="104"/>
      <c r="HE361" s="104"/>
      <c r="HF361" s="104"/>
      <c r="HG361" s="104"/>
      <c r="HH361" s="104"/>
      <c r="HI361" s="104"/>
      <c r="HJ361" s="104"/>
      <c r="HK361" s="104"/>
      <c r="HL361" s="104"/>
      <c r="HM361" s="104"/>
      <c r="HN361" s="104"/>
      <c r="HO361" s="104"/>
      <c r="HP361" s="104"/>
      <c r="HQ361" s="104"/>
      <c r="HR361" s="104"/>
      <c r="HS361" s="104"/>
      <c r="HT361" s="104"/>
      <c r="HU361" s="104"/>
      <c r="HV361" s="104"/>
      <c r="HW361" s="104"/>
      <c r="HX361" s="104"/>
      <c r="HY361" s="104"/>
      <c r="HZ361" s="104"/>
      <c r="IA361" s="104"/>
      <c r="IB361" s="104"/>
      <c r="IC361" s="104"/>
      <c r="ID361" s="104"/>
      <c r="IE361" s="104"/>
      <c r="IF361" s="104"/>
      <c r="IG361" s="104"/>
      <c r="IH361" s="104"/>
      <c r="II361" s="104"/>
      <c r="IJ361" s="104"/>
      <c r="IK361" s="104"/>
      <c r="IL361" s="104"/>
      <c r="IM361" s="104"/>
      <c r="IN361" s="104"/>
      <c r="IO361" s="104"/>
      <c r="IP361" s="104"/>
      <c r="IQ361" s="104"/>
      <c r="IR361" s="104"/>
      <c r="IS361" s="104"/>
      <c r="IT361" s="104"/>
      <c r="IU361" s="104"/>
      <c r="IV361" s="104"/>
    </row>
    <row r="362" spans="1:256" s="103" customFormat="1" ht="12.75" x14ac:dyDescent="0.35">
      <c r="A362" s="114"/>
      <c r="B362" s="135"/>
      <c r="C362" s="135"/>
      <c r="D362" s="135"/>
      <c r="E362" s="135"/>
      <c r="F362" s="135"/>
      <c r="G362" s="135"/>
      <c r="H362" s="135"/>
      <c r="I362" s="135"/>
      <c r="J362" s="135"/>
      <c r="K362" s="135"/>
      <c r="L362" s="135"/>
      <c r="M362" s="135"/>
      <c r="N362" s="135"/>
      <c r="O362" s="135"/>
      <c r="P362" s="135"/>
      <c r="Q362" s="135"/>
      <c r="R362" s="135"/>
      <c r="AI362" s="104"/>
      <c r="AJ362" s="104"/>
      <c r="AK362" s="104"/>
      <c r="AL362" s="104"/>
      <c r="AM362" s="104"/>
      <c r="AN362" s="104"/>
      <c r="AO362" s="104"/>
      <c r="AP362" s="104"/>
      <c r="AQ362" s="104"/>
      <c r="AR362" s="104"/>
      <c r="AS362" s="104"/>
      <c r="AT362" s="104"/>
      <c r="AU362" s="104"/>
      <c r="AV362" s="104"/>
      <c r="AW362" s="104"/>
      <c r="AX362" s="104"/>
      <c r="AY362" s="104"/>
      <c r="AZ362" s="104"/>
      <c r="BA362" s="104"/>
      <c r="BB362" s="104"/>
      <c r="BC362" s="104"/>
      <c r="BD362" s="104"/>
      <c r="BE362" s="104"/>
      <c r="BF362" s="104"/>
      <c r="BG362" s="104"/>
      <c r="BH362" s="104"/>
      <c r="BI362" s="104"/>
      <c r="BJ362" s="104"/>
      <c r="BK362" s="104"/>
      <c r="BL362" s="104"/>
      <c r="BM362" s="104"/>
      <c r="BN362" s="104"/>
      <c r="BO362" s="104"/>
      <c r="BP362" s="104"/>
      <c r="BQ362" s="104"/>
      <c r="BR362" s="104"/>
      <c r="BS362" s="104"/>
      <c r="BT362" s="104"/>
      <c r="BU362" s="104"/>
      <c r="BV362" s="104"/>
      <c r="BW362" s="104"/>
      <c r="BX362" s="104"/>
      <c r="BY362" s="104"/>
      <c r="BZ362" s="104"/>
      <c r="CA362" s="104"/>
      <c r="CB362" s="104"/>
      <c r="CC362" s="104"/>
      <c r="CD362" s="104"/>
      <c r="CE362" s="104"/>
      <c r="CF362" s="104"/>
      <c r="CG362" s="104"/>
      <c r="CH362" s="104"/>
      <c r="CI362" s="104"/>
      <c r="CJ362" s="104"/>
      <c r="CK362" s="104"/>
      <c r="CL362" s="104"/>
      <c r="CM362" s="104"/>
      <c r="CN362" s="104"/>
      <c r="CO362" s="104"/>
      <c r="CP362" s="104"/>
      <c r="CQ362" s="104"/>
      <c r="CR362" s="104"/>
      <c r="CS362" s="104"/>
      <c r="CT362" s="104"/>
      <c r="CU362" s="104"/>
      <c r="CV362" s="104"/>
      <c r="CW362" s="104"/>
      <c r="CX362" s="104"/>
      <c r="CY362" s="104"/>
      <c r="CZ362" s="104"/>
      <c r="DA362" s="104"/>
      <c r="DB362" s="104"/>
      <c r="DC362" s="104"/>
      <c r="DD362" s="104"/>
      <c r="DE362" s="104"/>
      <c r="DF362" s="104"/>
      <c r="DG362" s="104"/>
      <c r="DH362" s="104"/>
      <c r="DI362" s="104"/>
      <c r="DJ362" s="104"/>
      <c r="DK362" s="104"/>
      <c r="DL362" s="104"/>
      <c r="DM362" s="104"/>
      <c r="DN362" s="104"/>
      <c r="DO362" s="104"/>
      <c r="DP362" s="104"/>
      <c r="DQ362" s="104"/>
      <c r="DR362" s="104"/>
      <c r="DS362" s="104"/>
      <c r="DT362" s="104"/>
      <c r="DU362" s="104"/>
      <c r="DV362" s="104"/>
      <c r="DW362" s="104"/>
      <c r="DX362" s="104"/>
      <c r="DY362" s="104"/>
      <c r="DZ362" s="104"/>
      <c r="EA362" s="104"/>
      <c r="EB362" s="104"/>
      <c r="EC362" s="104"/>
      <c r="ED362" s="104"/>
      <c r="EE362" s="104"/>
      <c r="EF362" s="104"/>
      <c r="EG362" s="104"/>
      <c r="EH362" s="104"/>
      <c r="EI362" s="104"/>
      <c r="EJ362" s="104"/>
      <c r="EK362" s="104"/>
      <c r="EL362" s="104"/>
      <c r="EM362" s="104"/>
      <c r="EN362" s="104"/>
      <c r="EO362" s="104"/>
      <c r="EP362" s="104"/>
      <c r="EQ362" s="104"/>
      <c r="ER362" s="104"/>
      <c r="ES362" s="104"/>
      <c r="ET362" s="104"/>
      <c r="EU362" s="104"/>
      <c r="EV362" s="104"/>
      <c r="EW362" s="104"/>
      <c r="EX362" s="104"/>
      <c r="EY362" s="104"/>
      <c r="EZ362" s="104"/>
      <c r="FA362" s="104"/>
      <c r="FB362" s="104"/>
      <c r="FC362" s="104"/>
      <c r="FD362" s="104"/>
      <c r="FE362" s="104"/>
      <c r="FF362" s="104"/>
      <c r="FG362" s="104"/>
      <c r="FH362" s="104"/>
      <c r="FI362" s="104"/>
      <c r="FJ362" s="104"/>
      <c r="FK362" s="104"/>
      <c r="FL362" s="104"/>
      <c r="FM362" s="104"/>
      <c r="FN362" s="104"/>
      <c r="FO362" s="104"/>
      <c r="FP362" s="104"/>
      <c r="FQ362" s="104"/>
      <c r="FR362" s="104"/>
      <c r="FS362" s="104"/>
      <c r="FT362" s="104"/>
      <c r="FU362" s="104"/>
      <c r="FV362" s="104"/>
      <c r="FW362" s="104"/>
      <c r="FX362" s="104"/>
      <c r="FY362" s="104"/>
      <c r="FZ362" s="104"/>
      <c r="GA362" s="104"/>
      <c r="GB362" s="104"/>
      <c r="GC362" s="104"/>
      <c r="GD362" s="104"/>
      <c r="GE362" s="104"/>
      <c r="GF362" s="104"/>
      <c r="GG362" s="104"/>
      <c r="GH362" s="104"/>
      <c r="GI362" s="104"/>
      <c r="GJ362" s="104"/>
      <c r="GK362" s="104"/>
      <c r="GL362" s="104"/>
      <c r="GM362" s="104"/>
      <c r="GN362" s="104"/>
      <c r="GO362" s="104"/>
      <c r="GP362" s="104"/>
      <c r="GQ362" s="104"/>
      <c r="GR362" s="104"/>
      <c r="GS362" s="104"/>
      <c r="GT362" s="104"/>
      <c r="GU362" s="104"/>
      <c r="GV362" s="104"/>
      <c r="GW362" s="104"/>
      <c r="GX362" s="104"/>
      <c r="GY362" s="104"/>
      <c r="GZ362" s="104"/>
      <c r="HA362" s="104"/>
      <c r="HB362" s="104"/>
      <c r="HC362" s="104"/>
      <c r="HD362" s="104"/>
      <c r="HE362" s="104"/>
      <c r="HF362" s="104"/>
      <c r="HG362" s="104"/>
      <c r="HH362" s="104"/>
      <c r="HI362" s="104"/>
      <c r="HJ362" s="104"/>
      <c r="HK362" s="104"/>
      <c r="HL362" s="104"/>
      <c r="HM362" s="104"/>
      <c r="HN362" s="104"/>
      <c r="HO362" s="104"/>
      <c r="HP362" s="104"/>
      <c r="HQ362" s="104"/>
      <c r="HR362" s="104"/>
      <c r="HS362" s="104"/>
      <c r="HT362" s="104"/>
      <c r="HU362" s="104"/>
      <c r="HV362" s="104"/>
      <c r="HW362" s="104"/>
      <c r="HX362" s="104"/>
      <c r="HY362" s="104"/>
      <c r="HZ362" s="104"/>
      <c r="IA362" s="104"/>
      <c r="IB362" s="104"/>
      <c r="IC362" s="104"/>
      <c r="ID362" s="104"/>
      <c r="IE362" s="104"/>
      <c r="IF362" s="104"/>
      <c r="IG362" s="104"/>
      <c r="IH362" s="104"/>
      <c r="II362" s="104"/>
      <c r="IJ362" s="104"/>
      <c r="IK362" s="104"/>
      <c r="IL362" s="104"/>
      <c r="IM362" s="104"/>
      <c r="IN362" s="104"/>
      <c r="IO362" s="104"/>
      <c r="IP362" s="104"/>
      <c r="IQ362" s="104"/>
      <c r="IR362" s="104"/>
      <c r="IS362" s="104"/>
      <c r="IT362" s="104"/>
      <c r="IU362" s="104"/>
      <c r="IV362" s="104"/>
    </row>
    <row r="363" spans="1:256" s="103" customFormat="1" ht="12.75" x14ac:dyDescent="0.35">
      <c r="A363" s="114"/>
      <c r="B363" s="135"/>
      <c r="C363" s="135"/>
      <c r="D363" s="135"/>
      <c r="E363" s="135"/>
      <c r="F363" s="135"/>
      <c r="G363" s="135"/>
      <c r="H363" s="135"/>
      <c r="I363" s="135"/>
      <c r="J363" s="135"/>
      <c r="K363" s="135"/>
      <c r="L363" s="135"/>
      <c r="M363" s="135"/>
      <c r="N363" s="135"/>
      <c r="O363" s="135"/>
      <c r="P363" s="135"/>
      <c r="Q363" s="135"/>
      <c r="R363" s="135"/>
      <c r="AI363" s="104"/>
      <c r="AJ363" s="104"/>
      <c r="AK363" s="104"/>
      <c r="AL363" s="104"/>
      <c r="AM363" s="104"/>
      <c r="AN363" s="104"/>
      <c r="AO363" s="104"/>
      <c r="AP363" s="104"/>
      <c r="AQ363" s="104"/>
      <c r="AR363" s="104"/>
      <c r="AS363" s="104"/>
      <c r="AT363" s="104"/>
      <c r="AU363" s="104"/>
      <c r="AV363" s="104"/>
      <c r="AW363" s="104"/>
      <c r="AX363" s="104"/>
      <c r="AY363" s="104"/>
      <c r="AZ363" s="104"/>
      <c r="BA363" s="104"/>
      <c r="BB363" s="104"/>
      <c r="BC363" s="104"/>
      <c r="BD363" s="104"/>
      <c r="BE363" s="104"/>
      <c r="BF363" s="104"/>
      <c r="BG363" s="104"/>
      <c r="BH363" s="104"/>
      <c r="BI363" s="104"/>
      <c r="BJ363" s="104"/>
      <c r="BK363" s="104"/>
      <c r="BL363" s="104"/>
      <c r="BM363" s="104"/>
      <c r="BN363" s="104"/>
      <c r="BO363" s="104"/>
      <c r="BP363" s="104"/>
      <c r="BQ363" s="104"/>
      <c r="BR363" s="104"/>
      <c r="BS363" s="104"/>
      <c r="BT363" s="104"/>
      <c r="BU363" s="104"/>
      <c r="BV363" s="104"/>
      <c r="BW363" s="104"/>
      <c r="BX363" s="104"/>
      <c r="BY363" s="104"/>
      <c r="BZ363" s="104"/>
      <c r="CA363" s="104"/>
      <c r="CB363" s="104"/>
      <c r="CC363" s="104"/>
      <c r="CD363" s="104"/>
      <c r="CE363" s="104"/>
      <c r="CF363" s="104"/>
      <c r="CG363" s="104"/>
      <c r="CH363" s="104"/>
      <c r="CI363" s="104"/>
      <c r="CJ363" s="104"/>
      <c r="CK363" s="104"/>
      <c r="CL363" s="104"/>
      <c r="CM363" s="104"/>
      <c r="CN363" s="104"/>
      <c r="CO363" s="104"/>
      <c r="CP363" s="104"/>
      <c r="CQ363" s="104"/>
      <c r="CR363" s="104"/>
      <c r="CS363" s="104"/>
      <c r="CT363" s="104"/>
      <c r="CU363" s="104"/>
      <c r="CV363" s="104"/>
      <c r="CW363" s="104"/>
      <c r="CX363" s="104"/>
      <c r="CY363" s="104"/>
      <c r="CZ363" s="104"/>
      <c r="DA363" s="104"/>
      <c r="DB363" s="104"/>
      <c r="DC363" s="104"/>
      <c r="DD363" s="104"/>
      <c r="DE363" s="104"/>
      <c r="DF363" s="104"/>
      <c r="DG363" s="104"/>
      <c r="DH363" s="104"/>
      <c r="DI363" s="104"/>
      <c r="DJ363" s="104"/>
      <c r="DK363" s="104"/>
      <c r="DL363" s="104"/>
      <c r="DM363" s="104"/>
      <c r="DN363" s="104"/>
      <c r="DO363" s="104"/>
      <c r="DP363" s="104"/>
      <c r="DQ363" s="104"/>
      <c r="DR363" s="104"/>
      <c r="DS363" s="104"/>
      <c r="DT363" s="104"/>
      <c r="DU363" s="104"/>
      <c r="DV363" s="104"/>
      <c r="DW363" s="104"/>
      <c r="DX363" s="104"/>
      <c r="DY363" s="104"/>
      <c r="DZ363" s="104"/>
      <c r="EA363" s="104"/>
      <c r="EB363" s="104"/>
      <c r="EC363" s="104"/>
      <c r="ED363" s="104"/>
      <c r="EE363" s="104"/>
      <c r="EF363" s="104"/>
      <c r="EG363" s="104"/>
      <c r="EH363" s="104"/>
      <c r="EI363" s="104"/>
      <c r="EJ363" s="104"/>
      <c r="EK363" s="104"/>
      <c r="EL363" s="104"/>
      <c r="EM363" s="104"/>
      <c r="EN363" s="104"/>
      <c r="EO363" s="104"/>
      <c r="EP363" s="104"/>
      <c r="EQ363" s="104"/>
      <c r="ER363" s="104"/>
      <c r="ES363" s="104"/>
      <c r="ET363" s="104"/>
      <c r="EU363" s="104"/>
      <c r="EV363" s="104"/>
      <c r="EW363" s="104"/>
      <c r="EX363" s="104"/>
      <c r="EY363" s="104"/>
      <c r="EZ363" s="104"/>
      <c r="FA363" s="104"/>
      <c r="FB363" s="104"/>
      <c r="FC363" s="104"/>
      <c r="FD363" s="104"/>
      <c r="FE363" s="104"/>
      <c r="FF363" s="104"/>
      <c r="FG363" s="104"/>
      <c r="FH363" s="104"/>
      <c r="FI363" s="104"/>
      <c r="FJ363" s="104"/>
      <c r="FK363" s="104"/>
      <c r="FL363" s="104"/>
      <c r="FM363" s="104"/>
      <c r="FN363" s="104"/>
      <c r="FO363" s="104"/>
      <c r="FP363" s="104"/>
      <c r="FQ363" s="104"/>
      <c r="FR363" s="104"/>
      <c r="FS363" s="104"/>
      <c r="FT363" s="104"/>
      <c r="FU363" s="104"/>
      <c r="FV363" s="104"/>
      <c r="FW363" s="104"/>
      <c r="FX363" s="104"/>
      <c r="FY363" s="104"/>
      <c r="FZ363" s="104"/>
      <c r="GA363" s="104"/>
      <c r="GB363" s="104"/>
      <c r="GC363" s="104"/>
      <c r="GD363" s="104"/>
      <c r="GE363" s="104"/>
      <c r="GF363" s="104"/>
      <c r="GG363" s="104"/>
      <c r="GH363" s="104"/>
      <c r="GI363" s="104"/>
      <c r="GJ363" s="104"/>
      <c r="GK363" s="104"/>
      <c r="GL363" s="104"/>
      <c r="GM363" s="104"/>
      <c r="GN363" s="104"/>
      <c r="GO363" s="104"/>
      <c r="GP363" s="104"/>
      <c r="GQ363" s="104"/>
      <c r="GR363" s="104"/>
      <c r="GS363" s="104"/>
      <c r="GT363" s="104"/>
      <c r="GU363" s="104"/>
      <c r="GV363" s="104"/>
      <c r="GW363" s="104"/>
      <c r="GX363" s="104"/>
      <c r="GY363" s="104"/>
      <c r="GZ363" s="104"/>
      <c r="HA363" s="104"/>
      <c r="HB363" s="104"/>
      <c r="HC363" s="104"/>
      <c r="HD363" s="104"/>
      <c r="HE363" s="104"/>
      <c r="HF363" s="104"/>
      <c r="HG363" s="104"/>
      <c r="HH363" s="104"/>
      <c r="HI363" s="104"/>
      <c r="HJ363" s="104"/>
      <c r="HK363" s="104"/>
      <c r="HL363" s="104"/>
      <c r="HM363" s="104"/>
      <c r="HN363" s="104"/>
      <c r="HO363" s="104"/>
      <c r="HP363" s="104"/>
      <c r="HQ363" s="104"/>
      <c r="HR363" s="104"/>
      <c r="HS363" s="104"/>
      <c r="HT363" s="104"/>
      <c r="HU363" s="104"/>
      <c r="HV363" s="104"/>
      <c r="HW363" s="104"/>
      <c r="HX363" s="104"/>
      <c r="HY363" s="104"/>
      <c r="HZ363" s="104"/>
      <c r="IA363" s="104"/>
      <c r="IB363" s="104"/>
      <c r="IC363" s="104"/>
      <c r="ID363" s="104"/>
      <c r="IE363" s="104"/>
      <c r="IF363" s="104"/>
      <c r="IG363" s="104"/>
      <c r="IH363" s="104"/>
      <c r="II363" s="104"/>
      <c r="IJ363" s="104"/>
      <c r="IK363" s="104"/>
      <c r="IL363" s="104"/>
      <c r="IM363" s="104"/>
      <c r="IN363" s="104"/>
      <c r="IO363" s="104"/>
      <c r="IP363" s="104"/>
      <c r="IQ363" s="104"/>
      <c r="IR363" s="104"/>
      <c r="IS363" s="104"/>
      <c r="IT363" s="104"/>
      <c r="IU363" s="104"/>
      <c r="IV363" s="104"/>
    </row>
    <row r="364" spans="1:256" s="103" customFormat="1" ht="12.75" x14ac:dyDescent="0.35">
      <c r="A364" s="114"/>
      <c r="B364" s="135"/>
      <c r="C364" s="135"/>
      <c r="D364" s="135"/>
      <c r="E364" s="135"/>
      <c r="F364" s="135"/>
      <c r="G364" s="135"/>
      <c r="H364" s="135"/>
      <c r="I364" s="135"/>
      <c r="J364" s="135"/>
      <c r="K364" s="135"/>
      <c r="L364" s="135"/>
      <c r="M364" s="135"/>
      <c r="N364" s="135"/>
      <c r="O364" s="135"/>
      <c r="P364" s="135"/>
      <c r="Q364" s="135"/>
      <c r="R364" s="135"/>
      <c r="AI364" s="104"/>
      <c r="AJ364" s="104"/>
      <c r="AK364" s="104"/>
      <c r="AL364" s="104"/>
      <c r="AM364" s="104"/>
      <c r="AN364" s="104"/>
      <c r="AO364" s="104"/>
      <c r="AP364" s="104"/>
      <c r="AQ364" s="104"/>
      <c r="AR364" s="104"/>
      <c r="AS364" s="104"/>
      <c r="AT364" s="104"/>
      <c r="AU364" s="104"/>
      <c r="AV364" s="104"/>
      <c r="AW364" s="104"/>
      <c r="AX364" s="104"/>
      <c r="AY364" s="104"/>
      <c r="AZ364" s="104"/>
      <c r="BA364" s="104"/>
      <c r="BB364" s="104"/>
      <c r="BC364" s="104"/>
      <c r="BD364" s="104"/>
      <c r="BE364" s="104"/>
      <c r="BF364" s="104"/>
      <c r="BG364" s="104"/>
      <c r="BH364" s="104"/>
      <c r="BI364" s="104"/>
      <c r="BJ364" s="104"/>
      <c r="BK364" s="104"/>
      <c r="BL364" s="104"/>
      <c r="BM364" s="104"/>
      <c r="BN364" s="104"/>
      <c r="BO364" s="104"/>
      <c r="BP364" s="104"/>
      <c r="BQ364" s="104"/>
      <c r="BR364" s="104"/>
      <c r="BS364" s="104"/>
      <c r="BT364" s="104"/>
      <c r="BU364" s="104"/>
      <c r="BV364" s="104"/>
      <c r="BW364" s="104"/>
      <c r="BX364" s="104"/>
      <c r="BY364" s="104"/>
      <c r="BZ364" s="104"/>
      <c r="CA364" s="104"/>
      <c r="CB364" s="104"/>
      <c r="CC364" s="104"/>
      <c r="CD364" s="104"/>
      <c r="CE364" s="104"/>
      <c r="CF364" s="104"/>
      <c r="CG364" s="104"/>
      <c r="CH364" s="104"/>
      <c r="CI364" s="104"/>
      <c r="CJ364" s="104"/>
      <c r="CK364" s="104"/>
      <c r="CL364" s="104"/>
      <c r="CM364" s="104"/>
      <c r="CN364" s="104"/>
      <c r="CO364" s="104"/>
      <c r="CP364" s="104"/>
      <c r="CQ364" s="104"/>
      <c r="CR364" s="104"/>
      <c r="CS364" s="104"/>
      <c r="CT364" s="104"/>
      <c r="CU364" s="104"/>
      <c r="CV364" s="104"/>
      <c r="CW364" s="104"/>
      <c r="CX364" s="104"/>
      <c r="CY364" s="104"/>
      <c r="CZ364" s="104"/>
      <c r="DA364" s="104"/>
      <c r="DB364" s="104"/>
      <c r="DC364" s="104"/>
      <c r="DD364" s="104"/>
      <c r="DE364" s="104"/>
      <c r="DF364" s="104"/>
      <c r="DG364" s="104"/>
      <c r="DH364" s="104"/>
      <c r="DI364" s="104"/>
      <c r="DJ364" s="104"/>
      <c r="DK364" s="104"/>
      <c r="DL364" s="104"/>
      <c r="DM364" s="104"/>
      <c r="DN364" s="104"/>
      <c r="DO364" s="104"/>
      <c r="DP364" s="104"/>
      <c r="DQ364" s="104"/>
      <c r="DR364" s="104"/>
      <c r="DS364" s="104"/>
      <c r="DT364" s="104"/>
      <c r="DU364" s="104"/>
      <c r="DV364" s="104"/>
      <c r="DW364" s="104"/>
      <c r="DX364" s="104"/>
      <c r="DY364" s="104"/>
      <c r="DZ364" s="104"/>
      <c r="EA364" s="104"/>
      <c r="EB364" s="104"/>
      <c r="EC364" s="104"/>
      <c r="ED364" s="104"/>
      <c r="EE364" s="104"/>
      <c r="EF364" s="104"/>
      <c r="EG364" s="104"/>
      <c r="EH364" s="104"/>
      <c r="EI364" s="104"/>
      <c r="EJ364" s="104"/>
      <c r="EK364" s="104"/>
      <c r="EL364" s="104"/>
      <c r="EM364" s="104"/>
      <c r="EN364" s="104"/>
      <c r="EO364" s="104"/>
      <c r="EP364" s="104"/>
      <c r="EQ364" s="104"/>
      <c r="ER364" s="104"/>
      <c r="ES364" s="104"/>
      <c r="ET364" s="104"/>
      <c r="EU364" s="104"/>
      <c r="EV364" s="104"/>
      <c r="EW364" s="104"/>
      <c r="EX364" s="104"/>
      <c r="EY364" s="104"/>
      <c r="EZ364" s="104"/>
      <c r="FA364" s="104"/>
      <c r="FB364" s="104"/>
      <c r="FC364" s="104"/>
      <c r="FD364" s="104"/>
      <c r="FE364" s="104"/>
      <c r="FF364" s="104"/>
      <c r="FG364" s="104"/>
      <c r="FH364" s="104"/>
      <c r="FI364" s="104"/>
      <c r="FJ364" s="104"/>
      <c r="FK364" s="104"/>
      <c r="FL364" s="104"/>
      <c r="FM364" s="104"/>
      <c r="FN364" s="104"/>
      <c r="FO364" s="104"/>
      <c r="FP364" s="104"/>
      <c r="FQ364" s="104"/>
      <c r="FR364" s="104"/>
      <c r="FS364" s="104"/>
      <c r="FT364" s="104"/>
      <c r="FU364" s="104"/>
      <c r="FV364" s="104"/>
      <c r="FW364" s="104"/>
      <c r="FX364" s="104"/>
      <c r="FY364" s="104"/>
      <c r="FZ364" s="104"/>
      <c r="GA364" s="104"/>
      <c r="GB364" s="104"/>
      <c r="GC364" s="104"/>
      <c r="GD364" s="104"/>
      <c r="GE364" s="104"/>
      <c r="GF364" s="104"/>
      <c r="GG364" s="104"/>
      <c r="GH364" s="104"/>
      <c r="GI364" s="104"/>
      <c r="GJ364" s="104"/>
      <c r="GK364" s="104"/>
      <c r="GL364" s="104"/>
      <c r="GM364" s="104"/>
      <c r="GN364" s="104"/>
      <c r="GO364" s="104"/>
      <c r="GP364" s="104"/>
      <c r="GQ364" s="104"/>
      <c r="GR364" s="104"/>
      <c r="GS364" s="104"/>
      <c r="GT364" s="104"/>
      <c r="GU364" s="104"/>
      <c r="GV364" s="104"/>
      <c r="GW364" s="104"/>
      <c r="GX364" s="104"/>
      <c r="GY364" s="104"/>
      <c r="GZ364" s="104"/>
      <c r="HA364" s="104"/>
      <c r="HB364" s="104"/>
      <c r="HC364" s="104"/>
      <c r="HD364" s="104"/>
      <c r="HE364" s="104"/>
      <c r="HF364" s="104"/>
      <c r="HG364" s="104"/>
      <c r="HH364" s="104"/>
      <c r="HI364" s="104"/>
      <c r="HJ364" s="104"/>
      <c r="HK364" s="104"/>
      <c r="HL364" s="104"/>
      <c r="HM364" s="104"/>
      <c r="HN364" s="104"/>
      <c r="HO364" s="104"/>
      <c r="HP364" s="104"/>
      <c r="HQ364" s="104"/>
      <c r="HR364" s="104"/>
      <c r="HS364" s="104"/>
      <c r="HT364" s="104"/>
      <c r="HU364" s="104"/>
      <c r="HV364" s="104"/>
      <c r="HW364" s="104"/>
      <c r="HX364" s="104"/>
      <c r="HY364" s="104"/>
      <c r="HZ364" s="104"/>
      <c r="IA364" s="104"/>
      <c r="IB364" s="104"/>
      <c r="IC364" s="104"/>
      <c r="ID364" s="104"/>
      <c r="IE364" s="104"/>
      <c r="IF364" s="104"/>
      <c r="IG364" s="104"/>
      <c r="IH364" s="104"/>
      <c r="II364" s="104"/>
      <c r="IJ364" s="104"/>
      <c r="IK364" s="104"/>
      <c r="IL364" s="104"/>
      <c r="IM364" s="104"/>
      <c r="IN364" s="104"/>
      <c r="IO364" s="104"/>
      <c r="IP364" s="104"/>
      <c r="IQ364" s="104"/>
      <c r="IR364" s="104"/>
      <c r="IS364" s="104"/>
      <c r="IT364" s="104"/>
      <c r="IU364" s="104"/>
      <c r="IV364" s="104"/>
    </row>
    <row r="365" spans="1:256" s="103" customFormat="1" ht="12.75" x14ac:dyDescent="0.35">
      <c r="A365" s="114"/>
      <c r="B365" s="135"/>
      <c r="C365" s="135"/>
      <c r="D365" s="135"/>
      <c r="E365" s="135"/>
      <c r="F365" s="135"/>
      <c r="G365" s="135"/>
      <c r="H365" s="135"/>
      <c r="I365" s="135"/>
      <c r="J365" s="135"/>
      <c r="K365" s="135"/>
      <c r="L365" s="135"/>
      <c r="M365" s="135"/>
      <c r="N365" s="135"/>
      <c r="O365" s="135"/>
      <c r="P365" s="135"/>
      <c r="Q365" s="135"/>
      <c r="R365" s="135"/>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4"/>
      <c r="BR365" s="104"/>
      <c r="BS365" s="104"/>
      <c r="BT365" s="104"/>
      <c r="BU365" s="104"/>
      <c r="BV365" s="104"/>
      <c r="BW365" s="104"/>
      <c r="BX365" s="104"/>
      <c r="BY365" s="104"/>
      <c r="BZ365" s="104"/>
      <c r="CA365" s="104"/>
      <c r="CB365" s="104"/>
      <c r="CC365" s="104"/>
      <c r="CD365" s="104"/>
      <c r="CE365" s="104"/>
      <c r="CF365" s="104"/>
      <c r="CG365" s="104"/>
      <c r="CH365" s="104"/>
      <c r="CI365" s="104"/>
      <c r="CJ365" s="104"/>
      <c r="CK365" s="104"/>
      <c r="CL365" s="104"/>
      <c r="CM365" s="104"/>
      <c r="CN365" s="104"/>
      <c r="CO365" s="104"/>
      <c r="CP365" s="104"/>
      <c r="CQ365" s="104"/>
      <c r="CR365" s="104"/>
      <c r="CS365" s="104"/>
      <c r="CT365" s="104"/>
      <c r="CU365" s="104"/>
      <c r="CV365" s="104"/>
      <c r="CW365" s="104"/>
      <c r="CX365" s="104"/>
      <c r="CY365" s="104"/>
      <c r="CZ365" s="104"/>
      <c r="DA365" s="104"/>
      <c r="DB365" s="104"/>
      <c r="DC365" s="104"/>
      <c r="DD365" s="104"/>
      <c r="DE365" s="104"/>
      <c r="DF365" s="104"/>
      <c r="DG365" s="104"/>
      <c r="DH365" s="104"/>
      <c r="DI365" s="104"/>
      <c r="DJ365" s="104"/>
      <c r="DK365" s="104"/>
      <c r="DL365" s="104"/>
      <c r="DM365" s="104"/>
      <c r="DN365" s="104"/>
      <c r="DO365" s="104"/>
      <c r="DP365" s="104"/>
      <c r="DQ365" s="104"/>
      <c r="DR365" s="104"/>
      <c r="DS365" s="104"/>
      <c r="DT365" s="104"/>
      <c r="DU365" s="104"/>
      <c r="DV365" s="104"/>
      <c r="DW365" s="104"/>
      <c r="DX365" s="104"/>
      <c r="DY365" s="104"/>
      <c r="DZ365" s="104"/>
      <c r="EA365" s="104"/>
      <c r="EB365" s="104"/>
      <c r="EC365" s="104"/>
      <c r="ED365" s="104"/>
      <c r="EE365" s="104"/>
      <c r="EF365" s="104"/>
      <c r="EG365" s="104"/>
      <c r="EH365" s="104"/>
      <c r="EI365" s="104"/>
      <c r="EJ365" s="104"/>
      <c r="EK365" s="104"/>
      <c r="EL365" s="104"/>
      <c r="EM365" s="104"/>
      <c r="EN365" s="104"/>
      <c r="EO365" s="104"/>
      <c r="EP365" s="104"/>
      <c r="EQ365" s="104"/>
      <c r="ER365" s="104"/>
      <c r="ES365" s="104"/>
      <c r="ET365" s="104"/>
      <c r="EU365" s="104"/>
      <c r="EV365" s="104"/>
      <c r="EW365" s="104"/>
      <c r="EX365" s="104"/>
      <c r="EY365" s="104"/>
      <c r="EZ365" s="104"/>
      <c r="FA365" s="104"/>
      <c r="FB365" s="104"/>
      <c r="FC365" s="104"/>
      <c r="FD365" s="104"/>
      <c r="FE365" s="104"/>
      <c r="FF365" s="104"/>
      <c r="FG365" s="104"/>
      <c r="FH365" s="104"/>
      <c r="FI365" s="104"/>
      <c r="FJ365" s="104"/>
      <c r="FK365" s="104"/>
      <c r="FL365" s="104"/>
      <c r="FM365" s="104"/>
      <c r="FN365" s="104"/>
      <c r="FO365" s="104"/>
      <c r="FP365" s="104"/>
      <c r="FQ365" s="104"/>
      <c r="FR365" s="104"/>
      <c r="FS365" s="104"/>
      <c r="FT365" s="104"/>
      <c r="FU365" s="104"/>
      <c r="FV365" s="104"/>
      <c r="FW365" s="104"/>
      <c r="FX365" s="104"/>
      <c r="FY365" s="104"/>
      <c r="FZ365" s="104"/>
      <c r="GA365" s="104"/>
      <c r="GB365" s="104"/>
      <c r="GC365" s="104"/>
      <c r="GD365" s="104"/>
      <c r="GE365" s="104"/>
      <c r="GF365" s="104"/>
      <c r="GG365" s="104"/>
      <c r="GH365" s="104"/>
      <c r="GI365" s="104"/>
      <c r="GJ365" s="104"/>
      <c r="GK365" s="104"/>
      <c r="GL365" s="104"/>
      <c r="GM365" s="104"/>
      <c r="GN365" s="104"/>
      <c r="GO365" s="104"/>
      <c r="GP365" s="104"/>
      <c r="GQ365" s="104"/>
      <c r="GR365" s="104"/>
      <c r="GS365" s="104"/>
      <c r="GT365" s="104"/>
      <c r="GU365" s="104"/>
      <c r="GV365" s="104"/>
      <c r="GW365" s="104"/>
      <c r="GX365" s="104"/>
      <c r="GY365" s="104"/>
      <c r="GZ365" s="104"/>
      <c r="HA365" s="104"/>
      <c r="HB365" s="104"/>
      <c r="HC365" s="104"/>
      <c r="HD365" s="104"/>
      <c r="HE365" s="104"/>
      <c r="HF365" s="104"/>
      <c r="HG365" s="104"/>
      <c r="HH365" s="104"/>
      <c r="HI365" s="104"/>
      <c r="HJ365" s="104"/>
      <c r="HK365" s="104"/>
      <c r="HL365" s="104"/>
      <c r="HM365" s="104"/>
      <c r="HN365" s="104"/>
      <c r="HO365" s="104"/>
      <c r="HP365" s="104"/>
      <c r="HQ365" s="104"/>
      <c r="HR365" s="104"/>
      <c r="HS365" s="104"/>
      <c r="HT365" s="104"/>
      <c r="HU365" s="104"/>
      <c r="HV365" s="104"/>
      <c r="HW365" s="104"/>
      <c r="HX365" s="104"/>
      <c r="HY365" s="104"/>
      <c r="HZ365" s="104"/>
      <c r="IA365" s="104"/>
      <c r="IB365" s="104"/>
      <c r="IC365" s="104"/>
      <c r="ID365" s="104"/>
      <c r="IE365" s="104"/>
      <c r="IF365" s="104"/>
      <c r="IG365" s="104"/>
      <c r="IH365" s="104"/>
      <c r="II365" s="104"/>
      <c r="IJ365" s="104"/>
      <c r="IK365" s="104"/>
      <c r="IL365" s="104"/>
      <c r="IM365" s="104"/>
      <c r="IN365" s="104"/>
      <c r="IO365" s="104"/>
      <c r="IP365" s="104"/>
      <c r="IQ365" s="104"/>
      <c r="IR365" s="104"/>
      <c r="IS365" s="104"/>
      <c r="IT365" s="104"/>
      <c r="IU365" s="104"/>
      <c r="IV365" s="104"/>
    </row>
    <row r="366" spans="1:256" s="103" customFormat="1" ht="12.75" x14ac:dyDescent="0.35">
      <c r="A366" s="114"/>
      <c r="B366" s="135"/>
      <c r="C366" s="135"/>
      <c r="D366" s="135"/>
      <c r="E366" s="135"/>
      <c r="F366" s="135"/>
      <c r="G366" s="135"/>
      <c r="H366" s="135"/>
      <c r="I366" s="135"/>
      <c r="J366" s="135"/>
      <c r="K366" s="135"/>
      <c r="L366" s="135"/>
      <c r="M366" s="135"/>
      <c r="N366" s="135"/>
      <c r="O366" s="135"/>
      <c r="P366" s="135"/>
      <c r="Q366" s="135"/>
      <c r="R366" s="135"/>
      <c r="AI366" s="104"/>
      <c r="AJ366" s="104"/>
      <c r="AK366" s="104"/>
      <c r="AL366" s="104"/>
      <c r="AM366" s="104"/>
      <c r="AN366" s="104"/>
      <c r="AO366" s="104"/>
      <c r="AP366" s="104"/>
      <c r="AQ366" s="104"/>
      <c r="AR366" s="104"/>
      <c r="AS366" s="104"/>
      <c r="AT366" s="104"/>
      <c r="AU366" s="104"/>
      <c r="AV366" s="104"/>
      <c r="AW366" s="104"/>
      <c r="AX366" s="104"/>
      <c r="AY366" s="104"/>
      <c r="AZ366" s="104"/>
      <c r="BA366" s="104"/>
      <c r="BB366" s="104"/>
      <c r="BC366" s="104"/>
      <c r="BD366" s="104"/>
      <c r="BE366" s="104"/>
      <c r="BF366" s="104"/>
      <c r="BG366" s="104"/>
      <c r="BH366" s="104"/>
      <c r="BI366" s="104"/>
      <c r="BJ366" s="104"/>
      <c r="BK366" s="104"/>
      <c r="BL366" s="104"/>
      <c r="BM366" s="104"/>
      <c r="BN366" s="104"/>
      <c r="BO366" s="104"/>
      <c r="BP366" s="104"/>
      <c r="BQ366" s="104"/>
      <c r="BR366" s="104"/>
      <c r="BS366" s="104"/>
      <c r="BT366" s="104"/>
      <c r="BU366" s="104"/>
      <c r="BV366" s="104"/>
      <c r="BW366" s="104"/>
      <c r="BX366" s="104"/>
      <c r="BY366" s="104"/>
      <c r="BZ366" s="104"/>
      <c r="CA366" s="104"/>
      <c r="CB366" s="104"/>
      <c r="CC366" s="104"/>
      <c r="CD366" s="104"/>
      <c r="CE366" s="104"/>
      <c r="CF366" s="104"/>
      <c r="CG366" s="104"/>
      <c r="CH366" s="104"/>
      <c r="CI366" s="104"/>
      <c r="CJ366" s="104"/>
      <c r="CK366" s="104"/>
      <c r="CL366" s="104"/>
      <c r="CM366" s="104"/>
      <c r="CN366" s="104"/>
      <c r="CO366" s="104"/>
      <c r="CP366" s="104"/>
      <c r="CQ366" s="104"/>
      <c r="CR366" s="104"/>
      <c r="CS366" s="104"/>
      <c r="CT366" s="104"/>
      <c r="CU366" s="104"/>
      <c r="CV366" s="104"/>
      <c r="CW366" s="104"/>
      <c r="CX366" s="104"/>
      <c r="CY366" s="104"/>
      <c r="CZ366" s="104"/>
      <c r="DA366" s="104"/>
      <c r="DB366" s="104"/>
      <c r="DC366" s="104"/>
      <c r="DD366" s="104"/>
      <c r="DE366" s="104"/>
      <c r="DF366" s="104"/>
      <c r="DG366" s="104"/>
      <c r="DH366" s="104"/>
      <c r="DI366" s="104"/>
      <c r="DJ366" s="104"/>
      <c r="DK366" s="104"/>
      <c r="DL366" s="104"/>
      <c r="DM366" s="104"/>
      <c r="DN366" s="104"/>
      <c r="DO366" s="104"/>
      <c r="DP366" s="104"/>
      <c r="DQ366" s="104"/>
      <c r="DR366" s="104"/>
      <c r="DS366" s="104"/>
      <c r="DT366" s="104"/>
      <c r="DU366" s="104"/>
      <c r="DV366" s="104"/>
      <c r="DW366" s="104"/>
      <c r="DX366" s="104"/>
      <c r="DY366" s="104"/>
      <c r="DZ366" s="104"/>
      <c r="EA366" s="104"/>
      <c r="EB366" s="104"/>
      <c r="EC366" s="104"/>
      <c r="ED366" s="104"/>
      <c r="EE366" s="104"/>
      <c r="EF366" s="104"/>
      <c r="EG366" s="104"/>
      <c r="EH366" s="104"/>
      <c r="EI366" s="104"/>
      <c r="EJ366" s="104"/>
      <c r="EK366" s="104"/>
      <c r="EL366" s="104"/>
      <c r="EM366" s="104"/>
      <c r="EN366" s="104"/>
      <c r="EO366" s="104"/>
      <c r="EP366" s="104"/>
      <c r="EQ366" s="104"/>
      <c r="ER366" s="104"/>
      <c r="ES366" s="104"/>
      <c r="ET366" s="104"/>
      <c r="EU366" s="104"/>
      <c r="EV366" s="104"/>
      <c r="EW366" s="104"/>
      <c r="EX366" s="104"/>
      <c r="EY366" s="104"/>
      <c r="EZ366" s="104"/>
      <c r="FA366" s="104"/>
      <c r="FB366" s="104"/>
      <c r="FC366" s="104"/>
      <c r="FD366" s="104"/>
      <c r="FE366" s="104"/>
      <c r="FF366" s="104"/>
      <c r="FG366" s="104"/>
      <c r="FH366" s="104"/>
      <c r="FI366" s="104"/>
      <c r="FJ366" s="104"/>
      <c r="FK366" s="104"/>
      <c r="FL366" s="104"/>
      <c r="FM366" s="104"/>
      <c r="FN366" s="104"/>
      <c r="FO366" s="104"/>
      <c r="FP366" s="104"/>
      <c r="FQ366" s="104"/>
      <c r="FR366" s="104"/>
      <c r="FS366" s="104"/>
      <c r="FT366" s="104"/>
      <c r="FU366" s="104"/>
      <c r="FV366" s="104"/>
      <c r="FW366" s="104"/>
      <c r="FX366" s="104"/>
      <c r="FY366" s="104"/>
      <c r="FZ366" s="104"/>
      <c r="GA366" s="104"/>
      <c r="GB366" s="104"/>
      <c r="GC366" s="104"/>
      <c r="GD366" s="104"/>
      <c r="GE366" s="104"/>
      <c r="GF366" s="104"/>
      <c r="GG366" s="104"/>
      <c r="GH366" s="104"/>
      <c r="GI366" s="104"/>
      <c r="GJ366" s="104"/>
      <c r="GK366" s="104"/>
      <c r="GL366" s="104"/>
      <c r="GM366" s="104"/>
      <c r="GN366" s="104"/>
      <c r="GO366" s="104"/>
      <c r="GP366" s="104"/>
      <c r="GQ366" s="104"/>
      <c r="GR366" s="104"/>
      <c r="GS366" s="104"/>
      <c r="GT366" s="104"/>
      <c r="GU366" s="104"/>
      <c r="GV366" s="104"/>
      <c r="GW366" s="104"/>
      <c r="GX366" s="104"/>
      <c r="GY366" s="104"/>
      <c r="GZ366" s="104"/>
      <c r="HA366" s="104"/>
      <c r="HB366" s="104"/>
      <c r="HC366" s="104"/>
      <c r="HD366" s="104"/>
      <c r="HE366" s="104"/>
      <c r="HF366" s="104"/>
      <c r="HG366" s="104"/>
      <c r="HH366" s="104"/>
      <c r="HI366" s="104"/>
      <c r="HJ366" s="104"/>
      <c r="HK366" s="104"/>
      <c r="HL366" s="104"/>
      <c r="HM366" s="104"/>
      <c r="HN366" s="104"/>
      <c r="HO366" s="104"/>
      <c r="HP366" s="104"/>
      <c r="HQ366" s="104"/>
      <c r="HR366" s="104"/>
      <c r="HS366" s="104"/>
      <c r="HT366" s="104"/>
      <c r="HU366" s="104"/>
      <c r="HV366" s="104"/>
      <c r="HW366" s="104"/>
      <c r="HX366" s="104"/>
      <c r="HY366" s="104"/>
      <c r="HZ366" s="104"/>
      <c r="IA366" s="104"/>
      <c r="IB366" s="104"/>
      <c r="IC366" s="104"/>
      <c r="ID366" s="104"/>
      <c r="IE366" s="104"/>
      <c r="IF366" s="104"/>
      <c r="IG366" s="104"/>
      <c r="IH366" s="104"/>
      <c r="II366" s="104"/>
      <c r="IJ366" s="104"/>
      <c r="IK366" s="104"/>
      <c r="IL366" s="104"/>
      <c r="IM366" s="104"/>
      <c r="IN366" s="104"/>
      <c r="IO366" s="104"/>
      <c r="IP366" s="104"/>
      <c r="IQ366" s="104"/>
      <c r="IR366" s="104"/>
      <c r="IS366" s="104"/>
      <c r="IT366" s="104"/>
      <c r="IU366" s="104"/>
      <c r="IV366" s="104"/>
    </row>
    <row r="367" spans="1:256" s="103" customFormat="1" ht="12.75" x14ac:dyDescent="0.35">
      <c r="A367" s="114"/>
      <c r="B367" s="135"/>
      <c r="C367" s="135"/>
      <c r="D367" s="135"/>
      <c r="E367" s="135"/>
      <c r="F367" s="135"/>
      <c r="G367" s="135"/>
      <c r="H367" s="135"/>
      <c r="I367" s="135"/>
      <c r="J367" s="135"/>
      <c r="K367" s="135"/>
      <c r="L367" s="135"/>
      <c r="M367" s="135"/>
      <c r="N367" s="135"/>
      <c r="O367" s="135"/>
      <c r="P367" s="135"/>
      <c r="Q367" s="135"/>
      <c r="R367" s="135"/>
      <c r="AI367" s="104"/>
      <c r="AJ367" s="104"/>
      <c r="AK367" s="104"/>
      <c r="AL367" s="104"/>
      <c r="AM367" s="104"/>
      <c r="AN367" s="104"/>
      <c r="AO367" s="104"/>
      <c r="AP367" s="104"/>
      <c r="AQ367" s="104"/>
      <c r="AR367" s="104"/>
      <c r="AS367" s="104"/>
      <c r="AT367" s="104"/>
      <c r="AU367" s="104"/>
      <c r="AV367" s="104"/>
      <c r="AW367" s="104"/>
      <c r="AX367" s="104"/>
      <c r="AY367" s="104"/>
      <c r="AZ367" s="104"/>
      <c r="BA367" s="104"/>
      <c r="BB367" s="104"/>
      <c r="BC367" s="104"/>
      <c r="BD367" s="104"/>
      <c r="BE367" s="104"/>
      <c r="BF367" s="104"/>
      <c r="BG367" s="104"/>
      <c r="BH367" s="104"/>
      <c r="BI367" s="104"/>
      <c r="BJ367" s="104"/>
      <c r="BK367" s="104"/>
      <c r="BL367" s="104"/>
      <c r="BM367" s="104"/>
      <c r="BN367" s="104"/>
      <c r="BO367" s="104"/>
      <c r="BP367" s="104"/>
      <c r="BQ367" s="104"/>
      <c r="BR367" s="104"/>
      <c r="BS367" s="104"/>
      <c r="BT367" s="104"/>
      <c r="BU367" s="104"/>
      <c r="BV367" s="104"/>
      <c r="BW367" s="104"/>
      <c r="BX367" s="104"/>
      <c r="BY367" s="104"/>
      <c r="BZ367" s="104"/>
      <c r="CA367" s="104"/>
      <c r="CB367" s="104"/>
      <c r="CC367" s="104"/>
      <c r="CD367" s="104"/>
      <c r="CE367" s="104"/>
      <c r="CF367" s="104"/>
      <c r="CG367" s="104"/>
      <c r="CH367" s="104"/>
      <c r="CI367" s="104"/>
      <c r="CJ367" s="104"/>
      <c r="CK367" s="104"/>
      <c r="CL367" s="104"/>
      <c r="CM367" s="104"/>
      <c r="CN367" s="104"/>
      <c r="CO367" s="104"/>
      <c r="CP367" s="104"/>
      <c r="CQ367" s="104"/>
      <c r="CR367" s="104"/>
      <c r="CS367" s="104"/>
      <c r="CT367" s="104"/>
      <c r="CU367" s="104"/>
      <c r="CV367" s="104"/>
      <c r="CW367" s="104"/>
      <c r="CX367" s="104"/>
      <c r="CY367" s="104"/>
      <c r="CZ367" s="104"/>
      <c r="DA367" s="104"/>
      <c r="DB367" s="104"/>
      <c r="DC367" s="104"/>
      <c r="DD367" s="104"/>
      <c r="DE367" s="104"/>
      <c r="DF367" s="104"/>
      <c r="DG367" s="104"/>
      <c r="DH367" s="104"/>
      <c r="DI367" s="104"/>
      <c r="DJ367" s="104"/>
      <c r="DK367" s="104"/>
      <c r="DL367" s="104"/>
      <c r="DM367" s="104"/>
      <c r="DN367" s="104"/>
      <c r="DO367" s="104"/>
      <c r="DP367" s="104"/>
      <c r="DQ367" s="104"/>
      <c r="DR367" s="104"/>
      <c r="DS367" s="104"/>
      <c r="DT367" s="104"/>
      <c r="DU367" s="104"/>
      <c r="DV367" s="104"/>
      <c r="DW367" s="104"/>
      <c r="DX367" s="104"/>
      <c r="DY367" s="104"/>
      <c r="DZ367" s="104"/>
      <c r="EA367" s="104"/>
      <c r="EB367" s="104"/>
      <c r="EC367" s="104"/>
      <c r="ED367" s="104"/>
      <c r="EE367" s="104"/>
      <c r="EF367" s="104"/>
      <c r="EG367" s="104"/>
      <c r="EH367" s="104"/>
      <c r="EI367" s="104"/>
      <c r="EJ367" s="104"/>
      <c r="EK367" s="104"/>
      <c r="EL367" s="104"/>
      <c r="EM367" s="104"/>
      <c r="EN367" s="104"/>
      <c r="EO367" s="104"/>
      <c r="EP367" s="104"/>
      <c r="EQ367" s="104"/>
      <c r="ER367" s="104"/>
      <c r="ES367" s="104"/>
      <c r="ET367" s="104"/>
      <c r="EU367" s="104"/>
      <c r="EV367" s="104"/>
      <c r="EW367" s="104"/>
      <c r="EX367" s="104"/>
      <c r="EY367" s="104"/>
      <c r="EZ367" s="104"/>
      <c r="FA367" s="104"/>
      <c r="FB367" s="104"/>
      <c r="FC367" s="104"/>
      <c r="FD367" s="104"/>
      <c r="FE367" s="104"/>
      <c r="FF367" s="104"/>
      <c r="FG367" s="104"/>
      <c r="FH367" s="104"/>
      <c r="FI367" s="104"/>
      <c r="FJ367" s="104"/>
      <c r="FK367" s="104"/>
      <c r="FL367" s="104"/>
      <c r="FM367" s="104"/>
      <c r="FN367" s="104"/>
      <c r="FO367" s="104"/>
      <c r="FP367" s="104"/>
      <c r="FQ367" s="104"/>
      <c r="FR367" s="104"/>
      <c r="FS367" s="104"/>
      <c r="FT367" s="104"/>
      <c r="FU367" s="104"/>
      <c r="FV367" s="104"/>
      <c r="FW367" s="104"/>
      <c r="FX367" s="104"/>
      <c r="FY367" s="104"/>
      <c r="FZ367" s="104"/>
      <c r="GA367" s="104"/>
      <c r="GB367" s="104"/>
      <c r="GC367" s="104"/>
      <c r="GD367" s="104"/>
      <c r="GE367" s="104"/>
      <c r="GF367" s="104"/>
      <c r="GG367" s="104"/>
      <c r="GH367" s="104"/>
      <c r="GI367" s="104"/>
      <c r="GJ367" s="104"/>
      <c r="GK367" s="104"/>
      <c r="GL367" s="104"/>
      <c r="GM367" s="104"/>
      <c r="GN367" s="104"/>
      <c r="GO367" s="104"/>
      <c r="GP367" s="104"/>
      <c r="GQ367" s="104"/>
      <c r="GR367" s="104"/>
      <c r="GS367" s="104"/>
      <c r="GT367" s="104"/>
      <c r="GU367" s="104"/>
      <c r="GV367" s="104"/>
      <c r="GW367" s="104"/>
      <c r="GX367" s="104"/>
      <c r="GY367" s="104"/>
      <c r="GZ367" s="104"/>
      <c r="HA367" s="104"/>
      <c r="HB367" s="104"/>
      <c r="HC367" s="104"/>
      <c r="HD367" s="104"/>
      <c r="HE367" s="104"/>
      <c r="HF367" s="104"/>
      <c r="HG367" s="104"/>
      <c r="HH367" s="104"/>
      <c r="HI367" s="104"/>
      <c r="HJ367" s="104"/>
      <c r="HK367" s="104"/>
      <c r="HL367" s="104"/>
      <c r="HM367" s="104"/>
      <c r="HN367" s="104"/>
      <c r="HO367" s="104"/>
      <c r="HP367" s="104"/>
      <c r="HQ367" s="104"/>
      <c r="HR367" s="104"/>
      <c r="HS367" s="104"/>
      <c r="HT367" s="104"/>
      <c r="HU367" s="104"/>
      <c r="HV367" s="104"/>
      <c r="HW367" s="104"/>
      <c r="HX367" s="104"/>
      <c r="HY367" s="104"/>
      <c r="HZ367" s="104"/>
      <c r="IA367" s="104"/>
      <c r="IB367" s="104"/>
      <c r="IC367" s="104"/>
      <c r="ID367" s="104"/>
      <c r="IE367" s="104"/>
      <c r="IF367" s="104"/>
      <c r="IG367" s="104"/>
      <c r="IH367" s="104"/>
      <c r="II367" s="104"/>
      <c r="IJ367" s="104"/>
      <c r="IK367" s="104"/>
      <c r="IL367" s="104"/>
      <c r="IM367" s="104"/>
      <c r="IN367" s="104"/>
      <c r="IO367" s="104"/>
      <c r="IP367" s="104"/>
      <c r="IQ367" s="104"/>
      <c r="IR367" s="104"/>
      <c r="IS367" s="104"/>
      <c r="IT367" s="104"/>
      <c r="IU367" s="104"/>
      <c r="IV367" s="104"/>
    </row>
    <row r="368" spans="1:256" s="103" customFormat="1" ht="12.75" x14ac:dyDescent="0.35">
      <c r="A368" s="114"/>
      <c r="B368" s="135"/>
      <c r="C368" s="135"/>
      <c r="D368" s="135"/>
      <c r="E368" s="135"/>
      <c r="F368" s="135"/>
      <c r="G368" s="135"/>
      <c r="H368" s="135"/>
      <c r="I368" s="135"/>
      <c r="J368" s="135"/>
      <c r="K368" s="135"/>
      <c r="L368" s="135"/>
      <c r="M368" s="135"/>
      <c r="N368" s="135"/>
      <c r="O368" s="135"/>
      <c r="P368" s="135"/>
      <c r="Q368" s="135"/>
      <c r="R368" s="135"/>
      <c r="AI368" s="104"/>
      <c r="AJ368" s="104"/>
      <c r="AK368" s="104"/>
      <c r="AL368" s="104"/>
      <c r="AM368" s="104"/>
      <c r="AN368" s="104"/>
      <c r="AO368" s="104"/>
      <c r="AP368" s="104"/>
      <c r="AQ368" s="104"/>
      <c r="AR368" s="104"/>
      <c r="AS368" s="104"/>
      <c r="AT368" s="104"/>
      <c r="AU368" s="104"/>
      <c r="AV368" s="104"/>
      <c r="AW368" s="104"/>
      <c r="AX368" s="104"/>
      <c r="AY368" s="104"/>
      <c r="AZ368" s="104"/>
      <c r="BA368" s="104"/>
      <c r="BB368" s="104"/>
      <c r="BC368" s="104"/>
      <c r="BD368" s="104"/>
      <c r="BE368" s="104"/>
      <c r="BF368" s="104"/>
      <c r="BG368" s="104"/>
      <c r="BH368" s="104"/>
      <c r="BI368" s="104"/>
      <c r="BJ368" s="104"/>
      <c r="BK368" s="104"/>
      <c r="BL368" s="104"/>
      <c r="BM368" s="104"/>
      <c r="BN368" s="104"/>
      <c r="BO368" s="104"/>
      <c r="BP368" s="104"/>
      <c r="BQ368" s="104"/>
      <c r="BR368" s="104"/>
      <c r="BS368" s="104"/>
      <c r="BT368" s="104"/>
      <c r="BU368" s="104"/>
      <c r="BV368" s="104"/>
      <c r="BW368" s="104"/>
      <c r="BX368" s="104"/>
      <c r="BY368" s="104"/>
      <c r="BZ368" s="104"/>
      <c r="CA368" s="104"/>
      <c r="CB368" s="104"/>
      <c r="CC368" s="104"/>
      <c r="CD368" s="104"/>
      <c r="CE368" s="104"/>
      <c r="CF368" s="104"/>
      <c r="CG368" s="104"/>
      <c r="CH368" s="104"/>
      <c r="CI368" s="104"/>
      <c r="CJ368" s="104"/>
      <c r="CK368" s="104"/>
      <c r="CL368" s="104"/>
      <c r="CM368" s="104"/>
      <c r="CN368" s="104"/>
      <c r="CO368" s="104"/>
      <c r="CP368" s="104"/>
      <c r="CQ368" s="104"/>
      <c r="CR368" s="104"/>
      <c r="CS368" s="104"/>
      <c r="CT368" s="104"/>
      <c r="CU368" s="104"/>
      <c r="CV368" s="104"/>
      <c r="CW368" s="104"/>
      <c r="CX368" s="104"/>
      <c r="CY368" s="104"/>
      <c r="CZ368" s="104"/>
      <c r="DA368" s="104"/>
      <c r="DB368" s="104"/>
      <c r="DC368" s="104"/>
      <c r="DD368" s="104"/>
      <c r="DE368" s="104"/>
      <c r="DF368" s="104"/>
      <c r="DG368" s="104"/>
      <c r="DH368" s="104"/>
      <c r="DI368" s="104"/>
      <c r="DJ368" s="104"/>
      <c r="DK368" s="104"/>
      <c r="DL368" s="104"/>
      <c r="DM368" s="104"/>
      <c r="DN368" s="104"/>
      <c r="DO368" s="104"/>
      <c r="DP368" s="104"/>
      <c r="DQ368" s="104"/>
      <c r="DR368" s="104"/>
      <c r="DS368" s="104"/>
      <c r="DT368" s="104"/>
      <c r="DU368" s="104"/>
      <c r="DV368" s="104"/>
      <c r="DW368" s="104"/>
      <c r="DX368" s="104"/>
      <c r="DY368" s="104"/>
      <c r="DZ368" s="104"/>
      <c r="EA368" s="104"/>
      <c r="EB368" s="104"/>
      <c r="EC368" s="104"/>
      <c r="ED368" s="104"/>
      <c r="EE368" s="104"/>
      <c r="EF368" s="104"/>
      <c r="EG368" s="104"/>
      <c r="EH368" s="104"/>
      <c r="EI368" s="104"/>
      <c r="EJ368" s="104"/>
      <c r="EK368" s="104"/>
      <c r="EL368" s="104"/>
      <c r="EM368" s="104"/>
      <c r="EN368" s="104"/>
      <c r="EO368" s="104"/>
      <c r="EP368" s="104"/>
      <c r="EQ368" s="104"/>
      <c r="ER368" s="104"/>
      <c r="ES368" s="104"/>
      <c r="ET368" s="104"/>
      <c r="EU368" s="104"/>
      <c r="EV368" s="104"/>
      <c r="EW368" s="104"/>
      <c r="EX368" s="104"/>
      <c r="EY368" s="104"/>
      <c r="EZ368" s="104"/>
      <c r="FA368" s="104"/>
      <c r="FB368" s="104"/>
      <c r="FC368" s="104"/>
      <c r="FD368" s="104"/>
      <c r="FE368" s="104"/>
      <c r="FF368" s="104"/>
      <c r="FG368" s="104"/>
      <c r="FH368" s="104"/>
      <c r="FI368" s="104"/>
      <c r="FJ368" s="104"/>
      <c r="FK368" s="104"/>
      <c r="FL368" s="104"/>
      <c r="FM368" s="104"/>
      <c r="FN368" s="104"/>
      <c r="FO368" s="104"/>
      <c r="FP368" s="104"/>
      <c r="FQ368" s="104"/>
      <c r="FR368" s="104"/>
      <c r="FS368" s="104"/>
      <c r="FT368" s="104"/>
      <c r="FU368" s="104"/>
      <c r="FV368" s="104"/>
      <c r="FW368" s="104"/>
      <c r="FX368" s="104"/>
      <c r="FY368" s="104"/>
      <c r="FZ368" s="104"/>
      <c r="GA368" s="104"/>
      <c r="GB368" s="104"/>
      <c r="GC368" s="104"/>
      <c r="GD368" s="104"/>
      <c r="GE368" s="104"/>
      <c r="GF368" s="104"/>
      <c r="GG368" s="104"/>
      <c r="GH368" s="104"/>
      <c r="GI368" s="104"/>
      <c r="GJ368" s="104"/>
      <c r="GK368" s="104"/>
      <c r="GL368" s="104"/>
      <c r="GM368" s="104"/>
      <c r="GN368" s="104"/>
      <c r="GO368" s="104"/>
      <c r="GP368" s="104"/>
      <c r="GQ368" s="104"/>
      <c r="GR368" s="104"/>
      <c r="GS368" s="104"/>
      <c r="GT368" s="104"/>
      <c r="GU368" s="104"/>
      <c r="GV368" s="104"/>
      <c r="GW368" s="104"/>
      <c r="GX368" s="104"/>
      <c r="GY368" s="104"/>
      <c r="GZ368" s="104"/>
      <c r="HA368" s="104"/>
      <c r="HB368" s="104"/>
      <c r="HC368" s="104"/>
      <c r="HD368" s="104"/>
      <c r="HE368" s="104"/>
      <c r="HF368" s="104"/>
      <c r="HG368" s="104"/>
      <c r="HH368" s="104"/>
      <c r="HI368" s="104"/>
      <c r="HJ368" s="104"/>
      <c r="HK368" s="104"/>
      <c r="HL368" s="104"/>
      <c r="HM368" s="104"/>
      <c r="HN368" s="104"/>
      <c r="HO368" s="104"/>
      <c r="HP368" s="104"/>
      <c r="HQ368" s="104"/>
      <c r="HR368" s="104"/>
      <c r="HS368" s="104"/>
      <c r="HT368" s="104"/>
      <c r="HU368" s="104"/>
      <c r="HV368" s="104"/>
      <c r="HW368" s="104"/>
      <c r="HX368" s="104"/>
      <c r="HY368" s="104"/>
      <c r="HZ368" s="104"/>
      <c r="IA368" s="104"/>
      <c r="IB368" s="104"/>
      <c r="IC368" s="104"/>
      <c r="ID368" s="104"/>
      <c r="IE368" s="104"/>
      <c r="IF368" s="104"/>
      <c r="IG368" s="104"/>
      <c r="IH368" s="104"/>
      <c r="II368" s="104"/>
      <c r="IJ368" s="104"/>
      <c r="IK368" s="104"/>
      <c r="IL368" s="104"/>
      <c r="IM368" s="104"/>
      <c r="IN368" s="104"/>
      <c r="IO368" s="104"/>
      <c r="IP368" s="104"/>
      <c r="IQ368" s="104"/>
      <c r="IR368" s="104"/>
      <c r="IS368" s="104"/>
      <c r="IT368" s="104"/>
      <c r="IU368" s="104"/>
      <c r="IV368" s="104"/>
    </row>
    <row r="369" spans="1:256" s="103" customFormat="1" ht="12.75" x14ac:dyDescent="0.35">
      <c r="A369" s="114"/>
      <c r="B369" s="135"/>
      <c r="C369" s="135"/>
      <c r="D369" s="135"/>
      <c r="E369" s="135"/>
      <c r="F369" s="135"/>
      <c r="G369" s="135"/>
      <c r="H369" s="135"/>
      <c r="I369" s="135"/>
      <c r="J369" s="135"/>
      <c r="K369" s="135"/>
      <c r="L369" s="135"/>
      <c r="M369" s="135"/>
      <c r="N369" s="135"/>
      <c r="O369" s="135"/>
      <c r="P369" s="135"/>
      <c r="Q369" s="135"/>
      <c r="R369" s="135"/>
      <c r="AI369" s="104"/>
      <c r="AJ369" s="104"/>
      <c r="AK369" s="104"/>
      <c r="AL369" s="104"/>
      <c r="AM369" s="104"/>
      <c r="AN369" s="104"/>
      <c r="AO369" s="104"/>
      <c r="AP369" s="104"/>
      <c r="AQ369" s="104"/>
      <c r="AR369" s="104"/>
      <c r="AS369" s="104"/>
      <c r="AT369" s="104"/>
      <c r="AU369" s="104"/>
      <c r="AV369" s="104"/>
      <c r="AW369" s="104"/>
      <c r="AX369" s="104"/>
      <c r="AY369" s="104"/>
      <c r="AZ369" s="104"/>
      <c r="BA369" s="104"/>
      <c r="BB369" s="104"/>
      <c r="BC369" s="104"/>
      <c r="BD369" s="104"/>
      <c r="BE369" s="104"/>
      <c r="BF369" s="104"/>
      <c r="BG369" s="104"/>
      <c r="BH369" s="104"/>
      <c r="BI369" s="104"/>
      <c r="BJ369" s="104"/>
      <c r="BK369" s="104"/>
      <c r="BL369" s="104"/>
      <c r="BM369" s="104"/>
      <c r="BN369" s="104"/>
      <c r="BO369" s="104"/>
      <c r="BP369" s="104"/>
      <c r="BQ369" s="104"/>
      <c r="BR369" s="104"/>
      <c r="BS369" s="104"/>
      <c r="BT369" s="104"/>
      <c r="BU369" s="104"/>
      <c r="BV369" s="104"/>
      <c r="BW369" s="104"/>
      <c r="BX369" s="104"/>
      <c r="BY369" s="104"/>
      <c r="BZ369" s="104"/>
      <c r="CA369" s="104"/>
      <c r="CB369" s="104"/>
      <c r="CC369" s="104"/>
      <c r="CD369" s="104"/>
      <c r="CE369" s="104"/>
      <c r="CF369" s="104"/>
      <c r="CG369" s="104"/>
      <c r="CH369" s="104"/>
      <c r="CI369" s="104"/>
      <c r="CJ369" s="104"/>
      <c r="CK369" s="104"/>
      <c r="CL369" s="104"/>
      <c r="CM369" s="104"/>
      <c r="CN369" s="104"/>
      <c r="CO369" s="104"/>
      <c r="CP369" s="104"/>
      <c r="CQ369" s="104"/>
      <c r="CR369" s="104"/>
      <c r="CS369" s="104"/>
      <c r="CT369" s="104"/>
      <c r="CU369" s="104"/>
      <c r="CV369" s="104"/>
      <c r="CW369" s="104"/>
      <c r="CX369" s="104"/>
      <c r="CY369" s="104"/>
      <c r="CZ369" s="104"/>
      <c r="DA369" s="104"/>
      <c r="DB369" s="104"/>
      <c r="DC369" s="104"/>
      <c r="DD369" s="104"/>
      <c r="DE369" s="104"/>
      <c r="DF369" s="104"/>
      <c r="DG369" s="104"/>
      <c r="DH369" s="104"/>
      <c r="DI369" s="104"/>
      <c r="DJ369" s="104"/>
      <c r="DK369" s="104"/>
      <c r="DL369" s="104"/>
      <c r="DM369" s="104"/>
      <c r="DN369" s="104"/>
      <c r="DO369" s="104"/>
      <c r="DP369" s="104"/>
      <c r="DQ369" s="104"/>
      <c r="DR369" s="104"/>
      <c r="DS369" s="104"/>
      <c r="DT369" s="104"/>
      <c r="DU369" s="104"/>
      <c r="DV369" s="104"/>
      <c r="DW369" s="104"/>
      <c r="DX369" s="104"/>
      <c r="DY369" s="104"/>
      <c r="DZ369" s="104"/>
      <c r="EA369" s="104"/>
      <c r="EB369" s="104"/>
      <c r="EC369" s="104"/>
      <c r="ED369" s="104"/>
      <c r="EE369" s="104"/>
      <c r="EF369" s="104"/>
      <c r="EG369" s="104"/>
      <c r="EH369" s="104"/>
      <c r="EI369" s="104"/>
      <c r="EJ369" s="104"/>
      <c r="EK369" s="104"/>
      <c r="EL369" s="104"/>
      <c r="EM369" s="104"/>
      <c r="EN369" s="104"/>
      <c r="EO369" s="104"/>
      <c r="EP369" s="104"/>
      <c r="EQ369" s="104"/>
      <c r="ER369" s="104"/>
      <c r="ES369" s="104"/>
      <c r="ET369" s="104"/>
      <c r="EU369" s="104"/>
      <c r="EV369" s="104"/>
      <c r="EW369" s="104"/>
      <c r="EX369" s="104"/>
      <c r="EY369" s="104"/>
      <c r="EZ369" s="104"/>
      <c r="FA369" s="104"/>
      <c r="FB369" s="104"/>
      <c r="FC369" s="104"/>
      <c r="FD369" s="104"/>
      <c r="FE369" s="104"/>
      <c r="FF369" s="104"/>
      <c r="FG369" s="104"/>
      <c r="FH369" s="104"/>
      <c r="FI369" s="104"/>
      <c r="FJ369" s="104"/>
      <c r="FK369" s="104"/>
      <c r="FL369" s="104"/>
      <c r="FM369" s="104"/>
      <c r="FN369" s="104"/>
      <c r="FO369" s="104"/>
      <c r="FP369" s="104"/>
      <c r="FQ369" s="104"/>
      <c r="FR369" s="104"/>
      <c r="FS369" s="104"/>
      <c r="FT369" s="104"/>
      <c r="FU369" s="104"/>
      <c r="FV369" s="104"/>
      <c r="FW369" s="104"/>
      <c r="FX369" s="104"/>
      <c r="FY369" s="104"/>
      <c r="FZ369" s="104"/>
      <c r="GA369" s="104"/>
      <c r="GB369" s="104"/>
      <c r="GC369" s="104"/>
      <c r="GD369" s="104"/>
      <c r="GE369" s="104"/>
      <c r="GF369" s="104"/>
      <c r="GG369" s="104"/>
      <c r="GH369" s="104"/>
      <c r="GI369" s="104"/>
      <c r="GJ369" s="104"/>
      <c r="GK369" s="104"/>
      <c r="GL369" s="104"/>
      <c r="GM369" s="104"/>
      <c r="GN369" s="104"/>
      <c r="GO369" s="104"/>
      <c r="GP369" s="104"/>
      <c r="GQ369" s="104"/>
      <c r="GR369" s="104"/>
      <c r="GS369" s="104"/>
      <c r="GT369" s="104"/>
      <c r="GU369" s="104"/>
      <c r="GV369" s="104"/>
      <c r="GW369" s="104"/>
      <c r="GX369" s="104"/>
      <c r="GY369" s="104"/>
      <c r="GZ369" s="104"/>
      <c r="HA369" s="104"/>
      <c r="HB369" s="104"/>
      <c r="HC369" s="104"/>
      <c r="HD369" s="104"/>
      <c r="HE369" s="104"/>
      <c r="HF369" s="104"/>
      <c r="HG369" s="104"/>
      <c r="HH369" s="104"/>
      <c r="HI369" s="104"/>
      <c r="HJ369" s="104"/>
      <c r="HK369" s="104"/>
      <c r="HL369" s="104"/>
      <c r="HM369" s="104"/>
      <c r="HN369" s="104"/>
      <c r="HO369" s="104"/>
      <c r="HP369" s="104"/>
      <c r="HQ369" s="104"/>
      <c r="HR369" s="104"/>
      <c r="HS369" s="104"/>
      <c r="HT369" s="104"/>
      <c r="HU369" s="104"/>
      <c r="HV369" s="104"/>
      <c r="HW369" s="104"/>
      <c r="HX369" s="104"/>
      <c r="HY369" s="104"/>
      <c r="HZ369" s="104"/>
      <c r="IA369" s="104"/>
      <c r="IB369" s="104"/>
      <c r="IC369" s="104"/>
      <c r="ID369" s="104"/>
      <c r="IE369" s="104"/>
      <c r="IF369" s="104"/>
      <c r="IG369" s="104"/>
      <c r="IH369" s="104"/>
      <c r="II369" s="104"/>
      <c r="IJ369" s="104"/>
      <c r="IK369" s="104"/>
      <c r="IL369" s="104"/>
      <c r="IM369" s="104"/>
      <c r="IN369" s="104"/>
      <c r="IO369" s="104"/>
      <c r="IP369" s="104"/>
      <c r="IQ369" s="104"/>
      <c r="IR369" s="104"/>
      <c r="IS369" s="104"/>
      <c r="IT369" s="104"/>
      <c r="IU369" s="104"/>
      <c r="IV369" s="104"/>
    </row>
    <row r="370" spans="1:256" s="103" customFormat="1" ht="12.75" x14ac:dyDescent="0.35">
      <c r="A370" s="114"/>
      <c r="B370" s="135"/>
      <c r="C370" s="135"/>
      <c r="D370" s="135"/>
      <c r="E370" s="135"/>
      <c r="F370" s="135"/>
      <c r="G370" s="135"/>
      <c r="H370" s="135"/>
      <c r="I370" s="135"/>
      <c r="J370" s="135"/>
      <c r="K370" s="135"/>
      <c r="L370" s="135"/>
      <c r="M370" s="135"/>
      <c r="N370" s="135"/>
      <c r="O370" s="135"/>
      <c r="P370" s="135"/>
      <c r="Q370" s="135"/>
      <c r="R370" s="135"/>
      <c r="AI370" s="104"/>
      <c r="AJ370" s="104"/>
      <c r="AK370" s="104"/>
      <c r="AL370" s="104"/>
      <c r="AM370" s="104"/>
      <c r="AN370" s="104"/>
      <c r="AO370" s="104"/>
      <c r="AP370" s="104"/>
      <c r="AQ370" s="104"/>
      <c r="AR370" s="104"/>
      <c r="AS370" s="104"/>
      <c r="AT370" s="104"/>
      <c r="AU370" s="104"/>
      <c r="AV370" s="104"/>
      <c r="AW370" s="104"/>
      <c r="AX370" s="104"/>
      <c r="AY370" s="104"/>
      <c r="AZ370" s="104"/>
      <c r="BA370" s="104"/>
      <c r="BB370" s="104"/>
      <c r="BC370" s="104"/>
      <c r="BD370" s="104"/>
      <c r="BE370" s="104"/>
      <c r="BF370" s="104"/>
      <c r="BG370" s="104"/>
      <c r="BH370" s="104"/>
      <c r="BI370" s="104"/>
      <c r="BJ370" s="104"/>
      <c r="BK370" s="104"/>
      <c r="BL370" s="104"/>
      <c r="BM370" s="104"/>
      <c r="BN370" s="104"/>
      <c r="BO370" s="104"/>
      <c r="BP370" s="104"/>
      <c r="BQ370" s="104"/>
      <c r="BR370" s="104"/>
      <c r="BS370" s="104"/>
      <c r="BT370" s="104"/>
      <c r="BU370" s="104"/>
      <c r="BV370" s="104"/>
      <c r="BW370" s="104"/>
      <c r="BX370" s="104"/>
      <c r="BY370" s="104"/>
      <c r="BZ370" s="104"/>
      <c r="CA370" s="104"/>
      <c r="CB370" s="104"/>
      <c r="CC370" s="104"/>
      <c r="CD370" s="104"/>
      <c r="CE370" s="104"/>
      <c r="CF370" s="104"/>
      <c r="CG370" s="104"/>
      <c r="CH370" s="104"/>
      <c r="CI370" s="104"/>
      <c r="CJ370" s="104"/>
      <c r="CK370" s="104"/>
      <c r="CL370" s="104"/>
      <c r="CM370" s="104"/>
      <c r="CN370" s="104"/>
      <c r="CO370" s="104"/>
      <c r="CP370" s="104"/>
      <c r="CQ370" s="104"/>
      <c r="CR370" s="104"/>
      <c r="CS370" s="104"/>
      <c r="CT370" s="104"/>
      <c r="CU370" s="104"/>
      <c r="CV370" s="104"/>
      <c r="CW370" s="104"/>
      <c r="CX370" s="104"/>
      <c r="CY370" s="104"/>
      <c r="CZ370" s="104"/>
      <c r="DA370" s="104"/>
      <c r="DB370" s="104"/>
      <c r="DC370" s="104"/>
      <c r="DD370" s="104"/>
      <c r="DE370" s="104"/>
      <c r="DF370" s="104"/>
      <c r="DG370" s="104"/>
      <c r="DH370" s="104"/>
      <c r="DI370" s="104"/>
      <c r="DJ370" s="104"/>
      <c r="DK370" s="104"/>
      <c r="DL370" s="104"/>
      <c r="DM370" s="104"/>
      <c r="DN370" s="104"/>
      <c r="DO370" s="104"/>
      <c r="DP370" s="104"/>
      <c r="DQ370" s="104"/>
      <c r="DR370" s="104"/>
      <c r="DS370" s="104"/>
      <c r="DT370" s="104"/>
      <c r="DU370" s="104"/>
      <c r="DV370" s="104"/>
      <c r="DW370" s="104"/>
      <c r="DX370" s="104"/>
      <c r="DY370" s="104"/>
      <c r="DZ370" s="104"/>
      <c r="EA370" s="104"/>
      <c r="EB370" s="104"/>
      <c r="EC370" s="104"/>
      <c r="ED370" s="104"/>
      <c r="EE370" s="104"/>
      <c r="EF370" s="104"/>
      <c r="EG370" s="104"/>
      <c r="EH370" s="104"/>
      <c r="EI370" s="104"/>
      <c r="EJ370" s="104"/>
      <c r="EK370" s="104"/>
      <c r="EL370" s="104"/>
      <c r="EM370" s="104"/>
      <c r="EN370" s="104"/>
      <c r="EO370" s="104"/>
      <c r="EP370" s="104"/>
      <c r="EQ370" s="104"/>
      <c r="ER370" s="104"/>
      <c r="ES370" s="104"/>
      <c r="ET370" s="104"/>
      <c r="EU370" s="104"/>
      <c r="EV370" s="104"/>
      <c r="EW370" s="104"/>
      <c r="EX370" s="104"/>
      <c r="EY370" s="104"/>
      <c r="EZ370" s="104"/>
      <c r="FA370" s="104"/>
      <c r="FB370" s="104"/>
      <c r="FC370" s="104"/>
      <c r="FD370" s="104"/>
      <c r="FE370" s="104"/>
      <c r="FF370" s="104"/>
      <c r="FG370" s="104"/>
      <c r="FH370" s="104"/>
      <c r="FI370" s="104"/>
      <c r="FJ370" s="104"/>
      <c r="FK370" s="104"/>
      <c r="FL370" s="104"/>
      <c r="FM370" s="104"/>
      <c r="FN370" s="104"/>
      <c r="FO370" s="104"/>
      <c r="FP370" s="104"/>
      <c r="FQ370" s="104"/>
      <c r="FR370" s="104"/>
      <c r="FS370" s="104"/>
      <c r="FT370" s="104"/>
      <c r="FU370" s="104"/>
      <c r="FV370" s="104"/>
      <c r="FW370" s="104"/>
      <c r="FX370" s="104"/>
      <c r="FY370" s="104"/>
      <c r="FZ370" s="104"/>
      <c r="GA370" s="104"/>
      <c r="GB370" s="104"/>
      <c r="GC370" s="104"/>
      <c r="GD370" s="104"/>
      <c r="GE370" s="104"/>
      <c r="GF370" s="104"/>
      <c r="GG370" s="104"/>
      <c r="GH370" s="104"/>
      <c r="GI370" s="104"/>
      <c r="GJ370" s="104"/>
      <c r="GK370" s="104"/>
      <c r="GL370" s="104"/>
      <c r="GM370" s="104"/>
      <c r="GN370" s="104"/>
      <c r="GO370" s="104"/>
      <c r="GP370" s="104"/>
      <c r="GQ370" s="104"/>
      <c r="GR370" s="104"/>
      <c r="GS370" s="104"/>
      <c r="GT370" s="104"/>
      <c r="GU370" s="104"/>
      <c r="GV370" s="104"/>
      <c r="GW370" s="104"/>
      <c r="GX370" s="104"/>
      <c r="GY370" s="104"/>
      <c r="GZ370" s="104"/>
      <c r="HA370" s="104"/>
      <c r="HB370" s="104"/>
      <c r="HC370" s="104"/>
      <c r="HD370" s="104"/>
      <c r="HE370" s="104"/>
      <c r="HF370" s="104"/>
      <c r="HG370" s="104"/>
      <c r="HH370" s="104"/>
      <c r="HI370" s="104"/>
      <c r="HJ370" s="104"/>
      <c r="HK370" s="104"/>
      <c r="HL370" s="104"/>
      <c r="HM370" s="104"/>
      <c r="HN370" s="104"/>
      <c r="HO370" s="104"/>
      <c r="HP370" s="104"/>
      <c r="HQ370" s="104"/>
      <c r="HR370" s="104"/>
      <c r="HS370" s="104"/>
      <c r="HT370" s="104"/>
      <c r="HU370" s="104"/>
      <c r="HV370" s="104"/>
      <c r="HW370" s="104"/>
      <c r="HX370" s="104"/>
      <c r="HY370" s="104"/>
      <c r="HZ370" s="104"/>
      <c r="IA370" s="104"/>
      <c r="IB370" s="104"/>
      <c r="IC370" s="104"/>
      <c r="ID370" s="104"/>
      <c r="IE370" s="104"/>
      <c r="IF370" s="104"/>
      <c r="IG370" s="104"/>
      <c r="IH370" s="104"/>
      <c r="II370" s="104"/>
      <c r="IJ370" s="104"/>
      <c r="IK370" s="104"/>
      <c r="IL370" s="104"/>
      <c r="IM370" s="104"/>
      <c r="IN370" s="104"/>
      <c r="IO370" s="104"/>
      <c r="IP370" s="104"/>
      <c r="IQ370" s="104"/>
      <c r="IR370" s="104"/>
      <c r="IS370" s="104"/>
      <c r="IT370" s="104"/>
      <c r="IU370" s="104"/>
      <c r="IV370" s="104"/>
    </row>
    <row r="371" spans="1:256" s="103" customFormat="1" ht="12.75" x14ac:dyDescent="0.35">
      <c r="A371" s="114"/>
      <c r="B371" s="135"/>
      <c r="C371" s="135"/>
      <c r="D371" s="135"/>
      <c r="E371" s="135"/>
      <c r="F371" s="135"/>
      <c r="G371" s="135"/>
      <c r="H371" s="135"/>
      <c r="I371" s="135"/>
      <c r="J371" s="135"/>
      <c r="K371" s="135"/>
      <c r="L371" s="135"/>
      <c r="M371" s="135"/>
      <c r="N371" s="135"/>
      <c r="O371" s="135"/>
      <c r="P371" s="135"/>
      <c r="Q371" s="135"/>
      <c r="R371" s="135"/>
      <c r="AI371" s="104"/>
      <c r="AJ371" s="104"/>
      <c r="AK371" s="104"/>
      <c r="AL371" s="104"/>
      <c r="AM371" s="104"/>
      <c r="AN371" s="104"/>
      <c r="AO371" s="104"/>
      <c r="AP371" s="104"/>
      <c r="AQ371" s="104"/>
      <c r="AR371" s="104"/>
      <c r="AS371" s="104"/>
      <c r="AT371" s="104"/>
      <c r="AU371" s="104"/>
      <c r="AV371" s="104"/>
      <c r="AW371" s="104"/>
      <c r="AX371" s="104"/>
      <c r="AY371" s="104"/>
      <c r="AZ371" s="104"/>
      <c r="BA371" s="104"/>
      <c r="BB371" s="104"/>
      <c r="BC371" s="104"/>
      <c r="BD371" s="104"/>
      <c r="BE371" s="104"/>
      <c r="BF371" s="104"/>
      <c r="BG371" s="104"/>
      <c r="BH371" s="104"/>
      <c r="BI371" s="104"/>
      <c r="BJ371" s="104"/>
      <c r="BK371" s="104"/>
      <c r="BL371" s="104"/>
      <c r="BM371" s="104"/>
      <c r="BN371" s="104"/>
      <c r="BO371" s="104"/>
      <c r="BP371" s="104"/>
      <c r="BQ371" s="104"/>
      <c r="BR371" s="104"/>
      <c r="BS371" s="104"/>
      <c r="BT371" s="104"/>
      <c r="BU371" s="104"/>
      <c r="BV371" s="104"/>
      <c r="BW371" s="104"/>
      <c r="BX371" s="104"/>
      <c r="BY371" s="104"/>
      <c r="BZ371" s="104"/>
      <c r="CA371" s="104"/>
      <c r="CB371" s="104"/>
      <c r="CC371" s="104"/>
      <c r="CD371" s="104"/>
      <c r="CE371" s="104"/>
      <c r="CF371" s="104"/>
      <c r="CG371" s="104"/>
      <c r="CH371" s="104"/>
      <c r="CI371" s="104"/>
      <c r="CJ371" s="104"/>
      <c r="CK371" s="104"/>
      <c r="CL371" s="104"/>
      <c r="CM371" s="104"/>
      <c r="CN371" s="104"/>
      <c r="CO371" s="104"/>
      <c r="CP371" s="104"/>
      <c r="CQ371" s="104"/>
      <c r="CR371" s="104"/>
      <c r="CS371" s="104"/>
      <c r="CT371" s="104"/>
      <c r="CU371" s="104"/>
      <c r="CV371" s="104"/>
      <c r="CW371" s="104"/>
      <c r="CX371" s="104"/>
      <c r="CY371" s="104"/>
      <c r="CZ371" s="104"/>
      <c r="DA371" s="104"/>
      <c r="DB371" s="104"/>
      <c r="DC371" s="104"/>
      <c r="DD371" s="104"/>
      <c r="DE371" s="104"/>
      <c r="DF371" s="104"/>
      <c r="DG371" s="104"/>
      <c r="DH371" s="104"/>
      <c r="DI371" s="104"/>
      <c r="DJ371" s="104"/>
      <c r="DK371" s="104"/>
      <c r="DL371" s="104"/>
      <c r="DM371" s="104"/>
      <c r="DN371" s="104"/>
      <c r="DO371" s="104"/>
      <c r="DP371" s="104"/>
      <c r="DQ371" s="104"/>
      <c r="DR371" s="104"/>
      <c r="DS371" s="104"/>
      <c r="DT371" s="104"/>
      <c r="DU371" s="104"/>
      <c r="DV371" s="104"/>
      <c r="DW371" s="104"/>
      <c r="DX371" s="104"/>
      <c r="DY371" s="104"/>
      <c r="DZ371" s="104"/>
      <c r="EA371" s="104"/>
      <c r="EB371" s="104"/>
      <c r="EC371" s="104"/>
      <c r="ED371" s="104"/>
      <c r="EE371" s="104"/>
      <c r="EF371" s="104"/>
      <c r="EG371" s="104"/>
      <c r="EH371" s="104"/>
      <c r="EI371" s="104"/>
      <c r="EJ371" s="104"/>
      <c r="EK371" s="104"/>
      <c r="EL371" s="104"/>
      <c r="EM371" s="104"/>
      <c r="EN371" s="104"/>
      <c r="EO371" s="104"/>
      <c r="EP371" s="104"/>
      <c r="EQ371" s="104"/>
      <c r="ER371" s="104"/>
      <c r="ES371" s="104"/>
      <c r="ET371" s="104"/>
      <c r="EU371" s="104"/>
      <c r="EV371" s="104"/>
      <c r="EW371" s="104"/>
      <c r="EX371" s="104"/>
      <c r="EY371" s="104"/>
      <c r="EZ371" s="104"/>
      <c r="FA371" s="104"/>
      <c r="FB371" s="104"/>
      <c r="FC371" s="104"/>
      <c r="FD371" s="104"/>
      <c r="FE371" s="104"/>
      <c r="FF371" s="104"/>
      <c r="FG371" s="104"/>
      <c r="FH371" s="104"/>
      <c r="FI371" s="104"/>
      <c r="FJ371" s="104"/>
      <c r="FK371" s="104"/>
      <c r="FL371" s="104"/>
      <c r="FM371" s="104"/>
      <c r="FN371" s="104"/>
      <c r="FO371" s="104"/>
      <c r="FP371" s="104"/>
      <c r="FQ371" s="104"/>
      <c r="FR371" s="104"/>
      <c r="FS371" s="104"/>
      <c r="FT371" s="104"/>
      <c r="FU371" s="104"/>
      <c r="FV371" s="104"/>
      <c r="FW371" s="104"/>
      <c r="FX371" s="104"/>
      <c r="FY371" s="104"/>
      <c r="FZ371" s="104"/>
      <c r="GA371" s="104"/>
      <c r="GB371" s="104"/>
      <c r="GC371" s="104"/>
      <c r="GD371" s="104"/>
      <c r="GE371" s="104"/>
      <c r="GF371" s="104"/>
      <c r="GG371" s="104"/>
      <c r="GH371" s="104"/>
      <c r="GI371" s="104"/>
      <c r="GJ371" s="104"/>
      <c r="GK371" s="104"/>
      <c r="GL371" s="104"/>
      <c r="GM371" s="104"/>
      <c r="GN371" s="104"/>
      <c r="GO371" s="104"/>
      <c r="GP371" s="104"/>
      <c r="GQ371" s="104"/>
      <c r="GR371" s="104"/>
      <c r="GS371" s="104"/>
      <c r="GT371" s="104"/>
      <c r="GU371" s="104"/>
      <c r="GV371" s="104"/>
      <c r="GW371" s="104"/>
      <c r="GX371" s="104"/>
      <c r="GY371" s="104"/>
      <c r="GZ371" s="104"/>
      <c r="HA371" s="104"/>
      <c r="HB371" s="104"/>
      <c r="HC371" s="104"/>
      <c r="HD371" s="104"/>
      <c r="HE371" s="104"/>
      <c r="HF371" s="104"/>
      <c r="HG371" s="104"/>
      <c r="HH371" s="104"/>
      <c r="HI371" s="104"/>
      <c r="HJ371" s="104"/>
      <c r="HK371" s="104"/>
      <c r="HL371" s="104"/>
      <c r="HM371" s="104"/>
      <c r="HN371" s="104"/>
      <c r="HO371" s="104"/>
      <c r="HP371" s="104"/>
      <c r="HQ371" s="104"/>
      <c r="HR371" s="104"/>
      <c r="HS371" s="104"/>
      <c r="HT371" s="104"/>
      <c r="HU371" s="104"/>
      <c r="HV371" s="104"/>
      <c r="HW371" s="104"/>
      <c r="HX371" s="104"/>
      <c r="HY371" s="104"/>
      <c r="HZ371" s="104"/>
      <c r="IA371" s="104"/>
      <c r="IB371" s="104"/>
      <c r="IC371" s="104"/>
      <c r="ID371" s="104"/>
      <c r="IE371" s="104"/>
      <c r="IF371" s="104"/>
      <c r="IG371" s="104"/>
      <c r="IH371" s="104"/>
      <c r="II371" s="104"/>
      <c r="IJ371" s="104"/>
      <c r="IK371" s="104"/>
      <c r="IL371" s="104"/>
      <c r="IM371" s="104"/>
      <c r="IN371" s="104"/>
      <c r="IO371" s="104"/>
      <c r="IP371" s="104"/>
      <c r="IQ371" s="104"/>
      <c r="IR371" s="104"/>
      <c r="IS371" s="104"/>
      <c r="IT371" s="104"/>
      <c r="IU371" s="104"/>
      <c r="IV371" s="104"/>
    </row>
    <row r="372" spans="1:256" s="103" customFormat="1" ht="12.75" x14ac:dyDescent="0.35">
      <c r="A372" s="114"/>
      <c r="B372" s="135"/>
      <c r="C372" s="135"/>
      <c r="D372" s="135"/>
      <c r="E372" s="135"/>
      <c r="F372" s="135"/>
      <c r="G372" s="135"/>
      <c r="H372" s="135"/>
      <c r="I372" s="135"/>
      <c r="J372" s="135"/>
      <c r="K372" s="135"/>
      <c r="L372" s="135"/>
      <c r="M372" s="135"/>
      <c r="N372" s="135"/>
      <c r="O372" s="135"/>
      <c r="P372" s="135"/>
      <c r="Q372" s="135"/>
      <c r="R372" s="135"/>
      <c r="AI372" s="104"/>
      <c r="AJ372" s="104"/>
      <c r="AK372" s="104"/>
      <c r="AL372" s="104"/>
      <c r="AM372" s="104"/>
      <c r="AN372" s="104"/>
      <c r="AO372" s="104"/>
      <c r="AP372" s="104"/>
      <c r="AQ372" s="104"/>
      <c r="AR372" s="104"/>
      <c r="AS372" s="104"/>
      <c r="AT372" s="104"/>
      <c r="AU372" s="104"/>
      <c r="AV372" s="104"/>
      <c r="AW372" s="104"/>
      <c r="AX372" s="104"/>
      <c r="AY372" s="104"/>
      <c r="AZ372" s="104"/>
      <c r="BA372" s="104"/>
      <c r="BB372" s="104"/>
      <c r="BC372" s="104"/>
      <c r="BD372" s="104"/>
      <c r="BE372" s="104"/>
      <c r="BF372" s="104"/>
      <c r="BG372" s="104"/>
      <c r="BH372" s="104"/>
      <c r="BI372" s="104"/>
      <c r="BJ372" s="104"/>
      <c r="BK372" s="104"/>
      <c r="BL372" s="104"/>
      <c r="BM372" s="104"/>
      <c r="BN372" s="104"/>
      <c r="BO372" s="104"/>
      <c r="BP372" s="104"/>
      <c r="BQ372" s="104"/>
      <c r="BR372" s="104"/>
      <c r="BS372" s="104"/>
      <c r="BT372" s="104"/>
      <c r="BU372" s="104"/>
      <c r="BV372" s="104"/>
      <c r="BW372" s="104"/>
      <c r="BX372" s="104"/>
      <c r="BY372" s="104"/>
      <c r="BZ372" s="104"/>
      <c r="CA372" s="104"/>
      <c r="CB372" s="104"/>
      <c r="CC372" s="104"/>
      <c r="CD372" s="104"/>
      <c r="CE372" s="104"/>
      <c r="CF372" s="104"/>
      <c r="CG372" s="104"/>
      <c r="CH372" s="104"/>
      <c r="CI372" s="104"/>
      <c r="CJ372" s="104"/>
      <c r="CK372" s="104"/>
      <c r="CL372" s="104"/>
      <c r="CM372" s="104"/>
      <c r="CN372" s="104"/>
      <c r="CO372" s="104"/>
      <c r="CP372" s="104"/>
      <c r="CQ372" s="104"/>
      <c r="CR372" s="104"/>
      <c r="CS372" s="104"/>
      <c r="CT372" s="104"/>
      <c r="CU372" s="104"/>
      <c r="CV372" s="104"/>
      <c r="CW372" s="104"/>
      <c r="CX372" s="104"/>
      <c r="CY372" s="104"/>
      <c r="CZ372" s="104"/>
      <c r="DA372" s="104"/>
      <c r="DB372" s="104"/>
      <c r="DC372" s="104"/>
      <c r="DD372" s="104"/>
      <c r="DE372" s="104"/>
      <c r="DF372" s="104"/>
      <c r="DG372" s="104"/>
      <c r="DH372" s="104"/>
      <c r="DI372" s="104"/>
      <c r="DJ372" s="104"/>
      <c r="DK372" s="104"/>
      <c r="DL372" s="104"/>
      <c r="DM372" s="104"/>
      <c r="DN372" s="104"/>
      <c r="DO372" s="104"/>
      <c r="DP372" s="104"/>
      <c r="DQ372" s="104"/>
      <c r="DR372" s="104"/>
      <c r="DS372" s="104"/>
      <c r="DT372" s="104"/>
      <c r="DU372" s="104"/>
      <c r="DV372" s="104"/>
      <c r="DW372" s="104"/>
      <c r="DX372" s="104"/>
      <c r="DY372" s="104"/>
      <c r="DZ372" s="104"/>
      <c r="EA372" s="104"/>
      <c r="EB372" s="104"/>
      <c r="EC372" s="104"/>
      <c r="ED372" s="104"/>
      <c r="EE372" s="104"/>
      <c r="EF372" s="104"/>
      <c r="EG372" s="104"/>
      <c r="EH372" s="104"/>
      <c r="EI372" s="104"/>
      <c r="EJ372" s="104"/>
      <c r="EK372" s="104"/>
      <c r="EL372" s="104"/>
      <c r="EM372" s="104"/>
      <c r="EN372" s="104"/>
      <c r="EO372" s="104"/>
      <c r="EP372" s="104"/>
      <c r="EQ372" s="104"/>
      <c r="ER372" s="104"/>
      <c r="ES372" s="104"/>
      <c r="ET372" s="104"/>
      <c r="EU372" s="104"/>
      <c r="EV372" s="104"/>
      <c r="EW372" s="104"/>
      <c r="EX372" s="104"/>
      <c r="EY372" s="104"/>
      <c r="EZ372" s="104"/>
      <c r="FA372" s="104"/>
      <c r="FB372" s="104"/>
      <c r="FC372" s="104"/>
      <c r="FD372" s="104"/>
      <c r="FE372" s="104"/>
      <c r="FF372" s="104"/>
      <c r="FG372" s="104"/>
      <c r="FH372" s="104"/>
      <c r="FI372" s="104"/>
      <c r="FJ372" s="104"/>
      <c r="FK372" s="104"/>
      <c r="FL372" s="104"/>
      <c r="FM372" s="104"/>
      <c r="FN372" s="104"/>
      <c r="FO372" s="104"/>
      <c r="FP372" s="104"/>
      <c r="FQ372" s="104"/>
      <c r="FR372" s="104"/>
      <c r="FS372" s="104"/>
      <c r="FT372" s="104"/>
      <c r="FU372" s="104"/>
      <c r="FV372" s="104"/>
      <c r="FW372" s="104"/>
      <c r="FX372" s="104"/>
      <c r="FY372" s="104"/>
      <c r="FZ372" s="104"/>
      <c r="GA372" s="104"/>
      <c r="GB372" s="104"/>
      <c r="GC372" s="104"/>
      <c r="GD372" s="104"/>
      <c r="GE372" s="104"/>
      <c r="GF372" s="104"/>
      <c r="GG372" s="104"/>
      <c r="GH372" s="104"/>
      <c r="GI372" s="104"/>
      <c r="GJ372" s="104"/>
      <c r="GK372" s="104"/>
      <c r="GL372" s="104"/>
      <c r="GM372" s="104"/>
      <c r="GN372" s="104"/>
      <c r="GO372" s="104"/>
      <c r="GP372" s="104"/>
      <c r="GQ372" s="104"/>
      <c r="GR372" s="104"/>
      <c r="GS372" s="104"/>
      <c r="GT372" s="104"/>
      <c r="GU372" s="104"/>
      <c r="GV372" s="104"/>
      <c r="GW372" s="104"/>
      <c r="GX372" s="104"/>
      <c r="GY372" s="104"/>
      <c r="GZ372" s="104"/>
      <c r="HA372" s="104"/>
      <c r="HB372" s="104"/>
      <c r="HC372" s="104"/>
      <c r="HD372" s="104"/>
      <c r="HE372" s="104"/>
      <c r="HF372" s="104"/>
      <c r="HG372" s="104"/>
      <c r="HH372" s="104"/>
      <c r="HI372" s="104"/>
      <c r="HJ372" s="104"/>
      <c r="HK372" s="104"/>
      <c r="HL372" s="104"/>
      <c r="HM372" s="104"/>
      <c r="HN372" s="104"/>
      <c r="HO372" s="104"/>
      <c r="HP372" s="104"/>
      <c r="HQ372" s="104"/>
      <c r="HR372" s="104"/>
      <c r="HS372" s="104"/>
      <c r="HT372" s="104"/>
      <c r="HU372" s="104"/>
      <c r="HV372" s="104"/>
      <c r="HW372" s="104"/>
      <c r="HX372" s="104"/>
      <c r="HY372" s="104"/>
      <c r="HZ372" s="104"/>
      <c r="IA372" s="104"/>
      <c r="IB372" s="104"/>
      <c r="IC372" s="104"/>
      <c r="ID372" s="104"/>
      <c r="IE372" s="104"/>
      <c r="IF372" s="104"/>
      <c r="IG372" s="104"/>
      <c r="IH372" s="104"/>
      <c r="II372" s="104"/>
      <c r="IJ372" s="104"/>
      <c r="IK372" s="104"/>
      <c r="IL372" s="104"/>
      <c r="IM372" s="104"/>
      <c r="IN372" s="104"/>
      <c r="IO372" s="104"/>
      <c r="IP372" s="104"/>
      <c r="IQ372" s="104"/>
      <c r="IR372" s="104"/>
      <c r="IS372" s="104"/>
      <c r="IT372" s="104"/>
      <c r="IU372" s="104"/>
      <c r="IV372" s="104"/>
    </row>
    <row r="373" spans="1:256" s="103" customFormat="1" ht="12.75" x14ac:dyDescent="0.35">
      <c r="A373" s="114"/>
      <c r="B373" s="135"/>
      <c r="C373" s="135"/>
      <c r="D373" s="135"/>
      <c r="E373" s="135"/>
      <c r="F373" s="135"/>
      <c r="G373" s="135"/>
      <c r="H373" s="135"/>
      <c r="I373" s="135"/>
      <c r="J373" s="135"/>
      <c r="K373" s="135"/>
      <c r="L373" s="135"/>
      <c r="M373" s="135"/>
      <c r="N373" s="135"/>
      <c r="O373" s="135"/>
      <c r="P373" s="135"/>
      <c r="Q373" s="135"/>
      <c r="R373" s="135"/>
      <c r="AI373" s="104"/>
      <c r="AJ373" s="104"/>
      <c r="AK373" s="104"/>
      <c r="AL373" s="104"/>
      <c r="AM373" s="104"/>
      <c r="AN373" s="104"/>
      <c r="AO373" s="104"/>
      <c r="AP373" s="104"/>
      <c r="AQ373" s="104"/>
      <c r="AR373" s="104"/>
      <c r="AS373" s="104"/>
      <c r="AT373" s="104"/>
      <c r="AU373" s="104"/>
      <c r="AV373" s="104"/>
      <c r="AW373" s="104"/>
      <c r="AX373" s="104"/>
      <c r="AY373" s="104"/>
      <c r="AZ373" s="104"/>
      <c r="BA373" s="104"/>
      <c r="BB373" s="104"/>
      <c r="BC373" s="104"/>
      <c r="BD373" s="104"/>
      <c r="BE373" s="104"/>
      <c r="BF373" s="104"/>
      <c r="BG373" s="104"/>
      <c r="BH373" s="104"/>
      <c r="BI373" s="104"/>
      <c r="BJ373" s="104"/>
      <c r="BK373" s="104"/>
      <c r="BL373" s="104"/>
      <c r="BM373" s="104"/>
      <c r="BN373" s="104"/>
      <c r="BO373" s="104"/>
      <c r="BP373" s="104"/>
      <c r="BQ373" s="104"/>
      <c r="BR373" s="104"/>
      <c r="BS373" s="104"/>
      <c r="BT373" s="104"/>
      <c r="BU373" s="104"/>
      <c r="BV373" s="104"/>
      <c r="BW373" s="104"/>
      <c r="BX373" s="104"/>
      <c r="BY373" s="104"/>
      <c r="BZ373" s="104"/>
      <c r="CA373" s="104"/>
      <c r="CB373" s="104"/>
      <c r="CC373" s="104"/>
      <c r="CD373" s="104"/>
      <c r="CE373" s="104"/>
      <c r="CF373" s="104"/>
      <c r="CG373" s="104"/>
      <c r="CH373" s="104"/>
      <c r="CI373" s="104"/>
      <c r="CJ373" s="104"/>
      <c r="CK373" s="104"/>
      <c r="CL373" s="104"/>
      <c r="CM373" s="104"/>
      <c r="CN373" s="104"/>
      <c r="CO373" s="104"/>
      <c r="CP373" s="104"/>
      <c r="CQ373" s="104"/>
      <c r="CR373" s="104"/>
      <c r="CS373" s="104"/>
      <c r="CT373" s="104"/>
      <c r="CU373" s="104"/>
      <c r="CV373" s="104"/>
      <c r="CW373" s="104"/>
      <c r="CX373" s="104"/>
      <c r="CY373" s="104"/>
      <c r="CZ373" s="104"/>
      <c r="DA373" s="104"/>
      <c r="DB373" s="104"/>
      <c r="DC373" s="104"/>
      <c r="DD373" s="104"/>
      <c r="DE373" s="104"/>
      <c r="DF373" s="104"/>
      <c r="DG373" s="104"/>
      <c r="DH373" s="104"/>
      <c r="DI373" s="104"/>
      <c r="DJ373" s="104"/>
      <c r="DK373" s="104"/>
      <c r="DL373" s="104"/>
      <c r="DM373" s="104"/>
      <c r="DN373" s="104"/>
      <c r="DO373" s="104"/>
      <c r="DP373" s="104"/>
      <c r="DQ373" s="104"/>
      <c r="DR373" s="104"/>
      <c r="DS373" s="104"/>
      <c r="DT373" s="104"/>
      <c r="DU373" s="104"/>
      <c r="DV373" s="104"/>
      <c r="DW373" s="104"/>
      <c r="DX373" s="104"/>
      <c r="DY373" s="104"/>
      <c r="DZ373" s="104"/>
      <c r="EA373" s="104"/>
      <c r="EB373" s="104"/>
      <c r="EC373" s="104"/>
      <c r="ED373" s="104"/>
      <c r="EE373" s="104"/>
      <c r="EF373" s="104"/>
      <c r="EG373" s="104"/>
      <c r="EH373" s="104"/>
      <c r="EI373" s="104"/>
      <c r="EJ373" s="104"/>
      <c r="EK373" s="104"/>
      <c r="EL373" s="104"/>
      <c r="EM373" s="104"/>
      <c r="EN373" s="104"/>
      <c r="EO373" s="104"/>
      <c r="EP373" s="104"/>
      <c r="EQ373" s="104"/>
      <c r="ER373" s="104"/>
      <c r="ES373" s="104"/>
      <c r="ET373" s="104"/>
      <c r="EU373" s="104"/>
      <c r="EV373" s="104"/>
      <c r="EW373" s="104"/>
      <c r="EX373" s="104"/>
      <c r="EY373" s="104"/>
      <c r="EZ373" s="104"/>
      <c r="FA373" s="104"/>
      <c r="FB373" s="104"/>
      <c r="FC373" s="104"/>
      <c r="FD373" s="104"/>
      <c r="FE373" s="104"/>
      <c r="FF373" s="104"/>
      <c r="FG373" s="104"/>
      <c r="FH373" s="104"/>
      <c r="FI373" s="104"/>
      <c r="FJ373" s="104"/>
      <c r="FK373" s="104"/>
      <c r="FL373" s="104"/>
      <c r="FM373" s="104"/>
      <c r="FN373" s="104"/>
      <c r="FO373" s="104"/>
      <c r="FP373" s="104"/>
      <c r="FQ373" s="104"/>
      <c r="FR373" s="104"/>
      <c r="FS373" s="104"/>
      <c r="FT373" s="104"/>
      <c r="FU373" s="104"/>
      <c r="FV373" s="104"/>
      <c r="FW373" s="104"/>
      <c r="FX373" s="104"/>
      <c r="FY373" s="104"/>
      <c r="FZ373" s="104"/>
      <c r="GA373" s="104"/>
      <c r="GB373" s="104"/>
      <c r="GC373" s="104"/>
      <c r="GD373" s="104"/>
      <c r="GE373" s="104"/>
      <c r="GF373" s="104"/>
      <c r="GG373" s="104"/>
      <c r="GH373" s="104"/>
      <c r="GI373" s="104"/>
      <c r="GJ373" s="104"/>
      <c r="GK373" s="104"/>
      <c r="GL373" s="104"/>
      <c r="GM373" s="104"/>
      <c r="GN373" s="104"/>
      <c r="GO373" s="104"/>
      <c r="GP373" s="104"/>
      <c r="GQ373" s="104"/>
      <c r="GR373" s="104"/>
      <c r="GS373" s="104"/>
      <c r="GT373" s="104"/>
      <c r="GU373" s="104"/>
      <c r="GV373" s="104"/>
      <c r="GW373" s="104"/>
      <c r="GX373" s="104"/>
      <c r="GY373" s="104"/>
      <c r="GZ373" s="104"/>
      <c r="HA373" s="104"/>
      <c r="HB373" s="104"/>
      <c r="HC373" s="104"/>
      <c r="HD373" s="104"/>
      <c r="HE373" s="104"/>
      <c r="HF373" s="104"/>
      <c r="HG373" s="104"/>
      <c r="HH373" s="104"/>
      <c r="HI373" s="104"/>
      <c r="HJ373" s="104"/>
      <c r="HK373" s="104"/>
      <c r="HL373" s="104"/>
      <c r="HM373" s="104"/>
      <c r="HN373" s="104"/>
      <c r="HO373" s="104"/>
      <c r="HP373" s="104"/>
      <c r="HQ373" s="104"/>
      <c r="HR373" s="104"/>
      <c r="HS373" s="104"/>
      <c r="HT373" s="104"/>
      <c r="HU373" s="104"/>
      <c r="HV373" s="104"/>
      <c r="HW373" s="104"/>
      <c r="HX373" s="104"/>
      <c r="HY373" s="104"/>
      <c r="HZ373" s="104"/>
      <c r="IA373" s="104"/>
      <c r="IB373" s="104"/>
      <c r="IC373" s="104"/>
      <c r="ID373" s="104"/>
      <c r="IE373" s="104"/>
      <c r="IF373" s="104"/>
      <c r="IG373" s="104"/>
      <c r="IH373" s="104"/>
      <c r="II373" s="104"/>
      <c r="IJ373" s="104"/>
      <c r="IK373" s="104"/>
      <c r="IL373" s="104"/>
      <c r="IM373" s="104"/>
      <c r="IN373" s="104"/>
      <c r="IO373" s="104"/>
      <c r="IP373" s="104"/>
      <c r="IQ373" s="104"/>
      <c r="IR373" s="104"/>
      <c r="IS373" s="104"/>
      <c r="IT373" s="104"/>
      <c r="IU373" s="104"/>
      <c r="IV373" s="104"/>
    </row>
    <row r="374" spans="1:256" s="103" customFormat="1" ht="12.75" x14ac:dyDescent="0.35">
      <c r="A374" s="114"/>
      <c r="B374" s="135"/>
      <c r="C374" s="135"/>
      <c r="D374" s="135"/>
      <c r="E374" s="135"/>
      <c r="F374" s="135"/>
      <c r="G374" s="135"/>
      <c r="H374" s="135"/>
      <c r="I374" s="135"/>
      <c r="J374" s="135"/>
      <c r="K374" s="135"/>
      <c r="L374" s="135"/>
      <c r="M374" s="135"/>
      <c r="N374" s="135"/>
      <c r="O374" s="135"/>
      <c r="P374" s="135"/>
      <c r="Q374" s="135"/>
      <c r="R374" s="135"/>
      <c r="AI374" s="104"/>
      <c r="AJ374" s="104"/>
      <c r="AK374" s="104"/>
      <c r="AL374" s="104"/>
      <c r="AM374" s="104"/>
      <c r="AN374" s="104"/>
      <c r="AO374" s="104"/>
      <c r="AP374" s="104"/>
      <c r="AQ374" s="104"/>
      <c r="AR374" s="104"/>
      <c r="AS374" s="104"/>
      <c r="AT374" s="104"/>
      <c r="AU374" s="104"/>
      <c r="AV374" s="104"/>
      <c r="AW374" s="104"/>
      <c r="AX374" s="104"/>
      <c r="AY374" s="104"/>
      <c r="AZ374" s="104"/>
      <c r="BA374" s="104"/>
      <c r="BB374" s="104"/>
      <c r="BC374" s="104"/>
      <c r="BD374" s="104"/>
      <c r="BE374" s="104"/>
      <c r="BF374" s="104"/>
      <c r="BG374" s="104"/>
      <c r="BH374" s="104"/>
      <c r="BI374" s="104"/>
      <c r="BJ374" s="104"/>
      <c r="BK374" s="104"/>
      <c r="BL374" s="104"/>
      <c r="BM374" s="104"/>
      <c r="BN374" s="104"/>
      <c r="BO374" s="104"/>
      <c r="BP374" s="104"/>
      <c r="BQ374" s="104"/>
      <c r="BR374" s="104"/>
      <c r="BS374" s="104"/>
      <c r="BT374" s="104"/>
      <c r="BU374" s="104"/>
      <c r="BV374" s="104"/>
      <c r="BW374" s="104"/>
      <c r="BX374" s="104"/>
      <c r="BY374" s="104"/>
      <c r="BZ374" s="104"/>
      <c r="CA374" s="104"/>
      <c r="CB374" s="104"/>
      <c r="CC374" s="104"/>
      <c r="CD374" s="104"/>
      <c r="CE374" s="104"/>
      <c r="CF374" s="104"/>
      <c r="CG374" s="104"/>
      <c r="CH374" s="104"/>
      <c r="CI374" s="104"/>
      <c r="CJ374" s="104"/>
      <c r="CK374" s="104"/>
      <c r="CL374" s="104"/>
      <c r="CM374" s="104"/>
      <c r="CN374" s="104"/>
      <c r="CO374" s="104"/>
      <c r="CP374" s="104"/>
      <c r="CQ374" s="104"/>
      <c r="CR374" s="104"/>
      <c r="CS374" s="104"/>
      <c r="CT374" s="104"/>
      <c r="CU374" s="104"/>
      <c r="CV374" s="104"/>
      <c r="CW374" s="104"/>
      <c r="CX374" s="104"/>
      <c r="CY374" s="104"/>
      <c r="CZ374" s="104"/>
      <c r="DA374" s="104"/>
      <c r="DB374" s="104"/>
      <c r="DC374" s="104"/>
      <c r="DD374" s="104"/>
      <c r="DE374" s="104"/>
      <c r="DF374" s="104"/>
      <c r="DG374" s="104"/>
      <c r="DH374" s="104"/>
      <c r="DI374" s="104"/>
      <c r="DJ374" s="104"/>
      <c r="DK374" s="104"/>
      <c r="DL374" s="104"/>
      <c r="DM374" s="104"/>
      <c r="DN374" s="104"/>
      <c r="DO374" s="104"/>
      <c r="DP374" s="104"/>
      <c r="DQ374" s="104"/>
      <c r="DR374" s="104"/>
      <c r="DS374" s="104"/>
      <c r="DT374" s="104"/>
      <c r="DU374" s="104"/>
      <c r="DV374" s="104"/>
      <c r="DW374" s="104"/>
      <c r="DX374" s="104"/>
      <c r="DY374" s="104"/>
      <c r="DZ374" s="104"/>
      <c r="EA374" s="104"/>
      <c r="EB374" s="104"/>
      <c r="EC374" s="104"/>
      <c r="ED374" s="104"/>
      <c r="EE374" s="104"/>
      <c r="EF374" s="104"/>
      <c r="EG374" s="104"/>
      <c r="EH374" s="104"/>
      <c r="EI374" s="104"/>
      <c r="EJ374" s="104"/>
      <c r="EK374" s="104"/>
      <c r="EL374" s="104"/>
      <c r="EM374" s="104"/>
      <c r="EN374" s="104"/>
      <c r="EO374" s="104"/>
      <c r="EP374" s="104"/>
      <c r="EQ374" s="104"/>
      <c r="ER374" s="104"/>
      <c r="ES374" s="104"/>
      <c r="ET374" s="104"/>
      <c r="EU374" s="104"/>
      <c r="EV374" s="104"/>
      <c r="EW374" s="104"/>
      <c r="EX374" s="104"/>
      <c r="EY374" s="104"/>
      <c r="EZ374" s="104"/>
      <c r="FA374" s="104"/>
      <c r="FB374" s="104"/>
      <c r="FC374" s="104"/>
      <c r="FD374" s="104"/>
      <c r="FE374" s="104"/>
      <c r="FF374" s="104"/>
      <c r="FG374" s="104"/>
      <c r="FH374" s="104"/>
      <c r="FI374" s="104"/>
      <c r="FJ374" s="104"/>
      <c r="FK374" s="104"/>
      <c r="FL374" s="104"/>
      <c r="FM374" s="104"/>
      <c r="FN374" s="104"/>
      <c r="FO374" s="104"/>
      <c r="FP374" s="104"/>
      <c r="FQ374" s="104"/>
      <c r="FR374" s="104"/>
      <c r="FS374" s="104"/>
      <c r="FT374" s="104"/>
      <c r="FU374" s="104"/>
      <c r="FV374" s="104"/>
      <c r="FW374" s="104"/>
      <c r="FX374" s="104"/>
      <c r="FY374" s="104"/>
      <c r="FZ374" s="104"/>
      <c r="GA374" s="104"/>
      <c r="GB374" s="104"/>
      <c r="GC374" s="104"/>
      <c r="GD374" s="104"/>
      <c r="GE374" s="104"/>
      <c r="GF374" s="104"/>
      <c r="GG374" s="104"/>
      <c r="GH374" s="104"/>
      <c r="GI374" s="104"/>
      <c r="GJ374" s="104"/>
      <c r="GK374" s="104"/>
      <c r="GL374" s="104"/>
      <c r="GM374" s="104"/>
      <c r="GN374" s="104"/>
      <c r="GO374" s="104"/>
      <c r="GP374" s="104"/>
      <c r="GQ374" s="104"/>
      <c r="GR374" s="104"/>
      <c r="GS374" s="104"/>
      <c r="GT374" s="104"/>
      <c r="GU374" s="104"/>
      <c r="GV374" s="104"/>
      <c r="GW374" s="104"/>
      <c r="GX374" s="104"/>
      <c r="GY374" s="104"/>
      <c r="GZ374" s="104"/>
      <c r="HA374" s="104"/>
      <c r="HB374" s="104"/>
      <c r="HC374" s="104"/>
      <c r="HD374" s="104"/>
      <c r="HE374" s="104"/>
      <c r="HF374" s="104"/>
      <c r="HG374" s="104"/>
      <c r="HH374" s="104"/>
      <c r="HI374" s="104"/>
      <c r="HJ374" s="104"/>
      <c r="HK374" s="104"/>
      <c r="HL374" s="104"/>
      <c r="HM374" s="104"/>
      <c r="HN374" s="104"/>
      <c r="HO374" s="104"/>
      <c r="HP374" s="104"/>
      <c r="HQ374" s="104"/>
      <c r="HR374" s="104"/>
      <c r="HS374" s="104"/>
      <c r="HT374" s="104"/>
      <c r="HU374" s="104"/>
      <c r="HV374" s="104"/>
      <c r="HW374" s="104"/>
      <c r="HX374" s="104"/>
      <c r="HY374" s="104"/>
      <c r="HZ374" s="104"/>
      <c r="IA374" s="104"/>
      <c r="IB374" s="104"/>
      <c r="IC374" s="104"/>
      <c r="ID374" s="104"/>
      <c r="IE374" s="104"/>
      <c r="IF374" s="104"/>
      <c r="IG374" s="104"/>
      <c r="IH374" s="104"/>
      <c r="II374" s="104"/>
      <c r="IJ374" s="104"/>
      <c r="IK374" s="104"/>
      <c r="IL374" s="104"/>
      <c r="IM374" s="104"/>
      <c r="IN374" s="104"/>
      <c r="IO374" s="104"/>
      <c r="IP374" s="104"/>
      <c r="IQ374" s="104"/>
      <c r="IR374" s="104"/>
      <c r="IS374" s="104"/>
      <c r="IT374" s="104"/>
      <c r="IU374" s="104"/>
      <c r="IV374" s="104"/>
    </row>
    <row r="375" spans="1:256" s="103" customFormat="1" ht="12.75" x14ac:dyDescent="0.35">
      <c r="A375" s="114"/>
      <c r="B375" s="135"/>
      <c r="C375" s="135"/>
      <c r="D375" s="135"/>
      <c r="E375" s="135"/>
      <c r="F375" s="135"/>
      <c r="G375" s="135"/>
      <c r="H375" s="135"/>
      <c r="I375" s="135"/>
      <c r="J375" s="135"/>
      <c r="K375" s="135"/>
      <c r="L375" s="135"/>
      <c r="M375" s="135"/>
      <c r="N375" s="135"/>
      <c r="O375" s="135"/>
      <c r="P375" s="135"/>
      <c r="Q375" s="135"/>
      <c r="R375" s="135"/>
      <c r="AI375" s="104"/>
      <c r="AJ375" s="104"/>
      <c r="AK375" s="104"/>
      <c r="AL375" s="104"/>
      <c r="AM375" s="104"/>
      <c r="AN375" s="104"/>
      <c r="AO375" s="104"/>
      <c r="AP375" s="104"/>
      <c r="AQ375" s="104"/>
      <c r="AR375" s="104"/>
      <c r="AS375" s="104"/>
      <c r="AT375" s="104"/>
      <c r="AU375" s="104"/>
      <c r="AV375" s="104"/>
      <c r="AW375" s="104"/>
      <c r="AX375" s="104"/>
      <c r="AY375" s="104"/>
      <c r="AZ375" s="104"/>
      <c r="BA375" s="104"/>
      <c r="BB375" s="104"/>
      <c r="BC375" s="104"/>
      <c r="BD375" s="104"/>
      <c r="BE375" s="104"/>
      <c r="BF375" s="104"/>
      <c r="BG375" s="104"/>
      <c r="BH375" s="104"/>
      <c r="BI375" s="104"/>
      <c r="BJ375" s="104"/>
      <c r="BK375" s="104"/>
      <c r="BL375" s="104"/>
      <c r="BM375" s="104"/>
      <c r="BN375" s="104"/>
      <c r="BO375" s="104"/>
      <c r="BP375" s="104"/>
      <c r="BQ375" s="104"/>
      <c r="BR375" s="104"/>
      <c r="BS375" s="104"/>
      <c r="BT375" s="104"/>
      <c r="BU375" s="104"/>
      <c r="BV375" s="104"/>
      <c r="BW375" s="104"/>
      <c r="BX375" s="104"/>
      <c r="BY375" s="104"/>
      <c r="BZ375" s="104"/>
      <c r="CA375" s="104"/>
      <c r="CB375" s="104"/>
      <c r="CC375" s="104"/>
      <c r="CD375" s="104"/>
      <c r="CE375" s="104"/>
      <c r="CF375" s="104"/>
      <c r="CG375" s="104"/>
      <c r="CH375" s="104"/>
      <c r="CI375" s="104"/>
      <c r="CJ375" s="104"/>
      <c r="CK375" s="104"/>
      <c r="CL375" s="104"/>
      <c r="CM375" s="104"/>
      <c r="CN375" s="104"/>
      <c r="CO375" s="104"/>
      <c r="CP375" s="104"/>
      <c r="CQ375" s="104"/>
      <c r="CR375" s="104"/>
      <c r="CS375" s="104"/>
      <c r="CT375" s="104"/>
      <c r="CU375" s="104"/>
      <c r="CV375" s="104"/>
      <c r="CW375" s="104"/>
      <c r="CX375" s="104"/>
      <c r="CY375" s="104"/>
      <c r="CZ375" s="104"/>
      <c r="DA375" s="104"/>
      <c r="DB375" s="104"/>
      <c r="DC375" s="104"/>
      <c r="DD375" s="104"/>
      <c r="DE375" s="104"/>
      <c r="DF375" s="104"/>
      <c r="DG375" s="104"/>
      <c r="DH375" s="104"/>
      <c r="DI375" s="104"/>
      <c r="DJ375" s="104"/>
      <c r="DK375" s="104"/>
      <c r="DL375" s="104"/>
      <c r="DM375" s="104"/>
      <c r="DN375" s="104"/>
      <c r="DO375" s="104"/>
      <c r="DP375" s="104"/>
      <c r="DQ375" s="104"/>
      <c r="DR375" s="104"/>
      <c r="DS375" s="104"/>
      <c r="DT375" s="104"/>
      <c r="DU375" s="104"/>
      <c r="DV375" s="104"/>
      <c r="DW375" s="104"/>
      <c r="DX375" s="104"/>
      <c r="DY375" s="104"/>
      <c r="DZ375" s="104"/>
      <c r="EA375" s="104"/>
      <c r="EB375" s="104"/>
      <c r="EC375" s="104"/>
      <c r="ED375" s="104"/>
      <c r="EE375" s="104"/>
      <c r="EF375" s="104"/>
      <c r="EG375" s="104"/>
      <c r="EH375" s="104"/>
      <c r="EI375" s="104"/>
      <c r="EJ375" s="104"/>
      <c r="EK375" s="104"/>
      <c r="EL375" s="104"/>
      <c r="EM375" s="104"/>
      <c r="EN375" s="104"/>
      <c r="EO375" s="104"/>
      <c r="EP375" s="104"/>
      <c r="EQ375" s="104"/>
      <c r="ER375" s="104"/>
      <c r="ES375" s="104"/>
      <c r="ET375" s="104"/>
      <c r="EU375" s="104"/>
      <c r="EV375" s="104"/>
      <c r="EW375" s="104"/>
      <c r="EX375" s="104"/>
      <c r="EY375" s="104"/>
      <c r="EZ375" s="104"/>
      <c r="FA375" s="104"/>
      <c r="FB375" s="104"/>
      <c r="FC375" s="104"/>
      <c r="FD375" s="104"/>
      <c r="FE375" s="104"/>
      <c r="FF375" s="104"/>
      <c r="FG375" s="104"/>
      <c r="FH375" s="104"/>
      <c r="FI375" s="104"/>
      <c r="FJ375" s="104"/>
      <c r="FK375" s="104"/>
      <c r="FL375" s="104"/>
      <c r="FM375" s="104"/>
      <c r="FN375" s="104"/>
      <c r="FO375" s="104"/>
      <c r="FP375" s="104"/>
      <c r="FQ375" s="104"/>
      <c r="FR375" s="104"/>
      <c r="FS375" s="104"/>
      <c r="FT375" s="104"/>
      <c r="FU375" s="104"/>
      <c r="FV375" s="104"/>
      <c r="FW375" s="104"/>
      <c r="FX375" s="104"/>
      <c r="FY375" s="104"/>
      <c r="FZ375" s="104"/>
      <c r="GA375" s="104"/>
      <c r="GB375" s="104"/>
      <c r="GC375" s="104"/>
      <c r="GD375" s="104"/>
      <c r="GE375" s="104"/>
      <c r="GF375" s="104"/>
      <c r="GG375" s="104"/>
      <c r="GH375" s="104"/>
      <c r="GI375" s="104"/>
      <c r="GJ375" s="104"/>
      <c r="GK375" s="104"/>
      <c r="GL375" s="104"/>
      <c r="GM375" s="104"/>
      <c r="GN375" s="104"/>
      <c r="GO375" s="104"/>
      <c r="GP375" s="104"/>
      <c r="GQ375" s="104"/>
      <c r="GR375" s="104"/>
      <c r="GS375" s="104"/>
      <c r="GT375" s="104"/>
      <c r="GU375" s="104"/>
      <c r="GV375" s="104"/>
      <c r="GW375" s="104"/>
      <c r="GX375" s="104"/>
      <c r="GY375" s="104"/>
      <c r="GZ375" s="104"/>
      <c r="HA375" s="104"/>
      <c r="HB375" s="104"/>
      <c r="HC375" s="104"/>
      <c r="HD375" s="104"/>
      <c r="HE375" s="104"/>
      <c r="HF375" s="104"/>
      <c r="HG375" s="104"/>
      <c r="HH375" s="104"/>
      <c r="HI375" s="104"/>
      <c r="HJ375" s="104"/>
      <c r="HK375" s="104"/>
      <c r="HL375" s="104"/>
      <c r="HM375" s="104"/>
      <c r="HN375" s="104"/>
      <c r="HO375" s="104"/>
      <c r="HP375" s="104"/>
      <c r="HQ375" s="104"/>
      <c r="HR375" s="104"/>
      <c r="HS375" s="104"/>
      <c r="HT375" s="104"/>
      <c r="HU375" s="104"/>
      <c r="HV375" s="104"/>
      <c r="HW375" s="104"/>
      <c r="HX375" s="104"/>
      <c r="HY375" s="104"/>
      <c r="HZ375" s="104"/>
      <c r="IA375" s="104"/>
      <c r="IB375" s="104"/>
      <c r="IC375" s="104"/>
      <c r="ID375" s="104"/>
      <c r="IE375" s="104"/>
      <c r="IF375" s="104"/>
      <c r="IG375" s="104"/>
      <c r="IH375" s="104"/>
      <c r="II375" s="104"/>
      <c r="IJ375" s="104"/>
      <c r="IK375" s="104"/>
      <c r="IL375" s="104"/>
      <c r="IM375" s="104"/>
      <c r="IN375" s="104"/>
      <c r="IO375" s="104"/>
      <c r="IP375" s="104"/>
      <c r="IQ375" s="104"/>
      <c r="IR375" s="104"/>
      <c r="IS375" s="104"/>
      <c r="IT375" s="104"/>
      <c r="IU375" s="104"/>
      <c r="IV375" s="104"/>
    </row>
    <row r="376" spans="1:256" s="103" customFormat="1" ht="12.75" x14ac:dyDescent="0.35">
      <c r="A376" s="114"/>
      <c r="B376" s="135"/>
      <c r="C376" s="135"/>
      <c r="D376" s="135"/>
      <c r="E376" s="135"/>
      <c r="F376" s="135"/>
      <c r="G376" s="135"/>
      <c r="H376" s="135"/>
      <c r="I376" s="135"/>
      <c r="J376" s="135"/>
      <c r="K376" s="135"/>
      <c r="L376" s="135"/>
      <c r="M376" s="135"/>
      <c r="N376" s="135"/>
      <c r="O376" s="135"/>
      <c r="P376" s="135"/>
      <c r="Q376" s="135"/>
      <c r="R376" s="135"/>
      <c r="AI376" s="104"/>
      <c r="AJ376" s="104"/>
      <c r="AK376" s="104"/>
      <c r="AL376" s="104"/>
      <c r="AM376" s="104"/>
      <c r="AN376" s="104"/>
      <c r="AO376" s="104"/>
      <c r="AP376" s="104"/>
      <c r="AQ376" s="104"/>
      <c r="AR376" s="104"/>
      <c r="AS376" s="104"/>
      <c r="AT376" s="104"/>
      <c r="AU376" s="104"/>
      <c r="AV376" s="104"/>
      <c r="AW376" s="104"/>
      <c r="AX376" s="104"/>
      <c r="AY376" s="104"/>
      <c r="AZ376" s="104"/>
      <c r="BA376" s="104"/>
      <c r="BB376" s="104"/>
      <c r="BC376" s="104"/>
      <c r="BD376" s="104"/>
      <c r="BE376" s="104"/>
      <c r="BF376" s="104"/>
      <c r="BG376" s="104"/>
      <c r="BH376" s="104"/>
      <c r="BI376" s="104"/>
      <c r="BJ376" s="104"/>
      <c r="BK376" s="104"/>
      <c r="BL376" s="104"/>
      <c r="BM376" s="104"/>
      <c r="BN376" s="104"/>
      <c r="BO376" s="104"/>
      <c r="BP376" s="104"/>
      <c r="BQ376" s="104"/>
      <c r="BR376" s="104"/>
      <c r="BS376" s="104"/>
      <c r="BT376" s="104"/>
      <c r="BU376" s="104"/>
      <c r="BV376" s="104"/>
      <c r="BW376" s="104"/>
      <c r="BX376" s="104"/>
      <c r="BY376" s="104"/>
      <c r="BZ376" s="104"/>
      <c r="CA376" s="104"/>
      <c r="CB376" s="104"/>
      <c r="CC376" s="104"/>
      <c r="CD376" s="104"/>
      <c r="CE376" s="104"/>
      <c r="CF376" s="104"/>
      <c r="CG376" s="104"/>
      <c r="CH376" s="104"/>
      <c r="CI376" s="104"/>
      <c r="CJ376" s="104"/>
      <c r="CK376" s="104"/>
      <c r="CL376" s="104"/>
      <c r="CM376" s="104"/>
      <c r="CN376" s="104"/>
      <c r="CO376" s="104"/>
      <c r="CP376" s="104"/>
      <c r="CQ376" s="104"/>
      <c r="CR376" s="104"/>
      <c r="CS376" s="104"/>
      <c r="CT376" s="104"/>
      <c r="CU376" s="104"/>
      <c r="CV376" s="104"/>
      <c r="CW376" s="104"/>
      <c r="CX376" s="104"/>
      <c r="CY376" s="104"/>
      <c r="CZ376" s="104"/>
      <c r="DA376" s="104"/>
      <c r="DB376" s="104"/>
      <c r="DC376" s="104"/>
      <c r="DD376" s="104"/>
      <c r="DE376" s="104"/>
      <c r="DF376" s="104"/>
      <c r="DG376" s="104"/>
      <c r="DH376" s="104"/>
      <c r="DI376" s="104"/>
      <c r="DJ376" s="104"/>
      <c r="DK376" s="104"/>
      <c r="DL376" s="104"/>
      <c r="DM376" s="104"/>
      <c r="DN376" s="104"/>
      <c r="DO376" s="104"/>
      <c r="DP376" s="104"/>
      <c r="DQ376" s="104"/>
      <c r="DR376" s="104"/>
      <c r="DS376" s="104"/>
      <c r="DT376" s="104"/>
      <c r="DU376" s="104"/>
      <c r="DV376" s="104"/>
      <c r="DW376" s="104"/>
      <c r="DX376" s="104"/>
      <c r="DY376" s="104"/>
      <c r="DZ376" s="104"/>
      <c r="EA376" s="104"/>
      <c r="EB376" s="104"/>
      <c r="EC376" s="104"/>
      <c r="ED376" s="104"/>
      <c r="EE376" s="104"/>
      <c r="EF376" s="104"/>
      <c r="EG376" s="104"/>
      <c r="EH376" s="104"/>
      <c r="EI376" s="104"/>
      <c r="EJ376" s="104"/>
      <c r="EK376" s="104"/>
      <c r="EL376" s="104"/>
      <c r="EM376" s="104"/>
      <c r="EN376" s="104"/>
      <c r="EO376" s="104"/>
      <c r="EP376" s="104"/>
      <c r="EQ376" s="104"/>
      <c r="ER376" s="104"/>
      <c r="ES376" s="104"/>
      <c r="ET376" s="104"/>
      <c r="EU376" s="104"/>
      <c r="EV376" s="104"/>
      <c r="EW376" s="104"/>
      <c r="EX376" s="104"/>
      <c r="EY376" s="104"/>
      <c r="EZ376" s="104"/>
      <c r="FA376" s="104"/>
      <c r="FB376" s="104"/>
      <c r="FC376" s="104"/>
      <c r="FD376" s="104"/>
      <c r="FE376" s="104"/>
      <c r="FF376" s="104"/>
      <c r="FG376" s="104"/>
      <c r="FH376" s="104"/>
      <c r="FI376" s="104"/>
      <c r="FJ376" s="104"/>
      <c r="FK376" s="104"/>
      <c r="FL376" s="104"/>
      <c r="FM376" s="104"/>
      <c r="FN376" s="104"/>
      <c r="FO376" s="104"/>
      <c r="FP376" s="104"/>
      <c r="FQ376" s="104"/>
      <c r="FR376" s="104"/>
      <c r="FS376" s="104"/>
      <c r="FT376" s="104"/>
      <c r="FU376" s="104"/>
      <c r="FV376" s="104"/>
      <c r="FW376" s="104"/>
      <c r="FX376" s="104"/>
      <c r="FY376" s="104"/>
      <c r="FZ376" s="104"/>
      <c r="GA376" s="104"/>
      <c r="GB376" s="104"/>
      <c r="GC376" s="104"/>
      <c r="GD376" s="104"/>
      <c r="GE376" s="104"/>
      <c r="GF376" s="104"/>
      <c r="GG376" s="104"/>
      <c r="GH376" s="104"/>
      <c r="GI376" s="104"/>
      <c r="GJ376" s="104"/>
      <c r="GK376" s="104"/>
      <c r="GL376" s="104"/>
      <c r="GM376" s="104"/>
      <c r="GN376" s="104"/>
      <c r="GO376" s="104"/>
      <c r="GP376" s="104"/>
      <c r="GQ376" s="104"/>
      <c r="GR376" s="104"/>
      <c r="GS376" s="104"/>
      <c r="GT376" s="104"/>
      <c r="GU376" s="104"/>
      <c r="GV376" s="104"/>
      <c r="GW376" s="104"/>
      <c r="GX376" s="104"/>
      <c r="GY376" s="104"/>
      <c r="GZ376" s="104"/>
      <c r="HA376" s="104"/>
      <c r="HB376" s="104"/>
      <c r="HC376" s="104"/>
      <c r="HD376" s="104"/>
      <c r="HE376" s="104"/>
      <c r="HF376" s="104"/>
      <c r="HG376" s="104"/>
      <c r="HH376" s="104"/>
      <c r="HI376" s="104"/>
      <c r="HJ376" s="104"/>
      <c r="HK376" s="104"/>
      <c r="HL376" s="104"/>
      <c r="HM376" s="104"/>
      <c r="HN376" s="104"/>
      <c r="HO376" s="104"/>
      <c r="HP376" s="104"/>
      <c r="HQ376" s="104"/>
      <c r="HR376" s="104"/>
      <c r="HS376" s="104"/>
      <c r="HT376" s="104"/>
      <c r="HU376" s="104"/>
      <c r="HV376" s="104"/>
      <c r="HW376" s="104"/>
      <c r="HX376" s="104"/>
      <c r="HY376" s="104"/>
      <c r="HZ376" s="104"/>
      <c r="IA376" s="104"/>
      <c r="IB376" s="104"/>
      <c r="IC376" s="104"/>
      <c r="ID376" s="104"/>
      <c r="IE376" s="104"/>
      <c r="IF376" s="104"/>
      <c r="IG376" s="104"/>
      <c r="IH376" s="104"/>
      <c r="II376" s="104"/>
      <c r="IJ376" s="104"/>
      <c r="IK376" s="104"/>
      <c r="IL376" s="104"/>
      <c r="IM376" s="104"/>
      <c r="IN376" s="104"/>
      <c r="IO376" s="104"/>
      <c r="IP376" s="104"/>
      <c r="IQ376" s="104"/>
      <c r="IR376" s="104"/>
      <c r="IS376" s="104"/>
      <c r="IT376" s="104"/>
      <c r="IU376" s="104"/>
      <c r="IV376" s="104"/>
    </row>
    <row r="377" spans="1:256" s="103" customFormat="1" ht="12.75" x14ac:dyDescent="0.35">
      <c r="A377" s="114"/>
      <c r="B377" s="135"/>
      <c r="C377" s="135"/>
      <c r="D377" s="135"/>
      <c r="E377" s="135"/>
      <c r="F377" s="135"/>
      <c r="G377" s="135"/>
      <c r="H377" s="135"/>
      <c r="I377" s="135"/>
      <c r="J377" s="135"/>
      <c r="K377" s="135"/>
      <c r="L377" s="135"/>
      <c r="M377" s="135"/>
      <c r="N377" s="135"/>
      <c r="O377" s="135"/>
      <c r="P377" s="135"/>
      <c r="Q377" s="135"/>
      <c r="R377" s="135"/>
      <c r="AI377" s="104"/>
      <c r="AJ377" s="104"/>
      <c r="AK377" s="104"/>
      <c r="AL377" s="104"/>
      <c r="AM377" s="104"/>
      <c r="AN377" s="104"/>
      <c r="AO377" s="104"/>
      <c r="AP377" s="104"/>
      <c r="AQ377" s="104"/>
      <c r="AR377" s="104"/>
      <c r="AS377" s="104"/>
      <c r="AT377" s="104"/>
      <c r="AU377" s="104"/>
      <c r="AV377" s="104"/>
      <c r="AW377" s="104"/>
      <c r="AX377" s="104"/>
      <c r="AY377" s="104"/>
      <c r="AZ377" s="104"/>
      <c r="BA377" s="104"/>
      <c r="BB377" s="104"/>
      <c r="BC377" s="104"/>
      <c r="BD377" s="104"/>
      <c r="BE377" s="104"/>
      <c r="BF377" s="104"/>
      <c r="BG377" s="104"/>
      <c r="BH377" s="104"/>
      <c r="BI377" s="104"/>
      <c r="BJ377" s="104"/>
      <c r="BK377" s="104"/>
      <c r="BL377" s="104"/>
      <c r="BM377" s="104"/>
      <c r="BN377" s="104"/>
      <c r="BO377" s="104"/>
      <c r="BP377" s="104"/>
      <c r="BQ377" s="104"/>
      <c r="BR377" s="104"/>
      <c r="BS377" s="104"/>
      <c r="BT377" s="104"/>
      <c r="BU377" s="104"/>
      <c r="BV377" s="104"/>
      <c r="BW377" s="104"/>
      <c r="BX377" s="104"/>
      <c r="BY377" s="104"/>
      <c r="BZ377" s="104"/>
      <c r="CA377" s="104"/>
      <c r="CB377" s="104"/>
      <c r="CC377" s="104"/>
      <c r="CD377" s="104"/>
      <c r="CE377" s="104"/>
      <c r="CF377" s="104"/>
      <c r="CG377" s="104"/>
      <c r="CH377" s="104"/>
      <c r="CI377" s="104"/>
      <c r="CJ377" s="104"/>
      <c r="CK377" s="104"/>
      <c r="CL377" s="104"/>
      <c r="CM377" s="104"/>
      <c r="CN377" s="104"/>
      <c r="CO377" s="104"/>
      <c r="CP377" s="104"/>
      <c r="CQ377" s="104"/>
      <c r="CR377" s="104"/>
      <c r="CS377" s="104"/>
      <c r="CT377" s="104"/>
      <c r="CU377" s="104"/>
      <c r="CV377" s="104"/>
      <c r="CW377" s="104"/>
      <c r="CX377" s="104"/>
      <c r="CY377" s="104"/>
      <c r="CZ377" s="104"/>
      <c r="DA377" s="104"/>
      <c r="DB377" s="104"/>
      <c r="DC377" s="104"/>
      <c r="DD377" s="104"/>
      <c r="DE377" s="104"/>
      <c r="DF377" s="104"/>
      <c r="DG377" s="104"/>
      <c r="DH377" s="104"/>
      <c r="DI377" s="104"/>
      <c r="DJ377" s="104"/>
      <c r="DK377" s="104"/>
      <c r="DL377" s="104"/>
      <c r="DM377" s="104"/>
      <c r="DN377" s="104"/>
      <c r="DO377" s="104"/>
      <c r="DP377" s="104"/>
      <c r="DQ377" s="104"/>
      <c r="DR377" s="104"/>
      <c r="DS377" s="104"/>
      <c r="DT377" s="104"/>
      <c r="DU377" s="104"/>
      <c r="DV377" s="104"/>
      <c r="DW377" s="104"/>
      <c r="DX377" s="104"/>
      <c r="DY377" s="104"/>
      <c r="DZ377" s="104"/>
      <c r="EA377" s="104"/>
      <c r="EB377" s="104"/>
      <c r="EC377" s="104"/>
      <c r="ED377" s="104"/>
      <c r="EE377" s="104"/>
      <c r="EF377" s="104"/>
      <c r="EG377" s="104"/>
      <c r="EH377" s="104"/>
      <c r="EI377" s="104"/>
      <c r="EJ377" s="104"/>
      <c r="EK377" s="104"/>
      <c r="EL377" s="104"/>
      <c r="EM377" s="104"/>
      <c r="EN377" s="104"/>
      <c r="EO377" s="104"/>
      <c r="EP377" s="104"/>
      <c r="EQ377" s="104"/>
      <c r="ER377" s="104"/>
      <c r="ES377" s="104"/>
      <c r="ET377" s="104"/>
      <c r="EU377" s="104"/>
      <c r="EV377" s="104"/>
      <c r="EW377" s="104"/>
      <c r="EX377" s="104"/>
      <c r="EY377" s="104"/>
      <c r="EZ377" s="104"/>
      <c r="FA377" s="104"/>
      <c r="FB377" s="104"/>
      <c r="FC377" s="104"/>
      <c r="FD377" s="104"/>
      <c r="FE377" s="104"/>
      <c r="FF377" s="104"/>
      <c r="FG377" s="104"/>
      <c r="FH377" s="104"/>
      <c r="FI377" s="104"/>
      <c r="FJ377" s="104"/>
      <c r="FK377" s="104"/>
      <c r="FL377" s="104"/>
      <c r="FM377" s="104"/>
      <c r="FN377" s="104"/>
      <c r="FO377" s="104"/>
      <c r="FP377" s="104"/>
      <c r="FQ377" s="104"/>
      <c r="FR377" s="104"/>
      <c r="FS377" s="104"/>
      <c r="FT377" s="104"/>
      <c r="FU377" s="104"/>
      <c r="FV377" s="104"/>
      <c r="FW377" s="104"/>
      <c r="FX377" s="104"/>
      <c r="FY377" s="104"/>
      <c r="FZ377" s="104"/>
      <c r="GA377" s="104"/>
      <c r="GB377" s="104"/>
      <c r="GC377" s="104"/>
      <c r="GD377" s="104"/>
      <c r="GE377" s="104"/>
      <c r="GF377" s="104"/>
      <c r="GG377" s="104"/>
      <c r="GH377" s="104"/>
      <c r="GI377" s="104"/>
      <c r="GJ377" s="104"/>
      <c r="GK377" s="104"/>
      <c r="GL377" s="104"/>
      <c r="GM377" s="104"/>
      <c r="GN377" s="104"/>
      <c r="GO377" s="104"/>
      <c r="GP377" s="104"/>
      <c r="GQ377" s="104"/>
      <c r="GR377" s="104"/>
      <c r="GS377" s="104"/>
      <c r="GT377" s="104"/>
      <c r="GU377" s="104"/>
      <c r="GV377" s="104"/>
      <c r="GW377" s="104"/>
      <c r="GX377" s="104"/>
      <c r="GY377" s="104"/>
      <c r="GZ377" s="104"/>
      <c r="HA377" s="104"/>
      <c r="HB377" s="104"/>
      <c r="HC377" s="104"/>
      <c r="HD377" s="104"/>
      <c r="HE377" s="104"/>
      <c r="HF377" s="104"/>
      <c r="HG377" s="104"/>
      <c r="HH377" s="104"/>
      <c r="HI377" s="104"/>
      <c r="HJ377" s="104"/>
      <c r="HK377" s="104"/>
      <c r="HL377" s="104"/>
      <c r="HM377" s="104"/>
      <c r="HN377" s="104"/>
      <c r="HO377" s="104"/>
      <c r="HP377" s="104"/>
      <c r="HQ377" s="104"/>
      <c r="HR377" s="104"/>
      <c r="HS377" s="104"/>
      <c r="HT377" s="104"/>
      <c r="HU377" s="104"/>
      <c r="HV377" s="104"/>
      <c r="HW377" s="104"/>
      <c r="HX377" s="104"/>
      <c r="HY377" s="104"/>
      <c r="HZ377" s="104"/>
      <c r="IA377" s="104"/>
      <c r="IB377" s="104"/>
      <c r="IC377" s="104"/>
      <c r="ID377" s="104"/>
      <c r="IE377" s="104"/>
      <c r="IF377" s="104"/>
      <c r="IG377" s="104"/>
      <c r="IH377" s="104"/>
      <c r="II377" s="104"/>
      <c r="IJ377" s="104"/>
      <c r="IK377" s="104"/>
      <c r="IL377" s="104"/>
      <c r="IM377" s="104"/>
      <c r="IN377" s="104"/>
      <c r="IO377" s="104"/>
      <c r="IP377" s="104"/>
      <c r="IQ377" s="104"/>
      <c r="IR377" s="104"/>
      <c r="IS377" s="104"/>
      <c r="IT377" s="104"/>
      <c r="IU377" s="104"/>
      <c r="IV377" s="104"/>
    </row>
    <row r="378" spans="1:256" s="103" customFormat="1" ht="12.75" x14ac:dyDescent="0.35">
      <c r="A378" s="114"/>
      <c r="B378" s="135"/>
      <c r="C378" s="135"/>
      <c r="D378" s="135"/>
      <c r="E378" s="135"/>
      <c r="F378" s="135"/>
      <c r="G378" s="135"/>
      <c r="H378" s="135"/>
      <c r="I378" s="135"/>
      <c r="J378" s="135"/>
      <c r="K378" s="135"/>
      <c r="L378" s="135"/>
      <c r="M378" s="135"/>
      <c r="N378" s="135"/>
      <c r="O378" s="135"/>
      <c r="P378" s="135"/>
      <c r="Q378" s="135"/>
      <c r="R378" s="135"/>
      <c r="AI378" s="104"/>
      <c r="AJ378" s="104"/>
      <c r="AK378" s="104"/>
      <c r="AL378" s="104"/>
      <c r="AM378" s="104"/>
      <c r="AN378" s="104"/>
      <c r="AO378" s="104"/>
      <c r="AP378" s="104"/>
      <c r="AQ378" s="104"/>
      <c r="AR378" s="104"/>
      <c r="AS378" s="104"/>
      <c r="AT378" s="104"/>
      <c r="AU378" s="104"/>
      <c r="AV378" s="104"/>
      <c r="AW378" s="104"/>
      <c r="AX378" s="104"/>
      <c r="AY378" s="104"/>
      <c r="AZ378" s="104"/>
      <c r="BA378" s="104"/>
      <c r="BB378" s="104"/>
      <c r="BC378" s="104"/>
      <c r="BD378" s="104"/>
      <c r="BE378" s="104"/>
      <c r="BF378" s="104"/>
      <c r="BG378" s="104"/>
      <c r="BH378" s="104"/>
      <c r="BI378" s="104"/>
      <c r="BJ378" s="104"/>
      <c r="BK378" s="104"/>
      <c r="BL378" s="104"/>
      <c r="BM378" s="104"/>
      <c r="BN378" s="104"/>
      <c r="BO378" s="104"/>
      <c r="BP378" s="104"/>
      <c r="BQ378" s="104"/>
      <c r="BR378" s="104"/>
      <c r="BS378" s="104"/>
      <c r="BT378" s="104"/>
      <c r="BU378" s="104"/>
      <c r="BV378" s="104"/>
      <c r="BW378" s="104"/>
      <c r="BX378" s="104"/>
      <c r="BY378" s="104"/>
      <c r="BZ378" s="104"/>
      <c r="CA378" s="104"/>
      <c r="CB378" s="104"/>
      <c r="CC378" s="104"/>
      <c r="CD378" s="104"/>
      <c r="CE378" s="104"/>
      <c r="CF378" s="104"/>
      <c r="CG378" s="104"/>
      <c r="CH378" s="104"/>
      <c r="CI378" s="104"/>
      <c r="CJ378" s="104"/>
      <c r="CK378" s="104"/>
      <c r="CL378" s="104"/>
      <c r="CM378" s="104"/>
      <c r="CN378" s="104"/>
      <c r="CO378" s="104"/>
      <c r="CP378" s="104"/>
      <c r="CQ378" s="104"/>
      <c r="CR378" s="104"/>
      <c r="CS378" s="104"/>
      <c r="CT378" s="104"/>
      <c r="CU378" s="104"/>
      <c r="CV378" s="104"/>
      <c r="CW378" s="104"/>
      <c r="CX378" s="104"/>
      <c r="CY378" s="104"/>
      <c r="CZ378" s="104"/>
      <c r="DA378" s="104"/>
      <c r="DB378" s="104"/>
      <c r="DC378" s="104"/>
      <c r="DD378" s="104"/>
      <c r="DE378" s="104"/>
      <c r="DF378" s="104"/>
      <c r="DG378" s="104"/>
      <c r="DH378" s="104"/>
      <c r="DI378" s="104"/>
      <c r="DJ378" s="104"/>
      <c r="DK378" s="104"/>
      <c r="DL378" s="104"/>
      <c r="DM378" s="104"/>
      <c r="DN378" s="104"/>
      <c r="DO378" s="104"/>
      <c r="DP378" s="104"/>
      <c r="DQ378" s="104"/>
      <c r="DR378" s="104"/>
      <c r="DS378" s="104"/>
      <c r="DT378" s="104"/>
      <c r="DU378" s="104"/>
      <c r="DV378" s="104"/>
      <c r="DW378" s="104"/>
      <c r="DX378" s="104"/>
      <c r="DY378" s="104"/>
      <c r="DZ378" s="104"/>
      <c r="EA378" s="104"/>
      <c r="EB378" s="104"/>
      <c r="EC378" s="104"/>
      <c r="ED378" s="104"/>
      <c r="EE378" s="104"/>
      <c r="EF378" s="104"/>
      <c r="EG378" s="104"/>
      <c r="EH378" s="104"/>
      <c r="EI378" s="104"/>
      <c r="EJ378" s="104"/>
      <c r="EK378" s="104"/>
      <c r="EL378" s="104"/>
      <c r="EM378" s="104"/>
      <c r="EN378" s="104"/>
      <c r="EO378" s="104"/>
      <c r="EP378" s="104"/>
      <c r="EQ378" s="104"/>
      <c r="ER378" s="104"/>
      <c r="ES378" s="104"/>
      <c r="ET378" s="104"/>
      <c r="EU378" s="104"/>
      <c r="EV378" s="104"/>
      <c r="EW378" s="104"/>
      <c r="EX378" s="104"/>
      <c r="EY378" s="104"/>
      <c r="EZ378" s="104"/>
      <c r="FA378" s="104"/>
      <c r="FB378" s="104"/>
      <c r="FC378" s="104"/>
      <c r="FD378" s="104"/>
      <c r="FE378" s="104"/>
      <c r="FF378" s="104"/>
      <c r="FG378" s="104"/>
      <c r="FH378" s="104"/>
      <c r="FI378" s="104"/>
      <c r="FJ378" s="104"/>
      <c r="FK378" s="104"/>
      <c r="FL378" s="104"/>
      <c r="FM378" s="104"/>
      <c r="FN378" s="104"/>
      <c r="FO378" s="104"/>
      <c r="FP378" s="104"/>
      <c r="FQ378" s="104"/>
      <c r="FR378" s="104"/>
      <c r="FS378" s="104"/>
      <c r="FT378" s="104"/>
      <c r="FU378" s="104"/>
      <c r="FV378" s="104"/>
      <c r="FW378" s="104"/>
      <c r="FX378" s="104"/>
      <c r="FY378" s="104"/>
      <c r="FZ378" s="104"/>
      <c r="GA378" s="104"/>
      <c r="GB378" s="104"/>
      <c r="GC378" s="104"/>
      <c r="GD378" s="104"/>
      <c r="GE378" s="104"/>
      <c r="GF378" s="104"/>
      <c r="GG378" s="104"/>
      <c r="GH378" s="104"/>
      <c r="GI378" s="104"/>
      <c r="GJ378" s="104"/>
      <c r="GK378" s="104"/>
      <c r="GL378" s="104"/>
      <c r="GM378" s="104"/>
      <c r="GN378" s="104"/>
      <c r="GO378" s="104"/>
      <c r="GP378" s="104"/>
      <c r="GQ378" s="104"/>
      <c r="GR378" s="104"/>
      <c r="GS378" s="104"/>
      <c r="GT378" s="104"/>
      <c r="GU378" s="104"/>
      <c r="GV378" s="104"/>
      <c r="GW378" s="104"/>
      <c r="GX378" s="104"/>
      <c r="GY378" s="104"/>
      <c r="GZ378" s="104"/>
      <c r="HA378" s="104"/>
      <c r="HB378" s="104"/>
      <c r="HC378" s="104"/>
      <c r="HD378" s="104"/>
      <c r="HE378" s="104"/>
      <c r="HF378" s="104"/>
      <c r="HG378" s="104"/>
      <c r="HH378" s="104"/>
      <c r="HI378" s="104"/>
      <c r="HJ378" s="104"/>
      <c r="HK378" s="104"/>
      <c r="HL378" s="104"/>
      <c r="HM378" s="104"/>
      <c r="HN378" s="104"/>
      <c r="HO378" s="104"/>
      <c r="HP378" s="104"/>
      <c r="HQ378" s="104"/>
      <c r="HR378" s="104"/>
      <c r="HS378" s="104"/>
      <c r="HT378" s="104"/>
      <c r="HU378" s="104"/>
      <c r="HV378" s="104"/>
      <c r="HW378" s="104"/>
      <c r="HX378" s="104"/>
      <c r="HY378" s="104"/>
      <c r="HZ378" s="104"/>
      <c r="IA378" s="104"/>
      <c r="IB378" s="104"/>
      <c r="IC378" s="104"/>
      <c r="ID378" s="104"/>
      <c r="IE378" s="104"/>
      <c r="IF378" s="104"/>
      <c r="IG378" s="104"/>
      <c r="IH378" s="104"/>
      <c r="II378" s="104"/>
      <c r="IJ378" s="104"/>
      <c r="IK378" s="104"/>
      <c r="IL378" s="104"/>
      <c r="IM378" s="104"/>
      <c r="IN378" s="104"/>
      <c r="IO378" s="104"/>
      <c r="IP378" s="104"/>
      <c r="IQ378" s="104"/>
      <c r="IR378" s="104"/>
      <c r="IS378" s="104"/>
      <c r="IT378" s="104"/>
      <c r="IU378" s="104"/>
      <c r="IV378" s="104"/>
    </row>
    <row r="379" spans="1:256" s="103" customFormat="1" ht="12.75" x14ac:dyDescent="0.35">
      <c r="A379" s="114"/>
      <c r="AI379" s="104"/>
      <c r="AJ379" s="104"/>
      <c r="AK379" s="104"/>
      <c r="AL379" s="104"/>
      <c r="AM379" s="104"/>
      <c r="AN379" s="104"/>
      <c r="AO379" s="104"/>
      <c r="AP379" s="104"/>
      <c r="AQ379" s="104"/>
      <c r="AR379" s="104"/>
      <c r="AS379" s="104"/>
      <c r="AT379" s="104"/>
      <c r="AU379" s="104"/>
      <c r="AV379" s="104"/>
      <c r="AW379" s="104"/>
      <c r="AX379" s="104"/>
      <c r="AY379" s="104"/>
      <c r="AZ379" s="104"/>
      <c r="BA379" s="104"/>
      <c r="BB379" s="104"/>
      <c r="BC379" s="104"/>
      <c r="BD379" s="104"/>
      <c r="BE379" s="104"/>
      <c r="BF379" s="104"/>
      <c r="BG379" s="104"/>
      <c r="BH379" s="104"/>
      <c r="BI379" s="104"/>
      <c r="BJ379" s="104"/>
      <c r="BK379" s="104"/>
      <c r="BL379" s="104"/>
      <c r="BM379" s="104"/>
      <c r="BN379" s="104"/>
      <c r="BO379" s="104"/>
      <c r="BP379" s="104"/>
      <c r="BQ379" s="104"/>
      <c r="BR379" s="104"/>
      <c r="BS379" s="104"/>
      <c r="BT379" s="104"/>
      <c r="BU379" s="104"/>
      <c r="BV379" s="104"/>
      <c r="BW379" s="104"/>
      <c r="BX379" s="104"/>
      <c r="BY379" s="104"/>
      <c r="BZ379" s="104"/>
      <c r="CA379" s="104"/>
      <c r="CB379" s="104"/>
      <c r="CC379" s="104"/>
      <c r="CD379" s="104"/>
      <c r="CE379" s="104"/>
      <c r="CF379" s="104"/>
      <c r="CG379" s="104"/>
      <c r="CH379" s="104"/>
      <c r="CI379" s="104"/>
      <c r="CJ379" s="104"/>
      <c r="CK379" s="104"/>
      <c r="CL379" s="104"/>
      <c r="CM379" s="104"/>
      <c r="CN379" s="104"/>
      <c r="CO379" s="104"/>
      <c r="CP379" s="104"/>
      <c r="CQ379" s="104"/>
      <c r="CR379" s="104"/>
      <c r="CS379" s="104"/>
      <c r="CT379" s="104"/>
      <c r="CU379" s="104"/>
      <c r="CV379" s="104"/>
      <c r="CW379" s="104"/>
      <c r="CX379" s="104"/>
      <c r="CY379" s="104"/>
      <c r="CZ379" s="104"/>
      <c r="DA379" s="104"/>
      <c r="DB379" s="104"/>
      <c r="DC379" s="104"/>
      <c r="DD379" s="104"/>
      <c r="DE379" s="104"/>
      <c r="DF379" s="104"/>
      <c r="DG379" s="104"/>
      <c r="DH379" s="104"/>
      <c r="DI379" s="104"/>
      <c r="DJ379" s="104"/>
      <c r="DK379" s="104"/>
      <c r="DL379" s="104"/>
      <c r="DM379" s="104"/>
      <c r="DN379" s="104"/>
      <c r="DO379" s="104"/>
      <c r="DP379" s="104"/>
      <c r="DQ379" s="104"/>
      <c r="DR379" s="104"/>
      <c r="DS379" s="104"/>
      <c r="DT379" s="104"/>
      <c r="DU379" s="104"/>
      <c r="DV379" s="104"/>
      <c r="DW379" s="104"/>
      <c r="DX379" s="104"/>
      <c r="DY379" s="104"/>
      <c r="DZ379" s="104"/>
      <c r="EA379" s="104"/>
      <c r="EB379" s="104"/>
      <c r="EC379" s="104"/>
      <c r="ED379" s="104"/>
      <c r="EE379" s="104"/>
      <c r="EF379" s="104"/>
      <c r="EG379" s="104"/>
      <c r="EH379" s="104"/>
      <c r="EI379" s="104"/>
      <c r="EJ379" s="104"/>
      <c r="EK379" s="104"/>
      <c r="EL379" s="104"/>
      <c r="EM379" s="104"/>
      <c r="EN379" s="104"/>
      <c r="EO379" s="104"/>
      <c r="EP379" s="104"/>
      <c r="EQ379" s="104"/>
      <c r="ER379" s="104"/>
      <c r="ES379" s="104"/>
      <c r="ET379" s="104"/>
      <c r="EU379" s="104"/>
      <c r="EV379" s="104"/>
      <c r="EW379" s="104"/>
      <c r="EX379" s="104"/>
      <c r="EY379" s="104"/>
      <c r="EZ379" s="104"/>
      <c r="FA379" s="104"/>
      <c r="FB379" s="104"/>
      <c r="FC379" s="104"/>
      <c r="FD379" s="104"/>
      <c r="FE379" s="104"/>
      <c r="FF379" s="104"/>
      <c r="FG379" s="104"/>
      <c r="FH379" s="104"/>
      <c r="FI379" s="104"/>
      <c r="FJ379" s="104"/>
      <c r="FK379" s="104"/>
      <c r="FL379" s="104"/>
      <c r="FM379" s="104"/>
      <c r="FN379" s="104"/>
      <c r="FO379" s="104"/>
      <c r="FP379" s="104"/>
      <c r="FQ379" s="104"/>
      <c r="FR379" s="104"/>
      <c r="FS379" s="104"/>
      <c r="FT379" s="104"/>
      <c r="FU379" s="104"/>
      <c r="FV379" s="104"/>
      <c r="FW379" s="104"/>
      <c r="FX379" s="104"/>
      <c r="FY379" s="104"/>
      <c r="FZ379" s="104"/>
      <c r="GA379" s="104"/>
      <c r="GB379" s="104"/>
      <c r="GC379" s="104"/>
      <c r="GD379" s="104"/>
      <c r="GE379" s="104"/>
      <c r="GF379" s="104"/>
      <c r="GG379" s="104"/>
      <c r="GH379" s="104"/>
      <c r="GI379" s="104"/>
      <c r="GJ379" s="104"/>
      <c r="GK379" s="104"/>
      <c r="GL379" s="104"/>
      <c r="GM379" s="104"/>
      <c r="GN379" s="104"/>
      <c r="GO379" s="104"/>
      <c r="GP379" s="104"/>
      <c r="GQ379" s="104"/>
      <c r="GR379" s="104"/>
      <c r="GS379" s="104"/>
      <c r="GT379" s="104"/>
      <c r="GU379" s="104"/>
      <c r="GV379" s="104"/>
      <c r="GW379" s="104"/>
      <c r="GX379" s="104"/>
      <c r="GY379" s="104"/>
      <c r="GZ379" s="104"/>
      <c r="HA379" s="104"/>
      <c r="HB379" s="104"/>
      <c r="HC379" s="104"/>
      <c r="HD379" s="104"/>
      <c r="HE379" s="104"/>
      <c r="HF379" s="104"/>
      <c r="HG379" s="104"/>
      <c r="HH379" s="104"/>
      <c r="HI379" s="104"/>
      <c r="HJ379" s="104"/>
      <c r="HK379" s="104"/>
      <c r="HL379" s="104"/>
      <c r="HM379" s="104"/>
      <c r="HN379" s="104"/>
      <c r="HO379" s="104"/>
      <c r="HP379" s="104"/>
      <c r="HQ379" s="104"/>
      <c r="HR379" s="104"/>
      <c r="HS379" s="104"/>
      <c r="HT379" s="104"/>
      <c r="HU379" s="104"/>
      <c r="HV379" s="104"/>
      <c r="HW379" s="104"/>
      <c r="HX379" s="104"/>
      <c r="HY379" s="104"/>
      <c r="HZ379" s="104"/>
      <c r="IA379" s="104"/>
      <c r="IB379" s="104"/>
      <c r="IC379" s="104"/>
      <c r="ID379" s="104"/>
      <c r="IE379" s="104"/>
      <c r="IF379" s="104"/>
      <c r="IG379" s="104"/>
      <c r="IH379" s="104"/>
      <c r="II379" s="104"/>
      <c r="IJ379" s="104"/>
      <c r="IK379" s="104"/>
      <c r="IL379" s="104"/>
      <c r="IM379" s="104"/>
      <c r="IN379" s="104"/>
      <c r="IO379" s="104"/>
      <c r="IP379" s="104"/>
      <c r="IQ379" s="104"/>
      <c r="IR379" s="104"/>
      <c r="IS379" s="104"/>
      <c r="IT379" s="104"/>
      <c r="IU379" s="104"/>
      <c r="IV379" s="104"/>
    </row>
    <row r="380" spans="1:256" s="103" customFormat="1" ht="12.75" x14ac:dyDescent="0.35">
      <c r="A380" s="114"/>
      <c r="AI380" s="104"/>
      <c r="AJ380" s="104"/>
      <c r="AK380" s="104"/>
      <c r="AL380" s="104"/>
      <c r="AM380" s="104"/>
      <c r="AN380" s="104"/>
      <c r="AO380" s="104"/>
      <c r="AP380" s="104"/>
      <c r="AQ380" s="104"/>
      <c r="AR380" s="104"/>
      <c r="AS380" s="104"/>
      <c r="AT380" s="104"/>
      <c r="AU380" s="104"/>
      <c r="AV380" s="104"/>
      <c r="AW380" s="104"/>
      <c r="AX380" s="104"/>
      <c r="AY380" s="104"/>
      <c r="AZ380" s="104"/>
      <c r="BA380" s="104"/>
      <c r="BB380" s="104"/>
      <c r="BC380" s="104"/>
      <c r="BD380" s="104"/>
      <c r="BE380" s="104"/>
      <c r="BF380" s="104"/>
      <c r="BG380" s="104"/>
      <c r="BH380" s="104"/>
      <c r="BI380" s="104"/>
      <c r="BJ380" s="104"/>
      <c r="BK380" s="104"/>
      <c r="BL380" s="104"/>
      <c r="BM380" s="104"/>
      <c r="BN380" s="104"/>
      <c r="BO380" s="104"/>
      <c r="BP380" s="104"/>
      <c r="BQ380" s="104"/>
      <c r="BR380" s="104"/>
      <c r="BS380" s="104"/>
      <c r="BT380" s="104"/>
      <c r="BU380" s="104"/>
      <c r="BV380" s="104"/>
      <c r="BW380" s="104"/>
      <c r="BX380" s="104"/>
      <c r="BY380" s="104"/>
      <c r="BZ380" s="104"/>
      <c r="CA380" s="104"/>
      <c r="CB380" s="104"/>
      <c r="CC380" s="104"/>
      <c r="CD380" s="104"/>
      <c r="CE380" s="104"/>
      <c r="CF380" s="104"/>
      <c r="CG380" s="104"/>
      <c r="CH380" s="104"/>
      <c r="CI380" s="104"/>
      <c r="CJ380" s="104"/>
      <c r="CK380" s="104"/>
      <c r="CL380" s="104"/>
      <c r="CM380" s="104"/>
      <c r="CN380" s="104"/>
      <c r="CO380" s="104"/>
      <c r="CP380" s="104"/>
      <c r="CQ380" s="104"/>
      <c r="CR380" s="104"/>
      <c r="CS380" s="104"/>
      <c r="CT380" s="104"/>
      <c r="CU380" s="104"/>
      <c r="CV380" s="104"/>
      <c r="CW380" s="104"/>
      <c r="CX380" s="104"/>
      <c r="CY380" s="104"/>
      <c r="CZ380" s="104"/>
      <c r="DA380" s="104"/>
      <c r="DB380" s="104"/>
      <c r="DC380" s="104"/>
      <c r="DD380" s="104"/>
      <c r="DE380" s="104"/>
      <c r="DF380" s="104"/>
      <c r="DG380" s="104"/>
      <c r="DH380" s="104"/>
      <c r="DI380" s="104"/>
      <c r="DJ380" s="104"/>
      <c r="DK380" s="104"/>
      <c r="DL380" s="104"/>
      <c r="DM380" s="104"/>
      <c r="DN380" s="104"/>
      <c r="DO380" s="104"/>
      <c r="DP380" s="104"/>
      <c r="DQ380" s="104"/>
      <c r="DR380" s="104"/>
      <c r="DS380" s="104"/>
      <c r="DT380" s="104"/>
      <c r="DU380" s="104"/>
      <c r="DV380" s="104"/>
      <c r="DW380" s="104"/>
      <c r="DX380" s="104"/>
      <c r="DY380" s="104"/>
      <c r="DZ380" s="104"/>
      <c r="EA380" s="104"/>
      <c r="EB380" s="104"/>
      <c r="EC380" s="104"/>
      <c r="ED380" s="104"/>
      <c r="EE380" s="104"/>
      <c r="EF380" s="104"/>
      <c r="EG380" s="104"/>
      <c r="EH380" s="104"/>
      <c r="EI380" s="104"/>
      <c r="EJ380" s="104"/>
      <c r="EK380" s="104"/>
      <c r="EL380" s="104"/>
      <c r="EM380" s="104"/>
      <c r="EN380" s="104"/>
      <c r="EO380" s="104"/>
      <c r="EP380" s="104"/>
      <c r="EQ380" s="104"/>
      <c r="ER380" s="104"/>
      <c r="ES380" s="104"/>
      <c r="ET380" s="104"/>
      <c r="EU380" s="104"/>
      <c r="EV380" s="104"/>
      <c r="EW380" s="104"/>
      <c r="EX380" s="104"/>
      <c r="EY380" s="104"/>
      <c r="EZ380" s="104"/>
      <c r="FA380" s="104"/>
      <c r="FB380" s="104"/>
      <c r="FC380" s="104"/>
      <c r="FD380" s="104"/>
      <c r="FE380" s="104"/>
      <c r="FF380" s="104"/>
      <c r="FG380" s="104"/>
      <c r="FH380" s="104"/>
      <c r="FI380" s="104"/>
      <c r="FJ380" s="104"/>
      <c r="FK380" s="104"/>
      <c r="FL380" s="104"/>
      <c r="FM380" s="104"/>
      <c r="FN380" s="104"/>
      <c r="FO380" s="104"/>
      <c r="FP380" s="104"/>
      <c r="FQ380" s="104"/>
      <c r="FR380" s="104"/>
      <c r="FS380" s="104"/>
      <c r="FT380" s="104"/>
      <c r="FU380" s="104"/>
      <c r="FV380" s="104"/>
      <c r="FW380" s="104"/>
      <c r="FX380" s="104"/>
      <c r="FY380" s="104"/>
      <c r="FZ380" s="104"/>
      <c r="GA380" s="104"/>
      <c r="GB380" s="104"/>
      <c r="GC380" s="104"/>
      <c r="GD380" s="104"/>
      <c r="GE380" s="104"/>
      <c r="GF380" s="104"/>
      <c r="GG380" s="104"/>
      <c r="GH380" s="104"/>
      <c r="GI380" s="104"/>
      <c r="GJ380" s="104"/>
      <c r="GK380" s="104"/>
      <c r="GL380" s="104"/>
      <c r="GM380" s="104"/>
      <c r="GN380" s="104"/>
      <c r="GO380" s="104"/>
      <c r="GP380" s="104"/>
      <c r="GQ380" s="104"/>
      <c r="GR380" s="104"/>
      <c r="GS380" s="104"/>
      <c r="GT380" s="104"/>
      <c r="GU380" s="104"/>
      <c r="GV380" s="104"/>
      <c r="GW380" s="104"/>
      <c r="GX380" s="104"/>
      <c r="GY380" s="104"/>
      <c r="GZ380" s="104"/>
      <c r="HA380" s="104"/>
      <c r="HB380" s="104"/>
      <c r="HC380" s="104"/>
      <c r="HD380" s="104"/>
      <c r="HE380" s="104"/>
      <c r="HF380" s="104"/>
      <c r="HG380" s="104"/>
      <c r="HH380" s="104"/>
      <c r="HI380" s="104"/>
      <c r="HJ380" s="104"/>
      <c r="HK380" s="104"/>
      <c r="HL380" s="104"/>
      <c r="HM380" s="104"/>
      <c r="HN380" s="104"/>
      <c r="HO380" s="104"/>
      <c r="HP380" s="104"/>
      <c r="HQ380" s="104"/>
      <c r="HR380" s="104"/>
      <c r="HS380" s="104"/>
      <c r="HT380" s="104"/>
      <c r="HU380" s="104"/>
      <c r="HV380" s="104"/>
      <c r="HW380" s="104"/>
      <c r="HX380" s="104"/>
      <c r="HY380" s="104"/>
      <c r="HZ380" s="104"/>
      <c r="IA380" s="104"/>
      <c r="IB380" s="104"/>
      <c r="IC380" s="104"/>
      <c r="ID380" s="104"/>
      <c r="IE380" s="104"/>
      <c r="IF380" s="104"/>
      <c r="IG380" s="104"/>
      <c r="IH380" s="104"/>
      <c r="II380" s="104"/>
      <c r="IJ380" s="104"/>
      <c r="IK380" s="104"/>
      <c r="IL380" s="104"/>
      <c r="IM380" s="104"/>
      <c r="IN380" s="104"/>
      <c r="IO380" s="104"/>
      <c r="IP380" s="104"/>
      <c r="IQ380" s="104"/>
      <c r="IR380" s="104"/>
      <c r="IS380" s="104"/>
      <c r="IT380" s="104"/>
      <c r="IU380" s="104"/>
      <c r="IV380" s="104"/>
    </row>
    <row r="381" spans="1:256" s="103" customFormat="1" ht="12.75" x14ac:dyDescent="0.35">
      <c r="A381" s="114"/>
      <c r="AI381" s="104"/>
      <c r="AJ381" s="104"/>
      <c r="AK381" s="104"/>
      <c r="AL381" s="104"/>
      <c r="AM381" s="104"/>
      <c r="AN381" s="104"/>
      <c r="AO381" s="104"/>
      <c r="AP381" s="104"/>
      <c r="AQ381" s="104"/>
      <c r="AR381" s="104"/>
      <c r="AS381" s="104"/>
      <c r="AT381" s="104"/>
      <c r="AU381" s="104"/>
      <c r="AV381" s="104"/>
      <c r="AW381" s="104"/>
      <c r="AX381" s="104"/>
      <c r="AY381" s="104"/>
      <c r="AZ381" s="104"/>
      <c r="BA381" s="104"/>
      <c r="BB381" s="104"/>
      <c r="BC381" s="104"/>
      <c r="BD381" s="104"/>
      <c r="BE381" s="104"/>
      <c r="BF381" s="104"/>
      <c r="BG381" s="104"/>
      <c r="BH381" s="104"/>
      <c r="BI381" s="104"/>
      <c r="BJ381" s="104"/>
      <c r="BK381" s="104"/>
      <c r="BL381" s="104"/>
      <c r="BM381" s="104"/>
      <c r="BN381" s="104"/>
      <c r="BO381" s="104"/>
      <c r="BP381" s="104"/>
      <c r="BQ381" s="104"/>
      <c r="BR381" s="104"/>
      <c r="BS381" s="104"/>
      <c r="BT381" s="104"/>
      <c r="BU381" s="104"/>
      <c r="BV381" s="104"/>
      <c r="BW381" s="104"/>
      <c r="BX381" s="104"/>
      <c r="BY381" s="104"/>
      <c r="BZ381" s="104"/>
      <c r="CA381" s="104"/>
      <c r="CB381" s="104"/>
      <c r="CC381" s="104"/>
      <c r="CD381" s="104"/>
      <c r="CE381" s="104"/>
      <c r="CF381" s="104"/>
      <c r="CG381" s="104"/>
      <c r="CH381" s="104"/>
      <c r="CI381" s="104"/>
      <c r="CJ381" s="104"/>
      <c r="CK381" s="104"/>
      <c r="CL381" s="104"/>
      <c r="CM381" s="104"/>
      <c r="CN381" s="104"/>
      <c r="CO381" s="104"/>
      <c r="CP381" s="104"/>
      <c r="CQ381" s="104"/>
      <c r="CR381" s="104"/>
      <c r="CS381" s="104"/>
      <c r="CT381" s="104"/>
      <c r="CU381" s="104"/>
      <c r="CV381" s="104"/>
      <c r="CW381" s="104"/>
      <c r="CX381" s="104"/>
      <c r="CY381" s="104"/>
      <c r="CZ381" s="104"/>
      <c r="DA381" s="104"/>
      <c r="DB381" s="104"/>
      <c r="DC381" s="104"/>
      <c r="DD381" s="104"/>
      <c r="DE381" s="104"/>
      <c r="DF381" s="104"/>
      <c r="DG381" s="104"/>
      <c r="DH381" s="104"/>
      <c r="DI381" s="104"/>
      <c r="DJ381" s="104"/>
      <c r="DK381" s="104"/>
      <c r="DL381" s="104"/>
      <c r="DM381" s="104"/>
      <c r="DN381" s="104"/>
      <c r="DO381" s="104"/>
      <c r="DP381" s="104"/>
      <c r="DQ381" s="104"/>
      <c r="DR381" s="104"/>
      <c r="DS381" s="104"/>
      <c r="DT381" s="104"/>
      <c r="DU381" s="104"/>
      <c r="DV381" s="104"/>
      <c r="DW381" s="104"/>
      <c r="DX381" s="104"/>
      <c r="DY381" s="104"/>
      <c r="DZ381" s="104"/>
      <c r="EA381" s="104"/>
      <c r="EB381" s="104"/>
      <c r="EC381" s="104"/>
      <c r="ED381" s="104"/>
      <c r="EE381" s="104"/>
      <c r="EF381" s="104"/>
      <c r="EG381" s="104"/>
      <c r="EH381" s="104"/>
      <c r="EI381" s="104"/>
      <c r="EJ381" s="104"/>
      <c r="EK381" s="104"/>
      <c r="EL381" s="104"/>
      <c r="EM381" s="104"/>
      <c r="EN381" s="104"/>
      <c r="EO381" s="104"/>
      <c r="EP381" s="104"/>
      <c r="EQ381" s="104"/>
      <c r="ER381" s="104"/>
      <c r="ES381" s="104"/>
      <c r="ET381" s="104"/>
      <c r="EU381" s="104"/>
      <c r="EV381" s="104"/>
      <c r="EW381" s="104"/>
      <c r="EX381" s="104"/>
      <c r="EY381" s="104"/>
      <c r="EZ381" s="104"/>
      <c r="FA381" s="104"/>
      <c r="FB381" s="104"/>
      <c r="FC381" s="104"/>
      <c r="FD381" s="104"/>
      <c r="FE381" s="104"/>
      <c r="FF381" s="104"/>
      <c r="FG381" s="104"/>
      <c r="FH381" s="104"/>
      <c r="FI381" s="104"/>
      <c r="FJ381" s="104"/>
      <c r="FK381" s="104"/>
      <c r="FL381" s="104"/>
      <c r="FM381" s="104"/>
      <c r="FN381" s="104"/>
      <c r="FO381" s="104"/>
      <c r="FP381" s="104"/>
      <c r="FQ381" s="104"/>
      <c r="FR381" s="104"/>
      <c r="FS381" s="104"/>
      <c r="FT381" s="104"/>
      <c r="FU381" s="104"/>
      <c r="FV381" s="104"/>
      <c r="FW381" s="104"/>
      <c r="FX381" s="104"/>
      <c r="FY381" s="104"/>
      <c r="FZ381" s="104"/>
      <c r="GA381" s="104"/>
      <c r="GB381" s="104"/>
      <c r="GC381" s="104"/>
      <c r="GD381" s="104"/>
      <c r="GE381" s="104"/>
      <c r="GF381" s="104"/>
      <c r="GG381" s="104"/>
      <c r="GH381" s="104"/>
      <c r="GI381" s="104"/>
      <c r="GJ381" s="104"/>
      <c r="GK381" s="104"/>
      <c r="GL381" s="104"/>
      <c r="GM381" s="104"/>
      <c r="GN381" s="104"/>
      <c r="GO381" s="104"/>
      <c r="GP381" s="104"/>
      <c r="GQ381" s="104"/>
      <c r="GR381" s="104"/>
      <c r="GS381" s="104"/>
      <c r="GT381" s="104"/>
      <c r="GU381" s="104"/>
      <c r="GV381" s="104"/>
      <c r="GW381" s="104"/>
      <c r="GX381" s="104"/>
      <c r="GY381" s="104"/>
      <c r="GZ381" s="104"/>
      <c r="HA381" s="104"/>
      <c r="HB381" s="104"/>
      <c r="HC381" s="104"/>
      <c r="HD381" s="104"/>
      <c r="HE381" s="104"/>
      <c r="HF381" s="104"/>
      <c r="HG381" s="104"/>
      <c r="HH381" s="104"/>
      <c r="HI381" s="104"/>
      <c r="HJ381" s="104"/>
      <c r="HK381" s="104"/>
      <c r="HL381" s="104"/>
      <c r="HM381" s="104"/>
      <c r="HN381" s="104"/>
      <c r="HO381" s="104"/>
      <c r="HP381" s="104"/>
      <c r="HQ381" s="104"/>
      <c r="HR381" s="104"/>
      <c r="HS381" s="104"/>
      <c r="HT381" s="104"/>
      <c r="HU381" s="104"/>
      <c r="HV381" s="104"/>
      <c r="HW381" s="104"/>
      <c r="HX381" s="104"/>
      <c r="HY381" s="104"/>
      <c r="HZ381" s="104"/>
      <c r="IA381" s="104"/>
      <c r="IB381" s="104"/>
      <c r="IC381" s="104"/>
      <c r="ID381" s="104"/>
      <c r="IE381" s="104"/>
      <c r="IF381" s="104"/>
      <c r="IG381" s="104"/>
      <c r="IH381" s="104"/>
      <c r="II381" s="104"/>
      <c r="IJ381" s="104"/>
      <c r="IK381" s="104"/>
      <c r="IL381" s="104"/>
      <c r="IM381" s="104"/>
      <c r="IN381" s="104"/>
      <c r="IO381" s="104"/>
      <c r="IP381" s="104"/>
      <c r="IQ381" s="104"/>
      <c r="IR381" s="104"/>
      <c r="IS381" s="104"/>
      <c r="IT381" s="104"/>
      <c r="IU381" s="104"/>
      <c r="IV381" s="104"/>
    </row>
    <row r="382" spans="1:256" s="103" customFormat="1" ht="12.75" x14ac:dyDescent="0.35">
      <c r="A382" s="114"/>
      <c r="AI382" s="104"/>
      <c r="AJ382" s="104"/>
      <c r="AK382" s="104"/>
      <c r="AL382" s="104"/>
      <c r="AM382" s="104"/>
      <c r="AN382" s="104"/>
      <c r="AO382" s="104"/>
      <c r="AP382" s="104"/>
      <c r="AQ382" s="104"/>
      <c r="AR382" s="104"/>
      <c r="AS382" s="104"/>
      <c r="AT382" s="104"/>
      <c r="AU382" s="104"/>
      <c r="AV382" s="104"/>
      <c r="AW382" s="104"/>
      <c r="AX382" s="104"/>
      <c r="AY382" s="104"/>
      <c r="AZ382" s="104"/>
      <c r="BA382" s="104"/>
      <c r="BB382" s="104"/>
      <c r="BC382" s="104"/>
      <c r="BD382" s="104"/>
      <c r="BE382" s="104"/>
      <c r="BF382" s="104"/>
      <c r="BG382" s="104"/>
      <c r="BH382" s="104"/>
      <c r="BI382" s="104"/>
      <c r="BJ382" s="104"/>
      <c r="BK382" s="104"/>
      <c r="BL382" s="104"/>
      <c r="BM382" s="104"/>
      <c r="BN382" s="104"/>
      <c r="BO382" s="104"/>
      <c r="BP382" s="104"/>
      <c r="BQ382" s="104"/>
      <c r="BR382" s="104"/>
      <c r="BS382" s="104"/>
      <c r="BT382" s="104"/>
      <c r="BU382" s="104"/>
      <c r="BV382" s="104"/>
      <c r="BW382" s="104"/>
      <c r="BX382" s="104"/>
      <c r="BY382" s="104"/>
      <c r="BZ382" s="104"/>
      <c r="CA382" s="104"/>
      <c r="CB382" s="104"/>
      <c r="CC382" s="104"/>
      <c r="CD382" s="104"/>
      <c r="CE382" s="104"/>
      <c r="CF382" s="104"/>
      <c r="CG382" s="104"/>
      <c r="CH382" s="104"/>
      <c r="CI382" s="104"/>
      <c r="CJ382" s="104"/>
      <c r="CK382" s="104"/>
      <c r="CL382" s="104"/>
      <c r="CM382" s="104"/>
      <c r="CN382" s="104"/>
      <c r="CO382" s="104"/>
      <c r="CP382" s="104"/>
      <c r="CQ382" s="104"/>
      <c r="CR382" s="104"/>
      <c r="CS382" s="104"/>
      <c r="CT382" s="104"/>
      <c r="CU382" s="104"/>
      <c r="CV382" s="104"/>
      <c r="CW382" s="104"/>
      <c r="CX382" s="104"/>
      <c r="CY382" s="104"/>
      <c r="CZ382" s="104"/>
      <c r="DA382" s="104"/>
      <c r="DB382" s="104"/>
      <c r="DC382" s="104"/>
      <c r="DD382" s="104"/>
      <c r="DE382" s="104"/>
      <c r="DF382" s="104"/>
      <c r="DG382" s="104"/>
      <c r="DH382" s="104"/>
      <c r="DI382" s="104"/>
      <c r="DJ382" s="104"/>
      <c r="DK382" s="104"/>
      <c r="DL382" s="104"/>
      <c r="DM382" s="104"/>
      <c r="DN382" s="104"/>
      <c r="DO382" s="104"/>
      <c r="DP382" s="104"/>
      <c r="DQ382" s="104"/>
      <c r="DR382" s="104"/>
      <c r="DS382" s="104"/>
      <c r="DT382" s="104"/>
      <c r="DU382" s="104"/>
      <c r="DV382" s="104"/>
      <c r="DW382" s="104"/>
      <c r="DX382" s="104"/>
      <c r="DY382" s="104"/>
      <c r="DZ382" s="104"/>
      <c r="EA382" s="104"/>
      <c r="EB382" s="104"/>
      <c r="EC382" s="104"/>
      <c r="ED382" s="104"/>
      <c r="EE382" s="104"/>
      <c r="EF382" s="104"/>
      <c r="EG382" s="104"/>
      <c r="EH382" s="104"/>
      <c r="EI382" s="104"/>
      <c r="EJ382" s="104"/>
      <c r="EK382" s="104"/>
      <c r="EL382" s="104"/>
      <c r="EM382" s="104"/>
      <c r="EN382" s="104"/>
      <c r="EO382" s="104"/>
      <c r="EP382" s="104"/>
      <c r="EQ382" s="104"/>
      <c r="ER382" s="104"/>
      <c r="ES382" s="104"/>
      <c r="ET382" s="104"/>
      <c r="EU382" s="104"/>
      <c r="EV382" s="104"/>
      <c r="EW382" s="104"/>
      <c r="EX382" s="104"/>
      <c r="EY382" s="104"/>
      <c r="EZ382" s="104"/>
      <c r="FA382" s="104"/>
      <c r="FB382" s="104"/>
      <c r="FC382" s="104"/>
      <c r="FD382" s="104"/>
      <c r="FE382" s="104"/>
      <c r="FF382" s="104"/>
      <c r="FG382" s="104"/>
      <c r="FH382" s="104"/>
      <c r="FI382" s="104"/>
      <c r="FJ382" s="104"/>
      <c r="FK382" s="104"/>
      <c r="FL382" s="104"/>
      <c r="FM382" s="104"/>
      <c r="FN382" s="104"/>
      <c r="FO382" s="104"/>
      <c r="FP382" s="104"/>
      <c r="FQ382" s="104"/>
      <c r="FR382" s="104"/>
      <c r="FS382" s="104"/>
      <c r="FT382" s="104"/>
      <c r="FU382" s="104"/>
      <c r="FV382" s="104"/>
      <c r="FW382" s="104"/>
      <c r="FX382" s="104"/>
      <c r="FY382" s="104"/>
      <c r="FZ382" s="104"/>
      <c r="GA382" s="104"/>
      <c r="GB382" s="104"/>
      <c r="GC382" s="104"/>
      <c r="GD382" s="104"/>
      <c r="GE382" s="104"/>
      <c r="GF382" s="104"/>
      <c r="GG382" s="104"/>
      <c r="GH382" s="104"/>
      <c r="GI382" s="104"/>
      <c r="GJ382" s="104"/>
      <c r="GK382" s="104"/>
      <c r="GL382" s="104"/>
      <c r="GM382" s="104"/>
      <c r="GN382" s="104"/>
      <c r="GO382" s="104"/>
      <c r="GP382" s="104"/>
      <c r="GQ382" s="104"/>
      <c r="GR382" s="104"/>
      <c r="GS382" s="104"/>
      <c r="GT382" s="104"/>
      <c r="GU382" s="104"/>
      <c r="GV382" s="104"/>
      <c r="GW382" s="104"/>
      <c r="GX382" s="104"/>
      <c r="GY382" s="104"/>
      <c r="GZ382" s="104"/>
      <c r="HA382" s="104"/>
      <c r="HB382" s="104"/>
      <c r="HC382" s="104"/>
      <c r="HD382" s="104"/>
      <c r="HE382" s="104"/>
      <c r="HF382" s="104"/>
      <c r="HG382" s="104"/>
      <c r="HH382" s="104"/>
      <c r="HI382" s="104"/>
      <c r="HJ382" s="104"/>
      <c r="HK382" s="104"/>
      <c r="HL382" s="104"/>
      <c r="HM382" s="104"/>
      <c r="HN382" s="104"/>
      <c r="HO382" s="104"/>
      <c r="HP382" s="104"/>
      <c r="HQ382" s="104"/>
      <c r="HR382" s="104"/>
      <c r="HS382" s="104"/>
      <c r="HT382" s="104"/>
      <c r="HU382" s="104"/>
      <c r="HV382" s="104"/>
      <c r="HW382" s="104"/>
      <c r="HX382" s="104"/>
      <c r="HY382" s="104"/>
      <c r="HZ382" s="104"/>
      <c r="IA382" s="104"/>
      <c r="IB382" s="104"/>
      <c r="IC382" s="104"/>
      <c r="ID382" s="104"/>
      <c r="IE382" s="104"/>
      <c r="IF382" s="104"/>
      <c r="IG382" s="104"/>
      <c r="IH382" s="104"/>
      <c r="II382" s="104"/>
      <c r="IJ382" s="104"/>
      <c r="IK382" s="104"/>
      <c r="IL382" s="104"/>
      <c r="IM382" s="104"/>
      <c r="IN382" s="104"/>
      <c r="IO382" s="104"/>
      <c r="IP382" s="104"/>
      <c r="IQ382" s="104"/>
      <c r="IR382" s="104"/>
      <c r="IS382" s="104"/>
      <c r="IT382" s="104"/>
      <c r="IU382" s="104"/>
      <c r="IV382" s="104"/>
    </row>
    <row r="383" spans="1:256" s="103" customFormat="1" ht="12.75" x14ac:dyDescent="0.35">
      <c r="A383" s="114"/>
      <c r="AI383" s="104"/>
      <c r="AJ383" s="104"/>
      <c r="AK383" s="104"/>
      <c r="AL383" s="104"/>
      <c r="AM383" s="104"/>
      <c r="AN383" s="104"/>
      <c r="AO383" s="104"/>
      <c r="AP383" s="104"/>
      <c r="AQ383" s="104"/>
      <c r="AR383" s="104"/>
      <c r="AS383" s="104"/>
      <c r="AT383" s="104"/>
      <c r="AU383" s="104"/>
      <c r="AV383" s="104"/>
      <c r="AW383" s="104"/>
      <c r="AX383" s="104"/>
      <c r="AY383" s="104"/>
      <c r="AZ383" s="104"/>
      <c r="BA383" s="104"/>
      <c r="BB383" s="104"/>
      <c r="BC383" s="104"/>
      <c r="BD383" s="104"/>
      <c r="BE383" s="104"/>
      <c r="BF383" s="104"/>
      <c r="BG383" s="104"/>
      <c r="BH383" s="104"/>
      <c r="BI383" s="104"/>
      <c r="BJ383" s="104"/>
      <c r="BK383" s="104"/>
      <c r="BL383" s="104"/>
      <c r="BM383" s="104"/>
      <c r="BN383" s="104"/>
      <c r="BO383" s="104"/>
      <c r="BP383" s="104"/>
      <c r="BQ383" s="104"/>
      <c r="BR383" s="104"/>
      <c r="BS383" s="104"/>
      <c r="BT383" s="104"/>
      <c r="BU383" s="104"/>
      <c r="BV383" s="104"/>
      <c r="BW383" s="104"/>
      <c r="BX383" s="104"/>
      <c r="BY383" s="104"/>
      <c r="BZ383" s="104"/>
      <c r="CA383" s="104"/>
      <c r="CB383" s="104"/>
      <c r="CC383" s="104"/>
      <c r="CD383" s="104"/>
      <c r="CE383" s="104"/>
      <c r="CF383" s="104"/>
      <c r="CG383" s="104"/>
      <c r="CH383" s="104"/>
      <c r="CI383" s="104"/>
      <c r="CJ383" s="104"/>
      <c r="CK383" s="104"/>
      <c r="CL383" s="104"/>
      <c r="CM383" s="104"/>
      <c r="CN383" s="104"/>
      <c r="CO383" s="104"/>
      <c r="CP383" s="104"/>
      <c r="CQ383" s="104"/>
      <c r="CR383" s="104"/>
      <c r="CS383" s="104"/>
      <c r="CT383" s="104"/>
      <c r="CU383" s="104"/>
      <c r="CV383" s="104"/>
      <c r="CW383" s="104"/>
      <c r="CX383" s="104"/>
      <c r="CY383" s="104"/>
      <c r="CZ383" s="104"/>
      <c r="DA383" s="104"/>
      <c r="DB383" s="104"/>
      <c r="DC383" s="104"/>
      <c r="DD383" s="104"/>
      <c r="DE383" s="104"/>
      <c r="DF383" s="104"/>
      <c r="DG383" s="104"/>
      <c r="DH383" s="104"/>
      <c r="DI383" s="104"/>
      <c r="DJ383" s="104"/>
      <c r="DK383" s="104"/>
      <c r="DL383" s="104"/>
      <c r="DM383" s="104"/>
      <c r="DN383" s="104"/>
      <c r="DO383" s="104"/>
      <c r="DP383" s="104"/>
      <c r="DQ383" s="104"/>
      <c r="DR383" s="104"/>
      <c r="DS383" s="104"/>
      <c r="DT383" s="104"/>
      <c r="DU383" s="104"/>
      <c r="DV383" s="104"/>
      <c r="DW383" s="104"/>
      <c r="DX383" s="104"/>
      <c r="DY383" s="104"/>
      <c r="DZ383" s="104"/>
      <c r="EA383" s="104"/>
      <c r="EB383" s="104"/>
      <c r="EC383" s="104"/>
      <c r="ED383" s="104"/>
      <c r="EE383" s="104"/>
      <c r="EF383" s="104"/>
      <c r="EG383" s="104"/>
      <c r="EH383" s="104"/>
      <c r="EI383" s="104"/>
      <c r="EJ383" s="104"/>
      <c r="EK383" s="104"/>
      <c r="EL383" s="104"/>
      <c r="EM383" s="104"/>
      <c r="EN383" s="104"/>
      <c r="EO383" s="104"/>
      <c r="EP383" s="104"/>
      <c r="EQ383" s="104"/>
      <c r="ER383" s="104"/>
      <c r="ES383" s="104"/>
      <c r="ET383" s="104"/>
      <c r="EU383" s="104"/>
      <c r="EV383" s="104"/>
      <c r="EW383" s="104"/>
      <c r="EX383" s="104"/>
      <c r="EY383" s="104"/>
      <c r="EZ383" s="104"/>
      <c r="FA383" s="104"/>
      <c r="FB383" s="104"/>
      <c r="FC383" s="104"/>
      <c r="FD383" s="104"/>
      <c r="FE383" s="104"/>
      <c r="FF383" s="104"/>
      <c r="FG383" s="104"/>
      <c r="FH383" s="104"/>
      <c r="FI383" s="104"/>
      <c r="FJ383" s="104"/>
      <c r="FK383" s="104"/>
      <c r="FL383" s="104"/>
      <c r="FM383" s="104"/>
      <c r="FN383" s="104"/>
      <c r="FO383" s="104"/>
      <c r="FP383" s="104"/>
      <c r="FQ383" s="104"/>
      <c r="FR383" s="104"/>
      <c r="FS383" s="104"/>
      <c r="FT383" s="104"/>
      <c r="FU383" s="104"/>
      <c r="FV383" s="104"/>
      <c r="FW383" s="104"/>
      <c r="FX383" s="104"/>
      <c r="FY383" s="104"/>
      <c r="FZ383" s="104"/>
      <c r="GA383" s="104"/>
      <c r="GB383" s="104"/>
      <c r="GC383" s="104"/>
      <c r="GD383" s="104"/>
      <c r="GE383" s="104"/>
      <c r="GF383" s="104"/>
      <c r="GG383" s="104"/>
      <c r="GH383" s="104"/>
      <c r="GI383" s="104"/>
      <c r="GJ383" s="104"/>
      <c r="GK383" s="104"/>
      <c r="GL383" s="104"/>
      <c r="GM383" s="104"/>
      <c r="GN383" s="104"/>
      <c r="GO383" s="104"/>
      <c r="GP383" s="104"/>
      <c r="GQ383" s="104"/>
      <c r="GR383" s="104"/>
      <c r="GS383" s="104"/>
      <c r="GT383" s="104"/>
      <c r="GU383" s="104"/>
      <c r="GV383" s="104"/>
      <c r="GW383" s="104"/>
      <c r="GX383" s="104"/>
      <c r="GY383" s="104"/>
      <c r="GZ383" s="104"/>
      <c r="HA383" s="104"/>
      <c r="HB383" s="104"/>
      <c r="HC383" s="104"/>
      <c r="HD383" s="104"/>
      <c r="HE383" s="104"/>
      <c r="HF383" s="104"/>
      <c r="HG383" s="104"/>
      <c r="HH383" s="104"/>
      <c r="HI383" s="104"/>
      <c r="HJ383" s="104"/>
      <c r="HK383" s="104"/>
      <c r="HL383" s="104"/>
      <c r="HM383" s="104"/>
      <c r="HN383" s="104"/>
      <c r="HO383" s="104"/>
      <c r="HP383" s="104"/>
      <c r="HQ383" s="104"/>
      <c r="HR383" s="104"/>
      <c r="HS383" s="104"/>
      <c r="HT383" s="104"/>
      <c r="HU383" s="104"/>
      <c r="HV383" s="104"/>
      <c r="HW383" s="104"/>
      <c r="HX383" s="104"/>
      <c r="HY383" s="104"/>
      <c r="HZ383" s="104"/>
      <c r="IA383" s="104"/>
      <c r="IB383" s="104"/>
      <c r="IC383" s="104"/>
      <c r="ID383" s="104"/>
      <c r="IE383" s="104"/>
      <c r="IF383" s="104"/>
      <c r="IG383" s="104"/>
      <c r="IH383" s="104"/>
      <c r="II383" s="104"/>
      <c r="IJ383" s="104"/>
      <c r="IK383" s="104"/>
      <c r="IL383" s="104"/>
      <c r="IM383" s="104"/>
      <c r="IN383" s="104"/>
      <c r="IO383" s="104"/>
      <c r="IP383" s="104"/>
      <c r="IQ383" s="104"/>
      <c r="IR383" s="104"/>
      <c r="IS383" s="104"/>
      <c r="IT383" s="104"/>
      <c r="IU383" s="104"/>
      <c r="IV383" s="104"/>
    </row>
    <row r="384" spans="1:256" s="103" customFormat="1" ht="12.75" x14ac:dyDescent="0.35">
      <c r="A384" s="114"/>
      <c r="AI384" s="104"/>
      <c r="AJ384" s="104"/>
      <c r="AK384" s="104"/>
      <c r="AL384" s="104"/>
      <c r="AM384" s="104"/>
      <c r="AN384" s="104"/>
      <c r="AO384" s="104"/>
      <c r="AP384" s="104"/>
      <c r="AQ384" s="104"/>
      <c r="AR384" s="104"/>
      <c r="AS384" s="104"/>
      <c r="AT384" s="104"/>
      <c r="AU384" s="104"/>
      <c r="AV384" s="104"/>
      <c r="AW384" s="104"/>
      <c r="AX384" s="104"/>
      <c r="AY384" s="104"/>
      <c r="AZ384" s="104"/>
      <c r="BA384" s="104"/>
      <c r="BB384" s="104"/>
      <c r="BC384" s="104"/>
      <c r="BD384" s="104"/>
      <c r="BE384" s="104"/>
      <c r="BF384" s="104"/>
      <c r="BG384" s="104"/>
      <c r="BH384" s="104"/>
      <c r="BI384" s="104"/>
      <c r="BJ384" s="104"/>
      <c r="BK384" s="104"/>
      <c r="BL384" s="104"/>
      <c r="BM384" s="104"/>
      <c r="BN384" s="104"/>
      <c r="BO384" s="104"/>
      <c r="BP384" s="104"/>
      <c r="BQ384" s="104"/>
      <c r="BR384" s="104"/>
      <c r="BS384" s="104"/>
      <c r="BT384" s="104"/>
      <c r="BU384" s="104"/>
      <c r="BV384" s="104"/>
      <c r="BW384" s="104"/>
      <c r="BX384" s="104"/>
      <c r="BY384" s="104"/>
      <c r="BZ384" s="104"/>
      <c r="CA384" s="104"/>
      <c r="CB384" s="104"/>
      <c r="CC384" s="104"/>
      <c r="CD384" s="104"/>
      <c r="CE384" s="104"/>
      <c r="CF384" s="104"/>
      <c r="CG384" s="104"/>
      <c r="CH384" s="104"/>
      <c r="CI384" s="104"/>
      <c r="CJ384" s="104"/>
      <c r="CK384" s="104"/>
      <c r="CL384" s="104"/>
      <c r="CM384" s="104"/>
      <c r="CN384" s="104"/>
      <c r="CO384" s="104"/>
      <c r="CP384" s="104"/>
      <c r="CQ384" s="104"/>
      <c r="CR384" s="104"/>
      <c r="CS384" s="104"/>
      <c r="CT384" s="104"/>
      <c r="CU384" s="104"/>
      <c r="CV384" s="104"/>
      <c r="CW384" s="104"/>
      <c r="CX384" s="104"/>
      <c r="CY384" s="104"/>
      <c r="CZ384" s="104"/>
      <c r="DA384" s="104"/>
      <c r="DB384" s="104"/>
      <c r="DC384" s="104"/>
      <c r="DD384" s="104"/>
      <c r="DE384" s="104"/>
      <c r="DF384" s="104"/>
      <c r="DG384" s="104"/>
      <c r="DH384" s="104"/>
      <c r="DI384" s="104"/>
      <c r="DJ384" s="104"/>
      <c r="DK384" s="104"/>
      <c r="DL384" s="104"/>
      <c r="DM384" s="104"/>
      <c r="DN384" s="104"/>
      <c r="DO384" s="104"/>
      <c r="DP384" s="104"/>
      <c r="DQ384" s="104"/>
      <c r="DR384" s="104"/>
      <c r="DS384" s="104"/>
      <c r="DT384" s="104"/>
      <c r="DU384" s="104"/>
      <c r="DV384" s="104"/>
      <c r="DW384" s="104"/>
      <c r="DX384" s="104"/>
      <c r="DY384" s="104"/>
      <c r="DZ384" s="104"/>
      <c r="EA384" s="104"/>
      <c r="EB384" s="104"/>
      <c r="EC384" s="104"/>
      <c r="ED384" s="104"/>
      <c r="EE384" s="104"/>
      <c r="EF384" s="104"/>
      <c r="EG384" s="104"/>
      <c r="EH384" s="104"/>
      <c r="EI384" s="104"/>
      <c r="EJ384" s="104"/>
      <c r="EK384" s="104"/>
      <c r="EL384" s="104"/>
      <c r="EM384" s="104"/>
      <c r="EN384" s="104"/>
      <c r="EO384" s="104"/>
      <c r="EP384" s="104"/>
      <c r="EQ384" s="104"/>
      <c r="ER384" s="104"/>
      <c r="ES384" s="104"/>
      <c r="ET384" s="104"/>
      <c r="EU384" s="104"/>
      <c r="EV384" s="104"/>
      <c r="EW384" s="104"/>
      <c r="EX384" s="104"/>
      <c r="EY384" s="104"/>
      <c r="EZ384" s="104"/>
      <c r="FA384" s="104"/>
      <c r="FB384" s="104"/>
      <c r="FC384" s="104"/>
      <c r="FD384" s="104"/>
      <c r="FE384" s="104"/>
      <c r="FF384" s="104"/>
      <c r="FG384" s="104"/>
      <c r="FH384" s="104"/>
      <c r="FI384" s="104"/>
      <c r="FJ384" s="104"/>
      <c r="FK384" s="104"/>
      <c r="FL384" s="104"/>
      <c r="FM384" s="104"/>
      <c r="FN384" s="104"/>
      <c r="FO384" s="104"/>
      <c r="FP384" s="104"/>
      <c r="FQ384" s="104"/>
      <c r="FR384" s="104"/>
      <c r="FS384" s="104"/>
      <c r="FT384" s="104"/>
      <c r="FU384" s="104"/>
      <c r="FV384" s="104"/>
      <c r="FW384" s="104"/>
      <c r="FX384" s="104"/>
      <c r="FY384" s="104"/>
      <c r="FZ384" s="104"/>
      <c r="GA384" s="104"/>
      <c r="GB384" s="104"/>
      <c r="GC384" s="104"/>
      <c r="GD384" s="104"/>
      <c r="GE384" s="104"/>
      <c r="GF384" s="104"/>
      <c r="GG384" s="104"/>
      <c r="GH384" s="104"/>
      <c r="GI384" s="104"/>
      <c r="GJ384" s="104"/>
      <c r="GK384" s="104"/>
      <c r="GL384" s="104"/>
      <c r="GM384" s="104"/>
      <c r="GN384" s="104"/>
      <c r="GO384" s="104"/>
      <c r="GP384" s="104"/>
      <c r="GQ384" s="104"/>
      <c r="GR384" s="104"/>
      <c r="GS384" s="104"/>
      <c r="GT384" s="104"/>
      <c r="GU384" s="104"/>
      <c r="GV384" s="104"/>
      <c r="GW384" s="104"/>
      <c r="GX384" s="104"/>
      <c r="GY384" s="104"/>
      <c r="GZ384" s="104"/>
      <c r="HA384" s="104"/>
      <c r="HB384" s="104"/>
      <c r="HC384" s="104"/>
      <c r="HD384" s="104"/>
      <c r="HE384" s="104"/>
      <c r="HF384" s="104"/>
      <c r="HG384" s="104"/>
      <c r="HH384" s="104"/>
      <c r="HI384" s="104"/>
      <c r="HJ384" s="104"/>
      <c r="HK384" s="104"/>
      <c r="HL384" s="104"/>
      <c r="HM384" s="104"/>
      <c r="HN384" s="104"/>
      <c r="HO384" s="104"/>
      <c r="HP384" s="104"/>
      <c r="HQ384" s="104"/>
      <c r="HR384" s="104"/>
      <c r="HS384" s="104"/>
      <c r="HT384" s="104"/>
      <c r="HU384" s="104"/>
      <c r="HV384" s="104"/>
      <c r="HW384" s="104"/>
      <c r="HX384" s="104"/>
      <c r="HY384" s="104"/>
      <c r="HZ384" s="104"/>
      <c r="IA384" s="104"/>
      <c r="IB384" s="104"/>
      <c r="IC384" s="104"/>
      <c r="ID384" s="104"/>
      <c r="IE384" s="104"/>
      <c r="IF384" s="104"/>
      <c r="IG384" s="104"/>
      <c r="IH384" s="104"/>
      <c r="II384" s="104"/>
      <c r="IJ384" s="104"/>
      <c r="IK384" s="104"/>
      <c r="IL384" s="104"/>
      <c r="IM384" s="104"/>
      <c r="IN384" s="104"/>
      <c r="IO384" s="104"/>
      <c r="IP384" s="104"/>
      <c r="IQ384" s="104"/>
      <c r="IR384" s="104"/>
      <c r="IS384" s="104"/>
      <c r="IT384" s="104"/>
      <c r="IU384" s="104"/>
      <c r="IV384" s="104"/>
    </row>
    <row r="385" spans="1:256" s="103" customFormat="1" ht="12.75" x14ac:dyDescent="0.35">
      <c r="A385" s="114"/>
      <c r="AI385" s="104"/>
      <c r="AJ385" s="104"/>
      <c r="AK385" s="104"/>
      <c r="AL385" s="104"/>
      <c r="AM385" s="104"/>
      <c r="AN385" s="104"/>
      <c r="AO385" s="104"/>
      <c r="AP385" s="104"/>
      <c r="AQ385" s="104"/>
      <c r="AR385" s="104"/>
      <c r="AS385" s="104"/>
      <c r="AT385" s="104"/>
      <c r="AU385" s="104"/>
      <c r="AV385" s="104"/>
      <c r="AW385" s="104"/>
      <c r="AX385" s="104"/>
      <c r="AY385" s="104"/>
      <c r="AZ385" s="104"/>
      <c r="BA385" s="104"/>
      <c r="BB385" s="104"/>
      <c r="BC385" s="104"/>
      <c r="BD385" s="104"/>
      <c r="BE385" s="104"/>
      <c r="BF385" s="104"/>
      <c r="BG385" s="104"/>
      <c r="BH385" s="104"/>
      <c r="BI385" s="104"/>
      <c r="BJ385" s="104"/>
      <c r="BK385" s="104"/>
      <c r="BL385" s="104"/>
      <c r="BM385" s="104"/>
      <c r="BN385" s="104"/>
      <c r="BO385" s="104"/>
      <c r="BP385" s="104"/>
      <c r="BQ385" s="104"/>
      <c r="BR385" s="104"/>
      <c r="BS385" s="104"/>
      <c r="BT385" s="104"/>
      <c r="BU385" s="104"/>
      <c r="BV385" s="104"/>
      <c r="BW385" s="104"/>
      <c r="BX385" s="104"/>
      <c r="BY385" s="104"/>
      <c r="BZ385" s="104"/>
      <c r="CA385" s="104"/>
      <c r="CB385" s="104"/>
      <c r="CC385" s="104"/>
      <c r="CD385" s="104"/>
      <c r="CE385" s="104"/>
      <c r="CF385" s="104"/>
      <c r="CG385" s="104"/>
      <c r="CH385" s="104"/>
      <c r="CI385" s="104"/>
      <c r="CJ385" s="104"/>
      <c r="CK385" s="104"/>
      <c r="CL385" s="104"/>
      <c r="CM385" s="104"/>
      <c r="CN385" s="104"/>
      <c r="CO385" s="104"/>
      <c r="CP385" s="104"/>
      <c r="CQ385" s="104"/>
      <c r="CR385" s="104"/>
      <c r="CS385" s="104"/>
      <c r="CT385" s="104"/>
      <c r="CU385" s="104"/>
      <c r="CV385" s="104"/>
      <c r="CW385" s="104"/>
      <c r="CX385" s="104"/>
      <c r="CY385" s="104"/>
      <c r="CZ385" s="104"/>
      <c r="DA385" s="104"/>
      <c r="DB385" s="104"/>
      <c r="DC385" s="104"/>
      <c r="DD385" s="104"/>
      <c r="DE385" s="104"/>
      <c r="DF385" s="104"/>
      <c r="DG385" s="104"/>
      <c r="DH385" s="104"/>
      <c r="DI385" s="104"/>
      <c r="DJ385" s="104"/>
      <c r="DK385" s="104"/>
      <c r="DL385" s="104"/>
      <c r="DM385" s="104"/>
      <c r="DN385" s="104"/>
      <c r="DO385" s="104"/>
      <c r="DP385" s="104"/>
      <c r="DQ385" s="104"/>
      <c r="DR385" s="104"/>
      <c r="DS385" s="104"/>
      <c r="DT385" s="104"/>
      <c r="DU385" s="104"/>
      <c r="DV385" s="104"/>
      <c r="DW385" s="104"/>
      <c r="DX385" s="104"/>
      <c r="DY385" s="104"/>
      <c r="DZ385" s="104"/>
      <c r="EA385" s="104"/>
      <c r="EB385" s="104"/>
      <c r="EC385" s="104"/>
      <c r="ED385" s="104"/>
      <c r="EE385" s="104"/>
      <c r="EF385" s="104"/>
      <c r="EG385" s="104"/>
      <c r="EH385" s="104"/>
      <c r="EI385" s="104"/>
      <c r="EJ385" s="104"/>
      <c r="EK385" s="104"/>
      <c r="EL385" s="104"/>
      <c r="EM385" s="104"/>
      <c r="EN385" s="104"/>
      <c r="EO385" s="104"/>
      <c r="EP385" s="104"/>
      <c r="EQ385" s="104"/>
      <c r="ER385" s="104"/>
      <c r="ES385" s="104"/>
      <c r="ET385" s="104"/>
      <c r="EU385" s="104"/>
      <c r="EV385" s="104"/>
      <c r="EW385" s="104"/>
      <c r="EX385" s="104"/>
      <c r="EY385" s="104"/>
      <c r="EZ385" s="104"/>
      <c r="FA385" s="104"/>
      <c r="FB385" s="104"/>
      <c r="FC385" s="104"/>
      <c r="FD385" s="104"/>
      <c r="FE385" s="104"/>
      <c r="FF385" s="104"/>
      <c r="FG385" s="104"/>
      <c r="FH385" s="104"/>
      <c r="FI385" s="104"/>
      <c r="FJ385" s="104"/>
      <c r="FK385" s="104"/>
      <c r="FL385" s="104"/>
      <c r="FM385" s="104"/>
      <c r="FN385" s="104"/>
      <c r="FO385" s="104"/>
      <c r="FP385" s="104"/>
      <c r="FQ385" s="104"/>
      <c r="FR385" s="104"/>
      <c r="FS385" s="104"/>
      <c r="FT385" s="104"/>
      <c r="FU385" s="104"/>
      <c r="FV385" s="104"/>
      <c r="FW385" s="104"/>
      <c r="FX385" s="104"/>
      <c r="FY385" s="104"/>
      <c r="FZ385" s="104"/>
      <c r="GA385" s="104"/>
      <c r="GB385" s="104"/>
      <c r="GC385" s="104"/>
      <c r="GD385" s="104"/>
      <c r="GE385" s="104"/>
      <c r="GF385" s="104"/>
      <c r="GG385" s="104"/>
      <c r="GH385" s="104"/>
      <c r="GI385" s="104"/>
      <c r="GJ385" s="104"/>
      <c r="GK385" s="104"/>
      <c r="GL385" s="104"/>
      <c r="GM385" s="104"/>
      <c r="GN385" s="104"/>
      <c r="GO385" s="104"/>
      <c r="GP385" s="104"/>
      <c r="GQ385" s="104"/>
      <c r="GR385" s="104"/>
      <c r="GS385" s="104"/>
      <c r="GT385" s="104"/>
      <c r="GU385" s="104"/>
      <c r="GV385" s="104"/>
      <c r="GW385" s="104"/>
      <c r="GX385" s="104"/>
      <c r="GY385" s="104"/>
      <c r="GZ385" s="104"/>
      <c r="HA385" s="104"/>
      <c r="HB385" s="104"/>
      <c r="HC385" s="104"/>
      <c r="HD385" s="104"/>
      <c r="HE385" s="104"/>
      <c r="HF385" s="104"/>
      <c r="HG385" s="104"/>
      <c r="HH385" s="104"/>
      <c r="HI385" s="104"/>
      <c r="HJ385" s="104"/>
      <c r="HK385" s="104"/>
      <c r="HL385" s="104"/>
      <c r="HM385" s="104"/>
      <c r="HN385" s="104"/>
      <c r="HO385" s="104"/>
      <c r="HP385" s="104"/>
      <c r="HQ385" s="104"/>
      <c r="HR385" s="104"/>
      <c r="HS385" s="104"/>
      <c r="HT385" s="104"/>
      <c r="HU385" s="104"/>
      <c r="HV385" s="104"/>
      <c r="HW385" s="104"/>
      <c r="HX385" s="104"/>
      <c r="HY385" s="104"/>
      <c r="HZ385" s="104"/>
      <c r="IA385" s="104"/>
      <c r="IB385" s="104"/>
      <c r="IC385" s="104"/>
      <c r="ID385" s="104"/>
      <c r="IE385" s="104"/>
      <c r="IF385" s="104"/>
      <c r="IG385" s="104"/>
      <c r="IH385" s="104"/>
      <c r="II385" s="104"/>
      <c r="IJ385" s="104"/>
      <c r="IK385" s="104"/>
      <c r="IL385" s="104"/>
      <c r="IM385" s="104"/>
      <c r="IN385" s="104"/>
      <c r="IO385" s="104"/>
      <c r="IP385" s="104"/>
      <c r="IQ385" s="104"/>
      <c r="IR385" s="104"/>
      <c r="IS385" s="104"/>
      <c r="IT385" s="104"/>
      <c r="IU385" s="104"/>
      <c r="IV385" s="104"/>
    </row>
    <row r="386" spans="1:256" s="103" customFormat="1" ht="12.75" x14ac:dyDescent="0.35">
      <c r="A386" s="114"/>
      <c r="AI386" s="104"/>
      <c r="AJ386" s="104"/>
      <c r="AK386" s="104"/>
      <c r="AL386" s="104"/>
      <c r="AM386" s="104"/>
      <c r="AN386" s="104"/>
      <c r="AO386" s="104"/>
      <c r="AP386" s="104"/>
      <c r="AQ386" s="104"/>
      <c r="AR386" s="104"/>
      <c r="AS386" s="104"/>
      <c r="AT386" s="104"/>
      <c r="AU386" s="104"/>
      <c r="AV386" s="104"/>
      <c r="AW386" s="104"/>
      <c r="AX386" s="104"/>
      <c r="AY386" s="104"/>
      <c r="AZ386" s="104"/>
      <c r="BA386" s="104"/>
      <c r="BB386" s="104"/>
      <c r="BC386" s="104"/>
      <c r="BD386" s="104"/>
      <c r="BE386" s="104"/>
      <c r="BF386" s="104"/>
      <c r="BG386" s="104"/>
      <c r="BH386" s="104"/>
      <c r="BI386" s="104"/>
      <c r="BJ386" s="104"/>
      <c r="BK386" s="104"/>
      <c r="BL386" s="104"/>
      <c r="BM386" s="104"/>
      <c r="BN386" s="104"/>
      <c r="BO386" s="104"/>
      <c r="BP386" s="104"/>
      <c r="BQ386" s="104"/>
      <c r="BR386" s="104"/>
      <c r="BS386" s="104"/>
      <c r="BT386" s="104"/>
      <c r="BU386" s="104"/>
      <c r="BV386" s="104"/>
      <c r="BW386" s="104"/>
      <c r="BX386" s="104"/>
      <c r="BY386" s="104"/>
      <c r="BZ386" s="104"/>
      <c r="CA386" s="104"/>
      <c r="CB386" s="104"/>
      <c r="CC386" s="104"/>
      <c r="CD386" s="104"/>
      <c r="CE386" s="104"/>
      <c r="CF386" s="104"/>
      <c r="CG386" s="104"/>
      <c r="CH386" s="104"/>
      <c r="CI386" s="104"/>
      <c r="CJ386" s="104"/>
      <c r="CK386" s="104"/>
      <c r="CL386" s="104"/>
      <c r="CM386" s="104"/>
      <c r="CN386" s="104"/>
      <c r="CO386" s="104"/>
      <c r="CP386" s="104"/>
      <c r="CQ386" s="104"/>
      <c r="CR386" s="104"/>
      <c r="CS386" s="104"/>
      <c r="CT386" s="104"/>
      <c r="CU386" s="104"/>
      <c r="CV386" s="104"/>
      <c r="CW386" s="104"/>
      <c r="CX386" s="104"/>
      <c r="CY386" s="104"/>
      <c r="CZ386" s="104"/>
      <c r="DA386" s="104"/>
      <c r="DB386" s="104"/>
      <c r="DC386" s="104"/>
      <c r="DD386" s="104"/>
      <c r="DE386" s="104"/>
      <c r="DF386" s="104"/>
      <c r="DG386" s="104"/>
      <c r="DH386" s="104"/>
      <c r="DI386" s="104"/>
      <c r="DJ386" s="104"/>
      <c r="DK386" s="104"/>
      <c r="DL386" s="104"/>
      <c r="DM386" s="104"/>
      <c r="DN386" s="104"/>
      <c r="DO386" s="104"/>
      <c r="DP386" s="104"/>
      <c r="DQ386" s="104"/>
      <c r="DR386" s="104"/>
      <c r="DS386" s="104"/>
      <c r="DT386" s="104"/>
      <c r="DU386" s="104"/>
      <c r="DV386" s="104"/>
      <c r="DW386" s="104"/>
      <c r="DX386" s="104"/>
      <c r="DY386" s="104"/>
      <c r="DZ386" s="104"/>
      <c r="EA386" s="104"/>
      <c r="EB386" s="104"/>
      <c r="EC386" s="104"/>
      <c r="ED386" s="104"/>
      <c r="EE386" s="104"/>
      <c r="EF386" s="104"/>
      <c r="EG386" s="104"/>
      <c r="EH386" s="104"/>
      <c r="EI386" s="104"/>
      <c r="EJ386" s="104"/>
      <c r="EK386" s="104"/>
      <c r="EL386" s="104"/>
      <c r="EM386" s="104"/>
      <c r="EN386" s="104"/>
      <c r="EO386" s="104"/>
      <c r="EP386" s="104"/>
      <c r="EQ386" s="104"/>
      <c r="ER386" s="104"/>
      <c r="ES386" s="104"/>
      <c r="ET386" s="104"/>
      <c r="EU386" s="104"/>
      <c r="EV386" s="104"/>
      <c r="EW386" s="104"/>
      <c r="EX386" s="104"/>
      <c r="EY386" s="104"/>
      <c r="EZ386" s="104"/>
      <c r="FA386" s="104"/>
      <c r="FB386" s="104"/>
      <c r="FC386" s="104"/>
      <c r="FD386" s="104"/>
      <c r="FE386" s="104"/>
      <c r="FF386" s="104"/>
      <c r="FG386" s="104"/>
      <c r="FH386" s="104"/>
      <c r="FI386" s="104"/>
      <c r="FJ386" s="104"/>
      <c r="FK386" s="104"/>
      <c r="FL386" s="104"/>
      <c r="FM386" s="104"/>
      <c r="FN386" s="104"/>
      <c r="FO386" s="104"/>
      <c r="FP386" s="104"/>
      <c r="FQ386" s="104"/>
      <c r="FR386" s="104"/>
      <c r="FS386" s="104"/>
      <c r="FT386" s="104"/>
      <c r="FU386" s="104"/>
      <c r="FV386" s="104"/>
      <c r="FW386" s="104"/>
      <c r="FX386" s="104"/>
      <c r="FY386" s="104"/>
      <c r="FZ386" s="104"/>
      <c r="GA386" s="104"/>
      <c r="GB386" s="104"/>
      <c r="GC386" s="104"/>
      <c r="GD386" s="104"/>
      <c r="GE386" s="104"/>
      <c r="GF386" s="104"/>
      <c r="GG386" s="104"/>
      <c r="GH386" s="104"/>
      <c r="GI386" s="104"/>
      <c r="GJ386" s="104"/>
      <c r="GK386" s="104"/>
      <c r="GL386" s="104"/>
      <c r="GM386" s="104"/>
      <c r="GN386" s="104"/>
      <c r="GO386" s="104"/>
      <c r="GP386" s="104"/>
      <c r="GQ386" s="104"/>
      <c r="GR386" s="104"/>
      <c r="GS386" s="104"/>
      <c r="GT386" s="104"/>
      <c r="GU386" s="104"/>
      <c r="GV386" s="104"/>
      <c r="GW386" s="104"/>
      <c r="GX386" s="104"/>
      <c r="GY386" s="104"/>
      <c r="GZ386" s="104"/>
      <c r="HA386" s="104"/>
      <c r="HB386" s="104"/>
      <c r="HC386" s="104"/>
      <c r="HD386" s="104"/>
      <c r="HE386" s="104"/>
      <c r="HF386" s="104"/>
      <c r="HG386" s="104"/>
      <c r="HH386" s="104"/>
      <c r="HI386" s="104"/>
      <c r="HJ386" s="104"/>
      <c r="HK386" s="104"/>
      <c r="HL386" s="104"/>
      <c r="HM386" s="104"/>
      <c r="HN386" s="104"/>
      <c r="HO386" s="104"/>
      <c r="HP386" s="104"/>
      <c r="HQ386" s="104"/>
      <c r="HR386" s="104"/>
      <c r="HS386" s="104"/>
      <c r="HT386" s="104"/>
      <c r="HU386" s="104"/>
      <c r="HV386" s="104"/>
      <c r="HW386" s="104"/>
      <c r="HX386" s="104"/>
      <c r="HY386" s="104"/>
      <c r="HZ386" s="104"/>
      <c r="IA386" s="104"/>
      <c r="IB386" s="104"/>
      <c r="IC386" s="104"/>
      <c r="ID386" s="104"/>
      <c r="IE386" s="104"/>
      <c r="IF386" s="104"/>
      <c r="IG386" s="104"/>
      <c r="IH386" s="104"/>
      <c r="II386" s="104"/>
      <c r="IJ386" s="104"/>
      <c r="IK386" s="104"/>
      <c r="IL386" s="104"/>
      <c r="IM386" s="104"/>
      <c r="IN386" s="104"/>
      <c r="IO386" s="104"/>
      <c r="IP386" s="104"/>
      <c r="IQ386" s="104"/>
      <c r="IR386" s="104"/>
      <c r="IS386" s="104"/>
      <c r="IT386" s="104"/>
      <c r="IU386" s="104"/>
      <c r="IV386" s="104"/>
    </row>
    <row r="387" spans="1:256" s="103" customFormat="1" ht="12.75" x14ac:dyDescent="0.35">
      <c r="A387" s="114"/>
      <c r="AI387" s="104"/>
      <c r="AJ387" s="104"/>
      <c r="AK387" s="104"/>
      <c r="AL387" s="104"/>
      <c r="AM387" s="104"/>
      <c r="AN387" s="104"/>
      <c r="AO387" s="104"/>
      <c r="AP387" s="104"/>
      <c r="AQ387" s="104"/>
      <c r="AR387" s="104"/>
      <c r="AS387" s="104"/>
      <c r="AT387" s="104"/>
      <c r="AU387" s="104"/>
      <c r="AV387" s="104"/>
      <c r="AW387" s="104"/>
      <c r="AX387" s="104"/>
      <c r="AY387" s="104"/>
      <c r="AZ387" s="104"/>
      <c r="BA387" s="104"/>
      <c r="BB387" s="104"/>
      <c r="BC387" s="104"/>
      <c r="BD387" s="104"/>
      <c r="BE387" s="104"/>
      <c r="BF387" s="104"/>
      <c r="BG387" s="104"/>
      <c r="BH387" s="104"/>
      <c r="BI387" s="104"/>
      <c r="BJ387" s="104"/>
      <c r="BK387" s="104"/>
      <c r="BL387" s="104"/>
      <c r="BM387" s="104"/>
      <c r="BN387" s="104"/>
      <c r="BO387" s="104"/>
      <c r="BP387" s="104"/>
      <c r="BQ387" s="104"/>
      <c r="BR387" s="104"/>
      <c r="BS387" s="104"/>
      <c r="BT387" s="104"/>
      <c r="BU387" s="104"/>
      <c r="BV387" s="104"/>
      <c r="BW387" s="104"/>
      <c r="BX387" s="104"/>
      <c r="BY387" s="104"/>
      <c r="BZ387" s="104"/>
      <c r="CA387" s="104"/>
      <c r="CB387" s="104"/>
      <c r="CC387" s="104"/>
      <c r="CD387" s="104"/>
      <c r="CE387" s="104"/>
      <c r="CF387" s="104"/>
      <c r="CG387" s="104"/>
      <c r="CH387" s="104"/>
      <c r="CI387" s="104"/>
      <c r="CJ387" s="104"/>
      <c r="CK387" s="104"/>
      <c r="CL387" s="104"/>
      <c r="CM387" s="104"/>
      <c r="CN387" s="104"/>
      <c r="CO387" s="104"/>
      <c r="CP387" s="104"/>
      <c r="CQ387" s="104"/>
      <c r="CR387" s="104"/>
      <c r="CS387" s="104"/>
      <c r="CT387" s="104"/>
      <c r="CU387" s="104"/>
      <c r="CV387" s="104"/>
      <c r="CW387" s="104"/>
      <c r="CX387" s="104"/>
      <c r="CY387" s="104"/>
      <c r="CZ387" s="104"/>
      <c r="DA387" s="104"/>
      <c r="DB387" s="104"/>
      <c r="DC387" s="104"/>
      <c r="DD387" s="104"/>
      <c r="DE387" s="104"/>
      <c r="DF387" s="104"/>
      <c r="DG387" s="104"/>
      <c r="DH387" s="104"/>
      <c r="DI387" s="104"/>
      <c r="DJ387" s="104"/>
      <c r="DK387" s="104"/>
      <c r="DL387" s="104"/>
      <c r="DM387" s="104"/>
      <c r="DN387" s="104"/>
      <c r="DO387" s="104"/>
      <c r="DP387" s="104"/>
      <c r="DQ387" s="104"/>
      <c r="DR387" s="104"/>
      <c r="DS387" s="104"/>
      <c r="DT387" s="104"/>
      <c r="DU387" s="104"/>
      <c r="DV387" s="104"/>
      <c r="DW387" s="104"/>
      <c r="DX387" s="104"/>
      <c r="DY387" s="104"/>
      <c r="DZ387" s="104"/>
      <c r="EA387" s="104"/>
      <c r="EB387" s="104"/>
      <c r="EC387" s="104"/>
      <c r="ED387" s="104"/>
      <c r="EE387" s="104"/>
      <c r="EF387" s="104"/>
      <c r="EG387" s="104"/>
      <c r="EH387" s="104"/>
      <c r="EI387" s="104"/>
      <c r="EJ387" s="104"/>
      <c r="EK387" s="104"/>
      <c r="EL387" s="104"/>
      <c r="EM387" s="104"/>
      <c r="EN387" s="104"/>
      <c r="EO387" s="104"/>
      <c r="EP387" s="104"/>
      <c r="EQ387" s="104"/>
      <c r="ER387" s="104"/>
      <c r="ES387" s="104"/>
      <c r="ET387" s="104"/>
      <c r="EU387" s="104"/>
      <c r="EV387" s="104"/>
      <c r="EW387" s="104"/>
      <c r="EX387" s="104"/>
      <c r="EY387" s="104"/>
      <c r="EZ387" s="104"/>
      <c r="FA387" s="104"/>
      <c r="FB387" s="104"/>
      <c r="FC387" s="104"/>
      <c r="FD387" s="104"/>
      <c r="FE387" s="104"/>
      <c r="FF387" s="104"/>
      <c r="FG387" s="104"/>
      <c r="FH387" s="104"/>
      <c r="FI387" s="104"/>
      <c r="FJ387" s="104"/>
      <c r="FK387" s="104"/>
      <c r="FL387" s="104"/>
      <c r="FM387" s="104"/>
      <c r="FN387" s="104"/>
      <c r="FO387" s="104"/>
      <c r="FP387" s="104"/>
      <c r="FQ387" s="104"/>
      <c r="FR387" s="104"/>
      <c r="FS387" s="104"/>
      <c r="FT387" s="104"/>
      <c r="FU387" s="104"/>
      <c r="FV387" s="104"/>
      <c r="FW387" s="104"/>
      <c r="FX387" s="104"/>
      <c r="FY387" s="104"/>
      <c r="FZ387" s="104"/>
      <c r="GA387" s="104"/>
      <c r="GB387" s="104"/>
      <c r="GC387" s="104"/>
      <c r="GD387" s="104"/>
      <c r="GE387" s="104"/>
      <c r="GF387" s="104"/>
      <c r="GG387" s="104"/>
      <c r="GH387" s="104"/>
      <c r="GI387" s="104"/>
      <c r="GJ387" s="104"/>
      <c r="GK387" s="104"/>
      <c r="GL387" s="104"/>
      <c r="GM387" s="104"/>
      <c r="GN387" s="104"/>
      <c r="GO387" s="104"/>
      <c r="GP387" s="104"/>
      <c r="GQ387" s="104"/>
      <c r="GR387" s="104"/>
      <c r="GS387" s="104"/>
      <c r="GT387" s="104"/>
      <c r="GU387" s="104"/>
      <c r="GV387" s="104"/>
      <c r="GW387" s="104"/>
      <c r="GX387" s="104"/>
      <c r="GY387" s="104"/>
      <c r="GZ387" s="104"/>
      <c r="HA387" s="104"/>
      <c r="HB387" s="104"/>
      <c r="HC387" s="104"/>
      <c r="HD387" s="104"/>
      <c r="HE387" s="104"/>
      <c r="HF387" s="104"/>
      <c r="HG387" s="104"/>
      <c r="HH387" s="104"/>
      <c r="HI387" s="104"/>
      <c r="HJ387" s="104"/>
      <c r="HK387" s="104"/>
      <c r="HL387" s="104"/>
      <c r="HM387" s="104"/>
      <c r="HN387" s="104"/>
      <c r="HO387" s="104"/>
      <c r="HP387" s="104"/>
      <c r="HQ387" s="104"/>
      <c r="HR387" s="104"/>
      <c r="HS387" s="104"/>
      <c r="HT387" s="104"/>
      <c r="HU387" s="104"/>
      <c r="HV387" s="104"/>
      <c r="HW387" s="104"/>
      <c r="HX387" s="104"/>
      <c r="HY387" s="104"/>
      <c r="HZ387" s="104"/>
      <c r="IA387" s="104"/>
      <c r="IB387" s="104"/>
      <c r="IC387" s="104"/>
      <c r="ID387" s="104"/>
      <c r="IE387" s="104"/>
      <c r="IF387" s="104"/>
      <c r="IG387" s="104"/>
      <c r="IH387" s="104"/>
      <c r="II387" s="104"/>
      <c r="IJ387" s="104"/>
      <c r="IK387" s="104"/>
      <c r="IL387" s="104"/>
      <c r="IM387" s="104"/>
      <c r="IN387" s="104"/>
      <c r="IO387" s="104"/>
      <c r="IP387" s="104"/>
      <c r="IQ387" s="104"/>
      <c r="IR387" s="104"/>
      <c r="IS387" s="104"/>
      <c r="IT387" s="104"/>
      <c r="IU387" s="104"/>
      <c r="IV387" s="104"/>
    </row>
    <row r="388" spans="1:256" s="103" customFormat="1" ht="12.75" x14ac:dyDescent="0.35">
      <c r="A388" s="11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T388" s="104"/>
      <c r="BU388" s="104"/>
      <c r="BV388" s="104"/>
      <c r="BW388" s="104"/>
      <c r="BX388" s="104"/>
      <c r="BY388" s="104"/>
      <c r="BZ388" s="104"/>
      <c r="CA388" s="104"/>
      <c r="CB388" s="104"/>
      <c r="CC388" s="104"/>
      <c r="CD388" s="104"/>
      <c r="CE388" s="104"/>
      <c r="CF388" s="104"/>
      <c r="CG388" s="104"/>
      <c r="CH388" s="104"/>
      <c r="CI388" s="104"/>
      <c r="CJ388" s="104"/>
      <c r="CK388" s="104"/>
      <c r="CL388" s="104"/>
      <c r="CM388" s="104"/>
      <c r="CN388" s="104"/>
      <c r="CO388" s="104"/>
      <c r="CP388" s="104"/>
      <c r="CQ388" s="104"/>
      <c r="CR388" s="104"/>
      <c r="CS388" s="104"/>
      <c r="CT388" s="104"/>
      <c r="CU388" s="104"/>
      <c r="CV388" s="104"/>
      <c r="CW388" s="104"/>
      <c r="CX388" s="104"/>
      <c r="CY388" s="104"/>
      <c r="CZ388" s="104"/>
      <c r="DA388" s="104"/>
      <c r="DB388" s="104"/>
      <c r="DC388" s="104"/>
      <c r="DD388" s="104"/>
      <c r="DE388" s="104"/>
      <c r="DF388" s="104"/>
      <c r="DG388" s="104"/>
      <c r="DH388" s="104"/>
      <c r="DI388" s="104"/>
      <c r="DJ388" s="104"/>
      <c r="DK388" s="104"/>
      <c r="DL388" s="104"/>
      <c r="DM388" s="104"/>
      <c r="DN388" s="104"/>
      <c r="DO388" s="104"/>
      <c r="DP388" s="104"/>
      <c r="DQ388" s="104"/>
      <c r="DR388" s="104"/>
      <c r="DS388" s="104"/>
      <c r="DT388" s="104"/>
      <c r="DU388" s="104"/>
      <c r="DV388" s="104"/>
      <c r="DW388" s="104"/>
      <c r="DX388" s="104"/>
      <c r="DY388" s="104"/>
      <c r="DZ388" s="104"/>
      <c r="EA388" s="104"/>
      <c r="EB388" s="104"/>
      <c r="EC388" s="104"/>
      <c r="ED388" s="104"/>
      <c r="EE388" s="104"/>
      <c r="EF388" s="104"/>
      <c r="EG388" s="104"/>
      <c r="EH388" s="104"/>
      <c r="EI388" s="104"/>
      <c r="EJ388" s="104"/>
      <c r="EK388" s="104"/>
      <c r="EL388" s="104"/>
      <c r="EM388" s="104"/>
      <c r="EN388" s="104"/>
      <c r="EO388" s="104"/>
      <c r="EP388" s="104"/>
      <c r="EQ388" s="104"/>
      <c r="ER388" s="104"/>
      <c r="ES388" s="104"/>
      <c r="ET388" s="104"/>
      <c r="EU388" s="104"/>
      <c r="EV388" s="104"/>
      <c r="EW388" s="104"/>
      <c r="EX388" s="104"/>
      <c r="EY388" s="104"/>
      <c r="EZ388" s="104"/>
      <c r="FA388" s="104"/>
      <c r="FB388" s="104"/>
      <c r="FC388" s="104"/>
      <c r="FD388" s="104"/>
      <c r="FE388" s="104"/>
      <c r="FF388" s="104"/>
      <c r="FG388" s="104"/>
      <c r="FH388" s="104"/>
      <c r="FI388" s="104"/>
      <c r="FJ388" s="104"/>
      <c r="FK388" s="104"/>
      <c r="FL388" s="104"/>
      <c r="FM388" s="104"/>
      <c r="FN388" s="104"/>
      <c r="FO388" s="104"/>
      <c r="FP388" s="104"/>
      <c r="FQ388" s="104"/>
      <c r="FR388" s="104"/>
      <c r="FS388" s="104"/>
      <c r="FT388" s="104"/>
      <c r="FU388" s="104"/>
      <c r="FV388" s="104"/>
      <c r="FW388" s="104"/>
      <c r="FX388" s="104"/>
      <c r="FY388" s="104"/>
      <c r="FZ388" s="104"/>
      <c r="GA388" s="104"/>
      <c r="GB388" s="104"/>
      <c r="GC388" s="104"/>
      <c r="GD388" s="104"/>
      <c r="GE388" s="104"/>
      <c r="GF388" s="104"/>
      <c r="GG388" s="104"/>
      <c r="GH388" s="104"/>
      <c r="GI388" s="104"/>
      <c r="GJ388" s="104"/>
      <c r="GK388" s="104"/>
      <c r="GL388" s="104"/>
      <c r="GM388" s="104"/>
      <c r="GN388" s="104"/>
      <c r="GO388" s="104"/>
      <c r="GP388" s="104"/>
      <c r="GQ388" s="104"/>
      <c r="GR388" s="104"/>
      <c r="GS388" s="104"/>
      <c r="GT388" s="104"/>
      <c r="GU388" s="104"/>
      <c r="GV388" s="104"/>
      <c r="GW388" s="104"/>
      <c r="GX388" s="104"/>
      <c r="GY388" s="104"/>
      <c r="GZ388" s="104"/>
      <c r="HA388" s="104"/>
      <c r="HB388" s="104"/>
      <c r="HC388" s="104"/>
      <c r="HD388" s="104"/>
      <c r="HE388" s="104"/>
      <c r="HF388" s="104"/>
      <c r="HG388" s="104"/>
      <c r="HH388" s="104"/>
      <c r="HI388" s="104"/>
      <c r="HJ388" s="104"/>
      <c r="HK388" s="104"/>
      <c r="HL388" s="104"/>
      <c r="HM388" s="104"/>
      <c r="HN388" s="104"/>
      <c r="HO388" s="104"/>
      <c r="HP388" s="104"/>
      <c r="HQ388" s="104"/>
      <c r="HR388" s="104"/>
      <c r="HS388" s="104"/>
      <c r="HT388" s="104"/>
      <c r="HU388" s="104"/>
      <c r="HV388" s="104"/>
      <c r="HW388" s="104"/>
      <c r="HX388" s="104"/>
      <c r="HY388" s="104"/>
      <c r="HZ388" s="104"/>
      <c r="IA388" s="104"/>
      <c r="IB388" s="104"/>
      <c r="IC388" s="104"/>
      <c r="ID388" s="104"/>
      <c r="IE388" s="104"/>
      <c r="IF388" s="104"/>
      <c r="IG388" s="104"/>
      <c r="IH388" s="104"/>
      <c r="II388" s="104"/>
      <c r="IJ388" s="104"/>
      <c r="IK388" s="104"/>
      <c r="IL388" s="104"/>
      <c r="IM388" s="104"/>
      <c r="IN388" s="104"/>
      <c r="IO388" s="104"/>
      <c r="IP388" s="104"/>
      <c r="IQ388" s="104"/>
      <c r="IR388" s="104"/>
      <c r="IS388" s="104"/>
      <c r="IT388" s="104"/>
      <c r="IU388" s="104"/>
      <c r="IV388" s="104"/>
    </row>
    <row r="389" spans="1:256" s="103" customFormat="1" ht="12.75" x14ac:dyDescent="0.35">
      <c r="A389" s="11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T389" s="104"/>
      <c r="BU389" s="104"/>
      <c r="BV389" s="104"/>
      <c r="BW389" s="104"/>
      <c r="BX389" s="104"/>
      <c r="BY389" s="104"/>
      <c r="BZ389" s="104"/>
      <c r="CA389" s="104"/>
      <c r="CB389" s="104"/>
      <c r="CC389" s="104"/>
      <c r="CD389" s="104"/>
      <c r="CE389" s="104"/>
      <c r="CF389" s="104"/>
      <c r="CG389" s="104"/>
      <c r="CH389" s="104"/>
      <c r="CI389" s="104"/>
      <c r="CJ389" s="104"/>
      <c r="CK389" s="104"/>
      <c r="CL389" s="104"/>
      <c r="CM389" s="104"/>
      <c r="CN389" s="104"/>
      <c r="CO389" s="104"/>
      <c r="CP389" s="104"/>
      <c r="CQ389" s="104"/>
      <c r="CR389" s="104"/>
      <c r="CS389" s="104"/>
      <c r="CT389" s="104"/>
      <c r="CU389" s="104"/>
      <c r="CV389" s="104"/>
      <c r="CW389" s="104"/>
      <c r="CX389" s="104"/>
      <c r="CY389" s="104"/>
      <c r="CZ389" s="104"/>
      <c r="DA389" s="104"/>
      <c r="DB389" s="104"/>
      <c r="DC389" s="104"/>
      <c r="DD389" s="104"/>
      <c r="DE389" s="104"/>
      <c r="DF389" s="104"/>
      <c r="DG389" s="104"/>
      <c r="DH389" s="104"/>
      <c r="DI389" s="104"/>
      <c r="DJ389" s="104"/>
      <c r="DK389" s="104"/>
      <c r="DL389" s="104"/>
      <c r="DM389" s="104"/>
      <c r="DN389" s="104"/>
      <c r="DO389" s="104"/>
      <c r="DP389" s="104"/>
      <c r="DQ389" s="104"/>
      <c r="DR389" s="104"/>
      <c r="DS389" s="104"/>
      <c r="DT389" s="104"/>
      <c r="DU389" s="104"/>
      <c r="DV389" s="104"/>
      <c r="DW389" s="104"/>
      <c r="DX389" s="104"/>
      <c r="DY389" s="104"/>
      <c r="DZ389" s="104"/>
      <c r="EA389" s="104"/>
      <c r="EB389" s="104"/>
      <c r="EC389" s="104"/>
      <c r="ED389" s="104"/>
      <c r="EE389" s="104"/>
      <c r="EF389" s="104"/>
      <c r="EG389" s="104"/>
      <c r="EH389" s="104"/>
      <c r="EI389" s="104"/>
      <c r="EJ389" s="104"/>
      <c r="EK389" s="104"/>
      <c r="EL389" s="104"/>
      <c r="EM389" s="104"/>
      <c r="EN389" s="104"/>
      <c r="EO389" s="104"/>
      <c r="EP389" s="104"/>
      <c r="EQ389" s="104"/>
      <c r="ER389" s="104"/>
      <c r="ES389" s="104"/>
      <c r="ET389" s="104"/>
      <c r="EU389" s="104"/>
      <c r="EV389" s="104"/>
      <c r="EW389" s="104"/>
      <c r="EX389" s="104"/>
      <c r="EY389" s="104"/>
      <c r="EZ389" s="104"/>
      <c r="FA389" s="104"/>
      <c r="FB389" s="104"/>
      <c r="FC389" s="104"/>
      <c r="FD389" s="104"/>
      <c r="FE389" s="104"/>
      <c r="FF389" s="104"/>
      <c r="FG389" s="104"/>
      <c r="FH389" s="104"/>
      <c r="FI389" s="104"/>
      <c r="FJ389" s="104"/>
      <c r="FK389" s="104"/>
      <c r="FL389" s="104"/>
      <c r="FM389" s="104"/>
      <c r="FN389" s="104"/>
      <c r="FO389" s="104"/>
      <c r="FP389" s="104"/>
      <c r="FQ389" s="104"/>
      <c r="FR389" s="104"/>
      <c r="FS389" s="104"/>
      <c r="FT389" s="104"/>
      <c r="FU389" s="104"/>
      <c r="FV389" s="104"/>
      <c r="FW389" s="104"/>
      <c r="FX389" s="104"/>
      <c r="FY389" s="104"/>
      <c r="FZ389" s="104"/>
      <c r="GA389" s="104"/>
      <c r="GB389" s="104"/>
      <c r="GC389" s="104"/>
      <c r="GD389" s="104"/>
      <c r="GE389" s="104"/>
      <c r="GF389" s="104"/>
      <c r="GG389" s="104"/>
      <c r="GH389" s="104"/>
      <c r="GI389" s="104"/>
      <c r="GJ389" s="104"/>
      <c r="GK389" s="104"/>
      <c r="GL389" s="104"/>
      <c r="GM389" s="104"/>
      <c r="GN389" s="104"/>
      <c r="GO389" s="104"/>
      <c r="GP389" s="104"/>
      <c r="GQ389" s="104"/>
      <c r="GR389" s="104"/>
      <c r="GS389" s="104"/>
      <c r="GT389" s="104"/>
      <c r="GU389" s="104"/>
      <c r="GV389" s="104"/>
      <c r="GW389" s="104"/>
      <c r="GX389" s="104"/>
      <c r="GY389" s="104"/>
      <c r="GZ389" s="104"/>
      <c r="HA389" s="104"/>
      <c r="HB389" s="104"/>
      <c r="HC389" s="104"/>
      <c r="HD389" s="104"/>
      <c r="HE389" s="104"/>
      <c r="HF389" s="104"/>
      <c r="HG389" s="104"/>
      <c r="HH389" s="104"/>
      <c r="HI389" s="104"/>
      <c r="HJ389" s="104"/>
      <c r="HK389" s="104"/>
      <c r="HL389" s="104"/>
      <c r="HM389" s="104"/>
      <c r="HN389" s="104"/>
      <c r="HO389" s="104"/>
      <c r="HP389" s="104"/>
      <c r="HQ389" s="104"/>
      <c r="HR389" s="104"/>
      <c r="HS389" s="104"/>
      <c r="HT389" s="104"/>
      <c r="HU389" s="104"/>
      <c r="HV389" s="104"/>
      <c r="HW389" s="104"/>
      <c r="HX389" s="104"/>
      <c r="HY389" s="104"/>
      <c r="HZ389" s="104"/>
      <c r="IA389" s="104"/>
      <c r="IB389" s="104"/>
      <c r="IC389" s="104"/>
      <c r="ID389" s="104"/>
      <c r="IE389" s="104"/>
      <c r="IF389" s="104"/>
      <c r="IG389" s="104"/>
      <c r="IH389" s="104"/>
      <c r="II389" s="104"/>
      <c r="IJ389" s="104"/>
      <c r="IK389" s="104"/>
      <c r="IL389" s="104"/>
      <c r="IM389" s="104"/>
      <c r="IN389" s="104"/>
      <c r="IO389" s="104"/>
      <c r="IP389" s="104"/>
      <c r="IQ389" s="104"/>
      <c r="IR389" s="104"/>
      <c r="IS389" s="104"/>
      <c r="IT389" s="104"/>
      <c r="IU389" s="104"/>
      <c r="IV389" s="104"/>
    </row>
    <row r="390" spans="1:256" s="103" customFormat="1" ht="12.75" x14ac:dyDescent="0.35">
      <c r="A390" s="114"/>
      <c r="AI390" s="104"/>
      <c r="AJ390" s="104"/>
      <c r="AK390" s="104"/>
      <c r="AL390" s="104"/>
      <c r="AM390" s="104"/>
      <c r="AN390" s="104"/>
      <c r="AO390" s="104"/>
      <c r="AP390" s="104"/>
      <c r="AQ390" s="104"/>
      <c r="AR390" s="104"/>
      <c r="AS390" s="104"/>
      <c r="AT390" s="104"/>
      <c r="AU390" s="104"/>
      <c r="AV390" s="104"/>
      <c r="AW390" s="104"/>
      <c r="AX390" s="104"/>
      <c r="AY390" s="104"/>
      <c r="AZ390" s="104"/>
      <c r="BA390" s="104"/>
      <c r="BB390" s="104"/>
      <c r="BC390" s="104"/>
      <c r="BD390" s="104"/>
      <c r="BE390" s="104"/>
      <c r="BF390" s="104"/>
      <c r="BG390" s="104"/>
      <c r="BH390" s="104"/>
      <c r="BI390" s="104"/>
      <c r="BJ390" s="104"/>
      <c r="BK390" s="104"/>
      <c r="BL390" s="104"/>
      <c r="BM390" s="104"/>
      <c r="BN390" s="104"/>
      <c r="BO390" s="104"/>
      <c r="BP390" s="104"/>
      <c r="BQ390" s="104"/>
      <c r="BR390" s="104"/>
      <c r="BS390" s="104"/>
      <c r="BT390" s="104"/>
      <c r="BU390" s="104"/>
      <c r="BV390" s="104"/>
      <c r="BW390" s="104"/>
      <c r="BX390" s="104"/>
      <c r="BY390" s="104"/>
      <c r="BZ390" s="104"/>
      <c r="CA390" s="104"/>
      <c r="CB390" s="104"/>
      <c r="CC390" s="104"/>
      <c r="CD390" s="104"/>
      <c r="CE390" s="104"/>
      <c r="CF390" s="104"/>
      <c r="CG390" s="104"/>
      <c r="CH390" s="104"/>
      <c r="CI390" s="104"/>
      <c r="CJ390" s="104"/>
      <c r="CK390" s="104"/>
      <c r="CL390" s="104"/>
      <c r="CM390" s="104"/>
      <c r="CN390" s="104"/>
      <c r="CO390" s="104"/>
      <c r="CP390" s="104"/>
      <c r="CQ390" s="104"/>
      <c r="CR390" s="104"/>
      <c r="CS390" s="104"/>
      <c r="CT390" s="104"/>
      <c r="CU390" s="104"/>
      <c r="CV390" s="104"/>
      <c r="CW390" s="104"/>
      <c r="CX390" s="104"/>
      <c r="CY390" s="104"/>
      <c r="CZ390" s="104"/>
      <c r="DA390" s="104"/>
      <c r="DB390" s="104"/>
      <c r="DC390" s="104"/>
      <c r="DD390" s="104"/>
      <c r="DE390" s="104"/>
      <c r="DF390" s="104"/>
      <c r="DG390" s="104"/>
      <c r="DH390" s="104"/>
      <c r="DI390" s="104"/>
      <c r="DJ390" s="104"/>
      <c r="DK390" s="104"/>
      <c r="DL390" s="104"/>
      <c r="DM390" s="104"/>
      <c r="DN390" s="104"/>
      <c r="DO390" s="104"/>
      <c r="DP390" s="104"/>
      <c r="DQ390" s="104"/>
      <c r="DR390" s="104"/>
      <c r="DS390" s="104"/>
      <c r="DT390" s="104"/>
      <c r="DU390" s="104"/>
      <c r="DV390" s="104"/>
      <c r="DW390" s="104"/>
      <c r="DX390" s="104"/>
      <c r="DY390" s="104"/>
      <c r="DZ390" s="104"/>
      <c r="EA390" s="104"/>
      <c r="EB390" s="104"/>
      <c r="EC390" s="104"/>
      <c r="ED390" s="104"/>
      <c r="EE390" s="104"/>
      <c r="EF390" s="104"/>
      <c r="EG390" s="104"/>
      <c r="EH390" s="104"/>
      <c r="EI390" s="104"/>
      <c r="EJ390" s="104"/>
      <c r="EK390" s="104"/>
      <c r="EL390" s="104"/>
      <c r="EM390" s="104"/>
      <c r="EN390" s="104"/>
      <c r="EO390" s="104"/>
      <c r="EP390" s="104"/>
      <c r="EQ390" s="104"/>
      <c r="ER390" s="104"/>
      <c r="ES390" s="104"/>
      <c r="ET390" s="104"/>
      <c r="EU390" s="104"/>
      <c r="EV390" s="104"/>
      <c r="EW390" s="104"/>
      <c r="EX390" s="104"/>
      <c r="EY390" s="104"/>
      <c r="EZ390" s="104"/>
      <c r="FA390" s="104"/>
      <c r="FB390" s="104"/>
      <c r="FC390" s="104"/>
      <c r="FD390" s="104"/>
      <c r="FE390" s="104"/>
      <c r="FF390" s="104"/>
      <c r="FG390" s="104"/>
      <c r="FH390" s="104"/>
      <c r="FI390" s="104"/>
      <c r="FJ390" s="104"/>
      <c r="FK390" s="104"/>
      <c r="FL390" s="104"/>
      <c r="FM390" s="104"/>
      <c r="FN390" s="104"/>
      <c r="FO390" s="104"/>
      <c r="FP390" s="104"/>
      <c r="FQ390" s="104"/>
      <c r="FR390" s="104"/>
      <c r="FS390" s="104"/>
      <c r="FT390" s="104"/>
      <c r="FU390" s="104"/>
      <c r="FV390" s="104"/>
      <c r="FW390" s="104"/>
      <c r="FX390" s="104"/>
      <c r="FY390" s="104"/>
      <c r="FZ390" s="104"/>
      <c r="GA390" s="104"/>
      <c r="GB390" s="104"/>
      <c r="GC390" s="104"/>
      <c r="GD390" s="104"/>
      <c r="GE390" s="104"/>
      <c r="GF390" s="104"/>
      <c r="GG390" s="104"/>
      <c r="GH390" s="104"/>
      <c r="GI390" s="104"/>
      <c r="GJ390" s="104"/>
      <c r="GK390" s="104"/>
      <c r="GL390" s="104"/>
      <c r="GM390" s="104"/>
      <c r="GN390" s="104"/>
      <c r="GO390" s="104"/>
      <c r="GP390" s="104"/>
      <c r="GQ390" s="104"/>
      <c r="GR390" s="104"/>
      <c r="GS390" s="104"/>
      <c r="GT390" s="104"/>
      <c r="GU390" s="104"/>
      <c r="GV390" s="104"/>
      <c r="GW390" s="104"/>
      <c r="GX390" s="104"/>
      <c r="GY390" s="104"/>
      <c r="GZ390" s="104"/>
      <c r="HA390" s="104"/>
      <c r="HB390" s="104"/>
      <c r="HC390" s="104"/>
      <c r="HD390" s="104"/>
      <c r="HE390" s="104"/>
      <c r="HF390" s="104"/>
      <c r="HG390" s="104"/>
      <c r="HH390" s="104"/>
      <c r="HI390" s="104"/>
      <c r="HJ390" s="104"/>
      <c r="HK390" s="104"/>
      <c r="HL390" s="104"/>
      <c r="HM390" s="104"/>
      <c r="HN390" s="104"/>
      <c r="HO390" s="104"/>
      <c r="HP390" s="104"/>
      <c r="HQ390" s="104"/>
      <c r="HR390" s="104"/>
      <c r="HS390" s="104"/>
      <c r="HT390" s="104"/>
      <c r="HU390" s="104"/>
      <c r="HV390" s="104"/>
      <c r="HW390" s="104"/>
      <c r="HX390" s="104"/>
      <c r="HY390" s="104"/>
      <c r="HZ390" s="104"/>
      <c r="IA390" s="104"/>
      <c r="IB390" s="104"/>
      <c r="IC390" s="104"/>
      <c r="ID390" s="104"/>
      <c r="IE390" s="104"/>
      <c r="IF390" s="104"/>
      <c r="IG390" s="104"/>
      <c r="IH390" s="104"/>
      <c r="II390" s="104"/>
      <c r="IJ390" s="104"/>
      <c r="IK390" s="104"/>
      <c r="IL390" s="104"/>
      <c r="IM390" s="104"/>
      <c r="IN390" s="104"/>
      <c r="IO390" s="104"/>
      <c r="IP390" s="104"/>
      <c r="IQ390" s="104"/>
      <c r="IR390" s="104"/>
      <c r="IS390" s="104"/>
      <c r="IT390" s="104"/>
      <c r="IU390" s="104"/>
      <c r="IV390" s="104"/>
    </row>
    <row r="391" spans="1:256" s="103" customFormat="1" ht="12.75" x14ac:dyDescent="0.35">
      <c r="A391" s="114"/>
      <c r="AI391" s="104"/>
      <c r="AJ391" s="104"/>
      <c r="AK391" s="104"/>
      <c r="AL391" s="104"/>
      <c r="AM391" s="104"/>
      <c r="AN391" s="104"/>
      <c r="AO391" s="104"/>
      <c r="AP391" s="104"/>
      <c r="AQ391" s="104"/>
      <c r="AR391" s="104"/>
      <c r="AS391" s="104"/>
      <c r="AT391" s="104"/>
      <c r="AU391" s="104"/>
      <c r="AV391" s="104"/>
      <c r="AW391" s="104"/>
      <c r="AX391" s="104"/>
      <c r="AY391" s="104"/>
      <c r="AZ391" s="104"/>
      <c r="BA391" s="104"/>
      <c r="BB391" s="104"/>
      <c r="BC391" s="104"/>
      <c r="BD391" s="104"/>
      <c r="BE391" s="104"/>
      <c r="BF391" s="104"/>
      <c r="BG391" s="104"/>
      <c r="BH391" s="104"/>
      <c r="BI391" s="104"/>
      <c r="BJ391" s="104"/>
      <c r="BK391" s="104"/>
      <c r="BL391" s="104"/>
      <c r="BM391" s="104"/>
      <c r="BN391" s="104"/>
      <c r="BO391" s="104"/>
      <c r="BP391" s="104"/>
      <c r="BQ391" s="104"/>
      <c r="BR391" s="104"/>
      <c r="BS391" s="104"/>
      <c r="BT391" s="104"/>
      <c r="BU391" s="104"/>
      <c r="BV391" s="104"/>
      <c r="BW391" s="104"/>
      <c r="BX391" s="104"/>
      <c r="BY391" s="104"/>
      <c r="BZ391" s="104"/>
      <c r="CA391" s="104"/>
      <c r="CB391" s="104"/>
      <c r="CC391" s="104"/>
      <c r="CD391" s="104"/>
      <c r="CE391" s="104"/>
      <c r="CF391" s="104"/>
      <c r="CG391" s="104"/>
      <c r="CH391" s="104"/>
      <c r="CI391" s="104"/>
      <c r="CJ391" s="104"/>
      <c r="CK391" s="104"/>
      <c r="CL391" s="104"/>
      <c r="CM391" s="104"/>
      <c r="CN391" s="104"/>
      <c r="CO391" s="104"/>
      <c r="CP391" s="104"/>
      <c r="CQ391" s="104"/>
      <c r="CR391" s="104"/>
      <c r="CS391" s="104"/>
      <c r="CT391" s="104"/>
      <c r="CU391" s="104"/>
      <c r="CV391" s="104"/>
      <c r="CW391" s="104"/>
      <c r="CX391" s="104"/>
      <c r="CY391" s="104"/>
      <c r="CZ391" s="104"/>
      <c r="DA391" s="104"/>
      <c r="DB391" s="104"/>
      <c r="DC391" s="104"/>
      <c r="DD391" s="104"/>
      <c r="DE391" s="104"/>
      <c r="DF391" s="104"/>
      <c r="DG391" s="104"/>
      <c r="DH391" s="104"/>
      <c r="DI391" s="104"/>
      <c r="DJ391" s="104"/>
      <c r="DK391" s="104"/>
      <c r="DL391" s="104"/>
      <c r="DM391" s="104"/>
      <c r="DN391" s="104"/>
      <c r="DO391" s="104"/>
      <c r="DP391" s="104"/>
      <c r="DQ391" s="104"/>
      <c r="DR391" s="104"/>
      <c r="DS391" s="104"/>
      <c r="DT391" s="104"/>
      <c r="DU391" s="104"/>
      <c r="DV391" s="104"/>
      <c r="DW391" s="104"/>
      <c r="DX391" s="104"/>
      <c r="DY391" s="104"/>
      <c r="DZ391" s="104"/>
      <c r="EA391" s="104"/>
      <c r="EB391" s="104"/>
      <c r="EC391" s="104"/>
      <c r="ED391" s="104"/>
      <c r="EE391" s="104"/>
      <c r="EF391" s="104"/>
      <c r="EG391" s="104"/>
      <c r="EH391" s="104"/>
      <c r="EI391" s="104"/>
      <c r="EJ391" s="104"/>
      <c r="EK391" s="104"/>
      <c r="EL391" s="104"/>
      <c r="EM391" s="104"/>
      <c r="EN391" s="104"/>
      <c r="EO391" s="104"/>
      <c r="EP391" s="104"/>
      <c r="EQ391" s="104"/>
      <c r="ER391" s="104"/>
      <c r="ES391" s="104"/>
      <c r="ET391" s="104"/>
      <c r="EU391" s="104"/>
      <c r="EV391" s="104"/>
      <c r="EW391" s="104"/>
      <c r="EX391" s="104"/>
      <c r="EY391" s="104"/>
      <c r="EZ391" s="104"/>
      <c r="FA391" s="104"/>
      <c r="FB391" s="104"/>
      <c r="FC391" s="104"/>
      <c r="FD391" s="104"/>
      <c r="FE391" s="104"/>
      <c r="FF391" s="104"/>
      <c r="FG391" s="104"/>
      <c r="FH391" s="104"/>
      <c r="FI391" s="104"/>
      <c r="FJ391" s="104"/>
      <c r="FK391" s="104"/>
      <c r="FL391" s="104"/>
      <c r="FM391" s="104"/>
      <c r="FN391" s="104"/>
      <c r="FO391" s="104"/>
      <c r="FP391" s="104"/>
      <c r="FQ391" s="104"/>
      <c r="FR391" s="104"/>
      <c r="FS391" s="104"/>
      <c r="FT391" s="104"/>
      <c r="FU391" s="104"/>
      <c r="FV391" s="104"/>
      <c r="FW391" s="104"/>
      <c r="FX391" s="104"/>
      <c r="FY391" s="104"/>
      <c r="FZ391" s="104"/>
      <c r="GA391" s="104"/>
      <c r="GB391" s="104"/>
      <c r="GC391" s="104"/>
      <c r="GD391" s="104"/>
      <c r="GE391" s="104"/>
      <c r="GF391" s="104"/>
      <c r="GG391" s="104"/>
      <c r="GH391" s="104"/>
      <c r="GI391" s="104"/>
      <c r="GJ391" s="104"/>
      <c r="GK391" s="104"/>
      <c r="GL391" s="104"/>
      <c r="GM391" s="104"/>
      <c r="GN391" s="104"/>
      <c r="GO391" s="104"/>
      <c r="GP391" s="104"/>
      <c r="GQ391" s="104"/>
      <c r="GR391" s="104"/>
      <c r="GS391" s="104"/>
      <c r="GT391" s="104"/>
      <c r="GU391" s="104"/>
      <c r="GV391" s="104"/>
      <c r="GW391" s="104"/>
      <c r="GX391" s="104"/>
      <c r="GY391" s="104"/>
      <c r="GZ391" s="104"/>
      <c r="HA391" s="104"/>
      <c r="HB391" s="104"/>
      <c r="HC391" s="104"/>
      <c r="HD391" s="104"/>
      <c r="HE391" s="104"/>
      <c r="HF391" s="104"/>
      <c r="HG391" s="104"/>
      <c r="HH391" s="104"/>
      <c r="HI391" s="104"/>
      <c r="HJ391" s="104"/>
      <c r="HK391" s="104"/>
      <c r="HL391" s="104"/>
      <c r="HM391" s="104"/>
      <c r="HN391" s="104"/>
      <c r="HO391" s="104"/>
      <c r="HP391" s="104"/>
      <c r="HQ391" s="104"/>
      <c r="HR391" s="104"/>
      <c r="HS391" s="104"/>
      <c r="HT391" s="104"/>
      <c r="HU391" s="104"/>
      <c r="HV391" s="104"/>
      <c r="HW391" s="104"/>
      <c r="HX391" s="104"/>
      <c r="HY391" s="104"/>
      <c r="HZ391" s="104"/>
      <c r="IA391" s="104"/>
      <c r="IB391" s="104"/>
      <c r="IC391" s="104"/>
      <c r="ID391" s="104"/>
      <c r="IE391" s="104"/>
      <c r="IF391" s="104"/>
      <c r="IG391" s="104"/>
      <c r="IH391" s="104"/>
      <c r="II391" s="104"/>
      <c r="IJ391" s="104"/>
      <c r="IK391" s="104"/>
      <c r="IL391" s="104"/>
      <c r="IM391" s="104"/>
      <c r="IN391" s="104"/>
      <c r="IO391" s="104"/>
      <c r="IP391" s="104"/>
      <c r="IQ391" s="104"/>
      <c r="IR391" s="104"/>
      <c r="IS391" s="104"/>
      <c r="IT391" s="104"/>
      <c r="IU391" s="104"/>
      <c r="IV391" s="104"/>
    </row>
    <row r="392" spans="1:256" s="103" customFormat="1" ht="12.75" x14ac:dyDescent="0.35">
      <c r="A392" s="114"/>
      <c r="AI392" s="104"/>
      <c r="AJ392" s="104"/>
      <c r="AK392" s="104"/>
      <c r="AL392" s="104"/>
      <c r="AM392" s="104"/>
      <c r="AN392" s="104"/>
      <c r="AO392" s="104"/>
      <c r="AP392" s="104"/>
      <c r="AQ392" s="104"/>
      <c r="AR392" s="104"/>
      <c r="AS392" s="104"/>
      <c r="AT392" s="104"/>
      <c r="AU392" s="104"/>
      <c r="AV392" s="104"/>
      <c r="AW392" s="104"/>
      <c r="AX392" s="104"/>
      <c r="AY392" s="104"/>
      <c r="AZ392" s="104"/>
      <c r="BA392" s="104"/>
      <c r="BB392" s="104"/>
      <c r="BC392" s="104"/>
      <c r="BD392" s="104"/>
      <c r="BE392" s="104"/>
      <c r="BF392" s="104"/>
      <c r="BG392" s="104"/>
      <c r="BH392" s="104"/>
      <c r="BI392" s="104"/>
      <c r="BJ392" s="104"/>
      <c r="BK392" s="104"/>
      <c r="BL392" s="104"/>
      <c r="BM392" s="104"/>
      <c r="BN392" s="104"/>
      <c r="BO392" s="104"/>
      <c r="BP392" s="104"/>
      <c r="BQ392" s="104"/>
      <c r="BR392" s="104"/>
      <c r="BS392" s="104"/>
      <c r="BT392" s="104"/>
      <c r="BU392" s="104"/>
      <c r="BV392" s="104"/>
      <c r="BW392" s="104"/>
      <c r="BX392" s="104"/>
      <c r="BY392" s="104"/>
      <c r="BZ392" s="104"/>
      <c r="CA392" s="104"/>
      <c r="CB392" s="104"/>
      <c r="CC392" s="104"/>
      <c r="CD392" s="104"/>
      <c r="CE392" s="104"/>
      <c r="CF392" s="104"/>
      <c r="CG392" s="104"/>
      <c r="CH392" s="104"/>
      <c r="CI392" s="104"/>
      <c r="CJ392" s="104"/>
      <c r="CK392" s="104"/>
      <c r="CL392" s="104"/>
      <c r="CM392" s="104"/>
      <c r="CN392" s="104"/>
      <c r="CO392" s="104"/>
      <c r="CP392" s="104"/>
      <c r="CQ392" s="104"/>
      <c r="CR392" s="104"/>
      <c r="CS392" s="104"/>
      <c r="CT392" s="104"/>
      <c r="CU392" s="104"/>
      <c r="CV392" s="104"/>
      <c r="CW392" s="104"/>
      <c r="CX392" s="104"/>
      <c r="CY392" s="104"/>
      <c r="CZ392" s="104"/>
      <c r="DA392" s="104"/>
      <c r="DB392" s="104"/>
      <c r="DC392" s="104"/>
      <c r="DD392" s="104"/>
      <c r="DE392" s="104"/>
      <c r="DF392" s="104"/>
      <c r="DG392" s="104"/>
      <c r="DH392" s="104"/>
      <c r="DI392" s="104"/>
      <c r="DJ392" s="104"/>
      <c r="DK392" s="104"/>
      <c r="DL392" s="104"/>
      <c r="DM392" s="104"/>
      <c r="DN392" s="104"/>
      <c r="DO392" s="104"/>
      <c r="DP392" s="104"/>
      <c r="DQ392" s="104"/>
      <c r="DR392" s="104"/>
      <c r="DS392" s="104"/>
      <c r="DT392" s="104"/>
      <c r="DU392" s="104"/>
      <c r="DV392" s="104"/>
      <c r="DW392" s="104"/>
      <c r="DX392" s="104"/>
      <c r="DY392" s="104"/>
      <c r="DZ392" s="104"/>
      <c r="EA392" s="104"/>
      <c r="EB392" s="104"/>
      <c r="EC392" s="104"/>
      <c r="ED392" s="104"/>
      <c r="EE392" s="104"/>
      <c r="EF392" s="104"/>
      <c r="EG392" s="104"/>
      <c r="EH392" s="104"/>
      <c r="EI392" s="104"/>
      <c r="EJ392" s="104"/>
      <c r="EK392" s="104"/>
      <c r="EL392" s="104"/>
      <c r="EM392" s="104"/>
      <c r="EN392" s="104"/>
      <c r="EO392" s="104"/>
      <c r="EP392" s="104"/>
      <c r="EQ392" s="104"/>
      <c r="ER392" s="104"/>
      <c r="ES392" s="104"/>
      <c r="ET392" s="104"/>
      <c r="EU392" s="104"/>
      <c r="EV392" s="104"/>
      <c r="EW392" s="104"/>
      <c r="EX392" s="104"/>
      <c r="EY392" s="104"/>
      <c r="EZ392" s="104"/>
      <c r="FA392" s="104"/>
      <c r="FB392" s="104"/>
      <c r="FC392" s="104"/>
      <c r="FD392" s="104"/>
      <c r="FE392" s="104"/>
      <c r="FF392" s="104"/>
      <c r="FG392" s="104"/>
      <c r="FH392" s="104"/>
      <c r="FI392" s="104"/>
      <c r="FJ392" s="104"/>
      <c r="FK392" s="104"/>
      <c r="FL392" s="104"/>
      <c r="FM392" s="104"/>
      <c r="FN392" s="104"/>
      <c r="FO392" s="104"/>
      <c r="FP392" s="104"/>
      <c r="FQ392" s="104"/>
      <c r="FR392" s="104"/>
      <c r="FS392" s="104"/>
      <c r="FT392" s="104"/>
      <c r="FU392" s="104"/>
      <c r="FV392" s="104"/>
      <c r="FW392" s="104"/>
      <c r="FX392" s="104"/>
      <c r="FY392" s="104"/>
      <c r="FZ392" s="104"/>
      <c r="GA392" s="104"/>
      <c r="GB392" s="104"/>
      <c r="GC392" s="104"/>
      <c r="GD392" s="104"/>
      <c r="GE392" s="104"/>
      <c r="GF392" s="104"/>
      <c r="GG392" s="104"/>
      <c r="GH392" s="104"/>
      <c r="GI392" s="104"/>
      <c r="GJ392" s="104"/>
      <c r="GK392" s="104"/>
      <c r="GL392" s="104"/>
      <c r="GM392" s="104"/>
      <c r="GN392" s="104"/>
      <c r="GO392" s="104"/>
      <c r="GP392" s="104"/>
      <c r="GQ392" s="104"/>
      <c r="GR392" s="104"/>
      <c r="GS392" s="104"/>
      <c r="GT392" s="104"/>
      <c r="GU392" s="104"/>
      <c r="GV392" s="104"/>
      <c r="GW392" s="104"/>
      <c r="GX392" s="104"/>
      <c r="GY392" s="104"/>
      <c r="GZ392" s="104"/>
      <c r="HA392" s="104"/>
      <c r="HB392" s="104"/>
      <c r="HC392" s="104"/>
      <c r="HD392" s="104"/>
      <c r="HE392" s="104"/>
      <c r="HF392" s="104"/>
      <c r="HG392" s="104"/>
      <c r="HH392" s="104"/>
      <c r="HI392" s="104"/>
      <c r="HJ392" s="104"/>
      <c r="HK392" s="104"/>
      <c r="HL392" s="104"/>
      <c r="HM392" s="104"/>
      <c r="HN392" s="104"/>
      <c r="HO392" s="104"/>
      <c r="HP392" s="104"/>
      <c r="HQ392" s="104"/>
      <c r="HR392" s="104"/>
      <c r="HS392" s="104"/>
      <c r="HT392" s="104"/>
      <c r="HU392" s="104"/>
      <c r="HV392" s="104"/>
      <c r="HW392" s="104"/>
      <c r="HX392" s="104"/>
      <c r="HY392" s="104"/>
      <c r="HZ392" s="104"/>
      <c r="IA392" s="104"/>
      <c r="IB392" s="104"/>
      <c r="IC392" s="104"/>
      <c r="ID392" s="104"/>
      <c r="IE392" s="104"/>
      <c r="IF392" s="104"/>
      <c r="IG392" s="104"/>
      <c r="IH392" s="104"/>
      <c r="II392" s="104"/>
      <c r="IJ392" s="104"/>
      <c r="IK392" s="104"/>
      <c r="IL392" s="104"/>
      <c r="IM392" s="104"/>
      <c r="IN392" s="104"/>
      <c r="IO392" s="104"/>
      <c r="IP392" s="104"/>
      <c r="IQ392" s="104"/>
      <c r="IR392" s="104"/>
      <c r="IS392" s="104"/>
      <c r="IT392" s="104"/>
      <c r="IU392" s="104"/>
      <c r="IV392" s="104"/>
    </row>
    <row r="393" spans="1:256" s="103" customFormat="1" ht="12.75" x14ac:dyDescent="0.35">
      <c r="A393" s="114"/>
      <c r="AI393" s="104"/>
      <c r="AJ393" s="104"/>
      <c r="AK393" s="104"/>
      <c r="AL393" s="104"/>
      <c r="AM393" s="104"/>
      <c r="AN393" s="104"/>
      <c r="AO393" s="104"/>
      <c r="AP393" s="104"/>
      <c r="AQ393" s="104"/>
      <c r="AR393" s="104"/>
      <c r="AS393" s="104"/>
      <c r="AT393" s="104"/>
      <c r="AU393" s="104"/>
      <c r="AV393" s="104"/>
      <c r="AW393" s="104"/>
      <c r="AX393" s="104"/>
      <c r="AY393" s="104"/>
      <c r="AZ393" s="104"/>
      <c r="BA393" s="104"/>
      <c r="BB393" s="104"/>
      <c r="BC393" s="104"/>
      <c r="BD393" s="104"/>
      <c r="BE393" s="104"/>
      <c r="BF393" s="104"/>
      <c r="BG393" s="104"/>
      <c r="BH393" s="104"/>
      <c r="BI393" s="104"/>
      <c r="BJ393" s="104"/>
      <c r="BK393" s="104"/>
      <c r="BL393" s="104"/>
      <c r="BM393" s="104"/>
      <c r="BN393" s="104"/>
      <c r="BO393" s="104"/>
      <c r="BP393" s="104"/>
      <c r="BQ393" s="104"/>
      <c r="BR393" s="104"/>
      <c r="BS393" s="104"/>
      <c r="BT393" s="104"/>
      <c r="BU393" s="104"/>
      <c r="BV393" s="104"/>
      <c r="BW393" s="104"/>
      <c r="BX393" s="104"/>
      <c r="BY393" s="104"/>
      <c r="BZ393" s="104"/>
      <c r="CA393" s="104"/>
      <c r="CB393" s="104"/>
      <c r="CC393" s="104"/>
      <c r="CD393" s="104"/>
      <c r="CE393" s="104"/>
      <c r="CF393" s="104"/>
      <c r="CG393" s="104"/>
      <c r="CH393" s="104"/>
      <c r="CI393" s="104"/>
      <c r="CJ393" s="104"/>
      <c r="CK393" s="104"/>
      <c r="CL393" s="104"/>
      <c r="CM393" s="104"/>
      <c r="CN393" s="104"/>
      <c r="CO393" s="104"/>
      <c r="CP393" s="104"/>
      <c r="CQ393" s="104"/>
      <c r="CR393" s="104"/>
      <c r="CS393" s="104"/>
      <c r="CT393" s="104"/>
      <c r="CU393" s="104"/>
      <c r="CV393" s="104"/>
      <c r="CW393" s="104"/>
      <c r="CX393" s="104"/>
      <c r="CY393" s="104"/>
      <c r="CZ393" s="104"/>
      <c r="DA393" s="104"/>
      <c r="DB393" s="104"/>
      <c r="DC393" s="104"/>
      <c r="DD393" s="104"/>
      <c r="DE393" s="104"/>
      <c r="DF393" s="104"/>
      <c r="DG393" s="104"/>
      <c r="DH393" s="104"/>
      <c r="DI393" s="104"/>
      <c r="DJ393" s="104"/>
      <c r="DK393" s="104"/>
      <c r="DL393" s="104"/>
      <c r="DM393" s="104"/>
      <c r="DN393" s="104"/>
      <c r="DO393" s="104"/>
      <c r="DP393" s="104"/>
      <c r="DQ393" s="104"/>
      <c r="DR393" s="104"/>
      <c r="DS393" s="104"/>
      <c r="DT393" s="104"/>
      <c r="DU393" s="104"/>
      <c r="DV393" s="104"/>
      <c r="DW393" s="104"/>
      <c r="DX393" s="104"/>
      <c r="DY393" s="104"/>
      <c r="DZ393" s="104"/>
      <c r="EA393" s="104"/>
      <c r="EB393" s="104"/>
      <c r="EC393" s="104"/>
      <c r="ED393" s="104"/>
      <c r="EE393" s="104"/>
      <c r="EF393" s="104"/>
      <c r="EG393" s="104"/>
      <c r="EH393" s="104"/>
      <c r="EI393" s="104"/>
      <c r="EJ393" s="104"/>
      <c r="EK393" s="104"/>
      <c r="EL393" s="104"/>
      <c r="EM393" s="104"/>
      <c r="EN393" s="104"/>
      <c r="EO393" s="104"/>
      <c r="EP393" s="104"/>
      <c r="EQ393" s="104"/>
      <c r="ER393" s="104"/>
      <c r="ES393" s="104"/>
      <c r="ET393" s="104"/>
      <c r="EU393" s="104"/>
      <c r="EV393" s="104"/>
      <c r="EW393" s="104"/>
      <c r="EX393" s="104"/>
      <c r="EY393" s="104"/>
      <c r="EZ393" s="104"/>
      <c r="FA393" s="104"/>
      <c r="FB393" s="104"/>
      <c r="FC393" s="104"/>
      <c r="FD393" s="104"/>
      <c r="FE393" s="104"/>
      <c r="FF393" s="104"/>
      <c r="FG393" s="104"/>
      <c r="FH393" s="104"/>
      <c r="FI393" s="104"/>
      <c r="FJ393" s="104"/>
      <c r="FK393" s="104"/>
      <c r="FL393" s="104"/>
      <c r="FM393" s="104"/>
      <c r="FN393" s="104"/>
      <c r="FO393" s="104"/>
      <c r="FP393" s="104"/>
      <c r="FQ393" s="104"/>
      <c r="FR393" s="104"/>
      <c r="FS393" s="104"/>
      <c r="FT393" s="104"/>
      <c r="FU393" s="104"/>
      <c r="FV393" s="104"/>
      <c r="FW393" s="104"/>
      <c r="FX393" s="104"/>
      <c r="FY393" s="104"/>
      <c r="FZ393" s="104"/>
      <c r="GA393" s="104"/>
      <c r="GB393" s="104"/>
      <c r="GC393" s="104"/>
      <c r="GD393" s="104"/>
      <c r="GE393" s="104"/>
      <c r="GF393" s="104"/>
      <c r="GG393" s="104"/>
      <c r="GH393" s="104"/>
      <c r="GI393" s="104"/>
      <c r="GJ393" s="104"/>
      <c r="GK393" s="104"/>
      <c r="GL393" s="104"/>
      <c r="GM393" s="104"/>
      <c r="GN393" s="104"/>
      <c r="GO393" s="104"/>
      <c r="GP393" s="104"/>
      <c r="GQ393" s="104"/>
      <c r="GR393" s="104"/>
      <c r="GS393" s="104"/>
      <c r="GT393" s="104"/>
      <c r="GU393" s="104"/>
      <c r="GV393" s="104"/>
      <c r="GW393" s="104"/>
      <c r="GX393" s="104"/>
      <c r="GY393" s="104"/>
      <c r="GZ393" s="104"/>
      <c r="HA393" s="104"/>
      <c r="HB393" s="104"/>
      <c r="HC393" s="104"/>
      <c r="HD393" s="104"/>
      <c r="HE393" s="104"/>
      <c r="HF393" s="104"/>
      <c r="HG393" s="104"/>
      <c r="HH393" s="104"/>
      <c r="HI393" s="104"/>
      <c r="HJ393" s="104"/>
      <c r="HK393" s="104"/>
      <c r="HL393" s="104"/>
      <c r="HM393" s="104"/>
      <c r="HN393" s="104"/>
      <c r="HO393" s="104"/>
      <c r="HP393" s="104"/>
      <c r="HQ393" s="104"/>
      <c r="HR393" s="104"/>
      <c r="HS393" s="104"/>
      <c r="HT393" s="104"/>
      <c r="HU393" s="104"/>
      <c r="HV393" s="104"/>
      <c r="HW393" s="104"/>
      <c r="HX393" s="104"/>
      <c r="HY393" s="104"/>
      <c r="HZ393" s="104"/>
      <c r="IA393" s="104"/>
      <c r="IB393" s="104"/>
      <c r="IC393" s="104"/>
      <c r="ID393" s="104"/>
      <c r="IE393" s="104"/>
      <c r="IF393" s="104"/>
      <c r="IG393" s="104"/>
      <c r="IH393" s="104"/>
      <c r="II393" s="104"/>
      <c r="IJ393" s="104"/>
      <c r="IK393" s="104"/>
      <c r="IL393" s="104"/>
      <c r="IM393" s="104"/>
      <c r="IN393" s="104"/>
      <c r="IO393" s="104"/>
      <c r="IP393" s="104"/>
      <c r="IQ393" s="104"/>
      <c r="IR393" s="104"/>
      <c r="IS393" s="104"/>
      <c r="IT393" s="104"/>
      <c r="IU393" s="104"/>
      <c r="IV393" s="104"/>
    </row>
    <row r="394" spans="1:256" s="103" customFormat="1" ht="12.75" x14ac:dyDescent="0.35">
      <c r="A394" s="114"/>
      <c r="AI394" s="104"/>
      <c r="AJ394" s="104"/>
      <c r="AK394" s="104"/>
      <c r="AL394" s="104"/>
      <c r="AM394" s="104"/>
      <c r="AN394" s="104"/>
      <c r="AO394" s="104"/>
      <c r="AP394" s="104"/>
      <c r="AQ394" s="104"/>
      <c r="AR394" s="104"/>
      <c r="AS394" s="104"/>
      <c r="AT394" s="104"/>
      <c r="AU394" s="104"/>
      <c r="AV394" s="104"/>
      <c r="AW394" s="104"/>
      <c r="AX394" s="104"/>
      <c r="AY394" s="104"/>
      <c r="AZ394" s="104"/>
      <c r="BA394" s="104"/>
      <c r="BB394" s="104"/>
      <c r="BC394" s="104"/>
      <c r="BD394" s="104"/>
      <c r="BE394" s="104"/>
      <c r="BF394" s="104"/>
      <c r="BG394" s="104"/>
      <c r="BH394" s="104"/>
      <c r="BI394" s="104"/>
      <c r="BJ394" s="104"/>
      <c r="BK394" s="104"/>
      <c r="BL394" s="104"/>
      <c r="BM394" s="104"/>
      <c r="BN394" s="104"/>
      <c r="BO394" s="104"/>
      <c r="BP394" s="104"/>
      <c r="BQ394" s="104"/>
      <c r="BR394" s="104"/>
      <c r="BS394" s="104"/>
      <c r="BT394" s="104"/>
      <c r="BU394" s="104"/>
      <c r="BV394" s="104"/>
      <c r="BW394" s="104"/>
      <c r="BX394" s="104"/>
      <c r="BY394" s="104"/>
      <c r="BZ394" s="104"/>
      <c r="CA394" s="104"/>
      <c r="CB394" s="104"/>
      <c r="CC394" s="104"/>
      <c r="CD394" s="104"/>
      <c r="CE394" s="104"/>
      <c r="CF394" s="104"/>
      <c r="CG394" s="104"/>
      <c r="CH394" s="104"/>
      <c r="CI394" s="104"/>
      <c r="CJ394" s="104"/>
      <c r="CK394" s="104"/>
      <c r="CL394" s="104"/>
      <c r="CM394" s="104"/>
      <c r="CN394" s="104"/>
      <c r="CO394" s="104"/>
      <c r="CP394" s="104"/>
      <c r="CQ394" s="104"/>
      <c r="CR394" s="104"/>
      <c r="CS394" s="104"/>
      <c r="CT394" s="104"/>
      <c r="CU394" s="104"/>
      <c r="CV394" s="104"/>
      <c r="CW394" s="104"/>
      <c r="CX394" s="104"/>
      <c r="CY394" s="104"/>
      <c r="CZ394" s="104"/>
      <c r="DA394" s="104"/>
      <c r="DB394" s="104"/>
      <c r="DC394" s="104"/>
      <c r="DD394" s="104"/>
      <c r="DE394" s="104"/>
      <c r="DF394" s="104"/>
      <c r="DG394" s="104"/>
      <c r="DH394" s="104"/>
      <c r="DI394" s="104"/>
      <c r="DJ394" s="104"/>
      <c r="DK394" s="104"/>
      <c r="DL394" s="104"/>
      <c r="DM394" s="104"/>
      <c r="DN394" s="104"/>
      <c r="DO394" s="104"/>
      <c r="DP394" s="104"/>
      <c r="DQ394" s="104"/>
      <c r="DR394" s="104"/>
      <c r="DS394" s="104"/>
      <c r="DT394" s="104"/>
      <c r="DU394" s="104"/>
      <c r="DV394" s="104"/>
      <c r="DW394" s="104"/>
      <c r="DX394" s="104"/>
      <c r="DY394" s="104"/>
      <c r="DZ394" s="104"/>
      <c r="EA394" s="104"/>
      <c r="EB394" s="104"/>
      <c r="EC394" s="104"/>
      <c r="ED394" s="104"/>
      <c r="EE394" s="104"/>
      <c r="EF394" s="104"/>
      <c r="EG394" s="104"/>
      <c r="EH394" s="104"/>
      <c r="EI394" s="104"/>
      <c r="EJ394" s="104"/>
      <c r="EK394" s="104"/>
      <c r="EL394" s="104"/>
      <c r="EM394" s="104"/>
      <c r="EN394" s="104"/>
      <c r="EO394" s="104"/>
      <c r="EP394" s="104"/>
      <c r="EQ394" s="104"/>
      <c r="ER394" s="104"/>
      <c r="ES394" s="104"/>
      <c r="ET394" s="104"/>
      <c r="EU394" s="104"/>
      <c r="EV394" s="104"/>
      <c r="EW394" s="104"/>
      <c r="EX394" s="104"/>
      <c r="EY394" s="104"/>
      <c r="EZ394" s="104"/>
      <c r="FA394" s="104"/>
      <c r="FB394" s="104"/>
      <c r="FC394" s="104"/>
      <c r="FD394" s="104"/>
      <c r="FE394" s="104"/>
      <c r="FF394" s="104"/>
      <c r="FG394" s="104"/>
      <c r="FH394" s="104"/>
      <c r="FI394" s="104"/>
      <c r="FJ394" s="104"/>
      <c r="FK394" s="104"/>
      <c r="FL394" s="104"/>
      <c r="FM394" s="104"/>
      <c r="FN394" s="104"/>
      <c r="FO394" s="104"/>
      <c r="FP394" s="104"/>
      <c r="FQ394" s="104"/>
      <c r="FR394" s="104"/>
      <c r="FS394" s="104"/>
      <c r="FT394" s="104"/>
      <c r="FU394" s="104"/>
      <c r="FV394" s="104"/>
      <c r="FW394" s="104"/>
      <c r="FX394" s="104"/>
      <c r="FY394" s="104"/>
      <c r="FZ394" s="104"/>
      <c r="GA394" s="104"/>
      <c r="GB394" s="104"/>
      <c r="GC394" s="104"/>
      <c r="GD394" s="104"/>
      <c r="GE394" s="104"/>
      <c r="GF394" s="104"/>
      <c r="GG394" s="104"/>
      <c r="GH394" s="104"/>
      <c r="GI394" s="104"/>
      <c r="GJ394" s="104"/>
      <c r="GK394" s="104"/>
      <c r="GL394" s="104"/>
      <c r="GM394" s="104"/>
      <c r="GN394" s="104"/>
      <c r="GO394" s="104"/>
      <c r="GP394" s="104"/>
      <c r="GQ394" s="104"/>
      <c r="GR394" s="104"/>
      <c r="GS394" s="104"/>
      <c r="GT394" s="104"/>
      <c r="GU394" s="104"/>
      <c r="GV394" s="104"/>
      <c r="GW394" s="104"/>
      <c r="GX394" s="104"/>
      <c r="GY394" s="104"/>
      <c r="GZ394" s="104"/>
      <c r="HA394" s="104"/>
      <c r="HB394" s="104"/>
      <c r="HC394" s="104"/>
      <c r="HD394" s="104"/>
      <c r="HE394" s="104"/>
      <c r="HF394" s="104"/>
      <c r="HG394" s="104"/>
      <c r="HH394" s="104"/>
      <c r="HI394" s="104"/>
      <c r="HJ394" s="104"/>
      <c r="HK394" s="104"/>
      <c r="HL394" s="104"/>
      <c r="HM394" s="104"/>
      <c r="HN394" s="104"/>
      <c r="HO394" s="104"/>
      <c r="HP394" s="104"/>
      <c r="HQ394" s="104"/>
      <c r="HR394" s="104"/>
      <c r="HS394" s="104"/>
      <c r="HT394" s="104"/>
      <c r="HU394" s="104"/>
      <c r="HV394" s="104"/>
      <c r="HW394" s="104"/>
      <c r="HX394" s="104"/>
      <c r="HY394" s="104"/>
      <c r="HZ394" s="104"/>
      <c r="IA394" s="104"/>
      <c r="IB394" s="104"/>
      <c r="IC394" s="104"/>
      <c r="ID394" s="104"/>
      <c r="IE394" s="104"/>
      <c r="IF394" s="104"/>
      <c r="IG394" s="104"/>
      <c r="IH394" s="104"/>
      <c r="II394" s="104"/>
      <c r="IJ394" s="104"/>
      <c r="IK394" s="104"/>
      <c r="IL394" s="104"/>
      <c r="IM394" s="104"/>
      <c r="IN394" s="104"/>
      <c r="IO394" s="104"/>
      <c r="IP394" s="104"/>
      <c r="IQ394" s="104"/>
      <c r="IR394" s="104"/>
      <c r="IS394" s="104"/>
      <c r="IT394" s="104"/>
      <c r="IU394" s="104"/>
      <c r="IV394" s="104"/>
    </row>
    <row r="395" spans="1:256" s="103" customFormat="1" ht="12.75" x14ac:dyDescent="0.35">
      <c r="A395" s="114"/>
      <c r="AI395" s="104"/>
      <c r="AJ395" s="104"/>
      <c r="AK395" s="104"/>
      <c r="AL395" s="104"/>
      <c r="AM395" s="104"/>
      <c r="AN395" s="104"/>
      <c r="AO395" s="104"/>
      <c r="AP395" s="104"/>
      <c r="AQ395" s="104"/>
      <c r="AR395" s="104"/>
      <c r="AS395" s="104"/>
      <c r="AT395" s="104"/>
      <c r="AU395" s="104"/>
      <c r="AV395" s="104"/>
      <c r="AW395" s="104"/>
      <c r="AX395" s="104"/>
      <c r="AY395" s="104"/>
      <c r="AZ395" s="104"/>
      <c r="BA395" s="104"/>
      <c r="BB395" s="104"/>
      <c r="BC395" s="104"/>
      <c r="BD395" s="104"/>
      <c r="BE395" s="104"/>
      <c r="BF395" s="104"/>
      <c r="BG395" s="104"/>
      <c r="BH395" s="104"/>
      <c r="BI395" s="104"/>
      <c r="BJ395" s="104"/>
      <c r="BK395" s="104"/>
      <c r="BL395" s="104"/>
      <c r="BM395" s="104"/>
      <c r="BN395" s="104"/>
      <c r="BO395" s="104"/>
      <c r="BP395" s="104"/>
      <c r="BQ395" s="104"/>
      <c r="BR395" s="104"/>
      <c r="BS395" s="104"/>
      <c r="BT395" s="104"/>
      <c r="BU395" s="104"/>
      <c r="BV395" s="104"/>
      <c r="BW395" s="104"/>
      <c r="BX395" s="104"/>
      <c r="BY395" s="104"/>
      <c r="BZ395" s="104"/>
      <c r="CA395" s="104"/>
      <c r="CB395" s="104"/>
      <c r="CC395" s="104"/>
      <c r="CD395" s="104"/>
      <c r="CE395" s="104"/>
      <c r="CF395" s="104"/>
      <c r="CG395" s="104"/>
      <c r="CH395" s="104"/>
      <c r="CI395" s="104"/>
      <c r="CJ395" s="104"/>
      <c r="CK395" s="104"/>
      <c r="CL395" s="104"/>
      <c r="CM395" s="104"/>
      <c r="CN395" s="104"/>
      <c r="CO395" s="104"/>
      <c r="CP395" s="104"/>
      <c r="CQ395" s="104"/>
      <c r="CR395" s="104"/>
      <c r="CS395" s="104"/>
      <c r="CT395" s="104"/>
      <c r="CU395" s="104"/>
      <c r="CV395" s="104"/>
      <c r="CW395" s="104"/>
      <c r="CX395" s="104"/>
      <c r="CY395" s="104"/>
      <c r="CZ395" s="104"/>
      <c r="DA395" s="104"/>
      <c r="DB395" s="104"/>
      <c r="DC395" s="104"/>
      <c r="DD395" s="104"/>
      <c r="DE395" s="104"/>
      <c r="DF395" s="104"/>
      <c r="DG395" s="104"/>
      <c r="DH395" s="104"/>
      <c r="DI395" s="104"/>
      <c r="DJ395" s="104"/>
      <c r="DK395" s="104"/>
      <c r="DL395" s="104"/>
      <c r="DM395" s="104"/>
      <c r="DN395" s="104"/>
      <c r="DO395" s="104"/>
      <c r="DP395" s="104"/>
      <c r="DQ395" s="104"/>
      <c r="DR395" s="104"/>
      <c r="DS395" s="104"/>
      <c r="DT395" s="104"/>
      <c r="DU395" s="104"/>
      <c r="DV395" s="104"/>
      <c r="DW395" s="104"/>
      <c r="DX395" s="104"/>
      <c r="DY395" s="104"/>
      <c r="DZ395" s="104"/>
      <c r="EA395" s="104"/>
      <c r="EB395" s="104"/>
      <c r="EC395" s="104"/>
      <c r="ED395" s="104"/>
      <c r="EE395" s="104"/>
      <c r="EF395" s="104"/>
      <c r="EG395" s="104"/>
      <c r="EH395" s="104"/>
      <c r="EI395" s="104"/>
      <c r="EJ395" s="104"/>
      <c r="EK395" s="104"/>
      <c r="EL395" s="104"/>
      <c r="EM395" s="104"/>
      <c r="EN395" s="104"/>
      <c r="EO395" s="104"/>
      <c r="EP395" s="104"/>
      <c r="EQ395" s="104"/>
      <c r="ER395" s="104"/>
      <c r="ES395" s="104"/>
      <c r="ET395" s="104"/>
      <c r="EU395" s="104"/>
      <c r="EV395" s="104"/>
      <c r="EW395" s="104"/>
      <c r="EX395" s="104"/>
      <c r="EY395" s="104"/>
      <c r="EZ395" s="104"/>
      <c r="FA395" s="104"/>
      <c r="FB395" s="104"/>
      <c r="FC395" s="104"/>
      <c r="FD395" s="104"/>
      <c r="FE395" s="104"/>
      <c r="FF395" s="104"/>
      <c r="FG395" s="104"/>
      <c r="FH395" s="104"/>
      <c r="FI395" s="104"/>
      <c r="FJ395" s="104"/>
      <c r="FK395" s="104"/>
      <c r="FL395" s="104"/>
      <c r="FM395" s="104"/>
      <c r="FN395" s="104"/>
      <c r="FO395" s="104"/>
      <c r="FP395" s="104"/>
      <c r="FQ395" s="104"/>
      <c r="FR395" s="104"/>
      <c r="FS395" s="104"/>
      <c r="FT395" s="104"/>
      <c r="FU395" s="104"/>
      <c r="FV395" s="104"/>
      <c r="FW395" s="104"/>
      <c r="FX395" s="104"/>
      <c r="FY395" s="104"/>
      <c r="FZ395" s="104"/>
      <c r="GA395" s="104"/>
      <c r="GB395" s="104"/>
      <c r="GC395" s="104"/>
      <c r="GD395" s="104"/>
      <c r="GE395" s="104"/>
      <c r="GF395" s="104"/>
      <c r="GG395" s="104"/>
      <c r="GH395" s="104"/>
      <c r="GI395" s="104"/>
      <c r="GJ395" s="104"/>
      <c r="GK395" s="104"/>
      <c r="GL395" s="104"/>
      <c r="GM395" s="104"/>
      <c r="GN395" s="104"/>
      <c r="GO395" s="104"/>
      <c r="GP395" s="104"/>
      <c r="GQ395" s="104"/>
      <c r="GR395" s="104"/>
      <c r="GS395" s="104"/>
      <c r="GT395" s="104"/>
      <c r="GU395" s="104"/>
      <c r="GV395" s="104"/>
      <c r="GW395" s="104"/>
      <c r="GX395" s="104"/>
      <c r="GY395" s="104"/>
      <c r="GZ395" s="104"/>
      <c r="HA395" s="104"/>
      <c r="HB395" s="104"/>
      <c r="HC395" s="104"/>
      <c r="HD395" s="104"/>
      <c r="HE395" s="104"/>
      <c r="HF395" s="104"/>
      <c r="HG395" s="104"/>
      <c r="HH395" s="104"/>
      <c r="HI395" s="104"/>
      <c r="HJ395" s="104"/>
      <c r="HK395" s="104"/>
      <c r="HL395" s="104"/>
      <c r="HM395" s="104"/>
      <c r="HN395" s="104"/>
      <c r="HO395" s="104"/>
      <c r="HP395" s="104"/>
      <c r="HQ395" s="104"/>
      <c r="HR395" s="104"/>
      <c r="HS395" s="104"/>
      <c r="HT395" s="104"/>
      <c r="HU395" s="104"/>
      <c r="HV395" s="104"/>
      <c r="HW395" s="104"/>
      <c r="HX395" s="104"/>
      <c r="HY395" s="104"/>
      <c r="HZ395" s="104"/>
      <c r="IA395" s="104"/>
      <c r="IB395" s="104"/>
      <c r="IC395" s="104"/>
      <c r="ID395" s="104"/>
      <c r="IE395" s="104"/>
      <c r="IF395" s="104"/>
      <c r="IG395" s="104"/>
      <c r="IH395" s="104"/>
      <c r="II395" s="104"/>
      <c r="IJ395" s="104"/>
      <c r="IK395" s="104"/>
      <c r="IL395" s="104"/>
      <c r="IM395" s="104"/>
      <c r="IN395" s="104"/>
      <c r="IO395" s="104"/>
      <c r="IP395" s="104"/>
      <c r="IQ395" s="104"/>
      <c r="IR395" s="104"/>
      <c r="IS395" s="104"/>
      <c r="IT395" s="104"/>
      <c r="IU395" s="104"/>
      <c r="IV395" s="104"/>
    </row>
    <row r="396" spans="1:256" s="103" customFormat="1" ht="12.75" x14ac:dyDescent="0.35">
      <c r="A396" s="114"/>
      <c r="AI396" s="104"/>
      <c r="AJ396" s="104"/>
      <c r="AK396" s="104"/>
      <c r="AL396" s="104"/>
      <c r="AM396" s="104"/>
      <c r="AN396" s="104"/>
      <c r="AO396" s="104"/>
      <c r="AP396" s="104"/>
      <c r="AQ396" s="104"/>
      <c r="AR396" s="104"/>
      <c r="AS396" s="104"/>
      <c r="AT396" s="104"/>
      <c r="AU396" s="104"/>
      <c r="AV396" s="104"/>
      <c r="AW396" s="104"/>
      <c r="AX396" s="104"/>
      <c r="AY396" s="104"/>
      <c r="AZ396" s="104"/>
      <c r="BA396" s="104"/>
      <c r="BB396" s="104"/>
      <c r="BC396" s="104"/>
      <c r="BD396" s="104"/>
      <c r="BE396" s="104"/>
      <c r="BF396" s="104"/>
      <c r="BG396" s="104"/>
      <c r="BH396" s="104"/>
      <c r="BI396" s="104"/>
      <c r="BJ396" s="104"/>
      <c r="BK396" s="104"/>
      <c r="BL396" s="104"/>
      <c r="BM396" s="104"/>
      <c r="BN396" s="104"/>
      <c r="BO396" s="104"/>
      <c r="BP396" s="104"/>
      <c r="BQ396" s="104"/>
      <c r="BR396" s="104"/>
      <c r="BS396" s="104"/>
      <c r="BT396" s="104"/>
      <c r="BU396" s="104"/>
      <c r="BV396" s="104"/>
      <c r="BW396" s="104"/>
      <c r="BX396" s="104"/>
      <c r="BY396" s="104"/>
      <c r="BZ396" s="104"/>
      <c r="CA396" s="104"/>
      <c r="CB396" s="104"/>
      <c r="CC396" s="104"/>
      <c r="CD396" s="104"/>
      <c r="CE396" s="104"/>
      <c r="CF396" s="104"/>
      <c r="CG396" s="104"/>
      <c r="CH396" s="104"/>
      <c r="CI396" s="104"/>
      <c r="CJ396" s="104"/>
      <c r="CK396" s="104"/>
      <c r="CL396" s="104"/>
      <c r="CM396" s="104"/>
      <c r="CN396" s="104"/>
      <c r="CO396" s="104"/>
      <c r="CP396" s="104"/>
      <c r="CQ396" s="104"/>
      <c r="CR396" s="104"/>
      <c r="CS396" s="104"/>
      <c r="CT396" s="104"/>
      <c r="CU396" s="104"/>
      <c r="CV396" s="104"/>
      <c r="CW396" s="104"/>
      <c r="CX396" s="104"/>
      <c r="CY396" s="104"/>
      <c r="CZ396" s="104"/>
      <c r="DA396" s="104"/>
      <c r="DB396" s="104"/>
      <c r="DC396" s="104"/>
      <c r="DD396" s="104"/>
      <c r="DE396" s="104"/>
      <c r="DF396" s="104"/>
      <c r="DG396" s="104"/>
      <c r="DH396" s="104"/>
      <c r="DI396" s="104"/>
      <c r="DJ396" s="104"/>
      <c r="DK396" s="104"/>
      <c r="DL396" s="104"/>
      <c r="DM396" s="104"/>
      <c r="DN396" s="104"/>
      <c r="DO396" s="104"/>
      <c r="DP396" s="104"/>
      <c r="DQ396" s="104"/>
      <c r="DR396" s="104"/>
      <c r="DS396" s="104"/>
      <c r="DT396" s="104"/>
      <c r="DU396" s="104"/>
      <c r="DV396" s="104"/>
      <c r="DW396" s="104"/>
      <c r="DX396" s="104"/>
      <c r="DY396" s="104"/>
      <c r="DZ396" s="104"/>
      <c r="EA396" s="104"/>
      <c r="EB396" s="104"/>
      <c r="EC396" s="104"/>
      <c r="ED396" s="104"/>
      <c r="EE396" s="104"/>
      <c r="EF396" s="104"/>
      <c r="EG396" s="104"/>
      <c r="EH396" s="104"/>
      <c r="EI396" s="104"/>
      <c r="EJ396" s="104"/>
      <c r="EK396" s="104"/>
      <c r="EL396" s="104"/>
      <c r="EM396" s="104"/>
      <c r="EN396" s="104"/>
      <c r="EO396" s="104"/>
      <c r="EP396" s="104"/>
      <c r="EQ396" s="104"/>
      <c r="ER396" s="104"/>
      <c r="ES396" s="104"/>
      <c r="ET396" s="104"/>
      <c r="EU396" s="104"/>
      <c r="EV396" s="104"/>
      <c r="EW396" s="104"/>
      <c r="EX396" s="104"/>
      <c r="EY396" s="104"/>
      <c r="EZ396" s="104"/>
      <c r="FA396" s="104"/>
      <c r="FB396" s="104"/>
      <c r="FC396" s="104"/>
      <c r="FD396" s="104"/>
      <c r="FE396" s="104"/>
      <c r="FF396" s="104"/>
      <c r="FG396" s="104"/>
      <c r="FH396" s="104"/>
      <c r="FI396" s="104"/>
      <c r="FJ396" s="104"/>
      <c r="FK396" s="104"/>
      <c r="FL396" s="104"/>
      <c r="FM396" s="104"/>
      <c r="FN396" s="104"/>
      <c r="FO396" s="104"/>
      <c r="FP396" s="104"/>
      <c r="FQ396" s="104"/>
      <c r="FR396" s="104"/>
      <c r="FS396" s="104"/>
      <c r="FT396" s="104"/>
      <c r="FU396" s="104"/>
      <c r="FV396" s="104"/>
      <c r="FW396" s="104"/>
      <c r="FX396" s="104"/>
      <c r="FY396" s="104"/>
      <c r="FZ396" s="104"/>
      <c r="GA396" s="104"/>
      <c r="GB396" s="104"/>
      <c r="GC396" s="104"/>
      <c r="GD396" s="104"/>
      <c r="GE396" s="104"/>
      <c r="GF396" s="104"/>
      <c r="GG396" s="104"/>
      <c r="GH396" s="104"/>
      <c r="GI396" s="104"/>
      <c r="GJ396" s="104"/>
      <c r="GK396" s="104"/>
      <c r="GL396" s="104"/>
      <c r="GM396" s="104"/>
      <c r="GN396" s="104"/>
      <c r="GO396" s="104"/>
      <c r="GP396" s="104"/>
      <c r="GQ396" s="104"/>
      <c r="GR396" s="104"/>
      <c r="GS396" s="104"/>
      <c r="GT396" s="104"/>
      <c r="GU396" s="104"/>
      <c r="GV396" s="104"/>
      <c r="GW396" s="104"/>
      <c r="GX396" s="104"/>
      <c r="GY396" s="104"/>
      <c r="GZ396" s="104"/>
      <c r="HA396" s="104"/>
      <c r="HB396" s="104"/>
      <c r="HC396" s="104"/>
      <c r="HD396" s="104"/>
      <c r="HE396" s="104"/>
      <c r="HF396" s="104"/>
      <c r="HG396" s="104"/>
      <c r="HH396" s="104"/>
      <c r="HI396" s="104"/>
      <c r="HJ396" s="104"/>
      <c r="HK396" s="104"/>
      <c r="HL396" s="104"/>
      <c r="HM396" s="104"/>
      <c r="HN396" s="104"/>
      <c r="HO396" s="104"/>
      <c r="HP396" s="104"/>
      <c r="HQ396" s="104"/>
      <c r="HR396" s="104"/>
      <c r="HS396" s="104"/>
      <c r="HT396" s="104"/>
      <c r="HU396" s="104"/>
      <c r="HV396" s="104"/>
      <c r="HW396" s="104"/>
      <c r="HX396" s="104"/>
      <c r="HY396" s="104"/>
      <c r="HZ396" s="104"/>
      <c r="IA396" s="104"/>
      <c r="IB396" s="104"/>
      <c r="IC396" s="104"/>
      <c r="ID396" s="104"/>
      <c r="IE396" s="104"/>
      <c r="IF396" s="104"/>
      <c r="IG396" s="104"/>
      <c r="IH396" s="104"/>
      <c r="II396" s="104"/>
      <c r="IJ396" s="104"/>
      <c r="IK396" s="104"/>
      <c r="IL396" s="104"/>
      <c r="IM396" s="104"/>
      <c r="IN396" s="104"/>
      <c r="IO396" s="104"/>
      <c r="IP396" s="104"/>
      <c r="IQ396" s="104"/>
      <c r="IR396" s="104"/>
      <c r="IS396" s="104"/>
      <c r="IT396" s="104"/>
      <c r="IU396" s="104"/>
      <c r="IV396" s="104"/>
    </row>
    <row r="397" spans="1:256" s="103" customFormat="1" ht="12.75" x14ac:dyDescent="0.35">
      <c r="A397" s="114"/>
      <c r="AI397" s="104"/>
      <c r="AJ397" s="104"/>
      <c r="AK397" s="104"/>
      <c r="AL397" s="104"/>
      <c r="AM397" s="104"/>
      <c r="AN397" s="104"/>
      <c r="AO397" s="104"/>
      <c r="AP397" s="104"/>
      <c r="AQ397" s="104"/>
      <c r="AR397" s="104"/>
      <c r="AS397" s="104"/>
      <c r="AT397" s="104"/>
      <c r="AU397" s="104"/>
      <c r="AV397" s="104"/>
      <c r="AW397" s="104"/>
      <c r="AX397" s="104"/>
      <c r="AY397" s="104"/>
      <c r="AZ397" s="104"/>
      <c r="BA397" s="104"/>
      <c r="BB397" s="104"/>
      <c r="BC397" s="104"/>
      <c r="BD397" s="104"/>
      <c r="BE397" s="104"/>
      <c r="BF397" s="104"/>
      <c r="BG397" s="104"/>
      <c r="BH397" s="104"/>
      <c r="BI397" s="104"/>
      <c r="BJ397" s="104"/>
      <c r="BK397" s="104"/>
      <c r="BL397" s="104"/>
      <c r="BM397" s="104"/>
      <c r="BN397" s="104"/>
      <c r="BO397" s="104"/>
      <c r="BP397" s="104"/>
      <c r="BQ397" s="104"/>
      <c r="BR397" s="104"/>
      <c r="BS397" s="104"/>
      <c r="BT397" s="104"/>
      <c r="BU397" s="104"/>
      <c r="BV397" s="104"/>
      <c r="BW397" s="104"/>
      <c r="BX397" s="104"/>
      <c r="BY397" s="104"/>
      <c r="BZ397" s="104"/>
      <c r="CA397" s="104"/>
      <c r="CB397" s="104"/>
      <c r="CC397" s="104"/>
      <c r="CD397" s="104"/>
      <c r="CE397" s="104"/>
      <c r="CF397" s="104"/>
      <c r="CG397" s="104"/>
      <c r="CH397" s="104"/>
      <c r="CI397" s="104"/>
      <c r="CJ397" s="104"/>
      <c r="CK397" s="104"/>
      <c r="CL397" s="104"/>
      <c r="CM397" s="104"/>
      <c r="CN397" s="104"/>
      <c r="CO397" s="104"/>
      <c r="CP397" s="104"/>
      <c r="CQ397" s="104"/>
      <c r="CR397" s="104"/>
      <c r="CS397" s="104"/>
      <c r="CT397" s="104"/>
      <c r="CU397" s="104"/>
      <c r="CV397" s="104"/>
      <c r="CW397" s="104"/>
      <c r="CX397" s="104"/>
      <c r="CY397" s="104"/>
      <c r="CZ397" s="104"/>
      <c r="DA397" s="104"/>
      <c r="DB397" s="104"/>
      <c r="DC397" s="104"/>
      <c r="DD397" s="104"/>
      <c r="DE397" s="104"/>
      <c r="DF397" s="104"/>
      <c r="DG397" s="104"/>
      <c r="DH397" s="104"/>
      <c r="DI397" s="104"/>
      <c r="DJ397" s="104"/>
      <c r="DK397" s="104"/>
      <c r="DL397" s="104"/>
      <c r="DM397" s="104"/>
      <c r="DN397" s="104"/>
      <c r="DO397" s="104"/>
      <c r="DP397" s="104"/>
      <c r="DQ397" s="104"/>
      <c r="DR397" s="104"/>
      <c r="DS397" s="104"/>
      <c r="DT397" s="104"/>
      <c r="DU397" s="104"/>
      <c r="DV397" s="104"/>
      <c r="DW397" s="104"/>
      <c r="DX397" s="104"/>
      <c r="DY397" s="104"/>
      <c r="DZ397" s="104"/>
      <c r="EA397" s="104"/>
      <c r="EB397" s="104"/>
      <c r="EC397" s="104"/>
      <c r="ED397" s="104"/>
      <c r="EE397" s="104"/>
      <c r="EF397" s="104"/>
      <c r="EG397" s="104"/>
      <c r="EH397" s="104"/>
      <c r="EI397" s="104"/>
      <c r="EJ397" s="104"/>
      <c r="EK397" s="104"/>
      <c r="EL397" s="104"/>
      <c r="EM397" s="104"/>
      <c r="EN397" s="104"/>
      <c r="EO397" s="104"/>
      <c r="EP397" s="104"/>
      <c r="EQ397" s="104"/>
      <c r="ER397" s="104"/>
      <c r="ES397" s="104"/>
      <c r="ET397" s="104"/>
      <c r="EU397" s="104"/>
      <c r="EV397" s="104"/>
      <c r="EW397" s="104"/>
      <c r="EX397" s="104"/>
      <c r="EY397" s="104"/>
      <c r="EZ397" s="104"/>
      <c r="FA397" s="104"/>
      <c r="FB397" s="104"/>
      <c r="FC397" s="104"/>
      <c r="FD397" s="104"/>
      <c r="FE397" s="104"/>
      <c r="FF397" s="104"/>
      <c r="FG397" s="104"/>
      <c r="FH397" s="104"/>
      <c r="FI397" s="104"/>
      <c r="FJ397" s="104"/>
      <c r="FK397" s="104"/>
      <c r="FL397" s="104"/>
      <c r="FM397" s="104"/>
      <c r="FN397" s="104"/>
      <c r="FO397" s="104"/>
      <c r="FP397" s="104"/>
      <c r="FQ397" s="104"/>
      <c r="FR397" s="104"/>
      <c r="FS397" s="104"/>
      <c r="FT397" s="104"/>
      <c r="FU397" s="104"/>
      <c r="FV397" s="104"/>
      <c r="FW397" s="104"/>
      <c r="FX397" s="104"/>
      <c r="FY397" s="104"/>
      <c r="FZ397" s="104"/>
      <c r="GA397" s="104"/>
      <c r="GB397" s="104"/>
      <c r="GC397" s="104"/>
      <c r="GD397" s="104"/>
      <c r="GE397" s="104"/>
      <c r="GF397" s="104"/>
      <c r="GG397" s="104"/>
      <c r="GH397" s="104"/>
      <c r="GI397" s="104"/>
      <c r="GJ397" s="104"/>
      <c r="GK397" s="104"/>
      <c r="GL397" s="104"/>
      <c r="GM397" s="104"/>
      <c r="GN397" s="104"/>
      <c r="GO397" s="104"/>
      <c r="GP397" s="104"/>
      <c r="GQ397" s="104"/>
      <c r="GR397" s="104"/>
      <c r="GS397" s="104"/>
      <c r="GT397" s="104"/>
      <c r="GU397" s="104"/>
      <c r="GV397" s="104"/>
      <c r="GW397" s="104"/>
      <c r="GX397" s="104"/>
      <c r="GY397" s="104"/>
      <c r="GZ397" s="104"/>
      <c r="HA397" s="104"/>
      <c r="HB397" s="104"/>
      <c r="HC397" s="104"/>
      <c r="HD397" s="104"/>
      <c r="HE397" s="104"/>
      <c r="HF397" s="104"/>
      <c r="HG397" s="104"/>
      <c r="HH397" s="104"/>
      <c r="HI397" s="104"/>
      <c r="HJ397" s="104"/>
      <c r="HK397" s="104"/>
      <c r="HL397" s="104"/>
      <c r="HM397" s="104"/>
      <c r="HN397" s="104"/>
      <c r="HO397" s="104"/>
      <c r="HP397" s="104"/>
      <c r="HQ397" s="104"/>
      <c r="HR397" s="104"/>
      <c r="HS397" s="104"/>
      <c r="HT397" s="104"/>
      <c r="HU397" s="104"/>
      <c r="HV397" s="104"/>
      <c r="HW397" s="104"/>
      <c r="HX397" s="104"/>
      <c r="HY397" s="104"/>
      <c r="HZ397" s="104"/>
      <c r="IA397" s="104"/>
      <c r="IB397" s="104"/>
      <c r="IC397" s="104"/>
      <c r="ID397" s="104"/>
      <c r="IE397" s="104"/>
      <c r="IF397" s="104"/>
      <c r="IG397" s="104"/>
      <c r="IH397" s="104"/>
      <c r="II397" s="104"/>
      <c r="IJ397" s="104"/>
      <c r="IK397" s="104"/>
      <c r="IL397" s="104"/>
      <c r="IM397" s="104"/>
      <c r="IN397" s="104"/>
      <c r="IO397" s="104"/>
      <c r="IP397" s="104"/>
      <c r="IQ397" s="104"/>
      <c r="IR397" s="104"/>
      <c r="IS397" s="104"/>
      <c r="IT397" s="104"/>
      <c r="IU397" s="104"/>
      <c r="IV397" s="104"/>
    </row>
    <row r="398" spans="1:256" s="103" customFormat="1" ht="12.75" x14ac:dyDescent="0.35">
      <c r="A398" s="114"/>
      <c r="AI398" s="104"/>
      <c r="AJ398" s="104"/>
      <c r="AK398" s="104"/>
      <c r="AL398" s="104"/>
      <c r="AM398" s="104"/>
      <c r="AN398" s="104"/>
      <c r="AO398" s="104"/>
      <c r="AP398" s="104"/>
      <c r="AQ398" s="104"/>
      <c r="AR398" s="104"/>
      <c r="AS398" s="104"/>
      <c r="AT398" s="104"/>
      <c r="AU398" s="104"/>
      <c r="AV398" s="104"/>
      <c r="AW398" s="104"/>
      <c r="AX398" s="104"/>
      <c r="AY398" s="104"/>
      <c r="AZ398" s="104"/>
      <c r="BA398" s="104"/>
      <c r="BB398" s="104"/>
      <c r="BC398" s="104"/>
      <c r="BD398" s="104"/>
      <c r="BE398" s="104"/>
      <c r="BF398" s="104"/>
      <c r="BG398" s="104"/>
      <c r="BH398" s="104"/>
      <c r="BI398" s="104"/>
      <c r="BJ398" s="104"/>
      <c r="BK398" s="104"/>
      <c r="BL398" s="104"/>
      <c r="BM398" s="104"/>
      <c r="BN398" s="104"/>
      <c r="BO398" s="104"/>
      <c r="BP398" s="104"/>
      <c r="BQ398" s="104"/>
      <c r="BR398" s="104"/>
      <c r="BS398" s="104"/>
      <c r="BT398" s="104"/>
      <c r="BU398" s="104"/>
      <c r="BV398" s="104"/>
      <c r="BW398" s="104"/>
      <c r="BX398" s="104"/>
      <c r="BY398" s="104"/>
      <c r="BZ398" s="104"/>
      <c r="CA398" s="104"/>
      <c r="CB398" s="104"/>
      <c r="CC398" s="104"/>
      <c r="CD398" s="104"/>
      <c r="CE398" s="104"/>
      <c r="CF398" s="104"/>
      <c r="CG398" s="104"/>
      <c r="CH398" s="104"/>
      <c r="CI398" s="104"/>
      <c r="CJ398" s="104"/>
      <c r="CK398" s="104"/>
      <c r="CL398" s="104"/>
      <c r="CM398" s="104"/>
      <c r="CN398" s="104"/>
      <c r="CO398" s="104"/>
      <c r="CP398" s="104"/>
      <c r="CQ398" s="104"/>
      <c r="CR398" s="104"/>
      <c r="CS398" s="104"/>
      <c r="CT398" s="104"/>
      <c r="CU398" s="104"/>
      <c r="CV398" s="104"/>
      <c r="CW398" s="104"/>
      <c r="CX398" s="104"/>
      <c r="CY398" s="104"/>
      <c r="CZ398" s="104"/>
      <c r="DA398" s="104"/>
      <c r="DB398" s="104"/>
      <c r="DC398" s="104"/>
      <c r="DD398" s="104"/>
      <c r="DE398" s="104"/>
      <c r="DF398" s="104"/>
      <c r="DG398" s="104"/>
      <c r="DH398" s="104"/>
      <c r="DI398" s="104"/>
      <c r="DJ398" s="104"/>
      <c r="DK398" s="104"/>
      <c r="DL398" s="104"/>
      <c r="DM398" s="104"/>
      <c r="DN398" s="104"/>
      <c r="DO398" s="104"/>
      <c r="DP398" s="104"/>
      <c r="DQ398" s="104"/>
      <c r="DR398" s="104"/>
      <c r="DS398" s="104"/>
      <c r="DT398" s="104"/>
      <c r="DU398" s="104"/>
      <c r="DV398" s="104"/>
      <c r="DW398" s="104"/>
      <c r="DX398" s="104"/>
      <c r="DY398" s="104"/>
      <c r="DZ398" s="104"/>
      <c r="EA398" s="104"/>
      <c r="EB398" s="104"/>
      <c r="EC398" s="104"/>
      <c r="ED398" s="104"/>
      <c r="EE398" s="104"/>
      <c r="EF398" s="104"/>
      <c r="EG398" s="104"/>
      <c r="EH398" s="104"/>
      <c r="EI398" s="104"/>
      <c r="EJ398" s="104"/>
      <c r="EK398" s="104"/>
      <c r="EL398" s="104"/>
      <c r="EM398" s="104"/>
      <c r="EN398" s="104"/>
      <c r="EO398" s="104"/>
      <c r="EP398" s="104"/>
      <c r="EQ398" s="104"/>
      <c r="ER398" s="104"/>
      <c r="ES398" s="104"/>
      <c r="ET398" s="104"/>
      <c r="EU398" s="104"/>
      <c r="EV398" s="104"/>
      <c r="EW398" s="104"/>
      <c r="EX398" s="104"/>
      <c r="EY398" s="104"/>
      <c r="EZ398" s="104"/>
      <c r="FA398" s="104"/>
      <c r="FB398" s="104"/>
      <c r="FC398" s="104"/>
      <c r="FD398" s="104"/>
      <c r="FE398" s="104"/>
      <c r="FF398" s="104"/>
      <c r="FG398" s="104"/>
      <c r="FH398" s="104"/>
      <c r="FI398" s="104"/>
      <c r="FJ398" s="104"/>
      <c r="FK398" s="104"/>
      <c r="FL398" s="104"/>
      <c r="FM398" s="104"/>
      <c r="FN398" s="104"/>
      <c r="FO398" s="104"/>
      <c r="FP398" s="104"/>
      <c r="FQ398" s="104"/>
      <c r="FR398" s="104"/>
      <c r="FS398" s="104"/>
      <c r="FT398" s="104"/>
      <c r="FU398" s="104"/>
      <c r="FV398" s="104"/>
      <c r="FW398" s="104"/>
      <c r="FX398" s="104"/>
      <c r="FY398" s="104"/>
      <c r="FZ398" s="104"/>
      <c r="GA398" s="104"/>
      <c r="GB398" s="104"/>
      <c r="GC398" s="104"/>
      <c r="GD398" s="104"/>
      <c r="GE398" s="104"/>
      <c r="GF398" s="104"/>
      <c r="GG398" s="104"/>
      <c r="GH398" s="104"/>
      <c r="GI398" s="104"/>
      <c r="GJ398" s="104"/>
      <c r="GK398" s="104"/>
      <c r="GL398" s="104"/>
      <c r="GM398" s="104"/>
      <c r="GN398" s="104"/>
      <c r="GO398" s="104"/>
      <c r="GP398" s="104"/>
      <c r="GQ398" s="104"/>
      <c r="GR398" s="104"/>
      <c r="GS398" s="104"/>
      <c r="GT398" s="104"/>
      <c r="GU398" s="104"/>
      <c r="GV398" s="104"/>
      <c r="GW398" s="104"/>
      <c r="GX398" s="104"/>
      <c r="GY398" s="104"/>
      <c r="GZ398" s="104"/>
      <c r="HA398" s="104"/>
      <c r="HB398" s="104"/>
      <c r="HC398" s="104"/>
      <c r="HD398" s="104"/>
      <c r="HE398" s="104"/>
      <c r="HF398" s="104"/>
      <c r="HG398" s="104"/>
      <c r="HH398" s="104"/>
      <c r="HI398" s="104"/>
      <c r="HJ398" s="104"/>
      <c r="HK398" s="104"/>
      <c r="HL398" s="104"/>
      <c r="HM398" s="104"/>
      <c r="HN398" s="104"/>
      <c r="HO398" s="104"/>
      <c r="HP398" s="104"/>
      <c r="HQ398" s="104"/>
      <c r="HR398" s="104"/>
      <c r="HS398" s="104"/>
      <c r="HT398" s="104"/>
      <c r="HU398" s="104"/>
      <c r="HV398" s="104"/>
      <c r="HW398" s="104"/>
      <c r="HX398" s="104"/>
      <c r="HY398" s="104"/>
      <c r="HZ398" s="104"/>
      <c r="IA398" s="104"/>
      <c r="IB398" s="104"/>
      <c r="IC398" s="104"/>
      <c r="ID398" s="104"/>
      <c r="IE398" s="104"/>
      <c r="IF398" s="104"/>
      <c r="IG398" s="104"/>
      <c r="IH398" s="104"/>
      <c r="II398" s="104"/>
      <c r="IJ398" s="104"/>
      <c r="IK398" s="104"/>
      <c r="IL398" s="104"/>
      <c r="IM398" s="104"/>
      <c r="IN398" s="104"/>
      <c r="IO398" s="104"/>
      <c r="IP398" s="104"/>
      <c r="IQ398" s="104"/>
      <c r="IR398" s="104"/>
      <c r="IS398" s="104"/>
      <c r="IT398" s="104"/>
      <c r="IU398" s="104"/>
      <c r="IV398" s="104"/>
    </row>
    <row r="399" spans="1:256" s="103" customFormat="1" ht="12.75" x14ac:dyDescent="0.35">
      <c r="A399" s="114"/>
      <c r="AI399" s="104"/>
      <c r="AJ399" s="104"/>
      <c r="AK399" s="104"/>
      <c r="AL399" s="104"/>
      <c r="AM399" s="104"/>
      <c r="AN399" s="104"/>
      <c r="AO399" s="104"/>
      <c r="AP399" s="104"/>
      <c r="AQ399" s="104"/>
      <c r="AR399" s="104"/>
      <c r="AS399" s="104"/>
      <c r="AT399" s="104"/>
      <c r="AU399" s="104"/>
      <c r="AV399" s="104"/>
      <c r="AW399" s="104"/>
      <c r="AX399" s="104"/>
      <c r="AY399" s="104"/>
      <c r="AZ399" s="104"/>
      <c r="BA399" s="104"/>
      <c r="BB399" s="104"/>
      <c r="BC399" s="104"/>
      <c r="BD399" s="104"/>
      <c r="BE399" s="104"/>
      <c r="BF399" s="104"/>
      <c r="BG399" s="104"/>
      <c r="BH399" s="104"/>
      <c r="BI399" s="104"/>
      <c r="BJ399" s="104"/>
      <c r="BK399" s="104"/>
      <c r="BL399" s="104"/>
      <c r="BM399" s="104"/>
      <c r="BN399" s="104"/>
      <c r="BO399" s="104"/>
      <c r="BP399" s="104"/>
      <c r="BQ399" s="104"/>
      <c r="BR399" s="104"/>
      <c r="BS399" s="104"/>
      <c r="BT399" s="104"/>
      <c r="BU399" s="104"/>
      <c r="BV399" s="104"/>
      <c r="BW399" s="104"/>
      <c r="BX399" s="104"/>
      <c r="BY399" s="104"/>
      <c r="BZ399" s="104"/>
      <c r="CA399" s="104"/>
      <c r="CB399" s="104"/>
      <c r="CC399" s="104"/>
      <c r="CD399" s="104"/>
      <c r="CE399" s="104"/>
      <c r="CF399" s="104"/>
      <c r="CG399" s="104"/>
      <c r="CH399" s="104"/>
      <c r="CI399" s="104"/>
      <c r="CJ399" s="104"/>
      <c r="CK399" s="104"/>
      <c r="CL399" s="104"/>
      <c r="CM399" s="104"/>
      <c r="CN399" s="104"/>
      <c r="CO399" s="104"/>
      <c r="CP399" s="104"/>
      <c r="CQ399" s="104"/>
      <c r="CR399" s="104"/>
      <c r="CS399" s="104"/>
      <c r="CT399" s="104"/>
      <c r="CU399" s="104"/>
      <c r="CV399" s="104"/>
      <c r="CW399" s="104"/>
      <c r="CX399" s="104"/>
      <c r="CY399" s="104"/>
      <c r="CZ399" s="104"/>
      <c r="DA399" s="104"/>
      <c r="DB399" s="104"/>
      <c r="DC399" s="104"/>
      <c r="DD399" s="104"/>
      <c r="DE399" s="104"/>
      <c r="DF399" s="104"/>
      <c r="DG399" s="104"/>
      <c r="DH399" s="104"/>
      <c r="DI399" s="104"/>
      <c r="DJ399" s="104"/>
      <c r="DK399" s="104"/>
      <c r="DL399" s="104"/>
      <c r="DM399" s="104"/>
      <c r="DN399" s="104"/>
      <c r="DO399" s="104"/>
      <c r="DP399" s="104"/>
      <c r="DQ399" s="104"/>
      <c r="DR399" s="104"/>
      <c r="DS399" s="104"/>
      <c r="DT399" s="104"/>
      <c r="DU399" s="104"/>
      <c r="DV399" s="104"/>
      <c r="DW399" s="104"/>
      <c r="DX399" s="104"/>
      <c r="DY399" s="104"/>
      <c r="DZ399" s="104"/>
      <c r="EA399" s="104"/>
      <c r="EB399" s="104"/>
      <c r="EC399" s="104"/>
      <c r="ED399" s="104"/>
      <c r="EE399" s="104"/>
      <c r="EF399" s="104"/>
      <c r="EG399" s="104"/>
      <c r="EH399" s="104"/>
      <c r="EI399" s="104"/>
      <c r="EJ399" s="104"/>
      <c r="EK399" s="104"/>
      <c r="EL399" s="104"/>
      <c r="EM399" s="104"/>
      <c r="EN399" s="104"/>
      <c r="EO399" s="104"/>
      <c r="EP399" s="104"/>
      <c r="EQ399" s="104"/>
      <c r="ER399" s="104"/>
      <c r="ES399" s="104"/>
      <c r="ET399" s="104"/>
      <c r="EU399" s="104"/>
      <c r="EV399" s="104"/>
      <c r="EW399" s="104"/>
      <c r="EX399" s="104"/>
      <c r="EY399" s="104"/>
      <c r="EZ399" s="104"/>
      <c r="FA399" s="104"/>
      <c r="FB399" s="104"/>
      <c r="FC399" s="104"/>
      <c r="FD399" s="104"/>
      <c r="FE399" s="104"/>
      <c r="FF399" s="104"/>
      <c r="FG399" s="104"/>
      <c r="FH399" s="104"/>
      <c r="FI399" s="104"/>
      <c r="FJ399" s="104"/>
      <c r="FK399" s="104"/>
      <c r="FL399" s="104"/>
      <c r="FM399" s="104"/>
      <c r="FN399" s="104"/>
      <c r="FO399" s="104"/>
      <c r="FP399" s="104"/>
      <c r="FQ399" s="104"/>
      <c r="FR399" s="104"/>
      <c r="FS399" s="104"/>
      <c r="FT399" s="104"/>
      <c r="FU399" s="104"/>
      <c r="FV399" s="104"/>
      <c r="FW399" s="104"/>
      <c r="FX399" s="104"/>
      <c r="FY399" s="104"/>
      <c r="FZ399" s="104"/>
      <c r="GA399" s="104"/>
      <c r="GB399" s="104"/>
      <c r="GC399" s="104"/>
      <c r="GD399" s="104"/>
      <c r="GE399" s="104"/>
      <c r="GF399" s="104"/>
      <c r="GG399" s="104"/>
      <c r="GH399" s="104"/>
      <c r="GI399" s="104"/>
      <c r="GJ399" s="104"/>
      <c r="GK399" s="104"/>
      <c r="GL399" s="104"/>
      <c r="GM399" s="104"/>
      <c r="GN399" s="104"/>
      <c r="GO399" s="104"/>
      <c r="GP399" s="104"/>
      <c r="GQ399" s="104"/>
      <c r="GR399" s="104"/>
      <c r="GS399" s="104"/>
      <c r="GT399" s="104"/>
      <c r="GU399" s="104"/>
      <c r="GV399" s="104"/>
      <c r="GW399" s="104"/>
      <c r="GX399" s="104"/>
      <c r="GY399" s="104"/>
      <c r="GZ399" s="104"/>
      <c r="HA399" s="104"/>
      <c r="HB399" s="104"/>
      <c r="HC399" s="104"/>
      <c r="HD399" s="104"/>
      <c r="HE399" s="104"/>
      <c r="HF399" s="104"/>
      <c r="HG399" s="104"/>
      <c r="HH399" s="104"/>
      <c r="HI399" s="104"/>
      <c r="HJ399" s="104"/>
      <c r="HK399" s="104"/>
      <c r="HL399" s="104"/>
      <c r="HM399" s="104"/>
      <c r="HN399" s="104"/>
      <c r="HO399" s="104"/>
      <c r="HP399" s="104"/>
      <c r="HQ399" s="104"/>
      <c r="HR399" s="104"/>
      <c r="HS399" s="104"/>
      <c r="HT399" s="104"/>
      <c r="HU399" s="104"/>
      <c r="HV399" s="104"/>
      <c r="HW399" s="104"/>
      <c r="HX399" s="104"/>
      <c r="HY399" s="104"/>
      <c r="HZ399" s="104"/>
      <c r="IA399" s="104"/>
      <c r="IB399" s="104"/>
      <c r="IC399" s="104"/>
      <c r="ID399" s="104"/>
      <c r="IE399" s="104"/>
      <c r="IF399" s="104"/>
      <c r="IG399" s="104"/>
      <c r="IH399" s="104"/>
      <c r="II399" s="104"/>
      <c r="IJ399" s="104"/>
      <c r="IK399" s="104"/>
      <c r="IL399" s="104"/>
      <c r="IM399" s="104"/>
      <c r="IN399" s="104"/>
      <c r="IO399" s="104"/>
      <c r="IP399" s="104"/>
      <c r="IQ399" s="104"/>
      <c r="IR399" s="104"/>
      <c r="IS399" s="104"/>
      <c r="IT399" s="104"/>
      <c r="IU399" s="104"/>
      <c r="IV399" s="104"/>
    </row>
    <row r="400" spans="1:256" s="103" customFormat="1" ht="12.75" x14ac:dyDescent="0.35">
      <c r="A400" s="114"/>
      <c r="AI400" s="104"/>
      <c r="AJ400" s="104"/>
      <c r="AK400" s="104"/>
      <c r="AL400" s="104"/>
      <c r="AM400" s="104"/>
      <c r="AN400" s="104"/>
      <c r="AO400" s="104"/>
      <c r="AP400" s="104"/>
      <c r="AQ400" s="104"/>
      <c r="AR400" s="104"/>
      <c r="AS400" s="104"/>
      <c r="AT400" s="104"/>
      <c r="AU400" s="104"/>
      <c r="AV400" s="104"/>
      <c r="AW400" s="104"/>
      <c r="AX400" s="104"/>
      <c r="AY400" s="104"/>
      <c r="AZ400" s="104"/>
      <c r="BA400" s="104"/>
      <c r="BB400" s="104"/>
      <c r="BC400" s="104"/>
      <c r="BD400" s="104"/>
      <c r="BE400" s="104"/>
      <c r="BF400" s="104"/>
      <c r="BG400" s="104"/>
      <c r="BH400" s="104"/>
      <c r="BI400" s="104"/>
      <c r="BJ400" s="104"/>
      <c r="BK400" s="104"/>
      <c r="BL400" s="104"/>
      <c r="BM400" s="104"/>
      <c r="BN400" s="104"/>
      <c r="BO400" s="104"/>
      <c r="BP400" s="104"/>
      <c r="BQ400" s="104"/>
      <c r="BR400" s="104"/>
      <c r="BS400" s="104"/>
      <c r="BT400" s="104"/>
      <c r="BU400" s="104"/>
      <c r="BV400" s="104"/>
      <c r="BW400" s="104"/>
      <c r="BX400" s="104"/>
      <c r="BY400" s="104"/>
      <c r="BZ400" s="104"/>
      <c r="CA400" s="104"/>
      <c r="CB400" s="104"/>
      <c r="CC400" s="104"/>
      <c r="CD400" s="104"/>
      <c r="CE400" s="104"/>
      <c r="CF400" s="104"/>
      <c r="CG400" s="104"/>
      <c r="CH400" s="104"/>
      <c r="CI400" s="104"/>
      <c r="CJ400" s="104"/>
      <c r="CK400" s="104"/>
      <c r="CL400" s="104"/>
      <c r="CM400" s="104"/>
      <c r="CN400" s="104"/>
      <c r="CO400" s="104"/>
      <c r="CP400" s="104"/>
      <c r="CQ400" s="104"/>
      <c r="CR400" s="104"/>
      <c r="CS400" s="104"/>
      <c r="CT400" s="104"/>
      <c r="CU400" s="104"/>
      <c r="CV400" s="104"/>
      <c r="CW400" s="104"/>
      <c r="CX400" s="104"/>
      <c r="CY400" s="104"/>
      <c r="CZ400" s="104"/>
      <c r="DA400" s="104"/>
      <c r="DB400" s="104"/>
      <c r="DC400" s="104"/>
      <c r="DD400" s="104"/>
      <c r="DE400" s="104"/>
      <c r="DF400" s="104"/>
      <c r="DG400" s="104"/>
      <c r="DH400" s="104"/>
      <c r="DI400" s="104"/>
      <c r="DJ400" s="104"/>
      <c r="DK400" s="104"/>
      <c r="DL400" s="104"/>
      <c r="DM400" s="104"/>
      <c r="DN400" s="104"/>
      <c r="DO400" s="104"/>
      <c r="DP400" s="104"/>
      <c r="DQ400" s="104"/>
      <c r="DR400" s="104"/>
      <c r="DS400" s="104"/>
      <c r="DT400" s="104"/>
      <c r="DU400" s="104"/>
      <c r="DV400" s="104"/>
      <c r="DW400" s="104"/>
      <c r="DX400" s="104"/>
      <c r="DY400" s="104"/>
      <c r="DZ400" s="104"/>
      <c r="EA400" s="104"/>
      <c r="EB400" s="104"/>
      <c r="EC400" s="104"/>
      <c r="ED400" s="104"/>
      <c r="EE400" s="104"/>
      <c r="EF400" s="104"/>
      <c r="EG400" s="104"/>
      <c r="EH400" s="104"/>
      <c r="EI400" s="104"/>
      <c r="EJ400" s="104"/>
      <c r="EK400" s="104"/>
      <c r="EL400" s="104"/>
      <c r="EM400" s="104"/>
      <c r="EN400" s="104"/>
      <c r="EO400" s="104"/>
      <c r="EP400" s="104"/>
      <c r="EQ400" s="104"/>
      <c r="ER400" s="104"/>
      <c r="ES400" s="104"/>
      <c r="ET400" s="104"/>
      <c r="EU400" s="104"/>
      <c r="EV400" s="104"/>
      <c r="EW400" s="104"/>
      <c r="EX400" s="104"/>
      <c r="EY400" s="104"/>
      <c r="EZ400" s="104"/>
      <c r="FA400" s="104"/>
      <c r="FB400" s="104"/>
      <c r="FC400" s="104"/>
      <c r="FD400" s="104"/>
      <c r="FE400" s="104"/>
      <c r="FF400" s="104"/>
      <c r="FG400" s="104"/>
      <c r="FH400" s="104"/>
      <c r="FI400" s="104"/>
      <c r="FJ400" s="104"/>
      <c r="FK400" s="104"/>
      <c r="FL400" s="104"/>
      <c r="FM400" s="104"/>
      <c r="FN400" s="104"/>
      <c r="FO400" s="104"/>
      <c r="FP400" s="104"/>
      <c r="FQ400" s="104"/>
      <c r="FR400" s="104"/>
      <c r="FS400" s="104"/>
      <c r="FT400" s="104"/>
      <c r="FU400" s="104"/>
      <c r="FV400" s="104"/>
      <c r="FW400" s="104"/>
      <c r="FX400" s="104"/>
      <c r="FY400" s="104"/>
      <c r="FZ400" s="104"/>
      <c r="GA400" s="104"/>
      <c r="GB400" s="104"/>
      <c r="GC400" s="104"/>
      <c r="GD400" s="104"/>
      <c r="GE400" s="104"/>
      <c r="GF400" s="104"/>
      <c r="GG400" s="104"/>
      <c r="GH400" s="104"/>
      <c r="GI400" s="104"/>
      <c r="GJ400" s="104"/>
      <c r="GK400" s="104"/>
      <c r="GL400" s="104"/>
      <c r="GM400" s="104"/>
      <c r="GN400" s="104"/>
      <c r="GO400" s="104"/>
      <c r="GP400" s="104"/>
      <c r="GQ400" s="104"/>
      <c r="GR400" s="104"/>
      <c r="GS400" s="104"/>
      <c r="GT400" s="104"/>
      <c r="GU400" s="104"/>
      <c r="GV400" s="104"/>
      <c r="GW400" s="104"/>
      <c r="GX400" s="104"/>
      <c r="GY400" s="104"/>
      <c r="GZ400" s="104"/>
      <c r="HA400" s="104"/>
      <c r="HB400" s="104"/>
      <c r="HC400" s="104"/>
      <c r="HD400" s="104"/>
      <c r="HE400" s="104"/>
      <c r="HF400" s="104"/>
      <c r="HG400" s="104"/>
      <c r="HH400" s="104"/>
      <c r="HI400" s="104"/>
      <c r="HJ400" s="104"/>
      <c r="HK400" s="104"/>
      <c r="HL400" s="104"/>
      <c r="HM400" s="104"/>
      <c r="HN400" s="104"/>
      <c r="HO400" s="104"/>
      <c r="HP400" s="104"/>
      <c r="HQ400" s="104"/>
      <c r="HR400" s="104"/>
      <c r="HS400" s="104"/>
      <c r="HT400" s="104"/>
      <c r="HU400" s="104"/>
      <c r="HV400" s="104"/>
      <c r="HW400" s="104"/>
      <c r="HX400" s="104"/>
      <c r="HY400" s="104"/>
      <c r="HZ400" s="104"/>
      <c r="IA400" s="104"/>
      <c r="IB400" s="104"/>
      <c r="IC400" s="104"/>
      <c r="ID400" s="104"/>
      <c r="IE400" s="104"/>
      <c r="IF400" s="104"/>
      <c r="IG400" s="104"/>
      <c r="IH400" s="104"/>
      <c r="II400" s="104"/>
      <c r="IJ400" s="104"/>
      <c r="IK400" s="104"/>
      <c r="IL400" s="104"/>
      <c r="IM400" s="104"/>
      <c r="IN400" s="104"/>
      <c r="IO400" s="104"/>
      <c r="IP400" s="104"/>
      <c r="IQ400" s="104"/>
      <c r="IR400" s="104"/>
      <c r="IS400" s="104"/>
      <c r="IT400" s="104"/>
      <c r="IU400" s="104"/>
      <c r="IV400" s="104"/>
    </row>
    <row r="401" spans="1:256" s="103" customFormat="1" ht="12.75" x14ac:dyDescent="0.35">
      <c r="A401" s="114"/>
      <c r="AI401" s="104"/>
      <c r="AJ401" s="104"/>
      <c r="AK401" s="104"/>
      <c r="AL401" s="104"/>
      <c r="AM401" s="104"/>
      <c r="AN401" s="104"/>
      <c r="AO401" s="104"/>
      <c r="AP401" s="104"/>
      <c r="AQ401" s="104"/>
      <c r="AR401" s="104"/>
      <c r="AS401" s="104"/>
      <c r="AT401" s="104"/>
      <c r="AU401" s="104"/>
      <c r="AV401" s="104"/>
      <c r="AW401" s="104"/>
      <c r="AX401" s="104"/>
      <c r="AY401" s="104"/>
      <c r="AZ401" s="104"/>
      <c r="BA401" s="104"/>
      <c r="BB401" s="104"/>
      <c r="BC401" s="104"/>
      <c r="BD401" s="104"/>
      <c r="BE401" s="104"/>
      <c r="BF401" s="104"/>
      <c r="BG401" s="104"/>
      <c r="BH401" s="104"/>
      <c r="BI401" s="104"/>
      <c r="BJ401" s="104"/>
      <c r="BK401" s="104"/>
      <c r="BL401" s="104"/>
      <c r="BM401" s="104"/>
      <c r="BN401" s="104"/>
      <c r="BO401" s="104"/>
      <c r="BP401" s="104"/>
      <c r="BQ401" s="104"/>
      <c r="BR401" s="104"/>
      <c r="BS401" s="104"/>
      <c r="BT401" s="104"/>
      <c r="BU401" s="104"/>
      <c r="BV401" s="104"/>
      <c r="BW401" s="104"/>
      <c r="BX401" s="104"/>
      <c r="BY401" s="104"/>
      <c r="BZ401" s="104"/>
      <c r="CA401" s="104"/>
      <c r="CB401" s="104"/>
      <c r="CC401" s="104"/>
      <c r="CD401" s="104"/>
      <c r="CE401" s="104"/>
      <c r="CF401" s="104"/>
      <c r="CG401" s="104"/>
      <c r="CH401" s="104"/>
      <c r="CI401" s="104"/>
      <c r="CJ401" s="104"/>
      <c r="CK401" s="104"/>
      <c r="CL401" s="104"/>
      <c r="CM401" s="104"/>
      <c r="CN401" s="104"/>
      <c r="CO401" s="104"/>
      <c r="CP401" s="104"/>
      <c r="CQ401" s="104"/>
      <c r="CR401" s="104"/>
      <c r="CS401" s="104"/>
      <c r="CT401" s="104"/>
      <c r="CU401" s="104"/>
      <c r="CV401" s="104"/>
      <c r="CW401" s="104"/>
      <c r="CX401" s="104"/>
      <c r="CY401" s="104"/>
      <c r="CZ401" s="104"/>
      <c r="DA401" s="104"/>
      <c r="DB401" s="104"/>
      <c r="DC401" s="104"/>
      <c r="DD401" s="104"/>
      <c r="DE401" s="104"/>
      <c r="DF401" s="104"/>
      <c r="DG401" s="104"/>
      <c r="DH401" s="104"/>
      <c r="DI401" s="104"/>
      <c r="DJ401" s="104"/>
      <c r="DK401" s="104"/>
      <c r="DL401" s="104"/>
      <c r="DM401" s="104"/>
      <c r="DN401" s="104"/>
      <c r="DO401" s="104"/>
      <c r="DP401" s="104"/>
      <c r="DQ401" s="104"/>
      <c r="DR401" s="104"/>
      <c r="DS401" s="104"/>
      <c r="DT401" s="104"/>
      <c r="DU401" s="104"/>
      <c r="DV401" s="104"/>
      <c r="DW401" s="104"/>
      <c r="DX401" s="104"/>
      <c r="DY401" s="104"/>
      <c r="DZ401" s="104"/>
      <c r="EA401" s="104"/>
      <c r="EB401" s="104"/>
      <c r="EC401" s="104"/>
      <c r="ED401" s="104"/>
      <c r="EE401" s="104"/>
      <c r="EF401" s="104"/>
      <c r="EG401" s="104"/>
      <c r="EH401" s="104"/>
      <c r="EI401" s="104"/>
      <c r="EJ401" s="104"/>
      <c r="EK401" s="104"/>
      <c r="EL401" s="104"/>
      <c r="EM401" s="104"/>
      <c r="EN401" s="104"/>
      <c r="EO401" s="104"/>
      <c r="EP401" s="104"/>
      <c r="EQ401" s="104"/>
      <c r="ER401" s="104"/>
      <c r="ES401" s="104"/>
      <c r="ET401" s="104"/>
      <c r="EU401" s="104"/>
      <c r="EV401" s="104"/>
      <c r="EW401" s="104"/>
      <c r="EX401" s="104"/>
      <c r="EY401" s="104"/>
      <c r="EZ401" s="104"/>
      <c r="FA401" s="104"/>
      <c r="FB401" s="104"/>
      <c r="FC401" s="104"/>
      <c r="FD401" s="104"/>
      <c r="FE401" s="104"/>
      <c r="FF401" s="104"/>
      <c r="FG401" s="104"/>
      <c r="FH401" s="104"/>
      <c r="FI401" s="104"/>
      <c r="FJ401" s="104"/>
      <c r="FK401" s="104"/>
      <c r="FL401" s="104"/>
      <c r="FM401" s="104"/>
      <c r="FN401" s="104"/>
      <c r="FO401" s="104"/>
      <c r="FP401" s="104"/>
      <c r="FQ401" s="104"/>
      <c r="FR401" s="104"/>
      <c r="FS401" s="104"/>
      <c r="FT401" s="104"/>
      <c r="FU401" s="104"/>
      <c r="FV401" s="104"/>
      <c r="FW401" s="104"/>
      <c r="FX401" s="104"/>
      <c r="FY401" s="104"/>
      <c r="FZ401" s="104"/>
      <c r="GA401" s="104"/>
      <c r="GB401" s="104"/>
      <c r="GC401" s="104"/>
      <c r="GD401" s="104"/>
      <c r="GE401" s="104"/>
      <c r="GF401" s="104"/>
      <c r="GG401" s="104"/>
      <c r="GH401" s="104"/>
      <c r="GI401" s="104"/>
      <c r="GJ401" s="104"/>
      <c r="GK401" s="104"/>
      <c r="GL401" s="104"/>
      <c r="GM401" s="104"/>
      <c r="GN401" s="104"/>
      <c r="GO401" s="104"/>
      <c r="GP401" s="104"/>
      <c r="GQ401" s="104"/>
      <c r="GR401" s="104"/>
      <c r="GS401" s="104"/>
      <c r="GT401" s="104"/>
      <c r="GU401" s="104"/>
      <c r="GV401" s="104"/>
      <c r="GW401" s="104"/>
      <c r="GX401" s="104"/>
      <c r="GY401" s="104"/>
      <c r="GZ401" s="104"/>
      <c r="HA401" s="104"/>
      <c r="HB401" s="104"/>
      <c r="HC401" s="104"/>
      <c r="HD401" s="104"/>
      <c r="HE401" s="104"/>
      <c r="HF401" s="104"/>
      <c r="HG401" s="104"/>
      <c r="HH401" s="104"/>
      <c r="HI401" s="104"/>
      <c r="HJ401" s="104"/>
      <c r="HK401" s="104"/>
      <c r="HL401" s="104"/>
      <c r="HM401" s="104"/>
      <c r="HN401" s="104"/>
      <c r="HO401" s="104"/>
      <c r="HP401" s="104"/>
      <c r="HQ401" s="104"/>
      <c r="HR401" s="104"/>
      <c r="HS401" s="104"/>
      <c r="HT401" s="104"/>
      <c r="HU401" s="104"/>
      <c r="HV401" s="104"/>
      <c r="HW401" s="104"/>
      <c r="HX401" s="104"/>
      <c r="HY401" s="104"/>
      <c r="HZ401" s="104"/>
      <c r="IA401" s="104"/>
      <c r="IB401" s="104"/>
      <c r="IC401" s="104"/>
      <c r="ID401" s="104"/>
      <c r="IE401" s="104"/>
      <c r="IF401" s="104"/>
      <c r="IG401" s="104"/>
      <c r="IH401" s="104"/>
      <c r="II401" s="104"/>
      <c r="IJ401" s="104"/>
      <c r="IK401" s="104"/>
      <c r="IL401" s="104"/>
      <c r="IM401" s="104"/>
      <c r="IN401" s="104"/>
      <c r="IO401" s="104"/>
      <c r="IP401" s="104"/>
      <c r="IQ401" s="104"/>
      <c r="IR401" s="104"/>
      <c r="IS401" s="104"/>
      <c r="IT401" s="104"/>
      <c r="IU401" s="104"/>
      <c r="IV401" s="104"/>
    </row>
    <row r="402" spans="1:256" s="103" customFormat="1" ht="12.75" x14ac:dyDescent="0.35">
      <c r="A402" s="114"/>
      <c r="AI402" s="104"/>
      <c r="AJ402" s="104"/>
      <c r="AK402" s="104"/>
      <c r="AL402" s="104"/>
      <c r="AM402" s="104"/>
      <c r="AN402" s="104"/>
      <c r="AO402" s="104"/>
      <c r="AP402" s="104"/>
      <c r="AQ402" s="104"/>
      <c r="AR402" s="104"/>
      <c r="AS402" s="104"/>
      <c r="AT402" s="104"/>
      <c r="AU402" s="104"/>
      <c r="AV402" s="104"/>
      <c r="AW402" s="104"/>
      <c r="AX402" s="104"/>
      <c r="AY402" s="104"/>
      <c r="AZ402" s="104"/>
      <c r="BA402" s="104"/>
      <c r="BB402" s="104"/>
      <c r="BC402" s="104"/>
      <c r="BD402" s="104"/>
      <c r="BE402" s="104"/>
      <c r="BF402" s="104"/>
      <c r="BG402" s="104"/>
      <c r="BH402" s="104"/>
      <c r="BI402" s="104"/>
      <c r="BJ402" s="104"/>
      <c r="BK402" s="104"/>
      <c r="BL402" s="104"/>
      <c r="BM402" s="104"/>
      <c r="BN402" s="104"/>
      <c r="BO402" s="104"/>
      <c r="BP402" s="104"/>
      <c r="BQ402" s="104"/>
      <c r="BR402" s="104"/>
      <c r="BS402" s="104"/>
      <c r="BT402" s="104"/>
      <c r="BU402" s="104"/>
      <c r="BV402" s="104"/>
      <c r="BW402" s="104"/>
      <c r="BX402" s="104"/>
      <c r="BY402" s="104"/>
      <c r="BZ402" s="104"/>
      <c r="CA402" s="104"/>
      <c r="CB402" s="104"/>
      <c r="CC402" s="104"/>
      <c r="CD402" s="104"/>
      <c r="CE402" s="104"/>
      <c r="CF402" s="104"/>
      <c r="CG402" s="104"/>
      <c r="CH402" s="104"/>
      <c r="CI402" s="104"/>
      <c r="CJ402" s="104"/>
      <c r="CK402" s="104"/>
      <c r="CL402" s="104"/>
      <c r="CM402" s="104"/>
      <c r="CN402" s="104"/>
      <c r="CO402" s="104"/>
      <c r="CP402" s="104"/>
      <c r="CQ402" s="104"/>
      <c r="CR402" s="104"/>
      <c r="CS402" s="104"/>
      <c r="CT402" s="104"/>
      <c r="CU402" s="104"/>
      <c r="CV402" s="104"/>
      <c r="CW402" s="104"/>
      <c r="CX402" s="104"/>
      <c r="CY402" s="104"/>
      <c r="CZ402" s="104"/>
      <c r="DA402" s="104"/>
      <c r="DB402" s="104"/>
      <c r="DC402" s="104"/>
      <c r="DD402" s="104"/>
      <c r="DE402" s="104"/>
      <c r="DF402" s="104"/>
      <c r="DG402" s="104"/>
      <c r="DH402" s="104"/>
      <c r="DI402" s="104"/>
      <c r="DJ402" s="104"/>
      <c r="DK402" s="104"/>
      <c r="DL402" s="104"/>
      <c r="DM402" s="104"/>
      <c r="DN402" s="104"/>
      <c r="DO402" s="104"/>
      <c r="DP402" s="104"/>
      <c r="DQ402" s="104"/>
      <c r="DR402" s="104"/>
      <c r="DS402" s="104"/>
      <c r="DT402" s="104"/>
      <c r="DU402" s="104"/>
      <c r="DV402" s="104"/>
      <c r="DW402" s="104"/>
      <c r="DX402" s="104"/>
      <c r="DY402" s="104"/>
      <c r="DZ402" s="104"/>
      <c r="EA402" s="104"/>
      <c r="EB402" s="104"/>
      <c r="EC402" s="104"/>
      <c r="ED402" s="104"/>
      <c r="EE402" s="104"/>
      <c r="EF402" s="104"/>
      <c r="EG402" s="104"/>
      <c r="EH402" s="104"/>
      <c r="EI402" s="104"/>
      <c r="EJ402" s="104"/>
      <c r="EK402" s="104"/>
      <c r="EL402" s="104"/>
      <c r="EM402" s="104"/>
      <c r="EN402" s="104"/>
      <c r="EO402" s="104"/>
      <c r="EP402" s="104"/>
      <c r="EQ402" s="104"/>
      <c r="ER402" s="104"/>
      <c r="ES402" s="104"/>
      <c r="ET402" s="104"/>
      <c r="EU402" s="104"/>
      <c r="EV402" s="104"/>
      <c r="EW402" s="104"/>
      <c r="EX402" s="104"/>
      <c r="EY402" s="104"/>
      <c r="EZ402" s="104"/>
      <c r="FA402" s="104"/>
      <c r="FB402" s="104"/>
      <c r="FC402" s="104"/>
      <c r="FD402" s="104"/>
      <c r="FE402" s="104"/>
      <c r="FF402" s="104"/>
      <c r="FG402" s="104"/>
      <c r="FH402" s="104"/>
      <c r="FI402" s="104"/>
      <c r="FJ402" s="104"/>
      <c r="FK402" s="104"/>
      <c r="FL402" s="104"/>
      <c r="FM402" s="104"/>
      <c r="FN402" s="104"/>
      <c r="FO402" s="104"/>
      <c r="FP402" s="104"/>
      <c r="FQ402" s="104"/>
      <c r="FR402" s="104"/>
      <c r="FS402" s="104"/>
      <c r="FT402" s="104"/>
      <c r="FU402" s="104"/>
      <c r="FV402" s="104"/>
      <c r="FW402" s="104"/>
      <c r="FX402" s="104"/>
      <c r="FY402" s="104"/>
      <c r="FZ402" s="104"/>
      <c r="GA402" s="104"/>
      <c r="GB402" s="104"/>
      <c r="GC402" s="104"/>
      <c r="GD402" s="104"/>
      <c r="GE402" s="104"/>
      <c r="GF402" s="104"/>
      <c r="GG402" s="104"/>
      <c r="GH402" s="104"/>
      <c r="GI402" s="104"/>
      <c r="GJ402" s="104"/>
      <c r="GK402" s="104"/>
      <c r="GL402" s="104"/>
      <c r="GM402" s="104"/>
      <c r="GN402" s="104"/>
      <c r="GO402" s="104"/>
      <c r="GP402" s="104"/>
      <c r="GQ402" s="104"/>
      <c r="GR402" s="104"/>
      <c r="GS402" s="104"/>
      <c r="GT402" s="104"/>
      <c r="GU402" s="104"/>
      <c r="GV402" s="104"/>
      <c r="GW402" s="104"/>
      <c r="GX402" s="104"/>
      <c r="GY402" s="104"/>
      <c r="GZ402" s="104"/>
      <c r="HA402" s="104"/>
      <c r="HB402" s="104"/>
      <c r="HC402" s="104"/>
      <c r="HD402" s="104"/>
      <c r="HE402" s="104"/>
      <c r="HF402" s="104"/>
      <c r="HG402" s="104"/>
      <c r="HH402" s="104"/>
      <c r="HI402" s="104"/>
      <c r="HJ402" s="104"/>
      <c r="HK402" s="104"/>
      <c r="HL402" s="104"/>
      <c r="HM402" s="104"/>
      <c r="HN402" s="104"/>
      <c r="HO402" s="104"/>
      <c r="HP402" s="104"/>
      <c r="HQ402" s="104"/>
      <c r="HR402" s="104"/>
      <c r="HS402" s="104"/>
      <c r="HT402" s="104"/>
      <c r="HU402" s="104"/>
      <c r="HV402" s="104"/>
      <c r="HW402" s="104"/>
      <c r="HX402" s="104"/>
      <c r="HY402" s="104"/>
      <c r="HZ402" s="104"/>
      <c r="IA402" s="104"/>
      <c r="IB402" s="104"/>
      <c r="IC402" s="104"/>
      <c r="ID402" s="104"/>
      <c r="IE402" s="104"/>
      <c r="IF402" s="104"/>
      <c r="IG402" s="104"/>
      <c r="IH402" s="104"/>
      <c r="II402" s="104"/>
      <c r="IJ402" s="104"/>
      <c r="IK402" s="104"/>
      <c r="IL402" s="104"/>
      <c r="IM402" s="104"/>
      <c r="IN402" s="104"/>
      <c r="IO402" s="104"/>
      <c r="IP402" s="104"/>
      <c r="IQ402" s="104"/>
      <c r="IR402" s="104"/>
      <c r="IS402" s="104"/>
      <c r="IT402" s="104"/>
      <c r="IU402" s="104"/>
      <c r="IV402" s="104"/>
    </row>
    <row r="403" spans="1:256" s="103" customFormat="1" ht="12.75" x14ac:dyDescent="0.35">
      <c r="A403" s="114"/>
      <c r="AI403" s="104"/>
      <c r="AJ403" s="104"/>
      <c r="AK403" s="104"/>
      <c r="AL403" s="104"/>
      <c r="AM403" s="104"/>
      <c r="AN403" s="104"/>
      <c r="AO403" s="104"/>
      <c r="AP403" s="104"/>
      <c r="AQ403" s="104"/>
      <c r="AR403" s="104"/>
      <c r="AS403" s="104"/>
      <c r="AT403" s="104"/>
      <c r="AU403" s="104"/>
      <c r="AV403" s="104"/>
      <c r="AW403" s="104"/>
      <c r="AX403" s="104"/>
      <c r="AY403" s="104"/>
      <c r="AZ403" s="104"/>
      <c r="BA403" s="104"/>
      <c r="BB403" s="104"/>
      <c r="BC403" s="104"/>
      <c r="BD403" s="104"/>
      <c r="BE403" s="104"/>
      <c r="BF403" s="104"/>
      <c r="BG403" s="104"/>
      <c r="BH403" s="104"/>
      <c r="BI403" s="104"/>
      <c r="BJ403" s="104"/>
      <c r="BK403" s="104"/>
      <c r="BL403" s="104"/>
      <c r="BM403" s="104"/>
      <c r="BN403" s="104"/>
      <c r="BO403" s="104"/>
      <c r="BP403" s="104"/>
      <c r="BQ403" s="104"/>
      <c r="BR403" s="104"/>
      <c r="BS403" s="104"/>
      <c r="BT403" s="104"/>
      <c r="BU403" s="104"/>
      <c r="BV403" s="104"/>
      <c r="BW403" s="104"/>
      <c r="BX403" s="104"/>
      <c r="BY403" s="104"/>
      <c r="BZ403" s="104"/>
      <c r="CA403" s="104"/>
      <c r="CB403" s="104"/>
      <c r="CC403" s="104"/>
      <c r="CD403" s="104"/>
      <c r="CE403" s="104"/>
      <c r="CF403" s="104"/>
      <c r="CG403" s="104"/>
      <c r="CH403" s="104"/>
      <c r="CI403" s="104"/>
      <c r="CJ403" s="104"/>
      <c r="CK403" s="104"/>
      <c r="CL403" s="104"/>
      <c r="CM403" s="104"/>
      <c r="CN403" s="104"/>
      <c r="CO403" s="104"/>
      <c r="CP403" s="104"/>
      <c r="CQ403" s="104"/>
      <c r="CR403" s="104"/>
      <c r="CS403" s="104"/>
      <c r="CT403" s="104"/>
      <c r="CU403" s="104"/>
      <c r="CV403" s="104"/>
      <c r="CW403" s="104"/>
      <c r="CX403" s="104"/>
      <c r="CY403" s="104"/>
      <c r="CZ403" s="104"/>
      <c r="DA403" s="104"/>
      <c r="DB403" s="104"/>
      <c r="DC403" s="104"/>
      <c r="DD403" s="104"/>
      <c r="DE403" s="104"/>
      <c r="DF403" s="104"/>
      <c r="DG403" s="104"/>
      <c r="DH403" s="104"/>
      <c r="DI403" s="104"/>
      <c r="DJ403" s="104"/>
      <c r="DK403" s="104"/>
      <c r="DL403" s="104"/>
      <c r="DM403" s="104"/>
      <c r="DN403" s="104"/>
      <c r="DO403" s="104"/>
      <c r="DP403" s="104"/>
      <c r="DQ403" s="104"/>
      <c r="DR403" s="104"/>
      <c r="DS403" s="104"/>
      <c r="DT403" s="104"/>
      <c r="DU403" s="104"/>
      <c r="DV403" s="104"/>
      <c r="DW403" s="104"/>
      <c r="DX403" s="104"/>
      <c r="DY403" s="104"/>
      <c r="DZ403" s="104"/>
      <c r="EA403" s="104"/>
      <c r="EB403" s="104"/>
      <c r="EC403" s="104"/>
      <c r="ED403" s="104"/>
      <c r="EE403" s="104"/>
      <c r="EF403" s="104"/>
      <c r="EG403" s="104"/>
      <c r="EH403" s="104"/>
      <c r="EI403" s="104"/>
      <c r="EJ403" s="104"/>
      <c r="EK403" s="104"/>
      <c r="EL403" s="104"/>
      <c r="EM403" s="104"/>
      <c r="EN403" s="104"/>
      <c r="EO403" s="104"/>
      <c r="EP403" s="104"/>
      <c r="EQ403" s="104"/>
      <c r="ER403" s="104"/>
      <c r="ES403" s="104"/>
      <c r="ET403" s="104"/>
      <c r="EU403" s="104"/>
      <c r="EV403" s="104"/>
      <c r="EW403" s="104"/>
      <c r="EX403" s="104"/>
      <c r="EY403" s="104"/>
      <c r="EZ403" s="104"/>
      <c r="FA403" s="104"/>
      <c r="FB403" s="104"/>
      <c r="FC403" s="104"/>
      <c r="FD403" s="104"/>
      <c r="FE403" s="104"/>
      <c r="FF403" s="104"/>
      <c r="FG403" s="104"/>
      <c r="FH403" s="104"/>
      <c r="FI403" s="104"/>
      <c r="FJ403" s="104"/>
      <c r="FK403" s="104"/>
      <c r="FL403" s="104"/>
      <c r="FM403" s="104"/>
      <c r="FN403" s="104"/>
      <c r="FO403" s="104"/>
      <c r="FP403" s="104"/>
      <c r="FQ403" s="104"/>
      <c r="FR403" s="104"/>
      <c r="FS403" s="104"/>
      <c r="FT403" s="104"/>
      <c r="FU403" s="104"/>
      <c r="FV403" s="104"/>
      <c r="FW403" s="104"/>
      <c r="FX403" s="104"/>
      <c r="FY403" s="104"/>
      <c r="FZ403" s="104"/>
      <c r="GA403" s="104"/>
      <c r="GB403" s="104"/>
      <c r="GC403" s="104"/>
      <c r="GD403" s="104"/>
      <c r="GE403" s="104"/>
      <c r="GF403" s="104"/>
      <c r="GG403" s="104"/>
      <c r="GH403" s="104"/>
      <c r="GI403" s="104"/>
      <c r="GJ403" s="104"/>
      <c r="GK403" s="104"/>
      <c r="GL403" s="104"/>
      <c r="GM403" s="104"/>
      <c r="GN403" s="104"/>
      <c r="GO403" s="104"/>
      <c r="GP403" s="104"/>
      <c r="GQ403" s="104"/>
      <c r="GR403" s="104"/>
      <c r="GS403" s="104"/>
      <c r="GT403" s="104"/>
      <c r="GU403" s="104"/>
      <c r="GV403" s="104"/>
      <c r="GW403" s="104"/>
      <c r="GX403" s="104"/>
      <c r="GY403" s="104"/>
      <c r="GZ403" s="104"/>
      <c r="HA403" s="104"/>
      <c r="HB403" s="104"/>
      <c r="HC403" s="104"/>
      <c r="HD403" s="104"/>
      <c r="HE403" s="104"/>
      <c r="HF403" s="104"/>
      <c r="HG403" s="104"/>
      <c r="HH403" s="104"/>
      <c r="HI403" s="104"/>
      <c r="HJ403" s="104"/>
      <c r="HK403" s="104"/>
      <c r="HL403" s="104"/>
      <c r="HM403" s="104"/>
      <c r="HN403" s="104"/>
      <c r="HO403" s="104"/>
      <c r="HP403" s="104"/>
      <c r="HQ403" s="104"/>
      <c r="HR403" s="104"/>
      <c r="HS403" s="104"/>
      <c r="HT403" s="104"/>
      <c r="HU403" s="104"/>
      <c r="HV403" s="104"/>
      <c r="HW403" s="104"/>
      <c r="HX403" s="104"/>
      <c r="HY403" s="104"/>
      <c r="HZ403" s="104"/>
      <c r="IA403" s="104"/>
      <c r="IB403" s="104"/>
      <c r="IC403" s="104"/>
      <c r="ID403" s="104"/>
      <c r="IE403" s="104"/>
      <c r="IF403" s="104"/>
      <c r="IG403" s="104"/>
      <c r="IH403" s="104"/>
      <c r="II403" s="104"/>
      <c r="IJ403" s="104"/>
      <c r="IK403" s="104"/>
      <c r="IL403" s="104"/>
      <c r="IM403" s="104"/>
      <c r="IN403" s="104"/>
      <c r="IO403" s="104"/>
      <c r="IP403" s="104"/>
      <c r="IQ403" s="104"/>
      <c r="IR403" s="104"/>
      <c r="IS403" s="104"/>
      <c r="IT403" s="104"/>
      <c r="IU403" s="104"/>
      <c r="IV403" s="104"/>
    </row>
  </sheetData>
  <sheetProtection password="CF21" sheet="1"/>
  <mergeCells count="1">
    <mergeCell ref="N1:O1"/>
  </mergeCells>
  <phoneticPr fontId="9" type="noConversion"/>
  <hyperlinks>
    <hyperlink ref="AD1:AI1" location="A!A1" display="INFORMATION FOR FORECASTS_x000a_Information, assumptions and preferences to assist in forecasting the population" xr:uid="{00000000-0004-0000-1100-000000000000}"/>
  </hyperlinks>
  <pageMargins left="0.39370078740157483" right="0.39370078740157483" top="0.39370078740157483" bottom="0.35433070866141736" header="0.39370078740157483" footer="0.35433070866141736"/>
  <pageSetup paperSize="9" scale="60"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17"/>
    <pageSetUpPr autoPageBreaks="0" fitToPage="1"/>
  </sheetPr>
  <dimension ref="A1:AA60"/>
  <sheetViews>
    <sheetView showGridLines="0" showRowColHeaders="0" zoomScale="95" zoomScaleNormal="95" workbookViewId="0">
      <pane xSplit="16" ySplit="3" topLeftCell="Q4" activePane="bottomRight" state="frozen"/>
      <selection pane="topRight" activeCell="Q1" sqref="Q1"/>
      <selection pane="bottomLeft" activeCell="A4" sqref="A4"/>
      <selection pane="bottomRight" sqref="A1:P1"/>
    </sheetView>
  </sheetViews>
  <sheetFormatPr defaultColWidth="9.1328125" defaultRowHeight="12.75" x14ac:dyDescent="0.35"/>
  <cols>
    <col min="1" max="1" width="1.1328125" style="104" customWidth="1"/>
    <col min="2" max="2" width="22.3984375" style="104" customWidth="1"/>
    <col min="3" max="9" width="7.73046875" style="104" customWidth="1"/>
    <col min="10" max="11" width="0.86328125" style="104" customWidth="1"/>
    <col min="12" max="12" width="6.3984375" style="104" customWidth="1"/>
    <col min="13" max="15" width="8.265625" style="104" customWidth="1"/>
    <col min="16" max="16" width="7.86328125" style="104" customWidth="1"/>
    <col min="17" max="17" width="9.73046875" style="394" customWidth="1"/>
    <col min="18" max="23" width="9.1328125" style="394"/>
    <col min="24" max="16384" width="9.1328125" style="104"/>
  </cols>
  <sheetData>
    <row r="1" spans="1:27" ht="28.5" customHeight="1" x14ac:dyDescent="0.35">
      <c r="A1" s="756" t="str">
        <f>Results!F1</f>
        <v>Population Change:  2018 and 2028</v>
      </c>
      <c r="B1" s="756"/>
      <c r="C1" s="756"/>
      <c r="D1" s="756"/>
      <c r="E1" s="756"/>
      <c r="F1" s="756"/>
      <c r="G1" s="756"/>
      <c r="H1" s="756"/>
      <c r="I1" s="756"/>
      <c r="J1" s="756"/>
      <c r="K1" s="756"/>
      <c r="L1" s="756"/>
      <c r="M1" s="756"/>
      <c r="N1" s="756"/>
      <c r="O1" s="756"/>
      <c r="P1" s="756"/>
      <c r="R1" s="395"/>
      <c r="S1" s="395"/>
      <c r="T1" s="395"/>
      <c r="U1" s="395"/>
      <c r="V1" s="395"/>
      <c r="W1" s="395"/>
      <c r="X1" s="309"/>
      <c r="Y1" s="309"/>
    </row>
    <row r="2" spans="1:27" ht="16.5" customHeight="1" x14ac:dyDescent="0.35">
      <c r="A2" s="396"/>
      <c r="B2" s="396"/>
      <c r="C2" s="396"/>
      <c r="D2" s="396"/>
      <c r="E2" s="396"/>
      <c r="F2" s="396"/>
      <c r="G2" s="396"/>
      <c r="H2" s="396"/>
      <c r="I2" s="396"/>
      <c r="J2" s="396"/>
      <c r="K2" s="396"/>
      <c r="L2" s="396"/>
      <c r="M2" s="129">
        <v>1</v>
      </c>
      <c r="N2" s="129">
        <v>11</v>
      </c>
      <c r="O2" s="396"/>
      <c r="P2" s="396"/>
      <c r="R2" s="309"/>
      <c r="S2" s="309"/>
      <c r="T2" s="309"/>
      <c r="U2" s="309"/>
      <c r="V2" s="309"/>
      <c r="W2" s="309"/>
      <c r="X2" s="309"/>
      <c r="Y2" s="309"/>
      <c r="Z2" s="397"/>
      <c r="AA2" s="397"/>
    </row>
    <row r="3" spans="1:27" ht="20.25" customHeight="1" x14ac:dyDescent="0.4">
      <c r="B3" s="121"/>
      <c r="C3" s="148" t="s">
        <v>646</v>
      </c>
      <c r="D3" s="148" t="s">
        <v>965</v>
      </c>
      <c r="E3" s="148" t="s">
        <v>960</v>
      </c>
      <c r="F3" s="148" t="s">
        <v>961</v>
      </c>
      <c r="G3" s="148" t="s">
        <v>962</v>
      </c>
      <c r="H3" s="149" t="s">
        <v>964</v>
      </c>
      <c r="I3" s="149" t="s">
        <v>664</v>
      </c>
      <c r="J3" s="2"/>
      <c r="K3" s="2"/>
      <c r="L3" s="161"/>
      <c r="M3" s="161">
        <f>VLOOKUP(1,Results!$A$5:$R$24,Summary!$M$2+2)</f>
        <v>2018</v>
      </c>
      <c r="N3" s="161">
        <f>VLOOKUP(1,Results!$A$5:$R$24,Summary!$N$2+2)</f>
        <v>2028</v>
      </c>
      <c r="O3" s="162" t="s">
        <v>966</v>
      </c>
      <c r="P3" s="163" t="s">
        <v>967</v>
      </c>
      <c r="R3" s="310">
        <f>Results!C$5</f>
        <v>2018</v>
      </c>
      <c r="S3" s="311">
        <f>VLOOKUP($C$32+1,Results!$A$6:$R$30,T3)</f>
        <v>1354.7104632587859</v>
      </c>
      <c r="T3" s="312">
        <v>3</v>
      </c>
      <c r="U3" s="313" t="s">
        <v>622</v>
      </c>
      <c r="V3" s="309"/>
      <c r="W3" s="309"/>
      <c r="X3" s="309"/>
      <c r="Y3" s="309"/>
      <c r="Z3" s="397"/>
      <c r="AA3" s="397"/>
    </row>
    <row r="4" spans="1:27" ht="13.15" x14ac:dyDescent="0.4">
      <c r="B4" s="150" t="str">
        <f>CONCATENATE("Year: ",M3)</f>
        <v>Year: 2018</v>
      </c>
      <c r="C4" s="151">
        <f>M4</f>
        <v>343.95766773162939</v>
      </c>
      <c r="D4" s="151">
        <f>SUM(M5:M6)</f>
        <v>858.88844515441951</v>
      </c>
      <c r="E4" s="151">
        <f>SUM(M7:M8)</f>
        <v>644.66919595314164</v>
      </c>
      <c r="F4" s="151">
        <f>SUM(M9:M16)</f>
        <v>3692.0134451544195</v>
      </c>
      <c r="G4" s="151">
        <f>SUM(M17:M21)</f>
        <v>2021.5055910543133</v>
      </c>
      <c r="H4" s="151">
        <f>SUM(M19:M21)</f>
        <v>882.02010117145892</v>
      </c>
      <c r="I4" s="151">
        <f>SUM(C4:G4)</f>
        <v>7561.034345047924</v>
      </c>
      <c r="J4" s="2"/>
      <c r="K4" s="172">
        <v>2</v>
      </c>
      <c r="L4" s="173" t="s">
        <v>968</v>
      </c>
      <c r="M4" s="122">
        <f>VLOOKUP(K4,Results!$A$6:$R$24,Summary!$M$2+2)</f>
        <v>343.95766773162939</v>
      </c>
      <c r="N4" s="122">
        <f>VLOOKUP(K4,Results!$A$6:$R$24,Summary!$N$2+2)</f>
        <v>398.42214430072073</v>
      </c>
      <c r="O4" s="123">
        <f>N4-M4</f>
        <v>54.464476569091346</v>
      </c>
      <c r="P4" s="164">
        <f>O4/M4*100</f>
        <v>15.834645271402085</v>
      </c>
      <c r="R4" s="310">
        <f>R3+1</f>
        <v>2019</v>
      </c>
      <c r="S4" s="311">
        <f>VLOOKUP($C$32+1,Results!$A$6:$R$30,T4)</f>
        <v>1403.9004173589024</v>
      </c>
      <c r="T4" s="312">
        <v>4</v>
      </c>
      <c r="U4" s="314">
        <f>N4</f>
        <v>398.42214430072073</v>
      </c>
      <c r="V4" s="315"/>
      <c r="W4" s="309"/>
      <c r="X4" s="309"/>
      <c r="Y4" s="309"/>
      <c r="Z4" s="397"/>
      <c r="AA4" s="397"/>
    </row>
    <row r="5" spans="1:27" ht="13.15" x14ac:dyDescent="0.4">
      <c r="B5" s="124" t="s">
        <v>969</v>
      </c>
      <c r="C5" s="152">
        <f t="shared" ref="C5:I5" si="0">C4/$I4*100</f>
        <v>4.5490822027134872</v>
      </c>
      <c r="D5" s="152">
        <f t="shared" si="0"/>
        <v>11.359404096834263</v>
      </c>
      <c r="E5" s="152">
        <f t="shared" si="0"/>
        <v>8.5262037776004238</v>
      </c>
      <c r="F5" s="152">
        <f t="shared" si="0"/>
        <v>48.829475924447983</v>
      </c>
      <c r="G5" s="152">
        <f t="shared" si="0"/>
        <v>26.73583399840383</v>
      </c>
      <c r="H5" s="152">
        <f t="shared" si="0"/>
        <v>11.665336525671718</v>
      </c>
      <c r="I5" s="153">
        <f t="shared" si="0"/>
        <v>100</v>
      </c>
      <c r="J5" s="2"/>
      <c r="K5" s="172">
        <v>3</v>
      </c>
      <c r="L5" s="174" t="s">
        <v>970</v>
      </c>
      <c r="M5" s="125">
        <f>VLOOKUP(K5,Results!$A$6:$R$24,Summary!$M$2+2)</f>
        <v>402.28966986155484</v>
      </c>
      <c r="N5" s="125">
        <f>VLOOKUP(K5,Results!$A$6:$R$24,Summary!$N$2+2)</f>
        <v>346.44630271026693</v>
      </c>
      <c r="O5" s="126">
        <f t="shared" ref="O5:O21" si="1">N5-M5</f>
        <v>-55.843367151287907</v>
      </c>
      <c r="P5" s="165">
        <f t="shared" ref="P5:P22" si="2">O5/M5*100</f>
        <v>-13.881382330922396</v>
      </c>
      <c r="R5" s="310">
        <f t="shared" ref="R5:R18" si="3">R4+1</f>
        <v>2020</v>
      </c>
      <c r="S5" s="311">
        <f>VLOOKUP($C$32+1,Results!$A$6:$R$30,T5)</f>
        <v>1461.6246140392172</v>
      </c>
      <c r="T5" s="312">
        <v>5</v>
      </c>
      <c r="U5" s="314">
        <f>N5-M4</f>
        <v>2.488634978637549</v>
      </c>
      <c r="V5" s="315"/>
      <c r="W5" s="309"/>
      <c r="X5" s="309"/>
      <c r="Y5" s="309"/>
      <c r="Z5" s="397"/>
      <c r="AA5" s="397"/>
    </row>
    <row r="6" spans="1:27" ht="13.15" x14ac:dyDescent="0.4">
      <c r="B6" s="154" t="str">
        <f>CONCATENATE("Year: ",N3)</f>
        <v>Year: 2028</v>
      </c>
      <c r="C6" s="155">
        <f>N4</f>
        <v>398.42214430072073</v>
      </c>
      <c r="D6" s="155">
        <f>SUM(N5:N6)</f>
        <v>659.72990716817549</v>
      </c>
      <c r="E6" s="155">
        <f>SUM(N7:N8)</f>
        <v>881.85548539830165</v>
      </c>
      <c r="F6" s="155">
        <f>SUM(N9:N16)</f>
        <v>2996.4527481947016</v>
      </c>
      <c r="G6" s="155">
        <f>SUM(N17:N21)</f>
        <v>2469.1322379725639</v>
      </c>
      <c r="H6" s="155">
        <f>SUM(N19:N21)</f>
        <v>1246.3356500992516</v>
      </c>
      <c r="I6" s="155">
        <f>SUM(C6:G6)</f>
        <v>7405.5925230344637</v>
      </c>
      <c r="J6" s="2"/>
      <c r="K6" s="172">
        <v>4</v>
      </c>
      <c r="L6" s="174" t="s">
        <v>648</v>
      </c>
      <c r="M6" s="125">
        <f>VLOOKUP(K6,Results!$A$6:$R$24,Summary!$M$2+2)</f>
        <v>456.59877529286473</v>
      </c>
      <c r="N6" s="125">
        <f>VLOOKUP(K6,Results!$A$6:$R$24,Summary!$N$2+2)</f>
        <v>313.28360445790855</v>
      </c>
      <c r="O6" s="126">
        <f t="shared" si="1"/>
        <v>-143.31517083495618</v>
      </c>
      <c r="P6" s="165">
        <f t="shared" si="2"/>
        <v>-31.387550424994703</v>
      </c>
      <c r="R6" s="310">
        <f t="shared" si="3"/>
        <v>2021</v>
      </c>
      <c r="S6" s="311">
        <f>VLOOKUP($C$32+1,Results!$A$6:$R$30,T6)</f>
        <v>1522.188103239821</v>
      </c>
      <c r="T6" s="312">
        <v>6</v>
      </c>
      <c r="U6" s="314">
        <f>N6-M5</f>
        <v>-89.006065403646289</v>
      </c>
      <c r="V6" s="315"/>
      <c r="W6" s="309"/>
      <c r="X6" s="309"/>
      <c r="Y6" s="309"/>
      <c r="Z6" s="397"/>
      <c r="AA6" s="397"/>
    </row>
    <row r="7" spans="1:27" ht="13.15" x14ac:dyDescent="0.4">
      <c r="B7" s="127" t="s">
        <v>969</v>
      </c>
      <c r="C7" s="156">
        <f t="shared" ref="C7:I7" si="4">C6/$I6*100</f>
        <v>5.3800171027701387</v>
      </c>
      <c r="D7" s="156">
        <f t="shared" si="4"/>
        <v>8.9085364218479732</v>
      </c>
      <c r="E7" s="156">
        <f t="shared" si="4"/>
        <v>11.907966616518062</v>
      </c>
      <c r="F7" s="156">
        <f t="shared" si="4"/>
        <v>40.462025676871782</v>
      </c>
      <c r="G7" s="156">
        <f t="shared" si="4"/>
        <v>33.341454181992034</v>
      </c>
      <c r="H7" s="156">
        <f t="shared" si="4"/>
        <v>16.829654699777645</v>
      </c>
      <c r="I7" s="157">
        <f t="shared" si="4"/>
        <v>100</v>
      </c>
      <c r="J7" s="2"/>
      <c r="K7" s="172">
        <v>5</v>
      </c>
      <c r="L7" s="174" t="s">
        <v>649</v>
      </c>
      <c r="M7" s="125">
        <f>VLOOKUP(K7,Results!$A$6:$R$24,Summary!$M$2+2)</f>
        <v>412.34691160809371</v>
      </c>
      <c r="N7" s="125">
        <f>VLOOKUP(K7,Results!$A$6:$R$24,Summary!$N$2+2)</f>
        <v>404.91705319235871</v>
      </c>
      <c r="O7" s="126">
        <f t="shared" si="1"/>
        <v>-7.4298584157349978</v>
      </c>
      <c r="P7" s="165">
        <f t="shared" si="2"/>
        <v>-1.8018465051089185</v>
      </c>
      <c r="R7" s="310">
        <f t="shared" si="3"/>
        <v>2022</v>
      </c>
      <c r="S7" s="311">
        <f>VLOOKUP($C$32+1,Results!$A$6:$R$30,T7)</f>
        <v>1578.9094413160024</v>
      </c>
      <c r="T7" s="312">
        <v>7</v>
      </c>
      <c r="U7" s="314">
        <f>N7-M6</f>
        <v>-51.681722100506022</v>
      </c>
      <c r="V7" s="315"/>
      <c r="W7" s="309"/>
      <c r="X7" s="309"/>
      <c r="Y7" s="309"/>
      <c r="Z7" s="397"/>
      <c r="AA7" s="397"/>
    </row>
    <row r="8" spans="1:27" ht="13.15" x14ac:dyDescent="0.4">
      <c r="B8" s="158" t="s">
        <v>971</v>
      </c>
      <c r="C8" s="159">
        <f t="shared" ref="C8:I8" si="5">C6-C4</f>
        <v>54.464476569091346</v>
      </c>
      <c r="D8" s="159">
        <f t="shared" si="5"/>
        <v>-199.15853798624403</v>
      </c>
      <c r="E8" s="159">
        <f t="shared" si="5"/>
        <v>237.18628944516001</v>
      </c>
      <c r="F8" s="159">
        <f t="shared" si="5"/>
        <v>-695.56069695971792</v>
      </c>
      <c r="G8" s="159">
        <f t="shared" si="5"/>
        <v>447.62664691825057</v>
      </c>
      <c r="H8" s="159">
        <f t="shared" si="5"/>
        <v>364.31554892779263</v>
      </c>
      <c r="I8" s="159">
        <f t="shared" si="5"/>
        <v>-155.4418220134603</v>
      </c>
      <c r="J8" s="2"/>
      <c r="K8" s="172">
        <v>6</v>
      </c>
      <c r="L8" s="174" t="s">
        <v>650</v>
      </c>
      <c r="M8" s="125">
        <f>VLOOKUP(K8,Results!$A$6:$R$24,Summary!$M$2+2)</f>
        <v>232.32228434504793</v>
      </c>
      <c r="N8" s="125">
        <f>VLOOKUP(K8,Results!$A$6:$R$24,Summary!$N$2+2)</f>
        <v>476.938432205943</v>
      </c>
      <c r="O8" s="126">
        <f t="shared" si="1"/>
        <v>244.61614786089507</v>
      </c>
      <c r="P8" s="165">
        <f t="shared" si="2"/>
        <v>105.29172806237912</v>
      </c>
      <c r="R8" s="310">
        <f t="shared" si="3"/>
        <v>2023</v>
      </c>
      <c r="S8" s="311">
        <f>VLOOKUP($C$32+1,Results!$A$6:$R$30,T8)</f>
        <v>1631.6726493161127</v>
      </c>
      <c r="T8" s="312">
        <v>8</v>
      </c>
      <c r="U8" s="314">
        <f t="shared" ref="U8:U20" si="6">N8-M7</f>
        <v>64.591520597849296</v>
      </c>
      <c r="V8" s="315"/>
      <c r="W8" s="309"/>
      <c r="X8" s="309"/>
      <c r="Y8" s="309"/>
      <c r="Z8" s="397"/>
      <c r="AA8" s="397"/>
    </row>
    <row r="9" spans="1:27" ht="13.15" x14ac:dyDescent="0.4">
      <c r="B9" s="158" t="s">
        <v>972</v>
      </c>
      <c r="C9" s="160">
        <f t="shared" ref="C9:I9" si="7">C8/C4*100</f>
        <v>15.834645271402085</v>
      </c>
      <c r="D9" s="160">
        <f t="shared" si="7"/>
        <v>-23.187940076483081</v>
      </c>
      <c r="E9" s="160">
        <f t="shared" si="7"/>
        <v>36.791937777402367</v>
      </c>
      <c r="F9" s="160">
        <f t="shared" si="7"/>
        <v>-18.839603573833301</v>
      </c>
      <c r="G9" s="160">
        <f t="shared" si="7"/>
        <v>22.143230713737058</v>
      </c>
      <c r="H9" s="160">
        <f t="shared" si="7"/>
        <v>41.304676440358371</v>
      </c>
      <c r="I9" s="160">
        <f t="shared" si="7"/>
        <v>-2.0558274823241138</v>
      </c>
      <c r="J9" s="2"/>
      <c r="K9" s="172">
        <v>7</v>
      </c>
      <c r="L9" s="174" t="s">
        <v>651</v>
      </c>
      <c r="M9" s="125">
        <f>VLOOKUP(K9,Results!$A$6:$R$24,Summary!$M$2+2)</f>
        <v>237.35090521831737</v>
      </c>
      <c r="N9" s="125">
        <f>VLOOKUP(K9,Results!$A$6:$R$24,Summary!$N$2+2)</f>
        <v>424.17438233030867</v>
      </c>
      <c r="O9" s="126">
        <f t="shared" si="1"/>
        <v>186.82347711199131</v>
      </c>
      <c r="P9" s="165">
        <f t="shared" si="2"/>
        <v>78.711929470060156</v>
      </c>
      <c r="R9" s="310">
        <f t="shared" si="3"/>
        <v>2024</v>
      </c>
      <c r="S9" s="311">
        <f>VLOOKUP($C$32+1,Results!$A$6:$R$30,T9)</f>
        <v>1674.4098474171269</v>
      </c>
      <c r="T9" s="312">
        <v>9</v>
      </c>
      <c r="U9" s="314">
        <f t="shared" si="6"/>
        <v>191.85209798526074</v>
      </c>
      <c r="V9" s="315"/>
      <c r="W9" s="309"/>
      <c r="X9" s="309"/>
      <c r="Y9" s="309"/>
      <c r="Z9" s="397"/>
      <c r="AA9" s="397"/>
    </row>
    <row r="10" spans="1:27" ht="13.15" x14ac:dyDescent="0.4">
      <c r="B10" s="757" t="str">
        <f>CONCATENATE("Population by Age: ",M3," and ",N3)</f>
        <v>Population by Age: 2018 and 2028</v>
      </c>
      <c r="C10" s="757"/>
      <c r="D10" s="757"/>
      <c r="E10" s="757"/>
      <c r="F10" s="757"/>
      <c r="G10" s="757"/>
      <c r="H10" s="757"/>
      <c r="I10" s="757"/>
      <c r="J10" s="2"/>
      <c r="K10" s="172">
        <v>8</v>
      </c>
      <c r="L10" s="174" t="s">
        <v>652</v>
      </c>
      <c r="M10" s="125">
        <f>VLOOKUP(K10,Results!$A$6:$R$24,Summary!$M$2+2)</f>
        <v>284.61994142705004</v>
      </c>
      <c r="N10" s="125">
        <f>VLOOKUP(K10,Results!$A$6:$R$24,Summary!$N$2+2)</f>
        <v>236.67183400472447</v>
      </c>
      <c r="O10" s="126">
        <f t="shared" si="1"/>
        <v>-47.948107422325563</v>
      </c>
      <c r="P10" s="165">
        <f t="shared" si="2"/>
        <v>-16.846362620243521</v>
      </c>
      <c r="R10" s="310">
        <f t="shared" si="3"/>
        <v>2025</v>
      </c>
      <c r="S10" s="311">
        <f>VLOOKUP($C$32+1,Results!$A$6:$R$30,T10)</f>
        <v>1714.1343761539406</v>
      </c>
      <c r="T10" s="312">
        <v>10</v>
      </c>
      <c r="U10" s="314">
        <f t="shared" si="6"/>
        <v>-0.67907121359289135</v>
      </c>
      <c r="V10" s="315"/>
      <c r="W10" s="309"/>
      <c r="X10" s="309"/>
      <c r="Y10" s="309"/>
      <c r="Z10" s="397"/>
      <c r="AA10" s="397"/>
    </row>
    <row r="11" spans="1:27" ht="13.15" x14ac:dyDescent="0.4">
      <c r="B11" s="757"/>
      <c r="C11" s="757"/>
      <c r="D11" s="757"/>
      <c r="E11" s="757"/>
      <c r="F11" s="757"/>
      <c r="G11" s="757"/>
      <c r="H11" s="757"/>
      <c r="I11" s="757"/>
      <c r="J11" s="2"/>
      <c r="K11" s="172">
        <v>9</v>
      </c>
      <c r="L11" s="174" t="s">
        <v>653</v>
      </c>
      <c r="M11" s="125">
        <f>VLOOKUP(K11,Results!$A$6:$R$24,Summary!$M$2+2)</f>
        <v>317.80883919062831</v>
      </c>
      <c r="N11" s="125">
        <f>VLOOKUP(K11,Results!$A$6:$R$24,Summary!$N$2+2)</f>
        <v>261.0492426581086</v>
      </c>
      <c r="O11" s="126">
        <f t="shared" si="1"/>
        <v>-56.759596532519708</v>
      </c>
      <c r="P11" s="165">
        <f t="shared" si="2"/>
        <v>-17.859665790627723</v>
      </c>
      <c r="R11" s="310">
        <f t="shared" si="3"/>
        <v>2026</v>
      </c>
      <c r="S11" s="311">
        <f>VLOOKUP($C$32+1,Results!$A$6:$R$30,T11)</f>
        <v>1750.3889729945704</v>
      </c>
      <c r="T11" s="312">
        <v>11</v>
      </c>
      <c r="U11" s="314">
        <f t="shared" si="6"/>
        <v>-23.57069876894144</v>
      </c>
      <c r="V11" s="315"/>
      <c r="W11" s="309"/>
      <c r="X11" s="309"/>
      <c r="Y11" s="309"/>
      <c r="Z11" s="397"/>
      <c r="AA11" s="397"/>
    </row>
    <row r="12" spans="1:27" ht="13.15" x14ac:dyDescent="0.4">
      <c r="B12" s="2"/>
      <c r="C12" s="2"/>
      <c r="D12" s="2"/>
      <c r="E12" s="2"/>
      <c r="F12" s="2"/>
      <c r="G12" s="2"/>
      <c r="H12" s="2"/>
      <c r="I12" s="2"/>
      <c r="J12" s="2"/>
      <c r="K12" s="172">
        <v>10</v>
      </c>
      <c r="L12" s="174" t="s">
        <v>654</v>
      </c>
      <c r="M12" s="125">
        <f>VLOOKUP(K12,Results!$A$6:$R$24,Summary!$M$2+2)</f>
        <v>402.28966986155484</v>
      </c>
      <c r="N12" s="125">
        <f>VLOOKUP(K12,Results!$A$6:$R$24,Summary!$N$2+2)</f>
        <v>317.14665132529859</v>
      </c>
      <c r="O12" s="126">
        <f t="shared" si="1"/>
        <v>-85.14301853625625</v>
      </c>
      <c r="P12" s="165">
        <f t="shared" si="2"/>
        <v>-21.164604740051519</v>
      </c>
      <c r="R12" s="310">
        <f t="shared" si="3"/>
        <v>2027</v>
      </c>
      <c r="S12" s="311">
        <f>VLOOKUP($C$32+1,Results!$A$6:$R$30,T12)</f>
        <v>1786.4876744386954</v>
      </c>
      <c r="T12" s="312">
        <v>12</v>
      </c>
      <c r="U12" s="314">
        <f t="shared" si="6"/>
        <v>-0.66218786532971308</v>
      </c>
      <c r="V12" s="315"/>
      <c r="W12" s="309"/>
      <c r="X12" s="309"/>
      <c r="Y12" s="309"/>
      <c r="Z12" s="397"/>
      <c r="AA12" s="397"/>
    </row>
    <row r="13" spans="1:27" ht="13.15" x14ac:dyDescent="0.4">
      <c r="B13" s="2"/>
      <c r="C13" s="2"/>
      <c r="D13" s="2"/>
      <c r="E13" s="2"/>
      <c r="F13" s="2"/>
      <c r="G13" s="2"/>
      <c r="H13" s="2"/>
      <c r="I13" s="2"/>
      <c r="J13" s="2"/>
      <c r="K13" s="172">
        <v>11</v>
      </c>
      <c r="L13" s="174" t="s">
        <v>655</v>
      </c>
      <c r="M13" s="125">
        <f>VLOOKUP(K13,Results!$A$6:$R$24,Summary!$M$2+2)</f>
        <v>503.86781150159743</v>
      </c>
      <c r="N13" s="125">
        <f>VLOOKUP(K13,Results!$A$6:$R$24,Summary!$N$2+2)</f>
        <v>331.73488784319846</v>
      </c>
      <c r="O13" s="126">
        <f t="shared" si="1"/>
        <v>-172.13292365839897</v>
      </c>
      <c r="P13" s="165">
        <f t="shared" si="2"/>
        <v>-34.162317919340488</v>
      </c>
      <c r="R13" s="310">
        <f t="shared" si="3"/>
        <v>2028</v>
      </c>
      <c r="S13" s="311">
        <f>VLOOKUP($C$32+1,Results!$A$6:$R$30,T13)</f>
        <v>1822.3656140398293</v>
      </c>
      <c r="T13" s="312">
        <v>13</v>
      </c>
      <c r="U13" s="314">
        <f t="shared" si="6"/>
        <v>-70.554782018356377</v>
      </c>
      <c r="V13" s="315"/>
      <c r="W13" s="309"/>
      <c r="X13" s="309"/>
      <c r="Y13" s="309"/>
      <c r="Z13" s="397"/>
      <c r="AA13" s="397"/>
    </row>
    <row r="14" spans="1:27" ht="13.15" x14ac:dyDescent="0.4">
      <c r="B14" s="2"/>
      <c r="C14" s="2"/>
      <c r="D14" s="2"/>
      <c r="E14" s="2"/>
      <c r="F14" s="2"/>
      <c r="G14" s="2"/>
      <c r="H14" s="2"/>
      <c r="I14" s="2"/>
      <c r="J14" s="2"/>
      <c r="K14" s="172">
        <v>12</v>
      </c>
      <c r="L14" s="174" t="s">
        <v>656</v>
      </c>
      <c r="M14" s="125">
        <f>VLOOKUP(K14,Results!$A$6:$R$24,Summary!$M$2+2)</f>
        <v>581.30857294994678</v>
      </c>
      <c r="N14" s="125">
        <f>VLOOKUP(K14,Results!$A$6:$R$24,Summary!$N$2+2)</f>
        <v>398.4888891711206</v>
      </c>
      <c r="O14" s="126">
        <f t="shared" si="1"/>
        <v>-182.81968377882617</v>
      </c>
      <c r="P14" s="165">
        <f t="shared" si="2"/>
        <v>-31.449679616985065</v>
      </c>
      <c r="R14" s="310">
        <f t="shared" si="3"/>
        <v>2029</v>
      </c>
      <c r="S14" s="311">
        <f>VLOOKUP($C$32+1,Results!$A$6:$R$30,T14)</f>
        <v>1863.5884056038412</v>
      </c>
      <c r="T14" s="312">
        <v>14</v>
      </c>
      <c r="U14" s="314">
        <f t="shared" si="6"/>
        <v>-105.37892233047683</v>
      </c>
      <c r="V14" s="315"/>
      <c r="W14" s="309"/>
      <c r="X14" s="309"/>
      <c r="Y14" s="309"/>
      <c r="Z14" s="397"/>
      <c r="AA14" s="397"/>
    </row>
    <row r="15" spans="1:27" ht="13.15" x14ac:dyDescent="0.4">
      <c r="B15" s="2"/>
      <c r="C15" s="2"/>
      <c r="D15" s="2"/>
      <c r="E15" s="2"/>
      <c r="F15" s="2"/>
      <c r="G15" s="2"/>
      <c r="H15" s="2"/>
      <c r="I15" s="2"/>
      <c r="J15" s="2"/>
      <c r="K15" s="172">
        <v>13</v>
      </c>
      <c r="L15" s="174" t="s">
        <v>657</v>
      </c>
      <c r="M15" s="125">
        <f>VLOOKUP(K15,Results!$A$6:$R$24,Summary!$M$2+2)</f>
        <v>712.05271565495207</v>
      </c>
      <c r="N15" s="125">
        <f>VLOOKUP(K15,Results!$A$6:$R$24,Summary!$N$2+2)</f>
        <v>484.10597583687837</v>
      </c>
      <c r="O15" s="126">
        <f t="shared" si="1"/>
        <v>-227.9467398180737</v>
      </c>
      <c r="P15" s="165">
        <f t="shared" si="2"/>
        <v>-32.012621370091452</v>
      </c>
      <c r="R15" s="310">
        <f t="shared" si="3"/>
        <v>2030</v>
      </c>
      <c r="S15" s="311">
        <f>VLOOKUP($C$32+1,Results!$A$6:$R$30,T15)</f>
        <v>1904.5898737205287</v>
      </c>
      <c r="T15" s="312">
        <v>15</v>
      </c>
      <c r="U15" s="314">
        <f t="shared" si="6"/>
        <v>-97.202597113068407</v>
      </c>
      <c r="V15" s="315"/>
      <c r="W15" s="309"/>
      <c r="X15" s="309"/>
      <c r="Y15" s="309"/>
      <c r="Z15" s="397"/>
      <c r="AA15" s="397"/>
    </row>
    <row r="16" spans="1:27" ht="13.15" x14ac:dyDescent="0.4">
      <c r="B16" s="2"/>
      <c r="C16" s="2"/>
      <c r="D16" s="2"/>
      <c r="E16" s="2"/>
      <c r="F16" s="2"/>
      <c r="G16" s="2"/>
      <c r="H16" s="2"/>
      <c r="I16" s="2"/>
      <c r="J16" s="2"/>
      <c r="K16" s="172">
        <v>14</v>
      </c>
      <c r="L16" s="174" t="s">
        <v>658</v>
      </c>
      <c r="M16" s="125">
        <f>VLOOKUP(K16,Results!$A$6:$R$24,Summary!$M$2+2)</f>
        <v>652.71498935037278</v>
      </c>
      <c r="N16" s="125">
        <f>VLOOKUP(K16,Results!$A$6:$R$24,Summary!$N$2+2)</f>
        <v>543.08088502506371</v>
      </c>
      <c r="O16" s="126">
        <f t="shared" si="1"/>
        <v>-109.63410432530907</v>
      </c>
      <c r="P16" s="165">
        <f t="shared" si="2"/>
        <v>-16.796627335680544</v>
      </c>
      <c r="R16" s="310">
        <f t="shared" si="3"/>
        <v>2031</v>
      </c>
      <c r="S16" s="311">
        <f>VLOOKUP($C$32+1,Results!$A$6:$R$30,T16)</f>
        <v>1944.8876723589121</v>
      </c>
      <c r="T16" s="312">
        <v>16</v>
      </c>
      <c r="U16" s="314">
        <f t="shared" si="6"/>
        <v>-168.97183062988836</v>
      </c>
      <c r="V16" s="315"/>
      <c r="W16" s="309"/>
      <c r="X16" s="309"/>
      <c r="Y16" s="309"/>
      <c r="Z16" s="397"/>
      <c r="AA16" s="397"/>
    </row>
    <row r="17" spans="2:27" ht="13.15" x14ac:dyDescent="0.4">
      <c r="B17" s="2"/>
      <c r="C17" s="2"/>
      <c r="D17" s="2"/>
      <c r="E17" s="2"/>
      <c r="F17" s="2"/>
      <c r="G17" s="2"/>
      <c r="H17" s="2"/>
      <c r="I17" s="2"/>
      <c r="J17" s="2"/>
      <c r="K17" s="172">
        <v>15</v>
      </c>
      <c r="L17" s="174" t="s">
        <v>659</v>
      </c>
      <c r="M17" s="125">
        <f>VLOOKUP(K17,Results!$A$6:$R$24,Summary!$M$2+2)</f>
        <v>666.79512779552715</v>
      </c>
      <c r="N17" s="125">
        <f>VLOOKUP(K17,Results!$A$6:$R$24,Summary!$N$2+2)</f>
        <v>646.76662393273443</v>
      </c>
      <c r="O17" s="126">
        <f t="shared" si="1"/>
        <v>-20.028503862792718</v>
      </c>
      <c r="P17" s="165">
        <f t="shared" si="2"/>
        <v>-3.0036967919979256</v>
      </c>
      <c r="R17" s="310">
        <f t="shared" si="3"/>
        <v>2032</v>
      </c>
      <c r="S17" s="311">
        <f>VLOOKUP($C$32+1,Results!$A$6:$R$30,T17)</f>
        <v>1977.6067077856467</v>
      </c>
      <c r="T17" s="312">
        <v>17</v>
      </c>
      <c r="U17" s="314">
        <f t="shared" si="6"/>
        <v>-5.9483654176383425</v>
      </c>
      <c r="V17" s="315"/>
      <c r="W17" s="309"/>
      <c r="X17" s="309"/>
      <c r="Y17" s="309"/>
      <c r="Z17" s="397"/>
      <c r="AA17" s="397"/>
    </row>
    <row r="18" spans="2:27" ht="13.15" x14ac:dyDescent="0.4">
      <c r="B18" s="2"/>
      <c r="C18" s="2"/>
      <c r="D18" s="2"/>
      <c r="E18" s="2"/>
      <c r="F18" s="2"/>
      <c r="G18" s="2"/>
      <c r="H18" s="2"/>
      <c r="I18" s="2"/>
      <c r="J18" s="2"/>
      <c r="K18" s="172">
        <v>16</v>
      </c>
      <c r="L18" s="174" t="s">
        <v>660</v>
      </c>
      <c r="M18" s="125">
        <f>VLOOKUP(K18,Results!$A$6:$R$24,Summary!$M$2+2)</f>
        <v>472.69036208732695</v>
      </c>
      <c r="N18" s="125">
        <f>VLOOKUP(K18,Results!$A$6:$R$24,Summary!$N$2+2)</f>
        <v>576.02996394057777</v>
      </c>
      <c r="O18" s="126">
        <f t="shared" si="1"/>
        <v>103.33960185325083</v>
      </c>
      <c r="P18" s="165">
        <f t="shared" si="2"/>
        <v>21.862007381940103</v>
      </c>
      <c r="R18" s="310">
        <f t="shared" si="3"/>
        <v>2033</v>
      </c>
      <c r="S18" s="311">
        <f>VLOOKUP($C$32+1,Results!$A$6:$R$30,T18)</f>
        <v>2002.7728707737272</v>
      </c>
      <c r="T18" s="312">
        <v>18</v>
      </c>
      <c r="U18" s="314">
        <f t="shared" si="6"/>
        <v>-90.765163854949378</v>
      </c>
      <c r="V18" s="315"/>
      <c r="W18" s="309"/>
      <c r="X18" s="309"/>
      <c r="Y18" s="309"/>
      <c r="Z18" s="397"/>
      <c r="AA18" s="397"/>
    </row>
    <row r="19" spans="2:27" ht="13.15" x14ac:dyDescent="0.4">
      <c r="B19" s="2"/>
      <c r="C19" s="2"/>
      <c r="D19" s="2"/>
      <c r="E19" s="2"/>
      <c r="F19" s="2"/>
      <c r="G19" s="2"/>
      <c r="H19" s="2"/>
      <c r="I19" s="2"/>
      <c r="J19" s="2"/>
      <c r="K19" s="172">
        <v>17</v>
      </c>
      <c r="L19" s="174" t="s">
        <v>661</v>
      </c>
      <c r="M19" s="125">
        <f>VLOOKUP(K19,Results!$A$6:$R$24,Summary!$M$2+2)</f>
        <v>357.03208200212993</v>
      </c>
      <c r="N19" s="125">
        <f>VLOOKUP(K19,Results!$A$6:$R$24,Summary!$N$2+2)</f>
        <v>569.57882883335651</v>
      </c>
      <c r="O19" s="126">
        <f t="shared" si="1"/>
        <v>212.54674683122659</v>
      </c>
      <c r="P19" s="165">
        <f t="shared" si="2"/>
        <v>59.53155403831709</v>
      </c>
      <c r="R19" s="316"/>
      <c r="S19" s="309"/>
      <c r="T19" s="309"/>
      <c r="U19" s="314">
        <f t="shared" si="6"/>
        <v>96.888466746029565</v>
      </c>
      <c r="V19" s="315"/>
      <c r="W19" s="309"/>
      <c r="X19" s="309"/>
      <c r="Y19" s="309"/>
      <c r="Z19" s="397"/>
      <c r="AA19" s="397"/>
    </row>
    <row r="20" spans="2:27" ht="13.15" x14ac:dyDescent="0.4">
      <c r="B20" s="2"/>
      <c r="C20" s="2"/>
      <c r="D20" s="2"/>
      <c r="E20" s="2"/>
      <c r="F20" s="2"/>
      <c r="G20" s="2"/>
      <c r="H20" s="2"/>
      <c r="I20" s="2"/>
      <c r="J20" s="2"/>
      <c r="K20" s="172">
        <v>18</v>
      </c>
      <c r="L20" s="174" t="s">
        <v>662</v>
      </c>
      <c r="M20" s="125">
        <f>VLOOKUP(K20,Results!$A$6:$R$24,Summary!$M$2+2)</f>
        <v>264.50545793397231</v>
      </c>
      <c r="N20" s="125">
        <f>VLOOKUP(K20,Results!$A$6:$R$24,Summary!$N$2+2)</f>
        <v>366.18170788373476</v>
      </c>
      <c r="O20" s="126">
        <f t="shared" si="1"/>
        <v>101.67624994976245</v>
      </c>
      <c r="P20" s="165">
        <f t="shared" si="2"/>
        <v>38.440133048272898</v>
      </c>
      <c r="R20" s="316"/>
      <c r="S20" s="309"/>
      <c r="T20" s="309"/>
      <c r="U20" s="314">
        <f t="shared" si="6"/>
        <v>9.1496258816048339</v>
      </c>
      <c r="V20" s="315"/>
      <c r="W20" s="309"/>
      <c r="X20" s="309"/>
      <c r="Y20" s="309"/>
      <c r="Z20" s="397"/>
      <c r="AA20" s="397"/>
    </row>
    <row r="21" spans="2:27" ht="13.15" x14ac:dyDescent="0.4">
      <c r="B21" s="2"/>
      <c r="C21" s="2"/>
      <c r="D21" s="2"/>
      <c r="E21" s="2"/>
      <c r="F21" s="2"/>
      <c r="G21" s="2"/>
      <c r="H21" s="2"/>
      <c r="I21" s="2"/>
      <c r="J21" s="2"/>
      <c r="K21" s="172">
        <v>19</v>
      </c>
      <c r="L21" s="174" t="s">
        <v>663</v>
      </c>
      <c r="M21" s="125">
        <f>VLOOKUP(K21,Results!$A$6:$R$24,Summary!$M$2+2)</f>
        <v>260.48256123535674</v>
      </c>
      <c r="N21" s="125">
        <f>VLOOKUP(K21,Results!$A$6:$R$24,Summary!$N$2+2)</f>
        <v>310.57511338216028</v>
      </c>
      <c r="O21" s="126">
        <f t="shared" si="1"/>
        <v>50.092552146803541</v>
      </c>
      <c r="P21" s="165">
        <f t="shared" si="2"/>
        <v>19.230673988015209</v>
      </c>
      <c r="R21" s="316"/>
      <c r="S21" s="309"/>
      <c r="T21" s="309"/>
      <c r="U21" s="314">
        <f>N21-M20</f>
        <v>46.069655448187973</v>
      </c>
      <c r="V21" s="315"/>
      <c r="W21" s="309"/>
      <c r="X21" s="309"/>
      <c r="Y21" s="309"/>
      <c r="Z21" s="397"/>
      <c r="AA21" s="397"/>
    </row>
    <row r="22" spans="2:27" ht="13.15" x14ac:dyDescent="0.4">
      <c r="B22" s="2"/>
      <c r="C22" s="2"/>
      <c r="D22" s="2"/>
      <c r="E22" s="2"/>
      <c r="F22" s="2"/>
      <c r="G22" s="2"/>
      <c r="H22" s="2"/>
      <c r="I22" s="2"/>
      <c r="J22" s="2"/>
      <c r="K22" s="172">
        <v>20</v>
      </c>
      <c r="L22" s="174" t="s">
        <v>664</v>
      </c>
      <c r="M22" s="125">
        <f>VLOOKUP(K22,Results!$A$6:$R$24,Summary!$M$2+2)</f>
        <v>7561.034345047924</v>
      </c>
      <c r="N22" s="125">
        <f>VLOOKUP(K22,Results!$A$6:$R$24,Summary!$N$2+2)</f>
        <v>7405.5925230344637</v>
      </c>
      <c r="O22" s="126">
        <f>SUM(O4:O21)</f>
        <v>-155.44182201346013</v>
      </c>
      <c r="P22" s="165">
        <f t="shared" si="2"/>
        <v>-2.0558274823241116</v>
      </c>
      <c r="R22" s="316"/>
      <c r="S22" s="309"/>
      <c r="T22" s="309"/>
      <c r="U22" s="309"/>
      <c r="V22" s="315"/>
      <c r="W22" s="309"/>
      <c r="X22" s="309"/>
      <c r="Y22" s="309"/>
      <c r="Z22" s="397"/>
      <c r="AA22" s="397"/>
    </row>
    <row r="23" spans="2:27" ht="13.15" x14ac:dyDescent="0.4">
      <c r="B23" s="2"/>
      <c r="C23" s="2"/>
      <c r="D23" s="2"/>
      <c r="E23" s="2"/>
      <c r="F23" s="2"/>
      <c r="G23" s="2"/>
      <c r="H23" s="2"/>
      <c r="I23" s="2"/>
      <c r="J23" s="2"/>
      <c r="K23" s="2"/>
      <c r="L23" s="2"/>
      <c r="M23" s="128"/>
      <c r="N23" s="128"/>
      <c r="O23" s="128"/>
      <c r="P23" s="128"/>
      <c r="R23" s="316"/>
      <c r="S23" s="309"/>
      <c r="T23" s="309"/>
      <c r="U23" s="309"/>
      <c r="V23" s="309"/>
      <c r="W23" s="309"/>
      <c r="X23" s="309"/>
      <c r="Y23" s="309"/>
      <c r="Z23" s="397"/>
      <c r="AA23" s="397"/>
    </row>
    <row r="24" spans="2:27" ht="13.15" x14ac:dyDescent="0.4">
      <c r="B24" s="2"/>
      <c r="C24" s="2"/>
      <c r="D24" s="2"/>
      <c r="E24" s="2"/>
      <c r="F24" s="2"/>
      <c r="G24" s="2"/>
      <c r="H24" s="2"/>
      <c r="I24" s="2"/>
      <c r="J24" s="2"/>
      <c r="K24" s="2"/>
      <c r="L24" s="2"/>
      <c r="M24" s="2"/>
      <c r="O24" s="2"/>
      <c r="P24" s="128"/>
      <c r="R24" s="316"/>
      <c r="S24" s="309"/>
      <c r="T24" s="309"/>
      <c r="U24" s="309"/>
      <c r="V24" s="309"/>
      <c r="W24" s="309"/>
      <c r="X24" s="309"/>
      <c r="Y24" s="309"/>
      <c r="Z24" s="397"/>
      <c r="AA24" s="397"/>
    </row>
    <row r="25" spans="2:27" ht="13.15" x14ac:dyDescent="0.4">
      <c r="B25" s="2"/>
      <c r="C25" s="2"/>
      <c r="D25" s="2"/>
      <c r="E25" s="2"/>
      <c r="F25" s="2"/>
      <c r="G25" s="2"/>
      <c r="H25" s="2"/>
      <c r="I25" s="2"/>
      <c r="J25" s="2"/>
      <c r="K25" s="2"/>
      <c r="L25" s="2"/>
      <c r="M25" s="128"/>
      <c r="O25" s="128"/>
      <c r="P25" s="128"/>
      <c r="R25" s="316"/>
      <c r="S25" s="309"/>
      <c r="T25" s="309"/>
      <c r="U25" s="309"/>
      <c r="V25" s="309"/>
      <c r="W25" s="309"/>
      <c r="X25" s="309"/>
      <c r="Y25" s="309"/>
      <c r="Z25" s="397"/>
      <c r="AA25" s="397"/>
    </row>
    <row r="26" spans="2:27" ht="18.75" customHeight="1" x14ac:dyDescent="0.4">
      <c r="B26" s="2"/>
      <c r="C26" s="2"/>
      <c r="D26" s="2"/>
      <c r="E26" s="2"/>
      <c r="F26" s="2"/>
      <c r="G26" s="2"/>
      <c r="H26" s="2"/>
      <c r="I26" s="2"/>
      <c r="J26" s="2"/>
      <c r="K26" s="2"/>
      <c r="L26" s="2"/>
      <c r="M26" s="2"/>
      <c r="N26" s="2"/>
      <c r="O26" s="2"/>
      <c r="P26" s="2"/>
      <c r="R26" s="316"/>
      <c r="S26" s="309"/>
      <c r="T26" s="309"/>
      <c r="U26" s="309"/>
      <c r="V26" s="309"/>
      <c r="W26" s="309"/>
      <c r="X26" s="309"/>
      <c r="Y26" s="309"/>
      <c r="Z26" s="397"/>
      <c r="AA26" s="397"/>
    </row>
    <row r="27" spans="2:27" ht="13.15" x14ac:dyDescent="0.4">
      <c r="B27" s="2"/>
      <c r="C27" s="2"/>
      <c r="D27" s="2"/>
      <c r="E27" s="2"/>
      <c r="F27" s="2"/>
      <c r="G27" s="2"/>
      <c r="H27" s="2"/>
      <c r="I27" s="2"/>
      <c r="J27" s="2"/>
      <c r="K27" s="2"/>
      <c r="L27" s="130" t="s">
        <v>973</v>
      </c>
      <c r="M27" s="130"/>
      <c r="N27" s="130"/>
      <c r="O27" s="758">
        <f>'Enter Information'!H6</f>
        <v>0</v>
      </c>
      <c r="P27" s="758"/>
      <c r="R27" s="316"/>
      <c r="S27" s="309"/>
      <c r="T27" s="309"/>
      <c r="U27" s="309"/>
      <c r="V27" s="309"/>
      <c r="W27" s="309"/>
      <c r="X27" s="309"/>
      <c r="Y27" s="309"/>
      <c r="Z27" s="397"/>
      <c r="AA27" s="397"/>
    </row>
    <row r="28" spans="2:27" ht="18" customHeight="1" x14ac:dyDescent="0.4">
      <c r="B28" s="2"/>
      <c r="C28" s="2"/>
      <c r="D28" s="2"/>
      <c r="E28" s="2"/>
      <c r="F28" s="2"/>
      <c r="G28" s="2"/>
      <c r="H28" s="2"/>
      <c r="I28" s="2"/>
      <c r="J28" s="2"/>
      <c r="K28" s="2"/>
      <c r="L28" s="2"/>
      <c r="M28" s="2"/>
      <c r="N28" s="2"/>
      <c r="O28" s="2"/>
      <c r="P28" s="2"/>
      <c r="R28" s="316"/>
      <c r="S28" s="309"/>
      <c r="T28" s="309"/>
      <c r="U28" s="309"/>
      <c r="V28" s="309"/>
      <c r="W28" s="309"/>
      <c r="X28" s="309"/>
      <c r="Y28" s="309"/>
      <c r="Z28" s="397"/>
      <c r="AA28" s="397"/>
    </row>
    <row r="29" spans="2:27" ht="18" customHeight="1" x14ac:dyDescent="0.35">
      <c r="R29" s="316"/>
      <c r="S29" s="309"/>
      <c r="T29" s="309"/>
      <c r="U29" s="309"/>
      <c r="V29" s="309"/>
      <c r="W29" s="309"/>
      <c r="X29" s="309"/>
      <c r="Y29" s="309"/>
      <c r="Z29" s="397"/>
      <c r="AA29" s="397"/>
    </row>
    <row r="30" spans="2:27" ht="18" customHeight="1" x14ac:dyDescent="0.35">
      <c r="R30" s="316"/>
      <c r="S30" s="309"/>
      <c r="T30" s="309"/>
      <c r="U30" s="309"/>
      <c r="V30" s="309"/>
      <c r="W30" s="309"/>
      <c r="X30" s="309"/>
      <c r="Y30" s="309"/>
      <c r="Z30" s="397"/>
      <c r="AA30" s="397"/>
    </row>
    <row r="31" spans="2:27" ht="18" customHeight="1" x14ac:dyDescent="0.35">
      <c r="B31" s="179" t="str">
        <f>CONCATENATE("Population Change from ",Results!C5," to ",Results!R5,": persons aged ",INDEX(Results!B6:B30,Summary!C32))</f>
        <v>Population Change from 2018 to 2033: persons aged 70+</v>
      </c>
      <c r="C31" s="175"/>
      <c r="D31" s="175"/>
      <c r="E31" s="175"/>
      <c r="F31" s="175"/>
      <c r="G31" s="175"/>
      <c r="I31" s="179" t="str">
        <f>CONCATENATE("% Change in Houshold Types from ",M3,"-",N3,"")</f>
        <v>% Change in Houshold Types from 2018-2028</v>
      </c>
      <c r="J31" s="132"/>
      <c r="K31" s="132"/>
      <c r="L31" s="132"/>
      <c r="M31" s="132"/>
      <c r="N31" s="132"/>
      <c r="O31" s="132"/>
      <c r="P31" s="132"/>
      <c r="R31" s="309"/>
      <c r="S31" s="317" t="s">
        <v>770</v>
      </c>
      <c r="T31" s="318" t="s">
        <v>774</v>
      </c>
      <c r="U31" s="318" t="s">
        <v>771</v>
      </c>
      <c r="V31" s="318" t="s">
        <v>772</v>
      </c>
      <c r="W31" s="318" t="s">
        <v>1007</v>
      </c>
      <c r="X31" s="309"/>
      <c r="Y31" s="309"/>
      <c r="Z31" s="397"/>
      <c r="AA31" s="397"/>
    </row>
    <row r="32" spans="2:27" ht="16.5" customHeight="1" x14ac:dyDescent="0.4">
      <c r="B32" s="139" t="s">
        <v>983</v>
      </c>
      <c r="C32" s="140">
        <v>24</v>
      </c>
      <c r="D32" s="176"/>
      <c r="E32" s="176"/>
      <c r="F32" s="176"/>
      <c r="G32" s="176"/>
      <c r="H32" s="176"/>
      <c r="I32" s="176"/>
      <c r="J32" s="131"/>
      <c r="K32" s="131"/>
      <c r="L32" s="131"/>
      <c r="M32" s="131"/>
      <c r="N32" s="131"/>
      <c r="O32" s="131"/>
      <c r="P32" s="131"/>
      <c r="R32" s="319">
        <v>1</v>
      </c>
      <c r="S32" s="320">
        <f>VLOOKUP(32,Results!$A$5:$R$40,$R32+2)</f>
        <v>661.20949764892089</v>
      </c>
      <c r="T32" s="320">
        <f>VLOOKUP(33,Results!$A$5:$R$40,$R32+2)</f>
        <v>891.42052354217071</v>
      </c>
      <c r="U32" s="320">
        <f>VLOOKUP(34,Results!$A$5:$R$40,$R32+2)</f>
        <v>314.21871402495577</v>
      </c>
      <c r="V32" s="320">
        <f>VLOOKUP(35,Results!$A$5:$R$40,$R32+2)</f>
        <v>42.450521662551409</v>
      </c>
      <c r="W32" s="320">
        <f>VLOOKUP(36,Results!$A$5:$R$40,$R32+2)</f>
        <v>1428.2556816466081</v>
      </c>
      <c r="X32" s="320">
        <f>Results!C5</f>
        <v>2018</v>
      </c>
      <c r="Y32" s="309"/>
      <c r="Z32" s="397"/>
      <c r="AA32" s="397"/>
    </row>
    <row r="33" spans="2:27" ht="20.100000000000001" customHeight="1" x14ac:dyDescent="0.35">
      <c r="D33" s="176"/>
      <c r="E33" s="176"/>
      <c r="F33" s="176"/>
      <c r="G33" s="176"/>
      <c r="H33" s="176"/>
      <c r="I33" s="176"/>
      <c r="J33" s="131"/>
      <c r="K33" s="131"/>
      <c r="M33" s="139"/>
      <c r="N33" s="139"/>
      <c r="O33" s="131"/>
      <c r="P33" s="131"/>
      <c r="R33" s="319">
        <v>2</v>
      </c>
      <c r="S33" s="320">
        <f>VLOOKUP(32,Results!$A$5:$R$40,$R33+2)</f>
        <v>661.209497648921</v>
      </c>
      <c r="T33" s="320">
        <f>VLOOKUP(33,Results!$A$5:$R$40,$R33+2)</f>
        <v>891.42052354217083</v>
      </c>
      <c r="U33" s="320">
        <f>VLOOKUP(34,Results!$A$5:$R$40,$R33+2)</f>
        <v>314.21871402495583</v>
      </c>
      <c r="V33" s="320">
        <f>VLOOKUP(35,Results!$A$5:$R$40,$R33+2)</f>
        <v>42.450521662551417</v>
      </c>
      <c r="W33" s="320">
        <f>VLOOKUP(36,Results!$A$5:$R$40,$R33+2)</f>
        <v>1428.2556816466083</v>
      </c>
      <c r="X33" s="309"/>
      <c r="Y33" s="309"/>
      <c r="Z33" s="397"/>
      <c r="AA33" s="397"/>
    </row>
    <row r="34" spans="2:27" ht="20.100000000000001" customHeight="1" x14ac:dyDescent="0.35">
      <c r="R34" s="321">
        <v>3</v>
      </c>
      <c r="S34" s="320">
        <f>VLOOKUP(32,Results!$A$5:$R$40,$R34+2)</f>
        <v>666.47857330188117</v>
      </c>
      <c r="T34" s="320">
        <f>VLOOKUP(33,Results!$A$5:$R$40,$R34+2)</f>
        <v>882.55050887123582</v>
      </c>
      <c r="U34" s="320">
        <f>VLOOKUP(34,Results!$A$5:$R$40,$R34+2)</f>
        <v>313.09548671451881</v>
      </c>
      <c r="V34" s="320">
        <f>VLOOKUP(35,Results!$A$5:$R$40,$R34+2)</f>
        <v>42.951729356207117</v>
      </c>
      <c r="W34" s="320">
        <f>VLOOKUP(36,Results!$A$5:$R$40,$R34+2)</f>
        <v>1432.4786402813643</v>
      </c>
      <c r="X34" s="309"/>
      <c r="Y34" s="309"/>
      <c r="Z34" s="397"/>
      <c r="AA34" s="397"/>
    </row>
    <row r="35" spans="2:27" ht="20.100000000000001" customHeight="1" x14ac:dyDescent="0.35">
      <c r="R35" s="319">
        <v>4</v>
      </c>
      <c r="S35" s="320">
        <f>VLOOKUP(32,Results!$A$5:$R$40,$R35+2)</f>
        <v>671.6373109537268</v>
      </c>
      <c r="T35" s="320">
        <f>VLOOKUP(33,Results!$A$5:$R$40,$R35+2)</f>
        <v>872.80053749428885</v>
      </c>
      <c r="U35" s="320">
        <f>VLOOKUP(34,Results!$A$5:$R$40,$R35+2)</f>
        <v>311.51586928654297</v>
      </c>
      <c r="V35" s="320">
        <f>VLOOKUP(35,Results!$A$5:$R$40,$R35+2)</f>
        <v>43.510749972750297</v>
      </c>
      <c r="W35" s="320">
        <f>VLOOKUP(36,Results!$A$5:$R$40,$R35+2)</f>
        <v>1438.0904708178987</v>
      </c>
      <c r="X35" s="309"/>
      <c r="Y35" s="309"/>
      <c r="Z35" s="397"/>
      <c r="AA35" s="397"/>
    </row>
    <row r="36" spans="2:27" ht="20.100000000000001" customHeight="1" x14ac:dyDescent="0.35">
      <c r="R36" s="319">
        <v>5</v>
      </c>
      <c r="S36" s="320">
        <f>VLOOKUP(32,Results!$A$5:$R$40,$R36+2)</f>
        <v>676.59904512591515</v>
      </c>
      <c r="T36" s="320">
        <f>VLOOKUP(33,Results!$A$5:$R$40,$R36+2)</f>
        <v>863.30058926359038</v>
      </c>
      <c r="U36" s="320">
        <f>VLOOKUP(34,Results!$A$5:$R$40,$R36+2)</f>
        <v>309.70892761959942</v>
      </c>
      <c r="V36" s="320">
        <f>VLOOKUP(35,Results!$A$5:$R$40,$R36+2)</f>
        <v>44.031498374696497</v>
      </c>
      <c r="W36" s="320">
        <f>VLOOKUP(36,Results!$A$5:$R$40,$R36+2)</f>
        <v>1443.9148781414053</v>
      </c>
      <c r="X36" s="309"/>
      <c r="Y36" s="309"/>
      <c r="Z36" s="397"/>
      <c r="AA36" s="397"/>
    </row>
    <row r="37" spans="2:27" ht="20.100000000000001" customHeight="1" x14ac:dyDescent="0.35">
      <c r="R37" s="319">
        <v>6</v>
      </c>
      <c r="S37" s="320">
        <f>VLOOKUP(32,Results!$A$5:$R$40,$R37+2)</f>
        <v>681.36909071297714</v>
      </c>
      <c r="T37" s="320">
        <f>VLOOKUP(33,Results!$A$5:$R$40,$R37+2)</f>
        <v>854.14634128414696</v>
      </c>
      <c r="U37" s="320">
        <f>VLOOKUP(34,Results!$A$5:$R$40,$R37+2)</f>
        <v>307.68883619560938</v>
      </c>
      <c r="V37" s="320">
        <f>VLOOKUP(35,Results!$A$5:$R$40,$R37+2)</f>
        <v>44.514613338170456</v>
      </c>
      <c r="W37" s="320">
        <f>VLOOKUP(36,Results!$A$5:$R$40,$R37+2)</f>
        <v>1449.8360569943036</v>
      </c>
      <c r="X37" s="309"/>
      <c r="Y37" s="309"/>
      <c r="Z37" s="397"/>
      <c r="AA37" s="397"/>
    </row>
    <row r="38" spans="2:27" ht="20.100000000000001" customHeight="1" x14ac:dyDescent="0.35">
      <c r="R38" s="321">
        <v>7</v>
      </c>
      <c r="S38" s="320">
        <f>VLOOKUP(32,Results!$A$5:$R$40,$R38+2)</f>
        <v>686.43196264931601</v>
      </c>
      <c r="T38" s="320">
        <f>VLOOKUP(33,Results!$A$5:$R$40,$R38+2)</f>
        <v>845.0172931978542</v>
      </c>
      <c r="U38" s="320">
        <f>VLOOKUP(34,Results!$A$5:$R$40,$R38+2)</f>
        <v>305.65357033882651</v>
      </c>
      <c r="V38" s="320">
        <f>VLOOKUP(35,Results!$A$5:$R$40,$R38+2)</f>
        <v>44.888462887228776</v>
      </c>
      <c r="W38" s="320">
        <f>VLOOKUP(36,Results!$A$5:$R$40,$R38+2)</f>
        <v>1455.5636494519817</v>
      </c>
      <c r="X38" s="309"/>
      <c r="Y38" s="309"/>
      <c r="Z38" s="397"/>
      <c r="AA38" s="397"/>
    </row>
    <row r="39" spans="2:27" ht="20.100000000000001" customHeight="1" x14ac:dyDescent="0.35">
      <c r="R39" s="319">
        <v>8</v>
      </c>
      <c r="S39" s="320">
        <f>VLOOKUP(32,Results!$A$5:$R$40,$R39+2)</f>
        <v>691.30972027395808</v>
      </c>
      <c r="T39" s="320">
        <f>VLOOKUP(33,Results!$A$5:$R$40,$R39+2)</f>
        <v>836.39974348180283</v>
      </c>
      <c r="U39" s="320">
        <f>VLOOKUP(34,Results!$A$5:$R$40,$R39+2)</f>
        <v>303.39497850011497</v>
      </c>
      <c r="V39" s="320">
        <f>VLOOKUP(35,Results!$A$5:$R$40,$R39+2)</f>
        <v>45.203273640417926</v>
      </c>
      <c r="W39" s="320">
        <f>VLOOKUP(36,Results!$A$5:$R$40,$R39+2)</f>
        <v>1461.2472226289131</v>
      </c>
      <c r="X39" s="309"/>
      <c r="Y39" s="309"/>
      <c r="Z39" s="397"/>
      <c r="AA39" s="397"/>
    </row>
    <row r="40" spans="2:27" ht="20.100000000000001" customHeight="1" x14ac:dyDescent="0.35">
      <c r="R40" s="319">
        <v>9</v>
      </c>
      <c r="S40" s="320">
        <f>VLOOKUP(32,Results!$A$5:$R$40,$R40+2)</f>
        <v>695.99528726886797</v>
      </c>
      <c r="T40" s="320">
        <f>VLOOKUP(33,Results!$A$5:$R$40,$R40+2)</f>
        <v>828.39473046282308</v>
      </c>
      <c r="U40" s="320">
        <f>VLOOKUP(34,Results!$A$5:$R$40,$R40+2)</f>
        <v>300.93105183770587</v>
      </c>
      <c r="V40" s="320">
        <f>VLOOKUP(35,Results!$A$5:$R$40,$R40+2)</f>
        <v>45.457525556266958</v>
      </c>
      <c r="W40" s="320">
        <f>VLOOKUP(36,Results!$A$5:$R$40,$R40+2)</f>
        <v>1466.7763433995426</v>
      </c>
      <c r="X40" s="309"/>
      <c r="Y40" s="309"/>
      <c r="Z40" s="397"/>
      <c r="AA40" s="397"/>
    </row>
    <row r="41" spans="2:27" ht="39.950000000000003" customHeight="1" x14ac:dyDescent="0.35">
      <c r="R41" s="319">
        <v>10</v>
      </c>
      <c r="S41" s="320">
        <f>VLOOKUP(32,Results!$A$5:$R$40,$R41+2)</f>
        <v>699.60456796409619</v>
      </c>
      <c r="T41" s="320">
        <f>VLOOKUP(33,Results!$A$5:$R$40,$R41+2)</f>
        <v>822.00905251548795</v>
      </c>
      <c r="U41" s="320">
        <f>VLOOKUP(34,Results!$A$5:$R$40,$R41+2)</f>
        <v>298.61945489365257</v>
      </c>
      <c r="V41" s="320">
        <f>VLOOKUP(35,Results!$A$5:$R$40,$R41+2)</f>
        <v>45.622500505283845</v>
      </c>
      <c r="W41" s="320">
        <f>VLOOKUP(36,Results!$A$5:$R$40,$R41+2)</f>
        <v>1471.6993626466867</v>
      </c>
      <c r="X41" s="309"/>
      <c r="Y41" s="309"/>
      <c r="Z41" s="397"/>
      <c r="AA41" s="397"/>
    </row>
    <row r="42" spans="2:27" ht="20.100000000000001" customHeight="1" x14ac:dyDescent="0.35">
      <c r="R42" s="321">
        <v>11</v>
      </c>
      <c r="S42" s="320">
        <f>VLOOKUP(32,Results!$A$5:$R$40,$R42+2)</f>
        <v>702.16807406370674</v>
      </c>
      <c r="T42" s="320">
        <f>VLOOKUP(33,Results!$A$5:$R$40,$R42+2)</f>
        <v>817.23668250203684</v>
      </c>
      <c r="U42" s="320">
        <f>VLOOKUP(34,Results!$A$5:$R$40,$R42+2)</f>
        <v>296.46115488205419</v>
      </c>
      <c r="V42" s="320">
        <f>VLOOKUP(35,Results!$A$5:$R$40,$R42+2)</f>
        <v>45.696560218947745</v>
      </c>
      <c r="W42" s="320">
        <f>VLOOKUP(36,Results!$A$5:$R$40,$R42+2)</f>
        <v>1475.9924668584613</v>
      </c>
      <c r="X42" s="309"/>
      <c r="Y42" s="309"/>
      <c r="Z42" s="397"/>
      <c r="AA42" s="397"/>
    </row>
    <row r="43" spans="2:27" ht="20.100000000000001" customHeight="1" x14ac:dyDescent="0.35">
      <c r="R43" s="319">
        <v>12</v>
      </c>
      <c r="S43" s="320">
        <f>VLOOKUP(32,Results!$A$5:$R$40,$R43+2)</f>
        <v>703.32497093583731</v>
      </c>
      <c r="T43" s="320">
        <f>VLOOKUP(33,Results!$A$5:$R$40,$R43+2)</f>
        <v>814.30419780095281</v>
      </c>
      <c r="U43" s="320">
        <f>VLOOKUP(34,Results!$A$5:$R$40,$R43+2)</f>
        <v>294.96686164647792</v>
      </c>
      <c r="V43" s="320">
        <f>VLOOKUP(35,Results!$A$5:$R$40,$R43+2)</f>
        <v>45.635202594694256</v>
      </c>
      <c r="W43" s="320">
        <f>VLOOKUP(36,Results!$A$5:$R$40,$R43+2)</f>
        <v>1479.3237055472441</v>
      </c>
      <c r="X43" s="309"/>
      <c r="Y43" s="309"/>
      <c r="Z43" s="397"/>
      <c r="AA43" s="397"/>
    </row>
    <row r="44" spans="2:27" ht="19.5" customHeight="1" thickBot="1" x14ac:dyDescent="0.4">
      <c r="R44" s="319">
        <v>13</v>
      </c>
      <c r="S44" s="320">
        <f>VLOOKUP(32,Results!$A$5:$R$40,$R44+2)</f>
        <v>703.48979626510902</v>
      </c>
      <c r="T44" s="320">
        <f>VLOOKUP(33,Results!$A$5:$R$40,$R44+2)</f>
        <v>813.09586054227157</v>
      </c>
      <c r="U44" s="320">
        <f>VLOOKUP(34,Results!$A$5:$R$40,$R44+2)</f>
        <v>293.70657935661865</v>
      </c>
      <c r="V44" s="320">
        <f>VLOOKUP(35,Results!$A$5:$R$40,$R44+2)</f>
        <v>45.450345583967383</v>
      </c>
      <c r="W44" s="320">
        <f>VLOOKUP(36,Results!$A$5:$R$40,$R44+2)</f>
        <v>1481.8123567772407</v>
      </c>
      <c r="X44" s="309"/>
      <c r="Y44" s="309"/>
      <c r="Z44" s="397"/>
      <c r="AA44" s="397"/>
    </row>
    <row r="45" spans="2:27" ht="20.100000000000001" customHeight="1" x14ac:dyDescent="0.35">
      <c r="B45" s="760" t="s">
        <v>1001</v>
      </c>
      <c r="C45" s="760"/>
      <c r="D45" s="760"/>
      <c r="E45" s="760"/>
      <c r="F45" s="760"/>
      <c r="G45" s="760"/>
      <c r="H45" s="760"/>
      <c r="I45" s="760"/>
      <c r="J45" s="760"/>
      <c r="K45" s="760"/>
      <c r="L45" s="760"/>
      <c r="R45" s="319">
        <v>14</v>
      </c>
      <c r="S45" s="320">
        <f>VLOOKUP(32,Results!$A$5:$R$40,$R45+2)</f>
        <v>702.67706479085382</v>
      </c>
      <c r="T45" s="320">
        <f>VLOOKUP(33,Results!$A$5:$R$40,$R45+2)</f>
        <v>813.67254930250056</v>
      </c>
      <c r="U45" s="320">
        <f>VLOOKUP(34,Results!$A$5:$R$40,$R45+2)</f>
        <v>292.70103544195308</v>
      </c>
      <c r="V45" s="320">
        <f>VLOOKUP(35,Results!$A$5:$R$40,$R45+2)</f>
        <v>45.146923048209892</v>
      </c>
      <c r="W45" s="320">
        <f>VLOOKUP(36,Results!$A$5:$R$40,$R45+2)</f>
        <v>1483.3573659416902</v>
      </c>
      <c r="X45" s="309"/>
      <c r="Y45" s="309"/>
      <c r="Z45" s="397"/>
      <c r="AA45" s="397"/>
    </row>
    <row r="46" spans="2:27" x14ac:dyDescent="0.35">
      <c r="B46" s="581" t="s">
        <v>984</v>
      </c>
      <c r="C46" s="759">
        <f>'Enter Information'!H6</f>
        <v>0</v>
      </c>
      <c r="D46" s="759"/>
      <c r="E46" s="755" t="s">
        <v>985</v>
      </c>
      <c r="F46" s="755"/>
      <c r="G46" s="582">
        <f>'Enter Information'!H5</f>
        <v>0</v>
      </c>
      <c r="H46" s="469"/>
      <c r="I46" s="469"/>
      <c r="J46" s="469"/>
      <c r="K46" s="469"/>
      <c r="L46" s="469"/>
      <c r="M46" s="469"/>
      <c r="N46" s="469"/>
      <c r="R46" s="319">
        <v>15</v>
      </c>
      <c r="S46" s="320">
        <f>VLOOKUP(32,Results!$A$5:$R$40,$R46+2)</f>
        <v>700.55877079638117</v>
      </c>
      <c r="T46" s="320">
        <f>VLOOKUP(33,Results!$A$5:$R$40,$R46+2)</f>
        <v>816.18117701560027</v>
      </c>
      <c r="U46" s="320">
        <f>VLOOKUP(34,Results!$A$5:$R$40,$R46+2)</f>
        <v>292.12788486003518</v>
      </c>
      <c r="V46" s="320">
        <f>VLOOKUP(35,Results!$A$5:$R$40,$R46+2)</f>
        <v>44.763869242384999</v>
      </c>
      <c r="W46" s="320">
        <f>VLOOKUP(36,Results!$A$5:$R$40,$R46+2)</f>
        <v>1483.9232366108056</v>
      </c>
      <c r="X46" s="309"/>
      <c r="Y46" s="309"/>
      <c r="Z46" s="397"/>
      <c r="AA46" s="397"/>
    </row>
    <row r="47" spans="2:27" x14ac:dyDescent="0.35">
      <c r="B47" s="581" t="s">
        <v>996</v>
      </c>
      <c r="C47" s="581" t="str">
        <f>CONCATENATE("In start year: ",M3)</f>
        <v>In start year: 2018</v>
      </c>
      <c r="D47" s="581"/>
      <c r="E47" s="583">
        <f>'Enter Information'!I30</f>
        <v>3337.554938525207</v>
      </c>
      <c r="F47" s="469"/>
      <c r="G47" s="755" t="str">
        <f>CONCATENATE("By end year: ",M3+15 )</f>
        <v>By end year: 2033</v>
      </c>
      <c r="H47" s="755"/>
      <c r="I47" s="583">
        <f>'15'!AP108</f>
        <v>3337.554938525207</v>
      </c>
      <c r="J47" s="469"/>
      <c r="K47" s="469"/>
      <c r="L47" s="469"/>
      <c r="M47" s="469"/>
      <c r="N47" s="469"/>
      <c r="R47" s="321">
        <v>16</v>
      </c>
      <c r="S47" s="320">
        <f>VLOOKUP(32,Results!$A$5:$R$40,$R47+2)</f>
        <v>697.18828132954002</v>
      </c>
      <c r="T47" s="320">
        <f>VLOOKUP(33,Results!$A$5:$R$40,$R47+2)</f>
        <v>820.58577491751259</v>
      </c>
      <c r="U47" s="320">
        <f>VLOOKUP(34,Results!$A$5:$R$40,$R47+2)</f>
        <v>291.99964500235302</v>
      </c>
      <c r="V47" s="320">
        <f>VLOOKUP(35,Results!$A$5:$R$40,$R47+2)</f>
        <v>44.306369857640973</v>
      </c>
      <c r="W47" s="320">
        <f>VLOOKUP(36,Results!$A$5:$R$40,$R47+2)</f>
        <v>1483.4748674181603</v>
      </c>
      <c r="X47" s="315">
        <f>Results!R5</f>
        <v>2033</v>
      </c>
      <c r="Y47" s="309"/>
      <c r="Z47" s="397"/>
      <c r="AA47" s="397"/>
    </row>
    <row r="48" spans="2:27" x14ac:dyDescent="0.35">
      <c r="B48" s="581" t="s">
        <v>986</v>
      </c>
      <c r="C48" s="582" t="str">
        <f>INDEX(R52:R55,'Enter Information'!B86)</f>
        <v>Compromise</v>
      </c>
      <c r="D48" s="469"/>
      <c r="E48" s="469"/>
      <c r="F48" s="469"/>
      <c r="G48" s="469"/>
      <c r="H48" s="469"/>
      <c r="I48" s="469"/>
      <c r="J48" s="469"/>
      <c r="K48" s="469"/>
      <c r="L48" s="469"/>
      <c r="M48" s="469"/>
      <c r="N48" s="469"/>
      <c r="R48" s="309"/>
      <c r="S48" s="309"/>
      <c r="T48" s="309"/>
      <c r="U48" s="309"/>
      <c r="V48" s="309"/>
      <c r="W48" s="309"/>
      <c r="X48" s="309"/>
      <c r="Y48" s="309"/>
      <c r="Z48" s="397"/>
      <c r="AA48" s="397"/>
    </row>
    <row r="49" spans="2:27" x14ac:dyDescent="0.35">
      <c r="B49" s="581" t="s">
        <v>991</v>
      </c>
      <c r="C49" s="584" t="str">
        <f>CONCATENATE("As for ",INDEX('Table 2'!C6:C520,'Enter Information'!C353))</f>
        <v xml:space="preserve">As for Greater Dandenong </v>
      </c>
      <c r="D49" s="585"/>
      <c r="E49" s="586"/>
      <c r="F49" s="469"/>
      <c r="G49" s="469"/>
      <c r="H49" s="469"/>
      <c r="I49" s="469"/>
      <c r="J49" s="469"/>
      <c r="K49" s="469"/>
      <c r="L49" s="469"/>
      <c r="M49" s="469"/>
      <c r="N49" s="469"/>
      <c r="R49" s="321">
        <f>M3</f>
        <v>2018</v>
      </c>
      <c r="S49" s="320">
        <f>VLOOKUP($M$2,$R$32:$W$47,2)</f>
        <v>661.20949764892089</v>
      </c>
      <c r="T49" s="320">
        <f>VLOOKUP($M$2,$R$32:$W$47,3)</f>
        <v>891.42052354217071</v>
      </c>
      <c r="U49" s="320">
        <f>VLOOKUP($M$2,$R$32:$W$47,4)</f>
        <v>314.21871402495577</v>
      </c>
      <c r="V49" s="320">
        <f>VLOOKUP($M$2,$R$32:$W$47,5)</f>
        <v>42.450521662551409</v>
      </c>
      <c r="W49" s="320">
        <f>VLOOKUP($M$2,$R$32:$W$47,6)</f>
        <v>1428.2556816466081</v>
      </c>
      <c r="X49" s="309"/>
      <c r="Y49" s="309"/>
      <c r="Z49" s="397"/>
      <c r="AA49" s="397"/>
    </row>
    <row r="50" spans="2:27" x14ac:dyDescent="0.35">
      <c r="B50" s="581" t="s">
        <v>992</v>
      </c>
      <c r="C50" s="469"/>
      <c r="D50" s="469" t="s">
        <v>993</v>
      </c>
      <c r="E50" s="587" t="str">
        <f>'Enter Information'!J593</f>
        <v>South Dandenong 2011 SA1 areas</v>
      </c>
      <c r="F50" s="587"/>
      <c r="G50" s="587"/>
      <c r="H50" s="587"/>
      <c r="I50" s="588">
        <f>SUM('Enter Information'!J594:J608)</f>
        <v>0</v>
      </c>
      <c r="J50" s="469"/>
      <c r="K50" s="469"/>
      <c r="L50" s="469"/>
      <c r="M50" s="469"/>
      <c r="N50" s="469"/>
      <c r="R50" s="321">
        <f>N3</f>
        <v>2028</v>
      </c>
      <c r="S50" s="320">
        <f>VLOOKUP($N$2,$R$32:$W$47,2)</f>
        <v>702.16807406370674</v>
      </c>
      <c r="T50" s="320">
        <f>VLOOKUP($N$2,$R$32:$W$47,3)</f>
        <v>817.23668250203684</v>
      </c>
      <c r="U50" s="320">
        <f>VLOOKUP($N$2,$R$32:$W$47,4)</f>
        <v>296.46115488205419</v>
      </c>
      <c r="V50" s="320">
        <f>VLOOKUP($N$2,$R$32:$W$47,5)</f>
        <v>45.696560218947745</v>
      </c>
      <c r="W50" s="320">
        <f>VLOOKUP($N$2,$R$32:$W$47,6)</f>
        <v>1475.9924668584613</v>
      </c>
      <c r="X50" s="309"/>
      <c r="Y50" s="309"/>
      <c r="Z50" s="397"/>
      <c r="AA50" s="397"/>
    </row>
    <row r="51" spans="2:27" x14ac:dyDescent="0.35">
      <c r="B51" s="469"/>
      <c r="C51" s="469"/>
      <c r="D51" s="469"/>
      <c r="E51" s="587" t="str">
        <f>'Enter Information'!K593</f>
        <v>Semi-detached: Greater Dandenong  2016</v>
      </c>
      <c r="F51" s="587"/>
      <c r="G51" s="587"/>
      <c r="H51" s="587"/>
      <c r="I51" s="588">
        <f>SUM('Enter Information'!K594:K608)</f>
        <v>0</v>
      </c>
      <c r="J51" s="469"/>
      <c r="K51" s="469"/>
      <c r="L51" s="469"/>
      <c r="M51" s="469"/>
      <c r="N51" s="469"/>
      <c r="R51" s="309"/>
      <c r="S51" s="322">
        <f>(S50-S49)/S49*100</f>
        <v>6.1944930555933153</v>
      </c>
      <c r="T51" s="322">
        <f>(T50-T49)/T49*100</f>
        <v>-8.3219803763722116</v>
      </c>
      <c r="U51" s="322">
        <f>(U50-U49)/U49*100</f>
        <v>-5.6513372215924891</v>
      </c>
      <c r="V51" s="322">
        <f>(V50-V49)/V49*100</f>
        <v>7.6466399687613134</v>
      </c>
      <c r="W51" s="322">
        <f>(W50-W49)/W49*100</f>
        <v>3.3423136925188626</v>
      </c>
      <c r="X51" s="309"/>
      <c r="Y51" s="309"/>
      <c r="Z51" s="397"/>
      <c r="AA51" s="397"/>
    </row>
    <row r="52" spans="2:27" x14ac:dyDescent="0.35">
      <c r="B52" s="469"/>
      <c r="C52" s="469"/>
      <c r="D52" s="469"/>
      <c r="E52" s="587" t="str">
        <f>'Enter Information'!L593</f>
        <v>Separate house: Greater Dandenong  2016</v>
      </c>
      <c r="F52" s="587"/>
      <c r="G52" s="587"/>
      <c r="H52" s="587"/>
      <c r="I52" s="588">
        <f>SUM('Enter Information'!L594:L608)</f>
        <v>0</v>
      </c>
      <c r="J52" s="469"/>
      <c r="K52" s="469"/>
      <c r="L52" s="469"/>
      <c r="M52" s="469"/>
      <c r="N52" s="469"/>
      <c r="R52" s="321" t="s">
        <v>987</v>
      </c>
      <c r="S52" s="309"/>
      <c r="T52" s="309"/>
      <c r="U52" s="309"/>
      <c r="V52" s="309"/>
      <c r="W52" s="309"/>
      <c r="X52" s="309"/>
      <c r="Y52" s="309"/>
      <c r="Z52" s="397"/>
      <c r="AA52" s="397"/>
    </row>
    <row r="53" spans="2:27" x14ac:dyDescent="0.35">
      <c r="B53" s="469" t="s">
        <v>994</v>
      </c>
      <c r="C53" s="582" t="str">
        <f>INDEX('Table 5'!N7:N85,'Enter Information'!D687)</f>
        <v xml:space="preserve">Greater Dandenong </v>
      </c>
      <c r="D53" s="469"/>
      <c r="E53" s="469"/>
      <c r="F53" s="469"/>
      <c r="G53" s="469"/>
      <c r="H53" s="469"/>
      <c r="I53" s="469"/>
      <c r="J53" s="469"/>
      <c r="K53" s="469"/>
      <c r="L53" s="469"/>
      <c r="M53" s="469"/>
      <c r="N53" s="469"/>
      <c r="R53" s="321" t="s">
        <v>988</v>
      </c>
      <c r="S53" s="309"/>
      <c r="T53" s="309"/>
      <c r="U53" s="309"/>
      <c r="V53" s="309"/>
      <c r="W53" s="309"/>
      <c r="X53" s="309"/>
      <c r="Y53" s="309"/>
      <c r="Z53" s="397"/>
      <c r="AA53" s="397"/>
    </row>
    <row r="54" spans="2:27" x14ac:dyDescent="0.35">
      <c r="B54" s="469" t="s">
        <v>995</v>
      </c>
      <c r="C54" s="469"/>
      <c r="D54" s="469"/>
      <c r="E54" s="469"/>
      <c r="F54" s="469"/>
      <c r="G54" s="469"/>
      <c r="H54" s="469"/>
      <c r="I54" s="582" t="str">
        <f>CONCATENATE("As for ",INDEX('Table 6'!I6:I86,'Enter Information'!$B$731))</f>
        <v xml:space="preserve">As for Greater Dandenong </v>
      </c>
      <c r="J54" s="469"/>
      <c r="K54" s="469"/>
      <c r="L54" s="469"/>
      <c r="M54" s="469"/>
      <c r="N54" s="469"/>
      <c r="R54" s="321" t="s">
        <v>989</v>
      </c>
      <c r="S54" s="309"/>
      <c r="T54" s="309"/>
      <c r="U54" s="309"/>
      <c r="V54" s="309"/>
      <c r="W54" s="309"/>
      <c r="X54" s="309"/>
      <c r="Y54" s="309"/>
      <c r="Z54" s="397"/>
      <c r="AA54" s="397"/>
    </row>
    <row r="55" spans="2:27" x14ac:dyDescent="0.35">
      <c r="B55" s="469" t="s">
        <v>997</v>
      </c>
      <c r="C55" s="469"/>
      <c r="D55" s="469"/>
      <c r="E55" s="469"/>
      <c r="F55" s="582" t="s">
        <v>4121</v>
      </c>
      <c r="G55" s="469"/>
      <c r="H55" s="469"/>
      <c r="I55" s="469"/>
      <c r="J55" s="469"/>
      <c r="K55" s="469"/>
      <c r="L55" s="469"/>
      <c r="M55" s="469"/>
      <c r="N55" s="469"/>
      <c r="R55" s="321" t="s">
        <v>990</v>
      </c>
      <c r="S55" s="309"/>
      <c r="T55" s="309"/>
      <c r="U55" s="309"/>
      <c r="V55" s="309"/>
      <c r="W55" s="309"/>
      <c r="X55" s="309"/>
      <c r="Y55" s="309"/>
      <c r="Z55" s="397"/>
      <c r="AA55" s="397"/>
    </row>
    <row r="56" spans="2:27" x14ac:dyDescent="0.35">
      <c r="B56" s="469" t="s">
        <v>998</v>
      </c>
      <c r="C56" s="469"/>
      <c r="D56" s="469"/>
      <c r="E56" s="469"/>
      <c r="F56" s="469"/>
      <c r="G56" s="582" t="s">
        <v>4122</v>
      </c>
      <c r="H56" s="469"/>
      <c r="I56" s="469"/>
      <c r="J56" s="469"/>
      <c r="K56" s="469"/>
      <c r="L56" s="469"/>
      <c r="M56" s="469"/>
      <c r="N56" s="469"/>
      <c r="R56" s="397"/>
      <c r="S56" s="397"/>
      <c r="T56" s="397"/>
      <c r="U56" s="397"/>
      <c r="V56" s="397"/>
      <c r="W56" s="397"/>
      <c r="X56" s="397"/>
      <c r="Y56" s="397"/>
      <c r="Z56" s="397"/>
      <c r="AA56" s="397"/>
    </row>
    <row r="57" spans="2:27" x14ac:dyDescent="0.35">
      <c r="B57" s="469" t="s">
        <v>1000</v>
      </c>
      <c r="C57" s="469"/>
      <c r="D57" s="469"/>
      <c r="E57" s="582" t="s">
        <v>999</v>
      </c>
      <c r="F57" s="469"/>
      <c r="G57" s="469"/>
      <c r="H57" s="469"/>
      <c r="I57" s="469"/>
      <c r="J57" s="469"/>
      <c r="K57" s="469"/>
      <c r="L57" s="469"/>
      <c r="M57" s="469"/>
      <c r="N57" s="469"/>
      <c r="R57" s="397"/>
      <c r="S57" s="397"/>
      <c r="T57" s="397"/>
      <c r="U57" s="397"/>
      <c r="V57" s="397"/>
      <c r="W57" s="397"/>
      <c r="X57" s="397"/>
      <c r="Y57" s="397"/>
      <c r="Z57" s="397"/>
      <c r="AA57" s="397"/>
    </row>
    <row r="58" spans="2:27" x14ac:dyDescent="0.35">
      <c r="B58" s="589" t="s">
        <v>1039</v>
      </c>
      <c r="C58" s="589"/>
      <c r="D58" s="589"/>
      <c r="E58" s="590" t="str">
        <f>'Enter Information'!D815</f>
        <v>Accommodation for the retired or aged</v>
      </c>
      <c r="F58" s="590"/>
      <c r="G58" s="590"/>
      <c r="H58" s="590"/>
      <c r="I58" s="591">
        <f>'Enter Information'!D834</f>
        <v>0</v>
      </c>
      <c r="J58" s="589"/>
      <c r="K58" s="589"/>
      <c r="L58" s="469"/>
      <c r="M58" s="469"/>
      <c r="N58" s="469"/>
      <c r="R58" s="397"/>
      <c r="S58" s="397"/>
      <c r="T58" s="397"/>
      <c r="U58" s="397"/>
      <c r="V58" s="397"/>
      <c r="W58" s="397"/>
      <c r="X58" s="397"/>
      <c r="Y58" s="397"/>
      <c r="Z58" s="397"/>
      <c r="AA58" s="397"/>
    </row>
    <row r="59" spans="2:27" x14ac:dyDescent="0.35">
      <c r="B59" s="469"/>
      <c r="C59" s="469"/>
      <c r="D59" s="469"/>
      <c r="E59" s="582" t="str">
        <f>'Enter Information'!H815</f>
        <v>Hostel for homeless, refuge</v>
      </c>
      <c r="F59" s="582"/>
      <c r="G59" s="582"/>
      <c r="H59" s="582"/>
      <c r="I59" s="592">
        <f>'Enter Information'!H834</f>
        <v>0</v>
      </c>
      <c r="J59" s="469"/>
      <c r="K59" s="469"/>
      <c r="L59" s="469"/>
      <c r="M59" s="469"/>
      <c r="N59" s="469"/>
      <c r="R59" s="397"/>
      <c r="S59" s="397"/>
      <c r="T59" s="397"/>
      <c r="U59" s="397"/>
      <c r="V59" s="397"/>
      <c r="W59" s="397"/>
      <c r="X59" s="397"/>
      <c r="Y59" s="397"/>
      <c r="Z59" s="397"/>
      <c r="AA59" s="397"/>
    </row>
    <row r="60" spans="2:27" x14ac:dyDescent="0.35">
      <c r="B60" s="469"/>
      <c r="C60" s="469"/>
      <c r="D60" s="469"/>
      <c r="E60" s="469"/>
      <c r="F60" s="469"/>
      <c r="G60" s="469"/>
      <c r="H60" s="469"/>
      <c r="I60" s="469"/>
      <c r="J60" s="469"/>
      <c r="K60" s="469"/>
      <c r="L60" s="469"/>
      <c r="M60" s="469"/>
      <c r="N60" s="469"/>
    </row>
  </sheetData>
  <sheetProtection password="CF21" sheet="1"/>
  <mergeCells count="7">
    <mergeCell ref="G47:H47"/>
    <mergeCell ref="A1:P1"/>
    <mergeCell ref="B10:I11"/>
    <mergeCell ref="O27:P27"/>
    <mergeCell ref="E46:F46"/>
    <mergeCell ref="C46:D46"/>
    <mergeCell ref="B45:L45"/>
  </mergeCells>
  <phoneticPr fontId="9" type="noConversion"/>
  <pageMargins left="0.39370078740157483" right="0.39370078740157483" top="0.39370078740157483" bottom="0.39370078740157483" header="0.39370078740157483" footer="0.39370078740157483"/>
  <pageSetup paperSize="9" scale="8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4" r:id="rId4" name="Drop Down 2">
              <controlPr defaultSize="0" autoLine="0" autoPict="0">
                <anchor moveWithCells="1">
                  <from>
                    <xdr:col>11</xdr:col>
                    <xdr:colOff>95250</xdr:colOff>
                    <xdr:row>0</xdr:row>
                    <xdr:rowOff>342900</xdr:rowOff>
                  </from>
                  <to>
                    <xdr:col>13</xdr:col>
                    <xdr:colOff>0</xdr:colOff>
                    <xdr:row>1</xdr:row>
                    <xdr:rowOff>200025</xdr:rowOff>
                  </to>
                </anchor>
              </controlPr>
            </control>
          </mc:Choice>
        </mc:AlternateContent>
        <mc:AlternateContent xmlns:mc="http://schemas.openxmlformats.org/markup-compatibility/2006">
          <mc:Choice Requires="x14">
            <control shapeId="3075" r:id="rId5" name="Drop Down 3">
              <controlPr defaultSize="0" autoLine="0" autoPict="0">
                <anchor moveWithCells="1">
                  <from>
                    <xdr:col>13</xdr:col>
                    <xdr:colOff>19050</xdr:colOff>
                    <xdr:row>0</xdr:row>
                    <xdr:rowOff>342900</xdr:rowOff>
                  </from>
                  <to>
                    <xdr:col>14</xdr:col>
                    <xdr:colOff>352425</xdr:colOff>
                    <xdr:row>1</xdr:row>
                    <xdr:rowOff>200025</xdr:rowOff>
                  </to>
                </anchor>
              </controlPr>
            </control>
          </mc:Choice>
        </mc:AlternateContent>
        <mc:AlternateContent xmlns:mc="http://schemas.openxmlformats.org/markup-compatibility/2006">
          <mc:Choice Requires="x14">
            <control shapeId="3076" r:id="rId6" name="Drop Down 4">
              <controlPr defaultSize="0" autoLine="0" autoPict="0">
                <anchor moveWithCells="1">
                  <from>
                    <xdr:col>1</xdr:col>
                    <xdr:colOff>1457325</xdr:colOff>
                    <xdr:row>31</xdr:row>
                    <xdr:rowOff>0</xdr:rowOff>
                  </from>
                  <to>
                    <xdr:col>3</xdr:col>
                    <xdr:colOff>485775</xdr:colOff>
                    <xdr:row>32</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3"/>
    <pageSetUpPr autoPageBreaks="0"/>
  </sheetPr>
  <dimension ref="A1:CZ2603"/>
  <sheetViews>
    <sheetView showGridLines="0" showRowColHeaders="0" zoomScale="90" workbookViewId="0">
      <selection activeCell="J30" sqref="J30"/>
    </sheetView>
  </sheetViews>
  <sheetFormatPr defaultColWidth="9.1328125" defaultRowHeight="14.25" customHeight="1" x14ac:dyDescent="0.4"/>
  <cols>
    <col min="1" max="1" width="3.1328125" style="439" customWidth="1"/>
    <col min="2" max="6" width="9.1328125" style="439"/>
    <col min="7" max="7" width="10.59765625" style="439" customWidth="1"/>
    <col min="8" max="8" width="9.1328125" style="439"/>
    <col min="9" max="9" width="11.265625" style="439" customWidth="1"/>
    <col min="10" max="10" width="10" style="439" bestFit="1" customWidth="1"/>
    <col min="11" max="11" width="9.1328125" style="439"/>
    <col min="12" max="12" width="9.3984375" style="439" customWidth="1"/>
    <col min="13" max="13" width="9.86328125" style="439" customWidth="1"/>
    <col min="14" max="23" width="9.1328125" style="439"/>
    <col min="24" max="24" width="9.3984375" style="439" customWidth="1"/>
    <col min="25" max="25" width="9.3984375" style="621" customWidth="1"/>
    <col min="26" max="29" width="9.3984375" style="439" customWidth="1"/>
    <col min="30" max="31" width="9.3984375" style="440" customWidth="1"/>
    <col min="32" max="32" width="9.3984375" style="439" customWidth="1"/>
    <col min="33" max="16384" width="9.1328125" style="439"/>
  </cols>
  <sheetData>
    <row r="1" spans="2:104" ht="29.25" customHeight="1" x14ac:dyDescent="0.85">
      <c r="B1" s="676" t="s">
        <v>760</v>
      </c>
      <c r="C1" s="676"/>
      <c r="D1" s="676"/>
      <c r="E1" s="676"/>
      <c r="F1" s="676"/>
      <c r="G1" s="676"/>
      <c r="H1" s="676"/>
      <c r="I1" s="676"/>
      <c r="J1" s="676"/>
      <c r="K1" s="676"/>
      <c r="L1" s="676"/>
      <c r="AD1" s="439"/>
      <c r="AE1" s="439"/>
      <c r="AM1" s="440"/>
      <c r="AN1" s="440"/>
    </row>
    <row r="2" spans="2:104" ht="24" customHeight="1" x14ac:dyDescent="0.4">
      <c r="B2" s="679" t="s">
        <v>759</v>
      </c>
      <c r="C2" s="680"/>
      <c r="D2" s="680"/>
      <c r="E2" s="680"/>
      <c r="F2" s="680"/>
      <c r="G2" s="680"/>
      <c r="H2" s="680"/>
      <c r="I2" s="680"/>
      <c r="J2" s="680"/>
      <c r="K2" s="680"/>
      <c r="L2" s="680"/>
      <c r="M2" s="673" t="s">
        <v>3867</v>
      </c>
      <c r="N2" s="673"/>
      <c r="O2" s="673"/>
      <c r="P2" s="673"/>
      <c r="Q2" s="673"/>
      <c r="S2" s="645"/>
      <c r="T2" s="645"/>
      <c r="U2" s="645"/>
      <c r="V2" s="645"/>
      <c r="W2" s="645"/>
      <c r="X2" s="645"/>
      <c r="Y2" s="621" t="s">
        <v>2007</v>
      </c>
      <c r="Z2" s="645"/>
      <c r="AA2" s="645"/>
      <c r="AB2" s="645"/>
      <c r="AD2" s="439"/>
      <c r="AE2" s="439"/>
      <c r="AM2" s="440"/>
      <c r="AN2" s="440"/>
      <c r="BL2" s="441"/>
    </row>
    <row r="3" spans="2:104" ht="17.25" customHeight="1" x14ac:dyDescent="0.5">
      <c r="B3" s="442" t="s">
        <v>667</v>
      </c>
      <c r="C3" s="443"/>
      <c r="D3" s="443"/>
      <c r="E3" s="443"/>
      <c r="F3" s="443"/>
      <c r="J3" s="658" t="s">
        <v>798</v>
      </c>
      <c r="K3" s="658"/>
      <c r="M3" s="673"/>
      <c r="N3" s="673"/>
      <c r="O3" s="673"/>
      <c r="P3" s="673"/>
      <c r="Q3" s="673"/>
      <c r="S3" s="645"/>
      <c r="T3" s="634"/>
      <c r="U3" s="444"/>
      <c r="V3" s="634"/>
      <c r="W3" s="634"/>
      <c r="X3" s="634"/>
      <c r="Y3" s="622" t="s">
        <v>1401</v>
      </c>
      <c r="Z3" s="634"/>
      <c r="AA3" s="634"/>
      <c r="AB3" s="634"/>
      <c r="AD3" s="439"/>
      <c r="AE3" s="439"/>
      <c r="AM3" s="440"/>
      <c r="AN3" s="440"/>
      <c r="BL3" s="441"/>
    </row>
    <row r="4" spans="2:104" ht="14.25" customHeight="1" x14ac:dyDescent="0.4">
      <c r="M4" s="673"/>
      <c r="N4" s="673"/>
      <c r="O4" s="673"/>
      <c r="P4" s="673"/>
      <c r="Q4" s="673"/>
      <c r="S4" s="645"/>
      <c r="T4" s="634"/>
      <c r="U4" s="444"/>
      <c r="V4" s="634"/>
      <c r="W4" s="634"/>
      <c r="X4" s="634"/>
      <c r="Y4" s="622" t="s">
        <v>2008</v>
      </c>
      <c r="Z4" s="634"/>
      <c r="AA4" s="634"/>
      <c r="AB4" s="634"/>
      <c r="AD4" s="439"/>
      <c r="AE4" s="439"/>
      <c r="AM4" s="440"/>
      <c r="AN4" s="440"/>
      <c r="BL4" s="441"/>
    </row>
    <row r="5" spans="2:104" ht="14.25" customHeight="1" x14ac:dyDescent="0.4">
      <c r="B5" s="439" t="s">
        <v>977</v>
      </c>
      <c r="H5" s="677"/>
      <c r="I5" s="677"/>
      <c r="J5" s="677"/>
      <c r="K5" s="677"/>
      <c r="L5" s="677"/>
      <c r="M5" s="673"/>
      <c r="N5" s="673"/>
      <c r="O5" s="673"/>
      <c r="P5" s="673"/>
      <c r="Q5" s="673"/>
      <c r="S5" s="645"/>
      <c r="T5" s="634"/>
      <c r="U5" s="444"/>
      <c r="V5" s="634"/>
      <c r="W5" s="634"/>
      <c r="X5" s="634"/>
      <c r="Y5" s="622" t="s">
        <v>2009</v>
      </c>
      <c r="Z5" s="634"/>
      <c r="AA5" s="634"/>
      <c r="AB5" s="634"/>
      <c r="AD5" s="439"/>
      <c r="AE5" s="439"/>
      <c r="AM5" s="440"/>
      <c r="AN5" s="440"/>
      <c r="BL5" s="441"/>
    </row>
    <row r="6" spans="2:104" ht="14.25" customHeight="1" x14ac:dyDescent="0.4">
      <c r="D6" s="439" t="s">
        <v>976</v>
      </c>
      <c r="H6" s="668"/>
      <c r="I6" s="668"/>
      <c r="J6" s="326"/>
      <c r="K6" s="326"/>
      <c r="L6" s="326"/>
      <c r="M6" s="673" t="s">
        <v>597</v>
      </c>
      <c r="N6" s="673"/>
      <c r="O6" s="673"/>
      <c r="P6" s="673"/>
      <c r="Q6" s="673"/>
      <c r="S6" s="645"/>
      <c r="T6" s="634"/>
      <c r="U6" s="444"/>
      <c r="V6" s="634"/>
      <c r="W6" s="634"/>
      <c r="X6" s="634"/>
      <c r="Y6" s="622" t="s">
        <v>2010</v>
      </c>
      <c r="Z6" s="634"/>
      <c r="AA6" s="634"/>
      <c r="AB6" s="634"/>
      <c r="AD6" s="439"/>
      <c r="AE6" s="439"/>
      <c r="BJ6" s="445"/>
      <c r="BK6" s="445"/>
      <c r="BL6" s="441"/>
      <c r="BM6" s="445"/>
      <c r="CZ6" s="446"/>
    </row>
    <row r="7" spans="2:104" ht="14.25" customHeight="1" x14ac:dyDescent="0.4">
      <c r="C7" s="443" t="s">
        <v>1053</v>
      </c>
      <c r="D7" s="443"/>
      <c r="E7" s="443"/>
      <c r="F7" s="443"/>
      <c r="H7" s="447"/>
      <c r="I7" s="351">
        <v>26</v>
      </c>
      <c r="J7" s="447"/>
      <c r="L7" s="326"/>
      <c r="M7" s="673"/>
      <c r="N7" s="673"/>
      <c r="O7" s="673"/>
      <c r="P7" s="673"/>
      <c r="Q7" s="673"/>
      <c r="S7" s="645"/>
      <c r="T7" s="634"/>
      <c r="U7" s="444"/>
      <c r="V7" s="634"/>
      <c r="W7" s="634"/>
      <c r="X7" s="634"/>
      <c r="Y7" s="622" t="s">
        <v>2011</v>
      </c>
      <c r="Z7" s="634"/>
      <c r="AA7" s="634"/>
      <c r="AB7" s="634"/>
      <c r="AD7" s="439"/>
      <c r="AE7" s="439"/>
      <c r="BJ7" s="445"/>
      <c r="BK7" s="445"/>
      <c r="BL7" s="441"/>
      <c r="BM7" s="445"/>
      <c r="CZ7" s="446"/>
    </row>
    <row r="8" spans="2:104" ht="14.25" customHeight="1" x14ac:dyDescent="0.4">
      <c r="B8" s="439" t="s">
        <v>978</v>
      </c>
      <c r="H8" s="678">
        <v>2018</v>
      </c>
      <c r="I8" s="678"/>
      <c r="J8" s="326"/>
      <c r="K8" s="326"/>
      <c r="L8" s="687" t="s">
        <v>3868</v>
      </c>
      <c r="M8" s="687"/>
      <c r="N8" s="687"/>
      <c r="O8" s="694" t="s">
        <v>3869</v>
      </c>
      <c r="P8" s="694"/>
      <c r="Q8" s="694"/>
      <c r="S8" s="645"/>
      <c r="T8" s="634"/>
      <c r="U8" s="444"/>
      <c r="V8" s="634"/>
      <c r="W8" s="634"/>
      <c r="X8" s="634"/>
      <c r="Y8" s="622" t="s">
        <v>2012</v>
      </c>
      <c r="Z8" s="634"/>
      <c r="AA8" s="634"/>
      <c r="AB8" s="634"/>
      <c r="AD8" s="439"/>
      <c r="AE8" s="439"/>
      <c r="BJ8" s="445"/>
      <c r="BK8" s="445"/>
      <c r="BL8" s="441"/>
      <c r="BM8" s="445"/>
      <c r="CZ8" s="446"/>
    </row>
    <row r="9" spans="2:104" ht="14.25" customHeight="1" x14ac:dyDescent="0.45">
      <c r="L9" s="687"/>
      <c r="M9" s="687"/>
      <c r="N9" s="687"/>
      <c r="O9" s="694"/>
      <c r="P9" s="694"/>
      <c r="Q9" s="694"/>
      <c r="S9" s="645"/>
      <c r="T9" s="699" t="s">
        <v>4120</v>
      </c>
      <c r="U9" s="699"/>
      <c r="V9" s="699"/>
      <c r="W9" s="634"/>
      <c r="X9" s="634"/>
      <c r="Y9" s="622" t="s">
        <v>1437</v>
      </c>
      <c r="Z9" s="634"/>
      <c r="AA9" s="634"/>
      <c r="AB9" s="634"/>
      <c r="AD9" s="439"/>
      <c r="AE9" s="439"/>
      <c r="BJ9" s="445"/>
      <c r="BK9" s="445"/>
      <c r="BL9" s="441"/>
      <c r="BM9" s="445"/>
      <c r="CZ9" s="446"/>
    </row>
    <row r="10" spans="2:104" ht="14.25" customHeight="1" thickBot="1" x14ac:dyDescent="0.45">
      <c r="M10" s="448">
        <v>38</v>
      </c>
      <c r="P10" s="449">
        <v>703</v>
      </c>
      <c r="S10" s="645"/>
      <c r="T10" s="636"/>
      <c r="U10" s="637"/>
      <c r="V10" s="636"/>
      <c r="W10" s="634"/>
      <c r="X10" s="634"/>
      <c r="Y10" s="622" t="s">
        <v>2013</v>
      </c>
      <c r="Z10" s="634"/>
      <c r="AA10" s="634"/>
      <c r="AB10" s="634"/>
      <c r="AD10" s="439"/>
      <c r="AE10" s="439"/>
      <c r="BJ10" s="445"/>
      <c r="BK10" s="445"/>
      <c r="BL10" s="441"/>
      <c r="BM10" s="445"/>
      <c r="CZ10" s="446"/>
    </row>
    <row r="11" spans="2:104" ht="14.25" customHeight="1" x14ac:dyDescent="0.4">
      <c r="B11" s="681" t="s">
        <v>666</v>
      </c>
      <c r="C11" s="682"/>
      <c r="D11" s="682"/>
      <c r="E11" s="682"/>
      <c r="F11" s="683"/>
      <c r="H11" s="450" t="s">
        <v>646</v>
      </c>
      <c r="I11" s="644">
        <f>IF(OR(ISBLANK(J11),J11=0),1,J11)</f>
        <v>343.95766773162939</v>
      </c>
      <c r="J11" s="451">
        <v>343.95766773162939</v>
      </c>
      <c r="L11" s="452">
        <v>1</v>
      </c>
      <c r="M11" s="453" t="s">
        <v>646</v>
      </c>
      <c r="N11" s="454">
        <f>VLOOKUP(L11,'Table 1'!$C$5:$CS$23,$M$10+2)</f>
        <v>343.95766773162939</v>
      </c>
      <c r="P11" s="455">
        <f>VLOOKUP(P$10,'Table 9'!$A$5:$U$2936,L11+2)</f>
        <v>1404</v>
      </c>
      <c r="S11" s="645"/>
      <c r="T11" s="638" t="s">
        <v>646</v>
      </c>
      <c r="U11" s="639">
        <f>C774</f>
        <v>0.95705726196628493</v>
      </c>
      <c r="V11" s="640"/>
      <c r="W11" s="634"/>
      <c r="X11" s="634"/>
      <c r="Y11" s="622" t="s">
        <v>2014</v>
      </c>
      <c r="Z11" s="634"/>
      <c r="AA11" s="634"/>
      <c r="AB11" s="634"/>
      <c r="AD11" s="439"/>
      <c r="AE11" s="439"/>
      <c r="BJ11" s="445"/>
      <c r="BK11" s="445"/>
      <c r="BL11" s="441"/>
      <c r="BM11" s="445"/>
      <c r="CZ11" s="446"/>
    </row>
    <row r="12" spans="2:104" ht="14.25" customHeight="1" x14ac:dyDescent="0.4">
      <c r="B12" s="684"/>
      <c r="C12" s="685"/>
      <c r="D12" s="685"/>
      <c r="E12" s="685"/>
      <c r="F12" s="686"/>
      <c r="G12" s="654"/>
      <c r="H12" s="456" t="s">
        <v>647</v>
      </c>
      <c r="I12" s="644">
        <f>J12</f>
        <v>402.28966986155484</v>
      </c>
      <c r="J12" s="451">
        <v>402.28966986155484</v>
      </c>
      <c r="L12" s="452">
        <v>2</v>
      </c>
      <c r="M12" s="457" t="s">
        <v>647</v>
      </c>
      <c r="N12" s="454">
        <f>VLOOKUP(L12,'Table 1'!$C$5:$CS$23,$M$10+2)</f>
        <v>402.28966986155484</v>
      </c>
      <c r="P12" s="455">
        <f>VLOOKUP(P$10,'Table 9'!$A$5:$U$2936,L12+2)</f>
        <v>1338</v>
      </c>
      <c r="S12" s="645"/>
      <c r="T12" s="641" t="s">
        <v>647</v>
      </c>
      <c r="U12" s="639">
        <f t="shared" ref="U12:U28" si="0">C775</f>
        <v>0.99548299984913891</v>
      </c>
      <c r="V12" s="640"/>
      <c r="W12" s="634"/>
      <c r="X12" s="634"/>
      <c r="Y12" s="622" t="s">
        <v>2015</v>
      </c>
      <c r="Z12" s="634"/>
      <c r="AA12" s="634"/>
      <c r="AB12" s="634"/>
      <c r="AD12" s="439"/>
      <c r="AE12" s="439"/>
      <c r="BJ12" s="445"/>
      <c r="BK12" s="445"/>
      <c r="BL12" s="441"/>
      <c r="BM12" s="445"/>
      <c r="CZ12" s="446"/>
    </row>
    <row r="13" spans="2:104" ht="14.25" customHeight="1" x14ac:dyDescent="0.4">
      <c r="B13" s="688" t="s">
        <v>2344</v>
      </c>
      <c r="C13" s="689"/>
      <c r="D13" s="689"/>
      <c r="E13" s="689"/>
      <c r="F13" s="690"/>
      <c r="G13" s="654"/>
      <c r="H13" s="458" t="s">
        <v>648</v>
      </c>
      <c r="I13" s="644">
        <f t="shared" ref="I13:I28" si="1">J13</f>
        <v>456.59877529286473</v>
      </c>
      <c r="J13" s="451">
        <v>456.59877529286473</v>
      </c>
      <c r="L13" s="452">
        <v>3</v>
      </c>
      <c r="M13" s="459" t="s">
        <v>648</v>
      </c>
      <c r="N13" s="454">
        <f>VLOOKUP(L13,'Table 1'!$C$5:$CS$23,$M$10+2)</f>
        <v>456.59877529286473</v>
      </c>
      <c r="P13" s="455">
        <f>VLOOKUP(P$10,'Table 9'!$A$5:$U$2936,L13+2)</f>
        <v>1292</v>
      </c>
      <c r="S13" s="645"/>
      <c r="T13" s="642" t="s">
        <v>648</v>
      </c>
      <c r="U13" s="639">
        <f t="shared" si="0"/>
        <v>0.99848855589563212</v>
      </c>
      <c r="V13" s="640"/>
      <c r="W13" s="634"/>
      <c r="X13" s="634"/>
      <c r="Y13" s="622" t="s">
        <v>2016</v>
      </c>
      <c r="Z13" s="634"/>
      <c r="AA13" s="634"/>
      <c r="AB13" s="634"/>
      <c r="AD13" s="439"/>
      <c r="AE13" s="439"/>
      <c r="BJ13" s="445"/>
      <c r="BK13" s="445"/>
      <c r="BL13" s="441"/>
      <c r="BM13" s="445"/>
      <c r="CZ13" s="446"/>
    </row>
    <row r="14" spans="2:104" ht="14.25" customHeight="1" thickBot="1" x14ac:dyDescent="0.45">
      <c r="B14" s="691"/>
      <c r="C14" s="692"/>
      <c r="D14" s="692"/>
      <c r="E14" s="692"/>
      <c r="F14" s="693"/>
      <c r="H14" s="460" t="s">
        <v>649</v>
      </c>
      <c r="I14" s="644">
        <f t="shared" si="1"/>
        <v>412.34691160809371</v>
      </c>
      <c r="J14" s="451">
        <v>412.34691160809371</v>
      </c>
      <c r="L14" s="452">
        <v>4</v>
      </c>
      <c r="M14" s="461" t="s">
        <v>649</v>
      </c>
      <c r="N14" s="454">
        <f>VLOOKUP(L14,'Table 1'!$C$5:$CS$23,$M$10+2)</f>
        <v>412.34691160809371</v>
      </c>
      <c r="P14" s="455">
        <f>VLOOKUP(P$10,'Table 9'!$A$5:$U$2936,L14+2)</f>
        <v>1349</v>
      </c>
      <c r="S14" s="645"/>
      <c r="T14" s="643" t="s">
        <v>649</v>
      </c>
      <c r="U14" s="639">
        <f t="shared" si="0"/>
        <v>1.002131071345042</v>
      </c>
      <c r="V14" s="640"/>
      <c r="W14" s="634"/>
      <c r="X14" s="634"/>
      <c r="Y14" s="622" t="s">
        <v>1583</v>
      </c>
      <c r="Z14" s="634"/>
      <c r="AA14" s="634"/>
      <c r="AB14" s="634"/>
      <c r="AD14" s="439"/>
      <c r="AE14" s="439"/>
      <c r="BJ14" s="445"/>
      <c r="BK14" s="445"/>
      <c r="BL14" s="441"/>
      <c r="BM14" s="445"/>
      <c r="CZ14" s="446"/>
    </row>
    <row r="15" spans="2:104" ht="14.25" customHeight="1" x14ac:dyDescent="0.4">
      <c r="H15" s="460" t="s">
        <v>650</v>
      </c>
      <c r="I15" s="644">
        <f t="shared" si="1"/>
        <v>232.32228434504793</v>
      </c>
      <c r="J15" s="451">
        <v>232.32228434504793</v>
      </c>
      <c r="L15" s="452">
        <v>5</v>
      </c>
      <c r="M15" s="461" t="s">
        <v>650</v>
      </c>
      <c r="N15" s="454">
        <f>VLOOKUP(L15,'Table 1'!$C$5:$CS$23,$M$10+2)</f>
        <v>232.32228434504793</v>
      </c>
      <c r="P15" s="455">
        <f>VLOOKUP(P$10,'Table 9'!$A$5:$U$2936,L15+2)</f>
        <v>1543</v>
      </c>
      <c r="S15" s="645"/>
      <c r="T15" s="643" t="s">
        <v>650</v>
      </c>
      <c r="U15" s="639">
        <f t="shared" si="0"/>
        <v>1.0069699750263026</v>
      </c>
      <c r="V15" s="640"/>
      <c r="W15" s="634"/>
      <c r="X15" s="634"/>
      <c r="Y15" s="622" t="s">
        <v>2017</v>
      </c>
      <c r="Z15" s="634"/>
      <c r="AA15" s="634"/>
      <c r="AB15" s="634"/>
      <c r="AD15" s="439"/>
      <c r="AE15" s="439"/>
      <c r="BJ15" s="445"/>
      <c r="BK15" s="445"/>
      <c r="BL15" s="441"/>
      <c r="BM15" s="445"/>
      <c r="CZ15" s="446"/>
    </row>
    <row r="16" spans="2:104" ht="14.25" customHeight="1" thickBot="1" x14ac:dyDescent="0.45">
      <c r="H16" s="460" t="s">
        <v>651</v>
      </c>
      <c r="I16" s="644">
        <f t="shared" si="1"/>
        <v>237.35090521831737</v>
      </c>
      <c r="J16" s="451">
        <v>237.35090521831737</v>
      </c>
      <c r="L16" s="452">
        <v>6</v>
      </c>
      <c r="M16" s="461" t="s">
        <v>651</v>
      </c>
      <c r="N16" s="454">
        <f>VLOOKUP(L16,'Table 1'!$C$5:$CS$23,$M$10+2)</f>
        <v>237.35090521831737</v>
      </c>
      <c r="P16" s="455">
        <f>VLOOKUP(P$10,'Table 9'!$A$5:$U$2936,L16+2)</f>
        <v>1640</v>
      </c>
      <c r="S16" s="645"/>
      <c r="T16" s="643" t="s">
        <v>651</v>
      </c>
      <c r="U16" s="639">
        <f t="shared" si="0"/>
        <v>0.99131338337309216</v>
      </c>
      <c r="V16" s="640"/>
      <c r="W16" s="634"/>
      <c r="X16" s="634"/>
      <c r="Y16" s="622" t="s">
        <v>2018</v>
      </c>
      <c r="Z16" s="634"/>
      <c r="AA16" s="634"/>
      <c r="AB16" s="634"/>
      <c r="AD16" s="439"/>
      <c r="AE16" s="439"/>
      <c r="BJ16" s="445"/>
      <c r="BK16" s="445"/>
      <c r="BL16" s="441"/>
      <c r="BM16" s="445"/>
      <c r="CZ16" s="446"/>
    </row>
    <row r="17" spans="2:104" ht="14.25" customHeight="1" x14ac:dyDescent="0.45">
      <c r="B17" s="665" t="s">
        <v>1016</v>
      </c>
      <c r="C17" s="666"/>
      <c r="D17" s="666"/>
      <c r="E17" s="666"/>
      <c r="F17" s="667"/>
      <c r="H17" s="460" t="s">
        <v>652</v>
      </c>
      <c r="I17" s="644">
        <f t="shared" si="1"/>
        <v>284.61994142705004</v>
      </c>
      <c r="J17" s="451">
        <v>284.61994142705004</v>
      </c>
      <c r="L17" s="452">
        <v>7</v>
      </c>
      <c r="M17" s="461" t="s">
        <v>652</v>
      </c>
      <c r="N17" s="454">
        <f>VLOOKUP(L17,'Table 1'!$C$5:$CS$23,$M$10+2)</f>
        <v>284.61994142705004</v>
      </c>
      <c r="P17" s="455">
        <f>VLOOKUP(P$10,'Table 9'!$A$5:$U$2936,L17+2)</f>
        <v>1726</v>
      </c>
      <c r="S17" s="645"/>
      <c r="T17" s="643" t="s">
        <v>652</v>
      </c>
      <c r="U17" s="639">
        <f t="shared" si="0"/>
        <v>1.0119778574724274</v>
      </c>
      <c r="V17" s="640"/>
      <c r="W17" s="634"/>
      <c r="X17" s="634"/>
      <c r="Y17" s="622" t="s">
        <v>2019</v>
      </c>
      <c r="Z17" s="634"/>
      <c r="AA17" s="634"/>
      <c r="AB17" s="634"/>
      <c r="AD17" s="439"/>
      <c r="AE17" s="439"/>
      <c r="BJ17" s="445"/>
      <c r="BK17" s="445"/>
      <c r="BL17" s="441"/>
      <c r="BM17" s="445"/>
      <c r="CZ17" s="446"/>
    </row>
    <row r="18" spans="2:104" ht="14.25" customHeight="1" x14ac:dyDescent="0.4">
      <c r="B18" s="462" t="s">
        <v>1015</v>
      </c>
      <c r="C18" s="463"/>
      <c r="D18" s="463"/>
      <c r="E18" s="463"/>
      <c r="F18" s="464"/>
      <c r="H18" s="460" t="s">
        <v>653</v>
      </c>
      <c r="I18" s="644">
        <f t="shared" si="1"/>
        <v>317.80883919062831</v>
      </c>
      <c r="J18" s="451">
        <v>317.80883919062831</v>
      </c>
      <c r="L18" s="452">
        <v>8</v>
      </c>
      <c r="M18" s="461" t="s">
        <v>653</v>
      </c>
      <c r="N18" s="454">
        <f>VLOOKUP(L18,'Table 1'!$C$5:$CS$23,$M$10+2)</f>
        <v>317.80883919062831</v>
      </c>
      <c r="P18" s="455">
        <f>VLOOKUP(P$10,'Table 9'!$A$5:$U$2936,L18+2)</f>
        <v>1507</v>
      </c>
      <c r="S18" s="645"/>
      <c r="T18" s="643" t="s">
        <v>653</v>
      </c>
      <c r="U18" s="639">
        <f t="shared" si="0"/>
        <v>1.0135258923245007</v>
      </c>
      <c r="V18" s="640"/>
      <c r="W18" s="634"/>
      <c r="X18" s="634"/>
      <c r="Y18" s="622" t="s">
        <v>2020</v>
      </c>
      <c r="Z18" s="634"/>
      <c r="AA18" s="634"/>
      <c r="AB18" s="634"/>
      <c r="AD18" s="439"/>
      <c r="AE18" s="439"/>
      <c r="BJ18" s="445"/>
      <c r="BK18" s="445"/>
      <c r="BL18" s="441"/>
      <c r="BM18" s="445"/>
      <c r="CZ18" s="446"/>
    </row>
    <row r="19" spans="2:104" ht="14.25" customHeight="1" x14ac:dyDescent="0.4">
      <c r="B19" s="462" t="s">
        <v>1019</v>
      </c>
      <c r="C19" s="463"/>
      <c r="D19" s="463"/>
      <c r="E19" s="463"/>
      <c r="F19" s="464"/>
      <c r="H19" s="460" t="s">
        <v>654</v>
      </c>
      <c r="I19" s="644">
        <f t="shared" si="1"/>
        <v>402.28966986155484</v>
      </c>
      <c r="J19" s="451">
        <v>402.28966986155484</v>
      </c>
      <c r="L19" s="452">
        <v>9</v>
      </c>
      <c r="M19" s="461" t="s">
        <v>654</v>
      </c>
      <c r="N19" s="454">
        <f>VLOOKUP(L19,'Table 1'!$C$5:$CS$23,$M$10+2)</f>
        <v>402.28966986155484</v>
      </c>
      <c r="P19" s="455">
        <f>VLOOKUP(P$10,'Table 9'!$A$5:$U$2936,L19+2)</f>
        <v>1461</v>
      </c>
      <c r="S19" s="645"/>
      <c r="T19" s="643" t="s">
        <v>654</v>
      </c>
      <c r="U19" s="639">
        <f t="shared" si="0"/>
        <v>1.0029243812960167</v>
      </c>
      <c r="V19" s="640"/>
      <c r="W19" s="634"/>
      <c r="X19" s="634"/>
      <c r="Y19" s="622" t="s">
        <v>2021</v>
      </c>
      <c r="Z19" s="634"/>
      <c r="AA19" s="634"/>
      <c r="AB19" s="634"/>
      <c r="AD19" s="439"/>
      <c r="AE19" s="439"/>
      <c r="BJ19" s="445"/>
      <c r="BK19" s="445"/>
      <c r="BL19" s="441"/>
      <c r="BM19" s="445"/>
      <c r="CZ19" s="446"/>
    </row>
    <row r="20" spans="2:104" ht="14.25" customHeight="1" x14ac:dyDescent="0.4">
      <c r="B20" s="462" t="s">
        <v>1020</v>
      </c>
      <c r="C20" s="463"/>
      <c r="D20" s="463"/>
      <c r="E20" s="463"/>
      <c r="F20" s="464"/>
      <c r="H20" s="460" t="s">
        <v>655</v>
      </c>
      <c r="I20" s="644">
        <f t="shared" si="1"/>
        <v>503.86781150159743</v>
      </c>
      <c r="J20" s="451">
        <v>503.86781150159743</v>
      </c>
      <c r="L20" s="452">
        <v>10</v>
      </c>
      <c r="M20" s="461" t="s">
        <v>655</v>
      </c>
      <c r="N20" s="454">
        <f>VLOOKUP(L20,'Table 1'!$C$5:$CS$23,$M$10+2)</f>
        <v>503.86781150159743</v>
      </c>
      <c r="P20" s="455">
        <f>VLOOKUP(P$10,'Table 9'!$A$5:$U$2936,L20+2)</f>
        <v>1412</v>
      </c>
      <c r="S20" s="645"/>
      <c r="T20" s="643" t="s">
        <v>655</v>
      </c>
      <c r="U20" s="639">
        <f t="shared" si="0"/>
        <v>0.9990967154375191</v>
      </c>
      <c r="V20" s="640"/>
      <c r="W20" s="634"/>
      <c r="X20" s="634"/>
      <c r="Y20" s="622" t="s">
        <v>2022</v>
      </c>
      <c r="Z20" s="634"/>
      <c r="AA20" s="634"/>
      <c r="AB20" s="634"/>
      <c r="AD20" s="439"/>
      <c r="AE20" s="439"/>
      <c r="BJ20" s="445"/>
      <c r="BK20" s="445"/>
      <c r="BL20" s="441"/>
      <c r="BM20" s="445"/>
      <c r="CZ20" s="446"/>
    </row>
    <row r="21" spans="2:104" ht="14.25" customHeight="1" thickBot="1" x14ac:dyDescent="0.45">
      <c r="B21" s="462" t="s">
        <v>2350</v>
      </c>
      <c r="C21" s="463"/>
      <c r="D21" s="463"/>
      <c r="E21" s="463"/>
      <c r="F21" s="464"/>
      <c r="H21" s="460" t="s">
        <v>656</v>
      </c>
      <c r="I21" s="644">
        <f t="shared" si="1"/>
        <v>581.30857294994678</v>
      </c>
      <c r="J21" s="451">
        <v>581.30857294994678</v>
      </c>
      <c r="L21" s="452">
        <v>11</v>
      </c>
      <c r="M21" s="461" t="s">
        <v>656</v>
      </c>
      <c r="N21" s="454">
        <f>VLOOKUP(L21,'Table 1'!$C$5:$CS$23,$M$10+2)</f>
        <v>581.30857294994678</v>
      </c>
      <c r="P21" s="455">
        <f>VLOOKUP(P$10,'Table 9'!$A$5:$U$2936,L21+2)</f>
        <v>1334</v>
      </c>
      <c r="S21" s="645"/>
      <c r="T21" s="643" t="s">
        <v>656</v>
      </c>
      <c r="U21" s="639">
        <f t="shared" si="0"/>
        <v>0.99701731650470415</v>
      </c>
      <c r="V21" s="640"/>
      <c r="W21" s="634"/>
      <c r="X21" s="634"/>
      <c r="Y21" s="622" t="s">
        <v>1165</v>
      </c>
      <c r="Z21" s="634"/>
      <c r="AA21" s="634"/>
      <c r="AB21" s="634"/>
      <c r="AD21" s="439"/>
      <c r="AE21" s="439"/>
      <c r="BJ21" s="445"/>
      <c r="BK21" s="445"/>
      <c r="BL21" s="441"/>
      <c r="BM21" s="445"/>
      <c r="CZ21" s="446"/>
    </row>
    <row r="22" spans="2:104" ht="14.25" customHeight="1" x14ac:dyDescent="0.4">
      <c r="B22" s="465"/>
      <c r="C22" s="465"/>
      <c r="D22" s="465"/>
      <c r="E22" s="465"/>
      <c r="F22" s="465"/>
      <c r="H22" s="460" t="s">
        <v>657</v>
      </c>
      <c r="I22" s="644">
        <f t="shared" si="1"/>
        <v>712.05271565495207</v>
      </c>
      <c r="J22" s="451">
        <v>712.05271565495207</v>
      </c>
      <c r="L22" s="452">
        <v>12</v>
      </c>
      <c r="M22" s="461" t="s">
        <v>657</v>
      </c>
      <c r="N22" s="454">
        <f>VLOOKUP(L22,'Table 1'!$C$5:$CS$23,$M$10+2)</f>
        <v>712.05271565495207</v>
      </c>
      <c r="P22" s="455">
        <f>VLOOKUP(P$10,'Table 9'!$A$5:$U$2936,L22+2)</f>
        <v>1380</v>
      </c>
      <c r="S22" s="645"/>
      <c r="T22" s="643" t="s">
        <v>657</v>
      </c>
      <c r="U22" s="639">
        <f t="shared" si="0"/>
        <v>0.99587155912972125</v>
      </c>
      <c r="V22" s="640"/>
      <c r="W22" s="634"/>
      <c r="X22" s="634"/>
      <c r="Y22" s="622" t="s">
        <v>1666</v>
      </c>
      <c r="Z22" s="634"/>
      <c r="AA22" s="634"/>
      <c r="AB22" s="634"/>
      <c r="AD22" s="439"/>
      <c r="AE22" s="439"/>
      <c r="BJ22" s="445"/>
      <c r="BK22" s="445"/>
      <c r="BL22" s="441"/>
      <c r="BM22" s="445"/>
      <c r="CZ22" s="466"/>
    </row>
    <row r="23" spans="2:104" ht="14.25" customHeight="1" x14ac:dyDescent="0.4">
      <c r="B23" s="463"/>
      <c r="C23" s="463"/>
      <c r="D23" s="463"/>
      <c r="E23" s="463"/>
      <c r="F23" s="463"/>
      <c r="H23" s="460" t="s">
        <v>658</v>
      </c>
      <c r="I23" s="644">
        <f t="shared" si="1"/>
        <v>652.71498935037278</v>
      </c>
      <c r="J23" s="451">
        <v>652.71498935037278</v>
      </c>
      <c r="L23" s="452">
        <v>13</v>
      </c>
      <c r="M23" s="461" t="s">
        <v>658</v>
      </c>
      <c r="N23" s="454">
        <f>VLOOKUP(L23,'Table 1'!$C$5:$CS$23,$M$10+2)</f>
        <v>652.71498935037278</v>
      </c>
      <c r="P23" s="455">
        <f>VLOOKUP(P$10,'Table 9'!$A$5:$U$2936,L23+2)</f>
        <v>1278</v>
      </c>
      <c r="S23" s="645"/>
      <c r="T23" s="643" t="s">
        <v>658</v>
      </c>
      <c r="U23" s="639">
        <f t="shared" si="0"/>
        <v>0.99473635519388959</v>
      </c>
      <c r="V23" s="640"/>
      <c r="W23" s="634"/>
      <c r="X23" s="634"/>
      <c r="Y23" s="622" t="s">
        <v>2023</v>
      </c>
      <c r="Z23" s="634"/>
      <c r="AA23" s="634"/>
      <c r="AB23" s="634"/>
      <c r="AD23" s="439"/>
      <c r="AE23" s="439"/>
      <c r="BJ23" s="445"/>
      <c r="BK23" s="445"/>
      <c r="BL23" s="441"/>
      <c r="BM23" s="445"/>
      <c r="CZ23" s="446"/>
    </row>
    <row r="24" spans="2:104" ht="14.25" customHeight="1" x14ac:dyDescent="0.4">
      <c r="H24" s="460" t="s">
        <v>659</v>
      </c>
      <c r="I24" s="644">
        <f t="shared" si="1"/>
        <v>666.79512779552715</v>
      </c>
      <c r="J24" s="451">
        <v>666.79512779552715</v>
      </c>
      <c r="L24" s="452">
        <v>14</v>
      </c>
      <c r="M24" s="461" t="s">
        <v>659</v>
      </c>
      <c r="N24" s="454">
        <f>VLOOKUP(L24,'Table 1'!$C$5:$CS$23,$M$10+2)</f>
        <v>666.79512779552715</v>
      </c>
      <c r="P24" s="455">
        <f>VLOOKUP(P$10,'Table 9'!$A$5:$U$2936,L24+2)</f>
        <v>1247</v>
      </c>
      <c r="S24" s="645"/>
      <c r="T24" s="643" t="s">
        <v>659</v>
      </c>
      <c r="U24" s="639">
        <f t="shared" si="0"/>
        <v>0.99477764045759487</v>
      </c>
      <c r="V24" s="640"/>
      <c r="W24" s="634"/>
      <c r="X24" s="634"/>
      <c r="Y24" s="622" t="s">
        <v>2024</v>
      </c>
      <c r="Z24" s="634"/>
      <c r="AA24" s="634"/>
      <c r="AB24" s="634"/>
      <c r="AD24" s="439"/>
      <c r="AE24" s="439"/>
      <c r="BJ24" s="445"/>
      <c r="BK24" s="445"/>
      <c r="BL24" s="441"/>
      <c r="BM24" s="445"/>
      <c r="CZ24" s="446"/>
    </row>
    <row r="25" spans="2:104" ht="14.25" customHeight="1" x14ac:dyDescent="0.4">
      <c r="H25" s="460" t="s">
        <v>660</v>
      </c>
      <c r="I25" s="644">
        <f t="shared" si="1"/>
        <v>472.69036208732695</v>
      </c>
      <c r="J25" s="451">
        <v>472.69036208732695</v>
      </c>
      <c r="L25" s="452">
        <v>15</v>
      </c>
      <c r="M25" s="461" t="s">
        <v>660</v>
      </c>
      <c r="N25" s="454">
        <f>VLOOKUP(L25,'Table 1'!$C$5:$CS$23,$M$10+2)</f>
        <v>472.69036208732695</v>
      </c>
      <c r="P25" s="455">
        <f>VLOOKUP(P$10,'Table 9'!$A$5:$U$2936,L25+2)</f>
        <v>909</v>
      </c>
      <c r="S25" s="645"/>
      <c r="T25" s="643" t="s">
        <v>660</v>
      </c>
      <c r="U25" s="639">
        <f t="shared" si="0"/>
        <v>0.9987983862146107</v>
      </c>
      <c r="V25" s="640"/>
      <c r="W25" s="634"/>
      <c r="X25" s="634"/>
      <c r="Y25" s="622" t="s">
        <v>2025</v>
      </c>
      <c r="Z25" s="634"/>
      <c r="AA25" s="634"/>
      <c r="AB25" s="634"/>
      <c r="AD25" s="439"/>
      <c r="AE25" s="439"/>
      <c r="BL25" s="441"/>
      <c r="CZ25" s="446"/>
    </row>
    <row r="26" spans="2:104" ht="14.25" customHeight="1" x14ac:dyDescent="0.4">
      <c r="H26" s="460" t="s">
        <v>661</v>
      </c>
      <c r="I26" s="644">
        <f t="shared" si="1"/>
        <v>357.03208200212993</v>
      </c>
      <c r="J26" s="451">
        <v>357.03208200212993</v>
      </c>
      <c r="L26" s="452">
        <v>16</v>
      </c>
      <c r="M26" s="461" t="s">
        <v>661</v>
      </c>
      <c r="N26" s="454">
        <f>VLOOKUP(L26,'Table 1'!$C$5:$CS$23,$M$10+2)</f>
        <v>357.03208200212993</v>
      </c>
      <c r="P26" s="455">
        <f>VLOOKUP(P$10,'Table 9'!$A$5:$U$2936,L26+2)</f>
        <v>670</v>
      </c>
      <c r="S26" s="645"/>
      <c r="T26" s="643" t="s">
        <v>661</v>
      </c>
      <c r="U26" s="639">
        <f t="shared" si="0"/>
        <v>1.0035645040268701</v>
      </c>
      <c r="V26" s="640"/>
      <c r="W26" s="634"/>
      <c r="X26" s="634"/>
      <c r="Y26" s="622" t="s">
        <v>2026</v>
      </c>
      <c r="Z26" s="634"/>
      <c r="AA26" s="634"/>
      <c r="AB26" s="634"/>
      <c r="AD26" s="439"/>
      <c r="AE26" s="439"/>
      <c r="BL26" s="441"/>
      <c r="CZ26" s="446"/>
    </row>
    <row r="27" spans="2:104" ht="14.25" customHeight="1" x14ac:dyDescent="0.4">
      <c r="H27" s="460" t="s">
        <v>662</v>
      </c>
      <c r="I27" s="644">
        <f t="shared" si="1"/>
        <v>264.50545793397231</v>
      </c>
      <c r="J27" s="451">
        <v>264.50545793397231</v>
      </c>
      <c r="L27" s="452">
        <v>17</v>
      </c>
      <c r="M27" s="461" t="s">
        <v>662</v>
      </c>
      <c r="N27" s="454">
        <f>VLOOKUP(L27,'Table 1'!$C$5:$CS$23,$M$10+2)</f>
        <v>264.50545793397231</v>
      </c>
      <c r="P27" s="455">
        <f>VLOOKUP(P$10,'Table 9'!$A$5:$U$2936,L27+2)</f>
        <v>498</v>
      </c>
      <c r="S27" s="645"/>
      <c r="T27" s="643" t="s">
        <v>662</v>
      </c>
      <c r="U27" s="639">
        <f t="shared" si="0"/>
        <v>1.0044908386772846</v>
      </c>
      <c r="V27" s="640"/>
      <c r="W27" s="634"/>
      <c r="X27" s="634"/>
      <c r="Y27" s="622" t="s">
        <v>2027</v>
      </c>
      <c r="Z27" s="634"/>
      <c r="AA27" s="634"/>
      <c r="AB27" s="634"/>
      <c r="AD27" s="439"/>
      <c r="AE27" s="439"/>
      <c r="AM27" s="440"/>
      <c r="AN27" s="440"/>
      <c r="BL27" s="441"/>
      <c r="CZ27" s="446"/>
    </row>
    <row r="28" spans="2:104" ht="14.25" customHeight="1" x14ac:dyDescent="0.4">
      <c r="B28" s="673" t="str">
        <f>IF(OR(I30=0,ISBLANK(I30)),"Please type a number in the 'Occupied Dwellings' cell. If the number of occupied dwellings in the commencing year is zero, just type 1 in the cell"," ")</f>
        <v xml:space="preserve"> </v>
      </c>
      <c r="C28" s="673"/>
      <c r="D28" s="673"/>
      <c r="E28" s="673"/>
      <c r="F28" s="673"/>
      <c r="H28" s="460" t="s">
        <v>663</v>
      </c>
      <c r="I28" s="644">
        <f t="shared" si="1"/>
        <v>260.48256123535674</v>
      </c>
      <c r="J28" s="451">
        <v>260.48256123535674</v>
      </c>
      <c r="L28" s="452">
        <v>18</v>
      </c>
      <c r="M28" s="461" t="s">
        <v>663</v>
      </c>
      <c r="N28" s="454">
        <f>VLOOKUP(L28,'Table 1'!$C$5:$CS$23,$M$10+2)</f>
        <v>260.48256123535674</v>
      </c>
      <c r="P28" s="455">
        <f>VLOOKUP(P$10,'Table 9'!$A$5:$U$2936,L28+2)</f>
        <v>455</v>
      </c>
      <c r="S28" s="645"/>
      <c r="T28" s="643" t="s">
        <v>663</v>
      </c>
      <c r="U28" s="639">
        <f t="shared" si="0"/>
        <v>0.98050025752505432</v>
      </c>
      <c r="V28" s="640"/>
      <c r="W28" s="634"/>
      <c r="X28" s="634"/>
      <c r="Y28" s="622" t="s">
        <v>2028</v>
      </c>
      <c r="Z28" s="634"/>
      <c r="AA28" s="634"/>
      <c r="AB28" s="634"/>
      <c r="AD28" s="439"/>
      <c r="AE28" s="439"/>
      <c r="AM28" s="440"/>
      <c r="AN28" s="440"/>
      <c r="BL28" s="441"/>
      <c r="CZ28" s="446"/>
    </row>
    <row r="29" spans="2:104" ht="14.25" customHeight="1" x14ac:dyDescent="0.4">
      <c r="B29" s="673"/>
      <c r="C29" s="673"/>
      <c r="D29" s="673"/>
      <c r="E29" s="673"/>
      <c r="F29" s="673"/>
      <c r="H29" s="460" t="s">
        <v>664</v>
      </c>
      <c r="I29" s="644">
        <f>SUM(I11:I28)</f>
        <v>7561.034345047924</v>
      </c>
      <c r="J29" s="467"/>
      <c r="L29" s="452"/>
      <c r="M29" s="461" t="s">
        <v>664</v>
      </c>
      <c r="N29" s="468">
        <f>SUM(N11:N28)</f>
        <v>7561.034345047924</v>
      </c>
      <c r="P29" s="468">
        <f>SUM(P11:P28)</f>
        <v>22443</v>
      </c>
      <c r="S29" s="645"/>
      <c r="T29" s="634"/>
      <c r="U29" s="444"/>
      <c r="V29" s="635"/>
      <c r="W29" s="634"/>
      <c r="X29" s="634"/>
      <c r="Y29" s="622" t="s">
        <v>2029</v>
      </c>
      <c r="Z29" s="634"/>
      <c r="AA29" s="634"/>
      <c r="AB29" s="634"/>
      <c r="AD29" s="439"/>
      <c r="AE29" s="439"/>
      <c r="AM29" s="440"/>
      <c r="AN29" s="440"/>
      <c r="BL29" s="441"/>
      <c r="CZ29" s="446"/>
    </row>
    <row r="30" spans="2:104" ht="14.25" customHeight="1" x14ac:dyDescent="0.4">
      <c r="B30" s="673"/>
      <c r="C30" s="673"/>
      <c r="D30" s="673"/>
      <c r="E30" s="673"/>
      <c r="F30" s="673"/>
      <c r="G30" s="469"/>
      <c r="H30" s="470" t="s">
        <v>665</v>
      </c>
      <c r="I30" s="644">
        <f>IF(OR(ISBLANK(J30),J30=0),1,J30)</f>
        <v>3337.554938525207</v>
      </c>
      <c r="J30" s="451">
        <v>3337.554938525207</v>
      </c>
      <c r="L30" s="452">
        <v>19</v>
      </c>
      <c r="M30" s="656" t="s">
        <v>665</v>
      </c>
      <c r="N30" s="454">
        <f>VLOOKUP(L30,'Table 1'!$C$5:$CS$23,$M$10+2)</f>
        <v>3337.554938525207</v>
      </c>
      <c r="O30" s="656" t="s">
        <v>665</v>
      </c>
      <c r="P30" s="455">
        <f>VLOOKUP(P$10,'Table 9'!$A$5:$V$2936,L30+3)</f>
        <v>22131</v>
      </c>
      <c r="S30" s="645"/>
      <c r="T30" s="634"/>
      <c r="U30" s="444"/>
      <c r="V30" s="634"/>
      <c r="W30" s="634"/>
      <c r="X30" s="634"/>
      <c r="Y30" s="622" t="s">
        <v>155</v>
      </c>
      <c r="Z30" s="634"/>
      <c r="AA30" s="634"/>
      <c r="AB30" s="634"/>
      <c r="AD30" s="439"/>
      <c r="AE30" s="439"/>
      <c r="AM30" s="440"/>
      <c r="AN30" s="440"/>
      <c r="BL30" s="441"/>
      <c r="CZ30" s="446"/>
    </row>
    <row r="31" spans="2:104" ht="14.25" customHeight="1" x14ac:dyDescent="0.4">
      <c r="B31" s="673"/>
      <c r="C31" s="673"/>
      <c r="D31" s="673"/>
      <c r="E31" s="673"/>
      <c r="F31" s="673"/>
      <c r="M31" s="657"/>
      <c r="N31" s="471"/>
      <c r="O31" s="657"/>
      <c r="S31" s="645"/>
      <c r="T31" s="634"/>
      <c r="U31" s="444"/>
      <c r="V31" s="634"/>
      <c r="W31" s="634"/>
      <c r="X31" s="634"/>
      <c r="Y31" s="622" t="s">
        <v>2030</v>
      </c>
      <c r="Z31" s="634"/>
      <c r="AA31" s="634"/>
      <c r="AB31" s="634"/>
      <c r="AD31" s="439"/>
      <c r="AE31" s="439"/>
      <c r="AM31" s="440"/>
      <c r="AN31" s="440"/>
      <c r="BL31" s="441"/>
      <c r="CZ31" s="446"/>
    </row>
    <row r="32" spans="2:104" ht="14.25" customHeight="1" x14ac:dyDescent="0.4">
      <c r="S32" s="645"/>
      <c r="T32" s="634"/>
      <c r="U32" s="444"/>
      <c r="V32" s="634"/>
      <c r="W32" s="634"/>
      <c r="X32" s="634"/>
      <c r="Y32" s="622" t="s">
        <v>2031</v>
      </c>
      <c r="Z32" s="634"/>
      <c r="AA32" s="634"/>
      <c r="AB32" s="634"/>
      <c r="AD32" s="439"/>
      <c r="AE32" s="439"/>
      <c r="AM32" s="440"/>
      <c r="AN32" s="440"/>
      <c r="BL32" s="441"/>
      <c r="CZ32" s="446"/>
    </row>
    <row r="33" spans="19:104" ht="14.25" customHeight="1" x14ac:dyDescent="0.4">
      <c r="S33" s="645"/>
      <c r="T33" s="634"/>
      <c r="U33" s="444"/>
      <c r="V33" s="634"/>
      <c r="W33" s="634"/>
      <c r="X33" s="634"/>
      <c r="Y33" s="622" t="s">
        <v>163</v>
      </c>
      <c r="Z33" s="634"/>
      <c r="AA33" s="634"/>
      <c r="AB33" s="634"/>
      <c r="AD33" s="439"/>
      <c r="AE33" s="439"/>
      <c r="AM33" s="440"/>
      <c r="AN33" s="440"/>
      <c r="BL33" s="441"/>
      <c r="CZ33" s="446"/>
    </row>
    <row r="34" spans="19:104" ht="14.25" customHeight="1" x14ac:dyDescent="0.4">
      <c r="S34" s="645"/>
      <c r="T34" s="634"/>
      <c r="U34" s="444"/>
      <c r="V34" s="634"/>
      <c r="W34" s="634"/>
      <c r="X34" s="634"/>
      <c r="Y34" s="622" t="s">
        <v>2032</v>
      </c>
      <c r="Z34" s="634"/>
      <c r="AA34" s="634"/>
      <c r="AB34" s="634"/>
      <c r="CZ34" s="446"/>
    </row>
    <row r="35" spans="19:104" ht="14.25" customHeight="1" x14ac:dyDescent="0.4">
      <c r="S35" s="645"/>
      <c r="T35" s="634"/>
      <c r="U35" s="444"/>
      <c r="V35" s="634"/>
      <c r="W35" s="634"/>
      <c r="X35" s="634"/>
      <c r="Y35" s="622" t="s">
        <v>2033</v>
      </c>
      <c r="Z35" s="634"/>
      <c r="AA35" s="634"/>
      <c r="AB35" s="634"/>
      <c r="CZ35" s="446"/>
    </row>
    <row r="36" spans="19:104" ht="14.25" customHeight="1" x14ac:dyDescent="0.4">
      <c r="S36" s="645"/>
      <c r="T36" s="634"/>
      <c r="U36" s="444"/>
      <c r="V36" s="634"/>
      <c r="W36" s="634"/>
      <c r="X36" s="634"/>
      <c r="Y36" s="622" t="s">
        <v>2034</v>
      </c>
      <c r="Z36" s="634"/>
      <c r="AA36" s="634"/>
      <c r="AB36" s="634"/>
      <c r="CZ36" s="446"/>
    </row>
    <row r="37" spans="19:104" ht="14.25" customHeight="1" x14ac:dyDescent="0.4">
      <c r="S37" s="645"/>
      <c r="T37" s="634"/>
      <c r="U37" s="444"/>
      <c r="V37" s="634"/>
      <c r="W37" s="634"/>
      <c r="X37" s="634"/>
      <c r="Y37" s="622" t="s">
        <v>2035</v>
      </c>
      <c r="Z37" s="634"/>
      <c r="AA37" s="634"/>
      <c r="AB37" s="634"/>
      <c r="CZ37" s="446"/>
    </row>
    <row r="38" spans="19:104" ht="14.25" customHeight="1" x14ac:dyDescent="0.4">
      <c r="S38" s="645"/>
      <c r="T38" s="634"/>
      <c r="U38" s="444"/>
      <c r="V38" s="634"/>
      <c r="W38" s="634"/>
      <c r="X38" s="634"/>
      <c r="Y38" s="622" t="s">
        <v>2036</v>
      </c>
      <c r="Z38" s="634"/>
      <c r="AA38" s="634"/>
      <c r="AB38" s="634"/>
      <c r="CZ38" s="446"/>
    </row>
    <row r="39" spans="19:104" ht="14.25" customHeight="1" x14ac:dyDescent="0.4">
      <c r="S39" s="645"/>
      <c r="T39" s="634"/>
      <c r="U39" s="444"/>
      <c r="V39" s="634"/>
      <c r="W39" s="634"/>
      <c r="X39" s="634"/>
      <c r="Y39" s="622" t="s">
        <v>2037</v>
      </c>
      <c r="Z39" s="634"/>
      <c r="AA39" s="634"/>
      <c r="AB39" s="634"/>
      <c r="CZ39" s="446"/>
    </row>
    <row r="40" spans="19:104" ht="14.25" customHeight="1" x14ac:dyDescent="0.4">
      <c r="S40" s="645"/>
      <c r="T40" s="634"/>
      <c r="U40" s="444"/>
      <c r="V40" s="634"/>
      <c r="W40" s="634"/>
      <c r="X40" s="634"/>
      <c r="Y40" s="622" t="s">
        <v>2038</v>
      </c>
      <c r="Z40" s="634"/>
      <c r="AA40" s="634"/>
      <c r="AB40" s="634"/>
      <c r="CZ40" s="446"/>
    </row>
    <row r="41" spans="19:104" ht="14.25" customHeight="1" x14ac:dyDescent="0.4">
      <c r="S41" s="645"/>
      <c r="T41" s="634"/>
      <c r="U41" s="444"/>
      <c r="V41" s="634"/>
      <c r="W41" s="634"/>
      <c r="X41" s="634"/>
      <c r="Y41" s="622" t="s">
        <v>2039</v>
      </c>
      <c r="Z41" s="634"/>
      <c r="AA41" s="634"/>
      <c r="AB41" s="634"/>
      <c r="CZ41" s="446"/>
    </row>
    <row r="42" spans="19:104" ht="14.25" customHeight="1" x14ac:dyDescent="0.4">
      <c r="S42" s="645"/>
      <c r="T42" s="634"/>
      <c r="U42" s="444"/>
      <c r="V42" s="634"/>
      <c r="W42" s="634"/>
      <c r="X42" s="634"/>
      <c r="Y42" s="622" t="s">
        <v>2040</v>
      </c>
      <c r="Z42" s="634"/>
      <c r="AA42" s="634"/>
      <c r="AB42" s="634"/>
      <c r="CZ42" s="446"/>
    </row>
    <row r="43" spans="19:104" ht="14.25" customHeight="1" x14ac:dyDescent="0.4">
      <c r="S43" s="645"/>
      <c r="T43" s="634"/>
      <c r="U43" s="444"/>
      <c r="V43" s="634"/>
      <c r="W43" s="634"/>
      <c r="X43" s="634"/>
      <c r="Y43" s="622" t="s">
        <v>1218</v>
      </c>
      <c r="Z43" s="634"/>
      <c r="AA43" s="634"/>
      <c r="AB43" s="634"/>
      <c r="CZ43" s="446"/>
    </row>
    <row r="44" spans="19:104" ht="14.25" customHeight="1" x14ac:dyDescent="0.4">
      <c r="S44" s="645"/>
      <c r="T44" s="634"/>
      <c r="U44" s="444"/>
      <c r="V44" s="634"/>
      <c r="W44" s="634"/>
      <c r="X44" s="634"/>
      <c r="Y44" s="622" t="s">
        <v>2041</v>
      </c>
      <c r="Z44" s="634"/>
      <c r="AA44" s="634"/>
      <c r="AB44" s="634"/>
      <c r="CZ44" s="446"/>
    </row>
    <row r="45" spans="19:104" ht="14.25" customHeight="1" x14ac:dyDescent="0.4">
      <c r="S45" s="645"/>
      <c r="T45" s="634"/>
      <c r="U45" s="444"/>
      <c r="V45" s="634"/>
      <c r="W45" s="634"/>
      <c r="X45" s="634"/>
      <c r="Y45" s="622" t="s">
        <v>1222</v>
      </c>
      <c r="Z45" s="634"/>
      <c r="AA45" s="634"/>
      <c r="AB45" s="634"/>
      <c r="CZ45" s="446"/>
    </row>
    <row r="46" spans="19:104" ht="14.25" customHeight="1" x14ac:dyDescent="0.4">
      <c r="S46" s="645"/>
      <c r="T46" s="634"/>
      <c r="U46" s="444"/>
      <c r="V46" s="634"/>
      <c r="W46" s="634"/>
      <c r="X46" s="634"/>
      <c r="Y46" s="622" t="s">
        <v>2042</v>
      </c>
      <c r="Z46" s="634"/>
      <c r="AA46" s="634"/>
      <c r="AB46" s="634"/>
      <c r="CZ46" s="446"/>
    </row>
    <row r="47" spans="19:104" ht="14.25" customHeight="1" x14ac:dyDescent="0.4">
      <c r="S47" s="645"/>
      <c r="T47" s="634"/>
      <c r="U47" s="444"/>
      <c r="V47" s="634"/>
      <c r="W47" s="634"/>
      <c r="X47" s="634"/>
      <c r="Y47" s="622" t="s">
        <v>289</v>
      </c>
      <c r="Z47" s="634"/>
      <c r="AA47" s="634"/>
      <c r="AB47" s="634"/>
      <c r="CZ47" s="446"/>
    </row>
    <row r="48" spans="19:104" ht="14.25" customHeight="1" x14ac:dyDescent="0.4">
      <c r="S48" s="645"/>
      <c r="T48" s="634"/>
      <c r="U48" s="444"/>
      <c r="V48" s="634"/>
      <c r="W48" s="634"/>
      <c r="X48" s="634"/>
      <c r="Y48" s="622" t="s">
        <v>2043</v>
      </c>
      <c r="Z48" s="634"/>
      <c r="AA48" s="634"/>
      <c r="AB48" s="634"/>
      <c r="CZ48" s="446"/>
    </row>
    <row r="49" spans="19:104" ht="14.25" customHeight="1" x14ac:dyDescent="0.4">
      <c r="S49" s="645"/>
      <c r="T49" s="634"/>
      <c r="U49" s="444"/>
      <c r="V49" s="634"/>
      <c r="W49" s="634"/>
      <c r="X49" s="634"/>
      <c r="Y49" s="622" t="s">
        <v>2044</v>
      </c>
      <c r="Z49" s="634"/>
      <c r="AA49" s="634"/>
      <c r="AB49" s="634"/>
      <c r="CZ49" s="446"/>
    </row>
    <row r="50" spans="19:104" ht="14.25" customHeight="1" x14ac:dyDescent="0.4">
      <c r="S50" s="645"/>
      <c r="T50" s="634"/>
      <c r="U50" s="444"/>
      <c r="V50" s="634"/>
      <c r="W50" s="634"/>
      <c r="X50" s="634"/>
      <c r="Y50" s="622" t="s">
        <v>2045</v>
      </c>
      <c r="Z50" s="634"/>
      <c r="AA50" s="634"/>
      <c r="AB50" s="634"/>
      <c r="CZ50" s="446"/>
    </row>
    <row r="51" spans="19:104" ht="14.25" customHeight="1" x14ac:dyDescent="0.4">
      <c r="S51" s="645"/>
      <c r="T51" s="634"/>
      <c r="U51" s="444"/>
      <c r="V51" s="634"/>
      <c r="W51" s="634"/>
      <c r="X51" s="634"/>
      <c r="Y51" s="622" t="s">
        <v>2046</v>
      </c>
      <c r="Z51" s="634"/>
      <c r="AA51" s="634"/>
      <c r="AB51" s="634"/>
      <c r="CZ51" s="446"/>
    </row>
    <row r="52" spans="19:104" ht="14.25" customHeight="1" x14ac:dyDescent="0.4">
      <c r="S52" s="645"/>
      <c r="T52" s="634"/>
      <c r="U52" s="444"/>
      <c r="V52" s="634"/>
      <c r="W52" s="634"/>
      <c r="X52" s="634"/>
      <c r="Y52" s="622" t="s">
        <v>1801</v>
      </c>
      <c r="Z52" s="634"/>
      <c r="AA52" s="634"/>
      <c r="AB52" s="634"/>
      <c r="CZ52" s="446"/>
    </row>
    <row r="53" spans="19:104" ht="14.25" customHeight="1" x14ac:dyDescent="0.4">
      <c r="S53" s="645"/>
      <c r="T53" s="634"/>
      <c r="U53" s="444"/>
      <c r="V53" s="634"/>
      <c r="W53" s="634"/>
      <c r="X53" s="634"/>
      <c r="Y53" s="622" t="s">
        <v>2047</v>
      </c>
      <c r="Z53" s="634"/>
      <c r="AA53" s="634"/>
      <c r="AB53" s="634"/>
      <c r="CZ53" s="446"/>
    </row>
    <row r="54" spans="19:104" ht="14.25" customHeight="1" x14ac:dyDescent="0.4">
      <c r="S54" s="645"/>
      <c r="T54" s="634"/>
      <c r="U54" s="444"/>
      <c r="V54" s="634"/>
      <c r="W54" s="634"/>
      <c r="X54" s="634"/>
      <c r="Y54" s="622" t="s">
        <v>2048</v>
      </c>
      <c r="Z54" s="634"/>
      <c r="AA54" s="634"/>
      <c r="AB54" s="634"/>
      <c r="CZ54" s="446"/>
    </row>
    <row r="55" spans="19:104" ht="14.25" customHeight="1" x14ac:dyDescent="0.4">
      <c r="S55" s="645"/>
      <c r="T55" s="634"/>
      <c r="U55" s="444"/>
      <c r="V55" s="634"/>
      <c r="W55" s="634"/>
      <c r="X55" s="634"/>
      <c r="Y55" s="622" t="s">
        <v>2049</v>
      </c>
      <c r="Z55" s="634"/>
      <c r="AA55" s="634"/>
      <c r="AB55" s="634"/>
      <c r="CZ55" s="446"/>
    </row>
    <row r="56" spans="19:104" ht="14.25" customHeight="1" x14ac:dyDescent="0.4">
      <c r="S56" s="645"/>
      <c r="T56" s="634"/>
      <c r="U56" s="444"/>
      <c r="V56" s="634"/>
      <c r="W56" s="634"/>
      <c r="X56" s="634"/>
      <c r="Y56" s="622" t="s">
        <v>2050</v>
      </c>
      <c r="Z56" s="634"/>
      <c r="AA56" s="634"/>
      <c r="AB56" s="634"/>
      <c r="CZ56" s="446"/>
    </row>
    <row r="57" spans="19:104" ht="14.25" customHeight="1" x14ac:dyDescent="0.4">
      <c r="S57" s="645"/>
      <c r="T57" s="634"/>
      <c r="U57" s="444"/>
      <c r="V57" s="634"/>
      <c r="W57" s="634"/>
      <c r="X57" s="634"/>
      <c r="Y57" s="622" t="s">
        <v>1817</v>
      </c>
      <c r="Z57" s="634"/>
      <c r="AA57" s="634"/>
      <c r="AB57" s="634"/>
      <c r="CZ57" s="446"/>
    </row>
    <row r="58" spans="19:104" ht="14.25" customHeight="1" x14ac:dyDescent="0.4">
      <c r="S58" s="645"/>
      <c r="T58" s="634"/>
      <c r="U58" s="444"/>
      <c r="V58" s="634"/>
      <c r="W58" s="634"/>
      <c r="X58" s="634"/>
      <c r="Y58" s="622" t="s">
        <v>2051</v>
      </c>
      <c r="Z58" s="634"/>
      <c r="AA58" s="634"/>
      <c r="AB58" s="634"/>
      <c r="CZ58" s="446"/>
    </row>
    <row r="59" spans="19:104" ht="14.25" customHeight="1" x14ac:dyDescent="0.4">
      <c r="S59" s="645"/>
      <c r="T59" s="634"/>
      <c r="U59" s="444"/>
      <c r="V59" s="634"/>
      <c r="W59" s="634"/>
      <c r="X59" s="634"/>
      <c r="Y59" s="622" t="s">
        <v>2052</v>
      </c>
      <c r="Z59" s="634"/>
      <c r="AA59" s="634"/>
      <c r="AB59" s="634"/>
      <c r="CZ59" s="446"/>
    </row>
    <row r="60" spans="19:104" ht="14.25" customHeight="1" x14ac:dyDescent="0.4">
      <c r="S60" s="645"/>
      <c r="T60" s="634"/>
      <c r="U60" s="444"/>
      <c r="V60" s="634"/>
      <c r="W60" s="634"/>
      <c r="X60" s="634"/>
      <c r="Y60" s="622" t="s">
        <v>2053</v>
      </c>
      <c r="Z60" s="634"/>
      <c r="AA60" s="634"/>
      <c r="AB60" s="634"/>
      <c r="CZ60" s="446"/>
    </row>
    <row r="61" spans="19:104" ht="14.25" customHeight="1" x14ac:dyDescent="0.4">
      <c r="S61" s="645"/>
      <c r="T61" s="634"/>
      <c r="U61" s="444"/>
      <c r="V61" s="634"/>
      <c r="W61" s="634"/>
      <c r="X61" s="634"/>
      <c r="Y61" s="622" t="s">
        <v>2054</v>
      </c>
      <c r="Z61" s="634"/>
      <c r="AA61" s="634"/>
      <c r="AB61" s="634"/>
      <c r="CZ61" s="446"/>
    </row>
    <row r="62" spans="19:104" ht="14.25" customHeight="1" x14ac:dyDescent="0.4">
      <c r="S62" s="645"/>
      <c r="T62" s="634"/>
      <c r="U62" s="444"/>
      <c r="V62" s="634"/>
      <c r="W62" s="634"/>
      <c r="X62" s="634"/>
      <c r="Y62" s="622" t="s">
        <v>920</v>
      </c>
      <c r="Z62" s="634"/>
      <c r="AA62" s="634"/>
      <c r="AB62" s="634"/>
      <c r="CZ62" s="446"/>
    </row>
    <row r="63" spans="19:104" ht="14.25" customHeight="1" x14ac:dyDescent="0.4">
      <c r="S63" s="645"/>
      <c r="T63" s="634"/>
      <c r="U63" s="444"/>
      <c r="V63" s="634"/>
      <c r="W63" s="634"/>
      <c r="X63" s="634"/>
      <c r="Y63" s="622" t="s">
        <v>2055</v>
      </c>
      <c r="Z63" s="634"/>
      <c r="AA63" s="634"/>
      <c r="AB63" s="634"/>
      <c r="CZ63" s="446"/>
    </row>
    <row r="64" spans="19:104" ht="14.25" customHeight="1" x14ac:dyDescent="0.4">
      <c r="S64" s="645"/>
      <c r="T64" s="634"/>
      <c r="U64" s="444"/>
      <c r="V64" s="634"/>
      <c r="W64" s="634"/>
      <c r="X64" s="634"/>
      <c r="Y64" s="622" t="s">
        <v>2056</v>
      </c>
      <c r="Z64" s="634"/>
      <c r="AA64" s="634"/>
      <c r="AB64" s="634"/>
      <c r="CZ64" s="446"/>
    </row>
    <row r="65" spans="2:104" ht="14.25" customHeight="1" x14ac:dyDescent="0.4">
      <c r="S65" s="645"/>
      <c r="T65" s="634"/>
      <c r="U65" s="444"/>
      <c r="V65" s="634"/>
      <c r="W65" s="634"/>
      <c r="X65" s="634"/>
      <c r="Y65" s="622" t="s">
        <v>2057</v>
      </c>
      <c r="Z65" s="634"/>
      <c r="AA65" s="634"/>
      <c r="AB65" s="634"/>
      <c r="CZ65" s="446"/>
    </row>
    <row r="66" spans="2:104" ht="14.25" customHeight="1" x14ac:dyDescent="0.4">
      <c r="S66" s="645"/>
      <c r="T66" s="634"/>
      <c r="U66" s="444"/>
      <c r="V66" s="634"/>
      <c r="W66" s="634"/>
      <c r="X66" s="634"/>
      <c r="Y66" s="622" t="s">
        <v>449</v>
      </c>
      <c r="Z66" s="634"/>
      <c r="AA66" s="634"/>
      <c r="AB66" s="634"/>
      <c r="CZ66" s="446"/>
    </row>
    <row r="67" spans="2:104" ht="14.25" customHeight="1" x14ac:dyDescent="0.4">
      <c r="S67" s="645"/>
      <c r="T67" s="634"/>
      <c r="U67" s="444"/>
      <c r="V67" s="634"/>
      <c r="W67" s="634"/>
      <c r="X67" s="634"/>
      <c r="Y67" s="622" t="s">
        <v>2058</v>
      </c>
      <c r="Z67" s="634"/>
      <c r="AA67" s="634"/>
      <c r="AB67" s="634"/>
      <c r="CZ67" s="446"/>
    </row>
    <row r="68" spans="2:104" ht="14.25" customHeight="1" x14ac:dyDescent="0.4">
      <c r="S68" s="645"/>
      <c r="T68" s="634"/>
      <c r="U68" s="444"/>
      <c r="V68" s="634"/>
      <c r="W68" s="634"/>
      <c r="X68" s="634"/>
      <c r="Y68" s="622" t="s">
        <v>455</v>
      </c>
      <c r="Z68" s="634"/>
      <c r="AA68" s="634"/>
      <c r="AB68" s="634"/>
      <c r="CZ68" s="446"/>
    </row>
    <row r="69" spans="2:104" ht="14.25" customHeight="1" x14ac:dyDescent="0.4">
      <c r="S69" s="645"/>
      <c r="T69" s="634"/>
      <c r="U69" s="444"/>
      <c r="V69" s="634"/>
      <c r="W69" s="634"/>
      <c r="X69" s="634"/>
      <c r="Y69" s="622" t="s">
        <v>2059</v>
      </c>
      <c r="Z69" s="634"/>
      <c r="AA69" s="634"/>
      <c r="AB69" s="634"/>
      <c r="CZ69" s="446"/>
    </row>
    <row r="70" spans="2:104" ht="14.25" customHeight="1" x14ac:dyDescent="0.5">
      <c r="B70" s="442" t="s">
        <v>668</v>
      </c>
      <c r="J70" s="658" t="s">
        <v>798</v>
      </c>
      <c r="K70" s="658"/>
      <c r="L70" s="660" t="s">
        <v>799</v>
      </c>
      <c r="M70" s="660"/>
      <c r="S70" s="645"/>
      <c r="T70" s="634"/>
      <c r="U70" s="444"/>
      <c r="V70" s="634"/>
      <c r="W70" s="634"/>
      <c r="X70" s="634"/>
      <c r="Y70" s="622" t="s">
        <v>2060</v>
      </c>
      <c r="Z70" s="634"/>
      <c r="AA70" s="634"/>
      <c r="AB70" s="634"/>
      <c r="CZ70" s="446"/>
    </row>
    <row r="71" spans="2:104" ht="14.25" customHeight="1" x14ac:dyDescent="0.4">
      <c r="S71" s="645"/>
      <c r="T71" s="634"/>
      <c r="U71" s="444"/>
      <c r="V71" s="634"/>
      <c r="W71" s="634"/>
      <c r="X71" s="634"/>
      <c r="Y71" s="622" t="s">
        <v>532</v>
      </c>
      <c r="Z71" s="634"/>
      <c r="AA71" s="634"/>
      <c r="AB71" s="634"/>
      <c r="CZ71" s="446"/>
    </row>
    <row r="72" spans="2:104" ht="14.25" customHeight="1" x14ac:dyDescent="0.4">
      <c r="B72" s="439" t="s">
        <v>669</v>
      </c>
      <c r="S72" s="645"/>
      <c r="T72" s="634"/>
      <c r="U72" s="444"/>
      <c r="V72" s="634"/>
      <c r="W72" s="634"/>
      <c r="X72" s="634"/>
      <c r="Y72" s="622" t="s">
        <v>2061</v>
      </c>
      <c r="Z72" s="634"/>
      <c r="AA72" s="634"/>
      <c r="AB72" s="634"/>
      <c r="CZ72" s="446"/>
    </row>
    <row r="73" spans="2:104" ht="14.25" customHeight="1" x14ac:dyDescent="0.4">
      <c r="S73" s="645"/>
      <c r="T73" s="634"/>
      <c r="U73" s="444"/>
      <c r="V73" s="634"/>
      <c r="W73" s="634"/>
      <c r="X73" s="634"/>
      <c r="Y73" s="622" t="s">
        <v>2062</v>
      </c>
      <c r="Z73" s="634"/>
      <c r="AA73" s="634"/>
      <c r="AB73" s="634"/>
      <c r="CZ73" s="446"/>
    </row>
    <row r="74" spans="2:104" ht="14.25" customHeight="1" x14ac:dyDescent="0.4">
      <c r="B74" s="659" t="s">
        <v>1017</v>
      </c>
      <c r="C74" s="659"/>
      <c r="D74" s="659"/>
      <c r="E74" s="659"/>
      <c r="F74" s="659"/>
      <c r="G74" s="659"/>
      <c r="H74" s="659"/>
      <c r="I74" s="659"/>
      <c r="J74" s="659"/>
      <c r="K74" s="659"/>
      <c r="L74" s="659"/>
      <c r="M74" s="659"/>
      <c r="N74" s="659"/>
      <c r="O74" s="659"/>
      <c r="P74" s="659"/>
      <c r="Q74" s="659"/>
      <c r="S74" s="645"/>
      <c r="T74" s="634"/>
      <c r="U74" s="444"/>
      <c r="V74" s="634"/>
      <c r="W74" s="634"/>
      <c r="X74" s="634"/>
      <c r="Y74" s="622" t="s">
        <v>2063</v>
      </c>
      <c r="Z74" s="634"/>
      <c r="AA74" s="634"/>
      <c r="AB74" s="634"/>
      <c r="CZ74" s="446"/>
    </row>
    <row r="75" spans="2:104" ht="14.25" customHeight="1" x14ac:dyDescent="0.4">
      <c r="B75" s="659"/>
      <c r="C75" s="659"/>
      <c r="D75" s="659"/>
      <c r="E75" s="659"/>
      <c r="F75" s="659"/>
      <c r="G75" s="659"/>
      <c r="H75" s="659"/>
      <c r="I75" s="659"/>
      <c r="J75" s="659"/>
      <c r="K75" s="659"/>
      <c r="L75" s="659"/>
      <c r="M75" s="659"/>
      <c r="N75" s="659"/>
      <c r="O75" s="659"/>
      <c r="P75" s="659"/>
      <c r="Q75" s="659"/>
      <c r="S75" s="645"/>
      <c r="T75" s="634"/>
      <c r="U75" s="444"/>
      <c r="V75" s="634"/>
      <c r="W75" s="634"/>
      <c r="X75" s="634"/>
      <c r="Y75" s="622" t="s">
        <v>546</v>
      </c>
      <c r="Z75" s="634"/>
      <c r="AA75" s="634"/>
      <c r="AB75" s="634"/>
      <c r="CZ75" s="446"/>
    </row>
    <row r="76" spans="2:104" ht="14.25" customHeight="1" x14ac:dyDescent="0.4">
      <c r="B76" s="439" t="s">
        <v>981</v>
      </c>
      <c r="S76" s="645"/>
      <c r="T76" s="634"/>
      <c r="U76" s="444"/>
      <c r="V76" s="634"/>
      <c r="W76" s="634"/>
      <c r="X76" s="634"/>
      <c r="Y76" s="622" t="s">
        <v>556</v>
      </c>
      <c r="Z76" s="634"/>
      <c r="AA76" s="634"/>
      <c r="AB76" s="634"/>
      <c r="CZ76" s="446"/>
    </row>
    <row r="77" spans="2:104" ht="14.25" customHeight="1" x14ac:dyDescent="0.4">
      <c r="B77" s="472"/>
      <c r="S77" s="645"/>
      <c r="T77" s="634"/>
      <c r="U77" s="444"/>
      <c r="V77" s="634"/>
      <c r="W77" s="634"/>
      <c r="X77" s="634"/>
      <c r="Y77" s="622" t="s">
        <v>2064</v>
      </c>
      <c r="Z77" s="634"/>
      <c r="AA77" s="634"/>
      <c r="AB77" s="634"/>
      <c r="CZ77" s="446"/>
    </row>
    <row r="78" spans="2:104" ht="14.25" customHeight="1" x14ac:dyDescent="0.4">
      <c r="B78" s="473" t="b">
        <v>0</v>
      </c>
      <c r="C78" s="439" t="s">
        <v>982</v>
      </c>
      <c r="S78" s="645"/>
      <c r="T78" s="634"/>
      <c r="U78" s="444"/>
      <c r="V78" s="634"/>
      <c r="W78" s="634"/>
      <c r="X78" s="634"/>
      <c r="Y78" s="622" t="s">
        <v>2065</v>
      </c>
      <c r="Z78" s="634"/>
      <c r="AA78" s="634"/>
      <c r="AB78" s="634"/>
      <c r="CZ78" s="446"/>
    </row>
    <row r="79" spans="2:104" ht="14.25" customHeight="1" x14ac:dyDescent="0.4">
      <c r="B79" s="472"/>
      <c r="I79" s="469"/>
      <c r="S79" s="645"/>
      <c r="T79" s="634"/>
      <c r="U79" s="444"/>
      <c r="V79" s="634"/>
      <c r="W79" s="634"/>
      <c r="X79" s="634"/>
      <c r="Y79" s="622" t="s">
        <v>2066</v>
      </c>
      <c r="Z79" s="634"/>
      <c r="AA79" s="634"/>
      <c r="AB79" s="634"/>
      <c r="CZ79" s="446"/>
    </row>
    <row r="80" spans="2:104" ht="27.95" customHeight="1" x14ac:dyDescent="0.4">
      <c r="B80" s="474" t="b">
        <v>1</v>
      </c>
      <c r="C80" s="659" t="s">
        <v>2345</v>
      </c>
      <c r="D80" s="659"/>
      <c r="E80" s="659"/>
      <c r="F80" s="659"/>
      <c r="G80" s="659"/>
      <c r="H80" s="659"/>
      <c r="I80" s="659"/>
      <c r="J80" s="659"/>
      <c r="K80" s="659"/>
      <c r="L80" s="659"/>
      <c r="M80" s="659"/>
      <c r="N80" s="659"/>
      <c r="O80" s="659"/>
      <c r="S80" s="645"/>
      <c r="T80" s="634"/>
      <c r="U80" s="444"/>
      <c r="V80" s="634"/>
      <c r="W80" s="634"/>
      <c r="X80" s="634"/>
      <c r="Y80" s="622" t="s">
        <v>2067</v>
      </c>
      <c r="Z80" s="634"/>
      <c r="AA80" s="634"/>
      <c r="AB80" s="634"/>
      <c r="CZ80" s="446"/>
    </row>
    <row r="81" spans="2:104" ht="14.25" customHeight="1" x14ac:dyDescent="0.4">
      <c r="B81" s="472"/>
      <c r="I81" s="475"/>
      <c r="S81" s="645"/>
      <c r="T81" s="634"/>
      <c r="U81" s="444"/>
      <c r="V81" s="634"/>
      <c r="W81" s="634"/>
      <c r="X81" s="634"/>
      <c r="Y81" s="622" t="s">
        <v>664</v>
      </c>
      <c r="Z81" s="634"/>
      <c r="AA81" s="634"/>
      <c r="AB81" s="634"/>
      <c r="CZ81" s="446"/>
    </row>
    <row r="82" spans="2:104" ht="14.25" customHeight="1" x14ac:dyDescent="0.4">
      <c r="B82" s="473" t="b">
        <v>0</v>
      </c>
      <c r="C82" s="476" t="s">
        <v>979</v>
      </c>
      <c r="S82" s="645"/>
      <c r="T82" s="634"/>
      <c r="U82" s="634"/>
      <c r="V82" s="634"/>
      <c r="W82" s="634"/>
      <c r="X82" s="634"/>
      <c r="Z82" s="634"/>
      <c r="AA82" s="634"/>
      <c r="AB82" s="634"/>
      <c r="CZ82" s="446"/>
    </row>
    <row r="83" spans="2:104" ht="14.25" customHeight="1" x14ac:dyDescent="0.4">
      <c r="B83" s="472"/>
      <c r="S83" s="645"/>
      <c r="T83" s="634"/>
      <c r="U83" s="634"/>
      <c r="V83" s="634"/>
      <c r="W83" s="634"/>
      <c r="X83" s="634"/>
      <c r="Z83" s="634"/>
      <c r="AA83" s="634"/>
      <c r="AB83" s="634"/>
      <c r="CZ83" s="446"/>
    </row>
    <row r="84" spans="2:104" ht="14.25" customHeight="1" x14ac:dyDescent="0.45">
      <c r="B84" s="473" t="b">
        <v>0</v>
      </c>
      <c r="C84" s="439" t="s">
        <v>2346</v>
      </c>
      <c r="D84" s="341"/>
      <c r="E84" s="341"/>
      <c r="F84" s="341"/>
      <c r="G84" s="341"/>
      <c r="H84" s="341"/>
      <c r="I84" s="341"/>
      <c r="J84" s="341"/>
      <c r="K84" s="341"/>
      <c r="L84" s="341"/>
      <c r="M84" s="341"/>
      <c r="S84" s="645"/>
      <c r="T84" s="634"/>
      <c r="U84" s="634"/>
      <c r="V84" s="634"/>
      <c r="W84" s="634"/>
      <c r="X84" s="634"/>
      <c r="Z84" s="634"/>
      <c r="AA84" s="634"/>
      <c r="AB84" s="634"/>
      <c r="CZ84" s="446"/>
    </row>
    <row r="85" spans="2:104" ht="21.75" customHeight="1" x14ac:dyDescent="0.4">
      <c r="C85" s="341"/>
      <c r="D85" s="341"/>
      <c r="E85" s="341"/>
      <c r="F85" s="341"/>
      <c r="G85" s="341"/>
      <c r="H85" s="341"/>
      <c r="I85" s="341"/>
      <c r="J85" s="341"/>
      <c r="K85" s="341"/>
      <c r="L85" s="341"/>
      <c r="M85" s="341"/>
      <c r="S85" s="645"/>
      <c r="T85" s="634"/>
      <c r="U85" s="634"/>
      <c r="V85" s="634"/>
      <c r="W85" s="634"/>
      <c r="X85" s="634"/>
      <c r="Z85" s="634"/>
      <c r="AA85" s="634"/>
      <c r="AB85" s="634"/>
      <c r="CZ85" s="446"/>
    </row>
    <row r="86" spans="2:104" ht="14.25" customHeight="1" x14ac:dyDescent="0.4">
      <c r="B86" s="477">
        <f>IF(B78=TRUE,1,IF(B80=TRUE,2,IF(B82=TRUE,3,4)))</f>
        <v>2</v>
      </c>
      <c r="S86" s="645"/>
      <c r="T86" s="634"/>
      <c r="U86" s="634"/>
      <c r="V86" s="634"/>
      <c r="W86" s="634"/>
      <c r="X86" s="634"/>
      <c r="Z86" s="634"/>
      <c r="AA86" s="634"/>
      <c r="AB86" s="634"/>
      <c r="CZ86" s="478"/>
    </row>
    <row r="87" spans="2:104" ht="14.25" customHeight="1" x14ac:dyDescent="0.4">
      <c r="S87" s="645"/>
      <c r="T87" s="634"/>
      <c r="U87" s="634"/>
      <c r="V87" s="634"/>
      <c r="W87" s="634"/>
      <c r="X87" s="634"/>
      <c r="Z87" s="634"/>
      <c r="AA87" s="634"/>
      <c r="AB87" s="634"/>
      <c r="CZ87" s="479"/>
    </row>
    <row r="88" spans="2:104" ht="14.25" customHeight="1" x14ac:dyDescent="0.4">
      <c r="T88" s="634"/>
      <c r="U88" s="634"/>
      <c r="V88" s="634"/>
      <c r="W88" s="634"/>
      <c r="X88" s="634"/>
      <c r="Z88" s="634"/>
      <c r="AA88" s="634"/>
      <c r="AB88" s="634"/>
    </row>
    <row r="89" spans="2:104" ht="14.25" customHeight="1" x14ac:dyDescent="0.4">
      <c r="T89" s="634"/>
      <c r="U89" s="634"/>
      <c r="V89" s="634"/>
      <c r="W89" s="634"/>
      <c r="X89" s="634"/>
      <c r="Z89" s="634"/>
      <c r="AA89" s="634"/>
      <c r="AB89" s="634"/>
    </row>
    <row r="90" spans="2:104" ht="14.25" customHeight="1" x14ac:dyDescent="0.4">
      <c r="T90" s="634"/>
      <c r="U90" s="634"/>
      <c r="V90" s="634"/>
      <c r="W90" s="634"/>
      <c r="X90" s="634"/>
      <c r="Z90" s="634"/>
      <c r="AA90" s="634"/>
      <c r="AB90" s="634"/>
    </row>
    <row r="91" spans="2:104" ht="14.25" customHeight="1" x14ac:dyDescent="0.4">
      <c r="T91" s="634"/>
      <c r="U91" s="634"/>
      <c r="V91" s="634"/>
      <c r="W91" s="634"/>
      <c r="X91" s="634"/>
      <c r="Z91" s="634"/>
      <c r="AA91" s="634"/>
      <c r="AB91" s="634"/>
    </row>
    <row r="92" spans="2:104" ht="14.25" customHeight="1" x14ac:dyDescent="0.4">
      <c r="T92" s="634"/>
      <c r="U92" s="634"/>
      <c r="V92" s="634"/>
      <c r="W92" s="634"/>
      <c r="X92" s="634"/>
      <c r="Z92" s="634"/>
      <c r="AA92" s="634"/>
      <c r="AB92" s="634"/>
    </row>
    <row r="93" spans="2:104" ht="14.25" customHeight="1" x14ac:dyDescent="0.4">
      <c r="T93" s="634"/>
      <c r="U93" s="634"/>
      <c r="V93" s="634"/>
      <c r="W93" s="634"/>
      <c r="X93" s="634"/>
      <c r="Z93" s="634"/>
      <c r="AA93" s="634"/>
      <c r="AB93" s="634"/>
    </row>
    <row r="94" spans="2:104" ht="14.25" customHeight="1" x14ac:dyDescent="0.4">
      <c r="T94" s="634"/>
      <c r="U94" s="634"/>
      <c r="V94" s="634"/>
      <c r="W94" s="634"/>
      <c r="X94" s="634"/>
      <c r="Z94" s="634"/>
      <c r="AA94" s="634"/>
      <c r="AB94" s="634"/>
    </row>
    <row r="95" spans="2:104" ht="14.25" customHeight="1" x14ac:dyDescent="0.4">
      <c r="T95" s="634"/>
      <c r="U95" s="634"/>
      <c r="V95" s="634"/>
      <c r="W95" s="634"/>
      <c r="X95" s="634"/>
      <c r="Z95" s="634"/>
      <c r="AA95" s="634"/>
      <c r="AB95" s="634"/>
    </row>
    <row r="96" spans="2:104" ht="14.25" customHeight="1" x14ac:dyDescent="0.4">
      <c r="T96" s="634"/>
      <c r="U96" s="634"/>
      <c r="V96" s="634"/>
      <c r="W96" s="634"/>
      <c r="X96" s="634"/>
      <c r="Z96" s="634"/>
      <c r="AA96" s="634"/>
      <c r="AB96" s="634"/>
    </row>
    <row r="97" spans="20:28" ht="14.25" customHeight="1" x14ac:dyDescent="0.4">
      <c r="T97" s="634"/>
      <c r="U97" s="634"/>
      <c r="V97" s="634"/>
      <c r="W97" s="634"/>
      <c r="X97" s="634"/>
      <c r="Z97" s="634"/>
      <c r="AA97" s="634"/>
      <c r="AB97" s="634"/>
    </row>
    <row r="98" spans="20:28" ht="14.25" customHeight="1" x14ac:dyDescent="0.4">
      <c r="T98" s="634"/>
      <c r="U98" s="634"/>
      <c r="V98" s="634"/>
      <c r="W98" s="634"/>
      <c r="X98" s="634"/>
      <c r="Z98" s="634"/>
      <c r="AA98" s="634"/>
      <c r="AB98" s="634"/>
    </row>
    <row r="99" spans="20:28" ht="14.25" customHeight="1" x14ac:dyDescent="0.4">
      <c r="T99" s="634"/>
      <c r="U99" s="634"/>
      <c r="V99" s="634"/>
      <c r="W99" s="634"/>
      <c r="X99" s="634"/>
      <c r="Z99" s="634"/>
      <c r="AA99" s="634"/>
      <c r="AB99" s="634"/>
    </row>
    <row r="100" spans="20:28" ht="14.25" customHeight="1" x14ac:dyDescent="0.4">
      <c r="T100" s="634"/>
      <c r="U100" s="634"/>
      <c r="V100" s="634"/>
      <c r="W100" s="634"/>
      <c r="X100" s="634"/>
      <c r="Z100" s="634"/>
      <c r="AA100" s="634"/>
      <c r="AB100" s="634"/>
    </row>
    <row r="101" spans="20:28" ht="14.25" customHeight="1" x14ac:dyDescent="0.4">
      <c r="T101" s="634"/>
      <c r="U101" s="634"/>
      <c r="V101" s="634"/>
      <c r="W101" s="634"/>
      <c r="X101" s="634"/>
      <c r="Z101" s="634"/>
      <c r="AA101" s="634"/>
      <c r="AB101" s="634"/>
    </row>
    <row r="102" spans="20:28" ht="14.25" customHeight="1" x14ac:dyDescent="0.4">
      <c r="T102" s="634"/>
      <c r="U102" s="634"/>
      <c r="V102" s="634"/>
      <c r="W102" s="634"/>
      <c r="X102" s="634"/>
      <c r="Z102" s="634"/>
      <c r="AA102" s="634"/>
      <c r="AB102" s="634"/>
    </row>
    <row r="103" spans="20:28" ht="14.25" customHeight="1" x14ac:dyDescent="0.4">
      <c r="T103" s="634"/>
      <c r="U103" s="634"/>
      <c r="V103" s="634"/>
      <c r="W103" s="634"/>
      <c r="X103" s="634"/>
      <c r="Z103" s="634"/>
      <c r="AA103" s="634"/>
      <c r="AB103" s="634"/>
    </row>
    <row r="104" spans="20:28" ht="14.25" customHeight="1" x14ac:dyDescent="0.4">
      <c r="T104" s="634"/>
      <c r="U104" s="634"/>
      <c r="V104" s="634"/>
      <c r="W104" s="634"/>
      <c r="X104" s="634"/>
      <c r="Z104" s="634"/>
      <c r="AA104" s="634"/>
      <c r="AB104" s="634"/>
    </row>
    <row r="105" spans="20:28" ht="14.25" customHeight="1" x14ac:dyDescent="0.4">
      <c r="T105" s="634"/>
      <c r="U105" s="634"/>
      <c r="V105" s="634"/>
      <c r="W105" s="634"/>
      <c r="X105" s="634"/>
      <c r="Z105" s="634"/>
      <c r="AA105" s="634"/>
      <c r="AB105" s="634"/>
    </row>
    <row r="106" spans="20:28" ht="14.25" customHeight="1" x14ac:dyDescent="0.4">
      <c r="T106" s="634"/>
      <c r="U106" s="634"/>
      <c r="V106" s="634"/>
      <c r="W106" s="634"/>
      <c r="X106" s="634"/>
      <c r="Z106" s="634"/>
      <c r="AA106" s="634"/>
      <c r="AB106" s="634"/>
    </row>
    <row r="107" spans="20:28" ht="14.25" customHeight="1" x14ac:dyDescent="0.4">
      <c r="T107" s="634"/>
      <c r="U107" s="634"/>
      <c r="V107" s="634"/>
      <c r="W107" s="634"/>
      <c r="X107" s="634"/>
      <c r="Z107" s="634"/>
      <c r="AA107" s="634"/>
      <c r="AB107" s="634"/>
    </row>
    <row r="108" spans="20:28" ht="14.25" customHeight="1" x14ac:dyDescent="0.4">
      <c r="T108" s="634"/>
      <c r="U108" s="634"/>
      <c r="V108" s="634"/>
      <c r="W108" s="634"/>
      <c r="X108" s="634"/>
      <c r="Z108" s="634"/>
      <c r="AA108" s="634"/>
      <c r="AB108" s="634"/>
    </row>
    <row r="109" spans="20:28" ht="14.25" customHeight="1" x14ac:dyDescent="0.4">
      <c r="T109" s="634"/>
      <c r="U109" s="634"/>
      <c r="V109" s="634"/>
      <c r="W109" s="634"/>
      <c r="X109" s="634"/>
      <c r="Z109" s="634"/>
      <c r="AA109" s="634"/>
      <c r="AB109" s="634"/>
    </row>
    <row r="110" spans="20:28" ht="14.25" customHeight="1" x14ac:dyDescent="0.4">
      <c r="T110" s="634"/>
      <c r="U110" s="634"/>
      <c r="V110" s="634"/>
      <c r="W110" s="634"/>
      <c r="X110" s="634"/>
      <c r="Z110" s="634"/>
      <c r="AA110" s="634"/>
      <c r="AB110" s="634"/>
    </row>
    <row r="111" spans="20:28" ht="14.25" customHeight="1" x14ac:dyDescent="0.4">
      <c r="T111" s="634"/>
      <c r="U111" s="634"/>
      <c r="V111" s="634"/>
      <c r="W111" s="634"/>
      <c r="X111" s="634"/>
      <c r="Z111" s="634"/>
      <c r="AA111" s="634"/>
      <c r="AB111" s="634"/>
    </row>
    <row r="112" spans="20:28" ht="14.25" customHeight="1" x14ac:dyDescent="0.4">
      <c r="T112" s="634"/>
      <c r="U112" s="634"/>
      <c r="V112" s="634"/>
      <c r="W112" s="634"/>
      <c r="X112" s="634"/>
      <c r="Z112" s="634"/>
      <c r="AA112" s="634"/>
      <c r="AB112" s="634"/>
    </row>
    <row r="113" spans="20:28" ht="14.25" customHeight="1" x14ac:dyDescent="0.4">
      <c r="T113" s="634"/>
      <c r="U113" s="634"/>
      <c r="V113" s="634"/>
      <c r="W113" s="634"/>
      <c r="X113" s="634"/>
      <c r="Z113" s="634"/>
      <c r="AA113" s="634"/>
      <c r="AB113" s="634"/>
    </row>
    <row r="114" spans="20:28" ht="14.25" customHeight="1" x14ac:dyDescent="0.4">
      <c r="T114" s="634"/>
      <c r="U114" s="634"/>
      <c r="V114" s="634"/>
      <c r="W114" s="634"/>
      <c r="X114" s="634"/>
      <c r="Z114" s="634"/>
      <c r="AA114" s="634"/>
      <c r="AB114" s="634"/>
    </row>
    <row r="115" spans="20:28" ht="14.25" customHeight="1" x14ac:dyDescent="0.4">
      <c r="T115" s="634"/>
      <c r="U115" s="634"/>
      <c r="V115" s="634"/>
      <c r="W115" s="634"/>
      <c r="X115" s="634"/>
      <c r="Z115" s="634"/>
      <c r="AA115" s="634"/>
      <c r="AB115" s="634"/>
    </row>
    <row r="116" spans="20:28" ht="14.25" customHeight="1" x14ac:dyDescent="0.4">
      <c r="T116" s="634"/>
      <c r="U116" s="634"/>
      <c r="V116" s="634"/>
      <c r="W116" s="634"/>
      <c r="X116" s="634"/>
      <c r="Z116" s="634"/>
      <c r="AA116" s="634"/>
      <c r="AB116" s="634"/>
    </row>
    <row r="117" spans="20:28" ht="14.25" customHeight="1" x14ac:dyDescent="0.4">
      <c r="T117" s="634"/>
      <c r="U117" s="634"/>
      <c r="V117" s="634"/>
      <c r="W117" s="634"/>
      <c r="X117" s="634"/>
      <c r="Z117" s="634"/>
      <c r="AA117" s="634"/>
      <c r="AB117" s="634"/>
    </row>
    <row r="118" spans="20:28" ht="14.25" customHeight="1" x14ac:dyDescent="0.4">
      <c r="T118" s="634"/>
      <c r="U118" s="634"/>
      <c r="V118" s="634"/>
      <c r="W118" s="634"/>
      <c r="X118" s="634"/>
      <c r="Z118" s="634"/>
      <c r="AA118" s="634"/>
      <c r="AB118" s="634"/>
    </row>
    <row r="119" spans="20:28" ht="14.25" customHeight="1" x14ac:dyDescent="0.4">
      <c r="T119" s="634"/>
      <c r="U119" s="634"/>
      <c r="V119" s="634"/>
      <c r="W119" s="634"/>
      <c r="X119" s="634"/>
      <c r="Z119" s="634"/>
      <c r="AA119" s="634"/>
      <c r="AB119" s="634"/>
    </row>
    <row r="120" spans="20:28" ht="14.25" customHeight="1" x14ac:dyDescent="0.4">
      <c r="T120" s="634"/>
      <c r="U120" s="634"/>
      <c r="V120" s="634"/>
      <c r="W120" s="634"/>
      <c r="X120" s="634"/>
      <c r="Z120" s="634"/>
      <c r="AA120" s="634"/>
      <c r="AB120" s="634"/>
    </row>
    <row r="121" spans="20:28" ht="14.25" customHeight="1" x14ac:dyDescent="0.4">
      <c r="T121" s="634"/>
      <c r="U121" s="634"/>
      <c r="V121" s="634"/>
      <c r="W121" s="634"/>
      <c r="X121" s="634"/>
      <c r="Z121" s="634"/>
      <c r="AA121" s="634"/>
      <c r="AB121" s="634"/>
    </row>
    <row r="122" spans="20:28" ht="14.25" customHeight="1" x14ac:dyDescent="0.4">
      <c r="T122" s="634"/>
      <c r="U122" s="634"/>
      <c r="V122" s="634"/>
      <c r="W122" s="634"/>
      <c r="X122" s="634"/>
      <c r="Z122" s="634"/>
      <c r="AA122" s="634"/>
      <c r="AB122" s="634"/>
    </row>
    <row r="123" spans="20:28" ht="14.25" customHeight="1" x14ac:dyDescent="0.4">
      <c r="T123" s="634"/>
      <c r="U123" s="634"/>
      <c r="V123" s="634"/>
      <c r="W123" s="634"/>
      <c r="X123" s="634"/>
      <c r="Z123" s="634"/>
      <c r="AA123" s="634"/>
      <c r="AB123" s="634"/>
    </row>
    <row r="124" spans="20:28" ht="14.25" customHeight="1" x14ac:dyDescent="0.4">
      <c r="T124" s="634"/>
      <c r="U124" s="634"/>
      <c r="V124" s="634"/>
      <c r="W124" s="634"/>
      <c r="X124" s="634"/>
      <c r="Z124" s="634"/>
      <c r="AA124" s="634"/>
      <c r="AB124" s="634"/>
    </row>
    <row r="125" spans="20:28" ht="14.25" customHeight="1" x14ac:dyDescent="0.4">
      <c r="T125" s="634"/>
      <c r="U125" s="634"/>
      <c r="V125" s="634"/>
      <c r="W125" s="634"/>
      <c r="X125" s="634"/>
      <c r="Z125" s="634"/>
      <c r="AA125" s="634"/>
      <c r="AB125" s="634"/>
    </row>
    <row r="126" spans="20:28" ht="14.25" customHeight="1" x14ac:dyDescent="0.4">
      <c r="T126" s="634"/>
      <c r="U126" s="634"/>
      <c r="V126" s="634"/>
      <c r="W126" s="634"/>
      <c r="X126" s="634"/>
      <c r="Z126" s="634"/>
      <c r="AA126" s="634"/>
      <c r="AB126" s="634"/>
    </row>
    <row r="127" spans="20:28" ht="14.25" customHeight="1" x14ac:dyDescent="0.4">
      <c r="T127" s="634"/>
      <c r="U127" s="634"/>
      <c r="V127" s="634"/>
      <c r="W127" s="634"/>
      <c r="X127" s="634"/>
      <c r="Z127" s="634"/>
      <c r="AA127" s="634"/>
      <c r="AB127" s="634"/>
    </row>
    <row r="128" spans="20:28" ht="14.25" customHeight="1" x14ac:dyDescent="0.4">
      <c r="T128" s="634"/>
      <c r="U128" s="634"/>
      <c r="V128" s="634"/>
      <c r="W128" s="634"/>
      <c r="X128" s="634"/>
      <c r="Z128" s="634"/>
      <c r="AA128" s="634"/>
      <c r="AB128" s="634"/>
    </row>
    <row r="129" spans="2:28" ht="14.25" customHeight="1" x14ac:dyDescent="0.4">
      <c r="T129" s="634"/>
      <c r="U129" s="634"/>
      <c r="V129" s="634"/>
      <c r="W129" s="634"/>
      <c r="X129" s="634"/>
      <c r="Z129" s="634"/>
      <c r="AA129" s="634"/>
      <c r="AB129" s="634"/>
    </row>
    <row r="130" spans="2:28" ht="14.25" customHeight="1" x14ac:dyDescent="0.4">
      <c r="T130" s="634"/>
      <c r="U130" s="634"/>
      <c r="V130" s="634"/>
      <c r="W130" s="634"/>
      <c r="X130" s="634"/>
      <c r="Z130" s="634"/>
      <c r="AA130" s="634"/>
      <c r="AB130" s="634"/>
    </row>
    <row r="131" spans="2:28" ht="14.25" customHeight="1" x14ac:dyDescent="0.4">
      <c r="T131" s="634"/>
      <c r="U131" s="634"/>
      <c r="V131" s="634"/>
      <c r="W131" s="634"/>
      <c r="X131" s="634"/>
      <c r="Z131" s="634"/>
      <c r="AA131" s="634"/>
      <c r="AB131" s="634"/>
    </row>
    <row r="132" spans="2:28" ht="14.25" customHeight="1" x14ac:dyDescent="0.4">
      <c r="T132" s="634"/>
      <c r="U132" s="634"/>
      <c r="V132" s="634"/>
      <c r="W132" s="634"/>
      <c r="X132" s="634"/>
      <c r="Z132" s="634"/>
      <c r="AA132" s="634"/>
      <c r="AB132" s="634"/>
    </row>
    <row r="133" spans="2:28" ht="14.25" customHeight="1" x14ac:dyDescent="0.4">
      <c r="T133" s="634"/>
      <c r="U133" s="634"/>
      <c r="V133" s="634"/>
      <c r="W133" s="634"/>
      <c r="X133" s="634"/>
      <c r="Z133" s="634"/>
      <c r="AA133" s="634"/>
      <c r="AB133" s="634"/>
    </row>
    <row r="134" spans="2:28" ht="14.25" customHeight="1" x14ac:dyDescent="0.4">
      <c r="T134" s="634"/>
      <c r="U134" s="634"/>
      <c r="V134" s="634"/>
      <c r="W134" s="634"/>
      <c r="X134" s="634"/>
      <c r="Z134" s="634"/>
      <c r="AA134" s="634"/>
      <c r="AB134" s="634"/>
    </row>
    <row r="135" spans="2:28" ht="14.25" customHeight="1" x14ac:dyDescent="0.4">
      <c r="T135" s="634"/>
      <c r="U135" s="634"/>
      <c r="V135" s="634"/>
      <c r="W135" s="634"/>
      <c r="X135" s="634"/>
      <c r="Z135" s="634"/>
      <c r="AA135" s="634"/>
      <c r="AB135" s="634"/>
    </row>
    <row r="136" spans="2:28" ht="14.25" customHeight="1" x14ac:dyDescent="0.4">
      <c r="T136" s="634"/>
      <c r="U136" s="634"/>
      <c r="V136" s="634"/>
      <c r="W136" s="634"/>
      <c r="X136" s="634"/>
      <c r="Z136" s="634"/>
      <c r="AA136" s="634"/>
      <c r="AB136" s="634"/>
    </row>
    <row r="137" spans="2:28" ht="14.25" customHeight="1" x14ac:dyDescent="0.4">
      <c r="T137" s="634"/>
      <c r="U137" s="634"/>
      <c r="V137" s="634"/>
      <c r="W137" s="634"/>
      <c r="X137" s="634"/>
      <c r="Z137" s="634"/>
      <c r="AA137" s="634"/>
      <c r="AB137" s="634"/>
    </row>
    <row r="138" spans="2:28" ht="14.25" customHeight="1" x14ac:dyDescent="0.4">
      <c r="T138" s="634"/>
      <c r="U138" s="634"/>
      <c r="V138" s="634"/>
      <c r="W138" s="634"/>
      <c r="X138" s="634"/>
      <c r="Z138" s="634"/>
      <c r="AA138" s="634"/>
      <c r="AB138" s="634"/>
    </row>
    <row r="139" spans="2:28" ht="14.25" customHeight="1" x14ac:dyDescent="0.5">
      <c r="J139" s="658" t="s">
        <v>798</v>
      </c>
      <c r="K139" s="658"/>
      <c r="L139" s="660" t="s">
        <v>799</v>
      </c>
      <c r="M139" s="660"/>
      <c r="T139" s="634"/>
      <c r="U139" s="634"/>
      <c r="V139" s="634"/>
      <c r="W139" s="634"/>
      <c r="X139" s="634"/>
      <c r="Z139" s="634"/>
      <c r="AA139" s="634"/>
      <c r="AB139" s="634"/>
    </row>
    <row r="140" spans="2:28" ht="14.25" customHeight="1" x14ac:dyDescent="0.45">
      <c r="B140" s="442" t="s">
        <v>3864</v>
      </c>
      <c r="D140" s="480"/>
      <c r="E140" s="480"/>
      <c r="F140" s="480"/>
      <c r="G140" s="480"/>
      <c r="H140" s="480"/>
      <c r="I140" s="480"/>
      <c r="J140" s="480"/>
      <c r="K140" s="481"/>
      <c r="L140" s="480"/>
      <c r="T140" s="634"/>
      <c r="U140" s="634"/>
      <c r="V140" s="634"/>
      <c r="W140" s="634"/>
      <c r="X140" s="634"/>
      <c r="Z140" s="634"/>
      <c r="AA140" s="634"/>
      <c r="AB140" s="634"/>
    </row>
    <row r="141" spans="2:28" ht="14.25" customHeight="1" x14ac:dyDescent="0.45">
      <c r="B141" s="482" t="s">
        <v>670</v>
      </c>
      <c r="C141" s="483"/>
      <c r="D141" s="480"/>
      <c r="E141" s="480"/>
      <c r="F141" s="480"/>
      <c r="G141" s="480"/>
      <c r="H141" s="480"/>
      <c r="I141" s="480"/>
      <c r="J141" s="480"/>
      <c r="K141" s="481"/>
      <c r="L141" s="480"/>
      <c r="T141" s="634"/>
      <c r="U141" s="634"/>
      <c r="V141" s="634"/>
      <c r="W141" s="634"/>
      <c r="X141" s="634"/>
      <c r="Z141" s="634"/>
      <c r="AA141" s="634"/>
      <c r="AB141" s="634"/>
    </row>
    <row r="142" spans="2:28" ht="14.25" customHeight="1" x14ac:dyDescent="0.45">
      <c r="D142" s="480"/>
      <c r="E142" s="480"/>
      <c r="F142" s="480"/>
      <c r="G142" s="480"/>
      <c r="H142" s="480"/>
      <c r="I142" s="480"/>
      <c r="T142" s="634"/>
      <c r="U142" s="634"/>
      <c r="V142" s="634"/>
      <c r="W142" s="634"/>
      <c r="X142" s="634"/>
      <c r="Z142" s="634"/>
      <c r="AA142" s="634"/>
      <c r="AB142" s="634"/>
    </row>
    <row r="143" spans="2:28" ht="14.25" customHeight="1" x14ac:dyDescent="0.45">
      <c r="B143" s="439" t="s">
        <v>599</v>
      </c>
      <c r="D143" s="480"/>
      <c r="E143" s="480"/>
      <c r="F143" s="480"/>
      <c r="G143" s="480"/>
      <c r="H143" s="480"/>
      <c r="I143" s="480"/>
      <c r="T143" s="634"/>
      <c r="U143" s="634"/>
      <c r="V143" s="634"/>
      <c r="W143" s="634"/>
      <c r="X143" s="634"/>
      <c r="Z143" s="634"/>
      <c r="AA143" s="634"/>
      <c r="AB143" s="634"/>
    </row>
    <row r="144" spans="2:28" ht="14.25" customHeight="1" x14ac:dyDescent="0.45">
      <c r="D144" s="480"/>
      <c r="E144" s="480"/>
      <c r="F144" s="480"/>
      <c r="G144" s="480"/>
      <c r="H144" s="480"/>
      <c r="I144" s="480"/>
      <c r="T144" s="634"/>
      <c r="U144" s="634"/>
      <c r="V144" s="634"/>
      <c r="W144" s="634"/>
      <c r="X144" s="634"/>
      <c r="Z144" s="634"/>
      <c r="AA144" s="634"/>
      <c r="AB144" s="634"/>
    </row>
    <row r="145" spans="2:28" ht="14.25" customHeight="1" x14ac:dyDescent="0.45">
      <c r="B145" s="480"/>
      <c r="C145" s="443"/>
      <c r="D145" s="443"/>
      <c r="E145" s="443"/>
      <c r="F145" s="480"/>
      <c r="G145" s="480"/>
      <c r="H145" s="480"/>
      <c r="I145" s="480"/>
      <c r="T145" s="634"/>
      <c r="U145" s="634"/>
      <c r="V145" s="634"/>
      <c r="W145" s="634"/>
      <c r="X145" s="634"/>
      <c r="Z145" s="634"/>
      <c r="AA145" s="634"/>
      <c r="AB145" s="634"/>
    </row>
    <row r="146" spans="2:28" ht="14.25" customHeight="1" x14ac:dyDescent="0.45">
      <c r="B146" s="442"/>
      <c r="C146" s="484" t="s">
        <v>671</v>
      </c>
      <c r="D146" s="485" t="s">
        <v>672</v>
      </c>
      <c r="E146" s="485" t="s">
        <v>673</v>
      </c>
      <c r="F146" s="480"/>
      <c r="G146" s="480"/>
      <c r="H146" s="480"/>
      <c r="I146" s="480"/>
      <c r="T146" s="634"/>
      <c r="U146" s="634"/>
      <c r="V146" s="634"/>
      <c r="W146" s="634"/>
      <c r="X146" s="634"/>
      <c r="Z146" s="634"/>
      <c r="AA146" s="634"/>
      <c r="AB146" s="634"/>
    </row>
    <row r="147" spans="2:28" ht="14.25" customHeight="1" x14ac:dyDescent="0.45">
      <c r="B147" s="480"/>
      <c r="C147" s="486">
        <v>85</v>
      </c>
      <c r="D147" s="487">
        <v>19458</v>
      </c>
      <c r="E147" s="488">
        <f>D147/SUM(D$147:D$162)</f>
        <v>0.15355961898147782</v>
      </c>
      <c r="F147" s="480"/>
      <c r="G147" s="480"/>
      <c r="H147" s="480"/>
      <c r="I147" s="480"/>
      <c r="T147" s="634"/>
      <c r="U147" s="634"/>
      <c r="V147" s="634"/>
      <c r="W147" s="634"/>
      <c r="X147" s="634"/>
      <c r="Z147" s="634"/>
      <c r="AA147" s="634"/>
      <c r="AB147" s="634"/>
    </row>
    <row r="148" spans="2:28" ht="14.25" customHeight="1" x14ac:dyDescent="0.45">
      <c r="B148" s="480"/>
      <c r="C148" s="486">
        <v>86</v>
      </c>
      <c r="D148" s="487">
        <v>18293</v>
      </c>
      <c r="E148" s="488">
        <f t="shared" ref="E148:E162" si="2">D148/SUM(D$147:D$162)</f>
        <v>0.14436561363080347</v>
      </c>
      <c r="F148" s="480"/>
      <c r="G148" s="480"/>
      <c r="H148" s="480"/>
      <c r="I148" s="480"/>
      <c r="T148" s="634"/>
      <c r="U148" s="634"/>
      <c r="V148" s="634"/>
      <c r="W148" s="634"/>
      <c r="X148" s="634"/>
      <c r="Z148" s="634"/>
      <c r="AA148" s="634"/>
      <c r="AB148" s="634"/>
    </row>
    <row r="149" spans="2:28" ht="14.25" customHeight="1" x14ac:dyDescent="0.45">
      <c r="B149" s="480"/>
      <c r="C149" s="486">
        <v>87</v>
      </c>
      <c r="D149" s="487">
        <v>15772</v>
      </c>
      <c r="E149" s="488">
        <f t="shared" si="2"/>
        <v>0.12447025956294934</v>
      </c>
      <c r="F149" s="480"/>
      <c r="G149" s="480"/>
      <c r="H149" s="480"/>
      <c r="I149" s="480"/>
      <c r="T149" s="634"/>
      <c r="U149" s="634"/>
      <c r="V149" s="634"/>
      <c r="W149" s="634"/>
      <c r="X149" s="634"/>
      <c r="Z149" s="634"/>
      <c r="AA149" s="634"/>
      <c r="AB149" s="634"/>
    </row>
    <row r="150" spans="2:28" ht="14.25" customHeight="1" x14ac:dyDescent="0.45">
      <c r="B150" s="480"/>
      <c r="C150" s="486">
        <v>88</v>
      </c>
      <c r="D150" s="487">
        <v>14187</v>
      </c>
      <c r="E150" s="488">
        <f t="shared" si="2"/>
        <v>0.11196167717598036</v>
      </c>
      <c r="F150" s="480"/>
      <c r="G150" s="480"/>
      <c r="H150" s="480"/>
      <c r="I150" s="480"/>
      <c r="T150" s="634"/>
      <c r="U150" s="634"/>
      <c r="V150" s="634"/>
      <c r="W150" s="634"/>
      <c r="X150" s="634"/>
      <c r="Z150" s="634"/>
      <c r="AA150" s="634"/>
      <c r="AB150" s="634"/>
    </row>
    <row r="151" spans="2:28" ht="14.25" customHeight="1" x14ac:dyDescent="0.45">
      <c r="B151" s="480"/>
      <c r="C151" s="486">
        <v>89</v>
      </c>
      <c r="D151" s="487">
        <v>12492</v>
      </c>
      <c r="E151" s="488">
        <f t="shared" si="2"/>
        <v>9.8584991279505652E-2</v>
      </c>
      <c r="F151" s="480"/>
      <c r="G151" s="480"/>
      <c r="H151" s="480"/>
      <c r="I151" s="480"/>
      <c r="T151" s="634"/>
      <c r="U151" s="634"/>
      <c r="V151" s="634"/>
      <c r="W151" s="634"/>
      <c r="X151" s="634"/>
      <c r="Z151" s="634"/>
      <c r="AA151" s="634"/>
      <c r="AB151" s="634"/>
    </row>
    <row r="152" spans="2:28" ht="14.25" customHeight="1" x14ac:dyDescent="0.45">
      <c r="B152" s="480"/>
      <c r="C152" s="486">
        <v>90</v>
      </c>
      <c r="D152" s="487">
        <v>10808</v>
      </c>
      <c r="E152" s="488">
        <f t="shared" si="2"/>
        <v>8.5295115733981519E-2</v>
      </c>
      <c r="F152" s="480"/>
      <c r="G152" s="480"/>
      <c r="H152" s="480"/>
      <c r="I152" s="480"/>
      <c r="T152" s="634"/>
      <c r="U152" s="634"/>
      <c r="V152" s="634"/>
      <c r="W152" s="634"/>
      <c r="X152" s="634"/>
      <c r="Z152" s="634"/>
      <c r="AA152" s="634"/>
      <c r="AB152" s="634"/>
    </row>
    <row r="153" spans="2:28" ht="14.25" customHeight="1" x14ac:dyDescent="0.45">
      <c r="B153" s="480"/>
      <c r="C153" s="486">
        <v>91</v>
      </c>
      <c r="D153" s="487">
        <v>8570</v>
      </c>
      <c r="E153" s="488">
        <f t="shared" si="2"/>
        <v>6.7633155240583054E-2</v>
      </c>
      <c r="F153" s="480"/>
      <c r="G153" s="480"/>
      <c r="H153" s="480"/>
      <c r="I153" s="480"/>
      <c r="T153" s="634"/>
      <c r="U153" s="634"/>
      <c r="V153" s="634"/>
      <c r="W153" s="634"/>
      <c r="X153" s="634"/>
      <c r="Z153" s="634"/>
      <c r="AA153" s="634"/>
      <c r="AB153" s="634"/>
    </row>
    <row r="154" spans="2:28" ht="14.25" customHeight="1" x14ac:dyDescent="0.45">
      <c r="B154" s="480"/>
      <c r="C154" s="486">
        <v>92</v>
      </c>
      <c r="D154" s="487">
        <v>7191</v>
      </c>
      <c r="E154" s="488">
        <f t="shared" si="2"/>
        <v>5.6750293971415719E-2</v>
      </c>
      <c r="F154" s="480"/>
      <c r="G154" s="480"/>
      <c r="H154" s="480"/>
      <c r="I154" s="480"/>
      <c r="T154" s="634"/>
      <c r="U154" s="634"/>
      <c r="V154" s="634"/>
      <c r="W154" s="634"/>
      <c r="X154" s="634"/>
      <c r="Z154" s="634"/>
      <c r="AA154" s="634"/>
      <c r="AB154" s="634"/>
    </row>
    <row r="155" spans="2:28" ht="14.25" customHeight="1" x14ac:dyDescent="0.45">
      <c r="B155" s="480"/>
      <c r="C155" s="486">
        <v>93</v>
      </c>
      <c r="D155" s="487">
        <v>5601</v>
      </c>
      <c r="E155" s="488">
        <f t="shared" si="2"/>
        <v>4.4202252334014661E-2</v>
      </c>
      <c r="F155" s="480"/>
      <c r="G155" s="480"/>
      <c r="H155" s="480"/>
      <c r="I155" s="480"/>
      <c r="T155" s="634"/>
      <c r="U155" s="634"/>
      <c r="V155" s="634"/>
      <c r="W155" s="634"/>
      <c r="X155" s="634"/>
      <c r="Z155" s="634"/>
      <c r="AA155" s="634"/>
      <c r="AB155" s="634"/>
    </row>
    <row r="156" spans="2:28" ht="14.25" customHeight="1" x14ac:dyDescent="0.45">
      <c r="B156" s="480"/>
      <c r="C156" s="486">
        <v>94</v>
      </c>
      <c r="D156" s="487">
        <v>4323</v>
      </c>
      <c r="E156" s="488">
        <f t="shared" si="2"/>
        <v>3.4116467923575325E-2</v>
      </c>
      <c r="F156" s="480"/>
      <c r="G156" s="480"/>
      <c r="H156" s="480"/>
      <c r="I156" s="480"/>
      <c r="T156" s="634"/>
      <c r="U156" s="634"/>
      <c r="V156" s="634"/>
      <c r="W156" s="634"/>
      <c r="X156" s="634"/>
      <c r="Z156" s="634"/>
      <c r="AA156" s="634"/>
      <c r="AB156" s="634"/>
    </row>
    <row r="157" spans="2:28" ht="14.25" customHeight="1" x14ac:dyDescent="0.45">
      <c r="B157" s="480"/>
      <c r="C157" s="486">
        <v>95</v>
      </c>
      <c r="D157" s="487">
        <v>3432</v>
      </c>
      <c r="E157" s="488">
        <f t="shared" si="2"/>
        <v>2.7084829496578883E-2</v>
      </c>
      <c r="F157" s="480"/>
      <c r="G157" s="480"/>
      <c r="H157" s="480"/>
      <c r="I157" s="480"/>
      <c r="T157" s="634"/>
      <c r="U157" s="634"/>
      <c r="V157" s="634"/>
      <c r="W157" s="634"/>
      <c r="X157" s="634"/>
      <c r="Z157" s="634"/>
      <c r="AA157" s="634"/>
      <c r="AB157" s="634"/>
    </row>
    <row r="158" spans="2:28" ht="14.25" customHeight="1" x14ac:dyDescent="0.45">
      <c r="B158" s="480"/>
      <c r="C158" s="486">
        <v>96</v>
      </c>
      <c r="D158" s="487">
        <v>2339</v>
      </c>
      <c r="E158" s="488">
        <f t="shared" si="2"/>
        <v>1.8459037352126458E-2</v>
      </c>
      <c r="F158" s="480"/>
      <c r="G158" s="480"/>
      <c r="H158" s="480"/>
      <c r="I158" s="480"/>
      <c r="T158" s="634"/>
      <c r="U158" s="634"/>
      <c r="V158" s="634"/>
      <c r="W158" s="634"/>
      <c r="X158" s="634"/>
      <c r="Z158" s="634"/>
      <c r="AA158" s="634"/>
      <c r="AB158" s="634"/>
    </row>
    <row r="159" spans="2:28" ht="14.25" customHeight="1" x14ac:dyDescent="0.45">
      <c r="B159" s="480"/>
      <c r="C159" s="486">
        <v>97</v>
      </c>
      <c r="D159" s="487">
        <v>1343</v>
      </c>
      <c r="E159" s="488">
        <f t="shared" si="2"/>
        <v>1.0598754666056363E-2</v>
      </c>
      <c r="F159" s="480"/>
      <c r="G159" s="480"/>
      <c r="H159" s="480"/>
      <c r="I159" s="480"/>
      <c r="T159" s="634"/>
      <c r="U159" s="634"/>
      <c r="V159" s="634"/>
      <c r="W159" s="634"/>
      <c r="X159" s="634"/>
      <c r="Z159" s="634"/>
      <c r="AA159" s="634"/>
      <c r="AB159" s="634"/>
    </row>
    <row r="160" spans="2:28" ht="14.25" customHeight="1" x14ac:dyDescent="0.45">
      <c r="B160" s="480"/>
      <c r="C160" s="486">
        <v>98</v>
      </c>
      <c r="D160" s="487">
        <v>1004</v>
      </c>
      <c r="E160" s="488">
        <f t="shared" si="2"/>
        <v>7.9234174867614214E-3</v>
      </c>
      <c r="F160" s="480"/>
      <c r="G160" s="480"/>
      <c r="H160" s="480"/>
      <c r="I160" s="480"/>
      <c r="T160" s="634"/>
      <c r="U160" s="634"/>
      <c r="V160" s="634"/>
      <c r="W160" s="634"/>
      <c r="X160" s="634"/>
      <c r="Z160" s="634"/>
      <c r="AA160" s="634"/>
      <c r="AB160" s="634"/>
    </row>
    <row r="161" spans="2:28" ht="14.25" customHeight="1" x14ac:dyDescent="0.45">
      <c r="B161" s="480"/>
      <c r="C161" s="486">
        <v>99</v>
      </c>
      <c r="D161" s="487">
        <v>725</v>
      </c>
      <c r="E161" s="488">
        <f t="shared" si="2"/>
        <v>5.7215913126514245E-3</v>
      </c>
      <c r="F161" s="480"/>
      <c r="G161" s="480"/>
      <c r="H161" s="480"/>
      <c r="I161" s="480"/>
      <c r="T161" s="634"/>
      <c r="U161" s="634"/>
      <c r="V161" s="634"/>
      <c r="W161" s="634"/>
      <c r="X161" s="634"/>
      <c r="Z161" s="634"/>
      <c r="AA161" s="634"/>
      <c r="AB161" s="634"/>
    </row>
    <row r="162" spans="2:28" ht="14.25" customHeight="1" x14ac:dyDescent="0.4">
      <c r="C162" s="486" t="s">
        <v>769</v>
      </c>
      <c r="D162" s="487">
        <v>1175</v>
      </c>
      <c r="E162" s="488">
        <f t="shared" si="2"/>
        <v>9.2729238515385157E-3</v>
      </c>
      <c r="T162" s="634"/>
      <c r="U162" s="634"/>
      <c r="V162" s="634"/>
      <c r="W162" s="634"/>
      <c r="X162" s="634"/>
      <c r="Z162" s="634"/>
      <c r="AA162" s="634"/>
      <c r="AB162" s="634"/>
    </row>
    <row r="163" spans="2:28" ht="14.25" customHeight="1" x14ac:dyDescent="0.4">
      <c r="T163" s="634"/>
      <c r="U163" s="634"/>
      <c r="V163" s="634"/>
      <c r="W163" s="634"/>
      <c r="X163" s="634"/>
      <c r="Z163" s="634"/>
      <c r="AA163" s="634"/>
      <c r="AB163" s="634"/>
    </row>
    <row r="164" spans="2:28" ht="14.25" customHeight="1" x14ac:dyDescent="0.4">
      <c r="T164" s="634"/>
      <c r="U164" s="634"/>
      <c r="V164" s="634"/>
      <c r="W164" s="634"/>
      <c r="X164" s="634"/>
      <c r="Z164" s="634"/>
      <c r="AA164" s="634"/>
      <c r="AB164" s="634"/>
    </row>
    <row r="165" spans="2:28" ht="14.25" customHeight="1" x14ac:dyDescent="0.4">
      <c r="T165" s="634"/>
      <c r="U165" s="634"/>
      <c r="V165" s="634"/>
      <c r="W165" s="634"/>
      <c r="X165" s="634"/>
      <c r="Z165" s="634"/>
      <c r="AA165" s="634"/>
      <c r="AB165" s="634"/>
    </row>
    <row r="166" spans="2:28" ht="14.25" customHeight="1" x14ac:dyDescent="0.4">
      <c r="T166" s="634"/>
      <c r="U166" s="634"/>
      <c r="V166" s="634"/>
      <c r="W166" s="634"/>
      <c r="X166" s="634"/>
      <c r="Z166" s="634"/>
      <c r="AA166" s="634"/>
      <c r="AB166" s="634"/>
    </row>
    <row r="167" spans="2:28" ht="14.25" customHeight="1" x14ac:dyDescent="0.4">
      <c r="T167" s="634"/>
      <c r="U167" s="634"/>
      <c r="V167" s="634"/>
      <c r="W167" s="634"/>
      <c r="X167" s="634"/>
      <c r="Z167" s="634"/>
      <c r="AA167" s="634"/>
      <c r="AB167" s="634"/>
    </row>
    <row r="168" spans="2:28" ht="14.25" customHeight="1" x14ac:dyDescent="0.4">
      <c r="T168" s="634"/>
      <c r="U168" s="634"/>
      <c r="V168" s="634"/>
      <c r="W168" s="634"/>
      <c r="X168" s="634"/>
      <c r="Z168" s="634"/>
      <c r="AA168" s="634"/>
      <c r="AB168" s="634"/>
    </row>
    <row r="169" spans="2:28" ht="14.25" customHeight="1" x14ac:dyDescent="0.4">
      <c r="T169" s="634"/>
      <c r="U169" s="634"/>
      <c r="V169" s="634"/>
      <c r="W169" s="634"/>
      <c r="X169" s="634"/>
      <c r="Z169" s="634"/>
      <c r="AA169" s="634"/>
      <c r="AB169" s="634"/>
    </row>
    <row r="170" spans="2:28" ht="14.25" customHeight="1" x14ac:dyDescent="0.4">
      <c r="T170" s="634"/>
      <c r="U170" s="634"/>
      <c r="V170" s="634"/>
      <c r="W170" s="634"/>
      <c r="X170" s="634"/>
      <c r="Z170" s="634"/>
      <c r="AA170" s="634"/>
      <c r="AB170" s="634"/>
    </row>
    <row r="171" spans="2:28" ht="14.25" customHeight="1" x14ac:dyDescent="0.4">
      <c r="T171" s="634"/>
      <c r="U171" s="634"/>
      <c r="V171" s="634"/>
      <c r="W171" s="634"/>
      <c r="X171" s="634"/>
      <c r="Z171" s="634"/>
      <c r="AA171" s="634"/>
      <c r="AB171" s="634"/>
    </row>
    <row r="172" spans="2:28" ht="14.25" customHeight="1" x14ac:dyDescent="0.4">
      <c r="T172" s="634"/>
      <c r="U172" s="634"/>
      <c r="V172" s="634"/>
      <c r="W172" s="634"/>
      <c r="X172" s="634"/>
      <c r="Z172" s="634"/>
      <c r="AA172" s="634"/>
      <c r="AB172" s="634"/>
    </row>
    <row r="173" spans="2:28" ht="14.25" customHeight="1" x14ac:dyDescent="0.4">
      <c r="T173" s="634"/>
      <c r="U173" s="634"/>
      <c r="V173" s="634"/>
      <c r="W173" s="634"/>
      <c r="X173" s="634"/>
      <c r="Z173" s="634"/>
      <c r="AA173" s="634"/>
      <c r="AB173" s="634"/>
    </row>
    <row r="174" spans="2:28" ht="14.25" customHeight="1" x14ac:dyDescent="0.4">
      <c r="T174" s="634"/>
      <c r="U174" s="634"/>
      <c r="V174" s="634"/>
      <c r="W174" s="634"/>
      <c r="X174" s="634"/>
      <c r="Z174" s="634"/>
      <c r="AA174" s="634"/>
      <c r="AB174" s="634"/>
    </row>
    <row r="175" spans="2:28" ht="14.25" customHeight="1" x14ac:dyDescent="0.4">
      <c r="T175" s="634"/>
      <c r="U175" s="634"/>
      <c r="V175" s="634"/>
      <c r="W175" s="634"/>
      <c r="X175" s="634"/>
      <c r="Z175" s="634"/>
      <c r="AA175" s="634"/>
      <c r="AB175" s="634"/>
    </row>
    <row r="176" spans="2:28" ht="14.25" customHeight="1" x14ac:dyDescent="0.4">
      <c r="T176" s="634"/>
      <c r="U176" s="634"/>
      <c r="V176" s="634"/>
      <c r="W176" s="634"/>
      <c r="X176" s="634"/>
      <c r="Z176" s="634"/>
      <c r="AA176" s="634"/>
      <c r="AB176" s="634"/>
    </row>
    <row r="177" spans="20:28" ht="14.25" customHeight="1" x14ac:dyDescent="0.4">
      <c r="T177" s="634"/>
      <c r="U177" s="634"/>
      <c r="V177" s="634"/>
      <c r="W177" s="634"/>
      <c r="X177" s="634"/>
      <c r="Z177" s="634"/>
      <c r="AA177" s="634"/>
      <c r="AB177" s="634"/>
    </row>
    <row r="178" spans="20:28" ht="14.25" customHeight="1" x14ac:dyDescent="0.4">
      <c r="T178" s="634"/>
      <c r="U178" s="634"/>
      <c r="V178" s="634"/>
      <c r="W178" s="634"/>
      <c r="X178" s="634"/>
      <c r="Z178" s="634"/>
      <c r="AA178" s="634"/>
      <c r="AB178" s="634"/>
    </row>
    <row r="179" spans="20:28" ht="14.25" customHeight="1" x14ac:dyDescent="0.4">
      <c r="T179" s="634"/>
      <c r="U179" s="634"/>
      <c r="V179" s="634"/>
      <c r="W179" s="634"/>
      <c r="X179" s="634"/>
      <c r="Z179" s="634"/>
      <c r="AA179" s="634"/>
      <c r="AB179" s="634"/>
    </row>
    <row r="180" spans="20:28" ht="14.25" customHeight="1" x14ac:dyDescent="0.4">
      <c r="T180" s="634"/>
      <c r="U180" s="634"/>
      <c r="V180" s="634"/>
      <c r="W180" s="634"/>
      <c r="X180" s="634"/>
      <c r="Z180" s="634"/>
      <c r="AA180" s="634"/>
      <c r="AB180" s="634"/>
    </row>
    <row r="181" spans="20:28" ht="14.25" customHeight="1" x14ac:dyDescent="0.4">
      <c r="T181" s="634"/>
      <c r="U181" s="634"/>
      <c r="V181" s="634"/>
      <c r="W181" s="634"/>
      <c r="X181" s="634"/>
      <c r="Z181" s="634"/>
      <c r="AA181" s="634"/>
      <c r="AB181" s="634"/>
    </row>
    <row r="182" spans="20:28" ht="14.25" customHeight="1" x14ac:dyDescent="0.4">
      <c r="T182" s="634"/>
      <c r="U182" s="634"/>
      <c r="V182" s="634"/>
      <c r="W182" s="634"/>
      <c r="X182" s="634"/>
      <c r="Z182" s="634"/>
      <c r="AA182" s="634"/>
      <c r="AB182" s="634"/>
    </row>
    <row r="183" spans="20:28" ht="14.25" customHeight="1" x14ac:dyDescent="0.4">
      <c r="T183" s="634"/>
      <c r="U183" s="634"/>
      <c r="V183" s="634"/>
      <c r="W183" s="634"/>
      <c r="X183" s="634"/>
      <c r="Z183" s="634"/>
      <c r="AA183" s="634"/>
      <c r="AB183" s="634"/>
    </row>
    <row r="184" spans="20:28" ht="14.25" customHeight="1" x14ac:dyDescent="0.4">
      <c r="T184" s="634"/>
      <c r="U184" s="634"/>
      <c r="V184" s="634"/>
      <c r="W184" s="634"/>
      <c r="X184" s="634"/>
      <c r="Z184" s="634"/>
      <c r="AA184" s="634"/>
      <c r="AB184" s="634"/>
    </row>
    <row r="185" spans="20:28" ht="14.25" customHeight="1" x14ac:dyDescent="0.4">
      <c r="T185" s="634"/>
      <c r="U185" s="634"/>
      <c r="V185" s="634"/>
      <c r="W185" s="634"/>
      <c r="X185" s="634"/>
      <c r="Z185" s="634"/>
      <c r="AA185" s="634"/>
      <c r="AB185" s="634"/>
    </row>
    <row r="186" spans="20:28" ht="14.25" customHeight="1" x14ac:dyDescent="0.4">
      <c r="T186" s="634"/>
      <c r="U186" s="634"/>
      <c r="V186" s="634"/>
      <c r="W186" s="634"/>
      <c r="X186" s="634"/>
      <c r="Z186" s="634"/>
      <c r="AA186" s="634"/>
      <c r="AB186" s="634"/>
    </row>
    <row r="187" spans="20:28" ht="14.25" customHeight="1" x14ac:dyDescent="0.4">
      <c r="T187" s="634"/>
      <c r="U187" s="634"/>
      <c r="V187" s="634"/>
      <c r="W187" s="634"/>
      <c r="X187" s="634"/>
      <c r="Z187" s="634"/>
      <c r="AA187" s="634"/>
      <c r="AB187" s="634"/>
    </row>
    <row r="188" spans="20:28" ht="14.25" customHeight="1" x14ac:dyDescent="0.4">
      <c r="T188" s="634"/>
      <c r="U188" s="634"/>
      <c r="V188" s="634"/>
      <c r="W188" s="634"/>
      <c r="X188" s="634"/>
      <c r="Z188" s="634"/>
      <c r="AA188" s="634"/>
      <c r="AB188" s="634"/>
    </row>
    <row r="189" spans="20:28" ht="14.25" customHeight="1" x14ac:dyDescent="0.4">
      <c r="T189" s="634"/>
      <c r="U189" s="634"/>
      <c r="V189" s="634"/>
      <c r="W189" s="634"/>
      <c r="X189" s="634"/>
      <c r="Z189" s="634"/>
      <c r="AA189" s="634"/>
      <c r="AB189" s="634"/>
    </row>
    <row r="190" spans="20:28" ht="14.25" customHeight="1" x14ac:dyDescent="0.4">
      <c r="T190" s="634"/>
      <c r="U190" s="634"/>
      <c r="V190" s="634"/>
      <c r="W190" s="634"/>
      <c r="X190" s="634"/>
      <c r="Z190" s="634"/>
      <c r="AA190" s="634"/>
      <c r="AB190" s="634"/>
    </row>
    <row r="191" spans="20:28" ht="14.25" customHeight="1" x14ac:dyDescent="0.4">
      <c r="T191" s="634"/>
      <c r="U191" s="634"/>
      <c r="V191" s="634"/>
      <c r="W191" s="634"/>
      <c r="X191" s="634"/>
      <c r="Z191" s="634"/>
      <c r="AA191" s="634"/>
      <c r="AB191" s="634"/>
    </row>
    <row r="192" spans="20:28" ht="14.25" customHeight="1" x14ac:dyDescent="0.4">
      <c r="T192" s="634"/>
      <c r="U192" s="634"/>
      <c r="V192" s="634"/>
      <c r="W192" s="634"/>
      <c r="X192" s="634"/>
      <c r="Z192" s="634"/>
      <c r="AA192" s="634"/>
      <c r="AB192" s="634"/>
    </row>
    <row r="193" spans="20:28" ht="14.25" customHeight="1" x14ac:dyDescent="0.4">
      <c r="T193" s="634"/>
      <c r="U193" s="634"/>
      <c r="V193" s="634"/>
      <c r="W193" s="634"/>
      <c r="X193" s="634"/>
      <c r="Z193" s="634"/>
      <c r="AA193" s="634"/>
      <c r="AB193" s="634"/>
    </row>
    <row r="194" spans="20:28" ht="14.25" customHeight="1" x14ac:dyDescent="0.4">
      <c r="T194" s="634"/>
      <c r="U194" s="634"/>
      <c r="V194" s="634"/>
      <c r="W194" s="634"/>
      <c r="X194" s="634"/>
      <c r="Z194" s="634"/>
      <c r="AA194" s="634"/>
      <c r="AB194" s="634"/>
    </row>
    <row r="195" spans="20:28" ht="14.25" customHeight="1" x14ac:dyDescent="0.4">
      <c r="T195" s="634"/>
      <c r="U195" s="634"/>
      <c r="V195" s="634"/>
      <c r="W195" s="634"/>
      <c r="X195" s="634"/>
      <c r="Z195" s="634"/>
      <c r="AA195" s="634"/>
      <c r="AB195" s="634"/>
    </row>
    <row r="196" spans="20:28" ht="14.25" customHeight="1" x14ac:dyDescent="0.4">
      <c r="T196" s="634"/>
      <c r="U196" s="634"/>
      <c r="V196" s="634"/>
      <c r="W196" s="634"/>
      <c r="X196" s="634"/>
      <c r="Z196" s="634"/>
      <c r="AA196" s="634"/>
      <c r="AB196" s="634"/>
    </row>
    <row r="197" spans="20:28" ht="14.25" customHeight="1" x14ac:dyDescent="0.4">
      <c r="T197" s="634"/>
      <c r="U197" s="634"/>
      <c r="V197" s="634"/>
      <c r="W197" s="634"/>
      <c r="X197" s="634"/>
      <c r="Z197" s="634"/>
      <c r="AA197" s="634"/>
      <c r="AB197" s="634"/>
    </row>
    <row r="198" spans="20:28" ht="14.25" customHeight="1" x14ac:dyDescent="0.4">
      <c r="T198" s="634"/>
      <c r="U198" s="634"/>
      <c r="V198" s="634"/>
      <c r="W198" s="634"/>
      <c r="X198" s="634"/>
      <c r="Z198" s="634"/>
      <c r="AA198" s="634"/>
      <c r="AB198" s="634"/>
    </row>
    <row r="199" spans="20:28" ht="14.25" customHeight="1" x14ac:dyDescent="0.4">
      <c r="T199" s="634"/>
      <c r="U199" s="634"/>
      <c r="V199" s="634"/>
      <c r="W199" s="634"/>
      <c r="X199" s="634"/>
      <c r="Z199" s="634"/>
      <c r="AA199" s="634"/>
      <c r="AB199" s="634"/>
    </row>
    <row r="200" spans="20:28" ht="14.25" customHeight="1" x14ac:dyDescent="0.4">
      <c r="T200" s="634"/>
      <c r="U200" s="634"/>
      <c r="V200" s="634"/>
      <c r="W200" s="634"/>
      <c r="X200" s="634"/>
      <c r="Z200" s="634"/>
      <c r="AA200" s="634"/>
      <c r="AB200" s="634"/>
    </row>
    <row r="201" spans="20:28" ht="14.25" customHeight="1" x14ac:dyDescent="0.4">
      <c r="T201" s="634"/>
      <c r="U201" s="634"/>
      <c r="V201" s="634"/>
      <c r="W201" s="634"/>
      <c r="X201" s="634"/>
      <c r="Z201" s="634"/>
      <c r="AA201" s="634"/>
      <c r="AB201" s="634"/>
    </row>
    <row r="202" spans="20:28" ht="14.25" customHeight="1" x14ac:dyDescent="0.4">
      <c r="T202" s="634"/>
      <c r="U202" s="634"/>
      <c r="V202" s="634"/>
      <c r="W202" s="634"/>
      <c r="X202" s="634"/>
      <c r="Z202" s="634"/>
      <c r="AA202" s="634"/>
      <c r="AB202" s="634"/>
    </row>
    <row r="203" spans="20:28" ht="14.25" customHeight="1" x14ac:dyDescent="0.4">
      <c r="T203" s="634"/>
      <c r="U203" s="634"/>
      <c r="V203" s="634"/>
      <c r="W203" s="634"/>
      <c r="X203" s="634"/>
      <c r="Z203" s="634"/>
      <c r="AA203" s="634"/>
      <c r="AB203" s="634"/>
    </row>
    <row r="204" spans="20:28" ht="14.25" customHeight="1" x14ac:dyDescent="0.4">
      <c r="T204" s="634"/>
      <c r="U204" s="634"/>
      <c r="V204" s="634"/>
      <c r="W204" s="634"/>
      <c r="X204" s="634"/>
      <c r="Z204" s="634"/>
      <c r="AA204" s="634"/>
      <c r="AB204" s="634"/>
    </row>
    <row r="205" spans="20:28" ht="14.25" customHeight="1" x14ac:dyDescent="0.4">
      <c r="T205" s="634"/>
      <c r="U205" s="634"/>
      <c r="V205" s="634"/>
      <c r="W205" s="634"/>
      <c r="X205" s="634"/>
      <c r="Z205" s="634"/>
      <c r="AA205" s="634"/>
      <c r="AB205" s="634"/>
    </row>
    <row r="206" spans="20:28" ht="14.25" customHeight="1" x14ac:dyDescent="0.4">
      <c r="T206" s="634"/>
      <c r="U206" s="634"/>
      <c r="V206" s="634"/>
      <c r="W206" s="634"/>
      <c r="X206" s="634"/>
      <c r="Z206" s="634"/>
      <c r="AA206" s="634"/>
      <c r="AB206" s="634"/>
    </row>
    <row r="207" spans="20:28" ht="14.25" customHeight="1" x14ac:dyDescent="0.4">
      <c r="T207" s="634"/>
      <c r="U207" s="634"/>
      <c r="V207" s="634"/>
      <c r="W207" s="634"/>
      <c r="X207" s="634"/>
      <c r="Z207" s="634"/>
      <c r="AA207" s="634"/>
      <c r="AB207" s="634"/>
    </row>
    <row r="208" spans="20:28" ht="14.25" customHeight="1" x14ac:dyDescent="0.4">
      <c r="T208" s="634"/>
      <c r="U208" s="634"/>
      <c r="V208" s="634"/>
      <c r="W208" s="634"/>
      <c r="X208" s="634"/>
      <c r="Z208" s="634"/>
      <c r="AA208" s="634"/>
      <c r="AB208" s="634"/>
    </row>
    <row r="209" spans="2:28" ht="14.25" customHeight="1" x14ac:dyDescent="0.5">
      <c r="J209" s="658" t="s">
        <v>798</v>
      </c>
      <c r="K209" s="658"/>
      <c r="L209" s="660" t="s">
        <v>799</v>
      </c>
      <c r="M209" s="660"/>
      <c r="T209" s="634"/>
      <c r="U209" s="634"/>
      <c r="V209" s="634"/>
      <c r="W209" s="634"/>
      <c r="X209" s="634"/>
      <c r="Z209" s="634"/>
      <c r="AA209" s="634"/>
      <c r="AB209" s="634"/>
    </row>
    <row r="210" spans="2:28" ht="14.25" customHeight="1" x14ac:dyDescent="0.45">
      <c r="B210" s="442" t="s">
        <v>3863</v>
      </c>
      <c r="T210" s="634"/>
      <c r="U210" s="634"/>
      <c r="V210" s="634"/>
      <c r="W210" s="634"/>
      <c r="X210" s="634"/>
      <c r="Z210" s="634"/>
      <c r="AA210" s="634"/>
      <c r="AB210" s="634"/>
    </row>
    <row r="211" spans="2:28" ht="14.25" customHeight="1" x14ac:dyDescent="0.4">
      <c r="T211" s="634"/>
      <c r="U211" s="634"/>
      <c r="V211" s="634"/>
      <c r="W211" s="634"/>
      <c r="X211" s="634"/>
      <c r="Z211" s="634"/>
      <c r="AA211" s="634"/>
      <c r="AB211" s="634"/>
    </row>
    <row r="212" spans="2:28" ht="14.25" customHeight="1" x14ac:dyDescent="0.4">
      <c r="B212" s="439" t="s">
        <v>600</v>
      </c>
      <c r="T212" s="634"/>
      <c r="U212" s="634"/>
      <c r="V212" s="634"/>
      <c r="W212" s="634"/>
      <c r="X212" s="634"/>
      <c r="Z212" s="634"/>
      <c r="AA212" s="634"/>
      <c r="AB212" s="634"/>
    </row>
    <row r="213" spans="2:28" ht="14.25" customHeight="1" x14ac:dyDescent="0.4">
      <c r="B213" s="439" t="s">
        <v>601</v>
      </c>
      <c r="T213" s="634"/>
      <c r="U213" s="634"/>
      <c r="V213" s="634"/>
      <c r="W213" s="634"/>
      <c r="X213" s="634"/>
      <c r="Z213" s="634"/>
      <c r="AA213" s="634"/>
      <c r="AB213" s="634"/>
    </row>
    <row r="214" spans="2:28" ht="14.25" customHeight="1" x14ac:dyDescent="0.4">
      <c r="T214" s="634"/>
      <c r="U214" s="634"/>
      <c r="V214" s="634"/>
      <c r="W214" s="634"/>
      <c r="X214" s="634"/>
      <c r="Z214" s="634"/>
      <c r="AA214" s="634"/>
      <c r="AB214" s="634"/>
    </row>
    <row r="215" spans="2:28" ht="14.25" customHeight="1" x14ac:dyDescent="0.4">
      <c r="D215" s="655" t="s">
        <v>676</v>
      </c>
      <c r="E215" s="655"/>
      <c r="F215" s="655" t="s">
        <v>677</v>
      </c>
      <c r="G215" s="655"/>
      <c r="T215" s="634"/>
      <c r="U215" s="634"/>
      <c r="V215" s="634"/>
      <c r="W215" s="634"/>
      <c r="X215" s="634"/>
      <c r="Z215" s="634"/>
      <c r="AA215" s="634"/>
      <c r="AB215" s="634"/>
    </row>
    <row r="216" spans="2:28" ht="14.25" customHeight="1" x14ac:dyDescent="0.4">
      <c r="C216" s="489" t="s">
        <v>671</v>
      </c>
      <c r="D216" s="489" t="s">
        <v>674</v>
      </c>
      <c r="E216" s="489" t="s">
        <v>675</v>
      </c>
      <c r="F216" s="490" t="s">
        <v>674</v>
      </c>
      <c r="G216" s="490" t="s">
        <v>675</v>
      </c>
      <c r="T216" s="634"/>
      <c r="U216" s="634"/>
      <c r="V216" s="634"/>
      <c r="W216" s="634"/>
      <c r="X216" s="634"/>
      <c r="Z216" s="634"/>
      <c r="AA216" s="634"/>
      <c r="AB216" s="634"/>
    </row>
    <row r="217" spans="2:28" ht="14.25" customHeight="1" x14ac:dyDescent="0.4">
      <c r="C217" s="491">
        <v>0</v>
      </c>
      <c r="D217" s="492">
        <f t="shared" ref="D217:D248" si="3">F217/SUM(F217:G217)</f>
        <v>0.51312208261059633</v>
      </c>
      <c r="E217" s="492">
        <f>1-D217</f>
        <v>0.48687791738940367</v>
      </c>
      <c r="F217" s="493">
        <v>36386</v>
      </c>
      <c r="G217" s="493">
        <v>34525</v>
      </c>
      <c r="T217" s="634"/>
      <c r="U217" s="634"/>
      <c r="V217" s="634"/>
      <c r="W217" s="634"/>
      <c r="X217" s="634"/>
      <c r="Z217" s="634"/>
      <c r="AA217" s="634"/>
      <c r="AB217" s="634"/>
    </row>
    <row r="218" spans="2:28" ht="14.25" customHeight="1" x14ac:dyDescent="0.4">
      <c r="C218" s="491">
        <v>1</v>
      </c>
      <c r="D218" s="492">
        <f t="shared" si="3"/>
        <v>0.51416727953466601</v>
      </c>
      <c r="E218" s="492">
        <f>1-D218</f>
        <v>0.48583272046533399</v>
      </c>
      <c r="F218" s="493">
        <v>38452</v>
      </c>
      <c r="G218" s="493">
        <v>36333</v>
      </c>
      <c r="T218" s="634"/>
      <c r="U218" s="634"/>
      <c r="V218" s="634"/>
      <c r="W218" s="634"/>
      <c r="X218" s="634"/>
      <c r="Z218" s="634"/>
      <c r="AA218" s="634"/>
      <c r="AB218" s="634"/>
    </row>
    <row r="219" spans="2:28" ht="14.25" customHeight="1" x14ac:dyDescent="0.4">
      <c r="C219" s="491">
        <v>2</v>
      </c>
      <c r="D219" s="492">
        <f t="shared" si="3"/>
        <v>0.51244308948548867</v>
      </c>
      <c r="E219" s="492">
        <f t="shared" ref="E219:E282" si="4">1-D219</f>
        <v>0.48755691051451133</v>
      </c>
      <c r="F219" s="493">
        <v>38156</v>
      </c>
      <c r="G219" s="493">
        <v>36303</v>
      </c>
      <c r="T219" s="634"/>
      <c r="U219" s="634"/>
      <c r="V219" s="634"/>
      <c r="W219" s="634"/>
      <c r="X219" s="634"/>
      <c r="Z219" s="634"/>
      <c r="AA219" s="634"/>
      <c r="AB219" s="634"/>
    </row>
    <row r="220" spans="2:28" ht="14.25" customHeight="1" x14ac:dyDescent="0.4">
      <c r="C220" s="491">
        <v>3</v>
      </c>
      <c r="D220" s="492">
        <f t="shared" si="3"/>
        <v>0.51300015773699981</v>
      </c>
      <c r="E220" s="492">
        <f t="shared" si="4"/>
        <v>0.48699984226300019</v>
      </c>
      <c r="F220" s="493">
        <v>39027</v>
      </c>
      <c r="G220" s="493">
        <v>37049</v>
      </c>
      <c r="T220" s="634"/>
      <c r="U220" s="634"/>
      <c r="V220" s="634"/>
      <c r="W220" s="634"/>
      <c r="X220" s="634"/>
      <c r="Z220" s="634"/>
      <c r="AA220" s="634"/>
      <c r="AB220" s="634"/>
    </row>
    <row r="221" spans="2:28" ht="14.25" customHeight="1" x14ac:dyDescent="0.4">
      <c r="C221" s="491">
        <v>4</v>
      </c>
      <c r="D221" s="492">
        <f t="shared" si="3"/>
        <v>0.51389924379593144</v>
      </c>
      <c r="E221" s="492">
        <f t="shared" si="4"/>
        <v>0.48610075620406856</v>
      </c>
      <c r="F221" s="493">
        <v>38600</v>
      </c>
      <c r="G221" s="493">
        <v>36512</v>
      </c>
      <c r="T221" s="634"/>
      <c r="U221" s="634"/>
      <c r="V221" s="634"/>
      <c r="W221" s="634"/>
      <c r="X221" s="634"/>
      <c r="Z221" s="634"/>
      <c r="AA221" s="634"/>
      <c r="AB221" s="634"/>
    </row>
    <row r="222" spans="2:28" ht="14.25" customHeight="1" x14ac:dyDescent="0.4">
      <c r="C222" s="491">
        <v>5</v>
      </c>
      <c r="D222" s="492">
        <f t="shared" si="3"/>
        <v>0.51509057060158447</v>
      </c>
      <c r="E222" s="492">
        <f t="shared" si="4"/>
        <v>0.48490942939841553</v>
      </c>
      <c r="F222" s="493">
        <v>37905</v>
      </c>
      <c r="G222" s="493">
        <v>35684</v>
      </c>
      <c r="T222" s="634"/>
      <c r="U222" s="634"/>
      <c r="V222" s="634"/>
      <c r="W222" s="634"/>
      <c r="X222" s="634"/>
      <c r="Z222" s="634"/>
      <c r="AA222" s="634"/>
      <c r="AB222" s="634"/>
    </row>
    <row r="223" spans="2:28" ht="14.25" customHeight="1" x14ac:dyDescent="0.4">
      <c r="C223" s="491">
        <v>6</v>
      </c>
      <c r="D223" s="492">
        <f t="shared" si="3"/>
        <v>0.51014744145706847</v>
      </c>
      <c r="E223" s="492">
        <f t="shared" si="4"/>
        <v>0.48985255854293153</v>
      </c>
      <c r="F223" s="493">
        <v>38233</v>
      </c>
      <c r="G223" s="493">
        <v>36712</v>
      </c>
      <c r="T223" s="634"/>
      <c r="U223" s="634"/>
      <c r="V223" s="634"/>
      <c r="W223" s="634"/>
      <c r="X223" s="634"/>
      <c r="Z223" s="634"/>
      <c r="AA223" s="634"/>
      <c r="AB223" s="634"/>
    </row>
    <row r="224" spans="2:28" ht="14.25" customHeight="1" x14ac:dyDescent="0.4">
      <c r="C224" s="491">
        <v>7</v>
      </c>
      <c r="D224" s="492">
        <f t="shared" si="3"/>
        <v>0.51251544907577173</v>
      </c>
      <c r="E224" s="492">
        <f t="shared" si="4"/>
        <v>0.48748455092422827</v>
      </c>
      <c r="F224" s="493">
        <v>37736</v>
      </c>
      <c r="G224" s="493">
        <v>35893</v>
      </c>
      <c r="T224" s="634"/>
      <c r="U224" s="634"/>
      <c r="V224" s="634"/>
      <c r="W224" s="634"/>
      <c r="X224" s="634"/>
      <c r="Z224" s="634"/>
      <c r="AA224" s="634"/>
      <c r="AB224" s="634"/>
    </row>
    <row r="225" spans="3:28" ht="14.25" customHeight="1" x14ac:dyDescent="0.4">
      <c r="C225" s="491">
        <v>8</v>
      </c>
      <c r="D225" s="492">
        <f t="shared" si="3"/>
        <v>0.51330260886115531</v>
      </c>
      <c r="E225" s="492">
        <f t="shared" si="4"/>
        <v>0.48669739113884469</v>
      </c>
      <c r="F225" s="493">
        <v>37757</v>
      </c>
      <c r="G225" s="493">
        <v>35800</v>
      </c>
      <c r="T225" s="634"/>
      <c r="U225" s="634"/>
      <c r="V225" s="634"/>
      <c r="W225" s="634"/>
      <c r="X225" s="634"/>
      <c r="Z225" s="634"/>
      <c r="AA225" s="634"/>
      <c r="AB225" s="634"/>
    </row>
    <row r="226" spans="3:28" ht="14.25" customHeight="1" x14ac:dyDescent="0.4">
      <c r="C226" s="491">
        <v>9</v>
      </c>
      <c r="D226" s="492">
        <f t="shared" si="3"/>
        <v>0.51360240376806887</v>
      </c>
      <c r="E226" s="492">
        <f t="shared" si="4"/>
        <v>0.48639759623193113</v>
      </c>
      <c r="F226" s="493">
        <v>37947</v>
      </c>
      <c r="G226" s="493">
        <v>35937</v>
      </c>
      <c r="T226" s="634"/>
      <c r="U226" s="634"/>
      <c r="V226" s="634"/>
      <c r="W226" s="634"/>
      <c r="X226" s="634"/>
      <c r="Z226" s="634"/>
      <c r="AA226" s="634"/>
      <c r="AB226" s="634"/>
    </row>
    <row r="227" spans="3:28" ht="14.25" customHeight="1" x14ac:dyDescent="0.4">
      <c r="C227" s="491">
        <v>10</v>
      </c>
      <c r="D227" s="492">
        <f t="shared" si="3"/>
        <v>0.51220331863053981</v>
      </c>
      <c r="E227" s="492">
        <f t="shared" si="4"/>
        <v>0.48779668136946019</v>
      </c>
      <c r="F227" s="493">
        <v>36579</v>
      </c>
      <c r="G227" s="493">
        <v>34836</v>
      </c>
      <c r="T227" s="634"/>
      <c r="U227" s="634"/>
      <c r="V227" s="634"/>
      <c r="W227" s="634"/>
      <c r="X227" s="634"/>
      <c r="Z227" s="634"/>
      <c r="AA227" s="634"/>
      <c r="AB227" s="634"/>
    </row>
    <row r="228" spans="3:28" ht="14.25" customHeight="1" x14ac:dyDescent="0.4">
      <c r="C228" s="491">
        <v>11</v>
      </c>
      <c r="D228" s="492">
        <f t="shared" si="3"/>
        <v>0.51306659654965892</v>
      </c>
      <c r="E228" s="492">
        <f t="shared" si="4"/>
        <v>0.48693340345034108</v>
      </c>
      <c r="F228" s="493">
        <v>35123</v>
      </c>
      <c r="G228" s="493">
        <v>33334</v>
      </c>
      <c r="T228" s="634"/>
      <c r="U228" s="634"/>
      <c r="V228" s="634"/>
      <c r="W228" s="634"/>
      <c r="X228" s="634"/>
      <c r="Z228" s="634"/>
      <c r="AA228" s="634"/>
      <c r="AB228" s="634"/>
    </row>
    <row r="229" spans="3:28" ht="14.25" customHeight="1" x14ac:dyDescent="0.4">
      <c r="C229" s="491">
        <v>12</v>
      </c>
      <c r="D229" s="492">
        <f t="shared" si="3"/>
        <v>0.51486549571103457</v>
      </c>
      <c r="E229" s="492">
        <f t="shared" si="4"/>
        <v>0.48513450428896543</v>
      </c>
      <c r="F229" s="493">
        <v>35293</v>
      </c>
      <c r="G229" s="493">
        <v>33255</v>
      </c>
      <c r="T229" s="634"/>
      <c r="U229" s="634"/>
      <c r="V229" s="634"/>
      <c r="W229" s="634"/>
      <c r="X229" s="634"/>
      <c r="Z229" s="634"/>
      <c r="AA229" s="634"/>
      <c r="AB229" s="634"/>
    </row>
    <row r="230" spans="3:28" ht="14.25" customHeight="1" x14ac:dyDescent="0.4">
      <c r="C230" s="491">
        <v>13</v>
      </c>
      <c r="D230" s="492">
        <f t="shared" si="3"/>
        <v>0.51288278149617961</v>
      </c>
      <c r="E230" s="492">
        <f t="shared" si="4"/>
        <v>0.48711721850382039</v>
      </c>
      <c r="F230" s="493">
        <v>34636</v>
      </c>
      <c r="G230" s="493">
        <v>32896</v>
      </c>
      <c r="T230" s="634"/>
      <c r="U230" s="634"/>
      <c r="V230" s="634"/>
      <c r="W230" s="634"/>
      <c r="X230" s="634"/>
      <c r="Z230" s="634"/>
      <c r="AA230" s="634"/>
      <c r="AB230" s="634"/>
    </row>
    <row r="231" spans="3:28" ht="14.25" customHeight="1" x14ac:dyDescent="0.4">
      <c r="C231" s="491">
        <v>14</v>
      </c>
      <c r="D231" s="492">
        <f t="shared" si="3"/>
        <v>0.51036904228298219</v>
      </c>
      <c r="E231" s="492">
        <f t="shared" si="4"/>
        <v>0.48963095771701781</v>
      </c>
      <c r="F231" s="493">
        <v>34159</v>
      </c>
      <c r="G231" s="493">
        <v>32771</v>
      </c>
      <c r="T231" s="634"/>
      <c r="U231" s="634"/>
      <c r="V231" s="634"/>
      <c r="W231" s="634"/>
      <c r="X231" s="634"/>
      <c r="Z231" s="634"/>
      <c r="AA231" s="634"/>
      <c r="AB231" s="634"/>
    </row>
    <row r="232" spans="3:28" ht="14.25" customHeight="1" x14ac:dyDescent="0.4">
      <c r="C232" s="491">
        <v>15</v>
      </c>
      <c r="D232" s="492">
        <f t="shared" si="3"/>
        <v>0.51371125874330537</v>
      </c>
      <c r="E232" s="492">
        <f t="shared" si="4"/>
        <v>0.48628874125669463</v>
      </c>
      <c r="F232" s="493">
        <v>35106</v>
      </c>
      <c r="G232" s="493">
        <v>33232</v>
      </c>
      <c r="T232" s="634"/>
      <c r="U232" s="634"/>
      <c r="V232" s="634"/>
      <c r="W232" s="634"/>
      <c r="X232" s="634"/>
      <c r="Z232" s="634"/>
      <c r="AA232" s="634"/>
      <c r="AB232" s="634"/>
    </row>
    <row r="233" spans="3:28" ht="14.25" customHeight="1" x14ac:dyDescent="0.4">
      <c r="C233" s="491">
        <v>16</v>
      </c>
      <c r="D233" s="492">
        <f t="shared" si="3"/>
        <v>0.50417526139839253</v>
      </c>
      <c r="E233" s="492">
        <f t="shared" si="4"/>
        <v>0.49582473860160747</v>
      </c>
      <c r="F233" s="493">
        <v>35441</v>
      </c>
      <c r="G233" s="493">
        <v>34854</v>
      </c>
      <c r="T233" s="634"/>
      <c r="U233" s="634"/>
      <c r="V233" s="634"/>
      <c r="W233" s="634"/>
      <c r="X233" s="634"/>
      <c r="Z233" s="634"/>
      <c r="AA233" s="634"/>
      <c r="AB233" s="634"/>
    </row>
    <row r="234" spans="3:28" ht="14.25" customHeight="1" x14ac:dyDescent="0.4">
      <c r="C234" s="491">
        <v>17</v>
      </c>
      <c r="D234" s="492">
        <f t="shared" si="3"/>
        <v>0.50859294858283099</v>
      </c>
      <c r="E234" s="492">
        <f t="shared" si="4"/>
        <v>0.49140705141716901</v>
      </c>
      <c r="F234" s="493">
        <v>36193</v>
      </c>
      <c r="G234" s="493">
        <v>34970</v>
      </c>
      <c r="T234" s="634"/>
      <c r="U234" s="634"/>
      <c r="V234" s="634"/>
      <c r="W234" s="634"/>
      <c r="X234" s="634"/>
      <c r="Z234" s="634"/>
      <c r="AA234" s="634"/>
      <c r="AB234" s="634"/>
    </row>
    <row r="235" spans="3:28" ht="14.25" customHeight="1" x14ac:dyDescent="0.4">
      <c r="C235" s="491">
        <v>18</v>
      </c>
      <c r="D235" s="492">
        <f t="shared" si="3"/>
        <v>0.51127433771704789</v>
      </c>
      <c r="E235" s="492">
        <f t="shared" si="4"/>
        <v>0.48872566228295211</v>
      </c>
      <c r="F235" s="493">
        <v>37866</v>
      </c>
      <c r="G235" s="493">
        <v>36196</v>
      </c>
      <c r="T235" s="634"/>
      <c r="U235" s="634"/>
      <c r="V235" s="634"/>
      <c r="W235" s="634"/>
      <c r="X235" s="634"/>
      <c r="Z235" s="634"/>
      <c r="AA235" s="634"/>
      <c r="AB235" s="634"/>
    </row>
    <row r="236" spans="3:28" ht="14.25" customHeight="1" x14ac:dyDescent="0.4">
      <c r="C236" s="491">
        <v>19</v>
      </c>
      <c r="D236" s="492">
        <f t="shared" si="3"/>
        <v>0.50678710005724825</v>
      </c>
      <c r="E236" s="492">
        <f t="shared" si="4"/>
        <v>0.49321289994275175</v>
      </c>
      <c r="F236" s="493">
        <v>39836</v>
      </c>
      <c r="G236" s="493">
        <v>38769</v>
      </c>
      <c r="T236" s="634"/>
      <c r="U236" s="634"/>
      <c r="V236" s="634"/>
      <c r="W236" s="634"/>
      <c r="X236" s="634"/>
      <c r="Z236" s="634"/>
      <c r="AA236" s="634"/>
      <c r="AB236" s="634"/>
    </row>
    <row r="237" spans="3:28" ht="14.25" customHeight="1" x14ac:dyDescent="0.4">
      <c r="C237" s="491">
        <v>20</v>
      </c>
      <c r="D237" s="492">
        <f t="shared" si="3"/>
        <v>0.50519382118590217</v>
      </c>
      <c r="E237" s="492">
        <f t="shared" si="4"/>
        <v>0.49480617881409783</v>
      </c>
      <c r="F237" s="493">
        <v>41339</v>
      </c>
      <c r="G237" s="493">
        <v>40489</v>
      </c>
      <c r="T237" s="634"/>
      <c r="U237" s="634"/>
      <c r="V237" s="634"/>
      <c r="W237" s="634"/>
      <c r="X237" s="634"/>
      <c r="Z237" s="634"/>
      <c r="AA237" s="634"/>
      <c r="AB237" s="634"/>
    </row>
    <row r="238" spans="3:28" ht="14.25" customHeight="1" x14ac:dyDescent="0.4">
      <c r="C238" s="491">
        <v>21</v>
      </c>
      <c r="D238" s="492">
        <f t="shared" si="3"/>
        <v>0.50855284244014198</v>
      </c>
      <c r="E238" s="492">
        <f t="shared" si="4"/>
        <v>0.49144715755985802</v>
      </c>
      <c r="F238" s="493">
        <v>42841</v>
      </c>
      <c r="G238" s="493">
        <v>41400</v>
      </c>
      <c r="T238" s="634"/>
      <c r="U238" s="634"/>
      <c r="V238" s="634"/>
      <c r="W238" s="634"/>
      <c r="X238" s="634"/>
      <c r="Z238" s="634"/>
      <c r="AA238" s="634"/>
      <c r="AB238" s="634"/>
    </row>
    <row r="239" spans="3:28" ht="14.25" customHeight="1" x14ac:dyDescent="0.4">
      <c r="C239" s="491">
        <v>22</v>
      </c>
      <c r="D239" s="492">
        <f t="shared" si="3"/>
        <v>0.5072155695694277</v>
      </c>
      <c r="E239" s="492">
        <f t="shared" si="4"/>
        <v>0.4927844304305723</v>
      </c>
      <c r="F239" s="493">
        <v>42950</v>
      </c>
      <c r="G239" s="493">
        <v>41728</v>
      </c>
      <c r="T239" s="634"/>
      <c r="U239" s="634"/>
      <c r="V239" s="634"/>
      <c r="W239" s="634"/>
      <c r="X239" s="634"/>
      <c r="Z239" s="634"/>
      <c r="AA239" s="634"/>
      <c r="AB239" s="634"/>
    </row>
    <row r="240" spans="3:28" ht="14.25" customHeight="1" x14ac:dyDescent="0.4">
      <c r="C240" s="491">
        <v>23</v>
      </c>
      <c r="D240" s="492">
        <f t="shared" si="3"/>
        <v>0.50220947180899056</v>
      </c>
      <c r="E240" s="492">
        <f t="shared" si="4"/>
        <v>0.49779052819100944</v>
      </c>
      <c r="F240" s="493">
        <v>43414</v>
      </c>
      <c r="G240" s="493">
        <v>43032</v>
      </c>
      <c r="T240" s="634"/>
      <c r="U240" s="634"/>
      <c r="V240" s="634"/>
      <c r="W240" s="634"/>
      <c r="X240" s="634"/>
      <c r="Z240" s="634"/>
      <c r="AA240" s="634"/>
      <c r="AB240" s="634"/>
    </row>
    <row r="241" spans="3:28" ht="14.25" customHeight="1" x14ac:dyDescent="0.4">
      <c r="C241" s="491">
        <v>24</v>
      </c>
      <c r="D241" s="492">
        <f t="shared" si="3"/>
        <v>0.50238707308116048</v>
      </c>
      <c r="E241" s="492">
        <f t="shared" si="4"/>
        <v>0.49761292691883952</v>
      </c>
      <c r="F241" s="493">
        <v>43776</v>
      </c>
      <c r="G241" s="493">
        <v>43360</v>
      </c>
      <c r="T241" s="634"/>
      <c r="U241" s="634"/>
      <c r="V241" s="634"/>
      <c r="W241" s="634"/>
      <c r="X241" s="634"/>
      <c r="Z241" s="634"/>
      <c r="AA241" s="634"/>
      <c r="AB241" s="634"/>
    </row>
    <row r="242" spans="3:28" ht="14.25" customHeight="1" x14ac:dyDescent="0.4">
      <c r="C242" s="491">
        <v>25</v>
      </c>
      <c r="D242" s="492">
        <f t="shared" si="3"/>
        <v>0.49700679811952514</v>
      </c>
      <c r="E242" s="492">
        <f t="shared" si="4"/>
        <v>0.50299320188047481</v>
      </c>
      <c r="F242" s="493">
        <v>44085</v>
      </c>
      <c r="G242" s="493">
        <v>44616</v>
      </c>
      <c r="T242" s="634"/>
      <c r="U242" s="634"/>
      <c r="V242" s="634"/>
      <c r="W242" s="634"/>
      <c r="X242" s="634"/>
      <c r="Z242" s="634"/>
      <c r="AA242" s="634"/>
      <c r="AB242" s="634"/>
    </row>
    <row r="243" spans="3:28" ht="14.25" customHeight="1" x14ac:dyDescent="0.4">
      <c r="C243" s="491">
        <v>26</v>
      </c>
      <c r="D243" s="492">
        <f t="shared" si="3"/>
        <v>0.49353031525210223</v>
      </c>
      <c r="E243" s="492">
        <f t="shared" si="4"/>
        <v>0.50646968474789777</v>
      </c>
      <c r="F243" s="493">
        <v>44664</v>
      </c>
      <c r="G243" s="493">
        <v>45835</v>
      </c>
      <c r="T243" s="634"/>
      <c r="U243" s="634"/>
      <c r="V243" s="634"/>
      <c r="W243" s="634"/>
      <c r="X243" s="634"/>
      <c r="Z243" s="634"/>
      <c r="AA243" s="634"/>
      <c r="AB243" s="634"/>
    </row>
    <row r="244" spans="3:28" ht="14.25" customHeight="1" x14ac:dyDescent="0.4">
      <c r="C244" s="491">
        <v>27</v>
      </c>
      <c r="D244" s="492">
        <f t="shared" si="3"/>
        <v>0.48854491246161086</v>
      </c>
      <c r="E244" s="492">
        <f t="shared" si="4"/>
        <v>0.5114550875383892</v>
      </c>
      <c r="F244" s="493">
        <v>43587</v>
      </c>
      <c r="G244" s="493">
        <v>45631</v>
      </c>
      <c r="T244" s="634"/>
      <c r="U244" s="634"/>
      <c r="V244" s="634"/>
      <c r="W244" s="634"/>
      <c r="X244" s="634"/>
      <c r="Z244" s="634"/>
      <c r="AA244" s="634"/>
      <c r="AB244" s="634"/>
    </row>
    <row r="245" spans="3:28" ht="14.25" customHeight="1" x14ac:dyDescent="0.4">
      <c r="C245" s="491">
        <v>28</v>
      </c>
      <c r="D245" s="492">
        <f t="shared" si="3"/>
        <v>0.49027641270857952</v>
      </c>
      <c r="E245" s="492">
        <f t="shared" si="4"/>
        <v>0.50972358729142053</v>
      </c>
      <c r="F245" s="493">
        <v>44396</v>
      </c>
      <c r="G245" s="493">
        <v>46157</v>
      </c>
      <c r="T245" s="634"/>
      <c r="U245" s="634"/>
      <c r="V245" s="634"/>
      <c r="W245" s="634"/>
      <c r="X245" s="634"/>
      <c r="Z245" s="634"/>
      <c r="AA245" s="634"/>
      <c r="AB245" s="634"/>
    </row>
    <row r="246" spans="3:28" ht="14.25" customHeight="1" x14ac:dyDescent="0.4">
      <c r="C246" s="491">
        <v>29</v>
      </c>
      <c r="D246" s="492">
        <f t="shared" si="3"/>
        <v>0.49149329894016708</v>
      </c>
      <c r="E246" s="492">
        <f t="shared" si="4"/>
        <v>0.50850670105983298</v>
      </c>
      <c r="F246" s="493">
        <v>43824</v>
      </c>
      <c r="G246" s="493">
        <v>45341</v>
      </c>
      <c r="T246" s="634"/>
      <c r="U246" s="634"/>
      <c r="V246" s="634"/>
      <c r="W246" s="634"/>
      <c r="X246" s="634"/>
      <c r="Z246" s="634"/>
      <c r="AA246" s="634"/>
      <c r="AB246" s="634"/>
    </row>
    <row r="247" spans="3:28" ht="14.25" customHeight="1" x14ac:dyDescent="0.4">
      <c r="C247" s="491">
        <v>30</v>
      </c>
      <c r="D247" s="492">
        <f t="shared" si="3"/>
        <v>0.48688512043384613</v>
      </c>
      <c r="E247" s="492">
        <f t="shared" si="4"/>
        <v>0.51311487956615387</v>
      </c>
      <c r="F247" s="493">
        <v>44531</v>
      </c>
      <c r="G247" s="493">
        <v>46930</v>
      </c>
      <c r="T247" s="634"/>
      <c r="U247" s="634"/>
      <c r="V247" s="634"/>
      <c r="W247" s="634"/>
      <c r="X247" s="634"/>
      <c r="Z247" s="634"/>
      <c r="AA247" s="634"/>
      <c r="AB247" s="634"/>
    </row>
    <row r="248" spans="3:28" ht="14.25" customHeight="1" x14ac:dyDescent="0.4">
      <c r="C248" s="491">
        <v>31</v>
      </c>
      <c r="D248" s="492">
        <f t="shared" si="3"/>
        <v>0.48745578769305126</v>
      </c>
      <c r="E248" s="492">
        <f t="shared" si="4"/>
        <v>0.5125442123069488</v>
      </c>
      <c r="F248" s="493">
        <v>44377</v>
      </c>
      <c r="G248" s="493">
        <v>46661</v>
      </c>
      <c r="T248" s="634"/>
      <c r="U248" s="634"/>
      <c r="V248" s="634"/>
      <c r="W248" s="634"/>
      <c r="X248" s="634"/>
      <c r="Z248" s="634"/>
      <c r="AA248" s="634"/>
      <c r="AB248" s="634"/>
    </row>
    <row r="249" spans="3:28" ht="14.25" customHeight="1" x14ac:dyDescent="0.4">
      <c r="C249" s="491">
        <v>32</v>
      </c>
      <c r="D249" s="492">
        <f t="shared" ref="D249:D280" si="5">F249/SUM(F249:G249)</f>
        <v>0.48925301844235108</v>
      </c>
      <c r="E249" s="492">
        <f t="shared" si="4"/>
        <v>0.51074698155764886</v>
      </c>
      <c r="F249" s="493">
        <v>44250</v>
      </c>
      <c r="G249" s="493">
        <v>46194</v>
      </c>
      <c r="T249" s="634"/>
      <c r="U249" s="634"/>
      <c r="V249" s="634"/>
      <c r="W249" s="634"/>
      <c r="X249" s="634"/>
      <c r="Z249" s="634"/>
      <c r="AA249" s="634"/>
      <c r="AB249" s="634"/>
    </row>
    <row r="250" spans="3:28" ht="14.25" customHeight="1" x14ac:dyDescent="0.4">
      <c r="C250" s="491">
        <v>33</v>
      </c>
      <c r="D250" s="492">
        <f t="shared" si="5"/>
        <v>0.49221190703033257</v>
      </c>
      <c r="E250" s="492">
        <f t="shared" si="4"/>
        <v>0.50778809296966743</v>
      </c>
      <c r="F250" s="493">
        <v>44430</v>
      </c>
      <c r="G250" s="493">
        <v>45836</v>
      </c>
      <c r="T250" s="634"/>
      <c r="U250" s="634"/>
      <c r="V250" s="634"/>
      <c r="W250" s="634"/>
      <c r="X250" s="634"/>
      <c r="Z250" s="634"/>
      <c r="AA250" s="634"/>
      <c r="AB250" s="634"/>
    </row>
    <row r="251" spans="3:28" ht="14.25" customHeight="1" x14ac:dyDescent="0.4">
      <c r="C251" s="491">
        <v>34</v>
      </c>
      <c r="D251" s="492">
        <f t="shared" si="5"/>
        <v>0.49208709867853412</v>
      </c>
      <c r="E251" s="492">
        <f t="shared" si="4"/>
        <v>0.50791290132146583</v>
      </c>
      <c r="F251" s="493">
        <v>43345</v>
      </c>
      <c r="G251" s="493">
        <v>44739</v>
      </c>
      <c r="T251" s="634"/>
      <c r="U251" s="634"/>
      <c r="V251" s="634"/>
      <c r="W251" s="634"/>
      <c r="X251" s="634"/>
      <c r="Z251" s="634"/>
      <c r="AA251" s="634"/>
      <c r="AB251" s="634"/>
    </row>
    <row r="252" spans="3:28" ht="14.25" customHeight="1" x14ac:dyDescent="0.4">
      <c r="C252" s="491">
        <v>35</v>
      </c>
      <c r="D252" s="492">
        <f t="shared" si="5"/>
        <v>0.49499600837662411</v>
      </c>
      <c r="E252" s="492">
        <f t="shared" si="4"/>
        <v>0.50500399162337595</v>
      </c>
      <c r="F252" s="493">
        <v>42783</v>
      </c>
      <c r="G252" s="493">
        <v>43648</v>
      </c>
      <c r="T252" s="634"/>
      <c r="U252" s="634"/>
      <c r="V252" s="634"/>
      <c r="W252" s="634"/>
      <c r="X252" s="634"/>
      <c r="Z252" s="634"/>
      <c r="AA252" s="634"/>
      <c r="AB252" s="634"/>
    </row>
    <row r="253" spans="3:28" ht="14.25" customHeight="1" x14ac:dyDescent="0.4">
      <c r="C253" s="491">
        <v>36</v>
      </c>
      <c r="D253" s="492">
        <f t="shared" si="5"/>
        <v>0.49317097846509611</v>
      </c>
      <c r="E253" s="492">
        <f t="shared" si="4"/>
        <v>0.50682902153490383</v>
      </c>
      <c r="F253" s="493">
        <v>40947</v>
      </c>
      <c r="G253" s="493">
        <v>42081</v>
      </c>
      <c r="T253" s="634"/>
      <c r="U253" s="634"/>
      <c r="V253" s="634"/>
      <c r="W253" s="634"/>
      <c r="X253" s="634"/>
      <c r="Z253" s="634"/>
      <c r="AA253" s="634"/>
      <c r="AB253" s="634"/>
    </row>
    <row r="254" spans="3:28" ht="14.25" customHeight="1" x14ac:dyDescent="0.4">
      <c r="C254" s="491">
        <v>37</v>
      </c>
      <c r="D254" s="492">
        <f t="shared" si="5"/>
        <v>0.49315102641123754</v>
      </c>
      <c r="E254" s="492">
        <f t="shared" si="4"/>
        <v>0.50684897358876246</v>
      </c>
      <c r="F254" s="493">
        <v>39566</v>
      </c>
      <c r="G254" s="493">
        <v>40665</v>
      </c>
      <c r="T254" s="634"/>
      <c r="U254" s="634"/>
      <c r="V254" s="634"/>
      <c r="W254" s="634"/>
      <c r="X254" s="634"/>
      <c r="Z254" s="634"/>
      <c r="AA254" s="634"/>
      <c r="AB254" s="634"/>
    </row>
    <row r="255" spans="3:28" ht="14.25" customHeight="1" x14ac:dyDescent="0.4">
      <c r="C255" s="491">
        <v>38</v>
      </c>
      <c r="D255" s="492">
        <f t="shared" si="5"/>
        <v>0.49564191375176037</v>
      </c>
      <c r="E255" s="492">
        <f t="shared" si="4"/>
        <v>0.50435808624823963</v>
      </c>
      <c r="F255" s="493">
        <v>39066</v>
      </c>
      <c r="G255" s="493">
        <v>39753</v>
      </c>
      <c r="T255" s="634"/>
      <c r="U255" s="634"/>
      <c r="V255" s="634"/>
      <c r="W255" s="634"/>
      <c r="X255" s="634"/>
      <c r="Z255" s="634"/>
      <c r="AA255" s="634"/>
      <c r="AB255" s="634"/>
    </row>
    <row r="256" spans="3:28" ht="14.25" customHeight="1" x14ac:dyDescent="0.4">
      <c r="C256" s="491">
        <v>39</v>
      </c>
      <c r="D256" s="492">
        <f t="shared" si="5"/>
        <v>0.49305277824364946</v>
      </c>
      <c r="E256" s="492">
        <f t="shared" si="4"/>
        <v>0.50694722175635054</v>
      </c>
      <c r="F256" s="493">
        <v>38218</v>
      </c>
      <c r="G256" s="493">
        <v>39295</v>
      </c>
      <c r="T256" s="634"/>
      <c r="U256" s="634"/>
      <c r="V256" s="634"/>
      <c r="W256" s="634"/>
      <c r="X256" s="634"/>
      <c r="Z256" s="634"/>
      <c r="AA256" s="634"/>
      <c r="AB256" s="634"/>
    </row>
    <row r="257" spans="3:28" ht="14.25" customHeight="1" x14ac:dyDescent="0.4">
      <c r="C257" s="491">
        <v>40</v>
      </c>
      <c r="D257" s="492">
        <f t="shared" si="5"/>
        <v>0.49204340657233792</v>
      </c>
      <c r="E257" s="492">
        <f t="shared" si="4"/>
        <v>0.50795659342766208</v>
      </c>
      <c r="F257" s="493">
        <v>38496</v>
      </c>
      <c r="G257" s="493">
        <v>39741</v>
      </c>
      <c r="T257" s="634"/>
      <c r="U257" s="634"/>
      <c r="V257" s="634"/>
      <c r="W257" s="634"/>
      <c r="X257" s="634"/>
      <c r="Z257" s="634"/>
      <c r="AA257" s="634"/>
      <c r="AB257" s="634"/>
    </row>
    <row r="258" spans="3:28" ht="14.25" customHeight="1" x14ac:dyDescent="0.4">
      <c r="C258" s="491">
        <v>41</v>
      </c>
      <c r="D258" s="492">
        <f t="shared" si="5"/>
        <v>0.48874401548334523</v>
      </c>
      <c r="E258" s="492">
        <f t="shared" si="4"/>
        <v>0.51125598451665477</v>
      </c>
      <c r="F258" s="493">
        <v>38384</v>
      </c>
      <c r="G258" s="493">
        <v>40152</v>
      </c>
      <c r="T258" s="634"/>
      <c r="U258" s="634"/>
      <c r="V258" s="634"/>
      <c r="W258" s="634"/>
      <c r="X258" s="634"/>
      <c r="Z258" s="634"/>
      <c r="AA258" s="634"/>
      <c r="AB258" s="634"/>
    </row>
    <row r="259" spans="3:28" ht="14.25" customHeight="1" x14ac:dyDescent="0.4">
      <c r="C259" s="491">
        <v>42</v>
      </c>
      <c r="D259" s="492">
        <f t="shared" si="5"/>
        <v>0.48698048617719392</v>
      </c>
      <c r="E259" s="492">
        <f t="shared" si="4"/>
        <v>0.51301951382280608</v>
      </c>
      <c r="F259" s="493">
        <v>39405</v>
      </c>
      <c r="G259" s="493">
        <v>41512</v>
      </c>
      <c r="T259" s="634"/>
      <c r="U259" s="634"/>
      <c r="V259" s="634"/>
      <c r="W259" s="634"/>
      <c r="X259" s="634"/>
      <c r="Z259" s="634"/>
      <c r="AA259" s="634"/>
      <c r="AB259" s="634"/>
    </row>
    <row r="260" spans="3:28" ht="14.25" customHeight="1" x14ac:dyDescent="0.4">
      <c r="C260" s="491">
        <v>43</v>
      </c>
      <c r="D260" s="492">
        <f t="shared" si="5"/>
        <v>0.4843692398436924</v>
      </c>
      <c r="E260" s="492">
        <f t="shared" si="4"/>
        <v>0.5156307601563076</v>
      </c>
      <c r="F260" s="493">
        <v>39417</v>
      </c>
      <c r="G260" s="493">
        <v>41961</v>
      </c>
      <c r="T260" s="634"/>
      <c r="U260" s="634"/>
      <c r="V260" s="634"/>
      <c r="W260" s="634"/>
      <c r="X260" s="634"/>
      <c r="Z260" s="634"/>
      <c r="AA260" s="634"/>
      <c r="AB260" s="634"/>
    </row>
    <row r="261" spans="3:28" ht="14.25" customHeight="1" x14ac:dyDescent="0.4">
      <c r="C261" s="491">
        <v>44</v>
      </c>
      <c r="D261" s="492">
        <f t="shared" si="5"/>
        <v>0.48215782328985424</v>
      </c>
      <c r="E261" s="492">
        <f t="shared" si="4"/>
        <v>0.51784217671014576</v>
      </c>
      <c r="F261" s="493">
        <v>40846</v>
      </c>
      <c r="G261" s="493">
        <v>43869</v>
      </c>
      <c r="T261" s="634"/>
      <c r="U261" s="634"/>
      <c r="V261" s="634"/>
      <c r="W261" s="634"/>
      <c r="X261" s="634"/>
      <c r="Z261" s="634"/>
      <c r="AA261" s="634"/>
      <c r="AB261" s="634"/>
    </row>
    <row r="262" spans="3:28" ht="14.25" customHeight="1" x14ac:dyDescent="0.4">
      <c r="C262" s="491">
        <v>45</v>
      </c>
      <c r="D262" s="492">
        <f t="shared" si="5"/>
        <v>0.4765576592082616</v>
      </c>
      <c r="E262" s="492">
        <f t="shared" si="4"/>
        <v>0.52344234079173835</v>
      </c>
      <c r="F262" s="493">
        <v>41532</v>
      </c>
      <c r="G262" s="493">
        <v>45618</v>
      </c>
      <c r="T262" s="634"/>
      <c r="U262" s="634"/>
      <c r="V262" s="634"/>
      <c r="W262" s="634"/>
      <c r="X262" s="634"/>
      <c r="Z262" s="634"/>
      <c r="AA262" s="634"/>
      <c r="AB262" s="634"/>
    </row>
    <row r="263" spans="3:28" ht="14.25" customHeight="1" x14ac:dyDescent="0.4">
      <c r="C263" s="491">
        <v>46</v>
      </c>
      <c r="D263" s="492">
        <f t="shared" si="5"/>
        <v>0.48518369290502178</v>
      </c>
      <c r="E263" s="492">
        <f t="shared" si="4"/>
        <v>0.51481630709497828</v>
      </c>
      <c r="F263" s="493">
        <v>39738</v>
      </c>
      <c r="G263" s="493">
        <v>42165</v>
      </c>
      <c r="T263" s="634"/>
      <c r="U263" s="634"/>
      <c r="V263" s="634"/>
      <c r="W263" s="634"/>
      <c r="X263" s="634"/>
      <c r="Z263" s="634"/>
      <c r="AA263" s="634"/>
      <c r="AB263" s="634"/>
    </row>
    <row r="264" spans="3:28" ht="14.25" customHeight="1" x14ac:dyDescent="0.4">
      <c r="C264" s="491">
        <v>47</v>
      </c>
      <c r="D264" s="492">
        <f t="shared" si="5"/>
        <v>0.483107484399808</v>
      </c>
      <c r="E264" s="492">
        <f t="shared" si="4"/>
        <v>0.516892515600192</v>
      </c>
      <c r="F264" s="493">
        <v>39252</v>
      </c>
      <c r="G264" s="493">
        <v>41997</v>
      </c>
      <c r="T264" s="634"/>
      <c r="U264" s="634"/>
      <c r="V264" s="634"/>
      <c r="W264" s="634"/>
      <c r="X264" s="634"/>
      <c r="Z264" s="634"/>
      <c r="AA264" s="634"/>
      <c r="AB264" s="634"/>
    </row>
    <row r="265" spans="3:28" ht="14.25" customHeight="1" x14ac:dyDescent="0.4">
      <c r="C265" s="491">
        <v>48</v>
      </c>
      <c r="D265" s="492">
        <f t="shared" si="5"/>
        <v>0.48628185812136787</v>
      </c>
      <c r="E265" s="492">
        <f t="shared" si="4"/>
        <v>0.51371814187863207</v>
      </c>
      <c r="F265" s="493">
        <v>38408</v>
      </c>
      <c r="G265" s="493">
        <v>40575</v>
      </c>
      <c r="T265" s="634"/>
      <c r="U265" s="634"/>
      <c r="V265" s="634"/>
      <c r="W265" s="634"/>
      <c r="X265" s="634"/>
      <c r="Z265" s="634"/>
      <c r="AA265" s="634"/>
      <c r="AB265" s="634"/>
    </row>
    <row r="266" spans="3:28" ht="14.25" customHeight="1" x14ac:dyDescent="0.4">
      <c r="C266" s="491">
        <v>49</v>
      </c>
      <c r="D266" s="492">
        <f t="shared" si="5"/>
        <v>0.48483199745209404</v>
      </c>
      <c r="E266" s="492">
        <f t="shared" si="4"/>
        <v>0.51516800254790596</v>
      </c>
      <c r="F266" s="493">
        <v>36535</v>
      </c>
      <c r="G266" s="493">
        <v>38821</v>
      </c>
      <c r="T266" s="634"/>
      <c r="U266" s="634"/>
      <c r="V266" s="634"/>
      <c r="W266" s="634"/>
      <c r="X266" s="634"/>
      <c r="Z266" s="634"/>
      <c r="AA266" s="634"/>
      <c r="AB266" s="634"/>
    </row>
    <row r="267" spans="3:28" ht="14.25" customHeight="1" x14ac:dyDescent="0.4">
      <c r="C267" s="491">
        <v>50</v>
      </c>
      <c r="D267" s="492">
        <f t="shared" si="5"/>
        <v>0.48457871309294914</v>
      </c>
      <c r="E267" s="492">
        <f t="shared" si="4"/>
        <v>0.51542128690705091</v>
      </c>
      <c r="F267" s="493">
        <v>36796</v>
      </c>
      <c r="G267" s="493">
        <v>39138</v>
      </c>
      <c r="T267" s="634"/>
      <c r="U267" s="634"/>
      <c r="V267" s="634"/>
      <c r="W267" s="634"/>
      <c r="X267" s="634"/>
      <c r="Z267" s="634"/>
      <c r="AA267" s="634"/>
      <c r="AB267" s="634"/>
    </row>
    <row r="268" spans="3:28" ht="14.25" customHeight="1" x14ac:dyDescent="0.4">
      <c r="C268" s="491">
        <v>51</v>
      </c>
      <c r="D268" s="492">
        <f t="shared" si="5"/>
        <v>0.48529273564514613</v>
      </c>
      <c r="E268" s="492">
        <f t="shared" si="4"/>
        <v>0.51470726435485381</v>
      </c>
      <c r="F268" s="493">
        <v>36148</v>
      </c>
      <c r="G268" s="493">
        <v>38339</v>
      </c>
      <c r="T268" s="634"/>
      <c r="U268" s="634"/>
      <c r="V268" s="634"/>
      <c r="W268" s="634"/>
      <c r="X268" s="634"/>
      <c r="Z268" s="634"/>
      <c r="AA268" s="634"/>
      <c r="AB268" s="634"/>
    </row>
    <row r="269" spans="3:28" ht="14.25" customHeight="1" x14ac:dyDescent="0.4">
      <c r="C269" s="491">
        <v>52</v>
      </c>
      <c r="D269" s="492">
        <f t="shared" si="5"/>
        <v>0.48350551544454096</v>
      </c>
      <c r="E269" s="492">
        <f t="shared" si="4"/>
        <v>0.5164944845554591</v>
      </c>
      <c r="F269" s="493">
        <v>37301</v>
      </c>
      <c r="G269" s="493">
        <v>39846</v>
      </c>
      <c r="T269" s="634"/>
      <c r="U269" s="634"/>
      <c r="V269" s="634"/>
      <c r="W269" s="634"/>
      <c r="X269" s="634"/>
      <c r="Z269" s="634"/>
      <c r="AA269" s="634"/>
      <c r="AB269" s="634"/>
    </row>
    <row r="270" spans="3:28" ht="14.25" customHeight="1" x14ac:dyDescent="0.4">
      <c r="C270" s="491">
        <v>53</v>
      </c>
      <c r="D270" s="492">
        <f t="shared" si="5"/>
        <v>0.48564497606420726</v>
      </c>
      <c r="E270" s="492">
        <f t="shared" si="4"/>
        <v>0.5143550239357928</v>
      </c>
      <c r="F270" s="493">
        <v>37637</v>
      </c>
      <c r="G270" s="493">
        <v>39862</v>
      </c>
      <c r="T270" s="634"/>
      <c r="U270" s="634"/>
      <c r="V270" s="634"/>
      <c r="W270" s="634"/>
      <c r="X270" s="634"/>
      <c r="Z270" s="634"/>
      <c r="AA270" s="634"/>
      <c r="AB270" s="634"/>
    </row>
    <row r="271" spans="3:28" ht="14.25" customHeight="1" x14ac:dyDescent="0.4">
      <c r="C271" s="491">
        <v>54</v>
      </c>
      <c r="D271" s="492">
        <f t="shared" si="5"/>
        <v>0.48643370209196246</v>
      </c>
      <c r="E271" s="492">
        <f t="shared" si="4"/>
        <v>0.51356629790803754</v>
      </c>
      <c r="F271" s="493">
        <v>37111</v>
      </c>
      <c r="G271" s="493">
        <v>39181</v>
      </c>
      <c r="T271" s="634"/>
      <c r="U271" s="634"/>
      <c r="V271" s="634"/>
      <c r="W271" s="634"/>
      <c r="X271" s="634"/>
      <c r="Z271" s="634"/>
      <c r="AA271" s="634"/>
      <c r="AB271" s="634"/>
    </row>
    <row r="272" spans="3:28" ht="14.25" customHeight="1" x14ac:dyDescent="0.4">
      <c r="C272" s="491">
        <v>55</v>
      </c>
      <c r="D272" s="492">
        <f t="shared" si="5"/>
        <v>0.48167036895858251</v>
      </c>
      <c r="E272" s="492">
        <f t="shared" si="4"/>
        <v>0.51832963104141749</v>
      </c>
      <c r="F272" s="493">
        <v>36645</v>
      </c>
      <c r="G272" s="493">
        <v>39434</v>
      </c>
      <c r="T272" s="634"/>
      <c r="U272" s="634"/>
      <c r="V272" s="634"/>
      <c r="W272" s="634"/>
      <c r="X272" s="634"/>
      <c r="Z272" s="634"/>
      <c r="AA272" s="634"/>
      <c r="AB272" s="634"/>
    </row>
    <row r="273" spans="3:28" ht="14.25" customHeight="1" x14ac:dyDescent="0.4">
      <c r="C273" s="491">
        <v>56</v>
      </c>
      <c r="D273" s="492">
        <f t="shared" si="5"/>
        <v>0.48072658003945845</v>
      </c>
      <c r="E273" s="492">
        <f t="shared" si="4"/>
        <v>0.51927341996054155</v>
      </c>
      <c r="F273" s="493">
        <v>35331</v>
      </c>
      <c r="G273" s="493">
        <v>38164</v>
      </c>
      <c r="T273" s="634"/>
      <c r="U273" s="634"/>
      <c r="V273" s="634"/>
      <c r="W273" s="634"/>
      <c r="X273" s="634"/>
      <c r="Z273" s="634"/>
      <c r="AA273" s="634"/>
      <c r="AB273" s="634"/>
    </row>
    <row r="274" spans="3:28" ht="14.25" customHeight="1" x14ac:dyDescent="0.4">
      <c r="C274" s="491">
        <v>57</v>
      </c>
      <c r="D274" s="492">
        <f t="shared" si="5"/>
        <v>0.4854263219610252</v>
      </c>
      <c r="E274" s="492">
        <f t="shared" si="4"/>
        <v>0.5145736780389748</v>
      </c>
      <c r="F274" s="493">
        <v>34774</v>
      </c>
      <c r="G274" s="493">
        <v>36862</v>
      </c>
    </row>
    <row r="275" spans="3:28" ht="14.25" customHeight="1" x14ac:dyDescent="0.4">
      <c r="C275" s="491">
        <v>58</v>
      </c>
      <c r="D275" s="492">
        <f t="shared" si="5"/>
        <v>0.47810761455811779</v>
      </c>
      <c r="E275" s="492">
        <f t="shared" si="4"/>
        <v>0.52189238544188221</v>
      </c>
      <c r="F275" s="493">
        <v>33774</v>
      </c>
      <c r="G275" s="493">
        <v>36867</v>
      </c>
    </row>
    <row r="276" spans="3:28" ht="14.25" customHeight="1" x14ac:dyDescent="0.4">
      <c r="C276" s="491">
        <v>59</v>
      </c>
      <c r="D276" s="492">
        <f t="shared" si="5"/>
        <v>0.48075544567491257</v>
      </c>
      <c r="E276" s="492">
        <f t="shared" si="4"/>
        <v>0.51924455432508743</v>
      </c>
      <c r="F276" s="493">
        <v>32863</v>
      </c>
      <c r="G276" s="493">
        <v>35494</v>
      </c>
    </row>
    <row r="277" spans="3:28" ht="14.25" customHeight="1" x14ac:dyDescent="0.4">
      <c r="C277" s="491">
        <v>60</v>
      </c>
      <c r="D277" s="492">
        <f t="shared" si="5"/>
        <v>0.48425712870998749</v>
      </c>
      <c r="E277" s="492">
        <f t="shared" si="4"/>
        <v>0.51574287129001251</v>
      </c>
      <c r="F277" s="493">
        <v>33252</v>
      </c>
      <c r="G277" s="493">
        <v>35414</v>
      </c>
    </row>
    <row r="278" spans="3:28" ht="14.25" customHeight="1" x14ac:dyDescent="0.4">
      <c r="C278" s="491">
        <v>61</v>
      </c>
      <c r="D278" s="492">
        <f t="shared" si="5"/>
        <v>0.47907703143421476</v>
      </c>
      <c r="E278" s="492">
        <f t="shared" si="4"/>
        <v>0.52092296856578524</v>
      </c>
      <c r="F278" s="493">
        <v>31289</v>
      </c>
      <c r="G278" s="493">
        <v>34022</v>
      </c>
    </row>
    <row r="279" spans="3:28" ht="14.25" customHeight="1" x14ac:dyDescent="0.4">
      <c r="C279" s="491">
        <v>62</v>
      </c>
      <c r="D279" s="492">
        <f t="shared" si="5"/>
        <v>0.47819216182048041</v>
      </c>
      <c r="E279" s="492">
        <f t="shared" si="4"/>
        <v>0.52180783817951959</v>
      </c>
      <c r="F279" s="493">
        <v>30260</v>
      </c>
      <c r="G279" s="493">
        <v>33020</v>
      </c>
    </row>
    <row r="280" spans="3:28" ht="14.25" customHeight="1" x14ac:dyDescent="0.4">
      <c r="C280" s="491">
        <v>63</v>
      </c>
      <c r="D280" s="492">
        <f t="shared" si="5"/>
        <v>0.48067076292882743</v>
      </c>
      <c r="E280" s="492">
        <f t="shared" si="4"/>
        <v>0.51932923707117262</v>
      </c>
      <c r="F280" s="493">
        <v>30040</v>
      </c>
      <c r="G280" s="493">
        <v>32456</v>
      </c>
    </row>
    <row r="281" spans="3:28" ht="14.25" customHeight="1" x14ac:dyDescent="0.4">
      <c r="C281" s="491">
        <v>64</v>
      </c>
      <c r="D281" s="492">
        <f t="shared" ref="D281:D317" si="6">F281/SUM(F281:G281)</f>
        <v>0.48260602946782238</v>
      </c>
      <c r="E281" s="492">
        <f t="shared" si="4"/>
        <v>0.51739397053217762</v>
      </c>
      <c r="F281" s="493">
        <v>29119</v>
      </c>
      <c r="G281" s="493">
        <v>31218</v>
      </c>
    </row>
    <row r="282" spans="3:28" ht="14.25" customHeight="1" x14ac:dyDescent="0.4">
      <c r="C282" s="491">
        <v>65</v>
      </c>
      <c r="D282" s="492">
        <f t="shared" si="6"/>
        <v>0.48036385606874327</v>
      </c>
      <c r="E282" s="492">
        <f t="shared" si="4"/>
        <v>0.51963614393125668</v>
      </c>
      <c r="F282" s="493">
        <v>28622</v>
      </c>
      <c r="G282" s="493">
        <v>30962</v>
      </c>
    </row>
    <row r="283" spans="3:28" ht="14.25" customHeight="1" x14ac:dyDescent="0.4">
      <c r="C283" s="491">
        <v>66</v>
      </c>
      <c r="D283" s="492">
        <f t="shared" si="6"/>
        <v>0.47894453044824409</v>
      </c>
      <c r="E283" s="492">
        <f t="shared" ref="E283:E317" si="7">1-D283</f>
        <v>0.52105546955175597</v>
      </c>
      <c r="F283" s="493">
        <v>27535</v>
      </c>
      <c r="G283" s="493">
        <v>29956</v>
      </c>
    </row>
    <row r="284" spans="3:28" ht="14.25" customHeight="1" x14ac:dyDescent="0.4">
      <c r="C284" s="491">
        <v>67</v>
      </c>
      <c r="D284" s="492">
        <f t="shared" si="6"/>
        <v>0.48177097468743779</v>
      </c>
      <c r="E284" s="492">
        <f t="shared" si="7"/>
        <v>0.51822902531256221</v>
      </c>
      <c r="F284" s="493">
        <v>26627</v>
      </c>
      <c r="G284" s="493">
        <v>28642</v>
      </c>
    </row>
    <row r="285" spans="3:28" ht="14.25" customHeight="1" x14ac:dyDescent="0.4">
      <c r="C285" s="491">
        <v>68</v>
      </c>
      <c r="D285" s="492">
        <f t="shared" si="6"/>
        <v>0.47757481115630446</v>
      </c>
      <c r="E285" s="492">
        <f t="shared" si="7"/>
        <v>0.52242518884369549</v>
      </c>
      <c r="F285" s="493">
        <v>26301</v>
      </c>
      <c r="G285" s="493">
        <v>28771</v>
      </c>
    </row>
    <row r="286" spans="3:28" ht="14.25" customHeight="1" x14ac:dyDescent="0.4">
      <c r="C286" s="491">
        <v>69</v>
      </c>
      <c r="D286" s="492">
        <f t="shared" si="6"/>
        <v>0.48367731778627404</v>
      </c>
      <c r="E286" s="492">
        <f t="shared" si="7"/>
        <v>0.5163226822137259</v>
      </c>
      <c r="F286" s="493">
        <v>27958</v>
      </c>
      <c r="G286" s="493">
        <v>29845</v>
      </c>
    </row>
    <row r="287" spans="3:28" ht="14.25" customHeight="1" x14ac:dyDescent="0.4">
      <c r="C287" s="491">
        <v>70</v>
      </c>
      <c r="D287" s="492">
        <f t="shared" si="6"/>
        <v>0.48661114937490868</v>
      </c>
      <c r="E287" s="492">
        <f t="shared" si="7"/>
        <v>0.51338885062509132</v>
      </c>
      <c r="F287" s="493">
        <v>23315</v>
      </c>
      <c r="G287" s="493">
        <v>24598</v>
      </c>
    </row>
    <row r="288" spans="3:28" ht="14.25" customHeight="1" x14ac:dyDescent="0.4">
      <c r="C288" s="491">
        <v>71</v>
      </c>
      <c r="D288" s="492">
        <f t="shared" si="6"/>
        <v>0.47909020887136966</v>
      </c>
      <c r="E288" s="492">
        <f t="shared" si="7"/>
        <v>0.52090979112863034</v>
      </c>
      <c r="F288" s="493">
        <v>21148</v>
      </c>
      <c r="G288" s="493">
        <v>22994</v>
      </c>
    </row>
    <row r="289" spans="3:7" ht="14.25" customHeight="1" x14ac:dyDescent="0.4">
      <c r="C289" s="491">
        <v>72</v>
      </c>
      <c r="D289" s="492">
        <f t="shared" si="6"/>
        <v>0.47519374400037462</v>
      </c>
      <c r="E289" s="492">
        <f t="shared" si="7"/>
        <v>0.52480625599962538</v>
      </c>
      <c r="F289" s="493">
        <v>20296</v>
      </c>
      <c r="G289" s="493">
        <v>22415</v>
      </c>
    </row>
    <row r="290" spans="3:7" ht="14.25" customHeight="1" x14ac:dyDescent="0.4">
      <c r="C290" s="491">
        <v>73</v>
      </c>
      <c r="D290" s="492">
        <f t="shared" si="6"/>
        <v>0.47498747395902008</v>
      </c>
      <c r="E290" s="492">
        <f t="shared" si="7"/>
        <v>0.52501252604097992</v>
      </c>
      <c r="F290" s="493">
        <v>18012</v>
      </c>
      <c r="G290" s="493">
        <v>19909</v>
      </c>
    </row>
    <row r="291" spans="3:7" ht="14.25" customHeight="1" x14ac:dyDescent="0.4">
      <c r="C291" s="491">
        <v>74</v>
      </c>
      <c r="D291" s="492">
        <f t="shared" si="6"/>
        <v>0.47340104453717557</v>
      </c>
      <c r="E291" s="492">
        <f t="shared" si="7"/>
        <v>0.52659895546282443</v>
      </c>
      <c r="F291" s="493">
        <v>18038</v>
      </c>
      <c r="G291" s="493">
        <v>20065</v>
      </c>
    </row>
    <row r="292" spans="3:7" ht="14.25" customHeight="1" x14ac:dyDescent="0.4">
      <c r="C292" s="491">
        <v>75</v>
      </c>
      <c r="D292" s="492">
        <f t="shared" si="6"/>
        <v>0.47283210725139885</v>
      </c>
      <c r="E292" s="492">
        <f t="shared" si="7"/>
        <v>0.52716789274860121</v>
      </c>
      <c r="F292" s="493">
        <v>16647</v>
      </c>
      <c r="G292" s="493">
        <v>18560</v>
      </c>
    </row>
    <row r="293" spans="3:7" ht="14.25" customHeight="1" x14ac:dyDescent="0.4">
      <c r="C293" s="491">
        <v>76</v>
      </c>
      <c r="D293" s="492">
        <f t="shared" si="6"/>
        <v>0.46642409182345285</v>
      </c>
      <c r="E293" s="492">
        <f t="shared" si="7"/>
        <v>0.53357590817654721</v>
      </c>
      <c r="F293" s="493">
        <v>15767</v>
      </c>
      <c r="G293" s="493">
        <v>18037</v>
      </c>
    </row>
    <row r="294" spans="3:7" ht="14.25" customHeight="1" x14ac:dyDescent="0.4">
      <c r="C294" s="491">
        <v>77</v>
      </c>
      <c r="D294" s="492">
        <f t="shared" si="6"/>
        <v>0.46269918291957551</v>
      </c>
      <c r="E294" s="492">
        <f t="shared" si="7"/>
        <v>0.53730081708042454</v>
      </c>
      <c r="F294" s="493">
        <v>14780</v>
      </c>
      <c r="G294" s="493">
        <v>17163</v>
      </c>
    </row>
    <row r="295" spans="3:7" ht="14.25" customHeight="1" x14ac:dyDescent="0.4">
      <c r="C295" s="491">
        <v>78</v>
      </c>
      <c r="D295" s="492">
        <f t="shared" si="6"/>
        <v>0.45223181908089932</v>
      </c>
      <c r="E295" s="492">
        <f t="shared" si="7"/>
        <v>0.54776818091910062</v>
      </c>
      <c r="F295" s="493">
        <v>13718</v>
      </c>
      <c r="G295" s="493">
        <v>16616</v>
      </c>
    </row>
    <row r="296" spans="3:7" ht="14.25" customHeight="1" x14ac:dyDescent="0.4">
      <c r="C296" s="491">
        <v>79</v>
      </c>
      <c r="D296" s="492">
        <f t="shared" si="6"/>
        <v>0.45638803466592115</v>
      </c>
      <c r="E296" s="492">
        <f t="shared" si="7"/>
        <v>0.54361196533407885</v>
      </c>
      <c r="F296" s="493">
        <v>13060</v>
      </c>
      <c r="G296" s="493">
        <v>15556</v>
      </c>
    </row>
    <row r="297" spans="3:7" ht="14.25" customHeight="1" x14ac:dyDescent="0.4">
      <c r="C297" s="491">
        <v>80</v>
      </c>
      <c r="D297" s="492">
        <f t="shared" si="6"/>
        <v>0.44808382794753426</v>
      </c>
      <c r="E297" s="492">
        <f t="shared" si="7"/>
        <v>0.55191617205246568</v>
      </c>
      <c r="F297" s="493">
        <v>12230</v>
      </c>
      <c r="G297" s="493">
        <v>15064</v>
      </c>
    </row>
    <row r="298" spans="3:7" ht="14.25" customHeight="1" x14ac:dyDescent="0.4">
      <c r="C298" s="491">
        <v>81</v>
      </c>
      <c r="D298" s="492">
        <f t="shared" si="6"/>
        <v>0.44026286787215807</v>
      </c>
      <c r="E298" s="492">
        <f t="shared" si="7"/>
        <v>0.55973713212784193</v>
      </c>
      <c r="F298" s="493">
        <v>10786</v>
      </c>
      <c r="G298" s="493">
        <v>13713</v>
      </c>
    </row>
    <row r="299" spans="3:7" ht="14.25" customHeight="1" x14ac:dyDescent="0.4">
      <c r="C299" s="491">
        <v>82</v>
      </c>
      <c r="D299" s="492">
        <f t="shared" si="6"/>
        <v>0.43527805044599033</v>
      </c>
      <c r="E299" s="492">
        <f t="shared" si="7"/>
        <v>0.56472194955400967</v>
      </c>
      <c r="F299" s="493">
        <v>10199</v>
      </c>
      <c r="G299" s="493">
        <v>13232</v>
      </c>
    </row>
    <row r="300" spans="3:7" ht="14.25" customHeight="1" x14ac:dyDescent="0.4">
      <c r="C300" s="491">
        <v>83</v>
      </c>
      <c r="D300" s="492">
        <f t="shared" si="6"/>
        <v>0.42390707883665629</v>
      </c>
      <c r="E300" s="492">
        <f t="shared" si="7"/>
        <v>0.57609292116334365</v>
      </c>
      <c r="F300" s="493">
        <v>9270</v>
      </c>
      <c r="G300" s="493">
        <v>12598</v>
      </c>
    </row>
    <row r="301" spans="3:7" ht="14.25" customHeight="1" x14ac:dyDescent="0.4">
      <c r="C301" s="491">
        <v>84</v>
      </c>
      <c r="D301" s="492">
        <f t="shared" si="6"/>
        <v>0.42159777976013479</v>
      </c>
      <c r="E301" s="492">
        <f t="shared" si="7"/>
        <v>0.57840222023986521</v>
      </c>
      <c r="F301" s="493">
        <v>8507</v>
      </c>
      <c r="G301" s="493">
        <v>11671</v>
      </c>
    </row>
    <row r="302" spans="3:7" ht="14.25" customHeight="1" x14ac:dyDescent="0.4">
      <c r="C302" s="491">
        <v>85</v>
      </c>
      <c r="D302" s="492">
        <f t="shared" si="6"/>
        <v>0.41417411861445164</v>
      </c>
      <c r="E302" s="492">
        <f t="shared" si="7"/>
        <v>0.58582588138554836</v>
      </c>
      <c r="F302" s="493">
        <v>8059</v>
      </c>
      <c r="G302" s="493">
        <v>11399</v>
      </c>
    </row>
    <row r="303" spans="3:7" ht="14.25" customHeight="1" x14ac:dyDescent="0.4">
      <c r="C303" s="491">
        <v>86</v>
      </c>
      <c r="D303" s="492">
        <f t="shared" si="6"/>
        <v>0.40261302137429616</v>
      </c>
      <c r="E303" s="492">
        <f t="shared" si="7"/>
        <v>0.59738697862570378</v>
      </c>
      <c r="F303" s="493">
        <v>7365</v>
      </c>
      <c r="G303" s="493">
        <v>10928</v>
      </c>
    </row>
    <row r="304" spans="3:7" ht="14.25" customHeight="1" x14ac:dyDescent="0.4">
      <c r="C304" s="491">
        <v>87</v>
      </c>
      <c r="D304" s="492">
        <f t="shared" si="6"/>
        <v>0.39570124270859752</v>
      </c>
      <c r="E304" s="492">
        <f t="shared" si="7"/>
        <v>0.60429875729140248</v>
      </c>
      <c r="F304" s="493">
        <v>6241</v>
      </c>
      <c r="G304" s="493">
        <v>9531</v>
      </c>
    </row>
    <row r="305" spans="3:7" ht="14.25" customHeight="1" x14ac:dyDescent="0.4">
      <c r="C305" s="491">
        <v>88</v>
      </c>
      <c r="D305" s="492">
        <f t="shared" si="6"/>
        <v>0.38753788679777262</v>
      </c>
      <c r="E305" s="492">
        <f t="shared" si="7"/>
        <v>0.61246211320222743</v>
      </c>
      <c r="F305" s="493">
        <v>5498</v>
      </c>
      <c r="G305" s="493">
        <v>8689</v>
      </c>
    </row>
    <row r="306" spans="3:7" ht="14.25" customHeight="1" x14ac:dyDescent="0.4">
      <c r="C306" s="491">
        <v>89</v>
      </c>
      <c r="D306" s="492">
        <f t="shared" si="6"/>
        <v>0.37407941082292667</v>
      </c>
      <c r="E306" s="492">
        <f t="shared" si="7"/>
        <v>0.62592058917707338</v>
      </c>
      <c r="F306" s="493">
        <v>4673</v>
      </c>
      <c r="G306" s="493">
        <v>7819</v>
      </c>
    </row>
    <row r="307" spans="3:7" ht="14.25" customHeight="1" x14ac:dyDescent="0.4">
      <c r="C307" s="491">
        <v>90</v>
      </c>
      <c r="D307" s="492">
        <f t="shared" si="6"/>
        <v>0.35880829015544041</v>
      </c>
      <c r="E307" s="492">
        <f t="shared" si="7"/>
        <v>0.64119170984455964</v>
      </c>
      <c r="F307" s="493">
        <v>3878</v>
      </c>
      <c r="G307" s="493">
        <v>6930</v>
      </c>
    </row>
    <row r="308" spans="3:7" ht="14.25" customHeight="1" x14ac:dyDescent="0.4">
      <c r="C308" s="491">
        <v>91</v>
      </c>
      <c r="D308" s="492">
        <f t="shared" si="6"/>
        <v>0.34492415402567095</v>
      </c>
      <c r="E308" s="492">
        <f t="shared" si="7"/>
        <v>0.65507584597432911</v>
      </c>
      <c r="F308" s="493">
        <v>2956</v>
      </c>
      <c r="G308" s="493">
        <v>5614</v>
      </c>
    </row>
    <row r="309" spans="3:7" ht="14.25" customHeight="1" x14ac:dyDescent="0.4">
      <c r="C309" s="491">
        <v>92</v>
      </c>
      <c r="D309" s="492">
        <f t="shared" si="6"/>
        <v>0.32902238909748299</v>
      </c>
      <c r="E309" s="492">
        <f t="shared" si="7"/>
        <v>0.67097761090251695</v>
      </c>
      <c r="F309" s="493">
        <v>2366</v>
      </c>
      <c r="G309" s="493">
        <v>4825</v>
      </c>
    </row>
    <row r="310" spans="3:7" ht="14.25" customHeight="1" x14ac:dyDescent="0.4">
      <c r="C310" s="491">
        <v>93</v>
      </c>
      <c r="D310" s="492">
        <f t="shared" si="6"/>
        <v>0.31476522049633993</v>
      </c>
      <c r="E310" s="492">
        <f t="shared" si="7"/>
        <v>0.68523477950366007</v>
      </c>
      <c r="F310" s="493">
        <v>1763</v>
      </c>
      <c r="G310" s="493">
        <v>3838</v>
      </c>
    </row>
    <row r="311" spans="3:7" ht="14.25" customHeight="1" x14ac:dyDescent="0.4">
      <c r="C311" s="491">
        <v>94</v>
      </c>
      <c r="D311" s="492">
        <f t="shared" si="6"/>
        <v>0.30904464492250749</v>
      </c>
      <c r="E311" s="492">
        <f t="shared" si="7"/>
        <v>0.69095535507749251</v>
      </c>
      <c r="F311" s="493">
        <v>1336</v>
      </c>
      <c r="G311" s="493">
        <v>2987</v>
      </c>
    </row>
    <row r="312" spans="3:7" ht="14.25" customHeight="1" x14ac:dyDescent="0.4">
      <c r="C312" s="491">
        <v>95</v>
      </c>
      <c r="D312" s="492">
        <f t="shared" si="6"/>
        <v>0.28146853146853146</v>
      </c>
      <c r="E312" s="492">
        <f t="shared" si="7"/>
        <v>0.71853146853146854</v>
      </c>
      <c r="F312" s="493">
        <v>966</v>
      </c>
      <c r="G312" s="493">
        <v>2466</v>
      </c>
    </row>
    <row r="313" spans="3:7" ht="14.25" customHeight="1" x14ac:dyDescent="0.4">
      <c r="C313" s="491">
        <v>96</v>
      </c>
      <c r="D313" s="492">
        <f t="shared" si="6"/>
        <v>0.28730226592560926</v>
      </c>
      <c r="E313" s="492">
        <f t="shared" si="7"/>
        <v>0.71269773407439074</v>
      </c>
      <c r="F313" s="493">
        <v>672</v>
      </c>
      <c r="G313" s="493">
        <v>1667</v>
      </c>
    </row>
    <row r="314" spans="3:7" ht="14.25" customHeight="1" x14ac:dyDescent="0.4">
      <c r="C314" s="491">
        <v>97</v>
      </c>
      <c r="D314" s="492">
        <f t="shared" si="6"/>
        <v>0.25763216679076695</v>
      </c>
      <c r="E314" s="492">
        <f t="shared" si="7"/>
        <v>0.74236783320923305</v>
      </c>
      <c r="F314" s="493">
        <v>346</v>
      </c>
      <c r="G314" s="493">
        <v>997</v>
      </c>
    </row>
    <row r="315" spans="3:7" ht="14.25" customHeight="1" x14ac:dyDescent="0.4">
      <c r="C315" s="491">
        <v>98</v>
      </c>
      <c r="D315" s="492">
        <f t="shared" si="6"/>
        <v>0.2549800796812749</v>
      </c>
      <c r="E315" s="492">
        <f t="shared" si="7"/>
        <v>0.7450199203187251</v>
      </c>
      <c r="F315" s="493">
        <v>256</v>
      </c>
      <c r="G315" s="493">
        <v>748</v>
      </c>
    </row>
    <row r="316" spans="3:7" ht="14.25" customHeight="1" x14ac:dyDescent="0.4">
      <c r="C316" s="491">
        <v>99</v>
      </c>
      <c r="D316" s="492">
        <f t="shared" si="6"/>
        <v>0.24551724137931036</v>
      </c>
      <c r="E316" s="492">
        <f t="shared" si="7"/>
        <v>0.7544827586206897</v>
      </c>
      <c r="F316" s="493">
        <v>178</v>
      </c>
      <c r="G316" s="493">
        <v>547</v>
      </c>
    </row>
    <row r="317" spans="3:7" ht="14.25" customHeight="1" x14ac:dyDescent="0.4">
      <c r="C317" s="491">
        <v>100</v>
      </c>
      <c r="D317" s="492">
        <f t="shared" si="6"/>
        <v>0.23319148936170211</v>
      </c>
      <c r="E317" s="492">
        <f t="shared" si="7"/>
        <v>0.76680851063829791</v>
      </c>
      <c r="F317" s="493">
        <v>274</v>
      </c>
      <c r="G317" s="493">
        <v>901</v>
      </c>
    </row>
    <row r="350" spans="2:13" ht="14.25" customHeight="1" x14ac:dyDescent="0.5">
      <c r="B350" s="442" t="s">
        <v>678</v>
      </c>
      <c r="J350" s="658" t="s">
        <v>798</v>
      </c>
      <c r="K350" s="658"/>
      <c r="L350" s="660" t="s">
        <v>799</v>
      </c>
      <c r="M350" s="660"/>
    </row>
    <row r="351" spans="2:13" ht="14.25" customHeight="1" x14ac:dyDescent="0.4">
      <c r="B351" s="439" t="s">
        <v>2455</v>
      </c>
    </row>
    <row r="352" spans="2:13" ht="14.25" customHeight="1" x14ac:dyDescent="0.4">
      <c r="B352" s="439" t="s">
        <v>757</v>
      </c>
    </row>
    <row r="353" spans="2:18" ht="14.25" customHeight="1" x14ac:dyDescent="0.4">
      <c r="C353" s="494">
        <v>461</v>
      </c>
      <c r="F353" s="620" t="s">
        <v>4123</v>
      </c>
      <c r="G353" s="620"/>
      <c r="H353" s="620"/>
      <c r="I353" s="620"/>
      <c r="J353" s="620"/>
      <c r="K353" s="620"/>
      <c r="L353" s="620"/>
      <c r="M353" s="620"/>
      <c r="N353" s="620"/>
      <c r="O353" s="620"/>
      <c r="P353" s="620"/>
      <c r="Q353" s="620"/>
      <c r="R353" s="620"/>
    </row>
    <row r="355" spans="2:18" ht="14.25" customHeight="1" x14ac:dyDescent="0.4">
      <c r="B355" s="661" t="s">
        <v>679</v>
      </c>
      <c r="C355" s="663" t="s">
        <v>2356</v>
      </c>
      <c r="E355" s="663" t="s">
        <v>2356</v>
      </c>
      <c r="G355" s="703" t="s">
        <v>4124</v>
      </c>
      <c r="I355" s="703" t="s">
        <v>4125</v>
      </c>
    </row>
    <row r="356" spans="2:18" ht="14.25" customHeight="1" x14ac:dyDescent="0.4">
      <c r="B356" s="662"/>
      <c r="C356" s="664"/>
      <c r="E356" s="664"/>
      <c r="G356" s="704"/>
      <c r="I356" s="704"/>
    </row>
    <row r="357" spans="2:18" ht="14.25" customHeight="1" x14ac:dyDescent="0.4">
      <c r="B357" s="495" t="s">
        <v>2073</v>
      </c>
      <c r="C357" s="496">
        <f>IF(OR($I$11=0,ISBLANK($I$11),F364=TRUE),E357,E357*$I$359/$G$362)</f>
        <v>49.960322618472148</v>
      </c>
      <c r="E357" s="496">
        <f>INDEX('Table 2'!$C$6:$G$520,$C$353,2)*U11</f>
        <v>34.333135976995699</v>
      </c>
      <c r="G357" s="496">
        <f>E357/1000*SUM(I14:I15)/2</f>
        <v>11.066757582419848</v>
      </c>
      <c r="I357" s="496">
        <f>I11/5</f>
        <v>68.79153354632588</v>
      </c>
    </row>
    <row r="358" spans="2:18" ht="14.25" customHeight="1" x14ac:dyDescent="0.4">
      <c r="B358" s="495" t="s">
        <v>651</v>
      </c>
      <c r="C358" s="496">
        <f>IF(OR($I$11=0,ISBLANK($I$11),F364=TRUE),E358,E358*$I$357/$G$362)</f>
        <v>156.12024612402027</v>
      </c>
      <c r="E358" s="496">
        <f>INDEX('Table 2'!$C$6:$G$520,$C$353,3)*U11</f>
        <v>107.28709019497406</v>
      </c>
      <c r="G358" s="496">
        <f>E358/1000*SUM(I16)/2</f>
        <v>12.732343988008177</v>
      </c>
      <c r="I358" s="496">
        <f>O594/5*D594/O613+P594/5*E594/P613+Q594/5*F594/Q613</f>
        <v>0</v>
      </c>
      <c r="J358" s="439" t="s">
        <v>4126</v>
      </c>
    </row>
    <row r="359" spans="2:18" ht="14.25" customHeight="1" x14ac:dyDescent="0.4">
      <c r="B359" s="495" t="s">
        <v>652</v>
      </c>
      <c r="C359" s="496">
        <f>IF(OR($I$11=0,ISBLANK($I$11),F364=TRUE),E359,E359*$I$357/$G$362)</f>
        <v>169.68405626707687</v>
      </c>
      <c r="E359" s="496">
        <f>INDEX('Table 2'!$C$6:$G$520,$C$353,4)*U11</f>
        <v>116.60824973919874</v>
      </c>
      <c r="G359" s="496">
        <f>E359/1000*SUM(I17)/2</f>
        <v>16.594516605340786</v>
      </c>
      <c r="I359" s="496">
        <f>I357-I358</f>
        <v>68.79153354632588</v>
      </c>
      <c r="J359" s="439" t="s">
        <v>4127</v>
      </c>
    </row>
    <row r="360" spans="2:18" ht="14.25" customHeight="1" x14ac:dyDescent="0.4">
      <c r="B360" s="495" t="s">
        <v>2074</v>
      </c>
      <c r="C360" s="496">
        <f>IF(OR($I$11=0,ISBLANK($I$11),F364=TRUE),E360,E360*$I$357/$G$362)</f>
        <v>63.007807571860262</v>
      </c>
      <c r="E360" s="496">
        <f>INDEX('Table 2'!$C$6:$G$520,$C$353,5)*U11</f>
        <v>43.29947269350145</v>
      </c>
      <c r="G360" s="496">
        <f>E360/1000*SUM(I18)/2</f>
        <v>6.8804775771440019</v>
      </c>
    </row>
    <row r="361" spans="2:18" ht="14.25" customHeight="1" x14ac:dyDescent="0.4">
      <c r="B361" s="497"/>
      <c r="C361" s="497"/>
      <c r="G361" s="439" t="s">
        <v>4128</v>
      </c>
    </row>
    <row r="362" spans="2:18" ht="14.25" customHeight="1" x14ac:dyDescent="0.4">
      <c r="B362" s="497"/>
      <c r="C362" s="497"/>
      <c r="G362" s="625">
        <f>SUM(G357:G360)</f>
        <v>47.274095752912807</v>
      </c>
    </row>
    <row r="363" spans="2:18" ht="14.25" customHeight="1" x14ac:dyDescent="0.4">
      <c r="B363" s="497"/>
      <c r="C363" s="497"/>
    </row>
    <row r="364" spans="2:18" ht="14.25" customHeight="1" x14ac:dyDescent="0.4">
      <c r="F364" s="626" t="b">
        <v>0</v>
      </c>
      <c r="G364" s="439" t="s">
        <v>4129</v>
      </c>
    </row>
    <row r="420" spans="2:13" ht="14.25" customHeight="1" x14ac:dyDescent="0.5">
      <c r="B420" s="442" t="s">
        <v>3865</v>
      </c>
      <c r="J420" s="658" t="s">
        <v>798</v>
      </c>
      <c r="K420" s="658"/>
      <c r="L420" s="660" t="s">
        <v>799</v>
      </c>
      <c r="M420" s="660"/>
    </row>
    <row r="422" spans="2:13" ht="14.25" customHeight="1" x14ac:dyDescent="0.4">
      <c r="B422" s="439" t="s">
        <v>4107</v>
      </c>
    </row>
    <row r="423" spans="2:13" ht="14.25" customHeight="1" x14ac:dyDescent="0.4">
      <c r="B423" s="439" t="s">
        <v>761</v>
      </c>
    </row>
    <row r="425" spans="2:13" ht="14.25" customHeight="1" x14ac:dyDescent="0.4">
      <c r="B425" s="335" t="s">
        <v>671</v>
      </c>
      <c r="C425" s="498" t="s">
        <v>674</v>
      </c>
      <c r="D425" s="498" t="s">
        <v>675</v>
      </c>
    </row>
    <row r="426" spans="2:13" ht="14.25" customHeight="1" x14ac:dyDescent="0.4">
      <c r="B426" s="499">
        <v>0</v>
      </c>
      <c r="C426" s="500">
        <v>2.5699999999999998E-3</v>
      </c>
      <c r="D426" s="500">
        <v>2.3700000000000001E-3</v>
      </c>
    </row>
    <row r="427" spans="2:13" ht="14.25" customHeight="1" x14ac:dyDescent="0.4">
      <c r="B427" s="499">
        <v>1</v>
      </c>
      <c r="C427" s="500">
        <v>1.9000000000000001E-4</v>
      </c>
      <c r="D427" s="500">
        <v>1.7000000000000001E-4</v>
      </c>
    </row>
    <row r="428" spans="2:13" ht="14.25" customHeight="1" x14ac:dyDescent="0.4">
      <c r="B428" s="499">
        <v>2</v>
      </c>
      <c r="C428" s="500">
        <v>1.2E-4</v>
      </c>
      <c r="D428" s="500">
        <v>1E-4</v>
      </c>
    </row>
    <row r="429" spans="2:13" ht="14.25" customHeight="1" x14ac:dyDescent="0.4">
      <c r="B429" s="499">
        <v>3</v>
      </c>
      <c r="C429" s="500">
        <v>1.1E-4</v>
      </c>
      <c r="D429" s="500">
        <v>8.0000000000000007E-5</v>
      </c>
    </row>
    <row r="430" spans="2:13" ht="14.25" customHeight="1" x14ac:dyDescent="0.4">
      <c r="B430" s="499">
        <v>4</v>
      </c>
      <c r="C430" s="500">
        <v>1E-4</v>
      </c>
      <c r="D430" s="500">
        <v>6.9999999999999994E-5</v>
      </c>
    </row>
    <row r="431" spans="2:13" ht="14.25" customHeight="1" x14ac:dyDescent="0.4">
      <c r="B431" s="499">
        <v>5</v>
      </c>
      <c r="C431" s="500">
        <v>9.0000000000000006E-5</v>
      </c>
      <c r="D431" s="500">
        <v>6.0000000000000002E-5</v>
      </c>
    </row>
    <row r="432" spans="2:13" ht="14.25" customHeight="1" x14ac:dyDescent="0.4">
      <c r="B432" s="499">
        <v>6</v>
      </c>
      <c r="C432" s="500">
        <v>8.0000000000000007E-5</v>
      </c>
      <c r="D432" s="500">
        <v>6.0000000000000002E-5</v>
      </c>
    </row>
    <row r="433" spans="2:4" ht="14.25" customHeight="1" x14ac:dyDescent="0.4">
      <c r="B433" s="499">
        <v>7</v>
      </c>
      <c r="C433" s="500">
        <v>8.0000000000000007E-5</v>
      </c>
      <c r="D433" s="500">
        <v>6.0000000000000002E-5</v>
      </c>
    </row>
    <row r="434" spans="2:4" ht="14.25" customHeight="1" x14ac:dyDescent="0.4">
      <c r="B434" s="499">
        <v>8</v>
      </c>
      <c r="C434" s="500">
        <v>6.9999999999999994E-5</v>
      </c>
      <c r="D434" s="500">
        <v>6.0000000000000002E-5</v>
      </c>
    </row>
    <row r="435" spans="2:4" ht="14.25" customHeight="1" x14ac:dyDescent="0.4">
      <c r="B435" s="499">
        <v>9</v>
      </c>
      <c r="C435" s="500">
        <v>6.9999999999999994E-5</v>
      </c>
      <c r="D435" s="500">
        <v>6.0000000000000002E-5</v>
      </c>
    </row>
    <row r="436" spans="2:4" ht="14.25" customHeight="1" x14ac:dyDescent="0.4">
      <c r="B436" s="499">
        <v>10</v>
      </c>
      <c r="C436" s="500">
        <v>6.9999999999999994E-5</v>
      </c>
      <c r="D436" s="500">
        <v>6.0000000000000002E-5</v>
      </c>
    </row>
    <row r="437" spans="2:4" ht="14.25" customHeight="1" x14ac:dyDescent="0.4">
      <c r="B437" s="499">
        <v>11</v>
      </c>
      <c r="C437" s="500">
        <v>6.9999999999999994E-5</v>
      </c>
      <c r="D437" s="500">
        <v>6.9999999999999994E-5</v>
      </c>
    </row>
    <row r="438" spans="2:4" ht="14.25" customHeight="1" x14ac:dyDescent="0.4">
      <c r="B438" s="499">
        <v>12</v>
      </c>
      <c r="C438" s="500">
        <v>9.0000000000000006E-5</v>
      </c>
      <c r="D438" s="500">
        <v>9.0000000000000006E-5</v>
      </c>
    </row>
    <row r="439" spans="2:4" ht="14.25" customHeight="1" x14ac:dyDescent="0.4">
      <c r="B439" s="499">
        <v>13</v>
      </c>
      <c r="C439" s="500">
        <v>1E-4</v>
      </c>
      <c r="D439" s="500">
        <v>1E-4</v>
      </c>
    </row>
    <row r="440" spans="2:4" ht="14.25" customHeight="1" x14ac:dyDescent="0.4">
      <c r="B440" s="499">
        <v>14</v>
      </c>
      <c r="C440" s="500">
        <v>1.2999999999999999E-4</v>
      </c>
      <c r="D440" s="500">
        <v>1.2999999999999999E-4</v>
      </c>
    </row>
    <row r="441" spans="2:4" ht="14.25" customHeight="1" x14ac:dyDescent="0.4">
      <c r="B441" s="499">
        <v>15</v>
      </c>
      <c r="C441" s="500">
        <v>1.8000000000000001E-4</v>
      </c>
      <c r="D441" s="500">
        <v>1.6000000000000001E-4</v>
      </c>
    </row>
    <row r="442" spans="2:4" ht="14.25" customHeight="1" x14ac:dyDescent="0.4">
      <c r="B442" s="499">
        <v>16</v>
      </c>
      <c r="C442" s="500">
        <v>2.5000000000000001E-4</v>
      </c>
      <c r="D442" s="500">
        <v>1.8000000000000001E-4</v>
      </c>
    </row>
    <row r="443" spans="2:4" ht="14.25" customHeight="1" x14ac:dyDescent="0.4">
      <c r="B443" s="499">
        <v>17</v>
      </c>
      <c r="C443" s="500">
        <v>3.3E-4</v>
      </c>
      <c r="D443" s="500">
        <v>2.0000000000000001E-4</v>
      </c>
    </row>
    <row r="444" spans="2:4" ht="14.25" customHeight="1" x14ac:dyDescent="0.4">
      <c r="B444" s="499">
        <v>18</v>
      </c>
      <c r="C444" s="500">
        <v>3.8999999999999999E-4</v>
      </c>
      <c r="D444" s="500">
        <v>2.1000000000000001E-4</v>
      </c>
    </row>
    <row r="445" spans="2:4" ht="14.25" customHeight="1" x14ac:dyDescent="0.4">
      <c r="B445" s="499">
        <v>19</v>
      </c>
      <c r="C445" s="500">
        <v>4.4000000000000002E-4</v>
      </c>
      <c r="D445" s="500">
        <v>2.2000000000000001E-4</v>
      </c>
    </row>
    <row r="446" spans="2:4" ht="14.25" customHeight="1" x14ac:dyDescent="0.4">
      <c r="B446" s="499">
        <v>20</v>
      </c>
      <c r="C446" s="500">
        <v>4.8000000000000001E-4</v>
      </c>
      <c r="D446" s="500">
        <v>2.2000000000000001E-4</v>
      </c>
    </row>
    <row r="447" spans="2:4" ht="14.25" customHeight="1" x14ac:dyDescent="0.4">
      <c r="B447" s="499">
        <v>21</v>
      </c>
      <c r="C447" s="500">
        <v>5.0000000000000001E-4</v>
      </c>
      <c r="D447" s="500">
        <v>2.2000000000000001E-4</v>
      </c>
    </row>
    <row r="448" spans="2:4" ht="14.25" customHeight="1" x14ac:dyDescent="0.4">
      <c r="B448" s="499">
        <v>22</v>
      </c>
      <c r="C448" s="500">
        <v>5.1999999999999995E-4</v>
      </c>
      <c r="D448" s="500">
        <v>2.2000000000000001E-4</v>
      </c>
    </row>
    <row r="449" spans="2:4" ht="14.25" customHeight="1" x14ac:dyDescent="0.4">
      <c r="B449" s="499">
        <v>23</v>
      </c>
      <c r="C449" s="500">
        <v>5.4000000000000001E-4</v>
      </c>
      <c r="D449" s="500">
        <v>2.2000000000000001E-4</v>
      </c>
    </row>
    <row r="450" spans="2:4" ht="14.25" customHeight="1" x14ac:dyDescent="0.4">
      <c r="B450" s="499">
        <v>24</v>
      </c>
      <c r="C450" s="500">
        <v>5.5999999999999995E-4</v>
      </c>
      <c r="D450" s="500">
        <v>2.2000000000000001E-4</v>
      </c>
    </row>
    <row r="451" spans="2:4" ht="14.25" customHeight="1" x14ac:dyDescent="0.4">
      <c r="B451" s="499">
        <v>25</v>
      </c>
      <c r="C451" s="500">
        <v>5.6999999999999998E-4</v>
      </c>
      <c r="D451" s="500">
        <v>2.3000000000000001E-4</v>
      </c>
    </row>
    <row r="452" spans="2:4" ht="14.25" customHeight="1" x14ac:dyDescent="0.4">
      <c r="B452" s="499">
        <v>26</v>
      </c>
      <c r="C452" s="500">
        <v>5.8E-4</v>
      </c>
      <c r="D452" s="500">
        <v>2.4000000000000001E-4</v>
      </c>
    </row>
    <row r="453" spans="2:4" ht="14.25" customHeight="1" x14ac:dyDescent="0.4">
      <c r="B453" s="499">
        <v>27</v>
      </c>
      <c r="C453" s="500">
        <v>5.9999999999999995E-4</v>
      </c>
      <c r="D453" s="500">
        <v>2.4000000000000001E-4</v>
      </c>
    </row>
    <row r="454" spans="2:4" ht="14.25" customHeight="1" x14ac:dyDescent="0.4">
      <c r="B454" s="499">
        <v>28</v>
      </c>
      <c r="C454" s="500">
        <v>6.2E-4</v>
      </c>
      <c r="D454" s="500">
        <v>2.5000000000000001E-4</v>
      </c>
    </row>
    <row r="455" spans="2:4" ht="14.25" customHeight="1" x14ac:dyDescent="0.4">
      <c r="B455" s="499">
        <v>29</v>
      </c>
      <c r="C455" s="500">
        <v>6.6E-4</v>
      </c>
      <c r="D455" s="500">
        <v>2.7E-4</v>
      </c>
    </row>
    <row r="456" spans="2:4" ht="14.25" customHeight="1" x14ac:dyDescent="0.4">
      <c r="B456" s="499">
        <v>30</v>
      </c>
      <c r="C456" s="500">
        <v>6.8999999999999997E-4</v>
      </c>
      <c r="D456" s="500">
        <v>2.9999999999999997E-4</v>
      </c>
    </row>
    <row r="457" spans="2:4" ht="14.25" customHeight="1" x14ac:dyDescent="0.4">
      <c r="B457" s="499">
        <v>31</v>
      </c>
      <c r="C457" s="500">
        <v>7.3999999999999999E-4</v>
      </c>
      <c r="D457" s="500">
        <v>3.3E-4</v>
      </c>
    </row>
    <row r="458" spans="2:4" ht="14.25" customHeight="1" x14ac:dyDescent="0.4">
      <c r="B458" s="499">
        <v>32</v>
      </c>
      <c r="C458" s="500">
        <v>7.9000000000000001E-4</v>
      </c>
      <c r="D458" s="500">
        <v>3.6000000000000002E-4</v>
      </c>
    </row>
    <row r="459" spans="2:4" ht="14.25" customHeight="1" x14ac:dyDescent="0.4">
      <c r="B459" s="499">
        <v>33</v>
      </c>
      <c r="C459" s="500">
        <v>8.4000000000000003E-4</v>
      </c>
      <c r="D459" s="500">
        <v>3.8999999999999999E-4</v>
      </c>
    </row>
    <row r="460" spans="2:4" ht="14.25" customHeight="1" x14ac:dyDescent="0.4">
      <c r="B460" s="499">
        <v>34</v>
      </c>
      <c r="C460" s="500">
        <v>8.9999999999999998E-4</v>
      </c>
      <c r="D460" s="500">
        <v>4.2999999999999999E-4</v>
      </c>
    </row>
    <row r="461" spans="2:4" ht="14.25" customHeight="1" x14ac:dyDescent="0.4">
      <c r="B461" s="499">
        <v>35</v>
      </c>
      <c r="C461" s="500">
        <v>9.6000000000000002E-4</v>
      </c>
      <c r="D461" s="500">
        <v>4.6999999999999999E-4</v>
      </c>
    </row>
    <row r="462" spans="2:4" ht="14.25" customHeight="1" x14ac:dyDescent="0.4">
      <c r="B462" s="499">
        <v>36</v>
      </c>
      <c r="C462" s="500">
        <v>1.0200000000000001E-3</v>
      </c>
      <c r="D462" s="500">
        <v>5.0000000000000001E-4</v>
      </c>
    </row>
    <row r="463" spans="2:4" ht="14.25" customHeight="1" x14ac:dyDescent="0.4">
      <c r="B463" s="499">
        <v>37</v>
      </c>
      <c r="C463" s="500">
        <v>1.07E-3</v>
      </c>
      <c r="D463" s="500">
        <v>5.4000000000000001E-4</v>
      </c>
    </row>
    <row r="464" spans="2:4" ht="14.25" customHeight="1" x14ac:dyDescent="0.4">
      <c r="B464" s="499">
        <v>38</v>
      </c>
      <c r="C464" s="500">
        <v>1.1199999999999999E-3</v>
      </c>
      <c r="D464" s="500">
        <v>5.9000000000000003E-4</v>
      </c>
    </row>
    <row r="465" spans="2:4" ht="14.25" customHeight="1" x14ac:dyDescent="0.4">
      <c r="B465" s="499">
        <v>39</v>
      </c>
      <c r="C465" s="500">
        <v>1.1900000000000001E-3</v>
      </c>
      <c r="D465" s="500">
        <v>6.3000000000000003E-4</v>
      </c>
    </row>
    <row r="466" spans="2:4" ht="14.25" customHeight="1" x14ac:dyDescent="0.4">
      <c r="B466" s="499">
        <v>40</v>
      </c>
      <c r="C466" s="500">
        <v>1.2800000000000001E-3</v>
      </c>
      <c r="D466" s="500">
        <v>6.8999999999999997E-4</v>
      </c>
    </row>
    <row r="467" spans="2:4" ht="14.25" customHeight="1" x14ac:dyDescent="0.4">
      <c r="B467" s="499">
        <v>41</v>
      </c>
      <c r="C467" s="500">
        <v>1.3699999999999999E-3</v>
      </c>
      <c r="D467" s="500">
        <v>7.6000000000000004E-4</v>
      </c>
    </row>
    <row r="468" spans="2:4" ht="14.25" customHeight="1" x14ac:dyDescent="0.4">
      <c r="B468" s="499">
        <v>42</v>
      </c>
      <c r="C468" s="500">
        <v>1.48E-3</v>
      </c>
      <c r="D468" s="500">
        <v>8.3000000000000001E-4</v>
      </c>
    </row>
    <row r="469" spans="2:4" ht="14.25" customHeight="1" x14ac:dyDescent="0.4">
      <c r="B469" s="499">
        <v>43</v>
      </c>
      <c r="C469" s="500">
        <v>1.58E-3</v>
      </c>
      <c r="D469" s="500">
        <v>9.2000000000000003E-4</v>
      </c>
    </row>
    <row r="470" spans="2:4" ht="14.25" customHeight="1" x14ac:dyDescent="0.4">
      <c r="B470" s="499">
        <v>44</v>
      </c>
      <c r="C470" s="500">
        <v>1.67E-3</v>
      </c>
      <c r="D470" s="500">
        <v>1.01E-3</v>
      </c>
    </row>
    <row r="471" spans="2:4" ht="14.25" customHeight="1" x14ac:dyDescent="0.4">
      <c r="B471" s="499">
        <v>45</v>
      </c>
      <c r="C471" s="500">
        <v>1.7799999999999999E-3</v>
      </c>
      <c r="D471" s="500">
        <v>1.1000000000000001E-3</v>
      </c>
    </row>
    <row r="472" spans="2:4" ht="14.25" customHeight="1" x14ac:dyDescent="0.4">
      <c r="B472" s="499">
        <v>46</v>
      </c>
      <c r="C472" s="500">
        <v>1.91E-3</v>
      </c>
      <c r="D472" s="500">
        <v>1.1999999999999999E-3</v>
      </c>
    </row>
    <row r="473" spans="2:4" ht="14.25" customHeight="1" x14ac:dyDescent="0.4">
      <c r="B473" s="499">
        <v>47</v>
      </c>
      <c r="C473" s="500">
        <v>2.0799999999999998E-3</v>
      </c>
      <c r="D473" s="500">
        <v>1.31E-3</v>
      </c>
    </row>
    <row r="474" spans="2:4" ht="14.25" customHeight="1" x14ac:dyDescent="0.4">
      <c r="B474" s="499">
        <v>48</v>
      </c>
      <c r="C474" s="500">
        <v>2.2599999999999999E-3</v>
      </c>
      <c r="D474" s="500">
        <v>1.4300000000000001E-3</v>
      </c>
    </row>
    <row r="475" spans="2:4" ht="14.25" customHeight="1" x14ac:dyDescent="0.4">
      <c r="B475" s="499">
        <v>49</v>
      </c>
      <c r="C475" s="500">
        <v>2.4499999999999999E-3</v>
      </c>
      <c r="D475" s="500">
        <v>1.56E-3</v>
      </c>
    </row>
    <row r="476" spans="2:4" ht="14.25" customHeight="1" x14ac:dyDescent="0.4">
      <c r="B476" s="499">
        <v>50</v>
      </c>
      <c r="C476" s="500">
        <v>2.64E-3</v>
      </c>
      <c r="D476" s="500">
        <v>1.6999999999999999E-3</v>
      </c>
    </row>
    <row r="477" spans="2:4" ht="14.25" customHeight="1" x14ac:dyDescent="0.4">
      <c r="B477" s="499">
        <v>51</v>
      </c>
      <c r="C477" s="500">
        <v>2.8500000000000001E-3</v>
      </c>
      <c r="D477" s="500">
        <v>1.8699999999999999E-3</v>
      </c>
    </row>
    <row r="478" spans="2:4" ht="14.25" customHeight="1" x14ac:dyDescent="0.4">
      <c r="B478" s="499">
        <v>52</v>
      </c>
      <c r="C478" s="500">
        <v>3.0799999999999998E-3</v>
      </c>
      <c r="D478" s="500">
        <v>2.0500000000000002E-3</v>
      </c>
    </row>
    <row r="479" spans="2:4" ht="14.25" customHeight="1" x14ac:dyDescent="0.4">
      <c r="B479" s="499">
        <v>53</v>
      </c>
      <c r="C479" s="500">
        <v>3.3400000000000001E-3</v>
      </c>
      <c r="D479" s="500">
        <v>2.2300000000000002E-3</v>
      </c>
    </row>
    <row r="480" spans="2:4" ht="14.25" customHeight="1" x14ac:dyDescent="0.4">
      <c r="B480" s="499">
        <v>54</v>
      </c>
      <c r="C480" s="500">
        <v>3.64E-3</v>
      </c>
      <c r="D480" s="500">
        <v>2.4199999999999998E-3</v>
      </c>
    </row>
    <row r="481" spans="2:4" ht="14.25" customHeight="1" x14ac:dyDescent="0.4">
      <c r="B481" s="499">
        <v>55</v>
      </c>
      <c r="C481" s="500">
        <v>3.96E-3</v>
      </c>
      <c r="D481" s="500">
        <v>2.6099999999999999E-3</v>
      </c>
    </row>
    <row r="482" spans="2:4" ht="14.25" customHeight="1" x14ac:dyDescent="0.4">
      <c r="B482" s="499">
        <v>56</v>
      </c>
      <c r="C482" s="500">
        <v>4.3099999999999996E-3</v>
      </c>
      <c r="D482" s="500">
        <v>2.81E-3</v>
      </c>
    </row>
    <row r="483" spans="2:4" ht="14.25" customHeight="1" x14ac:dyDescent="0.4">
      <c r="B483" s="499">
        <v>57</v>
      </c>
      <c r="C483" s="500">
        <v>4.7000000000000002E-3</v>
      </c>
      <c r="D483" s="500">
        <v>3.0300000000000001E-3</v>
      </c>
    </row>
    <row r="484" spans="2:4" ht="14.25" customHeight="1" x14ac:dyDescent="0.4">
      <c r="B484" s="499">
        <v>58</v>
      </c>
      <c r="C484" s="500">
        <v>5.13E-3</v>
      </c>
      <c r="D484" s="500">
        <v>3.2799999999999999E-3</v>
      </c>
    </row>
    <row r="485" spans="2:4" ht="14.25" customHeight="1" x14ac:dyDescent="0.4">
      <c r="B485" s="499">
        <v>59</v>
      </c>
      <c r="C485" s="500">
        <v>5.5999999999999999E-3</v>
      </c>
      <c r="D485" s="500">
        <v>3.5400000000000002E-3</v>
      </c>
    </row>
    <row r="486" spans="2:4" ht="14.25" customHeight="1" x14ac:dyDescent="0.4">
      <c r="B486" s="499">
        <v>60</v>
      </c>
      <c r="C486" s="500">
        <v>6.13E-3</v>
      </c>
      <c r="D486" s="500">
        <v>3.8300000000000001E-3</v>
      </c>
    </row>
    <row r="487" spans="2:4" ht="14.25" customHeight="1" x14ac:dyDescent="0.4">
      <c r="B487" s="499">
        <v>61</v>
      </c>
      <c r="C487" s="500">
        <v>6.6800000000000002E-3</v>
      </c>
      <c r="D487" s="500">
        <v>4.13E-3</v>
      </c>
    </row>
    <row r="488" spans="2:4" ht="14.25" customHeight="1" x14ac:dyDescent="0.4">
      <c r="B488" s="499">
        <v>62</v>
      </c>
      <c r="C488" s="500">
        <v>7.26E-3</v>
      </c>
      <c r="D488" s="500">
        <v>4.45E-3</v>
      </c>
    </row>
    <row r="489" spans="2:4" ht="14.25" customHeight="1" x14ac:dyDescent="0.4">
      <c r="B489" s="499">
        <v>63</v>
      </c>
      <c r="C489" s="500">
        <v>7.8899999999999994E-3</v>
      </c>
      <c r="D489" s="500">
        <v>4.8199999999999996E-3</v>
      </c>
    </row>
    <row r="490" spans="2:4" ht="14.25" customHeight="1" x14ac:dyDescent="0.4">
      <c r="B490" s="499">
        <v>64</v>
      </c>
      <c r="C490" s="500">
        <v>8.6E-3</v>
      </c>
      <c r="D490" s="500">
        <v>5.2199999999999998E-3</v>
      </c>
    </row>
    <row r="491" spans="2:4" ht="14.25" customHeight="1" x14ac:dyDescent="0.4">
      <c r="B491" s="499">
        <v>65</v>
      </c>
      <c r="C491" s="500">
        <v>9.3699999999999999E-3</v>
      </c>
      <c r="D491" s="500">
        <v>5.7099999999999998E-3</v>
      </c>
    </row>
    <row r="492" spans="2:4" ht="14.25" customHeight="1" x14ac:dyDescent="0.4">
      <c r="B492" s="499">
        <v>66</v>
      </c>
      <c r="C492" s="500">
        <v>1.023E-2</v>
      </c>
      <c r="D492" s="500">
        <v>6.2899999999999996E-3</v>
      </c>
    </row>
    <row r="493" spans="2:4" ht="14.25" customHeight="1" x14ac:dyDescent="0.4">
      <c r="B493" s="499">
        <v>67</v>
      </c>
      <c r="C493" s="500">
        <v>1.124E-2</v>
      </c>
      <c r="D493" s="500">
        <v>6.9699999999999996E-3</v>
      </c>
    </row>
    <row r="494" spans="2:4" ht="14.25" customHeight="1" x14ac:dyDescent="0.4">
      <c r="B494" s="499">
        <v>68</v>
      </c>
      <c r="C494" s="500">
        <v>1.239E-2</v>
      </c>
      <c r="D494" s="500">
        <v>7.7200000000000003E-3</v>
      </c>
    </row>
    <row r="495" spans="2:4" ht="14.25" customHeight="1" x14ac:dyDescent="0.4">
      <c r="B495" s="499">
        <v>69</v>
      </c>
      <c r="C495" s="500">
        <v>1.3690000000000001E-2</v>
      </c>
      <c r="D495" s="500">
        <v>8.5800000000000008E-3</v>
      </c>
    </row>
    <row r="496" spans="2:4" ht="14.25" customHeight="1" x14ac:dyDescent="0.4">
      <c r="B496" s="499">
        <v>70</v>
      </c>
      <c r="C496" s="500">
        <v>1.5140000000000001E-2</v>
      </c>
      <c r="D496" s="500">
        <v>9.5399999999999999E-3</v>
      </c>
    </row>
    <row r="497" spans="2:4" ht="14.25" customHeight="1" x14ac:dyDescent="0.4">
      <c r="B497" s="499">
        <v>71</v>
      </c>
      <c r="C497" s="500">
        <v>1.6789999999999999E-2</v>
      </c>
      <c r="D497" s="500">
        <v>1.065E-2</v>
      </c>
    </row>
    <row r="498" spans="2:4" ht="14.25" customHeight="1" x14ac:dyDescent="0.4">
      <c r="B498" s="499">
        <v>72</v>
      </c>
      <c r="C498" s="500">
        <v>1.865E-2</v>
      </c>
      <c r="D498" s="500">
        <v>1.191E-2</v>
      </c>
    </row>
    <row r="499" spans="2:4" ht="14.25" customHeight="1" x14ac:dyDescent="0.4">
      <c r="B499" s="499">
        <v>73</v>
      </c>
      <c r="C499" s="500">
        <v>2.0789999999999999E-2</v>
      </c>
      <c r="D499" s="500">
        <v>1.34E-2</v>
      </c>
    </row>
    <row r="500" spans="2:4" ht="14.25" customHeight="1" x14ac:dyDescent="0.4">
      <c r="B500" s="499">
        <v>74</v>
      </c>
      <c r="C500" s="500">
        <v>2.3199999999999998E-2</v>
      </c>
      <c r="D500" s="500">
        <v>1.516E-2</v>
      </c>
    </row>
    <row r="501" spans="2:4" ht="14.25" customHeight="1" x14ac:dyDescent="0.4">
      <c r="B501" s="499">
        <v>75</v>
      </c>
      <c r="C501" s="500">
        <v>2.5919999999999999E-2</v>
      </c>
      <c r="D501" s="500">
        <v>1.7180000000000001E-2</v>
      </c>
    </row>
    <row r="502" spans="2:4" ht="14.25" customHeight="1" x14ac:dyDescent="0.4">
      <c r="B502" s="499">
        <v>76</v>
      </c>
      <c r="C502" s="500">
        <v>2.9000000000000001E-2</v>
      </c>
      <c r="D502" s="500">
        <v>1.9460000000000002E-2</v>
      </c>
    </row>
    <row r="503" spans="2:4" ht="14.25" customHeight="1" x14ac:dyDescent="0.4">
      <c r="B503" s="499">
        <v>77</v>
      </c>
      <c r="C503" s="500">
        <v>3.2469999999999999E-2</v>
      </c>
      <c r="D503" s="500">
        <v>2.205E-2</v>
      </c>
    </row>
    <row r="504" spans="2:4" ht="14.25" customHeight="1" x14ac:dyDescent="0.4">
      <c r="B504" s="499">
        <v>78</v>
      </c>
      <c r="C504" s="500">
        <v>3.644E-2</v>
      </c>
      <c r="D504" s="500">
        <v>2.5069999999999999E-2</v>
      </c>
    </row>
    <row r="505" spans="2:4" ht="14.25" customHeight="1" x14ac:dyDescent="0.4">
      <c r="B505" s="499">
        <v>79</v>
      </c>
      <c r="C505" s="500">
        <v>4.1029999999999997E-2</v>
      </c>
      <c r="D505" s="500">
        <v>2.8590000000000001E-2</v>
      </c>
    </row>
    <row r="506" spans="2:4" ht="14.25" customHeight="1" x14ac:dyDescent="0.4">
      <c r="B506" s="499">
        <v>80</v>
      </c>
      <c r="C506" s="500">
        <v>4.6359999999999998E-2</v>
      </c>
      <c r="D506" s="500">
        <v>3.2770000000000001E-2</v>
      </c>
    </row>
    <row r="507" spans="2:4" ht="14.25" customHeight="1" x14ac:dyDescent="0.4">
      <c r="B507" s="499">
        <v>81</v>
      </c>
      <c r="C507" s="500">
        <v>5.2409999999999998E-2</v>
      </c>
      <c r="D507" s="500">
        <v>3.7699999999999997E-2</v>
      </c>
    </row>
    <row r="508" spans="2:4" ht="14.25" customHeight="1" x14ac:dyDescent="0.4">
      <c r="B508" s="499">
        <v>82</v>
      </c>
      <c r="C508" s="500">
        <v>5.9200000000000003E-2</v>
      </c>
      <c r="D508" s="500">
        <v>4.3529999999999999E-2</v>
      </c>
    </row>
    <row r="509" spans="2:4" ht="14.25" customHeight="1" x14ac:dyDescent="0.4">
      <c r="B509" s="499">
        <v>83</v>
      </c>
      <c r="C509" s="500">
        <v>6.6820000000000004E-2</v>
      </c>
      <c r="D509" s="500">
        <v>5.0270000000000002E-2</v>
      </c>
    </row>
    <row r="510" spans="2:4" ht="14.25" customHeight="1" x14ac:dyDescent="0.4">
      <c r="B510" s="499">
        <v>84</v>
      </c>
      <c r="C510" s="500">
        <v>7.5520000000000004E-2</v>
      </c>
      <c r="D510" s="500">
        <v>5.7979999999999997E-2</v>
      </c>
    </row>
    <row r="511" spans="2:4" ht="14.25" customHeight="1" x14ac:dyDescent="0.4">
      <c r="B511" s="499">
        <v>85</v>
      </c>
      <c r="C511" s="500">
        <v>8.5370000000000001E-2</v>
      </c>
      <c r="D511" s="500">
        <v>6.6629999999999995E-2</v>
      </c>
    </row>
    <row r="512" spans="2:4" ht="14.25" customHeight="1" x14ac:dyDescent="0.4">
      <c r="B512" s="499">
        <v>86</v>
      </c>
      <c r="C512" s="500">
        <v>9.6460000000000004E-2</v>
      </c>
      <c r="D512" s="500">
        <v>7.6300000000000007E-2</v>
      </c>
    </row>
    <row r="513" spans="2:4" ht="14.25" customHeight="1" x14ac:dyDescent="0.4">
      <c r="B513" s="499">
        <v>87</v>
      </c>
      <c r="C513" s="500">
        <v>0.10861</v>
      </c>
      <c r="D513" s="500">
        <v>8.72E-2</v>
      </c>
    </row>
    <row r="514" spans="2:4" ht="14.25" customHeight="1" x14ac:dyDescent="0.4">
      <c r="B514" s="499">
        <v>88</v>
      </c>
      <c r="C514" s="500">
        <v>0.12187000000000001</v>
      </c>
      <c r="D514" s="500">
        <v>9.9460000000000007E-2</v>
      </c>
    </row>
    <row r="515" spans="2:4" ht="14.25" customHeight="1" x14ac:dyDescent="0.4">
      <c r="B515" s="499">
        <v>89</v>
      </c>
      <c r="C515" s="500">
        <v>0.13628999999999999</v>
      </c>
      <c r="D515" s="500">
        <v>0.11328000000000001</v>
      </c>
    </row>
    <row r="516" spans="2:4" ht="14.25" customHeight="1" x14ac:dyDescent="0.4">
      <c r="B516" s="499">
        <v>90</v>
      </c>
      <c r="C516" s="500">
        <v>0.15189</v>
      </c>
      <c r="D516" s="500">
        <v>0.12864999999999999</v>
      </c>
    </row>
    <row r="517" spans="2:4" ht="14.25" customHeight="1" x14ac:dyDescent="0.4">
      <c r="B517" s="499">
        <v>91</v>
      </c>
      <c r="C517" s="500">
        <v>0.16872999999999999</v>
      </c>
      <c r="D517" s="500">
        <v>0.14527999999999999</v>
      </c>
    </row>
    <row r="518" spans="2:4" ht="14.25" customHeight="1" x14ac:dyDescent="0.4">
      <c r="B518" s="499">
        <v>92</v>
      </c>
      <c r="C518" s="500">
        <v>0.18661</v>
      </c>
      <c r="D518" s="500">
        <v>0.16299</v>
      </c>
    </row>
    <row r="519" spans="2:4" ht="14.25" customHeight="1" x14ac:dyDescent="0.4">
      <c r="B519" s="499">
        <v>93</v>
      </c>
      <c r="C519" s="500">
        <v>0.20507</v>
      </c>
      <c r="D519" s="500">
        <v>0.18179000000000001</v>
      </c>
    </row>
    <row r="520" spans="2:4" ht="14.25" customHeight="1" x14ac:dyDescent="0.4">
      <c r="B520" s="499">
        <v>94</v>
      </c>
      <c r="C520" s="500">
        <v>0.22370999999999999</v>
      </c>
      <c r="D520" s="500">
        <v>0.20164000000000001</v>
      </c>
    </row>
    <row r="521" spans="2:4" ht="14.25" customHeight="1" x14ac:dyDescent="0.4">
      <c r="B521" s="499">
        <v>95</v>
      </c>
      <c r="C521" s="500">
        <v>0.24046000000000001</v>
      </c>
      <c r="D521" s="500">
        <v>0.22202</v>
      </c>
    </row>
    <row r="522" spans="2:4" ht="14.25" customHeight="1" x14ac:dyDescent="0.4">
      <c r="B522" s="499">
        <v>96</v>
      </c>
      <c r="C522" s="500">
        <v>0.25801000000000002</v>
      </c>
      <c r="D522" s="500">
        <v>0.24315999999999999</v>
      </c>
    </row>
    <row r="523" spans="2:4" ht="14.25" customHeight="1" x14ac:dyDescent="0.4">
      <c r="B523" s="499">
        <v>97</v>
      </c>
      <c r="C523" s="500">
        <v>0.27811000000000002</v>
      </c>
      <c r="D523" s="500">
        <v>0.26438</v>
      </c>
    </row>
    <row r="524" spans="2:4" ht="14.25" customHeight="1" x14ac:dyDescent="0.4">
      <c r="B524" s="499">
        <v>98</v>
      </c>
      <c r="C524" s="500">
        <v>0.30054999999999998</v>
      </c>
      <c r="D524" s="500">
        <v>0.28520000000000001</v>
      </c>
    </row>
    <row r="525" spans="2:4" ht="14.25" customHeight="1" x14ac:dyDescent="0.4">
      <c r="B525" s="499">
        <v>99</v>
      </c>
      <c r="C525" s="500">
        <v>0.32540000000000002</v>
      </c>
      <c r="D525" s="500">
        <v>0.30499999999999999</v>
      </c>
    </row>
    <row r="526" spans="2:4" ht="14.25" customHeight="1" x14ac:dyDescent="0.4">
      <c r="B526" s="499">
        <v>100</v>
      </c>
      <c r="C526" s="500">
        <v>0.34975000000000001</v>
      </c>
      <c r="D526" s="500">
        <v>0.32457999999999998</v>
      </c>
    </row>
    <row r="577" spans="2:31" ht="14.25" customHeight="1" x14ac:dyDescent="0.4">
      <c r="D577" s="439" t="str">
        <f>IF(OR(AND(B589&gt;3,B589&lt;7),AND(C587&gt;3,C587&lt;7),AND(D585&gt;3,D585&lt;7)),"Comment"," ")</f>
        <v xml:space="preserve"> </v>
      </c>
    </row>
    <row r="580" spans="2:31" ht="14.25" customHeight="1" x14ac:dyDescent="0.5">
      <c r="B580" s="442" t="s">
        <v>762</v>
      </c>
      <c r="J580" s="658" t="s">
        <v>798</v>
      </c>
      <c r="K580" s="658"/>
      <c r="L580" s="660" t="s">
        <v>799</v>
      </c>
      <c r="M580" s="660"/>
    </row>
    <row r="581" spans="2:31" ht="14.25" customHeight="1" x14ac:dyDescent="0.45">
      <c r="B581" s="442"/>
    </row>
    <row r="582" spans="2:31" ht="39.950000000000003" customHeight="1" x14ac:dyDescent="0.4">
      <c r="B582" s="659" t="s">
        <v>602</v>
      </c>
      <c r="C582" s="659"/>
      <c r="D582" s="659"/>
      <c r="E582" s="659"/>
      <c r="F582" s="659"/>
      <c r="G582" s="659"/>
      <c r="H582" s="659"/>
      <c r="I582" s="659"/>
      <c r="J582" s="659"/>
      <c r="K582" s="659"/>
      <c r="L582" s="659"/>
      <c r="M582" s="659"/>
      <c r="N582" s="659"/>
      <c r="O582" s="659"/>
      <c r="P582" s="659"/>
      <c r="Q582" s="659"/>
    </row>
    <row r="583" spans="2:31" ht="26.1" customHeight="1" x14ac:dyDescent="0.4">
      <c r="B583" s="659" t="s">
        <v>2347</v>
      </c>
      <c r="C583" s="659"/>
      <c r="D583" s="659"/>
      <c r="E583" s="659"/>
      <c r="F583" s="659"/>
      <c r="G583" s="659"/>
      <c r="H583" s="659"/>
      <c r="I583" s="659"/>
      <c r="J583" s="659"/>
      <c r="K583" s="659"/>
      <c r="L583" s="659"/>
      <c r="M583" s="659"/>
      <c r="N583" s="659"/>
      <c r="O583" s="659"/>
      <c r="P583" s="659"/>
      <c r="Q583" s="659"/>
    </row>
    <row r="584" spans="2:31" ht="14.25" customHeight="1" x14ac:dyDescent="0.45">
      <c r="B584" s="501" t="s">
        <v>953</v>
      </c>
      <c r="C584" s="502"/>
      <c r="D584" s="502"/>
      <c r="E584" s="503"/>
      <c r="F584" s="503"/>
    </row>
    <row r="585" spans="2:31" ht="14.25" customHeight="1" x14ac:dyDescent="0.5">
      <c r="D585" s="504">
        <v>7</v>
      </c>
      <c r="I585" s="505" t="s">
        <v>767</v>
      </c>
      <c r="J585" s="506"/>
      <c r="K585" s="506"/>
      <c r="L585" s="506"/>
      <c r="M585" s="507"/>
      <c r="N585" s="658" t="s">
        <v>798</v>
      </c>
      <c r="O585" s="658"/>
    </row>
    <row r="586" spans="2:31" ht="14.25" customHeight="1" x14ac:dyDescent="0.45">
      <c r="B586" s="442"/>
      <c r="I586" s="705" t="s">
        <v>1010</v>
      </c>
      <c r="J586" s="706"/>
      <c r="K586" s="706"/>
      <c r="L586" s="706"/>
      <c r="M586" s="707"/>
    </row>
    <row r="587" spans="2:31" ht="14.25" customHeight="1" x14ac:dyDescent="0.45">
      <c r="C587" s="504">
        <v>8</v>
      </c>
      <c r="I587" s="705"/>
      <c r="J587" s="706"/>
      <c r="K587" s="706"/>
      <c r="L587" s="706"/>
      <c r="M587" s="707"/>
    </row>
    <row r="588" spans="2:31" ht="14.25" customHeight="1" x14ac:dyDescent="0.45">
      <c r="B588" s="442"/>
      <c r="I588" s="508"/>
      <c r="J588" s="509">
        <v>26</v>
      </c>
      <c r="K588" s="510"/>
      <c r="L588" s="670">
        <f>INDEX('Table 3'!D5:D84,J588)</f>
        <v>93.411708866536443</v>
      </c>
      <c r="M588" s="671"/>
    </row>
    <row r="589" spans="2:31" ht="14.25" customHeight="1" x14ac:dyDescent="0.45">
      <c r="B589" s="504">
        <v>11</v>
      </c>
      <c r="J589" s="702" t="s">
        <v>767</v>
      </c>
      <c r="K589" s="702"/>
      <c r="L589" s="702"/>
    </row>
    <row r="590" spans="2:31" ht="14.25" customHeight="1" x14ac:dyDescent="0.45">
      <c r="B590" s="442"/>
      <c r="D590" s="675" t="str">
        <f>IF(OR(AND(B589&gt;3,B589&lt;7),AND(C587&gt;3,C587&lt;7),AND(D585&gt;3,D585&lt;7)),"New estate profiles are based on residents of an estate in Keysborough"," ")</f>
        <v xml:space="preserve"> </v>
      </c>
      <c r="E590" s="675"/>
      <c r="F590" s="675"/>
      <c r="AD590" s="439"/>
      <c r="AE590" s="439"/>
    </row>
    <row r="591" spans="2:31" ht="14.25" customHeight="1" x14ac:dyDescent="0.4">
      <c r="B591" s="439" t="s">
        <v>1003</v>
      </c>
      <c r="D591" s="675"/>
      <c r="E591" s="675"/>
      <c r="F591" s="675"/>
      <c r="J591" s="511">
        <v>97</v>
      </c>
      <c r="K591" s="511">
        <v>100</v>
      </c>
      <c r="L591" s="511">
        <v>97</v>
      </c>
      <c r="N591" s="672" t="s">
        <v>1004</v>
      </c>
      <c r="O591" s="672"/>
      <c r="P591" s="672"/>
      <c r="Q591" s="672"/>
      <c r="AD591" s="439"/>
      <c r="AE591" s="439"/>
    </row>
    <row r="592" spans="2:31" ht="15" customHeight="1" x14ac:dyDescent="0.4">
      <c r="B592" s="512" t="s">
        <v>1002</v>
      </c>
      <c r="H592" s="439" t="s">
        <v>2348</v>
      </c>
      <c r="N592" s="672"/>
      <c r="O592" s="672"/>
      <c r="P592" s="672"/>
      <c r="Q592" s="672"/>
      <c r="AD592" s="439"/>
      <c r="AE592" s="439"/>
    </row>
    <row r="593" spans="2:31" ht="36" customHeight="1" x14ac:dyDescent="0.4">
      <c r="B593" s="513" t="s">
        <v>763</v>
      </c>
      <c r="C593" s="484" t="s">
        <v>764</v>
      </c>
      <c r="D593" s="514" t="str">
        <f>INDEX('Table 4'!$W$9:$W$25,B589)</f>
        <v>South Dandenong 2011 SA1 areas</v>
      </c>
      <c r="E593" s="514" t="str">
        <f>INDEX('Table 4'!$W$9:$W$25,C587)</f>
        <v>Semi-detached: Greater Dandenong  2016</v>
      </c>
      <c r="F593" s="514" t="str">
        <f>INDEX('Table 4'!$W$9:$W$25,D585)</f>
        <v>Separate house: Greater Dandenong  2016</v>
      </c>
      <c r="H593" s="513" t="s">
        <v>763</v>
      </c>
      <c r="I593" s="484" t="s">
        <v>764</v>
      </c>
      <c r="J593" s="514" t="str">
        <f>D593</f>
        <v>South Dandenong 2011 SA1 areas</v>
      </c>
      <c r="K593" s="514" t="str">
        <f>E593</f>
        <v>Semi-detached: Greater Dandenong  2016</v>
      </c>
      <c r="L593" s="514" t="str">
        <f>F593</f>
        <v>Separate house: Greater Dandenong  2016</v>
      </c>
      <c r="O593" s="514" t="str">
        <f>J593</f>
        <v>South Dandenong 2011 SA1 areas</v>
      </c>
      <c r="P593" s="514" t="str">
        <f>K593</f>
        <v>Semi-detached: Greater Dandenong  2016</v>
      </c>
      <c r="Q593" s="514" t="str">
        <f>L593</f>
        <v>Separate house: Greater Dandenong  2016</v>
      </c>
      <c r="AD593" s="439"/>
      <c r="AE593" s="439"/>
    </row>
    <row r="594" spans="2:31" ht="14.25" customHeight="1" x14ac:dyDescent="0.4">
      <c r="B594" s="515">
        <v>1</v>
      </c>
      <c r="C594" s="486">
        <f>H$8+H594-1</f>
        <v>2018</v>
      </c>
      <c r="D594" s="516"/>
      <c r="E594" s="516"/>
      <c r="F594" s="516"/>
      <c r="H594" s="515">
        <v>1</v>
      </c>
      <c r="I594" s="486">
        <f t="shared" ref="I594:I608" si="8">H$8+H594-1</f>
        <v>2018</v>
      </c>
      <c r="J594" s="487">
        <f>D594*J$591/100</f>
        <v>0</v>
      </c>
      <c r="K594" s="487">
        <f>E594*K$591/100</f>
        <v>0</v>
      </c>
      <c r="L594" s="487">
        <f>F594*L$591/100</f>
        <v>0</v>
      </c>
      <c r="M594" s="517">
        <v>1</v>
      </c>
      <c r="N594" s="486" t="s">
        <v>646</v>
      </c>
      <c r="O594" s="518">
        <f>VLOOKUP($I$7*21-21+1+$M594,'Table 4'!$B$8:$T$1666,'Enter Information'!$B$589+2)</f>
        <v>583</v>
      </c>
      <c r="P594" s="518">
        <f>VLOOKUP($I$7*21-21+1+$M594,'Table 4'!$B$8:$T$1666,'Enter Information'!$C$587+2)</f>
        <v>2052</v>
      </c>
      <c r="Q594" s="518">
        <f>VLOOKUP($I$7*21-21+1+$M594,'Table 4'!$B$8:$T$1666,'Enter Information'!$D$585+2)</f>
        <v>7338</v>
      </c>
      <c r="AD594" s="439"/>
      <c r="AE594" s="439"/>
    </row>
    <row r="595" spans="2:31" ht="14.25" customHeight="1" x14ac:dyDescent="0.4">
      <c r="B595" s="515">
        <v>2</v>
      </c>
      <c r="C595" s="486">
        <f t="shared" ref="C595:C608" si="9">H$8+H595-1</f>
        <v>2019</v>
      </c>
      <c r="D595" s="516"/>
      <c r="E595" s="516"/>
      <c r="F595" s="516"/>
      <c r="H595" s="515">
        <v>2</v>
      </c>
      <c r="I595" s="486">
        <f t="shared" si="8"/>
        <v>2019</v>
      </c>
      <c r="J595" s="487">
        <f t="shared" ref="J595:K608" si="10">D595*J$591/100</f>
        <v>0</v>
      </c>
      <c r="K595" s="487">
        <f t="shared" si="10"/>
        <v>0</v>
      </c>
      <c r="L595" s="487">
        <f t="shared" ref="L595:L608" si="11">F595*L$591/100</f>
        <v>0</v>
      </c>
      <c r="M595" s="517">
        <v>2</v>
      </c>
      <c r="N595" s="486" t="s">
        <v>647</v>
      </c>
      <c r="O595" s="518">
        <f>VLOOKUP($I$7*21-21+1+$M595,'Table 4'!$B$8:$T$1666,'Enter Information'!$B$589+2)</f>
        <v>366</v>
      </c>
      <c r="P595" s="518">
        <f>VLOOKUP($I$7*21-21+1+$M595,'Table 4'!$B$8:$T$1666,'Enter Information'!$C$587+2)</f>
        <v>1335</v>
      </c>
      <c r="Q595" s="518">
        <f>VLOOKUP($I$7*21-21+1+$M595,'Table 4'!$B$8:$T$1666,'Enter Information'!$D$585+2)</f>
        <v>6895</v>
      </c>
      <c r="AD595" s="439"/>
      <c r="AE595" s="439"/>
    </row>
    <row r="596" spans="2:31" ht="14.25" customHeight="1" x14ac:dyDescent="0.4">
      <c r="B596" s="515">
        <v>3</v>
      </c>
      <c r="C596" s="486">
        <f t="shared" si="9"/>
        <v>2020</v>
      </c>
      <c r="D596" s="516"/>
      <c r="E596" s="516"/>
      <c r="F596" s="516"/>
      <c r="H596" s="515">
        <v>3</v>
      </c>
      <c r="I596" s="486">
        <f t="shared" si="8"/>
        <v>2020</v>
      </c>
      <c r="J596" s="487">
        <f t="shared" si="10"/>
        <v>0</v>
      </c>
      <c r="K596" s="487">
        <f t="shared" si="10"/>
        <v>0</v>
      </c>
      <c r="L596" s="487">
        <f t="shared" si="11"/>
        <v>0</v>
      </c>
      <c r="M596" s="517">
        <v>3</v>
      </c>
      <c r="N596" s="486" t="s">
        <v>648</v>
      </c>
      <c r="O596" s="518">
        <f>VLOOKUP($I$7*21-21+1+$M596,'Table 4'!$B$8:$T$1666,'Enter Information'!$B$589+2)</f>
        <v>384</v>
      </c>
      <c r="P596" s="518">
        <f>VLOOKUP($I$7*21-21+1+$M596,'Table 4'!$B$8:$T$1666,'Enter Information'!$C$587+2)</f>
        <v>937</v>
      </c>
      <c r="Q596" s="518">
        <f>VLOOKUP($I$7*21-21+1+$M596,'Table 4'!$B$8:$T$1666,'Enter Information'!$D$585+2)</f>
        <v>6775</v>
      </c>
      <c r="AD596" s="439"/>
      <c r="AE596" s="439"/>
    </row>
    <row r="597" spans="2:31" ht="14.25" customHeight="1" x14ac:dyDescent="0.4">
      <c r="B597" s="515">
        <v>4</v>
      </c>
      <c r="C597" s="486">
        <f t="shared" si="9"/>
        <v>2021</v>
      </c>
      <c r="D597" s="516"/>
      <c r="E597" s="516"/>
      <c r="F597" s="516"/>
      <c r="H597" s="515">
        <v>4</v>
      </c>
      <c r="I597" s="486">
        <f t="shared" si="8"/>
        <v>2021</v>
      </c>
      <c r="J597" s="487">
        <f t="shared" si="10"/>
        <v>0</v>
      </c>
      <c r="K597" s="487">
        <f t="shared" si="10"/>
        <v>0</v>
      </c>
      <c r="L597" s="487">
        <f t="shared" si="11"/>
        <v>0</v>
      </c>
      <c r="M597" s="517">
        <v>4</v>
      </c>
      <c r="N597" s="486" t="s">
        <v>649</v>
      </c>
      <c r="O597" s="518">
        <f>VLOOKUP($I$7*21-21+1+$M597,'Table 4'!$B$8:$T$1666,'Enter Information'!$B$589+2)</f>
        <v>442</v>
      </c>
      <c r="P597" s="518">
        <f>VLOOKUP($I$7*21-21+1+$M597,'Table 4'!$B$8:$T$1666,'Enter Information'!$C$587+2)</f>
        <v>1033</v>
      </c>
      <c r="Q597" s="518">
        <f>VLOOKUP($I$7*21-21+1+$M597,'Table 4'!$B$8:$T$1666,'Enter Information'!$D$585+2)</f>
        <v>7531</v>
      </c>
      <c r="AD597" s="439"/>
      <c r="AE597" s="439"/>
    </row>
    <row r="598" spans="2:31" ht="14.25" customHeight="1" x14ac:dyDescent="0.4">
      <c r="B598" s="515">
        <v>5</v>
      </c>
      <c r="C598" s="486">
        <f t="shared" si="9"/>
        <v>2022</v>
      </c>
      <c r="D598" s="516"/>
      <c r="E598" s="516"/>
      <c r="F598" s="516"/>
      <c r="H598" s="515">
        <v>5</v>
      </c>
      <c r="I598" s="486">
        <f t="shared" si="8"/>
        <v>2022</v>
      </c>
      <c r="J598" s="487">
        <f t="shared" si="10"/>
        <v>0</v>
      </c>
      <c r="K598" s="487">
        <f t="shared" si="10"/>
        <v>0</v>
      </c>
      <c r="L598" s="487">
        <f t="shared" si="11"/>
        <v>0</v>
      </c>
      <c r="M598" s="517">
        <v>5</v>
      </c>
      <c r="N598" s="486" t="s">
        <v>650</v>
      </c>
      <c r="O598" s="518">
        <f>VLOOKUP($I$7*21-21+1+$M598,'Table 4'!$B$8:$T$1666,'Enter Information'!$B$589+2)</f>
        <v>497</v>
      </c>
      <c r="P598" s="518">
        <f>VLOOKUP($I$7*21-21+1+$M598,'Table 4'!$B$8:$T$1666,'Enter Information'!$C$587+2)</f>
        <v>1873</v>
      </c>
      <c r="Q598" s="518">
        <f>VLOOKUP($I$7*21-21+1+$M598,'Table 4'!$B$8:$T$1666,'Enter Information'!$D$585+2)</f>
        <v>9043</v>
      </c>
      <c r="AD598" s="439"/>
      <c r="AE598" s="439"/>
    </row>
    <row r="599" spans="2:31" ht="14.25" customHeight="1" x14ac:dyDescent="0.4">
      <c r="B599" s="515">
        <v>6</v>
      </c>
      <c r="C599" s="486">
        <f t="shared" si="9"/>
        <v>2023</v>
      </c>
      <c r="D599" s="516"/>
      <c r="E599" s="516"/>
      <c r="F599" s="516"/>
      <c r="H599" s="515">
        <v>6</v>
      </c>
      <c r="I599" s="486">
        <f t="shared" si="8"/>
        <v>2023</v>
      </c>
      <c r="J599" s="487">
        <f t="shared" si="10"/>
        <v>0</v>
      </c>
      <c r="K599" s="487">
        <f t="shared" si="10"/>
        <v>0</v>
      </c>
      <c r="L599" s="487">
        <f>F599*L$591/100</f>
        <v>0</v>
      </c>
      <c r="M599" s="517">
        <v>6</v>
      </c>
      <c r="N599" s="486" t="s">
        <v>651</v>
      </c>
      <c r="O599" s="518">
        <f>VLOOKUP($I$7*21-21+1+$M599,'Table 4'!$B$8:$T$1666,'Enter Information'!$B$589+2)</f>
        <v>615</v>
      </c>
      <c r="P599" s="518">
        <f>VLOOKUP($I$7*21-21+1+$M599,'Table 4'!$B$8:$T$1666,'Enter Information'!$C$587+2)</f>
        <v>2584</v>
      </c>
      <c r="Q599" s="518">
        <f>VLOOKUP($I$7*21-21+1+$M599,'Table 4'!$B$8:$T$1666,'Enter Information'!$D$585+2)</f>
        <v>8966</v>
      </c>
      <c r="AD599" s="439"/>
      <c r="AE599" s="439"/>
    </row>
    <row r="600" spans="2:31" ht="14.25" customHeight="1" x14ac:dyDescent="0.4">
      <c r="B600" s="515">
        <v>7</v>
      </c>
      <c r="C600" s="486">
        <f t="shared" si="9"/>
        <v>2024</v>
      </c>
      <c r="D600" s="516"/>
      <c r="E600" s="516"/>
      <c r="F600" s="516"/>
      <c r="H600" s="515">
        <v>7</v>
      </c>
      <c r="I600" s="486">
        <f t="shared" si="8"/>
        <v>2024</v>
      </c>
      <c r="J600" s="487">
        <f t="shared" si="10"/>
        <v>0</v>
      </c>
      <c r="K600" s="487">
        <f t="shared" si="10"/>
        <v>0</v>
      </c>
      <c r="L600" s="487">
        <f>F600*L$591/100</f>
        <v>0</v>
      </c>
      <c r="M600" s="517">
        <v>7</v>
      </c>
      <c r="N600" s="486" t="s">
        <v>652</v>
      </c>
      <c r="O600" s="518">
        <f>VLOOKUP($I$7*21-21+1+$M600,'Table 4'!$B$8:$T$1666,'Enter Information'!$B$589+2)</f>
        <v>585</v>
      </c>
      <c r="P600" s="518">
        <f>VLOOKUP($I$7*21-21+1+$M600,'Table 4'!$B$8:$T$1666,'Enter Information'!$C$587+2)</f>
        <v>2865</v>
      </c>
      <c r="Q600" s="518">
        <f>VLOOKUP($I$7*21-21+1+$M600,'Table 4'!$B$8:$T$1666,'Enter Information'!$D$585+2)</f>
        <v>9076</v>
      </c>
      <c r="AD600" s="439"/>
      <c r="AE600" s="439"/>
    </row>
    <row r="601" spans="2:31" ht="14.25" customHeight="1" x14ac:dyDescent="0.4">
      <c r="B601" s="515">
        <v>8</v>
      </c>
      <c r="C601" s="486">
        <f t="shared" si="9"/>
        <v>2025</v>
      </c>
      <c r="D601" s="516"/>
      <c r="E601" s="516"/>
      <c r="F601" s="516"/>
      <c r="H601" s="515">
        <v>8</v>
      </c>
      <c r="I601" s="486">
        <f t="shared" si="8"/>
        <v>2025</v>
      </c>
      <c r="J601" s="487">
        <f t="shared" si="10"/>
        <v>0</v>
      </c>
      <c r="K601" s="487">
        <f>E601*K$591/100</f>
        <v>0</v>
      </c>
      <c r="L601" s="487">
        <f t="shared" si="11"/>
        <v>0</v>
      </c>
      <c r="M601" s="517">
        <v>8</v>
      </c>
      <c r="N601" s="486" t="s">
        <v>653</v>
      </c>
      <c r="O601" s="518">
        <f>VLOOKUP($I$7*21-21+1+$M601,'Table 4'!$B$8:$T$1666,'Enter Information'!$B$589+2)</f>
        <v>477</v>
      </c>
      <c r="P601" s="518">
        <f>VLOOKUP($I$7*21-21+1+$M601,'Table 4'!$B$8:$T$1666,'Enter Information'!$C$587+2)</f>
        <v>1952</v>
      </c>
      <c r="Q601" s="518">
        <f>VLOOKUP($I$7*21-21+1+$M601,'Table 4'!$B$8:$T$1666,'Enter Information'!$D$585+2)</f>
        <v>7738</v>
      </c>
      <c r="AD601" s="439"/>
      <c r="AE601" s="439"/>
    </row>
    <row r="602" spans="2:31" ht="14.25" customHeight="1" x14ac:dyDescent="0.4">
      <c r="B602" s="515">
        <v>9</v>
      </c>
      <c r="C602" s="486">
        <f t="shared" si="9"/>
        <v>2026</v>
      </c>
      <c r="D602" s="516"/>
      <c r="E602" s="516"/>
      <c r="F602" s="516"/>
      <c r="H602" s="515">
        <v>9</v>
      </c>
      <c r="I602" s="486">
        <f t="shared" si="8"/>
        <v>2026</v>
      </c>
      <c r="J602" s="487">
        <f t="shared" si="10"/>
        <v>0</v>
      </c>
      <c r="K602" s="487">
        <f t="shared" si="10"/>
        <v>0</v>
      </c>
      <c r="L602" s="487">
        <f t="shared" si="11"/>
        <v>0</v>
      </c>
      <c r="M602" s="517">
        <v>9</v>
      </c>
      <c r="N602" s="486" t="s">
        <v>654</v>
      </c>
      <c r="O602" s="518">
        <f>VLOOKUP($I$7*21-21+1+$M602,'Table 4'!$B$8:$T$1666,'Enter Information'!$B$589+2)</f>
        <v>367</v>
      </c>
      <c r="P602" s="518">
        <f>VLOOKUP($I$7*21-21+1+$M602,'Table 4'!$B$8:$T$1666,'Enter Information'!$C$587+2)</f>
        <v>1413</v>
      </c>
      <c r="Q602" s="518">
        <f>VLOOKUP($I$7*21-21+1+$M602,'Table 4'!$B$8:$T$1666,'Enter Information'!$D$585+2)</f>
        <v>7416</v>
      </c>
      <c r="AD602" s="439"/>
      <c r="AE602" s="439"/>
    </row>
    <row r="603" spans="2:31" ht="14.25" customHeight="1" x14ac:dyDescent="0.4">
      <c r="B603" s="515">
        <v>10</v>
      </c>
      <c r="C603" s="486">
        <f t="shared" si="9"/>
        <v>2027</v>
      </c>
      <c r="D603" s="516"/>
      <c r="E603" s="516"/>
      <c r="F603" s="516"/>
      <c r="H603" s="515">
        <v>10</v>
      </c>
      <c r="I603" s="486">
        <f t="shared" si="8"/>
        <v>2027</v>
      </c>
      <c r="J603" s="487">
        <f t="shared" si="10"/>
        <v>0</v>
      </c>
      <c r="K603" s="487">
        <f t="shared" si="10"/>
        <v>0</v>
      </c>
      <c r="L603" s="487">
        <f t="shared" si="11"/>
        <v>0</v>
      </c>
      <c r="M603" s="517">
        <v>10</v>
      </c>
      <c r="N603" s="486" t="s">
        <v>655</v>
      </c>
      <c r="O603" s="518">
        <f>VLOOKUP($I$7*21-21+1+$M603,'Table 4'!$B$8:$T$1666,'Enter Information'!$B$589+2)</f>
        <v>305</v>
      </c>
      <c r="P603" s="518">
        <f>VLOOKUP($I$7*21-21+1+$M603,'Table 4'!$B$8:$T$1666,'Enter Information'!$C$587+2)</f>
        <v>1164</v>
      </c>
      <c r="Q603" s="518">
        <f>VLOOKUP($I$7*21-21+1+$M603,'Table 4'!$B$8:$T$1666,'Enter Information'!$D$585+2)</f>
        <v>7266</v>
      </c>
      <c r="AD603" s="439"/>
      <c r="AE603" s="439"/>
    </row>
    <row r="604" spans="2:31" ht="14.25" customHeight="1" x14ac:dyDescent="0.4">
      <c r="B604" s="515">
        <v>11</v>
      </c>
      <c r="C604" s="486">
        <f t="shared" si="9"/>
        <v>2028</v>
      </c>
      <c r="D604" s="516"/>
      <c r="E604" s="516"/>
      <c r="F604" s="516"/>
      <c r="H604" s="515">
        <v>11</v>
      </c>
      <c r="I604" s="486">
        <f t="shared" si="8"/>
        <v>2028</v>
      </c>
      <c r="J604" s="487">
        <f t="shared" si="10"/>
        <v>0</v>
      </c>
      <c r="K604" s="487">
        <f t="shared" si="10"/>
        <v>0</v>
      </c>
      <c r="L604" s="487">
        <f t="shared" si="11"/>
        <v>0</v>
      </c>
      <c r="M604" s="517">
        <v>11</v>
      </c>
      <c r="N604" s="486" t="s">
        <v>656</v>
      </c>
      <c r="O604" s="518">
        <f>VLOOKUP($I$7*21-21+1+$M604,'Table 4'!$B$8:$T$1666,'Enter Information'!$B$589+2)</f>
        <v>287</v>
      </c>
      <c r="P604" s="518">
        <f>VLOOKUP($I$7*21-21+1+$M604,'Table 4'!$B$8:$T$1666,'Enter Information'!$C$587+2)</f>
        <v>1083</v>
      </c>
      <c r="Q604" s="518">
        <f>VLOOKUP($I$7*21-21+1+$M604,'Table 4'!$B$8:$T$1666,'Enter Information'!$D$585+2)</f>
        <v>6956</v>
      </c>
      <c r="AD604" s="439"/>
      <c r="AE604" s="439"/>
    </row>
    <row r="605" spans="2:31" ht="14.25" customHeight="1" x14ac:dyDescent="0.4">
      <c r="B605" s="515">
        <v>12</v>
      </c>
      <c r="C605" s="486">
        <f t="shared" si="9"/>
        <v>2029</v>
      </c>
      <c r="D605" s="516"/>
      <c r="E605" s="516"/>
      <c r="F605" s="516"/>
      <c r="H605" s="515">
        <v>12</v>
      </c>
      <c r="I605" s="486">
        <f t="shared" si="8"/>
        <v>2029</v>
      </c>
      <c r="J605" s="487">
        <f t="shared" si="10"/>
        <v>0</v>
      </c>
      <c r="K605" s="487">
        <f t="shared" si="10"/>
        <v>0</v>
      </c>
      <c r="L605" s="487">
        <f t="shared" si="11"/>
        <v>0</v>
      </c>
      <c r="M605" s="517">
        <v>12</v>
      </c>
      <c r="N605" s="486" t="s">
        <v>657</v>
      </c>
      <c r="O605" s="518">
        <f>VLOOKUP($I$7*21-21+1+$M605,'Table 4'!$B$8:$T$1666,'Enter Information'!$B$589+2)</f>
        <v>262</v>
      </c>
      <c r="P605" s="518">
        <f>VLOOKUP($I$7*21-21+1+$M605,'Table 4'!$B$8:$T$1666,'Enter Information'!$C$587+2)</f>
        <v>942</v>
      </c>
      <c r="Q605" s="518">
        <f>VLOOKUP($I$7*21-21+1+$M605,'Table 4'!$B$8:$T$1666,'Enter Information'!$D$585+2)</f>
        <v>6833</v>
      </c>
      <c r="AD605" s="439"/>
      <c r="AE605" s="439"/>
    </row>
    <row r="606" spans="2:31" ht="14.25" customHeight="1" x14ac:dyDescent="0.4">
      <c r="B606" s="515">
        <v>13</v>
      </c>
      <c r="C606" s="486">
        <f t="shared" si="9"/>
        <v>2030</v>
      </c>
      <c r="D606" s="516"/>
      <c r="E606" s="516"/>
      <c r="F606" s="516"/>
      <c r="H606" s="515">
        <v>13</v>
      </c>
      <c r="I606" s="486">
        <f t="shared" si="8"/>
        <v>2030</v>
      </c>
      <c r="J606" s="487">
        <f t="shared" si="10"/>
        <v>0</v>
      </c>
      <c r="K606" s="487">
        <f t="shared" si="10"/>
        <v>0</v>
      </c>
      <c r="L606" s="487">
        <f t="shared" si="11"/>
        <v>0</v>
      </c>
      <c r="M606" s="517">
        <v>13</v>
      </c>
      <c r="N606" s="486" t="s">
        <v>658</v>
      </c>
      <c r="O606" s="518">
        <f>VLOOKUP($I$7*21-21+1+$M606,'Table 4'!$B$8:$T$1666,'Enter Information'!$B$589+2)</f>
        <v>214</v>
      </c>
      <c r="P606" s="518">
        <f>VLOOKUP($I$7*21-21+1+$M606,'Table 4'!$B$8:$T$1666,'Enter Information'!$C$587+2)</f>
        <v>845</v>
      </c>
      <c r="Q606" s="518">
        <f>VLOOKUP($I$7*21-21+1+$M606,'Table 4'!$B$8:$T$1666,'Enter Information'!$D$585+2)</f>
        <v>6119</v>
      </c>
      <c r="AD606" s="439"/>
      <c r="AE606" s="439"/>
    </row>
    <row r="607" spans="2:31" ht="14.25" customHeight="1" x14ac:dyDescent="0.4">
      <c r="B607" s="515">
        <v>14</v>
      </c>
      <c r="C607" s="486">
        <f t="shared" si="9"/>
        <v>2031</v>
      </c>
      <c r="D607" s="516"/>
      <c r="E607" s="516"/>
      <c r="F607" s="516"/>
      <c r="H607" s="515">
        <v>14</v>
      </c>
      <c r="I607" s="486">
        <f t="shared" si="8"/>
        <v>2031</v>
      </c>
      <c r="J607" s="487">
        <f t="shared" si="10"/>
        <v>0</v>
      </c>
      <c r="K607" s="487">
        <f t="shared" si="10"/>
        <v>0</v>
      </c>
      <c r="L607" s="487">
        <f t="shared" si="11"/>
        <v>0</v>
      </c>
      <c r="M607" s="517">
        <v>14</v>
      </c>
      <c r="N607" s="486" t="s">
        <v>659</v>
      </c>
      <c r="O607" s="518">
        <f>VLOOKUP($I$7*21-21+1+$M607,'Table 4'!$B$8:$T$1666,'Enter Information'!$B$589+2)</f>
        <v>157</v>
      </c>
      <c r="P607" s="518">
        <f>VLOOKUP($I$7*21-21+1+$M607,'Table 4'!$B$8:$T$1666,'Enter Information'!$C$587+2)</f>
        <v>682</v>
      </c>
      <c r="Q607" s="518">
        <f>VLOOKUP($I$7*21-21+1+$M607,'Table 4'!$B$8:$T$1666,'Enter Information'!$D$585+2)</f>
        <v>5433</v>
      </c>
      <c r="AD607" s="439"/>
      <c r="AE607" s="439"/>
    </row>
    <row r="608" spans="2:31" ht="14.25" customHeight="1" x14ac:dyDescent="0.4">
      <c r="B608" s="515">
        <v>15</v>
      </c>
      <c r="C608" s="486">
        <f t="shared" si="9"/>
        <v>2032</v>
      </c>
      <c r="D608" s="516"/>
      <c r="E608" s="516"/>
      <c r="F608" s="516"/>
      <c r="H608" s="515">
        <v>15</v>
      </c>
      <c r="I608" s="486">
        <f t="shared" si="8"/>
        <v>2032</v>
      </c>
      <c r="J608" s="487">
        <f t="shared" si="10"/>
        <v>0</v>
      </c>
      <c r="K608" s="487">
        <f t="shared" si="10"/>
        <v>0</v>
      </c>
      <c r="L608" s="487">
        <f t="shared" si="11"/>
        <v>0</v>
      </c>
      <c r="M608" s="517">
        <v>15</v>
      </c>
      <c r="N608" s="486" t="s">
        <v>660</v>
      </c>
      <c r="O608" s="518">
        <f>VLOOKUP($I$7*21-21+1+$M608,'Table 4'!$B$8:$T$1666,'Enter Information'!$B$589+2)</f>
        <v>124</v>
      </c>
      <c r="P608" s="518">
        <f>VLOOKUP($I$7*21-21+1+$M608,'Table 4'!$B$8:$T$1666,'Enter Information'!$C$587+2)</f>
        <v>514</v>
      </c>
      <c r="Q608" s="518">
        <f>VLOOKUP($I$7*21-21+1+$M608,'Table 4'!$B$8:$T$1666,'Enter Information'!$D$585+2)</f>
        <v>4093</v>
      </c>
      <c r="AD608" s="439"/>
      <c r="AE608" s="439"/>
    </row>
    <row r="609" spans="13:49" ht="14.25" customHeight="1" x14ac:dyDescent="0.4">
      <c r="M609" s="517">
        <v>16</v>
      </c>
      <c r="N609" s="486" t="s">
        <v>661</v>
      </c>
      <c r="O609" s="518">
        <f>VLOOKUP($I$7*21-21+1+$M609,'Table 4'!$B$8:$T$1666,'Enter Information'!$B$589+2)</f>
        <v>99</v>
      </c>
      <c r="P609" s="518">
        <f>VLOOKUP($I$7*21-21+1+$M609,'Table 4'!$B$8:$T$1666,'Enter Information'!$C$587+2)</f>
        <v>433</v>
      </c>
      <c r="Q609" s="518">
        <f>VLOOKUP($I$7*21-21+1+$M609,'Table 4'!$B$8:$T$1666,'Enter Information'!$D$585+2)</f>
        <v>2941</v>
      </c>
      <c r="AD609" s="439"/>
      <c r="AE609" s="439"/>
      <c r="AW609" s="469"/>
    </row>
    <row r="610" spans="13:49" ht="14.25" customHeight="1" x14ac:dyDescent="0.4">
      <c r="M610" s="517">
        <v>17</v>
      </c>
      <c r="N610" s="486" t="s">
        <v>662</v>
      </c>
      <c r="O610" s="518">
        <f>VLOOKUP($I$7*21-21+1+$M610,'Table 4'!$B$8:$T$1666,'Enter Information'!$B$589+2)</f>
        <v>79</v>
      </c>
      <c r="P610" s="518">
        <f>VLOOKUP($I$7*21-21+1+$M610,'Table 4'!$B$8:$T$1666,'Enter Information'!$C$587+2)</f>
        <v>331</v>
      </c>
      <c r="Q610" s="518">
        <f>VLOOKUP($I$7*21-21+1+$M610,'Table 4'!$B$8:$T$1666,'Enter Information'!$D$585+2)</f>
        <v>2081</v>
      </c>
      <c r="AD610" s="439"/>
      <c r="AE610" s="439"/>
    </row>
    <row r="611" spans="13:49" ht="14.25" customHeight="1" x14ac:dyDescent="0.4">
      <c r="M611" s="517">
        <v>18</v>
      </c>
      <c r="N611" s="486" t="s">
        <v>663</v>
      </c>
      <c r="O611" s="518">
        <f>VLOOKUP($I$7*21-21+1+$M611,'Table 4'!$B$8:$T$1666,'Enter Information'!$B$589+2)</f>
        <v>97</v>
      </c>
      <c r="P611" s="518">
        <f>VLOOKUP($I$7*21-21+1+$M611,'Table 4'!$B$8:$T$1666,'Enter Information'!$C$587+2)</f>
        <v>336</v>
      </c>
      <c r="Q611" s="518">
        <f>VLOOKUP($I$7*21-21+1+$M611,'Table 4'!$B$8:$T$1666,'Enter Information'!$D$585+2)</f>
        <v>1610</v>
      </c>
      <c r="AD611" s="439"/>
      <c r="AE611" s="439"/>
    </row>
    <row r="612" spans="13:49" ht="14.25" customHeight="1" x14ac:dyDescent="0.4">
      <c r="M612" s="517">
        <v>19</v>
      </c>
      <c r="N612" s="486" t="s">
        <v>664</v>
      </c>
      <c r="O612" s="518">
        <f>VLOOKUP($I$7*21-21+1+$M612,'Table 4'!$B$8:$T$1666,'Enter Information'!$B$589+2)</f>
        <v>5940</v>
      </c>
      <c r="P612" s="518">
        <f>VLOOKUP($I$7*21-21+1+$M612,'Table 4'!$B$8:$T$1666,'Enter Information'!$C$587+2)</f>
        <v>22351</v>
      </c>
      <c r="Q612" s="518">
        <f>VLOOKUP($I$7*21-21+1+$M612,'Table 4'!$B$8:$T$1666,'Enter Information'!$D$585+2)</f>
        <v>114117</v>
      </c>
      <c r="AD612" s="439"/>
      <c r="AE612" s="439"/>
    </row>
    <row r="613" spans="13:49" ht="14.25" customHeight="1" x14ac:dyDescent="0.4">
      <c r="M613" s="517">
        <v>20</v>
      </c>
      <c r="N613" s="486" t="s">
        <v>768</v>
      </c>
      <c r="O613" s="518">
        <f>VLOOKUP($I$7*21-21+1+$M613,'Table 4'!$B$8:$T$1666,'Enter Information'!$B$589+2)</f>
        <v>1714</v>
      </c>
      <c r="P613" s="518">
        <f>VLOOKUP($I$7*21-21+1+$M613,'Table 4'!$B$8:$T$1666,'Enter Information'!$C$587+2)</f>
        <v>9458</v>
      </c>
      <c r="Q613" s="518">
        <f>VLOOKUP($I$7*21-21+1+$M613,'Table 4'!$B$8:$T$1666,'Enter Information'!$D$585+2)</f>
        <v>38252</v>
      </c>
      <c r="AD613" s="439"/>
      <c r="AE613" s="439"/>
    </row>
    <row r="614" spans="13:49" ht="14.25" customHeight="1" x14ac:dyDescent="0.4">
      <c r="M614" s="517"/>
      <c r="AD614" s="439"/>
      <c r="AE614" s="439"/>
    </row>
    <row r="615" spans="13:49" ht="14.25" customHeight="1" x14ac:dyDescent="0.4">
      <c r="AD615" s="439"/>
    </row>
    <row r="680" spans="2:26" ht="14.25" customHeight="1" x14ac:dyDescent="0.5">
      <c r="B680" s="442" t="s">
        <v>797</v>
      </c>
      <c r="J680" s="658" t="s">
        <v>798</v>
      </c>
      <c r="K680" s="658"/>
      <c r="L680" s="660" t="s">
        <v>799</v>
      </c>
      <c r="M680" s="660"/>
    </row>
    <row r="682" spans="2:26" ht="14.25" customHeight="1" x14ac:dyDescent="0.4">
      <c r="B682" s="439" t="s">
        <v>1008</v>
      </c>
    </row>
    <row r="683" spans="2:26" ht="15.75" customHeight="1" x14ac:dyDescent="0.4">
      <c r="B683" s="659" t="s">
        <v>3866</v>
      </c>
      <c r="C683" s="659"/>
      <c r="D683" s="659"/>
      <c r="E683" s="659"/>
      <c r="F683" s="659"/>
      <c r="G683" s="659"/>
      <c r="H683" s="659"/>
      <c r="I683" s="659"/>
      <c r="J683" s="659"/>
      <c r="K683" s="659"/>
      <c r="L683" s="659"/>
      <c r="M683" s="659"/>
    </row>
    <row r="684" spans="2:26" ht="15.75" customHeight="1" x14ac:dyDescent="0.4">
      <c r="B684" s="659"/>
      <c r="C684" s="659"/>
      <c r="D684" s="659"/>
      <c r="E684" s="659"/>
      <c r="F684" s="659"/>
      <c r="G684" s="659"/>
      <c r="H684" s="659"/>
      <c r="I684" s="659"/>
      <c r="J684" s="659"/>
      <c r="K684" s="659"/>
      <c r="L684" s="659"/>
      <c r="M684" s="659"/>
    </row>
    <row r="685" spans="2:26" ht="15.75" customHeight="1" x14ac:dyDescent="0.4">
      <c r="B685" s="659"/>
      <c r="C685" s="659"/>
      <c r="D685" s="659"/>
      <c r="E685" s="659"/>
      <c r="F685" s="659"/>
      <c r="G685" s="659"/>
      <c r="H685" s="659"/>
      <c r="I685" s="659"/>
      <c r="J685" s="659"/>
      <c r="K685" s="659"/>
      <c r="L685" s="659"/>
      <c r="M685" s="659"/>
    </row>
    <row r="686" spans="2:26" ht="14.25" customHeight="1" x14ac:dyDescent="0.4">
      <c r="B686" s="519" t="s">
        <v>757</v>
      </c>
      <c r="C686" s="503"/>
      <c r="D686" s="503"/>
      <c r="E686" s="355"/>
      <c r="F686" s="355"/>
      <c r="G686" s="355"/>
      <c r="H686" s="355"/>
      <c r="I686" s="355"/>
      <c r="J686" s="520"/>
      <c r="K686" s="520"/>
      <c r="L686" s="520"/>
      <c r="M686" s="520"/>
    </row>
    <row r="687" spans="2:26" ht="14.25" customHeight="1" x14ac:dyDescent="0.4">
      <c r="B687" s="521"/>
      <c r="C687" s="522"/>
      <c r="D687" s="523">
        <v>26</v>
      </c>
      <c r="F687" s="524"/>
      <c r="G687" s="524"/>
      <c r="H687" s="524"/>
      <c r="I687" s="524"/>
      <c r="J687" s="469"/>
      <c r="K687" s="525"/>
      <c r="L687" s="469"/>
      <c r="M687" s="469"/>
      <c r="N687" s="469"/>
      <c r="O687" s="469"/>
      <c r="P687" s="469"/>
      <c r="Q687" s="469"/>
      <c r="R687" s="469"/>
      <c r="S687" s="469"/>
      <c r="T687" s="469"/>
      <c r="U687" s="469"/>
      <c r="V687" s="469"/>
      <c r="W687" s="469"/>
      <c r="X687" s="469"/>
      <c r="Z687" s="469"/>
    </row>
    <row r="688" spans="2:26" ht="14.25" customHeight="1" x14ac:dyDescent="0.45">
      <c r="B688" s="521"/>
      <c r="C688" s="526"/>
      <c r="D688" s="527">
        <v>1</v>
      </c>
      <c r="E688" s="527">
        <v>2</v>
      </c>
      <c r="F688" s="527">
        <v>3</v>
      </c>
      <c r="G688" s="527">
        <v>4</v>
      </c>
      <c r="H688" s="528">
        <v>5</v>
      </c>
      <c r="I688" s="529"/>
      <c r="J688" s="530"/>
      <c r="K688" s="530"/>
      <c r="L688" s="530"/>
      <c r="M688" s="531"/>
      <c r="N688" s="469"/>
      <c r="O688" s="469"/>
      <c r="P688" s="669" t="s">
        <v>948</v>
      </c>
      <c r="Q688" s="669"/>
      <c r="R688" s="669"/>
      <c r="S688" s="669"/>
      <c r="T688" s="669"/>
      <c r="U688" s="469"/>
      <c r="V688" s="469"/>
      <c r="W688" s="469"/>
      <c r="X688" s="469"/>
      <c r="Z688" s="469"/>
    </row>
    <row r="689" spans="2:31" ht="35.25" customHeight="1" x14ac:dyDescent="0.4">
      <c r="C689" s="532"/>
      <c r="D689" s="533" t="s">
        <v>943</v>
      </c>
      <c r="E689" s="533" t="s">
        <v>770</v>
      </c>
      <c r="F689" s="533" t="s">
        <v>944</v>
      </c>
      <c r="G689" s="533" t="s">
        <v>945</v>
      </c>
      <c r="H689" s="534" t="s">
        <v>946</v>
      </c>
      <c r="I689" s="535" t="s">
        <v>773</v>
      </c>
      <c r="N689" s="469"/>
      <c r="O689" s="532"/>
      <c r="P689" s="534" t="s">
        <v>943</v>
      </c>
      <c r="Q689" s="534" t="s">
        <v>770</v>
      </c>
      <c r="R689" s="534" t="s">
        <v>944</v>
      </c>
      <c r="S689" s="534" t="s">
        <v>945</v>
      </c>
      <c r="T689" s="534" t="s">
        <v>946</v>
      </c>
      <c r="U689" s="535" t="s">
        <v>773</v>
      </c>
      <c r="Z689" s="469"/>
      <c r="AD689" s="439"/>
      <c r="AE689" s="439"/>
    </row>
    <row r="690" spans="2:31" ht="14.25" customHeight="1" x14ac:dyDescent="0.4">
      <c r="C690" s="536" t="s">
        <v>775</v>
      </c>
      <c r="D690" s="537"/>
      <c r="E690" s="538"/>
      <c r="F690" s="538"/>
      <c r="G690" s="538"/>
      <c r="H690" s="538"/>
      <c r="I690" s="539" t="s">
        <v>773</v>
      </c>
      <c r="N690" s="469"/>
      <c r="O690" s="536" t="s">
        <v>775</v>
      </c>
      <c r="P690" s="537"/>
      <c r="Q690" s="538"/>
      <c r="R690" s="538"/>
      <c r="S690" s="538"/>
      <c r="T690" s="538"/>
      <c r="U690" s="539"/>
      <c r="Z690" s="469"/>
      <c r="AD690" s="439"/>
      <c r="AE690" s="439"/>
    </row>
    <row r="691" spans="2:31" ht="14.25" customHeight="1" x14ac:dyDescent="0.4">
      <c r="B691" s="632">
        <v>1</v>
      </c>
      <c r="C691" s="540" t="s">
        <v>776</v>
      </c>
      <c r="D691" s="541">
        <f>VLOOKUP($D$687*22-22+$B691,'Table 5'!$D$7:$J$1894,D$688+2)</f>
        <v>0</v>
      </c>
      <c r="E691" s="541">
        <f>VLOOKUP($D$687*22-22+$B691,'Table 5'!$D$7:$J$1894,E$688+2)</f>
        <v>8518</v>
      </c>
      <c r="F691" s="541">
        <f>VLOOKUP($D$687*22-22+$B691,'Table 5'!$D$7:$J$1894,F$688+2)</f>
        <v>1344</v>
      </c>
      <c r="G691" s="541">
        <f>VLOOKUP($D$687*22-22+$B691,'Table 5'!$D$7:$J$1894,G$688+2)</f>
        <v>0</v>
      </c>
      <c r="H691" s="541">
        <f>VLOOKUP($D$687*22-22+$B691,'Table 5'!$D$7:$J$1894,H$688+2)</f>
        <v>676</v>
      </c>
      <c r="I691" s="542">
        <f>SUM(D691:H691)</f>
        <v>10538</v>
      </c>
      <c r="N691" s="469"/>
      <c r="O691" s="540" t="s">
        <v>776</v>
      </c>
      <c r="P691" s="543">
        <f>D691/$I691</f>
        <v>0</v>
      </c>
      <c r="Q691" s="543">
        <f>E691/$I691</f>
        <v>0.8083127728221674</v>
      </c>
      <c r="R691" s="543">
        <f>F691/$I691</f>
        <v>0.12753843234010248</v>
      </c>
      <c r="S691" s="543">
        <f>G691/$I691</f>
        <v>0</v>
      </c>
      <c r="T691" s="543">
        <f>H691/$I691</f>
        <v>6.4148794837730116E-2</v>
      </c>
      <c r="U691" s="542">
        <f>SUM(P691:T691)</f>
        <v>1</v>
      </c>
      <c r="Z691" s="469"/>
      <c r="AD691" s="439"/>
      <c r="AE691" s="439"/>
    </row>
    <row r="692" spans="2:31" ht="14.25" customHeight="1" x14ac:dyDescent="0.4">
      <c r="B692" s="632">
        <v>2</v>
      </c>
      <c r="C692" s="540" t="s">
        <v>777</v>
      </c>
      <c r="D692" s="541">
        <f>VLOOKUP($D$687*22-22+$B692,'Table 5'!$D$7:$J$1894,D$688+2)</f>
        <v>0</v>
      </c>
      <c r="E692" s="541">
        <f>VLOOKUP($D$687*22-22+$B692,'Table 5'!$D$7:$J$1894,E$688+2)</f>
        <v>6791</v>
      </c>
      <c r="F692" s="541">
        <f>VLOOKUP($D$687*22-22+$B692,'Table 5'!$D$7:$J$1894,F$688+2)</f>
        <v>1572</v>
      </c>
      <c r="G692" s="541">
        <f>VLOOKUP($D$687*22-22+$B692,'Table 5'!$D$7:$J$1894,G$688+2)</f>
        <v>0</v>
      </c>
      <c r="H692" s="541">
        <f>VLOOKUP($D$687*22-22+$B692,'Table 5'!$D$7:$J$1894,H$688+2)</f>
        <v>539</v>
      </c>
      <c r="I692" s="542">
        <f t="shared" ref="I692:I709" si="12">SUM(D692:H692)</f>
        <v>8902</v>
      </c>
      <c r="N692" s="469"/>
      <c r="O692" s="540" t="s">
        <v>777</v>
      </c>
      <c r="P692" s="543">
        <f t="shared" ref="P692:P707" si="13">D692/$I692</f>
        <v>0</v>
      </c>
      <c r="Q692" s="543">
        <f t="shared" ref="Q692:Q708" si="14">E692/$I692</f>
        <v>0.76286227813974383</v>
      </c>
      <c r="R692" s="543">
        <f t="shared" ref="R692:R708" si="15">F692/$I692</f>
        <v>0.17658953044259718</v>
      </c>
      <c r="S692" s="543">
        <f t="shared" ref="S692:S708" si="16">G692/$I692</f>
        <v>0</v>
      </c>
      <c r="T692" s="543">
        <f t="shared" ref="T692:T708" si="17">H692/$I692</f>
        <v>6.054819141765895E-2</v>
      </c>
      <c r="U692" s="542">
        <f t="shared" ref="U692:U707" si="18">SUM(P692:T692)</f>
        <v>1</v>
      </c>
      <c r="Z692" s="469"/>
      <c r="AD692" s="439"/>
      <c r="AE692" s="439"/>
    </row>
    <row r="693" spans="2:31" ht="14.25" customHeight="1" x14ac:dyDescent="0.4">
      <c r="B693" s="632">
        <v>3</v>
      </c>
      <c r="C693" s="540" t="s">
        <v>778</v>
      </c>
      <c r="D693" s="541">
        <f>VLOOKUP($D$687*22-22+$B693,'Table 5'!$D$7:$J$1894,D$688+2)</f>
        <v>0</v>
      </c>
      <c r="E693" s="541">
        <f>VLOOKUP($D$687*22-22+$B693,'Table 5'!$D$7:$J$1894,E$688+2)</f>
        <v>5755</v>
      </c>
      <c r="F693" s="541">
        <f>VLOOKUP($D$687*22-22+$B693,'Table 5'!$D$7:$J$1894,F$688+2)</f>
        <v>1906</v>
      </c>
      <c r="G693" s="541">
        <f>VLOOKUP($D$687*22-22+$B693,'Table 5'!$D$7:$J$1894,G$688+2)</f>
        <v>0</v>
      </c>
      <c r="H693" s="541">
        <f>VLOOKUP($D$687*22-22+$B693,'Table 5'!$D$7:$J$1894,H$688+2)</f>
        <v>514</v>
      </c>
      <c r="I693" s="542">
        <f t="shared" si="12"/>
        <v>8175</v>
      </c>
      <c r="N693" s="469"/>
      <c r="O693" s="540" t="s">
        <v>778</v>
      </c>
      <c r="P693" s="543">
        <f t="shared" si="13"/>
        <v>0</v>
      </c>
      <c r="Q693" s="543">
        <f t="shared" si="14"/>
        <v>0.70397553516819567</v>
      </c>
      <c r="R693" s="543">
        <f t="shared" si="15"/>
        <v>0.23314984709480122</v>
      </c>
      <c r="S693" s="543">
        <f t="shared" si="16"/>
        <v>0</v>
      </c>
      <c r="T693" s="543">
        <f t="shared" si="17"/>
        <v>6.2874617737003063E-2</v>
      </c>
      <c r="U693" s="542">
        <f t="shared" si="18"/>
        <v>1</v>
      </c>
      <c r="Z693" s="469"/>
      <c r="AD693" s="439"/>
      <c r="AE693" s="439"/>
    </row>
    <row r="694" spans="2:31" ht="14.25" customHeight="1" x14ac:dyDescent="0.4">
      <c r="B694" s="632">
        <v>4</v>
      </c>
      <c r="C694" s="540" t="s">
        <v>779</v>
      </c>
      <c r="D694" s="541">
        <f>VLOOKUP($D$687*22-22+$B694,'Table 5'!$D$7:$J$1894,D$688+2)</f>
        <v>137</v>
      </c>
      <c r="E694" s="541">
        <f>VLOOKUP($D$687*22-22+$B694,'Table 5'!$D$7:$J$1894,E$688+2)</f>
        <v>5469</v>
      </c>
      <c r="F694" s="541">
        <f>VLOOKUP($D$687*22-22+$B694,'Table 5'!$D$7:$J$1894,F$688+2)</f>
        <v>2118</v>
      </c>
      <c r="G694" s="541">
        <f>VLOOKUP($D$687*22-22+$B694,'Table 5'!$D$7:$J$1894,G$688+2)</f>
        <v>191</v>
      </c>
      <c r="H694" s="541">
        <f>VLOOKUP($D$687*22-22+$B694,'Table 5'!$D$7:$J$1894,H$688+2)</f>
        <v>1233</v>
      </c>
      <c r="I694" s="542">
        <f t="shared" si="12"/>
        <v>9148</v>
      </c>
      <c r="N694" s="469"/>
      <c r="O694" s="540" t="s">
        <v>779</v>
      </c>
      <c r="P694" s="543">
        <f t="shared" si="13"/>
        <v>1.4975951027547004E-2</v>
      </c>
      <c r="Q694" s="543">
        <f t="shared" si="14"/>
        <v>0.59783559247923046</v>
      </c>
      <c r="R694" s="543">
        <f t="shared" si="15"/>
        <v>0.2315260166156537</v>
      </c>
      <c r="S694" s="543">
        <f t="shared" si="16"/>
        <v>2.0878880629645824E-2</v>
      </c>
      <c r="T694" s="543">
        <f t="shared" si="17"/>
        <v>0.13478355924792304</v>
      </c>
      <c r="U694" s="542">
        <f t="shared" si="18"/>
        <v>1</v>
      </c>
      <c r="Z694" s="469"/>
      <c r="AD694" s="439"/>
      <c r="AE694" s="439"/>
    </row>
    <row r="695" spans="2:31" ht="14.25" customHeight="1" x14ac:dyDescent="0.4">
      <c r="B695" s="632">
        <v>5</v>
      </c>
      <c r="C695" s="540" t="s">
        <v>780</v>
      </c>
      <c r="D695" s="541">
        <f>VLOOKUP($D$687*22-22+$B695,'Table 5'!$D$7:$J$1894,D$688+2)</f>
        <v>1248</v>
      </c>
      <c r="E695" s="541">
        <f>VLOOKUP($D$687*22-22+$B695,'Table 5'!$D$7:$J$1894,E$688+2)</f>
        <v>5044</v>
      </c>
      <c r="F695" s="541">
        <f>VLOOKUP($D$687*22-22+$B695,'Table 5'!$D$7:$J$1894,F$688+2)</f>
        <v>1947</v>
      </c>
      <c r="G695" s="541">
        <f>VLOOKUP($D$687*22-22+$B695,'Table 5'!$D$7:$J$1894,G$688+2)</f>
        <v>472</v>
      </c>
      <c r="H695" s="541">
        <f>VLOOKUP($D$687*22-22+$B695,'Table 5'!$D$7:$J$1894,H$688+2)</f>
        <v>3512</v>
      </c>
      <c r="I695" s="542">
        <f t="shared" si="12"/>
        <v>12223</v>
      </c>
      <c r="N695" s="469"/>
      <c r="O695" s="540" t="s">
        <v>780</v>
      </c>
      <c r="P695" s="543">
        <f t="shared" si="13"/>
        <v>0.10210259347132455</v>
      </c>
      <c r="Q695" s="543">
        <f t="shared" si="14"/>
        <v>0.41266464861327007</v>
      </c>
      <c r="R695" s="543">
        <f t="shared" si="15"/>
        <v>0.15928986337233086</v>
      </c>
      <c r="S695" s="543">
        <f t="shared" si="16"/>
        <v>3.8615724453898388E-2</v>
      </c>
      <c r="T695" s="543">
        <f t="shared" si="17"/>
        <v>0.28732717008917613</v>
      </c>
      <c r="U695" s="542">
        <f t="shared" si="18"/>
        <v>1</v>
      </c>
      <c r="Z695" s="469"/>
      <c r="AD695" s="439"/>
      <c r="AE695" s="439"/>
    </row>
    <row r="696" spans="2:31" ht="14.25" customHeight="1" x14ac:dyDescent="0.4">
      <c r="B696" s="632">
        <v>6</v>
      </c>
      <c r="C696" s="540" t="s">
        <v>781</v>
      </c>
      <c r="D696" s="541">
        <f>VLOOKUP($D$687*22-22+$B696,'Table 5'!$D$7:$J$1894,D$688+2)</f>
        <v>3180</v>
      </c>
      <c r="E696" s="541">
        <f>VLOOKUP($D$687*22-22+$B696,'Table 5'!$D$7:$J$1894,E$688+2)</f>
        <v>4841</v>
      </c>
      <c r="F696" s="541">
        <f>VLOOKUP($D$687*22-22+$B696,'Table 5'!$D$7:$J$1894,F$688+2)</f>
        <v>1292</v>
      </c>
      <c r="G696" s="541">
        <f>VLOOKUP($D$687*22-22+$B696,'Table 5'!$D$7:$J$1894,G$688+2)</f>
        <v>401</v>
      </c>
      <c r="H696" s="541">
        <f>VLOOKUP($D$687*22-22+$B696,'Table 5'!$D$7:$J$1894,H$688+2)</f>
        <v>3783</v>
      </c>
      <c r="I696" s="542">
        <f t="shared" si="12"/>
        <v>13497</v>
      </c>
      <c r="N696" s="469"/>
      <c r="O696" s="540" t="s">
        <v>781</v>
      </c>
      <c r="P696" s="543">
        <f t="shared" si="13"/>
        <v>0.23560791286952656</v>
      </c>
      <c r="Q696" s="543">
        <f t="shared" si="14"/>
        <v>0.35867229754760316</v>
      </c>
      <c r="R696" s="543">
        <f t="shared" si="15"/>
        <v>9.572497592057494E-2</v>
      </c>
      <c r="S696" s="543">
        <f t="shared" si="16"/>
        <v>2.9710305993924577E-2</v>
      </c>
      <c r="T696" s="543">
        <f t="shared" si="17"/>
        <v>0.28028450766837076</v>
      </c>
      <c r="U696" s="542">
        <f t="shared" si="18"/>
        <v>1</v>
      </c>
      <c r="Z696" s="469"/>
      <c r="AD696" s="439"/>
      <c r="AE696" s="439"/>
    </row>
    <row r="697" spans="2:31" ht="14.25" customHeight="1" x14ac:dyDescent="0.4">
      <c r="B697" s="632">
        <v>7</v>
      </c>
      <c r="C697" s="540" t="s">
        <v>782</v>
      </c>
      <c r="D697" s="541">
        <f>VLOOKUP($D$687*22-22+$B697,'Table 5'!$D$7:$J$1894,D$688+2)</f>
        <v>2643</v>
      </c>
      <c r="E697" s="541">
        <f>VLOOKUP($D$687*22-22+$B697,'Table 5'!$D$7:$J$1894,E$688+2)</f>
        <v>6735</v>
      </c>
      <c r="F697" s="541">
        <f>VLOOKUP($D$687*22-22+$B697,'Table 5'!$D$7:$J$1894,F$688+2)</f>
        <v>1090</v>
      </c>
      <c r="G697" s="541">
        <f>VLOOKUP($D$687*22-22+$B697,'Table 5'!$D$7:$J$1894,G$688+2)</f>
        <v>230</v>
      </c>
      <c r="H697" s="541">
        <f>VLOOKUP($D$687*22-22+$B697,'Table 5'!$D$7:$J$1894,H$688+2)</f>
        <v>3234</v>
      </c>
      <c r="I697" s="542">
        <f t="shared" si="12"/>
        <v>13932</v>
      </c>
      <c r="N697" s="469"/>
      <c r="O697" s="540" t="s">
        <v>782</v>
      </c>
      <c r="P697" s="543">
        <f t="shared" si="13"/>
        <v>0.18970714900947458</v>
      </c>
      <c r="Q697" s="543">
        <f t="shared" si="14"/>
        <v>0.48341946597760549</v>
      </c>
      <c r="R697" s="543">
        <f t="shared" si="15"/>
        <v>7.8237151880562739E-2</v>
      </c>
      <c r="S697" s="543">
        <f t="shared" si="16"/>
        <v>1.6508756818834337E-2</v>
      </c>
      <c r="T697" s="543">
        <f t="shared" si="17"/>
        <v>0.23212747631352282</v>
      </c>
      <c r="U697" s="542">
        <f t="shared" si="18"/>
        <v>0.99999999999999989</v>
      </c>
      <c r="Z697" s="469"/>
      <c r="AD697" s="439"/>
      <c r="AE697" s="439"/>
    </row>
    <row r="698" spans="2:31" ht="14.25" customHeight="1" x14ac:dyDescent="0.4">
      <c r="B698" s="632">
        <v>8</v>
      </c>
      <c r="C698" s="540" t="s">
        <v>783</v>
      </c>
      <c r="D698" s="541">
        <f>VLOOKUP($D$687*22-22+$B698,'Table 5'!$D$7:$J$1894,D$688+2)</f>
        <v>1125</v>
      </c>
      <c r="E698" s="541">
        <f>VLOOKUP($D$687*22-22+$B698,'Table 5'!$D$7:$J$1894,E$688+2)</f>
        <v>6452</v>
      </c>
      <c r="F698" s="541">
        <f>VLOOKUP($D$687*22-22+$B698,'Table 5'!$D$7:$J$1894,F$688+2)</f>
        <v>1113</v>
      </c>
      <c r="G698" s="541">
        <f>VLOOKUP($D$687*22-22+$B698,'Table 5'!$D$7:$J$1894,G$688+2)</f>
        <v>122</v>
      </c>
      <c r="H698" s="541">
        <f>VLOOKUP($D$687*22-22+$B698,'Table 5'!$D$7:$J$1894,H$688+2)</f>
        <v>2216</v>
      </c>
      <c r="I698" s="542">
        <f t="shared" si="12"/>
        <v>11028</v>
      </c>
      <c r="N698" s="469"/>
      <c r="O698" s="540" t="s">
        <v>783</v>
      </c>
      <c r="P698" s="543">
        <f t="shared" si="13"/>
        <v>0.10201305767138194</v>
      </c>
      <c r="Q698" s="543">
        <f t="shared" si="14"/>
        <v>0.58505622052956108</v>
      </c>
      <c r="R698" s="543">
        <f t="shared" si="15"/>
        <v>0.10092491838955386</v>
      </c>
      <c r="S698" s="543">
        <f t="shared" si="16"/>
        <v>1.1062749365252086E-2</v>
      </c>
      <c r="T698" s="543">
        <f t="shared" si="17"/>
        <v>0.200943054044251</v>
      </c>
      <c r="U698" s="542">
        <f t="shared" si="18"/>
        <v>1</v>
      </c>
      <c r="Z698" s="469"/>
      <c r="AD698" s="439"/>
      <c r="AE698" s="439"/>
    </row>
    <row r="699" spans="2:31" ht="14.25" customHeight="1" x14ac:dyDescent="0.4">
      <c r="B699" s="632">
        <v>9</v>
      </c>
      <c r="C699" s="540" t="s">
        <v>784</v>
      </c>
      <c r="D699" s="541">
        <f>VLOOKUP($D$687*22-22+$B699,'Table 5'!$D$7:$J$1894,D$688+2)</f>
        <v>705</v>
      </c>
      <c r="E699" s="541">
        <f>VLOOKUP($D$687*22-22+$B699,'Table 5'!$D$7:$J$1894,E$688+2)</f>
        <v>5647</v>
      </c>
      <c r="F699" s="541">
        <f>VLOOKUP($D$687*22-22+$B699,'Table 5'!$D$7:$J$1894,F$688+2)</f>
        <v>1257</v>
      </c>
      <c r="G699" s="541">
        <f>VLOOKUP($D$687*22-22+$B699,'Table 5'!$D$7:$J$1894,G$688+2)</f>
        <v>107</v>
      </c>
      <c r="H699" s="541">
        <f>VLOOKUP($D$687*22-22+$B699,'Table 5'!$D$7:$J$1894,H$688+2)</f>
        <v>2093</v>
      </c>
      <c r="I699" s="542">
        <f t="shared" si="12"/>
        <v>9809</v>
      </c>
      <c r="N699" s="469"/>
      <c r="O699" s="540" t="s">
        <v>784</v>
      </c>
      <c r="P699" s="543">
        <f t="shared" si="13"/>
        <v>7.1872769905189107E-2</v>
      </c>
      <c r="Q699" s="543">
        <f t="shared" si="14"/>
        <v>0.5756957895809971</v>
      </c>
      <c r="R699" s="543">
        <f t="shared" si="15"/>
        <v>0.12814761953308187</v>
      </c>
      <c r="S699" s="543">
        <f t="shared" si="16"/>
        <v>1.0908349474971964E-2</v>
      </c>
      <c r="T699" s="543">
        <f t="shared" si="17"/>
        <v>0.21337547150576003</v>
      </c>
      <c r="U699" s="542">
        <f t="shared" si="18"/>
        <v>1</v>
      </c>
      <c r="Z699" s="469"/>
      <c r="AD699" s="439"/>
      <c r="AE699" s="439"/>
    </row>
    <row r="700" spans="2:31" ht="14.25" customHeight="1" x14ac:dyDescent="0.4">
      <c r="B700" s="632">
        <v>10</v>
      </c>
      <c r="C700" s="540" t="s">
        <v>785</v>
      </c>
      <c r="D700" s="541">
        <f>VLOOKUP($D$687*22-22+$B700,'Table 5'!$D$7:$J$1894,D$688+2)</f>
        <v>768</v>
      </c>
      <c r="E700" s="541">
        <f>VLOOKUP($D$687*22-22+$B700,'Table 5'!$D$7:$J$1894,E$688+2)</f>
        <v>5047</v>
      </c>
      <c r="F700" s="541">
        <f>VLOOKUP($D$687*22-22+$B700,'Table 5'!$D$7:$J$1894,F$688+2)</f>
        <v>1317</v>
      </c>
      <c r="G700" s="541">
        <f>VLOOKUP($D$687*22-22+$B700,'Table 5'!$D$7:$J$1894,G$688+2)</f>
        <v>100</v>
      </c>
      <c r="H700" s="541">
        <f>VLOOKUP($D$687*22-22+$B700,'Table 5'!$D$7:$J$1894,H$688+2)</f>
        <v>2038</v>
      </c>
      <c r="I700" s="542">
        <f t="shared" si="12"/>
        <v>9270</v>
      </c>
      <c r="N700" s="469"/>
      <c r="O700" s="540" t="s">
        <v>785</v>
      </c>
      <c r="P700" s="543">
        <f t="shared" si="13"/>
        <v>8.2847896440129451E-2</v>
      </c>
      <c r="Q700" s="543">
        <f t="shared" si="14"/>
        <v>0.5444444444444444</v>
      </c>
      <c r="R700" s="543">
        <f t="shared" si="15"/>
        <v>0.14207119741100324</v>
      </c>
      <c r="S700" s="543">
        <f t="shared" si="16"/>
        <v>1.0787486515641856E-2</v>
      </c>
      <c r="T700" s="543">
        <f t="shared" si="17"/>
        <v>0.21984897518878102</v>
      </c>
      <c r="U700" s="542">
        <f t="shared" si="18"/>
        <v>1</v>
      </c>
      <c r="Z700" s="469"/>
      <c r="AD700" s="439"/>
      <c r="AE700" s="439"/>
    </row>
    <row r="701" spans="2:31" ht="14.25" customHeight="1" x14ac:dyDescent="0.4">
      <c r="B701" s="632">
        <v>11</v>
      </c>
      <c r="C701" s="540" t="s">
        <v>786</v>
      </c>
      <c r="D701" s="541">
        <f>VLOOKUP($D$687*22-22+$B701,'Table 5'!$D$7:$J$1894,D$688+2)</f>
        <v>1058</v>
      </c>
      <c r="E701" s="541">
        <f>VLOOKUP($D$687*22-22+$B701,'Table 5'!$D$7:$J$1894,E$688+2)</f>
        <v>4439</v>
      </c>
      <c r="F701" s="541">
        <f>VLOOKUP($D$687*22-22+$B701,'Table 5'!$D$7:$J$1894,F$688+2)</f>
        <v>1151</v>
      </c>
      <c r="G701" s="541">
        <f>VLOOKUP($D$687*22-22+$B701,'Table 5'!$D$7:$J$1894,G$688+2)</f>
        <v>104</v>
      </c>
      <c r="H701" s="541">
        <f>VLOOKUP($D$687*22-22+$B701,'Table 5'!$D$7:$J$1894,H$688+2)</f>
        <v>2096</v>
      </c>
      <c r="I701" s="542">
        <f t="shared" si="12"/>
        <v>8848</v>
      </c>
      <c r="N701" s="469"/>
      <c r="O701" s="540" t="s">
        <v>786</v>
      </c>
      <c r="P701" s="543">
        <f t="shared" si="13"/>
        <v>0.1195750452079566</v>
      </c>
      <c r="Q701" s="543">
        <f t="shared" si="14"/>
        <v>0.50169529837251359</v>
      </c>
      <c r="R701" s="543">
        <f t="shared" si="15"/>
        <v>0.13008589511754068</v>
      </c>
      <c r="S701" s="543">
        <f t="shared" si="16"/>
        <v>1.1754068716094032E-2</v>
      </c>
      <c r="T701" s="543">
        <f t="shared" si="17"/>
        <v>0.23688969258589512</v>
      </c>
      <c r="U701" s="542">
        <f t="shared" si="18"/>
        <v>1</v>
      </c>
      <c r="Z701" s="469"/>
      <c r="AD701" s="439"/>
      <c r="AE701" s="439"/>
    </row>
    <row r="702" spans="2:31" ht="14.25" customHeight="1" x14ac:dyDescent="0.4">
      <c r="B702" s="632">
        <v>12</v>
      </c>
      <c r="C702" s="540" t="s">
        <v>787</v>
      </c>
      <c r="D702" s="541">
        <f>VLOOKUP($D$687*22-22+$B702,'Table 5'!$D$7:$J$1894,D$688+2)</f>
        <v>1666</v>
      </c>
      <c r="E702" s="541">
        <f>VLOOKUP($D$687*22-22+$B702,'Table 5'!$D$7:$J$1894,E$688+2)</f>
        <v>3643</v>
      </c>
      <c r="F702" s="541">
        <f>VLOOKUP($D$687*22-22+$B702,'Table 5'!$D$7:$J$1894,F$688+2)</f>
        <v>1008</v>
      </c>
      <c r="G702" s="541">
        <f>VLOOKUP($D$687*22-22+$B702,'Table 5'!$D$7:$J$1894,G$688+2)</f>
        <v>111</v>
      </c>
      <c r="H702" s="541">
        <f>VLOOKUP($D$687*22-22+$B702,'Table 5'!$D$7:$J$1894,H$688+2)</f>
        <v>2173</v>
      </c>
      <c r="I702" s="542">
        <f t="shared" si="12"/>
        <v>8601</v>
      </c>
      <c r="N702" s="469"/>
      <c r="O702" s="540" t="s">
        <v>787</v>
      </c>
      <c r="P702" s="543">
        <f t="shared" si="13"/>
        <v>0.19369840716195791</v>
      </c>
      <c r="Q702" s="543">
        <f t="shared" si="14"/>
        <v>0.42355540053482155</v>
      </c>
      <c r="R702" s="543">
        <f t="shared" si="15"/>
        <v>0.11719567492152075</v>
      </c>
      <c r="S702" s="543">
        <f t="shared" si="16"/>
        <v>1.2905476107429368E-2</v>
      </c>
      <c r="T702" s="543">
        <f t="shared" si="17"/>
        <v>0.25264504127427045</v>
      </c>
      <c r="U702" s="542">
        <f t="shared" si="18"/>
        <v>1</v>
      </c>
      <c r="Z702" s="469"/>
      <c r="AD702" s="439"/>
      <c r="AE702" s="439"/>
    </row>
    <row r="703" spans="2:31" ht="14.25" customHeight="1" x14ac:dyDescent="0.4">
      <c r="B703" s="632">
        <v>13</v>
      </c>
      <c r="C703" s="540" t="s">
        <v>788</v>
      </c>
      <c r="D703" s="541">
        <f>VLOOKUP($D$687*22-22+$B703,'Table 5'!$D$7:$J$1894,D$688+2)</f>
        <v>2407</v>
      </c>
      <c r="E703" s="541">
        <f>VLOOKUP($D$687*22-22+$B703,'Table 5'!$D$7:$J$1894,E$688+2)</f>
        <v>2311</v>
      </c>
      <c r="F703" s="541">
        <f>VLOOKUP($D$687*22-22+$B703,'Table 5'!$D$7:$J$1894,F$688+2)</f>
        <v>701</v>
      </c>
      <c r="G703" s="541">
        <f>VLOOKUP($D$687*22-22+$B703,'Table 5'!$D$7:$J$1894,G$688+2)</f>
        <v>133</v>
      </c>
      <c r="H703" s="541">
        <f>VLOOKUP($D$687*22-22+$B703,'Table 5'!$D$7:$J$1894,H$688+2)</f>
        <v>2137</v>
      </c>
      <c r="I703" s="542">
        <f t="shared" si="12"/>
        <v>7689</v>
      </c>
      <c r="N703" s="469"/>
      <c r="O703" s="540" t="s">
        <v>788</v>
      </c>
      <c r="P703" s="543">
        <f t="shared" si="13"/>
        <v>0.31304460918194826</v>
      </c>
      <c r="Q703" s="543">
        <f t="shared" si="14"/>
        <v>0.30055924047340354</v>
      </c>
      <c r="R703" s="543">
        <f t="shared" si="15"/>
        <v>9.1169202757185597E-2</v>
      </c>
      <c r="S703" s="543">
        <f t="shared" si="16"/>
        <v>1.7297437898296266E-2</v>
      </c>
      <c r="T703" s="543">
        <f t="shared" si="17"/>
        <v>0.27792950968916635</v>
      </c>
      <c r="U703" s="542">
        <f t="shared" si="18"/>
        <v>1</v>
      </c>
      <c r="Z703" s="469"/>
      <c r="AD703" s="439"/>
      <c r="AE703" s="439"/>
    </row>
    <row r="704" spans="2:31" ht="14.25" customHeight="1" x14ac:dyDescent="0.4">
      <c r="B704" s="632">
        <v>14</v>
      </c>
      <c r="C704" s="540" t="s">
        <v>789</v>
      </c>
      <c r="D704" s="541">
        <f>VLOOKUP($D$687*22-22+$B704,'Table 5'!$D$7:$J$1894,D$688+2)</f>
        <v>2790</v>
      </c>
      <c r="E704" s="541">
        <f>VLOOKUP($D$687*22-22+$B704,'Table 5'!$D$7:$J$1894,E$688+2)</f>
        <v>1350</v>
      </c>
      <c r="F704" s="541">
        <f>VLOOKUP($D$687*22-22+$B704,'Table 5'!$D$7:$J$1894,F$688+2)</f>
        <v>484</v>
      </c>
      <c r="G704" s="541">
        <f>VLOOKUP($D$687*22-22+$B704,'Table 5'!$D$7:$J$1894,G$688+2)</f>
        <v>107</v>
      </c>
      <c r="H704" s="541">
        <f>VLOOKUP($D$687*22-22+$B704,'Table 5'!$D$7:$J$1894,H$688+2)</f>
        <v>2026</v>
      </c>
      <c r="I704" s="542">
        <f t="shared" si="12"/>
        <v>6757</v>
      </c>
      <c r="N704" s="469"/>
      <c r="O704" s="540" t="s">
        <v>789</v>
      </c>
      <c r="P704" s="543">
        <f t="shared" si="13"/>
        <v>0.41290513541512508</v>
      </c>
      <c r="Q704" s="543">
        <f t="shared" si="14"/>
        <v>0.19979280745893147</v>
      </c>
      <c r="R704" s="543">
        <f t="shared" si="15"/>
        <v>7.1629421340831737E-2</v>
      </c>
      <c r="S704" s="543">
        <f t="shared" si="16"/>
        <v>1.5835429924522717E-2</v>
      </c>
      <c r="T704" s="543">
        <f t="shared" si="17"/>
        <v>0.29983720586058904</v>
      </c>
      <c r="U704" s="542">
        <f t="shared" si="18"/>
        <v>1</v>
      </c>
      <c r="Z704" s="469"/>
      <c r="AD704" s="439"/>
      <c r="AE704" s="439"/>
    </row>
    <row r="705" spans="1:31" ht="14.25" customHeight="1" x14ac:dyDescent="0.4">
      <c r="B705" s="632">
        <v>15</v>
      </c>
      <c r="C705" s="540" t="s">
        <v>790</v>
      </c>
      <c r="D705" s="541">
        <f>VLOOKUP($D$687*22-22+$B705,'Table 5'!$D$7:$J$1894,D$688+2)</f>
        <v>2270</v>
      </c>
      <c r="E705" s="541">
        <f>VLOOKUP($D$687*22-22+$B705,'Table 5'!$D$7:$J$1894,E$688+2)</f>
        <v>813</v>
      </c>
      <c r="F705" s="541">
        <f>VLOOKUP($D$687*22-22+$B705,'Table 5'!$D$7:$J$1894,F$688+2)</f>
        <v>354</v>
      </c>
      <c r="G705" s="541">
        <f>VLOOKUP($D$687*22-22+$B705,'Table 5'!$D$7:$J$1894,G$688+2)</f>
        <v>70</v>
      </c>
      <c r="H705" s="541">
        <f>VLOOKUP($D$687*22-22+$B705,'Table 5'!$D$7:$J$1894,H$688+2)</f>
        <v>1634</v>
      </c>
      <c r="I705" s="542">
        <f t="shared" si="12"/>
        <v>5141</v>
      </c>
      <c r="N705" s="469"/>
      <c r="O705" s="540" t="s">
        <v>790</v>
      </c>
      <c r="P705" s="543">
        <f t="shared" si="13"/>
        <v>0.4415483368994359</v>
      </c>
      <c r="Q705" s="543">
        <f t="shared" si="14"/>
        <v>0.15814043960319005</v>
      </c>
      <c r="R705" s="543">
        <f t="shared" si="15"/>
        <v>6.8858198794008951E-2</v>
      </c>
      <c r="S705" s="543">
        <f t="shared" si="16"/>
        <v>1.3616028010114764E-2</v>
      </c>
      <c r="T705" s="543">
        <f t="shared" si="17"/>
        <v>0.31783699669325033</v>
      </c>
      <c r="U705" s="542">
        <f t="shared" si="18"/>
        <v>1</v>
      </c>
      <c r="Z705" s="469"/>
      <c r="AD705" s="439"/>
      <c r="AE705" s="439"/>
    </row>
    <row r="706" spans="1:31" ht="14.25" customHeight="1" x14ac:dyDescent="0.4">
      <c r="B706" s="632">
        <v>16</v>
      </c>
      <c r="C706" s="540" t="s">
        <v>791</v>
      </c>
      <c r="D706" s="541">
        <f>VLOOKUP($D$687*22-22+$B706,'Table 5'!$D$7:$J$1894,D$688+2)</f>
        <v>1677</v>
      </c>
      <c r="E706" s="541">
        <f>VLOOKUP($D$687*22-22+$B706,'Table 5'!$D$7:$J$1894,E$688+2)</f>
        <v>538</v>
      </c>
      <c r="F706" s="541">
        <f>VLOOKUP($D$687*22-22+$B706,'Table 5'!$D$7:$J$1894,F$688+2)</f>
        <v>268</v>
      </c>
      <c r="G706" s="541">
        <f>VLOOKUP($D$687*22-22+$B706,'Table 5'!$D$7:$J$1894,G$688+2)</f>
        <v>40</v>
      </c>
      <c r="H706" s="541">
        <f>VLOOKUP($D$687*22-22+$B706,'Table 5'!$D$7:$J$1894,H$688+2)</f>
        <v>1378</v>
      </c>
      <c r="I706" s="542">
        <f t="shared" si="12"/>
        <v>3901</v>
      </c>
      <c r="N706" s="469"/>
      <c r="O706" s="540" t="s">
        <v>791</v>
      </c>
      <c r="P706" s="543">
        <f t="shared" si="13"/>
        <v>0.42988977185337091</v>
      </c>
      <c r="Q706" s="543">
        <f t="shared" si="14"/>
        <v>0.13791335554985901</v>
      </c>
      <c r="R706" s="543">
        <f t="shared" si="15"/>
        <v>6.8700333247885159E-2</v>
      </c>
      <c r="S706" s="543">
        <f t="shared" si="16"/>
        <v>1.0253781081773904E-2</v>
      </c>
      <c r="T706" s="543">
        <f t="shared" si="17"/>
        <v>0.35324275826711099</v>
      </c>
      <c r="U706" s="542">
        <f t="shared" si="18"/>
        <v>1</v>
      </c>
      <c r="Z706" s="469"/>
      <c r="AD706" s="439"/>
      <c r="AE706" s="439"/>
    </row>
    <row r="707" spans="1:31" ht="14.25" customHeight="1" x14ac:dyDescent="0.4">
      <c r="B707" s="632">
        <v>17</v>
      </c>
      <c r="C707" s="540" t="s">
        <v>792</v>
      </c>
      <c r="D707" s="541">
        <f>VLOOKUP($D$687*22-22+$B707,'Table 5'!$D$7:$J$1894,D$688+2)</f>
        <v>1079</v>
      </c>
      <c r="E707" s="541">
        <f>VLOOKUP($D$687*22-22+$B707,'Table 5'!$D$7:$J$1894,E$688+2)</f>
        <v>321</v>
      </c>
      <c r="F707" s="541">
        <f>VLOOKUP($D$687*22-22+$B707,'Table 5'!$D$7:$J$1894,F$688+2)</f>
        <v>266</v>
      </c>
      <c r="G707" s="541">
        <f>VLOOKUP($D$687*22-22+$B707,'Table 5'!$D$7:$J$1894,G$688+2)</f>
        <v>27</v>
      </c>
      <c r="H707" s="541">
        <f>VLOOKUP($D$687*22-22+$B707,'Table 5'!$D$7:$J$1894,H$688+2)</f>
        <v>1316</v>
      </c>
      <c r="I707" s="542">
        <f t="shared" si="12"/>
        <v>3009</v>
      </c>
      <c r="N707" s="469"/>
      <c r="O707" s="540" t="s">
        <v>792</v>
      </c>
      <c r="P707" s="543">
        <f t="shared" si="13"/>
        <v>0.35859089398471256</v>
      </c>
      <c r="Q707" s="543">
        <f t="shared" si="14"/>
        <v>0.10667996011964108</v>
      </c>
      <c r="R707" s="543">
        <f t="shared" si="15"/>
        <v>8.8401462279827189E-2</v>
      </c>
      <c r="S707" s="543">
        <f t="shared" si="16"/>
        <v>8.9730807577268201E-3</v>
      </c>
      <c r="T707" s="543">
        <f t="shared" si="17"/>
        <v>0.43735460285809241</v>
      </c>
      <c r="U707" s="542">
        <f t="shared" si="18"/>
        <v>1</v>
      </c>
      <c r="Z707" s="469"/>
      <c r="AD707" s="439"/>
      <c r="AE707" s="439"/>
    </row>
    <row r="708" spans="1:31" ht="14.25" customHeight="1" x14ac:dyDescent="0.4">
      <c r="B708" s="632">
        <v>18</v>
      </c>
      <c r="C708" s="540" t="s">
        <v>793</v>
      </c>
      <c r="D708" s="541">
        <f>VLOOKUP($D$687*22-22+$B708,'Table 5'!$D$7:$J$1894,D$688+2)</f>
        <v>616</v>
      </c>
      <c r="E708" s="541">
        <f>VLOOKUP($D$687*22-22+$B708,'Table 5'!$D$7:$J$1894,E$688+2)</f>
        <v>279</v>
      </c>
      <c r="F708" s="541">
        <f>VLOOKUP($D$687*22-22+$B708,'Table 5'!$D$7:$J$1894,F$688+2)</f>
        <v>324</v>
      </c>
      <c r="G708" s="541">
        <f>VLOOKUP($D$687*22-22+$B708,'Table 5'!$D$7:$J$1894,G$688+2)</f>
        <v>22</v>
      </c>
      <c r="H708" s="541">
        <f>VLOOKUP($D$687*22-22+$B708,'Table 5'!$D$7:$J$1894,H$688+2)</f>
        <v>1768</v>
      </c>
      <c r="I708" s="542">
        <f t="shared" si="12"/>
        <v>3009</v>
      </c>
      <c r="N708" s="469"/>
      <c r="O708" s="540" t="s">
        <v>793</v>
      </c>
      <c r="P708" s="543">
        <f>D708/$I708</f>
        <v>0.20471917580591559</v>
      </c>
      <c r="Q708" s="543">
        <f t="shared" si="14"/>
        <v>9.2721834496510475E-2</v>
      </c>
      <c r="R708" s="543">
        <f t="shared" si="15"/>
        <v>0.10767696909272183</v>
      </c>
      <c r="S708" s="543">
        <f t="shared" si="16"/>
        <v>7.3113991359255569E-3</v>
      </c>
      <c r="T708" s="543">
        <f t="shared" si="17"/>
        <v>0.58757062146892658</v>
      </c>
      <c r="U708" s="542">
        <f>SUM(P708:T708)</f>
        <v>1</v>
      </c>
      <c r="Z708" s="469"/>
    </row>
    <row r="709" spans="1:31" ht="14.25" customHeight="1" x14ac:dyDescent="0.4">
      <c r="B709" s="633"/>
      <c r="C709" s="545" t="s">
        <v>794</v>
      </c>
      <c r="D709" s="546">
        <f>IF(SUM(D691:D708)=0,1,SUM(D691:D708))</f>
        <v>23369</v>
      </c>
      <c r="E709" s="546">
        <f>IF(SUM(E691:E708)=0,1,SUM(E691:E708))</f>
        <v>73993</v>
      </c>
      <c r="F709" s="546">
        <f>IF(SUM(F691:F708)=0,1,SUM(F691:F708))</f>
        <v>19512</v>
      </c>
      <c r="G709" s="546">
        <f>IF(SUM(G691:G708)=0,1,SUM(G691:G708))</f>
        <v>2237</v>
      </c>
      <c r="H709" s="546">
        <f>IF(SUM(H691:H708)=0,1,SUM(H691:H708))</f>
        <v>34366</v>
      </c>
      <c r="I709" s="542">
        <f t="shared" si="12"/>
        <v>153477</v>
      </c>
      <c r="N709" s="469"/>
      <c r="O709" s="545" t="s">
        <v>794</v>
      </c>
      <c r="P709" s="543">
        <f>D709/$I709</f>
        <v>0.15226385712517185</v>
      </c>
      <c r="Q709" s="543">
        <f>E709/$I709</f>
        <v>0.48211132612704183</v>
      </c>
      <c r="R709" s="543">
        <f>F709/$I709</f>
        <v>0.12713305576731368</v>
      </c>
      <c r="S709" s="543">
        <f>G709/$I709</f>
        <v>1.4575473849501881E-2</v>
      </c>
      <c r="T709" s="543">
        <f>H709/$I709</f>
        <v>0.22391628713097075</v>
      </c>
      <c r="U709" s="542">
        <f>SUM(P709:T709)</f>
        <v>1</v>
      </c>
      <c r="Z709" s="469"/>
    </row>
    <row r="710" spans="1:31" ht="20.25" customHeight="1" x14ac:dyDescent="0.4">
      <c r="N710" s="469"/>
      <c r="Z710" s="469"/>
    </row>
    <row r="711" spans="1:31" ht="23.25" customHeight="1" x14ac:dyDescent="0.4">
      <c r="C711" s="547" t="s">
        <v>795</v>
      </c>
      <c r="D711" s="548"/>
      <c r="E711" s="548"/>
      <c r="F711" s="548"/>
      <c r="G711" s="548"/>
      <c r="H711" s="548"/>
      <c r="I711" s="548"/>
      <c r="N711" s="469"/>
      <c r="O711" s="547" t="s">
        <v>795</v>
      </c>
      <c r="P711" s="548"/>
      <c r="Q711" s="548"/>
      <c r="R711" s="548"/>
      <c r="S711" s="548"/>
      <c r="T711" s="548"/>
      <c r="U711" s="548"/>
      <c r="Z711" s="469"/>
    </row>
    <row r="712" spans="1:31" ht="14.25" customHeight="1" x14ac:dyDescent="0.4">
      <c r="A712" s="469"/>
      <c r="B712" s="469"/>
      <c r="C712" s="549"/>
      <c r="D712" s="550">
        <f>VLOOKUP($D$687,'Table 5'!$M$7:$S$92,D688+2)</f>
        <v>2.7175327454841196</v>
      </c>
      <c r="E712" s="550">
        <f>VLOOKUP($D$687,'Table 5'!$M$7:$S$92,E688+2)</f>
        <v>4.6038350314856356</v>
      </c>
      <c r="F712" s="550">
        <f>VLOOKUP($D$687,'Table 5'!$M$7:$S$92,F688+2)</f>
        <v>3.7113475902998054</v>
      </c>
      <c r="G712" s="550">
        <f>VLOOKUP($D$687,'Table 5'!$M$7:$S$92,G688+2)</f>
        <v>2.8383340797133902</v>
      </c>
      <c r="H712" s="550">
        <f>VLOOKUP($D$687,'Table 5'!$M$7:$S$92,H688+2)</f>
        <v>1.5813811366877164</v>
      </c>
      <c r="I712" s="551">
        <f>(D712*D709+E712*E709+F712*F709+G712*G709+H712*H709)/SUM(D709:H709)</f>
        <v>3.5006450469815915</v>
      </c>
      <c r="N712" s="469"/>
      <c r="O712" s="549"/>
      <c r="P712" s="552">
        <f t="shared" ref="P712:U712" si="19">D712</f>
        <v>2.7175327454841196</v>
      </c>
      <c r="Q712" s="552">
        <f t="shared" si="19"/>
        <v>4.6038350314856356</v>
      </c>
      <c r="R712" s="552">
        <f t="shared" si="19"/>
        <v>3.7113475902998054</v>
      </c>
      <c r="S712" s="552">
        <f t="shared" si="19"/>
        <v>2.8383340797133902</v>
      </c>
      <c r="T712" s="552">
        <f t="shared" si="19"/>
        <v>1.5813811366877164</v>
      </c>
      <c r="U712" s="552">
        <f t="shared" si="19"/>
        <v>3.5006450469815915</v>
      </c>
      <c r="Z712" s="469"/>
    </row>
    <row r="726" spans="1:31" ht="14.25" customHeight="1" x14ac:dyDescent="0.5">
      <c r="B726" s="442" t="s">
        <v>841</v>
      </c>
      <c r="J726" s="658" t="s">
        <v>798</v>
      </c>
      <c r="K726" s="658"/>
      <c r="L726" s="660" t="s">
        <v>799</v>
      </c>
      <c r="M726" s="660"/>
    </row>
    <row r="728" spans="1:31" ht="14.25" customHeight="1" x14ac:dyDescent="0.4">
      <c r="B728" s="439" t="s">
        <v>835</v>
      </c>
    </row>
    <row r="729" spans="1:31" ht="14.25" customHeight="1" x14ac:dyDescent="0.4">
      <c r="B729" s="469" t="s">
        <v>2005</v>
      </c>
    </row>
    <row r="730" spans="1:31" ht="14.25" customHeight="1" x14ac:dyDescent="0.4">
      <c r="B730" s="519" t="s">
        <v>757</v>
      </c>
      <c r="C730" s="503"/>
      <c r="D730" s="503"/>
      <c r="AD730" s="439"/>
      <c r="AE730" s="439"/>
    </row>
    <row r="731" spans="1:31" ht="16.5" customHeight="1" x14ac:dyDescent="0.4">
      <c r="B731" s="494">
        <v>26</v>
      </c>
      <c r="AD731" s="439"/>
      <c r="AE731" s="439"/>
    </row>
    <row r="732" spans="1:31" ht="14.25" customHeight="1" x14ac:dyDescent="0.45">
      <c r="G732" s="701" t="s">
        <v>839</v>
      </c>
      <c r="H732" s="701"/>
      <c r="I732" s="701"/>
      <c r="J732" s="553" t="b">
        <v>0</v>
      </c>
      <c r="AD732" s="439"/>
      <c r="AE732" s="439"/>
    </row>
    <row r="733" spans="1:31" ht="20.25" customHeight="1" x14ac:dyDescent="0.45">
      <c r="B733" s="554"/>
      <c r="C733" s="555" t="s">
        <v>836</v>
      </c>
      <c r="D733" s="555" t="s">
        <v>837</v>
      </c>
      <c r="E733" s="708" t="s">
        <v>838</v>
      </c>
      <c r="F733" s="708"/>
      <c r="G733" s="674" t="s">
        <v>840</v>
      </c>
      <c r="H733" s="674"/>
      <c r="I733" s="674"/>
      <c r="J733" s="556"/>
      <c r="AD733" s="439"/>
      <c r="AE733" s="439"/>
    </row>
    <row r="734" spans="1:31" ht="14.25" customHeight="1" x14ac:dyDescent="0.4">
      <c r="A734" s="452">
        <v>1</v>
      </c>
      <c r="B734" s="557" t="s">
        <v>776</v>
      </c>
      <c r="C734" s="558">
        <f>VLOOKUP($B$731*21-21+$A734,'Table 6'!$E$6:$G$1703,2)</f>
        <v>10493</v>
      </c>
      <c r="D734" s="558">
        <f>VLOOKUP($B$731*21-21+$A734,'Table 6'!$E$6:$G$1703,3)</f>
        <v>52</v>
      </c>
      <c r="E734" s="559">
        <f t="shared" ref="E734:E752" si="20">(IF(J$732=FALSE,C734/SUM(C734:D734),1))</f>
        <v>0.99506875296348984</v>
      </c>
      <c r="AD734" s="439"/>
      <c r="AE734" s="439"/>
    </row>
    <row r="735" spans="1:31" ht="14.25" customHeight="1" x14ac:dyDescent="0.4">
      <c r="A735" s="452">
        <v>2</v>
      </c>
      <c r="B735" s="557" t="s">
        <v>777</v>
      </c>
      <c r="C735" s="558">
        <f>VLOOKUP($B$731*21-21+$A735,'Table 6'!$E$6:$G$1703,2)</f>
        <v>8899</v>
      </c>
      <c r="D735" s="558">
        <f>VLOOKUP($B$731*21-21+$A735,'Table 6'!$E$6:$G$1703,3)</f>
        <v>6</v>
      </c>
      <c r="E735" s="559">
        <f t="shared" si="20"/>
        <v>0.99932622122403147</v>
      </c>
      <c r="AD735" s="439"/>
      <c r="AE735" s="439"/>
    </row>
    <row r="736" spans="1:31" ht="14.25" customHeight="1" x14ac:dyDescent="0.4">
      <c r="A736" s="452">
        <v>3</v>
      </c>
      <c r="B736" s="557" t="s">
        <v>778</v>
      </c>
      <c r="C736" s="558">
        <f>VLOOKUP($B$731*21-21+$A736,'Table 6'!$E$6:$G$1703,2)</f>
        <v>8137</v>
      </c>
      <c r="D736" s="558">
        <f>VLOOKUP($B$731*21-21+$A736,'Table 6'!$E$6:$G$1703,3)</f>
        <v>34</v>
      </c>
      <c r="E736" s="559">
        <f t="shared" si="20"/>
        <v>0.99583894260188477</v>
      </c>
      <c r="AD736" s="439"/>
      <c r="AE736" s="439"/>
    </row>
    <row r="737" spans="1:31" ht="14.25" customHeight="1" x14ac:dyDescent="0.4">
      <c r="A737" s="452">
        <v>4</v>
      </c>
      <c r="B737" s="557" t="s">
        <v>779</v>
      </c>
      <c r="C737" s="558">
        <f>VLOOKUP($B$731*21-21+$A737,'Table 6'!$E$6:$G$1703,2)</f>
        <v>9063</v>
      </c>
      <c r="D737" s="558">
        <f>VLOOKUP($B$731*21-21+$A737,'Table 6'!$E$6:$G$1703,3)</f>
        <v>80</v>
      </c>
      <c r="E737" s="559">
        <f t="shared" si="20"/>
        <v>0.99125013671661377</v>
      </c>
      <c r="AD737" s="439"/>
      <c r="AE737" s="439"/>
    </row>
    <row r="738" spans="1:31" ht="14.25" customHeight="1" x14ac:dyDescent="0.4">
      <c r="A738" s="452">
        <v>5</v>
      </c>
      <c r="B738" s="557" t="s">
        <v>780</v>
      </c>
      <c r="C738" s="558">
        <f>VLOOKUP($B$731*21-21+$A738,'Table 6'!$E$6:$G$1703,2)</f>
        <v>12152</v>
      </c>
      <c r="D738" s="558">
        <f>VLOOKUP($B$731*21-21+$A738,'Table 6'!$E$6:$G$1703,3)</f>
        <v>68</v>
      </c>
      <c r="E738" s="559">
        <f t="shared" si="20"/>
        <v>0.99443535188216037</v>
      </c>
      <c r="AD738" s="439"/>
      <c r="AE738" s="439"/>
    </row>
    <row r="739" spans="1:31" ht="14.25" customHeight="1" x14ac:dyDescent="0.4">
      <c r="A739" s="452">
        <v>6</v>
      </c>
      <c r="B739" s="557" t="s">
        <v>781</v>
      </c>
      <c r="C739" s="558">
        <f>VLOOKUP($B$731*21-21+$A739,'Table 6'!$E$6:$G$1703,2)</f>
        <v>13422</v>
      </c>
      <c r="D739" s="558">
        <f>VLOOKUP($B$731*21-21+$A739,'Table 6'!$E$6:$G$1703,3)</f>
        <v>72</v>
      </c>
      <c r="E739" s="559">
        <f t="shared" si="20"/>
        <v>0.99466429524232991</v>
      </c>
      <c r="AD739" s="439"/>
      <c r="AE739" s="439"/>
    </row>
    <row r="740" spans="1:31" ht="14.25" customHeight="1" x14ac:dyDescent="0.4">
      <c r="A740" s="452">
        <v>7</v>
      </c>
      <c r="B740" s="557" t="s">
        <v>782</v>
      </c>
      <c r="C740" s="558">
        <f>VLOOKUP($B$731*21-21+$A740,'Table 6'!$E$6:$G$1703,2)</f>
        <v>13807</v>
      </c>
      <c r="D740" s="558">
        <f>VLOOKUP($B$731*21-21+$A740,'Table 6'!$E$6:$G$1703,3)</f>
        <v>125</v>
      </c>
      <c r="E740" s="559">
        <f t="shared" si="20"/>
        <v>0.99102784955498135</v>
      </c>
      <c r="AD740" s="439"/>
      <c r="AE740" s="439"/>
    </row>
    <row r="741" spans="1:31" ht="14.25" customHeight="1" x14ac:dyDescent="0.4">
      <c r="A741" s="452">
        <v>8</v>
      </c>
      <c r="B741" s="557" t="s">
        <v>783</v>
      </c>
      <c r="C741" s="558">
        <f>VLOOKUP($B$731*21-21+$A741,'Table 6'!$E$6:$G$1703,2)</f>
        <v>10899</v>
      </c>
      <c r="D741" s="558">
        <f>VLOOKUP($B$731*21-21+$A741,'Table 6'!$E$6:$G$1703,3)</f>
        <v>131</v>
      </c>
      <c r="E741" s="559">
        <f t="shared" si="20"/>
        <v>0.98812330009066185</v>
      </c>
      <c r="AD741" s="439"/>
      <c r="AE741" s="439"/>
    </row>
    <row r="742" spans="1:31" ht="14.25" customHeight="1" x14ac:dyDescent="0.4">
      <c r="A742" s="452">
        <v>9</v>
      </c>
      <c r="B742" s="557" t="s">
        <v>784</v>
      </c>
      <c r="C742" s="558">
        <f>VLOOKUP($B$731*21-21+$A742,'Table 6'!$E$6:$G$1703,2)</f>
        <v>9683</v>
      </c>
      <c r="D742" s="558">
        <f>VLOOKUP($B$731*21-21+$A742,'Table 6'!$E$6:$G$1703,3)</f>
        <v>129</v>
      </c>
      <c r="E742" s="559">
        <f t="shared" si="20"/>
        <v>0.98685283326538931</v>
      </c>
      <c r="AD742" s="439"/>
      <c r="AE742" s="439"/>
    </row>
    <row r="743" spans="1:31" ht="14.25" customHeight="1" x14ac:dyDescent="0.4">
      <c r="A743" s="452">
        <v>10</v>
      </c>
      <c r="B743" s="557" t="s">
        <v>785</v>
      </c>
      <c r="C743" s="558">
        <f>VLOOKUP($B$731*21-21+$A743,'Table 6'!$E$6:$G$1703,2)</f>
        <v>9128</v>
      </c>
      <c r="D743" s="558">
        <f>VLOOKUP($B$731*21-21+$A743,'Table 6'!$E$6:$G$1703,3)</f>
        <v>148</v>
      </c>
      <c r="E743" s="559">
        <f t="shared" si="20"/>
        <v>0.98404484691677452</v>
      </c>
      <c r="AD743" s="439"/>
      <c r="AE743" s="439"/>
    </row>
    <row r="744" spans="1:31" ht="14.25" customHeight="1" x14ac:dyDescent="0.4">
      <c r="A744" s="452">
        <v>11</v>
      </c>
      <c r="B744" s="557" t="s">
        <v>786</v>
      </c>
      <c r="C744" s="558">
        <f>VLOOKUP($B$731*21-21+$A744,'Table 6'!$E$6:$G$1703,2)</f>
        <v>8670</v>
      </c>
      <c r="D744" s="558">
        <f>VLOOKUP($B$731*21-21+$A744,'Table 6'!$E$6:$G$1703,3)</f>
        <v>179</v>
      </c>
      <c r="E744" s="559">
        <f t="shared" si="20"/>
        <v>0.97977172561871395</v>
      </c>
      <c r="AD744" s="439"/>
      <c r="AE744" s="439"/>
    </row>
    <row r="745" spans="1:31" ht="14.25" customHeight="1" x14ac:dyDescent="0.4">
      <c r="A745" s="452">
        <v>12</v>
      </c>
      <c r="B745" s="557" t="s">
        <v>787</v>
      </c>
      <c r="C745" s="558">
        <f>VLOOKUP($B$731*21-21+$A745,'Table 6'!$E$6:$G$1703,2)</f>
        <v>8424</v>
      </c>
      <c r="D745" s="558">
        <f>VLOOKUP($B$731*21-21+$A745,'Table 6'!$E$6:$G$1703,3)</f>
        <v>177</v>
      </c>
      <c r="E745" s="559">
        <f t="shared" si="20"/>
        <v>0.97942099755842349</v>
      </c>
      <c r="AD745" s="439"/>
      <c r="AE745" s="439"/>
    </row>
    <row r="746" spans="1:31" ht="14.25" customHeight="1" x14ac:dyDescent="0.4">
      <c r="A746" s="452">
        <v>13</v>
      </c>
      <c r="B746" s="557" t="s">
        <v>788</v>
      </c>
      <c r="C746" s="558">
        <f>VLOOKUP($B$731*21-21+$A746,'Table 6'!$E$6:$G$1703,2)</f>
        <v>7537</v>
      </c>
      <c r="D746" s="558">
        <f>VLOOKUP($B$731*21-21+$A746,'Table 6'!$E$6:$G$1703,3)</f>
        <v>153</v>
      </c>
      <c r="E746" s="559">
        <f t="shared" si="20"/>
        <v>0.98010403120936285</v>
      </c>
      <c r="AD746" s="439"/>
      <c r="AE746" s="439"/>
    </row>
    <row r="747" spans="1:31" ht="14.25" customHeight="1" x14ac:dyDescent="0.4">
      <c r="A747" s="452">
        <v>14</v>
      </c>
      <c r="B747" s="557" t="s">
        <v>789</v>
      </c>
      <c r="C747" s="558">
        <f>VLOOKUP($B$731*21-21+$A747,'Table 6'!$E$6:$G$1703,2)</f>
        <v>6598</v>
      </c>
      <c r="D747" s="558">
        <f>VLOOKUP($B$731*21-21+$A747,'Table 6'!$E$6:$G$1703,3)</f>
        <v>157</v>
      </c>
      <c r="E747" s="559">
        <f t="shared" si="20"/>
        <v>0.97675795706883795</v>
      </c>
      <c r="AD747" s="439"/>
      <c r="AE747" s="439"/>
    </row>
    <row r="748" spans="1:31" ht="14.25" customHeight="1" x14ac:dyDescent="0.4">
      <c r="A748" s="452">
        <v>15</v>
      </c>
      <c r="B748" s="557" t="s">
        <v>790</v>
      </c>
      <c r="C748" s="558">
        <f>VLOOKUP($B$731*21-21+$A748,'Table 6'!$E$6:$G$1703,2)</f>
        <v>4952</v>
      </c>
      <c r="D748" s="558">
        <f>VLOOKUP($B$731*21-21+$A748,'Table 6'!$E$6:$G$1703,3)</f>
        <v>194</v>
      </c>
      <c r="E748" s="559">
        <f t="shared" si="20"/>
        <v>0.96230081616789742</v>
      </c>
      <c r="AD748" s="439"/>
      <c r="AE748" s="439"/>
    </row>
    <row r="749" spans="1:31" ht="14.25" customHeight="1" x14ac:dyDescent="0.4">
      <c r="A749" s="452">
        <v>16</v>
      </c>
      <c r="B749" s="557" t="s">
        <v>791</v>
      </c>
      <c r="C749" s="558">
        <f>VLOOKUP($B$731*21-21+$A749,'Table 6'!$E$6:$G$1703,2)</f>
        <v>3664</v>
      </c>
      <c r="D749" s="558">
        <f>VLOOKUP($B$731*21-21+$A749,'Table 6'!$E$6:$G$1703,3)</f>
        <v>237</v>
      </c>
      <c r="E749" s="559">
        <f t="shared" si="20"/>
        <v>0.9392463470904896</v>
      </c>
      <c r="AD749" s="439"/>
      <c r="AE749" s="439"/>
    </row>
    <row r="750" spans="1:31" ht="14.25" customHeight="1" x14ac:dyDescent="0.4">
      <c r="A750" s="452">
        <v>17</v>
      </c>
      <c r="B750" s="557" t="s">
        <v>792</v>
      </c>
      <c r="C750" s="558">
        <f>VLOOKUP($B$731*21-21+$A750,'Table 6'!$E$6:$G$1703,2)</f>
        <v>2680</v>
      </c>
      <c r="D750" s="558">
        <f>VLOOKUP($B$731*21-21+$A750,'Table 6'!$E$6:$G$1703,3)</f>
        <v>335</v>
      </c>
      <c r="E750" s="559">
        <f t="shared" si="20"/>
        <v>0.88888888888888884</v>
      </c>
      <c r="AD750" s="439"/>
      <c r="AE750" s="439"/>
    </row>
    <row r="751" spans="1:31" ht="14.25" customHeight="1" x14ac:dyDescent="0.4">
      <c r="A751" s="452">
        <v>18</v>
      </c>
      <c r="B751" s="557" t="s">
        <v>793</v>
      </c>
      <c r="C751" s="558">
        <f>VLOOKUP($B$731*21-21+$A751,'Table 6'!$E$6:$G$1703,2)</f>
        <v>2178</v>
      </c>
      <c r="D751" s="558">
        <f>VLOOKUP($B$731*21-21+$A751,'Table 6'!$E$6:$G$1703,3)</f>
        <v>833</v>
      </c>
      <c r="E751" s="559">
        <f t="shared" si="20"/>
        <v>0.72334772500830291</v>
      </c>
      <c r="AD751" s="439"/>
      <c r="AE751" s="439"/>
    </row>
    <row r="752" spans="1:31" ht="14.25" customHeight="1" x14ac:dyDescent="0.4">
      <c r="B752" s="557" t="s">
        <v>664</v>
      </c>
      <c r="C752" s="560">
        <f>SUM(C734:C751)</f>
        <v>150386</v>
      </c>
      <c r="D752" s="560">
        <f>SUM(D734:D751)</f>
        <v>3110</v>
      </c>
      <c r="E752" s="559">
        <f t="shared" si="20"/>
        <v>0.97973888570386203</v>
      </c>
      <c r="AD752" s="439"/>
      <c r="AE752" s="439"/>
    </row>
    <row r="753" spans="2:31" ht="14.25" customHeight="1" x14ac:dyDescent="0.4">
      <c r="AD753" s="439"/>
      <c r="AE753" s="439"/>
    </row>
    <row r="754" spans="2:31" ht="14.25" customHeight="1" x14ac:dyDescent="0.4">
      <c r="AD754" s="439"/>
      <c r="AE754" s="439"/>
    </row>
    <row r="755" spans="2:31" ht="14.25" customHeight="1" x14ac:dyDescent="0.4">
      <c r="AD755" s="439"/>
      <c r="AE755" s="439"/>
    </row>
    <row r="756" spans="2:31" ht="14.25" customHeight="1" x14ac:dyDescent="0.4">
      <c r="C756" s="452"/>
      <c r="AD756" s="439"/>
      <c r="AE756" s="439"/>
    </row>
    <row r="757" spans="2:31" ht="14.25" customHeight="1" x14ac:dyDescent="0.4">
      <c r="AD757" s="439"/>
      <c r="AE757" s="439"/>
    </row>
    <row r="758" spans="2:31" ht="14.25" customHeight="1" x14ac:dyDescent="0.4">
      <c r="AD758" s="439"/>
      <c r="AE758" s="439"/>
    </row>
    <row r="759" spans="2:31" ht="14.25" customHeight="1" x14ac:dyDescent="0.4">
      <c r="AD759" s="439"/>
      <c r="AE759" s="439"/>
    </row>
    <row r="760" spans="2:31" ht="14.25" customHeight="1" x14ac:dyDescent="0.4">
      <c r="AD760" s="439"/>
      <c r="AE760" s="439"/>
    </row>
    <row r="761" spans="2:31" ht="14.25" customHeight="1" x14ac:dyDescent="0.4">
      <c r="AD761" s="439"/>
      <c r="AE761" s="439"/>
    </row>
    <row r="762" spans="2:31" ht="14.25" customHeight="1" x14ac:dyDescent="0.4">
      <c r="AD762" s="439"/>
      <c r="AE762" s="439"/>
    </row>
    <row r="763" spans="2:31" ht="14.25" customHeight="1" x14ac:dyDescent="0.4">
      <c r="AD763" s="439"/>
      <c r="AE763" s="439"/>
    </row>
    <row r="764" spans="2:31" ht="14.25" customHeight="1" x14ac:dyDescent="0.4">
      <c r="AD764" s="439"/>
      <c r="AE764" s="439"/>
    </row>
    <row r="765" spans="2:31" ht="14.25" customHeight="1" x14ac:dyDescent="0.4">
      <c r="AD765" s="439"/>
      <c r="AE765" s="439"/>
    </row>
    <row r="766" spans="2:31" ht="14.25" customHeight="1" x14ac:dyDescent="0.5">
      <c r="B766" s="442" t="s">
        <v>1018</v>
      </c>
      <c r="J766" s="658" t="s">
        <v>798</v>
      </c>
      <c r="K766" s="658"/>
      <c r="L766" s="660" t="s">
        <v>799</v>
      </c>
      <c r="M766" s="660"/>
      <c r="AD766" s="439"/>
      <c r="AE766" s="439"/>
    </row>
    <row r="767" spans="2:31" ht="14.25" customHeight="1" x14ac:dyDescent="0.4">
      <c r="AD767" s="439"/>
      <c r="AE767" s="439"/>
    </row>
    <row r="768" spans="2:31" ht="42" customHeight="1" x14ac:dyDescent="0.4">
      <c r="B768" s="659" t="s">
        <v>1229</v>
      </c>
      <c r="C768" s="659"/>
      <c r="D768" s="659"/>
      <c r="E768" s="659"/>
      <c r="F768" s="659"/>
      <c r="G768" s="659"/>
      <c r="H768" s="659"/>
      <c r="I768" s="659"/>
      <c r="J768" s="659"/>
      <c r="K768" s="659"/>
      <c r="L768" s="659"/>
      <c r="M768" s="659"/>
      <c r="N768" s="544" t="s">
        <v>2006</v>
      </c>
      <c r="AD768" s="439"/>
      <c r="AE768" s="439"/>
    </row>
    <row r="769" spans="1:31" ht="14.25" customHeight="1" x14ac:dyDescent="0.4">
      <c r="B769" s="469"/>
      <c r="AD769" s="439"/>
      <c r="AE769" s="439"/>
    </row>
    <row r="770" spans="1:31" ht="14.25" customHeight="1" x14ac:dyDescent="0.45">
      <c r="B770" s="519" t="s">
        <v>757</v>
      </c>
      <c r="C770" s="503"/>
      <c r="D770" s="503"/>
      <c r="F770" s="700" t="s">
        <v>623</v>
      </c>
      <c r="G770" s="700"/>
      <c r="H770" s="700"/>
      <c r="I770" s="553"/>
      <c r="AD770" s="439"/>
      <c r="AE770" s="439"/>
    </row>
    <row r="771" spans="1:31" ht="14.25" customHeight="1" x14ac:dyDescent="0.4">
      <c r="B771" s="630">
        <v>1</v>
      </c>
      <c r="F771" s="698" t="s">
        <v>2349</v>
      </c>
      <c r="G771" s="698"/>
      <c r="H771" s="698"/>
      <c r="I771" s="561" t="b">
        <v>0</v>
      </c>
      <c r="AD771" s="439"/>
      <c r="AE771" s="439"/>
    </row>
    <row r="772" spans="1:31" ht="14.25" customHeight="1" x14ac:dyDescent="0.4">
      <c r="AD772" s="439"/>
      <c r="AE772" s="439"/>
    </row>
    <row r="773" spans="1:31" ht="14.25" customHeight="1" x14ac:dyDescent="0.4">
      <c r="AD773" s="439"/>
      <c r="AE773" s="439"/>
    </row>
    <row r="774" spans="1:31" ht="14.25" customHeight="1" x14ac:dyDescent="0.4">
      <c r="A774" s="631">
        <v>1</v>
      </c>
      <c r="B774" s="562" t="s">
        <v>646</v>
      </c>
      <c r="C774" s="563">
        <f>IF($I$771=TRUE,1,VLOOKUP($A774,'Sheet 7'!$A$6:$AG$23,'Enter Information'!$B$771+2))</f>
        <v>0.95705726196628493</v>
      </c>
      <c r="AD774" s="439"/>
      <c r="AE774" s="439"/>
    </row>
    <row r="775" spans="1:31" ht="14.25" customHeight="1" x14ac:dyDescent="0.4">
      <c r="A775" s="631">
        <v>2</v>
      </c>
      <c r="B775" s="562" t="s">
        <v>647</v>
      </c>
      <c r="C775" s="563">
        <f>IF($I$771=TRUE,1,VLOOKUP($A775,'Sheet 7'!$A$6:$AG$23,'Enter Information'!$B$771+2))</f>
        <v>0.99548299984913891</v>
      </c>
      <c r="AD775" s="439"/>
      <c r="AE775" s="439"/>
    </row>
    <row r="776" spans="1:31" ht="14.25" customHeight="1" x14ac:dyDescent="0.4">
      <c r="A776" s="631">
        <v>3</v>
      </c>
      <c r="B776" s="562" t="s">
        <v>648</v>
      </c>
      <c r="C776" s="563">
        <f>IF($I$771=TRUE,1,VLOOKUP($A776,'Sheet 7'!$A$6:$AG$23,'Enter Information'!$B$771+2))</f>
        <v>0.99848855589563212</v>
      </c>
      <c r="AD776" s="439"/>
      <c r="AE776" s="439"/>
    </row>
    <row r="777" spans="1:31" ht="14.25" customHeight="1" x14ac:dyDescent="0.4">
      <c r="A777" s="631">
        <v>4</v>
      </c>
      <c r="B777" s="562" t="s">
        <v>649</v>
      </c>
      <c r="C777" s="563">
        <f>IF($I$771=TRUE,1,VLOOKUP($A777,'Sheet 7'!$A$6:$AG$23,'Enter Information'!$B$771+2))</f>
        <v>1.002131071345042</v>
      </c>
      <c r="AD777" s="439"/>
      <c r="AE777" s="439"/>
    </row>
    <row r="778" spans="1:31" ht="14.25" customHeight="1" x14ac:dyDescent="0.4">
      <c r="A778" s="631">
        <v>5</v>
      </c>
      <c r="B778" s="562" t="s">
        <v>650</v>
      </c>
      <c r="C778" s="563">
        <f>IF($I$771=TRUE,1,VLOOKUP($A778,'Sheet 7'!$A$6:$AG$23,'Enter Information'!$B$771+2))</f>
        <v>1.0069699750263026</v>
      </c>
      <c r="AD778" s="439"/>
      <c r="AE778" s="439"/>
    </row>
    <row r="779" spans="1:31" ht="14.25" customHeight="1" x14ac:dyDescent="0.4">
      <c r="A779" s="631">
        <v>6</v>
      </c>
      <c r="B779" s="562" t="s">
        <v>651</v>
      </c>
      <c r="C779" s="563">
        <f>IF($I$771=TRUE,1,VLOOKUP($A779,'Sheet 7'!$A$6:$AG$23,'Enter Information'!$B$771+2))</f>
        <v>0.99131338337309216</v>
      </c>
      <c r="AD779" s="439"/>
      <c r="AE779" s="439"/>
    </row>
    <row r="780" spans="1:31" ht="14.25" customHeight="1" x14ac:dyDescent="0.4">
      <c r="A780" s="631">
        <v>7</v>
      </c>
      <c r="B780" s="562" t="s">
        <v>652</v>
      </c>
      <c r="C780" s="563">
        <f>IF($I$771=TRUE,1,VLOOKUP($A780,'Sheet 7'!$A$6:$AG$23,'Enter Information'!$B$771+2))</f>
        <v>1.0119778574724274</v>
      </c>
      <c r="AD780" s="439"/>
      <c r="AE780" s="439"/>
    </row>
    <row r="781" spans="1:31" ht="14.25" customHeight="1" x14ac:dyDescent="0.4">
      <c r="A781" s="631">
        <v>8</v>
      </c>
      <c r="B781" s="562" t="s">
        <v>653</v>
      </c>
      <c r="C781" s="563">
        <f>IF($I$771=TRUE,1,VLOOKUP($A781,'Sheet 7'!$A$6:$AG$23,'Enter Information'!$B$771+2))</f>
        <v>1.0135258923245007</v>
      </c>
      <c r="AD781" s="439"/>
      <c r="AE781" s="439"/>
    </row>
    <row r="782" spans="1:31" ht="14.25" customHeight="1" x14ac:dyDescent="0.4">
      <c r="A782" s="631">
        <v>9</v>
      </c>
      <c r="B782" s="562" t="s">
        <v>654</v>
      </c>
      <c r="C782" s="563">
        <f>IF($I$771=TRUE,1,VLOOKUP($A782,'Sheet 7'!$A$6:$AG$23,'Enter Information'!$B$771+2))</f>
        <v>1.0029243812960167</v>
      </c>
      <c r="AD782" s="439"/>
      <c r="AE782" s="439"/>
    </row>
    <row r="783" spans="1:31" ht="14.25" customHeight="1" x14ac:dyDescent="0.4">
      <c r="A783" s="631">
        <v>10</v>
      </c>
      <c r="B783" s="562" t="s">
        <v>655</v>
      </c>
      <c r="C783" s="563">
        <f>IF($I$771=TRUE,1,VLOOKUP($A783,'Sheet 7'!$A$6:$AG$23,'Enter Information'!$B$771+2))</f>
        <v>0.9990967154375191</v>
      </c>
      <c r="AD783" s="439"/>
      <c r="AE783" s="439"/>
    </row>
    <row r="784" spans="1:31" ht="14.25" customHeight="1" x14ac:dyDescent="0.4">
      <c r="A784" s="631">
        <v>11</v>
      </c>
      <c r="B784" s="562" t="s">
        <v>656</v>
      </c>
      <c r="C784" s="563">
        <f>IF($I$771=TRUE,1,VLOOKUP($A784,'Sheet 7'!$A$6:$AG$23,'Enter Information'!$B$771+2))</f>
        <v>0.99701731650470415</v>
      </c>
      <c r="AD784" s="439"/>
      <c r="AE784" s="439"/>
    </row>
    <row r="785" spans="1:31" ht="14.25" customHeight="1" x14ac:dyDescent="0.4">
      <c r="A785" s="631">
        <v>12</v>
      </c>
      <c r="B785" s="562" t="s">
        <v>657</v>
      </c>
      <c r="C785" s="563">
        <f>IF($I$771=TRUE,1,VLOOKUP($A785,'Sheet 7'!$A$6:$AG$23,'Enter Information'!$B$771+2))</f>
        <v>0.99587155912972125</v>
      </c>
      <c r="AD785" s="439"/>
      <c r="AE785" s="439"/>
    </row>
    <row r="786" spans="1:31" ht="14.25" customHeight="1" x14ac:dyDescent="0.4">
      <c r="A786" s="631">
        <v>13</v>
      </c>
      <c r="B786" s="562" t="s">
        <v>658</v>
      </c>
      <c r="C786" s="563">
        <f>IF($I$771=TRUE,1,VLOOKUP($A786,'Sheet 7'!$A$6:$AG$23,'Enter Information'!$B$771+2))</f>
        <v>0.99473635519388959</v>
      </c>
      <c r="AD786" s="439"/>
      <c r="AE786" s="439"/>
    </row>
    <row r="787" spans="1:31" ht="14.25" customHeight="1" x14ac:dyDescent="0.4">
      <c r="A787" s="631">
        <v>14</v>
      </c>
      <c r="B787" s="562" t="s">
        <v>659</v>
      </c>
      <c r="C787" s="563">
        <f>IF($I$771=TRUE,1,VLOOKUP($A787,'Sheet 7'!$A$6:$AG$23,'Enter Information'!$B$771+2))</f>
        <v>0.99477764045759487</v>
      </c>
      <c r="AD787" s="439"/>
      <c r="AE787" s="439"/>
    </row>
    <row r="788" spans="1:31" ht="14.25" customHeight="1" x14ac:dyDescent="0.4">
      <c r="A788" s="631">
        <v>15</v>
      </c>
      <c r="B788" s="562" t="s">
        <v>660</v>
      </c>
      <c r="C788" s="563">
        <f>IF($I$771=TRUE,1,VLOOKUP($A788,'Sheet 7'!$A$6:$AG$23,'Enter Information'!$B$771+2))</f>
        <v>0.9987983862146107</v>
      </c>
      <c r="AD788" s="439"/>
      <c r="AE788" s="439"/>
    </row>
    <row r="789" spans="1:31" ht="14.25" customHeight="1" x14ac:dyDescent="0.4">
      <c r="A789" s="631">
        <v>16</v>
      </c>
      <c r="B789" s="562" t="s">
        <v>661</v>
      </c>
      <c r="C789" s="563">
        <f>IF($I$771=TRUE,1,VLOOKUP($A789,'Sheet 7'!$A$6:$AG$23,'Enter Information'!$B$771+2))</f>
        <v>1.0035645040268701</v>
      </c>
      <c r="AD789" s="439"/>
      <c r="AE789" s="439"/>
    </row>
    <row r="790" spans="1:31" ht="14.25" customHeight="1" x14ac:dyDescent="0.4">
      <c r="A790" s="631">
        <v>17</v>
      </c>
      <c r="B790" s="562" t="s">
        <v>662</v>
      </c>
      <c r="C790" s="563">
        <f>IF($I$771=TRUE,1,VLOOKUP($A790,'Sheet 7'!$A$6:$AG$23,'Enter Information'!$B$771+2))</f>
        <v>1.0044908386772846</v>
      </c>
      <c r="AD790" s="439"/>
      <c r="AE790" s="439"/>
    </row>
    <row r="791" spans="1:31" ht="14.25" customHeight="1" x14ac:dyDescent="0.4">
      <c r="A791" s="631">
        <v>18</v>
      </c>
      <c r="B791" s="562" t="s">
        <v>663</v>
      </c>
      <c r="C791" s="563">
        <f>IF($I$771=TRUE,1,VLOOKUP($A791,'Sheet 7'!$A$6:$AG$23,'Enter Information'!$B$771+2))</f>
        <v>0.98050025752505432</v>
      </c>
      <c r="AD791" s="439"/>
      <c r="AE791" s="439"/>
    </row>
    <row r="792" spans="1:31" ht="14.25" customHeight="1" x14ac:dyDescent="0.4">
      <c r="AD792" s="439"/>
      <c r="AE792" s="439"/>
    </row>
    <row r="793" spans="1:31" ht="14.25" customHeight="1" x14ac:dyDescent="0.4">
      <c r="AD793" s="439"/>
      <c r="AE793" s="439"/>
    </row>
    <row r="794" spans="1:31" ht="14.25" customHeight="1" x14ac:dyDescent="0.4">
      <c r="AD794" s="439"/>
      <c r="AE794" s="439"/>
    </row>
    <row r="795" spans="1:31" ht="14.25" customHeight="1" x14ac:dyDescent="0.4">
      <c r="AD795" s="439"/>
      <c r="AE795" s="439"/>
    </row>
    <row r="796" spans="1:31" ht="14.25" customHeight="1" x14ac:dyDescent="0.4">
      <c r="AD796" s="439"/>
      <c r="AE796" s="439"/>
    </row>
    <row r="797" spans="1:31" ht="14.25" customHeight="1" x14ac:dyDescent="0.4">
      <c r="AD797" s="439"/>
      <c r="AE797" s="439"/>
    </row>
    <row r="798" spans="1:31" ht="14.25" customHeight="1" x14ac:dyDescent="0.4">
      <c r="AD798" s="439"/>
      <c r="AE798" s="439"/>
    </row>
    <row r="799" spans="1:31" ht="14.25" customHeight="1" x14ac:dyDescent="0.4">
      <c r="AD799" s="439"/>
      <c r="AE799" s="439"/>
    </row>
    <row r="800" spans="1:31" ht="14.25" customHeight="1" x14ac:dyDescent="0.4">
      <c r="AD800" s="439"/>
      <c r="AE800" s="439"/>
    </row>
    <row r="801" spans="2:31" ht="14.25" customHeight="1" x14ac:dyDescent="0.4">
      <c r="AD801" s="439"/>
      <c r="AE801" s="439"/>
    </row>
    <row r="802" spans="2:31" ht="14.25" customHeight="1" x14ac:dyDescent="0.4">
      <c r="AD802" s="439"/>
      <c r="AE802" s="439"/>
    </row>
    <row r="803" spans="2:31" ht="14.25" customHeight="1" x14ac:dyDescent="0.4">
      <c r="AD803" s="439"/>
      <c r="AE803" s="439"/>
    </row>
    <row r="804" spans="2:31" ht="14.25" customHeight="1" x14ac:dyDescent="0.4">
      <c r="AD804" s="439"/>
      <c r="AE804" s="439"/>
    </row>
    <row r="805" spans="2:31" ht="14.25" customHeight="1" x14ac:dyDescent="0.4">
      <c r="AD805" s="439"/>
      <c r="AE805" s="439"/>
    </row>
    <row r="806" spans="2:31" ht="14.25" customHeight="1" x14ac:dyDescent="0.45">
      <c r="B806" s="442" t="s">
        <v>598</v>
      </c>
      <c r="L806" s="660" t="s">
        <v>799</v>
      </c>
      <c r="M806" s="660"/>
      <c r="AD806" s="439"/>
      <c r="AE806" s="439"/>
    </row>
    <row r="807" spans="2:31" ht="14.25" customHeight="1" x14ac:dyDescent="0.4">
      <c r="B807" s="439" t="s">
        <v>1055</v>
      </c>
      <c r="AD807" s="439"/>
      <c r="AE807" s="439"/>
    </row>
    <row r="808" spans="2:31" ht="14.25" customHeight="1" x14ac:dyDescent="0.4">
      <c r="B808" s="439" t="s">
        <v>1028</v>
      </c>
      <c r="AD808" s="439"/>
      <c r="AE808" s="439"/>
    </row>
    <row r="809" spans="2:31" ht="14.25" customHeight="1" x14ac:dyDescent="0.4">
      <c r="B809" s="439" t="s">
        <v>1056</v>
      </c>
      <c r="AD809" s="439"/>
      <c r="AE809" s="439"/>
    </row>
    <row r="810" spans="2:31" ht="36" customHeight="1" x14ac:dyDescent="0.4">
      <c r="B810" s="697" t="s">
        <v>1029</v>
      </c>
      <c r="C810" s="697"/>
      <c r="D810" s="697"/>
      <c r="E810" s="697"/>
      <c r="F810" s="697"/>
      <c r="G810" s="697"/>
      <c r="H810" s="697"/>
      <c r="I810" s="697"/>
      <c r="J810" s="697"/>
      <c r="K810" s="697"/>
      <c r="L810" s="697"/>
      <c r="M810" s="697"/>
      <c r="AD810" s="439"/>
      <c r="AE810" s="439"/>
    </row>
    <row r="811" spans="2:31" ht="18.75" customHeight="1" x14ac:dyDescent="0.4">
      <c r="B811" s="564" t="s">
        <v>1030</v>
      </c>
      <c r="AD811" s="439"/>
      <c r="AE811" s="439"/>
    </row>
    <row r="812" spans="2:31" ht="14.25" customHeight="1" x14ac:dyDescent="0.4">
      <c r="C812" s="565">
        <v>5</v>
      </c>
      <c r="D812" s="482"/>
      <c r="E812" s="482"/>
      <c r="F812" s="482"/>
      <c r="G812" s="482"/>
      <c r="H812" s="482"/>
      <c r="I812" s="565">
        <v>6</v>
      </c>
      <c r="AD812" s="439"/>
      <c r="AE812" s="439"/>
    </row>
    <row r="813" spans="2:31" ht="14.25" customHeight="1" x14ac:dyDescent="0.4">
      <c r="AD813" s="439"/>
      <c r="AE813" s="439"/>
    </row>
    <row r="814" spans="2:31" ht="14.25" customHeight="1" x14ac:dyDescent="0.4">
      <c r="AD814" s="439"/>
      <c r="AE814" s="439"/>
    </row>
    <row r="815" spans="2:31" ht="14.25" customHeight="1" x14ac:dyDescent="0.4">
      <c r="D815" s="695" t="str">
        <f>INDEX('Sheet 8'!$P$8:$P$17,'Enter Information'!C812)</f>
        <v>Accommodation for the retired or aged</v>
      </c>
      <c r="E815" s="695"/>
      <c r="H815" s="695" t="str">
        <f>INDEX('Sheet 8'!$P$8:$P$17,'Enter Information'!I812)</f>
        <v>Hostel for homeless, refuge</v>
      </c>
      <c r="I815" s="695"/>
      <c r="P815" s="566"/>
      <c r="Q815" s="566" t="s">
        <v>1031</v>
      </c>
      <c r="R815" s="566"/>
      <c r="S815" s="566"/>
      <c r="T815" s="566"/>
      <c r="U815" s="566"/>
      <c r="V815" s="566"/>
      <c r="W815" s="566"/>
      <c r="X815" s="566"/>
      <c r="Z815" s="566"/>
      <c r="AA815" s="566"/>
      <c r="AB815" s="566"/>
      <c r="AC815" s="566"/>
      <c r="AD815" s="566"/>
      <c r="AE815" s="566"/>
    </row>
    <row r="816" spans="2:31" ht="14.25" customHeight="1" x14ac:dyDescent="0.4">
      <c r="D816" s="695"/>
      <c r="E816" s="695"/>
      <c r="H816" s="695"/>
      <c r="I816" s="695"/>
      <c r="P816" s="517"/>
      <c r="Q816" s="567">
        <f>B818</f>
        <v>2018</v>
      </c>
      <c r="R816" s="567">
        <f>Q816+1</f>
        <v>2019</v>
      </c>
      <c r="S816" s="567">
        <f t="shared" ref="S816:AE816" si="21">R816+1</f>
        <v>2020</v>
      </c>
      <c r="T816" s="567">
        <f t="shared" si="21"/>
        <v>2021</v>
      </c>
      <c r="U816" s="567">
        <f t="shared" si="21"/>
        <v>2022</v>
      </c>
      <c r="V816" s="567">
        <f t="shared" si="21"/>
        <v>2023</v>
      </c>
      <c r="W816" s="567">
        <f t="shared" si="21"/>
        <v>2024</v>
      </c>
      <c r="X816" s="567">
        <f t="shared" si="21"/>
        <v>2025</v>
      </c>
      <c r="Y816" s="623">
        <f t="shared" si="21"/>
        <v>2026</v>
      </c>
      <c r="Z816" s="567">
        <f t="shared" si="21"/>
        <v>2027</v>
      </c>
      <c r="AA816" s="567">
        <f t="shared" si="21"/>
        <v>2028</v>
      </c>
      <c r="AB816" s="567">
        <f t="shared" si="21"/>
        <v>2029</v>
      </c>
      <c r="AC816" s="567">
        <f t="shared" si="21"/>
        <v>2030</v>
      </c>
      <c r="AD816" s="567">
        <f t="shared" si="21"/>
        <v>2031</v>
      </c>
      <c r="AE816" s="567">
        <f t="shared" si="21"/>
        <v>2032</v>
      </c>
    </row>
    <row r="817" spans="1:31" ht="14.25" customHeight="1" x14ac:dyDescent="0.4">
      <c r="D817" s="696"/>
      <c r="E817" s="696"/>
      <c r="H817" s="696"/>
      <c r="I817" s="696"/>
      <c r="N817" s="568"/>
      <c r="P817" s="450" t="s">
        <v>646</v>
      </c>
      <c r="Q817" s="569">
        <f>SUM(D$818:D$818)/VLOOKUP(19,'Sheet 8'!$B$8:$M$26,$C$812+2)*VLOOKUP($A818,'Sheet 8'!$B$8:$M$25,$C$812+2)+SUM(H$818:H$818)/VLOOKUP(19,'Sheet 8'!$B$8:$M$26,$I$812+2)*VLOOKUP($A818,'Sheet 8'!$B$8:$M$25,$I$812+2)</f>
        <v>0</v>
      </c>
      <c r="R817" s="570">
        <f>SUM(D$818:D$819)/VLOOKUP(19,'Sheet 8'!$B$8:$M$26,$C$812+2)*VLOOKUP($A818,'Sheet 8'!$B$8:$M$25,$C$812+2)+SUM(H$818:H$819)/VLOOKUP(19,'Sheet 8'!$B$8:$M$26,$I$812+2)*VLOOKUP($A818,'Sheet 8'!$B$8:$M$25,$I$812+2)</f>
        <v>0</v>
      </c>
      <c r="S817" s="569">
        <f>SUM(D$818:D$820)/VLOOKUP(19,'Sheet 8'!$B$8:$M$26,$C$812+2)*VLOOKUP($A818,'Sheet 8'!$B$8:$M$25,$C$812+2)+SUM(H$818:H$820)/VLOOKUP(19,'Sheet 8'!$B$8:$M$26,$I$812+2)*VLOOKUP($A818,'Sheet 8'!$B$8:$M$25,$I$812+2)</f>
        <v>0</v>
      </c>
      <c r="T817" s="569">
        <f>SUM(D$818:D$821)/VLOOKUP(19,'Sheet 8'!$B$8:$M$26,$C$812+2)*VLOOKUP($A818,'Sheet 8'!$B$8:$M$25,$C$812+2)+SUM(H$818:H$821)/VLOOKUP(19,'Sheet 8'!$B$8:$M$26,$I$812+2)*VLOOKUP($A818,'Sheet 8'!$B$8:$M$25,$I$812+2)</f>
        <v>0</v>
      </c>
      <c r="U817" s="569">
        <f>SUM(D$818:D$822)/VLOOKUP(19,'Sheet 8'!$B$8:$M$26,$C$812+2)*VLOOKUP($A818,'Sheet 8'!$B$8:$M$25,$C$812+2)+SUM(H$818:H$822)/VLOOKUP(19,'Sheet 8'!$B$8:$M$26,$I$812+2)*VLOOKUP($A818,'Sheet 8'!$B$8:$M$25,$I$812+2)</f>
        <v>0</v>
      </c>
      <c r="V817" s="569">
        <f>SUM(D$818:D$823)/VLOOKUP(19,'Sheet 8'!$B$8:$M$26,$C$812+2)*VLOOKUP($A818,'Sheet 8'!$B$8:$M$25,$C$812+2)+SUM(H$818:H$823)/VLOOKUP(19,'Sheet 8'!$B$8:$M$26,$I$812+2)*VLOOKUP($A818,'Sheet 8'!$B$8:$M$25,$I$812+2)</f>
        <v>0</v>
      </c>
      <c r="W817" s="569">
        <f>SUM(D$818:D$824)/VLOOKUP(19,'Sheet 8'!$B$8:$M$26,$C$812+2)*VLOOKUP($A818,'Sheet 8'!$B$8:$M$25,$C$812+2)+SUM(H$818:H$824)/VLOOKUP(19,'Sheet 8'!$B$8:$M$26,$I$812+2)*VLOOKUP($A818,'Sheet 8'!$B$8:$M$25,$I$812+2)</f>
        <v>0</v>
      </c>
      <c r="X817" s="569">
        <f>SUM(D$818:D$825)/VLOOKUP(19,'Sheet 8'!$B$8:$M$26,$C$812+2)*VLOOKUP($A818,'Sheet 8'!$B$8:$M$25,$C$812+2)+SUM(H$818:H$825)/VLOOKUP(19,'Sheet 8'!$B$8:$M$26,$I$812+2)*VLOOKUP($A818,'Sheet 8'!$B$8:$M$25,$I$812+2)</f>
        <v>0</v>
      </c>
      <c r="Y817" s="624">
        <f>SUM(D$818:D$826)/VLOOKUP(19,'Sheet 8'!$B$8:$M$26,$C$812+2)*VLOOKUP($A818,'Sheet 8'!$B$8:$M$25,$C$812+2)+SUM(H$818:H$826)/VLOOKUP(19,'Sheet 8'!$B$8:$M$26,$I$812+2)*VLOOKUP($A818,'Sheet 8'!$B$8:$M$25,$I$812+2)</f>
        <v>0</v>
      </c>
      <c r="Z817" s="569">
        <f>SUM(D$818:D$827)/VLOOKUP(19,'Sheet 8'!$B$8:$M$26,$C$812+2)*VLOOKUP($A818,'Sheet 8'!$B$8:$M$25,$C$812+2)+SUM(H$818:H$827)/VLOOKUP(19,'Sheet 8'!$B$8:$M$26,$I$812+2)*VLOOKUP($A818,'Sheet 8'!$B$8:$M$25,$I$812+2)</f>
        <v>0</v>
      </c>
      <c r="AA817" s="569">
        <f>SUM(D$818:D$828)/VLOOKUP(19,'Sheet 8'!$B$8:$M$26,$C$812+2)*VLOOKUP($A818,'Sheet 8'!$B$8:$M$25,$C$812+2)+SUM(H$818:H$828)/VLOOKUP(19,'Sheet 8'!$B$8:$M$26,$I$812+2)*VLOOKUP($A818,'Sheet 8'!$B$8:$M$25,$I$812+2)</f>
        <v>0</v>
      </c>
      <c r="AB817" s="569">
        <f>SUM(D$818:D$829)/VLOOKUP(19,'Sheet 8'!$B$8:$M$26,$C$812+2)*VLOOKUP($A818,'Sheet 8'!$B$8:$M$25,$C$812+2)+SUM(H$818:H$829)/VLOOKUP(19,'Sheet 8'!$B$8:$M$26,$I$812+2)*VLOOKUP($A818,'Sheet 8'!$B$8:$M$25,$I$812+2)</f>
        <v>0</v>
      </c>
      <c r="AC817" s="569">
        <f>SUM(D$818:D$830)/VLOOKUP(19,'Sheet 8'!$B$8:$M$26,$C$812+2)*VLOOKUP($A818,'Sheet 8'!$B$8:$M$25,$C$812+2)+SUM(H$818:H$830)/VLOOKUP(19,'Sheet 8'!$B$8:$M$26,$I$812+2)*VLOOKUP($A818,'Sheet 8'!$B$8:$M$25,$I$812+2)</f>
        <v>0</v>
      </c>
      <c r="AD817" s="569">
        <f>SUM(D$818:D$831)/VLOOKUP(19,'Sheet 8'!$B$8:$M$26,$C$812+2)*VLOOKUP($A818,'Sheet 8'!$B$8:$M$25,$C$812+2)+SUM(H$818:H$831)/VLOOKUP(19,'Sheet 8'!$B$8:$M$26,$I$812+2)*VLOOKUP($A818,'Sheet 8'!$B$8:$M$25,$I$812+2)</f>
        <v>0</v>
      </c>
      <c r="AE817" s="569">
        <f>SUM(D$818:D$832)/VLOOKUP(19,'Sheet 8'!$B$8:$M$26,$C$812+2)*VLOOKUP($A818,'Sheet 8'!$B$8:$M$25,$C$812+2)+SUM(H$818:H$832)/VLOOKUP(19,'Sheet 8'!$B$8:$M$26,$I$812+2)*VLOOKUP($A818,'Sheet 8'!$B$8:$M$25,$I$812+2)</f>
        <v>0</v>
      </c>
    </row>
    <row r="818" spans="1:31" ht="14.25" customHeight="1" x14ac:dyDescent="0.4">
      <c r="A818" s="571">
        <v>1</v>
      </c>
      <c r="B818" s="450">
        <f>H8</f>
        <v>2018</v>
      </c>
      <c r="D818" s="572"/>
      <c r="H818" s="572"/>
      <c r="K818" s="568"/>
      <c r="N818" s="568"/>
      <c r="P818" s="456" t="s">
        <v>647</v>
      </c>
      <c r="Q818" s="569">
        <f>SUM(D$818:D$818)/VLOOKUP(19,'Sheet 8'!$B$8:$M$26,$C$812+2)*VLOOKUP($A819,'Sheet 8'!$B$8:$M$25,$C$812+2)+SUM(H$818:H$818)/VLOOKUP(19,'Sheet 8'!$B$8:$M$26,$I$812+2)*VLOOKUP($A819,'Sheet 8'!$B$8:$M$25,$I$812+2)</f>
        <v>0</v>
      </c>
      <c r="R818" s="570">
        <f>SUM(D$818:D$819)/VLOOKUP(19,'Sheet 8'!$B$8:$M$26,$C$812+2)*VLOOKUP($A819,'Sheet 8'!$B$8:$M$25,$C$812+2)+SUM(H$818:H$819)/VLOOKUP(19,'Sheet 8'!$B$8:$M$26,$I$812+2)*VLOOKUP($A819,'Sheet 8'!$B$8:$M$25,$I$812+2)</f>
        <v>0</v>
      </c>
      <c r="S818" s="569">
        <f>SUM(D$818:D$820)/VLOOKUP(19,'Sheet 8'!$B$8:$M$26,$C$812+2)*VLOOKUP($A819,'Sheet 8'!$B$8:$M$25,$C$812+2)+SUM(H$818:H$820)/VLOOKUP(19,'Sheet 8'!$B$8:$M$26,$I$812+2)*VLOOKUP($A819,'Sheet 8'!$B$8:$M$25,$I$812+2)</f>
        <v>0</v>
      </c>
      <c r="T818" s="569">
        <f>SUM(D$818:D$821)/VLOOKUP(19,'Sheet 8'!$B$8:$M$26,$C$812+2)*VLOOKUP($A819,'Sheet 8'!$B$8:$M$25,$C$812+2)+SUM(H$818:H$821)/VLOOKUP(19,'Sheet 8'!$B$8:$M$26,$I$812+2)*VLOOKUP($A819,'Sheet 8'!$B$8:$M$25,$I$812+2)</f>
        <v>0</v>
      </c>
      <c r="U818" s="569">
        <f>SUM(D$818:D$822)/VLOOKUP(19,'Sheet 8'!$B$8:$M$26,$C$812+2)*VLOOKUP($A819,'Sheet 8'!$B$8:$M$25,$C$812+2)+SUM(H$818:H$822)/VLOOKUP(19,'Sheet 8'!$B$8:$M$26,$I$812+2)*VLOOKUP($A819,'Sheet 8'!$B$8:$M$25,$I$812+2)</f>
        <v>0</v>
      </c>
      <c r="V818" s="569">
        <f>SUM(D$818:D$823)/VLOOKUP(19,'Sheet 8'!$B$8:$M$26,$C$812+2)*VLOOKUP($A819,'Sheet 8'!$B$8:$M$25,$C$812+2)+SUM(H$818:H$823)/VLOOKUP(19,'Sheet 8'!$B$8:$M$26,$I$812+2)*VLOOKUP($A819,'Sheet 8'!$B$8:$M$25,$I$812+2)</f>
        <v>0</v>
      </c>
      <c r="W818" s="569">
        <f>SUM(D$818:D$824)/VLOOKUP(19,'Sheet 8'!$B$8:$M$26,$C$812+2)*VLOOKUP($A819,'Sheet 8'!$B$8:$M$25,$C$812+2)+SUM(H$818:H$824)/VLOOKUP(19,'Sheet 8'!$B$8:$M$26,$I$812+2)*VLOOKUP($A819,'Sheet 8'!$B$8:$M$25,$I$812+2)</f>
        <v>0</v>
      </c>
      <c r="X818" s="569">
        <f>SUM(D$818:D$825)/VLOOKUP(19,'Sheet 8'!$B$8:$M$26,$C$812+2)*VLOOKUP($A819,'Sheet 8'!$B$8:$M$25,$C$812+2)+SUM(H$818:H$825)/VLOOKUP(19,'Sheet 8'!$B$8:$M$26,$I$812+2)*VLOOKUP($A819,'Sheet 8'!$B$8:$M$25,$I$812+2)</f>
        <v>0</v>
      </c>
      <c r="Y818" s="624">
        <f>SUM(D$818:D$826)/VLOOKUP(19,'Sheet 8'!$B$8:$M$26,$C$812+2)*VLOOKUP($A819,'Sheet 8'!$B$8:$M$25,$C$812+2)+SUM(H$818:H$826)/VLOOKUP(19,'Sheet 8'!$B$8:$M$26,$I$812+2)*VLOOKUP($A819,'Sheet 8'!$B$8:$M$25,$I$812+2)</f>
        <v>0</v>
      </c>
      <c r="Z818" s="569">
        <f>SUM(D$818:D$827)/VLOOKUP(19,'Sheet 8'!$B$8:$M$26,$C$812+2)*VLOOKUP($A819,'Sheet 8'!$B$8:$M$25,$C$812+2)+SUM(H$818:H$827)/VLOOKUP(19,'Sheet 8'!$B$8:$M$26,$I$812+2)*VLOOKUP($A819,'Sheet 8'!$B$8:$M$25,$I$812+2)</f>
        <v>0</v>
      </c>
      <c r="AA818" s="569">
        <f>SUM(D$818:D$828)/VLOOKUP(19,'Sheet 8'!$B$8:$M$26,$C$812+2)*VLOOKUP($A819,'Sheet 8'!$B$8:$M$25,$C$812+2)+SUM(H$818:H$828)/VLOOKUP(19,'Sheet 8'!$B$8:$M$26,$I$812+2)*VLOOKUP($A819,'Sheet 8'!$B$8:$M$25,$I$812+2)</f>
        <v>0</v>
      </c>
      <c r="AB818" s="569">
        <f>SUM(D$818:D$829)/VLOOKUP(19,'Sheet 8'!$B$8:$M$26,$C$812+2)*VLOOKUP($A819,'Sheet 8'!$B$8:$M$25,$C$812+2)+SUM(H$818:H$829)/VLOOKUP(19,'Sheet 8'!$B$8:$M$26,$I$812+2)*VLOOKUP($A819,'Sheet 8'!$B$8:$M$25,$I$812+2)</f>
        <v>0</v>
      </c>
      <c r="AC818" s="569">
        <f>SUM(D$818:D$830)/VLOOKUP(19,'Sheet 8'!$B$8:$M$26,$C$812+2)*VLOOKUP($A819,'Sheet 8'!$B$8:$M$25,$C$812+2)+SUM(H$818:H$830)/VLOOKUP(19,'Sheet 8'!$B$8:$M$26,$I$812+2)*VLOOKUP($A819,'Sheet 8'!$B$8:$M$25,$I$812+2)</f>
        <v>0</v>
      </c>
      <c r="AD818" s="569">
        <f>SUM(D$818:D$831)/VLOOKUP(19,'Sheet 8'!$B$8:$M$26,$C$812+2)*VLOOKUP($A819,'Sheet 8'!$B$8:$M$25,$C$812+2)+SUM(H$818:H$831)/VLOOKUP(19,'Sheet 8'!$B$8:$M$26,$I$812+2)*VLOOKUP($A819,'Sheet 8'!$B$8:$M$25,$I$812+2)</f>
        <v>0</v>
      </c>
      <c r="AE818" s="569">
        <f>SUM(D$818:D$832)/VLOOKUP(19,'Sheet 8'!$B$8:$M$26,$C$812+2)*VLOOKUP($A819,'Sheet 8'!$B$8:$M$25,$C$812+2)+SUM(H$818:H$832)/VLOOKUP(19,'Sheet 8'!$B$8:$M$26,$I$812+2)*VLOOKUP($A819,'Sheet 8'!$B$8:$M$25,$I$812+2)</f>
        <v>0</v>
      </c>
    </row>
    <row r="819" spans="1:31" ht="14.25" customHeight="1" x14ac:dyDescent="0.4">
      <c r="A819" s="571">
        <v>2</v>
      </c>
      <c r="B819" s="573">
        <f>B818+1</f>
        <v>2019</v>
      </c>
      <c r="D819" s="574"/>
      <c r="H819" s="574"/>
      <c r="K819" s="568"/>
      <c r="N819" s="568"/>
      <c r="P819" s="458" t="s">
        <v>648</v>
      </c>
      <c r="Q819" s="569">
        <f>SUM(D$818:D$818)/VLOOKUP(19,'Sheet 8'!$B$8:$M$26,$C$812+2)*VLOOKUP($A820,'Sheet 8'!$B$8:$M$25,$C$812+2)+SUM(H$818:H$818)/VLOOKUP(19,'Sheet 8'!$B$8:$M$26,$I$812+2)*VLOOKUP($A820,'Sheet 8'!$B$8:$M$25,$I$812+2)</f>
        <v>0</v>
      </c>
      <c r="R819" s="570">
        <f>SUM(D$818:D$819)/VLOOKUP(19,'Sheet 8'!$B$8:$M$26,$C$812+2)*VLOOKUP($A820,'Sheet 8'!$B$8:$M$25,$C$812+2)+SUM(H$818:H$819)/VLOOKUP(19,'Sheet 8'!$B$8:$M$26,$I$812+2)*VLOOKUP($A820,'Sheet 8'!$B$8:$M$25,$I$812+2)</f>
        <v>0</v>
      </c>
      <c r="S819" s="569">
        <f>SUM(D$818:D$820)/VLOOKUP(19,'Sheet 8'!$B$8:$M$26,$C$812+2)*VLOOKUP($A820,'Sheet 8'!$B$8:$M$25,$C$812+2)+SUM(H$818:H$820)/VLOOKUP(19,'Sheet 8'!$B$8:$M$26,$I$812+2)*VLOOKUP($A820,'Sheet 8'!$B$8:$M$25,$I$812+2)</f>
        <v>0</v>
      </c>
      <c r="T819" s="569">
        <f>SUM(D$818:D$821)/VLOOKUP(19,'Sheet 8'!$B$8:$M$26,$C$812+2)*VLOOKUP($A820,'Sheet 8'!$B$8:$M$25,$C$812+2)+SUM(H$818:H$821)/VLOOKUP(19,'Sheet 8'!$B$8:$M$26,$I$812+2)*VLOOKUP($A820,'Sheet 8'!$B$8:$M$25,$I$812+2)</f>
        <v>0</v>
      </c>
      <c r="U819" s="569">
        <f>SUM(D$818:D$822)/VLOOKUP(19,'Sheet 8'!$B$8:$M$26,$C$812+2)*VLOOKUP($A820,'Sheet 8'!$B$8:$M$25,$C$812+2)+SUM(H$818:H$822)/VLOOKUP(19,'Sheet 8'!$B$8:$M$26,$I$812+2)*VLOOKUP($A820,'Sheet 8'!$B$8:$M$25,$I$812+2)</f>
        <v>0</v>
      </c>
      <c r="V819" s="569">
        <f>SUM(D$818:D$823)/VLOOKUP(19,'Sheet 8'!$B$8:$M$26,$C$812+2)*VLOOKUP($A820,'Sheet 8'!$B$8:$M$25,$C$812+2)+SUM(H$818:H$823)/VLOOKUP(19,'Sheet 8'!$B$8:$M$26,$I$812+2)*VLOOKUP($A820,'Sheet 8'!$B$8:$M$25,$I$812+2)</f>
        <v>0</v>
      </c>
      <c r="W819" s="569">
        <f>SUM(D$818:D$824)/VLOOKUP(19,'Sheet 8'!$B$8:$M$26,$C$812+2)*VLOOKUP($A820,'Sheet 8'!$B$8:$M$25,$C$812+2)+SUM(H$818:H$824)/VLOOKUP(19,'Sheet 8'!$B$8:$M$26,$I$812+2)*VLOOKUP($A820,'Sheet 8'!$B$8:$M$25,$I$812+2)</f>
        <v>0</v>
      </c>
      <c r="X819" s="569">
        <f>SUM(D$818:D$825)/VLOOKUP(19,'Sheet 8'!$B$8:$M$26,$C$812+2)*VLOOKUP($A820,'Sheet 8'!$B$8:$M$25,$C$812+2)+SUM(H$818:H$825)/VLOOKUP(19,'Sheet 8'!$B$8:$M$26,$I$812+2)*VLOOKUP($A820,'Sheet 8'!$B$8:$M$25,$I$812+2)</f>
        <v>0</v>
      </c>
      <c r="Y819" s="624">
        <f>SUM(D$818:D$826)/VLOOKUP(19,'Sheet 8'!$B$8:$M$26,$C$812+2)*VLOOKUP($A820,'Sheet 8'!$B$8:$M$25,$C$812+2)+SUM(H$818:H$826)/VLOOKUP(19,'Sheet 8'!$B$8:$M$26,$I$812+2)*VLOOKUP($A820,'Sheet 8'!$B$8:$M$25,$I$812+2)</f>
        <v>0</v>
      </c>
      <c r="Z819" s="569">
        <f>SUM(D$818:D$827)/VLOOKUP(19,'Sheet 8'!$B$8:$M$26,$C$812+2)*VLOOKUP($A820,'Sheet 8'!$B$8:$M$25,$C$812+2)+SUM(H$818:H$827)/VLOOKUP(19,'Sheet 8'!$B$8:$M$26,$I$812+2)*VLOOKUP($A820,'Sheet 8'!$B$8:$M$25,$I$812+2)</f>
        <v>0</v>
      </c>
      <c r="AA819" s="569">
        <f>SUM(D$818:D$828)/VLOOKUP(19,'Sheet 8'!$B$8:$M$26,$C$812+2)*VLOOKUP($A820,'Sheet 8'!$B$8:$M$25,$C$812+2)+SUM(H$818:H$828)/VLOOKUP(19,'Sheet 8'!$B$8:$M$26,$I$812+2)*VLOOKUP($A820,'Sheet 8'!$B$8:$M$25,$I$812+2)</f>
        <v>0</v>
      </c>
      <c r="AB819" s="569">
        <f>SUM(D$818:D$829)/VLOOKUP(19,'Sheet 8'!$B$8:$M$26,$C$812+2)*VLOOKUP($A820,'Sheet 8'!$B$8:$M$25,$C$812+2)+SUM(H$818:H$829)/VLOOKUP(19,'Sheet 8'!$B$8:$M$26,$I$812+2)*VLOOKUP($A820,'Sheet 8'!$B$8:$M$25,$I$812+2)</f>
        <v>0</v>
      </c>
      <c r="AC819" s="569">
        <f>SUM(D$818:D$830)/VLOOKUP(19,'Sheet 8'!$B$8:$M$26,$C$812+2)*VLOOKUP($A820,'Sheet 8'!$B$8:$M$25,$C$812+2)+SUM(H$818:H$830)/VLOOKUP(19,'Sheet 8'!$B$8:$M$26,$I$812+2)*VLOOKUP($A820,'Sheet 8'!$B$8:$M$25,$I$812+2)</f>
        <v>0</v>
      </c>
      <c r="AD819" s="569">
        <f>SUM(D$818:D$831)/VLOOKUP(19,'Sheet 8'!$B$8:$M$26,$C$812+2)*VLOOKUP($A820,'Sheet 8'!$B$8:$M$25,$C$812+2)+SUM(H$818:H$831)/VLOOKUP(19,'Sheet 8'!$B$8:$M$26,$I$812+2)*VLOOKUP($A820,'Sheet 8'!$B$8:$M$25,$I$812+2)</f>
        <v>0</v>
      </c>
      <c r="AE819" s="569">
        <f>SUM(D$818:D$832)/VLOOKUP(19,'Sheet 8'!$B$8:$M$26,$C$812+2)*VLOOKUP($A820,'Sheet 8'!$B$8:$M$25,$C$812+2)+SUM(H$818:H$832)/VLOOKUP(19,'Sheet 8'!$B$8:$M$26,$I$812+2)*VLOOKUP($A820,'Sheet 8'!$B$8:$M$25,$I$812+2)</f>
        <v>0</v>
      </c>
    </row>
    <row r="820" spans="1:31" ht="14.25" customHeight="1" x14ac:dyDescent="0.4">
      <c r="A820" s="571">
        <v>3</v>
      </c>
      <c r="B820" s="573">
        <f t="shared" ref="B820:B832" si="22">B819+1</f>
        <v>2020</v>
      </c>
      <c r="D820" s="574"/>
      <c r="H820" s="574"/>
      <c r="K820" s="568"/>
      <c r="N820" s="568"/>
      <c r="P820" s="460" t="s">
        <v>649</v>
      </c>
      <c r="Q820" s="569">
        <f>SUM(D$818:D$818)/VLOOKUP(19,'Sheet 8'!$B$8:$M$26,$C$812+2)*VLOOKUP($A821,'Sheet 8'!$B$8:$M$25,$C$812+2)+SUM(H$818:H$818)/VLOOKUP(19,'Sheet 8'!$B$8:$M$26,$I$812+2)*VLOOKUP($A821,'Sheet 8'!$B$8:$M$25,$I$812+2)</f>
        <v>0</v>
      </c>
      <c r="R820" s="570">
        <f>SUM(D$818:D$819)/VLOOKUP(19,'Sheet 8'!$B$8:$M$26,$C$812+2)*VLOOKUP($A821,'Sheet 8'!$B$8:$M$25,$C$812+2)+SUM(H$818:H$819)/VLOOKUP(19,'Sheet 8'!$B$8:$M$26,$I$812+2)*VLOOKUP($A821,'Sheet 8'!$B$8:$M$25,$I$812+2)</f>
        <v>0</v>
      </c>
      <c r="S820" s="569">
        <f>SUM(D$818:D$820)/VLOOKUP(19,'Sheet 8'!$B$8:$M$26,$C$812+2)*VLOOKUP($A821,'Sheet 8'!$B$8:$M$25,$C$812+2)+SUM(H$818:H$820)/VLOOKUP(19,'Sheet 8'!$B$8:$M$26,$I$812+2)*VLOOKUP($A821,'Sheet 8'!$B$8:$M$25,$I$812+2)</f>
        <v>0</v>
      </c>
      <c r="T820" s="569">
        <f>SUM(D$818:D$821)/VLOOKUP(19,'Sheet 8'!$B$8:$M$26,$C$812+2)*VLOOKUP($A821,'Sheet 8'!$B$8:$M$25,$C$812+2)+SUM(H$818:H$821)/VLOOKUP(19,'Sheet 8'!$B$8:$M$26,$I$812+2)*VLOOKUP($A821,'Sheet 8'!$B$8:$M$25,$I$812+2)</f>
        <v>0</v>
      </c>
      <c r="U820" s="569">
        <f>SUM(D$818:D$822)/VLOOKUP(19,'Sheet 8'!$B$8:$M$26,$C$812+2)*VLOOKUP($A821,'Sheet 8'!$B$8:$M$25,$C$812+2)+SUM(H$818:H$822)/VLOOKUP(19,'Sheet 8'!$B$8:$M$26,$I$812+2)*VLOOKUP($A821,'Sheet 8'!$B$8:$M$25,$I$812+2)</f>
        <v>0</v>
      </c>
      <c r="V820" s="569">
        <f>SUM(D$818:D$823)/VLOOKUP(19,'Sheet 8'!$B$8:$M$26,$C$812+2)*VLOOKUP($A821,'Sheet 8'!$B$8:$M$25,$C$812+2)+SUM(H$818:H$823)/VLOOKUP(19,'Sheet 8'!$B$8:$M$26,$I$812+2)*VLOOKUP($A821,'Sheet 8'!$B$8:$M$25,$I$812+2)</f>
        <v>0</v>
      </c>
      <c r="W820" s="569">
        <f>SUM(D$818:D$824)/VLOOKUP(19,'Sheet 8'!$B$8:$M$26,$C$812+2)*VLOOKUP($A821,'Sheet 8'!$B$8:$M$25,$C$812+2)+SUM(H$818:H$824)/VLOOKUP(19,'Sheet 8'!$B$8:$M$26,$I$812+2)*VLOOKUP($A821,'Sheet 8'!$B$8:$M$25,$I$812+2)</f>
        <v>0</v>
      </c>
      <c r="X820" s="569">
        <f>SUM(D$818:D$825)/VLOOKUP(19,'Sheet 8'!$B$8:$M$26,$C$812+2)*VLOOKUP($A821,'Sheet 8'!$B$8:$M$25,$C$812+2)+SUM(H$818:H$825)/VLOOKUP(19,'Sheet 8'!$B$8:$M$26,$I$812+2)*VLOOKUP($A821,'Sheet 8'!$B$8:$M$25,$I$812+2)</f>
        <v>0</v>
      </c>
      <c r="Y820" s="624">
        <f>SUM(D$818:D$826)/VLOOKUP(19,'Sheet 8'!$B$8:$M$26,$C$812+2)*VLOOKUP($A821,'Sheet 8'!$B$8:$M$25,$C$812+2)+SUM(H$818:H$826)/VLOOKUP(19,'Sheet 8'!$B$8:$M$26,$I$812+2)*VLOOKUP($A821,'Sheet 8'!$B$8:$M$25,$I$812+2)</f>
        <v>0</v>
      </c>
      <c r="Z820" s="569">
        <f>SUM(D$818:D$827)/VLOOKUP(19,'Sheet 8'!$B$8:$M$26,$C$812+2)*VLOOKUP($A821,'Sheet 8'!$B$8:$M$25,$C$812+2)+SUM(H$818:H$827)/VLOOKUP(19,'Sheet 8'!$B$8:$M$26,$I$812+2)*VLOOKUP($A821,'Sheet 8'!$B$8:$M$25,$I$812+2)</f>
        <v>0</v>
      </c>
      <c r="AA820" s="569">
        <f>SUM(D$818:D$828)/VLOOKUP(19,'Sheet 8'!$B$8:$M$26,$C$812+2)*VLOOKUP($A821,'Sheet 8'!$B$8:$M$25,$C$812+2)+SUM(H$818:H$828)/VLOOKUP(19,'Sheet 8'!$B$8:$M$26,$I$812+2)*VLOOKUP($A821,'Sheet 8'!$B$8:$M$25,$I$812+2)</f>
        <v>0</v>
      </c>
      <c r="AB820" s="569">
        <f>SUM(D$818:D$829)/VLOOKUP(19,'Sheet 8'!$B$8:$M$26,$C$812+2)*VLOOKUP($A821,'Sheet 8'!$B$8:$M$25,$C$812+2)+SUM(H$818:H$829)/VLOOKUP(19,'Sheet 8'!$B$8:$M$26,$I$812+2)*VLOOKUP($A821,'Sheet 8'!$B$8:$M$25,$I$812+2)</f>
        <v>0</v>
      </c>
      <c r="AC820" s="569">
        <f>SUM(D$818:D$830)/VLOOKUP(19,'Sheet 8'!$B$8:$M$26,$C$812+2)*VLOOKUP($A821,'Sheet 8'!$B$8:$M$25,$C$812+2)+SUM(H$818:H$830)/VLOOKUP(19,'Sheet 8'!$B$8:$M$26,$I$812+2)*VLOOKUP($A821,'Sheet 8'!$B$8:$M$25,$I$812+2)</f>
        <v>0</v>
      </c>
      <c r="AD820" s="569">
        <f>SUM(D$818:D$831)/VLOOKUP(19,'Sheet 8'!$B$8:$M$26,$C$812+2)*VLOOKUP($A821,'Sheet 8'!$B$8:$M$25,$C$812+2)+SUM(H$818:H$831)/VLOOKUP(19,'Sheet 8'!$B$8:$M$26,$I$812+2)*VLOOKUP($A821,'Sheet 8'!$B$8:$M$25,$I$812+2)</f>
        <v>0</v>
      </c>
      <c r="AE820" s="569">
        <f>SUM(D$818:D$832)/VLOOKUP(19,'Sheet 8'!$B$8:$M$26,$C$812+2)*VLOOKUP($A821,'Sheet 8'!$B$8:$M$25,$C$812+2)+SUM(H$818:H$832)/VLOOKUP(19,'Sheet 8'!$B$8:$M$26,$I$812+2)*VLOOKUP($A821,'Sheet 8'!$B$8:$M$25,$I$812+2)</f>
        <v>0</v>
      </c>
    </row>
    <row r="821" spans="1:31" ht="14.25" customHeight="1" x14ac:dyDescent="0.4">
      <c r="A821" s="571">
        <v>4</v>
      </c>
      <c r="B821" s="573">
        <f t="shared" si="22"/>
        <v>2021</v>
      </c>
      <c r="D821" s="574"/>
      <c r="H821" s="574"/>
      <c r="K821" s="568"/>
      <c r="N821" s="568"/>
      <c r="P821" s="460" t="s">
        <v>650</v>
      </c>
      <c r="Q821" s="569">
        <f>SUM(D$818:D$818)/VLOOKUP(19,'Sheet 8'!$B$8:$M$26,$C$812+2)*VLOOKUP($A822,'Sheet 8'!$B$8:$M$25,$C$812+2)+SUM(H$818:H$818)/VLOOKUP(19,'Sheet 8'!$B$8:$M$26,$I$812+2)*VLOOKUP($A822,'Sheet 8'!$B$8:$M$25,$I$812+2)</f>
        <v>0</v>
      </c>
      <c r="R821" s="570">
        <f>SUM(D$818:D$819)/VLOOKUP(19,'Sheet 8'!$B$8:$M$26,$C$812+2)*VLOOKUP($A822,'Sheet 8'!$B$8:$M$25,$C$812+2)+SUM(H$818:H$819)/VLOOKUP(19,'Sheet 8'!$B$8:$M$26,$I$812+2)*VLOOKUP($A822,'Sheet 8'!$B$8:$M$25,$I$812+2)</f>
        <v>0</v>
      </c>
      <c r="S821" s="569">
        <f>SUM(D$818:D$820)/VLOOKUP(19,'Sheet 8'!$B$8:$M$26,$C$812+2)*VLOOKUP($A822,'Sheet 8'!$B$8:$M$25,$C$812+2)+SUM(H$818:H$820)/VLOOKUP(19,'Sheet 8'!$B$8:$M$26,$I$812+2)*VLOOKUP($A822,'Sheet 8'!$B$8:$M$25,$I$812+2)</f>
        <v>0</v>
      </c>
      <c r="T821" s="569">
        <f>SUM(D$818:D$821)/VLOOKUP(19,'Sheet 8'!$B$8:$M$26,$C$812+2)*VLOOKUP($A822,'Sheet 8'!$B$8:$M$25,$C$812+2)+SUM(H$818:H$821)/VLOOKUP(19,'Sheet 8'!$B$8:$M$26,$I$812+2)*VLOOKUP($A822,'Sheet 8'!$B$8:$M$25,$I$812+2)</f>
        <v>0</v>
      </c>
      <c r="U821" s="569">
        <f>SUM(D$818:D$822)/VLOOKUP(19,'Sheet 8'!$B$8:$M$26,$C$812+2)*VLOOKUP($A822,'Sheet 8'!$B$8:$M$25,$C$812+2)+SUM(H$818:H$822)/VLOOKUP(19,'Sheet 8'!$B$8:$M$26,$I$812+2)*VLOOKUP($A822,'Sheet 8'!$B$8:$M$25,$I$812+2)</f>
        <v>0</v>
      </c>
      <c r="V821" s="569">
        <f>SUM(D$818:D$823)/VLOOKUP(19,'Sheet 8'!$B$8:$M$26,$C$812+2)*VLOOKUP($A822,'Sheet 8'!$B$8:$M$25,$C$812+2)+SUM(H$818:H$823)/VLOOKUP(19,'Sheet 8'!$B$8:$M$26,$I$812+2)*VLOOKUP($A822,'Sheet 8'!$B$8:$M$25,$I$812+2)</f>
        <v>0</v>
      </c>
      <c r="W821" s="569">
        <f>SUM(D$818:D$824)/VLOOKUP(19,'Sheet 8'!$B$8:$M$26,$C$812+2)*VLOOKUP($A822,'Sheet 8'!$B$8:$M$25,$C$812+2)+SUM(H$818:H$824)/VLOOKUP(19,'Sheet 8'!$B$8:$M$26,$I$812+2)*VLOOKUP($A822,'Sheet 8'!$B$8:$M$25,$I$812+2)</f>
        <v>0</v>
      </c>
      <c r="X821" s="569">
        <f>SUM(D$818:D$825)/VLOOKUP(19,'Sheet 8'!$B$8:$M$26,$C$812+2)*VLOOKUP($A822,'Sheet 8'!$B$8:$M$25,$C$812+2)+SUM(H$818:H$825)/VLOOKUP(19,'Sheet 8'!$B$8:$M$26,$I$812+2)*VLOOKUP($A822,'Sheet 8'!$B$8:$M$25,$I$812+2)</f>
        <v>0</v>
      </c>
      <c r="Y821" s="624">
        <f>SUM(D$818:D$826)/VLOOKUP(19,'Sheet 8'!$B$8:$M$26,$C$812+2)*VLOOKUP($A822,'Sheet 8'!$B$8:$M$25,$C$812+2)+SUM(H$818:H$826)/VLOOKUP(19,'Sheet 8'!$B$8:$M$26,$I$812+2)*VLOOKUP($A822,'Sheet 8'!$B$8:$M$25,$I$812+2)</f>
        <v>0</v>
      </c>
      <c r="Z821" s="569">
        <f>SUM(D$818:D$827)/VLOOKUP(19,'Sheet 8'!$B$8:$M$26,$C$812+2)*VLOOKUP($A822,'Sheet 8'!$B$8:$M$25,$C$812+2)+SUM(H$818:H$827)/VLOOKUP(19,'Sheet 8'!$B$8:$M$26,$I$812+2)*VLOOKUP($A822,'Sheet 8'!$B$8:$M$25,$I$812+2)</f>
        <v>0</v>
      </c>
      <c r="AA821" s="569">
        <f>SUM(D$818:D$828)/VLOOKUP(19,'Sheet 8'!$B$8:$M$26,$C$812+2)*VLOOKUP($A822,'Sheet 8'!$B$8:$M$25,$C$812+2)+SUM(H$818:H$828)/VLOOKUP(19,'Sheet 8'!$B$8:$M$26,$I$812+2)*VLOOKUP($A822,'Sheet 8'!$B$8:$M$25,$I$812+2)</f>
        <v>0</v>
      </c>
      <c r="AB821" s="569">
        <f>SUM(D$818:D$829)/VLOOKUP(19,'Sheet 8'!$B$8:$M$26,$C$812+2)*VLOOKUP($A822,'Sheet 8'!$B$8:$M$25,$C$812+2)+SUM(H$818:H$829)/VLOOKUP(19,'Sheet 8'!$B$8:$M$26,$I$812+2)*VLOOKUP($A822,'Sheet 8'!$B$8:$M$25,$I$812+2)</f>
        <v>0</v>
      </c>
      <c r="AC821" s="569">
        <f>SUM(D$818:D$830)/VLOOKUP(19,'Sheet 8'!$B$8:$M$26,$C$812+2)*VLOOKUP($A822,'Sheet 8'!$B$8:$M$25,$C$812+2)+SUM(H$818:H$830)/VLOOKUP(19,'Sheet 8'!$B$8:$M$26,$I$812+2)*VLOOKUP($A822,'Sheet 8'!$B$8:$M$25,$I$812+2)</f>
        <v>0</v>
      </c>
      <c r="AD821" s="569">
        <f>SUM(D$818:D$831)/VLOOKUP(19,'Sheet 8'!$B$8:$M$26,$C$812+2)*VLOOKUP($A822,'Sheet 8'!$B$8:$M$25,$C$812+2)+SUM(H$818:H$831)/VLOOKUP(19,'Sheet 8'!$B$8:$M$26,$I$812+2)*VLOOKUP($A822,'Sheet 8'!$B$8:$M$25,$I$812+2)</f>
        <v>0</v>
      </c>
      <c r="AE821" s="569">
        <f>SUM(D$818:D$832)/VLOOKUP(19,'Sheet 8'!$B$8:$M$26,$C$812+2)*VLOOKUP($A822,'Sheet 8'!$B$8:$M$25,$C$812+2)+SUM(H$818:H$832)/VLOOKUP(19,'Sheet 8'!$B$8:$M$26,$I$812+2)*VLOOKUP($A822,'Sheet 8'!$B$8:$M$25,$I$812+2)</f>
        <v>0</v>
      </c>
    </row>
    <row r="822" spans="1:31" ht="14.25" customHeight="1" x14ac:dyDescent="0.4">
      <c r="A822" s="571">
        <v>5</v>
      </c>
      <c r="B822" s="573">
        <f t="shared" si="22"/>
        <v>2022</v>
      </c>
      <c r="D822" s="574"/>
      <c r="H822" s="574"/>
      <c r="K822" s="568"/>
      <c r="N822" s="568"/>
      <c r="P822" s="460" t="s">
        <v>651</v>
      </c>
      <c r="Q822" s="569">
        <f>SUM(D$818:D$818)/VLOOKUP(19,'Sheet 8'!$B$8:$M$26,$C$812+2)*VLOOKUP($A823,'Sheet 8'!$B$8:$M$25,$C$812+2)+SUM(H$818:H$818)/VLOOKUP(19,'Sheet 8'!$B$8:$M$26,$I$812+2)*VLOOKUP($A823,'Sheet 8'!$B$8:$M$25,$I$812+2)</f>
        <v>0</v>
      </c>
      <c r="R822" s="570">
        <f>SUM(D$818:D$819)/VLOOKUP(19,'Sheet 8'!$B$8:$M$26,$C$812+2)*VLOOKUP($A823,'Sheet 8'!$B$8:$M$25,$C$812+2)+SUM(H$818:H$819)/VLOOKUP(19,'Sheet 8'!$B$8:$M$26,$I$812+2)*VLOOKUP($A823,'Sheet 8'!$B$8:$M$25,$I$812+2)</f>
        <v>0</v>
      </c>
      <c r="S822" s="569">
        <f>SUM(D$818:D$820)/VLOOKUP(19,'Sheet 8'!$B$8:$M$26,$C$812+2)*VLOOKUP($A823,'Sheet 8'!$B$8:$M$25,$C$812+2)+SUM(H$818:H$820)/VLOOKUP(19,'Sheet 8'!$B$8:$M$26,$I$812+2)*VLOOKUP($A823,'Sheet 8'!$B$8:$M$25,$I$812+2)</f>
        <v>0</v>
      </c>
      <c r="T822" s="569">
        <f>SUM(D$818:D$821)/VLOOKUP(19,'Sheet 8'!$B$8:$M$26,$C$812+2)*VLOOKUP($A823,'Sheet 8'!$B$8:$M$25,$C$812+2)+SUM(H$818:H$821)/VLOOKUP(19,'Sheet 8'!$B$8:$M$26,$I$812+2)*VLOOKUP($A823,'Sheet 8'!$B$8:$M$25,$I$812+2)</f>
        <v>0</v>
      </c>
      <c r="U822" s="569">
        <f>SUM(D$818:D$822)/VLOOKUP(19,'Sheet 8'!$B$8:$M$26,$C$812+2)*VLOOKUP($A823,'Sheet 8'!$B$8:$M$25,$C$812+2)+SUM(H$818:H$822)/VLOOKUP(19,'Sheet 8'!$B$8:$M$26,$I$812+2)*VLOOKUP($A823,'Sheet 8'!$B$8:$M$25,$I$812+2)</f>
        <v>0</v>
      </c>
      <c r="V822" s="569">
        <f>SUM(D$818:D$823)/VLOOKUP(19,'Sheet 8'!$B$8:$M$26,$C$812+2)*VLOOKUP($A823,'Sheet 8'!$B$8:$M$25,$C$812+2)+SUM(H$818:H$823)/VLOOKUP(19,'Sheet 8'!$B$8:$M$26,$I$812+2)*VLOOKUP($A823,'Sheet 8'!$B$8:$M$25,$I$812+2)</f>
        <v>0</v>
      </c>
      <c r="W822" s="569">
        <f>SUM(D$818:D$824)/VLOOKUP(19,'Sheet 8'!$B$8:$M$26,$C$812+2)*VLOOKUP($A823,'Sheet 8'!$B$8:$M$25,$C$812+2)+SUM(H$818:H$824)/VLOOKUP(19,'Sheet 8'!$B$8:$M$26,$I$812+2)*VLOOKUP($A823,'Sheet 8'!$B$8:$M$25,$I$812+2)</f>
        <v>0</v>
      </c>
      <c r="X822" s="569">
        <f>SUM(D$818:D$825)/VLOOKUP(19,'Sheet 8'!$B$8:$M$26,$C$812+2)*VLOOKUP($A823,'Sheet 8'!$B$8:$M$25,$C$812+2)+SUM(H$818:H$825)/VLOOKUP(19,'Sheet 8'!$B$8:$M$26,$I$812+2)*VLOOKUP($A823,'Sheet 8'!$B$8:$M$25,$I$812+2)</f>
        <v>0</v>
      </c>
      <c r="Y822" s="624">
        <f>SUM(D$818:D$826)/VLOOKUP(19,'Sheet 8'!$B$8:$M$26,$C$812+2)*VLOOKUP($A823,'Sheet 8'!$B$8:$M$25,$C$812+2)+SUM(H$818:H$826)/VLOOKUP(19,'Sheet 8'!$B$8:$M$26,$I$812+2)*VLOOKUP($A823,'Sheet 8'!$B$8:$M$25,$I$812+2)</f>
        <v>0</v>
      </c>
      <c r="Z822" s="569">
        <f>SUM(D$818:D$827)/VLOOKUP(19,'Sheet 8'!$B$8:$M$26,$C$812+2)*VLOOKUP($A823,'Sheet 8'!$B$8:$M$25,$C$812+2)+SUM(H$818:H$827)/VLOOKUP(19,'Sheet 8'!$B$8:$M$26,$I$812+2)*VLOOKUP($A823,'Sheet 8'!$B$8:$M$25,$I$812+2)</f>
        <v>0</v>
      </c>
      <c r="AA822" s="569">
        <f>SUM(D$818:D$828)/VLOOKUP(19,'Sheet 8'!$B$8:$M$26,$C$812+2)*VLOOKUP($A823,'Sheet 8'!$B$8:$M$25,$C$812+2)+SUM(H$818:H$828)/VLOOKUP(19,'Sheet 8'!$B$8:$M$26,$I$812+2)*VLOOKUP($A823,'Sheet 8'!$B$8:$M$25,$I$812+2)</f>
        <v>0</v>
      </c>
      <c r="AB822" s="569">
        <f>SUM(D$818:D$829)/VLOOKUP(19,'Sheet 8'!$B$8:$M$26,$C$812+2)*VLOOKUP($A823,'Sheet 8'!$B$8:$M$25,$C$812+2)+SUM(H$818:H$829)/VLOOKUP(19,'Sheet 8'!$B$8:$M$26,$I$812+2)*VLOOKUP($A823,'Sheet 8'!$B$8:$M$25,$I$812+2)</f>
        <v>0</v>
      </c>
      <c r="AC822" s="569">
        <f>SUM(D$818:D$830)/VLOOKUP(19,'Sheet 8'!$B$8:$M$26,$C$812+2)*VLOOKUP($A823,'Sheet 8'!$B$8:$M$25,$C$812+2)+SUM(H$818:H$830)/VLOOKUP(19,'Sheet 8'!$B$8:$M$26,$I$812+2)*VLOOKUP($A823,'Sheet 8'!$B$8:$M$25,$I$812+2)</f>
        <v>0</v>
      </c>
      <c r="AD822" s="569">
        <f>SUM(D$818:D$831)/VLOOKUP(19,'Sheet 8'!$B$8:$M$26,$C$812+2)*VLOOKUP($A823,'Sheet 8'!$B$8:$M$25,$C$812+2)+SUM(H$818:H$831)/VLOOKUP(19,'Sheet 8'!$B$8:$M$26,$I$812+2)*VLOOKUP($A823,'Sheet 8'!$B$8:$M$25,$I$812+2)</f>
        <v>0</v>
      </c>
      <c r="AE822" s="569">
        <f>SUM(D$818:D$832)/VLOOKUP(19,'Sheet 8'!$B$8:$M$26,$C$812+2)*VLOOKUP($A823,'Sheet 8'!$B$8:$M$25,$C$812+2)+SUM(H$818:H$832)/VLOOKUP(19,'Sheet 8'!$B$8:$M$26,$I$812+2)*VLOOKUP($A823,'Sheet 8'!$B$8:$M$25,$I$812+2)</f>
        <v>0</v>
      </c>
    </row>
    <row r="823" spans="1:31" ht="14.25" customHeight="1" x14ac:dyDescent="0.4">
      <c r="A823" s="571">
        <v>6</v>
      </c>
      <c r="B823" s="573">
        <f t="shared" si="22"/>
        <v>2023</v>
      </c>
      <c r="D823" s="574"/>
      <c r="H823" s="574"/>
      <c r="K823" s="568"/>
      <c r="N823" s="568"/>
      <c r="P823" s="460" t="s">
        <v>652</v>
      </c>
      <c r="Q823" s="569">
        <f>SUM(D$818:D$818)/VLOOKUP(19,'Sheet 8'!$B$8:$M$26,$C$812+2)*VLOOKUP($A824,'Sheet 8'!$B$8:$M$25,$C$812+2)+SUM(H$818:H$818)/VLOOKUP(19,'Sheet 8'!$B$8:$M$26,$I$812+2)*VLOOKUP($A824,'Sheet 8'!$B$8:$M$25,$I$812+2)</f>
        <v>0</v>
      </c>
      <c r="R823" s="570">
        <f>SUM(D$818:D$819)/VLOOKUP(19,'Sheet 8'!$B$8:$M$26,$C$812+2)*VLOOKUP($A824,'Sheet 8'!$B$8:$M$25,$C$812+2)+SUM(H$818:H$819)/VLOOKUP(19,'Sheet 8'!$B$8:$M$26,$I$812+2)*VLOOKUP($A824,'Sheet 8'!$B$8:$M$25,$I$812+2)</f>
        <v>0</v>
      </c>
      <c r="S823" s="569">
        <f>SUM(D$818:D$820)/VLOOKUP(19,'Sheet 8'!$B$8:$M$26,$C$812+2)*VLOOKUP($A824,'Sheet 8'!$B$8:$M$25,$C$812+2)+SUM(H$818:H$820)/VLOOKUP(19,'Sheet 8'!$B$8:$M$26,$I$812+2)*VLOOKUP($A824,'Sheet 8'!$B$8:$M$25,$I$812+2)</f>
        <v>0</v>
      </c>
      <c r="T823" s="569">
        <f>SUM(D$818:D$821)/VLOOKUP(19,'Sheet 8'!$B$8:$M$26,$C$812+2)*VLOOKUP($A824,'Sheet 8'!$B$8:$M$25,$C$812+2)+SUM(H$818:H$821)/VLOOKUP(19,'Sheet 8'!$B$8:$M$26,$I$812+2)*VLOOKUP($A824,'Sheet 8'!$B$8:$M$25,$I$812+2)</f>
        <v>0</v>
      </c>
      <c r="U823" s="569">
        <f>SUM(D$818:D$822)/VLOOKUP(19,'Sheet 8'!$B$8:$M$26,$C$812+2)*VLOOKUP($A824,'Sheet 8'!$B$8:$M$25,$C$812+2)+SUM(H$818:H$822)/VLOOKUP(19,'Sheet 8'!$B$8:$M$26,$I$812+2)*VLOOKUP($A824,'Sheet 8'!$B$8:$M$25,$I$812+2)</f>
        <v>0</v>
      </c>
      <c r="V823" s="569">
        <f>SUM(D$818:D$823)/VLOOKUP(19,'Sheet 8'!$B$8:$M$26,$C$812+2)*VLOOKUP($A824,'Sheet 8'!$B$8:$M$25,$C$812+2)+SUM(H$818:H$823)/VLOOKUP(19,'Sheet 8'!$B$8:$M$26,$I$812+2)*VLOOKUP($A824,'Sheet 8'!$B$8:$M$25,$I$812+2)</f>
        <v>0</v>
      </c>
      <c r="W823" s="569">
        <f>SUM(D$818:D$824)/VLOOKUP(19,'Sheet 8'!$B$8:$M$26,$C$812+2)*VLOOKUP($A824,'Sheet 8'!$B$8:$M$25,$C$812+2)+SUM(H$818:H$824)/VLOOKUP(19,'Sheet 8'!$B$8:$M$26,$I$812+2)*VLOOKUP($A824,'Sheet 8'!$B$8:$M$25,$I$812+2)</f>
        <v>0</v>
      </c>
      <c r="X823" s="569">
        <f>SUM(D$818:D$825)/VLOOKUP(19,'Sheet 8'!$B$8:$M$26,$C$812+2)*VLOOKUP($A824,'Sheet 8'!$B$8:$M$25,$C$812+2)+SUM(H$818:H$825)/VLOOKUP(19,'Sheet 8'!$B$8:$M$26,$I$812+2)*VLOOKUP($A824,'Sheet 8'!$B$8:$M$25,$I$812+2)</f>
        <v>0</v>
      </c>
      <c r="Y823" s="624">
        <f>SUM(D$818:D$826)/VLOOKUP(19,'Sheet 8'!$B$8:$M$26,$C$812+2)*VLOOKUP($A824,'Sheet 8'!$B$8:$M$25,$C$812+2)+SUM(H$818:H$826)/VLOOKUP(19,'Sheet 8'!$B$8:$M$26,$I$812+2)*VLOOKUP($A824,'Sheet 8'!$B$8:$M$25,$I$812+2)</f>
        <v>0</v>
      </c>
      <c r="Z823" s="569">
        <f>SUM(D$818:D$827)/VLOOKUP(19,'Sheet 8'!$B$8:$M$26,$C$812+2)*VLOOKUP($A824,'Sheet 8'!$B$8:$M$25,$C$812+2)+SUM(H$818:H$827)/VLOOKUP(19,'Sheet 8'!$B$8:$M$26,$I$812+2)*VLOOKUP($A824,'Sheet 8'!$B$8:$M$25,$I$812+2)</f>
        <v>0</v>
      </c>
      <c r="AA823" s="569">
        <f>SUM(D$818:D$828)/VLOOKUP(19,'Sheet 8'!$B$8:$M$26,$C$812+2)*VLOOKUP($A824,'Sheet 8'!$B$8:$M$25,$C$812+2)+SUM(H$818:H$828)/VLOOKUP(19,'Sheet 8'!$B$8:$M$26,$I$812+2)*VLOOKUP($A824,'Sheet 8'!$B$8:$M$25,$I$812+2)</f>
        <v>0</v>
      </c>
      <c r="AB823" s="569">
        <f>SUM(D$818:D$829)/VLOOKUP(19,'Sheet 8'!$B$8:$M$26,$C$812+2)*VLOOKUP($A824,'Sheet 8'!$B$8:$M$25,$C$812+2)+SUM(H$818:H$829)/VLOOKUP(19,'Sheet 8'!$B$8:$M$26,$I$812+2)*VLOOKUP($A824,'Sheet 8'!$B$8:$M$25,$I$812+2)</f>
        <v>0</v>
      </c>
      <c r="AC823" s="569">
        <f>SUM(D$818:D$830)/VLOOKUP(19,'Sheet 8'!$B$8:$M$26,$C$812+2)*VLOOKUP($A824,'Sheet 8'!$B$8:$M$25,$C$812+2)+SUM(H$818:H$830)/VLOOKUP(19,'Sheet 8'!$B$8:$M$26,$I$812+2)*VLOOKUP($A824,'Sheet 8'!$B$8:$M$25,$I$812+2)</f>
        <v>0</v>
      </c>
      <c r="AD823" s="569">
        <f>SUM(D$818:D$831)/VLOOKUP(19,'Sheet 8'!$B$8:$M$26,$C$812+2)*VLOOKUP($A824,'Sheet 8'!$B$8:$M$25,$C$812+2)+SUM(H$818:H$831)/VLOOKUP(19,'Sheet 8'!$B$8:$M$26,$I$812+2)*VLOOKUP($A824,'Sheet 8'!$B$8:$M$25,$I$812+2)</f>
        <v>0</v>
      </c>
      <c r="AE823" s="569">
        <f>SUM(D$818:D$832)/VLOOKUP(19,'Sheet 8'!$B$8:$M$26,$C$812+2)*VLOOKUP($A824,'Sheet 8'!$B$8:$M$25,$C$812+2)+SUM(H$818:H$832)/VLOOKUP(19,'Sheet 8'!$B$8:$M$26,$I$812+2)*VLOOKUP($A824,'Sheet 8'!$B$8:$M$25,$I$812+2)</f>
        <v>0</v>
      </c>
    </row>
    <row r="824" spans="1:31" ht="14.25" customHeight="1" x14ac:dyDescent="0.4">
      <c r="A824" s="571">
        <v>7</v>
      </c>
      <c r="B824" s="573">
        <f t="shared" si="22"/>
        <v>2024</v>
      </c>
      <c r="D824" s="574"/>
      <c r="H824" s="574"/>
      <c r="K824" s="568"/>
      <c r="N824" s="568"/>
      <c r="P824" s="460" t="s">
        <v>653</v>
      </c>
      <c r="Q824" s="569">
        <f>SUM(D$818:D$818)/VLOOKUP(19,'Sheet 8'!$B$8:$M$26,$C$812+2)*VLOOKUP($A825,'Sheet 8'!$B$8:$M$25,$C$812+2)+SUM(H$818:H$818)/VLOOKUP(19,'Sheet 8'!$B$8:$M$26,$I$812+2)*VLOOKUP($A825,'Sheet 8'!$B$8:$M$25,$I$812+2)</f>
        <v>0</v>
      </c>
      <c r="R824" s="570">
        <f>SUM(D$818:D$819)/VLOOKUP(19,'Sheet 8'!$B$8:$M$26,$C$812+2)*VLOOKUP($A825,'Sheet 8'!$B$8:$M$25,$C$812+2)+SUM(H$818:H$819)/VLOOKUP(19,'Sheet 8'!$B$8:$M$26,$I$812+2)*VLOOKUP($A825,'Sheet 8'!$B$8:$M$25,$I$812+2)</f>
        <v>0</v>
      </c>
      <c r="S824" s="569">
        <f>SUM(D$818:D$820)/VLOOKUP(19,'Sheet 8'!$B$8:$M$26,$C$812+2)*VLOOKUP($A825,'Sheet 8'!$B$8:$M$25,$C$812+2)+SUM(H$818:H$820)/VLOOKUP(19,'Sheet 8'!$B$8:$M$26,$I$812+2)*VLOOKUP($A825,'Sheet 8'!$B$8:$M$25,$I$812+2)</f>
        <v>0</v>
      </c>
      <c r="T824" s="569">
        <f>SUM(D$818:D$821)/VLOOKUP(19,'Sheet 8'!$B$8:$M$26,$C$812+2)*VLOOKUP($A825,'Sheet 8'!$B$8:$M$25,$C$812+2)+SUM(H$818:H$821)/VLOOKUP(19,'Sheet 8'!$B$8:$M$26,$I$812+2)*VLOOKUP($A825,'Sheet 8'!$B$8:$M$25,$I$812+2)</f>
        <v>0</v>
      </c>
      <c r="U824" s="569">
        <f>SUM(D$818:D$822)/VLOOKUP(19,'Sheet 8'!$B$8:$M$26,$C$812+2)*VLOOKUP($A825,'Sheet 8'!$B$8:$M$25,$C$812+2)+SUM(H$818:H$822)/VLOOKUP(19,'Sheet 8'!$B$8:$M$26,$I$812+2)*VLOOKUP($A825,'Sheet 8'!$B$8:$M$25,$I$812+2)</f>
        <v>0</v>
      </c>
      <c r="V824" s="569">
        <f>SUM(D$818:D$823)/VLOOKUP(19,'Sheet 8'!$B$8:$M$26,$C$812+2)*VLOOKUP($A825,'Sheet 8'!$B$8:$M$25,$C$812+2)+SUM(H$818:H$823)/VLOOKUP(19,'Sheet 8'!$B$8:$M$26,$I$812+2)*VLOOKUP($A825,'Sheet 8'!$B$8:$M$25,$I$812+2)</f>
        <v>0</v>
      </c>
      <c r="W824" s="569">
        <f>SUM(D$818:D$824)/VLOOKUP(19,'Sheet 8'!$B$8:$M$26,$C$812+2)*VLOOKUP($A825,'Sheet 8'!$B$8:$M$25,$C$812+2)+SUM(H$818:H$824)/VLOOKUP(19,'Sheet 8'!$B$8:$M$26,$I$812+2)*VLOOKUP($A825,'Sheet 8'!$B$8:$M$25,$I$812+2)</f>
        <v>0</v>
      </c>
      <c r="X824" s="569">
        <f>SUM(D$818:D$825)/VLOOKUP(19,'Sheet 8'!$B$8:$M$26,$C$812+2)*VLOOKUP($A825,'Sheet 8'!$B$8:$M$25,$C$812+2)+SUM(H$818:H$825)/VLOOKUP(19,'Sheet 8'!$B$8:$M$26,$I$812+2)*VLOOKUP($A825,'Sheet 8'!$B$8:$M$25,$I$812+2)</f>
        <v>0</v>
      </c>
      <c r="Y824" s="624">
        <f>SUM(D$818:D$826)/VLOOKUP(19,'Sheet 8'!$B$8:$M$26,$C$812+2)*VLOOKUP($A825,'Sheet 8'!$B$8:$M$25,$C$812+2)+SUM(H$818:H$826)/VLOOKUP(19,'Sheet 8'!$B$8:$M$26,$I$812+2)*VLOOKUP($A825,'Sheet 8'!$B$8:$M$25,$I$812+2)</f>
        <v>0</v>
      </c>
      <c r="Z824" s="569">
        <f>SUM(D$818:D$827)/VLOOKUP(19,'Sheet 8'!$B$8:$M$26,$C$812+2)*VLOOKUP($A825,'Sheet 8'!$B$8:$M$25,$C$812+2)+SUM(H$818:H$827)/VLOOKUP(19,'Sheet 8'!$B$8:$M$26,$I$812+2)*VLOOKUP($A825,'Sheet 8'!$B$8:$M$25,$I$812+2)</f>
        <v>0</v>
      </c>
      <c r="AA824" s="569">
        <f>SUM(D$818:D$828)/VLOOKUP(19,'Sheet 8'!$B$8:$M$26,$C$812+2)*VLOOKUP($A825,'Sheet 8'!$B$8:$M$25,$C$812+2)+SUM(H$818:H$828)/VLOOKUP(19,'Sheet 8'!$B$8:$M$26,$I$812+2)*VLOOKUP($A825,'Sheet 8'!$B$8:$M$25,$I$812+2)</f>
        <v>0</v>
      </c>
      <c r="AB824" s="569">
        <f>SUM(D$818:D$829)/VLOOKUP(19,'Sheet 8'!$B$8:$M$26,$C$812+2)*VLOOKUP($A825,'Sheet 8'!$B$8:$M$25,$C$812+2)+SUM(H$818:H$829)/VLOOKUP(19,'Sheet 8'!$B$8:$M$26,$I$812+2)*VLOOKUP($A825,'Sheet 8'!$B$8:$M$25,$I$812+2)</f>
        <v>0</v>
      </c>
      <c r="AC824" s="569">
        <f>SUM(D$818:D$830)/VLOOKUP(19,'Sheet 8'!$B$8:$M$26,$C$812+2)*VLOOKUP($A825,'Sheet 8'!$B$8:$M$25,$C$812+2)+SUM(H$818:H$830)/VLOOKUP(19,'Sheet 8'!$B$8:$M$26,$I$812+2)*VLOOKUP($A825,'Sheet 8'!$B$8:$M$25,$I$812+2)</f>
        <v>0</v>
      </c>
      <c r="AD824" s="569">
        <f>SUM(D$818:D$831)/VLOOKUP(19,'Sheet 8'!$B$8:$M$26,$C$812+2)*VLOOKUP($A825,'Sheet 8'!$B$8:$M$25,$C$812+2)+SUM(H$818:H$831)/VLOOKUP(19,'Sheet 8'!$B$8:$M$26,$I$812+2)*VLOOKUP($A825,'Sheet 8'!$B$8:$M$25,$I$812+2)</f>
        <v>0</v>
      </c>
      <c r="AE824" s="569">
        <f>SUM(D$818:D$832)/VLOOKUP(19,'Sheet 8'!$B$8:$M$26,$C$812+2)*VLOOKUP($A825,'Sheet 8'!$B$8:$M$25,$C$812+2)+SUM(H$818:H$832)/VLOOKUP(19,'Sheet 8'!$B$8:$M$26,$I$812+2)*VLOOKUP($A825,'Sheet 8'!$B$8:$M$25,$I$812+2)</f>
        <v>0</v>
      </c>
    </row>
    <row r="825" spans="1:31" ht="14.25" customHeight="1" x14ac:dyDescent="0.4">
      <c r="A825" s="571">
        <v>8</v>
      </c>
      <c r="B825" s="573">
        <f t="shared" si="22"/>
        <v>2025</v>
      </c>
      <c r="D825" s="574"/>
      <c r="H825" s="574"/>
      <c r="K825" s="568"/>
      <c r="N825" s="568"/>
      <c r="P825" s="460" t="s">
        <v>654</v>
      </c>
      <c r="Q825" s="569">
        <f>SUM(D$818:D$818)/VLOOKUP(19,'Sheet 8'!$B$8:$M$26,$C$812+2)*VLOOKUP($A826,'Sheet 8'!$B$8:$M$25,$C$812+2)+SUM(H$818:H$818)/VLOOKUP(19,'Sheet 8'!$B$8:$M$26,$I$812+2)*VLOOKUP($A826,'Sheet 8'!$B$8:$M$25,$I$812+2)</f>
        <v>0</v>
      </c>
      <c r="R825" s="570">
        <f>SUM(D$818:D$819)/VLOOKUP(19,'Sheet 8'!$B$8:$M$26,$C$812+2)*VLOOKUP($A826,'Sheet 8'!$B$8:$M$25,$C$812+2)+SUM(H$818:H$819)/VLOOKUP(19,'Sheet 8'!$B$8:$M$26,$I$812+2)*VLOOKUP($A826,'Sheet 8'!$B$8:$M$25,$I$812+2)</f>
        <v>0</v>
      </c>
      <c r="S825" s="569">
        <f>SUM(D$818:D$820)/VLOOKUP(19,'Sheet 8'!$B$8:$M$26,$C$812+2)*VLOOKUP($A826,'Sheet 8'!$B$8:$M$25,$C$812+2)+SUM(H$818:H$820)/VLOOKUP(19,'Sheet 8'!$B$8:$M$26,$I$812+2)*VLOOKUP($A826,'Sheet 8'!$B$8:$M$25,$I$812+2)</f>
        <v>0</v>
      </c>
      <c r="T825" s="569">
        <f>SUM(D$818:D$821)/VLOOKUP(19,'Sheet 8'!$B$8:$M$26,$C$812+2)*VLOOKUP($A826,'Sheet 8'!$B$8:$M$25,$C$812+2)+SUM(H$818:H$821)/VLOOKUP(19,'Sheet 8'!$B$8:$M$26,$I$812+2)*VLOOKUP($A826,'Sheet 8'!$B$8:$M$25,$I$812+2)</f>
        <v>0</v>
      </c>
      <c r="U825" s="569">
        <f>SUM(D$818:D$822)/VLOOKUP(19,'Sheet 8'!$B$8:$M$26,$C$812+2)*VLOOKUP($A826,'Sheet 8'!$B$8:$M$25,$C$812+2)+SUM(H$818:H$822)/VLOOKUP(19,'Sheet 8'!$B$8:$M$26,$I$812+2)*VLOOKUP($A826,'Sheet 8'!$B$8:$M$25,$I$812+2)</f>
        <v>0</v>
      </c>
      <c r="V825" s="569">
        <f>SUM(D$818:D$823)/VLOOKUP(19,'Sheet 8'!$B$8:$M$26,$C$812+2)*VLOOKUP($A826,'Sheet 8'!$B$8:$M$25,$C$812+2)+SUM(H$818:H$823)/VLOOKUP(19,'Sheet 8'!$B$8:$M$26,$I$812+2)*VLOOKUP($A826,'Sheet 8'!$B$8:$M$25,$I$812+2)</f>
        <v>0</v>
      </c>
      <c r="W825" s="569">
        <f>SUM(D$818:D$824)/VLOOKUP(19,'Sheet 8'!$B$8:$M$26,$C$812+2)*VLOOKUP($A826,'Sheet 8'!$B$8:$M$25,$C$812+2)+SUM(H$818:H$824)/VLOOKUP(19,'Sheet 8'!$B$8:$M$26,$I$812+2)*VLOOKUP($A826,'Sheet 8'!$B$8:$M$25,$I$812+2)</f>
        <v>0</v>
      </c>
      <c r="X825" s="569">
        <f>SUM(D$818:D$825)/VLOOKUP(19,'Sheet 8'!$B$8:$M$26,$C$812+2)*VLOOKUP($A826,'Sheet 8'!$B$8:$M$25,$C$812+2)+SUM(H$818:H$825)/VLOOKUP(19,'Sheet 8'!$B$8:$M$26,$I$812+2)*VLOOKUP($A826,'Sheet 8'!$B$8:$M$25,$I$812+2)</f>
        <v>0</v>
      </c>
      <c r="Y825" s="624">
        <f>SUM(D$818:D$826)/VLOOKUP(19,'Sheet 8'!$B$8:$M$26,$C$812+2)*VLOOKUP($A826,'Sheet 8'!$B$8:$M$25,$C$812+2)+SUM(H$818:H$826)/VLOOKUP(19,'Sheet 8'!$B$8:$M$26,$I$812+2)*VLOOKUP($A826,'Sheet 8'!$B$8:$M$25,$I$812+2)</f>
        <v>0</v>
      </c>
      <c r="Z825" s="569">
        <f>SUM(D$818:D$827)/VLOOKUP(19,'Sheet 8'!$B$8:$M$26,$C$812+2)*VLOOKUP($A826,'Sheet 8'!$B$8:$M$25,$C$812+2)+SUM(H$818:H$827)/VLOOKUP(19,'Sheet 8'!$B$8:$M$26,$I$812+2)*VLOOKUP($A826,'Sheet 8'!$B$8:$M$25,$I$812+2)</f>
        <v>0</v>
      </c>
      <c r="AA825" s="569">
        <f>SUM(D$818:D$828)/VLOOKUP(19,'Sheet 8'!$B$8:$M$26,$C$812+2)*VLOOKUP($A826,'Sheet 8'!$B$8:$M$25,$C$812+2)+SUM(H$818:H$828)/VLOOKUP(19,'Sheet 8'!$B$8:$M$26,$I$812+2)*VLOOKUP($A826,'Sheet 8'!$B$8:$M$25,$I$812+2)</f>
        <v>0</v>
      </c>
      <c r="AB825" s="569">
        <f>SUM(D$818:D$829)/VLOOKUP(19,'Sheet 8'!$B$8:$M$26,$C$812+2)*VLOOKUP($A826,'Sheet 8'!$B$8:$M$25,$C$812+2)+SUM(H$818:H$829)/VLOOKUP(19,'Sheet 8'!$B$8:$M$26,$I$812+2)*VLOOKUP($A826,'Sheet 8'!$B$8:$M$25,$I$812+2)</f>
        <v>0</v>
      </c>
      <c r="AC825" s="569">
        <f>SUM(D$818:D$830)/VLOOKUP(19,'Sheet 8'!$B$8:$M$26,$C$812+2)*VLOOKUP($A826,'Sheet 8'!$B$8:$M$25,$C$812+2)+SUM(H$818:H$830)/VLOOKUP(19,'Sheet 8'!$B$8:$M$26,$I$812+2)*VLOOKUP($A826,'Sheet 8'!$B$8:$M$25,$I$812+2)</f>
        <v>0</v>
      </c>
      <c r="AD825" s="569">
        <f>SUM(D$818:D$831)/VLOOKUP(19,'Sheet 8'!$B$8:$M$26,$C$812+2)*VLOOKUP($A826,'Sheet 8'!$B$8:$M$25,$C$812+2)+SUM(H$818:H$831)/VLOOKUP(19,'Sheet 8'!$B$8:$M$26,$I$812+2)*VLOOKUP($A826,'Sheet 8'!$B$8:$M$25,$I$812+2)</f>
        <v>0</v>
      </c>
      <c r="AE825" s="569">
        <f>SUM(D$818:D$832)/VLOOKUP(19,'Sheet 8'!$B$8:$M$26,$C$812+2)*VLOOKUP($A826,'Sheet 8'!$B$8:$M$25,$C$812+2)+SUM(H$818:H$832)/VLOOKUP(19,'Sheet 8'!$B$8:$M$26,$I$812+2)*VLOOKUP($A826,'Sheet 8'!$B$8:$M$25,$I$812+2)</f>
        <v>0</v>
      </c>
    </row>
    <row r="826" spans="1:31" ht="14.25" customHeight="1" x14ac:dyDescent="0.4">
      <c r="A826" s="571">
        <v>9</v>
      </c>
      <c r="B826" s="573">
        <f t="shared" si="22"/>
        <v>2026</v>
      </c>
      <c r="D826" s="574"/>
      <c r="H826" s="574"/>
      <c r="K826" s="568"/>
      <c r="N826" s="568"/>
      <c r="P826" s="460" t="s">
        <v>655</v>
      </c>
      <c r="Q826" s="569">
        <f>SUM(D$818:D$818)/VLOOKUP(19,'Sheet 8'!$B$8:$M$26,$C$812+2)*VLOOKUP($A827,'Sheet 8'!$B$8:$M$25,$C$812+2)+SUM(H$818:H$818)/VLOOKUP(19,'Sheet 8'!$B$8:$M$26,$I$812+2)*VLOOKUP($A827,'Sheet 8'!$B$8:$M$25,$I$812+2)</f>
        <v>0</v>
      </c>
      <c r="R826" s="570">
        <f>SUM(D$818:D$819)/VLOOKUP(19,'Sheet 8'!$B$8:$M$26,$C$812+2)*VLOOKUP($A827,'Sheet 8'!$B$8:$M$25,$C$812+2)+SUM(H$818:H$819)/VLOOKUP(19,'Sheet 8'!$B$8:$M$26,$I$812+2)*VLOOKUP($A827,'Sheet 8'!$B$8:$M$25,$I$812+2)</f>
        <v>0</v>
      </c>
      <c r="S826" s="569">
        <f>SUM(D$818:D$820)/VLOOKUP(19,'Sheet 8'!$B$8:$M$26,$C$812+2)*VLOOKUP($A827,'Sheet 8'!$B$8:$M$25,$C$812+2)+SUM(H$818:H$820)/VLOOKUP(19,'Sheet 8'!$B$8:$M$26,$I$812+2)*VLOOKUP($A827,'Sheet 8'!$B$8:$M$25,$I$812+2)</f>
        <v>0</v>
      </c>
      <c r="T826" s="569">
        <f>SUM(D$818:D$821)/VLOOKUP(19,'Sheet 8'!$B$8:$M$26,$C$812+2)*VLOOKUP($A827,'Sheet 8'!$B$8:$M$25,$C$812+2)+SUM(H$818:H$821)/VLOOKUP(19,'Sheet 8'!$B$8:$M$26,$I$812+2)*VLOOKUP($A827,'Sheet 8'!$B$8:$M$25,$I$812+2)</f>
        <v>0</v>
      </c>
      <c r="U826" s="569">
        <f>SUM(D$818:D$822)/VLOOKUP(19,'Sheet 8'!$B$8:$M$26,$C$812+2)*VLOOKUP($A827,'Sheet 8'!$B$8:$M$25,$C$812+2)+SUM(H$818:H$822)/VLOOKUP(19,'Sheet 8'!$B$8:$M$26,$I$812+2)*VLOOKUP($A827,'Sheet 8'!$B$8:$M$25,$I$812+2)</f>
        <v>0</v>
      </c>
      <c r="V826" s="569">
        <f>SUM(D$818:D$823)/VLOOKUP(19,'Sheet 8'!$B$8:$M$26,$C$812+2)*VLOOKUP($A827,'Sheet 8'!$B$8:$M$25,$C$812+2)+SUM(H$818:H$823)/VLOOKUP(19,'Sheet 8'!$B$8:$M$26,$I$812+2)*VLOOKUP($A827,'Sheet 8'!$B$8:$M$25,$I$812+2)</f>
        <v>0</v>
      </c>
      <c r="W826" s="569">
        <f>SUM(D$818:D$824)/VLOOKUP(19,'Sheet 8'!$B$8:$M$26,$C$812+2)*VLOOKUP($A827,'Sheet 8'!$B$8:$M$25,$C$812+2)+SUM(H$818:H$824)/VLOOKUP(19,'Sheet 8'!$B$8:$M$26,$I$812+2)*VLOOKUP($A827,'Sheet 8'!$B$8:$M$25,$I$812+2)</f>
        <v>0</v>
      </c>
      <c r="X826" s="569">
        <f>SUM(D$818:D$825)/VLOOKUP(19,'Sheet 8'!$B$8:$M$26,$C$812+2)*VLOOKUP($A827,'Sheet 8'!$B$8:$M$25,$C$812+2)+SUM(H$818:H$825)/VLOOKUP(19,'Sheet 8'!$B$8:$M$26,$I$812+2)*VLOOKUP($A827,'Sheet 8'!$B$8:$M$25,$I$812+2)</f>
        <v>0</v>
      </c>
      <c r="Y826" s="624">
        <f>SUM(D$818:D$826)/VLOOKUP(19,'Sheet 8'!$B$8:$M$26,$C$812+2)*VLOOKUP($A827,'Sheet 8'!$B$8:$M$25,$C$812+2)+SUM(H$818:H$826)/VLOOKUP(19,'Sheet 8'!$B$8:$M$26,$I$812+2)*VLOOKUP($A827,'Sheet 8'!$B$8:$M$25,$I$812+2)</f>
        <v>0</v>
      </c>
      <c r="Z826" s="569">
        <f>SUM(D$818:D$827)/VLOOKUP(19,'Sheet 8'!$B$8:$M$26,$C$812+2)*VLOOKUP($A827,'Sheet 8'!$B$8:$M$25,$C$812+2)+SUM(H$818:H$827)/VLOOKUP(19,'Sheet 8'!$B$8:$M$26,$I$812+2)*VLOOKUP($A827,'Sheet 8'!$B$8:$M$25,$I$812+2)</f>
        <v>0</v>
      </c>
      <c r="AA826" s="569">
        <f>SUM(D$818:D$828)/VLOOKUP(19,'Sheet 8'!$B$8:$M$26,$C$812+2)*VLOOKUP($A827,'Sheet 8'!$B$8:$M$25,$C$812+2)+SUM(H$818:H$828)/VLOOKUP(19,'Sheet 8'!$B$8:$M$26,$I$812+2)*VLOOKUP($A827,'Sheet 8'!$B$8:$M$25,$I$812+2)</f>
        <v>0</v>
      </c>
      <c r="AB826" s="569">
        <f>SUM(D$818:D$829)/VLOOKUP(19,'Sheet 8'!$B$8:$M$26,$C$812+2)*VLOOKUP($A827,'Sheet 8'!$B$8:$M$25,$C$812+2)+SUM(H$818:H$829)/VLOOKUP(19,'Sheet 8'!$B$8:$M$26,$I$812+2)*VLOOKUP($A827,'Sheet 8'!$B$8:$M$25,$I$812+2)</f>
        <v>0</v>
      </c>
      <c r="AC826" s="569">
        <f>SUM(D$818:D$830)/VLOOKUP(19,'Sheet 8'!$B$8:$M$26,$C$812+2)*VLOOKUP($A827,'Sheet 8'!$B$8:$M$25,$C$812+2)+SUM(H$818:H$830)/VLOOKUP(19,'Sheet 8'!$B$8:$M$26,$I$812+2)*VLOOKUP($A827,'Sheet 8'!$B$8:$M$25,$I$812+2)</f>
        <v>0</v>
      </c>
      <c r="AD826" s="569">
        <f>SUM(D$818:D$831)/VLOOKUP(19,'Sheet 8'!$B$8:$M$26,$C$812+2)*VLOOKUP($A827,'Sheet 8'!$B$8:$M$25,$C$812+2)+SUM(H$818:H$831)/VLOOKUP(19,'Sheet 8'!$B$8:$M$26,$I$812+2)*VLOOKUP($A827,'Sheet 8'!$B$8:$M$25,$I$812+2)</f>
        <v>0</v>
      </c>
      <c r="AE826" s="569">
        <f>SUM(D$818:D$832)/VLOOKUP(19,'Sheet 8'!$B$8:$M$26,$C$812+2)*VLOOKUP($A827,'Sheet 8'!$B$8:$M$25,$C$812+2)+SUM(H$818:H$832)/VLOOKUP(19,'Sheet 8'!$B$8:$M$26,$I$812+2)*VLOOKUP($A827,'Sheet 8'!$B$8:$M$25,$I$812+2)</f>
        <v>0</v>
      </c>
    </row>
    <row r="827" spans="1:31" ht="14.25" customHeight="1" x14ac:dyDescent="0.4">
      <c r="A827" s="571">
        <v>10</v>
      </c>
      <c r="B827" s="573">
        <f t="shared" si="22"/>
        <v>2027</v>
      </c>
      <c r="D827" s="574"/>
      <c r="H827" s="574"/>
      <c r="K827" s="568"/>
      <c r="N827" s="568"/>
      <c r="P827" s="460" t="s">
        <v>656</v>
      </c>
      <c r="Q827" s="569">
        <f>SUM(D$818:D$818)/VLOOKUP(19,'Sheet 8'!$B$8:$M$26,$C$812+2)*VLOOKUP($A828,'Sheet 8'!$B$8:$M$25,$C$812+2)+SUM(H$818:H$818)/VLOOKUP(19,'Sheet 8'!$B$8:$M$26,$I$812+2)*VLOOKUP($A828,'Sheet 8'!$B$8:$M$25,$I$812+2)</f>
        <v>0</v>
      </c>
      <c r="R827" s="570">
        <f>SUM(D$818:D$819)/VLOOKUP(19,'Sheet 8'!$B$8:$M$26,$C$812+2)*VLOOKUP($A828,'Sheet 8'!$B$8:$M$25,$C$812+2)+SUM(H$818:H$819)/VLOOKUP(19,'Sheet 8'!$B$8:$M$26,$I$812+2)*VLOOKUP($A828,'Sheet 8'!$B$8:$M$25,$I$812+2)</f>
        <v>0</v>
      </c>
      <c r="S827" s="569">
        <f>SUM(D$818:D$820)/VLOOKUP(19,'Sheet 8'!$B$8:$M$26,$C$812+2)*VLOOKUP($A828,'Sheet 8'!$B$8:$M$25,$C$812+2)+SUM(H$818:H$820)/VLOOKUP(19,'Sheet 8'!$B$8:$M$26,$I$812+2)*VLOOKUP($A828,'Sheet 8'!$B$8:$M$25,$I$812+2)</f>
        <v>0</v>
      </c>
      <c r="T827" s="569">
        <f>SUM(D$818:D$821)/VLOOKUP(19,'Sheet 8'!$B$8:$M$26,$C$812+2)*VLOOKUP($A828,'Sheet 8'!$B$8:$M$25,$C$812+2)+SUM(H$818:H$821)/VLOOKUP(19,'Sheet 8'!$B$8:$M$26,$I$812+2)*VLOOKUP($A828,'Sheet 8'!$B$8:$M$25,$I$812+2)</f>
        <v>0</v>
      </c>
      <c r="U827" s="569">
        <f>SUM(D$818:D$822)/VLOOKUP(19,'Sheet 8'!$B$8:$M$26,$C$812+2)*VLOOKUP($A828,'Sheet 8'!$B$8:$M$25,$C$812+2)+SUM(H$818:H$822)/VLOOKUP(19,'Sheet 8'!$B$8:$M$26,$I$812+2)*VLOOKUP($A828,'Sheet 8'!$B$8:$M$25,$I$812+2)</f>
        <v>0</v>
      </c>
      <c r="V827" s="569">
        <f>SUM(D$818:D$823)/VLOOKUP(19,'Sheet 8'!$B$8:$M$26,$C$812+2)*VLOOKUP($A828,'Sheet 8'!$B$8:$M$25,$C$812+2)+SUM(H$818:H$823)/VLOOKUP(19,'Sheet 8'!$B$8:$M$26,$I$812+2)*VLOOKUP($A828,'Sheet 8'!$B$8:$M$25,$I$812+2)</f>
        <v>0</v>
      </c>
      <c r="W827" s="569">
        <f>SUM(D$818:D$824)/VLOOKUP(19,'Sheet 8'!$B$8:$M$26,$C$812+2)*VLOOKUP($A828,'Sheet 8'!$B$8:$M$25,$C$812+2)+SUM(H$818:H$824)/VLOOKUP(19,'Sheet 8'!$B$8:$M$26,$I$812+2)*VLOOKUP($A828,'Sheet 8'!$B$8:$M$25,$I$812+2)</f>
        <v>0</v>
      </c>
      <c r="X827" s="569">
        <f>SUM(D$818:D$825)/VLOOKUP(19,'Sheet 8'!$B$8:$M$26,$C$812+2)*VLOOKUP($A828,'Sheet 8'!$B$8:$M$25,$C$812+2)+SUM(H$818:H$825)/VLOOKUP(19,'Sheet 8'!$B$8:$M$26,$I$812+2)*VLOOKUP($A828,'Sheet 8'!$B$8:$M$25,$I$812+2)</f>
        <v>0</v>
      </c>
      <c r="Y827" s="624">
        <f>SUM(D$818:D$826)/VLOOKUP(19,'Sheet 8'!$B$8:$M$26,$C$812+2)*VLOOKUP($A828,'Sheet 8'!$B$8:$M$25,$C$812+2)+SUM(H$818:H$826)/VLOOKUP(19,'Sheet 8'!$B$8:$M$26,$I$812+2)*VLOOKUP($A828,'Sheet 8'!$B$8:$M$25,$I$812+2)</f>
        <v>0</v>
      </c>
      <c r="Z827" s="569">
        <f>SUM(D$818:D$827)/VLOOKUP(19,'Sheet 8'!$B$8:$M$26,$C$812+2)*VLOOKUP($A828,'Sheet 8'!$B$8:$M$25,$C$812+2)+SUM(H$818:H$827)/VLOOKUP(19,'Sheet 8'!$B$8:$M$26,$I$812+2)*VLOOKUP($A828,'Sheet 8'!$B$8:$M$25,$I$812+2)</f>
        <v>0</v>
      </c>
      <c r="AA827" s="569">
        <f>SUM(D$818:D$828)/VLOOKUP(19,'Sheet 8'!$B$8:$M$26,$C$812+2)*VLOOKUP($A828,'Sheet 8'!$B$8:$M$25,$C$812+2)+SUM(H$818:H$828)/VLOOKUP(19,'Sheet 8'!$B$8:$M$26,$I$812+2)*VLOOKUP($A828,'Sheet 8'!$B$8:$M$25,$I$812+2)</f>
        <v>0</v>
      </c>
      <c r="AB827" s="569">
        <f>SUM(D$818:D$829)/VLOOKUP(19,'Sheet 8'!$B$8:$M$26,$C$812+2)*VLOOKUP($A828,'Sheet 8'!$B$8:$M$25,$C$812+2)+SUM(H$818:H$829)/VLOOKUP(19,'Sheet 8'!$B$8:$M$26,$I$812+2)*VLOOKUP($A828,'Sheet 8'!$B$8:$M$25,$I$812+2)</f>
        <v>0</v>
      </c>
      <c r="AC827" s="569">
        <f>SUM(D$818:D$830)/VLOOKUP(19,'Sheet 8'!$B$8:$M$26,$C$812+2)*VLOOKUP($A828,'Sheet 8'!$B$8:$M$25,$C$812+2)+SUM(H$818:H$830)/VLOOKUP(19,'Sheet 8'!$B$8:$M$26,$I$812+2)*VLOOKUP($A828,'Sheet 8'!$B$8:$M$25,$I$812+2)</f>
        <v>0</v>
      </c>
      <c r="AD827" s="569">
        <f>SUM(D$818:D$831)/VLOOKUP(19,'Sheet 8'!$B$8:$M$26,$C$812+2)*VLOOKUP($A828,'Sheet 8'!$B$8:$M$25,$C$812+2)+SUM(H$818:H$831)/VLOOKUP(19,'Sheet 8'!$B$8:$M$26,$I$812+2)*VLOOKUP($A828,'Sheet 8'!$B$8:$M$25,$I$812+2)</f>
        <v>0</v>
      </c>
      <c r="AE827" s="569">
        <f>SUM(D$818:D$832)/VLOOKUP(19,'Sheet 8'!$B$8:$M$26,$C$812+2)*VLOOKUP($A828,'Sheet 8'!$B$8:$M$25,$C$812+2)+SUM(H$818:H$832)/VLOOKUP(19,'Sheet 8'!$B$8:$M$26,$I$812+2)*VLOOKUP($A828,'Sheet 8'!$B$8:$M$25,$I$812+2)</f>
        <v>0</v>
      </c>
    </row>
    <row r="828" spans="1:31" ht="14.25" customHeight="1" x14ac:dyDescent="0.4">
      <c r="A828" s="571">
        <v>11</v>
      </c>
      <c r="B828" s="573">
        <f t="shared" si="22"/>
        <v>2028</v>
      </c>
      <c r="D828" s="574"/>
      <c r="H828" s="574"/>
      <c r="K828" s="568"/>
      <c r="N828" s="568"/>
      <c r="P828" s="460" t="s">
        <v>657</v>
      </c>
      <c r="Q828" s="569">
        <f>SUM(D$818:D$818)/VLOOKUP(19,'Sheet 8'!$B$8:$M$26,$C$812+2)*VLOOKUP($A829,'Sheet 8'!$B$8:$M$25,$C$812+2)+SUM(H$818:H$818)/VLOOKUP(19,'Sheet 8'!$B$8:$M$26,$I$812+2)*VLOOKUP($A829,'Sheet 8'!$B$8:$M$25,$I$812+2)</f>
        <v>0</v>
      </c>
      <c r="R828" s="570">
        <f>SUM(D$818:D$819)/VLOOKUP(19,'Sheet 8'!$B$8:$M$26,$C$812+2)*VLOOKUP($A829,'Sheet 8'!$B$8:$M$25,$C$812+2)+SUM(H$818:H$819)/VLOOKUP(19,'Sheet 8'!$B$8:$M$26,$I$812+2)*VLOOKUP($A829,'Sheet 8'!$B$8:$M$25,$I$812+2)</f>
        <v>0</v>
      </c>
      <c r="S828" s="569">
        <f>SUM(D$818:D$820)/VLOOKUP(19,'Sheet 8'!$B$8:$M$26,$C$812+2)*VLOOKUP($A829,'Sheet 8'!$B$8:$M$25,$C$812+2)+SUM(H$818:H$820)/VLOOKUP(19,'Sheet 8'!$B$8:$M$26,$I$812+2)*VLOOKUP($A829,'Sheet 8'!$B$8:$M$25,$I$812+2)</f>
        <v>0</v>
      </c>
      <c r="T828" s="569">
        <f>SUM(D$818:D$821)/VLOOKUP(19,'Sheet 8'!$B$8:$M$26,$C$812+2)*VLOOKUP($A829,'Sheet 8'!$B$8:$M$25,$C$812+2)+SUM(H$818:H$821)/VLOOKUP(19,'Sheet 8'!$B$8:$M$26,$I$812+2)*VLOOKUP($A829,'Sheet 8'!$B$8:$M$25,$I$812+2)</f>
        <v>0</v>
      </c>
      <c r="U828" s="569">
        <f>SUM(D$818:D$822)/VLOOKUP(19,'Sheet 8'!$B$8:$M$26,$C$812+2)*VLOOKUP($A829,'Sheet 8'!$B$8:$M$25,$C$812+2)+SUM(H$818:H$822)/VLOOKUP(19,'Sheet 8'!$B$8:$M$26,$I$812+2)*VLOOKUP($A829,'Sheet 8'!$B$8:$M$25,$I$812+2)</f>
        <v>0</v>
      </c>
      <c r="V828" s="569">
        <f>SUM(D$818:D$823)/VLOOKUP(19,'Sheet 8'!$B$8:$M$26,$C$812+2)*VLOOKUP($A829,'Sheet 8'!$B$8:$M$25,$C$812+2)+SUM(H$818:H$823)/VLOOKUP(19,'Sheet 8'!$B$8:$M$26,$I$812+2)*VLOOKUP($A829,'Sheet 8'!$B$8:$M$25,$I$812+2)</f>
        <v>0</v>
      </c>
      <c r="W828" s="569">
        <f>SUM(D$818:D$824)/VLOOKUP(19,'Sheet 8'!$B$8:$M$26,$C$812+2)*VLOOKUP($A829,'Sheet 8'!$B$8:$M$25,$C$812+2)+SUM(H$818:H$824)/VLOOKUP(19,'Sheet 8'!$B$8:$M$26,$I$812+2)*VLOOKUP($A829,'Sheet 8'!$B$8:$M$25,$I$812+2)</f>
        <v>0</v>
      </c>
      <c r="X828" s="569">
        <f>SUM(D$818:D$825)/VLOOKUP(19,'Sheet 8'!$B$8:$M$26,$C$812+2)*VLOOKUP($A829,'Sheet 8'!$B$8:$M$25,$C$812+2)+SUM(H$818:H$825)/VLOOKUP(19,'Sheet 8'!$B$8:$M$26,$I$812+2)*VLOOKUP($A829,'Sheet 8'!$B$8:$M$25,$I$812+2)</f>
        <v>0</v>
      </c>
      <c r="Y828" s="624">
        <f>SUM(D$818:D$826)/VLOOKUP(19,'Sheet 8'!$B$8:$M$26,$C$812+2)*VLOOKUP($A829,'Sheet 8'!$B$8:$M$25,$C$812+2)+SUM(H$818:H$826)/VLOOKUP(19,'Sheet 8'!$B$8:$M$26,$I$812+2)*VLOOKUP($A829,'Sheet 8'!$B$8:$M$25,$I$812+2)</f>
        <v>0</v>
      </c>
      <c r="Z828" s="569">
        <f>SUM(D$818:D$827)/VLOOKUP(19,'Sheet 8'!$B$8:$M$26,$C$812+2)*VLOOKUP($A829,'Sheet 8'!$B$8:$M$25,$C$812+2)+SUM(H$818:H$827)/VLOOKUP(19,'Sheet 8'!$B$8:$M$26,$I$812+2)*VLOOKUP($A829,'Sheet 8'!$B$8:$M$25,$I$812+2)</f>
        <v>0</v>
      </c>
      <c r="AA828" s="569">
        <f>SUM(D$818:D$828)/VLOOKUP(19,'Sheet 8'!$B$8:$M$26,$C$812+2)*VLOOKUP($A829,'Sheet 8'!$B$8:$M$25,$C$812+2)+SUM(H$818:H$828)/VLOOKUP(19,'Sheet 8'!$B$8:$M$26,$I$812+2)*VLOOKUP($A829,'Sheet 8'!$B$8:$M$25,$I$812+2)</f>
        <v>0</v>
      </c>
      <c r="AB828" s="569">
        <f>SUM(D$818:D$829)/VLOOKUP(19,'Sheet 8'!$B$8:$M$26,$C$812+2)*VLOOKUP($A829,'Sheet 8'!$B$8:$M$25,$C$812+2)+SUM(H$818:H$829)/VLOOKUP(19,'Sheet 8'!$B$8:$M$26,$I$812+2)*VLOOKUP($A829,'Sheet 8'!$B$8:$M$25,$I$812+2)</f>
        <v>0</v>
      </c>
      <c r="AC828" s="569">
        <f>SUM(D$818:D$830)/VLOOKUP(19,'Sheet 8'!$B$8:$M$26,$C$812+2)*VLOOKUP($A829,'Sheet 8'!$B$8:$M$25,$C$812+2)+SUM(H$818:H$830)/VLOOKUP(19,'Sheet 8'!$B$8:$M$26,$I$812+2)*VLOOKUP($A829,'Sheet 8'!$B$8:$M$25,$I$812+2)</f>
        <v>0</v>
      </c>
      <c r="AD828" s="569">
        <f>SUM(D$818:D$831)/VLOOKUP(19,'Sheet 8'!$B$8:$M$26,$C$812+2)*VLOOKUP($A829,'Sheet 8'!$B$8:$M$25,$C$812+2)+SUM(H$818:H$831)/VLOOKUP(19,'Sheet 8'!$B$8:$M$26,$I$812+2)*VLOOKUP($A829,'Sheet 8'!$B$8:$M$25,$I$812+2)</f>
        <v>0</v>
      </c>
      <c r="AE828" s="569">
        <f>SUM(D$818:D$832)/VLOOKUP(19,'Sheet 8'!$B$8:$M$26,$C$812+2)*VLOOKUP($A829,'Sheet 8'!$B$8:$M$25,$C$812+2)+SUM(H$818:H$832)/VLOOKUP(19,'Sheet 8'!$B$8:$M$26,$I$812+2)*VLOOKUP($A829,'Sheet 8'!$B$8:$M$25,$I$812+2)</f>
        <v>0</v>
      </c>
    </row>
    <row r="829" spans="1:31" ht="14.25" customHeight="1" x14ac:dyDescent="0.4">
      <c r="A829" s="571">
        <v>12</v>
      </c>
      <c r="B829" s="573">
        <f t="shared" si="22"/>
        <v>2029</v>
      </c>
      <c r="D829" s="574"/>
      <c r="H829" s="574"/>
      <c r="K829" s="568"/>
      <c r="N829" s="568"/>
      <c r="P829" s="460" t="s">
        <v>658</v>
      </c>
      <c r="Q829" s="569">
        <f>SUM(D$818:D$818)/VLOOKUP(19,'Sheet 8'!$B$8:$M$26,$C$812+2)*VLOOKUP($A830,'Sheet 8'!$B$8:$M$25,$C$812+2)+SUM(H$818:H$818)/VLOOKUP(19,'Sheet 8'!$B$8:$M$26,$I$812+2)*VLOOKUP($A830,'Sheet 8'!$B$8:$M$25,$I$812+2)</f>
        <v>0</v>
      </c>
      <c r="R829" s="570">
        <f>SUM(D$818:D$819)/VLOOKUP(19,'Sheet 8'!$B$8:$M$26,$C$812+2)*VLOOKUP($A830,'Sheet 8'!$B$8:$M$25,$C$812+2)+SUM(H$818:H$819)/VLOOKUP(19,'Sheet 8'!$B$8:$M$26,$I$812+2)*VLOOKUP($A830,'Sheet 8'!$B$8:$M$25,$I$812+2)</f>
        <v>0</v>
      </c>
      <c r="S829" s="569">
        <f>SUM(D$818:D$820)/VLOOKUP(19,'Sheet 8'!$B$8:$M$26,$C$812+2)*VLOOKUP($A830,'Sheet 8'!$B$8:$M$25,$C$812+2)+SUM(H$818:H$820)/VLOOKUP(19,'Sheet 8'!$B$8:$M$26,$I$812+2)*VLOOKUP($A830,'Sheet 8'!$B$8:$M$25,$I$812+2)</f>
        <v>0</v>
      </c>
      <c r="T829" s="569">
        <f>SUM(D$818:D$821)/VLOOKUP(19,'Sheet 8'!$B$8:$M$26,$C$812+2)*VLOOKUP($A830,'Sheet 8'!$B$8:$M$25,$C$812+2)+SUM(H$818:H$821)/VLOOKUP(19,'Sheet 8'!$B$8:$M$26,$I$812+2)*VLOOKUP($A830,'Sheet 8'!$B$8:$M$25,$I$812+2)</f>
        <v>0</v>
      </c>
      <c r="U829" s="569">
        <f>SUM(D$818:D$822)/VLOOKUP(19,'Sheet 8'!$B$8:$M$26,$C$812+2)*VLOOKUP($A830,'Sheet 8'!$B$8:$M$25,$C$812+2)+SUM(H$818:H$822)/VLOOKUP(19,'Sheet 8'!$B$8:$M$26,$I$812+2)*VLOOKUP($A830,'Sheet 8'!$B$8:$M$25,$I$812+2)</f>
        <v>0</v>
      </c>
      <c r="V829" s="569">
        <f>SUM(D$818:D$823)/VLOOKUP(19,'Sheet 8'!$B$8:$M$26,$C$812+2)*VLOOKUP($A830,'Sheet 8'!$B$8:$M$25,$C$812+2)+SUM(H$818:H$823)/VLOOKUP(19,'Sheet 8'!$B$8:$M$26,$I$812+2)*VLOOKUP($A830,'Sheet 8'!$B$8:$M$25,$I$812+2)</f>
        <v>0</v>
      </c>
      <c r="W829" s="569">
        <f>SUM(D$818:D$824)/VLOOKUP(19,'Sheet 8'!$B$8:$M$26,$C$812+2)*VLOOKUP($A830,'Sheet 8'!$B$8:$M$25,$C$812+2)+SUM(H$818:H$824)/VLOOKUP(19,'Sheet 8'!$B$8:$M$26,$I$812+2)*VLOOKUP($A830,'Sheet 8'!$B$8:$M$25,$I$812+2)</f>
        <v>0</v>
      </c>
      <c r="X829" s="569">
        <f>SUM(D$818:D$825)/VLOOKUP(19,'Sheet 8'!$B$8:$M$26,$C$812+2)*VLOOKUP($A830,'Sheet 8'!$B$8:$M$25,$C$812+2)+SUM(H$818:H$825)/VLOOKUP(19,'Sheet 8'!$B$8:$M$26,$I$812+2)*VLOOKUP($A830,'Sheet 8'!$B$8:$M$25,$I$812+2)</f>
        <v>0</v>
      </c>
      <c r="Y829" s="624">
        <f>SUM(D$818:D$826)/VLOOKUP(19,'Sheet 8'!$B$8:$M$26,$C$812+2)*VLOOKUP($A830,'Sheet 8'!$B$8:$M$25,$C$812+2)+SUM(H$818:H$826)/VLOOKUP(19,'Sheet 8'!$B$8:$M$26,$I$812+2)*VLOOKUP($A830,'Sheet 8'!$B$8:$M$25,$I$812+2)</f>
        <v>0</v>
      </c>
      <c r="Z829" s="569">
        <f>SUM(D$818:D$827)/VLOOKUP(19,'Sheet 8'!$B$8:$M$26,$C$812+2)*VLOOKUP($A830,'Sheet 8'!$B$8:$M$25,$C$812+2)+SUM(H$818:H$827)/VLOOKUP(19,'Sheet 8'!$B$8:$M$26,$I$812+2)*VLOOKUP($A830,'Sheet 8'!$B$8:$M$25,$I$812+2)</f>
        <v>0</v>
      </c>
      <c r="AA829" s="569">
        <f>SUM(D$818:D$828)/VLOOKUP(19,'Sheet 8'!$B$8:$M$26,$C$812+2)*VLOOKUP($A830,'Sheet 8'!$B$8:$M$25,$C$812+2)+SUM(H$818:H$828)/VLOOKUP(19,'Sheet 8'!$B$8:$M$26,$I$812+2)*VLOOKUP($A830,'Sheet 8'!$B$8:$M$25,$I$812+2)</f>
        <v>0</v>
      </c>
      <c r="AB829" s="569">
        <f>SUM(D$818:D$829)/VLOOKUP(19,'Sheet 8'!$B$8:$M$26,$C$812+2)*VLOOKUP($A830,'Sheet 8'!$B$8:$M$25,$C$812+2)+SUM(H$818:H$829)/VLOOKUP(19,'Sheet 8'!$B$8:$M$26,$I$812+2)*VLOOKUP($A830,'Sheet 8'!$B$8:$M$25,$I$812+2)</f>
        <v>0</v>
      </c>
      <c r="AC829" s="569">
        <f>SUM(D$818:D$830)/VLOOKUP(19,'Sheet 8'!$B$8:$M$26,$C$812+2)*VLOOKUP($A830,'Sheet 8'!$B$8:$M$25,$C$812+2)+SUM(H$818:H$830)/VLOOKUP(19,'Sheet 8'!$B$8:$M$26,$I$812+2)*VLOOKUP($A830,'Sheet 8'!$B$8:$M$25,$I$812+2)</f>
        <v>0</v>
      </c>
      <c r="AD829" s="569">
        <f>SUM(D$818:D$831)/VLOOKUP(19,'Sheet 8'!$B$8:$M$26,$C$812+2)*VLOOKUP($A830,'Sheet 8'!$B$8:$M$25,$C$812+2)+SUM(H$818:H$831)/VLOOKUP(19,'Sheet 8'!$B$8:$M$26,$I$812+2)*VLOOKUP($A830,'Sheet 8'!$B$8:$M$25,$I$812+2)</f>
        <v>0</v>
      </c>
      <c r="AE829" s="569">
        <f>SUM(D$818:D$832)/VLOOKUP(19,'Sheet 8'!$B$8:$M$26,$C$812+2)*VLOOKUP($A830,'Sheet 8'!$B$8:$M$25,$C$812+2)+SUM(H$818:H$832)/VLOOKUP(19,'Sheet 8'!$B$8:$M$26,$I$812+2)*VLOOKUP($A830,'Sheet 8'!$B$8:$M$25,$I$812+2)</f>
        <v>0</v>
      </c>
    </row>
    <row r="830" spans="1:31" ht="14.25" customHeight="1" x14ac:dyDescent="0.4">
      <c r="A830" s="571">
        <v>13</v>
      </c>
      <c r="B830" s="573">
        <f t="shared" si="22"/>
        <v>2030</v>
      </c>
      <c r="D830" s="574"/>
      <c r="H830" s="574"/>
      <c r="K830" s="568"/>
      <c r="N830" s="568"/>
      <c r="P830" s="460" t="s">
        <v>659</v>
      </c>
      <c r="Q830" s="569">
        <f>SUM(D$818:D$818)/VLOOKUP(19,'Sheet 8'!$B$8:$M$26,$C$812+2)*VLOOKUP($A831,'Sheet 8'!$B$8:$M$25,$C$812+2)+SUM(H$818:H$818)/VLOOKUP(19,'Sheet 8'!$B$8:$M$26,$I$812+2)*VLOOKUP($A831,'Sheet 8'!$B$8:$M$25,$I$812+2)</f>
        <v>0</v>
      </c>
      <c r="R830" s="570">
        <f>SUM(D$818:D$819)/VLOOKUP(19,'Sheet 8'!$B$8:$M$26,$C$812+2)*VLOOKUP($A831,'Sheet 8'!$B$8:$M$25,$C$812+2)+SUM(H$818:H$819)/VLOOKUP(19,'Sheet 8'!$B$8:$M$26,$I$812+2)*VLOOKUP($A831,'Sheet 8'!$B$8:$M$25,$I$812+2)</f>
        <v>0</v>
      </c>
      <c r="S830" s="569">
        <f>SUM(D$818:D$820)/VLOOKUP(19,'Sheet 8'!$B$8:$M$26,$C$812+2)*VLOOKUP($A831,'Sheet 8'!$B$8:$M$25,$C$812+2)+SUM(H$818:H$820)/VLOOKUP(19,'Sheet 8'!$B$8:$M$26,$I$812+2)*VLOOKUP($A831,'Sheet 8'!$B$8:$M$25,$I$812+2)</f>
        <v>0</v>
      </c>
      <c r="T830" s="569">
        <f>SUM(D$818:D$821)/VLOOKUP(19,'Sheet 8'!$B$8:$M$26,$C$812+2)*VLOOKUP($A831,'Sheet 8'!$B$8:$M$25,$C$812+2)+SUM(H$818:H$821)/VLOOKUP(19,'Sheet 8'!$B$8:$M$26,$I$812+2)*VLOOKUP($A831,'Sheet 8'!$B$8:$M$25,$I$812+2)</f>
        <v>0</v>
      </c>
      <c r="U830" s="569">
        <f>SUM(D$818:D$822)/VLOOKUP(19,'Sheet 8'!$B$8:$M$26,$C$812+2)*VLOOKUP($A831,'Sheet 8'!$B$8:$M$25,$C$812+2)+SUM(H$818:H$822)/VLOOKUP(19,'Sheet 8'!$B$8:$M$26,$I$812+2)*VLOOKUP($A831,'Sheet 8'!$B$8:$M$25,$I$812+2)</f>
        <v>0</v>
      </c>
      <c r="V830" s="569">
        <f>SUM(D$818:D$823)/VLOOKUP(19,'Sheet 8'!$B$8:$M$26,$C$812+2)*VLOOKUP($A831,'Sheet 8'!$B$8:$M$25,$C$812+2)+SUM(H$818:H$823)/VLOOKUP(19,'Sheet 8'!$B$8:$M$26,$I$812+2)*VLOOKUP($A831,'Sheet 8'!$B$8:$M$25,$I$812+2)</f>
        <v>0</v>
      </c>
      <c r="W830" s="569">
        <f>SUM(D$818:D$824)/VLOOKUP(19,'Sheet 8'!$B$8:$M$26,$C$812+2)*VLOOKUP($A831,'Sheet 8'!$B$8:$M$25,$C$812+2)+SUM(H$818:H$824)/VLOOKUP(19,'Sheet 8'!$B$8:$M$26,$I$812+2)*VLOOKUP($A831,'Sheet 8'!$B$8:$M$25,$I$812+2)</f>
        <v>0</v>
      </c>
      <c r="X830" s="569">
        <f>SUM(D$818:D$825)/VLOOKUP(19,'Sheet 8'!$B$8:$M$26,$C$812+2)*VLOOKUP($A831,'Sheet 8'!$B$8:$M$25,$C$812+2)+SUM(H$818:H$825)/VLOOKUP(19,'Sheet 8'!$B$8:$M$26,$I$812+2)*VLOOKUP($A831,'Sheet 8'!$B$8:$M$25,$I$812+2)</f>
        <v>0</v>
      </c>
      <c r="Y830" s="624">
        <f>SUM(D$818:D$826)/VLOOKUP(19,'Sheet 8'!$B$8:$M$26,$C$812+2)*VLOOKUP($A831,'Sheet 8'!$B$8:$M$25,$C$812+2)+SUM(H$818:H$826)/VLOOKUP(19,'Sheet 8'!$B$8:$M$26,$I$812+2)*VLOOKUP($A831,'Sheet 8'!$B$8:$M$25,$I$812+2)</f>
        <v>0</v>
      </c>
      <c r="Z830" s="569">
        <f>SUM(D$818:D$827)/VLOOKUP(19,'Sheet 8'!$B$8:$M$26,$C$812+2)*VLOOKUP($A831,'Sheet 8'!$B$8:$M$25,$C$812+2)+SUM(H$818:H$827)/VLOOKUP(19,'Sheet 8'!$B$8:$M$26,$I$812+2)*VLOOKUP($A831,'Sheet 8'!$B$8:$M$25,$I$812+2)</f>
        <v>0</v>
      </c>
      <c r="AA830" s="569">
        <f>SUM(D$818:D$828)/VLOOKUP(19,'Sheet 8'!$B$8:$M$26,$C$812+2)*VLOOKUP($A831,'Sheet 8'!$B$8:$M$25,$C$812+2)+SUM(H$818:H$828)/VLOOKUP(19,'Sheet 8'!$B$8:$M$26,$I$812+2)*VLOOKUP($A831,'Sheet 8'!$B$8:$M$25,$I$812+2)</f>
        <v>0</v>
      </c>
      <c r="AB830" s="569">
        <f>SUM(D$818:D$829)/VLOOKUP(19,'Sheet 8'!$B$8:$M$26,$C$812+2)*VLOOKUP($A831,'Sheet 8'!$B$8:$M$25,$C$812+2)+SUM(H$818:H$829)/VLOOKUP(19,'Sheet 8'!$B$8:$M$26,$I$812+2)*VLOOKUP($A831,'Sheet 8'!$B$8:$M$25,$I$812+2)</f>
        <v>0</v>
      </c>
      <c r="AC830" s="569">
        <f>SUM(D$818:D$830)/VLOOKUP(19,'Sheet 8'!$B$8:$M$26,$C$812+2)*VLOOKUP($A831,'Sheet 8'!$B$8:$M$25,$C$812+2)+SUM(H$818:H$830)/VLOOKUP(19,'Sheet 8'!$B$8:$M$26,$I$812+2)*VLOOKUP($A831,'Sheet 8'!$B$8:$M$25,$I$812+2)</f>
        <v>0</v>
      </c>
      <c r="AD830" s="569">
        <f>SUM(D$818:D$831)/VLOOKUP(19,'Sheet 8'!$B$8:$M$26,$C$812+2)*VLOOKUP($A831,'Sheet 8'!$B$8:$M$25,$C$812+2)+SUM(H$818:H$831)/VLOOKUP(19,'Sheet 8'!$B$8:$M$26,$I$812+2)*VLOOKUP($A831,'Sheet 8'!$B$8:$M$25,$I$812+2)</f>
        <v>0</v>
      </c>
      <c r="AE830" s="569">
        <f>SUM(D$818:D$832)/VLOOKUP(19,'Sheet 8'!$B$8:$M$26,$C$812+2)*VLOOKUP($A831,'Sheet 8'!$B$8:$M$25,$C$812+2)+SUM(H$818:H$832)/VLOOKUP(19,'Sheet 8'!$B$8:$M$26,$I$812+2)*VLOOKUP($A831,'Sheet 8'!$B$8:$M$25,$I$812+2)</f>
        <v>0</v>
      </c>
    </row>
    <row r="831" spans="1:31" ht="14.25" customHeight="1" x14ac:dyDescent="0.4">
      <c r="A831" s="571">
        <v>14</v>
      </c>
      <c r="B831" s="573">
        <f t="shared" si="22"/>
        <v>2031</v>
      </c>
      <c r="D831" s="574"/>
      <c r="H831" s="574"/>
      <c r="K831" s="568"/>
      <c r="N831" s="568"/>
      <c r="P831" s="460" t="s">
        <v>660</v>
      </c>
      <c r="Q831" s="569">
        <f>SUM(D$818:D$818)/VLOOKUP(19,'Sheet 8'!$B$8:$M$26,$C$812+2)*VLOOKUP($A832,'Sheet 8'!$B$8:$M$25,$C$812+2)+SUM(H$818:H$818)/VLOOKUP(19,'Sheet 8'!$B$8:$M$26,$I$812+2)*VLOOKUP($A832,'Sheet 8'!$B$8:$M$25,$I$812+2)</f>
        <v>0</v>
      </c>
      <c r="R831" s="570">
        <f>SUM(D$818:D$819)/VLOOKUP(19,'Sheet 8'!$B$8:$M$26,$C$812+2)*VLOOKUP($A832,'Sheet 8'!$B$8:$M$25,$C$812+2)+SUM(H$818:H$819)/VLOOKUP(19,'Sheet 8'!$B$8:$M$26,$I$812+2)*VLOOKUP($A832,'Sheet 8'!$B$8:$M$25,$I$812+2)</f>
        <v>0</v>
      </c>
      <c r="S831" s="569">
        <f>SUM(D$818:D$820)/VLOOKUP(19,'Sheet 8'!$B$8:$M$26,$C$812+2)*VLOOKUP($A832,'Sheet 8'!$B$8:$M$25,$C$812+2)+SUM(H$818:H$820)/VLOOKUP(19,'Sheet 8'!$B$8:$M$26,$I$812+2)*VLOOKUP($A832,'Sheet 8'!$B$8:$M$25,$I$812+2)</f>
        <v>0</v>
      </c>
      <c r="T831" s="569">
        <f>SUM(D$818:D$821)/VLOOKUP(19,'Sheet 8'!$B$8:$M$26,$C$812+2)*VLOOKUP($A832,'Sheet 8'!$B$8:$M$25,$C$812+2)+SUM(H$818:H$821)/VLOOKUP(19,'Sheet 8'!$B$8:$M$26,$I$812+2)*VLOOKUP($A832,'Sheet 8'!$B$8:$M$25,$I$812+2)</f>
        <v>0</v>
      </c>
      <c r="U831" s="569">
        <f>SUM(D$818:D$822)/VLOOKUP(19,'Sheet 8'!$B$8:$M$26,$C$812+2)*VLOOKUP($A832,'Sheet 8'!$B$8:$M$25,$C$812+2)+SUM(H$818:H$822)/VLOOKUP(19,'Sheet 8'!$B$8:$M$26,$I$812+2)*VLOOKUP($A832,'Sheet 8'!$B$8:$M$25,$I$812+2)</f>
        <v>0</v>
      </c>
      <c r="V831" s="569">
        <f>SUM(D$818:D$823)/VLOOKUP(19,'Sheet 8'!$B$8:$M$26,$C$812+2)*VLOOKUP($A832,'Sheet 8'!$B$8:$M$25,$C$812+2)+SUM(H$818:H$823)/VLOOKUP(19,'Sheet 8'!$B$8:$M$26,$I$812+2)*VLOOKUP($A832,'Sheet 8'!$B$8:$M$25,$I$812+2)</f>
        <v>0</v>
      </c>
      <c r="W831" s="569">
        <f>SUM(D$818:D$824)/VLOOKUP(19,'Sheet 8'!$B$8:$M$26,$C$812+2)*VLOOKUP($A832,'Sheet 8'!$B$8:$M$25,$C$812+2)+SUM(H$818:H$824)/VLOOKUP(19,'Sheet 8'!$B$8:$M$26,$I$812+2)*VLOOKUP($A832,'Sheet 8'!$B$8:$M$25,$I$812+2)</f>
        <v>0</v>
      </c>
      <c r="X831" s="569">
        <f>SUM(D$818:D$825)/VLOOKUP(19,'Sheet 8'!$B$8:$M$26,$C$812+2)*VLOOKUP($A832,'Sheet 8'!$B$8:$M$25,$C$812+2)+SUM(H$818:H$825)/VLOOKUP(19,'Sheet 8'!$B$8:$M$26,$I$812+2)*VLOOKUP($A832,'Sheet 8'!$B$8:$M$25,$I$812+2)</f>
        <v>0</v>
      </c>
      <c r="Y831" s="624">
        <f>SUM(D$818:D$826)/VLOOKUP(19,'Sheet 8'!$B$8:$M$26,$C$812+2)*VLOOKUP($A832,'Sheet 8'!$B$8:$M$25,$C$812+2)+SUM(H$818:H$826)/VLOOKUP(19,'Sheet 8'!$B$8:$M$26,$I$812+2)*VLOOKUP($A832,'Sheet 8'!$B$8:$M$25,$I$812+2)</f>
        <v>0</v>
      </c>
      <c r="Z831" s="569">
        <f>SUM(D$818:D$827)/VLOOKUP(19,'Sheet 8'!$B$8:$M$26,$C$812+2)*VLOOKUP($A832,'Sheet 8'!$B$8:$M$25,$C$812+2)+SUM(H$818:H$827)/VLOOKUP(19,'Sheet 8'!$B$8:$M$26,$I$812+2)*VLOOKUP($A832,'Sheet 8'!$B$8:$M$25,$I$812+2)</f>
        <v>0</v>
      </c>
      <c r="AA831" s="569">
        <f>SUM(D$818:D$828)/VLOOKUP(19,'Sheet 8'!$B$8:$M$26,$C$812+2)*VLOOKUP($A832,'Sheet 8'!$B$8:$M$25,$C$812+2)+SUM(H$818:H$828)/VLOOKUP(19,'Sheet 8'!$B$8:$M$26,$I$812+2)*VLOOKUP($A832,'Sheet 8'!$B$8:$M$25,$I$812+2)</f>
        <v>0</v>
      </c>
      <c r="AB831" s="569">
        <f>SUM(D$818:D$829)/VLOOKUP(19,'Sheet 8'!$B$8:$M$26,$C$812+2)*VLOOKUP($A832,'Sheet 8'!$B$8:$M$25,$C$812+2)+SUM(H$818:H$829)/VLOOKUP(19,'Sheet 8'!$B$8:$M$26,$I$812+2)*VLOOKUP($A832,'Sheet 8'!$B$8:$M$25,$I$812+2)</f>
        <v>0</v>
      </c>
      <c r="AC831" s="569">
        <f>SUM(D$818:D$830)/VLOOKUP(19,'Sheet 8'!$B$8:$M$26,$C$812+2)*VLOOKUP($A832,'Sheet 8'!$B$8:$M$25,$C$812+2)+SUM(H$818:H$830)/VLOOKUP(19,'Sheet 8'!$B$8:$M$26,$I$812+2)*VLOOKUP($A832,'Sheet 8'!$B$8:$M$25,$I$812+2)</f>
        <v>0</v>
      </c>
      <c r="AD831" s="569">
        <f>SUM(D$818:D$831)/VLOOKUP(19,'Sheet 8'!$B$8:$M$26,$C$812+2)*VLOOKUP($A832,'Sheet 8'!$B$8:$M$25,$C$812+2)+SUM(H$818:H$831)/VLOOKUP(19,'Sheet 8'!$B$8:$M$26,$I$812+2)*VLOOKUP($A832,'Sheet 8'!$B$8:$M$25,$I$812+2)</f>
        <v>0</v>
      </c>
      <c r="AE831" s="569">
        <f>SUM(D$818:D$832)/VLOOKUP(19,'Sheet 8'!$B$8:$M$26,$C$812+2)*VLOOKUP($A832,'Sheet 8'!$B$8:$M$25,$C$812+2)+SUM(H$818:H$832)/VLOOKUP(19,'Sheet 8'!$B$8:$M$26,$I$812+2)*VLOOKUP($A832,'Sheet 8'!$B$8:$M$25,$I$812+2)</f>
        <v>0</v>
      </c>
    </row>
    <row r="832" spans="1:31" ht="14.25" customHeight="1" x14ac:dyDescent="0.4">
      <c r="A832" s="571">
        <v>15</v>
      </c>
      <c r="B832" s="573">
        <f t="shared" si="22"/>
        <v>2032</v>
      </c>
      <c r="D832" s="574"/>
      <c r="H832" s="574"/>
      <c r="K832" s="568"/>
      <c r="N832" s="568"/>
      <c r="P832" s="460" t="s">
        <v>661</v>
      </c>
      <c r="Q832" s="569">
        <f>SUM(D$818:D$818)/VLOOKUP(19,'Sheet 8'!$B$8:$M$26,$C$812+2)*VLOOKUP($A833,'Sheet 8'!$B$8:$M$25,$C$812+2)+SUM(H$818:H$818)/VLOOKUP(19,'Sheet 8'!$B$8:$M$26,$I$812+2)*VLOOKUP($A833,'Sheet 8'!$B$8:$M$25,$I$812+2)</f>
        <v>0</v>
      </c>
      <c r="R832" s="570">
        <f>SUM(D$818:D$819)/VLOOKUP(19,'Sheet 8'!$B$8:$M$26,$C$812+2)*VLOOKUP($A833,'Sheet 8'!$B$8:$M$25,$C$812+2)+SUM(H$818:H$819)/VLOOKUP(19,'Sheet 8'!$B$8:$M$26,$I$812+2)*VLOOKUP($A833,'Sheet 8'!$B$8:$M$25,$I$812+2)</f>
        <v>0</v>
      </c>
      <c r="S832" s="569">
        <f>SUM(D$818:D$820)/VLOOKUP(19,'Sheet 8'!$B$8:$M$26,$C$812+2)*VLOOKUP($A833,'Sheet 8'!$B$8:$M$25,$C$812+2)+SUM(H$818:H$820)/VLOOKUP(19,'Sheet 8'!$B$8:$M$26,$I$812+2)*VLOOKUP($A833,'Sheet 8'!$B$8:$M$25,$I$812+2)</f>
        <v>0</v>
      </c>
      <c r="T832" s="569">
        <f>SUM(D$818:D$821)/VLOOKUP(19,'Sheet 8'!$B$8:$M$26,$C$812+2)*VLOOKUP($A833,'Sheet 8'!$B$8:$M$25,$C$812+2)+SUM(H$818:H$821)/VLOOKUP(19,'Sheet 8'!$B$8:$M$26,$I$812+2)*VLOOKUP($A833,'Sheet 8'!$B$8:$M$25,$I$812+2)</f>
        <v>0</v>
      </c>
      <c r="U832" s="569">
        <f>SUM(D$818:D$822)/VLOOKUP(19,'Sheet 8'!$B$8:$M$26,$C$812+2)*VLOOKUP($A833,'Sheet 8'!$B$8:$M$25,$C$812+2)+SUM(H$818:H$822)/VLOOKUP(19,'Sheet 8'!$B$8:$M$26,$I$812+2)*VLOOKUP($A833,'Sheet 8'!$B$8:$M$25,$I$812+2)</f>
        <v>0</v>
      </c>
      <c r="V832" s="569">
        <f>SUM(D$818:D$823)/VLOOKUP(19,'Sheet 8'!$B$8:$M$26,$C$812+2)*VLOOKUP($A833,'Sheet 8'!$B$8:$M$25,$C$812+2)+SUM(H$818:H$823)/VLOOKUP(19,'Sheet 8'!$B$8:$M$26,$I$812+2)*VLOOKUP($A833,'Sheet 8'!$B$8:$M$25,$I$812+2)</f>
        <v>0</v>
      </c>
      <c r="W832" s="569">
        <f>SUM(D$818:D$824)/VLOOKUP(19,'Sheet 8'!$B$8:$M$26,$C$812+2)*VLOOKUP($A833,'Sheet 8'!$B$8:$M$25,$C$812+2)+SUM(H$818:H$824)/VLOOKUP(19,'Sheet 8'!$B$8:$M$26,$I$812+2)*VLOOKUP($A833,'Sheet 8'!$B$8:$M$25,$I$812+2)</f>
        <v>0</v>
      </c>
      <c r="X832" s="569">
        <f>SUM(D$818:D$825)/VLOOKUP(19,'Sheet 8'!$B$8:$M$26,$C$812+2)*VLOOKUP($A833,'Sheet 8'!$B$8:$M$25,$C$812+2)+SUM(H$818:H$825)/VLOOKUP(19,'Sheet 8'!$B$8:$M$26,$I$812+2)*VLOOKUP($A833,'Sheet 8'!$B$8:$M$25,$I$812+2)</f>
        <v>0</v>
      </c>
      <c r="Y832" s="624">
        <f>SUM(D$818:D$826)/VLOOKUP(19,'Sheet 8'!$B$8:$M$26,$C$812+2)*VLOOKUP($A833,'Sheet 8'!$B$8:$M$25,$C$812+2)+SUM(H$818:H$826)/VLOOKUP(19,'Sheet 8'!$B$8:$M$26,$I$812+2)*VLOOKUP($A833,'Sheet 8'!$B$8:$M$25,$I$812+2)</f>
        <v>0</v>
      </c>
      <c r="Z832" s="569">
        <f>SUM(D$818:D$827)/VLOOKUP(19,'Sheet 8'!$B$8:$M$26,$C$812+2)*VLOOKUP($A833,'Sheet 8'!$B$8:$M$25,$C$812+2)+SUM(H$818:H$827)/VLOOKUP(19,'Sheet 8'!$B$8:$M$26,$I$812+2)*VLOOKUP($A833,'Sheet 8'!$B$8:$M$25,$I$812+2)</f>
        <v>0</v>
      </c>
      <c r="AA832" s="569">
        <f>SUM(D$818:D$828)/VLOOKUP(19,'Sheet 8'!$B$8:$M$26,$C$812+2)*VLOOKUP($A833,'Sheet 8'!$B$8:$M$25,$C$812+2)+SUM(H$818:H$828)/VLOOKUP(19,'Sheet 8'!$B$8:$M$26,$I$812+2)*VLOOKUP($A833,'Sheet 8'!$B$8:$M$25,$I$812+2)</f>
        <v>0</v>
      </c>
      <c r="AB832" s="569">
        <f>SUM(D$818:D$829)/VLOOKUP(19,'Sheet 8'!$B$8:$M$26,$C$812+2)*VLOOKUP($A833,'Sheet 8'!$B$8:$M$25,$C$812+2)+SUM(H$818:H$829)/VLOOKUP(19,'Sheet 8'!$B$8:$M$26,$I$812+2)*VLOOKUP($A833,'Sheet 8'!$B$8:$M$25,$I$812+2)</f>
        <v>0</v>
      </c>
      <c r="AC832" s="569">
        <f>SUM(D$818:D$830)/VLOOKUP(19,'Sheet 8'!$B$8:$M$26,$C$812+2)*VLOOKUP($A833,'Sheet 8'!$B$8:$M$25,$C$812+2)+SUM(H$818:H$830)/VLOOKUP(19,'Sheet 8'!$B$8:$M$26,$I$812+2)*VLOOKUP($A833,'Sheet 8'!$B$8:$M$25,$I$812+2)</f>
        <v>0</v>
      </c>
      <c r="AD832" s="569">
        <f>SUM(D$818:D$831)/VLOOKUP(19,'Sheet 8'!$B$8:$M$26,$C$812+2)*VLOOKUP($A833,'Sheet 8'!$B$8:$M$25,$C$812+2)+SUM(H$818:H$831)/VLOOKUP(19,'Sheet 8'!$B$8:$M$26,$I$812+2)*VLOOKUP($A833,'Sheet 8'!$B$8:$M$25,$I$812+2)</f>
        <v>0</v>
      </c>
      <c r="AE832" s="569">
        <f>SUM(D$818:D$832)/VLOOKUP(19,'Sheet 8'!$B$8:$M$26,$C$812+2)*VLOOKUP($A833,'Sheet 8'!$B$8:$M$25,$C$812+2)+SUM(H$818:H$832)/VLOOKUP(19,'Sheet 8'!$B$8:$M$26,$I$812+2)*VLOOKUP($A833,'Sheet 8'!$B$8:$M$25,$I$812+2)</f>
        <v>0</v>
      </c>
    </row>
    <row r="833" spans="1:31" ht="14.25" customHeight="1" x14ac:dyDescent="0.4">
      <c r="A833" s="571">
        <v>16</v>
      </c>
      <c r="K833" s="568"/>
      <c r="N833" s="568"/>
      <c r="P833" s="460" t="s">
        <v>662</v>
      </c>
      <c r="Q833" s="569">
        <f>SUM(D$818:D$818)/VLOOKUP(19,'Sheet 8'!$B$8:$M$26,$C$812+2)*VLOOKUP($A834,'Sheet 8'!$B$8:$M$25,$C$812+2)+SUM(H$818:H$818)/VLOOKUP(19,'Sheet 8'!$B$8:$M$26,$I$812+2)*VLOOKUP($A834,'Sheet 8'!$B$8:$M$25,$I$812+2)</f>
        <v>0</v>
      </c>
      <c r="R833" s="570">
        <f>SUM(D$818:D$819)/VLOOKUP(19,'Sheet 8'!$B$8:$M$26,$C$812+2)*VLOOKUP($A834,'Sheet 8'!$B$8:$M$25,$C$812+2)+SUM(H$818:H$819)/VLOOKUP(19,'Sheet 8'!$B$8:$M$26,$I$812+2)*VLOOKUP($A834,'Sheet 8'!$B$8:$M$25,$I$812+2)</f>
        <v>0</v>
      </c>
      <c r="S833" s="569">
        <f>SUM(D$818:D$820)/VLOOKUP(19,'Sheet 8'!$B$8:$M$26,$C$812+2)*VLOOKUP($A834,'Sheet 8'!$B$8:$M$25,$C$812+2)+SUM(H$818:H$820)/VLOOKUP(19,'Sheet 8'!$B$8:$M$26,$I$812+2)*VLOOKUP($A834,'Sheet 8'!$B$8:$M$25,$I$812+2)</f>
        <v>0</v>
      </c>
      <c r="T833" s="569">
        <f>SUM(D$818:D$821)/VLOOKUP(19,'Sheet 8'!$B$8:$M$26,$C$812+2)*VLOOKUP($A834,'Sheet 8'!$B$8:$M$25,$C$812+2)+SUM(H$818:H$821)/VLOOKUP(19,'Sheet 8'!$B$8:$M$26,$I$812+2)*VLOOKUP($A834,'Sheet 8'!$B$8:$M$25,$I$812+2)</f>
        <v>0</v>
      </c>
      <c r="U833" s="569">
        <f>SUM(D$818:D$822)/VLOOKUP(19,'Sheet 8'!$B$8:$M$26,$C$812+2)*VLOOKUP($A834,'Sheet 8'!$B$8:$M$25,$C$812+2)+SUM(H$818:H$822)/VLOOKUP(19,'Sheet 8'!$B$8:$M$26,$I$812+2)*VLOOKUP($A834,'Sheet 8'!$B$8:$M$25,$I$812+2)</f>
        <v>0</v>
      </c>
      <c r="V833" s="569">
        <f>SUM(D$818:D$823)/VLOOKUP(19,'Sheet 8'!$B$8:$M$26,$C$812+2)*VLOOKUP($A834,'Sheet 8'!$B$8:$M$25,$C$812+2)+SUM(H$818:H$823)/VLOOKUP(19,'Sheet 8'!$B$8:$M$26,$I$812+2)*VLOOKUP($A834,'Sheet 8'!$B$8:$M$25,$I$812+2)</f>
        <v>0</v>
      </c>
      <c r="W833" s="569">
        <f>SUM(D$818:D$824)/VLOOKUP(19,'Sheet 8'!$B$8:$M$26,$C$812+2)*VLOOKUP($A834,'Sheet 8'!$B$8:$M$25,$C$812+2)+SUM(H$818:H$824)/VLOOKUP(19,'Sheet 8'!$B$8:$M$26,$I$812+2)*VLOOKUP($A834,'Sheet 8'!$B$8:$M$25,$I$812+2)</f>
        <v>0</v>
      </c>
      <c r="X833" s="569">
        <f>SUM(D$818:D$825)/VLOOKUP(19,'Sheet 8'!$B$8:$M$26,$C$812+2)*VLOOKUP($A834,'Sheet 8'!$B$8:$M$25,$C$812+2)+SUM(H$818:H$825)/VLOOKUP(19,'Sheet 8'!$B$8:$M$26,$I$812+2)*VLOOKUP($A834,'Sheet 8'!$B$8:$M$25,$I$812+2)</f>
        <v>0</v>
      </c>
      <c r="Y833" s="624">
        <f>SUM(D$818:D$826)/VLOOKUP(19,'Sheet 8'!$B$8:$M$26,$C$812+2)*VLOOKUP($A834,'Sheet 8'!$B$8:$M$25,$C$812+2)+SUM(H$818:H$826)/VLOOKUP(19,'Sheet 8'!$B$8:$M$26,$I$812+2)*VLOOKUP($A834,'Sheet 8'!$B$8:$M$25,$I$812+2)</f>
        <v>0</v>
      </c>
      <c r="Z833" s="569">
        <f>SUM(D$818:D$827)/VLOOKUP(19,'Sheet 8'!$B$8:$M$26,$C$812+2)*VLOOKUP($A834,'Sheet 8'!$B$8:$M$25,$C$812+2)+SUM(H$818:H$827)/VLOOKUP(19,'Sheet 8'!$B$8:$M$26,$I$812+2)*VLOOKUP($A834,'Sheet 8'!$B$8:$M$25,$I$812+2)</f>
        <v>0</v>
      </c>
      <c r="AA833" s="569">
        <f>SUM(D$818:D$828)/VLOOKUP(19,'Sheet 8'!$B$8:$M$26,$C$812+2)*VLOOKUP($A834,'Sheet 8'!$B$8:$M$25,$C$812+2)+SUM(H$818:H$828)/VLOOKUP(19,'Sheet 8'!$B$8:$M$26,$I$812+2)*VLOOKUP($A834,'Sheet 8'!$B$8:$M$25,$I$812+2)</f>
        <v>0</v>
      </c>
      <c r="AB833" s="569">
        <f>SUM(D$818:D$829)/VLOOKUP(19,'Sheet 8'!$B$8:$M$26,$C$812+2)*VLOOKUP($A834,'Sheet 8'!$B$8:$M$25,$C$812+2)+SUM(H$818:H$829)/VLOOKUP(19,'Sheet 8'!$B$8:$M$26,$I$812+2)*VLOOKUP($A834,'Sheet 8'!$B$8:$M$25,$I$812+2)</f>
        <v>0</v>
      </c>
      <c r="AC833" s="569">
        <f>SUM(D$818:D$830)/VLOOKUP(19,'Sheet 8'!$B$8:$M$26,$C$812+2)*VLOOKUP($A834,'Sheet 8'!$B$8:$M$25,$C$812+2)+SUM(H$818:H$830)/VLOOKUP(19,'Sheet 8'!$B$8:$M$26,$I$812+2)*VLOOKUP($A834,'Sheet 8'!$B$8:$M$25,$I$812+2)</f>
        <v>0</v>
      </c>
      <c r="AD833" s="569">
        <f>SUM(D$818:D$831)/VLOOKUP(19,'Sheet 8'!$B$8:$M$26,$C$812+2)*VLOOKUP($A834,'Sheet 8'!$B$8:$M$25,$C$812+2)+SUM(H$818:H$831)/VLOOKUP(19,'Sheet 8'!$B$8:$M$26,$I$812+2)*VLOOKUP($A834,'Sheet 8'!$B$8:$M$25,$I$812+2)</f>
        <v>0</v>
      </c>
      <c r="AE833" s="569">
        <f>SUM(D$818:D$832)/VLOOKUP(19,'Sheet 8'!$B$8:$M$26,$C$812+2)*VLOOKUP($A834,'Sheet 8'!$B$8:$M$25,$C$812+2)+SUM(H$818:H$832)/VLOOKUP(19,'Sheet 8'!$B$8:$M$26,$I$812+2)*VLOOKUP($A834,'Sheet 8'!$B$8:$M$25,$I$812+2)</f>
        <v>0</v>
      </c>
    </row>
    <row r="834" spans="1:31" ht="14.25" customHeight="1" x14ac:dyDescent="0.4">
      <c r="A834" s="571">
        <v>17</v>
      </c>
      <c r="B834" s="575" t="s">
        <v>1054</v>
      </c>
      <c r="C834" s="443"/>
      <c r="D834" s="576">
        <f>SUM(D818:D832)</f>
        <v>0</v>
      </c>
      <c r="E834" s="443"/>
      <c r="F834" s="443"/>
      <c r="G834" s="443"/>
      <c r="H834" s="576">
        <f>SUM(H818:H832)</f>
        <v>0</v>
      </c>
      <c r="K834" s="568"/>
      <c r="N834" s="568"/>
      <c r="P834" s="460" t="s">
        <v>663</v>
      </c>
      <c r="Q834" s="569">
        <f>SUM(D$818:D$818)/VLOOKUP(19,'Sheet 8'!$B$8:$M$26,$C$812+2)*VLOOKUP($A835,'Sheet 8'!$B$8:$M$25,$C$812+2)+SUM(H$818:H$818)/VLOOKUP(19,'Sheet 8'!$B$8:$M$26,$I$812+2)*VLOOKUP($A835,'Sheet 8'!$B$8:$M$25,$I$812+2)</f>
        <v>0</v>
      </c>
      <c r="R834" s="570">
        <f>SUM(D$818:D$819)/VLOOKUP(19,'Sheet 8'!$B$8:$M$26,$C$812+2)*VLOOKUP($A835,'Sheet 8'!$B$8:$M$25,$C$812+2)+SUM(H$818:H$819)/VLOOKUP(19,'Sheet 8'!$B$8:$M$26,$I$812+2)*VLOOKUP($A835,'Sheet 8'!$B$8:$M$25,$I$812+2)</f>
        <v>0</v>
      </c>
      <c r="S834" s="569">
        <f>SUM(D$818:D$820)/VLOOKUP(19,'Sheet 8'!$B$8:$M$26,$C$812+2)*VLOOKUP($A835,'Sheet 8'!$B$8:$M$25,$C$812+2)+SUM(H$818:H$820)/VLOOKUP(19,'Sheet 8'!$B$8:$M$26,$I$812+2)*VLOOKUP($A835,'Sheet 8'!$B$8:$M$25,$I$812+2)</f>
        <v>0</v>
      </c>
      <c r="T834" s="569">
        <f>SUM(D$818:D$821)/VLOOKUP(19,'Sheet 8'!$B$8:$M$26,$C$812+2)*VLOOKUP($A835,'Sheet 8'!$B$8:$M$25,$C$812+2)+SUM(H$818:H$821)/VLOOKUP(19,'Sheet 8'!$B$8:$M$26,$I$812+2)*VLOOKUP($A835,'Sheet 8'!$B$8:$M$25,$I$812+2)</f>
        <v>0</v>
      </c>
      <c r="U834" s="569">
        <f>SUM(D$818:D$822)/VLOOKUP(19,'Sheet 8'!$B$8:$M$26,$C$812+2)*VLOOKUP($A835,'Sheet 8'!$B$8:$M$25,$C$812+2)+SUM(H$818:H$822)/VLOOKUP(19,'Sheet 8'!$B$8:$M$26,$I$812+2)*VLOOKUP($A835,'Sheet 8'!$B$8:$M$25,$I$812+2)</f>
        <v>0</v>
      </c>
      <c r="V834" s="569">
        <f>SUM(D$818:D$823)/VLOOKUP(19,'Sheet 8'!$B$8:$M$26,$C$812+2)*VLOOKUP($A835,'Sheet 8'!$B$8:$M$25,$C$812+2)+SUM(H$818:H$823)/VLOOKUP(19,'Sheet 8'!$B$8:$M$26,$I$812+2)*VLOOKUP($A835,'Sheet 8'!$B$8:$M$25,$I$812+2)</f>
        <v>0</v>
      </c>
      <c r="W834" s="569">
        <f>SUM(D$818:D$824)/VLOOKUP(19,'Sheet 8'!$B$8:$M$26,$C$812+2)*VLOOKUP($A835,'Sheet 8'!$B$8:$M$25,$C$812+2)+SUM(H$818:H$824)/VLOOKUP(19,'Sheet 8'!$B$8:$M$26,$I$812+2)*VLOOKUP($A835,'Sheet 8'!$B$8:$M$25,$I$812+2)</f>
        <v>0</v>
      </c>
      <c r="X834" s="569">
        <f>SUM(D$818:D$825)/VLOOKUP(19,'Sheet 8'!$B$8:$M$26,$C$812+2)*VLOOKUP($A835,'Sheet 8'!$B$8:$M$25,$C$812+2)+SUM(H$818:H$825)/VLOOKUP(19,'Sheet 8'!$B$8:$M$26,$I$812+2)*VLOOKUP($A835,'Sheet 8'!$B$8:$M$25,$I$812+2)</f>
        <v>0</v>
      </c>
      <c r="Y834" s="624">
        <f>SUM(D$818:D$826)/VLOOKUP(19,'Sheet 8'!$B$8:$M$26,$C$812+2)*VLOOKUP($A835,'Sheet 8'!$B$8:$M$25,$C$812+2)+SUM(H$818:H$826)/VLOOKUP(19,'Sheet 8'!$B$8:$M$26,$I$812+2)*VLOOKUP($A835,'Sheet 8'!$B$8:$M$25,$I$812+2)</f>
        <v>0</v>
      </c>
      <c r="Z834" s="569">
        <f>SUM(D$818:D$827)/VLOOKUP(19,'Sheet 8'!$B$8:$M$26,$C$812+2)*VLOOKUP($A835,'Sheet 8'!$B$8:$M$25,$C$812+2)+SUM(H$818:H$827)/VLOOKUP(19,'Sheet 8'!$B$8:$M$26,$I$812+2)*VLOOKUP($A835,'Sheet 8'!$B$8:$M$25,$I$812+2)</f>
        <v>0</v>
      </c>
      <c r="AA834" s="569">
        <f>SUM(D$818:D$828)/VLOOKUP(19,'Sheet 8'!$B$8:$M$26,$C$812+2)*VLOOKUP($A835,'Sheet 8'!$B$8:$M$25,$C$812+2)+SUM(H$818:H$828)/VLOOKUP(19,'Sheet 8'!$B$8:$M$26,$I$812+2)*VLOOKUP($A835,'Sheet 8'!$B$8:$M$25,$I$812+2)</f>
        <v>0</v>
      </c>
      <c r="AB834" s="569">
        <f>SUM(D$818:D$829)/VLOOKUP(19,'Sheet 8'!$B$8:$M$26,$C$812+2)*VLOOKUP($A835,'Sheet 8'!$B$8:$M$25,$C$812+2)+SUM(H$818:H$829)/VLOOKUP(19,'Sheet 8'!$B$8:$M$26,$I$812+2)*VLOOKUP($A835,'Sheet 8'!$B$8:$M$25,$I$812+2)</f>
        <v>0</v>
      </c>
      <c r="AC834" s="569">
        <f>SUM(D$818:D$830)/VLOOKUP(19,'Sheet 8'!$B$8:$M$26,$C$812+2)*VLOOKUP($A835,'Sheet 8'!$B$8:$M$25,$C$812+2)+SUM(H$818:H$830)/VLOOKUP(19,'Sheet 8'!$B$8:$M$26,$I$812+2)*VLOOKUP($A835,'Sheet 8'!$B$8:$M$25,$I$812+2)</f>
        <v>0</v>
      </c>
      <c r="AD834" s="569">
        <f>SUM(D$818:D$831)/VLOOKUP(19,'Sheet 8'!$B$8:$M$26,$C$812+2)*VLOOKUP($A835,'Sheet 8'!$B$8:$M$25,$C$812+2)+SUM(H$818:H$831)/VLOOKUP(19,'Sheet 8'!$B$8:$M$26,$I$812+2)*VLOOKUP($A835,'Sheet 8'!$B$8:$M$25,$I$812+2)</f>
        <v>0</v>
      </c>
      <c r="AE834" s="569">
        <f>SUM(D$818:D$832)/VLOOKUP(19,'Sheet 8'!$B$8:$M$26,$C$812+2)*VLOOKUP($A835,'Sheet 8'!$B$8:$M$25,$C$812+2)+SUM(H$818:H$832)/VLOOKUP(19,'Sheet 8'!$B$8:$M$26,$I$812+2)*VLOOKUP($A835,'Sheet 8'!$B$8:$M$25,$I$812+2)</f>
        <v>0</v>
      </c>
    </row>
    <row r="835" spans="1:31" ht="14.25" customHeight="1" x14ac:dyDescent="0.4">
      <c r="A835" s="571">
        <v>18</v>
      </c>
      <c r="K835" s="568"/>
      <c r="Q835" s="577"/>
      <c r="T835" s="577"/>
      <c r="U835" s="577"/>
      <c r="V835" s="577"/>
      <c r="W835" s="577"/>
      <c r="X835" s="577"/>
      <c r="Y835" s="624"/>
      <c r="Z835" s="577"/>
      <c r="AA835" s="577"/>
      <c r="AB835" s="577"/>
      <c r="AC835" s="577"/>
      <c r="AD835" s="577"/>
      <c r="AE835" s="577"/>
    </row>
    <row r="836" spans="1:31" ht="14.25" customHeight="1" x14ac:dyDescent="0.4">
      <c r="AD836" s="439"/>
      <c r="AE836" s="439"/>
    </row>
    <row r="837" spans="1:31" ht="14.25" customHeight="1" x14ac:dyDescent="0.4">
      <c r="AD837" s="439"/>
      <c r="AE837" s="439"/>
    </row>
    <row r="838" spans="1:31" ht="14.25" customHeight="1" x14ac:dyDescent="0.4">
      <c r="AD838" s="439"/>
      <c r="AE838" s="439"/>
    </row>
    <row r="839" spans="1:31" ht="14.25" customHeight="1" x14ac:dyDescent="0.4">
      <c r="AD839" s="439"/>
      <c r="AE839" s="439"/>
    </row>
    <row r="840" spans="1:31" ht="14.25" customHeight="1" x14ac:dyDescent="0.4">
      <c r="AD840" s="439"/>
      <c r="AE840" s="439"/>
    </row>
    <row r="841" spans="1:31" ht="14.25" customHeight="1" x14ac:dyDescent="0.4">
      <c r="AD841" s="439"/>
      <c r="AE841" s="439"/>
    </row>
    <row r="842" spans="1:31" ht="14.25" customHeight="1" x14ac:dyDescent="0.4">
      <c r="AD842" s="439"/>
      <c r="AE842" s="439"/>
    </row>
    <row r="843" spans="1:31" ht="14.25" customHeight="1" x14ac:dyDescent="0.4">
      <c r="AD843" s="439"/>
      <c r="AE843" s="439"/>
    </row>
    <row r="844" spans="1:31" ht="14.25" customHeight="1" x14ac:dyDescent="0.4">
      <c r="AD844" s="439"/>
      <c r="AE844" s="439"/>
    </row>
    <row r="845" spans="1:31" ht="14.25" customHeight="1" x14ac:dyDescent="0.4">
      <c r="AD845" s="439"/>
      <c r="AE845" s="439"/>
    </row>
    <row r="846" spans="1:31" ht="14.25" customHeight="1" x14ac:dyDescent="0.4">
      <c r="AD846" s="439"/>
      <c r="AE846" s="439"/>
    </row>
    <row r="847" spans="1:31" ht="14.25" customHeight="1" x14ac:dyDescent="0.4">
      <c r="AD847" s="439"/>
      <c r="AE847" s="439"/>
    </row>
    <row r="848" spans="1:31" ht="14.25" customHeight="1" x14ac:dyDescent="0.4">
      <c r="AD848" s="439"/>
      <c r="AE848" s="439"/>
    </row>
    <row r="849" spans="30:31" ht="14.25" customHeight="1" x14ac:dyDescent="0.4">
      <c r="AD849" s="439"/>
      <c r="AE849" s="439"/>
    </row>
    <row r="850" spans="30:31" ht="14.25" customHeight="1" x14ac:dyDescent="0.4">
      <c r="AD850" s="439"/>
      <c r="AE850" s="439"/>
    </row>
    <row r="851" spans="30:31" ht="14.25" customHeight="1" x14ac:dyDescent="0.4">
      <c r="AD851" s="439"/>
      <c r="AE851" s="439"/>
    </row>
    <row r="852" spans="30:31" ht="14.25" customHeight="1" x14ac:dyDescent="0.4">
      <c r="AD852" s="439"/>
      <c r="AE852" s="439"/>
    </row>
    <row r="853" spans="30:31" ht="14.25" customHeight="1" x14ac:dyDescent="0.4">
      <c r="AD853" s="439"/>
      <c r="AE853" s="439"/>
    </row>
    <row r="854" spans="30:31" ht="14.25" customHeight="1" x14ac:dyDescent="0.4">
      <c r="AD854" s="439"/>
      <c r="AE854" s="439"/>
    </row>
    <row r="855" spans="30:31" ht="14.25" customHeight="1" x14ac:dyDescent="0.4">
      <c r="AD855" s="439"/>
      <c r="AE855" s="439"/>
    </row>
    <row r="856" spans="30:31" ht="14.25" customHeight="1" x14ac:dyDescent="0.4">
      <c r="AD856" s="439"/>
      <c r="AE856" s="439"/>
    </row>
    <row r="857" spans="30:31" ht="14.25" customHeight="1" x14ac:dyDescent="0.4">
      <c r="AD857" s="439"/>
      <c r="AE857" s="439"/>
    </row>
    <row r="858" spans="30:31" ht="14.25" customHeight="1" x14ac:dyDescent="0.4">
      <c r="AD858" s="439"/>
      <c r="AE858" s="439"/>
    </row>
    <row r="859" spans="30:31" ht="14.25" customHeight="1" x14ac:dyDescent="0.4">
      <c r="AD859" s="439"/>
      <c r="AE859" s="439"/>
    </row>
    <row r="860" spans="30:31" ht="14.25" customHeight="1" x14ac:dyDescent="0.4">
      <c r="AD860" s="439"/>
      <c r="AE860" s="439"/>
    </row>
    <row r="861" spans="30:31" ht="14.25" customHeight="1" x14ac:dyDescent="0.4">
      <c r="AD861" s="439"/>
      <c r="AE861" s="439"/>
    </row>
    <row r="862" spans="30:31" ht="14.25" customHeight="1" x14ac:dyDescent="0.4">
      <c r="AD862" s="439"/>
      <c r="AE862" s="439"/>
    </row>
    <row r="863" spans="30:31" ht="14.25" customHeight="1" x14ac:dyDescent="0.4">
      <c r="AD863" s="439"/>
      <c r="AE863" s="439"/>
    </row>
    <row r="864" spans="30:31" ht="14.25" customHeight="1" x14ac:dyDescent="0.4">
      <c r="AD864" s="439"/>
      <c r="AE864" s="439"/>
    </row>
    <row r="865" spans="30:31" ht="14.25" customHeight="1" x14ac:dyDescent="0.4">
      <c r="AD865" s="439"/>
      <c r="AE865" s="439"/>
    </row>
    <row r="866" spans="30:31" ht="14.25" customHeight="1" x14ac:dyDescent="0.4">
      <c r="AD866" s="439"/>
      <c r="AE866" s="439"/>
    </row>
    <row r="867" spans="30:31" ht="14.25" customHeight="1" x14ac:dyDescent="0.4">
      <c r="AD867" s="439"/>
      <c r="AE867" s="439"/>
    </row>
    <row r="868" spans="30:31" ht="14.25" customHeight="1" x14ac:dyDescent="0.4">
      <c r="AD868" s="439"/>
      <c r="AE868" s="439"/>
    </row>
    <row r="869" spans="30:31" ht="14.25" customHeight="1" x14ac:dyDescent="0.4">
      <c r="AD869" s="439"/>
      <c r="AE869" s="439"/>
    </row>
    <row r="870" spans="30:31" ht="14.25" customHeight="1" x14ac:dyDescent="0.4">
      <c r="AD870" s="439"/>
      <c r="AE870" s="439"/>
    </row>
    <row r="871" spans="30:31" ht="14.25" customHeight="1" x14ac:dyDescent="0.4">
      <c r="AD871" s="439"/>
      <c r="AE871" s="439"/>
    </row>
    <row r="872" spans="30:31" ht="14.25" customHeight="1" x14ac:dyDescent="0.4">
      <c r="AD872" s="439"/>
      <c r="AE872" s="439"/>
    </row>
    <row r="873" spans="30:31" ht="14.25" customHeight="1" x14ac:dyDescent="0.4">
      <c r="AD873" s="439"/>
      <c r="AE873" s="439"/>
    </row>
    <row r="874" spans="30:31" ht="14.25" customHeight="1" x14ac:dyDescent="0.4">
      <c r="AD874" s="439"/>
      <c r="AE874" s="439"/>
    </row>
    <row r="875" spans="30:31" ht="14.25" customHeight="1" x14ac:dyDescent="0.4">
      <c r="AD875" s="439"/>
      <c r="AE875" s="439"/>
    </row>
    <row r="876" spans="30:31" ht="14.25" customHeight="1" x14ac:dyDescent="0.4">
      <c r="AD876" s="439"/>
      <c r="AE876" s="439"/>
    </row>
    <row r="877" spans="30:31" ht="14.25" customHeight="1" x14ac:dyDescent="0.4">
      <c r="AD877" s="439"/>
      <c r="AE877" s="439"/>
    </row>
    <row r="878" spans="30:31" ht="14.25" customHeight="1" x14ac:dyDescent="0.4">
      <c r="AD878" s="439"/>
      <c r="AE878" s="439"/>
    </row>
    <row r="879" spans="30:31" ht="14.25" customHeight="1" x14ac:dyDescent="0.4">
      <c r="AD879" s="439"/>
      <c r="AE879" s="439"/>
    </row>
    <row r="880" spans="30:31" ht="14.25" customHeight="1" x14ac:dyDescent="0.4">
      <c r="AD880" s="439"/>
      <c r="AE880" s="439"/>
    </row>
    <row r="881" spans="30:31" ht="14.25" customHeight="1" x14ac:dyDescent="0.4">
      <c r="AD881" s="439"/>
      <c r="AE881" s="439"/>
    </row>
    <row r="882" spans="30:31" ht="14.25" customHeight="1" x14ac:dyDescent="0.4">
      <c r="AD882" s="439"/>
      <c r="AE882" s="439"/>
    </row>
    <row r="883" spans="30:31" ht="14.25" customHeight="1" x14ac:dyDescent="0.4">
      <c r="AD883" s="439"/>
      <c r="AE883" s="439"/>
    </row>
    <row r="884" spans="30:31" ht="14.25" customHeight="1" x14ac:dyDescent="0.4">
      <c r="AD884" s="439"/>
      <c r="AE884" s="439"/>
    </row>
    <row r="885" spans="30:31" ht="14.25" customHeight="1" x14ac:dyDescent="0.4">
      <c r="AD885" s="439"/>
      <c r="AE885" s="439"/>
    </row>
    <row r="886" spans="30:31" ht="14.25" customHeight="1" x14ac:dyDescent="0.4">
      <c r="AD886" s="439"/>
      <c r="AE886" s="439"/>
    </row>
    <row r="887" spans="30:31" ht="14.25" customHeight="1" x14ac:dyDescent="0.4">
      <c r="AD887" s="439"/>
      <c r="AE887" s="439"/>
    </row>
    <row r="888" spans="30:31" ht="14.25" customHeight="1" x14ac:dyDescent="0.4">
      <c r="AD888" s="439"/>
      <c r="AE888" s="439"/>
    </row>
    <row r="889" spans="30:31" ht="14.25" customHeight="1" x14ac:dyDescent="0.4">
      <c r="AD889" s="439"/>
      <c r="AE889" s="439"/>
    </row>
    <row r="890" spans="30:31" ht="14.25" customHeight="1" x14ac:dyDescent="0.4">
      <c r="AD890" s="439"/>
      <c r="AE890" s="439"/>
    </row>
    <row r="891" spans="30:31" ht="14.25" customHeight="1" x14ac:dyDescent="0.4">
      <c r="AD891" s="439"/>
      <c r="AE891" s="439"/>
    </row>
    <row r="892" spans="30:31" ht="14.25" customHeight="1" x14ac:dyDescent="0.4">
      <c r="AD892" s="439"/>
      <c r="AE892" s="439"/>
    </row>
    <row r="893" spans="30:31" ht="14.25" customHeight="1" x14ac:dyDescent="0.4">
      <c r="AD893" s="439"/>
      <c r="AE893" s="439"/>
    </row>
    <row r="894" spans="30:31" ht="14.25" customHeight="1" x14ac:dyDescent="0.4">
      <c r="AD894" s="439"/>
      <c r="AE894" s="439"/>
    </row>
    <row r="895" spans="30:31" ht="14.25" customHeight="1" x14ac:dyDescent="0.4">
      <c r="AD895" s="439"/>
      <c r="AE895" s="439"/>
    </row>
    <row r="896" spans="30:31" ht="14.25" customHeight="1" x14ac:dyDescent="0.4">
      <c r="AD896" s="439"/>
      <c r="AE896" s="439"/>
    </row>
    <row r="897" spans="30:31" ht="14.25" customHeight="1" x14ac:dyDescent="0.4">
      <c r="AD897" s="439"/>
      <c r="AE897" s="439"/>
    </row>
    <row r="898" spans="30:31" ht="14.25" customHeight="1" x14ac:dyDescent="0.4">
      <c r="AD898" s="439"/>
      <c r="AE898" s="439"/>
    </row>
    <row r="899" spans="30:31" ht="14.25" customHeight="1" x14ac:dyDescent="0.4">
      <c r="AD899" s="439"/>
      <c r="AE899" s="439"/>
    </row>
    <row r="900" spans="30:31" ht="14.25" customHeight="1" x14ac:dyDescent="0.4">
      <c r="AD900" s="439"/>
      <c r="AE900" s="439"/>
    </row>
    <row r="901" spans="30:31" ht="14.25" customHeight="1" x14ac:dyDescent="0.4">
      <c r="AD901" s="439"/>
      <c r="AE901" s="439"/>
    </row>
    <row r="902" spans="30:31" ht="14.25" customHeight="1" x14ac:dyDescent="0.4">
      <c r="AD902" s="439"/>
      <c r="AE902" s="439"/>
    </row>
    <row r="903" spans="30:31" ht="14.25" customHeight="1" x14ac:dyDescent="0.4">
      <c r="AD903" s="439"/>
      <c r="AE903" s="439"/>
    </row>
    <row r="904" spans="30:31" ht="14.25" customHeight="1" x14ac:dyDescent="0.4">
      <c r="AD904" s="439"/>
      <c r="AE904" s="439"/>
    </row>
    <row r="905" spans="30:31" ht="14.25" customHeight="1" x14ac:dyDescent="0.4">
      <c r="AD905" s="439"/>
      <c r="AE905" s="439"/>
    </row>
    <row r="906" spans="30:31" ht="14.25" customHeight="1" x14ac:dyDescent="0.4">
      <c r="AD906" s="439"/>
      <c r="AE906" s="439"/>
    </row>
    <row r="907" spans="30:31" ht="14.25" customHeight="1" x14ac:dyDescent="0.4">
      <c r="AD907" s="439"/>
      <c r="AE907" s="439"/>
    </row>
    <row r="908" spans="30:31" ht="14.25" customHeight="1" x14ac:dyDescent="0.4">
      <c r="AD908" s="439"/>
      <c r="AE908" s="439"/>
    </row>
    <row r="909" spans="30:31" ht="14.25" customHeight="1" x14ac:dyDescent="0.4">
      <c r="AD909" s="439"/>
      <c r="AE909" s="439"/>
    </row>
    <row r="910" spans="30:31" ht="14.25" customHeight="1" x14ac:dyDescent="0.4">
      <c r="AD910" s="439"/>
      <c r="AE910" s="439"/>
    </row>
    <row r="911" spans="30:31" ht="14.25" customHeight="1" x14ac:dyDescent="0.4">
      <c r="AD911" s="439"/>
      <c r="AE911" s="439"/>
    </row>
    <row r="912" spans="30:31" ht="14.25" customHeight="1" x14ac:dyDescent="0.4">
      <c r="AD912" s="439"/>
      <c r="AE912" s="439"/>
    </row>
    <row r="913" spans="30:31" ht="14.25" customHeight="1" x14ac:dyDescent="0.4">
      <c r="AD913" s="439"/>
      <c r="AE913" s="439"/>
    </row>
    <row r="914" spans="30:31" ht="14.25" customHeight="1" x14ac:dyDescent="0.4">
      <c r="AD914" s="439"/>
      <c r="AE914" s="439"/>
    </row>
    <row r="915" spans="30:31" ht="14.25" customHeight="1" x14ac:dyDescent="0.4">
      <c r="AD915" s="439"/>
      <c r="AE915" s="439"/>
    </row>
    <row r="916" spans="30:31" ht="14.25" customHeight="1" x14ac:dyDescent="0.4">
      <c r="AD916" s="439"/>
      <c r="AE916" s="439"/>
    </row>
    <row r="917" spans="30:31" ht="14.25" customHeight="1" x14ac:dyDescent="0.4">
      <c r="AD917" s="439"/>
      <c r="AE917" s="439"/>
    </row>
    <row r="918" spans="30:31" ht="14.25" customHeight="1" x14ac:dyDescent="0.4">
      <c r="AD918" s="439"/>
      <c r="AE918" s="439"/>
    </row>
    <row r="919" spans="30:31" ht="14.25" customHeight="1" x14ac:dyDescent="0.4">
      <c r="AD919" s="439"/>
      <c r="AE919" s="439"/>
    </row>
    <row r="920" spans="30:31" ht="14.25" customHeight="1" x14ac:dyDescent="0.4">
      <c r="AD920" s="439"/>
      <c r="AE920" s="439"/>
    </row>
    <row r="921" spans="30:31" ht="14.25" customHeight="1" x14ac:dyDescent="0.4">
      <c r="AD921" s="439"/>
      <c r="AE921" s="439"/>
    </row>
    <row r="922" spans="30:31" ht="14.25" customHeight="1" x14ac:dyDescent="0.4">
      <c r="AD922" s="439"/>
      <c r="AE922" s="439"/>
    </row>
    <row r="923" spans="30:31" ht="14.25" customHeight="1" x14ac:dyDescent="0.4">
      <c r="AD923" s="439"/>
      <c r="AE923" s="439"/>
    </row>
    <row r="924" spans="30:31" ht="14.25" customHeight="1" x14ac:dyDescent="0.4">
      <c r="AD924" s="439"/>
      <c r="AE924" s="439"/>
    </row>
    <row r="925" spans="30:31" ht="14.25" customHeight="1" x14ac:dyDescent="0.4">
      <c r="AD925" s="439"/>
      <c r="AE925" s="439"/>
    </row>
    <row r="926" spans="30:31" ht="14.25" customHeight="1" x14ac:dyDescent="0.4">
      <c r="AD926" s="439"/>
      <c r="AE926" s="439"/>
    </row>
    <row r="927" spans="30:31" ht="14.25" customHeight="1" x14ac:dyDescent="0.4">
      <c r="AD927" s="439"/>
      <c r="AE927" s="439"/>
    </row>
    <row r="928" spans="30:31" ht="14.25" customHeight="1" x14ac:dyDescent="0.4">
      <c r="AD928" s="439"/>
      <c r="AE928" s="439"/>
    </row>
    <row r="929" spans="30:31" ht="14.25" customHeight="1" x14ac:dyDescent="0.4">
      <c r="AD929" s="439"/>
      <c r="AE929" s="439"/>
    </row>
    <row r="930" spans="30:31" ht="14.25" customHeight="1" x14ac:dyDescent="0.4">
      <c r="AD930" s="439"/>
      <c r="AE930" s="439"/>
    </row>
    <row r="931" spans="30:31" ht="14.25" customHeight="1" x14ac:dyDescent="0.4">
      <c r="AD931" s="439"/>
      <c r="AE931" s="439"/>
    </row>
    <row r="932" spans="30:31" ht="14.25" customHeight="1" x14ac:dyDescent="0.4">
      <c r="AD932" s="439"/>
      <c r="AE932" s="439"/>
    </row>
    <row r="933" spans="30:31" ht="14.25" customHeight="1" x14ac:dyDescent="0.4">
      <c r="AD933" s="439"/>
      <c r="AE933" s="439"/>
    </row>
    <row r="934" spans="30:31" ht="14.25" customHeight="1" x14ac:dyDescent="0.4">
      <c r="AD934" s="439"/>
      <c r="AE934" s="439"/>
    </row>
    <row r="935" spans="30:31" ht="14.25" customHeight="1" x14ac:dyDescent="0.4">
      <c r="AD935" s="439"/>
      <c r="AE935" s="439"/>
    </row>
    <row r="936" spans="30:31" ht="14.25" customHeight="1" x14ac:dyDescent="0.4">
      <c r="AD936" s="439"/>
      <c r="AE936" s="439"/>
    </row>
    <row r="937" spans="30:31" ht="14.25" customHeight="1" x14ac:dyDescent="0.4">
      <c r="AD937" s="439"/>
      <c r="AE937" s="439"/>
    </row>
    <row r="938" spans="30:31" ht="14.25" customHeight="1" x14ac:dyDescent="0.4">
      <c r="AD938" s="439"/>
      <c r="AE938" s="439"/>
    </row>
    <row r="939" spans="30:31" ht="14.25" customHeight="1" x14ac:dyDescent="0.4">
      <c r="AD939" s="439"/>
      <c r="AE939" s="439"/>
    </row>
    <row r="940" spans="30:31" ht="14.25" customHeight="1" x14ac:dyDescent="0.4">
      <c r="AD940" s="439"/>
      <c r="AE940" s="439"/>
    </row>
    <row r="941" spans="30:31" ht="14.25" customHeight="1" x14ac:dyDescent="0.4">
      <c r="AD941" s="439"/>
      <c r="AE941" s="439"/>
    </row>
    <row r="942" spans="30:31" ht="14.25" customHeight="1" x14ac:dyDescent="0.4">
      <c r="AD942" s="439"/>
      <c r="AE942" s="439"/>
    </row>
    <row r="943" spans="30:31" ht="14.25" customHeight="1" x14ac:dyDescent="0.4">
      <c r="AD943" s="439"/>
      <c r="AE943" s="439"/>
    </row>
    <row r="944" spans="30:31" ht="14.25" customHeight="1" x14ac:dyDescent="0.4">
      <c r="AD944" s="439"/>
      <c r="AE944" s="439"/>
    </row>
    <row r="945" spans="30:31" ht="14.25" customHeight="1" x14ac:dyDescent="0.4">
      <c r="AD945" s="439"/>
      <c r="AE945" s="439"/>
    </row>
    <row r="946" spans="30:31" ht="14.25" customHeight="1" x14ac:dyDescent="0.4">
      <c r="AD946" s="439"/>
      <c r="AE946" s="439"/>
    </row>
    <row r="947" spans="30:31" ht="14.25" customHeight="1" x14ac:dyDescent="0.4">
      <c r="AD947" s="439"/>
      <c r="AE947" s="439"/>
    </row>
    <row r="948" spans="30:31" ht="14.25" customHeight="1" x14ac:dyDescent="0.4">
      <c r="AD948" s="439"/>
      <c r="AE948" s="439"/>
    </row>
    <row r="949" spans="30:31" ht="14.25" customHeight="1" x14ac:dyDescent="0.4">
      <c r="AD949" s="439"/>
      <c r="AE949" s="439"/>
    </row>
    <row r="950" spans="30:31" ht="14.25" customHeight="1" x14ac:dyDescent="0.4">
      <c r="AD950" s="439"/>
      <c r="AE950" s="439"/>
    </row>
    <row r="951" spans="30:31" ht="14.25" customHeight="1" x14ac:dyDescent="0.4">
      <c r="AD951" s="439"/>
      <c r="AE951" s="439"/>
    </row>
    <row r="952" spans="30:31" ht="14.25" customHeight="1" x14ac:dyDescent="0.4">
      <c r="AD952" s="439"/>
      <c r="AE952" s="439"/>
    </row>
    <row r="953" spans="30:31" ht="14.25" customHeight="1" x14ac:dyDescent="0.4">
      <c r="AD953" s="439"/>
      <c r="AE953" s="439"/>
    </row>
    <row r="954" spans="30:31" ht="14.25" customHeight="1" x14ac:dyDescent="0.4">
      <c r="AD954" s="439"/>
      <c r="AE954" s="439"/>
    </row>
    <row r="955" spans="30:31" ht="14.25" customHeight="1" x14ac:dyDescent="0.4">
      <c r="AD955" s="439"/>
      <c r="AE955" s="439"/>
    </row>
    <row r="956" spans="30:31" ht="14.25" customHeight="1" x14ac:dyDescent="0.4">
      <c r="AD956" s="439"/>
      <c r="AE956" s="439"/>
    </row>
    <row r="957" spans="30:31" ht="14.25" customHeight="1" x14ac:dyDescent="0.4">
      <c r="AD957" s="439"/>
      <c r="AE957" s="439"/>
    </row>
    <row r="958" spans="30:31" ht="14.25" customHeight="1" x14ac:dyDescent="0.4">
      <c r="AD958" s="439"/>
      <c r="AE958" s="439"/>
    </row>
    <row r="959" spans="30:31" ht="14.25" customHeight="1" x14ac:dyDescent="0.4">
      <c r="AD959" s="439"/>
      <c r="AE959" s="439"/>
    </row>
    <row r="960" spans="30:31" ht="14.25" customHeight="1" x14ac:dyDescent="0.4">
      <c r="AD960" s="439"/>
      <c r="AE960" s="439"/>
    </row>
    <row r="961" spans="30:31" ht="14.25" customHeight="1" x14ac:dyDescent="0.4">
      <c r="AD961" s="439"/>
      <c r="AE961" s="439"/>
    </row>
    <row r="962" spans="30:31" ht="14.25" customHeight="1" x14ac:dyDescent="0.4">
      <c r="AD962" s="439"/>
      <c r="AE962" s="439"/>
    </row>
    <row r="963" spans="30:31" ht="14.25" customHeight="1" x14ac:dyDescent="0.4">
      <c r="AD963" s="439"/>
      <c r="AE963" s="439"/>
    </row>
    <row r="964" spans="30:31" ht="14.25" customHeight="1" x14ac:dyDescent="0.4">
      <c r="AD964" s="439"/>
      <c r="AE964" s="439"/>
    </row>
    <row r="965" spans="30:31" ht="14.25" customHeight="1" x14ac:dyDescent="0.4">
      <c r="AD965" s="439"/>
      <c r="AE965" s="439"/>
    </row>
    <row r="966" spans="30:31" ht="14.25" customHeight="1" x14ac:dyDescent="0.4">
      <c r="AD966" s="439"/>
      <c r="AE966" s="439"/>
    </row>
    <row r="967" spans="30:31" ht="14.25" customHeight="1" x14ac:dyDescent="0.4">
      <c r="AD967" s="439"/>
      <c r="AE967" s="439"/>
    </row>
    <row r="968" spans="30:31" ht="14.25" customHeight="1" x14ac:dyDescent="0.4">
      <c r="AD968" s="439"/>
      <c r="AE968" s="439"/>
    </row>
    <row r="969" spans="30:31" ht="14.25" customHeight="1" x14ac:dyDescent="0.4">
      <c r="AD969" s="439"/>
      <c r="AE969" s="439"/>
    </row>
    <row r="970" spans="30:31" ht="14.25" customHeight="1" x14ac:dyDescent="0.4">
      <c r="AD970" s="439"/>
      <c r="AE970" s="439"/>
    </row>
    <row r="971" spans="30:31" ht="14.25" customHeight="1" x14ac:dyDescent="0.4">
      <c r="AD971" s="439"/>
      <c r="AE971" s="439"/>
    </row>
    <row r="972" spans="30:31" ht="14.25" customHeight="1" x14ac:dyDescent="0.4">
      <c r="AD972" s="439"/>
      <c r="AE972" s="439"/>
    </row>
    <row r="973" spans="30:31" ht="14.25" customHeight="1" x14ac:dyDescent="0.4">
      <c r="AD973" s="439"/>
      <c r="AE973" s="439"/>
    </row>
    <row r="974" spans="30:31" ht="14.25" customHeight="1" x14ac:dyDescent="0.4">
      <c r="AD974" s="439"/>
      <c r="AE974" s="439"/>
    </row>
    <row r="975" spans="30:31" ht="14.25" customHeight="1" x14ac:dyDescent="0.4">
      <c r="AD975" s="439"/>
      <c r="AE975" s="439"/>
    </row>
    <row r="976" spans="30:31" ht="14.25" customHeight="1" x14ac:dyDescent="0.4">
      <c r="AD976" s="439"/>
      <c r="AE976" s="439"/>
    </row>
    <row r="977" spans="30:31" ht="14.25" customHeight="1" x14ac:dyDescent="0.4">
      <c r="AD977" s="439"/>
      <c r="AE977" s="439"/>
    </row>
    <row r="978" spans="30:31" ht="14.25" customHeight="1" x14ac:dyDescent="0.4">
      <c r="AD978" s="439"/>
      <c r="AE978" s="439"/>
    </row>
    <row r="979" spans="30:31" ht="14.25" customHeight="1" x14ac:dyDescent="0.4">
      <c r="AD979" s="439"/>
      <c r="AE979" s="439"/>
    </row>
    <row r="980" spans="30:31" ht="14.25" customHeight="1" x14ac:dyDescent="0.4">
      <c r="AD980" s="439"/>
      <c r="AE980" s="439"/>
    </row>
    <row r="981" spans="30:31" ht="14.25" customHeight="1" x14ac:dyDescent="0.4">
      <c r="AD981" s="439"/>
      <c r="AE981" s="439"/>
    </row>
    <row r="982" spans="30:31" ht="14.25" customHeight="1" x14ac:dyDescent="0.4">
      <c r="AD982" s="439"/>
      <c r="AE982" s="439"/>
    </row>
    <row r="983" spans="30:31" ht="14.25" customHeight="1" x14ac:dyDescent="0.4">
      <c r="AD983" s="439"/>
      <c r="AE983" s="439"/>
    </row>
    <row r="984" spans="30:31" ht="14.25" customHeight="1" x14ac:dyDescent="0.4">
      <c r="AD984" s="439"/>
      <c r="AE984" s="439"/>
    </row>
    <row r="985" spans="30:31" ht="14.25" customHeight="1" x14ac:dyDescent="0.4">
      <c r="AD985" s="439"/>
      <c r="AE985" s="439"/>
    </row>
    <row r="986" spans="30:31" ht="14.25" customHeight="1" x14ac:dyDescent="0.4">
      <c r="AD986" s="439"/>
      <c r="AE986" s="439"/>
    </row>
    <row r="987" spans="30:31" ht="14.25" customHeight="1" x14ac:dyDescent="0.4">
      <c r="AD987" s="439"/>
      <c r="AE987" s="439"/>
    </row>
    <row r="988" spans="30:31" ht="14.25" customHeight="1" x14ac:dyDescent="0.4">
      <c r="AD988" s="439"/>
      <c r="AE988" s="439"/>
    </row>
    <row r="989" spans="30:31" ht="14.25" customHeight="1" x14ac:dyDescent="0.4">
      <c r="AD989" s="439"/>
      <c r="AE989" s="439"/>
    </row>
    <row r="990" spans="30:31" ht="14.25" customHeight="1" x14ac:dyDescent="0.4">
      <c r="AD990" s="439"/>
      <c r="AE990" s="439"/>
    </row>
    <row r="991" spans="30:31" ht="14.25" customHeight="1" x14ac:dyDescent="0.4">
      <c r="AD991" s="439"/>
      <c r="AE991" s="439"/>
    </row>
    <row r="992" spans="30:31" ht="14.25" customHeight="1" x14ac:dyDescent="0.4">
      <c r="AD992" s="439"/>
      <c r="AE992" s="439"/>
    </row>
    <row r="993" spans="30:31" ht="14.25" customHeight="1" x14ac:dyDescent="0.4">
      <c r="AD993" s="439"/>
      <c r="AE993" s="439"/>
    </row>
    <row r="994" spans="30:31" ht="14.25" customHeight="1" x14ac:dyDescent="0.4">
      <c r="AD994" s="439"/>
      <c r="AE994" s="439"/>
    </row>
    <row r="995" spans="30:31" ht="14.25" customHeight="1" x14ac:dyDescent="0.4">
      <c r="AD995" s="439"/>
      <c r="AE995" s="439"/>
    </row>
    <row r="996" spans="30:31" ht="14.25" customHeight="1" x14ac:dyDescent="0.4">
      <c r="AD996" s="439"/>
      <c r="AE996" s="439"/>
    </row>
    <row r="997" spans="30:31" ht="14.25" customHeight="1" x14ac:dyDescent="0.4">
      <c r="AD997" s="439"/>
      <c r="AE997" s="439"/>
    </row>
    <row r="998" spans="30:31" ht="14.25" customHeight="1" x14ac:dyDescent="0.4">
      <c r="AD998" s="439"/>
      <c r="AE998" s="439"/>
    </row>
    <row r="999" spans="30:31" ht="14.25" customHeight="1" x14ac:dyDescent="0.4">
      <c r="AD999" s="439"/>
      <c r="AE999" s="439"/>
    </row>
    <row r="1000" spans="30:31" ht="14.25" customHeight="1" x14ac:dyDescent="0.4">
      <c r="AD1000" s="439"/>
      <c r="AE1000" s="439"/>
    </row>
    <row r="1001" spans="30:31" ht="14.25" customHeight="1" x14ac:dyDescent="0.4">
      <c r="AD1001" s="439"/>
      <c r="AE1001" s="439"/>
    </row>
    <row r="1002" spans="30:31" ht="14.25" customHeight="1" x14ac:dyDescent="0.4">
      <c r="AD1002" s="439"/>
      <c r="AE1002" s="439"/>
    </row>
    <row r="1003" spans="30:31" ht="14.25" customHeight="1" x14ac:dyDescent="0.4">
      <c r="AD1003" s="439"/>
      <c r="AE1003" s="439"/>
    </row>
    <row r="1004" spans="30:31" ht="14.25" customHeight="1" x14ac:dyDescent="0.4">
      <c r="AD1004" s="439"/>
      <c r="AE1004" s="439"/>
    </row>
    <row r="1005" spans="30:31" ht="14.25" customHeight="1" x14ac:dyDescent="0.4">
      <c r="AD1005" s="439"/>
      <c r="AE1005" s="439"/>
    </row>
    <row r="1006" spans="30:31" ht="14.25" customHeight="1" x14ac:dyDescent="0.4">
      <c r="AD1006" s="439"/>
      <c r="AE1006" s="439"/>
    </row>
    <row r="1007" spans="30:31" ht="14.25" customHeight="1" x14ac:dyDescent="0.4">
      <c r="AD1007" s="439"/>
      <c r="AE1007" s="439"/>
    </row>
    <row r="1008" spans="30:31" ht="14.25" customHeight="1" x14ac:dyDescent="0.4">
      <c r="AD1008" s="439"/>
      <c r="AE1008" s="439"/>
    </row>
    <row r="1009" spans="30:31" ht="14.25" customHeight="1" x14ac:dyDescent="0.4">
      <c r="AD1009" s="439"/>
      <c r="AE1009" s="439"/>
    </row>
    <row r="1010" spans="30:31" ht="14.25" customHeight="1" x14ac:dyDescent="0.4">
      <c r="AD1010" s="439"/>
      <c r="AE1010" s="439"/>
    </row>
    <row r="1011" spans="30:31" ht="14.25" customHeight="1" x14ac:dyDescent="0.4">
      <c r="AD1011" s="439"/>
      <c r="AE1011" s="439"/>
    </row>
    <row r="1012" spans="30:31" ht="14.25" customHeight="1" x14ac:dyDescent="0.4">
      <c r="AD1012" s="439"/>
      <c r="AE1012" s="439"/>
    </row>
    <row r="1013" spans="30:31" ht="14.25" customHeight="1" x14ac:dyDescent="0.4">
      <c r="AD1013" s="439"/>
      <c r="AE1013" s="439"/>
    </row>
    <row r="1014" spans="30:31" ht="14.25" customHeight="1" x14ac:dyDescent="0.4">
      <c r="AD1014" s="439"/>
      <c r="AE1014" s="439"/>
    </row>
    <row r="1015" spans="30:31" ht="14.25" customHeight="1" x14ac:dyDescent="0.4">
      <c r="AD1015" s="439"/>
      <c r="AE1015" s="439"/>
    </row>
    <row r="1016" spans="30:31" ht="14.25" customHeight="1" x14ac:dyDescent="0.4">
      <c r="AD1016" s="439"/>
      <c r="AE1016" s="439"/>
    </row>
    <row r="1017" spans="30:31" ht="14.25" customHeight="1" x14ac:dyDescent="0.4">
      <c r="AD1017" s="439"/>
      <c r="AE1017" s="439"/>
    </row>
    <row r="1018" spans="30:31" ht="14.25" customHeight="1" x14ac:dyDescent="0.4">
      <c r="AD1018" s="439"/>
      <c r="AE1018" s="439"/>
    </row>
    <row r="1019" spans="30:31" ht="14.25" customHeight="1" x14ac:dyDescent="0.4">
      <c r="AD1019" s="439"/>
      <c r="AE1019" s="439"/>
    </row>
    <row r="1020" spans="30:31" ht="14.25" customHeight="1" x14ac:dyDescent="0.4">
      <c r="AD1020" s="439"/>
      <c r="AE1020" s="439"/>
    </row>
    <row r="1021" spans="30:31" ht="14.25" customHeight="1" x14ac:dyDescent="0.4">
      <c r="AD1021" s="439"/>
      <c r="AE1021" s="439"/>
    </row>
    <row r="1022" spans="30:31" ht="14.25" customHeight="1" x14ac:dyDescent="0.4">
      <c r="AD1022" s="439"/>
      <c r="AE1022" s="439"/>
    </row>
    <row r="1023" spans="30:31" ht="14.25" customHeight="1" x14ac:dyDescent="0.4">
      <c r="AD1023" s="439"/>
      <c r="AE1023" s="439"/>
    </row>
    <row r="1024" spans="30:31" ht="14.25" customHeight="1" x14ac:dyDescent="0.4">
      <c r="AD1024" s="439"/>
      <c r="AE1024" s="439"/>
    </row>
    <row r="1025" spans="30:31" ht="14.25" customHeight="1" x14ac:dyDescent="0.4">
      <c r="AD1025" s="439"/>
      <c r="AE1025" s="439"/>
    </row>
    <row r="1026" spans="30:31" ht="14.25" customHeight="1" x14ac:dyDescent="0.4">
      <c r="AD1026" s="439"/>
      <c r="AE1026" s="439"/>
    </row>
    <row r="1027" spans="30:31" ht="14.25" customHeight="1" x14ac:dyDescent="0.4">
      <c r="AD1027" s="439"/>
      <c r="AE1027" s="439"/>
    </row>
    <row r="1028" spans="30:31" ht="14.25" customHeight="1" x14ac:dyDescent="0.4">
      <c r="AD1028" s="439"/>
      <c r="AE1028" s="439"/>
    </row>
    <row r="1029" spans="30:31" ht="14.25" customHeight="1" x14ac:dyDescent="0.4">
      <c r="AD1029" s="439"/>
      <c r="AE1029" s="439"/>
    </row>
    <row r="1030" spans="30:31" ht="14.25" customHeight="1" x14ac:dyDescent="0.4">
      <c r="AD1030" s="439"/>
      <c r="AE1030" s="439"/>
    </row>
    <row r="1031" spans="30:31" ht="14.25" customHeight="1" x14ac:dyDescent="0.4">
      <c r="AD1031" s="439"/>
      <c r="AE1031" s="439"/>
    </row>
    <row r="1032" spans="30:31" ht="14.25" customHeight="1" x14ac:dyDescent="0.4">
      <c r="AD1032" s="439"/>
      <c r="AE1032" s="439"/>
    </row>
    <row r="1033" spans="30:31" ht="14.25" customHeight="1" x14ac:dyDescent="0.4">
      <c r="AD1033" s="439"/>
      <c r="AE1033" s="439"/>
    </row>
    <row r="1034" spans="30:31" ht="14.25" customHeight="1" x14ac:dyDescent="0.4">
      <c r="AD1034" s="439"/>
      <c r="AE1034" s="439"/>
    </row>
    <row r="1035" spans="30:31" ht="14.25" customHeight="1" x14ac:dyDescent="0.4">
      <c r="AD1035" s="439"/>
      <c r="AE1035" s="439"/>
    </row>
    <row r="1036" spans="30:31" ht="14.25" customHeight="1" x14ac:dyDescent="0.4">
      <c r="AD1036" s="439"/>
      <c r="AE1036" s="439"/>
    </row>
    <row r="1037" spans="30:31" ht="14.25" customHeight="1" x14ac:dyDescent="0.4">
      <c r="AD1037" s="439"/>
      <c r="AE1037" s="439"/>
    </row>
    <row r="1038" spans="30:31" ht="14.25" customHeight="1" x14ac:dyDescent="0.4">
      <c r="AD1038" s="439"/>
      <c r="AE1038" s="439"/>
    </row>
    <row r="1039" spans="30:31" ht="14.25" customHeight="1" x14ac:dyDescent="0.4">
      <c r="AD1039" s="439"/>
      <c r="AE1039" s="439"/>
    </row>
    <row r="1040" spans="30:31" ht="14.25" customHeight="1" x14ac:dyDescent="0.4">
      <c r="AD1040" s="439"/>
      <c r="AE1040" s="439"/>
    </row>
    <row r="1041" spans="30:31" ht="14.25" customHeight="1" x14ac:dyDescent="0.4">
      <c r="AD1041" s="439"/>
      <c r="AE1041" s="439"/>
    </row>
    <row r="1042" spans="30:31" ht="14.25" customHeight="1" x14ac:dyDescent="0.4">
      <c r="AD1042" s="439"/>
      <c r="AE1042" s="439"/>
    </row>
    <row r="1043" spans="30:31" ht="14.25" customHeight="1" x14ac:dyDescent="0.4">
      <c r="AD1043" s="439"/>
      <c r="AE1043" s="439"/>
    </row>
    <row r="1044" spans="30:31" ht="14.25" customHeight="1" x14ac:dyDescent="0.4">
      <c r="AD1044" s="439"/>
      <c r="AE1044" s="439"/>
    </row>
    <row r="1045" spans="30:31" ht="14.25" customHeight="1" x14ac:dyDescent="0.4">
      <c r="AD1045" s="439"/>
      <c r="AE1045" s="439"/>
    </row>
    <row r="1046" spans="30:31" ht="14.25" customHeight="1" x14ac:dyDescent="0.4">
      <c r="AD1046" s="439"/>
      <c r="AE1046" s="439"/>
    </row>
    <row r="1047" spans="30:31" ht="14.25" customHeight="1" x14ac:dyDescent="0.4">
      <c r="AD1047" s="439"/>
      <c r="AE1047" s="439"/>
    </row>
    <row r="1048" spans="30:31" ht="14.25" customHeight="1" x14ac:dyDescent="0.4">
      <c r="AD1048" s="439"/>
      <c r="AE1048" s="439"/>
    </row>
    <row r="1049" spans="30:31" ht="14.25" customHeight="1" x14ac:dyDescent="0.4">
      <c r="AD1049" s="439"/>
      <c r="AE1049" s="439"/>
    </row>
    <row r="1050" spans="30:31" ht="14.25" customHeight="1" x14ac:dyDescent="0.4">
      <c r="AD1050" s="439"/>
      <c r="AE1050" s="439"/>
    </row>
    <row r="1051" spans="30:31" ht="14.25" customHeight="1" x14ac:dyDescent="0.4">
      <c r="AD1051" s="439"/>
      <c r="AE1051" s="439"/>
    </row>
    <row r="1052" spans="30:31" ht="14.25" customHeight="1" x14ac:dyDescent="0.4">
      <c r="AD1052" s="439"/>
      <c r="AE1052" s="439"/>
    </row>
    <row r="1053" spans="30:31" ht="14.25" customHeight="1" x14ac:dyDescent="0.4">
      <c r="AD1053" s="439"/>
      <c r="AE1053" s="439"/>
    </row>
    <row r="1054" spans="30:31" ht="14.25" customHeight="1" x14ac:dyDescent="0.4">
      <c r="AD1054" s="439"/>
      <c r="AE1054" s="439"/>
    </row>
    <row r="1055" spans="30:31" ht="14.25" customHeight="1" x14ac:dyDescent="0.4">
      <c r="AD1055" s="439"/>
      <c r="AE1055" s="439"/>
    </row>
    <row r="1056" spans="30:31" ht="14.25" customHeight="1" x14ac:dyDescent="0.4">
      <c r="AD1056" s="439"/>
      <c r="AE1056" s="439"/>
    </row>
    <row r="1057" spans="30:31" ht="14.25" customHeight="1" x14ac:dyDescent="0.4">
      <c r="AD1057" s="439"/>
      <c r="AE1057" s="439"/>
    </row>
    <row r="1058" spans="30:31" ht="14.25" customHeight="1" x14ac:dyDescent="0.4">
      <c r="AD1058" s="439"/>
      <c r="AE1058" s="439"/>
    </row>
    <row r="1059" spans="30:31" ht="14.25" customHeight="1" x14ac:dyDescent="0.4">
      <c r="AD1059" s="439"/>
      <c r="AE1059" s="439"/>
    </row>
    <row r="1060" spans="30:31" ht="14.25" customHeight="1" x14ac:dyDescent="0.4">
      <c r="AD1060" s="439"/>
      <c r="AE1060" s="439"/>
    </row>
    <row r="1061" spans="30:31" ht="14.25" customHeight="1" x14ac:dyDescent="0.4">
      <c r="AD1061" s="439"/>
      <c r="AE1061" s="439"/>
    </row>
    <row r="1062" spans="30:31" ht="14.25" customHeight="1" x14ac:dyDescent="0.4">
      <c r="AD1062" s="439"/>
      <c r="AE1062" s="439"/>
    </row>
    <row r="1063" spans="30:31" ht="14.25" customHeight="1" x14ac:dyDescent="0.4">
      <c r="AD1063" s="439"/>
      <c r="AE1063" s="439"/>
    </row>
    <row r="1064" spans="30:31" ht="14.25" customHeight="1" x14ac:dyDescent="0.4">
      <c r="AD1064" s="439"/>
      <c r="AE1064" s="439"/>
    </row>
    <row r="1065" spans="30:31" ht="14.25" customHeight="1" x14ac:dyDescent="0.4">
      <c r="AD1065" s="439"/>
      <c r="AE1065" s="439"/>
    </row>
    <row r="1066" spans="30:31" ht="14.25" customHeight="1" x14ac:dyDescent="0.4">
      <c r="AD1066" s="439"/>
      <c r="AE1066" s="439"/>
    </row>
    <row r="1067" spans="30:31" ht="14.25" customHeight="1" x14ac:dyDescent="0.4">
      <c r="AD1067" s="439"/>
      <c r="AE1067" s="439"/>
    </row>
    <row r="1068" spans="30:31" ht="14.25" customHeight="1" x14ac:dyDescent="0.4">
      <c r="AD1068" s="439"/>
      <c r="AE1068" s="439"/>
    </row>
    <row r="1069" spans="30:31" ht="14.25" customHeight="1" x14ac:dyDescent="0.4">
      <c r="AD1069" s="439"/>
      <c r="AE1069" s="439"/>
    </row>
    <row r="1070" spans="30:31" ht="14.25" customHeight="1" x14ac:dyDescent="0.4">
      <c r="AD1070" s="439"/>
      <c r="AE1070" s="439"/>
    </row>
    <row r="1071" spans="30:31" ht="14.25" customHeight="1" x14ac:dyDescent="0.4">
      <c r="AD1071" s="439"/>
      <c r="AE1071" s="439"/>
    </row>
    <row r="1072" spans="30:31" ht="14.25" customHeight="1" x14ac:dyDescent="0.4">
      <c r="AD1072" s="439"/>
      <c r="AE1072" s="439"/>
    </row>
    <row r="1073" spans="30:31" ht="14.25" customHeight="1" x14ac:dyDescent="0.4">
      <c r="AD1073" s="439"/>
      <c r="AE1073" s="439"/>
    </row>
    <row r="1074" spans="30:31" ht="14.25" customHeight="1" x14ac:dyDescent="0.4">
      <c r="AD1074" s="439"/>
      <c r="AE1074" s="439"/>
    </row>
    <row r="1075" spans="30:31" ht="14.25" customHeight="1" x14ac:dyDescent="0.4">
      <c r="AD1075" s="439"/>
      <c r="AE1075" s="439"/>
    </row>
    <row r="1076" spans="30:31" ht="14.25" customHeight="1" x14ac:dyDescent="0.4">
      <c r="AD1076" s="439"/>
      <c r="AE1076" s="439"/>
    </row>
    <row r="1077" spans="30:31" ht="14.25" customHeight="1" x14ac:dyDescent="0.4">
      <c r="AD1077" s="439"/>
      <c r="AE1077" s="439"/>
    </row>
    <row r="1078" spans="30:31" ht="14.25" customHeight="1" x14ac:dyDescent="0.4">
      <c r="AD1078" s="439"/>
      <c r="AE1078" s="439"/>
    </row>
    <row r="1079" spans="30:31" ht="14.25" customHeight="1" x14ac:dyDescent="0.4">
      <c r="AD1079" s="439"/>
      <c r="AE1079" s="439"/>
    </row>
    <row r="1080" spans="30:31" ht="14.25" customHeight="1" x14ac:dyDescent="0.4">
      <c r="AD1080" s="439"/>
      <c r="AE1080" s="439"/>
    </row>
    <row r="1081" spans="30:31" ht="14.25" customHeight="1" x14ac:dyDescent="0.4">
      <c r="AD1081" s="439"/>
      <c r="AE1081" s="439"/>
    </row>
    <row r="1082" spans="30:31" ht="14.25" customHeight="1" x14ac:dyDescent="0.4">
      <c r="AD1082" s="439"/>
      <c r="AE1082" s="439"/>
    </row>
    <row r="1083" spans="30:31" ht="14.25" customHeight="1" x14ac:dyDescent="0.4">
      <c r="AD1083" s="439"/>
      <c r="AE1083" s="439"/>
    </row>
    <row r="1084" spans="30:31" ht="14.25" customHeight="1" x14ac:dyDescent="0.4">
      <c r="AD1084" s="439"/>
      <c r="AE1084" s="439"/>
    </row>
    <row r="1085" spans="30:31" ht="14.25" customHeight="1" x14ac:dyDescent="0.4">
      <c r="AD1085" s="439"/>
      <c r="AE1085" s="439"/>
    </row>
    <row r="1086" spans="30:31" ht="14.25" customHeight="1" x14ac:dyDescent="0.4">
      <c r="AD1086" s="439"/>
      <c r="AE1086" s="439"/>
    </row>
    <row r="1087" spans="30:31" ht="14.25" customHeight="1" x14ac:dyDescent="0.4">
      <c r="AD1087" s="439"/>
      <c r="AE1087" s="439"/>
    </row>
    <row r="1088" spans="30:31" ht="14.25" customHeight="1" x14ac:dyDescent="0.4">
      <c r="AD1088" s="439"/>
      <c r="AE1088" s="439"/>
    </row>
    <row r="1089" spans="30:31" ht="14.25" customHeight="1" x14ac:dyDescent="0.4">
      <c r="AD1089" s="439"/>
      <c r="AE1089" s="439"/>
    </row>
    <row r="1090" spans="30:31" ht="14.25" customHeight="1" x14ac:dyDescent="0.4">
      <c r="AD1090" s="439"/>
      <c r="AE1090" s="439"/>
    </row>
    <row r="1091" spans="30:31" ht="14.25" customHeight="1" x14ac:dyDescent="0.4">
      <c r="AD1091" s="439"/>
      <c r="AE1091" s="439"/>
    </row>
    <row r="1092" spans="30:31" ht="14.25" customHeight="1" x14ac:dyDescent="0.4">
      <c r="AD1092" s="439"/>
      <c r="AE1092" s="439"/>
    </row>
    <row r="1093" spans="30:31" ht="14.25" customHeight="1" x14ac:dyDescent="0.4">
      <c r="AD1093" s="439"/>
      <c r="AE1093" s="439"/>
    </row>
    <row r="1094" spans="30:31" ht="14.25" customHeight="1" x14ac:dyDescent="0.4">
      <c r="AD1094" s="439"/>
      <c r="AE1094" s="439"/>
    </row>
    <row r="1095" spans="30:31" ht="14.25" customHeight="1" x14ac:dyDescent="0.4">
      <c r="AD1095" s="439"/>
      <c r="AE1095" s="439"/>
    </row>
    <row r="1096" spans="30:31" ht="14.25" customHeight="1" x14ac:dyDescent="0.4">
      <c r="AD1096" s="439"/>
      <c r="AE1096" s="439"/>
    </row>
    <row r="1097" spans="30:31" ht="14.25" customHeight="1" x14ac:dyDescent="0.4">
      <c r="AD1097" s="439"/>
      <c r="AE1097" s="439"/>
    </row>
    <row r="1098" spans="30:31" ht="14.25" customHeight="1" x14ac:dyDescent="0.4">
      <c r="AD1098" s="439"/>
      <c r="AE1098" s="439"/>
    </row>
    <row r="1099" spans="30:31" ht="14.25" customHeight="1" x14ac:dyDescent="0.4">
      <c r="AD1099" s="439"/>
      <c r="AE1099" s="439"/>
    </row>
    <row r="1100" spans="30:31" ht="14.25" customHeight="1" x14ac:dyDescent="0.4">
      <c r="AD1100" s="439"/>
      <c r="AE1100" s="439"/>
    </row>
    <row r="1101" spans="30:31" ht="14.25" customHeight="1" x14ac:dyDescent="0.4">
      <c r="AD1101" s="439"/>
      <c r="AE1101" s="439"/>
    </row>
    <row r="1102" spans="30:31" ht="14.25" customHeight="1" x14ac:dyDescent="0.4">
      <c r="AD1102" s="439"/>
      <c r="AE1102" s="439"/>
    </row>
    <row r="1103" spans="30:31" ht="14.25" customHeight="1" x14ac:dyDescent="0.4">
      <c r="AD1103" s="439"/>
      <c r="AE1103" s="439"/>
    </row>
    <row r="1104" spans="30:31" ht="14.25" customHeight="1" x14ac:dyDescent="0.4">
      <c r="AD1104" s="439"/>
      <c r="AE1104" s="439"/>
    </row>
    <row r="1105" spans="30:31" ht="14.25" customHeight="1" x14ac:dyDescent="0.4">
      <c r="AD1105" s="439"/>
      <c r="AE1105" s="439"/>
    </row>
    <row r="1106" spans="30:31" ht="14.25" customHeight="1" x14ac:dyDescent="0.4">
      <c r="AD1106" s="439"/>
      <c r="AE1106" s="439"/>
    </row>
    <row r="1107" spans="30:31" ht="14.25" customHeight="1" x14ac:dyDescent="0.4">
      <c r="AD1107" s="439"/>
      <c r="AE1107" s="439"/>
    </row>
    <row r="1108" spans="30:31" ht="14.25" customHeight="1" x14ac:dyDescent="0.4">
      <c r="AD1108" s="439"/>
      <c r="AE1108" s="439"/>
    </row>
    <row r="1109" spans="30:31" ht="14.25" customHeight="1" x14ac:dyDescent="0.4">
      <c r="AD1109" s="439"/>
      <c r="AE1109" s="439"/>
    </row>
    <row r="1110" spans="30:31" ht="14.25" customHeight="1" x14ac:dyDescent="0.4">
      <c r="AD1110" s="439"/>
      <c r="AE1110" s="439"/>
    </row>
    <row r="1111" spans="30:31" ht="14.25" customHeight="1" x14ac:dyDescent="0.4">
      <c r="AD1111" s="439"/>
      <c r="AE1111" s="439"/>
    </row>
    <row r="1112" spans="30:31" ht="14.25" customHeight="1" x14ac:dyDescent="0.4">
      <c r="AD1112" s="439"/>
      <c r="AE1112" s="439"/>
    </row>
    <row r="1113" spans="30:31" ht="14.25" customHeight="1" x14ac:dyDescent="0.4">
      <c r="AD1113" s="439"/>
      <c r="AE1113" s="439"/>
    </row>
    <row r="1114" spans="30:31" ht="14.25" customHeight="1" x14ac:dyDescent="0.4">
      <c r="AD1114" s="439"/>
      <c r="AE1114" s="439"/>
    </row>
    <row r="1115" spans="30:31" ht="14.25" customHeight="1" x14ac:dyDescent="0.4">
      <c r="AD1115" s="439"/>
      <c r="AE1115" s="439"/>
    </row>
    <row r="1116" spans="30:31" ht="14.25" customHeight="1" x14ac:dyDescent="0.4">
      <c r="AD1116" s="439"/>
      <c r="AE1116" s="439"/>
    </row>
    <row r="1117" spans="30:31" ht="14.25" customHeight="1" x14ac:dyDescent="0.4">
      <c r="AD1117" s="439"/>
      <c r="AE1117" s="439"/>
    </row>
    <row r="1118" spans="30:31" ht="14.25" customHeight="1" x14ac:dyDescent="0.4">
      <c r="AD1118" s="439"/>
      <c r="AE1118" s="439"/>
    </row>
    <row r="1119" spans="30:31" ht="14.25" customHeight="1" x14ac:dyDescent="0.4">
      <c r="AD1119" s="439"/>
      <c r="AE1119" s="439"/>
    </row>
    <row r="1120" spans="30:31" ht="14.25" customHeight="1" x14ac:dyDescent="0.4">
      <c r="AD1120" s="439"/>
      <c r="AE1120" s="439"/>
    </row>
    <row r="1121" spans="30:31" ht="14.25" customHeight="1" x14ac:dyDescent="0.4">
      <c r="AD1121" s="439"/>
      <c r="AE1121" s="439"/>
    </row>
    <row r="1122" spans="30:31" ht="14.25" customHeight="1" x14ac:dyDescent="0.4">
      <c r="AD1122" s="439"/>
      <c r="AE1122" s="439"/>
    </row>
    <row r="1123" spans="30:31" ht="14.25" customHeight="1" x14ac:dyDescent="0.4">
      <c r="AD1123" s="439"/>
      <c r="AE1123" s="439"/>
    </row>
    <row r="1124" spans="30:31" ht="14.25" customHeight="1" x14ac:dyDescent="0.4">
      <c r="AD1124" s="439"/>
      <c r="AE1124" s="439"/>
    </row>
    <row r="1125" spans="30:31" ht="14.25" customHeight="1" x14ac:dyDescent="0.4">
      <c r="AD1125" s="439"/>
      <c r="AE1125" s="439"/>
    </row>
    <row r="1126" spans="30:31" ht="14.25" customHeight="1" x14ac:dyDescent="0.4">
      <c r="AD1126" s="439"/>
      <c r="AE1126" s="439"/>
    </row>
    <row r="1127" spans="30:31" ht="14.25" customHeight="1" x14ac:dyDescent="0.4">
      <c r="AD1127" s="439"/>
      <c r="AE1127" s="439"/>
    </row>
    <row r="1128" spans="30:31" ht="14.25" customHeight="1" x14ac:dyDescent="0.4">
      <c r="AD1128" s="439"/>
      <c r="AE1128" s="439"/>
    </row>
    <row r="1129" spans="30:31" ht="14.25" customHeight="1" x14ac:dyDescent="0.4">
      <c r="AD1129" s="439"/>
      <c r="AE1129" s="439"/>
    </row>
    <row r="1130" spans="30:31" ht="14.25" customHeight="1" x14ac:dyDescent="0.4">
      <c r="AD1130" s="439"/>
      <c r="AE1130" s="439"/>
    </row>
    <row r="1131" spans="30:31" ht="14.25" customHeight="1" x14ac:dyDescent="0.4">
      <c r="AD1131" s="439"/>
      <c r="AE1131" s="439"/>
    </row>
    <row r="1132" spans="30:31" ht="14.25" customHeight="1" x14ac:dyDescent="0.4">
      <c r="AD1132" s="439"/>
      <c r="AE1132" s="439"/>
    </row>
    <row r="1133" spans="30:31" ht="14.25" customHeight="1" x14ac:dyDescent="0.4">
      <c r="AD1133" s="439"/>
      <c r="AE1133" s="439"/>
    </row>
    <row r="1134" spans="30:31" ht="14.25" customHeight="1" x14ac:dyDescent="0.4">
      <c r="AD1134" s="439"/>
      <c r="AE1134" s="439"/>
    </row>
    <row r="1135" spans="30:31" ht="14.25" customHeight="1" x14ac:dyDescent="0.4">
      <c r="AD1135" s="439"/>
      <c r="AE1135" s="439"/>
    </row>
    <row r="1136" spans="30:31" ht="14.25" customHeight="1" x14ac:dyDescent="0.4">
      <c r="AD1136" s="439"/>
      <c r="AE1136" s="439"/>
    </row>
    <row r="1137" spans="30:31" ht="14.25" customHeight="1" x14ac:dyDescent="0.4">
      <c r="AD1137" s="439"/>
      <c r="AE1137" s="439"/>
    </row>
    <row r="1138" spans="30:31" ht="14.25" customHeight="1" x14ac:dyDescent="0.4">
      <c r="AD1138" s="439"/>
      <c r="AE1138" s="439"/>
    </row>
    <row r="1139" spans="30:31" ht="14.25" customHeight="1" x14ac:dyDescent="0.4">
      <c r="AD1139" s="439"/>
      <c r="AE1139" s="439"/>
    </row>
    <row r="1140" spans="30:31" ht="14.25" customHeight="1" x14ac:dyDescent="0.4">
      <c r="AD1140" s="439"/>
      <c r="AE1140" s="439"/>
    </row>
    <row r="1141" spans="30:31" ht="14.25" customHeight="1" x14ac:dyDescent="0.4">
      <c r="AD1141" s="439"/>
      <c r="AE1141" s="439"/>
    </row>
    <row r="1142" spans="30:31" ht="14.25" customHeight="1" x14ac:dyDescent="0.4">
      <c r="AD1142" s="439"/>
      <c r="AE1142" s="439"/>
    </row>
    <row r="1143" spans="30:31" ht="14.25" customHeight="1" x14ac:dyDescent="0.4">
      <c r="AD1143" s="439"/>
      <c r="AE1143" s="439"/>
    </row>
    <row r="1144" spans="30:31" ht="14.25" customHeight="1" x14ac:dyDescent="0.4">
      <c r="AD1144" s="439"/>
      <c r="AE1144" s="439"/>
    </row>
    <row r="1145" spans="30:31" ht="14.25" customHeight="1" x14ac:dyDescent="0.4">
      <c r="AD1145" s="439"/>
      <c r="AE1145" s="439"/>
    </row>
    <row r="1146" spans="30:31" ht="14.25" customHeight="1" x14ac:dyDescent="0.4">
      <c r="AD1146" s="439"/>
      <c r="AE1146" s="439"/>
    </row>
    <row r="1147" spans="30:31" ht="14.25" customHeight="1" x14ac:dyDescent="0.4">
      <c r="AD1147" s="439"/>
      <c r="AE1147" s="439"/>
    </row>
    <row r="1148" spans="30:31" ht="14.25" customHeight="1" x14ac:dyDescent="0.4">
      <c r="AD1148" s="439"/>
      <c r="AE1148" s="439"/>
    </row>
    <row r="1149" spans="30:31" ht="14.25" customHeight="1" x14ac:dyDescent="0.4">
      <c r="AD1149" s="439"/>
      <c r="AE1149" s="439"/>
    </row>
    <row r="1150" spans="30:31" ht="14.25" customHeight="1" x14ac:dyDescent="0.4">
      <c r="AD1150" s="439"/>
      <c r="AE1150" s="439"/>
    </row>
    <row r="1151" spans="30:31" ht="14.25" customHeight="1" x14ac:dyDescent="0.4">
      <c r="AD1151" s="439"/>
      <c r="AE1151" s="439"/>
    </row>
    <row r="1152" spans="30:31" ht="14.25" customHeight="1" x14ac:dyDescent="0.4">
      <c r="AD1152" s="439"/>
      <c r="AE1152" s="439"/>
    </row>
    <row r="1153" spans="30:31" ht="14.25" customHeight="1" x14ac:dyDescent="0.4">
      <c r="AD1153" s="439"/>
      <c r="AE1153" s="439"/>
    </row>
    <row r="1154" spans="30:31" ht="14.25" customHeight="1" x14ac:dyDescent="0.4">
      <c r="AD1154" s="439"/>
      <c r="AE1154" s="439"/>
    </row>
    <row r="1155" spans="30:31" ht="14.25" customHeight="1" x14ac:dyDescent="0.4">
      <c r="AD1155" s="439"/>
      <c r="AE1155" s="439"/>
    </row>
    <row r="1156" spans="30:31" ht="14.25" customHeight="1" x14ac:dyDescent="0.4">
      <c r="AD1156" s="439"/>
      <c r="AE1156" s="439"/>
    </row>
    <row r="1157" spans="30:31" ht="14.25" customHeight="1" x14ac:dyDescent="0.4">
      <c r="AD1157" s="439"/>
      <c r="AE1157" s="439"/>
    </row>
    <row r="1158" spans="30:31" ht="14.25" customHeight="1" x14ac:dyDescent="0.4">
      <c r="AD1158" s="439"/>
      <c r="AE1158" s="439"/>
    </row>
    <row r="1159" spans="30:31" ht="14.25" customHeight="1" x14ac:dyDescent="0.4">
      <c r="AD1159" s="439"/>
      <c r="AE1159" s="439"/>
    </row>
    <row r="1160" spans="30:31" ht="14.25" customHeight="1" x14ac:dyDescent="0.4">
      <c r="AD1160" s="439"/>
      <c r="AE1160" s="439"/>
    </row>
    <row r="1161" spans="30:31" ht="14.25" customHeight="1" x14ac:dyDescent="0.4">
      <c r="AD1161" s="439"/>
      <c r="AE1161" s="439"/>
    </row>
    <row r="1162" spans="30:31" ht="14.25" customHeight="1" x14ac:dyDescent="0.4">
      <c r="AD1162" s="439"/>
      <c r="AE1162" s="439"/>
    </row>
    <row r="1163" spans="30:31" ht="14.25" customHeight="1" x14ac:dyDescent="0.4">
      <c r="AD1163" s="439"/>
      <c r="AE1163" s="439"/>
    </row>
    <row r="1164" spans="30:31" ht="14.25" customHeight="1" x14ac:dyDescent="0.4">
      <c r="AD1164" s="439"/>
      <c r="AE1164" s="439"/>
    </row>
    <row r="1165" spans="30:31" ht="14.25" customHeight="1" x14ac:dyDescent="0.4">
      <c r="AD1165" s="439"/>
      <c r="AE1165" s="439"/>
    </row>
    <row r="1166" spans="30:31" ht="14.25" customHeight="1" x14ac:dyDescent="0.4">
      <c r="AD1166" s="439"/>
      <c r="AE1166" s="439"/>
    </row>
    <row r="1167" spans="30:31" ht="14.25" customHeight="1" x14ac:dyDescent="0.4">
      <c r="AD1167" s="439"/>
      <c r="AE1167" s="439"/>
    </row>
    <row r="1168" spans="30:31" ht="14.25" customHeight="1" x14ac:dyDescent="0.4">
      <c r="AD1168" s="439"/>
      <c r="AE1168" s="439"/>
    </row>
    <row r="1169" spans="30:31" ht="14.25" customHeight="1" x14ac:dyDescent="0.4">
      <c r="AD1169" s="439"/>
      <c r="AE1169" s="439"/>
    </row>
    <row r="1170" spans="30:31" ht="14.25" customHeight="1" x14ac:dyDescent="0.4">
      <c r="AD1170" s="439"/>
      <c r="AE1170" s="439"/>
    </row>
    <row r="1171" spans="30:31" ht="14.25" customHeight="1" x14ac:dyDescent="0.4">
      <c r="AD1171" s="439"/>
      <c r="AE1171" s="439"/>
    </row>
    <row r="1172" spans="30:31" ht="14.25" customHeight="1" x14ac:dyDescent="0.4">
      <c r="AD1172" s="439"/>
      <c r="AE1172" s="439"/>
    </row>
    <row r="1173" spans="30:31" ht="14.25" customHeight="1" x14ac:dyDescent="0.4">
      <c r="AD1173" s="439"/>
      <c r="AE1173" s="439"/>
    </row>
    <row r="1174" spans="30:31" ht="14.25" customHeight="1" x14ac:dyDescent="0.4">
      <c r="AD1174" s="439"/>
      <c r="AE1174" s="439"/>
    </row>
    <row r="1175" spans="30:31" ht="14.25" customHeight="1" x14ac:dyDescent="0.4">
      <c r="AD1175" s="439"/>
      <c r="AE1175" s="439"/>
    </row>
    <row r="1176" spans="30:31" ht="14.25" customHeight="1" x14ac:dyDescent="0.4">
      <c r="AD1176" s="439"/>
      <c r="AE1176" s="439"/>
    </row>
    <row r="1177" spans="30:31" ht="14.25" customHeight="1" x14ac:dyDescent="0.4">
      <c r="AD1177" s="439"/>
      <c r="AE1177" s="439"/>
    </row>
    <row r="1178" spans="30:31" ht="14.25" customHeight="1" x14ac:dyDescent="0.4">
      <c r="AD1178" s="439"/>
      <c r="AE1178" s="439"/>
    </row>
    <row r="1179" spans="30:31" ht="14.25" customHeight="1" x14ac:dyDescent="0.4">
      <c r="AD1179" s="439"/>
      <c r="AE1179" s="439"/>
    </row>
    <row r="1180" spans="30:31" ht="14.25" customHeight="1" x14ac:dyDescent="0.4">
      <c r="AD1180" s="439"/>
      <c r="AE1180" s="439"/>
    </row>
    <row r="1181" spans="30:31" ht="14.25" customHeight="1" x14ac:dyDescent="0.4">
      <c r="AD1181" s="439"/>
      <c r="AE1181" s="439"/>
    </row>
    <row r="1182" spans="30:31" ht="14.25" customHeight="1" x14ac:dyDescent="0.4">
      <c r="AD1182" s="439"/>
      <c r="AE1182" s="439"/>
    </row>
    <row r="1183" spans="30:31" ht="14.25" customHeight="1" x14ac:dyDescent="0.4">
      <c r="AD1183" s="439"/>
      <c r="AE1183" s="439"/>
    </row>
    <row r="1184" spans="30:31" ht="14.25" customHeight="1" x14ac:dyDescent="0.4">
      <c r="AD1184" s="439"/>
      <c r="AE1184" s="439"/>
    </row>
    <row r="1185" spans="30:31" ht="14.25" customHeight="1" x14ac:dyDescent="0.4">
      <c r="AD1185" s="439"/>
      <c r="AE1185" s="439"/>
    </row>
    <row r="1186" spans="30:31" ht="14.25" customHeight="1" x14ac:dyDescent="0.4">
      <c r="AD1186" s="439"/>
      <c r="AE1186" s="439"/>
    </row>
    <row r="1187" spans="30:31" ht="14.25" customHeight="1" x14ac:dyDescent="0.4">
      <c r="AD1187" s="439"/>
      <c r="AE1187" s="439"/>
    </row>
    <row r="1188" spans="30:31" ht="14.25" customHeight="1" x14ac:dyDescent="0.4">
      <c r="AD1188" s="439"/>
      <c r="AE1188" s="439"/>
    </row>
    <row r="1189" spans="30:31" ht="14.25" customHeight="1" x14ac:dyDescent="0.4">
      <c r="AD1189" s="439"/>
      <c r="AE1189" s="439"/>
    </row>
    <row r="1190" spans="30:31" ht="14.25" customHeight="1" x14ac:dyDescent="0.4">
      <c r="AD1190" s="439"/>
      <c r="AE1190" s="439"/>
    </row>
    <row r="1191" spans="30:31" ht="14.25" customHeight="1" x14ac:dyDescent="0.4">
      <c r="AD1191" s="439"/>
      <c r="AE1191" s="439"/>
    </row>
    <row r="1192" spans="30:31" ht="14.25" customHeight="1" x14ac:dyDescent="0.4">
      <c r="AD1192" s="439"/>
      <c r="AE1192" s="439"/>
    </row>
    <row r="1193" spans="30:31" ht="14.25" customHeight="1" x14ac:dyDescent="0.4">
      <c r="AD1193" s="439"/>
      <c r="AE1193" s="439"/>
    </row>
    <row r="1194" spans="30:31" ht="14.25" customHeight="1" x14ac:dyDescent="0.4">
      <c r="AD1194" s="439"/>
      <c r="AE1194" s="439"/>
    </row>
    <row r="1195" spans="30:31" ht="14.25" customHeight="1" x14ac:dyDescent="0.4">
      <c r="AD1195" s="439"/>
      <c r="AE1195" s="439"/>
    </row>
    <row r="1196" spans="30:31" ht="14.25" customHeight="1" x14ac:dyDescent="0.4">
      <c r="AD1196" s="439"/>
      <c r="AE1196" s="439"/>
    </row>
    <row r="1197" spans="30:31" ht="14.25" customHeight="1" x14ac:dyDescent="0.4">
      <c r="AD1197" s="439"/>
      <c r="AE1197" s="439"/>
    </row>
    <row r="1198" spans="30:31" ht="14.25" customHeight="1" x14ac:dyDescent="0.4">
      <c r="AD1198" s="439"/>
      <c r="AE1198" s="439"/>
    </row>
    <row r="1199" spans="30:31" ht="14.25" customHeight="1" x14ac:dyDescent="0.4">
      <c r="AD1199" s="439"/>
      <c r="AE1199" s="439"/>
    </row>
    <row r="1200" spans="30:31" ht="14.25" customHeight="1" x14ac:dyDescent="0.4">
      <c r="AD1200" s="439"/>
      <c r="AE1200" s="439"/>
    </row>
    <row r="1201" spans="30:52" ht="14.25" customHeight="1" x14ac:dyDescent="0.4">
      <c r="AD1201" s="439"/>
      <c r="AE1201" s="439"/>
    </row>
    <row r="1202" spans="30:52" ht="14.25" customHeight="1" x14ac:dyDescent="0.4">
      <c r="AD1202" s="439"/>
      <c r="AE1202" s="439"/>
    </row>
    <row r="1203" spans="30:52" ht="14.25" customHeight="1" x14ac:dyDescent="0.4">
      <c r="AD1203" s="439"/>
      <c r="AE1203" s="439"/>
    </row>
    <row r="1204" spans="30:52" ht="14.25" customHeight="1" x14ac:dyDescent="0.4">
      <c r="AD1204" s="439"/>
      <c r="AE1204" s="439"/>
    </row>
    <row r="1205" spans="30:52" ht="14.25" customHeight="1" x14ac:dyDescent="0.4">
      <c r="AD1205" s="439"/>
      <c r="AE1205" s="439"/>
    </row>
    <row r="1206" spans="30:52" ht="14.25" customHeight="1" x14ac:dyDescent="0.4">
      <c r="AD1206" s="439"/>
      <c r="AE1206" s="439"/>
    </row>
    <row r="1207" spans="30:52" ht="14.25" customHeight="1" x14ac:dyDescent="0.4">
      <c r="AD1207" s="439"/>
      <c r="AE1207" s="439"/>
    </row>
    <row r="1208" spans="30:52" ht="14.25" customHeight="1" x14ac:dyDescent="0.4">
      <c r="AD1208" s="439"/>
      <c r="AE1208" s="439"/>
    </row>
    <row r="1209" spans="30:52" ht="14.25" customHeight="1" x14ac:dyDescent="0.4">
      <c r="AD1209" s="439"/>
      <c r="AE1209" s="439"/>
    </row>
    <row r="1210" spans="30:52" ht="14.25" customHeight="1" x14ac:dyDescent="0.4">
      <c r="AD1210" s="439"/>
      <c r="AE1210" s="439"/>
    </row>
    <row r="1211" spans="30:52" ht="14.25" customHeight="1" x14ac:dyDescent="0.4">
      <c r="AD1211" s="439"/>
      <c r="AE1211" s="439"/>
    </row>
    <row r="1212" spans="30:52" ht="14.25" customHeight="1" x14ac:dyDescent="0.4">
      <c r="AD1212" s="439"/>
      <c r="AE1212" s="439"/>
    </row>
    <row r="1213" spans="30:52" ht="14.25" customHeight="1" x14ac:dyDescent="0.4">
      <c r="AD1213" s="439"/>
      <c r="AE1213" s="439"/>
      <c r="AS1213" s="578"/>
      <c r="AT1213" s="578"/>
      <c r="AU1213" s="579"/>
      <c r="AV1213" s="579"/>
      <c r="AW1213" s="579"/>
      <c r="AX1213" s="579"/>
      <c r="AY1213" s="579"/>
      <c r="AZ1213" s="579"/>
    </row>
    <row r="1214" spans="30:52" ht="14.25" customHeight="1" x14ac:dyDescent="0.4">
      <c r="AD1214" s="439"/>
      <c r="AE1214" s="439"/>
      <c r="AS1214" s="578"/>
      <c r="AT1214" s="578"/>
      <c r="AU1214" s="579"/>
      <c r="AV1214" s="579"/>
      <c r="AW1214" s="579"/>
      <c r="AX1214" s="579"/>
      <c r="AY1214" s="579"/>
      <c r="AZ1214" s="579"/>
    </row>
    <row r="1215" spans="30:52" ht="14.25" customHeight="1" x14ac:dyDescent="0.4">
      <c r="AD1215" s="439"/>
      <c r="AE1215" s="439"/>
      <c r="AS1215" s="578"/>
      <c r="AT1215" s="578"/>
      <c r="AU1215" s="579"/>
      <c r="AV1215" s="579"/>
      <c r="AW1215" s="579"/>
      <c r="AX1215" s="579"/>
      <c r="AY1215" s="579"/>
      <c r="AZ1215" s="579"/>
    </row>
    <row r="1216" spans="30:52" ht="14.25" customHeight="1" x14ac:dyDescent="0.4">
      <c r="AD1216" s="439"/>
      <c r="AE1216" s="439"/>
      <c r="AS1216" s="578"/>
      <c r="AT1216" s="578"/>
      <c r="AU1216" s="579"/>
      <c r="AV1216" s="579"/>
      <c r="AW1216" s="579"/>
      <c r="AX1216" s="579"/>
      <c r="AY1216" s="579"/>
      <c r="AZ1216" s="579"/>
    </row>
    <row r="1217" spans="30:52" ht="14.25" customHeight="1" x14ac:dyDescent="0.4">
      <c r="AD1217" s="439"/>
      <c r="AE1217" s="439"/>
      <c r="AS1217" s="578"/>
      <c r="AT1217" s="578"/>
      <c r="AU1217" s="579"/>
      <c r="AV1217" s="579"/>
      <c r="AW1217" s="579"/>
      <c r="AX1217" s="579"/>
      <c r="AY1217" s="579"/>
      <c r="AZ1217" s="579"/>
    </row>
    <row r="1218" spans="30:52" ht="14.25" customHeight="1" x14ac:dyDescent="0.4">
      <c r="AD1218" s="439"/>
      <c r="AE1218" s="439"/>
      <c r="AS1218" s="578"/>
      <c r="AT1218" s="578"/>
      <c r="AU1218" s="579"/>
      <c r="AV1218" s="579"/>
      <c r="AW1218" s="579"/>
      <c r="AX1218" s="579"/>
      <c r="AY1218" s="579"/>
      <c r="AZ1218" s="579"/>
    </row>
    <row r="1219" spans="30:52" ht="14.25" customHeight="1" x14ac:dyDescent="0.4">
      <c r="AD1219" s="439"/>
      <c r="AE1219" s="439"/>
      <c r="AS1219" s="578"/>
      <c r="AT1219" s="578"/>
      <c r="AU1219" s="579"/>
      <c r="AV1219" s="579"/>
      <c r="AW1219" s="579"/>
      <c r="AX1219" s="579"/>
      <c r="AY1219" s="579"/>
      <c r="AZ1219" s="579"/>
    </row>
    <row r="1220" spans="30:52" ht="14.25" customHeight="1" x14ac:dyDescent="0.4">
      <c r="AD1220" s="439"/>
      <c r="AE1220" s="439"/>
      <c r="AS1220" s="578"/>
      <c r="AT1220" s="578"/>
      <c r="AU1220" s="579"/>
      <c r="AV1220" s="579"/>
      <c r="AW1220" s="579"/>
      <c r="AX1220" s="579"/>
      <c r="AY1220" s="579"/>
      <c r="AZ1220" s="579"/>
    </row>
    <row r="1221" spans="30:52" ht="14.25" customHeight="1" x14ac:dyDescent="0.4">
      <c r="AD1221" s="439"/>
      <c r="AE1221" s="439"/>
      <c r="AS1221" s="578"/>
      <c r="AT1221" s="578"/>
      <c r="AU1221" s="579"/>
      <c r="AV1221" s="579"/>
      <c r="AW1221" s="579"/>
      <c r="AX1221" s="579"/>
      <c r="AY1221" s="579"/>
      <c r="AZ1221" s="579"/>
    </row>
    <row r="1222" spans="30:52" ht="14.25" customHeight="1" x14ac:dyDescent="0.4">
      <c r="AD1222" s="439"/>
      <c r="AE1222" s="439"/>
      <c r="AS1222" s="578"/>
      <c r="AT1222" s="578"/>
      <c r="AU1222" s="579"/>
      <c r="AV1222" s="579"/>
      <c r="AW1222" s="579"/>
      <c r="AX1222" s="579"/>
      <c r="AY1222" s="579"/>
      <c r="AZ1222" s="579"/>
    </row>
    <row r="1223" spans="30:52" ht="14.25" customHeight="1" x14ac:dyDescent="0.4">
      <c r="AD1223" s="439"/>
      <c r="AE1223" s="439"/>
      <c r="AS1223" s="578"/>
      <c r="AT1223" s="578"/>
      <c r="AU1223" s="579"/>
      <c r="AV1223" s="579"/>
      <c r="AW1223" s="579"/>
      <c r="AX1223" s="579"/>
      <c r="AY1223" s="579"/>
      <c r="AZ1223" s="579"/>
    </row>
    <row r="1224" spans="30:52" ht="14.25" customHeight="1" x14ac:dyDescent="0.4">
      <c r="AD1224" s="439"/>
      <c r="AE1224" s="439"/>
      <c r="AS1224" s="578"/>
      <c r="AT1224" s="578"/>
      <c r="AU1224" s="579"/>
      <c r="AV1224" s="579"/>
      <c r="AW1224" s="579"/>
      <c r="AX1224" s="579"/>
      <c r="AY1224" s="579"/>
      <c r="AZ1224" s="579"/>
    </row>
    <row r="1225" spans="30:52" ht="14.25" customHeight="1" x14ac:dyDescent="0.4">
      <c r="AD1225" s="439"/>
      <c r="AE1225" s="439"/>
      <c r="AS1225" s="578"/>
      <c r="AT1225" s="578"/>
      <c r="AU1225" s="579"/>
      <c r="AV1225" s="579"/>
      <c r="AW1225" s="579"/>
      <c r="AX1225" s="579"/>
      <c r="AY1225" s="579"/>
      <c r="AZ1225" s="579"/>
    </row>
    <row r="1226" spans="30:52" ht="14.25" customHeight="1" x14ac:dyDescent="0.4">
      <c r="AD1226" s="439"/>
      <c r="AE1226" s="439"/>
      <c r="AS1226" s="578"/>
      <c r="AT1226" s="578"/>
      <c r="AU1226" s="579"/>
      <c r="AV1226" s="579"/>
      <c r="AW1226" s="579"/>
      <c r="AX1226" s="579"/>
      <c r="AY1226" s="579"/>
      <c r="AZ1226" s="579"/>
    </row>
    <row r="1227" spans="30:52" ht="14.25" customHeight="1" x14ac:dyDescent="0.4">
      <c r="AD1227" s="439"/>
      <c r="AE1227" s="439"/>
      <c r="AS1227" s="578"/>
      <c r="AT1227" s="578"/>
      <c r="AU1227" s="579"/>
      <c r="AV1227" s="579"/>
      <c r="AW1227" s="579"/>
      <c r="AX1227" s="579"/>
      <c r="AY1227" s="579"/>
      <c r="AZ1227" s="579"/>
    </row>
    <row r="1228" spans="30:52" ht="14.25" customHeight="1" x14ac:dyDescent="0.4">
      <c r="AD1228" s="439"/>
      <c r="AE1228" s="439"/>
      <c r="AS1228" s="578"/>
      <c r="AT1228" s="578"/>
      <c r="AU1228" s="579"/>
      <c r="AV1228" s="579"/>
      <c r="AW1228" s="579"/>
      <c r="AX1228" s="579"/>
      <c r="AY1228" s="579"/>
      <c r="AZ1228" s="579"/>
    </row>
    <row r="1229" spans="30:52" ht="14.25" customHeight="1" x14ac:dyDescent="0.4">
      <c r="AD1229" s="439"/>
      <c r="AE1229" s="439"/>
      <c r="AS1229" s="578"/>
      <c r="AT1229" s="578"/>
      <c r="AU1229" s="579"/>
      <c r="AV1229" s="579"/>
      <c r="AW1229" s="579"/>
      <c r="AX1229" s="579"/>
      <c r="AY1229" s="579"/>
      <c r="AZ1229" s="579"/>
    </row>
    <row r="1230" spans="30:52" ht="14.25" customHeight="1" x14ac:dyDescent="0.4">
      <c r="AD1230" s="439"/>
      <c r="AE1230" s="439"/>
      <c r="AS1230" s="578"/>
      <c r="AT1230" s="578"/>
      <c r="AU1230" s="579"/>
      <c r="AV1230" s="579"/>
      <c r="AW1230" s="579"/>
      <c r="AX1230" s="579"/>
      <c r="AY1230" s="579"/>
      <c r="AZ1230" s="579"/>
    </row>
    <row r="1231" spans="30:52" ht="14.25" customHeight="1" x14ac:dyDescent="0.4">
      <c r="AD1231" s="439"/>
      <c r="AE1231" s="439"/>
      <c r="AS1231" s="578"/>
      <c r="AT1231" s="578"/>
      <c r="AU1231" s="579"/>
      <c r="AV1231" s="579"/>
      <c r="AW1231" s="579"/>
      <c r="AX1231" s="579"/>
      <c r="AY1231" s="579"/>
      <c r="AZ1231" s="579"/>
    </row>
    <row r="1232" spans="30:52" ht="14.25" customHeight="1" x14ac:dyDescent="0.4">
      <c r="AD1232" s="439"/>
      <c r="AE1232" s="439"/>
      <c r="AS1232" s="580"/>
      <c r="AT1232" s="578"/>
      <c r="AU1232" s="579"/>
      <c r="AV1232" s="579"/>
      <c r="AW1232" s="579"/>
      <c r="AX1232" s="579"/>
      <c r="AY1232" s="579"/>
      <c r="AZ1232" s="579"/>
    </row>
    <row r="1233" spans="30:52" ht="14.25" customHeight="1" x14ac:dyDescent="0.4">
      <c r="AD1233" s="439"/>
      <c r="AE1233" s="439"/>
      <c r="AS1233" s="578"/>
      <c r="AT1233" s="578"/>
      <c r="AU1233" s="579"/>
      <c r="AV1233" s="579"/>
      <c r="AW1233" s="579"/>
      <c r="AX1233" s="579"/>
      <c r="AY1233" s="579"/>
      <c r="AZ1233" s="579"/>
    </row>
    <row r="1234" spans="30:52" ht="14.25" customHeight="1" x14ac:dyDescent="0.4">
      <c r="AD1234" s="439"/>
      <c r="AE1234" s="439"/>
      <c r="AS1234" s="578"/>
      <c r="AT1234" s="578"/>
      <c r="AU1234" s="579"/>
      <c r="AV1234" s="579"/>
      <c r="AW1234" s="579"/>
      <c r="AX1234" s="579"/>
      <c r="AY1234" s="579"/>
      <c r="AZ1234" s="579"/>
    </row>
    <row r="1235" spans="30:52" ht="14.25" customHeight="1" x14ac:dyDescent="0.4">
      <c r="AD1235" s="439"/>
      <c r="AE1235" s="439"/>
      <c r="AS1235" s="578"/>
      <c r="AT1235" s="578"/>
      <c r="AU1235" s="579"/>
      <c r="AV1235" s="579"/>
      <c r="AW1235" s="579"/>
      <c r="AX1235" s="579"/>
      <c r="AY1235" s="579"/>
      <c r="AZ1235" s="579"/>
    </row>
    <row r="1236" spans="30:52" ht="14.25" customHeight="1" x14ac:dyDescent="0.4">
      <c r="AD1236" s="439"/>
      <c r="AE1236" s="439"/>
      <c r="AS1236" s="578"/>
      <c r="AT1236" s="578"/>
      <c r="AU1236" s="579"/>
      <c r="AV1236" s="579"/>
      <c r="AW1236" s="579"/>
      <c r="AX1236" s="579"/>
      <c r="AY1236" s="579"/>
      <c r="AZ1236" s="579"/>
    </row>
    <row r="1237" spans="30:52" ht="14.25" customHeight="1" x14ac:dyDescent="0.4">
      <c r="AD1237" s="439"/>
      <c r="AE1237" s="439"/>
      <c r="AS1237" s="578"/>
      <c r="AT1237" s="578"/>
      <c r="AU1237" s="579"/>
      <c r="AV1237" s="579"/>
      <c r="AW1237" s="579"/>
      <c r="AX1237" s="579"/>
      <c r="AY1237" s="579"/>
      <c r="AZ1237" s="579"/>
    </row>
    <row r="1238" spans="30:52" ht="14.25" customHeight="1" x14ac:dyDescent="0.4">
      <c r="AD1238" s="439"/>
      <c r="AE1238" s="439"/>
      <c r="AS1238" s="578"/>
      <c r="AT1238" s="578"/>
      <c r="AU1238" s="579"/>
      <c r="AV1238" s="579"/>
      <c r="AW1238" s="579"/>
      <c r="AX1238" s="579"/>
      <c r="AY1238" s="579"/>
      <c r="AZ1238" s="579"/>
    </row>
    <row r="1239" spans="30:52" ht="14.25" customHeight="1" x14ac:dyDescent="0.4">
      <c r="AD1239" s="439"/>
      <c r="AE1239" s="439"/>
      <c r="AS1239" s="578"/>
      <c r="AT1239" s="578"/>
      <c r="AU1239" s="579"/>
      <c r="AV1239" s="579"/>
      <c r="AW1239" s="579"/>
      <c r="AX1239" s="579"/>
      <c r="AY1239" s="579"/>
      <c r="AZ1239" s="579"/>
    </row>
    <row r="1240" spans="30:52" ht="14.25" customHeight="1" x14ac:dyDescent="0.4">
      <c r="AD1240" s="439"/>
      <c r="AE1240" s="439"/>
      <c r="AS1240" s="578"/>
      <c r="AT1240" s="578"/>
      <c r="AU1240" s="579"/>
      <c r="AV1240" s="579"/>
      <c r="AW1240" s="579"/>
      <c r="AX1240" s="579"/>
      <c r="AY1240" s="579"/>
      <c r="AZ1240" s="579"/>
    </row>
    <row r="1241" spans="30:52" ht="14.25" customHeight="1" x14ac:dyDescent="0.4">
      <c r="AD1241" s="439"/>
      <c r="AE1241" s="439"/>
      <c r="AS1241" s="578"/>
      <c r="AT1241" s="578"/>
      <c r="AU1241" s="579"/>
      <c r="AV1241" s="579"/>
      <c r="AW1241" s="579"/>
      <c r="AX1241" s="579"/>
      <c r="AY1241" s="579"/>
      <c r="AZ1241" s="579"/>
    </row>
    <row r="1242" spans="30:52" ht="14.25" customHeight="1" x14ac:dyDescent="0.4">
      <c r="AD1242" s="439"/>
      <c r="AE1242" s="439"/>
      <c r="AS1242" s="578"/>
      <c r="AT1242" s="578"/>
      <c r="AU1242" s="579"/>
      <c r="AV1242" s="579"/>
      <c r="AW1242" s="579"/>
      <c r="AX1242" s="579"/>
      <c r="AY1242" s="579"/>
      <c r="AZ1242" s="579"/>
    </row>
    <row r="1243" spans="30:52" ht="14.25" customHeight="1" x14ac:dyDescent="0.4">
      <c r="AD1243" s="439"/>
      <c r="AE1243" s="439"/>
      <c r="AS1243" s="578"/>
      <c r="AT1243" s="578"/>
      <c r="AU1243" s="579"/>
      <c r="AV1243" s="579"/>
      <c r="AW1243" s="579"/>
      <c r="AX1243" s="579"/>
      <c r="AY1243" s="579"/>
      <c r="AZ1243" s="579"/>
    </row>
    <row r="1244" spans="30:52" ht="14.25" customHeight="1" x14ac:dyDescent="0.4">
      <c r="AD1244" s="439"/>
      <c r="AE1244" s="439"/>
      <c r="AS1244" s="578"/>
      <c r="AT1244" s="578"/>
      <c r="AU1244" s="579"/>
      <c r="AV1244" s="579"/>
      <c r="AW1244" s="579"/>
      <c r="AX1244" s="579"/>
      <c r="AY1244" s="579"/>
      <c r="AZ1244" s="579"/>
    </row>
    <row r="1245" spans="30:52" ht="14.25" customHeight="1" x14ac:dyDescent="0.4">
      <c r="AD1245" s="439"/>
      <c r="AE1245" s="439"/>
      <c r="AS1245" s="578"/>
      <c r="AT1245" s="578"/>
      <c r="AU1245" s="579"/>
      <c r="AV1245" s="579"/>
      <c r="AW1245" s="579"/>
      <c r="AX1245" s="579"/>
      <c r="AY1245" s="579"/>
      <c r="AZ1245" s="579"/>
    </row>
    <row r="1246" spans="30:52" ht="14.25" customHeight="1" x14ac:dyDescent="0.4">
      <c r="AD1246" s="439"/>
      <c r="AE1246" s="439"/>
      <c r="AS1246" s="578"/>
      <c r="AT1246" s="578"/>
      <c r="AU1246" s="579"/>
      <c r="AV1246" s="579"/>
      <c r="AW1246" s="579"/>
      <c r="AX1246" s="579"/>
      <c r="AY1246" s="579"/>
      <c r="AZ1246" s="579"/>
    </row>
    <row r="1247" spans="30:52" ht="14.25" customHeight="1" x14ac:dyDescent="0.4">
      <c r="AD1247" s="439"/>
      <c r="AE1247" s="439"/>
      <c r="AS1247" s="578"/>
      <c r="AT1247" s="578"/>
      <c r="AU1247" s="579"/>
      <c r="AV1247" s="579"/>
      <c r="AW1247" s="579"/>
      <c r="AX1247" s="579"/>
      <c r="AY1247" s="579"/>
      <c r="AZ1247" s="579"/>
    </row>
    <row r="1248" spans="30:52" ht="14.25" customHeight="1" x14ac:dyDescent="0.4">
      <c r="AD1248" s="439"/>
      <c r="AE1248" s="439"/>
      <c r="AS1248" s="578"/>
      <c r="AT1248" s="578"/>
      <c r="AU1248" s="579"/>
      <c r="AV1248" s="579"/>
      <c r="AW1248" s="579"/>
      <c r="AX1248" s="579"/>
      <c r="AY1248" s="579"/>
      <c r="AZ1248" s="579"/>
    </row>
    <row r="1249" spans="30:52" ht="14.25" customHeight="1" x14ac:dyDescent="0.4">
      <c r="AD1249" s="439"/>
      <c r="AE1249" s="439"/>
      <c r="AS1249" s="578"/>
      <c r="AT1249" s="578"/>
      <c r="AU1249" s="579"/>
      <c r="AV1249" s="579"/>
      <c r="AW1249" s="579"/>
      <c r="AX1249" s="579"/>
      <c r="AY1249" s="579"/>
      <c r="AZ1249" s="579"/>
    </row>
    <row r="1250" spans="30:52" ht="14.25" customHeight="1" x14ac:dyDescent="0.4">
      <c r="AD1250" s="439"/>
      <c r="AE1250" s="439"/>
      <c r="AS1250" s="578"/>
      <c r="AT1250" s="578"/>
      <c r="AU1250" s="579"/>
      <c r="AV1250" s="579"/>
      <c r="AW1250" s="579"/>
      <c r="AX1250" s="579"/>
      <c r="AY1250" s="579"/>
      <c r="AZ1250" s="579"/>
    </row>
    <row r="1251" spans="30:52" ht="14.25" customHeight="1" x14ac:dyDescent="0.4">
      <c r="AD1251" s="439"/>
      <c r="AE1251" s="439"/>
      <c r="AS1251" s="578"/>
      <c r="AT1251" s="578"/>
      <c r="AU1251" s="579"/>
      <c r="AV1251" s="579"/>
      <c r="AW1251" s="579"/>
      <c r="AX1251" s="579"/>
      <c r="AY1251" s="579"/>
      <c r="AZ1251" s="579"/>
    </row>
    <row r="1252" spans="30:52" ht="14.25" customHeight="1" x14ac:dyDescent="0.4">
      <c r="AD1252" s="439"/>
      <c r="AE1252" s="439"/>
      <c r="AS1252" s="578"/>
      <c r="AT1252" s="578"/>
      <c r="AU1252" s="579"/>
      <c r="AV1252" s="579"/>
      <c r="AW1252" s="579"/>
      <c r="AX1252" s="579"/>
      <c r="AY1252" s="579"/>
      <c r="AZ1252" s="579"/>
    </row>
    <row r="1253" spans="30:52" ht="14.25" customHeight="1" x14ac:dyDescent="0.4">
      <c r="AD1253" s="439"/>
      <c r="AE1253" s="439"/>
      <c r="AS1253" s="578"/>
      <c r="AT1253" s="578"/>
      <c r="AU1253" s="579"/>
      <c r="AV1253" s="579"/>
      <c r="AW1253" s="579"/>
      <c r="AX1253" s="579"/>
      <c r="AY1253" s="579"/>
      <c r="AZ1253" s="579"/>
    </row>
    <row r="1254" spans="30:52" ht="14.25" customHeight="1" x14ac:dyDescent="0.4">
      <c r="AD1254" s="439"/>
      <c r="AE1254" s="439"/>
      <c r="AS1254" s="578"/>
      <c r="AT1254" s="578"/>
      <c r="AU1254" s="579"/>
      <c r="AV1254" s="579"/>
      <c r="AW1254" s="579"/>
      <c r="AX1254" s="579"/>
      <c r="AY1254" s="579"/>
      <c r="AZ1254" s="579"/>
    </row>
    <row r="1255" spans="30:52" ht="14.25" customHeight="1" x14ac:dyDescent="0.4">
      <c r="AD1255" s="439"/>
      <c r="AE1255" s="439"/>
      <c r="AS1255" s="578"/>
      <c r="AT1255" s="578"/>
      <c r="AU1255" s="579"/>
      <c r="AV1255" s="579"/>
      <c r="AW1255" s="579"/>
      <c r="AX1255" s="579"/>
      <c r="AY1255" s="579"/>
      <c r="AZ1255" s="579"/>
    </row>
    <row r="1256" spans="30:52" ht="14.25" customHeight="1" x14ac:dyDescent="0.4">
      <c r="AD1256" s="439"/>
      <c r="AE1256" s="439"/>
      <c r="AS1256" s="578"/>
      <c r="AT1256" s="578"/>
      <c r="AU1256" s="579"/>
      <c r="AV1256" s="579"/>
      <c r="AW1256" s="579"/>
      <c r="AX1256" s="579"/>
      <c r="AY1256" s="579"/>
      <c r="AZ1256" s="579"/>
    </row>
    <row r="1257" spans="30:52" ht="14.25" customHeight="1" x14ac:dyDescent="0.4">
      <c r="AD1257" s="439"/>
      <c r="AE1257" s="439"/>
      <c r="AS1257" s="578"/>
      <c r="AT1257" s="578"/>
      <c r="AU1257" s="579"/>
      <c r="AV1257" s="579"/>
      <c r="AW1257" s="579"/>
      <c r="AX1257" s="579"/>
      <c r="AY1257" s="579"/>
      <c r="AZ1257" s="579"/>
    </row>
    <row r="1258" spans="30:52" ht="14.25" customHeight="1" x14ac:dyDescent="0.4">
      <c r="AD1258" s="439"/>
      <c r="AE1258" s="439"/>
      <c r="AS1258" s="578"/>
      <c r="AT1258" s="578"/>
      <c r="AU1258" s="579"/>
      <c r="AV1258" s="579"/>
      <c r="AW1258" s="579"/>
      <c r="AX1258" s="579"/>
      <c r="AY1258" s="579"/>
      <c r="AZ1258" s="579"/>
    </row>
    <row r="1259" spans="30:52" ht="14.25" customHeight="1" x14ac:dyDescent="0.4">
      <c r="AD1259" s="439"/>
      <c r="AE1259" s="439"/>
      <c r="AS1259" s="578"/>
      <c r="AT1259" s="578"/>
      <c r="AU1259" s="579"/>
      <c r="AV1259" s="579"/>
      <c r="AW1259" s="579"/>
      <c r="AX1259" s="579"/>
      <c r="AY1259" s="579"/>
      <c r="AZ1259" s="579"/>
    </row>
    <row r="1260" spans="30:52" ht="14.25" customHeight="1" x14ac:dyDescent="0.4">
      <c r="AD1260" s="439"/>
      <c r="AE1260" s="439"/>
      <c r="AS1260" s="578"/>
      <c r="AT1260" s="578"/>
      <c r="AU1260" s="579"/>
      <c r="AV1260" s="579"/>
      <c r="AW1260" s="579"/>
      <c r="AX1260" s="579"/>
      <c r="AY1260" s="579"/>
      <c r="AZ1260" s="579"/>
    </row>
    <row r="1261" spans="30:52" ht="14.25" customHeight="1" x14ac:dyDescent="0.4">
      <c r="AD1261" s="439"/>
      <c r="AE1261" s="439"/>
      <c r="AS1261" s="578"/>
      <c r="AT1261" s="578"/>
      <c r="AU1261" s="579"/>
      <c r="AV1261" s="579"/>
      <c r="AW1261" s="579"/>
      <c r="AX1261" s="579"/>
      <c r="AY1261" s="579"/>
      <c r="AZ1261" s="579"/>
    </row>
    <row r="1262" spans="30:52" ht="14.25" customHeight="1" x14ac:dyDescent="0.4">
      <c r="AD1262" s="439"/>
      <c r="AE1262" s="439"/>
      <c r="AS1262" s="578"/>
      <c r="AT1262" s="578"/>
      <c r="AU1262" s="579"/>
      <c r="AV1262" s="579"/>
      <c r="AW1262" s="579"/>
      <c r="AX1262" s="579"/>
      <c r="AY1262" s="579"/>
      <c r="AZ1262" s="579"/>
    </row>
    <row r="1263" spans="30:52" ht="14.25" customHeight="1" x14ac:dyDescent="0.4">
      <c r="AD1263" s="439"/>
      <c r="AE1263" s="439"/>
      <c r="AS1263" s="578"/>
      <c r="AT1263" s="578"/>
      <c r="AU1263" s="579"/>
      <c r="AV1263" s="579"/>
      <c r="AW1263" s="579"/>
      <c r="AX1263" s="579"/>
      <c r="AY1263" s="579"/>
      <c r="AZ1263" s="579"/>
    </row>
    <row r="1264" spans="30:52" ht="14.25" customHeight="1" x14ac:dyDescent="0.4">
      <c r="AD1264" s="439"/>
      <c r="AE1264" s="439"/>
      <c r="AS1264" s="578"/>
      <c r="AT1264" s="578"/>
      <c r="AU1264" s="579"/>
      <c r="AV1264" s="579"/>
      <c r="AW1264" s="579"/>
      <c r="AX1264" s="579"/>
      <c r="AY1264" s="579"/>
      <c r="AZ1264" s="579"/>
    </row>
    <row r="1265" spans="30:52" ht="14.25" customHeight="1" x14ac:dyDescent="0.4">
      <c r="AD1265" s="439"/>
      <c r="AE1265" s="439"/>
      <c r="AS1265" s="578"/>
      <c r="AT1265" s="578"/>
      <c r="AU1265" s="579"/>
      <c r="AV1265" s="579"/>
      <c r="AW1265" s="579"/>
      <c r="AX1265" s="579"/>
      <c r="AY1265" s="579"/>
      <c r="AZ1265" s="579"/>
    </row>
    <row r="1266" spans="30:52" ht="14.25" customHeight="1" x14ac:dyDescent="0.4">
      <c r="AD1266" s="439"/>
      <c r="AE1266" s="439"/>
      <c r="AS1266" s="578"/>
      <c r="AT1266" s="578"/>
      <c r="AU1266" s="579"/>
      <c r="AV1266" s="579"/>
      <c r="AW1266" s="579"/>
      <c r="AX1266" s="579"/>
      <c r="AY1266" s="579"/>
      <c r="AZ1266" s="579"/>
    </row>
    <row r="1267" spans="30:52" ht="14.25" customHeight="1" x14ac:dyDescent="0.4">
      <c r="AD1267" s="439"/>
      <c r="AE1267" s="439"/>
      <c r="AS1267" s="578"/>
      <c r="AT1267" s="578"/>
      <c r="AU1267" s="579"/>
      <c r="AV1267" s="579"/>
      <c r="AW1267" s="579"/>
      <c r="AX1267" s="579"/>
      <c r="AY1267" s="579"/>
      <c r="AZ1267" s="579"/>
    </row>
    <row r="1268" spans="30:52" ht="14.25" customHeight="1" x14ac:dyDescent="0.4">
      <c r="AD1268" s="439"/>
      <c r="AE1268" s="439"/>
      <c r="AS1268" s="578"/>
      <c r="AT1268" s="578"/>
      <c r="AU1268" s="579"/>
      <c r="AV1268" s="579"/>
      <c r="AW1268" s="579"/>
      <c r="AX1268" s="579"/>
      <c r="AY1268" s="579"/>
      <c r="AZ1268" s="579"/>
    </row>
    <row r="1269" spans="30:52" ht="14.25" customHeight="1" x14ac:dyDescent="0.4">
      <c r="AD1269" s="439"/>
      <c r="AE1269" s="439"/>
      <c r="AS1269" s="578"/>
      <c r="AT1269" s="578"/>
      <c r="AU1269" s="579"/>
      <c r="AV1269" s="579"/>
      <c r="AW1269" s="579"/>
      <c r="AX1269" s="579"/>
      <c r="AY1269" s="579"/>
      <c r="AZ1269" s="579"/>
    </row>
    <row r="1270" spans="30:52" ht="14.25" customHeight="1" x14ac:dyDescent="0.4">
      <c r="AD1270" s="439"/>
      <c r="AE1270" s="439"/>
      <c r="AS1270" s="578"/>
      <c r="AT1270" s="578"/>
      <c r="AU1270" s="579"/>
      <c r="AV1270" s="579"/>
      <c r="AW1270" s="579"/>
      <c r="AX1270" s="579"/>
      <c r="AY1270" s="579"/>
      <c r="AZ1270" s="579"/>
    </row>
    <row r="1271" spans="30:52" ht="14.25" customHeight="1" x14ac:dyDescent="0.4">
      <c r="AD1271" s="439"/>
      <c r="AE1271" s="439"/>
      <c r="AS1271" s="578"/>
      <c r="AT1271" s="578"/>
      <c r="AU1271" s="579"/>
      <c r="AV1271" s="579"/>
      <c r="AW1271" s="579"/>
      <c r="AX1271" s="579"/>
      <c r="AY1271" s="579"/>
      <c r="AZ1271" s="579"/>
    </row>
    <row r="1272" spans="30:52" ht="14.25" customHeight="1" x14ac:dyDescent="0.4">
      <c r="AD1272" s="439"/>
      <c r="AE1272" s="439"/>
      <c r="AS1272" s="578"/>
      <c r="AT1272" s="578"/>
      <c r="AU1272" s="579"/>
      <c r="AV1272" s="579"/>
      <c r="AW1272" s="579"/>
      <c r="AX1272" s="579"/>
      <c r="AY1272" s="579"/>
      <c r="AZ1272" s="579"/>
    </row>
    <row r="1273" spans="30:52" ht="14.25" customHeight="1" x14ac:dyDescent="0.4">
      <c r="AD1273" s="439"/>
      <c r="AE1273" s="439"/>
      <c r="AS1273" s="578"/>
      <c r="AT1273" s="578"/>
      <c r="AU1273" s="579"/>
      <c r="AV1273" s="579"/>
      <c r="AW1273" s="579"/>
      <c r="AX1273" s="579"/>
      <c r="AY1273" s="579"/>
      <c r="AZ1273" s="579"/>
    </row>
    <row r="1274" spans="30:52" ht="14.25" customHeight="1" x14ac:dyDescent="0.4">
      <c r="AD1274" s="439"/>
      <c r="AE1274" s="439"/>
      <c r="AS1274" s="578"/>
      <c r="AT1274" s="578"/>
      <c r="AU1274" s="579"/>
      <c r="AV1274" s="579"/>
      <c r="AW1274" s="579"/>
      <c r="AX1274" s="579"/>
      <c r="AY1274" s="579"/>
      <c r="AZ1274" s="579"/>
    </row>
    <row r="1275" spans="30:52" ht="14.25" customHeight="1" x14ac:dyDescent="0.4">
      <c r="AD1275" s="439"/>
      <c r="AE1275" s="439"/>
      <c r="AS1275" s="578"/>
      <c r="AT1275" s="578"/>
      <c r="AU1275" s="579"/>
      <c r="AV1275" s="579"/>
      <c r="AW1275" s="579"/>
      <c r="AX1275" s="579"/>
      <c r="AY1275" s="579"/>
      <c r="AZ1275" s="579"/>
    </row>
    <row r="1276" spans="30:52" ht="14.25" customHeight="1" x14ac:dyDescent="0.4">
      <c r="AD1276" s="439"/>
      <c r="AE1276" s="439"/>
      <c r="AS1276" s="578"/>
      <c r="AT1276" s="578"/>
      <c r="AU1276" s="579"/>
      <c r="AV1276" s="579"/>
      <c r="AW1276" s="579"/>
      <c r="AX1276" s="579"/>
      <c r="AY1276" s="579"/>
      <c r="AZ1276" s="579"/>
    </row>
    <row r="1277" spans="30:52" ht="14.25" customHeight="1" x14ac:dyDescent="0.4">
      <c r="AD1277" s="439"/>
      <c r="AE1277" s="439"/>
      <c r="AS1277" s="578"/>
      <c r="AT1277" s="578"/>
      <c r="AU1277" s="579"/>
      <c r="AV1277" s="579"/>
      <c r="AW1277" s="579"/>
      <c r="AX1277" s="579"/>
      <c r="AY1277" s="579"/>
      <c r="AZ1277" s="579"/>
    </row>
    <row r="1278" spans="30:52" ht="14.25" customHeight="1" x14ac:dyDescent="0.4">
      <c r="AD1278" s="439"/>
      <c r="AE1278" s="439"/>
      <c r="AS1278" s="578"/>
      <c r="AT1278" s="578"/>
      <c r="AU1278" s="579"/>
      <c r="AV1278" s="579"/>
      <c r="AW1278" s="579"/>
      <c r="AX1278" s="579"/>
      <c r="AY1278" s="579"/>
      <c r="AZ1278" s="579"/>
    </row>
    <row r="1279" spans="30:52" ht="14.25" customHeight="1" x14ac:dyDescent="0.4">
      <c r="AD1279" s="439"/>
      <c r="AE1279" s="439"/>
      <c r="AS1279" s="578"/>
      <c r="AT1279" s="578"/>
      <c r="AU1279" s="579"/>
      <c r="AV1279" s="579"/>
      <c r="AW1279" s="579"/>
      <c r="AX1279" s="579"/>
      <c r="AY1279" s="579"/>
      <c r="AZ1279" s="579"/>
    </row>
    <row r="1280" spans="30:52" ht="14.25" customHeight="1" x14ac:dyDescent="0.4">
      <c r="AD1280" s="439"/>
      <c r="AE1280" s="439"/>
      <c r="AS1280" s="578"/>
      <c r="AT1280" s="578"/>
      <c r="AU1280" s="579"/>
      <c r="AV1280" s="579"/>
      <c r="AW1280" s="579"/>
      <c r="AX1280" s="579"/>
      <c r="AY1280" s="579"/>
      <c r="AZ1280" s="579"/>
    </row>
    <row r="1281" spans="30:52" ht="14.25" customHeight="1" x14ac:dyDescent="0.4">
      <c r="AD1281" s="439"/>
      <c r="AE1281" s="439"/>
      <c r="AS1281" s="578"/>
      <c r="AT1281" s="578"/>
      <c r="AU1281" s="579"/>
      <c r="AV1281" s="579"/>
      <c r="AW1281" s="579"/>
      <c r="AX1281" s="579"/>
      <c r="AY1281" s="579"/>
      <c r="AZ1281" s="579"/>
    </row>
    <row r="1282" spans="30:52" ht="14.25" customHeight="1" x14ac:dyDescent="0.4">
      <c r="AD1282" s="439"/>
      <c r="AE1282" s="439"/>
      <c r="AS1282" s="578"/>
      <c r="AT1282" s="578"/>
      <c r="AU1282" s="579"/>
      <c r="AV1282" s="579"/>
      <c r="AW1282" s="579"/>
      <c r="AX1282" s="579"/>
      <c r="AY1282" s="579"/>
      <c r="AZ1282" s="579"/>
    </row>
    <row r="1283" spans="30:52" ht="14.25" customHeight="1" x14ac:dyDescent="0.4">
      <c r="AD1283" s="439"/>
      <c r="AE1283" s="439"/>
      <c r="AS1283" s="578"/>
      <c r="AT1283" s="578"/>
      <c r="AU1283" s="579"/>
      <c r="AV1283" s="579"/>
      <c r="AW1283" s="579"/>
      <c r="AX1283" s="579"/>
      <c r="AY1283" s="579"/>
      <c r="AZ1283" s="579"/>
    </row>
    <row r="1284" spans="30:52" ht="14.25" customHeight="1" x14ac:dyDescent="0.4">
      <c r="AD1284" s="439"/>
      <c r="AE1284" s="439"/>
      <c r="AS1284" s="578"/>
      <c r="AT1284" s="578"/>
      <c r="AU1284" s="579"/>
      <c r="AV1284" s="579"/>
      <c r="AW1284" s="579"/>
      <c r="AX1284" s="579"/>
      <c r="AY1284" s="579"/>
      <c r="AZ1284" s="579"/>
    </row>
    <row r="1285" spans="30:52" ht="14.25" customHeight="1" x14ac:dyDescent="0.4">
      <c r="AD1285" s="439"/>
      <c r="AE1285" s="439"/>
      <c r="AS1285" s="578"/>
      <c r="AT1285" s="578"/>
      <c r="AU1285" s="579"/>
      <c r="AV1285" s="579"/>
      <c r="AW1285" s="579"/>
      <c r="AX1285" s="579"/>
      <c r="AY1285" s="579"/>
      <c r="AZ1285" s="579"/>
    </row>
    <row r="1286" spans="30:52" ht="14.25" customHeight="1" x14ac:dyDescent="0.4">
      <c r="AD1286" s="439"/>
      <c r="AE1286" s="439"/>
      <c r="AS1286" s="578"/>
      <c r="AT1286" s="578"/>
      <c r="AU1286" s="579"/>
      <c r="AV1286" s="579"/>
      <c r="AW1286" s="579"/>
      <c r="AX1286" s="579"/>
      <c r="AY1286" s="579"/>
      <c r="AZ1286" s="579"/>
    </row>
    <row r="1287" spans="30:52" ht="14.25" customHeight="1" x14ac:dyDescent="0.4">
      <c r="AD1287" s="439"/>
      <c r="AE1287" s="439"/>
      <c r="AS1287" s="578"/>
      <c r="AT1287" s="578"/>
      <c r="AU1287" s="579"/>
      <c r="AV1287" s="579"/>
      <c r="AW1287" s="579"/>
      <c r="AX1287" s="579"/>
      <c r="AY1287" s="579"/>
      <c r="AZ1287" s="579"/>
    </row>
    <row r="1288" spans="30:52" ht="14.25" customHeight="1" x14ac:dyDescent="0.4">
      <c r="AD1288" s="439"/>
      <c r="AE1288" s="439"/>
      <c r="AS1288" s="578"/>
      <c r="AT1288" s="578"/>
      <c r="AU1288" s="579"/>
      <c r="AV1288" s="579"/>
      <c r="AW1288" s="579"/>
      <c r="AX1288" s="579"/>
      <c r="AY1288" s="579"/>
      <c r="AZ1288" s="579"/>
    </row>
    <row r="1289" spans="30:52" ht="14.25" customHeight="1" x14ac:dyDescent="0.4">
      <c r="AD1289" s="439"/>
      <c r="AE1289" s="439"/>
      <c r="AS1289" s="578"/>
      <c r="AT1289" s="578"/>
      <c r="AU1289" s="579"/>
      <c r="AV1289" s="579"/>
      <c r="AW1289" s="579"/>
      <c r="AX1289" s="579"/>
      <c r="AY1289" s="579"/>
      <c r="AZ1289" s="579"/>
    </row>
    <row r="1290" spans="30:52" ht="14.25" customHeight="1" x14ac:dyDescent="0.4">
      <c r="AD1290" s="439"/>
      <c r="AE1290" s="439"/>
      <c r="AS1290" s="578"/>
      <c r="AT1290" s="578"/>
      <c r="AU1290" s="579"/>
      <c r="AV1290" s="579"/>
      <c r="AW1290" s="579"/>
      <c r="AX1290" s="579"/>
      <c r="AY1290" s="579"/>
      <c r="AZ1290" s="579"/>
    </row>
    <row r="1291" spans="30:52" ht="14.25" customHeight="1" x14ac:dyDescent="0.4">
      <c r="AD1291" s="439"/>
      <c r="AE1291" s="439"/>
      <c r="AS1291" s="578"/>
      <c r="AT1291" s="578"/>
      <c r="AU1291" s="579"/>
      <c r="AV1291" s="579"/>
      <c r="AW1291" s="579"/>
      <c r="AX1291" s="579"/>
      <c r="AY1291" s="579"/>
      <c r="AZ1291" s="579"/>
    </row>
    <row r="1292" spans="30:52" ht="14.25" customHeight="1" x14ac:dyDescent="0.4">
      <c r="AD1292" s="439"/>
      <c r="AE1292" s="439"/>
      <c r="AS1292" s="578"/>
      <c r="AT1292" s="578"/>
      <c r="AU1292" s="579"/>
      <c r="AV1292" s="579"/>
      <c r="AW1292" s="579"/>
      <c r="AX1292" s="579"/>
      <c r="AY1292" s="579"/>
      <c r="AZ1292" s="579"/>
    </row>
    <row r="1293" spans="30:52" ht="14.25" customHeight="1" x14ac:dyDescent="0.4">
      <c r="AD1293" s="439"/>
      <c r="AE1293" s="439"/>
      <c r="AS1293" s="578"/>
      <c r="AT1293" s="578"/>
      <c r="AU1293" s="579"/>
      <c r="AV1293" s="579"/>
      <c r="AW1293" s="579"/>
      <c r="AX1293" s="579"/>
      <c r="AY1293" s="579"/>
      <c r="AZ1293" s="579"/>
    </row>
    <row r="1294" spans="30:52" ht="14.25" customHeight="1" x14ac:dyDescent="0.4">
      <c r="AD1294" s="439"/>
      <c r="AE1294" s="439"/>
      <c r="AS1294" s="578"/>
      <c r="AT1294" s="578"/>
      <c r="AU1294" s="579"/>
      <c r="AV1294" s="579"/>
      <c r="AW1294" s="579"/>
      <c r="AX1294" s="579"/>
      <c r="AY1294" s="579"/>
      <c r="AZ1294" s="579"/>
    </row>
    <row r="1295" spans="30:52" ht="14.25" customHeight="1" x14ac:dyDescent="0.4">
      <c r="AD1295" s="439"/>
      <c r="AE1295" s="439"/>
      <c r="AS1295" s="578"/>
      <c r="AT1295" s="578"/>
      <c r="AU1295" s="579"/>
      <c r="AV1295" s="579"/>
      <c r="AW1295" s="579"/>
      <c r="AX1295" s="579"/>
      <c r="AY1295" s="579"/>
      <c r="AZ1295" s="579"/>
    </row>
    <row r="1296" spans="30:52" ht="14.25" customHeight="1" x14ac:dyDescent="0.4">
      <c r="AD1296" s="439"/>
      <c r="AE1296" s="439"/>
      <c r="AS1296" s="578"/>
      <c r="AT1296" s="578"/>
      <c r="AU1296" s="579"/>
      <c r="AV1296" s="579"/>
      <c r="AW1296" s="579"/>
      <c r="AX1296" s="579"/>
      <c r="AY1296" s="579"/>
      <c r="AZ1296" s="579"/>
    </row>
    <row r="1297" spans="30:52" ht="14.25" customHeight="1" x14ac:dyDescent="0.4">
      <c r="AD1297" s="439"/>
      <c r="AE1297" s="439"/>
      <c r="AS1297" s="578"/>
      <c r="AT1297" s="578"/>
      <c r="AU1297" s="579"/>
      <c r="AV1297" s="579"/>
      <c r="AW1297" s="579"/>
      <c r="AX1297" s="579"/>
      <c r="AY1297" s="579"/>
      <c r="AZ1297" s="579"/>
    </row>
    <row r="1298" spans="30:52" ht="14.25" customHeight="1" x14ac:dyDescent="0.4">
      <c r="AD1298" s="439"/>
      <c r="AE1298" s="439"/>
      <c r="AS1298" s="578"/>
      <c r="AT1298" s="578"/>
      <c r="AU1298" s="579"/>
      <c r="AV1298" s="579"/>
      <c r="AW1298" s="579"/>
      <c r="AX1298" s="579"/>
      <c r="AY1298" s="579"/>
      <c r="AZ1298" s="579"/>
    </row>
    <row r="1299" spans="30:52" ht="14.25" customHeight="1" x14ac:dyDescent="0.4">
      <c r="AD1299" s="439"/>
      <c r="AE1299" s="439"/>
      <c r="AS1299" s="578"/>
      <c r="AT1299" s="578"/>
      <c r="AU1299" s="579"/>
      <c r="AV1299" s="579"/>
      <c r="AW1299" s="579"/>
      <c r="AX1299" s="579"/>
      <c r="AY1299" s="579"/>
      <c r="AZ1299" s="579"/>
    </row>
    <row r="1300" spans="30:52" ht="14.25" customHeight="1" x14ac:dyDescent="0.4">
      <c r="AD1300" s="439"/>
      <c r="AE1300" s="439"/>
      <c r="AS1300" s="578"/>
      <c r="AT1300" s="578"/>
      <c r="AU1300" s="579"/>
      <c r="AV1300" s="579"/>
      <c r="AW1300" s="579"/>
      <c r="AX1300" s="579"/>
      <c r="AY1300" s="579"/>
      <c r="AZ1300" s="579"/>
    </row>
    <row r="1301" spans="30:52" ht="14.25" customHeight="1" x14ac:dyDescent="0.4">
      <c r="AD1301" s="439"/>
      <c r="AE1301" s="439"/>
      <c r="AS1301" s="578"/>
      <c r="AT1301" s="578"/>
      <c r="AU1301" s="579"/>
      <c r="AV1301" s="579"/>
      <c r="AW1301" s="579"/>
      <c r="AX1301" s="579"/>
      <c r="AY1301" s="579"/>
      <c r="AZ1301" s="579"/>
    </row>
    <row r="1302" spans="30:52" ht="14.25" customHeight="1" x14ac:dyDescent="0.4">
      <c r="AD1302" s="439"/>
      <c r="AE1302" s="439"/>
      <c r="AS1302" s="578"/>
      <c r="AT1302" s="578"/>
      <c r="AU1302" s="579"/>
      <c r="AV1302" s="579"/>
      <c r="AW1302" s="579"/>
      <c r="AX1302" s="579"/>
      <c r="AY1302" s="579"/>
      <c r="AZ1302" s="579"/>
    </row>
    <row r="1303" spans="30:52" ht="14.25" customHeight="1" x14ac:dyDescent="0.4">
      <c r="AD1303" s="439"/>
      <c r="AE1303" s="439"/>
      <c r="AS1303" s="578"/>
      <c r="AT1303" s="578"/>
      <c r="AU1303" s="579"/>
      <c r="AV1303" s="579"/>
      <c r="AW1303" s="579"/>
      <c r="AX1303" s="579"/>
      <c r="AY1303" s="579"/>
      <c r="AZ1303" s="579"/>
    </row>
    <row r="1304" spans="30:52" ht="14.25" customHeight="1" x14ac:dyDescent="0.4">
      <c r="AD1304" s="439"/>
      <c r="AE1304" s="439"/>
      <c r="AS1304" s="578"/>
      <c r="AT1304" s="578"/>
      <c r="AU1304" s="579"/>
      <c r="AV1304" s="579"/>
      <c r="AW1304" s="579"/>
      <c r="AX1304" s="579"/>
      <c r="AY1304" s="579"/>
      <c r="AZ1304" s="579"/>
    </row>
    <row r="1305" spans="30:52" ht="14.25" customHeight="1" x14ac:dyDescent="0.4">
      <c r="AD1305" s="439"/>
      <c r="AE1305" s="439"/>
      <c r="AS1305" s="578"/>
      <c r="AT1305" s="578"/>
      <c r="AU1305" s="579"/>
      <c r="AV1305" s="579"/>
      <c r="AW1305" s="579"/>
      <c r="AX1305" s="579"/>
      <c r="AY1305" s="579"/>
      <c r="AZ1305" s="579"/>
    </row>
    <row r="1306" spans="30:52" ht="14.25" customHeight="1" x14ac:dyDescent="0.4">
      <c r="AD1306" s="439"/>
      <c r="AE1306" s="439"/>
      <c r="AS1306" s="578"/>
      <c r="AT1306" s="578"/>
      <c r="AU1306" s="579"/>
      <c r="AV1306" s="579"/>
      <c r="AW1306" s="579"/>
      <c r="AX1306" s="579"/>
      <c r="AY1306" s="579"/>
      <c r="AZ1306" s="579"/>
    </row>
    <row r="1307" spans="30:52" ht="14.25" customHeight="1" x14ac:dyDescent="0.4">
      <c r="AD1307" s="439"/>
      <c r="AE1307" s="439"/>
      <c r="AS1307" s="578"/>
      <c r="AT1307" s="578"/>
      <c r="AU1307" s="579"/>
      <c r="AV1307" s="579"/>
      <c r="AW1307" s="579"/>
      <c r="AX1307" s="579"/>
      <c r="AY1307" s="579"/>
      <c r="AZ1307" s="579"/>
    </row>
    <row r="1308" spans="30:52" ht="14.25" customHeight="1" x14ac:dyDescent="0.4">
      <c r="AD1308" s="439"/>
      <c r="AE1308" s="439"/>
      <c r="AS1308" s="578"/>
      <c r="AT1308" s="578"/>
      <c r="AU1308" s="579"/>
      <c r="AV1308" s="579"/>
      <c r="AW1308" s="579"/>
      <c r="AX1308" s="579"/>
      <c r="AY1308" s="579"/>
      <c r="AZ1308" s="579"/>
    </row>
    <row r="1309" spans="30:52" ht="14.25" customHeight="1" x14ac:dyDescent="0.4">
      <c r="AD1309" s="439"/>
      <c r="AE1309" s="439"/>
      <c r="AS1309" s="578"/>
      <c r="AT1309" s="578"/>
      <c r="AU1309" s="579"/>
      <c r="AV1309" s="579"/>
      <c r="AW1309" s="579"/>
      <c r="AX1309" s="579"/>
      <c r="AY1309" s="579"/>
      <c r="AZ1309" s="579"/>
    </row>
    <row r="1310" spans="30:52" ht="14.25" customHeight="1" x14ac:dyDescent="0.4">
      <c r="AD1310" s="439"/>
      <c r="AE1310" s="439"/>
      <c r="AS1310" s="578"/>
      <c r="AT1310" s="578"/>
      <c r="AU1310" s="579"/>
      <c r="AV1310" s="579"/>
      <c r="AW1310" s="579"/>
      <c r="AX1310" s="579"/>
      <c r="AY1310" s="579"/>
      <c r="AZ1310" s="579"/>
    </row>
    <row r="1311" spans="30:52" ht="14.25" customHeight="1" x14ac:dyDescent="0.4">
      <c r="AD1311" s="439"/>
      <c r="AE1311" s="439"/>
      <c r="AS1311" s="578"/>
      <c r="AT1311" s="578"/>
      <c r="AU1311" s="579"/>
      <c r="AV1311" s="579"/>
      <c r="AW1311" s="579"/>
      <c r="AX1311" s="579"/>
      <c r="AY1311" s="579"/>
      <c r="AZ1311" s="579"/>
    </row>
    <row r="1312" spans="30:52" ht="14.25" customHeight="1" x14ac:dyDescent="0.4">
      <c r="AD1312" s="439"/>
      <c r="AE1312" s="439"/>
      <c r="AS1312" s="578"/>
      <c r="AT1312" s="578"/>
      <c r="AU1312" s="579"/>
      <c r="AV1312" s="579"/>
      <c r="AW1312" s="579"/>
      <c r="AX1312" s="579"/>
      <c r="AY1312" s="579"/>
      <c r="AZ1312" s="579"/>
    </row>
    <row r="1313" spans="30:52" ht="14.25" customHeight="1" x14ac:dyDescent="0.4">
      <c r="AD1313" s="439"/>
      <c r="AE1313" s="439"/>
      <c r="AS1313" s="578"/>
      <c r="AT1313" s="578"/>
      <c r="AU1313" s="579"/>
      <c r="AV1313" s="579"/>
      <c r="AW1313" s="579"/>
      <c r="AX1313" s="579"/>
      <c r="AY1313" s="579"/>
      <c r="AZ1313" s="579"/>
    </row>
    <row r="1314" spans="30:52" ht="14.25" customHeight="1" x14ac:dyDescent="0.4">
      <c r="AD1314" s="439"/>
      <c r="AE1314" s="439"/>
      <c r="AS1314" s="578"/>
      <c r="AT1314" s="578"/>
      <c r="AU1314" s="579"/>
      <c r="AV1314" s="579"/>
      <c r="AW1314" s="579"/>
      <c r="AX1314" s="579"/>
      <c r="AY1314" s="579"/>
      <c r="AZ1314" s="579"/>
    </row>
    <row r="1315" spans="30:52" ht="14.25" customHeight="1" x14ac:dyDescent="0.4">
      <c r="AD1315" s="439"/>
      <c r="AE1315" s="439"/>
      <c r="AS1315" s="578"/>
      <c r="AT1315" s="578"/>
      <c r="AU1315" s="579"/>
      <c r="AV1315" s="579"/>
      <c r="AW1315" s="579"/>
      <c r="AX1315" s="579"/>
      <c r="AY1315" s="579"/>
      <c r="AZ1315" s="579"/>
    </row>
    <row r="1316" spans="30:52" ht="14.25" customHeight="1" x14ac:dyDescent="0.4">
      <c r="AD1316" s="439"/>
      <c r="AE1316" s="439"/>
      <c r="AS1316" s="578"/>
      <c r="AT1316" s="578"/>
      <c r="AU1316" s="579"/>
      <c r="AV1316" s="579"/>
      <c r="AW1316" s="579"/>
      <c r="AX1316" s="579"/>
      <c r="AY1316" s="579"/>
      <c r="AZ1316" s="579"/>
    </row>
    <row r="1317" spans="30:52" ht="14.25" customHeight="1" x14ac:dyDescent="0.4">
      <c r="AD1317" s="439"/>
      <c r="AE1317" s="439"/>
      <c r="AS1317" s="578"/>
      <c r="AT1317" s="578"/>
      <c r="AU1317" s="579"/>
      <c r="AV1317" s="579"/>
      <c r="AW1317" s="579"/>
      <c r="AX1317" s="579"/>
      <c r="AY1317" s="579"/>
      <c r="AZ1317" s="579"/>
    </row>
    <row r="1318" spans="30:52" ht="14.25" customHeight="1" x14ac:dyDescent="0.4">
      <c r="AD1318" s="439"/>
      <c r="AE1318" s="439"/>
      <c r="AS1318" s="578"/>
      <c r="AT1318" s="578"/>
      <c r="AU1318" s="579"/>
      <c r="AV1318" s="579"/>
      <c r="AW1318" s="579"/>
      <c r="AX1318" s="579"/>
      <c r="AY1318" s="579"/>
      <c r="AZ1318" s="579"/>
    </row>
    <row r="1319" spans="30:52" ht="14.25" customHeight="1" x14ac:dyDescent="0.4">
      <c r="AD1319" s="439"/>
      <c r="AE1319" s="439"/>
      <c r="AS1319" s="578"/>
      <c r="AT1319" s="578"/>
      <c r="AU1319" s="579"/>
      <c r="AV1319" s="579"/>
      <c r="AW1319" s="579"/>
      <c r="AX1319" s="579"/>
      <c r="AY1319" s="579"/>
      <c r="AZ1319" s="579"/>
    </row>
    <row r="1320" spans="30:52" ht="14.25" customHeight="1" x14ac:dyDescent="0.4">
      <c r="AD1320" s="439"/>
      <c r="AE1320" s="439"/>
      <c r="AS1320" s="578"/>
      <c r="AT1320" s="578"/>
      <c r="AU1320" s="579"/>
      <c r="AV1320" s="579"/>
      <c r="AW1320" s="579"/>
      <c r="AX1320" s="579"/>
      <c r="AY1320" s="579"/>
      <c r="AZ1320" s="579"/>
    </row>
    <row r="1321" spans="30:52" ht="14.25" customHeight="1" x14ac:dyDescent="0.4">
      <c r="AD1321" s="439"/>
      <c r="AE1321" s="439"/>
      <c r="AS1321" s="578"/>
      <c r="AT1321" s="578"/>
      <c r="AU1321" s="579"/>
      <c r="AV1321" s="579"/>
      <c r="AW1321" s="579"/>
      <c r="AX1321" s="579"/>
      <c r="AY1321" s="579"/>
      <c r="AZ1321" s="579"/>
    </row>
    <row r="1322" spans="30:52" ht="14.25" customHeight="1" x14ac:dyDescent="0.4">
      <c r="AD1322" s="439"/>
      <c r="AE1322" s="439"/>
      <c r="AS1322" s="578"/>
      <c r="AT1322" s="578"/>
      <c r="AU1322" s="579"/>
      <c r="AV1322" s="579"/>
      <c r="AW1322" s="579"/>
      <c r="AX1322" s="579"/>
      <c r="AY1322" s="579"/>
      <c r="AZ1322" s="579"/>
    </row>
    <row r="1323" spans="30:52" ht="14.25" customHeight="1" x14ac:dyDescent="0.4">
      <c r="AD1323" s="439"/>
      <c r="AE1323" s="439"/>
      <c r="AS1323" s="578"/>
      <c r="AT1323" s="578"/>
      <c r="AU1323" s="579"/>
      <c r="AV1323" s="579"/>
      <c r="AW1323" s="579"/>
      <c r="AX1323" s="579"/>
      <c r="AY1323" s="579"/>
      <c r="AZ1323" s="579"/>
    </row>
    <row r="1324" spans="30:52" ht="14.25" customHeight="1" x14ac:dyDescent="0.4">
      <c r="AD1324" s="439"/>
      <c r="AE1324" s="439"/>
      <c r="AS1324" s="578"/>
      <c r="AT1324" s="578"/>
      <c r="AU1324" s="579"/>
      <c r="AV1324" s="579"/>
      <c r="AW1324" s="579"/>
      <c r="AX1324" s="579"/>
      <c r="AY1324" s="579"/>
      <c r="AZ1324" s="579"/>
    </row>
    <row r="1325" spans="30:52" ht="14.25" customHeight="1" x14ac:dyDescent="0.4">
      <c r="AD1325" s="439"/>
      <c r="AE1325" s="439"/>
      <c r="AS1325" s="578"/>
      <c r="AT1325" s="578"/>
      <c r="AU1325" s="579"/>
      <c r="AV1325" s="579"/>
      <c r="AW1325" s="579"/>
      <c r="AX1325" s="579"/>
      <c r="AY1325" s="579"/>
      <c r="AZ1325" s="579"/>
    </row>
    <row r="1326" spans="30:52" ht="14.25" customHeight="1" x14ac:dyDescent="0.4">
      <c r="AD1326" s="439"/>
      <c r="AE1326" s="439"/>
      <c r="AS1326" s="578"/>
      <c r="AT1326" s="578"/>
      <c r="AU1326" s="579"/>
      <c r="AV1326" s="579"/>
      <c r="AW1326" s="579"/>
      <c r="AX1326" s="579"/>
      <c r="AY1326" s="579"/>
      <c r="AZ1326" s="579"/>
    </row>
    <row r="1327" spans="30:52" ht="14.25" customHeight="1" x14ac:dyDescent="0.4">
      <c r="AD1327" s="439"/>
      <c r="AE1327" s="439"/>
      <c r="AS1327" s="578"/>
      <c r="AT1327" s="578"/>
      <c r="AU1327" s="579"/>
      <c r="AV1327" s="579"/>
      <c r="AW1327" s="579"/>
      <c r="AX1327" s="579"/>
      <c r="AY1327" s="579"/>
      <c r="AZ1327" s="579"/>
    </row>
    <row r="1328" spans="30:52" ht="14.25" customHeight="1" x14ac:dyDescent="0.4">
      <c r="AD1328" s="439"/>
      <c r="AE1328" s="439"/>
      <c r="AS1328" s="578"/>
      <c r="AT1328" s="578"/>
      <c r="AU1328" s="579"/>
      <c r="AV1328" s="579"/>
      <c r="AW1328" s="579"/>
      <c r="AX1328" s="579"/>
      <c r="AY1328" s="579"/>
      <c r="AZ1328" s="579"/>
    </row>
    <row r="1329" spans="30:52" ht="14.25" customHeight="1" x14ac:dyDescent="0.4">
      <c r="AD1329" s="439"/>
      <c r="AE1329" s="439"/>
      <c r="AS1329" s="578"/>
      <c r="AT1329" s="578"/>
      <c r="AU1329" s="579"/>
      <c r="AV1329" s="579"/>
      <c r="AW1329" s="579"/>
      <c r="AX1329" s="579"/>
      <c r="AY1329" s="579"/>
      <c r="AZ1329" s="579"/>
    </row>
    <row r="1330" spans="30:52" ht="14.25" customHeight="1" x14ac:dyDescent="0.4">
      <c r="AD1330" s="439"/>
      <c r="AE1330" s="439"/>
      <c r="AS1330" s="578"/>
      <c r="AT1330" s="578"/>
      <c r="AU1330" s="579"/>
      <c r="AV1330" s="579"/>
      <c r="AW1330" s="579"/>
      <c r="AX1330" s="579"/>
      <c r="AY1330" s="579"/>
      <c r="AZ1330" s="579"/>
    </row>
    <row r="1331" spans="30:52" ht="14.25" customHeight="1" x14ac:dyDescent="0.4">
      <c r="AD1331" s="439"/>
      <c r="AE1331" s="439"/>
      <c r="AS1331" s="578"/>
      <c r="AT1331" s="578"/>
      <c r="AU1331" s="579"/>
      <c r="AV1331" s="579"/>
      <c r="AW1331" s="579"/>
      <c r="AX1331" s="579"/>
      <c r="AY1331" s="579"/>
      <c r="AZ1331" s="579"/>
    </row>
    <row r="1332" spans="30:52" ht="14.25" customHeight="1" x14ac:dyDescent="0.4">
      <c r="AD1332" s="439"/>
      <c r="AE1332" s="439"/>
      <c r="AS1332" s="578"/>
      <c r="AT1332" s="578"/>
      <c r="AU1332" s="579"/>
      <c r="AV1332" s="579"/>
      <c r="AW1332" s="579"/>
      <c r="AX1332" s="579"/>
      <c r="AY1332" s="579"/>
      <c r="AZ1332" s="579"/>
    </row>
    <row r="1333" spans="30:52" ht="14.25" customHeight="1" x14ac:dyDescent="0.4">
      <c r="AD1333" s="439"/>
      <c r="AE1333" s="439"/>
      <c r="AS1333" s="578"/>
      <c r="AT1333" s="578"/>
      <c r="AU1333" s="579"/>
      <c r="AV1333" s="579"/>
      <c r="AW1333" s="579"/>
      <c r="AX1333" s="579"/>
      <c r="AY1333" s="579"/>
      <c r="AZ1333" s="579"/>
    </row>
    <row r="1334" spans="30:52" ht="14.25" customHeight="1" x14ac:dyDescent="0.4">
      <c r="AD1334" s="439"/>
      <c r="AE1334" s="439"/>
      <c r="AS1334" s="578"/>
      <c r="AT1334" s="578"/>
      <c r="AU1334" s="579"/>
      <c r="AV1334" s="579"/>
      <c r="AW1334" s="579"/>
      <c r="AX1334" s="579"/>
      <c r="AY1334" s="579"/>
      <c r="AZ1334" s="579"/>
    </row>
    <row r="1335" spans="30:52" ht="14.25" customHeight="1" x14ac:dyDescent="0.4">
      <c r="AD1335" s="439"/>
      <c r="AE1335" s="439"/>
      <c r="AS1335" s="578"/>
      <c r="AT1335" s="578"/>
      <c r="AU1335" s="579"/>
      <c r="AV1335" s="579"/>
      <c r="AW1335" s="579"/>
      <c r="AX1335" s="579"/>
      <c r="AY1335" s="579"/>
      <c r="AZ1335" s="579"/>
    </row>
    <row r="1336" spans="30:52" ht="14.25" customHeight="1" x14ac:dyDescent="0.4">
      <c r="AD1336" s="439"/>
      <c r="AE1336" s="439"/>
      <c r="AS1336" s="578"/>
      <c r="AT1336" s="578"/>
      <c r="AU1336" s="579"/>
      <c r="AV1336" s="579"/>
      <c r="AW1336" s="579"/>
      <c r="AX1336" s="579"/>
      <c r="AY1336" s="579"/>
      <c r="AZ1336" s="579"/>
    </row>
    <row r="1337" spans="30:52" ht="14.25" customHeight="1" x14ac:dyDescent="0.4">
      <c r="AD1337" s="439"/>
      <c r="AE1337" s="439"/>
      <c r="AS1337" s="578"/>
      <c r="AT1337" s="578"/>
      <c r="AU1337" s="579"/>
      <c r="AV1337" s="579"/>
      <c r="AW1337" s="579"/>
      <c r="AX1337" s="579"/>
      <c r="AY1337" s="579"/>
      <c r="AZ1337" s="579"/>
    </row>
    <row r="1338" spans="30:52" ht="14.25" customHeight="1" x14ac:dyDescent="0.4">
      <c r="AD1338" s="439"/>
      <c r="AE1338" s="439"/>
      <c r="AS1338" s="578"/>
      <c r="AT1338" s="578"/>
      <c r="AU1338" s="579"/>
      <c r="AV1338" s="579"/>
      <c r="AW1338" s="579"/>
      <c r="AX1338" s="579"/>
      <c r="AY1338" s="579"/>
      <c r="AZ1338" s="579"/>
    </row>
    <row r="1339" spans="30:52" ht="14.25" customHeight="1" x14ac:dyDescent="0.4">
      <c r="AD1339" s="439"/>
      <c r="AE1339" s="439"/>
      <c r="AS1339" s="578"/>
      <c r="AT1339" s="578"/>
      <c r="AU1339" s="579"/>
      <c r="AV1339" s="579"/>
      <c r="AW1339" s="579"/>
      <c r="AX1339" s="579"/>
      <c r="AY1339" s="579"/>
      <c r="AZ1339" s="579"/>
    </row>
    <row r="1340" spans="30:52" ht="14.25" customHeight="1" x14ac:dyDescent="0.4">
      <c r="AD1340" s="439"/>
      <c r="AE1340" s="439"/>
      <c r="AS1340" s="578"/>
      <c r="AT1340" s="578"/>
      <c r="AU1340" s="579"/>
      <c r="AV1340" s="579"/>
      <c r="AW1340" s="579"/>
      <c r="AX1340" s="579"/>
      <c r="AY1340" s="579"/>
      <c r="AZ1340" s="579"/>
    </row>
    <row r="1341" spans="30:52" ht="14.25" customHeight="1" x14ac:dyDescent="0.4">
      <c r="AD1341" s="439"/>
      <c r="AE1341" s="439"/>
      <c r="AS1341" s="578"/>
      <c r="AT1341" s="578"/>
      <c r="AU1341" s="579"/>
      <c r="AV1341" s="579"/>
      <c r="AW1341" s="579"/>
      <c r="AX1341" s="579"/>
      <c r="AY1341" s="579"/>
      <c r="AZ1341" s="579"/>
    </row>
    <row r="1342" spans="30:52" ht="14.25" customHeight="1" x14ac:dyDescent="0.4">
      <c r="AD1342" s="439"/>
      <c r="AE1342" s="439"/>
      <c r="AS1342" s="578"/>
      <c r="AT1342" s="578"/>
      <c r="AU1342" s="579"/>
      <c r="AV1342" s="579"/>
      <c r="AW1342" s="579"/>
      <c r="AX1342" s="579"/>
      <c r="AY1342" s="579"/>
      <c r="AZ1342" s="579"/>
    </row>
    <row r="1343" spans="30:52" ht="14.25" customHeight="1" x14ac:dyDescent="0.4">
      <c r="AD1343" s="439"/>
      <c r="AE1343" s="439"/>
      <c r="AS1343" s="578"/>
      <c r="AT1343" s="578"/>
      <c r="AU1343" s="579"/>
      <c r="AV1343" s="579"/>
      <c r="AW1343" s="579"/>
      <c r="AX1343" s="579"/>
      <c r="AY1343" s="579"/>
      <c r="AZ1343" s="579"/>
    </row>
    <row r="1344" spans="30:52" ht="14.25" customHeight="1" x14ac:dyDescent="0.4">
      <c r="AD1344" s="439"/>
      <c r="AE1344" s="439"/>
      <c r="AS1344" s="578"/>
      <c r="AT1344" s="578"/>
      <c r="AU1344" s="579"/>
      <c r="AV1344" s="579"/>
      <c r="AW1344" s="579"/>
      <c r="AX1344" s="579"/>
      <c r="AY1344" s="579"/>
      <c r="AZ1344" s="579"/>
    </row>
    <row r="1345" spans="30:52" ht="14.25" customHeight="1" x14ac:dyDescent="0.4">
      <c r="AD1345" s="439"/>
      <c r="AE1345" s="439"/>
      <c r="AS1345" s="578"/>
      <c r="AT1345" s="578"/>
      <c r="AU1345" s="579"/>
      <c r="AV1345" s="579"/>
      <c r="AW1345" s="579"/>
      <c r="AX1345" s="579"/>
      <c r="AY1345" s="579"/>
      <c r="AZ1345" s="579"/>
    </row>
    <row r="1346" spans="30:52" ht="14.25" customHeight="1" x14ac:dyDescent="0.4">
      <c r="AD1346" s="439"/>
      <c r="AE1346" s="439"/>
      <c r="AS1346" s="578"/>
      <c r="AT1346" s="578"/>
      <c r="AU1346" s="579"/>
      <c r="AV1346" s="579"/>
      <c r="AW1346" s="579"/>
      <c r="AX1346" s="579"/>
      <c r="AY1346" s="579"/>
      <c r="AZ1346" s="579"/>
    </row>
    <row r="1347" spans="30:52" ht="14.25" customHeight="1" x14ac:dyDescent="0.4">
      <c r="AD1347" s="439"/>
      <c r="AE1347" s="439"/>
      <c r="AS1347" s="578"/>
      <c r="AT1347" s="578"/>
      <c r="AU1347" s="579"/>
      <c r="AV1347" s="579"/>
      <c r="AW1347" s="579"/>
      <c r="AX1347" s="579"/>
      <c r="AY1347" s="579"/>
      <c r="AZ1347" s="579"/>
    </row>
    <row r="1348" spans="30:52" ht="14.25" customHeight="1" x14ac:dyDescent="0.4">
      <c r="AD1348" s="439"/>
      <c r="AE1348" s="439"/>
      <c r="AS1348" s="578"/>
      <c r="AT1348" s="578"/>
      <c r="AU1348" s="579"/>
      <c r="AV1348" s="579"/>
      <c r="AW1348" s="579"/>
      <c r="AX1348" s="579"/>
      <c r="AY1348" s="579"/>
      <c r="AZ1348" s="579"/>
    </row>
    <row r="1349" spans="30:52" ht="14.25" customHeight="1" x14ac:dyDescent="0.4">
      <c r="AD1349" s="439"/>
      <c r="AE1349" s="439"/>
      <c r="AS1349" s="578"/>
      <c r="AT1349" s="578"/>
      <c r="AU1349" s="579"/>
      <c r="AV1349" s="579"/>
      <c r="AW1349" s="579"/>
      <c r="AX1349" s="579"/>
      <c r="AY1349" s="579"/>
      <c r="AZ1349" s="579"/>
    </row>
    <row r="1350" spans="30:52" ht="14.25" customHeight="1" x14ac:dyDescent="0.4">
      <c r="AD1350" s="439"/>
      <c r="AE1350" s="439"/>
      <c r="AS1350" s="578"/>
      <c r="AT1350" s="578"/>
      <c r="AU1350" s="579"/>
      <c r="AV1350" s="579"/>
      <c r="AW1350" s="579"/>
      <c r="AX1350" s="579"/>
      <c r="AY1350" s="579"/>
      <c r="AZ1350" s="579"/>
    </row>
    <row r="1351" spans="30:52" ht="14.25" customHeight="1" x14ac:dyDescent="0.4">
      <c r="AD1351" s="439"/>
      <c r="AE1351" s="439"/>
      <c r="AS1351" s="578"/>
      <c r="AT1351" s="578"/>
      <c r="AU1351" s="579"/>
      <c r="AV1351" s="579"/>
      <c r="AW1351" s="579"/>
      <c r="AX1351" s="579"/>
      <c r="AY1351" s="579"/>
      <c r="AZ1351" s="579"/>
    </row>
    <row r="1352" spans="30:52" ht="14.25" customHeight="1" x14ac:dyDescent="0.4">
      <c r="AD1352" s="439"/>
      <c r="AE1352" s="439"/>
      <c r="AS1352" s="578"/>
      <c r="AT1352" s="578"/>
      <c r="AU1352" s="579"/>
      <c r="AV1352" s="579"/>
      <c r="AW1352" s="579"/>
      <c r="AX1352" s="579"/>
      <c r="AY1352" s="579"/>
      <c r="AZ1352" s="579"/>
    </row>
    <row r="1353" spans="30:52" ht="14.25" customHeight="1" x14ac:dyDescent="0.4">
      <c r="AD1353" s="439"/>
      <c r="AE1353" s="439"/>
      <c r="AS1353" s="578"/>
      <c r="AT1353" s="578"/>
      <c r="AU1353" s="579"/>
      <c r="AV1353" s="579"/>
      <c r="AW1353" s="579"/>
      <c r="AX1353" s="579"/>
      <c r="AY1353" s="579"/>
      <c r="AZ1353" s="579"/>
    </row>
    <row r="1354" spans="30:52" ht="14.25" customHeight="1" x14ac:dyDescent="0.4">
      <c r="AD1354" s="439"/>
      <c r="AE1354" s="439"/>
      <c r="AS1354" s="578"/>
      <c r="AT1354" s="578"/>
      <c r="AU1354" s="579"/>
      <c r="AV1354" s="579"/>
      <c r="AW1354" s="579"/>
      <c r="AX1354" s="579"/>
      <c r="AY1354" s="579"/>
      <c r="AZ1354" s="579"/>
    </row>
    <row r="1355" spans="30:52" ht="14.25" customHeight="1" x14ac:dyDescent="0.4">
      <c r="AD1355" s="439"/>
      <c r="AE1355" s="439"/>
      <c r="AS1355" s="578"/>
      <c r="AT1355" s="578"/>
      <c r="AU1355" s="579"/>
      <c r="AV1355" s="579"/>
      <c r="AW1355" s="579"/>
      <c r="AX1355" s="579"/>
      <c r="AY1355" s="579"/>
      <c r="AZ1355" s="579"/>
    </row>
    <row r="1356" spans="30:52" ht="14.25" customHeight="1" x14ac:dyDescent="0.4">
      <c r="AD1356" s="439"/>
      <c r="AE1356" s="439"/>
      <c r="AS1356" s="578"/>
      <c r="AT1356" s="578"/>
      <c r="AU1356" s="579"/>
      <c r="AV1356" s="579"/>
      <c r="AW1356" s="579"/>
      <c r="AX1356" s="579"/>
      <c r="AY1356" s="579"/>
      <c r="AZ1356" s="579"/>
    </row>
    <row r="1357" spans="30:52" ht="14.25" customHeight="1" x14ac:dyDescent="0.4">
      <c r="AD1357" s="439"/>
      <c r="AE1357" s="439"/>
      <c r="AS1357" s="578"/>
      <c r="AT1357" s="578"/>
      <c r="AU1357" s="579"/>
      <c r="AV1357" s="579"/>
      <c r="AW1357" s="579"/>
      <c r="AX1357" s="579"/>
      <c r="AY1357" s="579"/>
      <c r="AZ1357" s="579"/>
    </row>
    <row r="1358" spans="30:52" ht="14.25" customHeight="1" x14ac:dyDescent="0.4">
      <c r="AD1358" s="439"/>
      <c r="AE1358" s="439"/>
      <c r="AS1358" s="578"/>
      <c r="AT1358" s="578"/>
      <c r="AU1358" s="579"/>
      <c r="AV1358" s="579"/>
      <c r="AW1358" s="579"/>
      <c r="AX1358" s="579"/>
      <c r="AY1358" s="579"/>
      <c r="AZ1358" s="579"/>
    </row>
    <row r="1359" spans="30:52" ht="14.25" customHeight="1" x14ac:dyDescent="0.4">
      <c r="AD1359" s="439"/>
      <c r="AE1359" s="439"/>
      <c r="AS1359" s="578"/>
      <c r="AT1359" s="578"/>
      <c r="AU1359" s="579"/>
      <c r="AV1359" s="579"/>
      <c r="AW1359" s="579"/>
      <c r="AX1359" s="579"/>
      <c r="AY1359" s="579"/>
      <c r="AZ1359" s="579"/>
    </row>
    <row r="1360" spans="30:52" ht="14.25" customHeight="1" x14ac:dyDescent="0.4">
      <c r="AD1360" s="439"/>
      <c r="AE1360" s="439"/>
      <c r="AS1360" s="578"/>
      <c r="AT1360" s="578"/>
      <c r="AU1360" s="579"/>
      <c r="AV1360" s="579"/>
      <c r="AW1360" s="579"/>
      <c r="AX1360" s="579"/>
      <c r="AY1360" s="579"/>
      <c r="AZ1360" s="579"/>
    </row>
    <row r="1361" spans="30:52" ht="14.25" customHeight="1" x14ac:dyDescent="0.4">
      <c r="AD1361" s="439"/>
      <c r="AE1361" s="439"/>
      <c r="AS1361" s="578"/>
      <c r="AT1361" s="578"/>
      <c r="AU1361" s="579"/>
      <c r="AV1361" s="579"/>
      <c r="AW1361" s="579"/>
      <c r="AX1361" s="579"/>
      <c r="AY1361" s="579"/>
      <c r="AZ1361" s="579"/>
    </row>
    <row r="1362" spans="30:52" ht="14.25" customHeight="1" x14ac:dyDescent="0.4">
      <c r="AD1362" s="439"/>
      <c r="AE1362" s="439"/>
      <c r="AS1362" s="578"/>
      <c r="AT1362" s="578"/>
      <c r="AU1362" s="579"/>
      <c r="AV1362" s="579"/>
      <c r="AW1362" s="579"/>
      <c r="AX1362" s="579"/>
      <c r="AY1362" s="579"/>
      <c r="AZ1362" s="579"/>
    </row>
    <row r="1363" spans="30:52" ht="14.25" customHeight="1" x14ac:dyDescent="0.4">
      <c r="AD1363" s="439"/>
      <c r="AE1363" s="439"/>
      <c r="AS1363" s="578"/>
      <c r="AT1363" s="578"/>
      <c r="AU1363" s="579"/>
      <c r="AV1363" s="579"/>
      <c r="AW1363" s="579"/>
      <c r="AX1363" s="579"/>
      <c r="AY1363" s="579"/>
      <c r="AZ1363" s="579"/>
    </row>
    <row r="1364" spans="30:52" ht="14.25" customHeight="1" x14ac:dyDescent="0.4">
      <c r="AD1364" s="439"/>
      <c r="AE1364" s="439"/>
      <c r="AS1364" s="578"/>
      <c r="AT1364" s="578"/>
      <c r="AU1364" s="579"/>
      <c r="AV1364" s="579"/>
      <c r="AW1364" s="579"/>
      <c r="AX1364" s="579"/>
      <c r="AY1364" s="579"/>
      <c r="AZ1364" s="579"/>
    </row>
    <row r="1365" spans="30:52" ht="14.25" customHeight="1" x14ac:dyDescent="0.4">
      <c r="AD1365" s="439"/>
      <c r="AE1365" s="439"/>
      <c r="AS1365" s="578"/>
      <c r="AT1365" s="578"/>
      <c r="AU1365" s="579"/>
      <c r="AV1365" s="579"/>
      <c r="AW1365" s="579"/>
      <c r="AX1365" s="579"/>
      <c r="AY1365" s="579"/>
      <c r="AZ1365" s="579"/>
    </row>
    <row r="1366" spans="30:52" ht="14.25" customHeight="1" x14ac:dyDescent="0.4">
      <c r="AD1366" s="439"/>
      <c r="AE1366" s="439"/>
      <c r="AS1366" s="578"/>
      <c r="AT1366" s="578"/>
      <c r="AU1366" s="579"/>
      <c r="AV1366" s="579"/>
      <c r="AW1366" s="579"/>
      <c r="AX1366" s="579"/>
      <c r="AY1366" s="579"/>
      <c r="AZ1366" s="579"/>
    </row>
    <row r="1367" spans="30:52" ht="14.25" customHeight="1" x14ac:dyDescent="0.4">
      <c r="AD1367" s="439"/>
      <c r="AE1367" s="439"/>
      <c r="AS1367" s="578"/>
      <c r="AT1367" s="578"/>
      <c r="AU1367" s="579"/>
      <c r="AV1367" s="579"/>
      <c r="AW1367" s="579"/>
      <c r="AX1367" s="579"/>
      <c r="AY1367" s="579"/>
      <c r="AZ1367" s="579"/>
    </row>
    <row r="1368" spans="30:52" ht="14.25" customHeight="1" x14ac:dyDescent="0.4">
      <c r="AD1368" s="439"/>
      <c r="AE1368" s="439"/>
      <c r="AS1368" s="578"/>
      <c r="AT1368" s="578"/>
      <c r="AU1368" s="579"/>
      <c r="AV1368" s="579"/>
      <c r="AW1368" s="579"/>
      <c r="AX1368" s="579"/>
      <c r="AY1368" s="579"/>
      <c r="AZ1368" s="579"/>
    </row>
    <row r="1369" spans="30:52" ht="14.25" customHeight="1" x14ac:dyDescent="0.4">
      <c r="AD1369" s="439"/>
      <c r="AE1369" s="439"/>
      <c r="AS1369" s="578"/>
      <c r="AT1369" s="578"/>
      <c r="AU1369" s="579"/>
      <c r="AV1369" s="579"/>
      <c r="AW1369" s="579"/>
      <c r="AX1369" s="579"/>
      <c r="AY1369" s="579"/>
      <c r="AZ1369" s="579"/>
    </row>
    <row r="1370" spans="30:52" ht="14.25" customHeight="1" x14ac:dyDescent="0.4">
      <c r="AD1370" s="439"/>
      <c r="AE1370" s="439"/>
      <c r="AS1370" s="578"/>
      <c r="AT1370" s="578"/>
      <c r="AU1370" s="579"/>
      <c r="AV1370" s="579"/>
      <c r="AW1370" s="579"/>
      <c r="AX1370" s="579"/>
      <c r="AY1370" s="579"/>
      <c r="AZ1370" s="579"/>
    </row>
    <row r="1371" spans="30:52" ht="14.25" customHeight="1" x14ac:dyDescent="0.4">
      <c r="AD1371" s="439"/>
      <c r="AE1371" s="439"/>
      <c r="AS1371" s="578"/>
      <c r="AT1371" s="578"/>
      <c r="AU1371" s="579"/>
      <c r="AV1371" s="579"/>
      <c r="AW1371" s="579"/>
      <c r="AX1371" s="579"/>
      <c r="AY1371" s="579"/>
      <c r="AZ1371" s="579"/>
    </row>
    <row r="1372" spans="30:52" ht="14.25" customHeight="1" x14ac:dyDescent="0.4">
      <c r="AD1372" s="439"/>
      <c r="AE1372" s="439"/>
      <c r="AS1372" s="578"/>
      <c r="AT1372" s="578"/>
      <c r="AU1372" s="579"/>
      <c r="AV1372" s="579"/>
      <c r="AW1372" s="579"/>
      <c r="AX1372" s="579"/>
      <c r="AY1372" s="579"/>
      <c r="AZ1372" s="579"/>
    </row>
    <row r="1373" spans="30:52" ht="14.25" customHeight="1" x14ac:dyDescent="0.4">
      <c r="AD1373" s="439"/>
      <c r="AE1373" s="439"/>
      <c r="AS1373" s="578"/>
      <c r="AT1373" s="578"/>
      <c r="AU1373" s="579"/>
      <c r="AV1373" s="579"/>
      <c r="AW1373" s="579"/>
      <c r="AX1373" s="579"/>
      <c r="AY1373" s="579"/>
      <c r="AZ1373" s="579"/>
    </row>
    <row r="1374" spans="30:52" ht="14.25" customHeight="1" x14ac:dyDescent="0.4">
      <c r="AD1374" s="439"/>
      <c r="AE1374" s="439"/>
      <c r="AS1374" s="578"/>
      <c r="AT1374" s="578"/>
      <c r="AU1374" s="579"/>
      <c r="AV1374" s="579"/>
      <c r="AW1374" s="579"/>
      <c r="AX1374" s="579"/>
      <c r="AY1374" s="579"/>
      <c r="AZ1374" s="579"/>
    </row>
    <row r="1375" spans="30:52" ht="14.25" customHeight="1" x14ac:dyDescent="0.4">
      <c r="AD1375" s="439"/>
      <c r="AE1375" s="439"/>
      <c r="AS1375" s="578"/>
      <c r="AT1375" s="578"/>
      <c r="AU1375" s="579"/>
      <c r="AV1375" s="579"/>
      <c r="AW1375" s="579"/>
      <c r="AX1375" s="579"/>
      <c r="AY1375" s="579"/>
      <c r="AZ1375" s="579"/>
    </row>
    <row r="1376" spans="30:52" ht="14.25" customHeight="1" x14ac:dyDescent="0.4">
      <c r="AD1376" s="439"/>
      <c r="AE1376" s="439"/>
      <c r="AS1376" s="578"/>
      <c r="AT1376" s="578"/>
      <c r="AU1376" s="579"/>
      <c r="AV1376" s="579"/>
      <c r="AW1376" s="579"/>
      <c r="AX1376" s="579"/>
      <c r="AY1376" s="579"/>
      <c r="AZ1376" s="579"/>
    </row>
    <row r="1377" spans="30:52" ht="14.25" customHeight="1" x14ac:dyDescent="0.4">
      <c r="AD1377" s="439"/>
      <c r="AE1377" s="439"/>
      <c r="AS1377" s="578"/>
      <c r="AT1377" s="578"/>
      <c r="AU1377" s="579"/>
      <c r="AV1377" s="579"/>
      <c r="AW1377" s="579"/>
      <c r="AX1377" s="579"/>
      <c r="AY1377" s="579"/>
      <c r="AZ1377" s="579"/>
    </row>
    <row r="1378" spans="30:52" ht="14.25" customHeight="1" x14ac:dyDescent="0.4">
      <c r="AD1378" s="439"/>
      <c r="AE1378" s="439"/>
      <c r="AS1378" s="578"/>
      <c r="AT1378" s="578"/>
      <c r="AU1378" s="579"/>
      <c r="AV1378" s="579"/>
      <c r="AW1378" s="579"/>
      <c r="AX1378" s="579"/>
      <c r="AY1378" s="579"/>
      <c r="AZ1378" s="579"/>
    </row>
    <row r="1379" spans="30:52" ht="14.25" customHeight="1" x14ac:dyDescent="0.4">
      <c r="AD1379" s="439"/>
      <c r="AE1379" s="439"/>
      <c r="AS1379" s="578"/>
      <c r="AT1379" s="578"/>
      <c r="AU1379" s="579"/>
      <c r="AV1379" s="579"/>
      <c r="AW1379" s="579"/>
      <c r="AX1379" s="579"/>
      <c r="AY1379" s="579"/>
      <c r="AZ1379" s="579"/>
    </row>
    <row r="1380" spans="30:52" ht="14.25" customHeight="1" x14ac:dyDescent="0.4">
      <c r="AD1380" s="439"/>
      <c r="AE1380" s="439"/>
      <c r="AS1380" s="578"/>
      <c r="AT1380" s="578"/>
      <c r="AU1380" s="579"/>
      <c r="AV1380" s="579"/>
      <c r="AW1380" s="579"/>
      <c r="AX1380" s="579"/>
      <c r="AY1380" s="579"/>
      <c r="AZ1380" s="579"/>
    </row>
    <row r="1381" spans="30:52" ht="14.25" customHeight="1" x14ac:dyDescent="0.4">
      <c r="AD1381" s="439"/>
      <c r="AE1381" s="439"/>
      <c r="AS1381" s="578"/>
      <c r="AT1381" s="578"/>
      <c r="AU1381" s="579"/>
      <c r="AV1381" s="579"/>
      <c r="AW1381" s="579"/>
      <c r="AX1381" s="579"/>
      <c r="AY1381" s="579"/>
      <c r="AZ1381" s="579"/>
    </row>
    <row r="1382" spans="30:52" ht="14.25" customHeight="1" x14ac:dyDescent="0.4">
      <c r="AD1382" s="439"/>
      <c r="AE1382" s="439"/>
      <c r="AS1382" s="578"/>
      <c r="AT1382" s="578"/>
      <c r="AU1382" s="579"/>
      <c r="AV1382" s="579"/>
      <c r="AW1382" s="579"/>
      <c r="AX1382" s="579"/>
      <c r="AY1382" s="579"/>
      <c r="AZ1382" s="579"/>
    </row>
    <row r="1383" spans="30:52" ht="14.25" customHeight="1" x14ac:dyDescent="0.4">
      <c r="AD1383" s="439"/>
      <c r="AE1383" s="439"/>
      <c r="AS1383" s="578"/>
      <c r="AT1383" s="578"/>
      <c r="AU1383" s="579"/>
      <c r="AV1383" s="579"/>
      <c r="AW1383" s="579"/>
      <c r="AX1383" s="579"/>
      <c r="AY1383" s="579"/>
      <c r="AZ1383" s="579"/>
    </row>
    <row r="1384" spans="30:52" ht="14.25" customHeight="1" x14ac:dyDescent="0.4">
      <c r="AD1384" s="439"/>
      <c r="AE1384" s="439"/>
      <c r="AS1384" s="578"/>
      <c r="AT1384" s="578"/>
      <c r="AU1384" s="579"/>
      <c r="AV1384" s="579"/>
      <c r="AW1384" s="579"/>
      <c r="AX1384" s="579"/>
      <c r="AY1384" s="579"/>
      <c r="AZ1384" s="579"/>
    </row>
    <row r="1385" spans="30:52" ht="14.25" customHeight="1" x14ac:dyDescent="0.4">
      <c r="AD1385" s="439"/>
      <c r="AE1385" s="439"/>
      <c r="AS1385" s="578"/>
      <c r="AT1385" s="578"/>
      <c r="AU1385" s="579"/>
      <c r="AV1385" s="579"/>
      <c r="AW1385" s="579"/>
      <c r="AX1385" s="579"/>
      <c r="AY1385" s="579"/>
      <c r="AZ1385" s="579"/>
    </row>
    <row r="1386" spans="30:52" ht="14.25" customHeight="1" x14ac:dyDescent="0.4">
      <c r="AD1386" s="439"/>
      <c r="AE1386" s="439"/>
      <c r="AS1386" s="578"/>
      <c r="AT1386" s="578"/>
      <c r="AU1386" s="579"/>
      <c r="AV1386" s="579"/>
      <c r="AW1386" s="579"/>
      <c r="AX1386" s="579"/>
      <c r="AY1386" s="579"/>
      <c r="AZ1386" s="579"/>
    </row>
    <row r="1387" spans="30:52" ht="14.25" customHeight="1" x14ac:dyDescent="0.4">
      <c r="AD1387" s="439"/>
      <c r="AE1387" s="439"/>
      <c r="AS1387" s="578"/>
      <c r="AT1387" s="578"/>
      <c r="AU1387" s="579"/>
      <c r="AV1387" s="579"/>
      <c r="AW1387" s="579"/>
      <c r="AX1387" s="579"/>
      <c r="AY1387" s="579"/>
      <c r="AZ1387" s="579"/>
    </row>
    <row r="1388" spans="30:52" ht="14.25" customHeight="1" x14ac:dyDescent="0.4">
      <c r="AD1388" s="439"/>
      <c r="AE1388" s="439"/>
      <c r="AS1388" s="578"/>
      <c r="AT1388" s="578"/>
      <c r="AU1388" s="579"/>
      <c r="AV1388" s="579"/>
      <c r="AW1388" s="579"/>
      <c r="AX1388" s="579"/>
      <c r="AY1388" s="579"/>
      <c r="AZ1388" s="579"/>
    </row>
    <row r="1389" spans="30:52" ht="14.25" customHeight="1" x14ac:dyDescent="0.4">
      <c r="AD1389" s="439"/>
      <c r="AE1389" s="439"/>
      <c r="AS1389" s="578"/>
      <c r="AT1389" s="578"/>
      <c r="AU1389" s="579"/>
      <c r="AV1389" s="579"/>
      <c r="AW1389" s="579"/>
      <c r="AX1389" s="579"/>
      <c r="AY1389" s="579"/>
      <c r="AZ1389" s="579"/>
    </row>
    <row r="1390" spans="30:52" ht="14.25" customHeight="1" x14ac:dyDescent="0.4">
      <c r="AD1390" s="439"/>
      <c r="AE1390" s="439"/>
      <c r="AS1390" s="578"/>
      <c r="AT1390" s="578"/>
      <c r="AU1390" s="579"/>
      <c r="AV1390" s="579"/>
      <c r="AW1390" s="579"/>
      <c r="AX1390" s="579"/>
      <c r="AY1390" s="579"/>
      <c r="AZ1390" s="579"/>
    </row>
    <row r="1391" spans="30:52" ht="14.25" customHeight="1" x14ac:dyDescent="0.4">
      <c r="AD1391" s="439"/>
      <c r="AE1391" s="439"/>
      <c r="AS1391" s="578"/>
      <c r="AT1391" s="578"/>
      <c r="AU1391" s="579"/>
      <c r="AV1391" s="579"/>
      <c r="AW1391" s="579"/>
      <c r="AX1391" s="579"/>
      <c r="AY1391" s="579"/>
      <c r="AZ1391" s="579"/>
    </row>
    <row r="1392" spans="30:52" ht="14.25" customHeight="1" x14ac:dyDescent="0.4">
      <c r="AD1392" s="439"/>
      <c r="AE1392" s="439"/>
      <c r="AS1392" s="578"/>
      <c r="AT1392" s="578"/>
      <c r="AU1392" s="579"/>
      <c r="AV1392" s="579"/>
      <c r="AW1392" s="579"/>
      <c r="AX1392" s="579"/>
      <c r="AY1392" s="579"/>
      <c r="AZ1392" s="579"/>
    </row>
    <row r="1393" spans="30:52" ht="14.25" customHeight="1" x14ac:dyDescent="0.4">
      <c r="AD1393" s="439"/>
      <c r="AE1393" s="439"/>
      <c r="AS1393" s="578"/>
      <c r="AT1393" s="578"/>
      <c r="AU1393" s="579"/>
      <c r="AV1393" s="579"/>
      <c r="AW1393" s="579"/>
      <c r="AX1393" s="579"/>
      <c r="AY1393" s="579"/>
      <c r="AZ1393" s="579"/>
    </row>
    <row r="1394" spans="30:52" ht="14.25" customHeight="1" x14ac:dyDescent="0.4">
      <c r="AD1394" s="439"/>
      <c r="AE1394" s="439"/>
      <c r="AS1394" s="578"/>
      <c r="AT1394" s="578"/>
      <c r="AU1394" s="579"/>
      <c r="AV1394" s="579"/>
      <c r="AW1394" s="579"/>
      <c r="AX1394" s="579"/>
      <c r="AY1394" s="579"/>
      <c r="AZ1394" s="579"/>
    </row>
    <row r="1395" spans="30:52" ht="14.25" customHeight="1" x14ac:dyDescent="0.4">
      <c r="AD1395" s="439"/>
      <c r="AE1395" s="439"/>
      <c r="AS1395" s="578"/>
      <c r="AT1395" s="578"/>
      <c r="AU1395" s="579"/>
      <c r="AV1395" s="579"/>
      <c r="AW1395" s="579"/>
      <c r="AX1395" s="579"/>
      <c r="AY1395" s="579"/>
      <c r="AZ1395" s="579"/>
    </row>
    <row r="1396" spans="30:52" ht="14.25" customHeight="1" x14ac:dyDescent="0.4">
      <c r="AD1396" s="439"/>
      <c r="AE1396" s="439"/>
      <c r="AS1396" s="578"/>
      <c r="AT1396" s="578"/>
      <c r="AU1396" s="579"/>
      <c r="AV1396" s="579"/>
      <c r="AW1396" s="579"/>
      <c r="AX1396" s="579"/>
      <c r="AY1396" s="579"/>
      <c r="AZ1396" s="579"/>
    </row>
    <row r="1397" spans="30:52" ht="14.25" customHeight="1" x14ac:dyDescent="0.4">
      <c r="AD1397" s="439"/>
      <c r="AE1397" s="439"/>
      <c r="AS1397" s="578"/>
      <c r="AT1397" s="578"/>
      <c r="AU1397" s="579"/>
      <c r="AV1397" s="579"/>
      <c r="AW1397" s="579"/>
      <c r="AX1397" s="579"/>
      <c r="AY1397" s="579"/>
      <c r="AZ1397" s="579"/>
    </row>
    <row r="1398" spans="30:52" ht="14.25" customHeight="1" x14ac:dyDescent="0.4">
      <c r="AD1398" s="439"/>
      <c r="AE1398" s="439"/>
      <c r="AS1398" s="578"/>
      <c r="AT1398" s="578"/>
      <c r="AU1398" s="579"/>
      <c r="AV1398" s="579"/>
      <c r="AW1398" s="579"/>
      <c r="AX1398" s="579"/>
      <c r="AY1398" s="579"/>
      <c r="AZ1398" s="579"/>
    </row>
    <row r="1399" spans="30:52" ht="14.25" customHeight="1" x14ac:dyDescent="0.4">
      <c r="AD1399" s="439"/>
      <c r="AE1399" s="439"/>
      <c r="AS1399" s="578"/>
      <c r="AT1399" s="578"/>
      <c r="AU1399" s="579"/>
      <c r="AV1399" s="579"/>
      <c r="AW1399" s="579"/>
      <c r="AX1399" s="579"/>
      <c r="AY1399" s="579"/>
      <c r="AZ1399" s="579"/>
    </row>
    <row r="1400" spans="30:52" ht="14.25" customHeight="1" x14ac:dyDescent="0.4">
      <c r="AD1400" s="439"/>
      <c r="AE1400" s="439"/>
      <c r="AS1400" s="578"/>
      <c r="AT1400" s="578"/>
      <c r="AU1400" s="579"/>
      <c r="AV1400" s="579"/>
      <c r="AW1400" s="579"/>
      <c r="AX1400" s="579"/>
      <c r="AY1400" s="579"/>
      <c r="AZ1400" s="579"/>
    </row>
    <row r="1401" spans="30:52" ht="14.25" customHeight="1" x14ac:dyDescent="0.4">
      <c r="AD1401" s="439"/>
      <c r="AE1401" s="439"/>
      <c r="AS1401" s="578"/>
      <c r="AT1401" s="578"/>
      <c r="AU1401" s="579"/>
      <c r="AV1401" s="579"/>
      <c r="AW1401" s="579"/>
      <c r="AX1401" s="579"/>
      <c r="AY1401" s="579"/>
      <c r="AZ1401" s="579"/>
    </row>
    <row r="1402" spans="30:52" ht="14.25" customHeight="1" x14ac:dyDescent="0.4">
      <c r="AD1402" s="439"/>
      <c r="AE1402" s="439"/>
      <c r="AS1402" s="578"/>
      <c r="AT1402" s="578"/>
      <c r="AU1402" s="579"/>
      <c r="AV1402" s="579"/>
      <c r="AW1402" s="579"/>
      <c r="AX1402" s="579"/>
      <c r="AY1402" s="579"/>
      <c r="AZ1402" s="579"/>
    </row>
    <row r="1403" spans="30:52" ht="14.25" customHeight="1" x14ac:dyDescent="0.4">
      <c r="AD1403" s="439"/>
      <c r="AE1403" s="439"/>
      <c r="AS1403" s="578"/>
      <c r="AT1403" s="578"/>
      <c r="AU1403" s="579"/>
      <c r="AV1403" s="579"/>
      <c r="AW1403" s="579"/>
      <c r="AX1403" s="579"/>
      <c r="AY1403" s="579"/>
      <c r="AZ1403" s="579"/>
    </row>
    <row r="1404" spans="30:52" ht="14.25" customHeight="1" x14ac:dyDescent="0.4">
      <c r="AD1404" s="439"/>
      <c r="AE1404" s="439"/>
      <c r="AS1404" s="578"/>
      <c r="AT1404" s="578"/>
      <c r="AU1404" s="579"/>
      <c r="AV1404" s="579"/>
      <c r="AW1404" s="579"/>
      <c r="AX1404" s="579"/>
      <c r="AY1404" s="579"/>
      <c r="AZ1404" s="579"/>
    </row>
    <row r="1405" spans="30:52" ht="14.25" customHeight="1" x14ac:dyDescent="0.4">
      <c r="AD1405" s="439"/>
      <c r="AE1405" s="439"/>
      <c r="AS1405" s="578"/>
      <c r="AT1405" s="578"/>
      <c r="AU1405" s="579"/>
      <c r="AV1405" s="579"/>
      <c r="AW1405" s="579"/>
      <c r="AX1405" s="579"/>
      <c r="AY1405" s="579"/>
      <c r="AZ1405" s="579"/>
    </row>
    <row r="1406" spans="30:52" ht="14.25" customHeight="1" x14ac:dyDescent="0.4">
      <c r="AD1406" s="439"/>
      <c r="AE1406" s="439"/>
      <c r="AS1406" s="578"/>
      <c r="AT1406" s="578"/>
      <c r="AU1406" s="579"/>
      <c r="AV1406" s="579"/>
      <c r="AW1406" s="579"/>
      <c r="AX1406" s="579"/>
      <c r="AY1406" s="579"/>
      <c r="AZ1406" s="579"/>
    </row>
    <row r="1407" spans="30:52" ht="14.25" customHeight="1" x14ac:dyDescent="0.4">
      <c r="AD1407" s="439"/>
      <c r="AE1407" s="439"/>
      <c r="AS1407" s="578"/>
      <c r="AT1407" s="578"/>
      <c r="AU1407" s="579"/>
      <c r="AV1407" s="579"/>
      <c r="AW1407" s="579"/>
      <c r="AX1407" s="579"/>
      <c r="AY1407" s="579"/>
      <c r="AZ1407" s="579"/>
    </row>
    <row r="1408" spans="30:52" ht="14.25" customHeight="1" x14ac:dyDescent="0.4">
      <c r="AD1408" s="439"/>
      <c r="AE1408" s="439"/>
      <c r="AS1408" s="578"/>
      <c r="AT1408" s="578"/>
      <c r="AU1408" s="579"/>
      <c r="AV1408" s="579"/>
      <c r="AW1408" s="579"/>
      <c r="AX1408" s="579"/>
      <c r="AY1408" s="579"/>
      <c r="AZ1408" s="579"/>
    </row>
    <row r="1409" spans="30:52" ht="14.25" customHeight="1" x14ac:dyDescent="0.4">
      <c r="AD1409" s="439"/>
      <c r="AE1409" s="439"/>
      <c r="AS1409" s="578"/>
      <c r="AT1409" s="578"/>
      <c r="AU1409" s="579"/>
      <c r="AV1409" s="579"/>
      <c r="AW1409" s="579"/>
      <c r="AX1409" s="579"/>
      <c r="AY1409" s="579"/>
      <c r="AZ1409" s="579"/>
    </row>
    <row r="1410" spans="30:52" ht="14.25" customHeight="1" x14ac:dyDescent="0.4">
      <c r="AD1410" s="439"/>
      <c r="AE1410" s="439"/>
      <c r="AS1410" s="578"/>
      <c r="AT1410" s="578"/>
      <c r="AU1410" s="579"/>
      <c r="AV1410" s="579"/>
      <c r="AW1410" s="579"/>
      <c r="AX1410" s="579"/>
      <c r="AY1410" s="579"/>
      <c r="AZ1410" s="579"/>
    </row>
    <row r="1411" spans="30:52" ht="14.25" customHeight="1" x14ac:dyDescent="0.4">
      <c r="AD1411" s="439"/>
      <c r="AE1411" s="439"/>
      <c r="AS1411" s="578"/>
      <c r="AT1411" s="578"/>
      <c r="AU1411" s="579"/>
      <c r="AV1411" s="579"/>
      <c r="AW1411" s="579"/>
      <c r="AX1411" s="579"/>
      <c r="AY1411" s="579"/>
      <c r="AZ1411" s="579"/>
    </row>
    <row r="1412" spans="30:52" ht="14.25" customHeight="1" x14ac:dyDescent="0.4">
      <c r="AD1412" s="439"/>
      <c r="AE1412" s="439"/>
      <c r="AS1412" s="578"/>
      <c r="AT1412" s="578"/>
      <c r="AU1412" s="579"/>
      <c r="AV1412" s="579"/>
      <c r="AW1412" s="579"/>
      <c r="AX1412" s="579"/>
      <c r="AY1412" s="579"/>
      <c r="AZ1412" s="579"/>
    </row>
    <row r="1413" spans="30:52" ht="14.25" customHeight="1" x14ac:dyDescent="0.4">
      <c r="AD1413" s="439"/>
      <c r="AE1413" s="439"/>
      <c r="AS1413" s="578"/>
      <c r="AT1413" s="578"/>
      <c r="AU1413" s="579"/>
      <c r="AV1413" s="579"/>
      <c r="AW1413" s="579"/>
      <c r="AX1413" s="579"/>
      <c r="AY1413" s="579"/>
      <c r="AZ1413" s="579"/>
    </row>
    <row r="1414" spans="30:52" ht="14.25" customHeight="1" x14ac:dyDescent="0.4">
      <c r="AD1414" s="439"/>
      <c r="AE1414" s="439"/>
      <c r="AS1414" s="578"/>
      <c r="AT1414" s="578"/>
      <c r="AU1414" s="579"/>
      <c r="AV1414" s="579"/>
      <c r="AW1414" s="579"/>
      <c r="AX1414" s="579"/>
      <c r="AY1414" s="579"/>
      <c r="AZ1414" s="579"/>
    </row>
    <row r="1415" spans="30:52" ht="14.25" customHeight="1" x14ac:dyDescent="0.4">
      <c r="AD1415" s="439"/>
      <c r="AE1415" s="439"/>
      <c r="AS1415" s="578"/>
      <c r="AT1415" s="578"/>
      <c r="AU1415" s="579"/>
      <c r="AV1415" s="579"/>
      <c r="AW1415" s="579"/>
      <c r="AX1415" s="579"/>
      <c r="AY1415" s="579"/>
      <c r="AZ1415" s="579"/>
    </row>
    <row r="1416" spans="30:52" ht="14.25" customHeight="1" x14ac:dyDescent="0.4">
      <c r="AD1416" s="439"/>
      <c r="AE1416" s="439"/>
      <c r="AS1416" s="578"/>
      <c r="AT1416" s="578"/>
      <c r="AU1416" s="579"/>
      <c r="AV1416" s="579"/>
      <c r="AW1416" s="579"/>
      <c r="AX1416" s="579"/>
      <c r="AY1416" s="579"/>
      <c r="AZ1416" s="579"/>
    </row>
    <row r="1417" spans="30:52" ht="14.25" customHeight="1" x14ac:dyDescent="0.4">
      <c r="AD1417" s="439"/>
      <c r="AE1417" s="439"/>
      <c r="AS1417" s="578"/>
      <c r="AT1417" s="578"/>
      <c r="AU1417" s="579"/>
      <c r="AV1417" s="579"/>
      <c r="AW1417" s="579"/>
      <c r="AX1417" s="579"/>
      <c r="AY1417" s="579"/>
      <c r="AZ1417" s="579"/>
    </row>
    <row r="1418" spans="30:52" ht="14.25" customHeight="1" x14ac:dyDescent="0.4">
      <c r="AD1418" s="439"/>
      <c r="AE1418" s="439"/>
      <c r="AS1418" s="578"/>
      <c r="AT1418" s="578"/>
      <c r="AU1418" s="579"/>
      <c r="AV1418" s="579"/>
      <c r="AW1418" s="579"/>
      <c r="AX1418" s="579"/>
      <c r="AY1418" s="579"/>
      <c r="AZ1418" s="579"/>
    </row>
    <row r="1419" spans="30:52" ht="14.25" customHeight="1" x14ac:dyDescent="0.4">
      <c r="AD1419" s="439"/>
      <c r="AE1419" s="439"/>
      <c r="AS1419" s="578"/>
      <c r="AT1419" s="578"/>
      <c r="AU1419" s="579"/>
      <c r="AV1419" s="579"/>
      <c r="AW1419" s="579"/>
      <c r="AX1419" s="579"/>
      <c r="AY1419" s="579"/>
      <c r="AZ1419" s="579"/>
    </row>
    <row r="1420" spans="30:52" ht="14.25" customHeight="1" x14ac:dyDescent="0.4">
      <c r="AD1420" s="439"/>
      <c r="AE1420" s="439"/>
      <c r="AS1420" s="578"/>
      <c r="AT1420" s="578"/>
      <c r="AU1420" s="579"/>
      <c r="AV1420" s="579"/>
      <c r="AW1420" s="579"/>
      <c r="AX1420" s="579"/>
      <c r="AY1420" s="579"/>
      <c r="AZ1420" s="579"/>
    </row>
    <row r="1421" spans="30:52" ht="14.25" customHeight="1" x14ac:dyDescent="0.4">
      <c r="AD1421" s="439"/>
      <c r="AE1421" s="439"/>
      <c r="AS1421" s="578"/>
      <c r="AT1421" s="578"/>
      <c r="AU1421" s="579"/>
      <c r="AV1421" s="579"/>
      <c r="AW1421" s="579"/>
      <c r="AX1421" s="579"/>
      <c r="AY1421" s="579"/>
      <c r="AZ1421" s="579"/>
    </row>
    <row r="1422" spans="30:52" ht="14.25" customHeight="1" x14ac:dyDescent="0.4">
      <c r="AD1422" s="439"/>
      <c r="AE1422" s="439"/>
      <c r="AS1422" s="578"/>
      <c r="AT1422" s="578"/>
      <c r="AU1422" s="579"/>
      <c r="AV1422" s="579"/>
      <c r="AW1422" s="579"/>
      <c r="AX1422" s="579"/>
      <c r="AY1422" s="579"/>
      <c r="AZ1422" s="579"/>
    </row>
    <row r="1423" spans="30:52" ht="14.25" customHeight="1" x14ac:dyDescent="0.4">
      <c r="AD1423" s="439"/>
      <c r="AE1423" s="439"/>
      <c r="AS1423" s="578"/>
      <c r="AT1423" s="578"/>
      <c r="AU1423" s="579"/>
      <c r="AV1423" s="579"/>
      <c r="AW1423" s="579"/>
      <c r="AX1423" s="579"/>
      <c r="AY1423" s="579"/>
      <c r="AZ1423" s="579"/>
    </row>
    <row r="1424" spans="30:52" ht="14.25" customHeight="1" x14ac:dyDescent="0.4">
      <c r="AD1424" s="439"/>
      <c r="AE1424" s="439"/>
      <c r="AS1424" s="578"/>
      <c r="AT1424" s="578"/>
      <c r="AU1424" s="579"/>
      <c r="AV1424" s="579"/>
      <c r="AW1424" s="579"/>
      <c r="AX1424" s="579"/>
      <c r="AY1424" s="579"/>
      <c r="AZ1424" s="579"/>
    </row>
    <row r="1425" spans="30:52" ht="14.25" customHeight="1" x14ac:dyDescent="0.4">
      <c r="AD1425" s="439"/>
      <c r="AE1425" s="439"/>
      <c r="AS1425" s="578"/>
      <c r="AT1425" s="578"/>
      <c r="AU1425" s="579"/>
      <c r="AV1425" s="579"/>
      <c r="AW1425" s="579"/>
      <c r="AX1425" s="579"/>
      <c r="AY1425" s="579"/>
      <c r="AZ1425" s="579"/>
    </row>
    <row r="1426" spans="30:52" ht="14.25" customHeight="1" x14ac:dyDescent="0.4">
      <c r="AD1426" s="439"/>
      <c r="AE1426" s="439"/>
      <c r="AS1426" s="578"/>
      <c r="AT1426" s="578"/>
      <c r="AU1426" s="579"/>
      <c r="AV1426" s="579"/>
      <c r="AW1426" s="579"/>
      <c r="AX1426" s="579"/>
      <c r="AY1426" s="579"/>
      <c r="AZ1426" s="579"/>
    </row>
    <row r="1427" spans="30:52" ht="14.25" customHeight="1" x14ac:dyDescent="0.4">
      <c r="AD1427" s="439"/>
      <c r="AE1427" s="439"/>
      <c r="AS1427" s="578"/>
      <c r="AT1427" s="578"/>
      <c r="AU1427" s="579"/>
      <c r="AV1427" s="579"/>
      <c r="AW1427" s="579"/>
      <c r="AX1427" s="579"/>
      <c r="AY1427" s="579"/>
      <c r="AZ1427" s="579"/>
    </row>
    <row r="1428" spans="30:52" ht="14.25" customHeight="1" x14ac:dyDescent="0.4">
      <c r="AD1428" s="439"/>
      <c r="AE1428" s="439"/>
      <c r="AS1428" s="578"/>
      <c r="AT1428" s="578"/>
      <c r="AU1428" s="579"/>
      <c r="AV1428" s="579"/>
      <c r="AW1428" s="579"/>
      <c r="AX1428" s="579"/>
      <c r="AY1428" s="579"/>
      <c r="AZ1428" s="579"/>
    </row>
    <row r="1429" spans="30:52" ht="14.25" customHeight="1" x14ac:dyDescent="0.4">
      <c r="AD1429" s="439"/>
      <c r="AE1429" s="439"/>
      <c r="AS1429" s="578"/>
      <c r="AT1429" s="578"/>
      <c r="AU1429" s="579"/>
      <c r="AV1429" s="579"/>
      <c r="AW1429" s="579"/>
      <c r="AX1429" s="579"/>
      <c r="AY1429" s="579"/>
      <c r="AZ1429" s="579"/>
    </row>
    <row r="1430" spans="30:52" ht="14.25" customHeight="1" x14ac:dyDescent="0.4">
      <c r="AD1430" s="439"/>
      <c r="AE1430" s="439"/>
      <c r="AS1430" s="578"/>
      <c r="AT1430" s="578"/>
      <c r="AU1430" s="579"/>
      <c r="AV1430" s="579"/>
      <c r="AW1430" s="579"/>
      <c r="AX1430" s="579"/>
      <c r="AY1430" s="579"/>
      <c r="AZ1430" s="579"/>
    </row>
    <row r="1431" spans="30:52" ht="14.25" customHeight="1" x14ac:dyDescent="0.4">
      <c r="AD1431" s="439"/>
      <c r="AE1431" s="439"/>
      <c r="AS1431" s="578"/>
      <c r="AT1431" s="578"/>
      <c r="AU1431" s="579"/>
      <c r="AV1431" s="579"/>
      <c r="AW1431" s="579"/>
      <c r="AX1431" s="579"/>
      <c r="AY1431" s="579"/>
      <c r="AZ1431" s="579"/>
    </row>
    <row r="1432" spans="30:52" ht="14.25" customHeight="1" x14ac:dyDescent="0.4">
      <c r="AD1432" s="439"/>
      <c r="AE1432" s="439"/>
      <c r="AS1432" s="578"/>
      <c r="AT1432" s="578"/>
      <c r="AU1432" s="579"/>
      <c r="AV1432" s="579"/>
      <c r="AW1432" s="579"/>
      <c r="AX1432" s="579"/>
      <c r="AY1432" s="579"/>
      <c r="AZ1432" s="579"/>
    </row>
    <row r="1433" spans="30:52" ht="14.25" customHeight="1" x14ac:dyDescent="0.4">
      <c r="AD1433" s="439"/>
      <c r="AE1433" s="439"/>
      <c r="AS1433" s="578"/>
      <c r="AT1433" s="578"/>
      <c r="AU1433" s="579"/>
      <c r="AV1433" s="579"/>
      <c r="AW1433" s="579"/>
      <c r="AX1433" s="579"/>
      <c r="AY1433" s="579"/>
      <c r="AZ1433" s="579"/>
    </row>
    <row r="1434" spans="30:52" ht="14.25" customHeight="1" x14ac:dyDescent="0.4">
      <c r="AD1434" s="439"/>
      <c r="AE1434" s="439"/>
      <c r="AS1434" s="578"/>
      <c r="AT1434" s="578"/>
      <c r="AU1434" s="579"/>
      <c r="AV1434" s="579"/>
      <c r="AW1434" s="579"/>
      <c r="AX1434" s="579"/>
      <c r="AY1434" s="579"/>
      <c r="AZ1434" s="579"/>
    </row>
    <row r="1435" spans="30:52" ht="14.25" customHeight="1" x14ac:dyDescent="0.4">
      <c r="AD1435" s="439"/>
      <c r="AE1435" s="439"/>
      <c r="AS1435" s="578"/>
      <c r="AT1435" s="578"/>
      <c r="AU1435" s="579"/>
      <c r="AV1435" s="579"/>
      <c r="AW1435" s="579"/>
      <c r="AX1435" s="579"/>
      <c r="AY1435" s="579"/>
      <c r="AZ1435" s="579"/>
    </row>
    <row r="1436" spans="30:52" ht="14.25" customHeight="1" x14ac:dyDescent="0.4">
      <c r="AD1436" s="439"/>
      <c r="AE1436" s="439"/>
      <c r="AS1436" s="578"/>
      <c r="AT1436" s="578"/>
      <c r="AU1436" s="579"/>
      <c r="AV1436" s="579"/>
      <c r="AW1436" s="579"/>
      <c r="AX1436" s="579"/>
      <c r="AY1436" s="579"/>
      <c r="AZ1436" s="579"/>
    </row>
    <row r="1437" spans="30:52" ht="14.25" customHeight="1" x14ac:dyDescent="0.4">
      <c r="AD1437" s="439"/>
      <c r="AE1437" s="439"/>
      <c r="AS1437" s="578"/>
      <c r="AT1437" s="578"/>
      <c r="AU1437" s="579"/>
      <c r="AV1437" s="579"/>
      <c r="AW1437" s="579"/>
      <c r="AX1437" s="579"/>
      <c r="AY1437" s="579"/>
      <c r="AZ1437" s="579"/>
    </row>
    <row r="1438" spans="30:52" ht="14.25" customHeight="1" x14ac:dyDescent="0.4">
      <c r="AD1438" s="439"/>
      <c r="AE1438" s="439"/>
      <c r="AS1438" s="578"/>
      <c r="AT1438" s="578"/>
      <c r="AU1438" s="579"/>
      <c r="AV1438" s="579"/>
      <c r="AW1438" s="579"/>
      <c r="AX1438" s="579"/>
      <c r="AY1438" s="579"/>
      <c r="AZ1438" s="579"/>
    </row>
    <row r="1439" spans="30:52" ht="14.25" customHeight="1" x14ac:dyDescent="0.4">
      <c r="AD1439" s="439"/>
      <c r="AE1439" s="439"/>
      <c r="AS1439" s="578"/>
      <c r="AT1439" s="578"/>
      <c r="AU1439" s="579"/>
      <c r="AV1439" s="579"/>
      <c r="AW1439" s="579"/>
      <c r="AX1439" s="579"/>
      <c r="AY1439" s="579"/>
      <c r="AZ1439" s="579"/>
    </row>
    <row r="1440" spans="30:52" ht="14.25" customHeight="1" x14ac:dyDescent="0.4">
      <c r="AD1440" s="439"/>
      <c r="AE1440" s="439"/>
      <c r="AS1440" s="578"/>
      <c r="AT1440" s="578"/>
      <c r="AU1440" s="579"/>
      <c r="AV1440" s="579"/>
      <c r="AW1440" s="579"/>
      <c r="AX1440" s="579"/>
      <c r="AY1440" s="579"/>
      <c r="AZ1440" s="579"/>
    </row>
    <row r="1441" spans="30:52" ht="14.25" customHeight="1" x14ac:dyDescent="0.4">
      <c r="AD1441" s="439"/>
      <c r="AE1441" s="439"/>
      <c r="AS1441" s="578"/>
      <c r="AT1441" s="578"/>
      <c r="AU1441" s="579"/>
      <c r="AV1441" s="579"/>
      <c r="AW1441" s="579"/>
      <c r="AX1441" s="579"/>
      <c r="AY1441" s="579"/>
      <c r="AZ1441" s="579"/>
    </row>
    <row r="1442" spans="30:52" ht="14.25" customHeight="1" x14ac:dyDescent="0.4">
      <c r="AD1442" s="439"/>
      <c r="AE1442" s="439"/>
      <c r="AS1442" s="578"/>
      <c r="AT1442" s="578"/>
      <c r="AU1442" s="579"/>
      <c r="AV1442" s="579"/>
      <c r="AW1442" s="579"/>
      <c r="AX1442" s="579"/>
      <c r="AY1442" s="579"/>
      <c r="AZ1442" s="579"/>
    </row>
    <row r="1443" spans="30:52" ht="14.25" customHeight="1" x14ac:dyDescent="0.4">
      <c r="AD1443" s="439"/>
      <c r="AE1443" s="439"/>
      <c r="AS1443" s="578"/>
      <c r="AT1443" s="578"/>
      <c r="AU1443" s="579"/>
      <c r="AV1443" s="579"/>
      <c r="AW1443" s="579"/>
      <c r="AX1443" s="579"/>
      <c r="AY1443" s="579"/>
      <c r="AZ1443" s="579"/>
    </row>
    <row r="1444" spans="30:52" ht="14.25" customHeight="1" x14ac:dyDescent="0.4">
      <c r="AD1444" s="439"/>
      <c r="AE1444" s="439"/>
      <c r="AS1444" s="578"/>
      <c r="AT1444" s="578"/>
      <c r="AU1444" s="579"/>
      <c r="AV1444" s="579"/>
      <c r="AW1444" s="579"/>
      <c r="AX1444" s="579"/>
      <c r="AY1444" s="579"/>
      <c r="AZ1444" s="579"/>
    </row>
    <row r="1445" spans="30:52" ht="14.25" customHeight="1" x14ac:dyDescent="0.4">
      <c r="AD1445" s="439"/>
      <c r="AE1445" s="439"/>
      <c r="AS1445" s="578"/>
      <c r="AT1445" s="578"/>
      <c r="AU1445" s="579"/>
      <c r="AV1445" s="579"/>
      <c r="AW1445" s="579"/>
      <c r="AX1445" s="579"/>
      <c r="AY1445" s="579"/>
      <c r="AZ1445" s="579"/>
    </row>
    <row r="1446" spans="30:52" ht="14.25" customHeight="1" x14ac:dyDescent="0.4">
      <c r="AD1446" s="439"/>
      <c r="AE1446" s="439"/>
      <c r="AS1446" s="578"/>
      <c r="AT1446" s="578"/>
      <c r="AU1446" s="579"/>
      <c r="AV1446" s="579"/>
      <c r="AW1446" s="579"/>
      <c r="AX1446" s="579"/>
      <c r="AY1446" s="579"/>
      <c r="AZ1446" s="579"/>
    </row>
    <row r="1447" spans="30:52" ht="14.25" customHeight="1" x14ac:dyDescent="0.4">
      <c r="AD1447" s="439"/>
      <c r="AE1447" s="439"/>
      <c r="AS1447" s="578"/>
      <c r="AT1447" s="578"/>
      <c r="AU1447" s="579"/>
      <c r="AV1447" s="579"/>
      <c r="AW1447" s="579"/>
      <c r="AX1447" s="579"/>
      <c r="AY1447" s="579"/>
      <c r="AZ1447" s="579"/>
    </row>
    <row r="1448" spans="30:52" ht="14.25" customHeight="1" x14ac:dyDescent="0.4">
      <c r="AD1448" s="439"/>
      <c r="AE1448" s="439"/>
      <c r="AS1448" s="578"/>
      <c r="AT1448" s="578"/>
      <c r="AU1448" s="579"/>
      <c r="AV1448" s="579"/>
      <c r="AW1448" s="579"/>
      <c r="AX1448" s="579"/>
      <c r="AY1448" s="579"/>
      <c r="AZ1448" s="579"/>
    </row>
    <row r="1449" spans="30:52" ht="14.25" customHeight="1" x14ac:dyDescent="0.4">
      <c r="AD1449" s="439"/>
      <c r="AE1449" s="439"/>
      <c r="AS1449" s="578"/>
      <c r="AT1449" s="578"/>
      <c r="AU1449" s="579"/>
      <c r="AV1449" s="579"/>
      <c r="AW1449" s="579"/>
      <c r="AX1449" s="579"/>
      <c r="AY1449" s="579"/>
      <c r="AZ1449" s="579"/>
    </row>
    <row r="1450" spans="30:52" ht="14.25" customHeight="1" x14ac:dyDescent="0.4">
      <c r="AD1450" s="439"/>
      <c r="AE1450" s="439"/>
      <c r="AS1450" s="578"/>
      <c r="AT1450" s="578"/>
      <c r="AU1450" s="579"/>
      <c r="AV1450" s="579"/>
      <c r="AW1450" s="579"/>
      <c r="AX1450" s="579"/>
      <c r="AY1450" s="579"/>
      <c r="AZ1450" s="579"/>
    </row>
    <row r="1451" spans="30:52" ht="14.25" customHeight="1" x14ac:dyDescent="0.4">
      <c r="AD1451" s="439"/>
      <c r="AE1451" s="439"/>
      <c r="AS1451" s="578"/>
      <c r="AT1451" s="578"/>
      <c r="AU1451" s="579"/>
      <c r="AV1451" s="579"/>
      <c r="AW1451" s="579"/>
      <c r="AX1451" s="579"/>
      <c r="AY1451" s="579"/>
      <c r="AZ1451" s="579"/>
    </row>
    <row r="1452" spans="30:52" ht="14.25" customHeight="1" x14ac:dyDescent="0.4">
      <c r="AD1452" s="439"/>
      <c r="AE1452" s="439"/>
      <c r="AS1452" s="578"/>
      <c r="AT1452" s="578"/>
      <c r="AU1452" s="579"/>
      <c r="AV1452" s="579"/>
      <c r="AW1452" s="579"/>
      <c r="AX1452" s="579"/>
      <c r="AY1452" s="579"/>
      <c r="AZ1452" s="579"/>
    </row>
    <row r="1453" spans="30:52" ht="14.25" customHeight="1" x14ac:dyDescent="0.4">
      <c r="AD1453" s="439"/>
      <c r="AE1453" s="439"/>
      <c r="AS1453" s="578"/>
      <c r="AT1453" s="578"/>
      <c r="AU1453" s="579"/>
      <c r="AV1453" s="579"/>
      <c r="AW1453" s="579"/>
      <c r="AX1453" s="579"/>
      <c r="AY1453" s="579"/>
      <c r="AZ1453" s="579"/>
    </row>
    <row r="1454" spans="30:52" ht="14.25" customHeight="1" x14ac:dyDescent="0.4">
      <c r="AD1454" s="439"/>
      <c r="AE1454" s="439"/>
      <c r="AS1454" s="578"/>
      <c r="AT1454" s="578"/>
      <c r="AU1454" s="579"/>
      <c r="AV1454" s="579"/>
      <c r="AW1454" s="579"/>
      <c r="AX1454" s="579"/>
      <c r="AY1454" s="579"/>
      <c r="AZ1454" s="579"/>
    </row>
    <row r="1455" spans="30:52" ht="14.25" customHeight="1" x14ac:dyDescent="0.4">
      <c r="AD1455" s="439"/>
      <c r="AE1455" s="439"/>
      <c r="AS1455" s="578"/>
      <c r="AT1455" s="578"/>
      <c r="AU1455" s="579"/>
      <c r="AV1455" s="579"/>
      <c r="AW1455" s="579"/>
      <c r="AX1455" s="579"/>
      <c r="AY1455" s="579"/>
      <c r="AZ1455" s="579"/>
    </row>
    <row r="1456" spans="30:52" ht="14.25" customHeight="1" x14ac:dyDescent="0.4">
      <c r="AD1456" s="439"/>
      <c r="AE1456" s="439"/>
      <c r="AS1456" s="578"/>
      <c r="AT1456" s="578"/>
      <c r="AU1456" s="579"/>
      <c r="AV1456" s="579"/>
      <c r="AW1456" s="579"/>
      <c r="AX1456" s="579"/>
      <c r="AY1456" s="579"/>
      <c r="AZ1456" s="579"/>
    </row>
    <row r="1457" spans="30:52" ht="14.25" customHeight="1" x14ac:dyDescent="0.4">
      <c r="AD1457" s="439"/>
      <c r="AE1457" s="439"/>
      <c r="AS1457" s="578"/>
      <c r="AT1457" s="578"/>
      <c r="AU1457" s="579"/>
      <c r="AV1457" s="579"/>
      <c r="AW1457" s="579"/>
      <c r="AX1457" s="579"/>
      <c r="AY1457" s="579"/>
      <c r="AZ1457" s="579"/>
    </row>
    <row r="1458" spans="30:52" ht="14.25" customHeight="1" x14ac:dyDescent="0.4">
      <c r="AD1458" s="439"/>
      <c r="AE1458" s="439"/>
      <c r="AS1458" s="578"/>
      <c r="AT1458" s="578"/>
      <c r="AU1458" s="579"/>
      <c r="AV1458" s="579"/>
      <c r="AW1458" s="579"/>
      <c r="AX1458" s="579"/>
      <c r="AY1458" s="579"/>
      <c r="AZ1458" s="579"/>
    </row>
    <row r="1459" spans="30:52" ht="14.25" customHeight="1" x14ac:dyDescent="0.4">
      <c r="AD1459" s="439"/>
      <c r="AE1459" s="439"/>
      <c r="AS1459" s="578"/>
      <c r="AT1459" s="578"/>
      <c r="AU1459" s="579"/>
      <c r="AV1459" s="579"/>
      <c r="AW1459" s="579"/>
      <c r="AX1459" s="579"/>
      <c r="AY1459" s="579"/>
      <c r="AZ1459" s="579"/>
    </row>
    <row r="1460" spans="30:52" ht="14.25" customHeight="1" x14ac:dyDescent="0.4">
      <c r="AD1460" s="439"/>
      <c r="AE1460" s="439"/>
      <c r="AS1460" s="578"/>
      <c r="AT1460" s="578"/>
      <c r="AU1460" s="579"/>
      <c r="AV1460" s="579"/>
      <c r="AW1460" s="579"/>
      <c r="AX1460" s="579"/>
      <c r="AY1460" s="579"/>
      <c r="AZ1460" s="579"/>
    </row>
    <row r="1461" spans="30:52" ht="14.25" customHeight="1" x14ac:dyDescent="0.4">
      <c r="AD1461" s="439"/>
      <c r="AE1461" s="439"/>
      <c r="AS1461" s="578"/>
      <c r="AT1461" s="578"/>
      <c r="AU1461" s="579"/>
      <c r="AV1461" s="579"/>
      <c r="AW1461" s="579"/>
      <c r="AX1461" s="579"/>
      <c r="AY1461" s="579"/>
      <c r="AZ1461" s="579"/>
    </row>
    <row r="1462" spans="30:52" ht="14.25" customHeight="1" x14ac:dyDescent="0.4">
      <c r="AD1462" s="439"/>
      <c r="AE1462" s="439"/>
      <c r="AS1462" s="578"/>
      <c r="AT1462" s="578"/>
      <c r="AU1462" s="579"/>
      <c r="AV1462" s="579"/>
      <c r="AW1462" s="579"/>
      <c r="AX1462" s="579"/>
      <c r="AY1462" s="579"/>
      <c r="AZ1462" s="579"/>
    </row>
    <row r="1463" spans="30:52" ht="14.25" customHeight="1" x14ac:dyDescent="0.4">
      <c r="AD1463" s="439"/>
      <c r="AE1463" s="439"/>
      <c r="AS1463" s="578"/>
      <c r="AT1463" s="578"/>
      <c r="AU1463" s="579"/>
      <c r="AV1463" s="579"/>
      <c r="AW1463" s="579"/>
      <c r="AX1463" s="579"/>
      <c r="AY1463" s="579"/>
      <c r="AZ1463" s="579"/>
    </row>
    <row r="1464" spans="30:52" ht="14.25" customHeight="1" x14ac:dyDescent="0.4">
      <c r="AD1464" s="439"/>
      <c r="AE1464" s="439"/>
      <c r="AS1464" s="578"/>
      <c r="AT1464" s="578"/>
      <c r="AU1464" s="579"/>
      <c r="AV1464" s="579"/>
      <c r="AW1464" s="579"/>
      <c r="AX1464" s="579"/>
      <c r="AY1464" s="579"/>
      <c r="AZ1464" s="579"/>
    </row>
    <row r="1465" spans="30:52" ht="14.25" customHeight="1" x14ac:dyDescent="0.4">
      <c r="AD1465" s="439"/>
      <c r="AE1465" s="439"/>
      <c r="AS1465" s="578"/>
      <c r="AT1465" s="578"/>
      <c r="AU1465" s="579"/>
      <c r="AV1465" s="579"/>
      <c r="AW1465" s="579"/>
      <c r="AX1465" s="579"/>
      <c r="AY1465" s="579"/>
      <c r="AZ1465" s="579"/>
    </row>
    <row r="1466" spans="30:52" ht="14.25" customHeight="1" x14ac:dyDescent="0.4">
      <c r="AD1466" s="439"/>
      <c r="AE1466" s="439"/>
      <c r="AS1466" s="578"/>
      <c r="AT1466" s="578"/>
      <c r="AU1466" s="579"/>
      <c r="AV1466" s="579"/>
      <c r="AW1466" s="579"/>
      <c r="AX1466" s="579"/>
      <c r="AY1466" s="579"/>
      <c r="AZ1466" s="579"/>
    </row>
    <row r="1467" spans="30:52" ht="14.25" customHeight="1" x14ac:dyDescent="0.4">
      <c r="AD1467" s="439"/>
      <c r="AE1467" s="439"/>
      <c r="AS1467" s="578"/>
      <c r="AT1467" s="578"/>
      <c r="AU1467" s="579"/>
      <c r="AV1467" s="579"/>
      <c r="AW1467" s="579"/>
      <c r="AX1467" s="579"/>
      <c r="AY1467" s="579"/>
      <c r="AZ1467" s="579"/>
    </row>
    <row r="1468" spans="30:52" ht="14.25" customHeight="1" x14ac:dyDescent="0.4">
      <c r="AD1468" s="439"/>
      <c r="AE1468" s="439"/>
      <c r="AS1468" s="578"/>
      <c r="AT1468" s="578"/>
      <c r="AU1468" s="579"/>
      <c r="AV1468" s="579"/>
      <c r="AW1468" s="579"/>
      <c r="AX1468" s="579"/>
      <c r="AY1468" s="579"/>
      <c r="AZ1468" s="579"/>
    </row>
    <row r="1469" spans="30:52" ht="14.25" customHeight="1" x14ac:dyDescent="0.4">
      <c r="AD1469" s="439"/>
      <c r="AE1469" s="439"/>
      <c r="AS1469" s="578"/>
      <c r="AT1469" s="578"/>
      <c r="AU1469" s="579"/>
      <c r="AV1469" s="579"/>
      <c r="AW1469" s="579"/>
      <c r="AX1469" s="579"/>
      <c r="AY1469" s="579"/>
      <c r="AZ1469" s="579"/>
    </row>
    <row r="1470" spans="30:52" ht="14.25" customHeight="1" x14ac:dyDescent="0.4">
      <c r="AD1470" s="439"/>
      <c r="AE1470" s="439"/>
      <c r="AS1470" s="578"/>
      <c r="AT1470" s="578"/>
      <c r="AU1470" s="579"/>
      <c r="AV1470" s="579"/>
      <c r="AW1470" s="579"/>
      <c r="AX1470" s="579"/>
      <c r="AY1470" s="579"/>
      <c r="AZ1470" s="579"/>
    </row>
    <row r="1471" spans="30:52" ht="14.25" customHeight="1" x14ac:dyDescent="0.4">
      <c r="AD1471" s="439"/>
      <c r="AE1471" s="439"/>
      <c r="AS1471" s="578"/>
      <c r="AT1471" s="578"/>
      <c r="AU1471" s="579"/>
      <c r="AV1471" s="579"/>
      <c r="AW1471" s="579"/>
      <c r="AX1471" s="579"/>
      <c r="AY1471" s="579"/>
      <c r="AZ1471" s="579"/>
    </row>
    <row r="1472" spans="30:52" ht="14.25" customHeight="1" x14ac:dyDescent="0.4">
      <c r="AD1472" s="439"/>
      <c r="AE1472" s="439"/>
      <c r="AS1472" s="578"/>
      <c r="AT1472" s="578"/>
      <c r="AU1472" s="579"/>
      <c r="AV1472" s="579"/>
      <c r="AW1472" s="579"/>
      <c r="AX1472" s="579"/>
      <c r="AY1472" s="579"/>
      <c r="AZ1472" s="579"/>
    </row>
    <row r="1473" spans="30:52" ht="14.25" customHeight="1" x14ac:dyDescent="0.4">
      <c r="AD1473" s="439"/>
      <c r="AE1473" s="439"/>
      <c r="AS1473" s="578"/>
      <c r="AT1473" s="578"/>
      <c r="AU1473" s="579"/>
      <c r="AV1473" s="579"/>
      <c r="AW1473" s="579"/>
      <c r="AX1473" s="579"/>
      <c r="AY1473" s="579"/>
      <c r="AZ1473" s="579"/>
    </row>
    <row r="1474" spans="30:52" ht="14.25" customHeight="1" x14ac:dyDescent="0.4">
      <c r="AD1474" s="439"/>
      <c r="AE1474" s="439"/>
      <c r="AS1474" s="578"/>
      <c r="AT1474" s="578"/>
      <c r="AU1474" s="579"/>
      <c r="AV1474" s="579"/>
      <c r="AW1474" s="579"/>
      <c r="AX1474" s="579"/>
      <c r="AY1474" s="579"/>
      <c r="AZ1474" s="579"/>
    </row>
    <row r="1475" spans="30:52" ht="14.25" customHeight="1" x14ac:dyDescent="0.4">
      <c r="AD1475" s="439"/>
      <c r="AE1475" s="439"/>
      <c r="AS1475" s="578"/>
      <c r="AT1475" s="578"/>
      <c r="AU1475" s="579"/>
      <c r="AV1475" s="579"/>
      <c r="AW1475" s="579"/>
      <c r="AX1475" s="579"/>
      <c r="AY1475" s="579"/>
      <c r="AZ1475" s="579"/>
    </row>
    <row r="1476" spans="30:52" ht="14.25" customHeight="1" x14ac:dyDescent="0.4">
      <c r="AD1476" s="439"/>
      <c r="AE1476" s="439"/>
      <c r="AS1476" s="578"/>
      <c r="AT1476" s="578"/>
      <c r="AU1476" s="579"/>
      <c r="AV1476" s="579"/>
      <c r="AW1476" s="579"/>
      <c r="AX1476" s="579"/>
      <c r="AY1476" s="579"/>
      <c r="AZ1476" s="579"/>
    </row>
    <row r="1477" spans="30:52" ht="14.25" customHeight="1" x14ac:dyDescent="0.4">
      <c r="AD1477" s="439"/>
      <c r="AE1477" s="439"/>
      <c r="AS1477" s="578"/>
      <c r="AT1477" s="578"/>
      <c r="AU1477" s="579"/>
      <c r="AV1477" s="579"/>
      <c r="AW1477" s="579"/>
      <c r="AX1477" s="579"/>
      <c r="AY1477" s="579"/>
      <c r="AZ1477" s="579"/>
    </row>
    <row r="1478" spans="30:52" ht="14.25" customHeight="1" x14ac:dyDescent="0.4">
      <c r="AD1478" s="439"/>
      <c r="AE1478" s="439"/>
      <c r="AS1478" s="578"/>
      <c r="AT1478" s="578"/>
      <c r="AU1478" s="579"/>
      <c r="AV1478" s="579"/>
      <c r="AW1478" s="579"/>
      <c r="AX1478" s="579"/>
      <c r="AY1478" s="579"/>
      <c r="AZ1478" s="579"/>
    </row>
    <row r="1479" spans="30:52" ht="14.25" customHeight="1" x14ac:dyDescent="0.4">
      <c r="AD1479" s="439"/>
      <c r="AE1479" s="439"/>
      <c r="AS1479" s="578"/>
      <c r="AT1479" s="578"/>
      <c r="AU1479" s="579"/>
      <c r="AV1479" s="579"/>
      <c r="AW1479" s="579"/>
      <c r="AX1479" s="579"/>
      <c r="AY1479" s="579"/>
      <c r="AZ1479" s="579"/>
    </row>
    <row r="1480" spans="30:52" ht="14.25" customHeight="1" x14ac:dyDescent="0.4">
      <c r="AD1480" s="439"/>
      <c r="AE1480" s="439"/>
      <c r="AS1480" s="578"/>
      <c r="AT1480" s="578"/>
      <c r="AU1480" s="579"/>
      <c r="AV1480" s="579"/>
      <c r="AW1480" s="579"/>
      <c r="AX1480" s="579"/>
      <c r="AY1480" s="579"/>
      <c r="AZ1480" s="579"/>
    </row>
    <row r="1481" spans="30:52" ht="14.25" customHeight="1" x14ac:dyDescent="0.4">
      <c r="AD1481" s="439"/>
      <c r="AE1481" s="439"/>
      <c r="AS1481" s="578"/>
      <c r="AT1481" s="578"/>
      <c r="AU1481" s="579"/>
      <c r="AV1481" s="579"/>
      <c r="AW1481" s="579"/>
      <c r="AX1481" s="579"/>
      <c r="AY1481" s="579"/>
      <c r="AZ1481" s="579"/>
    </row>
    <row r="1482" spans="30:52" ht="14.25" customHeight="1" x14ac:dyDescent="0.4">
      <c r="AD1482" s="439"/>
      <c r="AE1482" s="439"/>
      <c r="AS1482" s="578"/>
      <c r="AT1482" s="578"/>
      <c r="AU1482" s="579"/>
      <c r="AV1482" s="579"/>
      <c r="AW1482" s="579"/>
      <c r="AX1482" s="579"/>
      <c r="AY1482" s="579"/>
      <c r="AZ1482" s="579"/>
    </row>
    <row r="1483" spans="30:52" ht="14.25" customHeight="1" x14ac:dyDescent="0.4">
      <c r="AD1483" s="439"/>
      <c r="AE1483" s="439"/>
      <c r="AS1483" s="578"/>
      <c r="AT1483" s="578"/>
      <c r="AU1483" s="579"/>
      <c r="AV1483" s="579"/>
      <c r="AW1483" s="579"/>
      <c r="AX1483" s="579"/>
      <c r="AY1483" s="579"/>
      <c r="AZ1483" s="579"/>
    </row>
    <row r="1484" spans="30:52" ht="14.25" customHeight="1" x14ac:dyDescent="0.4">
      <c r="AD1484" s="439"/>
      <c r="AE1484" s="439"/>
      <c r="AS1484" s="578"/>
      <c r="AT1484" s="578"/>
      <c r="AU1484" s="579"/>
      <c r="AV1484" s="579"/>
      <c r="AW1484" s="579"/>
      <c r="AX1484" s="579"/>
      <c r="AY1484" s="579"/>
      <c r="AZ1484" s="579"/>
    </row>
    <row r="1485" spans="30:52" ht="14.25" customHeight="1" x14ac:dyDescent="0.4">
      <c r="AD1485" s="439"/>
      <c r="AE1485" s="439"/>
      <c r="AS1485" s="578"/>
      <c r="AT1485" s="578"/>
      <c r="AU1485" s="579"/>
      <c r="AV1485" s="579"/>
      <c r="AW1485" s="579"/>
      <c r="AX1485" s="579"/>
      <c r="AY1485" s="579"/>
      <c r="AZ1485" s="579"/>
    </row>
    <row r="1486" spans="30:52" ht="14.25" customHeight="1" x14ac:dyDescent="0.4">
      <c r="AD1486" s="439"/>
      <c r="AE1486" s="439"/>
      <c r="AS1486" s="578"/>
      <c r="AT1486" s="578"/>
      <c r="AU1486" s="579"/>
      <c r="AV1486" s="579"/>
      <c r="AW1486" s="579"/>
      <c r="AX1486" s="579"/>
      <c r="AY1486" s="579"/>
      <c r="AZ1486" s="579"/>
    </row>
    <row r="1487" spans="30:52" ht="14.25" customHeight="1" x14ac:dyDescent="0.4">
      <c r="AD1487" s="439"/>
      <c r="AE1487" s="439"/>
      <c r="AS1487" s="578"/>
      <c r="AT1487" s="578"/>
      <c r="AU1487" s="579"/>
      <c r="AV1487" s="579"/>
      <c r="AW1487" s="579"/>
      <c r="AX1487" s="579"/>
      <c r="AY1487" s="579"/>
      <c r="AZ1487" s="579"/>
    </row>
    <row r="1488" spans="30:52" ht="14.25" customHeight="1" x14ac:dyDescent="0.4">
      <c r="AD1488" s="439"/>
      <c r="AE1488" s="439"/>
      <c r="AS1488" s="578"/>
      <c r="AT1488" s="578"/>
      <c r="AU1488" s="579"/>
      <c r="AV1488" s="579"/>
      <c r="AW1488" s="579"/>
      <c r="AX1488" s="579"/>
      <c r="AY1488" s="579"/>
      <c r="AZ1488" s="579"/>
    </row>
    <row r="1489" spans="30:52" ht="14.25" customHeight="1" x14ac:dyDescent="0.4">
      <c r="AD1489" s="439"/>
      <c r="AE1489" s="439"/>
      <c r="AS1489" s="578"/>
      <c r="AT1489" s="578"/>
      <c r="AU1489" s="579"/>
      <c r="AV1489" s="579"/>
      <c r="AW1489" s="579"/>
      <c r="AX1489" s="579"/>
      <c r="AY1489" s="579"/>
      <c r="AZ1489" s="579"/>
    </row>
    <row r="1490" spans="30:52" ht="14.25" customHeight="1" x14ac:dyDescent="0.4">
      <c r="AD1490" s="439"/>
      <c r="AE1490" s="439"/>
      <c r="AS1490" s="578"/>
      <c r="AT1490" s="578"/>
      <c r="AU1490" s="579"/>
      <c r="AV1490" s="579"/>
      <c r="AW1490" s="579"/>
      <c r="AX1490" s="579"/>
      <c r="AY1490" s="579"/>
      <c r="AZ1490" s="579"/>
    </row>
    <row r="1491" spans="30:52" ht="14.25" customHeight="1" x14ac:dyDescent="0.4">
      <c r="AD1491" s="439"/>
      <c r="AE1491" s="439"/>
      <c r="AS1491" s="578"/>
      <c r="AT1491" s="578"/>
      <c r="AU1491" s="579"/>
      <c r="AV1491" s="579"/>
      <c r="AW1491" s="579"/>
      <c r="AX1491" s="579"/>
      <c r="AY1491" s="579"/>
      <c r="AZ1491" s="579"/>
    </row>
    <row r="1492" spans="30:52" ht="14.25" customHeight="1" x14ac:dyDescent="0.4">
      <c r="AD1492" s="439"/>
      <c r="AE1492" s="439"/>
      <c r="AS1492" s="578"/>
      <c r="AT1492" s="578"/>
      <c r="AU1492" s="579"/>
      <c r="AV1492" s="579"/>
      <c r="AW1492" s="579"/>
      <c r="AX1492" s="579"/>
      <c r="AY1492" s="579"/>
      <c r="AZ1492" s="579"/>
    </row>
    <row r="1493" spans="30:52" ht="14.25" customHeight="1" x14ac:dyDescent="0.4">
      <c r="AD1493" s="439"/>
      <c r="AE1493" s="439"/>
      <c r="AS1493" s="578"/>
      <c r="AT1493" s="578"/>
      <c r="AU1493" s="579"/>
      <c r="AV1493" s="579"/>
      <c r="AW1493" s="579"/>
      <c r="AX1493" s="579"/>
      <c r="AY1493" s="579"/>
      <c r="AZ1493" s="579"/>
    </row>
    <row r="1494" spans="30:52" ht="14.25" customHeight="1" x14ac:dyDescent="0.4">
      <c r="AD1494" s="439"/>
      <c r="AE1494" s="439"/>
      <c r="AS1494" s="578"/>
      <c r="AT1494" s="578"/>
      <c r="AU1494" s="579"/>
      <c r="AV1494" s="579"/>
      <c r="AW1494" s="579"/>
      <c r="AX1494" s="579"/>
      <c r="AY1494" s="579"/>
      <c r="AZ1494" s="579"/>
    </row>
    <row r="1495" spans="30:52" ht="14.25" customHeight="1" x14ac:dyDescent="0.4">
      <c r="AD1495" s="439"/>
      <c r="AE1495" s="439"/>
      <c r="AS1495" s="578"/>
      <c r="AT1495" s="578"/>
      <c r="AU1495" s="579"/>
      <c r="AV1495" s="579"/>
      <c r="AW1495" s="579"/>
      <c r="AX1495" s="579"/>
      <c r="AY1495" s="579"/>
      <c r="AZ1495" s="579"/>
    </row>
    <row r="1496" spans="30:52" ht="14.25" customHeight="1" x14ac:dyDescent="0.4">
      <c r="AD1496" s="439"/>
      <c r="AE1496" s="439"/>
      <c r="AS1496" s="578"/>
      <c r="AT1496" s="578"/>
      <c r="AU1496" s="579"/>
      <c r="AV1496" s="579"/>
      <c r="AW1496" s="579"/>
      <c r="AX1496" s="579"/>
      <c r="AY1496" s="579"/>
      <c r="AZ1496" s="579"/>
    </row>
    <row r="1497" spans="30:52" ht="14.25" customHeight="1" x14ac:dyDescent="0.4">
      <c r="AD1497" s="439"/>
      <c r="AE1497" s="439"/>
      <c r="AS1497" s="578"/>
      <c r="AT1497" s="578"/>
      <c r="AU1497" s="579"/>
      <c r="AV1497" s="579"/>
      <c r="AW1497" s="579"/>
      <c r="AX1497" s="579"/>
      <c r="AY1497" s="579"/>
      <c r="AZ1497" s="579"/>
    </row>
    <row r="1498" spans="30:52" ht="14.25" customHeight="1" x14ac:dyDescent="0.4">
      <c r="AD1498" s="439"/>
      <c r="AE1498" s="439"/>
      <c r="AS1498" s="578"/>
      <c r="AT1498" s="578"/>
      <c r="AU1498" s="579"/>
      <c r="AV1498" s="579"/>
      <c r="AW1498" s="579"/>
      <c r="AX1498" s="579"/>
      <c r="AY1498" s="579"/>
      <c r="AZ1498" s="579"/>
    </row>
    <row r="1499" spans="30:52" ht="14.25" customHeight="1" x14ac:dyDescent="0.4">
      <c r="AD1499" s="439"/>
      <c r="AE1499" s="439"/>
      <c r="AS1499" s="578"/>
      <c r="AT1499" s="578"/>
      <c r="AU1499" s="579"/>
      <c r="AV1499" s="579"/>
      <c r="AW1499" s="579"/>
      <c r="AX1499" s="579"/>
      <c r="AY1499" s="579"/>
      <c r="AZ1499" s="579"/>
    </row>
    <row r="1500" spans="30:52" ht="14.25" customHeight="1" x14ac:dyDescent="0.4">
      <c r="AD1500" s="439"/>
      <c r="AE1500" s="439"/>
      <c r="AS1500" s="578"/>
      <c r="AT1500" s="578"/>
      <c r="AU1500" s="579"/>
      <c r="AV1500" s="579"/>
      <c r="AW1500" s="579"/>
      <c r="AX1500" s="579"/>
      <c r="AY1500" s="579"/>
      <c r="AZ1500" s="579"/>
    </row>
    <row r="1501" spans="30:52" ht="14.25" customHeight="1" x14ac:dyDescent="0.4">
      <c r="AD1501" s="439"/>
      <c r="AE1501" s="439"/>
      <c r="AS1501" s="578"/>
      <c r="AT1501" s="578"/>
      <c r="AU1501" s="579"/>
      <c r="AV1501" s="579"/>
      <c r="AW1501" s="579"/>
      <c r="AX1501" s="579"/>
      <c r="AY1501" s="579"/>
      <c r="AZ1501" s="579"/>
    </row>
    <row r="1502" spans="30:52" ht="14.25" customHeight="1" x14ac:dyDescent="0.4">
      <c r="AD1502" s="439"/>
      <c r="AE1502" s="439"/>
      <c r="AS1502" s="578"/>
      <c r="AT1502" s="578"/>
      <c r="AU1502" s="579"/>
      <c r="AV1502" s="579"/>
      <c r="AW1502" s="579"/>
      <c r="AX1502" s="579"/>
      <c r="AY1502" s="579"/>
      <c r="AZ1502" s="579"/>
    </row>
    <row r="1503" spans="30:52" ht="14.25" customHeight="1" x14ac:dyDescent="0.4">
      <c r="AD1503" s="439"/>
      <c r="AE1503" s="439"/>
      <c r="AS1503" s="578"/>
      <c r="AT1503" s="578"/>
      <c r="AU1503" s="579"/>
      <c r="AV1503" s="579"/>
      <c r="AW1503" s="579"/>
      <c r="AX1503" s="579"/>
      <c r="AY1503" s="579"/>
      <c r="AZ1503" s="579"/>
    </row>
    <row r="1504" spans="30:52" ht="14.25" customHeight="1" x14ac:dyDescent="0.4">
      <c r="AD1504" s="439"/>
      <c r="AE1504" s="439"/>
      <c r="AS1504" s="578"/>
      <c r="AT1504" s="578"/>
      <c r="AU1504" s="579"/>
      <c r="AV1504" s="579"/>
      <c r="AW1504" s="579"/>
      <c r="AX1504" s="579"/>
      <c r="AY1504" s="579"/>
      <c r="AZ1504" s="579"/>
    </row>
    <row r="1505" spans="30:52" ht="14.25" customHeight="1" x14ac:dyDescent="0.4">
      <c r="AD1505" s="439"/>
      <c r="AE1505" s="439"/>
      <c r="AS1505" s="578"/>
      <c r="AT1505" s="578"/>
      <c r="AU1505" s="579"/>
      <c r="AV1505" s="579"/>
      <c r="AW1505" s="579"/>
      <c r="AX1505" s="579"/>
      <c r="AY1505" s="579"/>
      <c r="AZ1505" s="579"/>
    </row>
    <row r="1506" spans="30:52" ht="14.25" customHeight="1" x14ac:dyDescent="0.4">
      <c r="AD1506" s="439"/>
      <c r="AE1506" s="439"/>
      <c r="AS1506" s="578"/>
      <c r="AT1506" s="578"/>
      <c r="AU1506" s="579"/>
      <c r="AV1506" s="579"/>
      <c r="AW1506" s="579"/>
      <c r="AX1506" s="579"/>
      <c r="AY1506" s="579"/>
      <c r="AZ1506" s="579"/>
    </row>
    <row r="1507" spans="30:52" ht="14.25" customHeight="1" x14ac:dyDescent="0.4">
      <c r="AD1507" s="439"/>
      <c r="AE1507" s="439"/>
      <c r="AS1507" s="578"/>
      <c r="AT1507" s="578"/>
      <c r="AU1507" s="579"/>
      <c r="AV1507" s="579"/>
      <c r="AW1507" s="579"/>
      <c r="AX1507" s="579"/>
      <c r="AY1507" s="579"/>
      <c r="AZ1507" s="579"/>
    </row>
    <row r="1508" spans="30:52" ht="14.25" customHeight="1" x14ac:dyDescent="0.4">
      <c r="AD1508" s="439"/>
      <c r="AE1508" s="439"/>
      <c r="AS1508" s="578"/>
      <c r="AT1508" s="578"/>
      <c r="AU1508" s="579"/>
      <c r="AV1508" s="579"/>
      <c r="AW1508" s="579"/>
      <c r="AX1508" s="579"/>
      <c r="AY1508" s="579"/>
      <c r="AZ1508" s="579"/>
    </row>
    <row r="1509" spans="30:52" ht="14.25" customHeight="1" x14ac:dyDescent="0.4">
      <c r="AD1509" s="439"/>
      <c r="AE1509" s="439"/>
      <c r="AS1509" s="578"/>
      <c r="AT1509" s="578"/>
      <c r="AU1509" s="579"/>
      <c r="AV1509" s="579"/>
      <c r="AW1509" s="579"/>
      <c r="AX1509" s="579"/>
      <c r="AY1509" s="579"/>
      <c r="AZ1509" s="579"/>
    </row>
    <row r="1510" spans="30:52" ht="14.25" customHeight="1" x14ac:dyDescent="0.4">
      <c r="AD1510" s="439"/>
      <c r="AE1510" s="439"/>
      <c r="AS1510" s="578"/>
      <c r="AT1510" s="578"/>
      <c r="AU1510" s="579"/>
      <c r="AV1510" s="579"/>
      <c r="AW1510" s="579"/>
      <c r="AX1510" s="579"/>
      <c r="AY1510" s="579"/>
      <c r="AZ1510" s="579"/>
    </row>
    <row r="1511" spans="30:52" ht="14.25" customHeight="1" x14ac:dyDescent="0.4">
      <c r="AD1511" s="439"/>
      <c r="AE1511" s="439"/>
      <c r="AS1511" s="578"/>
      <c r="AT1511" s="578"/>
      <c r="AU1511" s="579"/>
      <c r="AV1511" s="579"/>
      <c r="AW1511" s="579"/>
      <c r="AX1511" s="579"/>
      <c r="AY1511" s="579"/>
      <c r="AZ1511" s="579"/>
    </row>
    <row r="1512" spans="30:52" ht="14.25" customHeight="1" x14ac:dyDescent="0.4">
      <c r="AD1512" s="439"/>
      <c r="AE1512" s="439"/>
      <c r="AS1512" s="578"/>
      <c r="AT1512" s="578"/>
      <c r="AU1512" s="579"/>
      <c r="AV1512" s="579"/>
      <c r="AW1512" s="579"/>
      <c r="AX1512" s="579"/>
      <c r="AY1512" s="579"/>
      <c r="AZ1512" s="579"/>
    </row>
    <row r="1513" spans="30:52" ht="14.25" customHeight="1" x14ac:dyDescent="0.4">
      <c r="AD1513" s="439"/>
      <c r="AE1513" s="439"/>
      <c r="AS1513" s="578"/>
      <c r="AT1513" s="578"/>
      <c r="AU1513" s="579"/>
      <c r="AV1513" s="579"/>
      <c r="AW1513" s="579"/>
      <c r="AX1513" s="579"/>
      <c r="AY1513" s="579"/>
      <c r="AZ1513" s="579"/>
    </row>
    <row r="1514" spans="30:52" ht="14.25" customHeight="1" x14ac:dyDescent="0.4">
      <c r="AD1514" s="439"/>
      <c r="AE1514" s="439"/>
      <c r="AS1514" s="578"/>
      <c r="AT1514" s="578"/>
      <c r="AU1514" s="579"/>
      <c r="AV1514" s="579"/>
      <c r="AW1514" s="579"/>
      <c r="AX1514" s="579"/>
      <c r="AY1514" s="579"/>
      <c r="AZ1514" s="579"/>
    </row>
    <row r="1515" spans="30:52" ht="14.25" customHeight="1" x14ac:dyDescent="0.4">
      <c r="AD1515" s="439"/>
      <c r="AE1515" s="439"/>
      <c r="AS1515" s="578"/>
      <c r="AT1515" s="578"/>
      <c r="AU1515" s="579"/>
      <c r="AV1515" s="579"/>
      <c r="AW1515" s="579"/>
      <c r="AX1515" s="579"/>
      <c r="AY1515" s="579"/>
      <c r="AZ1515" s="579"/>
    </row>
    <row r="1516" spans="30:52" ht="14.25" customHeight="1" x14ac:dyDescent="0.4">
      <c r="AD1516" s="439"/>
      <c r="AE1516" s="439"/>
      <c r="AS1516" s="578"/>
      <c r="AT1516" s="578"/>
      <c r="AU1516" s="579"/>
      <c r="AV1516" s="579"/>
      <c r="AW1516" s="579"/>
      <c r="AX1516" s="579"/>
      <c r="AY1516" s="579"/>
      <c r="AZ1516" s="579"/>
    </row>
    <row r="1517" spans="30:52" ht="14.25" customHeight="1" x14ac:dyDescent="0.4">
      <c r="AD1517" s="439"/>
      <c r="AE1517" s="439"/>
      <c r="AS1517" s="578"/>
      <c r="AT1517" s="578"/>
      <c r="AU1517" s="579"/>
      <c r="AV1517" s="579"/>
      <c r="AW1517" s="579"/>
      <c r="AX1517" s="579"/>
      <c r="AY1517" s="579"/>
      <c r="AZ1517" s="579"/>
    </row>
    <row r="1518" spans="30:52" ht="14.25" customHeight="1" x14ac:dyDescent="0.4">
      <c r="AD1518" s="439"/>
      <c r="AE1518" s="439"/>
      <c r="AS1518" s="578"/>
      <c r="AT1518" s="578"/>
      <c r="AU1518" s="579"/>
      <c r="AV1518" s="579"/>
      <c r="AW1518" s="579"/>
      <c r="AX1518" s="579"/>
      <c r="AY1518" s="579"/>
      <c r="AZ1518" s="579"/>
    </row>
    <row r="1519" spans="30:52" ht="14.25" customHeight="1" x14ac:dyDescent="0.4">
      <c r="AD1519" s="439"/>
      <c r="AE1519" s="439"/>
      <c r="AS1519" s="578"/>
      <c r="AT1519" s="578"/>
      <c r="AU1519" s="579"/>
      <c r="AV1519" s="579"/>
      <c r="AW1519" s="579"/>
      <c r="AX1519" s="579"/>
      <c r="AY1519" s="579"/>
      <c r="AZ1519" s="579"/>
    </row>
    <row r="1520" spans="30:52" ht="14.25" customHeight="1" x14ac:dyDescent="0.4">
      <c r="AD1520" s="439"/>
      <c r="AE1520" s="439"/>
      <c r="AS1520" s="578"/>
      <c r="AT1520" s="578"/>
      <c r="AU1520" s="579"/>
      <c r="AV1520" s="579"/>
      <c r="AW1520" s="579"/>
      <c r="AX1520" s="579"/>
      <c r="AY1520" s="579"/>
      <c r="AZ1520" s="579"/>
    </row>
    <row r="1521" spans="30:52" ht="14.25" customHeight="1" x14ac:dyDescent="0.4">
      <c r="AD1521" s="439"/>
      <c r="AE1521" s="439"/>
      <c r="AS1521" s="578"/>
      <c r="AT1521" s="578"/>
      <c r="AU1521" s="579"/>
      <c r="AV1521" s="579"/>
      <c r="AW1521" s="579"/>
      <c r="AX1521" s="579"/>
      <c r="AY1521" s="579"/>
      <c r="AZ1521" s="579"/>
    </row>
    <row r="1522" spans="30:52" ht="14.25" customHeight="1" x14ac:dyDescent="0.4">
      <c r="AD1522" s="439"/>
      <c r="AE1522" s="439"/>
      <c r="AS1522" s="578"/>
      <c r="AT1522" s="578"/>
      <c r="AU1522" s="579"/>
      <c r="AV1522" s="579"/>
      <c r="AW1522" s="579"/>
      <c r="AX1522" s="579"/>
      <c r="AY1522" s="579"/>
      <c r="AZ1522" s="579"/>
    </row>
    <row r="1523" spans="30:52" ht="14.25" customHeight="1" x14ac:dyDescent="0.4">
      <c r="AD1523" s="439"/>
      <c r="AE1523" s="439"/>
      <c r="AS1523" s="578"/>
      <c r="AT1523" s="578"/>
      <c r="AU1523" s="579"/>
      <c r="AV1523" s="579"/>
      <c r="AW1523" s="579"/>
      <c r="AX1523" s="579"/>
      <c r="AY1523" s="579"/>
      <c r="AZ1523" s="579"/>
    </row>
    <row r="1524" spans="30:52" ht="14.25" customHeight="1" x14ac:dyDescent="0.4">
      <c r="AD1524" s="439"/>
      <c r="AE1524" s="439"/>
      <c r="AS1524" s="578"/>
      <c r="AT1524" s="578"/>
      <c r="AU1524" s="579"/>
      <c r="AV1524" s="579"/>
      <c r="AW1524" s="579"/>
      <c r="AX1524" s="579"/>
      <c r="AY1524" s="579"/>
      <c r="AZ1524" s="579"/>
    </row>
    <row r="1525" spans="30:52" ht="14.25" customHeight="1" x14ac:dyDescent="0.4">
      <c r="AD1525" s="439"/>
      <c r="AE1525" s="439"/>
      <c r="AS1525" s="578"/>
      <c r="AT1525" s="578"/>
      <c r="AU1525" s="579"/>
      <c r="AV1525" s="579"/>
      <c r="AW1525" s="579"/>
      <c r="AX1525" s="579"/>
      <c r="AY1525" s="579"/>
      <c r="AZ1525" s="579"/>
    </row>
    <row r="1526" spans="30:52" ht="14.25" customHeight="1" x14ac:dyDescent="0.4">
      <c r="AD1526" s="439"/>
      <c r="AE1526" s="439"/>
      <c r="AS1526" s="578"/>
      <c r="AT1526" s="578"/>
      <c r="AU1526" s="579"/>
      <c r="AV1526" s="579"/>
      <c r="AW1526" s="579"/>
      <c r="AX1526" s="579"/>
      <c r="AY1526" s="579"/>
      <c r="AZ1526" s="579"/>
    </row>
    <row r="1527" spans="30:52" ht="14.25" customHeight="1" x14ac:dyDescent="0.4">
      <c r="AD1527" s="439"/>
      <c r="AE1527" s="439"/>
      <c r="AS1527" s="578"/>
      <c r="AT1527" s="578"/>
      <c r="AU1527" s="579"/>
      <c r="AV1527" s="579"/>
      <c r="AW1527" s="579"/>
      <c r="AX1527" s="579"/>
      <c r="AY1527" s="579"/>
      <c r="AZ1527" s="579"/>
    </row>
    <row r="1528" spans="30:52" ht="14.25" customHeight="1" x14ac:dyDescent="0.4">
      <c r="AD1528" s="439"/>
      <c r="AE1528" s="439"/>
      <c r="AS1528" s="578"/>
      <c r="AT1528" s="578"/>
      <c r="AU1528" s="579"/>
      <c r="AV1528" s="579"/>
      <c r="AW1528" s="579"/>
      <c r="AX1528" s="579"/>
      <c r="AY1528" s="579"/>
      <c r="AZ1528" s="579"/>
    </row>
    <row r="1529" spans="30:52" ht="14.25" customHeight="1" x14ac:dyDescent="0.4">
      <c r="AD1529" s="439"/>
      <c r="AE1529" s="439"/>
      <c r="AS1529" s="578"/>
      <c r="AT1529" s="578"/>
      <c r="AU1529" s="579"/>
      <c r="AV1529" s="579"/>
      <c r="AW1529" s="579"/>
      <c r="AX1529" s="579"/>
      <c r="AY1529" s="579"/>
      <c r="AZ1529" s="579"/>
    </row>
    <row r="1530" spans="30:52" ht="14.25" customHeight="1" x14ac:dyDescent="0.4">
      <c r="AD1530" s="439"/>
      <c r="AE1530" s="439"/>
      <c r="AS1530" s="578"/>
      <c r="AT1530" s="578"/>
      <c r="AU1530" s="579"/>
      <c r="AV1530" s="579"/>
      <c r="AW1530" s="579"/>
      <c r="AX1530" s="579"/>
      <c r="AY1530" s="579"/>
      <c r="AZ1530" s="579"/>
    </row>
    <row r="1531" spans="30:52" ht="14.25" customHeight="1" x14ac:dyDescent="0.4">
      <c r="AD1531" s="439"/>
      <c r="AE1531" s="439"/>
      <c r="AS1531" s="578"/>
      <c r="AT1531" s="578"/>
      <c r="AU1531" s="579"/>
      <c r="AV1531" s="579"/>
      <c r="AW1531" s="579"/>
      <c r="AX1531" s="579"/>
      <c r="AY1531" s="579"/>
      <c r="AZ1531" s="579"/>
    </row>
    <row r="1532" spans="30:52" ht="14.25" customHeight="1" x14ac:dyDescent="0.4">
      <c r="AD1532" s="439"/>
      <c r="AE1532" s="439"/>
      <c r="AS1532" s="578"/>
      <c r="AT1532" s="578"/>
      <c r="AU1532" s="579"/>
      <c r="AV1532" s="579"/>
      <c r="AW1532" s="579"/>
      <c r="AX1532" s="579"/>
      <c r="AY1532" s="579"/>
      <c r="AZ1532" s="579"/>
    </row>
    <row r="1533" spans="30:52" ht="14.25" customHeight="1" x14ac:dyDescent="0.4">
      <c r="AD1533" s="439"/>
      <c r="AE1533" s="439"/>
      <c r="AS1533" s="578"/>
      <c r="AT1533" s="578"/>
      <c r="AU1533" s="579"/>
      <c r="AV1533" s="579"/>
      <c r="AW1533" s="579"/>
      <c r="AX1533" s="579"/>
      <c r="AY1533" s="579"/>
      <c r="AZ1533" s="579"/>
    </row>
    <row r="1534" spans="30:52" ht="14.25" customHeight="1" x14ac:dyDescent="0.4">
      <c r="AD1534" s="439"/>
      <c r="AE1534" s="439"/>
      <c r="AS1534" s="578"/>
      <c r="AT1534" s="578"/>
      <c r="AU1534" s="579"/>
      <c r="AV1534" s="579"/>
      <c r="AW1534" s="579"/>
      <c r="AX1534" s="579"/>
      <c r="AY1534" s="579"/>
      <c r="AZ1534" s="579"/>
    </row>
    <row r="1535" spans="30:52" ht="14.25" customHeight="1" x14ac:dyDescent="0.4">
      <c r="AD1535" s="439"/>
      <c r="AE1535" s="439"/>
      <c r="AS1535" s="578"/>
      <c r="AT1535" s="578"/>
      <c r="AU1535" s="579"/>
      <c r="AV1535" s="579"/>
      <c r="AW1535" s="579"/>
      <c r="AX1535" s="579"/>
      <c r="AY1535" s="579"/>
      <c r="AZ1535" s="579"/>
    </row>
    <row r="1536" spans="30:52" ht="14.25" customHeight="1" x14ac:dyDescent="0.4">
      <c r="AD1536" s="439"/>
      <c r="AE1536" s="439"/>
      <c r="AS1536" s="578"/>
      <c r="AT1536" s="578"/>
      <c r="AU1536" s="579"/>
      <c r="AV1536" s="579"/>
      <c r="AW1536" s="579"/>
      <c r="AX1536" s="579"/>
      <c r="AY1536" s="579"/>
      <c r="AZ1536" s="579"/>
    </row>
    <row r="1537" spans="30:52" ht="14.25" customHeight="1" x14ac:dyDescent="0.4">
      <c r="AD1537" s="439"/>
      <c r="AE1537" s="439"/>
      <c r="AS1537" s="578"/>
      <c r="AT1537" s="578"/>
      <c r="AU1537" s="579"/>
      <c r="AV1537" s="579"/>
      <c r="AW1537" s="579"/>
      <c r="AX1537" s="579"/>
      <c r="AY1537" s="579"/>
      <c r="AZ1537" s="579"/>
    </row>
    <row r="1538" spans="30:52" ht="14.25" customHeight="1" x14ac:dyDescent="0.4">
      <c r="AD1538" s="439"/>
      <c r="AE1538" s="439"/>
      <c r="AS1538" s="578"/>
      <c r="AT1538" s="578"/>
      <c r="AU1538" s="579"/>
      <c r="AV1538" s="579"/>
      <c r="AW1538" s="579"/>
      <c r="AX1538" s="579"/>
      <c r="AY1538" s="579"/>
      <c r="AZ1538" s="579"/>
    </row>
    <row r="1539" spans="30:52" ht="14.25" customHeight="1" x14ac:dyDescent="0.4">
      <c r="AD1539" s="439"/>
      <c r="AE1539" s="439"/>
      <c r="AS1539" s="578"/>
      <c r="AT1539" s="578"/>
      <c r="AU1539" s="579"/>
      <c r="AV1539" s="579"/>
      <c r="AW1539" s="579"/>
      <c r="AX1539" s="579"/>
      <c r="AY1539" s="579"/>
      <c r="AZ1539" s="579"/>
    </row>
    <row r="1540" spans="30:52" ht="14.25" customHeight="1" x14ac:dyDescent="0.4">
      <c r="AD1540" s="439"/>
      <c r="AE1540" s="439"/>
      <c r="AS1540" s="578"/>
      <c r="AT1540" s="578"/>
      <c r="AU1540" s="579"/>
      <c r="AV1540" s="579"/>
      <c r="AW1540" s="579"/>
      <c r="AX1540" s="579"/>
      <c r="AY1540" s="579"/>
      <c r="AZ1540" s="579"/>
    </row>
    <row r="1541" spans="30:52" ht="14.25" customHeight="1" x14ac:dyDescent="0.4">
      <c r="AD1541" s="439"/>
      <c r="AE1541" s="439"/>
      <c r="AS1541" s="578"/>
      <c r="AT1541" s="578"/>
      <c r="AU1541" s="579"/>
      <c r="AV1541" s="579"/>
      <c r="AW1541" s="579"/>
      <c r="AX1541" s="579"/>
      <c r="AY1541" s="579"/>
      <c r="AZ1541" s="579"/>
    </row>
    <row r="1542" spans="30:52" ht="14.25" customHeight="1" x14ac:dyDescent="0.4">
      <c r="AD1542" s="439"/>
      <c r="AE1542" s="439"/>
      <c r="AS1542" s="578"/>
      <c r="AT1542" s="578"/>
      <c r="AU1542" s="579"/>
      <c r="AV1542" s="579"/>
      <c r="AW1542" s="579"/>
      <c r="AX1542" s="579"/>
      <c r="AY1542" s="579"/>
      <c r="AZ1542" s="579"/>
    </row>
    <row r="1543" spans="30:52" ht="14.25" customHeight="1" x14ac:dyDescent="0.4">
      <c r="AD1543" s="439"/>
      <c r="AE1543" s="439"/>
      <c r="AS1543" s="578"/>
      <c r="AT1543" s="578"/>
      <c r="AU1543" s="579"/>
      <c r="AV1543" s="579"/>
      <c r="AW1543" s="579"/>
      <c r="AX1543" s="579"/>
      <c r="AY1543" s="579"/>
      <c r="AZ1543" s="579"/>
    </row>
    <row r="1544" spans="30:52" ht="14.25" customHeight="1" x14ac:dyDescent="0.4">
      <c r="AD1544" s="439"/>
      <c r="AE1544" s="439"/>
      <c r="AS1544" s="578"/>
      <c r="AT1544" s="578"/>
      <c r="AU1544" s="579"/>
      <c r="AV1544" s="579"/>
      <c r="AW1544" s="579"/>
      <c r="AX1544" s="579"/>
      <c r="AY1544" s="579"/>
      <c r="AZ1544" s="579"/>
    </row>
    <row r="1545" spans="30:52" ht="14.25" customHeight="1" x14ac:dyDescent="0.4">
      <c r="AD1545" s="439"/>
      <c r="AE1545" s="439"/>
      <c r="AS1545" s="578"/>
      <c r="AT1545" s="578"/>
      <c r="AU1545" s="579"/>
      <c r="AV1545" s="579"/>
      <c r="AW1545" s="579"/>
      <c r="AX1545" s="579"/>
      <c r="AY1545" s="579"/>
      <c r="AZ1545" s="579"/>
    </row>
    <row r="1546" spans="30:52" ht="14.25" customHeight="1" x14ac:dyDescent="0.4">
      <c r="AD1546" s="439"/>
      <c r="AE1546" s="439"/>
      <c r="AS1546" s="578"/>
      <c r="AT1546" s="578"/>
      <c r="AU1546" s="579"/>
      <c r="AV1546" s="579"/>
      <c r="AW1546" s="579"/>
      <c r="AX1546" s="579"/>
      <c r="AY1546" s="579"/>
      <c r="AZ1546" s="579"/>
    </row>
    <row r="1547" spans="30:52" ht="14.25" customHeight="1" x14ac:dyDescent="0.4">
      <c r="AD1547" s="439"/>
      <c r="AE1547" s="439"/>
      <c r="AS1547" s="578"/>
      <c r="AT1547" s="578"/>
      <c r="AU1547" s="579"/>
      <c r="AV1547" s="579"/>
      <c r="AW1547" s="579"/>
      <c r="AX1547" s="579"/>
      <c r="AY1547" s="579"/>
      <c r="AZ1547" s="579"/>
    </row>
    <row r="1548" spans="30:52" ht="14.25" customHeight="1" x14ac:dyDescent="0.4">
      <c r="AD1548" s="439"/>
      <c r="AE1548" s="439"/>
      <c r="AS1548" s="578"/>
      <c r="AT1548" s="578"/>
      <c r="AU1548" s="579"/>
      <c r="AV1548" s="579"/>
      <c r="AW1548" s="579"/>
      <c r="AX1548" s="579"/>
      <c r="AY1548" s="579"/>
      <c r="AZ1548" s="579"/>
    </row>
    <row r="1549" spans="30:52" ht="14.25" customHeight="1" x14ac:dyDescent="0.4">
      <c r="AD1549" s="439"/>
      <c r="AE1549" s="439"/>
      <c r="AS1549" s="578"/>
      <c r="AT1549" s="578"/>
      <c r="AU1549" s="579"/>
      <c r="AV1549" s="579"/>
      <c r="AW1549" s="579"/>
      <c r="AX1549" s="579"/>
      <c r="AY1549" s="579"/>
      <c r="AZ1549" s="579"/>
    </row>
    <row r="1550" spans="30:52" ht="14.25" customHeight="1" x14ac:dyDescent="0.4">
      <c r="AD1550" s="439"/>
      <c r="AE1550" s="439"/>
      <c r="AS1550" s="578"/>
      <c r="AT1550" s="578"/>
      <c r="AU1550" s="579"/>
      <c r="AV1550" s="579"/>
      <c r="AW1550" s="579"/>
      <c r="AX1550" s="579"/>
      <c r="AY1550" s="579"/>
      <c r="AZ1550" s="579"/>
    </row>
    <row r="1551" spans="30:52" ht="14.25" customHeight="1" x14ac:dyDescent="0.4">
      <c r="AD1551" s="439"/>
      <c r="AE1551" s="439"/>
      <c r="AS1551" s="578"/>
      <c r="AT1551" s="578"/>
      <c r="AU1551" s="579"/>
      <c r="AV1551" s="579"/>
      <c r="AW1551" s="579"/>
      <c r="AX1551" s="579"/>
      <c r="AY1551" s="579"/>
      <c r="AZ1551" s="579"/>
    </row>
    <row r="1552" spans="30:52" ht="14.25" customHeight="1" x14ac:dyDescent="0.4">
      <c r="AD1552" s="439"/>
      <c r="AE1552" s="439"/>
      <c r="AS1552" s="578"/>
      <c r="AT1552" s="578"/>
      <c r="AU1552" s="579"/>
      <c r="AV1552" s="579"/>
      <c r="AW1552" s="579"/>
      <c r="AX1552" s="579"/>
      <c r="AY1552" s="579"/>
      <c r="AZ1552" s="579"/>
    </row>
    <row r="1553" spans="30:52" ht="14.25" customHeight="1" x14ac:dyDescent="0.4">
      <c r="AD1553" s="439"/>
      <c r="AE1553" s="439"/>
      <c r="AS1553" s="578"/>
      <c r="AT1553" s="578"/>
      <c r="AU1553" s="579"/>
      <c r="AV1553" s="579"/>
      <c r="AW1553" s="579"/>
      <c r="AX1553" s="579"/>
      <c r="AY1553" s="579"/>
      <c r="AZ1553" s="579"/>
    </row>
    <row r="1554" spans="30:52" ht="14.25" customHeight="1" x14ac:dyDescent="0.4">
      <c r="AD1554" s="439"/>
      <c r="AE1554" s="439"/>
      <c r="AS1554" s="578"/>
      <c r="AT1554" s="578"/>
      <c r="AU1554" s="579"/>
      <c r="AV1554" s="579"/>
      <c r="AW1554" s="579"/>
      <c r="AX1554" s="579"/>
      <c r="AY1554" s="579"/>
      <c r="AZ1554" s="579"/>
    </row>
    <row r="1555" spans="30:52" ht="14.25" customHeight="1" x14ac:dyDescent="0.4">
      <c r="AD1555" s="439"/>
      <c r="AE1555" s="439"/>
      <c r="AS1555" s="578"/>
      <c r="AT1555" s="578"/>
      <c r="AU1555" s="579"/>
      <c r="AV1555" s="579"/>
      <c r="AW1555" s="579"/>
      <c r="AX1555" s="579"/>
      <c r="AY1555" s="579"/>
      <c r="AZ1555" s="579"/>
    </row>
    <row r="1556" spans="30:52" ht="14.25" customHeight="1" x14ac:dyDescent="0.4">
      <c r="AD1556" s="439"/>
      <c r="AE1556" s="439"/>
      <c r="AS1556" s="578"/>
      <c r="AT1556" s="578"/>
      <c r="AU1556" s="579"/>
      <c r="AV1556" s="579"/>
      <c r="AW1556" s="579"/>
      <c r="AX1556" s="579"/>
      <c r="AY1556" s="579"/>
      <c r="AZ1556" s="579"/>
    </row>
    <row r="1557" spans="30:52" ht="14.25" customHeight="1" x14ac:dyDescent="0.4">
      <c r="AD1557" s="439"/>
      <c r="AE1557" s="439"/>
      <c r="AS1557" s="578"/>
      <c r="AT1557" s="578"/>
      <c r="AU1557" s="579"/>
      <c r="AV1557" s="579"/>
      <c r="AW1557" s="579"/>
      <c r="AX1557" s="579"/>
      <c r="AY1557" s="579"/>
      <c r="AZ1557" s="579"/>
    </row>
    <row r="1558" spans="30:52" ht="14.25" customHeight="1" x14ac:dyDescent="0.4">
      <c r="AD1558" s="439"/>
      <c r="AE1558" s="439"/>
      <c r="AS1558" s="578"/>
      <c r="AT1558" s="578"/>
      <c r="AU1558" s="579"/>
      <c r="AV1558" s="579"/>
      <c r="AW1558" s="579"/>
      <c r="AX1558" s="579"/>
      <c r="AY1558" s="579"/>
      <c r="AZ1558" s="579"/>
    </row>
    <row r="1559" spans="30:52" ht="14.25" customHeight="1" x14ac:dyDescent="0.4">
      <c r="AD1559" s="439"/>
      <c r="AE1559" s="439"/>
      <c r="AS1559" s="578"/>
      <c r="AT1559" s="578"/>
      <c r="AU1559" s="579"/>
      <c r="AV1559" s="579"/>
      <c r="AW1559" s="579"/>
      <c r="AX1559" s="579"/>
      <c r="AY1559" s="579"/>
      <c r="AZ1559" s="579"/>
    </row>
    <row r="1560" spans="30:52" ht="14.25" customHeight="1" x14ac:dyDescent="0.4">
      <c r="AD1560" s="439"/>
      <c r="AE1560" s="439"/>
      <c r="AS1560" s="578"/>
      <c r="AT1560" s="578"/>
      <c r="AU1560" s="579"/>
      <c r="AV1560" s="579"/>
      <c r="AW1560" s="579"/>
      <c r="AX1560" s="579"/>
      <c r="AY1560" s="579"/>
      <c r="AZ1560" s="579"/>
    </row>
    <row r="1561" spans="30:52" ht="14.25" customHeight="1" x14ac:dyDescent="0.4">
      <c r="AD1561" s="439"/>
      <c r="AE1561" s="439"/>
      <c r="AS1561" s="578"/>
      <c r="AT1561" s="578"/>
      <c r="AU1561" s="579"/>
      <c r="AV1561" s="579"/>
      <c r="AW1561" s="579"/>
      <c r="AX1561" s="579"/>
      <c r="AY1561" s="579"/>
      <c r="AZ1561" s="579"/>
    </row>
    <row r="1562" spans="30:52" ht="14.25" customHeight="1" x14ac:dyDescent="0.4">
      <c r="AD1562" s="439"/>
      <c r="AE1562" s="439"/>
      <c r="AS1562" s="578"/>
      <c r="AT1562" s="578"/>
      <c r="AU1562" s="579"/>
      <c r="AV1562" s="579"/>
      <c r="AW1562" s="579"/>
      <c r="AX1562" s="579"/>
      <c r="AY1562" s="579"/>
      <c r="AZ1562" s="579"/>
    </row>
    <row r="1563" spans="30:52" ht="14.25" customHeight="1" x14ac:dyDescent="0.4">
      <c r="AD1563" s="439"/>
      <c r="AE1563" s="439"/>
      <c r="AS1563" s="578"/>
      <c r="AT1563" s="578"/>
      <c r="AU1563" s="579"/>
      <c r="AV1563" s="579"/>
      <c r="AW1563" s="579"/>
      <c r="AX1563" s="579"/>
      <c r="AY1563" s="579"/>
      <c r="AZ1563" s="579"/>
    </row>
    <row r="1564" spans="30:52" ht="14.25" customHeight="1" x14ac:dyDescent="0.4">
      <c r="AD1564" s="439"/>
      <c r="AE1564" s="439"/>
      <c r="AS1564" s="578"/>
      <c r="AT1564" s="578"/>
      <c r="AU1564" s="579"/>
      <c r="AV1564" s="579"/>
      <c r="AW1564" s="579"/>
      <c r="AX1564" s="579"/>
      <c r="AY1564" s="579"/>
      <c r="AZ1564" s="579"/>
    </row>
    <row r="1565" spans="30:52" ht="14.25" customHeight="1" x14ac:dyDescent="0.4">
      <c r="AD1565" s="439"/>
      <c r="AE1565" s="439"/>
      <c r="AS1565" s="578"/>
      <c r="AT1565" s="578"/>
      <c r="AU1565" s="579"/>
      <c r="AV1565" s="579"/>
      <c r="AW1565" s="579"/>
      <c r="AX1565" s="579"/>
      <c r="AY1565" s="579"/>
      <c r="AZ1565" s="579"/>
    </row>
    <row r="1566" spans="30:52" ht="14.25" customHeight="1" x14ac:dyDescent="0.4">
      <c r="AD1566" s="439"/>
      <c r="AE1566" s="439"/>
      <c r="AS1566" s="578"/>
      <c r="AT1566" s="578"/>
      <c r="AU1566" s="579"/>
      <c r="AV1566" s="579"/>
      <c r="AW1566" s="579"/>
      <c r="AX1566" s="579"/>
      <c r="AY1566" s="579"/>
      <c r="AZ1566" s="579"/>
    </row>
    <row r="1567" spans="30:52" ht="14.25" customHeight="1" x14ac:dyDescent="0.4">
      <c r="AD1567" s="439"/>
      <c r="AE1567" s="439"/>
      <c r="AS1567" s="578"/>
      <c r="AT1567" s="578"/>
      <c r="AU1567" s="579"/>
      <c r="AV1567" s="579"/>
      <c r="AW1567" s="579"/>
      <c r="AX1567" s="579"/>
      <c r="AY1567" s="579"/>
      <c r="AZ1567" s="579"/>
    </row>
    <row r="1568" spans="30:52" ht="14.25" customHeight="1" x14ac:dyDescent="0.4">
      <c r="AD1568" s="439"/>
      <c r="AE1568" s="439"/>
      <c r="AS1568" s="578"/>
      <c r="AT1568" s="578"/>
      <c r="AU1568" s="579"/>
      <c r="AV1568" s="579"/>
      <c r="AW1568" s="579"/>
      <c r="AX1568" s="579"/>
      <c r="AY1568" s="579"/>
      <c r="AZ1568" s="579"/>
    </row>
    <row r="1569" spans="30:52" ht="14.25" customHeight="1" x14ac:dyDescent="0.4">
      <c r="AD1569" s="439"/>
      <c r="AE1569" s="439"/>
      <c r="AS1569" s="578"/>
      <c r="AT1569" s="578"/>
      <c r="AU1569" s="579"/>
      <c r="AV1569" s="579"/>
      <c r="AW1569" s="579"/>
      <c r="AX1569" s="579"/>
      <c r="AY1569" s="579"/>
      <c r="AZ1569" s="579"/>
    </row>
    <row r="1570" spans="30:52" ht="14.25" customHeight="1" x14ac:dyDescent="0.4">
      <c r="AD1570" s="439"/>
      <c r="AE1570" s="439"/>
      <c r="AS1570" s="578"/>
      <c r="AT1570" s="578"/>
      <c r="AU1570" s="579"/>
      <c r="AV1570" s="579"/>
      <c r="AW1570" s="579"/>
      <c r="AX1570" s="579"/>
      <c r="AY1570" s="579"/>
      <c r="AZ1570" s="579"/>
    </row>
    <row r="1571" spans="30:52" ht="14.25" customHeight="1" x14ac:dyDescent="0.4">
      <c r="AD1571" s="439"/>
      <c r="AE1571" s="439"/>
      <c r="AS1571" s="578"/>
      <c r="AT1571" s="578"/>
      <c r="AU1571" s="579"/>
      <c r="AV1571" s="579"/>
      <c r="AW1571" s="579"/>
      <c r="AX1571" s="579"/>
      <c r="AY1571" s="579"/>
      <c r="AZ1571" s="579"/>
    </row>
    <row r="1572" spans="30:52" ht="14.25" customHeight="1" x14ac:dyDescent="0.4">
      <c r="AD1572" s="439"/>
      <c r="AE1572" s="439"/>
      <c r="AS1572" s="578"/>
      <c r="AT1572" s="578"/>
      <c r="AU1572" s="579"/>
      <c r="AV1572" s="579"/>
      <c r="AW1572" s="579"/>
      <c r="AX1572" s="579"/>
      <c r="AY1572" s="579"/>
      <c r="AZ1572" s="579"/>
    </row>
    <row r="1573" spans="30:52" ht="14.25" customHeight="1" x14ac:dyDescent="0.4">
      <c r="AD1573" s="439"/>
      <c r="AE1573" s="439"/>
      <c r="AS1573" s="578"/>
      <c r="AT1573" s="578"/>
      <c r="AU1573" s="579"/>
      <c r="AV1573" s="579"/>
      <c r="AW1573" s="579"/>
      <c r="AX1573" s="579"/>
      <c r="AY1573" s="579"/>
      <c r="AZ1573" s="579"/>
    </row>
    <row r="1574" spans="30:52" ht="14.25" customHeight="1" x14ac:dyDescent="0.4">
      <c r="AD1574" s="439"/>
      <c r="AE1574" s="439"/>
      <c r="AS1574" s="578"/>
      <c r="AT1574" s="578"/>
      <c r="AU1574" s="579"/>
      <c r="AV1574" s="579"/>
      <c r="AW1574" s="579"/>
      <c r="AX1574" s="579"/>
      <c r="AY1574" s="579"/>
      <c r="AZ1574" s="579"/>
    </row>
    <row r="1575" spans="30:52" ht="14.25" customHeight="1" x14ac:dyDescent="0.4">
      <c r="AD1575" s="439"/>
      <c r="AE1575" s="439"/>
      <c r="AS1575" s="578"/>
      <c r="AT1575" s="578"/>
      <c r="AU1575" s="579"/>
      <c r="AV1575" s="579"/>
      <c r="AW1575" s="579"/>
      <c r="AX1575" s="579"/>
      <c r="AY1575" s="579"/>
      <c r="AZ1575" s="579"/>
    </row>
    <row r="1576" spans="30:52" ht="14.25" customHeight="1" x14ac:dyDescent="0.4">
      <c r="AD1576" s="439"/>
      <c r="AE1576" s="439"/>
      <c r="AS1576" s="578"/>
      <c r="AT1576" s="578"/>
      <c r="AU1576" s="579"/>
      <c r="AV1576" s="579"/>
      <c r="AW1576" s="579"/>
      <c r="AX1576" s="579"/>
      <c r="AY1576" s="579"/>
      <c r="AZ1576" s="579"/>
    </row>
    <row r="1577" spans="30:52" ht="14.25" customHeight="1" x14ac:dyDescent="0.4">
      <c r="AD1577" s="439"/>
      <c r="AE1577" s="439"/>
      <c r="AS1577" s="578"/>
      <c r="AT1577" s="578"/>
      <c r="AU1577" s="579"/>
      <c r="AV1577" s="579"/>
      <c r="AW1577" s="579"/>
      <c r="AX1577" s="579"/>
      <c r="AY1577" s="579"/>
      <c r="AZ1577" s="579"/>
    </row>
    <row r="1578" spans="30:52" ht="14.25" customHeight="1" x14ac:dyDescent="0.4">
      <c r="AD1578" s="439"/>
      <c r="AE1578" s="439"/>
      <c r="AS1578" s="578"/>
      <c r="AT1578" s="578"/>
      <c r="AU1578" s="579"/>
      <c r="AV1578" s="579"/>
      <c r="AW1578" s="579"/>
      <c r="AX1578" s="579"/>
      <c r="AY1578" s="579"/>
      <c r="AZ1578" s="579"/>
    </row>
    <row r="1579" spans="30:52" ht="14.25" customHeight="1" x14ac:dyDescent="0.4">
      <c r="AD1579" s="439"/>
      <c r="AE1579" s="439"/>
      <c r="AS1579" s="578"/>
      <c r="AT1579" s="578"/>
      <c r="AU1579" s="579"/>
      <c r="AV1579" s="579"/>
      <c r="AW1579" s="579"/>
      <c r="AX1579" s="579"/>
      <c r="AY1579" s="579"/>
      <c r="AZ1579" s="579"/>
    </row>
    <row r="1580" spans="30:52" ht="14.25" customHeight="1" x14ac:dyDescent="0.4">
      <c r="AD1580" s="439"/>
      <c r="AE1580" s="439"/>
      <c r="AS1580" s="578"/>
      <c r="AT1580" s="578"/>
      <c r="AU1580" s="579"/>
      <c r="AV1580" s="579"/>
      <c r="AW1580" s="579"/>
      <c r="AX1580" s="579"/>
      <c r="AY1580" s="579"/>
      <c r="AZ1580" s="579"/>
    </row>
    <row r="1581" spans="30:52" ht="14.25" customHeight="1" x14ac:dyDescent="0.4">
      <c r="AD1581" s="439"/>
      <c r="AE1581" s="439"/>
      <c r="AS1581" s="578"/>
      <c r="AT1581" s="578"/>
      <c r="AU1581" s="579"/>
      <c r="AV1581" s="579"/>
      <c r="AW1581" s="579"/>
      <c r="AX1581" s="579"/>
      <c r="AY1581" s="579"/>
      <c r="AZ1581" s="579"/>
    </row>
    <row r="1582" spans="30:52" ht="14.25" customHeight="1" x14ac:dyDescent="0.4">
      <c r="AD1582" s="439"/>
      <c r="AE1582" s="439"/>
      <c r="AS1582" s="578"/>
      <c r="AT1582" s="578"/>
      <c r="AU1582" s="579"/>
      <c r="AV1582" s="579"/>
      <c r="AW1582" s="579"/>
      <c r="AX1582" s="579"/>
      <c r="AY1582" s="579"/>
      <c r="AZ1582" s="579"/>
    </row>
    <row r="1583" spans="30:52" ht="14.25" customHeight="1" x14ac:dyDescent="0.4">
      <c r="AD1583" s="439"/>
      <c r="AE1583" s="439"/>
      <c r="AS1583" s="578"/>
      <c r="AT1583" s="578"/>
      <c r="AU1583" s="579"/>
      <c r="AV1583" s="579"/>
      <c r="AW1583" s="579"/>
      <c r="AX1583" s="579"/>
      <c r="AY1583" s="579"/>
      <c r="AZ1583" s="579"/>
    </row>
    <row r="1584" spans="30:52" ht="14.25" customHeight="1" x14ac:dyDescent="0.4">
      <c r="AD1584" s="439"/>
      <c r="AE1584" s="439"/>
      <c r="AS1584" s="578"/>
      <c r="AT1584" s="578"/>
      <c r="AU1584" s="579"/>
      <c r="AV1584" s="579"/>
      <c r="AW1584" s="579"/>
      <c r="AX1584" s="579"/>
      <c r="AY1584" s="579"/>
      <c r="AZ1584" s="579"/>
    </row>
    <row r="1585" spans="30:52" ht="14.25" customHeight="1" x14ac:dyDescent="0.4">
      <c r="AD1585" s="439"/>
      <c r="AE1585" s="439"/>
      <c r="AS1585" s="578"/>
      <c r="AT1585" s="578"/>
      <c r="AU1585" s="579"/>
      <c r="AV1585" s="579"/>
      <c r="AW1585" s="579"/>
      <c r="AX1585" s="579"/>
      <c r="AY1585" s="579"/>
      <c r="AZ1585" s="579"/>
    </row>
    <row r="1586" spans="30:52" ht="14.25" customHeight="1" x14ac:dyDescent="0.4">
      <c r="AD1586" s="439"/>
      <c r="AE1586" s="439"/>
      <c r="AS1586" s="578"/>
      <c r="AT1586" s="578"/>
      <c r="AU1586" s="579"/>
      <c r="AV1586" s="579"/>
      <c r="AW1586" s="579"/>
      <c r="AX1586" s="579"/>
      <c r="AY1586" s="579"/>
      <c r="AZ1586" s="579"/>
    </row>
    <row r="1587" spans="30:52" ht="14.25" customHeight="1" x14ac:dyDescent="0.4">
      <c r="AD1587" s="439"/>
      <c r="AE1587" s="439"/>
      <c r="AS1587" s="578"/>
      <c r="AT1587" s="578"/>
      <c r="AU1587" s="579"/>
      <c r="AV1587" s="579"/>
      <c r="AW1587" s="579"/>
      <c r="AX1587" s="579"/>
      <c r="AY1587" s="579"/>
      <c r="AZ1587" s="579"/>
    </row>
    <row r="1588" spans="30:52" ht="14.25" customHeight="1" x14ac:dyDescent="0.4">
      <c r="AD1588" s="439"/>
      <c r="AE1588" s="439"/>
      <c r="AS1588" s="578"/>
      <c r="AT1588" s="578"/>
      <c r="AU1588" s="579"/>
      <c r="AV1588" s="579"/>
      <c r="AW1588" s="579"/>
      <c r="AX1588" s="579"/>
      <c r="AY1588" s="579"/>
      <c r="AZ1588" s="579"/>
    </row>
    <row r="1589" spans="30:52" ht="14.25" customHeight="1" x14ac:dyDescent="0.4">
      <c r="AD1589" s="439"/>
      <c r="AE1589" s="439"/>
      <c r="AS1589" s="578"/>
      <c r="AT1589" s="578"/>
      <c r="AU1589" s="579"/>
      <c r="AV1589" s="579"/>
      <c r="AW1589" s="579"/>
      <c r="AX1589" s="579"/>
      <c r="AY1589" s="579"/>
      <c r="AZ1589" s="579"/>
    </row>
    <row r="1590" spans="30:52" ht="14.25" customHeight="1" x14ac:dyDescent="0.4">
      <c r="AD1590" s="439"/>
      <c r="AE1590" s="439"/>
      <c r="AS1590" s="578"/>
      <c r="AT1590" s="578"/>
      <c r="AU1590" s="579"/>
      <c r="AV1590" s="579"/>
      <c r="AW1590" s="579"/>
      <c r="AX1590" s="579"/>
      <c r="AY1590" s="579"/>
      <c r="AZ1590" s="579"/>
    </row>
    <row r="1591" spans="30:52" ht="14.25" customHeight="1" x14ac:dyDescent="0.4">
      <c r="AD1591" s="439"/>
      <c r="AE1591" s="439"/>
      <c r="AS1591" s="578"/>
      <c r="AT1591" s="578"/>
      <c r="AU1591" s="579"/>
      <c r="AV1591" s="579"/>
      <c r="AW1591" s="579"/>
      <c r="AX1591" s="579"/>
      <c r="AY1591" s="579"/>
      <c r="AZ1591" s="579"/>
    </row>
    <row r="1592" spans="30:52" ht="14.25" customHeight="1" x14ac:dyDescent="0.4">
      <c r="AD1592" s="439"/>
      <c r="AE1592" s="439"/>
      <c r="AS1592" s="578"/>
      <c r="AT1592" s="578"/>
      <c r="AU1592" s="579"/>
      <c r="AV1592" s="579"/>
      <c r="AW1592" s="579"/>
      <c r="AX1592" s="579"/>
      <c r="AY1592" s="579"/>
      <c r="AZ1592" s="579"/>
    </row>
    <row r="1593" spans="30:52" ht="14.25" customHeight="1" x14ac:dyDescent="0.4">
      <c r="AD1593" s="439"/>
      <c r="AE1593" s="439"/>
      <c r="AS1593" s="578"/>
      <c r="AT1593" s="578"/>
      <c r="AU1593" s="579"/>
      <c r="AV1593" s="579"/>
      <c r="AW1593" s="579"/>
      <c r="AX1593" s="579"/>
      <c r="AY1593" s="579"/>
      <c r="AZ1593" s="579"/>
    </row>
    <row r="1594" spans="30:52" ht="14.25" customHeight="1" x14ac:dyDescent="0.4">
      <c r="AD1594" s="439"/>
      <c r="AE1594" s="439"/>
      <c r="AS1594" s="578"/>
      <c r="AT1594" s="578"/>
      <c r="AU1594" s="579"/>
      <c r="AV1594" s="579"/>
      <c r="AW1594" s="579"/>
      <c r="AX1594" s="579"/>
      <c r="AY1594" s="579"/>
      <c r="AZ1594" s="579"/>
    </row>
    <row r="1595" spans="30:52" ht="14.25" customHeight="1" x14ac:dyDescent="0.4">
      <c r="AD1595" s="439"/>
      <c r="AE1595" s="439"/>
      <c r="AS1595" s="578"/>
      <c r="AT1595" s="578"/>
      <c r="AU1595" s="579"/>
      <c r="AV1595" s="579"/>
      <c r="AW1595" s="579"/>
      <c r="AX1595" s="579"/>
      <c r="AY1595" s="579"/>
      <c r="AZ1595" s="579"/>
    </row>
    <row r="1596" spans="30:52" ht="14.25" customHeight="1" x14ac:dyDescent="0.4">
      <c r="AD1596" s="439"/>
      <c r="AE1596" s="439"/>
      <c r="AS1596" s="578"/>
      <c r="AT1596" s="578"/>
      <c r="AU1596" s="579"/>
      <c r="AV1596" s="579"/>
      <c r="AW1596" s="579"/>
      <c r="AX1596" s="579"/>
      <c r="AY1596" s="579"/>
      <c r="AZ1596" s="579"/>
    </row>
    <row r="1597" spans="30:52" ht="14.25" customHeight="1" x14ac:dyDescent="0.4">
      <c r="AD1597" s="439"/>
      <c r="AE1597" s="439"/>
      <c r="AS1597" s="578"/>
      <c r="AT1597" s="578"/>
      <c r="AU1597" s="579"/>
      <c r="AV1597" s="579"/>
      <c r="AW1597" s="579"/>
      <c r="AX1597" s="579"/>
      <c r="AY1597" s="579"/>
      <c r="AZ1597" s="579"/>
    </row>
    <row r="1598" spans="30:52" ht="14.25" customHeight="1" x14ac:dyDescent="0.4">
      <c r="AD1598" s="439"/>
      <c r="AE1598" s="439"/>
      <c r="AS1598" s="578"/>
      <c r="AT1598" s="578"/>
      <c r="AU1598" s="579"/>
      <c r="AV1598" s="579"/>
      <c r="AW1598" s="579"/>
      <c r="AX1598" s="579"/>
      <c r="AY1598" s="579"/>
      <c r="AZ1598" s="579"/>
    </row>
    <row r="1599" spans="30:52" ht="14.25" customHeight="1" x14ac:dyDescent="0.4">
      <c r="AD1599" s="439"/>
      <c r="AE1599" s="439"/>
      <c r="AS1599" s="578"/>
      <c r="AT1599" s="578"/>
      <c r="AU1599" s="579"/>
      <c r="AV1599" s="579"/>
      <c r="AW1599" s="579"/>
      <c r="AX1599" s="579"/>
      <c r="AY1599" s="579"/>
      <c r="AZ1599" s="579"/>
    </row>
    <row r="1600" spans="30:52" ht="14.25" customHeight="1" x14ac:dyDescent="0.4">
      <c r="AD1600" s="439"/>
      <c r="AE1600" s="439"/>
      <c r="AS1600" s="578"/>
      <c r="AT1600" s="578"/>
      <c r="AU1600" s="579"/>
      <c r="AV1600" s="579"/>
      <c r="AW1600" s="579"/>
      <c r="AX1600" s="579"/>
      <c r="AY1600" s="579"/>
      <c r="AZ1600" s="579"/>
    </row>
    <row r="1601" spans="30:52" ht="14.25" customHeight="1" x14ac:dyDescent="0.4">
      <c r="AD1601" s="439"/>
      <c r="AE1601" s="439"/>
      <c r="AS1601" s="578"/>
      <c r="AT1601" s="578"/>
      <c r="AU1601" s="579"/>
      <c r="AV1601" s="579"/>
      <c r="AW1601" s="579"/>
      <c r="AX1601" s="579"/>
      <c r="AY1601" s="579"/>
      <c r="AZ1601" s="579"/>
    </row>
    <row r="1602" spans="30:52" ht="14.25" customHeight="1" x14ac:dyDescent="0.4">
      <c r="AD1602" s="439"/>
      <c r="AE1602" s="439"/>
      <c r="AS1602" s="578"/>
      <c r="AT1602" s="578"/>
      <c r="AU1602" s="579"/>
      <c r="AV1602" s="579"/>
      <c r="AW1602" s="579"/>
      <c r="AX1602" s="579"/>
      <c r="AY1602" s="579"/>
      <c r="AZ1602" s="579"/>
    </row>
    <row r="1603" spans="30:52" ht="14.25" customHeight="1" x14ac:dyDescent="0.4">
      <c r="AD1603" s="439"/>
      <c r="AE1603" s="439"/>
      <c r="AS1603" s="578"/>
      <c r="AT1603" s="578"/>
      <c r="AU1603" s="579"/>
      <c r="AV1603" s="579"/>
      <c r="AW1603" s="579"/>
      <c r="AX1603" s="579"/>
      <c r="AY1603" s="579"/>
      <c r="AZ1603" s="579"/>
    </row>
    <row r="1604" spans="30:52" ht="14.25" customHeight="1" x14ac:dyDescent="0.4">
      <c r="AD1604" s="439"/>
      <c r="AE1604" s="439"/>
      <c r="AS1604" s="578"/>
      <c r="AT1604" s="578"/>
      <c r="AU1604" s="579"/>
      <c r="AV1604" s="579"/>
      <c r="AW1604" s="579"/>
      <c r="AX1604" s="579"/>
      <c r="AY1604" s="579"/>
      <c r="AZ1604" s="579"/>
    </row>
    <row r="1605" spans="30:52" ht="14.25" customHeight="1" x14ac:dyDescent="0.4">
      <c r="AD1605" s="439"/>
      <c r="AE1605" s="439"/>
      <c r="AS1605" s="578"/>
      <c r="AT1605" s="578"/>
      <c r="AU1605" s="579"/>
      <c r="AV1605" s="579"/>
      <c r="AW1605" s="579"/>
      <c r="AX1605" s="579"/>
      <c r="AY1605" s="579"/>
      <c r="AZ1605" s="579"/>
    </row>
    <row r="1606" spans="30:52" ht="14.25" customHeight="1" x14ac:dyDescent="0.4">
      <c r="AD1606" s="439"/>
      <c r="AE1606" s="439"/>
      <c r="AS1606" s="578"/>
      <c r="AT1606" s="578"/>
      <c r="AU1606" s="579"/>
      <c r="AV1606" s="579"/>
      <c r="AW1606" s="579"/>
      <c r="AX1606" s="579"/>
      <c r="AY1606" s="579"/>
      <c r="AZ1606" s="579"/>
    </row>
    <row r="1607" spans="30:52" ht="14.25" customHeight="1" x14ac:dyDescent="0.4">
      <c r="AD1607" s="439"/>
      <c r="AE1607" s="439"/>
      <c r="AS1607" s="578"/>
      <c r="AT1607" s="578"/>
      <c r="AU1607" s="579"/>
      <c r="AV1607" s="579"/>
      <c r="AW1607" s="579"/>
      <c r="AX1607" s="579"/>
      <c r="AY1607" s="579"/>
      <c r="AZ1607" s="579"/>
    </row>
    <row r="1608" spans="30:52" ht="14.25" customHeight="1" x14ac:dyDescent="0.4">
      <c r="AD1608" s="439"/>
      <c r="AE1608" s="439"/>
      <c r="AS1608" s="578"/>
      <c r="AT1608" s="578"/>
      <c r="AU1608" s="579"/>
      <c r="AV1608" s="579"/>
      <c r="AW1608" s="579"/>
      <c r="AX1608" s="579"/>
      <c r="AY1608" s="579"/>
      <c r="AZ1608" s="579"/>
    </row>
    <row r="1609" spans="30:52" ht="14.25" customHeight="1" x14ac:dyDescent="0.4">
      <c r="AD1609" s="439"/>
      <c r="AE1609" s="439"/>
      <c r="AS1609" s="578"/>
      <c r="AT1609" s="578"/>
      <c r="AU1609" s="579"/>
      <c r="AV1609" s="579"/>
      <c r="AW1609" s="579"/>
      <c r="AX1609" s="579"/>
      <c r="AY1609" s="579"/>
      <c r="AZ1609" s="579"/>
    </row>
    <row r="1610" spans="30:52" ht="14.25" customHeight="1" x14ac:dyDescent="0.4">
      <c r="AD1610" s="439"/>
      <c r="AE1610" s="439"/>
      <c r="AS1610" s="578"/>
      <c r="AT1610" s="578"/>
      <c r="AU1610" s="579"/>
      <c r="AV1610" s="579"/>
      <c r="AW1610" s="579"/>
      <c r="AX1610" s="579"/>
      <c r="AY1610" s="579"/>
      <c r="AZ1610" s="579"/>
    </row>
    <row r="1611" spans="30:52" ht="14.25" customHeight="1" x14ac:dyDescent="0.4">
      <c r="AD1611" s="439"/>
      <c r="AE1611" s="439"/>
      <c r="AS1611" s="578"/>
      <c r="AT1611" s="578"/>
      <c r="AU1611" s="579"/>
      <c r="AV1611" s="579"/>
      <c r="AW1611" s="579"/>
      <c r="AX1611" s="579"/>
      <c r="AY1611" s="579"/>
      <c r="AZ1611" s="579"/>
    </row>
    <row r="1612" spans="30:52" ht="14.25" customHeight="1" x14ac:dyDescent="0.4">
      <c r="AD1612" s="439"/>
      <c r="AE1612" s="439"/>
      <c r="AS1612" s="578"/>
      <c r="AT1612" s="578"/>
      <c r="AU1612" s="579"/>
      <c r="AV1612" s="579"/>
      <c r="AW1612" s="579"/>
      <c r="AX1612" s="579"/>
      <c r="AY1612" s="579"/>
      <c r="AZ1612" s="579"/>
    </row>
    <row r="1613" spans="30:52" ht="14.25" customHeight="1" x14ac:dyDescent="0.4">
      <c r="AD1613" s="439"/>
      <c r="AE1613" s="439"/>
      <c r="AS1613" s="578"/>
      <c r="AT1613" s="578"/>
      <c r="AU1613" s="579"/>
      <c r="AV1613" s="579"/>
      <c r="AW1613" s="579"/>
      <c r="AX1613" s="579"/>
      <c r="AY1613" s="579"/>
      <c r="AZ1613" s="579"/>
    </row>
    <row r="1614" spans="30:52" ht="14.25" customHeight="1" x14ac:dyDescent="0.4">
      <c r="AD1614" s="439"/>
      <c r="AE1614" s="439"/>
      <c r="AS1614" s="578"/>
      <c r="AT1614" s="578"/>
      <c r="AU1614" s="579"/>
      <c r="AV1614" s="579"/>
      <c r="AW1614" s="579"/>
      <c r="AX1614" s="579"/>
      <c r="AY1614" s="579"/>
      <c r="AZ1614" s="579"/>
    </row>
    <row r="1615" spans="30:52" ht="14.25" customHeight="1" x14ac:dyDescent="0.4">
      <c r="AD1615" s="439"/>
      <c r="AE1615" s="439"/>
      <c r="AS1615" s="578"/>
      <c r="AT1615" s="578"/>
      <c r="AU1615" s="579"/>
      <c r="AV1615" s="579"/>
      <c r="AW1615" s="579"/>
      <c r="AX1615" s="579"/>
      <c r="AY1615" s="579"/>
      <c r="AZ1615" s="579"/>
    </row>
    <row r="1616" spans="30:52" ht="14.25" customHeight="1" x14ac:dyDescent="0.4">
      <c r="AD1616" s="439"/>
      <c r="AE1616" s="439"/>
      <c r="AS1616" s="578"/>
      <c r="AT1616" s="578"/>
      <c r="AU1616" s="579"/>
      <c r="AV1616" s="579"/>
      <c r="AW1616" s="579"/>
      <c r="AX1616" s="579"/>
      <c r="AY1616" s="579"/>
      <c r="AZ1616" s="579"/>
    </row>
    <row r="1617" spans="30:52" ht="14.25" customHeight="1" x14ac:dyDescent="0.4">
      <c r="AD1617" s="439"/>
      <c r="AE1617" s="439"/>
      <c r="AS1617" s="578"/>
      <c r="AT1617" s="578"/>
      <c r="AU1617" s="579"/>
      <c r="AV1617" s="579"/>
      <c r="AW1617" s="579"/>
      <c r="AX1617" s="579"/>
      <c r="AY1617" s="579"/>
      <c r="AZ1617" s="579"/>
    </row>
    <row r="1618" spans="30:52" ht="14.25" customHeight="1" x14ac:dyDescent="0.4">
      <c r="AD1618" s="439"/>
      <c r="AE1618" s="439"/>
      <c r="AS1618" s="578"/>
      <c r="AT1618" s="578"/>
      <c r="AU1618" s="579"/>
      <c r="AV1618" s="579"/>
      <c r="AW1618" s="579"/>
      <c r="AX1618" s="579"/>
      <c r="AY1618" s="579"/>
      <c r="AZ1618" s="579"/>
    </row>
    <row r="1619" spans="30:52" ht="14.25" customHeight="1" x14ac:dyDescent="0.4">
      <c r="AD1619" s="439"/>
      <c r="AE1619" s="439"/>
      <c r="AS1619" s="578"/>
      <c r="AT1619" s="578"/>
      <c r="AU1619" s="579"/>
      <c r="AV1619" s="579"/>
      <c r="AW1619" s="579"/>
      <c r="AX1619" s="579"/>
      <c r="AY1619" s="579"/>
      <c r="AZ1619" s="579"/>
    </row>
    <row r="1620" spans="30:52" ht="14.25" customHeight="1" x14ac:dyDescent="0.4">
      <c r="AD1620" s="439"/>
      <c r="AE1620" s="439"/>
      <c r="AS1620" s="578"/>
      <c r="AT1620" s="578"/>
      <c r="AU1620" s="579"/>
      <c r="AV1620" s="579"/>
      <c r="AW1620" s="579"/>
      <c r="AX1620" s="579"/>
      <c r="AY1620" s="579"/>
      <c r="AZ1620" s="579"/>
    </row>
    <row r="1621" spans="30:52" ht="14.25" customHeight="1" x14ac:dyDescent="0.4">
      <c r="AD1621" s="439"/>
      <c r="AE1621" s="439"/>
      <c r="AS1621" s="578"/>
      <c r="AT1621" s="578"/>
      <c r="AU1621" s="579"/>
      <c r="AV1621" s="579"/>
      <c r="AW1621" s="579"/>
      <c r="AX1621" s="579"/>
      <c r="AY1621" s="579"/>
      <c r="AZ1621" s="579"/>
    </row>
    <row r="1622" spans="30:52" ht="14.25" customHeight="1" x14ac:dyDescent="0.4">
      <c r="AD1622" s="439"/>
      <c r="AE1622" s="439"/>
      <c r="AS1622" s="578"/>
      <c r="AT1622" s="578"/>
      <c r="AU1622" s="579"/>
      <c r="AV1622" s="579"/>
      <c r="AW1622" s="579"/>
      <c r="AX1622" s="579"/>
      <c r="AY1622" s="579"/>
      <c r="AZ1622" s="579"/>
    </row>
    <row r="1623" spans="30:52" ht="14.25" customHeight="1" x14ac:dyDescent="0.4">
      <c r="AD1623" s="439"/>
      <c r="AE1623" s="439"/>
      <c r="AS1623" s="578"/>
      <c r="AT1623" s="578"/>
      <c r="AU1623" s="579"/>
      <c r="AV1623" s="579"/>
      <c r="AW1623" s="579"/>
      <c r="AX1623" s="579"/>
      <c r="AY1623" s="579"/>
      <c r="AZ1623" s="579"/>
    </row>
    <row r="1624" spans="30:52" ht="14.25" customHeight="1" x14ac:dyDescent="0.4">
      <c r="AD1624" s="439"/>
      <c r="AE1624" s="439"/>
      <c r="AS1624" s="578"/>
      <c r="AT1624" s="578"/>
      <c r="AU1624" s="579"/>
      <c r="AV1624" s="579"/>
      <c r="AW1624" s="579"/>
      <c r="AX1624" s="579"/>
      <c r="AY1624" s="579"/>
      <c r="AZ1624" s="579"/>
    </row>
    <row r="1625" spans="30:52" ht="14.25" customHeight="1" x14ac:dyDescent="0.4">
      <c r="AD1625" s="439"/>
      <c r="AE1625" s="439"/>
      <c r="AS1625" s="578"/>
      <c r="AT1625" s="578"/>
      <c r="AU1625" s="579"/>
      <c r="AV1625" s="579"/>
      <c r="AW1625" s="579"/>
      <c r="AX1625" s="579"/>
      <c r="AY1625" s="579"/>
      <c r="AZ1625" s="579"/>
    </row>
    <row r="1626" spans="30:52" ht="14.25" customHeight="1" x14ac:dyDescent="0.4">
      <c r="AD1626" s="439"/>
      <c r="AE1626" s="439"/>
      <c r="AS1626" s="578"/>
      <c r="AT1626" s="578"/>
      <c r="AU1626" s="579"/>
      <c r="AV1626" s="579"/>
      <c r="AW1626" s="579"/>
      <c r="AX1626" s="579"/>
      <c r="AY1626" s="579"/>
      <c r="AZ1626" s="579"/>
    </row>
    <row r="1627" spans="30:52" ht="14.25" customHeight="1" x14ac:dyDescent="0.4">
      <c r="AD1627" s="439"/>
      <c r="AE1627" s="439"/>
      <c r="AS1627" s="578"/>
      <c r="AT1627" s="578"/>
      <c r="AU1627" s="579"/>
      <c r="AV1627" s="579"/>
      <c r="AW1627" s="579"/>
      <c r="AX1627" s="579"/>
      <c r="AY1627" s="579"/>
      <c r="AZ1627" s="579"/>
    </row>
    <row r="1628" spans="30:52" ht="14.25" customHeight="1" x14ac:dyDescent="0.4">
      <c r="AD1628" s="439"/>
      <c r="AE1628" s="439"/>
      <c r="AS1628" s="578"/>
      <c r="AT1628" s="578"/>
      <c r="AU1628" s="579"/>
      <c r="AV1628" s="579"/>
      <c r="AW1628" s="579"/>
      <c r="AX1628" s="579"/>
      <c r="AY1628" s="579"/>
      <c r="AZ1628" s="579"/>
    </row>
    <row r="1629" spans="30:52" ht="14.25" customHeight="1" x14ac:dyDescent="0.4">
      <c r="AD1629" s="439"/>
      <c r="AE1629" s="439"/>
      <c r="AS1629" s="578"/>
      <c r="AT1629" s="578"/>
      <c r="AU1629" s="579"/>
      <c r="AV1629" s="579"/>
      <c r="AW1629" s="579"/>
      <c r="AX1629" s="579"/>
      <c r="AY1629" s="579"/>
      <c r="AZ1629" s="579"/>
    </row>
    <row r="1630" spans="30:52" ht="14.25" customHeight="1" x14ac:dyDescent="0.4">
      <c r="AD1630" s="439"/>
      <c r="AE1630" s="439"/>
      <c r="AS1630" s="578"/>
      <c r="AT1630" s="578"/>
      <c r="AU1630" s="579"/>
      <c r="AV1630" s="579"/>
      <c r="AW1630" s="579"/>
      <c r="AX1630" s="579"/>
      <c r="AY1630" s="579"/>
      <c r="AZ1630" s="579"/>
    </row>
    <row r="1631" spans="30:52" ht="14.25" customHeight="1" x14ac:dyDescent="0.4">
      <c r="AD1631" s="439"/>
      <c r="AE1631" s="439"/>
      <c r="AS1631" s="578"/>
      <c r="AT1631" s="578"/>
      <c r="AU1631" s="579"/>
      <c r="AV1631" s="579"/>
      <c r="AW1631" s="579"/>
      <c r="AX1631" s="579"/>
      <c r="AY1631" s="579"/>
      <c r="AZ1631" s="579"/>
    </row>
    <row r="1632" spans="30:52" ht="14.25" customHeight="1" x14ac:dyDescent="0.4">
      <c r="AD1632" s="439"/>
      <c r="AE1632" s="439"/>
      <c r="AS1632" s="578"/>
      <c r="AT1632" s="578"/>
      <c r="AU1632" s="579"/>
      <c r="AV1632" s="579"/>
      <c r="AW1632" s="579"/>
      <c r="AX1632" s="579"/>
      <c r="AY1632" s="579"/>
      <c r="AZ1632" s="579"/>
    </row>
    <row r="1633" spans="30:52" ht="14.25" customHeight="1" x14ac:dyDescent="0.4">
      <c r="AD1633" s="439"/>
      <c r="AE1633" s="439"/>
      <c r="AS1633" s="578"/>
      <c r="AT1633" s="578"/>
      <c r="AU1633" s="579"/>
      <c r="AV1633" s="579"/>
      <c r="AW1633" s="579"/>
      <c r="AX1633" s="579"/>
      <c r="AY1633" s="579"/>
      <c r="AZ1633" s="579"/>
    </row>
    <row r="1634" spans="30:52" ht="14.25" customHeight="1" x14ac:dyDescent="0.4">
      <c r="AD1634" s="439"/>
      <c r="AE1634" s="439"/>
      <c r="AS1634" s="578"/>
      <c r="AT1634" s="578"/>
      <c r="AU1634" s="579"/>
      <c r="AV1634" s="579"/>
      <c r="AW1634" s="579"/>
      <c r="AX1634" s="579"/>
      <c r="AY1634" s="579"/>
      <c r="AZ1634" s="579"/>
    </row>
    <row r="1635" spans="30:52" ht="14.25" customHeight="1" x14ac:dyDescent="0.4">
      <c r="AD1635" s="439"/>
      <c r="AE1635" s="439"/>
      <c r="AS1635" s="578"/>
      <c r="AT1635" s="578"/>
      <c r="AU1635" s="579"/>
      <c r="AV1635" s="579"/>
      <c r="AW1635" s="579"/>
      <c r="AX1635" s="579"/>
      <c r="AY1635" s="579"/>
      <c r="AZ1635" s="579"/>
    </row>
    <row r="1636" spans="30:52" ht="14.25" customHeight="1" x14ac:dyDescent="0.4">
      <c r="AD1636" s="439"/>
      <c r="AE1636" s="439"/>
      <c r="AS1636" s="578"/>
      <c r="AT1636" s="578"/>
      <c r="AU1636" s="579"/>
      <c r="AV1636" s="579"/>
      <c r="AW1636" s="579"/>
      <c r="AX1636" s="579"/>
      <c r="AY1636" s="579"/>
      <c r="AZ1636" s="579"/>
    </row>
    <row r="1637" spans="30:52" ht="14.25" customHeight="1" x14ac:dyDescent="0.4">
      <c r="AD1637" s="439"/>
      <c r="AE1637" s="439"/>
      <c r="AS1637" s="578"/>
      <c r="AT1637" s="578"/>
      <c r="AU1637" s="579"/>
      <c r="AV1637" s="579"/>
      <c r="AW1637" s="579"/>
      <c r="AX1637" s="579"/>
      <c r="AY1637" s="579"/>
      <c r="AZ1637" s="579"/>
    </row>
    <row r="1638" spans="30:52" ht="14.25" customHeight="1" x14ac:dyDescent="0.4">
      <c r="AD1638" s="439"/>
      <c r="AE1638" s="439"/>
      <c r="AS1638" s="578"/>
      <c r="AT1638" s="578"/>
      <c r="AU1638" s="579"/>
      <c r="AV1638" s="579"/>
      <c r="AW1638" s="579"/>
      <c r="AX1638" s="579"/>
      <c r="AY1638" s="579"/>
      <c r="AZ1638" s="579"/>
    </row>
    <row r="1639" spans="30:52" ht="14.25" customHeight="1" x14ac:dyDescent="0.4">
      <c r="AD1639" s="439"/>
      <c r="AE1639" s="439"/>
      <c r="AS1639" s="578"/>
      <c r="AT1639" s="578"/>
      <c r="AU1639" s="579"/>
      <c r="AV1639" s="579"/>
      <c r="AW1639" s="579"/>
      <c r="AX1639" s="579"/>
      <c r="AY1639" s="579"/>
      <c r="AZ1639" s="579"/>
    </row>
    <row r="1640" spans="30:52" ht="14.25" customHeight="1" x14ac:dyDescent="0.4">
      <c r="AD1640" s="439"/>
      <c r="AE1640" s="439"/>
      <c r="AS1640" s="578"/>
      <c r="AT1640" s="578"/>
      <c r="AU1640" s="579"/>
      <c r="AV1640" s="579"/>
      <c r="AW1640" s="579"/>
      <c r="AX1640" s="579"/>
      <c r="AY1640" s="579"/>
      <c r="AZ1640" s="579"/>
    </row>
    <row r="1641" spans="30:52" ht="14.25" customHeight="1" x14ac:dyDescent="0.4">
      <c r="AD1641" s="439"/>
      <c r="AE1641" s="439"/>
      <c r="AS1641" s="578"/>
      <c r="AT1641" s="578"/>
      <c r="AU1641" s="579"/>
      <c r="AV1641" s="579"/>
      <c r="AW1641" s="579"/>
      <c r="AX1641" s="579"/>
      <c r="AY1641" s="579"/>
      <c r="AZ1641" s="579"/>
    </row>
    <row r="1642" spans="30:52" ht="14.25" customHeight="1" x14ac:dyDescent="0.4">
      <c r="AD1642" s="439"/>
      <c r="AE1642" s="439"/>
      <c r="AS1642" s="578"/>
      <c r="AT1642" s="578"/>
      <c r="AU1642" s="579"/>
      <c r="AV1642" s="579"/>
      <c r="AW1642" s="579"/>
      <c r="AX1642" s="579"/>
      <c r="AY1642" s="579"/>
      <c r="AZ1642" s="579"/>
    </row>
    <row r="1643" spans="30:52" ht="14.25" customHeight="1" x14ac:dyDescent="0.4">
      <c r="AD1643" s="439"/>
      <c r="AE1643" s="439"/>
      <c r="AS1643" s="578"/>
      <c r="AT1643" s="578"/>
      <c r="AU1643" s="579"/>
      <c r="AV1643" s="579"/>
      <c r="AW1643" s="579"/>
      <c r="AX1643" s="579"/>
      <c r="AY1643" s="579"/>
      <c r="AZ1643" s="579"/>
    </row>
    <row r="1644" spans="30:52" ht="14.25" customHeight="1" x14ac:dyDescent="0.4">
      <c r="AD1644" s="439"/>
      <c r="AE1644" s="439"/>
      <c r="AS1644" s="578"/>
      <c r="AT1644" s="578"/>
      <c r="AU1644" s="579"/>
      <c r="AV1644" s="579"/>
      <c r="AW1644" s="579"/>
      <c r="AX1644" s="579"/>
      <c r="AY1644" s="579"/>
      <c r="AZ1644" s="579"/>
    </row>
    <row r="1645" spans="30:52" ht="14.25" customHeight="1" x14ac:dyDescent="0.4">
      <c r="AD1645" s="439"/>
      <c r="AE1645" s="439"/>
      <c r="AS1645" s="578"/>
      <c r="AT1645" s="578"/>
      <c r="AU1645" s="579"/>
      <c r="AV1645" s="579"/>
      <c r="AW1645" s="579"/>
      <c r="AX1645" s="579"/>
      <c r="AY1645" s="579"/>
      <c r="AZ1645" s="579"/>
    </row>
    <row r="1646" spans="30:52" ht="14.25" customHeight="1" x14ac:dyDescent="0.4">
      <c r="AD1646" s="439"/>
      <c r="AE1646" s="439"/>
      <c r="AS1646" s="578"/>
      <c r="AT1646" s="578"/>
      <c r="AU1646" s="579"/>
      <c r="AV1646" s="579"/>
      <c r="AW1646" s="579"/>
      <c r="AX1646" s="579"/>
      <c r="AY1646" s="579"/>
      <c r="AZ1646" s="579"/>
    </row>
    <row r="1647" spans="30:52" ht="14.25" customHeight="1" x14ac:dyDescent="0.4">
      <c r="AD1647" s="439"/>
      <c r="AE1647" s="439"/>
      <c r="AS1647" s="578"/>
      <c r="AT1647" s="578"/>
      <c r="AU1647" s="579"/>
      <c r="AV1647" s="579"/>
      <c r="AW1647" s="579"/>
      <c r="AX1647" s="579"/>
      <c r="AY1647" s="579"/>
      <c r="AZ1647" s="579"/>
    </row>
    <row r="1648" spans="30:52" ht="14.25" customHeight="1" x14ac:dyDescent="0.4">
      <c r="AD1648" s="439"/>
      <c r="AE1648" s="439"/>
      <c r="AS1648" s="578"/>
      <c r="AT1648" s="578"/>
      <c r="AU1648" s="579"/>
      <c r="AV1648" s="579"/>
      <c r="AW1648" s="579"/>
      <c r="AX1648" s="579"/>
      <c r="AY1648" s="579"/>
      <c r="AZ1648" s="579"/>
    </row>
    <row r="1649" spans="30:52" ht="14.25" customHeight="1" x14ac:dyDescent="0.4">
      <c r="AD1649" s="439"/>
      <c r="AE1649" s="439"/>
      <c r="AS1649" s="578"/>
      <c r="AT1649" s="578"/>
      <c r="AU1649" s="579"/>
      <c r="AV1649" s="579"/>
      <c r="AW1649" s="579"/>
      <c r="AX1649" s="579"/>
      <c r="AY1649" s="579"/>
      <c r="AZ1649" s="579"/>
    </row>
    <row r="1650" spans="30:52" ht="14.25" customHeight="1" x14ac:dyDescent="0.4">
      <c r="AD1650" s="439"/>
      <c r="AE1650" s="439"/>
      <c r="AS1650" s="578"/>
      <c r="AT1650" s="578"/>
      <c r="AU1650" s="579"/>
      <c r="AV1650" s="579"/>
      <c r="AW1650" s="579"/>
      <c r="AX1650" s="579"/>
      <c r="AY1650" s="579"/>
      <c r="AZ1650" s="579"/>
    </row>
    <row r="1651" spans="30:52" ht="14.25" customHeight="1" x14ac:dyDescent="0.4">
      <c r="AD1651" s="439"/>
      <c r="AE1651" s="439"/>
      <c r="AS1651" s="578"/>
      <c r="AT1651" s="578"/>
      <c r="AU1651" s="579"/>
      <c r="AV1651" s="579"/>
      <c r="AW1651" s="579"/>
      <c r="AX1651" s="579"/>
      <c r="AY1651" s="579"/>
      <c r="AZ1651" s="579"/>
    </row>
    <row r="1652" spans="30:52" ht="14.25" customHeight="1" x14ac:dyDescent="0.4">
      <c r="AD1652" s="439"/>
      <c r="AE1652" s="439"/>
      <c r="AS1652" s="578"/>
      <c r="AT1652" s="578"/>
      <c r="AU1652" s="579"/>
      <c r="AV1652" s="579"/>
      <c r="AW1652" s="579"/>
      <c r="AX1652" s="579"/>
      <c r="AY1652" s="579"/>
      <c r="AZ1652" s="579"/>
    </row>
    <row r="1653" spans="30:52" ht="14.25" customHeight="1" x14ac:dyDescent="0.4">
      <c r="AD1653" s="439"/>
      <c r="AE1653" s="439"/>
      <c r="AS1653" s="578"/>
      <c r="AT1653" s="578"/>
      <c r="AU1653" s="579"/>
      <c r="AV1653" s="579"/>
      <c r="AW1653" s="579"/>
      <c r="AX1653" s="579"/>
      <c r="AY1653" s="579"/>
      <c r="AZ1653" s="579"/>
    </row>
    <row r="1654" spans="30:52" ht="14.25" customHeight="1" x14ac:dyDescent="0.4">
      <c r="AD1654" s="439"/>
      <c r="AE1654" s="439"/>
      <c r="AS1654" s="578"/>
      <c r="AT1654" s="578"/>
      <c r="AU1654" s="579"/>
      <c r="AV1654" s="579"/>
      <c r="AW1654" s="579"/>
      <c r="AX1654" s="579"/>
      <c r="AY1654" s="579"/>
      <c r="AZ1654" s="579"/>
    </row>
    <row r="1655" spans="30:52" ht="14.25" customHeight="1" x14ac:dyDescent="0.4">
      <c r="AD1655" s="439"/>
      <c r="AE1655" s="439"/>
      <c r="AS1655" s="578"/>
      <c r="AT1655" s="578"/>
      <c r="AU1655" s="579"/>
      <c r="AV1655" s="579"/>
      <c r="AW1655" s="579"/>
      <c r="AX1655" s="579"/>
      <c r="AY1655" s="579"/>
      <c r="AZ1655" s="579"/>
    </row>
    <row r="1656" spans="30:52" ht="14.25" customHeight="1" x14ac:dyDescent="0.4">
      <c r="AD1656" s="439"/>
      <c r="AE1656" s="439"/>
      <c r="AS1656" s="578"/>
      <c r="AT1656" s="578"/>
      <c r="AU1656" s="579"/>
      <c r="AV1656" s="579"/>
      <c r="AW1656" s="579"/>
      <c r="AX1656" s="579"/>
      <c r="AY1656" s="579"/>
      <c r="AZ1656" s="579"/>
    </row>
    <row r="1657" spans="30:52" ht="14.25" customHeight="1" x14ac:dyDescent="0.4">
      <c r="AD1657" s="439"/>
      <c r="AE1657" s="439"/>
      <c r="AS1657" s="578"/>
      <c r="AT1657" s="578"/>
      <c r="AU1657" s="579"/>
      <c r="AV1657" s="579"/>
      <c r="AW1657" s="579"/>
      <c r="AX1657" s="579"/>
      <c r="AY1657" s="579"/>
      <c r="AZ1657" s="579"/>
    </row>
    <row r="1658" spans="30:52" ht="14.25" customHeight="1" x14ac:dyDescent="0.4">
      <c r="AD1658" s="439"/>
      <c r="AE1658" s="439"/>
      <c r="AS1658" s="578"/>
      <c r="AT1658" s="578"/>
      <c r="AU1658" s="579"/>
      <c r="AV1658" s="579"/>
      <c r="AW1658" s="579"/>
      <c r="AX1658" s="579"/>
      <c r="AY1658" s="579"/>
      <c r="AZ1658" s="579"/>
    </row>
    <row r="1659" spans="30:52" ht="14.25" customHeight="1" x14ac:dyDescent="0.4">
      <c r="AD1659" s="439"/>
      <c r="AE1659" s="439"/>
      <c r="AS1659" s="578"/>
      <c r="AT1659" s="578"/>
      <c r="AU1659" s="579"/>
      <c r="AV1659" s="579"/>
      <c r="AW1659" s="579"/>
      <c r="AX1659" s="579"/>
      <c r="AY1659" s="579"/>
      <c r="AZ1659" s="579"/>
    </row>
    <row r="1660" spans="30:52" ht="14.25" customHeight="1" x14ac:dyDescent="0.4">
      <c r="AD1660" s="439"/>
      <c r="AE1660" s="439"/>
      <c r="AS1660" s="578"/>
      <c r="AT1660" s="578"/>
      <c r="AU1660" s="579"/>
      <c r="AV1660" s="579"/>
      <c r="AW1660" s="579"/>
      <c r="AX1660" s="579"/>
      <c r="AY1660" s="579"/>
      <c r="AZ1660" s="579"/>
    </row>
    <row r="1661" spans="30:52" ht="14.25" customHeight="1" x14ac:dyDescent="0.4">
      <c r="AD1661" s="439"/>
      <c r="AE1661" s="439"/>
      <c r="AS1661" s="578"/>
      <c r="AT1661" s="578"/>
      <c r="AU1661" s="579"/>
      <c r="AV1661" s="579"/>
      <c r="AW1661" s="579"/>
      <c r="AX1661" s="579"/>
      <c r="AY1661" s="579"/>
      <c r="AZ1661" s="579"/>
    </row>
    <row r="1662" spans="30:52" ht="14.25" customHeight="1" x14ac:dyDescent="0.4">
      <c r="AD1662" s="439"/>
      <c r="AE1662" s="439"/>
      <c r="AS1662" s="578"/>
      <c r="AT1662" s="578"/>
      <c r="AU1662" s="579"/>
      <c r="AV1662" s="579"/>
      <c r="AW1662" s="579"/>
      <c r="AX1662" s="579"/>
      <c r="AY1662" s="579"/>
      <c r="AZ1662" s="579"/>
    </row>
    <row r="1663" spans="30:52" ht="14.25" customHeight="1" x14ac:dyDescent="0.4">
      <c r="AD1663" s="439"/>
      <c r="AE1663" s="439"/>
      <c r="AS1663" s="578"/>
      <c r="AT1663" s="578"/>
      <c r="AU1663" s="579"/>
      <c r="AV1663" s="579"/>
      <c r="AW1663" s="579"/>
      <c r="AX1663" s="579"/>
      <c r="AY1663" s="579"/>
      <c r="AZ1663" s="579"/>
    </row>
    <row r="1664" spans="30:52" ht="14.25" customHeight="1" x14ac:dyDescent="0.4">
      <c r="AD1664" s="439"/>
      <c r="AE1664" s="439"/>
      <c r="AS1664" s="578"/>
      <c r="AT1664" s="578"/>
      <c r="AU1664" s="579"/>
      <c r="AV1664" s="579"/>
      <c r="AW1664" s="579"/>
      <c r="AX1664" s="579"/>
      <c r="AY1664" s="579"/>
      <c r="AZ1664" s="579"/>
    </row>
    <row r="1665" spans="30:52" ht="14.25" customHeight="1" x14ac:dyDescent="0.4">
      <c r="AD1665" s="439"/>
      <c r="AE1665" s="439"/>
      <c r="AS1665" s="578"/>
      <c r="AT1665" s="578"/>
      <c r="AU1665" s="579"/>
      <c r="AV1665" s="579"/>
      <c r="AW1665" s="579"/>
      <c r="AX1665" s="579"/>
      <c r="AY1665" s="579"/>
      <c r="AZ1665" s="579"/>
    </row>
    <row r="1666" spans="30:52" ht="14.25" customHeight="1" x14ac:dyDescent="0.4">
      <c r="AD1666" s="439"/>
      <c r="AE1666" s="439"/>
      <c r="AS1666" s="578"/>
      <c r="AT1666" s="578"/>
      <c r="AU1666" s="579"/>
      <c r="AV1666" s="579"/>
      <c r="AW1666" s="579"/>
      <c r="AX1666" s="579"/>
      <c r="AY1666" s="579"/>
      <c r="AZ1666" s="579"/>
    </row>
    <row r="1667" spans="30:52" ht="14.25" customHeight="1" x14ac:dyDescent="0.4">
      <c r="AD1667" s="439"/>
      <c r="AE1667" s="439"/>
      <c r="AS1667" s="578"/>
      <c r="AT1667" s="578"/>
      <c r="AU1667" s="579"/>
      <c r="AV1667" s="579"/>
      <c r="AW1667" s="579"/>
      <c r="AX1667" s="579"/>
      <c r="AY1667" s="579"/>
      <c r="AZ1667" s="579"/>
    </row>
    <row r="1668" spans="30:52" ht="14.25" customHeight="1" x14ac:dyDescent="0.4">
      <c r="AD1668" s="439"/>
      <c r="AE1668" s="439"/>
      <c r="AS1668" s="578"/>
      <c r="AT1668" s="578"/>
      <c r="AU1668" s="579"/>
      <c r="AV1668" s="579"/>
      <c r="AW1668" s="579"/>
      <c r="AX1668" s="579"/>
      <c r="AY1668" s="579"/>
      <c r="AZ1668" s="579"/>
    </row>
    <row r="1669" spans="30:52" ht="14.25" customHeight="1" x14ac:dyDescent="0.4">
      <c r="AD1669" s="439"/>
      <c r="AE1669" s="439"/>
      <c r="AS1669" s="578"/>
      <c r="AT1669" s="578"/>
      <c r="AU1669" s="579"/>
      <c r="AV1669" s="579"/>
      <c r="AW1669" s="579"/>
      <c r="AX1669" s="579"/>
      <c r="AY1669" s="579"/>
      <c r="AZ1669" s="579"/>
    </row>
    <row r="1670" spans="30:52" ht="14.25" customHeight="1" x14ac:dyDescent="0.4">
      <c r="AD1670" s="439"/>
      <c r="AE1670" s="439"/>
      <c r="AS1670" s="578"/>
      <c r="AT1670" s="578"/>
      <c r="AU1670" s="579"/>
      <c r="AV1670" s="579"/>
      <c r="AW1670" s="579"/>
      <c r="AX1670" s="579"/>
      <c r="AY1670" s="579"/>
      <c r="AZ1670" s="579"/>
    </row>
    <row r="1671" spans="30:52" ht="14.25" customHeight="1" x14ac:dyDescent="0.4">
      <c r="AD1671" s="439"/>
      <c r="AE1671" s="439"/>
      <c r="AS1671" s="578"/>
      <c r="AT1671" s="578"/>
      <c r="AU1671" s="579"/>
      <c r="AV1671" s="579"/>
      <c r="AW1671" s="579"/>
      <c r="AX1671" s="579"/>
      <c r="AY1671" s="579"/>
      <c r="AZ1671" s="579"/>
    </row>
    <row r="1672" spans="30:52" ht="14.25" customHeight="1" x14ac:dyDescent="0.4">
      <c r="AD1672" s="439"/>
      <c r="AE1672" s="439"/>
      <c r="AS1672" s="578"/>
      <c r="AT1672" s="578"/>
      <c r="AU1672" s="579"/>
      <c r="AV1672" s="579"/>
      <c r="AW1672" s="579"/>
      <c r="AX1672" s="579"/>
      <c r="AY1672" s="579"/>
      <c r="AZ1672" s="579"/>
    </row>
    <row r="1673" spans="30:52" ht="14.25" customHeight="1" x14ac:dyDescent="0.4">
      <c r="AD1673" s="439"/>
      <c r="AE1673" s="439"/>
      <c r="AS1673" s="578"/>
      <c r="AT1673" s="578"/>
      <c r="AU1673" s="579"/>
      <c r="AV1673" s="579"/>
      <c r="AW1673" s="579"/>
      <c r="AX1673" s="579"/>
      <c r="AY1673" s="579"/>
      <c r="AZ1673" s="579"/>
    </row>
    <row r="1674" spans="30:52" ht="14.25" customHeight="1" x14ac:dyDescent="0.4">
      <c r="AD1674" s="439"/>
      <c r="AE1674" s="439"/>
      <c r="AS1674" s="578"/>
      <c r="AT1674" s="578"/>
      <c r="AU1674" s="579"/>
      <c r="AV1674" s="579"/>
      <c r="AW1674" s="579"/>
      <c r="AX1674" s="579"/>
      <c r="AY1674" s="579"/>
      <c r="AZ1674" s="579"/>
    </row>
    <row r="1675" spans="30:52" ht="14.25" customHeight="1" x14ac:dyDescent="0.4">
      <c r="AD1675" s="439"/>
      <c r="AE1675" s="439"/>
      <c r="AS1675" s="578"/>
      <c r="AT1675" s="578"/>
      <c r="AU1675" s="579"/>
      <c r="AV1675" s="579"/>
      <c r="AW1675" s="579"/>
      <c r="AX1675" s="579"/>
      <c r="AY1675" s="579"/>
      <c r="AZ1675" s="579"/>
    </row>
    <row r="1676" spans="30:52" ht="14.25" customHeight="1" x14ac:dyDescent="0.4">
      <c r="AD1676" s="439"/>
      <c r="AE1676" s="439"/>
      <c r="AS1676" s="578"/>
      <c r="AT1676" s="578"/>
      <c r="AU1676" s="579"/>
      <c r="AV1676" s="579"/>
      <c r="AW1676" s="579"/>
      <c r="AX1676" s="579"/>
      <c r="AY1676" s="579"/>
      <c r="AZ1676" s="579"/>
    </row>
    <row r="1677" spans="30:52" ht="14.25" customHeight="1" x14ac:dyDescent="0.4">
      <c r="AD1677" s="439"/>
      <c r="AE1677" s="439"/>
      <c r="AS1677" s="578"/>
      <c r="AT1677" s="578"/>
      <c r="AU1677" s="579"/>
      <c r="AV1677" s="579"/>
      <c r="AW1677" s="579"/>
      <c r="AX1677" s="579"/>
      <c r="AY1677" s="579"/>
      <c r="AZ1677" s="579"/>
    </row>
    <row r="1678" spans="30:52" ht="14.25" customHeight="1" x14ac:dyDescent="0.4">
      <c r="AD1678" s="439"/>
      <c r="AE1678" s="439"/>
      <c r="AS1678" s="578"/>
      <c r="AT1678" s="578"/>
      <c r="AU1678" s="579"/>
      <c r="AV1678" s="579"/>
      <c r="AW1678" s="579"/>
      <c r="AX1678" s="579"/>
      <c r="AY1678" s="579"/>
      <c r="AZ1678" s="579"/>
    </row>
    <row r="1679" spans="30:52" ht="14.25" customHeight="1" x14ac:dyDescent="0.4">
      <c r="AD1679" s="439"/>
      <c r="AE1679" s="439"/>
      <c r="AS1679" s="578"/>
      <c r="AT1679" s="578"/>
      <c r="AU1679" s="579"/>
      <c r="AV1679" s="579"/>
      <c r="AW1679" s="579"/>
      <c r="AX1679" s="579"/>
      <c r="AY1679" s="579"/>
      <c r="AZ1679" s="579"/>
    </row>
    <row r="1680" spans="30:52" ht="14.25" customHeight="1" x14ac:dyDescent="0.4">
      <c r="AD1680" s="439"/>
      <c r="AE1680" s="439"/>
      <c r="AS1680" s="578"/>
      <c r="AT1680" s="578"/>
      <c r="AU1680" s="579"/>
      <c r="AV1680" s="579"/>
      <c r="AW1680" s="579"/>
      <c r="AX1680" s="579"/>
      <c r="AY1680" s="579"/>
      <c r="AZ1680" s="579"/>
    </row>
    <row r="1681" spans="30:52" ht="14.25" customHeight="1" x14ac:dyDescent="0.4">
      <c r="AD1681" s="439"/>
      <c r="AE1681" s="439"/>
      <c r="AS1681" s="578"/>
      <c r="AT1681" s="578"/>
      <c r="AU1681" s="579"/>
      <c r="AV1681" s="579"/>
      <c r="AW1681" s="579"/>
      <c r="AX1681" s="579"/>
      <c r="AY1681" s="579"/>
      <c r="AZ1681" s="579"/>
    </row>
    <row r="1682" spans="30:52" ht="14.25" customHeight="1" x14ac:dyDescent="0.4">
      <c r="AD1682" s="439"/>
      <c r="AE1682" s="439"/>
      <c r="AS1682" s="578"/>
      <c r="AT1682" s="578"/>
      <c r="AU1682" s="579"/>
      <c r="AV1682" s="579"/>
      <c r="AW1682" s="579"/>
      <c r="AX1682" s="579"/>
      <c r="AY1682" s="579"/>
      <c r="AZ1682" s="579"/>
    </row>
    <row r="1683" spans="30:52" ht="14.25" customHeight="1" x14ac:dyDescent="0.4">
      <c r="AD1683" s="439"/>
      <c r="AE1683" s="439"/>
      <c r="AS1683" s="578"/>
      <c r="AT1683" s="578"/>
      <c r="AU1683" s="579"/>
      <c r="AV1683" s="579"/>
      <c r="AW1683" s="579"/>
      <c r="AX1683" s="579"/>
      <c r="AY1683" s="579"/>
      <c r="AZ1683" s="579"/>
    </row>
    <row r="1684" spans="30:52" ht="14.25" customHeight="1" x14ac:dyDescent="0.4">
      <c r="AD1684" s="439"/>
      <c r="AE1684" s="439"/>
      <c r="AS1684" s="578"/>
      <c r="AT1684" s="578"/>
      <c r="AU1684" s="579"/>
      <c r="AV1684" s="579"/>
      <c r="AW1684" s="579"/>
      <c r="AX1684" s="579"/>
      <c r="AY1684" s="579"/>
      <c r="AZ1684" s="579"/>
    </row>
    <row r="1685" spans="30:52" ht="14.25" customHeight="1" x14ac:dyDescent="0.4">
      <c r="AD1685" s="439"/>
      <c r="AE1685" s="439"/>
      <c r="AS1685" s="578"/>
      <c r="AT1685" s="578"/>
      <c r="AU1685" s="579"/>
      <c r="AV1685" s="579"/>
      <c r="AW1685" s="579"/>
      <c r="AX1685" s="579"/>
      <c r="AY1685" s="579"/>
      <c r="AZ1685" s="579"/>
    </row>
    <row r="1686" spans="30:52" ht="14.25" customHeight="1" x14ac:dyDescent="0.4">
      <c r="AD1686" s="439"/>
      <c r="AE1686" s="439"/>
      <c r="AS1686" s="578"/>
      <c r="AT1686" s="578"/>
      <c r="AU1686" s="579"/>
      <c r="AV1686" s="579"/>
      <c r="AW1686" s="579"/>
      <c r="AX1686" s="579"/>
      <c r="AY1686" s="579"/>
      <c r="AZ1686" s="579"/>
    </row>
    <row r="1687" spans="30:52" ht="14.25" customHeight="1" x14ac:dyDescent="0.4">
      <c r="AD1687" s="439"/>
      <c r="AE1687" s="439"/>
      <c r="AS1687" s="578"/>
      <c r="AT1687" s="578"/>
      <c r="AU1687" s="579"/>
      <c r="AV1687" s="579"/>
      <c r="AW1687" s="579"/>
      <c r="AX1687" s="579"/>
      <c r="AY1687" s="579"/>
      <c r="AZ1687" s="579"/>
    </row>
    <row r="1688" spans="30:52" ht="14.25" customHeight="1" x14ac:dyDescent="0.4">
      <c r="AD1688" s="439"/>
      <c r="AE1688" s="439"/>
      <c r="AS1688" s="578"/>
      <c r="AT1688" s="578"/>
      <c r="AU1688" s="579"/>
      <c r="AV1688" s="579"/>
      <c r="AW1688" s="579"/>
      <c r="AX1688" s="579"/>
      <c r="AY1688" s="579"/>
      <c r="AZ1688" s="579"/>
    </row>
    <row r="1689" spans="30:52" ht="14.25" customHeight="1" x14ac:dyDescent="0.4">
      <c r="AD1689" s="439"/>
      <c r="AE1689" s="439"/>
      <c r="AS1689" s="578"/>
      <c r="AT1689" s="578"/>
      <c r="AU1689" s="579"/>
      <c r="AV1689" s="579"/>
      <c r="AW1689" s="579"/>
      <c r="AX1689" s="579"/>
      <c r="AY1689" s="579"/>
      <c r="AZ1689" s="579"/>
    </row>
    <row r="1690" spans="30:52" ht="14.25" customHeight="1" x14ac:dyDescent="0.4">
      <c r="AD1690" s="439"/>
      <c r="AE1690" s="439"/>
      <c r="AS1690" s="578"/>
      <c r="AT1690" s="578"/>
      <c r="AU1690" s="579"/>
      <c r="AV1690" s="579"/>
      <c r="AW1690" s="579"/>
      <c r="AX1690" s="579"/>
      <c r="AY1690" s="579"/>
      <c r="AZ1690" s="579"/>
    </row>
    <row r="1691" spans="30:52" ht="14.25" customHeight="1" x14ac:dyDescent="0.4">
      <c r="AD1691" s="439"/>
      <c r="AE1691" s="439"/>
      <c r="AS1691" s="578"/>
      <c r="AT1691" s="578"/>
      <c r="AU1691" s="579"/>
      <c r="AV1691" s="579"/>
      <c r="AW1691" s="579"/>
      <c r="AX1691" s="579"/>
      <c r="AY1691" s="579"/>
      <c r="AZ1691" s="579"/>
    </row>
    <row r="1692" spans="30:52" ht="14.25" customHeight="1" x14ac:dyDescent="0.4">
      <c r="AD1692" s="439"/>
      <c r="AE1692" s="439"/>
      <c r="AS1692" s="578"/>
      <c r="AT1692" s="578"/>
      <c r="AU1692" s="579"/>
      <c r="AV1692" s="579"/>
      <c r="AW1692" s="579"/>
      <c r="AX1692" s="579"/>
      <c r="AY1692" s="579"/>
      <c r="AZ1692" s="579"/>
    </row>
    <row r="1693" spans="30:52" ht="14.25" customHeight="1" x14ac:dyDescent="0.4">
      <c r="AD1693" s="439"/>
      <c r="AE1693" s="439"/>
      <c r="AS1693" s="578"/>
      <c r="AT1693" s="578"/>
      <c r="AU1693" s="579"/>
      <c r="AV1693" s="579"/>
      <c r="AW1693" s="579"/>
      <c r="AX1693" s="579"/>
      <c r="AY1693" s="579"/>
      <c r="AZ1693" s="579"/>
    </row>
    <row r="1694" spans="30:52" ht="14.25" customHeight="1" x14ac:dyDescent="0.4">
      <c r="AD1694" s="439"/>
      <c r="AE1694" s="439"/>
      <c r="AS1694" s="578"/>
      <c r="AT1694" s="578"/>
      <c r="AU1694" s="579"/>
      <c r="AV1694" s="579"/>
      <c r="AW1694" s="579"/>
      <c r="AX1694" s="579"/>
      <c r="AY1694" s="579"/>
      <c r="AZ1694" s="579"/>
    </row>
    <row r="1695" spans="30:52" ht="14.25" customHeight="1" x14ac:dyDescent="0.4">
      <c r="AD1695" s="439"/>
      <c r="AE1695" s="439"/>
      <c r="AS1695" s="578"/>
      <c r="AT1695" s="578"/>
      <c r="AU1695" s="579"/>
      <c r="AV1695" s="579"/>
      <c r="AW1695" s="579"/>
      <c r="AX1695" s="579"/>
      <c r="AY1695" s="579"/>
      <c r="AZ1695" s="579"/>
    </row>
    <row r="1696" spans="30:52" ht="14.25" customHeight="1" x14ac:dyDescent="0.4">
      <c r="AD1696" s="439"/>
      <c r="AE1696" s="439"/>
      <c r="AS1696" s="578"/>
      <c r="AT1696" s="578"/>
      <c r="AU1696" s="579"/>
      <c r="AV1696" s="579"/>
      <c r="AW1696" s="579"/>
      <c r="AX1696" s="579"/>
      <c r="AY1696" s="579"/>
      <c r="AZ1696" s="579"/>
    </row>
    <row r="1697" spans="30:52" ht="14.25" customHeight="1" x14ac:dyDescent="0.4">
      <c r="AD1697" s="439"/>
      <c r="AE1697" s="439"/>
      <c r="AS1697" s="578"/>
      <c r="AT1697" s="578"/>
      <c r="AU1697" s="579"/>
      <c r="AV1697" s="579"/>
      <c r="AW1697" s="579"/>
      <c r="AX1697" s="579"/>
      <c r="AY1697" s="579"/>
      <c r="AZ1697" s="579"/>
    </row>
    <row r="1698" spans="30:52" ht="14.25" customHeight="1" x14ac:dyDescent="0.4">
      <c r="AD1698" s="439"/>
      <c r="AE1698" s="439"/>
      <c r="AS1698" s="578"/>
      <c r="AT1698" s="578"/>
      <c r="AU1698" s="579"/>
      <c r="AV1698" s="579"/>
      <c r="AW1698" s="579"/>
      <c r="AX1698" s="579"/>
      <c r="AY1698" s="579"/>
      <c r="AZ1698" s="579"/>
    </row>
    <row r="1699" spans="30:52" ht="14.25" customHeight="1" x14ac:dyDescent="0.4">
      <c r="AD1699" s="439"/>
      <c r="AE1699" s="439"/>
      <c r="AS1699" s="578"/>
      <c r="AT1699" s="578"/>
      <c r="AU1699" s="579"/>
      <c r="AV1699" s="579"/>
      <c r="AW1699" s="579"/>
      <c r="AX1699" s="579"/>
      <c r="AY1699" s="579"/>
      <c r="AZ1699" s="579"/>
    </row>
    <row r="1700" spans="30:52" ht="14.25" customHeight="1" x14ac:dyDescent="0.4">
      <c r="AD1700" s="439"/>
      <c r="AE1700" s="439"/>
      <c r="AS1700" s="578"/>
      <c r="AT1700" s="578"/>
      <c r="AU1700" s="579"/>
      <c r="AV1700" s="579"/>
      <c r="AW1700" s="579"/>
      <c r="AX1700" s="579"/>
      <c r="AY1700" s="579"/>
      <c r="AZ1700" s="579"/>
    </row>
    <row r="1701" spans="30:52" ht="14.25" customHeight="1" x14ac:dyDescent="0.4">
      <c r="AD1701" s="439"/>
      <c r="AE1701" s="439"/>
      <c r="AS1701" s="578"/>
      <c r="AT1701" s="578"/>
      <c r="AU1701" s="579"/>
      <c r="AV1701" s="579"/>
      <c r="AW1701" s="579"/>
      <c r="AX1701" s="579"/>
      <c r="AY1701" s="579"/>
      <c r="AZ1701" s="579"/>
    </row>
    <row r="1702" spans="30:52" ht="14.25" customHeight="1" x14ac:dyDescent="0.4">
      <c r="AD1702" s="439"/>
      <c r="AE1702" s="439"/>
      <c r="AS1702" s="578"/>
      <c r="AT1702" s="578"/>
      <c r="AU1702" s="579"/>
      <c r="AV1702" s="579"/>
      <c r="AW1702" s="579"/>
      <c r="AX1702" s="579"/>
      <c r="AY1702" s="579"/>
      <c r="AZ1702" s="579"/>
    </row>
    <row r="1703" spans="30:52" ht="14.25" customHeight="1" x14ac:dyDescent="0.4">
      <c r="AD1703" s="439"/>
      <c r="AE1703" s="439"/>
      <c r="AS1703" s="578"/>
      <c r="AT1703" s="578"/>
      <c r="AU1703" s="579"/>
      <c r="AV1703" s="579"/>
      <c r="AW1703" s="579"/>
      <c r="AX1703" s="579"/>
      <c r="AY1703" s="579"/>
      <c r="AZ1703" s="579"/>
    </row>
    <row r="1704" spans="30:52" ht="14.25" customHeight="1" x14ac:dyDescent="0.4">
      <c r="AD1704" s="439"/>
      <c r="AE1704" s="439"/>
      <c r="AS1704" s="578"/>
      <c r="AT1704" s="578"/>
      <c r="AU1704" s="579"/>
      <c r="AV1704" s="579"/>
      <c r="AW1704" s="579"/>
      <c r="AX1704" s="579"/>
      <c r="AY1704" s="579"/>
      <c r="AZ1704" s="579"/>
    </row>
    <row r="1705" spans="30:52" ht="14.25" customHeight="1" x14ac:dyDescent="0.4">
      <c r="AD1705" s="439"/>
      <c r="AE1705" s="439"/>
      <c r="AS1705" s="578"/>
      <c r="AT1705" s="578"/>
      <c r="AU1705" s="579"/>
      <c r="AV1705" s="579"/>
      <c r="AW1705" s="579"/>
      <c r="AX1705" s="579"/>
      <c r="AY1705" s="579"/>
      <c r="AZ1705" s="579"/>
    </row>
    <row r="1706" spans="30:52" ht="14.25" customHeight="1" x14ac:dyDescent="0.4">
      <c r="AD1706" s="439"/>
      <c r="AE1706" s="439"/>
      <c r="AS1706" s="578"/>
      <c r="AT1706" s="578"/>
      <c r="AU1706" s="579"/>
      <c r="AV1706" s="579"/>
      <c r="AW1706" s="579"/>
      <c r="AX1706" s="579"/>
      <c r="AY1706" s="579"/>
      <c r="AZ1706" s="579"/>
    </row>
    <row r="1707" spans="30:52" ht="14.25" customHeight="1" x14ac:dyDescent="0.4">
      <c r="AD1707" s="439"/>
      <c r="AE1707" s="439"/>
      <c r="AS1707" s="578"/>
      <c r="AT1707" s="578"/>
      <c r="AU1707" s="579"/>
      <c r="AV1707" s="579"/>
      <c r="AW1707" s="579"/>
      <c r="AX1707" s="579"/>
      <c r="AY1707" s="579"/>
      <c r="AZ1707" s="579"/>
    </row>
    <row r="1708" spans="30:52" ht="14.25" customHeight="1" x14ac:dyDescent="0.4">
      <c r="AD1708" s="439"/>
      <c r="AE1708" s="439"/>
      <c r="AS1708" s="578"/>
      <c r="AT1708" s="578"/>
      <c r="AU1708" s="579"/>
      <c r="AV1708" s="579"/>
      <c r="AW1708" s="579"/>
      <c r="AX1708" s="579"/>
      <c r="AY1708" s="579"/>
      <c r="AZ1708" s="579"/>
    </row>
    <row r="1709" spans="30:52" ht="14.25" customHeight="1" x14ac:dyDescent="0.4">
      <c r="AD1709" s="439"/>
      <c r="AE1709" s="439"/>
      <c r="AS1709" s="578"/>
      <c r="AT1709" s="578"/>
      <c r="AU1709" s="579"/>
      <c r="AV1709" s="579"/>
      <c r="AW1709" s="579"/>
      <c r="AX1709" s="579"/>
      <c r="AY1709" s="579"/>
      <c r="AZ1709" s="579"/>
    </row>
    <row r="1710" spans="30:52" ht="14.25" customHeight="1" x14ac:dyDescent="0.4">
      <c r="AD1710" s="439"/>
      <c r="AE1710" s="439"/>
      <c r="AS1710" s="578"/>
      <c r="AT1710" s="578"/>
      <c r="AU1710" s="579"/>
      <c r="AV1710" s="579"/>
      <c r="AW1710" s="579"/>
      <c r="AX1710" s="579"/>
      <c r="AY1710" s="579"/>
      <c r="AZ1710" s="579"/>
    </row>
    <row r="1711" spans="30:52" ht="14.25" customHeight="1" x14ac:dyDescent="0.4">
      <c r="AD1711" s="439"/>
      <c r="AE1711" s="439"/>
      <c r="AS1711" s="578"/>
      <c r="AT1711" s="578"/>
      <c r="AU1711" s="579"/>
      <c r="AV1711" s="579"/>
      <c r="AW1711" s="579"/>
      <c r="AX1711" s="579"/>
      <c r="AY1711" s="579"/>
      <c r="AZ1711" s="579"/>
    </row>
    <row r="1712" spans="30:52" ht="14.25" customHeight="1" x14ac:dyDescent="0.4">
      <c r="AD1712" s="439"/>
      <c r="AE1712" s="439"/>
      <c r="AS1712" s="578"/>
      <c r="AT1712" s="578"/>
      <c r="AU1712" s="579"/>
      <c r="AV1712" s="579"/>
      <c r="AW1712" s="579"/>
      <c r="AX1712" s="579"/>
      <c r="AY1712" s="579"/>
      <c r="AZ1712" s="579"/>
    </row>
    <row r="1713" spans="30:52" ht="14.25" customHeight="1" x14ac:dyDescent="0.4">
      <c r="AD1713" s="439"/>
      <c r="AE1713" s="439"/>
      <c r="AS1713" s="578"/>
      <c r="AT1713" s="578"/>
      <c r="AU1713" s="579"/>
      <c r="AV1713" s="579"/>
      <c r="AW1713" s="579"/>
      <c r="AX1713" s="579"/>
      <c r="AY1713" s="579"/>
      <c r="AZ1713" s="579"/>
    </row>
    <row r="1714" spans="30:52" ht="14.25" customHeight="1" x14ac:dyDescent="0.4">
      <c r="AD1714" s="439"/>
      <c r="AE1714" s="439"/>
      <c r="AS1714" s="578"/>
      <c r="AT1714" s="578"/>
      <c r="AU1714" s="579"/>
      <c r="AV1714" s="579"/>
      <c r="AW1714" s="579"/>
      <c r="AX1714" s="579"/>
      <c r="AY1714" s="579"/>
      <c r="AZ1714" s="579"/>
    </row>
    <row r="1715" spans="30:52" ht="14.25" customHeight="1" x14ac:dyDescent="0.4">
      <c r="AD1715" s="439"/>
      <c r="AE1715" s="439"/>
      <c r="AS1715" s="578"/>
      <c r="AT1715" s="578"/>
      <c r="AU1715" s="579"/>
      <c r="AV1715" s="579"/>
      <c r="AW1715" s="579"/>
      <c r="AX1715" s="579"/>
      <c r="AY1715" s="579"/>
      <c r="AZ1715" s="579"/>
    </row>
    <row r="1716" spans="30:52" ht="14.25" customHeight="1" x14ac:dyDescent="0.4">
      <c r="AD1716" s="439"/>
      <c r="AE1716" s="439"/>
      <c r="AS1716" s="578"/>
      <c r="AT1716" s="578"/>
      <c r="AU1716" s="579"/>
      <c r="AV1716" s="579"/>
      <c r="AW1716" s="579"/>
      <c r="AX1716" s="579"/>
      <c r="AY1716" s="579"/>
      <c r="AZ1716" s="579"/>
    </row>
    <row r="1717" spans="30:52" ht="14.25" customHeight="1" x14ac:dyDescent="0.4">
      <c r="AD1717" s="439"/>
      <c r="AE1717" s="439"/>
      <c r="AS1717" s="578"/>
      <c r="AT1717" s="578"/>
      <c r="AU1717" s="579"/>
      <c r="AV1717" s="579"/>
      <c r="AW1717" s="579"/>
      <c r="AX1717" s="579"/>
      <c r="AY1717" s="579"/>
      <c r="AZ1717" s="579"/>
    </row>
    <row r="1718" spans="30:52" ht="14.25" customHeight="1" x14ac:dyDescent="0.4">
      <c r="AD1718" s="439"/>
      <c r="AE1718" s="439"/>
      <c r="AS1718" s="578"/>
      <c r="AT1718" s="578"/>
      <c r="AU1718" s="579"/>
      <c r="AV1718" s="579"/>
      <c r="AW1718" s="579"/>
      <c r="AX1718" s="579"/>
      <c r="AY1718" s="579"/>
      <c r="AZ1718" s="579"/>
    </row>
    <row r="1719" spans="30:52" ht="14.25" customHeight="1" x14ac:dyDescent="0.4">
      <c r="AD1719" s="439"/>
      <c r="AE1719" s="439"/>
      <c r="AS1719" s="578"/>
      <c r="AT1719" s="578"/>
      <c r="AU1719" s="579"/>
      <c r="AV1719" s="579"/>
      <c r="AW1719" s="579"/>
      <c r="AX1719" s="579"/>
      <c r="AY1719" s="579"/>
      <c r="AZ1719" s="579"/>
    </row>
    <row r="1720" spans="30:52" ht="14.25" customHeight="1" x14ac:dyDescent="0.4">
      <c r="AD1720" s="439"/>
      <c r="AE1720" s="439"/>
      <c r="AS1720" s="578"/>
      <c r="AT1720" s="578"/>
      <c r="AU1720" s="579"/>
      <c r="AV1720" s="579"/>
      <c r="AW1720" s="579"/>
      <c r="AX1720" s="579"/>
      <c r="AY1720" s="579"/>
      <c r="AZ1720" s="579"/>
    </row>
    <row r="1721" spans="30:52" ht="14.25" customHeight="1" x14ac:dyDescent="0.4">
      <c r="AD1721" s="439"/>
      <c r="AE1721" s="439"/>
      <c r="AS1721" s="578"/>
      <c r="AT1721" s="578"/>
      <c r="AU1721" s="579"/>
      <c r="AV1721" s="579"/>
      <c r="AW1721" s="579"/>
      <c r="AX1721" s="579"/>
      <c r="AY1721" s="579"/>
      <c r="AZ1721" s="579"/>
    </row>
    <row r="1722" spans="30:52" ht="14.25" customHeight="1" x14ac:dyDescent="0.4">
      <c r="AD1722" s="439"/>
      <c r="AE1722" s="439"/>
      <c r="AS1722" s="578"/>
      <c r="AT1722" s="578"/>
      <c r="AU1722" s="579"/>
      <c r="AV1722" s="579"/>
      <c r="AW1722" s="579"/>
      <c r="AX1722" s="579"/>
      <c r="AY1722" s="579"/>
      <c r="AZ1722" s="579"/>
    </row>
    <row r="1723" spans="30:52" ht="14.25" customHeight="1" x14ac:dyDescent="0.4">
      <c r="AD1723" s="439"/>
      <c r="AE1723" s="439"/>
      <c r="AS1723" s="578"/>
      <c r="AT1723" s="578"/>
      <c r="AU1723" s="579"/>
      <c r="AV1723" s="579"/>
      <c r="AW1723" s="579"/>
      <c r="AX1723" s="579"/>
      <c r="AY1723" s="579"/>
      <c r="AZ1723" s="579"/>
    </row>
    <row r="1724" spans="30:52" ht="14.25" customHeight="1" x14ac:dyDescent="0.4">
      <c r="AD1724" s="439"/>
      <c r="AE1724" s="439"/>
      <c r="AS1724" s="578"/>
      <c r="AT1724" s="578"/>
      <c r="AU1724" s="579"/>
      <c r="AV1724" s="579"/>
      <c r="AW1724" s="579"/>
      <c r="AX1724" s="579"/>
      <c r="AY1724" s="579"/>
      <c r="AZ1724" s="579"/>
    </row>
    <row r="1725" spans="30:52" ht="14.25" customHeight="1" x14ac:dyDescent="0.4">
      <c r="AD1725" s="439"/>
      <c r="AE1725" s="439"/>
      <c r="AS1725" s="578"/>
      <c r="AT1725" s="578"/>
      <c r="AU1725" s="579"/>
      <c r="AV1725" s="579"/>
      <c r="AW1725" s="579"/>
      <c r="AX1725" s="579"/>
      <c r="AY1725" s="579"/>
      <c r="AZ1725" s="579"/>
    </row>
    <row r="1726" spans="30:52" ht="14.25" customHeight="1" x14ac:dyDescent="0.4">
      <c r="AD1726" s="439"/>
      <c r="AE1726" s="439"/>
      <c r="AS1726" s="578"/>
      <c r="AT1726" s="578"/>
      <c r="AU1726" s="579"/>
      <c r="AV1726" s="579"/>
      <c r="AW1726" s="579"/>
      <c r="AX1726" s="579"/>
      <c r="AY1726" s="579"/>
      <c r="AZ1726" s="579"/>
    </row>
    <row r="1727" spans="30:52" ht="14.25" customHeight="1" x14ac:dyDescent="0.4">
      <c r="AD1727" s="439"/>
      <c r="AE1727" s="439"/>
      <c r="AS1727" s="578"/>
      <c r="AT1727" s="578"/>
      <c r="AU1727" s="579"/>
      <c r="AV1727" s="579"/>
      <c r="AW1727" s="579"/>
      <c r="AX1727" s="579"/>
      <c r="AY1727" s="579"/>
      <c r="AZ1727" s="579"/>
    </row>
    <row r="1728" spans="30:52" ht="14.25" customHeight="1" x14ac:dyDescent="0.4">
      <c r="AD1728" s="439"/>
      <c r="AE1728" s="439"/>
      <c r="AS1728" s="578"/>
      <c r="AT1728" s="578"/>
      <c r="AU1728" s="579"/>
      <c r="AV1728" s="579"/>
      <c r="AW1728" s="579"/>
      <c r="AX1728" s="579"/>
      <c r="AY1728" s="579"/>
      <c r="AZ1728" s="579"/>
    </row>
    <row r="1729" spans="30:52" ht="14.25" customHeight="1" x14ac:dyDescent="0.4">
      <c r="AD1729" s="439"/>
      <c r="AE1729" s="439"/>
      <c r="AS1729" s="578"/>
      <c r="AT1729" s="578"/>
      <c r="AU1729" s="579"/>
      <c r="AV1729" s="579"/>
      <c r="AW1729" s="579"/>
      <c r="AX1729" s="579"/>
      <c r="AY1729" s="579"/>
      <c r="AZ1729" s="579"/>
    </row>
    <row r="1730" spans="30:52" ht="14.25" customHeight="1" x14ac:dyDescent="0.4">
      <c r="AD1730" s="439"/>
      <c r="AE1730" s="439"/>
      <c r="AS1730" s="578"/>
      <c r="AT1730" s="578"/>
      <c r="AU1730" s="579"/>
      <c r="AV1730" s="579"/>
      <c r="AW1730" s="579"/>
      <c r="AX1730" s="579"/>
      <c r="AY1730" s="579"/>
      <c r="AZ1730" s="579"/>
    </row>
    <row r="1731" spans="30:52" ht="14.25" customHeight="1" x14ac:dyDescent="0.4">
      <c r="AD1731" s="439"/>
      <c r="AE1731" s="439"/>
      <c r="AS1731" s="578"/>
      <c r="AT1731" s="578"/>
      <c r="AU1731" s="579"/>
      <c r="AV1731" s="579"/>
      <c r="AW1731" s="579"/>
      <c r="AX1731" s="579"/>
      <c r="AY1731" s="579"/>
      <c r="AZ1731" s="579"/>
    </row>
    <row r="1732" spans="30:52" ht="14.25" customHeight="1" x14ac:dyDescent="0.4">
      <c r="AD1732" s="439"/>
      <c r="AE1732" s="439"/>
      <c r="AS1732" s="578"/>
      <c r="AT1732" s="578"/>
      <c r="AU1732" s="579"/>
      <c r="AV1732" s="579"/>
      <c r="AW1732" s="579"/>
      <c r="AX1732" s="579"/>
      <c r="AY1732" s="579"/>
      <c r="AZ1732" s="579"/>
    </row>
    <row r="1733" spans="30:52" ht="14.25" customHeight="1" x14ac:dyDescent="0.4">
      <c r="AD1733" s="439"/>
      <c r="AE1733" s="439"/>
      <c r="AS1733" s="578"/>
      <c r="AT1733" s="578"/>
      <c r="AU1733" s="579"/>
      <c r="AV1733" s="579"/>
      <c r="AW1733" s="579"/>
      <c r="AX1733" s="579"/>
      <c r="AY1733" s="579"/>
      <c r="AZ1733" s="579"/>
    </row>
    <row r="1734" spans="30:52" ht="14.25" customHeight="1" x14ac:dyDescent="0.4">
      <c r="AD1734" s="439"/>
      <c r="AE1734" s="439"/>
      <c r="AS1734" s="578"/>
      <c r="AT1734" s="578"/>
      <c r="AU1734" s="579"/>
      <c r="AV1734" s="579"/>
      <c r="AW1734" s="579"/>
      <c r="AX1734" s="579"/>
      <c r="AY1734" s="579"/>
      <c r="AZ1734" s="579"/>
    </row>
    <row r="1735" spans="30:52" ht="14.25" customHeight="1" x14ac:dyDescent="0.4">
      <c r="AD1735" s="439"/>
      <c r="AE1735" s="439"/>
      <c r="AS1735" s="578"/>
      <c r="AT1735" s="578"/>
      <c r="AU1735" s="579"/>
      <c r="AV1735" s="579"/>
      <c r="AW1735" s="579"/>
      <c r="AX1735" s="579"/>
      <c r="AY1735" s="579"/>
      <c r="AZ1735" s="579"/>
    </row>
    <row r="1736" spans="30:52" ht="14.25" customHeight="1" x14ac:dyDescent="0.4">
      <c r="AD1736" s="439"/>
      <c r="AE1736" s="439"/>
      <c r="AS1736" s="578"/>
      <c r="AT1736" s="578"/>
      <c r="AU1736" s="579"/>
      <c r="AV1736" s="579"/>
      <c r="AW1736" s="579"/>
      <c r="AX1736" s="579"/>
      <c r="AY1736" s="579"/>
      <c r="AZ1736" s="579"/>
    </row>
    <row r="1737" spans="30:52" ht="14.25" customHeight="1" x14ac:dyDescent="0.4">
      <c r="AD1737" s="439"/>
      <c r="AE1737" s="439"/>
      <c r="AS1737" s="578"/>
      <c r="AT1737" s="578"/>
      <c r="AU1737" s="579"/>
      <c r="AV1737" s="579"/>
      <c r="AW1737" s="579"/>
      <c r="AX1737" s="579"/>
      <c r="AY1737" s="579"/>
      <c r="AZ1737" s="579"/>
    </row>
    <row r="1738" spans="30:52" ht="14.25" customHeight="1" x14ac:dyDescent="0.4">
      <c r="AD1738" s="439"/>
      <c r="AE1738" s="439"/>
      <c r="AS1738" s="578"/>
      <c r="AT1738" s="578"/>
      <c r="AU1738" s="579"/>
      <c r="AV1738" s="579"/>
      <c r="AW1738" s="579"/>
      <c r="AX1738" s="579"/>
      <c r="AY1738" s="579"/>
      <c r="AZ1738" s="579"/>
    </row>
    <row r="1739" spans="30:52" ht="14.25" customHeight="1" x14ac:dyDescent="0.4">
      <c r="AD1739" s="439"/>
      <c r="AE1739" s="439"/>
      <c r="AS1739" s="578"/>
      <c r="AT1739" s="578"/>
      <c r="AU1739" s="579"/>
      <c r="AV1739" s="579"/>
      <c r="AW1739" s="579"/>
      <c r="AX1739" s="579"/>
      <c r="AY1739" s="579"/>
      <c r="AZ1739" s="579"/>
    </row>
    <row r="1740" spans="30:52" ht="14.25" customHeight="1" x14ac:dyDescent="0.4">
      <c r="AD1740" s="439"/>
      <c r="AE1740" s="439"/>
      <c r="AS1740" s="578"/>
      <c r="AT1740" s="578"/>
      <c r="AU1740" s="579"/>
      <c r="AV1740" s="579"/>
      <c r="AW1740" s="579"/>
      <c r="AX1740" s="579"/>
      <c r="AY1740" s="579"/>
      <c r="AZ1740" s="579"/>
    </row>
    <row r="1741" spans="30:52" ht="14.25" customHeight="1" x14ac:dyDescent="0.4">
      <c r="AD1741" s="439"/>
      <c r="AE1741" s="439"/>
      <c r="AS1741" s="578"/>
      <c r="AT1741" s="578"/>
      <c r="AU1741" s="579"/>
      <c r="AV1741" s="579"/>
      <c r="AW1741" s="579"/>
      <c r="AX1741" s="579"/>
      <c r="AY1741" s="579"/>
      <c r="AZ1741" s="579"/>
    </row>
    <row r="1742" spans="30:52" ht="14.25" customHeight="1" x14ac:dyDescent="0.4">
      <c r="AD1742" s="439"/>
      <c r="AE1742" s="439"/>
      <c r="AS1742" s="578"/>
      <c r="AT1742" s="578"/>
      <c r="AU1742" s="579"/>
      <c r="AV1742" s="579"/>
      <c r="AW1742" s="579"/>
      <c r="AX1742" s="579"/>
      <c r="AY1742" s="579"/>
      <c r="AZ1742" s="579"/>
    </row>
    <row r="1743" spans="30:52" ht="14.25" customHeight="1" x14ac:dyDescent="0.4">
      <c r="AD1743" s="439"/>
      <c r="AE1743" s="439"/>
      <c r="AS1743" s="578"/>
      <c r="AT1743" s="578"/>
      <c r="AU1743" s="579"/>
      <c r="AV1743" s="579"/>
      <c r="AW1743" s="579"/>
      <c r="AX1743" s="579"/>
      <c r="AY1743" s="579"/>
      <c r="AZ1743" s="579"/>
    </row>
    <row r="1744" spans="30:52" ht="14.25" customHeight="1" x14ac:dyDescent="0.4">
      <c r="AD1744" s="439"/>
      <c r="AE1744" s="439"/>
      <c r="AS1744" s="578"/>
      <c r="AT1744" s="578"/>
      <c r="AU1744" s="579"/>
      <c r="AV1744" s="579"/>
      <c r="AW1744" s="579"/>
      <c r="AX1744" s="579"/>
      <c r="AY1744" s="579"/>
      <c r="AZ1744" s="579"/>
    </row>
    <row r="1745" spans="30:52" ht="14.25" customHeight="1" x14ac:dyDescent="0.4">
      <c r="AD1745" s="439"/>
      <c r="AE1745" s="439"/>
      <c r="AS1745" s="578"/>
      <c r="AT1745" s="578"/>
      <c r="AU1745" s="579"/>
      <c r="AV1745" s="579"/>
      <c r="AW1745" s="579"/>
      <c r="AX1745" s="579"/>
      <c r="AY1745" s="579"/>
      <c r="AZ1745" s="579"/>
    </row>
    <row r="1746" spans="30:52" ht="14.25" customHeight="1" x14ac:dyDescent="0.4">
      <c r="AD1746" s="439"/>
      <c r="AE1746" s="439"/>
      <c r="AS1746" s="578"/>
      <c r="AT1746" s="578"/>
      <c r="AU1746" s="579"/>
      <c r="AV1746" s="579"/>
      <c r="AW1746" s="579"/>
      <c r="AX1746" s="579"/>
      <c r="AY1746" s="579"/>
      <c r="AZ1746" s="579"/>
    </row>
    <row r="1747" spans="30:52" ht="14.25" customHeight="1" x14ac:dyDescent="0.4">
      <c r="AD1747" s="439"/>
      <c r="AE1747" s="439"/>
      <c r="AS1747" s="578"/>
      <c r="AT1747" s="578"/>
      <c r="AU1747" s="579"/>
      <c r="AV1747" s="579"/>
      <c r="AW1747" s="579"/>
      <c r="AX1747" s="579"/>
      <c r="AY1747" s="579"/>
      <c r="AZ1747" s="579"/>
    </row>
    <row r="1748" spans="30:52" ht="14.25" customHeight="1" x14ac:dyDescent="0.4">
      <c r="AD1748" s="439"/>
      <c r="AE1748" s="439"/>
      <c r="AS1748" s="578"/>
      <c r="AT1748" s="578"/>
      <c r="AU1748" s="579"/>
      <c r="AV1748" s="579"/>
      <c r="AW1748" s="579"/>
      <c r="AX1748" s="579"/>
      <c r="AY1748" s="579"/>
      <c r="AZ1748" s="579"/>
    </row>
    <row r="1749" spans="30:52" ht="14.25" customHeight="1" x14ac:dyDescent="0.4">
      <c r="AD1749" s="439"/>
      <c r="AE1749" s="439"/>
      <c r="AS1749" s="578"/>
      <c r="AT1749" s="578"/>
      <c r="AU1749" s="579"/>
      <c r="AV1749" s="579"/>
      <c r="AW1749" s="579"/>
      <c r="AX1749" s="579"/>
      <c r="AY1749" s="579"/>
      <c r="AZ1749" s="579"/>
    </row>
    <row r="1750" spans="30:52" ht="14.25" customHeight="1" x14ac:dyDescent="0.4">
      <c r="AD1750" s="439"/>
      <c r="AE1750" s="439"/>
      <c r="AS1750" s="578"/>
      <c r="AT1750" s="578"/>
      <c r="AU1750" s="579"/>
      <c r="AV1750" s="579"/>
      <c r="AW1750" s="579"/>
      <c r="AX1750" s="579"/>
      <c r="AY1750" s="579"/>
      <c r="AZ1750" s="579"/>
    </row>
    <row r="1751" spans="30:52" ht="14.25" customHeight="1" x14ac:dyDescent="0.4">
      <c r="AD1751" s="439"/>
      <c r="AE1751" s="439"/>
      <c r="AS1751" s="578"/>
      <c r="AT1751" s="578"/>
      <c r="AU1751" s="579"/>
      <c r="AV1751" s="579"/>
      <c r="AW1751" s="579"/>
      <c r="AX1751" s="579"/>
      <c r="AY1751" s="579"/>
      <c r="AZ1751" s="579"/>
    </row>
    <row r="1752" spans="30:52" ht="14.25" customHeight="1" x14ac:dyDescent="0.4">
      <c r="AD1752" s="439"/>
      <c r="AE1752" s="439"/>
      <c r="AS1752" s="578"/>
      <c r="AT1752" s="578"/>
      <c r="AU1752" s="579"/>
      <c r="AV1752" s="579"/>
      <c r="AW1752" s="579"/>
      <c r="AX1752" s="579"/>
      <c r="AY1752" s="579"/>
      <c r="AZ1752" s="579"/>
    </row>
    <row r="1753" spans="30:52" ht="14.25" customHeight="1" x14ac:dyDescent="0.4">
      <c r="AD1753" s="439"/>
      <c r="AE1753" s="439"/>
      <c r="AS1753" s="578"/>
      <c r="AT1753" s="578"/>
      <c r="AU1753" s="579"/>
      <c r="AV1753" s="579"/>
      <c r="AW1753" s="579"/>
      <c r="AX1753" s="579"/>
      <c r="AY1753" s="579"/>
      <c r="AZ1753" s="579"/>
    </row>
    <row r="1754" spans="30:52" ht="14.25" customHeight="1" x14ac:dyDescent="0.4">
      <c r="AD1754" s="439"/>
      <c r="AE1754" s="439"/>
      <c r="AS1754" s="578"/>
      <c r="AT1754" s="578"/>
      <c r="AU1754" s="579"/>
      <c r="AV1754" s="579"/>
      <c r="AW1754" s="579"/>
      <c r="AX1754" s="579"/>
      <c r="AY1754" s="579"/>
      <c r="AZ1754" s="579"/>
    </row>
    <row r="1755" spans="30:52" ht="14.25" customHeight="1" x14ac:dyDescent="0.4">
      <c r="AD1755" s="439"/>
      <c r="AE1755" s="439"/>
      <c r="AS1755" s="578"/>
      <c r="AT1755" s="578"/>
      <c r="AU1755" s="579"/>
      <c r="AV1755" s="579"/>
      <c r="AW1755" s="579"/>
      <c r="AX1755" s="579"/>
      <c r="AY1755" s="579"/>
      <c r="AZ1755" s="579"/>
    </row>
    <row r="1756" spans="30:52" ht="14.25" customHeight="1" x14ac:dyDescent="0.4">
      <c r="AD1756" s="439"/>
      <c r="AE1756" s="439"/>
      <c r="AS1756" s="578"/>
      <c r="AT1756" s="578"/>
      <c r="AU1756" s="579"/>
      <c r="AV1756" s="579"/>
      <c r="AW1756" s="579"/>
      <c r="AX1756" s="579"/>
      <c r="AY1756" s="579"/>
      <c r="AZ1756" s="579"/>
    </row>
    <row r="1757" spans="30:52" ht="14.25" customHeight="1" x14ac:dyDescent="0.4">
      <c r="AD1757" s="439"/>
      <c r="AE1757" s="439"/>
      <c r="AS1757" s="578"/>
      <c r="AT1757" s="578"/>
      <c r="AU1757" s="579"/>
      <c r="AV1757" s="579"/>
      <c r="AW1757" s="579"/>
      <c r="AX1757" s="579"/>
      <c r="AY1757" s="579"/>
      <c r="AZ1757" s="579"/>
    </row>
    <row r="1758" spans="30:52" ht="14.25" customHeight="1" x14ac:dyDescent="0.4">
      <c r="AD1758" s="439"/>
      <c r="AE1758" s="439"/>
      <c r="AS1758" s="578"/>
      <c r="AT1758" s="578"/>
      <c r="AU1758" s="579"/>
      <c r="AV1758" s="579"/>
      <c r="AW1758" s="579"/>
      <c r="AX1758" s="579"/>
      <c r="AY1758" s="579"/>
      <c r="AZ1758" s="579"/>
    </row>
    <row r="1759" spans="30:52" ht="14.25" customHeight="1" x14ac:dyDescent="0.4">
      <c r="AD1759" s="439"/>
      <c r="AE1759" s="439"/>
      <c r="AS1759" s="578"/>
      <c r="AT1759" s="578"/>
      <c r="AU1759" s="579"/>
      <c r="AV1759" s="579"/>
      <c r="AW1759" s="579"/>
      <c r="AX1759" s="579"/>
      <c r="AY1759" s="579"/>
      <c r="AZ1759" s="579"/>
    </row>
    <row r="1760" spans="30:52" ht="14.25" customHeight="1" x14ac:dyDescent="0.4">
      <c r="AD1760" s="439"/>
      <c r="AE1760" s="439"/>
      <c r="AS1760" s="578"/>
      <c r="AT1760" s="578"/>
      <c r="AU1760" s="579"/>
      <c r="AV1760" s="579"/>
      <c r="AW1760" s="579"/>
      <c r="AX1760" s="579"/>
      <c r="AY1760" s="579"/>
      <c r="AZ1760" s="579"/>
    </row>
    <row r="1761" spans="30:52" ht="14.25" customHeight="1" x14ac:dyDescent="0.4">
      <c r="AD1761" s="439"/>
      <c r="AE1761" s="439"/>
      <c r="AS1761" s="578"/>
      <c r="AT1761" s="578"/>
      <c r="AU1761" s="579"/>
      <c r="AV1761" s="579"/>
      <c r="AW1761" s="579"/>
      <c r="AX1761" s="579"/>
      <c r="AY1761" s="579"/>
      <c r="AZ1761" s="579"/>
    </row>
    <row r="1762" spans="30:52" ht="14.25" customHeight="1" x14ac:dyDescent="0.4">
      <c r="AD1762" s="439"/>
      <c r="AE1762" s="439"/>
      <c r="AS1762" s="578"/>
      <c r="AT1762" s="578"/>
      <c r="AU1762" s="579"/>
      <c r="AV1762" s="579"/>
      <c r="AW1762" s="579"/>
      <c r="AX1762" s="579"/>
      <c r="AY1762" s="579"/>
      <c r="AZ1762" s="579"/>
    </row>
    <row r="1763" spans="30:52" ht="14.25" customHeight="1" x14ac:dyDescent="0.4">
      <c r="AD1763" s="439"/>
      <c r="AE1763" s="439"/>
      <c r="AS1763" s="578"/>
      <c r="AT1763" s="578"/>
      <c r="AU1763" s="579"/>
      <c r="AV1763" s="579"/>
      <c r="AW1763" s="579"/>
      <c r="AX1763" s="579"/>
      <c r="AY1763" s="579"/>
      <c r="AZ1763" s="579"/>
    </row>
    <row r="1764" spans="30:52" ht="14.25" customHeight="1" x14ac:dyDescent="0.4">
      <c r="AD1764" s="439"/>
      <c r="AE1764" s="439"/>
      <c r="AS1764" s="578"/>
      <c r="AT1764" s="578"/>
      <c r="AU1764" s="579"/>
      <c r="AV1764" s="579"/>
      <c r="AW1764" s="579"/>
      <c r="AX1764" s="579"/>
      <c r="AY1764" s="579"/>
      <c r="AZ1764" s="579"/>
    </row>
    <row r="1765" spans="30:52" ht="14.25" customHeight="1" x14ac:dyDescent="0.4">
      <c r="AD1765" s="439"/>
      <c r="AE1765" s="439"/>
      <c r="AS1765" s="578"/>
      <c r="AT1765" s="578"/>
      <c r="AU1765" s="579"/>
      <c r="AV1765" s="579"/>
      <c r="AW1765" s="579"/>
      <c r="AX1765" s="579"/>
      <c r="AY1765" s="579"/>
      <c r="AZ1765" s="579"/>
    </row>
    <row r="1766" spans="30:52" ht="14.25" customHeight="1" x14ac:dyDescent="0.4">
      <c r="AD1766" s="439"/>
      <c r="AE1766" s="439"/>
      <c r="AS1766" s="578"/>
      <c r="AT1766" s="578"/>
      <c r="AU1766" s="579"/>
      <c r="AV1766" s="579"/>
      <c r="AW1766" s="579"/>
      <c r="AX1766" s="579"/>
      <c r="AY1766" s="579"/>
      <c r="AZ1766" s="579"/>
    </row>
    <row r="1767" spans="30:52" ht="14.25" customHeight="1" x14ac:dyDescent="0.4">
      <c r="AD1767" s="439"/>
      <c r="AE1767" s="439"/>
      <c r="AS1767" s="578"/>
      <c r="AT1767" s="578"/>
      <c r="AU1767" s="579"/>
      <c r="AV1767" s="579"/>
      <c r="AW1767" s="579"/>
      <c r="AX1767" s="579"/>
      <c r="AY1767" s="579"/>
      <c r="AZ1767" s="579"/>
    </row>
    <row r="1768" spans="30:52" ht="14.25" customHeight="1" x14ac:dyDescent="0.4">
      <c r="AD1768" s="439"/>
      <c r="AE1768" s="439"/>
      <c r="AS1768" s="578"/>
      <c r="AT1768" s="578"/>
      <c r="AU1768" s="579"/>
      <c r="AV1768" s="579"/>
      <c r="AW1768" s="579"/>
      <c r="AX1768" s="579"/>
      <c r="AY1768" s="579"/>
      <c r="AZ1768" s="579"/>
    </row>
    <row r="1769" spans="30:52" ht="14.25" customHeight="1" x14ac:dyDescent="0.4">
      <c r="AD1769" s="439"/>
      <c r="AE1769" s="439"/>
      <c r="AS1769" s="578"/>
      <c r="AT1769" s="578"/>
      <c r="AU1769" s="579"/>
      <c r="AV1769" s="579"/>
      <c r="AW1769" s="579"/>
      <c r="AX1769" s="579"/>
      <c r="AY1769" s="579"/>
      <c r="AZ1769" s="579"/>
    </row>
    <row r="1770" spans="30:52" ht="14.25" customHeight="1" x14ac:dyDescent="0.4">
      <c r="AD1770" s="439"/>
      <c r="AE1770" s="439"/>
      <c r="AS1770" s="578"/>
      <c r="AT1770" s="578"/>
      <c r="AU1770" s="579"/>
      <c r="AV1770" s="579"/>
      <c r="AW1770" s="579"/>
      <c r="AX1770" s="579"/>
      <c r="AY1770" s="579"/>
      <c r="AZ1770" s="579"/>
    </row>
    <row r="1771" spans="30:52" ht="14.25" customHeight="1" x14ac:dyDescent="0.4">
      <c r="AD1771" s="439"/>
      <c r="AE1771" s="439"/>
      <c r="AS1771" s="578"/>
      <c r="AT1771" s="578"/>
      <c r="AU1771" s="579"/>
      <c r="AV1771" s="579"/>
      <c r="AW1771" s="579"/>
      <c r="AX1771" s="579"/>
      <c r="AY1771" s="579"/>
      <c r="AZ1771" s="579"/>
    </row>
    <row r="1772" spans="30:52" ht="14.25" customHeight="1" x14ac:dyDescent="0.4">
      <c r="AD1772" s="439"/>
      <c r="AE1772" s="439"/>
      <c r="AS1772" s="578"/>
      <c r="AT1772" s="578"/>
      <c r="AU1772" s="579"/>
      <c r="AV1772" s="579"/>
      <c r="AW1772" s="579"/>
      <c r="AX1772" s="579"/>
      <c r="AY1772" s="579"/>
      <c r="AZ1772" s="579"/>
    </row>
    <row r="1773" spans="30:52" ht="14.25" customHeight="1" x14ac:dyDescent="0.4">
      <c r="AD1773" s="439"/>
      <c r="AE1773" s="439"/>
      <c r="AS1773" s="578"/>
      <c r="AT1773" s="578"/>
      <c r="AU1773" s="579"/>
      <c r="AV1773" s="579"/>
      <c r="AW1773" s="579"/>
      <c r="AX1773" s="579"/>
      <c r="AY1773" s="579"/>
      <c r="AZ1773" s="579"/>
    </row>
    <row r="1774" spans="30:52" ht="14.25" customHeight="1" x14ac:dyDescent="0.4">
      <c r="AD1774" s="439"/>
      <c r="AE1774" s="439"/>
      <c r="AS1774" s="578"/>
      <c r="AT1774" s="578"/>
      <c r="AU1774" s="579"/>
      <c r="AV1774" s="579"/>
      <c r="AW1774" s="579"/>
      <c r="AX1774" s="579"/>
      <c r="AY1774" s="579"/>
      <c r="AZ1774" s="579"/>
    </row>
    <row r="1775" spans="30:52" ht="14.25" customHeight="1" x14ac:dyDescent="0.4">
      <c r="AD1775" s="439"/>
      <c r="AE1775" s="439"/>
      <c r="AS1775" s="578"/>
      <c r="AT1775" s="578"/>
      <c r="AU1775" s="579"/>
      <c r="AV1775" s="579"/>
      <c r="AW1775" s="579"/>
      <c r="AX1775" s="579"/>
      <c r="AY1775" s="579"/>
      <c r="AZ1775" s="579"/>
    </row>
    <row r="1776" spans="30:52" ht="14.25" customHeight="1" x14ac:dyDescent="0.4">
      <c r="AD1776" s="439"/>
      <c r="AE1776" s="439"/>
      <c r="AS1776" s="578"/>
      <c r="AT1776" s="578"/>
      <c r="AU1776" s="579"/>
      <c r="AV1776" s="579"/>
      <c r="AW1776" s="579"/>
      <c r="AX1776" s="579"/>
      <c r="AY1776" s="579"/>
      <c r="AZ1776" s="579"/>
    </row>
    <row r="1777" spans="30:52" ht="14.25" customHeight="1" x14ac:dyDescent="0.4">
      <c r="AD1777" s="439"/>
      <c r="AE1777" s="439"/>
      <c r="AS1777" s="578"/>
      <c r="AT1777" s="578"/>
      <c r="AU1777" s="579"/>
      <c r="AV1777" s="579"/>
      <c r="AW1777" s="579"/>
      <c r="AX1777" s="579"/>
      <c r="AY1777" s="579"/>
      <c r="AZ1777" s="579"/>
    </row>
    <row r="1778" spans="30:52" ht="14.25" customHeight="1" x14ac:dyDescent="0.4">
      <c r="AD1778" s="439"/>
      <c r="AE1778" s="439"/>
      <c r="AS1778" s="578"/>
      <c r="AT1778" s="578"/>
      <c r="AU1778" s="579"/>
      <c r="AV1778" s="579"/>
      <c r="AW1778" s="579"/>
      <c r="AX1778" s="579"/>
      <c r="AY1778" s="579"/>
      <c r="AZ1778" s="579"/>
    </row>
    <row r="1779" spans="30:52" ht="14.25" customHeight="1" x14ac:dyDescent="0.4">
      <c r="AD1779" s="439"/>
      <c r="AE1779" s="439"/>
      <c r="AS1779" s="578"/>
      <c r="AT1779" s="578"/>
      <c r="AU1779" s="579"/>
      <c r="AV1779" s="579"/>
      <c r="AW1779" s="579"/>
      <c r="AX1779" s="579"/>
      <c r="AY1779" s="579"/>
      <c r="AZ1779" s="579"/>
    </row>
    <row r="1780" spans="30:52" ht="14.25" customHeight="1" x14ac:dyDescent="0.4">
      <c r="AD1780" s="439"/>
      <c r="AE1780" s="439"/>
      <c r="AS1780" s="578"/>
      <c r="AT1780" s="578"/>
      <c r="AU1780" s="579"/>
      <c r="AV1780" s="579"/>
      <c r="AW1780" s="579"/>
      <c r="AX1780" s="579"/>
      <c r="AY1780" s="579"/>
      <c r="AZ1780" s="579"/>
    </row>
    <row r="1781" spans="30:52" ht="14.25" customHeight="1" x14ac:dyDescent="0.4">
      <c r="AD1781" s="439"/>
      <c r="AE1781" s="439"/>
      <c r="AS1781" s="578"/>
      <c r="AT1781" s="578"/>
      <c r="AU1781" s="579"/>
      <c r="AV1781" s="579"/>
      <c r="AW1781" s="579"/>
      <c r="AX1781" s="579"/>
      <c r="AY1781" s="579"/>
      <c r="AZ1781" s="579"/>
    </row>
    <row r="1782" spans="30:52" ht="14.25" customHeight="1" x14ac:dyDescent="0.4">
      <c r="AD1782" s="439"/>
      <c r="AE1782" s="439"/>
      <c r="AS1782" s="578"/>
      <c r="AT1782" s="578"/>
      <c r="AU1782" s="579"/>
      <c r="AV1782" s="579"/>
      <c r="AW1782" s="579"/>
      <c r="AX1782" s="579"/>
      <c r="AY1782" s="579"/>
      <c r="AZ1782" s="579"/>
    </row>
    <row r="1783" spans="30:52" ht="14.25" customHeight="1" x14ac:dyDescent="0.4">
      <c r="AD1783" s="439"/>
      <c r="AE1783" s="439"/>
      <c r="AS1783" s="578"/>
      <c r="AT1783" s="578"/>
      <c r="AU1783" s="579"/>
      <c r="AV1783" s="579"/>
      <c r="AW1783" s="579"/>
      <c r="AX1783" s="579"/>
      <c r="AY1783" s="579"/>
      <c r="AZ1783" s="579"/>
    </row>
    <row r="1784" spans="30:52" ht="14.25" customHeight="1" x14ac:dyDescent="0.4">
      <c r="AD1784" s="439"/>
      <c r="AE1784" s="439"/>
      <c r="AS1784" s="578"/>
      <c r="AT1784" s="578"/>
      <c r="AU1784" s="579"/>
      <c r="AV1784" s="579"/>
      <c r="AW1784" s="579"/>
      <c r="AX1784" s="579"/>
      <c r="AY1784" s="579"/>
      <c r="AZ1784" s="579"/>
    </row>
    <row r="1785" spans="30:52" ht="14.25" customHeight="1" x14ac:dyDescent="0.4">
      <c r="AD1785" s="439"/>
      <c r="AE1785" s="439"/>
      <c r="AS1785" s="578"/>
      <c r="AT1785" s="578"/>
      <c r="AU1785" s="579"/>
      <c r="AV1785" s="579"/>
      <c r="AW1785" s="579"/>
      <c r="AX1785" s="579"/>
      <c r="AY1785" s="579"/>
      <c r="AZ1785" s="579"/>
    </row>
    <row r="1786" spans="30:52" ht="14.25" customHeight="1" x14ac:dyDescent="0.4">
      <c r="AD1786" s="439"/>
      <c r="AE1786" s="439"/>
      <c r="AS1786" s="578"/>
      <c r="AT1786" s="578"/>
      <c r="AU1786" s="579"/>
      <c r="AV1786" s="579"/>
      <c r="AW1786" s="579"/>
      <c r="AX1786" s="579"/>
      <c r="AY1786" s="579"/>
      <c r="AZ1786" s="579"/>
    </row>
    <row r="1787" spans="30:52" ht="14.25" customHeight="1" x14ac:dyDescent="0.4">
      <c r="AD1787" s="439"/>
      <c r="AE1787" s="439"/>
      <c r="AS1787" s="578"/>
      <c r="AT1787" s="578"/>
      <c r="AU1787" s="579"/>
      <c r="AV1787" s="579"/>
      <c r="AW1787" s="579"/>
      <c r="AX1787" s="579"/>
      <c r="AY1787" s="579"/>
      <c r="AZ1787" s="579"/>
    </row>
    <row r="1788" spans="30:52" ht="14.25" customHeight="1" x14ac:dyDescent="0.4">
      <c r="AD1788" s="439"/>
      <c r="AE1788" s="439"/>
      <c r="AS1788" s="578"/>
      <c r="AT1788" s="578"/>
      <c r="AU1788" s="579"/>
      <c r="AV1788" s="579"/>
      <c r="AW1788" s="579"/>
      <c r="AX1788" s="579"/>
      <c r="AY1788" s="579"/>
      <c r="AZ1788" s="579"/>
    </row>
    <row r="1789" spans="30:52" ht="14.25" customHeight="1" x14ac:dyDescent="0.4">
      <c r="AD1789" s="439"/>
      <c r="AE1789" s="439"/>
      <c r="AS1789" s="578"/>
      <c r="AT1789" s="578"/>
      <c r="AU1789" s="579"/>
      <c r="AV1789" s="579"/>
      <c r="AW1789" s="579"/>
      <c r="AX1789" s="579"/>
      <c r="AY1789" s="579"/>
      <c r="AZ1789" s="579"/>
    </row>
    <row r="1790" spans="30:52" ht="14.25" customHeight="1" x14ac:dyDescent="0.4">
      <c r="AD1790" s="439"/>
      <c r="AE1790" s="439"/>
      <c r="AS1790" s="578"/>
      <c r="AT1790" s="578"/>
      <c r="AU1790" s="579"/>
      <c r="AV1790" s="579"/>
      <c r="AW1790" s="579"/>
      <c r="AX1790" s="579"/>
      <c r="AY1790" s="579"/>
      <c r="AZ1790" s="579"/>
    </row>
    <row r="1791" spans="30:52" ht="14.25" customHeight="1" x14ac:dyDescent="0.4">
      <c r="AD1791" s="439"/>
      <c r="AE1791" s="439"/>
      <c r="AS1791" s="578"/>
      <c r="AT1791" s="578"/>
      <c r="AU1791" s="579"/>
      <c r="AV1791" s="579"/>
      <c r="AW1791" s="579"/>
      <c r="AX1791" s="579"/>
      <c r="AY1791" s="579"/>
      <c r="AZ1791" s="579"/>
    </row>
    <row r="1792" spans="30:52" ht="14.25" customHeight="1" x14ac:dyDescent="0.4">
      <c r="AD1792" s="439"/>
      <c r="AE1792" s="439"/>
      <c r="AS1792" s="578"/>
      <c r="AT1792" s="578"/>
      <c r="AU1792" s="579"/>
      <c r="AV1792" s="579"/>
      <c r="AW1792" s="579"/>
      <c r="AX1792" s="579"/>
      <c r="AY1792" s="579"/>
      <c r="AZ1792" s="579"/>
    </row>
    <row r="1793" spans="30:52" ht="14.25" customHeight="1" x14ac:dyDescent="0.4">
      <c r="AD1793" s="439"/>
      <c r="AE1793" s="439"/>
      <c r="AS1793" s="578"/>
      <c r="AT1793" s="578"/>
      <c r="AU1793" s="579"/>
      <c r="AV1793" s="579"/>
      <c r="AW1793" s="579"/>
      <c r="AX1793" s="579"/>
      <c r="AY1793" s="579"/>
      <c r="AZ1793" s="579"/>
    </row>
    <row r="1794" spans="30:52" ht="14.25" customHeight="1" x14ac:dyDescent="0.4">
      <c r="AD1794" s="439"/>
      <c r="AE1794" s="439"/>
      <c r="AS1794" s="578"/>
      <c r="AT1794" s="578"/>
      <c r="AU1794" s="579"/>
      <c r="AV1794" s="579"/>
      <c r="AW1794" s="579"/>
      <c r="AX1794" s="579"/>
      <c r="AY1794" s="579"/>
      <c r="AZ1794" s="579"/>
    </row>
    <row r="1795" spans="30:52" ht="14.25" customHeight="1" x14ac:dyDescent="0.4">
      <c r="AD1795" s="439"/>
      <c r="AE1795" s="439"/>
      <c r="AS1795" s="578"/>
      <c r="AT1795" s="578"/>
      <c r="AU1795" s="579"/>
      <c r="AV1795" s="579"/>
      <c r="AW1795" s="579"/>
      <c r="AX1795" s="579"/>
      <c r="AY1795" s="579"/>
      <c r="AZ1795" s="579"/>
    </row>
    <row r="1796" spans="30:52" ht="14.25" customHeight="1" x14ac:dyDescent="0.4">
      <c r="AD1796" s="439"/>
      <c r="AE1796" s="439"/>
      <c r="AS1796" s="578"/>
      <c r="AT1796" s="578"/>
      <c r="AU1796" s="579"/>
      <c r="AV1796" s="579"/>
      <c r="AW1796" s="579"/>
      <c r="AX1796" s="579"/>
      <c r="AY1796" s="579"/>
      <c r="AZ1796" s="579"/>
    </row>
    <row r="1797" spans="30:52" ht="14.25" customHeight="1" x14ac:dyDescent="0.4">
      <c r="AD1797" s="439"/>
      <c r="AE1797" s="439"/>
      <c r="AS1797" s="578"/>
      <c r="AT1797" s="578"/>
      <c r="AU1797" s="579"/>
      <c r="AV1797" s="579"/>
      <c r="AW1797" s="579"/>
      <c r="AX1797" s="579"/>
      <c r="AY1797" s="579"/>
      <c r="AZ1797" s="579"/>
    </row>
    <row r="1798" spans="30:52" ht="14.25" customHeight="1" x14ac:dyDescent="0.4">
      <c r="AD1798" s="439"/>
      <c r="AE1798" s="439"/>
      <c r="AS1798" s="578"/>
      <c r="AT1798" s="578"/>
      <c r="AU1798" s="579"/>
      <c r="AV1798" s="579"/>
      <c r="AW1798" s="579"/>
      <c r="AX1798" s="579"/>
      <c r="AY1798" s="579"/>
      <c r="AZ1798" s="579"/>
    </row>
    <row r="1799" spans="30:52" ht="14.25" customHeight="1" x14ac:dyDescent="0.4">
      <c r="AD1799" s="439"/>
      <c r="AE1799" s="439"/>
      <c r="AS1799" s="578"/>
      <c r="AT1799" s="578"/>
      <c r="AU1799" s="579"/>
      <c r="AV1799" s="579"/>
      <c r="AW1799" s="579"/>
      <c r="AX1799" s="579"/>
      <c r="AY1799" s="579"/>
      <c r="AZ1799" s="579"/>
    </row>
    <row r="1800" spans="30:52" ht="14.25" customHeight="1" x14ac:dyDescent="0.4">
      <c r="AD1800" s="439"/>
      <c r="AE1800" s="439"/>
      <c r="AS1800" s="578"/>
      <c r="AT1800" s="578"/>
      <c r="AU1800" s="579"/>
      <c r="AV1800" s="579"/>
      <c r="AW1800" s="579"/>
      <c r="AX1800" s="579"/>
      <c r="AY1800" s="579"/>
      <c r="AZ1800" s="579"/>
    </row>
    <row r="1801" spans="30:52" ht="14.25" customHeight="1" x14ac:dyDescent="0.4">
      <c r="AD1801" s="439"/>
      <c r="AE1801" s="439"/>
      <c r="AS1801" s="578"/>
      <c r="AT1801" s="578"/>
      <c r="AU1801" s="579"/>
      <c r="AV1801" s="579"/>
      <c r="AW1801" s="579"/>
      <c r="AX1801" s="579"/>
      <c r="AY1801" s="579"/>
      <c r="AZ1801" s="579"/>
    </row>
    <row r="1802" spans="30:52" ht="14.25" customHeight="1" x14ac:dyDescent="0.4">
      <c r="AD1802" s="439"/>
      <c r="AE1802" s="439"/>
      <c r="AS1802" s="578"/>
      <c r="AT1802" s="578"/>
      <c r="AU1802" s="579"/>
      <c r="AV1802" s="579"/>
      <c r="AW1802" s="579"/>
      <c r="AX1802" s="579"/>
      <c r="AY1802" s="579"/>
      <c r="AZ1802" s="579"/>
    </row>
    <row r="1803" spans="30:52" ht="14.25" customHeight="1" x14ac:dyDescent="0.4">
      <c r="AD1803" s="439"/>
      <c r="AE1803" s="439"/>
      <c r="AS1803" s="578"/>
      <c r="AT1803" s="578"/>
      <c r="AU1803" s="579"/>
      <c r="AV1803" s="579"/>
      <c r="AW1803" s="579"/>
      <c r="AX1803" s="579"/>
      <c r="AY1803" s="579"/>
      <c r="AZ1803" s="579"/>
    </row>
    <row r="1804" spans="30:52" ht="14.25" customHeight="1" x14ac:dyDescent="0.4">
      <c r="AD1804" s="439"/>
      <c r="AE1804" s="439"/>
      <c r="AS1804" s="578"/>
      <c r="AT1804" s="578"/>
      <c r="AU1804" s="579"/>
      <c r="AV1804" s="579"/>
      <c r="AW1804" s="579"/>
      <c r="AX1804" s="579"/>
      <c r="AY1804" s="579"/>
      <c r="AZ1804" s="579"/>
    </row>
    <row r="1805" spans="30:52" ht="14.25" customHeight="1" x14ac:dyDescent="0.4">
      <c r="AD1805" s="439"/>
      <c r="AE1805" s="439"/>
      <c r="AS1805" s="578"/>
      <c r="AT1805" s="578"/>
      <c r="AU1805" s="579"/>
      <c r="AV1805" s="579"/>
      <c r="AW1805" s="579"/>
      <c r="AX1805" s="579"/>
      <c r="AY1805" s="579"/>
      <c r="AZ1805" s="579"/>
    </row>
    <row r="1806" spans="30:52" ht="14.25" customHeight="1" x14ac:dyDescent="0.4">
      <c r="AD1806" s="439"/>
      <c r="AE1806" s="439"/>
      <c r="AS1806" s="578"/>
      <c r="AT1806" s="578"/>
      <c r="AU1806" s="579"/>
      <c r="AV1806" s="579"/>
      <c r="AW1806" s="579"/>
      <c r="AX1806" s="579"/>
      <c r="AY1806" s="579"/>
      <c r="AZ1806" s="579"/>
    </row>
    <row r="1807" spans="30:52" ht="14.25" customHeight="1" x14ac:dyDescent="0.4">
      <c r="AD1807" s="439"/>
      <c r="AE1807" s="439"/>
      <c r="AS1807" s="578"/>
      <c r="AT1807" s="578"/>
      <c r="AU1807" s="579"/>
      <c r="AV1807" s="579"/>
      <c r="AW1807" s="579"/>
      <c r="AX1807" s="579"/>
      <c r="AY1807" s="579"/>
      <c r="AZ1807" s="579"/>
    </row>
    <row r="1808" spans="30:52" ht="14.25" customHeight="1" x14ac:dyDescent="0.4">
      <c r="AD1808" s="439"/>
      <c r="AE1808" s="439"/>
      <c r="AS1808" s="578"/>
      <c r="AT1808" s="578"/>
      <c r="AU1808" s="579"/>
      <c r="AV1808" s="579"/>
      <c r="AW1808" s="579"/>
      <c r="AX1808" s="579"/>
      <c r="AY1808" s="579"/>
      <c r="AZ1808" s="579"/>
    </row>
    <row r="1809" spans="30:52" ht="14.25" customHeight="1" x14ac:dyDescent="0.4">
      <c r="AD1809" s="439"/>
      <c r="AE1809" s="439"/>
      <c r="AS1809" s="578"/>
      <c r="AT1809" s="578"/>
      <c r="AU1809" s="579"/>
      <c r="AV1809" s="579"/>
      <c r="AW1809" s="579"/>
      <c r="AX1809" s="579"/>
      <c r="AY1809" s="579"/>
      <c r="AZ1809" s="579"/>
    </row>
    <row r="1810" spans="30:52" ht="14.25" customHeight="1" x14ac:dyDescent="0.4">
      <c r="AD1810" s="439"/>
      <c r="AE1810" s="439"/>
      <c r="AS1810" s="578"/>
      <c r="AT1810" s="578"/>
      <c r="AU1810" s="579"/>
      <c r="AV1810" s="579"/>
      <c r="AW1810" s="579"/>
      <c r="AX1810" s="579"/>
      <c r="AY1810" s="579"/>
      <c r="AZ1810" s="579"/>
    </row>
    <row r="1811" spans="30:52" ht="14.25" customHeight="1" x14ac:dyDescent="0.4">
      <c r="AD1811" s="439"/>
      <c r="AE1811" s="439"/>
      <c r="AS1811" s="578"/>
      <c r="AT1811" s="578"/>
      <c r="AU1811" s="579"/>
      <c r="AV1811" s="579"/>
      <c r="AW1811" s="579"/>
      <c r="AX1811" s="579"/>
      <c r="AY1811" s="579"/>
      <c r="AZ1811" s="579"/>
    </row>
    <row r="1812" spans="30:52" ht="14.25" customHeight="1" x14ac:dyDescent="0.4">
      <c r="AD1812" s="439"/>
      <c r="AE1812" s="439"/>
      <c r="AS1812" s="578"/>
      <c r="AT1812" s="578"/>
      <c r="AU1812" s="579"/>
      <c r="AV1812" s="579"/>
      <c r="AW1812" s="579"/>
      <c r="AX1812" s="579"/>
      <c r="AY1812" s="579"/>
      <c r="AZ1812" s="579"/>
    </row>
    <row r="1813" spans="30:52" ht="14.25" customHeight="1" x14ac:dyDescent="0.4">
      <c r="AD1813" s="439"/>
      <c r="AE1813" s="439"/>
      <c r="AS1813" s="578"/>
      <c r="AT1813" s="578"/>
      <c r="AU1813" s="579"/>
      <c r="AV1813" s="579"/>
      <c r="AW1813" s="579"/>
      <c r="AX1813" s="579"/>
      <c r="AY1813" s="579"/>
      <c r="AZ1813" s="579"/>
    </row>
    <row r="1814" spans="30:52" ht="14.25" customHeight="1" x14ac:dyDescent="0.4">
      <c r="AD1814" s="439"/>
      <c r="AE1814" s="439"/>
      <c r="AS1814" s="578"/>
      <c r="AT1814" s="578"/>
      <c r="AU1814" s="579"/>
      <c r="AV1814" s="579"/>
      <c r="AW1814" s="579"/>
      <c r="AX1814" s="579"/>
      <c r="AY1814" s="579"/>
      <c r="AZ1814" s="579"/>
    </row>
    <row r="1815" spans="30:52" ht="14.25" customHeight="1" x14ac:dyDescent="0.4">
      <c r="AD1815" s="439"/>
      <c r="AE1815" s="439"/>
      <c r="AS1815" s="578"/>
      <c r="AT1815" s="578"/>
      <c r="AU1815" s="579"/>
      <c r="AV1815" s="579"/>
      <c r="AW1815" s="579"/>
      <c r="AX1815" s="579"/>
      <c r="AY1815" s="579"/>
      <c r="AZ1815" s="579"/>
    </row>
    <row r="1816" spans="30:52" ht="14.25" customHeight="1" x14ac:dyDescent="0.4">
      <c r="AD1816" s="439"/>
      <c r="AE1816" s="439"/>
      <c r="AS1816" s="578"/>
      <c r="AT1816" s="578"/>
      <c r="AU1816" s="579"/>
      <c r="AV1816" s="579"/>
      <c r="AW1816" s="579"/>
      <c r="AX1816" s="579"/>
      <c r="AY1816" s="579"/>
      <c r="AZ1816" s="579"/>
    </row>
    <row r="1817" spans="30:52" ht="14.25" customHeight="1" x14ac:dyDescent="0.4">
      <c r="AD1817" s="439"/>
      <c r="AE1817" s="439"/>
      <c r="AS1817" s="578"/>
      <c r="AT1817" s="578"/>
      <c r="AU1817" s="579"/>
      <c r="AV1817" s="579"/>
      <c r="AW1817" s="579"/>
      <c r="AX1817" s="579"/>
      <c r="AY1817" s="579"/>
      <c r="AZ1817" s="579"/>
    </row>
    <row r="1818" spans="30:52" ht="14.25" customHeight="1" x14ac:dyDescent="0.4">
      <c r="AD1818" s="439"/>
      <c r="AE1818" s="439"/>
      <c r="AS1818" s="578"/>
      <c r="AT1818" s="578"/>
      <c r="AU1818" s="579"/>
      <c r="AV1818" s="579"/>
      <c r="AW1818" s="579"/>
      <c r="AX1818" s="579"/>
      <c r="AY1818" s="579"/>
      <c r="AZ1818" s="579"/>
    </row>
    <row r="1819" spans="30:52" ht="14.25" customHeight="1" x14ac:dyDescent="0.4">
      <c r="AD1819" s="439"/>
      <c r="AE1819" s="439"/>
      <c r="AS1819" s="578"/>
      <c r="AT1819" s="578"/>
      <c r="AU1819" s="579"/>
      <c r="AV1819" s="579"/>
      <c r="AW1819" s="579"/>
      <c r="AX1819" s="579"/>
      <c r="AY1819" s="579"/>
      <c r="AZ1819" s="579"/>
    </row>
    <row r="1820" spans="30:52" ht="14.25" customHeight="1" x14ac:dyDescent="0.4">
      <c r="AD1820" s="439"/>
      <c r="AE1820" s="439"/>
      <c r="AS1820" s="578"/>
      <c r="AT1820" s="578"/>
      <c r="AU1820" s="579"/>
      <c r="AV1820" s="579"/>
      <c r="AW1820" s="579"/>
      <c r="AX1820" s="579"/>
      <c r="AY1820" s="579"/>
      <c r="AZ1820" s="579"/>
    </row>
    <row r="1821" spans="30:52" ht="14.25" customHeight="1" x14ac:dyDescent="0.4">
      <c r="AD1821" s="439"/>
      <c r="AE1821" s="439"/>
      <c r="AS1821" s="578"/>
      <c r="AT1821" s="578"/>
      <c r="AU1821" s="579"/>
      <c r="AV1821" s="579"/>
      <c r="AW1821" s="579"/>
      <c r="AX1821" s="579"/>
      <c r="AY1821" s="579"/>
      <c r="AZ1821" s="579"/>
    </row>
    <row r="1822" spans="30:52" ht="14.25" customHeight="1" x14ac:dyDescent="0.4">
      <c r="AD1822" s="439"/>
      <c r="AE1822" s="439"/>
      <c r="AS1822" s="578"/>
      <c r="AT1822" s="578"/>
      <c r="AU1822" s="579"/>
      <c r="AV1822" s="579"/>
      <c r="AW1822" s="579"/>
      <c r="AX1822" s="579"/>
      <c r="AY1822" s="579"/>
      <c r="AZ1822" s="579"/>
    </row>
    <row r="1823" spans="30:52" ht="14.25" customHeight="1" x14ac:dyDescent="0.4">
      <c r="AD1823" s="439"/>
      <c r="AE1823" s="439"/>
      <c r="AS1823" s="578"/>
      <c r="AT1823" s="578"/>
      <c r="AU1823" s="579"/>
      <c r="AV1823" s="579"/>
      <c r="AW1823" s="579"/>
      <c r="AX1823" s="579"/>
      <c r="AY1823" s="579"/>
      <c r="AZ1823" s="579"/>
    </row>
    <row r="1824" spans="30:52" ht="14.25" customHeight="1" x14ac:dyDescent="0.4">
      <c r="AD1824" s="439"/>
      <c r="AE1824" s="439"/>
      <c r="AS1824" s="578"/>
      <c r="AT1824" s="578"/>
      <c r="AU1824" s="579"/>
      <c r="AV1824" s="579"/>
      <c r="AW1824" s="579"/>
      <c r="AX1824" s="579"/>
      <c r="AY1824" s="579"/>
      <c r="AZ1824" s="579"/>
    </row>
    <row r="1825" spans="30:52" ht="14.25" customHeight="1" x14ac:dyDescent="0.4">
      <c r="AD1825" s="439"/>
      <c r="AE1825" s="439"/>
      <c r="AS1825" s="578"/>
      <c r="AT1825" s="578"/>
      <c r="AU1825" s="579"/>
      <c r="AV1825" s="579"/>
      <c r="AW1825" s="579"/>
      <c r="AX1825" s="579"/>
      <c r="AY1825" s="579"/>
      <c r="AZ1825" s="579"/>
    </row>
    <row r="1826" spans="30:52" ht="14.25" customHeight="1" x14ac:dyDescent="0.4">
      <c r="AD1826" s="439"/>
      <c r="AE1826" s="439"/>
      <c r="AS1826" s="578"/>
      <c r="AT1826" s="578"/>
      <c r="AU1826" s="579"/>
      <c r="AV1826" s="579"/>
      <c r="AW1826" s="579"/>
      <c r="AX1826" s="579"/>
      <c r="AY1826" s="579"/>
      <c r="AZ1826" s="579"/>
    </row>
    <row r="1827" spans="30:52" ht="14.25" customHeight="1" x14ac:dyDescent="0.4">
      <c r="AD1827" s="439"/>
      <c r="AE1827" s="439"/>
      <c r="AS1827" s="578"/>
      <c r="AT1827" s="578"/>
      <c r="AU1827" s="579"/>
      <c r="AV1827" s="579"/>
      <c r="AW1827" s="579"/>
      <c r="AX1827" s="579"/>
      <c r="AY1827" s="579"/>
      <c r="AZ1827" s="579"/>
    </row>
    <row r="1828" spans="30:52" ht="14.25" customHeight="1" x14ac:dyDescent="0.4">
      <c r="AD1828" s="439"/>
      <c r="AE1828" s="439"/>
      <c r="AS1828" s="578"/>
      <c r="AT1828" s="578"/>
      <c r="AU1828" s="579"/>
      <c r="AV1828" s="579"/>
      <c r="AW1828" s="579"/>
      <c r="AX1828" s="579"/>
      <c r="AY1828" s="579"/>
      <c r="AZ1828" s="579"/>
    </row>
    <row r="1829" spans="30:52" ht="14.25" customHeight="1" x14ac:dyDescent="0.4">
      <c r="AD1829" s="439"/>
      <c r="AE1829" s="439"/>
      <c r="AS1829" s="578"/>
      <c r="AT1829" s="578"/>
      <c r="AU1829" s="579"/>
      <c r="AV1829" s="579"/>
      <c r="AW1829" s="579"/>
      <c r="AX1829" s="579"/>
      <c r="AY1829" s="579"/>
      <c r="AZ1829" s="579"/>
    </row>
    <row r="1830" spans="30:52" ht="14.25" customHeight="1" x14ac:dyDescent="0.4">
      <c r="AD1830" s="439"/>
      <c r="AE1830" s="439"/>
      <c r="AS1830" s="578"/>
      <c r="AT1830" s="578"/>
      <c r="AU1830" s="579"/>
      <c r="AV1830" s="579"/>
      <c r="AW1830" s="579"/>
      <c r="AX1830" s="579"/>
      <c r="AY1830" s="579"/>
      <c r="AZ1830" s="579"/>
    </row>
    <row r="1831" spans="30:52" ht="14.25" customHeight="1" x14ac:dyDescent="0.4">
      <c r="AD1831" s="439"/>
      <c r="AE1831" s="439"/>
      <c r="AS1831" s="578"/>
      <c r="AT1831" s="578"/>
      <c r="AU1831" s="579"/>
      <c r="AV1831" s="579"/>
      <c r="AW1831" s="579"/>
      <c r="AX1831" s="579"/>
      <c r="AY1831" s="579"/>
      <c r="AZ1831" s="579"/>
    </row>
    <row r="1832" spans="30:52" ht="14.25" customHeight="1" x14ac:dyDescent="0.4">
      <c r="AD1832" s="439"/>
      <c r="AE1832" s="439"/>
      <c r="AS1832" s="578"/>
      <c r="AT1832" s="578"/>
      <c r="AU1832" s="579"/>
      <c r="AV1832" s="579"/>
      <c r="AW1832" s="579"/>
      <c r="AX1832" s="579"/>
      <c r="AY1832" s="579"/>
      <c r="AZ1832" s="579"/>
    </row>
    <row r="1833" spans="30:52" ht="14.25" customHeight="1" x14ac:dyDescent="0.4">
      <c r="AD1833" s="439"/>
      <c r="AE1833" s="439"/>
      <c r="AS1833" s="578"/>
      <c r="AT1833" s="578"/>
      <c r="AU1833" s="579"/>
      <c r="AV1833" s="579"/>
      <c r="AW1833" s="579"/>
      <c r="AX1833" s="579"/>
      <c r="AY1833" s="579"/>
      <c r="AZ1833" s="579"/>
    </row>
    <row r="1834" spans="30:52" ht="14.25" customHeight="1" x14ac:dyDescent="0.4">
      <c r="AD1834" s="439"/>
      <c r="AE1834" s="439"/>
      <c r="AS1834" s="578"/>
      <c r="AT1834" s="578"/>
      <c r="AU1834" s="579"/>
      <c r="AV1834" s="579"/>
      <c r="AW1834" s="579"/>
      <c r="AX1834" s="579"/>
      <c r="AY1834" s="579"/>
      <c r="AZ1834" s="579"/>
    </row>
    <row r="1835" spans="30:52" ht="14.25" customHeight="1" x14ac:dyDescent="0.4">
      <c r="AD1835" s="439"/>
      <c r="AE1835" s="439"/>
      <c r="AS1835" s="578"/>
      <c r="AT1835" s="578"/>
      <c r="AU1835" s="579"/>
      <c r="AV1835" s="579"/>
      <c r="AW1835" s="579"/>
      <c r="AX1835" s="579"/>
      <c r="AY1835" s="579"/>
      <c r="AZ1835" s="579"/>
    </row>
    <row r="1836" spans="30:52" ht="14.25" customHeight="1" x14ac:dyDescent="0.4">
      <c r="AD1836" s="439"/>
      <c r="AE1836" s="439"/>
      <c r="AS1836" s="578"/>
      <c r="AT1836" s="578"/>
      <c r="AU1836" s="579"/>
      <c r="AV1836" s="579"/>
      <c r="AW1836" s="579"/>
      <c r="AX1836" s="579"/>
      <c r="AY1836" s="579"/>
      <c r="AZ1836" s="579"/>
    </row>
    <row r="1837" spans="30:52" ht="14.25" customHeight="1" x14ac:dyDescent="0.4">
      <c r="AD1837" s="439"/>
      <c r="AE1837" s="439"/>
      <c r="AS1837" s="578"/>
      <c r="AT1837" s="578"/>
      <c r="AU1837" s="579"/>
      <c r="AV1837" s="579"/>
      <c r="AW1837" s="579"/>
      <c r="AX1837" s="579"/>
      <c r="AY1837" s="579"/>
      <c r="AZ1837" s="579"/>
    </row>
    <row r="1838" spans="30:52" ht="14.25" customHeight="1" x14ac:dyDescent="0.4">
      <c r="AD1838" s="439"/>
      <c r="AE1838" s="439"/>
      <c r="AS1838" s="578"/>
      <c r="AT1838" s="578"/>
      <c r="AU1838" s="579"/>
      <c r="AV1838" s="579"/>
      <c r="AW1838" s="579"/>
      <c r="AX1838" s="579"/>
      <c r="AY1838" s="579"/>
      <c r="AZ1838" s="579"/>
    </row>
    <row r="1839" spans="30:52" ht="14.25" customHeight="1" x14ac:dyDescent="0.4">
      <c r="AD1839" s="439"/>
      <c r="AE1839" s="439"/>
      <c r="AS1839" s="578"/>
      <c r="AT1839" s="578"/>
      <c r="AU1839" s="579"/>
      <c r="AV1839" s="579"/>
      <c r="AW1839" s="579"/>
      <c r="AX1839" s="579"/>
      <c r="AY1839" s="579"/>
      <c r="AZ1839" s="579"/>
    </row>
    <row r="1840" spans="30:52" ht="14.25" customHeight="1" x14ac:dyDescent="0.4">
      <c r="AD1840" s="439"/>
      <c r="AE1840" s="439"/>
      <c r="AS1840" s="578"/>
      <c r="AT1840" s="578"/>
      <c r="AU1840" s="579"/>
      <c r="AV1840" s="579"/>
      <c r="AW1840" s="579"/>
      <c r="AX1840" s="579"/>
      <c r="AY1840" s="579"/>
      <c r="AZ1840" s="579"/>
    </row>
    <row r="1841" spans="30:52" ht="14.25" customHeight="1" x14ac:dyDescent="0.4">
      <c r="AD1841" s="439"/>
      <c r="AE1841" s="439"/>
      <c r="AS1841" s="578"/>
      <c r="AT1841" s="578"/>
      <c r="AU1841" s="579"/>
      <c r="AV1841" s="579"/>
      <c r="AW1841" s="579"/>
      <c r="AX1841" s="579"/>
      <c r="AY1841" s="579"/>
      <c r="AZ1841" s="579"/>
    </row>
    <row r="1842" spans="30:52" ht="14.25" customHeight="1" x14ac:dyDescent="0.4">
      <c r="AD1842" s="439"/>
      <c r="AE1842" s="439"/>
      <c r="AS1842" s="578"/>
      <c r="AT1842" s="578"/>
      <c r="AU1842" s="579"/>
      <c r="AV1842" s="579"/>
      <c r="AW1842" s="579"/>
      <c r="AX1842" s="579"/>
      <c r="AY1842" s="579"/>
      <c r="AZ1842" s="579"/>
    </row>
    <row r="1843" spans="30:52" ht="14.25" customHeight="1" x14ac:dyDescent="0.4">
      <c r="AD1843" s="439"/>
      <c r="AE1843" s="439"/>
      <c r="AS1843" s="578"/>
      <c r="AT1843" s="578"/>
      <c r="AU1843" s="579"/>
      <c r="AV1843" s="579"/>
      <c r="AW1843" s="579"/>
      <c r="AX1843" s="579"/>
      <c r="AY1843" s="579"/>
      <c r="AZ1843" s="579"/>
    </row>
    <row r="1844" spans="30:52" ht="14.25" customHeight="1" x14ac:dyDescent="0.4">
      <c r="AD1844" s="439"/>
      <c r="AE1844" s="439"/>
      <c r="AS1844" s="578"/>
      <c r="AT1844" s="578"/>
      <c r="AU1844" s="579"/>
      <c r="AV1844" s="579"/>
      <c r="AW1844" s="579"/>
      <c r="AX1844" s="579"/>
      <c r="AY1844" s="579"/>
      <c r="AZ1844" s="579"/>
    </row>
    <row r="1845" spans="30:52" ht="14.25" customHeight="1" x14ac:dyDescent="0.4">
      <c r="AD1845" s="439"/>
      <c r="AE1845" s="439"/>
      <c r="AS1845" s="578"/>
      <c r="AT1845" s="578"/>
      <c r="AU1845" s="579"/>
      <c r="AV1845" s="579"/>
      <c r="AW1845" s="579"/>
      <c r="AX1845" s="579"/>
      <c r="AY1845" s="579"/>
      <c r="AZ1845" s="579"/>
    </row>
    <row r="1846" spans="30:52" ht="14.25" customHeight="1" x14ac:dyDescent="0.4">
      <c r="AD1846" s="439"/>
      <c r="AE1846" s="439"/>
      <c r="AS1846" s="578"/>
      <c r="AT1846" s="578"/>
      <c r="AU1846" s="579"/>
      <c r="AV1846" s="579"/>
      <c r="AW1846" s="579"/>
      <c r="AX1846" s="579"/>
      <c r="AY1846" s="579"/>
      <c r="AZ1846" s="579"/>
    </row>
    <row r="1847" spans="30:52" ht="14.25" customHeight="1" x14ac:dyDescent="0.4">
      <c r="AD1847" s="439"/>
      <c r="AE1847" s="439"/>
      <c r="AS1847" s="578"/>
      <c r="AT1847" s="578"/>
      <c r="AU1847" s="579"/>
      <c r="AV1847" s="579"/>
      <c r="AW1847" s="579"/>
      <c r="AX1847" s="579"/>
      <c r="AY1847" s="579"/>
      <c r="AZ1847" s="579"/>
    </row>
    <row r="1848" spans="30:52" ht="14.25" customHeight="1" x14ac:dyDescent="0.4">
      <c r="AD1848" s="439"/>
      <c r="AE1848" s="439"/>
      <c r="AS1848" s="578"/>
      <c r="AT1848" s="578"/>
      <c r="AU1848" s="579"/>
      <c r="AV1848" s="579"/>
      <c r="AW1848" s="579"/>
      <c r="AX1848" s="579"/>
      <c r="AY1848" s="579"/>
      <c r="AZ1848" s="579"/>
    </row>
    <row r="1849" spans="30:52" ht="14.25" customHeight="1" x14ac:dyDescent="0.4">
      <c r="AD1849" s="439"/>
      <c r="AE1849" s="439"/>
      <c r="AS1849" s="578"/>
      <c r="AT1849" s="578"/>
      <c r="AU1849" s="579"/>
      <c r="AV1849" s="579"/>
      <c r="AW1849" s="579"/>
      <c r="AX1849" s="579"/>
      <c r="AY1849" s="579"/>
      <c r="AZ1849" s="579"/>
    </row>
    <row r="1850" spans="30:52" ht="14.25" customHeight="1" x14ac:dyDescent="0.4">
      <c r="AD1850" s="439"/>
      <c r="AE1850" s="439"/>
      <c r="AS1850" s="578"/>
      <c r="AT1850" s="578"/>
      <c r="AU1850" s="579"/>
      <c r="AV1850" s="579"/>
      <c r="AW1850" s="579"/>
      <c r="AX1850" s="579"/>
      <c r="AY1850" s="579"/>
      <c r="AZ1850" s="579"/>
    </row>
    <row r="1851" spans="30:52" ht="14.25" customHeight="1" x14ac:dyDescent="0.4">
      <c r="AD1851" s="439"/>
      <c r="AE1851" s="439"/>
      <c r="AS1851" s="578"/>
      <c r="AT1851" s="578"/>
      <c r="AU1851" s="579"/>
      <c r="AV1851" s="579"/>
      <c r="AW1851" s="579"/>
      <c r="AX1851" s="579"/>
      <c r="AY1851" s="579"/>
      <c r="AZ1851" s="579"/>
    </row>
    <row r="1852" spans="30:52" ht="14.25" customHeight="1" x14ac:dyDescent="0.4">
      <c r="AD1852" s="439"/>
      <c r="AE1852" s="439"/>
      <c r="AS1852" s="578"/>
      <c r="AT1852" s="578"/>
      <c r="AU1852" s="579"/>
      <c r="AV1852" s="579"/>
      <c r="AW1852" s="579"/>
      <c r="AX1852" s="579"/>
      <c r="AY1852" s="579"/>
      <c r="AZ1852" s="579"/>
    </row>
    <row r="1853" spans="30:52" ht="14.25" customHeight="1" x14ac:dyDescent="0.4">
      <c r="AD1853" s="439"/>
      <c r="AE1853" s="439"/>
      <c r="AS1853" s="578"/>
      <c r="AT1853" s="578"/>
      <c r="AU1853" s="579"/>
      <c r="AV1853" s="579"/>
      <c r="AW1853" s="579"/>
      <c r="AX1853" s="579"/>
      <c r="AY1853" s="579"/>
      <c r="AZ1853" s="579"/>
    </row>
    <row r="1854" spans="30:52" ht="14.25" customHeight="1" x14ac:dyDescent="0.4">
      <c r="AD1854" s="439"/>
      <c r="AE1854" s="439"/>
      <c r="AS1854" s="578"/>
      <c r="AT1854" s="578"/>
      <c r="AU1854" s="579"/>
      <c r="AV1854" s="579"/>
      <c r="AW1854" s="579"/>
      <c r="AX1854" s="579"/>
      <c r="AY1854" s="579"/>
      <c r="AZ1854" s="579"/>
    </row>
    <row r="1855" spans="30:52" ht="14.25" customHeight="1" x14ac:dyDescent="0.4">
      <c r="AD1855" s="439"/>
      <c r="AE1855" s="439"/>
      <c r="AS1855" s="578"/>
      <c r="AT1855" s="578"/>
      <c r="AU1855" s="579"/>
      <c r="AV1855" s="579"/>
      <c r="AW1855" s="579"/>
      <c r="AX1855" s="579"/>
      <c r="AY1855" s="579"/>
      <c r="AZ1855" s="579"/>
    </row>
    <row r="1856" spans="30:52" ht="14.25" customHeight="1" x14ac:dyDescent="0.4">
      <c r="AD1856" s="439"/>
      <c r="AE1856" s="439"/>
      <c r="AS1856" s="578"/>
      <c r="AT1856" s="578"/>
      <c r="AU1856" s="579"/>
      <c r="AV1856" s="579"/>
      <c r="AW1856" s="579"/>
      <c r="AX1856" s="579"/>
      <c r="AY1856" s="579"/>
      <c r="AZ1856" s="579"/>
    </row>
    <row r="1857" spans="30:52" ht="14.25" customHeight="1" x14ac:dyDescent="0.4">
      <c r="AD1857" s="439"/>
      <c r="AE1857" s="439"/>
      <c r="AS1857" s="578"/>
      <c r="AT1857" s="578"/>
      <c r="AU1857" s="579"/>
      <c r="AV1857" s="579"/>
      <c r="AW1857" s="579"/>
      <c r="AX1857" s="579"/>
      <c r="AY1857" s="579"/>
      <c r="AZ1857" s="579"/>
    </row>
    <row r="1858" spans="30:52" ht="14.25" customHeight="1" x14ac:dyDescent="0.4">
      <c r="AD1858" s="439"/>
      <c r="AE1858" s="439"/>
      <c r="AS1858" s="578"/>
      <c r="AT1858" s="578"/>
      <c r="AU1858" s="579"/>
      <c r="AV1858" s="579"/>
      <c r="AW1858" s="579"/>
      <c r="AX1858" s="579"/>
      <c r="AY1858" s="579"/>
      <c r="AZ1858" s="579"/>
    </row>
    <row r="1859" spans="30:52" ht="14.25" customHeight="1" x14ac:dyDescent="0.4">
      <c r="AD1859" s="439"/>
      <c r="AE1859" s="439"/>
      <c r="AS1859" s="578"/>
      <c r="AT1859" s="578"/>
      <c r="AU1859" s="579"/>
      <c r="AV1859" s="579"/>
      <c r="AW1859" s="579"/>
      <c r="AX1859" s="579"/>
      <c r="AY1859" s="579"/>
      <c r="AZ1859" s="579"/>
    </row>
    <row r="1860" spans="30:52" ht="14.25" customHeight="1" x14ac:dyDescent="0.4">
      <c r="AD1860" s="439"/>
      <c r="AE1860" s="439"/>
      <c r="AS1860" s="578"/>
      <c r="AT1860" s="578"/>
      <c r="AU1860" s="579"/>
      <c r="AV1860" s="579"/>
      <c r="AW1860" s="579"/>
      <c r="AX1860" s="579"/>
      <c r="AY1860" s="579"/>
      <c r="AZ1860" s="579"/>
    </row>
    <row r="1861" spans="30:52" ht="14.25" customHeight="1" x14ac:dyDescent="0.4">
      <c r="AD1861" s="439"/>
      <c r="AE1861" s="439"/>
      <c r="AS1861" s="578"/>
      <c r="AT1861" s="578"/>
      <c r="AU1861" s="579"/>
      <c r="AV1861" s="579"/>
      <c r="AW1861" s="579"/>
      <c r="AX1861" s="579"/>
      <c r="AY1861" s="579"/>
      <c r="AZ1861" s="579"/>
    </row>
    <row r="1862" spans="30:52" ht="14.25" customHeight="1" x14ac:dyDescent="0.4">
      <c r="AD1862" s="439"/>
      <c r="AE1862" s="439"/>
      <c r="AS1862" s="578"/>
      <c r="AT1862" s="578"/>
      <c r="AU1862" s="579"/>
      <c r="AV1862" s="579"/>
      <c r="AW1862" s="579"/>
      <c r="AX1862" s="579"/>
      <c r="AY1862" s="579"/>
      <c r="AZ1862" s="579"/>
    </row>
    <row r="1863" spans="30:52" ht="14.25" customHeight="1" x14ac:dyDescent="0.4">
      <c r="AD1863" s="439"/>
      <c r="AE1863" s="439"/>
      <c r="AS1863" s="578"/>
      <c r="AT1863" s="578"/>
      <c r="AU1863" s="579"/>
      <c r="AV1863" s="579"/>
      <c r="AW1863" s="579"/>
      <c r="AX1863" s="579"/>
      <c r="AY1863" s="579"/>
      <c r="AZ1863" s="579"/>
    </row>
    <row r="1864" spans="30:52" ht="14.25" customHeight="1" x14ac:dyDescent="0.4">
      <c r="AD1864" s="439"/>
      <c r="AE1864" s="439"/>
      <c r="AS1864" s="578"/>
      <c r="AT1864" s="578"/>
      <c r="AU1864" s="579"/>
      <c r="AV1864" s="579"/>
      <c r="AW1864" s="579"/>
      <c r="AX1864" s="579"/>
      <c r="AY1864" s="579"/>
      <c r="AZ1864" s="579"/>
    </row>
    <row r="1865" spans="30:52" ht="14.25" customHeight="1" x14ac:dyDescent="0.4">
      <c r="AD1865" s="439"/>
      <c r="AE1865" s="439"/>
      <c r="AS1865" s="578"/>
      <c r="AT1865" s="578"/>
      <c r="AU1865" s="579"/>
      <c r="AV1865" s="579"/>
      <c r="AW1865" s="579"/>
      <c r="AX1865" s="579"/>
      <c r="AY1865" s="579"/>
      <c r="AZ1865" s="579"/>
    </row>
    <row r="1866" spans="30:52" ht="14.25" customHeight="1" x14ac:dyDescent="0.4">
      <c r="AD1866" s="439"/>
      <c r="AE1866" s="439"/>
      <c r="AS1866" s="578"/>
      <c r="AT1866" s="578"/>
      <c r="AU1866" s="579"/>
      <c r="AV1866" s="579"/>
      <c r="AW1866" s="579"/>
      <c r="AX1866" s="579"/>
      <c r="AY1866" s="579"/>
      <c r="AZ1866" s="579"/>
    </row>
    <row r="1867" spans="30:52" ht="14.25" customHeight="1" x14ac:dyDescent="0.4">
      <c r="AD1867" s="439"/>
      <c r="AE1867" s="439"/>
      <c r="AS1867" s="578"/>
      <c r="AT1867" s="578"/>
      <c r="AU1867" s="579"/>
      <c r="AV1867" s="579"/>
      <c r="AW1867" s="579"/>
      <c r="AX1867" s="579"/>
      <c r="AY1867" s="579"/>
      <c r="AZ1867" s="579"/>
    </row>
    <row r="1868" spans="30:52" ht="14.25" customHeight="1" x14ac:dyDescent="0.4">
      <c r="AD1868" s="439"/>
      <c r="AE1868" s="439"/>
      <c r="AS1868" s="578"/>
      <c r="AT1868" s="578"/>
      <c r="AU1868" s="579"/>
      <c r="AV1868" s="579"/>
      <c r="AW1868" s="579"/>
      <c r="AX1868" s="579"/>
      <c r="AY1868" s="579"/>
      <c r="AZ1868" s="579"/>
    </row>
    <row r="1869" spans="30:52" ht="14.25" customHeight="1" x14ac:dyDescent="0.4">
      <c r="AD1869" s="439"/>
      <c r="AE1869" s="439"/>
      <c r="AS1869" s="578"/>
      <c r="AT1869" s="578"/>
      <c r="AU1869" s="579"/>
      <c r="AV1869" s="579"/>
      <c r="AW1869" s="579"/>
      <c r="AX1869" s="579"/>
      <c r="AY1869" s="579"/>
      <c r="AZ1869" s="579"/>
    </row>
    <row r="1870" spans="30:52" ht="14.25" customHeight="1" x14ac:dyDescent="0.4">
      <c r="AD1870" s="439"/>
      <c r="AE1870" s="439"/>
      <c r="AS1870" s="578"/>
      <c r="AT1870" s="578"/>
      <c r="AU1870" s="579"/>
      <c r="AV1870" s="579"/>
      <c r="AW1870" s="579"/>
      <c r="AX1870" s="579"/>
      <c r="AY1870" s="579"/>
      <c r="AZ1870" s="579"/>
    </row>
    <row r="1871" spans="30:52" ht="14.25" customHeight="1" x14ac:dyDescent="0.4">
      <c r="AD1871" s="439"/>
      <c r="AE1871" s="439"/>
      <c r="AS1871" s="578"/>
      <c r="AT1871" s="578"/>
      <c r="AU1871" s="579"/>
      <c r="AV1871" s="579"/>
      <c r="AW1871" s="579"/>
      <c r="AX1871" s="579"/>
      <c r="AY1871" s="579"/>
      <c r="AZ1871" s="579"/>
    </row>
    <row r="1872" spans="30:52" ht="14.25" customHeight="1" x14ac:dyDescent="0.4">
      <c r="AD1872" s="439"/>
      <c r="AE1872" s="439"/>
      <c r="AS1872" s="578"/>
      <c r="AT1872" s="578"/>
      <c r="AU1872" s="579"/>
      <c r="AV1872" s="579"/>
      <c r="AW1872" s="579"/>
      <c r="AX1872" s="579"/>
      <c r="AY1872" s="579"/>
      <c r="AZ1872" s="579"/>
    </row>
    <row r="1873" spans="30:52" ht="14.25" customHeight="1" x14ac:dyDescent="0.4">
      <c r="AD1873" s="439"/>
      <c r="AE1873" s="439"/>
      <c r="AS1873" s="578"/>
      <c r="AT1873" s="578"/>
      <c r="AU1873" s="579"/>
      <c r="AV1873" s="579"/>
      <c r="AW1873" s="579"/>
      <c r="AX1873" s="579"/>
      <c r="AY1873" s="579"/>
      <c r="AZ1873" s="579"/>
    </row>
    <row r="1874" spans="30:52" ht="14.25" customHeight="1" x14ac:dyDescent="0.4">
      <c r="AD1874" s="439"/>
      <c r="AE1874" s="439"/>
      <c r="AS1874" s="578"/>
      <c r="AT1874" s="578"/>
      <c r="AU1874" s="579"/>
      <c r="AV1874" s="579"/>
      <c r="AW1874" s="579"/>
      <c r="AX1874" s="579"/>
      <c r="AY1874" s="579"/>
      <c r="AZ1874" s="579"/>
    </row>
    <row r="1875" spans="30:52" ht="14.25" customHeight="1" x14ac:dyDescent="0.4">
      <c r="AD1875" s="439"/>
      <c r="AE1875" s="439"/>
      <c r="AS1875" s="578"/>
      <c r="AT1875" s="578"/>
      <c r="AU1875" s="579"/>
      <c r="AV1875" s="579"/>
      <c r="AW1875" s="579"/>
      <c r="AX1875" s="579"/>
      <c r="AY1875" s="579"/>
      <c r="AZ1875" s="579"/>
    </row>
    <row r="1876" spans="30:52" ht="14.25" customHeight="1" x14ac:dyDescent="0.4">
      <c r="AD1876" s="439"/>
      <c r="AE1876" s="439"/>
      <c r="AS1876" s="578"/>
      <c r="AT1876" s="578"/>
      <c r="AU1876" s="579"/>
      <c r="AV1876" s="579"/>
      <c r="AW1876" s="579"/>
      <c r="AX1876" s="579"/>
      <c r="AY1876" s="579"/>
      <c r="AZ1876" s="579"/>
    </row>
    <row r="1877" spans="30:52" ht="14.25" customHeight="1" x14ac:dyDescent="0.4">
      <c r="AD1877" s="439"/>
      <c r="AE1877" s="439"/>
      <c r="AS1877" s="578"/>
      <c r="AT1877" s="578"/>
      <c r="AU1877" s="579"/>
      <c r="AV1877" s="579"/>
      <c r="AW1877" s="579"/>
      <c r="AX1877" s="579"/>
      <c r="AY1877" s="579"/>
      <c r="AZ1877" s="579"/>
    </row>
    <row r="1878" spans="30:52" ht="14.25" customHeight="1" x14ac:dyDescent="0.4">
      <c r="AD1878" s="439"/>
      <c r="AE1878" s="439"/>
      <c r="AS1878" s="578"/>
      <c r="AT1878" s="578"/>
      <c r="AU1878" s="579"/>
      <c r="AV1878" s="579"/>
      <c r="AW1878" s="579"/>
      <c r="AX1878" s="579"/>
      <c r="AY1878" s="579"/>
      <c r="AZ1878" s="579"/>
    </row>
    <row r="1879" spans="30:52" ht="14.25" customHeight="1" x14ac:dyDescent="0.4">
      <c r="AD1879" s="439"/>
      <c r="AE1879" s="439"/>
      <c r="AS1879" s="578"/>
      <c r="AT1879" s="578"/>
      <c r="AU1879" s="579"/>
      <c r="AV1879" s="579"/>
      <c r="AW1879" s="579"/>
      <c r="AX1879" s="579"/>
      <c r="AY1879" s="579"/>
      <c r="AZ1879" s="579"/>
    </row>
    <row r="1880" spans="30:52" ht="14.25" customHeight="1" x14ac:dyDescent="0.4">
      <c r="AD1880" s="439"/>
      <c r="AE1880" s="439"/>
      <c r="AS1880" s="578"/>
      <c r="AT1880" s="578"/>
      <c r="AU1880" s="579"/>
      <c r="AV1880" s="579"/>
      <c r="AW1880" s="579"/>
      <c r="AX1880" s="579"/>
      <c r="AY1880" s="579"/>
      <c r="AZ1880" s="579"/>
    </row>
    <row r="1881" spans="30:52" ht="14.25" customHeight="1" x14ac:dyDescent="0.4">
      <c r="AD1881" s="439"/>
      <c r="AE1881" s="439"/>
      <c r="AS1881" s="578"/>
      <c r="AT1881" s="578"/>
      <c r="AU1881" s="579"/>
      <c r="AV1881" s="579"/>
      <c r="AW1881" s="579"/>
      <c r="AX1881" s="579"/>
      <c r="AY1881" s="579"/>
      <c r="AZ1881" s="579"/>
    </row>
    <row r="1882" spans="30:52" ht="14.25" customHeight="1" x14ac:dyDescent="0.4">
      <c r="AD1882" s="439"/>
      <c r="AE1882" s="439"/>
      <c r="AS1882" s="578"/>
      <c r="AT1882" s="578"/>
      <c r="AU1882" s="579"/>
      <c r="AV1882" s="579"/>
      <c r="AW1882" s="579"/>
      <c r="AX1882" s="579"/>
      <c r="AY1882" s="579"/>
      <c r="AZ1882" s="579"/>
    </row>
    <row r="1883" spans="30:52" ht="14.25" customHeight="1" x14ac:dyDescent="0.4">
      <c r="AD1883" s="439"/>
      <c r="AE1883" s="439"/>
      <c r="AS1883" s="578"/>
      <c r="AT1883" s="578"/>
      <c r="AU1883" s="579"/>
      <c r="AV1883" s="579"/>
      <c r="AW1883" s="579"/>
      <c r="AX1883" s="579"/>
      <c r="AY1883" s="579"/>
      <c r="AZ1883" s="579"/>
    </row>
    <row r="1884" spans="30:52" ht="14.25" customHeight="1" x14ac:dyDescent="0.4">
      <c r="AD1884" s="439"/>
      <c r="AE1884" s="439"/>
      <c r="AS1884" s="578"/>
      <c r="AT1884" s="578"/>
      <c r="AU1884" s="579"/>
      <c r="AV1884" s="579"/>
      <c r="AW1884" s="579"/>
      <c r="AX1884" s="579"/>
      <c r="AY1884" s="579"/>
      <c r="AZ1884" s="579"/>
    </row>
    <row r="1885" spans="30:52" ht="14.25" customHeight="1" x14ac:dyDescent="0.4">
      <c r="AD1885" s="439"/>
      <c r="AE1885" s="439"/>
      <c r="AS1885" s="578"/>
      <c r="AT1885" s="578"/>
      <c r="AU1885" s="579"/>
      <c r="AV1885" s="579"/>
      <c r="AW1885" s="579"/>
      <c r="AX1885" s="579"/>
      <c r="AY1885" s="579"/>
      <c r="AZ1885" s="579"/>
    </row>
    <row r="1886" spans="30:52" ht="14.25" customHeight="1" x14ac:dyDescent="0.4">
      <c r="AD1886" s="439"/>
      <c r="AE1886" s="439"/>
      <c r="AS1886" s="578"/>
      <c r="AT1886" s="578"/>
      <c r="AU1886" s="579"/>
      <c r="AV1886" s="579"/>
      <c r="AW1886" s="579"/>
      <c r="AX1886" s="579"/>
      <c r="AY1886" s="579"/>
      <c r="AZ1886" s="579"/>
    </row>
    <row r="1887" spans="30:52" ht="14.25" customHeight="1" x14ac:dyDescent="0.4">
      <c r="AD1887" s="439"/>
      <c r="AE1887" s="439"/>
      <c r="AS1887" s="578"/>
      <c r="AT1887" s="578"/>
      <c r="AU1887" s="579"/>
      <c r="AV1887" s="579"/>
      <c r="AW1887" s="579"/>
      <c r="AX1887" s="579"/>
      <c r="AY1887" s="579"/>
      <c r="AZ1887" s="579"/>
    </row>
    <row r="1888" spans="30:52" ht="14.25" customHeight="1" x14ac:dyDescent="0.4">
      <c r="AD1888" s="439"/>
      <c r="AE1888" s="439"/>
      <c r="AS1888" s="578"/>
      <c r="AT1888" s="578"/>
      <c r="AU1888" s="579"/>
      <c r="AV1888" s="579"/>
      <c r="AW1888" s="579"/>
      <c r="AX1888" s="579"/>
      <c r="AY1888" s="579"/>
      <c r="AZ1888" s="579"/>
    </row>
    <row r="1889" spans="30:52" ht="14.25" customHeight="1" x14ac:dyDescent="0.4">
      <c r="AD1889" s="439"/>
      <c r="AE1889" s="439"/>
      <c r="AS1889" s="578"/>
      <c r="AT1889" s="578"/>
      <c r="AU1889" s="579"/>
      <c r="AV1889" s="579"/>
      <c r="AW1889" s="579"/>
      <c r="AX1889" s="579"/>
      <c r="AY1889" s="579"/>
      <c r="AZ1889" s="579"/>
    </row>
    <row r="1890" spans="30:52" ht="14.25" customHeight="1" x14ac:dyDescent="0.4">
      <c r="AD1890" s="439"/>
      <c r="AE1890" s="439"/>
      <c r="AS1890" s="578"/>
      <c r="AT1890" s="578"/>
      <c r="AU1890" s="579"/>
      <c r="AV1890" s="579"/>
      <c r="AW1890" s="579"/>
      <c r="AX1890" s="579"/>
      <c r="AY1890" s="579"/>
      <c r="AZ1890" s="579"/>
    </row>
    <row r="1891" spans="30:52" ht="14.25" customHeight="1" x14ac:dyDescent="0.4">
      <c r="AD1891" s="439"/>
      <c r="AE1891" s="439"/>
      <c r="AS1891" s="578"/>
      <c r="AT1891" s="578"/>
      <c r="AU1891" s="579"/>
      <c r="AV1891" s="579"/>
      <c r="AW1891" s="579"/>
      <c r="AX1891" s="579"/>
      <c r="AY1891" s="579"/>
      <c r="AZ1891" s="579"/>
    </row>
    <row r="1892" spans="30:52" ht="14.25" customHeight="1" x14ac:dyDescent="0.4">
      <c r="AD1892" s="439"/>
      <c r="AE1892" s="439"/>
      <c r="AS1892" s="578"/>
      <c r="AT1892" s="578"/>
      <c r="AU1892" s="579"/>
      <c r="AV1892" s="579"/>
      <c r="AW1892" s="579"/>
      <c r="AX1892" s="579"/>
      <c r="AY1892" s="579"/>
      <c r="AZ1892" s="579"/>
    </row>
    <row r="1893" spans="30:52" ht="14.25" customHeight="1" x14ac:dyDescent="0.4">
      <c r="AD1893" s="439"/>
      <c r="AE1893" s="439"/>
      <c r="AS1893" s="578"/>
      <c r="AT1893" s="578"/>
      <c r="AU1893" s="579"/>
      <c r="AV1893" s="579"/>
      <c r="AW1893" s="579"/>
      <c r="AX1893" s="579"/>
      <c r="AY1893" s="579"/>
      <c r="AZ1893" s="579"/>
    </row>
    <row r="1894" spans="30:52" ht="14.25" customHeight="1" x14ac:dyDescent="0.4">
      <c r="AD1894" s="439"/>
      <c r="AE1894" s="439"/>
      <c r="AS1894" s="578"/>
      <c r="AT1894" s="578"/>
      <c r="AU1894" s="579"/>
      <c r="AV1894" s="579"/>
      <c r="AW1894" s="579"/>
      <c r="AX1894" s="579"/>
      <c r="AY1894" s="579"/>
      <c r="AZ1894" s="579"/>
    </row>
    <row r="1895" spans="30:52" ht="14.25" customHeight="1" x14ac:dyDescent="0.4">
      <c r="AD1895" s="439"/>
      <c r="AE1895" s="439"/>
      <c r="AS1895" s="578"/>
      <c r="AT1895" s="578"/>
      <c r="AU1895" s="579"/>
      <c r="AV1895" s="579"/>
      <c r="AW1895" s="579"/>
      <c r="AX1895" s="579"/>
      <c r="AY1895" s="579"/>
      <c r="AZ1895" s="579"/>
    </row>
    <row r="1896" spans="30:52" ht="14.25" customHeight="1" x14ac:dyDescent="0.4">
      <c r="AD1896" s="439"/>
      <c r="AE1896" s="439"/>
      <c r="AS1896" s="578"/>
      <c r="AT1896" s="578"/>
      <c r="AU1896" s="579"/>
      <c r="AV1896" s="579"/>
      <c r="AW1896" s="579"/>
      <c r="AX1896" s="579"/>
      <c r="AY1896" s="579"/>
      <c r="AZ1896" s="579"/>
    </row>
    <row r="1897" spans="30:52" ht="14.25" customHeight="1" x14ac:dyDescent="0.4">
      <c r="AD1897" s="439"/>
      <c r="AE1897" s="439"/>
      <c r="AS1897" s="578"/>
      <c r="AT1897" s="578"/>
      <c r="AU1897" s="579"/>
      <c r="AV1897" s="579"/>
      <c r="AW1897" s="579"/>
      <c r="AX1897" s="579"/>
      <c r="AY1897" s="579"/>
      <c r="AZ1897" s="579"/>
    </row>
    <row r="1898" spans="30:52" ht="14.25" customHeight="1" x14ac:dyDescent="0.4">
      <c r="AD1898" s="439"/>
      <c r="AE1898" s="439"/>
      <c r="AS1898" s="578"/>
      <c r="AT1898" s="578"/>
      <c r="AU1898" s="579"/>
      <c r="AV1898" s="579"/>
      <c r="AW1898" s="579"/>
      <c r="AX1898" s="579"/>
      <c r="AY1898" s="579"/>
      <c r="AZ1898" s="579"/>
    </row>
    <row r="1899" spans="30:52" ht="14.25" customHeight="1" x14ac:dyDescent="0.4">
      <c r="AD1899" s="439"/>
      <c r="AE1899" s="439"/>
      <c r="AS1899" s="578"/>
      <c r="AT1899" s="578"/>
      <c r="AU1899" s="579"/>
      <c r="AV1899" s="579"/>
      <c r="AW1899" s="579"/>
      <c r="AX1899" s="579"/>
      <c r="AY1899" s="579"/>
      <c r="AZ1899" s="579"/>
    </row>
    <row r="1900" spans="30:52" ht="14.25" customHeight="1" x14ac:dyDescent="0.4">
      <c r="AD1900" s="439"/>
      <c r="AE1900" s="439"/>
      <c r="AS1900" s="578"/>
      <c r="AT1900" s="578"/>
      <c r="AU1900" s="579"/>
      <c r="AV1900" s="579"/>
      <c r="AW1900" s="579"/>
      <c r="AX1900" s="579"/>
      <c r="AY1900" s="579"/>
      <c r="AZ1900" s="579"/>
    </row>
    <row r="1901" spans="30:52" ht="14.25" customHeight="1" x14ac:dyDescent="0.4">
      <c r="AD1901" s="439"/>
      <c r="AE1901" s="439"/>
      <c r="AS1901" s="578"/>
      <c r="AT1901" s="578"/>
      <c r="AU1901" s="579"/>
      <c r="AV1901" s="579"/>
      <c r="AW1901" s="579"/>
      <c r="AX1901" s="579"/>
      <c r="AY1901" s="579"/>
      <c r="AZ1901" s="579"/>
    </row>
    <row r="1902" spans="30:52" ht="14.25" customHeight="1" x14ac:dyDescent="0.4">
      <c r="AD1902" s="439"/>
      <c r="AE1902" s="439"/>
      <c r="AS1902" s="578"/>
      <c r="AT1902" s="578"/>
      <c r="AU1902" s="579"/>
      <c r="AV1902" s="579"/>
      <c r="AW1902" s="579"/>
      <c r="AX1902" s="579"/>
      <c r="AY1902" s="579"/>
      <c r="AZ1902" s="579"/>
    </row>
    <row r="1903" spans="30:52" ht="14.25" customHeight="1" x14ac:dyDescent="0.4">
      <c r="AD1903" s="439"/>
      <c r="AE1903" s="439"/>
      <c r="AS1903" s="578"/>
      <c r="AT1903" s="578"/>
      <c r="AU1903" s="579"/>
      <c r="AV1903" s="579"/>
      <c r="AW1903" s="579"/>
      <c r="AX1903" s="579"/>
      <c r="AY1903" s="579"/>
      <c r="AZ1903" s="579"/>
    </row>
    <row r="1904" spans="30:52" ht="14.25" customHeight="1" x14ac:dyDescent="0.4">
      <c r="AD1904" s="439"/>
      <c r="AE1904" s="439"/>
      <c r="AS1904" s="578"/>
      <c r="AT1904" s="578"/>
      <c r="AU1904" s="579"/>
      <c r="AV1904" s="579"/>
      <c r="AW1904" s="579"/>
      <c r="AX1904" s="579"/>
      <c r="AY1904" s="579"/>
      <c r="AZ1904" s="579"/>
    </row>
    <row r="1905" spans="30:52" ht="14.25" customHeight="1" x14ac:dyDescent="0.4">
      <c r="AD1905" s="439"/>
      <c r="AE1905" s="439"/>
      <c r="AS1905" s="578"/>
      <c r="AT1905" s="578"/>
      <c r="AU1905" s="579"/>
      <c r="AV1905" s="579"/>
      <c r="AW1905" s="579"/>
      <c r="AX1905" s="579"/>
      <c r="AY1905" s="579"/>
      <c r="AZ1905" s="579"/>
    </row>
    <row r="1906" spans="30:52" ht="14.25" customHeight="1" x14ac:dyDescent="0.4">
      <c r="AD1906" s="439"/>
      <c r="AE1906" s="439"/>
      <c r="AS1906" s="578"/>
      <c r="AT1906" s="578"/>
      <c r="AU1906" s="579"/>
      <c r="AV1906" s="579"/>
      <c r="AW1906" s="579"/>
      <c r="AX1906" s="579"/>
      <c r="AY1906" s="579"/>
      <c r="AZ1906" s="579"/>
    </row>
    <row r="1907" spans="30:52" ht="14.25" customHeight="1" x14ac:dyDescent="0.4">
      <c r="AD1907" s="439"/>
      <c r="AE1907" s="439"/>
      <c r="AS1907" s="578"/>
      <c r="AT1907" s="578"/>
      <c r="AU1907" s="579"/>
      <c r="AV1907" s="579"/>
      <c r="AW1907" s="579"/>
      <c r="AX1907" s="579"/>
      <c r="AY1907" s="579"/>
      <c r="AZ1907" s="579"/>
    </row>
    <row r="1908" spans="30:52" ht="14.25" customHeight="1" x14ac:dyDescent="0.4">
      <c r="AD1908" s="439"/>
      <c r="AE1908" s="439"/>
      <c r="AS1908" s="578"/>
      <c r="AT1908" s="578"/>
      <c r="AU1908" s="579"/>
      <c r="AV1908" s="579"/>
      <c r="AW1908" s="579"/>
      <c r="AX1908" s="579"/>
      <c r="AY1908" s="579"/>
      <c r="AZ1908" s="579"/>
    </row>
    <row r="1909" spans="30:52" ht="14.25" customHeight="1" x14ac:dyDescent="0.4">
      <c r="AD1909" s="439"/>
      <c r="AE1909" s="439"/>
      <c r="AS1909" s="578"/>
      <c r="AT1909" s="578"/>
      <c r="AU1909" s="579"/>
      <c r="AV1909" s="579"/>
      <c r="AW1909" s="579"/>
      <c r="AX1909" s="579"/>
      <c r="AY1909" s="579"/>
      <c r="AZ1909" s="579"/>
    </row>
    <row r="1910" spans="30:52" ht="14.25" customHeight="1" x14ac:dyDescent="0.4">
      <c r="AD1910" s="439"/>
      <c r="AE1910" s="439"/>
      <c r="AS1910" s="578"/>
      <c r="AT1910" s="578"/>
      <c r="AU1910" s="579"/>
      <c r="AV1910" s="579"/>
      <c r="AW1910" s="579"/>
      <c r="AX1910" s="579"/>
      <c r="AY1910" s="579"/>
      <c r="AZ1910" s="579"/>
    </row>
    <row r="1911" spans="30:52" ht="14.25" customHeight="1" x14ac:dyDescent="0.4">
      <c r="AD1911" s="439"/>
      <c r="AE1911" s="439"/>
      <c r="AS1911" s="578"/>
      <c r="AT1911" s="578"/>
      <c r="AU1911" s="579"/>
      <c r="AV1911" s="579"/>
      <c r="AW1911" s="579"/>
      <c r="AX1911" s="579"/>
      <c r="AY1911" s="579"/>
      <c r="AZ1911" s="579"/>
    </row>
    <row r="1912" spans="30:52" ht="14.25" customHeight="1" x14ac:dyDescent="0.4">
      <c r="AD1912" s="439"/>
      <c r="AE1912" s="439"/>
      <c r="AS1912" s="578"/>
      <c r="AT1912" s="578"/>
      <c r="AU1912" s="579"/>
      <c r="AV1912" s="579"/>
      <c r="AW1912" s="579"/>
      <c r="AX1912" s="579"/>
      <c r="AY1912" s="579"/>
      <c r="AZ1912" s="579"/>
    </row>
    <row r="1913" spans="30:52" ht="14.25" customHeight="1" x14ac:dyDescent="0.4">
      <c r="AD1913" s="439"/>
      <c r="AE1913" s="439"/>
      <c r="AS1913" s="578"/>
      <c r="AT1913" s="578"/>
      <c r="AU1913" s="579"/>
      <c r="AV1913" s="579"/>
      <c r="AW1913" s="579"/>
      <c r="AX1913" s="579"/>
      <c r="AY1913" s="579"/>
      <c r="AZ1913" s="579"/>
    </row>
    <row r="1914" spans="30:52" ht="14.25" customHeight="1" x14ac:dyDescent="0.4">
      <c r="AD1914" s="439"/>
      <c r="AE1914" s="439"/>
      <c r="AS1914" s="578"/>
      <c r="AT1914" s="578"/>
      <c r="AU1914" s="579"/>
      <c r="AV1914" s="579"/>
      <c r="AW1914" s="579"/>
      <c r="AX1914" s="579"/>
      <c r="AY1914" s="579"/>
      <c r="AZ1914" s="579"/>
    </row>
    <row r="1915" spans="30:52" ht="14.25" customHeight="1" x14ac:dyDescent="0.4">
      <c r="AD1915" s="439"/>
      <c r="AE1915" s="439"/>
      <c r="AS1915" s="578"/>
      <c r="AT1915" s="578"/>
      <c r="AU1915" s="579"/>
      <c r="AV1915" s="579"/>
      <c r="AW1915" s="579"/>
      <c r="AX1915" s="579"/>
      <c r="AY1915" s="579"/>
      <c r="AZ1915" s="579"/>
    </row>
    <row r="1916" spans="30:52" ht="14.25" customHeight="1" x14ac:dyDescent="0.4">
      <c r="AD1916" s="439"/>
      <c r="AE1916" s="439"/>
      <c r="AS1916" s="578"/>
      <c r="AT1916" s="578"/>
      <c r="AU1916" s="579"/>
      <c r="AV1916" s="579"/>
      <c r="AW1916" s="579"/>
      <c r="AX1916" s="579"/>
      <c r="AY1916" s="579"/>
      <c r="AZ1916" s="579"/>
    </row>
    <row r="1917" spans="30:52" ht="14.25" customHeight="1" x14ac:dyDescent="0.4">
      <c r="AD1917" s="439"/>
      <c r="AE1917" s="439"/>
      <c r="AS1917" s="578"/>
      <c r="AT1917" s="578"/>
      <c r="AU1917" s="579"/>
      <c r="AV1917" s="579"/>
      <c r="AW1917" s="579"/>
      <c r="AX1917" s="579"/>
      <c r="AY1917" s="579"/>
      <c r="AZ1917" s="579"/>
    </row>
    <row r="1918" spans="30:52" ht="14.25" customHeight="1" x14ac:dyDescent="0.4">
      <c r="AD1918" s="439"/>
      <c r="AE1918" s="439"/>
      <c r="AS1918" s="578"/>
      <c r="AT1918" s="578"/>
      <c r="AU1918" s="579"/>
      <c r="AV1918" s="579"/>
      <c r="AW1918" s="579"/>
      <c r="AX1918" s="579"/>
      <c r="AY1918" s="579"/>
      <c r="AZ1918" s="579"/>
    </row>
    <row r="1919" spans="30:52" ht="14.25" customHeight="1" x14ac:dyDescent="0.4">
      <c r="AD1919" s="439"/>
      <c r="AE1919" s="439"/>
      <c r="AS1919" s="578"/>
      <c r="AT1919" s="578"/>
      <c r="AU1919" s="579"/>
      <c r="AV1919" s="579"/>
      <c r="AW1919" s="579"/>
      <c r="AX1919" s="579"/>
      <c r="AY1919" s="579"/>
      <c r="AZ1919" s="579"/>
    </row>
    <row r="1920" spans="30:52" ht="14.25" customHeight="1" x14ac:dyDescent="0.4">
      <c r="AD1920" s="439"/>
      <c r="AE1920" s="439"/>
      <c r="AS1920" s="578"/>
      <c r="AT1920" s="578"/>
      <c r="AU1920" s="579"/>
      <c r="AV1920" s="579"/>
      <c r="AW1920" s="579"/>
      <c r="AX1920" s="579"/>
      <c r="AY1920" s="579"/>
      <c r="AZ1920" s="579"/>
    </row>
    <row r="1921" spans="30:52" ht="14.25" customHeight="1" x14ac:dyDescent="0.4">
      <c r="AD1921" s="439"/>
      <c r="AE1921" s="439"/>
      <c r="AS1921" s="578"/>
      <c r="AT1921" s="578"/>
      <c r="AU1921" s="579"/>
      <c r="AV1921" s="579"/>
      <c r="AW1921" s="579"/>
      <c r="AX1921" s="579"/>
      <c r="AY1921" s="579"/>
      <c r="AZ1921" s="579"/>
    </row>
    <row r="1922" spans="30:52" ht="14.25" customHeight="1" x14ac:dyDescent="0.4">
      <c r="AD1922" s="439"/>
      <c r="AE1922" s="439"/>
      <c r="AS1922" s="578"/>
      <c r="AT1922" s="578"/>
      <c r="AU1922" s="579"/>
      <c r="AV1922" s="579"/>
      <c r="AW1922" s="579"/>
      <c r="AX1922" s="579"/>
      <c r="AY1922" s="579"/>
      <c r="AZ1922" s="579"/>
    </row>
    <row r="1923" spans="30:52" ht="14.25" customHeight="1" x14ac:dyDescent="0.4">
      <c r="AD1923" s="439"/>
      <c r="AE1923" s="439"/>
      <c r="AS1923" s="578"/>
      <c r="AT1923" s="578"/>
      <c r="AU1923" s="579"/>
      <c r="AV1923" s="579"/>
      <c r="AW1923" s="579"/>
      <c r="AX1923" s="579"/>
      <c r="AY1923" s="579"/>
      <c r="AZ1923" s="579"/>
    </row>
    <row r="1924" spans="30:52" ht="14.25" customHeight="1" x14ac:dyDescent="0.4">
      <c r="AD1924" s="439"/>
      <c r="AE1924" s="439"/>
      <c r="AS1924" s="578"/>
      <c r="AT1924" s="578"/>
      <c r="AU1924" s="579"/>
      <c r="AV1924" s="579"/>
      <c r="AW1924" s="579"/>
      <c r="AX1924" s="579"/>
      <c r="AY1924" s="579"/>
      <c r="AZ1924" s="579"/>
    </row>
    <row r="1925" spans="30:52" ht="14.25" customHeight="1" x14ac:dyDescent="0.4">
      <c r="AD1925" s="439"/>
      <c r="AE1925" s="439"/>
      <c r="AS1925" s="578"/>
      <c r="AT1925" s="578"/>
      <c r="AU1925" s="579"/>
      <c r="AV1925" s="579"/>
      <c r="AW1925" s="579"/>
      <c r="AX1925" s="579"/>
      <c r="AY1925" s="579"/>
      <c r="AZ1925" s="579"/>
    </row>
    <row r="1926" spans="30:52" ht="14.25" customHeight="1" x14ac:dyDescent="0.4">
      <c r="AD1926" s="439"/>
      <c r="AE1926" s="439"/>
      <c r="AS1926" s="578"/>
      <c r="AT1926" s="578"/>
      <c r="AU1926" s="579"/>
      <c r="AV1926" s="579"/>
      <c r="AW1926" s="579"/>
      <c r="AX1926" s="579"/>
      <c r="AY1926" s="579"/>
      <c r="AZ1926" s="579"/>
    </row>
    <row r="1927" spans="30:52" ht="14.25" customHeight="1" x14ac:dyDescent="0.4">
      <c r="AD1927" s="439"/>
      <c r="AE1927" s="439"/>
      <c r="AS1927" s="578"/>
      <c r="AT1927" s="578"/>
      <c r="AU1927" s="579"/>
      <c r="AV1927" s="579"/>
      <c r="AW1927" s="579"/>
      <c r="AX1927" s="579"/>
      <c r="AY1927" s="579"/>
      <c r="AZ1927" s="579"/>
    </row>
    <row r="1928" spans="30:52" ht="14.25" customHeight="1" x14ac:dyDescent="0.4">
      <c r="AD1928" s="439"/>
      <c r="AE1928" s="439"/>
      <c r="AS1928" s="578"/>
      <c r="AT1928" s="578"/>
      <c r="AU1928" s="579"/>
      <c r="AV1928" s="579"/>
      <c r="AW1928" s="579"/>
      <c r="AX1928" s="579"/>
      <c r="AY1928" s="579"/>
      <c r="AZ1928" s="579"/>
    </row>
    <row r="1929" spans="30:52" ht="14.25" customHeight="1" x14ac:dyDescent="0.4">
      <c r="AD1929" s="439"/>
      <c r="AE1929" s="439"/>
      <c r="AS1929" s="578"/>
      <c r="AT1929" s="578"/>
      <c r="AU1929" s="579"/>
      <c r="AV1929" s="579"/>
      <c r="AW1929" s="579"/>
      <c r="AX1929" s="579"/>
      <c r="AY1929" s="579"/>
      <c r="AZ1929" s="579"/>
    </row>
    <row r="1930" spans="30:52" ht="14.25" customHeight="1" x14ac:dyDescent="0.4">
      <c r="AD1930" s="439"/>
      <c r="AE1930" s="439"/>
      <c r="AS1930" s="578"/>
      <c r="AT1930" s="578"/>
      <c r="AU1930" s="579"/>
      <c r="AV1930" s="579"/>
      <c r="AW1930" s="579"/>
      <c r="AX1930" s="579"/>
      <c r="AY1930" s="579"/>
      <c r="AZ1930" s="579"/>
    </row>
    <row r="1931" spans="30:52" ht="14.25" customHeight="1" x14ac:dyDescent="0.4">
      <c r="AD1931" s="439"/>
      <c r="AE1931" s="439"/>
      <c r="AS1931" s="578"/>
      <c r="AT1931" s="578"/>
      <c r="AU1931" s="579"/>
      <c r="AV1931" s="579"/>
      <c r="AW1931" s="579"/>
      <c r="AX1931" s="579"/>
      <c r="AY1931" s="579"/>
      <c r="AZ1931" s="579"/>
    </row>
    <row r="1932" spans="30:52" ht="14.25" customHeight="1" x14ac:dyDescent="0.4">
      <c r="AD1932" s="439"/>
      <c r="AE1932" s="439"/>
      <c r="AS1932" s="578"/>
      <c r="AT1932" s="578"/>
      <c r="AU1932" s="579"/>
      <c r="AV1932" s="579"/>
      <c r="AW1932" s="579"/>
      <c r="AX1932" s="579"/>
      <c r="AY1932" s="579"/>
      <c r="AZ1932" s="579"/>
    </row>
    <row r="1933" spans="30:52" ht="14.25" customHeight="1" x14ac:dyDescent="0.4">
      <c r="AD1933" s="439"/>
      <c r="AE1933" s="439"/>
      <c r="AS1933" s="578"/>
      <c r="AT1933" s="578"/>
      <c r="AU1933" s="579"/>
      <c r="AV1933" s="579"/>
      <c r="AW1933" s="579"/>
      <c r="AX1933" s="579"/>
      <c r="AY1933" s="579"/>
      <c r="AZ1933" s="579"/>
    </row>
    <row r="1934" spans="30:52" ht="14.25" customHeight="1" x14ac:dyDescent="0.4">
      <c r="AD1934" s="439"/>
      <c r="AE1934" s="439"/>
      <c r="AS1934" s="578"/>
      <c r="AT1934" s="578"/>
      <c r="AU1934" s="579"/>
      <c r="AV1934" s="579"/>
      <c r="AW1934" s="579"/>
      <c r="AX1934" s="579"/>
      <c r="AY1934" s="579"/>
      <c r="AZ1934" s="579"/>
    </row>
    <row r="1935" spans="30:52" ht="14.25" customHeight="1" x14ac:dyDescent="0.4">
      <c r="AD1935" s="439"/>
      <c r="AE1935" s="439"/>
      <c r="AS1935" s="578"/>
      <c r="AT1935" s="578"/>
      <c r="AU1935" s="579"/>
      <c r="AV1935" s="579"/>
      <c r="AW1935" s="579"/>
      <c r="AX1935" s="579"/>
      <c r="AY1935" s="579"/>
      <c r="AZ1935" s="579"/>
    </row>
    <row r="1936" spans="30:52" ht="14.25" customHeight="1" x14ac:dyDescent="0.4">
      <c r="AD1936" s="439"/>
      <c r="AE1936" s="439"/>
      <c r="AS1936" s="578"/>
      <c r="AT1936" s="578"/>
      <c r="AU1936" s="579"/>
      <c r="AV1936" s="579"/>
      <c r="AW1936" s="579"/>
      <c r="AX1936" s="579"/>
      <c r="AY1936" s="579"/>
      <c r="AZ1936" s="579"/>
    </row>
    <row r="1937" spans="30:52" ht="14.25" customHeight="1" x14ac:dyDescent="0.4">
      <c r="AD1937" s="439"/>
      <c r="AE1937" s="439"/>
      <c r="AS1937" s="578"/>
      <c r="AT1937" s="578"/>
      <c r="AU1937" s="579"/>
      <c r="AV1937" s="579"/>
      <c r="AW1937" s="579"/>
      <c r="AX1937" s="579"/>
      <c r="AY1937" s="579"/>
      <c r="AZ1937" s="579"/>
    </row>
    <row r="1938" spans="30:52" ht="14.25" customHeight="1" x14ac:dyDescent="0.4">
      <c r="AD1938" s="439"/>
      <c r="AE1938" s="439"/>
      <c r="AS1938" s="578"/>
      <c r="AT1938" s="578"/>
      <c r="AU1938" s="579"/>
      <c r="AV1938" s="579"/>
      <c r="AW1938" s="579"/>
      <c r="AX1938" s="579"/>
      <c r="AY1938" s="579"/>
      <c r="AZ1938" s="579"/>
    </row>
    <row r="1939" spans="30:52" ht="14.25" customHeight="1" x14ac:dyDescent="0.4">
      <c r="AD1939" s="439"/>
      <c r="AE1939" s="439"/>
      <c r="AS1939" s="578"/>
      <c r="AT1939" s="578"/>
      <c r="AU1939" s="579"/>
      <c r="AV1939" s="579"/>
      <c r="AW1939" s="579"/>
      <c r="AX1939" s="579"/>
      <c r="AY1939" s="579"/>
      <c r="AZ1939" s="579"/>
    </row>
    <row r="1940" spans="30:52" ht="14.25" customHeight="1" x14ac:dyDescent="0.4">
      <c r="AD1940" s="439"/>
      <c r="AE1940" s="439"/>
      <c r="AS1940" s="578"/>
      <c r="AT1940" s="578"/>
      <c r="AU1940" s="579"/>
      <c r="AV1940" s="579"/>
      <c r="AW1940" s="579"/>
      <c r="AX1940" s="579"/>
      <c r="AY1940" s="579"/>
      <c r="AZ1940" s="579"/>
    </row>
    <row r="1941" spans="30:52" ht="14.25" customHeight="1" x14ac:dyDescent="0.4">
      <c r="AD1941" s="439"/>
      <c r="AE1941" s="439"/>
      <c r="AS1941" s="578"/>
      <c r="AT1941" s="578"/>
      <c r="AU1941" s="579"/>
      <c r="AV1941" s="579"/>
      <c r="AW1941" s="579"/>
      <c r="AX1941" s="579"/>
      <c r="AY1941" s="579"/>
      <c r="AZ1941" s="579"/>
    </row>
    <row r="1942" spans="30:52" ht="14.25" customHeight="1" x14ac:dyDescent="0.4">
      <c r="AD1942" s="439"/>
      <c r="AE1942" s="439"/>
      <c r="AS1942" s="578"/>
      <c r="AT1942" s="578"/>
      <c r="AU1942" s="579"/>
      <c r="AV1942" s="579"/>
      <c r="AW1942" s="579"/>
      <c r="AX1942" s="579"/>
      <c r="AY1942" s="579"/>
      <c r="AZ1942" s="579"/>
    </row>
    <row r="1943" spans="30:52" ht="14.25" customHeight="1" x14ac:dyDescent="0.4">
      <c r="AD1943" s="439"/>
      <c r="AE1943" s="439"/>
      <c r="AS1943" s="578"/>
      <c r="AT1943" s="578"/>
      <c r="AU1943" s="579"/>
      <c r="AV1943" s="579"/>
      <c r="AW1943" s="579"/>
      <c r="AX1943" s="579"/>
      <c r="AY1943" s="579"/>
      <c r="AZ1943" s="579"/>
    </row>
    <row r="1944" spans="30:52" ht="14.25" customHeight="1" x14ac:dyDescent="0.4">
      <c r="AD1944" s="439"/>
      <c r="AE1944" s="439"/>
      <c r="AS1944" s="578"/>
      <c r="AT1944" s="578"/>
      <c r="AU1944" s="579"/>
      <c r="AV1944" s="579"/>
      <c r="AW1944" s="579"/>
      <c r="AX1944" s="579"/>
      <c r="AY1944" s="579"/>
      <c r="AZ1944" s="579"/>
    </row>
    <row r="1945" spans="30:52" ht="14.25" customHeight="1" x14ac:dyDescent="0.4">
      <c r="AD1945" s="439"/>
      <c r="AE1945" s="439"/>
      <c r="AS1945" s="578"/>
      <c r="AT1945" s="578"/>
      <c r="AU1945" s="579"/>
      <c r="AV1945" s="579"/>
      <c r="AW1945" s="579"/>
      <c r="AX1945" s="579"/>
      <c r="AY1945" s="579"/>
      <c r="AZ1945" s="579"/>
    </row>
    <row r="1946" spans="30:52" ht="14.25" customHeight="1" x14ac:dyDescent="0.4">
      <c r="AD1946" s="439"/>
      <c r="AE1946" s="439"/>
      <c r="AS1946" s="578"/>
      <c r="AT1946" s="578"/>
      <c r="AU1946" s="579"/>
      <c r="AV1946" s="579"/>
      <c r="AW1946" s="579"/>
      <c r="AX1946" s="579"/>
      <c r="AY1946" s="579"/>
      <c r="AZ1946" s="579"/>
    </row>
    <row r="1947" spans="30:52" ht="14.25" customHeight="1" x14ac:dyDescent="0.4">
      <c r="AD1947" s="439"/>
      <c r="AE1947" s="439"/>
      <c r="AS1947" s="578"/>
      <c r="AT1947" s="578"/>
      <c r="AU1947" s="579"/>
      <c r="AV1947" s="579"/>
      <c r="AW1947" s="579"/>
      <c r="AX1947" s="579"/>
      <c r="AY1947" s="579"/>
      <c r="AZ1947" s="579"/>
    </row>
    <row r="1948" spans="30:52" ht="14.25" customHeight="1" x14ac:dyDescent="0.4">
      <c r="AD1948" s="439"/>
      <c r="AE1948" s="439"/>
      <c r="AS1948" s="578"/>
      <c r="AT1948" s="578"/>
      <c r="AU1948" s="579"/>
      <c r="AV1948" s="579"/>
      <c r="AW1948" s="579"/>
      <c r="AX1948" s="579"/>
      <c r="AY1948" s="579"/>
      <c r="AZ1948" s="579"/>
    </row>
    <row r="1949" spans="30:52" ht="14.25" customHeight="1" x14ac:dyDescent="0.4">
      <c r="AD1949" s="439"/>
      <c r="AE1949" s="439"/>
      <c r="AS1949" s="578"/>
      <c r="AT1949" s="578"/>
      <c r="AU1949" s="579"/>
      <c r="AV1949" s="579"/>
      <c r="AW1949" s="579"/>
      <c r="AX1949" s="579"/>
      <c r="AY1949" s="579"/>
      <c r="AZ1949" s="579"/>
    </row>
    <row r="1950" spans="30:52" ht="14.25" customHeight="1" x14ac:dyDescent="0.4">
      <c r="AD1950" s="439"/>
      <c r="AE1950" s="439"/>
      <c r="AS1950" s="578"/>
      <c r="AT1950" s="578"/>
      <c r="AU1950" s="579"/>
      <c r="AV1950" s="579"/>
      <c r="AW1950" s="579"/>
      <c r="AX1950" s="579"/>
      <c r="AY1950" s="579"/>
      <c r="AZ1950" s="579"/>
    </row>
    <row r="1951" spans="30:52" ht="14.25" customHeight="1" x14ac:dyDescent="0.4">
      <c r="AD1951" s="439"/>
      <c r="AE1951" s="439"/>
      <c r="AS1951" s="578"/>
      <c r="AT1951" s="578"/>
      <c r="AU1951" s="579"/>
      <c r="AV1951" s="579"/>
      <c r="AW1951" s="579"/>
      <c r="AX1951" s="579"/>
      <c r="AY1951" s="579"/>
      <c r="AZ1951" s="579"/>
    </row>
    <row r="1952" spans="30:52" ht="14.25" customHeight="1" x14ac:dyDescent="0.4">
      <c r="AD1952" s="439"/>
      <c r="AE1952" s="439"/>
      <c r="AS1952" s="578"/>
      <c r="AT1952" s="578"/>
      <c r="AU1952" s="579"/>
      <c r="AV1952" s="579"/>
      <c r="AW1952" s="579"/>
      <c r="AX1952" s="579"/>
      <c r="AY1952" s="579"/>
      <c r="AZ1952" s="579"/>
    </row>
    <row r="1953" spans="30:52" ht="14.25" customHeight="1" x14ac:dyDescent="0.4">
      <c r="AD1953" s="439"/>
      <c r="AE1953" s="439"/>
      <c r="AS1953" s="578"/>
      <c r="AT1953" s="578"/>
      <c r="AU1953" s="579"/>
      <c r="AV1953" s="579"/>
      <c r="AW1953" s="579"/>
      <c r="AX1953" s="579"/>
      <c r="AY1953" s="579"/>
      <c r="AZ1953" s="579"/>
    </row>
    <row r="1954" spans="30:52" ht="14.25" customHeight="1" x14ac:dyDescent="0.4">
      <c r="AD1954" s="439"/>
      <c r="AE1954" s="439"/>
      <c r="AS1954" s="578"/>
      <c r="AT1954" s="578"/>
      <c r="AU1954" s="579"/>
      <c r="AV1954" s="579"/>
      <c r="AW1954" s="579"/>
      <c r="AX1954" s="579"/>
      <c r="AY1954" s="579"/>
      <c r="AZ1954" s="579"/>
    </row>
    <row r="1955" spans="30:52" ht="14.25" customHeight="1" x14ac:dyDescent="0.4">
      <c r="AD1955" s="439"/>
      <c r="AE1955" s="439"/>
      <c r="AS1955" s="578"/>
      <c r="AT1955" s="578"/>
      <c r="AU1955" s="579"/>
      <c r="AV1955" s="579"/>
      <c r="AW1955" s="579"/>
      <c r="AX1955" s="579"/>
      <c r="AY1955" s="579"/>
      <c r="AZ1955" s="579"/>
    </row>
    <row r="1956" spans="30:52" ht="14.25" customHeight="1" x14ac:dyDescent="0.4">
      <c r="AD1956" s="439"/>
      <c r="AE1956" s="439"/>
      <c r="AS1956" s="578"/>
      <c r="AT1956" s="578"/>
      <c r="AU1956" s="579"/>
      <c r="AV1956" s="579"/>
      <c r="AW1956" s="579"/>
      <c r="AX1956" s="579"/>
      <c r="AY1956" s="579"/>
      <c r="AZ1956" s="579"/>
    </row>
    <row r="1957" spans="30:52" ht="14.25" customHeight="1" x14ac:dyDescent="0.4">
      <c r="AD1957" s="439"/>
      <c r="AE1957" s="439"/>
      <c r="AS1957" s="578"/>
      <c r="AT1957" s="578"/>
      <c r="AU1957" s="579"/>
      <c r="AV1957" s="579"/>
      <c r="AW1957" s="579"/>
      <c r="AX1957" s="579"/>
      <c r="AY1957" s="579"/>
      <c r="AZ1957" s="579"/>
    </row>
    <row r="1958" spans="30:52" ht="14.25" customHeight="1" x14ac:dyDescent="0.4">
      <c r="AD1958" s="439"/>
      <c r="AE1958" s="439"/>
      <c r="AS1958" s="578"/>
      <c r="AT1958" s="578"/>
      <c r="AU1958" s="579"/>
      <c r="AV1958" s="579"/>
      <c r="AW1958" s="579"/>
      <c r="AX1958" s="579"/>
      <c r="AY1958" s="579"/>
      <c r="AZ1958" s="579"/>
    </row>
    <row r="1959" spans="30:52" ht="14.25" customHeight="1" x14ac:dyDescent="0.4">
      <c r="AD1959" s="439"/>
      <c r="AE1959" s="439"/>
      <c r="AS1959" s="578"/>
      <c r="AT1959" s="578"/>
      <c r="AU1959" s="579"/>
      <c r="AV1959" s="579"/>
      <c r="AW1959" s="579"/>
      <c r="AX1959" s="579"/>
      <c r="AY1959" s="579"/>
      <c r="AZ1959" s="579"/>
    </row>
    <row r="1960" spans="30:52" ht="14.25" customHeight="1" x14ac:dyDescent="0.4">
      <c r="AD1960" s="439"/>
      <c r="AE1960" s="439"/>
      <c r="AS1960" s="578"/>
      <c r="AT1960" s="578"/>
      <c r="AU1960" s="579"/>
      <c r="AV1960" s="579"/>
      <c r="AW1960" s="579"/>
      <c r="AX1960" s="579"/>
      <c r="AY1960" s="579"/>
      <c r="AZ1960" s="579"/>
    </row>
    <row r="1961" spans="30:52" ht="14.25" customHeight="1" x14ac:dyDescent="0.4">
      <c r="AD1961" s="439"/>
      <c r="AE1961" s="439"/>
      <c r="AS1961" s="578"/>
      <c r="AT1961" s="578"/>
      <c r="AU1961" s="579"/>
      <c r="AV1961" s="579"/>
      <c r="AW1961" s="579"/>
      <c r="AX1961" s="579"/>
      <c r="AY1961" s="579"/>
      <c r="AZ1961" s="579"/>
    </row>
    <row r="1962" spans="30:52" ht="14.25" customHeight="1" x14ac:dyDescent="0.4">
      <c r="AD1962" s="439"/>
      <c r="AE1962" s="439"/>
      <c r="AS1962" s="578"/>
      <c r="AT1962" s="578"/>
      <c r="AU1962" s="579"/>
      <c r="AV1962" s="579"/>
      <c r="AW1962" s="579"/>
      <c r="AX1962" s="579"/>
      <c r="AY1962" s="579"/>
      <c r="AZ1962" s="579"/>
    </row>
    <row r="1963" spans="30:52" ht="14.25" customHeight="1" x14ac:dyDescent="0.4">
      <c r="AD1963" s="439"/>
      <c r="AE1963" s="439"/>
      <c r="AS1963" s="578"/>
      <c r="AT1963" s="578"/>
      <c r="AU1963" s="579"/>
      <c r="AV1963" s="579"/>
      <c r="AW1963" s="579"/>
      <c r="AX1963" s="579"/>
      <c r="AY1963" s="579"/>
      <c r="AZ1963" s="579"/>
    </row>
    <row r="1964" spans="30:52" ht="14.25" customHeight="1" x14ac:dyDescent="0.4">
      <c r="AD1964" s="439"/>
      <c r="AE1964" s="439"/>
      <c r="AS1964" s="578"/>
      <c r="AT1964" s="578"/>
      <c r="AU1964" s="579"/>
      <c r="AV1964" s="579"/>
      <c r="AW1964" s="579"/>
      <c r="AX1964" s="579"/>
      <c r="AY1964" s="579"/>
      <c r="AZ1964" s="579"/>
    </row>
    <row r="1965" spans="30:52" ht="14.25" customHeight="1" x14ac:dyDescent="0.4">
      <c r="AD1965" s="439"/>
      <c r="AE1965" s="439"/>
      <c r="AS1965" s="578"/>
      <c r="AT1965" s="578"/>
      <c r="AU1965" s="579"/>
      <c r="AV1965" s="579"/>
      <c r="AW1965" s="579"/>
      <c r="AX1965" s="579"/>
      <c r="AY1965" s="579"/>
      <c r="AZ1965" s="579"/>
    </row>
    <row r="1966" spans="30:52" ht="14.25" customHeight="1" x14ac:dyDescent="0.4">
      <c r="AD1966" s="439"/>
      <c r="AE1966" s="439"/>
      <c r="AS1966" s="578"/>
      <c r="AT1966" s="578"/>
      <c r="AU1966" s="579"/>
      <c r="AV1966" s="579"/>
      <c r="AW1966" s="579"/>
      <c r="AX1966" s="579"/>
      <c r="AY1966" s="579"/>
      <c r="AZ1966" s="579"/>
    </row>
    <row r="1967" spans="30:52" ht="14.25" customHeight="1" x14ac:dyDescent="0.4">
      <c r="AD1967" s="439"/>
      <c r="AE1967" s="439"/>
      <c r="AS1967" s="578"/>
      <c r="AT1967" s="578"/>
      <c r="AU1967" s="579"/>
      <c r="AV1967" s="579"/>
      <c r="AW1967" s="579"/>
      <c r="AX1967" s="579"/>
      <c r="AY1967" s="579"/>
      <c r="AZ1967" s="579"/>
    </row>
    <row r="1968" spans="30:52" ht="14.25" customHeight="1" x14ac:dyDescent="0.4">
      <c r="AD1968" s="439"/>
      <c r="AE1968" s="439"/>
      <c r="AS1968" s="578"/>
      <c r="AT1968" s="578"/>
      <c r="AU1968" s="579"/>
      <c r="AV1968" s="579"/>
      <c r="AW1968" s="579"/>
      <c r="AX1968" s="579"/>
      <c r="AY1968" s="579"/>
      <c r="AZ1968" s="579"/>
    </row>
    <row r="1969" spans="30:52" ht="14.25" customHeight="1" x14ac:dyDescent="0.4">
      <c r="AD1969" s="439"/>
      <c r="AE1969" s="439"/>
      <c r="AS1969" s="578"/>
      <c r="AT1969" s="578"/>
      <c r="AU1969" s="579"/>
      <c r="AV1969" s="579"/>
      <c r="AW1969" s="579"/>
      <c r="AX1969" s="579"/>
      <c r="AY1969" s="579"/>
      <c r="AZ1969" s="579"/>
    </row>
    <row r="1970" spans="30:52" ht="14.25" customHeight="1" x14ac:dyDescent="0.4">
      <c r="AD1970" s="439"/>
      <c r="AE1970" s="439"/>
      <c r="AS1970" s="578"/>
      <c r="AT1970" s="578"/>
      <c r="AU1970" s="579"/>
      <c r="AV1970" s="579"/>
      <c r="AW1970" s="579"/>
      <c r="AX1970" s="579"/>
      <c r="AY1970" s="579"/>
      <c r="AZ1970" s="579"/>
    </row>
    <row r="1971" spans="30:52" ht="14.25" customHeight="1" x14ac:dyDescent="0.4">
      <c r="AD1971" s="439"/>
      <c r="AE1971" s="439"/>
      <c r="AS1971" s="578"/>
      <c r="AT1971" s="578"/>
      <c r="AU1971" s="579"/>
      <c r="AV1971" s="579"/>
      <c r="AW1971" s="579"/>
      <c r="AX1971" s="579"/>
      <c r="AY1971" s="579"/>
      <c r="AZ1971" s="579"/>
    </row>
    <row r="1972" spans="30:52" ht="14.25" customHeight="1" x14ac:dyDescent="0.4">
      <c r="AD1972" s="439"/>
      <c r="AE1972" s="439"/>
      <c r="AS1972" s="578"/>
      <c r="AT1972" s="578"/>
      <c r="AU1972" s="579"/>
      <c r="AV1972" s="579"/>
      <c r="AW1972" s="579"/>
      <c r="AX1972" s="579"/>
      <c r="AY1972" s="579"/>
      <c r="AZ1972" s="579"/>
    </row>
    <row r="1973" spans="30:52" ht="14.25" customHeight="1" x14ac:dyDescent="0.4">
      <c r="AD1973" s="439"/>
      <c r="AE1973" s="439"/>
      <c r="AS1973" s="578"/>
      <c r="AT1973" s="578"/>
      <c r="AU1973" s="579"/>
      <c r="AV1973" s="579"/>
      <c r="AW1973" s="579"/>
      <c r="AX1973" s="579"/>
      <c r="AY1973" s="579"/>
      <c r="AZ1973" s="579"/>
    </row>
    <row r="1974" spans="30:52" ht="14.25" customHeight="1" x14ac:dyDescent="0.4">
      <c r="AD1974" s="439"/>
      <c r="AE1974" s="439"/>
      <c r="AS1974" s="578"/>
      <c r="AT1974" s="578"/>
      <c r="AU1974" s="579"/>
      <c r="AV1974" s="579"/>
      <c r="AW1974" s="579"/>
      <c r="AX1974" s="579"/>
      <c r="AY1974" s="579"/>
      <c r="AZ1974" s="579"/>
    </row>
    <row r="1975" spans="30:52" ht="14.25" customHeight="1" x14ac:dyDescent="0.4">
      <c r="AD1975" s="439"/>
      <c r="AE1975" s="439"/>
      <c r="AS1975" s="578"/>
      <c r="AT1975" s="578"/>
      <c r="AU1975" s="579"/>
      <c r="AV1975" s="579"/>
      <c r="AW1975" s="579"/>
      <c r="AX1975" s="579"/>
      <c r="AY1975" s="579"/>
      <c r="AZ1975" s="579"/>
    </row>
    <row r="1976" spans="30:52" ht="14.25" customHeight="1" x14ac:dyDescent="0.4">
      <c r="AD1976" s="439"/>
      <c r="AE1976" s="439"/>
      <c r="AS1976" s="578"/>
      <c r="AT1976" s="578"/>
      <c r="AU1976" s="579"/>
      <c r="AV1976" s="579"/>
      <c r="AW1976" s="579"/>
      <c r="AX1976" s="579"/>
      <c r="AY1976" s="579"/>
      <c r="AZ1976" s="579"/>
    </row>
    <row r="1977" spans="30:52" ht="14.25" customHeight="1" x14ac:dyDescent="0.4">
      <c r="AD1977" s="439"/>
      <c r="AE1977" s="439"/>
      <c r="AS1977" s="578"/>
      <c r="AT1977" s="578"/>
      <c r="AU1977" s="579"/>
      <c r="AV1977" s="579"/>
      <c r="AW1977" s="579"/>
      <c r="AX1977" s="579"/>
      <c r="AY1977" s="579"/>
      <c r="AZ1977" s="579"/>
    </row>
    <row r="1978" spans="30:52" ht="14.25" customHeight="1" x14ac:dyDescent="0.4">
      <c r="AD1978" s="439"/>
      <c r="AE1978" s="439"/>
      <c r="AS1978" s="578"/>
      <c r="AT1978" s="578"/>
      <c r="AU1978" s="579"/>
      <c r="AV1978" s="579"/>
      <c r="AW1978" s="579"/>
      <c r="AX1978" s="579"/>
      <c r="AY1978" s="579"/>
      <c r="AZ1978" s="579"/>
    </row>
    <row r="1979" spans="30:52" ht="14.25" customHeight="1" x14ac:dyDescent="0.4">
      <c r="AD1979" s="439"/>
      <c r="AE1979" s="439"/>
      <c r="AS1979" s="578"/>
      <c r="AT1979" s="578"/>
      <c r="AU1979" s="579"/>
      <c r="AV1979" s="579"/>
      <c r="AW1979" s="579"/>
      <c r="AX1979" s="579"/>
      <c r="AY1979" s="579"/>
      <c r="AZ1979" s="579"/>
    </row>
    <row r="1980" spans="30:52" ht="14.25" customHeight="1" x14ac:dyDescent="0.4">
      <c r="AD1980" s="439"/>
      <c r="AE1980" s="439"/>
      <c r="AS1980" s="578"/>
      <c r="AT1980" s="578"/>
      <c r="AU1980" s="579"/>
      <c r="AV1980" s="579"/>
      <c r="AW1980" s="579"/>
      <c r="AX1980" s="579"/>
      <c r="AY1980" s="579"/>
      <c r="AZ1980" s="579"/>
    </row>
    <row r="1981" spans="30:52" ht="14.25" customHeight="1" x14ac:dyDescent="0.4">
      <c r="AD1981" s="439"/>
      <c r="AE1981" s="439"/>
      <c r="AS1981" s="578"/>
      <c r="AT1981" s="578"/>
      <c r="AU1981" s="579"/>
      <c r="AV1981" s="579"/>
      <c r="AW1981" s="579"/>
      <c r="AX1981" s="579"/>
      <c r="AY1981" s="579"/>
      <c r="AZ1981" s="579"/>
    </row>
    <row r="1982" spans="30:52" ht="14.25" customHeight="1" x14ac:dyDescent="0.4">
      <c r="AD1982" s="439"/>
      <c r="AE1982" s="439"/>
      <c r="AS1982" s="578"/>
      <c r="AT1982" s="578"/>
      <c r="AU1982" s="579"/>
      <c r="AV1982" s="579"/>
      <c r="AW1982" s="579"/>
      <c r="AX1982" s="579"/>
      <c r="AY1982" s="579"/>
      <c r="AZ1982" s="579"/>
    </row>
    <row r="1983" spans="30:52" ht="14.25" customHeight="1" x14ac:dyDescent="0.4">
      <c r="AD1983" s="439"/>
      <c r="AE1983" s="439"/>
      <c r="AS1983" s="578"/>
      <c r="AT1983" s="578"/>
      <c r="AU1983" s="579"/>
      <c r="AV1983" s="579"/>
      <c r="AW1983" s="579"/>
      <c r="AX1983" s="579"/>
      <c r="AY1983" s="579"/>
      <c r="AZ1983" s="579"/>
    </row>
    <row r="1984" spans="30:52" ht="14.25" customHeight="1" x14ac:dyDescent="0.4">
      <c r="AD1984" s="439"/>
      <c r="AE1984" s="439"/>
      <c r="AS1984" s="578"/>
      <c r="AT1984" s="578"/>
      <c r="AU1984" s="579"/>
      <c r="AV1984" s="579"/>
      <c r="AW1984" s="579"/>
      <c r="AX1984" s="579"/>
      <c r="AY1984" s="579"/>
      <c r="AZ1984" s="579"/>
    </row>
    <row r="1985" spans="30:52" ht="14.25" customHeight="1" x14ac:dyDescent="0.4">
      <c r="AD1985" s="439"/>
      <c r="AE1985" s="439"/>
      <c r="AS1985" s="578"/>
      <c r="AT1985" s="578"/>
      <c r="AU1985" s="579"/>
      <c r="AV1985" s="579"/>
      <c r="AW1985" s="579"/>
      <c r="AX1985" s="579"/>
      <c r="AY1985" s="579"/>
      <c r="AZ1985" s="579"/>
    </row>
    <row r="1986" spans="30:52" ht="14.25" customHeight="1" x14ac:dyDescent="0.4">
      <c r="AD1986" s="439"/>
      <c r="AE1986" s="439"/>
      <c r="AS1986" s="578"/>
      <c r="AT1986" s="578"/>
      <c r="AU1986" s="579"/>
      <c r="AV1986" s="579"/>
      <c r="AW1986" s="579"/>
      <c r="AX1986" s="579"/>
      <c r="AY1986" s="579"/>
      <c r="AZ1986" s="579"/>
    </row>
    <row r="1987" spans="30:52" ht="14.25" customHeight="1" x14ac:dyDescent="0.4">
      <c r="AD1987" s="439"/>
      <c r="AE1987" s="439"/>
      <c r="AS1987" s="578"/>
      <c r="AT1987" s="578"/>
      <c r="AU1987" s="579"/>
      <c r="AV1987" s="579"/>
      <c r="AW1987" s="579"/>
      <c r="AX1987" s="579"/>
      <c r="AY1987" s="579"/>
      <c r="AZ1987" s="579"/>
    </row>
    <row r="1988" spans="30:52" ht="14.25" customHeight="1" x14ac:dyDescent="0.4">
      <c r="AD1988" s="439"/>
      <c r="AE1988" s="439"/>
      <c r="AS1988" s="578"/>
      <c r="AT1988" s="578"/>
      <c r="AU1988" s="579"/>
      <c r="AV1988" s="579"/>
      <c r="AW1988" s="579"/>
      <c r="AX1988" s="579"/>
      <c r="AY1988" s="579"/>
      <c r="AZ1988" s="579"/>
    </row>
    <row r="1989" spans="30:52" ht="14.25" customHeight="1" x14ac:dyDescent="0.4">
      <c r="AD1989" s="439"/>
      <c r="AE1989" s="439"/>
      <c r="AS1989" s="578"/>
      <c r="AT1989" s="578"/>
      <c r="AU1989" s="579"/>
      <c r="AV1989" s="579"/>
      <c r="AW1989" s="579"/>
      <c r="AX1989" s="579"/>
      <c r="AY1989" s="579"/>
      <c r="AZ1989" s="579"/>
    </row>
    <row r="1990" spans="30:52" ht="14.25" customHeight="1" x14ac:dyDescent="0.4">
      <c r="AD1990" s="439"/>
      <c r="AE1990" s="439"/>
      <c r="AS1990" s="578"/>
      <c r="AT1990" s="578"/>
      <c r="AU1990" s="579"/>
      <c r="AV1990" s="579"/>
      <c r="AW1990" s="579"/>
      <c r="AX1990" s="579"/>
      <c r="AY1990" s="579"/>
      <c r="AZ1990" s="579"/>
    </row>
    <row r="1991" spans="30:52" ht="14.25" customHeight="1" x14ac:dyDescent="0.4">
      <c r="AD1991" s="439"/>
      <c r="AE1991" s="439"/>
      <c r="AS1991" s="578"/>
      <c r="AT1991" s="578"/>
      <c r="AU1991" s="579"/>
      <c r="AV1991" s="579"/>
      <c r="AW1991" s="579"/>
      <c r="AX1991" s="579"/>
      <c r="AY1991" s="579"/>
      <c r="AZ1991" s="579"/>
    </row>
    <row r="1992" spans="30:52" ht="14.25" customHeight="1" x14ac:dyDescent="0.4">
      <c r="AD1992" s="439"/>
      <c r="AE1992" s="439"/>
      <c r="AS1992" s="578"/>
      <c r="AT1992" s="578"/>
      <c r="AU1992" s="579"/>
      <c r="AV1992" s="579"/>
      <c r="AW1992" s="579"/>
      <c r="AX1992" s="579"/>
      <c r="AY1992" s="579"/>
      <c r="AZ1992" s="579"/>
    </row>
    <row r="1993" spans="30:52" ht="14.25" customHeight="1" x14ac:dyDescent="0.4">
      <c r="AD1993" s="439"/>
      <c r="AE1993" s="439"/>
      <c r="AS1993" s="578"/>
      <c r="AT1993" s="578"/>
      <c r="AU1993" s="579"/>
      <c r="AV1993" s="579"/>
      <c r="AW1993" s="579"/>
      <c r="AX1993" s="579"/>
      <c r="AY1993" s="579"/>
      <c r="AZ1993" s="579"/>
    </row>
    <row r="1994" spans="30:52" ht="14.25" customHeight="1" x14ac:dyDescent="0.4">
      <c r="AD1994" s="439"/>
      <c r="AE1994" s="439"/>
      <c r="AS1994" s="578"/>
      <c r="AT1994" s="578"/>
      <c r="AU1994" s="579"/>
      <c r="AV1994" s="579"/>
      <c r="AW1994" s="579"/>
      <c r="AX1994" s="579"/>
      <c r="AY1994" s="579"/>
      <c r="AZ1994" s="579"/>
    </row>
    <row r="1995" spans="30:52" ht="14.25" customHeight="1" x14ac:dyDescent="0.4">
      <c r="AD1995" s="439"/>
      <c r="AE1995" s="439"/>
      <c r="AS1995" s="578"/>
      <c r="AT1995" s="578"/>
      <c r="AU1995" s="579"/>
      <c r="AV1995" s="579"/>
      <c r="AW1995" s="579"/>
      <c r="AX1995" s="579"/>
      <c r="AY1995" s="579"/>
      <c r="AZ1995" s="579"/>
    </row>
    <row r="1996" spans="30:52" ht="14.25" customHeight="1" x14ac:dyDescent="0.4">
      <c r="AD1996" s="439"/>
      <c r="AE1996" s="439"/>
      <c r="AS1996" s="578"/>
      <c r="AT1996" s="578"/>
      <c r="AU1996" s="579"/>
      <c r="AV1996" s="579"/>
      <c r="AW1996" s="579"/>
      <c r="AX1996" s="579"/>
      <c r="AY1996" s="579"/>
      <c r="AZ1996" s="579"/>
    </row>
    <row r="1997" spans="30:52" ht="14.25" customHeight="1" x14ac:dyDescent="0.4">
      <c r="AD1997" s="439"/>
      <c r="AE1997" s="439"/>
      <c r="AS1997" s="578"/>
      <c r="AT1997" s="578"/>
      <c r="AU1997" s="579"/>
      <c r="AV1997" s="579"/>
      <c r="AW1997" s="579"/>
      <c r="AX1997" s="579"/>
      <c r="AY1997" s="579"/>
      <c r="AZ1997" s="579"/>
    </row>
    <row r="1998" spans="30:52" ht="14.25" customHeight="1" x14ac:dyDescent="0.4">
      <c r="AD1998" s="439"/>
      <c r="AE1998" s="439"/>
      <c r="AS1998" s="578"/>
      <c r="AT1998" s="578"/>
      <c r="AU1998" s="579"/>
      <c r="AV1998" s="579"/>
      <c r="AW1998" s="579"/>
      <c r="AX1998" s="579"/>
      <c r="AY1998" s="579"/>
      <c r="AZ1998" s="579"/>
    </row>
    <row r="1999" spans="30:52" ht="14.25" customHeight="1" x14ac:dyDescent="0.4">
      <c r="AD1999" s="439"/>
      <c r="AE1999" s="439"/>
      <c r="AS1999" s="578"/>
      <c r="AT1999" s="578"/>
      <c r="AU1999" s="579"/>
      <c r="AV1999" s="579"/>
      <c r="AW1999" s="579"/>
      <c r="AX1999" s="579"/>
      <c r="AY1999" s="579"/>
      <c r="AZ1999" s="579"/>
    </row>
    <row r="2000" spans="30:52" ht="14.25" customHeight="1" x14ac:dyDescent="0.4">
      <c r="AD2000" s="439"/>
      <c r="AE2000" s="439"/>
      <c r="AS2000" s="578"/>
      <c r="AT2000" s="578"/>
      <c r="AU2000" s="579"/>
      <c r="AV2000" s="579"/>
      <c r="AW2000" s="579"/>
      <c r="AX2000" s="579"/>
      <c r="AY2000" s="579"/>
      <c r="AZ2000" s="579"/>
    </row>
    <row r="2001" spans="30:52" ht="14.25" customHeight="1" x14ac:dyDescent="0.4">
      <c r="AD2001" s="439"/>
      <c r="AE2001" s="439"/>
      <c r="AS2001" s="578"/>
      <c r="AT2001" s="578"/>
      <c r="AU2001" s="579"/>
      <c r="AV2001" s="579"/>
      <c r="AW2001" s="579"/>
      <c r="AX2001" s="579"/>
      <c r="AY2001" s="579"/>
      <c r="AZ2001" s="579"/>
    </row>
    <row r="2002" spans="30:52" ht="14.25" customHeight="1" x14ac:dyDescent="0.4">
      <c r="AD2002" s="439"/>
      <c r="AE2002" s="439"/>
      <c r="AS2002" s="578"/>
      <c r="AT2002" s="578"/>
      <c r="AU2002" s="579"/>
      <c r="AV2002" s="579"/>
      <c r="AW2002" s="579"/>
      <c r="AX2002" s="579"/>
      <c r="AY2002" s="579"/>
      <c r="AZ2002" s="579"/>
    </row>
    <row r="2003" spans="30:52" ht="14.25" customHeight="1" x14ac:dyDescent="0.4">
      <c r="AD2003" s="439"/>
      <c r="AE2003" s="439"/>
      <c r="AS2003" s="578"/>
      <c r="AT2003" s="578"/>
      <c r="AU2003" s="579"/>
      <c r="AV2003" s="579"/>
      <c r="AW2003" s="579"/>
      <c r="AX2003" s="579"/>
      <c r="AY2003" s="579"/>
      <c r="AZ2003" s="579"/>
    </row>
    <row r="2004" spans="30:52" ht="14.25" customHeight="1" x14ac:dyDescent="0.4">
      <c r="AD2004" s="439"/>
      <c r="AE2004" s="439"/>
      <c r="AS2004" s="578"/>
      <c r="AT2004" s="578"/>
      <c r="AU2004" s="579"/>
      <c r="AV2004" s="579"/>
      <c r="AW2004" s="579"/>
      <c r="AX2004" s="579"/>
      <c r="AY2004" s="579"/>
      <c r="AZ2004" s="579"/>
    </row>
    <row r="2005" spans="30:52" ht="14.25" customHeight="1" x14ac:dyDescent="0.4">
      <c r="AD2005" s="439"/>
      <c r="AE2005" s="439"/>
      <c r="AS2005" s="578"/>
      <c r="AT2005" s="578"/>
      <c r="AU2005" s="579"/>
      <c r="AV2005" s="579"/>
      <c r="AW2005" s="579"/>
      <c r="AX2005" s="579"/>
      <c r="AY2005" s="579"/>
      <c r="AZ2005" s="579"/>
    </row>
    <row r="2006" spans="30:52" ht="14.25" customHeight="1" x14ac:dyDescent="0.4">
      <c r="AD2006" s="439"/>
      <c r="AE2006" s="439"/>
      <c r="AS2006" s="578"/>
      <c r="AT2006" s="578"/>
      <c r="AU2006" s="579"/>
      <c r="AV2006" s="579"/>
      <c r="AW2006" s="579"/>
      <c r="AX2006" s="579"/>
      <c r="AY2006" s="579"/>
      <c r="AZ2006" s="579"/>
    </row>
    <row r="2007" spans="30:52" ht="14.25" customHeight="1" x14ac:dyDescent="0.4">
      <c r="AD2007" s="439"/>
      <c r="AE2007" s="439"/>
      <c r="AS2007" s="578"/>
      <c r="AT2007" s="578"/>
      <c r="AU2007" s="579"/>
      <c r="AV2007" s="579"/>
      <c r="AW2007" s="579"/>
      <c r="AX2007" s="579"/>
      <c r="AY2007" s="579"/>
      <c r="AZ2007" s="579"/>
    </row>
    <row r="2008" spans="30:52" ht="14.25" customHeight="1" x14ac:dyDescent="0.4">
      <c r="AD2008" s="439"/>
      <c r="AE2008" s="439"/>
      <c r="AS2008" s="578"/>
      <c r="AT2008" s="578"/>
      <c r="AU2008" s="579"/>
      <c r="AV2008" s="579"/>
      <c r="AW2008" s="579"/>
      <c r="AX2008" s="579"/>
      <c r="AY2008" s="579"/>
      <c r="AZ2008" s="579"/>
    </row>
    <row r="2009" spans="30:52" ht="14.25" customHeight="1" x14ac:dyDescent="0.4">
      <c r="AD2009" s="439"/>
      <c r="AE2009" s="439"/>
      <c r="AS2009" s="578"/>
      <c r="AT2009" s="578"/>
      <c r="AU2009" s="579"/>
      <c r="AV2009" s="579"/>
      <c r="AW2009" s="579"/>
      <c r="AX2009" s="579"/>
      <c r="AY2009" s="579"/>
      <c r="AZ2009" s="579"/>
    </row>
    <row r="2010" spans="30:52" ht="14.25" customHeight="1" x14ac:dyDescent="0.4">
      <c r="AD2010" s="439"/>
      <c r="AE2010" s="439"/>
      <c r="AS2010" s="578"/>
      <c r="AT2010" s="578"/>
      <c r="AU2010" s="579"/>
      <c r="AV2010" s="579"/>
      <c r="AW2010" s="579"/>
      <c r="AX2010" s="579"/>
      <c r="AY2010" s="579"/>
      <c r="AZ2010" s="579"/>
    </row>
    <row r="2011" spans="30:52" ht="14.25" customHeight="1" x14ac:dyDescent="0.4">
      <c r="AD2011" s="439"/>
      <c r="AE2011" s="439"/>
      <c r="AS2011" s="578"/>
      <c r="AT2011" s="578"/>
      <c r="AU2011" s="579"/>
      <c r="AV2011" s="579"/>
      <c r="AW2011" s="579"/>
      <c r="AX2011" s="579"/>
      <c r="AY2011" s="579"/>
      <c r="AZ2011" s="579"/>
    </row>
    <row r="2012" spans="30:52" ht="14.25" customHeight="1" x14ac:dyDescent="0.4">
      <c r="AD2012" s="439"/>
      <c r="AE2012" s="439"/>
      <c r="AS2012" s="578"/>
      <c r="AT2012" s="578"/>
      <c r="AU2012" s="579"/>
      <c r="AV2012" s="579"/>
      <c r="AW2012" s="579"/>
      <c r="AX2012" s="579"/>
      <c r="AY2012" s="579"/>
      <c r="AZ2012" s="579"/>
    </row>
    <row r="2013" spans="30:52" ht="14.25" customHeight="1" x14ac:dyDescent="0.4">
      <c r="AD2013" s="439"/>
      <c r="AE2013" s="439"/>
      <c r="AS2013" s="578"/>
      <c r="AT2013" s="578"/>
      <c r="AU2013" s="579"/>
      <c r="AV2013" s="579"/>
      <c r="AW2013" s="579"/>
      <c r="AX2013" s="579"/>
      <c r="AY2013" s="579"/>
      <c r="AZ2013" s="579"/>
    </row>
    <row r="2014" spans="30:52" ht="14.25" customHeight="1" x14ac:dyDescent="0.4">
      <c r="AD2014" s="439"/>
      <c r="AE2014" s="439"/>
      <c r="AS2014" s="578"/>
      <c r="AT2014" s="578"/>
      <c r="AU2014" s="579"/>
      <c r="AV2014" s="579"/>
      <c r="AW2014" s="579"/>
      <c r="AX2014" s="579"/>
      <c r="AY2014" s="579"/>
      <c r="AZ2014" s="579"/>
    </row>
    <row r="2015" spans="30:52" ht="14.25" customHeight="1" x14ac:dyDescent="0.4">
      <c r="AD2015" s="439"/>
      <c r="AE2015" s="439"/>
      <c r="AS2015" s="578"/>
      <c r="AT2015" s="578"/>
      <c r="AU2015" s="579"/>
      <c r="AV2015" s="579"/>
      <c r="AW2015" s="579"/>
      <c r="AX2015" s="579"/>
      <c r="AY2015" s="579"/>
      <c r="AZ2015" s="579"/>
    </row>
    <row r="2016" spans="30:52" ht="14.25" customHeight="1" x14ac:dyDescent="0.4">
      <c r="AD2016" s="439"/>
      <c r="AE2016" s="439"/>
      <c r="AS2016" s="578"/>
      <c r="AT2016" s="578"/>
      <c r="AU2016" s="579"/>
      <c r="AV2016" s="579"/>
      <c r="AW2016" s="579"/>
      <c r="AX2016" s="579"/>
      <c r="AY2016" s="579"/>
      <c r="AZ2016" s="579"/>
    </row>
    <row r="2017" spans="30:52" ht="14.25" customHeight="1" x14ac:dyDescent="0.4">
      <c r="AD2017" s="439"/>
      <c r="AE2017" s="439"/>
      <c r="AS2017" s="578"/>
      <c r="AT2017" s="578"/>
      <c r="AU2017" s="579"/>
      <c r="AV2017" s="579"/>
      <c r="AW2017" s="579"/>
      <c r="AX2017" s="579"/>
      <c r="AY2017" s="579"/>
      <c r="AZ2017" s="579"/>
    </row>
    <row r="2018" spans="30:52" ht="14.25" customHeight="1" x14ac:dyDescent="0.4">
      <c r="AD2018" s="439"/>
      <c r="AE2018" s="439"/>
      <c r="AS2018" s="578"/>
      <c r="AT2018" s="578"/>
      <c r="AU2018" s="579"/>
      <c r="AV2018" s="579"/>
      <c r="AW2018" s="579"/>
      <c r="AX2018" s="579"/>
      <c r="AY2018" s="579"/>
      <c r="AZ2018" s="579"/>
    </row>
    <row r="2019" spans="30:52" ht="14.25" customHeight="1" x14ac:dyDescent="0.4">
      <c r="AD2019" s="439"/>
      <c r="AE2019" s="439"/>
      <c r="AS2019" s="578"/>
      <c r="AT2019" s="578"/>
      <c r="AU2019" s="579"/>
      <c r="AV2019" s="579"/>
      <c r="AW2019" s="579"/>
      <c r="AX2019" s="579"/>
      <c r="AY2019" s="579"/>
      <c r="AZ2019" s="579"/>
    </row>
    <row r="2020" spans="30:52" ht="14.25" customHeight="1" x14ac:dyDescent="0.4">
      <c r="AD2020" s="439"/>
      <c r="AE2020" s="439"/>
      <c r="AS2020" s="578"/>
      <c r="AT2020" s="578"/>
      <c r="AU2020" s="579"/>
      <c r="AV2020" s="579"/>
      <c r="AW2020" s="579"/>
      <c r="AX2020" s="579"/>
      <c r="AY2020" s="579"/>
      <c r="AZ2020" s="579"/>
    </row>
    <row r="2021" spans="30:52" ht="14.25" customHeight="1" x14ac:dyDescent="0.4">
      <c r="AD2021" s="439"/>
      <c r="AE2021" s="439"/>
      <c r="AS2021" s="578"/>
      <c r="AT2021" s="578"/>
      <c r="AU2021" s="579"/>
      <c r="AV2021" s="579"/>
      <c r="AW2021" s="579"/>
      <c r="AX2021" s="579"/>
      <c r="AY2021" s="579"/>
      <c r="AZ2021" s="579"/>
    </row>
    <row r="2022" spans="30:52" ht="14.25" customHeight="1" x14ac:dyDescent="0.4">
      <c r="AD2022" s="439"/>
      <c r="AE2022" s="439"/>
      <c r="AS2022" s="578"/>
      <c r="AT2022" s="578"/>
      <c r="AU2022" s="579"/>
      <c r="AV2022" s="579"/>
      <c r="AW2022" s="579"/>
      <c r="AX2022" s="579"/>
      <c r="AY2022" s="579"/>
      <c r="AZ2022" s="579"/>
    </row>
    <row r="2023" spans="30:52" ht="14.25" customHeight="1" x14ac:dyDescent="0.4">
      <c r="AD2023" s="439"/>
      <c r="AE2023" s="439"/>
      <c r="AS2023" s="578"/>
      <c r="AT2023" s="578"/>
      <c r="AU2023" s="579"/>
      <c r="AV2023" s="579"/>
      <c r="AW2023" s="579"/>
      <c r="AX2023" s="579"/>
      <c r="AY2023" s="579"/>
      <c r="AZ2023" s="579"/>
    </row>
    <row r="2024" spans="30:52" ht="14.25" customHeight="1" x14ac:dyDescent="0.4">
      <c r="AD2024" s="439"/>
      <c r="AE2024" s="439"/>
      <c r="AS2024" s="578"/>
      <c r="AT2024" s="578"/>
      <c r="AU2024" s="579"/>
      <c r="AV2024" s="579"/>
      <c r="AW2024" s="579"/>
      <c r="AX2024" s="579"/>
      <c r="AY2024" s="579"/>
      <c r="AZ2024" s="579"/>
    </row>
    <row r="2025" spans="30:52" ht="14.25" customHeight="1" x14ac:dyDescent="0.4">
      <c r="AD2025" s="439"/>
      <c r="AE2025" s="439"/>
      <c r="AS2025" s="578"/>
      <c r="AT2025" s="578"/>
      <c r="AU2025" s="579"/>
      <c r="AV2025" s="579"/>
      <c r="AW2025" s="579"/>
      <c r="AX2025" s="579"/>
      <c r="AY2025" s="579"/>
      <c r="AZ2025" s="579"/>
    </row>
    <row r="2026" spans="30:52" ht="14.25" customHeight="1" x14ac:dyDescent="0.4">
      <c r="AD2026" s="439"/>
      <c r="AE2026" s="439"/>
      <c r="AS2026" s="578"/>
      <c r="AT2026" s="578"/>
      <c r="AU2026" s="579"/>
      <c r="AV2026" s="579"/>
      <c r="AW2026" s="579"/>
      <c r="AX2026" s="579"/>
      <c r="AY2026" s="579"/>
      <c r="AZ2026" s="579"/>
    </row>
    <row r="2027" spans="30:52" ht="14.25" customHeight="1" x14ac:dyDescent="0.4">
      <c r="AD2027" s="439"/>
      <c r="AE2027" s="439"/>
      <c r="AS2027" s="578"/>
      <c r="AT2027" s="578"/>
      <c r="AU2027" s="579"/>
      <c r="AV2027" s="579"/>
      <c r="AW2027" s="579"/>
      <c r="AX2027" s="579"/>
      <c r="AY2027" s="579"/>
      <c r="AZ2027" s="579"/>
    </row>
    <row r="2028" spans="30:52" ht="14.25" customHeight="1" x14ac:dyDescent="0.4">
      <c r="AD2028" s="439"/>
      <c r="AE2028" s="439"/>
      <c r="AS2028" s="578"/>
      <c r="AT2028" s="578"/>
      <c r="AU2028" s="579"/>
      <c r="AV2028" s="579"/>
      <c r="AW2028" s="579"/>
      <c r="AX2028" s="579"/>
      <c r="AY2028" s="579"/>
      <c r="AZ2028" s="579"/>
    </row>
    <row r="2029" spans="30:52" ht="14.25" customHeight="1" x14ac:dyDescent="0.4">
      <c r="AD2029" s="439"/>
      <c r="AE2029" s="439"/>
      <c r="AS2029" s="578"/>
      <c r="AT2029" s="578"/>
      <c r="AU2029" s="579"/>
      <c r="AV2029" s="579"/>
      <c r="AW2029" s="579"/>
      <c r="AX2029" s="579"/>
      <c r="AY2029" s="579"/>
      <c r="AZ2029" s="579"/>
    </row>
    <row r="2030" spans="30:52" ht="14.25" customHeight="1" x14ac:dyDescent="0.4">
      <c r="AD2030" s="439"/>
      <c r="AE2030" s="439"/>
      <c r="AS2030" s="578"/>
      <c r="AT2030" s="578"/>
      <c r="AU2030" s="579"/>
      <c r="AV2030" s="579"/>
      <c r="AW2030" s="579"/>
      <c r="AX2030" s="579"/>
      <c r="AY2030" s="579"/>
      <c r="AZ2030" s="579"/>
    </row>
    <row r="2031" spans="30:52" ht="14.25" customHeight="1" x14ac:dyDescent="0.4">
      <c r="AD2031" s="439"/>
      <c r="AE2031" s="439"/>
      <c r="AS2031" s="578"/>
      <c r="AT2031" s="578"/>
      <c r="AU2031" s="579"/>
      <c r="AV2031" s="579"/>
      <c r="AW2031" s="579"/>
      <c r="AX2031" s="579"/>
      <c r="AY2031" s="579"/>
      <c r="AZ2031" s="579"/>
    </row>
    <row r="2032" spans="30:52" ht="14.25" customHeight="1" x14ac:dyDescent="0.4">
      <c r="AD2032" s="439"/>
      <c r="AE2032" s="439"/>
      <c r="AS2032" s="578"/>
      <c r="AT2032" s="578"/>
      <c r="AU2032" s="579"/>
      <c r="AV2032" s="579"/>
      <c r="AW2032" s="579"/>
      <c r="AX2032" s="579"/>
      <c r="AY2032" s="579"/>
      <c r="AZ2032" s="579"/>
    </row>
    <row r="2033" spans="30:52" ht="14.25" customHeight="1" x14ac:dyDescent="0.4">
      <c r="AD2033" s="439"/>
      <c r="AE2033" s="439"/>
      <c r="AS2033" s="578"/>
      <c r="AT2033" s="578"/>
      <c r="AU2033" s="579"/>
      <c r="AV2033" s="579"/>
      <c r="AW2033" s="579"/>
      <c r="AX2033" s="579"/>
      <c r="AY2033" s="579"/>
      <c r="AZ2033" s="579"/>
    </row>
    <row r="2034" spans="30:52" ht="14.25" customHeight="1" x14ac:dyDescent="0.4">
      <c r="AD2034" s="439"/>
      <c r="AE2034" s="439"/>
      <c r="AS2034" s="578"/>
      <c r="AT2034" s="578"/>
      <c r="AU2034" s="579"/>
      <c r="AV2034" s="579"/>
      <c r="AW2034" s="579"/>
      <c r="AX2034" s="579"/>
      <c r="AY2034" s="579"/>
      <c r="AZ2034" s="579"/>
    </row>
    <row r="2035" spans="30:52" ht="14.25" customHeight="1" x14ac:dyDescent="0.4">
      <c r="AD2035" s="439"/>
      <c r="AE2035" s="439"/>
      <c r="AS2035" s="578"/>
      <c r="AT2035" s="578"/>
      <c r="AU2035" s="579"/>
      <c r="AV2035" s="579"/>
      <c r="AW2035" s="579"/>
      <c r="AX2035" s="579"/>
      <c r="AY2035" s="579"/>
      <c r="AZ2035" s="579"/>
    </row>
    <row r="2036" spans="30:52" ht="14.25" customHeight="1" x14ac:dyDescent="0.4">
      <c r="AD2036" s="439"/>
      <c r="AE2036" s="439"/>
      <c r="AS2036" s="578"/>
      <c r="AT2036" s="578"/>
      <c r="AU2036" s="579"/>
      <c r="AV2036" s="579"/>
      <c r="AW2036" s="579"/>
      <c r="AX2036" s="579"/>
      <c r="AY2036" s="579"/>
      <c r="AZ2036" s="579"/>
    </row>
    <row r="2037" spans="30:52" ht="14.25" customHeight="1" x14ac:dyDescent="0.4">
      <c r="AD2037" s="439"/>
      <c r="AE2037" s="439"/>
      <c r="AS2037" s="578"/>
      <c r="AT2037" s="578"/>
      <c r="AU2037" s="579"/>
      <c r="AV2037" s="579"/>
      <c r="AW2037" s="579"/>
      <c r="AX2037" s="579"/>
      <c r="AY2037" s="579"/>
      <c r="AZ2037" s="579"/>
    </row>
    <row r="2038" spans="30:52" ht="14.25" customHeight="1" x14ac:dyDescent="0.4">
      <c r="AD2038" s="439"/>
      <c r="AE2038" s="439"/>
      <c r="AS2038" s="578"/>
      <c r="AT2038" s="578"/>
      <c r="AU2038" s="579"/>
      <c r="AV2038" s="579"/>
      <c r="AW2038" s="579"/>
      <c r="AX2038" s="579"/>
      <c r="AY2038" s="579"/>
      <c r="AZ2038" s="579"/>
    </row>
    <row r="2039" spans="30:52" ht="14.25" customHeight="1" x14ac:dyDescent="0.4">
      <c r="AD2039" s="439"/>
      <c r="AE2039" s="439"/>
      <c r="AS2039" s="578"/>
      <c r="AT2039" s="578"/>
      <c r="AU2039" s="579"/>
      <c r="AV2039" s="579"/>
      <c r="AW2039" s="579"/>
      <c r="AX2039" s="579"/>
      <c r="AY2039" s="579"/>
      <c r="AZ2039" s="579"/>
    </row>
    <row r="2040" spans="30:52" ht="14.25" customHeight="1" x14ac:dyDescent="0.4">
      <c r="AD2040" s="439"/>
      <c r="AE2040" s="439"/>
      <c r="AS2040" s="578"/>
      <c r="AT2040" s="578"/>
      <c r="AU2040" s="579"/>
      <c r="AV2040" s="579"/>
      <c r="AW2040" s="579"/>
      <c r="AX2040" s="579"/>
      <c r="AY2040" s="579"/>
      <c r="AZ2040" s="579"/>
    </row>
    <row r="2041" spans="30:52" ht="14.25" customHeight="1" x14ac:dyDescent="0.4">
      <c r="AD2041" s="439"/>
      <c r="AE2041" s="439"/>
      <c r="AS2041" s="578"/>
      <c r="AT2041" s="578"/>
      <c r="AU2041" s="579"/>
      <c r="AV2041" s="579"/>
      <c r="AW2041" s="579"/>
      <c r="AX2041" s="579"/>
      <c r="AY2041" s="579"/>
      <c r="AZ2041" s="579"/>
    </row>
    <row r="2042" spans="30:52" ht="14.25" customHeight="1" x14ac:dyDescent="0.4">
      <c r="AD2042" s="439"/>
      <c r="AE2042" s="439"/>
      <c r="AS2042" s="578"/>
      <c r="AT2042" s="578"/>
      <c r="AU2042" s="579"/>
      <c r="AV2042" s="579"/>
      <c r="AW2042" s="579"/>
      <c r="AX2042" s="579"/>
      <c r="AY2042" s="579"/>
      <c r="AZ2042" s="579"/>
    </row>
    <row r="2043" spans="30:52" ht="14.25" customHeight="1" x14ac:dyDescent="0.4">
      <c r="AD2043" s="439"/>
      <c r="AE2043" s="439"/>
      <c r="AS2043" s="578"/>
      <c r="AT2043" s="578"/>
      <c r="AU2043" s="579"/>
      <c r="AV2043" s="579"/>
      <c r="AW2043" s="579"/>
      <c r="AX2043" s="579"/>
      <c r="AY2043" s="579"/>
      <c r="AZ2043" s="579"/>
    </row>
    <row r="2044" spans="30:52" ht="14.25" customHeight="1" x14ac:dyDescent="0.4">
      <c r="AD2044" s="439"/>
      <c r="AE2044" s="439"/>
      <c r="AS2044" s="578"/>
      <c r="AT2044" s="578"/>
      <c r="AU2044" s="579"/>
      <c r="AV2044" s="579"/>
      <c r="AW2044" s="579"/>
      <c r="AX2044" s="579"/>
      <c r="AY2044" s="579"/>
      <c r="AZ2044" s="579"/>
    </row>
    <row r="2045" spans="30:52" ht="14.25" customHeight="1" x14ac:dyDescent="0.4">
      <c r="AD2045" s="439"/>
      <c r="AE2045" s="439"/>
      <c r="AS2045" s="578"/>
      <c r="AT2045" s="578"/>
      <c r="AU2045" s="579"/>
      <c r="AV2045" s="579"/>
      <c r="AW2045" s="579"/>
      <c r="AX2045" s="579"/>
      <c r="AY2045" s="579"/>
      <c r="AZ2045" s="579"/>
    </row>
    <row r="2046" spans="30:52" ht="14.25" customHeight="1" x14ac:dyDescent="0.4">
      <c r="AD2046" s="439"/>
      <c r="AE2046" s="439"/>
      <c r="AS2046" s="578"/>
      <c r="AT2046" s="578"/>
      <c r="AU2046" s="579"/>
      <c r="AV2046" s="579"/>
      <c r="AW2046" s="579"/>
      <c r="AX2046" s="579"/>
      <c r="AY2046" s="579"/>
      <c r="AZ2046" s="579"/>
    </row>
    <row r="2047" spans="30:52" ht="14.25" customHeight="1" x14ac:dyDescent="0.4">
      <c r="AD2047" s="439"/>
      <c r="AE2047" s="439"/>
      <c r="AS2047" s="578"/>
      <c r="AT2047" s="578"/>
      <c r="AU2047" s="579"/>
      <c r="AV2047" s="579"/>
      <c r="AW2047" s="579"/>
      <c r="AX2047" s="579"/>
      <c r="AY2047" s="579"/>
      <c r="AZ2047" s="579"/>
    </row>
    <row r="2048" spans="30:52" ht="14.25" customHeight="1" x14ac:dyDescent="0.4">
      <c r="AD2048" s="439"/>
      <c r="AE2048" s="439"/>
      <c r="AS2048" s="578"/>
      <c r="AT2048" s="578"/>
      <c r="AU2048" s="579"/>
      <c r="AV2048" s="579"/>
      <c r="AW2048" s="579"/>
      <c r="AX2048" s="579"/>
      <c r="AY2048" s="579"/>
      <c r="AZ2048" s="579"/>
    </row>
    <row r="2049" spans="30:52" ht="14.25" customHeight="1" x14ac:dyDescent="0.4">
      <c r="AD2049" s="439"/>
      <c r="AE2049" s="439"/>
      <c r="AS2049" s="578"/>
      <c r="AT2049" s="578"/>
      <c r="AU2049" s="579"/>
      <c r="AV2049" s="579"/>
      <c r="AW2049" s="579"/>
      <c r="AX2049" s="579"/>
      <c r="AY2049" s="579"/>
      <c r="AZ2049" s="579"/>
    </row>
    <row r="2050" spans="30:52" ht="14.25" customHeight="1" x14ac:dyDescent="0.4">
      <c r="AD2050" s="439"/>
      <c r="AE2050" s="439"/>
      <c r="AS2050" s="578"/>
      <c r="AT2050" s="578"/>
      <c r="AU2050" s="579"/>
      <c r="AV2050" s="579"/>
      <c r="AW2050" s="579"/>
      <c r="AX2050" s="579"/>
      <c r="AY2050" s="579"/>
      <c r="AZ2050" s="579"/>
    </row>
    <row r="2051" spans="30:52" ht="14.25" customHeight="1" x14ac:dyDescent="0.4">
      <c r="AD2051" s="439"/>
      <c r="AE2051" s="439"/>
      <c r="AS2051" s="578"/>
      <c r="AT2051" s="578"/>
      <c r="AU2051" s="579"/>
      <c r="AV2051" s="579"/>
      <c r="AW2051" s="579"/>
      <c r="AX2051" s="579"/>
      <c r="AY2051" s="579"/>
      <c r="AZ2051" s="579"/>
    </row>
    <row r="2052" spans="30:52" ht="14.25" customHeight="1" x14ac:dyDescent="0.4">
      <c r="AD2052" s="439"/>
      <c r="AE2052" s="439"/>
      <c r="AS2052" s="578"/>
      <c r="AT2052" s="578"/>
      <c r="AU2052" s="579"/>
      <c r="AV2052" s="579"/>
      <c r="AW2052" s="579"/>
      <c r="AX2052" s="579"/>
      <c r="AY2052" s="579"/>
      <c r="AZ2052" s="579"/>
    </row>
    <row r="2053" spans="30:52" ht="14.25" customHeight="1" x14ac:dyDescent="0.4">
      <c r="AD2053" s="439"/>
      <c r="AE2053" s="439"/>
      <c r="AS2053" s="578"/>
      <c r="AT2053" s="578"/>
      <c r="AU2053" s="579"/>
      <c r="AV2053" s="579"/>
      <c r="AW2053" s="579"/>
      <c r="AX2053" s="579"/>
      <c r="AY2053" s="579"/>
      <c r="AZ2053" s="579"/>
    </row>
    <row r="2054" spans="30:52" ht="14.25" customHeight="1" x14ac:dyDescent="0.4">
      <c r="AD2054" s="439"/>
      <c r="AE2054" s="439"/>
      <c r="AS2054" s="578"/>
      <c r="AT2054" s="578"/>
      <c r="AU2054" s="579"/>
      <c r="AV2054" s="579"/>
      <c r="AW2054" s="579"/>
      <c r="AX2054" s="579"/>
      <c r="AY2054" s="579"/>
      <c r="AZ2054" s="579"/>
    </row>
    <row r="2055" spans="30:52" ht="14.25" customHeight="1" x14ac:dyDescent="0.4">
      <c r="AD2055" s="439"/>
      <c r="AE2055" s="439"/>
      <c r="AS2055" s="578"/>
      <c r="AT2055" s="578"/>
      <c r="AU2055" s="579"/>
      <c r="AV2055" s="579"/>
      <c r="AW2055" s="579"/>
      <c r="AX2055" s="579"/>
      <c r="AY2055" s="579"/>
      <c r="AZ2055" s="579"/>
    </row>
    <row r="2056" spans="30:52" ht="14.25" customHeight="1" x14ac:dyDescent="0.4">
      <c r="AD2056" s="439"/>
      <c r="AE2056" s="439"/>
      <c r="AS2056" s="578"/>
      <c r="AT2056" s="578"/>
      <c r="AU2056" s="579"/>
      <c r="AV2056" s="579"/>
      <c r="AW2056" s="579"/>
      <c r="AX2056" s="579"/>
      <c r="AY2056" s="579"/>
      <c r="AZ2056" s="579"/>
    </row>
    <row r="2057" spans="30:52" ht="14.25" customHeight="1" x14ac:dyDescent="0.4">
      <c r="AD2057" s="439"/>
      <c r="AE2057" s="439"/>
      <c r="AS2057" s="578"/>
      <c r="AT2057" s="578"/>
      <c r="AU2057" s="579"/>
      <c r="AV2057" s="579"/>
      <c r="AW2057" s="579"/>
      <c r="AX2057" s="579"/>
      <c r="AY2057" s="579"/>
      <c r="AZ2057" s="579"/>
    </row>
    <row r="2058" spans="30:52" ht="14.25" customHeight="1" x14ac:dyDescent="0.4">
      <c r="AD2058" s="439"/>
      <c r="AE2058" s="439"/>
      <c r="AS2058" s="578"/>
      <c r="AT2058" s="578"/>
      <c r="AU2058" s="579"/>
      <c r="AV2058" s="579"/>
      <c r="AW2058" s="579"/>
      <c r="AX2058" s="579"/>
      <c r="AY2058" s="579"/>
      <c r="AZ2058" s="579"/>
    </row>
    <row r="2059" spans="30:52" ht="14.25" customHeight="1" x14ac:dyDescent="0.4">
      <c r="AD2059" s="439"/>
      <c r="AE2059" s="439"/>
      <c r="AS2059" s="578"/>
      <c r="AT2059" s="578"/>
      <c r="AU2059" s="579"/>
      <c r="AV2059" s="579"/>
      <c r="AW2059" s="579"/>
      <c r="AX2059" s="579"/>
      <c r="AY2059" s="579"/>
      <c r="AZ2059" s="579"/>
    </row>
    <row r="2060" spans="30:52" ht="14.25" customHeight="1" x14ac:dyDescent="0.4">
      <c r="AD2060" s="439"/>
      <c r="AE2060" s="439"/>
      <c r="AS2060" s="578"/>
      <c r="AT2060" s="578"/>
      <c r="AU2060" s="579"/>
      <c r="AV2060" s="579"/>
      <c r="AW2060" s="579"/>
      <c r="AX2060" s="579"/>
      <c r="AY2060" s="579"/>
      <c r="AZ2060" s="579"/>
    </row>
    <row r="2061" spans="30:52" ht="14.25" customHeight="1" x14ac:dyDescent="0.4">
      <c r="AD2061" s="439"/>
      <c r="AE2061" s="439"/>
      <c r="AS2061" s="578"/>
      <c r="AT2061" s="578"/>
      <c r="AU2061" s="579"/>
      <c r="AV2061" s="579"/>
      <c r="AW2061" s="579"/>
      <c r="AX2061" s="579"/>
      <c r="AY2061" s="579"/>
      <c r="AZ2061" s="579"/>
    </row>
    <row r="2062" spans="30:52" ht="14.25" customHeight="1" x14ac:dyDescent="0.4">
      <c r="AD2062" s="439"/>
      <c r="AE2062" s="439"/>
      <c r="AS2062" s="578"/>
      <c r="AT2062" s="578"/>
      <c r="AU2062" s="579"/>
      <c r="AV2062" s="579"/>
      <c r="AW2062" s="579"/>
      <c r="AX2062" s="579"/>
      <c r="AY2062" s="579"/>
      <c r="AZ2062" s="579"/>
    </row>
    <row r="2063" spans="30:52" ht="14.25" customHeight="1" x14ac:dyDescent="0.4">
      <c r="AD2063" s="439"/>
      <c r="AE2063" s="439"/>
      <c r="AS2063" s="578"/>
      <c r="AT2063" s="578"/>
      <c r="AU2063" s="579"/>
      <c r="AV2063" s="579"/>
      <c r="AW2063" s="579"/>
      <c r="AX2063" s="579"/>
      <c r="AY2063" s="579"/>
      <c r="AZ2063" s="579"/>
    </row>
    <row r="2064" spans="30:52" ht="14.25" customHeight="1" x14ac:dyDescent="0.4">
      <c r="AD2064" s="439"/>
      <c r="AE2064" s="439"/>
      <c r="AS2064" s="578"/>
      <c r="AT2064" s="578"/>
      <c r="AU2064" s="579"/>
      <c r="AV2064" s="579"/>
      <c r="AW2064" s="579"/>
      <c r="AX2064" s="579"/>
      <c r="AY2064" s="579"/>
      <c r="AZ2064" s="579"/>
    </row>
    <row r="2065" spans="30:52" ht="14.25" customHeight="1" x14ac:dyDescent="0.4">
      <c r="AD2065" s="439"/>
      <c r="AE2065" s="439"/>
      <c r="AS2065" s="578"/>
      <c r="AT2065" s="578"/>
      <c r="AU2065" s="579"/>
      <c r="AV2065" s="579"/>
      <c r="AW2065" s="579"/>
      <c r="AX2065" s="579"/>
      <c r="AY2065" s="579"/>
      <c r="AZ2065" s="579"/>
    </row>
    <row r="2066" spans="30:52" ht="14.25" customHeight="1" x14ac:dyDescent="0.4">
      <c r="AD2066" s="439"/>
      <c r="AE2066" s="439"/>
      <c r="AS2066" s="578"/>
      <c r="AT2066" s="578"/>
      <c r="AU2066" s="579"/>
      <c r="AV2066" s="579"/>
      <c r="AW2066" s="579"/>
      <c r="AX2066" s="579"/>
      <c r="AY2066" s="579"/>
      <c r="AZ2066" s="579"/>
    </row>
    <row r="2067" spans="30:52" ht="14.25" customHeight="1" x14ac:dyDescent="0.4">
      <c r="AD2067" s="439"/>
      <c r="AE2067" s="439"/>
      <c r="AS2067" s="578"/>
      <c r="AT2067" s="578"/>
      <c r="AU2067" s="579"/>
      <c r="AV2067" s="579"/>
      <c r="AW2067" s="579"/>
      <c r="AX2067" s="579"/>
      <c r="AY2067" s="579"/>
      <c r="AZ2067" s="579"/>
    </row>
    <row r="2068" spans="30:52" ht="14.25" customHeight="1" x14ac:dyDescent="0.4">
      <c r="AD2068" s="439"/>
      <c r="AE2068" s="439"/>
      <c r="AS2068" s="578"/>
      <c r="AT2068" s="578"/>
      <c r="AU2068" s="579"/>
      <c r="AV2068" s="579"/>
      <c r="AW2068" s="579"/>
      <c r="AX2068" s="579"/>
      <c r="AY2068" s="579"/>
      <c r="AZ2068" s="579"/>
    </row>
    <row r="2069" spans="30:52" ht="14.25" customHeight="1" x14ac:dyDescent="0.4">
      <c r="AD2069" s="439"/>
      <c r="AE2069" s="439"/>
      <c r="AS2069" s="578"/>
      <c r="AT2069" s="578"/>
      <c r="AU2069" s="579"/>
      <c r="AV2069" s="579"/>
      <c r="AW2069" s="579"/>
      <c r="AX2069" s="579"/>
      <c r="AY2069" s="579"/>
      <c r="AZ2069" s="579"/>
    </row>
    <row r="2070" spans="30:52" ht="14.25" customHeight="1" x14ac:dyDescent="0.4">
      <c r="AD2070" s="439"/>
      <c r="AE2070" s="439"/>
      <c r="AS2070" s="578"/>
      <c r="AT2070" s="578"/>
      <c r="AU2070" s="579"/>
      <c r="AV2070" s="579"/>
      <c r="AW2070" s="579"/>
      <c r="AX2070" s="579"/>
      <c r="AY2070" s="579"/>
      <c r="AZ2070" s="579"/>
    </row>
    <row r="2071" spans="30:52" ht="14.25" customHeight="1" x14ac:dyDescent="0.4">
      <c r="AD2071" s="439"/>
      <c r="AE2071" s="439"/>
      <c r="AS2071" s="578"/>
      <c r="AT2071" s="578"/>
      <c r="AU2071" s="579"/>
      <c r="AV2071" s="579"/>
      <c r="AW2071" s="579"/>
      <c r="AX2071" s="579"/>
      <c r="AY2071" s="579"/>
      <c r="AZ2071" s="579"/>
    </row>
    <row r="2072" spans="30:52" ht="14.25" customHeight="1" x14ac:dyDescent="0.4">
      <c r="AD2072" s="439"/>
      <c r="AE2072" s="439"/>
      <c r="AS2072" s="578"/>
      <c r="AT2072" s="578"/>
      <c r="AU2072" s="579"/>
      <c r="AV2072" s="579"/>
      <c r="AW2072" s="579"/>
      <c r="AX2072" s="579"/>
      <c r="AY2072" s="579"/>
      <c r="AZ2072" s="579"/>
    </row>
    <row r="2073" spans="30:52" ht="14.25" customHeight="1" x14ac:dyDescent="0.4">
      <c r="AD2073" s="439"/>
      <c r="AE2073" s="439"/>
      <c r="AS2073" s="578"/>
      <c r="AT2073" s="578"/>
      <c r="AU2073" s="579"/>
      <c r="AV2073" s="579"/>
      <c r="AW2073" s="579"/>
      <c r="AX2073" s="579"/>
      <c r="AY2073" s="579"/>
      <c r="AZ2073" s="579"/>
    </row>
    <row r="2074" spans="30:52" ht="14.25" customHeight="1" x14ac:dyDescent="0.4">
      <c r="AD2074" s="439"/>
      <c r="AE2074" s="439"/>
      <c r="AS2074" s="578"/>
      <c r="AT2074" s="578"/>
      <c r="AU2074" s="579"/>
      <c r="AV2074" s="579"/>
      <c r="AW2074" s="579"/>
      <c r="AX2074" s="579"/>
      <c r="AY2074" s="579"/>
      <c r="AZ2074" s="579"/>
    </row>
    <row r="2075" spans="30:52" ht="14.25" customHeight="1" x14ac:dyDescent="0.4">
      <c r="AD2075" s="439"/>
      <c r="AE2075" s="439"/>
      <c r="AS2075" s="578"/>
      <c r="AT2075" s="578"/>
      <c r="AU2075" s="579"/>
      <c r="AV2075" s="579"/>
      <c r="AW2075" s="579"/>
      <c r="AX2075" s="579"/>
      <c r="AY2075" s="579"/>
      <c r="AZ2075" s="579"/>
    </row>
    <row r="2076" spans="30:52" ht="14.25" customHeight="1" x14ac:dyDescent="0.4">
      <c r="AD2076" s="439"/>
      <c r="AE2076" s="439"/>
      <c r="AS2076" s="578"/>
      <c r="AT2076" s="578"/>
      <c r="AU2076" s="579"/>
      <c r="AV2076" s="579"/>
      <c r="AW2076" s="579"/>
      <c r="AX2076" s="579"/>
      <c r="AY2076" s="579"/>
      <c r="AZ2076" s="579"/>
    </row>
    <row r="2077" spans="30:52" ht="14.25" customHeight="1" x14ac:dyDescent="0.4">
      <c r="AD2077" s="439"/>
      <c r="AE2077" s="439"/>
      <c r="AS2077" s="578"/>
      <c r="AT2077" s="578"/>
      <c r="AU2077" s="579"/>
      <c r="AV2077" s="579"/>
      <c r="AW2077" s="579"/>
      <c r="AX2077" s="579"/>
      <c r="AY2077" s="579"/>
      <c r="AZ2077" s="579"/>
    </row>
    <row r="2078" spans="30:52" ht="14.25" customHeight="1" x14ac:dyDescent="0.4">
      <c r="AD2078" s="439"/>
      <c r="AE2078" s="439"/>
      <c r="AS2078" s="578"/>
      <c r="AT2078" s="578"/>
      <c r="AU2078" s="579"/>
      <c r="AV2078" s="579"/>
      <c r="AW2078" s="579"/>
      <c r="AX2078" s="579"/>
      <c r="AY2078" s="579"/>
      <c r="AZ2078" s="579"/>
    </row>
    <row r="2079" spans="30:52" ht="14.25" customHeight="1" x14ac:dyDescent="0.4">
      <c r="AD2079" s="439"/>
      <c r="AE2079" s="439"/>
      <c r="AS2079" s="578"/>
      <c r="AT2079" s="578"/>
      <c r="AU2079" s="579"/>
      <c r="AV2079" s="579"/>
      <c r="AW2079" s="579"/>
      <c r="AX2079" s="579"/>
      <c r="AY2079" s="579"/>
      <c r="AZ2079" s="579"/>
    </row>
    <row r="2080" spans="30:52" ht="14.25" customHeight="1" x14ac:dyDescent="0.4">
      <c r="AD2080" s="439"/>
      <c r="AE2080" s="439"/>
      <c r="AS2080" s="578"/>
      <c r="AT2080" s="578"/>
      <c r="AU2080" s="579"/>
      <c r="AV2080" s="579"/>
      <c r="AW2080" s="579"/>
      <c r="AX2080" s="579"/>
      <c r="AY2080" s="579"/>
      <c r="AZ2080" s="579"/>
    </row>
    <row r="2081" spans="30:52" ht="14.25" customHeight="1" x14ac:dyDescent="0.4">
      <c r="AD2081" s="439"/>
      <c r="AE2081" s="439"/>
      <c r="AS2081" s="578"/>
      <c r="AT2081" s="578"/>
      <c r="AU2081" s="579"/>
      <c r="AV2081" s="579"/>
      <c r="AW2081" s="579"/>
      <c r="AX2081" s="579"/>
      <c r="AY2081" s="579"/>
      <c r="AZ2081" s="579"/>
    </row>
    <row r="2082" spans="30:52" ht="14.25" customHeight="1" x14ac:dyDescent="0.4">
      <c r="AD2082" s="439"/>
      <c r="AE2082" s="439"/>
      <c r="AS2082" s="578"/>
      <c r="AT2082" s="578"/>
      <c r="AU2082" s="579"/>
      <c r="AV2082" s="579"/>
      <c r="AW2082" s="579"/>
      <c r="AX2082" s="579"/>
      <c r="AY2082" s="579"/>
      <c r="AZ2082" s="579"/>
    </row>
    <row r="2083" spans="30:52" ht="14.25" customHeight="1" x14ac:dyDescent="0.4">
      <c r="AD2083" s="439"/>
      <c r="AE2083" s="439"/>
      <c r="AS2083" s="578"/>
      <c r="AT2083" s="578"/>
      <c r="AU2083" s="579"/>
      <c r="AV2083" s="579"/>
      <c r="AW2083" s="579"/>
      <c r="AX2083" s="579"/>
      <c r="AY2083" s="579"/>
      <c r="AZ2083" s="579"/>
    </row>
    <row r="2084" spans="30:52" ht="14.25" customHeight="1" x14ac:dyDescent="0.4">
      <c r="AD2084" s="439"/>
      <c r="AE2084" s="439"/>
      <c r="AS2084" s="578"/>
      <c r="AT2084" s="578"/>
      <c r="AU2084" s="579"/>
      <c r="AV2084" s="579"/>
      <c r="AW2084" s="579"/>
      <c r="AX2084" s="579"/>
      <c r="AY2084" s="579"/>
      <c r="AZ2084" s="579"/>
    </row>
    <row r="2085" spans="30:52" ht="14.25" customHeight="1" x14ac:dyDescent="0.4">
      <c r="AD2085" s="439"/>
      <c r="AE2085" s="439"/>
      <c r="AS2085" s="578"/>
      <c r="AT2085" s="578"/>
      <c r="AU2085" s="579"/>
      <c r="AV2085" s="579"/>
      <c r="AW2085" s="579"/>
      <c r="AX2085" s="579"/>
      <c r="AY2085" s="579"/>
      <c r="AZ2085" s="579"/>
    </row>
    <row r="2086" spans="30:52" ht="14.25" customHeight="1" x14ac:dyDescent="0.4">
      <c r="AD2086" s="439"/>
      <c r="AE2086" s="439"/>
      <c r="AS2086" s="578"/>
      <c r="AT2086" s="578"/>
      <c r="AU2086" s="579"/>
      <c r="AV2086" s="579"/>
      <c r="AW2086" s="579"/>
      <c r="AX2086" s="579"/>
      <c r="AY2086" s="579"/>
      <c r="AZ2086" s="579"/>
    </row>
    <row r="2087" spans="30:52" ht="14.25" customHeight="1" x14ac:dyDescent="0.4">
      <c r="AD2087" s="439"/>
      <c r="AE2087" s="439"/>
      <c r="AS2087" s="578"/>
      <c r="AT2087" s="578"/>
      <c r="AU2087" s="579"/>
      <c r="AV2087" s="579"/>
      <c r="AW2087" s="579"/>
      <c r="AX2087" s="579"/>
      <c r="AY2087" s="579"/>
      <c r="AZ2087" s="579"/>
    </row>
    <row r="2088" spans="30:52" ht="14.25" customHeight="1" x14ac:dyDescent="0.4">
      <c r="AD2088" s="439"/>
      <c r="AE2088" s="439"/>
      <c r="AS2088" s="578"/>
      <c r="AT2088" s="578"/>
      <c r="AU2088" s="579"/>
      <c r="AV2088" s="579"/>
      <c r="AW2088" s="579"/>
      <c r="AX2088" s="579"/>
      <c r="AY2088" s="579"/>
      <c r="AZ2088" s="579"/>
    </row>
    <row r="2089" spans="30:52" ht="14.25" customHeight="1" x14ac:dyDescent="0.4">
      <c r="AD2089" s="439"/>
      <c r="AE2089" s="439"/>
      <c r="AS2089" s="578"/>
      <c r="AT2089" s="578"/>
      <c r="AU2089" s="579"/>
      <c r="AV2089" s="579"/>
      <c r="AW2089" s="579"/>
      <c r="AX2089" s="579"/>
      <c r="AY2089" s="579"/>
      <c r="AZ2089" s="579"/>
    </row>
    <row r="2090" spans="30:52" ht="14.25" customHeight="1" x14ac:dyDescent="0.4">
      <c r="AD2090" s="439"/>
      <c r="AE2090" s="439"/>
      <c r="AS2090" s="578"/>
      <c r="AT2090" s="578"/>
      <c r="AU2090" s="579"/>
      <c r="AV2090" s="579"/>
      <c r="AW2090" s="579"/>
      <c r="AX2090" s="579"/>
      <c r="AY2090" s="579"/>
      <c r="AZ2090" s="579"/>
    </row>
    <row r="2091" spans="30:52" ht="14.25" customHeight="1" x14ac:dyDescent="0.4">
      <c r="AD2091" s="439"/>
      <c r="AE2091" s="439"/>
      <c r="AS2091" s="578"/>
      <c r="AT2091" s="578"/>
      <c r="AU2091" s="579"/>
      <c r="AV2091" s="579"/>
      <c r="AW2091" s="579"/>
      <c r="AX2091" s="579"/>
      <c r="AY2091" s="579"/>
      <c r="AZ2091" s="579"/>
    </row>
    <row r="2092" spans="30:52" ht="14.25" customHeight="1" x14ac:dyDescent="0.4">
      <c r="AD2092" s="439"/>
      <c r="AE2092" s="439"/>
      <c r="AS2092" s="578"/>
      <c r="AT2092" s="578"/>
      <c r="AU2092" s="579"/>
      <c r="AV2092" s="579"/>
      <c r="AW2092" s="579"/>
      <c r="AX2092" s="579"/>
      <c r="AY2092" s="579"/>
      <c r="AZ2092" s="579"/>
    </row>
    <row r="2093" spans="30:52" ht="14.25" customHeight="1" x14ac:dyDescent="0.4">
      <c r="AD2093" s="439"/>
      <c r="AE2093" s="439"/>
      <c r="AS2093" s="578"/>
      <c r="AT2093" s="578"/>
      <c r="AU2093" s="579"/>
      <c r="AV2093" s="579"/>
      <c r="AW2093" s="579"/>
      <c r="AX2093" s="579"/>
      <c r="AY2093" s="579"/>
      <c r="AZ2093" s="579"/>
    </row>
    <row r="2094" spans="30:52" ht="14.25" customHeight="1" x14ac:dyDescent="0.4">
      <c r="AD2094" s="439"/>
      <c r="AE2094" s="439"/>
      <c r="AS2094" s="578"/>
      <c r="AT2094" s="578"/>
      <c r="AU2094" s="579"/>
      <c r="AV2094" s="579"/>
      <c r="AW2094" s="579"/>
      <c r="AX2094" s="579"/>
      <c r="AY2094" s="579"/>
      <c r="AZ2094" s="579"/>
    </row>
    <row r="2095" spans="30:52" ht="14.25" customHeight="1" x14ac:dyDescent="0.4">
      <c r="AD2095" s="439"/>
      <c r="AE2095" s="439"/>
      <c r="AS2095" s="578"/>
      <c r="AT2095" s="578"/>
      <c r="AU2095" s="579"/>
      <c r="AV2095" s="579"/>
      <c r="AW2095" s="579"/>
      <c r="AX2095" s="579"/>
      <c r="AY2095" s="579"/>
      <c r="AZ2095" s="579"/>
    </row>
    <row r="2096" spans="30:52" ht="14.25" customHeight="1" x14ac:dyDescent="0.4">
      <c r="AD2096" s="439"/>
      <c r="AE2096" s="439"/>
      <c r="AS2096" s="578"/>
      <c r="AT2096" s="578"/>
      <c r="AU2096" s="579"/>
      <c r="AV2096" s="579"/>
      <c r="AW2096" s="579"/>
      <c r="AX2096" s="579"/>
      <c r="AY2096" s="579"/>
      <c r="AZ2096" s="579"/>
    </row>
    <row r="2097" spans="30:52" ht="14.25" customHeight="1" x14ac:dyDescent="0.4">
      <c r="AD2097" s="439"/>
      <c r="AE2097" s="439"/>
      <c r="AS2097" s="578"/>
      <c r="AT2097" s="578"/>
      <c r="AU2097" s="579"/>
      <c r="AV2097" s="579"/>
      <c r="AW2097" s="579"/>
      <c r="AX2097" s="579"/>
      <c r="AY2097" s="579"/>
      <c r="AZ2097" s="579"/>
    </row>
    <row r="2098" spans="30:52" ht="14.25" customHeight="1" x14ac:dyDescent="0.4">
      <c r="AD2098" s="439"/>
      <c r="AE2098" s="439"/>
      <c r="AS2098" s="578"/>
      <c r="AT2098" s="578"/>
      <c r="AU2098" s="579"/>
      <c r="AV2098" s="579"/>
      <c r="AW2098" s="579"/>
      <c r="AX2098" s="579"/>
      <c r="AY2098" s="579"/>
      <c r="AZ2098" s="579"/>
    </row>
    <row r="2099" spans="30:52" ht="14.25" customHeight="1" x14ac:dyDescent="0.4">
      <c r="AD2099" s="439"/>
      <c r="AE2099" s="439"/>
      <c r="AS2099" s="578"/>
      <c r="AT2099" s="578"/>
      <c r="AU2099" s="579"/>
      <c r="AV2099" s="579"/>
      <c r="AW2099" s="579"/>
      <c r="AX2099" s="579"/>
      <c r="AY2099" s="579"/>
      <c r="AZ2099" s="579"/>
    </row>
    <row r="2100" spans="30:52" ht="14.25" customHeight="1" x14ac:dyDescent="0.4">
      <c r="AD2100" s="439"/>
      <c r="AE2100" s="439"/>
      <c r="AS2100" s="578"/>
      <c r="AT2100" s="578"/>
      <c r="AU2100" s="579"/>
      <c r="AV2100" s="579"/>
      <c r="AW2100" s="579"/>
      <c r="AX2100" s="579"/>
      <c r="AY2100" s="579"/>
      <c r="AZ2100" s="579"/>
    </row>
    <row r="2101" spans="30:52" ht="14.25" customHeight="1" x14ac:dyDescent="0.4">
      <c r="AD2101" s="439"/>
      <c r="AE2101" s="439"/>
      <c r="AS2101" s="578"/>
      <c r="AT2101" s="578"/>
      <c r="AU2101" s="579"/>
      <c r="AV2101" s="579"/>
      <c r="AW2101" s="579"/>
      <c r="AX2101" s="579"/>
      <c r="AY2101" s="579"/>
      <c r="AZ2101" s="579"/>
    </row>
    <row r="2102" spans="30:52" ht="14.25" customHeight="1" x14ac:dyDescent="0.4">
      <c r="AD2102" s="439"/>
      <c r="AE2102" s="439"/>
      <c r="AS2102" s="578"/>
      <c r="AT2102" s="578"/>
      <c r="AU2102" s="579"/>
      <c r="AV2102" s="579"/>
      <c r="AW2102" s="579"/>
      <c r="AX2102" s="579"/>
      <c r="AY2102" s="579"/>
      <c r="AZ2102" s="579"/>
    </row>
    <row r="2103" spans="30:52" ht="14.25" customHeight="1" x14ac:dyDescent="0.4">
      <c r="AD2103" s="439"/>
      <c r="AE2103" s="439"/>
      <c r="AS2103" s="578"/>
      <c r="AT2103" s="578"/>
      <c r="AU2103" s="579"/>
      <c r="AV2103" s="579"/>
      <c r="AW2103" s="579"/>
      <c r="AX2103" s="579"/>
      <c r="AY2103" s="579"/>
      <c r="AZ2103" s="579"/>
    </row>
    <row r="2104" spans="30:52" ht="14.25" customHeight="1" x14ac:dyDescent="0.4">
      <c r="AD2104" s="439"/>
      <c r="AE2104" s="439"/>
      <c r="AS2104" s="578"/>
      <c r="AT2104" s="578"/>
      <c r="AU2104" s="579"/>
      <c r="AV2104" s="579"/>
      <c r="AW2104" s="579"/>
      <c r="AX2104" s="579"/>
      <c r="AY2104" s="579"/>
      <c r="AZ2104" s="579"/>
    </row>
    <row r="2105" spans="30:52" ht="14.25" customHeight="1" x14ac:dyDescent="0.4">
      <c r="AD2105" s="439"/>
      <c r="AE2105" s="439"/>
      <c r="AS2105" s="578"/>
      <c r="AT2105" s="578"/>
      <c r="AU2105" s="579"/>
      <c r="AV2105" s="579"/>
      <c r="AW2105" s="579"/>
      <c r="AX2105" s="579"/>
      <c r="AY2105" s="579"/>
      <c r="AZ2105" s="579"/>
    </row>
    <row r="2106" spans="30:52" ht="14.25" customHeight="1" x14ac:dyDescent="0.4">
      <c r="AD2106" s="439"/>
      <c r="AE2106" s="439"/>
      <c r="AS2106" s="578"/>
      <c r="AT2106" s="578"/>
      <c r="AU2106" s="579"/>
      <c r="AV2106" s="579"/>
      <c r="AW2106" s="579"/>
      <c r="AX2106" s="579"/>
      <c r="AY2106" s="579"/>
      <c r="AZ2106" s="579"/>
    </row>
    <row r="2107" spans="30:52" ht="14.25" customHeight="1" x14ac:dyDescent="0.4">
      <c r="AD2107" s="439"/>
      <c r="AE2107" s="439"/>
      <c r="AS2107" s="578"/>
      <c r="AT2107" s="578"/>
      <c r="AU2107" s="579"/>
      <c r="AV2107" s="579"/>
      <c r="AW2107" s="579"/>
      <c r="AX2107" s="579"/>
      <c r="AY2107" s="579"/>
      <c r="AZ2107" s="579"/>
    </row>
    <row r="2108" spans="30:52" ht="14.25" customHeight="1" x14ac:dyDescent="0.4">
      <c r="AD2108" s="439"/>
      <c r="AE2108" s="439"/>
      <c r="AS2108" s="578"/>
      <c r="AT2108" s="578"/>
      <c r="AU2108" s="579"/>
      <c r="AV2108" s="579"/>
      <c r="AW2108" s="579"/>
      <c r="AX2108" s="579"/>
      <c r="AY2108" s="579"/>
      <c r="AZ2108" s="579"/>
    </row>
    <row r="2109" spans="30:52" ht="14.25" customHeight="1" x14ac:dyDescent="0.4">
      <c r="AD2109" s="439"/>
      <c r="AE2109" s="439"/>
      <c r="AS2109" s="578"/>
      <c r="AT2109" s="578"/>
      <c r="AU2109" s="579"/>
      <c r="AV2109" s="579"/>
      <c r="AW2109" s="579"/>
      <c r="AX2109" s="579"/>
      <c r="AY2109" s="579"/>
      <c r="AZ2109" s="579"/>
    </row>
    <row r="2110" spans="30:52" ht="14.25" customHeight="1" x14ac:dyDescent="0.4">
      <c r="AD2110" s="439"/>
      <c r="AE2110" s="439"/>
      <c r="AS2110" s="578"/>
      <c r="AT2110" s="578"/>
      <c r="AU2110" s="579"/>
      <c r="AV2110" s="579"/>
      <c r="AW2110" s="579"/>
      <c r="AX2110" s="579"/>
      <c r="AY2110" s="579"/>
      <c r="AZ2110" s="579"/>
    </row>
    <row r="2111" spans="30:52" ht="14.25" customHeight="1" x14ac:dyDescent="0.4">
      <c r="AD2111" s="439"/>
      <c r="AE2111" s="439"/>
      <c r="AS2111" s="578"/>
      <c r="AT2111" s="578"/>
      <c r="AU2111" s="579"/>
      <c r="AV2111" s="579"/>
      <c r="AW2111" s="579"/>
      <c r="AX2111" s="579"/>
      <c r="AY2111" s="579"/>
      <c r="AZ2111" s="579"/>
    </row>
    <row r="2112" spans="30:52" ht="14.25" customHeight="1" x14ac:dyDescent="0.4">
      <c r="AD2112" s="439"/>
      <c r="AE2112" s="439"/>
      <c r="AS2112" s="578"/>
      <c r="AT2112" s="578"/>
      <c r="AU2112" s="579"/>
      <c r="AV2112" s="579"/>
      <c r="AW2112" s="579"/>
      <c r="AX2112" s="579"/>
      <c r="AY2112" s="579"/>
      <c r="AZ2112" s="579"/>
    </row>
    <row r="2113" spans="30:52" ht="14.25" customHeight="1" x14ac:dyDescent="0.4">
      <c r="AD2113" s="439"/>
      <c r="AE2113" s="439"/>
      <c r="AS2113" s="578"/>
      <c r="AT2113" s="578"/>
      <c r="AU2113" s="579"/>
      <c r="AV2113" s="579"/>
      <c r="AW2113" s="579"/>
      <c r="AX2113" s="579"/>
      <c r="AY2113" s="579"/>
      <c r="AZ2113" s="579"/>
    </row>
    <row r="2114" spans="30:52" ht="14.25" customHeight="1" x14ac:dyDescent="0.4">
      <c r="AD2114" s="439"/>
      <c r="AE2114" s="439"/>
      <c r="AS2114" s="578"/>
      <c r="AT2114" s="578"/>
      <c r="AU2114" s="579"/>
      <c r="AV2114" s="579"/>
      <c r="AW2114" s="579"/>
      <c r="AX2114" s="579"/>
      <c r="AY2114" s="579"/>
      <c r="AZ2114" s="579"/>
    </row>
    <row r="2115" spans="30:52" ht="14.25" customHeight="1" x14ac:dyDescent="0.4">
      <c r="AD2115" s="439"/>
      <c r="AE2115" s="439"/>
      <c r="AS2115" s="578"/>
      <c r="AT2115" s="578"/>
      <c r="AU2115" s="579"/>
      <c r="AV2115" s="579"/>
      <c r="AW2115" s="579"/>
      <c r="AX2115" s="579"/>
      <c r="AY2115" s="579"/>
      <c r="AZ2115" s="579"/>
    </row>
    <row r="2116" spans="30:52" ht="14.25" customHeight="1" x14ac:dyDescent="0.4">
      <c r="AD2116" s="439"/>
      <c r="AE2116" s="439"/>
      <c r="AS2116" s="578"/>
      <c r="AT2116" s="578"/>
      <c r="AU2116" s="579"/>
      <c r="AV2116" s="579"/>
      <c r="AW2116" s="579"/>
      <c r="AX2116" s="579"/>
      <c r="AY2116" s="579"/>
      <c r="AZ2116" s="579"/>
    </row>
    <row r="2117" spans="30:52" ht="14.25" customHeight="1" x14ac:dyDescent="0.4">
      <c r="AD2117" s="439"/>
      <c r="AE2117" s="439"/>
      <c r="AS2117" s="578"/>
      <c r="AT2117" s="578"/>
      <c r="AU2117" s="579"/>
      <c r="AV2117" s="579"/>
      <c r="AW2117" s="579"/>
      <c r="AX2117" s="579"/>
      <c r="AY2117" s="579"/>
      <c r="AZ2117" s="579"/>
    </row>
    <row r="2118" spans="30:52" ht="14.25" customHeight="1" x14ac:dyDescent="0.4">
      <c r="AD2118" s="439"/>
      <c r="AE2118" s="439"/>
      <c r="AS2118" s="578"/>
      <c r="AT2118" s="578"/>
      <c r="AU2118" s="579"/>
      <c r="AV2118" s="579"/>
      <c r="AW2118" s="579"/>
      <c r="AX2118" s="579"/>
      <c r="AY2118" s="579"/>
      <c r="AZ2118" s="579"/>
    </row>
    <row r="2119" spans="30:52" ht="14.25" customHeight="1" x14ac:dyDescent="0.4">
      <c r="AD2119" s="439"/>
      <c r="AE2119" s="439"/>
      <c r="AS2119" s="578"/>
      <c r="AT2119" s="578"/>
      <c r="AU2119" s="579"/>
      <c r="AV2119" s="579"/>
      <c r="AW2119" s="579"/>
      <c r="AX2119" s="579"/>
      <c r="AY2119" s="579"/>
      <c r="AZ2119" s="579"/>
    </row>
    <row r="2120" spans="30:52" ht="14.25" customHeight="1" x14ac:dyDescent="0.4">
      <c r="AD2120" s="439"/>
      <c r="AE2120" s="439"/>
      <c r="AS2120" s="578"/>
      <c r="AT2120" s="578"/>
      <c r="AU2120" s="579"/>
      <c r="AV2120" s="579"/>
      <c r="AW2120" s="579"/>
      <c r="AX2120" s="579"/>
      <c r="AY2120" s="579"/>
      <c r="AZ2120" s="579"/>
    </row>
    <row r="2121" spans="30:52" ht="14.25" customHeight="1" x14ac:dyDescent="0.4">
      <c r="AD2121" s="439"/>
      <c r="AE2121" s="439"/>
      <c r="AS2121" s="578"/>
      <c r="AT2121" s="578"/>
      <c r="AU2121" s="579"/>
      <c r="AV2121" s="579"/>
      <c r="AW2121" s="579"/>
      <c r="AX2121" s="579"/>
      <c r="AY2121" s="579"/>
      <c r="AZ2121" s="579"/>
    </row>
    <row r="2122" spans="30:52" ht="14.25" customHeight="1" x14ac:dyDescent="0.4">
      <c r="AD2122" s="439"/>
      <c r="AE2122" s="439"/>
      <c r="AS2122" s="578"/>
      <c r="AT2122" s="578"/>
      <c r="AU2122" s="579"/>
      <c r="AV2122" s="579"/>
      <c r="AW2122" s="579"/>
      <c r="AX2122" s="579"/>
      <c r="AY2122" s="579"/>
      <c r="AZ2122" s="579"/>
    </row>
    <row r="2123" spans="30:52" ht="14.25" customHeight="1" x14ac:dyDescent="0.4">
      <c r="AD2123" s="439"/>
      <c r="AE2123" s="439"/>
      <c r="AS2123" s="578"/>
      <c r="AT2123" s="578"/>
      <c r="AU2123" s="579"/>
      <c r="AV2123" s="579"/>
      <c r="AW2123" s="579"/>
      <c r="AX2123" s="579"/>
      <c r="AY2123" s="579"/>
      <c r="AZ2123" s="579"/>
    </row>
    <row r="2124" spans="30:52" ht="14.25" customHeight="1" x14ac:dyDescent="0.4">
      <c r="AD2124" s="439"/>
      <c r="AE2124" s="439"/>
      <c r="AS2124" s="578"/>
      <c r="AT2124" s="578"/>
      <c r="AU2124" s="579"/>
      <c r="AV2124" s="579"/>
      <c r="AW2124" s="579"/>
      <c r="AX2124" s="579"/>
      <c r="AY2124" s="579"/>
      <c r="AZ2124" s="579"/>
    </row>
    <row r="2125" spans="30:52" ht="14.25" customHeight="1" x14ac:dyDescent="0.4">
      <c r="AD2125" s="439"/>
      <c r="AE2125" s="439"/>
      <c r="AS2125" s="578"/>
      <c r="AT2125" s="578"/>
      <c r="AU2125" s="579"/>
      <c r="AV2125" s="579"/>
      <c r="AW2125" s="579"/>
      <c r="AX2125" s="579"/>
      <c r="AY2125" s="579"/>
      <c r="AZ2125" s="579"/>
    </row>
    <row r="2126" spans="30:52" ht="14.25" customHeight="1" x14ac:dyDescent="0.4">
      <c r="AD2126" s="439"/>
      <c r="AE2126" s="439"/>
      <c r="AS2126" s="578"/>
      <c r="AT2126" s="578"/>
      <c r="AU2126" s="579"/>
      <c r="AV2126" s="579"/>
      <c r="AW2126" s="579"/>
      <c r="AX2126" s="579"/>
      <c r="AY2126" s="579"/>
      <c r="AZ2126" s="579"/>
    </row>
    <row r="2127" spans="30:52" ht="14.25" customHeight="1" x14ac:dyDescent="0.4">
      <c r="AD2127" s="439"/>
      <c r="AE2127" s="439"/>
      <c r="AS2127" s="578"/>
      <c r="AT2127" s="578"/>
      <c r="AU2127" s="579"/>
      <c r="AV2127" s="579"/>
      <c r="AW2127" s="579"/>
      <c r="AX2127" s="579"/>
      <c r="AY2127" s="579"/>
      <c r="AZ2127" s="579"/>
    </row>
    <row r="2128" spans="30:52" ht="14.25" customHeight="1" x14ac:dyDescent="0.4">
      <c r="AD2128" s="439"/>
      <c r="AE2128" s="439"/>
      <c r="AS2128" s="578"/>
      <c r="AT2128" s="578"/>
      <c r="AU2128" s="579"/>
      <c r="AV2128" s="579"/>
      <c r="AW2128" s="579"/>
      <c r="AX2128" s="579"/>
      <c r="AY2128" s="579"/>
      <c r="AZ2128" s="579"/>
    </row>
    <row r="2129" spans="30:52" ht="14.25" customHeight="1" x14ac:dyDescent="0.4">
      <c r="AD2129" s="439"/>
      <c r="AE2129" s="439"/>
      <c r="AS2129" s="578"/>
      <c r="AT2129" s="578"/>
      <c r="AU2129" s="579"/>
      <c r="AV2129" s="579"/>
      <c r="AW2129" s="579"/>
      <c r="AX2129" s="579"/>
      <c r="AY2129" s="579"/>
      <c r="AZ2129" s="579"/>
    </row>
    <row r="2130" spans="30:52" ht="14.25" customHeight="1" x14ac:dyDescent="0.4">
      <c r="AD2130" s="439"/>
      <c r="AE2130" s="439"/>
      <c r="AS2130" s="578"/>
      <c r="AT2130" s="578"/>
      <c r="AU2130" s="579"/>
      <c r="AV2130" s="579"/>
      <c r="AW2130" s="579"/>
      <c r="AX2130" s="579"/>
      <c r="AY2130" s="579"/>
      <c r="AZ2130" s="579"/>
    </row>
    <row r="2131" spans="30:52" ht="14.25" customHeight="1" x14ac:dyDescent="0.4">
      <c r="AD2131" s="439"/>
      <c r="AE2131" s="439"/>
      <c r="AS2131" s="578"/>
      <c r="AT2131" s="578"/>
      <c r="AU2131" s="579"/>
      <c r="AV2131" s="579"/>
      <c r="AW2131" s="579"/>
      <c r="AX2131" s="579"/>
      <c r="AY2131" s="579"/>
      <c r="AZ2131" s="579"/>
    </row>
    <row r="2132" spans="30:52" ht="14.25" customHeight="1" x14ac:dyDescent="0.4">
      <c r="AD2132" s="439"/>
      <c r="AE2132" s="439"/>
      <c r="AS2132" s="578"/>
      <c r="AT2132" s="578"/>
      <c r="AU2132" s="579"/>
      <c r="AV2132" s="579"/>
      <c r="AW2132" s="579"/>
      <c r="AX2132" s="579"/>
      <c r="AY2132" s="579"/>
      <c r="AZ2132" s="579"/>
    </row>
    <row r="2133" spans="30:52" ht="14.25" customHeight="1" x14ac:dyDescent="0.4">
      <c r="AD2133" s="439"/>
      <c r="AE2133" s="439"/>
      <c r="AS2133" s="578"/>
      <c r="AT2133" s="578"/>
      <c r="AU2133" s="579"/>
      <c r="AV2133" s="579"/>
      <c r="AW2133" s="579"/>
      <c r="AX2133" s="579"/>
      <c r="AY2133" s="579"/>
      <c r="AZ2133" s="579"/>
    </row>
    <row r="2134" spans="30:52" ht="14.25" customHeight="1" x14ac:dyDescent="0.4">
      <c r="AD2134" s="439"/>
      <c r="AE2134" s="439"/>
      <c r="AS2134" s="578"/>
      <c r="AT2134" s="578"/>
      <c r="AU2134" s="579"/>
      <c r="AV2134" s="579"/>
      <c r="AW2134" s="579"/>
      <c r="AX2134" s="579"/>
      <c r="AY2134" s="579"/>
      <c r="AZ2134" s="579"/>
    </row>
    <row r="2135" spans="30:52" ht="14.25" customHeight="1" x14ac:dyDescent="0.4">
      <c r="AD2135" s="439"/>
      <c r="AE2135" s="439"/>
      <c r="AS2135" s="578"/>
      <c r="AT2135" s="578"/>
      <c r="AU2135" s="579"/>
      <c r="AV2135" s="579"/>
      <c r="AW2135" s="579"/>
      <c r="AX2135" s="579"/>
      <c r="AY2135" s="579"/>
      <c r="AZ2135" s="579"/>
    </row>
    <row r="2136" spans="30:52" ht="14.25" customHeight="1" x14ac:dyDescent="0.4">
      <c r="AD2136" s="439"/>
      <c r="AE2136" s="439"/>
      <c r="AS2136" s="578"/>
      <c r="AT2136" s="578"/>
      <c r="AU2136" s="579"/>
      <c r="AV2136" s="579"/>
      <c r="AW2136" s="579"/>
      <c r="AX2136" s="579"/>
      <c r="AY2136" s="579"/>
      <c r="AZ2136" s="579"/>
    </row>
    <row r="2137" spans="30:52" ht="14.25" customHeight="1" x14ac:dyDescent="0.4">
      <c r="AD2137" s="439"/>
      <c r="AE2137" s="439"/>
      <c r="AS2137" s="578"/>
      <c r="AT2137" s="578"/>
      <c r="AU2137" s="579"/>
      <c r="AV2137" s="579"/>
      <c r="AW2137" s="579"/>
      <c r="AX2137" s="579"/>
      <c r="AY2137" s="579"/>
      <c r="AZ2137" s="579"/>
    </row>
    <row r="2138" spans="30:52" ht="14.25" customHeight="1" x14ac:dyDescent="0.4">
      <c r="AD2138" s="439"/>
      <c r="AE2138" s="439"/>
      <c r="AS2138" s="578"/>
      <c r="AT2138" s="578"/>
      <c r="AU2138" s="579"/>
      <c r="AV2138" s="579"/>
      <c r="AW2138" s="579"/>
      <c r="AX2138" s="579"/>
      <c r="AY2138" s="579"/>
      <c r="AZ2138" s="579"/>
    </row>
    <row r="2139" spans="30:52" ht="14.25" customHeight="1" x14ac:dyDescent="0.4">
      <c r="AD2139" s="439"/>
      <c r="AE2139" s="439"/>
      <c r="AS2139" s="578"/>
      <c r="AT2139" s="578"/>
      <c r="AU2139" s="579"/>
      <c r="AV2139" s="579"/>
      <c r="AW2139" s="579"/>
      <c r="AX2139" s="579"/>
      <c r="AY2139" s="579"/>
      <c r="AZ2139" s="579"/>
    </row>
    <row r="2140" spans="30:52" ht="14.25" customHeight="1" x14ac:dyDescent="0.4">
      <c r="AD2140" s="439"/>
      <c r="AE2140" s="439"/>
      <c r="AS2140" s="578"/>
      <c r="AT2140" s="578"/>
      <c r="AU2140" s="579"/>
      <c r="AV2140" s="579"/>
      <c r="AW2140" s="579"/>
      <c r="AX2140" s="579"/>
      <c r="AY2140" s="579"/>
      <c r="AZ2140" s="579"/>
    </row>
    <row r="2141" spans="30:52" ht="14.25" customHeight="1" x14ac:dyDescent="0.4">
      <c r="AD2141" s="439"/>
      <c r="AE2141" s="439"/>
      <c r="AS2141" s="578"/>
      <c r="AT2141" s="578"/>
      <c r="AU2141" s="579"/>
      <c r="AV2141" s="579"/>
      <c r="AW2141" s="579"/>
      <c r="AX2141" s="579"/>
      <c r="AY2141" s="579"/>
      <c r="AZ2141" s="579"/>
    </row>
    <row r="2142" spans="30:52" ht="14.25" customHeight="1" x14ac:dyDescent="0.4">
      <c r="AD2142" s="439"/>
      <c r="AE2142" s="439"/>
      <c r="AS2142" s="578"/>
      <c r="AT2142" s="578"/>
      <c r="AU2142" s="579"/>
      <c r="AV2142" s="579"/>
      <c r="AW2142" s="579"/>
      <c r="AX2142" s="579"/>
      <c r="AY2142" s="579"/>
      <c r="AZ2142" s="579"/>
    </row>
    <row r="2143" spans="30:52" ht="14.25" customHeight="1" x14ac:dyDescent="0.4">
      <c r="AD2143" s="439"/>
      <c r="AE2143" s="439"/>
      <c r="AS2143" s="578"/>
      <c r="AT2143" s="578"/>
      <c r="AU2143" s="579"/>
      <c r="AV2143" s="579"/>
      <c r="AW2143" s="579"/>
      <c r="AX2143" s="579"/>
      <c r="AY2143" s="579"/>
      <c r="AZ2143" s="579"/>
    </row>
    <row r="2144" spans="30:52" ht="14.25" customHeight="1" x14ac:dyDescent="0.4">
      <c r="AD2144" s="439"/>
      <c r="AE2144" s="439"/>
      <c r="AS2144" s="578"/>
      <c r="AT2144" s="578"/>
      <c r="AU2144" s="579"/>
      <c r="AV2144" s="579"/>
      <c r="AW2144" s="579"/>
      <c r="AX2144" s="579"/>
      <c r="AY2144" s="579"/>
      <c r="AZ2144" s="579"/>
    </row>
    <row r="2145" spans="30:52" ht="14.25" customHeight="1" x14ac:dyDescent="0.4">
      <c r="AD2145" s="439"/>
      <c r="AE2145" s="439"/>
      <c r="AS2145" s="578"/>
      <c r="AT2145" s="578"/>
      <c r="AU2145" s="579"/>
      <c r="AV2145" s="579"/>
      <c r="AW2145" s="579"/>
      <c r="AX2145" s="579"/>
      <c r="AY2145" s="579"/>
      <c r="AZ2145" s="579"/>
    </row>
    <row r="2146" spans="30:52" ht="14.25" customHeight="1" x14ac:dyDescent="0.4">
      <c r="AD2146" s="439"/>
      <c r="AE2146" s="439"/>
      <c r="AS2146" s="578"/>
      <c r="AT2146" s="578"/>
      <c r="AU2146" s="579"/>
      <c r="AV2146" s="579"/>
      <c r="AW2146" s="579"/>
      <c r="AX2146" s="579"/>
      <c r="AY2146" s="579"/>
      <c r="AZ2146" s="579"/>
    </row>
    <row r="2147" spans="30:52" ht="14.25" customHeight="1" x14ac:dyDescent="0.4">
      <c r="AD2147" s="439"/>
      <c r="AE2147" s="439"/>
      <c r="AS2147" s="578"/>
      <c r="AT2147" s="578"/>
      <c r="AU2147" s="579"/>
      <c r="AV2147" s="579"/>
      <c r="AW2147" s="579"/>
      <c r="AX2147" s="579"/>
      <c r="AY2147" s="579"/>
      <c r="AZ2147" s="579"/>
    </row>
    <row r="2148" spans="30:52" ht="14.25" customHeight="1" x14ac:dyDescent="0.4">
      <c r="AD2148" s="439"/>
      <c r="AE2148" s="439"/>
      <c r="AS2148" s="578"/>
      <c r="AT2148" s="578"/>
      <c r="AU2148" s="579"/>
      <c r="AV2148" s="579"/>
      <c r="AW2148" s="579"/>
      <c r="AX2148" s="579"/>
      <c r="AY2148" s="579"/>
      <c r="AZ2148" s="579"/>
    </row>
    <row r="2149" spans="30:52" ht="14.25" customHeight="1" x14ac:dyDescent="0.4">
      <c r="AD2149" s="439"/>
      <c r="AE2149" s="439"/>
      <c r="AS2149" s="578"/>
      <c r="AT2149" s="578"/>
      <c r="AU2149" s="579"/>
      <c r="AV2149" s="579"/>
      <c r="AW2149" s="579"/>
      <c r="AX2149" s="579"/>
      <c r="AY2149" s="579"/>
      <c r="AZ2149" s="579"/>
    </row>
    <row r="2150" spans="30:52" ht="14.25" customHeight="1" x14ac:dyDescent="0.4">
      <c r="AD2150" s="439"/>
      <c r="AE2150" s="439"/>
      <c r="AS2150" s="578"/>
      <c r="AT2150" s="578"/>
      <c r="AU2150" s="579"/>
      <c r="AV2150" s="579"/>
      <c r="AW2150" s="579"/>
      <c r="AX2150" s="579"/>
      <c r="AY2150" s="579"/>
      <c r="AZ2150" s="579"/>
    </row>
    <row r="2151" spans="30:52" ht="14.25" customHeight="1" x14ac:dyDescent="0.4">
      <c r="AD2151" s="439"/>
      <c r="AE2151" s="439"/>
      <c r="AS2151" s="578"/>
      <c r="AT2151" s="578"/>
      <c r="AU2151" s="579"/>
      <c r="AV2151" s="579"/>
      <c r="AW2151" s="579"/>
      <c r="AX2151" s="579"/>
      <c r="AY2151" s="579"/>
      <c r="AZ2151" s="579"/>
    </row>
    <row r="2152" spans="30:52" ht="14.25" customHeight="1" x14ac:dyDescent="0.4">
      <c r="AD2152" s="439"/>
      <c r="AE2152" s="439"/>
      <c r="AS2152" s="578"/>
      <c r="AT2152" s="578"/>
      <c r="AU2152" s="579"/>
      <c r="AV2152" s="579"/>
      <c r="AW2152" s="579"/>
      <c r="AX2152" s="579"/>
      <c r="AY2152" s="579"/>
      <c r="AZ2152" s="579"/>
    </row>
    <row r="2153" spans="30:52" ht="14.25" customHeight="1" x14ac:dyDescent="0.4">
      <c r="AD2153" s="439"/>
      <c r="AE2153" s="439"/>
      <c r="AS2153" s="578"/>
      <c r="AT2153" s="578"/>
      <c r="AU2153" s="579"/>
      <c r="AV2153" s="579"/>
      <c r="AW2153" s="579"/>
      <c r="AX2153" s="579"/>
      <c r="AY2153" s="579"/>
      <c r="AZ2153" s="579"/>
    </row>
    <row r="2154" spans="30:52" ht="14.25" customHeight="1" x14ac:dyDescent="0.4">
      <c r="AD2154" s="439"/>
      <c r="AE2154" s="439"/>
      <c r="AS2154" s="578"/>
      <c r="AT2154" s="578"/>
      <c r="AU2154" s="579"/>
      <c r="AV2154" s="579"/>
      <c r="AW2154" s="579"/>
      <c r="AX2154" s="579"/>
      <c r="AY2154" s="579"/>
      <c r="AZ2154" s="579"/>
    </row>
    <row r="2155" spans="30:52" ht="14.25" customHeight="1" x14ac:dyDescent="0.4">
      <c r="AD2155" s="439"/>
      <c r="AE2155" s="439"/>
      <c r="AS2155" s="578"/>
      <c r="AT2155" s="578"/>
      <c r="AU2155" s="579"/>
      <c r="AV2155" s="579"/>
      <c r="AW2155" s="579"/>
      <c r="AX2155" s="579"/>
      <c r="AY2155" s="579"/>
      <c r="AZ2155" s="579"/>
    </row>
    <row r="2156" spans="30:52" ht="14.25" customHeight="1" x14ac:dyDescent="0.4">
      <c r="AD2156" s="439"/>
      <c r="AE2156" s="439"/>
      <c r="AS2156" s="578"/>
      <c r="AT2156" s="578"/>
      <c r="AU2156" s="579"/>
      <c r="AV2156" s="579"/>
      <c r="AW2156" s="579"/>
      <c r="AX2156" s="579"/>
      <c r="AY2156" s="579"/>
      <c r="AZ2156" s="579"/>
    </row>
    <row r="2157" spans="30:52" ht="14.25" customHeight="1" x14ac:dyDescent="0.4">
      <c r="AD2157" s="439"/>
      <c r="AE2157" s="439"/>
      <c r="AS2157" s="578"/>
      <c r="AT2157" s="578"/>
      <c r="AU2157" s="579"/>
      <c r="AV2157" s="579"/>
      <c r="AW2157" s="579"/>
      <c r="AX2157" s="579"/>
      <c r="AY2157" s="579"/>
      <c r="AZ2157" s="579"/>
    </row>
    <row r="2158" spans="30:52" ht="14.25" customHeight="1" x14ac:dyDescent="0.4">
      <c r="AD2158" s="439"/>
      <c r="AE2158" s="439"/>
      <c r="AS2158" s="578"/>
      <c r="AT2158" s="578"/>
      <c r="AU2158" s="579"/>
      <c r="AV2158" s="579"/>
      <c r="AW2158" s="579"/>
      <c r="AX2158" s="579"/>
      <c r="AY2158" s="579"/>
      <c r="AZ2158" s="579"/>
    </row>
    <row r="2159" spans="30:52" ht="14.25" customHeight="1" x14ac:dyDescent="0.4">
      <c r="AD2159" s="439"/>
      <c r="AE2159" s="439"/>
      <c r="AS2159" s="578"/>
      <c r="AT2159" s="578"/>
      <c r="AU2159" s="579"/>
      <c r="AV2159" s="579"/>
      <c r="AW2159" s="579"/>
      <c r="AX2159" s="579"/>
      <c r="AY2159" s="579"/>
      <c r="AZ2159" s="579"/>
    </row>
    <row r="2160" spans="30:52" ht="14.25" customHeight="1" x14ac:dyDescent="0.4">
      <c r="AD2160" s="439"/>
      <c r="AE2160" s="439"/>
      <c r="AS2160" s="578"/>
      <c r="AT2160" s="578"/>
      <c r="AU2160" s="579"/>
      <c r="AV2160" s="579"/>
      <c r="AW2160" s="579"/>
      <c r="AX2160" s="579"/>
      <c r="AY2160" s="579"/>
      <c r="AZ2160" s="579"/>
    </row>
    <row r="2161" spans="30:52" ht="14.25" customHeight="1" x14ac:dyDescent="0.4">
      <c r="AD2161" s="439"/>
      <c r="AE2161" s="439"/>
      <c r="AS2161" s="578"/>
      <c r="AT2161" s="578"/>
      <c r="AU2161" s="579"/>
      <c r="AV2161" s="579"/>
      <c r="AW2161" s="579"/>
      <c r="AX2161" s="579"/>
      <c r="AY2161" s="579"/>
      <c r="AZ2161" s="579"/>
    </row>
    <row r="2162" spans="30:52" ht="14.25" customHeight="1" x14ac:dyDescent="0.4">
      <c r="AD2162" s="439"/>
      <c r="AE2162" s="439"/>
      <c r="AS2162" s="578"/>
      <c r="AT2162" s="578"/>
      <c r="AU2162" s="579"/>
      <c r="AV2162" s="579"/>
      <c r="AW2162" s="579"/>
      <c r="AX2162" s="579"/>
      <c r="AY2162" s="579"/>
      <c r="AZ2162" s="579"/>
    </row>
    <row r="2163" spans="30:52" ht="14.25" customHeight="1" x14ac:dyDescent="0.4">
      <c r="AD2163" s="439"/>
      <c r="AE2163" s="439"/>
      <c r="AS2163" s="578"/>
      <c r="AT2163" s="578"/>
      <c r="AU2163" s="579"/>
      <c r="AV2163" s="579"/>
      <c r="AW2163" s="579"/>
      <c r="AX2163" s="579"/>
      <c r="AY2163" s="579"/>
      <c r="AZ2163" s="579"/>
    </row>
    <row r="2164" spans="30:52" ht="14.25" customHeight="1" x14ac:dyDescent="0.4">
      <c r="AD2164" s="439"/>
      <c r="AE2164" s="439"/>
      <c r="AS2164" s="578"/>
      <c r="AT2164" s="578"/>
      <c r="AU2164" s="579"/>
      <c r="AV2164" s="579"/>
      <c r="AW2164" s="579"/>
      <c r="AX2164" s="579"/>
      <c r="AY2164" s="579"/>
      <c r="AZ2164" s="579"/>
    </row>
    <row r="2165" spans="30:52" ht="14.25" customHeight="1" x14ac:dyDescent="0.4">
      <c r="AD2165" s="439"/>
      <c r="AE2165" s="439"/>
      <c r="AS2165" s="578"/>
      <c r="AT2165" s="578"/>
      <c r="AU2165" s="579"/>
      <c r="AV2165" s="579"/>
      <c r="AW2165" s="579"/>
      <c r="AX2165" s="579"/>
      <c r="AY2165" s="579"/>
      <c r="AZ2165" s="579"/>
    </row>
    <row r="2166" spans="30:52" ht="14.25" customHeight="1" x14ac:dyDescent="0.4">
      <c r="AD2166" s="439"/>
      <c r="AE2166" s="439"/>
      <c r="AS2166" s="578"/>
      <c r="AT2166" s="578"/>
      <c r="AU2166" s="579"/>
      <c r="AV2166" s="579"/>
      <c r="AW2166" s="579"/>
      <c r="AX2166" s="579"/>
      <c r="AY2166" s="579"/>
      <c r="AZ2166" s="579"/>
    </row>
    <row r="2167" spans="30:52" ht="14.25" customHeight="1" x14ac:dyDescent="0.4">
      <c r="AD2167" s="439"/>
      <c r="AE2167" s="439"/>
      <c r="AS2167" s="578"/>
      <c r="AT2167" s="578"/>
      <c r="AU2167" s="579"/>
      <c r="AV2167" s="579"/>
      <c r="AW2167" s="579"/>
      <c r="AX2167" s="579"/>
      <c r="AY2167" s="579"/>
      <c r="AZ2167" s="579"/>
    </row>
    <row r="2168" spans="30:52" ht="14.25" customHeight="1" x14ac:dyDescent="0.4">
      <c r="AD2168" s="439"/>
      <c r="AE2168" s="439"/>
      <c r="AS2168" s="578"/>
      <c r="AT2168" s="578"/>
      <c r="AU2168" s="579"/>
      <c r="AV2168" s="579"/>
      <c r="AW2168" s="579"/>
      <c r="AX2168" s="579"/>
      <c r="AY2168" s="579"/>
      <c r="AZ2168" s="579"/>
    </row>
    <row r="2169" spans="30:52" ht="14.25" customHeight="1" x14ac:dyDescent="0.4">
      <c r="AD2169" s="439"/>
      <c r="AE2169" s="439"/>
      <c r="AS2169" s="578"/>
      <c r="AT2169" s="578"/>
      <c r="AU2169" s="579"/>
      <c r="AV2169" s="579"/>
      <c r="AW2169" s="579"/>
      <c r="AX2169" s="579"/>
      <c r="AY2169" s="579"/>
      <c r="AZ2169" s="579"/>
    </row>
    <row r="2170" spans="30:52" ht="14.25" customHeight="1" x14ac:dyDescent="0.4">
      <c r="AD2170" s="439"/>
      <c r="AE2170" s="439"/>
      <c r="AS2170" s="578"/>
      <c r="AT2170" s="578"/>
      <c r="AU2170" s="579"/>
      <c r="AV2170" s="579"/>
      <c r="AW2170" s="579"/>
      <c r="AX2170" s="579"/>
      <c r="AY2170" s="579"/>
      <c r="AZ2170" s="579"/>
    </row>
    <row r="2171" spans="30:52" ht="14.25" customHeight="1" x14ac:dyDescent="0.4">
      <c r="AD2171" s="439"/>
      <c r="AE2171" s="439"/>
      <c r="AS2171" s="578"/>
      <c r="AT2171" s="578"/>
      <c r="AU2171" s="579"/>
      <c r="AV2171" s="579"/>
      <c r="AW2171" s="579"/>
      <c r="AX2171" s="579"/>
      <c r="AY2171" s="579"/>
      <c r="AZ2171" s="579"/>
    </row>
    <row r="2172" spans="30:52" ht="14.25" customHeight="1" x14ac:dyDescent="0.4">
      <c r="AD2172" s="439"/>
      <c r="AE2172" s="439"/>
      <c r="AS2172" s="578"/>
      <c r="AT2172" s="578"/>
      <c r="AU2172" s="579"/>
      <c r="AV2172" s="579"/>
      <c r="AW2172" s="579"/>
      <c r="AX2172" s="579"/>
      <c r="AY2172" s="579"/>
      <c r="AZ2172" s="579"/>
    </row>
    <row r="2173" spans="30:52" ht="14.25" customHeight="1" x14ac:dyDescent="0.4">
      <c r="AD2173" s="439"/>
      <c r="AE2173" s="439"/>
      <c r="AS2173" s="578"/>
      <c r="AT2173" s="578"/>
      <c r="AU2173" s="579"/>
      <c r="AV2173" s="579"/>
      <c r="AW2173" s="579"/>
      <c r="AX2173" s="579"/>
      <c r="AY2173" s="579"/>
      <c r="AZ2173" s="579"/>
    </row>
    <row r="2174" spans="30:52" ht="14.25" customHeight="1" x14ac:dyDescent="0.4">
      <c r="AD2174" s="439"/>
      <c r="AE2174" s="439"/>
      <c r="AS2174" s="578"/>
      <c r="AT2174" s="578"/>
      <c r="AU2174" s="579"/>
      <c r="AV2174" s="579"/>
      <c r="AW2174" s="579"/>
      <c r="AX2174" s="579"/>
      <c r="AY2174" s="579"/>
      <c r="AZ2174" s="579"/>
    </row>
    <row r="2175" spans="30:52" ht="14.25" customHeight="1" x14ac:dyDescent="0.4">
      <c r="AD2175" s="439"/>
      <c r="AE2175" s="439"/>
      <c r="AS2175" s="578"/>
      <c r="AT2175" s="578"/>
      <c r="AU2175" s="579"/>
      <c r="AV2175" s="579"/>
      <c r="AW2175" s="579"/>
      <c r="AX2175" s="579"/>
      <c r="AY2175" s="579"/>
      <c r="AZ2175" s="579"/>
    </row>
    <row r="2176" spans="30:52" ht="14.25" customHeight="1" x14ac:dyDescent="0.4">
      <c r="AD2176" s="439"/>
      <c r="AE2176" s="439"/>
      <c r="AS2176" s="578"/>
      <c r="AT2176" s="578"/>
      <c r="AU2176" s="579"/>
      <c r="AV2176" s="579"/>
      <c r="AW2176" s="579"/>
      <c r="AX2176" s="579"/>
      <c r="AY2176" s="579"/>
      <c r="AZ2176" s="579"/>
    </row>
    <row r="2177" spans="30:52" ht="14.25" customHeight="1" x14ac:dyDescent="0.4">
      <c r="AD2177" s="439"/>
      <c r="AE2177" s="439"/>
      <c r="AS2177" s="578"/>
      <c r="AT2177" s="578"/>
      <c r="AU2177" s="579"/>
      <c r="AV2177" s="579"/>
      <c r="AW2177" s="579"/>
      <c r="AX2177" s="579"/>
      <c r="AY2177" s="579"/>
      <c r="AZ2177" s="579"/>
    </row>
    <row r="2178" spans="30:52" ht="14.25" customHeight="1" x14ac:dyDescent="0.4">
      <c r="AD2178" s="439"/>
      <c r="AE2178" s="439"/>
      <c r="AS2178" s="578"/>
      <c r="AT2178" s="578"/>
      <c r="AU2178" s="579"/>
      <c r="AV2178" s="579"/>
      <c r="AW2178" s="579"/>
      <c r="AX2178" s="579"/>
      <c r="AY2178" s="579"/>
      <c r="AZ2178" s="579"/>
    </row>
    <row r="2179" spans="30:52" ht="14.25" customHeight="1" x14ac:dyDescent="0.4">
      <c r="AD2179" s="439"/>
      <c r="AE2179" s="439"/>
      <c r="AS2179" s="578"/>
      <c r="AT2179" s="578"/>
      <c r="AU2179" s="579"/>
      <c r="AV2179" s="579"/>
      <c r="AW2179" s="579"/>
      <c r="AX2179" s="579"/>
      <c r="AY2179" s="579"/>
      <c r="AZ2179" s="579"/>
    </row>
    <row r="2180" spans="30:52" ht="14.25" customHeight="1" x14ac:dyDescent="0.4">
      <c r="AD2180" s="439"/>
      <c r="AE2180" s="439"/>
      <c r="AS2180" s="578"/>
      <c r="AT2180" s="578"/>
      <c r="AU2180" s="579"/>
      <c r="AV2180" s="579"/>
      <c r="AW2180" s="579"/>
      <c r="AX2180" s="579"/>
      <c r="AY2180" s="579"/>
      <c r="AZ2180" s="579"/>
    </row>
    <row r="2181" spans="30:52" ht="14.25" customHeight="1" x14ac:dyDescent="0.4">
      <c r="AD2181" s="439"/>
      <c r="AE2181" s="439"/>
      <c r="AS2181" s="578"/>
      <c r="AT2181" s="578"/>
      <c r="AU2181" s="579"/>
      <c r="AV2181" s="579"/>
      <c r="AW2181" s="579"/>
      <c r="AX2181" s="579"/>
      <c r="AY2181" s="579"/>
      <c r="AZ2181" s="579"/>
    </row>
    <row r="2182" spans="30:52" ht="14.25" customHeight="1" x14ac:dyDescent="0.4">
      <c r="AD2182" s="439"/>
      <c r="AE2182" s="439"/>
      <c r="AS2182" s="578"/>
      <c r="AT2182" s="578"/>
      <c r="AU2182" s="579"/>
      <c r="AV2182" s="579"/>
      <c r="AW2182" s="579"/>
      <c r="AX2182" s="579"/>
      <c r="AY2182" s="579"/>
      <c r="AZ2182" s="579"/>
    </row>
    <row r="2183" spans="30:52" ht="14.25" customHeight="1" x14ac:dyDescent="0.4">
      <c r="AD2183" s="439"/>
      <c r="AE2183" s="439"/>
      <c r="AS2183" s="578"/>
      <c r="AT2183" s="578"/>
      <c r="AU2183" s="579"/>
      <c r="AV2183" s="579"/>
      <c r="AW2183" s="579"/>
      <c r="AX2183" s="579"/>
      <c r="AY2183" s="579"/>
      <c r="AZ2183" s="579"/>
    </row>
    <row r="2184" spans="30:52" ht="14.25" customHeight="1" x14ac:dyDescent="0.4">
      <c r="AD2184" s="439"/>
      <c r="AE2184" s="439"/>
      <c r="AS2184" s="578"/>
      <c r="AT2184" s="578"/>
      <c r="AU2184" s="579"/>
      <c r="AV2184" s="579"/>
      <c r="AW2184" s="579"/>
      <c r="AX2184" s="579"/>
      <c r="AY2184" s="579"/>
      <c r="AZ2184" s="579"/>
    </row>
    <row r="2185" spans="30:52" ht="14.25" customHeight="1" x14ac:dyDescent="0.4">
      <c r="AD2185" s="439"/>
      <c r="AE2185" s="439"/>
      <c r="AS2185" s="578"/>
      <c r="AT2185" s="578"/>
      <c r="AU2185" s="579"/>
      <c r="AV2185" s="579"/>
      <c r="AW2185" s="579"/>
      <c r="AX2185" s="579"/>
      <c r="AY2185" s="579"/>
      <c r="AZ2185" s="579"/>
    </row>
    <row r="2186" spans="30:52" ht="14.25" customHeight="1" x14ac:dyDescent="0.4">
      <c r="AD2186" s="439"/>
      <c r="AE2186" s="439"/>
      <c r="AS2186" s="578"/>
      <c r="AT2186" s="578"/>
      <c r="AU2186" s="579"/>
      <c r="AV2186" s="579"/>
      <c r="AW2186" s="579"/>
      <c r="AX2186" s="579"/>
      <c r="AY2186" s="579"/>
      <c r="AZ2186" s="579"/>
    </row>
    <row r="2187" spans="30:52" ht="14.25" customHeight="1" x14ac:dyDescent="0.4">
      <c r="AD2187" s="439"/>
      <c r="AE2187" s="439"/>
      <c r="AS2187" s="578"/>
      <c r="AT2187" s="578"/>
      <c r="AU2187" s="579"/>
      <c r="AV2187" s="579"/>
      <c r="AW2187" s="579"/>
      <c r="AX2187" s="579"/>
      <c r="AY2187" s="579"/>
      <c r="AZ2187" s="579"/>
    </row>
    <row r="2188" spans="30:52" ht="14.25" customHeight="1" x14ac:dyDescent="0.4">
      <c r="AD2188" s="439"/>
      <c r="AE2188" s="439"/>
      <c r="AS2188" s="578"/>
      <c r="AT2188" s="578"/>
      <c r="AU2188" s="579"/>
      <c r="AV2188" s="579"/>
      <c r="AW2188" s="579"/>
      <c r="AX2188" s="579"/>
      <c r="AY2188" s="579"/>
      <c r="AZ2188" s="579"/>
    </row>
    <row r="2189" spans="30:52" ht="14.25" customHeight="1" x14ac:dyDescent="0.4">
      <c r="AD2189" s="439"/>
      <c r="AE2189" s="439"/>
      <c r="AS2189" s="578"/>
      <c r="AT2189" s="578"/>
      <c r="AU2189" s="579"/>
      <c r="AV2189" s="579"/>
      <c r="AW2189" s="579"/>
      <c r="AX2189" s="579"/>
      <c r="AY2189" s="579"/>
      <c r="AZ2189" s="579"/>
    </row>
    <row r="2190" spans="30:52" ht="14.25" customHeight="1" x14ac:dyDescent="0.4">
      <c r="AD2190" s="439"/>
      <c r="AE2190" s="439"/>
      <c r="AS2190" s="578"/>
      <c r="AT2190" s="578"/>
      <c r="AU2190" s="579"/>
      <c r="AV2190" s="579"/>
      <c r="AW2190" s="579"/>
      <c r="AX2190" s="579"/>
      <c r="AY2190" s="579"/>
      <c r="AZ2190" s="579"/>
    </row>
    <row r="2191" spans="30:52" ht="14.25" customHeight="1" x14ac:dyDescent="0.4">
      <c r="AD2191" s="439"/>
      <c r="AE2191" s="439"/>
      <c r="AS2191" s="578"/>
      <c r="AT2191" s="578"/>
      <c r="AU2191" s="579"/>
      <c r="AV2191" s="579"/>
      <c r="AW2191" s="579"/>
      <c r="AX2191" s="579"/>
      <c r="AY2191" s="579"/>
      <c r="AZ2191" s="579"/>
    </row>
    <row r="2192" spans="30:52" ht="14.25" customHeight="1" x14ac:dyDescent="0.4">
      <c r="AD2192" s="439"/>
      <c r="AE2192" s="439"/>
      <c r="AS2192" s="578"/>
      <c r="AT2192" s="578"/>
      <c r="AU2192" s="579"/>
      <c r="AV2192" s="579"/>
      <c r="AW2192" s="579"/>
      <c r="AX2192" s="579"/>
      <c r="AY2192" s="579"/>
      <c r="AZ2192" s="579"/>
    </row>
    <row r="2193" spans="30:52" ht="14.25" customHeight="1" x14ac:dyDescent="0.4">
      <c r="AD2193" s="439"/>
      <c r="AE2193" s="439"/>
      <c r="AS2193" s="578"/>
      <c r="AT2193" s="578"/>
      <c r="AU2193" s="579"/>
      <c r="AV2193" s="579"/>
      <c r="AW2193" s="579"/>
      <c r="AX2193" s="579"/>
      <c r="AY2193" s="579"/>
      <c r="AZ2193" s="579"/>
    </row>
    <row r="2194" spans="30:52" ht="14.25" customHeight="1" x14ac:dyDescent="0.4">
      <c r="AD2194" s="439"/>
      <c r="AE2194" s="439"/>
      <c r="AS2194" s="578"/>
      <c r="AT2194" s="578"/>
      <c r="AU2194" s="579"/>
      <c r="AV2194" s="579"/>
      <c r="AW2194" s="579"/>
      <c r="AX2194" s="579"/>
      <c r="AY2194" s="579"/>
      <c r="AZ2194" s="579"/>
    </row>
    <row r="2195" spans="30:52" ht="14.25" customHeight="1" x14ac:dyDescent="0.4">
      <c r="AD2195" s="439"/>
      <c r="AE2195" s="439"/>
      <c r="AS2195" s="578"/>
      <c r="AT2195" s="578"/>
      <c r="AU2195" s="579"/>
      <c r="AV2195" s="579"/>
      <c r="AW2195" s="579"/>
      <c r="AX2195" s="579"/>
      <c r="AY2195" s="579"/>
      <c r="AZ2195" s="579"/>
    </row>
    <row r="2196" spans="30:52" ht="14.25" customHeight="1" x14ac:dyDescent="0.4">
      <c r="AD2196" s="439"/>
      <c r="AE2196" s="439"/>
      <c r="AS2196" s="578"/>
      <c r="AT2196" s="578"/>
      <c r="AU2196" s="579"/>
      <c r="AV2196" s="579"/>
      <c r="AW2196" s="579"/>
      <c r="AX2196" s="579"/>
      <c r="AY2196" s="579"/>
      <c r="AZ2196" s="579"/>
    </row>
    <row r="2197" spans="30:52" ht="14.25" customHeight="1" x14ac:dyDescent="0.4">
      <c r="AD2197" s="439"/>
      <c r="AE2197" s="439"/>
      <c r="AS2197" s="578"/>
      <c r="AT2197" s="578"/>
      <c r="AU2197" s="579"/>
      <c r="AV2197" s="579"/>
      <c r="AW2197" s="579"/>
      <c r="AX2197" s="579"/>
      <c r="AY2197" s="579"/>
      <c r="AZ2197" s="579"/>
    </row>
    <row r="2198" spans="30:52" ht="14.25" customHeight="1" x14ac:dyDescent="0.4">
      <c r="AD2198" s="439"/>
      <c r="AE2198" s="439"/>
      <c r="AS2198" s="578"/>
      <c r="AT2198" s="578"/>
      <c r="AU2198" s="579"/>
      <c r="AV2198" s="579"/>
      <c r="AW2198" s="579"/>
      <c r="AX2198" s="579"/>
      <c r="AY2198" s="579"/>
      <c r="AZ2198" s="579"/>
    </row>
    <row r="2199" spans="30:52" ht="14.25" customHeight="1" x14ac:dyDescent="0.4">
      <c r="AD2199" s="439"/>
      <c r="AE2199" s="439"/>
      <c r="AS2199" s="578"/>
      <c r="AT2199" s="578"/>
      <c r="AU2199" s="579"/>
      <c r="AV2199" s="579"/>
      <c r="AW2199" s="579"/>
      <c r="AX2199" s="579"/>
      <c r="AY2199" s="579"/>
      <c r="AZ2199" s="579"/>
    </row>
    <row r="2200" spans="30:52" ht="14.25" customHeight="1" x14ac:dyDescent="0.4">
      <c r="AD2200" s="439"/>
      <c r="AE2200" s="439"/>
      <c r="AS2200" s="578"/>
      <c r="AT2200" s="578"/>
      <c r="AU2200" s="579"/>
      <c r="AV2200" s="579"/>
      <c r="AW2200" s="579"/>
      <c r="AX2200" s="579"/>
      <c r="AY2200" s="579"/>
      <c r="AZ2200" s="579"/>
    </row>
    <row r="2201" spans="30:52" ht="14.25" customHeight="1" x14ac:dyDescent="0.4">
      <c r="AD2201" s="439"/>
      <c r="AE2201" s="439"/>
      <c r="AS2201" s="578"/>
      <c r="AT2201" s="578"/>
      <c r="AU2201" s="579"/>
      <c r="AV2201" s="579"/>
      <c r="AW2201" s="579"/>
      <c r="AX2201" s="579"/>
      <c r="AY2201" s="579"/>
      <c r="AZ2201" s="579"/>
    </row>
    <row r="2202" spans="30:52" ht="14.25" customHeight="1" x14ac:dyDescent="0.4">
      <c r="AD2202" s="439"/>
      <c r="AE2202" s="439"/>
      <c r="AS2202" s="578"/>
      <c r="AT2202" s="578"/>
      <c r="AU2202" s="579"/>
      <c r="AV2202" s="579"/>
      <c r="AW2202" s="579"/>
      <c r="AX2202" s="579"/>
      <c r="AY2202" s="579"/>
      <c r="AZ2202" s="579"/>
    </row>
    <row r="2203" spans="30:52" ht="14.25" customHeight="1" x14ac:dyDescent="0.4">
      <c r="AD2203" s="439"/>
      <c r="AE2203" s="439"/>
      <c r="AS2203" s="578"/>
      <c r="AT2203" s="578"/>
      <c r="AU2203" s="579"/>
      <c r="AV2203" s="579"/>
      <c r="AW2203" s="579"/>
      <c r="AX2203" s="579"/>
      <c r="AY2203" s="579"/>
      <c r="AZ2203" s="579"/>
    </row>
    <row r="2204" spans="30:52" ht="14.25" customHeight="1" x14ac:dyDescent="0.4">
      <c r="AD2204" s="439"/>
      <c r="AE2204" s="439"/>
      <c r="AS2204" s="578"/>
      <c r="AT2204" s="578"/>
      <c r="AU2204" s="579"/>
      <c r="AV2204" s="579"/>
      <c r="AW2204" s="579"/>
      <c r="AX2204" s="579"/>
      <c r="AY2204" s="579"/>
      <c r="AZ2204" s="579"/>
    </row>
    <row r="2205" spans="30:52" ht="14.25" customHeight="1" x14ac:dyDescent="0.4">
      <c r="AD2205" s="439"/>
      <c r="AE2205" s="439"/>
      <c r="AS2205" s="578"/>
      <c r="AT2205" s="578"/>
      <c r="AU2205" s="579"/>
      <c r="AV2205" s="579"/>
      <c r="AW2205" s="579"/>
      <c r="AX2205" s="579"/>
      <c r="AY2205" s="579"/>
      <c r="AZ2205" s="579"/>
    </row>
    <row r="2206" spans="30:52" ht="14.25" customHeight="1" x14ac:dyDescent="0.4">
      <c r="AD2206" s="439"/>
      <c r="AE2206" s="439"/>
      <c r="AS2206" s="578"/>
      <c r="AT2206" s="578"/>
      <c r="AU2206" s="579"/>
      <c r="AV2206" s="579"/>
      <c r="AW2206" s="579"/>
      <c r="AX2206" s="579"/>
      <c r="AY2206" s="579"/>
      <c r="AZ2206" s="579"/>
    </row>
    <row r="2207" spans="30:52" ht="14.25" customHeight="1" x14ac:dyDescent="0.4">
      <c r="AD2207" s="439"/>
      <c r="AE2207" s="439"/>
      <c r="AS2207" s="578"/>
      <c r="AT2207" s="578"/>
      <c r="AU2207" s="579"/>
      <c r="AV2207" s="579"/>
      <c r="AW2207" s="579"/>
      <c r="AX2207" s="579"/>
      <c r="AY2207" s="579"/>
      <c r="AZ2207" s="579"/>
    </row>
    <row r="2208" spans="30:52" ht="14.25" customHeight="1" x14ac:dyDescent="0.4">
      <c r="AD2208" s="439"/>
      <c r="AE2208" s="439"/>
      <c r="AS2208" s="578"/>
      <c r="AT2208" s="578"/>
      <c r="AU2208" s="579"/>
      <c r="AV2208" s="579"/>
      <c r="AW2208" s="579"/>
      <c r="AX2208" s="579"/>
      <c r="AY2208" s="579"/>
      <c r="AZ2208" s="579"/>
    </row>
    <row r="2209" spans="30:52" ht="14.25" customHeight="1" x14ac:dyDescent="0.4">
      <c r="AD2209" s="439"/>
      <c r="AE2209" s="439"/>
      <c r="AS2209" s="578"/>
      <c r="AT2209" s="578"/>
      <c r="AU2209" s="579"/>
      <c r="AV2209" s="579"/>
      <c r="AW2209" s="579"/>
      <c r="AX2209" s="579"/>
      <c r="AY2209" s="579"/>
      <c r="AZ2209" s="579"/>
    </row>
    <row r="2210" spans="30:52" ht="14.25" customHeight="1" x14ac:dyDescent="0.4">
      <c r="AD2210" s="439"/>
      <c r="AE2210" s="439"/>
      <c r="AS2210" s="578"/>
      <c r="AT2210" s="578"/>
      <c r="AU2210" s="579"/>
      <c r="AV2210" s="579"/>
      <c r="AW2210" s="579"/>
      <c r="AX2210" s="579"/>
      <c r="AY2210" s="579"/>
      <c r="AZ2210" s="579"/>
    </row>
    <row r="2211" spans="30:52" ht="14.25" customHeight="1" x14ac:dyDescent="0.4">
      <c r="AD2211" s="439"/>
      <c r="AE2211" s="439"/>
      <c r="AS2211" s="578"/>
      <c r="AT2211" s="578"/>
      <c r="AU2211" s="579"/>
      <c r="AV2211" s="579"/>
      <c r="AW2211" s="579"/>
      <c r="AX2211" s="579"/>
      <c r="AY2211" s="579"/>
      <c r="AZ2211" s="579"/>
    </row>
    <row r="2212" spans="30:52" ht="14.25" customHeight="1" x14ac:dyDescent="0.4">
      <c r="AD2212" s="439"/>
      <c r="AE2212" s="439"/>
      <c r="AS2212" s="578"/>
      <c r="AT2212" s="578"/>
      <c r="AU2212" s="579"/>
      <c r="AV2212" s="579"/>
      <c r="AW2212" s="579"/>
      <c r="AX2212" s="579"/>
      <c r="AY2212" s="579"/>
      <c r="AZ2212" s="579"/>
    </row>
    <row r="2213" spans="30:52" ht="14.25" customHeight="1" x14ac:dyDescent="0.4">
      <c r="AD2213" s="439"/>
      <c r="AE2213" s="439"/>
      <c r="AS2213" s="578"/>
      <c r="AT2213" s="578"/>
      <c r="AU2213" s="579"/>
      <c r="AV2213" s="579"/>
      <c r="AW2213" s="579"/>
      <c r="AX2213" s="579"/>
      <c r="AY2213" s="579"/>
      <c r="AZ2213" s="579"/>
    </row>
    <row r="2214" spans="30:52" ht="14.25" customHeight="1" x14ac:dyDescent="0.4">
      <c r="AD2214" s="439"/>
      <c r="AE2214" s="439"/>
      <c r="AS2214" s="578"/>
      <c r="AT2214" s="578"/>
      <c r="AU2214" s="579"/>
      <c r="AV2214" s="579"/>
      <c r="AW2214" s="579"/>
      <c r="AX2214" s="579"/>
      <c r="AY2214" s="579"/>
      <c r="AZ2214" s="579"/>
    </row>
    <row r="2215" spans="30:52" ht="14.25" customHeight="1" x14ac:dyDescent="0.4">
      <c r="AD2215" s="439"/>
      <c r="AE2215" s="439"/>
      <c r="AS2215" s="578"/>
      <c r="AT2215" s="578"/>
      <c r="AU2215" s="579"/>
      <c r="AV2215" s="579"/>
      <c r="AW2215" s="579"/>
      <c r="AX2215" s="579"/>
      <c r="AY2215" s="579"/>
      <c r="AZ2215" s="579"/>
    </row>
    <row r="2216" spans="30:52" ht="14.25" customHeight="1" x14ac:dyDescent="0.4">
      <c r="AD2216" s="439"/>
      <c r="AE2216" s="439"/>
      <c r="AS2216" s="578"/>
      <c r="AT2216" s="578"/>
      <c r="AU2216" s="579"/>
      <c r="AV2216" s="579"/>
      <c r="AW2216" s="579"/>
      <c r="AX2216" s="579"/>
      <c r="AY2216" s="579"/>
      <c r="AZ2216" s="579"/>
    </row>
    <row r="2217" spans="30:52" ht="14.25" customHeight="1" x14ac:dyDescent="0.4">
      <c r="AD2217" s="439"/>
      <c r="AE2217" s="439"/>
      <c r="AS2217" s="578"/>
      <c r="AT2217" s="578"/>
      <c r="AU2217" s="579"/>
      <c r="AV2217" s="579"/>
      <c r="AW2217" s="579"/>
      <c r="AX2217" s="579"/>
      <c r="AY2217" s="579"/>
      <c r="AZ2217" s="579"/>
    </row>
    <row r="2218" spans="30:52" ht="14.25" customHeight="1" x14ac:dyDescent="0.4">
      <c r="AD2218" s="439"/>
      <c r="AE2218" s="439"/>
      <c r="AS2218" s="578"/>
      <c r="AT2218" s="578"/>
      <c r="AU2218" s="579"/>
      <c r="AV2218" s="579"/>
      <c r="AW2218" s="579"/>
      <c r="AX2218" s="579"/>
      <c r="AY2218" s="579"/>
      <c r="AZ2218" s="579"/>
    </row>
    <row r="2219" spans="30:52" ht="14.25" customHeight="1" x14ac:dyDescent="0.4">
      <c r="AD2219" s="439"/>
      <c r="AE2219" s="439"/>
      <c r="AS2219" s="578"/>
      <c r="AT2219" s="578"/>
      <c r="AU2219" s="579"/>
      <c r="AV2219" s="579"/>
      <c r="AW2219" s="579"/>
      <c r="AX2219" s="579"/>
      <c r="AY2219" s="579"/>
      <c r="AZ2219" s="579"/>
    </row>
    <row r="2220" spans="30:52" ht="14.25" customHeight="1" x14ac:dyDescent="0.4">
      <c r="AD2220" s="439"/>
      <c r="AE2220" s="439"/>
      <c r="AS2220" s="578"/>
      <c r="AT2220" s="578"/>
      <c r="AU2220" s="579"/>
      <c r="AV2220" s="579"/>
      <c r="AW2220" s="579"/>
      <c r="AX2220" s="579"/>
      <c r="AY2220" s="579"/>
      <c r="AZ2220" s="579"/>
    </row>
    <row r="2221" spans="30:52" ht="14.25" customHeight="1" x14ac:dyDescent="0.4">
      <c r="AD2221" s="439"/>
      <c r="AE2221" s="439"/>
      <c r="AS2221" s="578"/>
      <c r="AT2221" s="578"/>
      <c r="AU2221" s="579"/>
      <c r="AV2221" s="579"/>
      <c r="AW2221" s="579"/>
      <c r="AX2221" s="579"/>
      <c r="AY2221" s="579"/>
      <c r="AZ2221" s="579"/>
    </row>
    <row r="2222" spans="30:52" ht="14.25" customHeight="1" x14ac:dyDescent="0.4">
      <c r="AD2222" s="439"/>
      <c r="AE2222" s="439"/>
      <c r="AS2222" s="578"/>
      <c r="AT2222" s="578"/>
      <c r="AU2222" s="579"/>
      <c r="AV2222" s="579"/>
      <c r="AW2222" s="579"/>
      <c r="AX2222" s="579"/>
      <c r="AY2222" s="579"/>
      <c r="AZ2222" s="579"/>
    </row>
    <row r="2223" spans="30:52" ht="14.25" customHeight="1" x14ac:dyDescent="0.4">
      <c r="AD2223" s="439"/>
      <c r="AE2223" s="439"/>
      <c r="AS2223" s="578"/>
      <c r="AT2223" s="578"/>
      <c r="AU2223" s="579"/>
      <c r="AV2223" s="579"/>
      <c r="AW2223" s="579"/>
      <c r="AX2223" s="579"/>
      <c r="AY2223" s="579"/>
      <c r="AZ2223" s="579"/>
    </row>
    <row r="2224" spans="30:52" ht="14.25" customHeight="1" x14ac:dyDescent="0.4">
      <c r="AD2224" s="439"/>
      <c r="AE2224" s="439"/>
      <c r="AS2224" s="578"/>
      <c r="AT2224" s="578"/>
      <c r="AU2224" s="579"/>
      <c r="AV2224" s="579"/>
      <c r="AW2224" s="579"/>
      <c r="AX2224" s="579"/>
      <c r="AY2224" s="579"/>
      <c r="AZ2224" s="579"/>
    </row>
    <row r="2225" spans="30:52" ht="14.25" customHeight="1" x14ac:dyDescent="0.4">
      <c r="AD2225" s="439"/>
      <c r="AE2225" s="439"/>
      <c r="AS2225" s="578"/>
      <c r="AT2225" s="578"/>
      <c r="AU2225" s="579"/>
      <c r="AV2225" s="579"/>
      <c r="AW2225" s="579"/>
      <c r="AX2225" s="579"/>
      <c r="AY2225" s="579"/>
      <c r="AZ2225" s="579"/>
    </row>
    <row r="2226" spans="30:52" ht="14.25" customHeight="1" x14ac:dyDescent="0.4">
      <c r="AD2226" s="439"/>
      <c r="AE2226" s="439"/>
      <c r="AS2226" s="578"/>
      <c r="AT2226" s="578"/>
      <c r="AU2226" s="579"/>
      <c r="AV2226" s="579"/>
      <c r="AW2226" s="579"/>
      <c r="AX2226" s="579"/>
      <c r="AY2226" s="579"/>
      <c r="AZ2226" s="579"/>
    </row>
    <row r="2227" spans="30:52" ht="14.25" customHeight="1" x14ac:dyDescent="0.4">
      <c r="AD2227" s="439"/>
      <c r="AE2227" s="439"/>
      <c r="AS2227" s="578"/>
      <c r="AT2227" s="578"/>
      <c r="AU2227" s="579"/>
      <c r="AV2227" s="579"/>
      <c r="AW2227" s="579"/>
      <c r="AX2227" s="579"/>
      <c r="AY2227" s="579"/>
      <c r="AZ2227" s="579"/>
    </row>
    <row r="2228" spans="30:52" ht="14.25" customHeight="1" x14ac:dyDescent="0.4">
      <c r="AD2228" s="439"/>
      <c r="AE2228" s="439"/>
      <c r="AS2228" s="578"/>
      <c r="AT2228" s="578"/>
      <c r="AU2228" s="579"/>
      <c r="AV2228" s="579"/>
      <c r="AW2228" s="579"/>
      <c r="AX2228" s="579"/>
      <c r="AY2228" s="579"/>
      <c r="AZ2228" s="579"/>
    </row>
    <row r="2229" spans="30:52" ht="14.25" customHeight="1" x14ac:dyDescent="0.4">
      <c r="AD2229" s="439"/>
      <c r="AE2229" s="439"/>
      <c r="AS2229" s="578"/>
      <c r="AT2229" s="578"/>
      <c r="AU2229" s="579"/>
      <c r="AV2229" s="579"/>
      <c r="AW2229" s="579"/>
      <c r="AX2229" s="579"/>
      <c r="AY2229" s="579"/>
      <c r="AZ2229" s="579"/>
    </row>
    <row r="2230" spans="30:52" ht="14.25" customHeight="1" x14ac:dyDescent="0.4">
      <c r="AD2230" s="439"/>
      <c r="AE2230" s="439"/>
      <c r="AS2230" s="578"/>
      <c r="AT2230" s="578"/>
      <c r="AU2230" s="579"/>
      <c r="AV2230" s="579"/>
      <c r="AW2230" s="579"/>
      <c r="AX2230" s="579"/>
      <c r="AY2230" s="579"/>
      <c r="AZ2230" s="579"/>
    </row>
    <row r="2231" spans="30:52" ht="14.25" customHeight="1" x14ac:dyDescent="0.4">
      <c r="AD2231" s="439"/>
      <c r="AE2231" s="439"/>
      <c r="AS2231" s="578"/>
      <c r="AT2231" s="578"/>
      <c r="AU2231" s="579"/>
      <c r="AV2231" s="579"/>
      <c r="AW2231" s="579"/>
      <c r="AX2231" s="579"/>
      <c r="AY2231" s="579"/>
      <c r="AZ2231" s="579"/>
    </row>
    <row r="2232" spans="30:52" ht="14.25" customHeight="1" x14ac:dyDescent="0.4">
      <c r="AD2232" s="439"/>
      <c r="AE2232" s="439"/>
      <c r="AS2232" s="578"/>
      <c r="AT2232" s="578"/>
      <c r="AU2232" s="579"/>
      <c r="AV2232" s="579"/>
      <c r="AW2232" s="579"/>
      <c r="AX2232" s="579"/>
      <c r="AY2232" s="579"/>
      <c r="AZ2232" s="579"/>
    </row>
    <row r="2233" spans="30:52" ht="14.25" customHeight="1" x14ac:dyDescent="0.4">
      <c r="AD2233" s="439"/>
      <c r="AE2233" s="439"/>
      <c r="AS2233" s="578"/>
      <c r="AT2233" s="578"/>
      <c r="AU2233" s="579"/>
      <c r="AV2233" s="579"/>
      <c r="AW2233" s="579"/>
      <c r="AX2233" s="579"/>
      <c r="AY2233" s="579"/>
      <c r="AZ2233" s="579"/>
    </row>
    <row r="2234" spans="30:52" ht="14.25" customHeight="1" x14ac:dyDescent="0.4">
      <c r="AD2234" s="439"/>
      <c r="AE2234" s="439"/>
      <c r="AS2234" s="578"/>
      <c r="AT2234" s="578"/>
      <c r="AU2234" s="579"/>
      <c r="AV2234" s="579"/>
      <c r="AW2234" s="579"/>
      <c r="AX2234" s="579"/>
      <c r="AY2234" s="579"/>
      <c r="AZ2234" s="579"/>
    </row>
    <row r="2235" spans="30:52" ht="14.25" customHeight="1" x14ac:dyDescent="0.4">
      <c r="AD2235" s="439"/>
      <c r="AE2235" s="439"/>
      <c r="AS2235" s="578"/>
      <c r="AT2235" s="578"/>
      <c r="AU2235" s="579"/>
      <c r="AV2235" s="579"/>
      <c r="AW2235" s="579"/>
      <c r="AX2235" s="579"/>
      <c r="AY2235" s="579"/>
      <c r="AZ2235" s="579"/>
    </row>
    <row r="2236" spans="30:52" ht="14.25" customHeight="1" x14ac:dyDescent="0.4">
      <c r="AD2236" s="439"/>
      <c r="AE2236" s="439"/>
      <c r="AS2236" s="578"/>
      <c r="AT2236" s="578"/>
      <c r="AU2236" s="579"/>
      <c r="AV2236" s="579"/>
      <c r="AW2236" s="579"/>
      <c r="AX2236" s="579"/>
      <c r="AY2236" s="579"/>
      <c r="AZ2236" s="579"/>
    </row>
    <row r="2237" spans="30:52" ht="14.25" customHeight="1" x14ac:dyDescent="0.4">
      <c r="AD2237" s="439"/>
      <c r="AE2237" s="439"/>
      <c r="AS2237" s="578"/>
      <c r="AT2237" s="578"/>
      <c r="AU2237" s="579"/>
      <c r="AV2237" s="579"/>
      <c r="AW2237" s="579"/>
      <c r="AX2237" s="579"/>
      <c r="AY2237" s="579"/>
      <c r="AZ2237" s="579"/>
    </row>
    <row r="2238" spans="30:52" ht="14.25" customHeight="1" x14ac:dyDescent="0.4">
      <c r="AD2238" s="439"/>
      <c r="AE2238" s="439"/>
      <c r="AS2238" s="578"/>
      <c r="AT2238" s="578"/>
      <c r="AU2238" s="579"/>
      <c r="AV2238" s="579"/>
      <c r="AW2238" s="579"/>
      <c r="AX2238" s="579"/>
      <c r="AY2238" s="579"/>
      <c r="AZ2238" s="579"/>
    </row>
    <row r="2239" spans="30:52" ht="14.25" customHeight="1" x14ac:dyDescent="0.4">
      <c r="AD2239" s="439"/>
      <c r="AE2239" s="439"/>
      <c r="AS2239" s="578"/>
      <c r="AT2239" s="578"/>
      <c r="AU2239" s="579"/>
      <c r="AV2239" s="579"/>
      <c r="AW2239" s="579"/>
      <c r="AX2239" s="579"/>
      <c r="AY2239" s="579"/>
      <c r="AZ2239" s="579"/>
    </row>
    <row r="2240" spans="30:52" ht="14.25" customHeight="1" x14ac:dyDescent="0.4">
      <c r="AD2240" s="439"/>
      <c r="AE2240" s="439"/>
      <c r="AS2240" s="578"/>
      <c r="AT2240" s="578"/>
      <c r="AU2240" s="579"/>
      <c r="AV2240" s="579"/>
      <c r="AW2240" s="579"/>
      <c r="AX2240" s="579"/>
      <c r="AY2240" s="579"/>
      <c r="AZ2240" s="579"/>
    </row>
    <row r="2241" spans="30:52" ht="14.25" customHeight="1" x14ac:dyDescent="0.4">
      <c r="AD2241" s="439"/>
      <c r="AE2241" s="439"/>
      <c r="AS2241" s="578"/>
      <c r="AT2241" s="578"/>
      <c r="AU2241" s="579"/>
      <c r="AV2241" s="579"/>
      <c r="AW2241" s="579"/>
      <c r="AX2241" s="579"/>
      <c r="AY2241" s="579"/>
      <c r="AZ2241" s="579"/>
    </row>
    <row r="2242" spans="30:52" ht="14.25" customHeight="1" x14ac:dyDescent="0.4">
      <c r="AD2242" s="439"/>
      <c r="AE2242" s="439"/>
      <c r="AS2242" s="578"/>
      <c r="AT2242" s="578"/>
      <c r="AU2242" s="579"/>
      <c r="AV2242" s="579"/>
      <c r="AW2242" s="579"/>
      <c r="AX2242" s="579"/>
      <c r="AY2242" s="579"/>
      <c r="AZ2242" s="579"/>
    </row>
    <row r="2243" spans="30:52" ht="14.25" customHeight="1" x14ac:dyDescent="0.4">
      <c r="AD2243" s="439"/>
      <c r="AE2243" s="439"/>
      <c r="AS2243" s="578"/>
      <c r="AT2243" s="578"/>
      <c r="AU2243" s="579"/>
      <c r="AV2243" s="579"/>
      <c r="AW2243" s="579"/>
      <c r="AX2243" s="579"/>
      <c r="AY2243" s="579"/>
      <c r="AZ2243" s="579"/>
    </row>
    <row r="2244" spans="30:52" ht="14.25" customHeight="1" x14ac:dyDescent="0.4">
      <c r="AD2244" s="439"/>
      <c r="AE2244" s="439"/>
      <c r="AS2244" s="578"/>
      <c r="AT2244" s="578"/>
      <c r="AU2244" s="579"/>
      <c r="AV2244" s="579"/>
      <c r="AW2244" s="579"/>
      <c r="AX2244" s="579"/>
      <c r="AY2244" s="579"/>
      <c r="AZ2244" s="579"/>
    </row>
    <row r="2245" spans="30:52" ht="14.25" customHeight="1" x14ac:dyDescent="0.4">
      <c r="AD2245" s="439"/>
      <c r="AE2245" s="439"/>
      <c r="AS2245" s="578"/>
      <c r="AT2245" s="578"/>
      <c r="AU2245" s="579"/>
      <c r="AV2245" s="579"/>
      <c r="AW2245" s="579"/>
      <c r="AX2245" s="579"/>
      <c r="AY2245" s="579"/>
      <c r="AZ2245" s="579"/>
    </row>
    <row r="2246" spans="30:52" ht="14.25" customHeight="1" x14ac:dyDescent="0.4">
      <c r="AD2246" s="439"/>
      <c r="AE2246" s="439"/>
      <c r="AS2246" s="578"/>
      <c r="AT2246" s="578"/>
      <c r="AU2246" s="579"/>
      <c r="AV2246" s="579"/>
      <c r="AW2246" s="579"/>
      <c r="AX2246" s="579"/>
      <c r="AY2246" s="579"/>
      <c r="AZ2246" s="579"/>
    </row>
    <row r="2247" spans="30:52" ht="14.25" customHeight="1" x14ac:dyDescent="0.4">
      <c r="AD2247" s="439"/>
      <c r="AE2247" s="439"/>
      <c r="AS2247" s="578"/>
      <c r="AT2247" s="578"/>
      <c r="AU2247" s="579"/>
      <c r="AV2247" s="579"/>
      <c r="AW2247" s="579"/>
      <c r="AX2247" s="579"/>
      <c r="AY2247" s="579"/>
      <c r="AZ2247" s="579"/>
    </row>
    <row r="2248" spans="30:52" ht="14.25" customHeight="1" x14ac:dyDescent="0.4">
      <c r="AD2248" s="439"/>
      <c r="AE2248" s="439"/>
      <c r="AS2248" s="578"/>
      <c r="AT2248" s="578"/>
      <c r="AU2248" s="579"/>
      <c r="AV2248" s="579"/>
      <c r="AW2248" s="579"/>
      <c r="AX2248" s="579"/>
      <c r="AY2248" s="579"/>
      <c r="AZ2248" s="579"/>
    </row>
    <row r="2249" spans="30:52" ht="14.25" customHeight="1" x14ac:dyDescent="0.4">
      <c r="AD2249" s="439"/>
      <c r="AE2249" s="439"/>
      <c r="AS2249" s="578"/>
      <c r="AT2249" s="578"/>
      <c r="AU2249" s="579"/>
      <c r="AV2249" s="579"/>
      <c r="AW2249" s="579"/>
      <c r="AX2249" s="579"/>
      <c r="AY2249" s="579"/>
      <c r="AZ2249" s="579"/>
    </row>
    <row r="2250" spans="30:52" ht="14.25" customHeight="1" x14ac:dyDescent="0.4">
      <c r="AD2250" s="439"/>
      <c r="AE2250" s="439"/>
      <c r="AS2250" s="578"/>
      <c r="AT2250" s="578"/>
      <c r="AU2250" s="579"/>
      <c r="AV2250" s="579"/>
      <c r="AW2250" s="579"/>
      <c r="AX2250" s="579"/>
      <c r="AY2250" s="579"/>
      <c r="AZ2250" s="579"/>
    </row>
    <row r="2251" spans="30:52" ht="14.25" customHeight="1" x14ac:dyDescent="0.4">
      <c r="AD2251" s="439"/>
      <c r="AE2251" s="439"/>
      <c r="AS2251" s="578"/>
      <c r="AT2251" s="578"/>
      <c r="AU2251" s="579"/>
      <c r="AV2251" s="579"/>
      <c r="AW2251" s="579"/>
      <c r="AX2251" s="579"/>
      <c r="AY2251" s="579"/>
      <c r="AZ2251" s="579"/>
    </row>
    <row r="2252" spans="30:52" ht="14.25" customHeight="1" x14ac:dyDescent="0.4">
      <c r="AD2252" s="439"/>
      <c r="AE2252" s="439"/>
      <c r="AS2252" s="578"/>
      <c r="AT2252" s="578"/>
      <c r="AU2252" s="579"/>
      <c r="AV2252" s="579"/>
      <c r="AW2252" s="579"/>
      <c r="AX2252" s="579"/>
      <c r="AY2252" s="579"/>
      <c r="AZ2252" s="579"/>
    </row>
    <row r="2253" spans="30:52" ht="14.25" customHeight="1" x14ac:dyDescent="0.4">
      <c r="AD2253" s="439"/>
      <c r="AE2253" s="439"/>
      <c r="AS2253" s="578"/>
      <c r="AT2253" s="578"/>
      <c r="AU2253" s="579"/>
      <c r="AV2253" s="579"/>
      <c r="AW2253" s="579"/>
      <c r="AX2253" s="579"/>
      <c r="AY2253" s="579"/>
      <c r="AZ2253" s="579"/>
    </row>
    <row r="2254" spans="30:52" ht="14.25" customHeight="1" x14ac:dyDescent="0.4">
      <c r="AD2254" s="439"/>
      <c r="AE2254" s="439"/>
      <c r="AS2254" s="578"/>
      <c r="AT2254" s="578"/>
      <c r="AU2254" s="579"/>
      <c r="AV2254" s="579"/>
      <c r="AW2254" s="579"/>
      <c r="AX2254" s="579"/>
      <c r="AY2254" s="579"/>
      <c r="AZ2254" s="579"/>
    </row>
    <row r="2255" spans="30:52" ht="14.25" customHeight="1" x14ac:dyDescent="0.4">
      <c r="AD2255" s="439"/>
      <c r="AE2255" s="439"/>
      <c r="AS2255" s="578"/>
      <c r="AT2255" s="578"/>
      <c r="AU2255" s="579"/>
      <c r="AV2255" s="579"/>
      <c r="AW2255" s="579"/>
      <c r="AX2255" s="579"/>
      <c r="AY2255" s="579"/>
      <c r="AZ2255" s="579"/>
    </row>
    <row r="2256" spans="30:52" ht="14.25" customHeight="1" x14ac:dyDescent="0.4">
      <c r="AD2256" s="439"/>
      <c r="AE2256" s="439"/>
      <c r="AS2256" s="578"/>
      <c r="AT2256" s="578"/>
      <c r="AU2256" s="579"/>
      <c r="AV2256" s="579"/>
      <c r="AW2256" s="579"/>
      <c r="AX2256" s="579"/>
      <c r="AY2256" s="579"/>
      <c r="AZ2256" s="579"/>
    </row>
    <row r="2257" spans="30:52" ht="14.25" customHeight="1" x14ac:dyDescent="0.4">
      <c r="AD2257" s="439"/>
      <c r="AE2257" s="439"/>
      <c r="AS2257" s="578"/>
      <c r="AT2257" s="578"/>
      <c r="AU2257" s="579"/>
      <c r="AV2257" s="579"/>
      <c r="AW2257" s="579"/>
      <c r="AX2257" s="579"/>
      <c r="AY2257" s="579"/>
      <c r="AZ2257" s="579"/>
    </row>
    <row r="2258" spans="30:52" ht="14.25" customHeight="1" x14ac:dyDescent="0.4">
      <c r="AD2258" s="439"/>
      <c r="AE2258" s="439"/>
      <c r="AS2258" s="578"/>
      <c r="AT2258" s="578"/>
      <c r="AU2258" s="579"/>
      <c r="AV2258" s="579"/>
      <c r="AW2258" s="579"/>
      <c r="AX2258" s="579"/>
      <c r="AY2258" s="579"/>
      <c r="AZ2258" s="579"/>
    </row>
    <row r="2259" spans="30:52" ht="14.25" customHeight="1" x14ac:dyDescent="0.4">
      <c r="AD2259" s="439"/>
      <c r="AE2259" s="439"/>
      <c r="AS2259" s="578"/>
      <c r="AT2259" s="578"/>
      <c r="AU2259" s="579"/>
      <c r="AV2259" s="579"/>
      <c r="AW2259" s="579"/>
      <c r="AX2259" s="579"/>
      <c r="AY2259" s="579"/>
      <c r="AZ2259" s="579"/>
    </row>
    <row r="2260" spans="30:52" ht="14.25" customHeight="1" x14ac:dyDescent="0.4">
      <c r="AD2260" s="439"/>
      <c r="AE2260" s="439"/>
      <c r="AS2260" s="578"/>
      <c r="AT2260" s="578"/>
      <c r="AU2260" s="579"/>
      <c r="AV2260" s="579"/>
      <c r="AW2260" s="579"/>
      <c r="AX2260" s="579"/>
      <c r="AY2260" s="579"/>
      <c r="AZ2260" s="579"/>
    </row>
    <row r="2261" spans="30:52" ht="14.25" customHeight="1" x14ac:dyDescent="0.4">
      <c r="AD2261" s="439"/>
      <c r="AE2261" s="439"/>
      <c r="AS2261" s="578"/>
      <c r="AT2261" s="578"/>
      <c r="AU2261" s="579"/>
      <c r="AV2261" s="579"/>
      <c r="AW2261" s="579"/>
      <c r="AX2261" s="579"/>
      <c r="AY2261" s="579"/>
      <c r="AZ2261" s="579"/>
    </row>
    <row r="2262" spans="30:52" ht="14.25" customHeight="1" x14ac:dyDescent="0.4">
      <c r="AD2262" s="439"/>
      <c r="AE2262" s="439"/>
      <c r="AS2262" s="578"/>
      <c r="AT2262" s="578"/>
      <c r="AU2262" s="579"/>
      <c r="AV2262" s="579"/>
      <c r="AW2262" s="579"/>
      <c r="AX2262" s="579"/>
      <c r="AY2262" s="579"/>
      <c r="AZ2262" s="579"/>
    </row>
    <row r="2263" spans="30:52" ht="14.25" customHeight="1" x14ac:dyDescent="0.4">
      <c r="AD2263" s="439"/>
      <c r="AE2263" s="439"/>
      <c r="AS2263" s="578"/>
      <c r="AT2263" s="578"/>
      <c r="AU2263" s="579"/>
      <c r="AV2263" s="579"/>
      <c r="AW2263" s="579"/>
      <c r="AX2263" s="579"/>
      <c r="AY2263" s="579"/>
      <c r="AZ2263" s="579"/>
    </row>
    <row r="2264" spans="30:52" ht="14.25" customHeight="1" x14ac:dyDescent="0.4">
      <c r="AD2264" s="439"/>
      <c r="AE2264" s="439"/>
      <c r="AS2264" s="578"/>
      <c r="AT2264" s="578"/>
      <c r="AU2264" s="579"/>
      <c r="AV2264" s="579"/>
      <c r="AW2264" s="579"/>
      <c r="AX2264" s="579"/>
      <c r="AY2264" s="579"/>
      <c r="AZ2264" s="579"/>
    </row>
    <row r="2265" spans="30:52" ht="14.25" customHeight="1" x14ac:dyDescent="0.4">
      <c r="AD2265" s="439"/>
      <c r="AE2265" s="439"/>
      <c r="AS2265" s="578"/>
      <c r="AT2265" s="578"/>
      <c r="AU2265" s="579"/>
      <c r="AV2265" s="579"/>
      <c r="AW2265" s="579"/>
      <c r="AX2265" s="579"/>
      <c r="AY2265" s="579"/>
      <c r="AZ2265" s="579"/>
    </row>
    <row r="2266" spans="30:52" ht="14.25" customHeight="1" x14ac:dyDescent="0.4">
      <c r="AD2266" s="439"/>
      <c r="AE2266" s="439"/>
      <c r="AS2266" s="578"/>
      <c r="AT2266" s="578"/>
      <c r="AU2266" s="579"/>
      <c r="AV2266" s="579"/>
      <c r="AW2266" s="579"/>
      <c r="AX2266" s="579"/>
      <c r="AY2266" s="579"/>
      <c r="AZ2266" s="579"/>
    </row>
    <row r="2267" spans="30:52" ht="14.25" customHeight="1" x14ac:dyDescent="0.4">
      <c r="AD2267" s="439"/>
      <c r="AE2267" s="439"/>
      <c r="AS2267" s="578"/>
      <c r="AT2267" s="578"/>
      <c r="AU2267" s="579"/>
      <c r="AV2267" s="579"/>
      <c r="AW2267" s="579"/>
      <c r="AX2267" s="579"/>
      <c r="AY2267" s="579"/>
      <c r="AZ2267" s="579"/>
    </row>
    <row r="2268" spans="30:52" ht="14.25" customHeight="1" x14ac:dyDescent="0.4">
      <c r="AD2268" s="439"/>
      <c r="AE2268" s="439"/>
      <c r="AS2268" s="578"/>
      <c r="AT2268" s="578"/>
      <c r="AU2268" s="579"/>
      <c r="AV2268" s="579"/>
      <c r="AW2268" s="579"/>
      <c r="AX2268" s="579"/>
      <c r="AY2268" s="579"/>
      <c r="AZ2268" s="579"/>
    </row>
    <row r="2269" spans="30:52" ht="14.25" customHeight="1" x14ac:dyDescent="0.4">
      <c r="AD2269" s="439"/>
      <c r="AE2269" s="439"/>
      <c r="AS2269" s="578"/>
      <c r="AT2269" s="578"/>
      <c r="AU2269" s="579"/>
      <c r="AV2269" s="579"/>
      <c r="AW2269" s="579"/>
      <c r="AX2269" s="579"/>
      <c r="AY2269" s="579"/>
      <c r="AZ2269" s="579"/>
    </row>
    <row r="2270" spans="30:52" ht="14.25" customHeight="1" x14ac:dyDescent="0.4">
      <c r="AD2270" s="439"/>
      <c r="AE2270" s="439"/>
      <c r="AS2270" s="578"/>
      <c r="AT2270" s="578"/>
      <c r="AU2270" s="579"/>
      <c r="AV2270" s="579"/>
      <c r="AW2270" s="579"/>
      <c r="AX2270" s="579"/>
      <c r="AY2270" s="579"/>
      <c r="AZ2270" s="579"/>
    </row>
    <row r="2271" spans="30:52" ht="14.25" customHeight="1" x14ac:dyDescent="0.4">
      <c r="AD2271" s="439"/>
      <c r="AE2271" s="439"/>
      <c r="AS2271" s="578"/>
      <c r="AT2271" s="578"/>
      <c r="AU2271" s="579"/>
      <c r="AV2271" s="579"/>
      <c r="AW2271" s="579"/>
      <c r="AX2271" s="579"/>
      <c r="AY2271" s="579"/>
      <c r="AZ2271" s="579"/>
    </row>
    <row r="2272" spans="30:52" ht="14.25" customHeight="1" x14ac:dyDescent="0.4">
      <c r="AD2272" s="439"/>
      <c r="AE2272" s="439"/>
      <c r="AS2272" s="578"/>
      <c r="AT2272" s="578"/>
      <c r="AU2272" s="579"/>
      <c r="AV2272" s="579"/>
      <c r="AW2272" s="579"/>
      <c r="AX2272" s="579"/>
      <c r="AY2272" s="579"/>
      <c r="AZ2272" s="579"/>
    </row>
    <row r="2273" spans="30:52" ht="14.25" customHeight="1" x14ac:dyDescent="0.4">
      <c r="AD2273" s="439"/>
      <c r="AE2273" s="439"/>
      <c r="AS2273" s="578"/>
      <c r="AT2273" s="578"/>
      <c r="AU2273" s="579"/>
      <c r="AV2273" s="579"/>
      <c r="AW2273" s="579"/>
      <c r="AX2273" s="579"/>
      <c r="AY2273" s="579"/>
      <c r="AZ2273" s="579"/>
    </row>
    <row r="2274" spans="30:52" ht="14.25" customHeight="1" x14ac:dyDescent="0.4">
      <c r="AD2274" s="439"/>
      <c r="AE2274" s="439"/>
      <c r="AS2274" s="578"/>
      <c r="AT2274" s="578"/>
      <c r="AU2274" s="579"/>
      <c r="AV2274" s="579"/>
      <c r="AW2274" s="579"/>
      <c r="AX2274" s="579"/>
      <c r="AY2274" s="579"/>
      <c r="AZ2274" s="579"/>
    </row>
    <row r="2275" spans="30:52" ht="14.25" customHeight="1" x14ac:dyDescent="0.4">
      <c r="AD2275" s="439"/>
      <c r="AE2275" s="439"/>
      <c r="AS2275" s="578"/>
      <c r="AT2275" s="578"/>
      <c r="AU2275" s="579"/>
      <c r="AV2275" s="579"/>
      <c r="AW2275" s="579"/>
      <c r="AX2275" s="579"/>
      <c r="AY2275" s="579"/>
      <c r="AZ2275" s="579"/>
    </row>
    <row r="2276" spans="30:52" ht="14.25" customHeight="1" x14ac:dyDescent="0.4">
      <c r="AD2276" s="439"/>
      <c r="AE2276" s="439"/>
      <c r="AS2276" s="578"/>
      <c r="AT2276" s="578"/>
      <c r="AU2276" s="579"/>
      <c r="AV2276" s="579"/>
      <c r="AW2276" s="579"/>
      <c r="AX2276" s="579"/>
      <c r="AY2276" s="579"/>
      <c r="AZ2276" s="579"/>
    </row>
    <row r="2277" spans="30:52" ht="14.25" customHeight="1" x14ac:dyDescent="0.4">
      <c r="AD2277" s="439"/>
      <c r="AE2277" s="439"/>
      <c r="AS2277" s="578"/>
      <c r="AT2277" s="578"/>
      <c r="AU2277" s="579"/>
      <c r="AV2277" s="579"/>
      <c r="AW2277" s="579"/>
      <c r="AX2277" s="579"/>
      <c r="AY2277" s="579"/>
      <c r="AZ2277" s="579"/>
    </row>
    <row r="2278" spans="30:52" ht="14.25" customHeight="1" x14ac:dyDescent="0.4">
      <c r="AD2278" s="439"/>
      <c r="AE2278" s="439"/>
      <c r="AS2278" s="578"/>
      <c r="AT2278" s="578"/>
      <c r="AU2278" s="579"/>
      <c r="AV2278" s="579"/>
      <c r="AW2278" s="579"/>
      <c r="AX2278" s="579"/>
      <c r="AY2278" s="579"/>
      <c r="AZ2278" s="579"/>
    </row>
    <row r="2279" spans="30:52" ht="14.25" customHeight="1" x14ac:dyDescent="0.4">
      <c r="AD2279" s="439"/>
      <c r="AE2279" s="439"/>
      <c r="AS2279" s="578"/>
      <c r="AT2279" s="578"/>
      <c r="AU2279" s="579"/>
      <c r="AV2279" s="579"/>
      <c r="AW2279" s="579"/>
      <c r="AX2279" s="579"/>
      <c r="AY2279" s="579"/>
      <c r="AZ2279" s="579"/>
    </row>
    <row r="2280" spans="30:52" ht="14.25" customHeight="1" x14ac:dyDescent="0.4">
      <c r="AD2280" s="439"/>
      <c r="AE2280" s="439"/>
      <c r="AS2280" s="578"/>
      <c r="AT2280" s="578"/>
      <c r="AU2280" s="579"/>
      <c r="AV2280" s="579"/>
      <c r="AW2280" s="579"/>
      <c r="AX2280" s="579"/>
      <c r="AY2280" s="579"/>
      <c r="AZ2280" s="579"/>
    </row>
    <row r="2281" spans="30:52" ht="14.25" customHeight="1" x14ac:dyDescent="0.4">
      <c r="AD2281" s="439"/>
      <c r="AE2281" s="439"/>
      <c r="AS2281" s="578"/>
      <c r="AT2281" s="578"/>
      <c r="AU2281" s="579"/>
      <c r="AV2281" s="579"/>
      <c r="AW2281" s="579"/>
      <c r="AX2281" s="579"/>
      <c r="AY2281" s="579"/>
      <c r="AZ2281" s="579"/>
    </row>
    <row r="2282" spans="30:52" ht="14.25" customHeight="1" x14ac:dyDescent="0.4">
      <c r="AD2282" s="439"/>
      <c r="AE2282" s="439"/>
      <c r="AS2282" s="578"/>
      <c r="AT2282" s="578"/>
      <c r="AU2282" s="579"/>
      <c r="AV2282" s="579"/>
      <c r="AW2282" s="579"/>
      <c r="AX2282" s="579"/>
      <c r="AY2282" s="579"/>
      <c r="AZ2282" s="579"/>
    </row>
    <row r="2283" spans="30:52" ht="14.25" customHeight="1" x14ac:dyDescent="0.4">
      <c r="AD2283" s="439"/>
      <c r="AE2283" s="439"/>
      <c r="AS2283" s="578"/>
      <c r="AT2283" s="578"/>
      <c r="AU2283" s="579"/>
      <c r="AV2283" s="579"/>
      <c r="AW2283" s="579"/>
      <c r="AX2283" s="579"/>
      <c r="AY2283" s="579"/>
      <c r="AZ2283" s="579"/>
    </row>
    <row r="2284" spans="30:52" ht="14.25" customHeight="1" x14ac:dyDescent="0.4">
      <c r="AD2284" s="439"/>
      <c r="AE2284" s="439"/>
      <c r="AS2284" s="578"/>
      <c r="AT2284" s="578"/>
      <c r="AU2284" s="579"/>
      <c r="AV2284" s="579"/>
      <c r="AW2284" s="579"/>
      <c r="AX2284" s="579"/>
      <c r="AY2284" s="579"/>
      <c r="AZ2284" s="579"/>
    </row>
    <row r="2285" spans="30:52" ht="14.25" customHeight="1" x14ac:dyDescent="0.4">
      <c r="AD2285" s="439"/>
      <c r="AE2285" s="439"/>
      <c r="AS2285" s="578"/>
      <c r="AT2285" s="578"/>
      <c r="AU2285" s="579"/>
      <c r="AV2285" s="579"/>
      <c r="AW2285" s="579"/>
      <c r="AX2285" s="579"/>
      <c r="AY2285" s="579"/>
      <c r="AZ2285" s="579"/>
    </row>
    <row r="2286" spans="30:52" ht="14.25" customHeight="1" x14ac:dyDescent="0.4">
      <c r="AD2286" s="439"/>
      <c r="AE2286" s="439"/>
      <c r="AS2286" s="578"/>
      <c r="AT2286" s="578"/>
      <c r="AU2286" s="579"/>
      <c r="AV2286" s="579"/>
      <c r="AW2286" s="579"/>
      <c r="AX2286" s="579"/>
      <c r="AY2286" s="579"/>
      <c r="AZ2286" s="579"/>
    </row>
    <row r="2287" spans="30:52" ht="14.25" customHeight="1" x14ac:dyDescent="0.4">
      <c r="AD2287" s="439"/>
      <c r="AE2287" s="439"/>
      <c r="AS2287" s="578"/>
      <c r="AT2287" s="578"/>
      <c r="AU2287" s="579"/>
      <c r="AV2287" s="579"/>
      <c r="AW2287" s="579"/>
      <c r="AX2287" s="579"/>
      <c r="AY2287" s="579"/>
      <c r="AZ2287" s="579"/>
    </row>
    <row r="2288" spans="30:52" ht="14.25" customHeight="1" x14ac:dyDescent="0.4">
      <c r="AD2288" s="439"/>
      <c r="AE2288" s="439"/>
      <c r="AS2288" s="578"/>
      <c r="AT2288" s="578"/>
      <c r="AU2288" s="579"/>
      <c r="AV2288" s="579"/>
      <c r="AW2288" s="579"/>
      <c r="AX2288" s="579"/>
      <c r="AY2288" s="579"/>
      <c r="AZ2288" s="579"/>
    </row>
    <row r="2289" spans="30:52" ht="14.25" customHeight="1" x14ac:dyDescent="0.4">
      <c r="AD2289" s="439"/>
      <c r="AE2289" s="439"/>
      <c r="AS2289" s="578"/>
      <c r="AT2289" s="578"/>
      <c r="AU2289" s="579"/>
      <c r="AV2289" s="579"/>
      <c r="AW2289" s="579"/>
      <c r="AX2289" s="579"/>
      <c r="AY2289" s="579"/>
      <c r="AZ2289" s="579"/>
    </row>
    <row r="2290" spans="30:52" ht="14.25" customHeight="1" x14ac:dyDescent="0.4">
      <c r="AD2290" s="439"/>
      <c r="AE2290" s="439"/>
      <c r="AS2290" s="578"/>
      <c r="AT2290" s="578"/>
      <c r="AU2290" s="579"/>
      <c r="AV2290" s="579"/>
      <c r="AW2290" s="579"/>
      <c r="AX2290" s="579"/>
      <c r="AY2290" s="579"/>
      <c r="AZ2290" s="579"/>
    </row>
    <row r="2291" spans="30:52" ht="14.25" customHeight="1" x14ac:dyDescent="0.4">
      <c r="AD2291" s="439"/>
      <c r="AE2291" s="439"/>
      <c r="AS2291" s="578"/>
      <c r="AT2291" s="578"/>
      <c r="AU2291" s="579"/>
      <c r="AV2291" s="579"/>
      <c r="AW2291" s="579"/>
      <c r="AX2291" s="579"/>
      <c r="AY2291" s="579"/>
      <c r="AZ2291" s="579"/>
    </row>
    <row r="2292" spans="30:52" ht="14.25" customHeight="1" x14ac:dyDescent="0.4">
      <c r="AD2292" s="439"/>
      <c r="AE2292" s="439"/>
      <c r="AS2292" s="578"/>
      <c r="AT2292" s="578"/>
      <c r="AU2292" s="579"/>
      <c r="AV2292" s="579"/>
      <c r="AW2292" s="579"/>
      <c r="AX2292" s="579"/>
      <c r="AY2292" s="579"/>
      <c r="AZ2292" s="579"/>
    </row>
    <row r="2293" spans="30:52" ht="14.25" customHeight="1" x14ac:dyDescent="0.4">
      <c r="AD2293" s="439"/>
      <c r="AE2293" s="439"/>
      <c r="AS2293" s="578"/>
      <c r="AT2293" s="578"/>
      <c r="AU2293" s="579"/>
      <c r="AV2293" s="579"/>
      <c r="AW2293" s="579"/>
      <c r="AX2293" s="579"/>
      <c r="AY2293" s="579"/>
      <c r="AZ2293" s="579"/>
    </row>
    <row r="2294" spans="30:52" ht="14.25" customHeight="1" x14ac:dyDescent="0.4">
      <c r="AD2294" s="439"/>
      <c r="AE2294" s="439"/>
      <c r="AS2294" s="578"/>
      <c r="AT2294" s="578"/>
      <c r="AU2294" s="579"/>
      <c r="AV2294" s="579"/>
      <c r="AW2294" s="579"/>
      <c r="AX2294" s="579"/>
      <c r="AY2294" s="579"/>
      <c r="AZ2294" s="579"/>
    </row>
    <row r="2295" spans="30:52" ht="14.25" customHeight="1" x14ac:dyDescent="0.4">
      <c r="AD2295" s="439"/>
      <c r="AE2295" s="439"/>
      <c r="AS2295" s="578"/>
      <c r="AT2295" s="578"/>
      <c r="AU2295" s="579"/>
      <c r="AV2295" s="579"/>
      <c r="AW2295" s="579"/>
      <c r="AX2295" s="579"/>
      <c r="AY2295" s="579"/>
      <c r="AZ2295" s="579"/>
    </row>
    <row r="2296" spans="30:52" ht="14.25" customHeight="1" x14ac:dyDescent="0.4">
      <c r="AD2296" s="439"/>
      <c r="AE2296" s="439"/>
      <c r="AS2296" s="578"/>
      <c r="AT2296" s="578"/>
      <c r="AU2296" s="579"/>
      <c r="AV2296" s="579"/>
      <c r="AW2296" s="579"/>
      <c r="AX2296" s="579"/>
      <c r="AY2296" s="579"/>
      <c r="AZ2296" s="579"/>
    </row>
    <row r="2297" spans="30:52" ht="14.25" customHeight="1" x14ac:dyDescent="0.4">
      <c r="AD2297" s="439"/>
      <c r="AE2297" s="439"/>
      <c r="AS2297" s="578"/>
      <c r="AT2297" s="578"/>
      <c r="AU2297" s="579"/>
      <c r="AV2297" s="579"/>
      <c r="AW2297" s="579"/>
      <c r="AX2297" s="579"/>
      <c r="AY2297" s="579"/>
      <c r="AZ2297" s="579"/>
    </row>
    <row r="2298" spans="30:52" ht="14.25" customHeight="1" x14ac:dyDescent="0.4">
      <c r="AD2298" s="439"/>
      <c r="AE2298" s="439"/>
      <c r="AS2298" s="578"/>
      <c r="AT2298" s="578"/>
      <c r="AU2298" s="579"/>
      <c r="AV2298" s="579"/>
      <c r="AW2298" s="579"/>
      <c r="AX2298" s="579"/>
      <c r="AY2298" s="579"/>
      <c r="AZ2298" s="579"/>
    </row>
    <row r="2299" spans="30:52" ht="14.25" customHeight="1" x14ac:dyDescent="0.4">
      <c r="AD2299" s="439"/>
      <c r="AE2299" s="439"/>
      <c r="AS2299" s="578"/>
      <c r="AT2299" s="578"/>
      <c r="AU2299" s="579"/>
      <c r="AV2299" s="579"/>
      <c r="AW2299" s="579"/>
      <c r="AX2299" s="579"/>
      <c r="AY2299" s="579"/>
      <c r="AZ2299" s="579"/>
    </row>
    <row r="2300" spans="30:52" ht="14.25" customHeight="1" x14ac:dyDescent="0.4">
      <c r="AD2300" s="439"/>
      <c r="AE2300" s="439"/>
      <c r="AS2300" s="578"/>
      <c r="AT2300" s="578"/>
      <c r="AU2300" s="579"/>
      <c r="AV2300" s="579"/>
      <c r="AW2300" s="579"/>
      <c r="AX2300" s="579"/>
      <c r="AY2300" s="579"/>
      <c r="AZ2300" s="579"/>
    </row>
    <row r="2301" spans="30:52" ht="14.25" customHeight="1" x14ac:dyDescent="0.4">
      <c r="AD2301" s="439"/>
      <c r="AE2301" s="439"/>
      <c r="AS2301" s="578"/>
      <c r="AT2301" s="578"/>
      <c r="AU2301" s="579"/>
      <c r="AV2301" s="579"/>
      <c r="AW2301" s="579"/>
      <c r="AX2301" s="579"/>
      <c r="AY2301" s="579"/>
      <c r="AZ2301" s="579"/>
    </row>
    <row r="2302" spans="30:52" ht="14.25" customHeight="1" x14ac:dyDescent="0.4">
      <c r="AD2302" s="439"/>
      <c r="AE2302" s="439"/>
      <c r="AS2302" s="578"/>
      <c r="AT2302" s="578"/>
      <c r="AU2302" s="579"/>
      <c r="AV2302" s="579"/>
      <c r="AW2302" s="579"/>
      <c r="AX2302" s="579"/>
      <c r="AY2302" s="579"/>
      <c r="AZ2302" s="579"/>
    </row>
    <row r="2303" spans="30:52" ht="14.25" customHeight="1" x14ac:dyDescent="0.4">
      <c r="AD2303" s="439"/>
      <c r="AE2303" s="439"/>
      <c r="AS2303" s="578"/>
      <c r="AT2303" s="578"/>
      <c r="AU2303" s="579"/>
      <c r="AV2303" s="579"/>
      <c r="AW2303" s="579"/>
      <c r="AX2303" s="579"/>
      <c r="AY2303" s="579"/>
      <c r="AZ2303" s="579"/>
    </row>
    <row r="2304" spans="30:52" ht="14.25" customHeight="1" x14ac:dyDescent="0.4">
      <c r="AD2304" s="439"/>
      <c r="AE2304" s="439"/>
      <c r="AS2304" s="578"/>
      <c r="AT2304" s="578"/>
      <c r="AU2304" s="579"/>
      <c r="AV2304" s="579"/>
      <c r="AW2304" s="579"/>
      <c r="AX2304" s="579"/>
      <c r="AY2304" s="579"/>
      <c r="AZ2304" s="579"/>
    </row>
    <row r="2305" spans="30:52" ht="14.25" customHeight="1" x14ac:dyDescent="0.4">
      <c r="AD2305" s="439"/>
      <c r="AE2305" s="439"/>
      <c r="AS2305" s="578"/>
      <c r="AT2305" s="578"/>
      <c r="AU2305" s="579"/>
      <c r="AV2305" s="579"/>
      <c r="AW2305" s="579"/>
      <c r="AX2305" s="579"/>
      <c r="AY2305" s="579"/>
      <c r="AZ2305" s="579"/>
    </row>
    <row r="2306" spans="30:52" ht="14.25" customHeight="1" x14ac:dyDescent="0.4">
      <c r="AD2306" s="439"/>
      <c r="AE2306" s="439"/>
      <c r="AS2306" s="578"/>
      <c r="AT2306" s="578"/>
      <c r="AU2306" s="579"/>
      <c r="AV2306" s="579"/>
      <c r="AW2306" s="579"/>
      <c r="AX2306" s="579"/>
      <c r="AY2306" s="579"/>
      <c r="AZ2306" s="579"/>
    </row>
    <row r="2307" spans="30:52" ht="14.25" customHeight="1" x14ac:dyDescent="0.4">
      <c r="AD2307" s="439"/>
      <c r="AE2307" s="439"/>
      <c r="AS2307" s="578"/>
      <c r="AT2307" s="578"/>
      <c r="AU2307" s="579"/>
      <c r="AV2307" s="579"/>
      <c r="AW2307" s="579"/>
      <c r="AX2307" s="579"/>
      <c r="AY2307" s="579"/>
      <c r="AZ2307" s="579"/>
    </row>
    <row r="2308" spans="30:52" ht="14.25" customHeight="1" x14ac:dyDescent="0.4">
      <c r="AD2308" s="439"/>
      <c r="AE2308" s="439"/>
      <c r="AS2308" s="578"/>
      <c r="AT2308" s="578"/>
      <c r="AU2308" s="579"/>
      <c r="AV2308" s="579"/>
      <c r="AW2308" s="579"/>
      <c r="AX2308" s="579"/>
      <c r="AY2308" s="579"/>
      <c r="AZ2308" s="579"/>
    </row>
    <row r="2309" spans="30:52" ht="14.25" customHeight="1" x14ac:dyDescent="0.4">
      <c r="AD2309" s="439"/>
      <c r="AE2309" s="439"/>
      <c r="AS2309" s="578"/>
      <c r="AT2309" s="578"/>
      <c r="AU2309" s="579"/>
      <c r="AV2309" s="579"/>
      <c r="AW2309" s="579"/>
      <c r="AX2309" s="579"/>
      <c r="AY2309" s="579"/>
      <c r="AZ2309" s="579"/>
    </row>
    <row r="2310" spans="30:52" ht="14.25" customHeight="1" x14ac:dyDescent="0.4">
      <c r="AD2310" s="439"/>
      <c r="AE2310" s="439"/>
      <c r="AS2310" s="578"/>
      <c r="AT2310" s="578"/>
      <c r="AU2310" s="579"/>
      <c r="AV2310" s="579"/>
      <c r="AW2310" s="579"/>
      <c r="AX2310" s="579"/>
      <c r="AY2310" s="579"/>
      <c r="AZ2310" s="579"/>
    </row>
    <row r="2311" spans="30:52" ht="14.25" customHeight="1" x14ac:dyDescent="0.4">
      <c r="AD2311" s="439"/>
      <c r="AE2311" s="439"/>
      <c r="AS2311" s="578"/>
      <c r="AT2311" s="578"/>
      <c r="AU2311" s="579"/>
      <c r="AV2311" s="579"/>
      <c r="AW2311" s="579"/>
      <c r="AX2311" s="579"/>
      <c r="AY2311" s="579"/>
      <c r="AZ2311" s="579"/>
    </row>
    <row r="2312" spans="30:52" ht="14.25" customHeight="1" x14ac:dyDescent="0.4">
      <c r="AD2312" s="439"/>
      <c r="AE2312" s="439"/>
      <c r="AS2312" s="578"/>
      <c r="AT2312" s="578"/>
      <c r="AU2312" s="579"/>
      <c r="AV2312" s="579"/>
      <c r="AW2312" s="579"/>
      <c r="AX2312" s="579"/>
      <c r="AY2312" s="579"/>
      <c r="AZ2312" s="579"/>
    </row>
    <row r="2313" spans="30:52" ht="14.25" customHeight="1" x14ac:dyDescent="0.4">
      <c r="AD2313" s="439"/>
      <c r="AE2313" s="439"/>
      <c r="AS2313" s="578"/>
      <c r="AT2313" s="578"/>
      <c r="AU2313" s="579"/>
      <c r="AV2313" s="579"/>
      <c r="AW2313" s="579"/>
      <c r="AX2313" s="579"/>
      <c r="AY2313" s="579"/>
      <c r="AZ2313" s="579"/>
    </row>
    <row r="2314" spans="30:52" ht="14.25" customHeight="1" x14ac:dyDescent="0.4">
      <c r="AD2314" s="439"/>
      <c r="AE2314" s="439"/>
      <c r="AS2314" s="578"/>
      <c r="AT2314" s="578"/>
      <c r="AU2314" s="579"/>
      <c r="AV2314" s="579"/>
      <c r="AW2314" s="579"/>
      <c r="AX2314" s="579"/>
      <c r="AY2314" s="579"/>
      <c r="AZ2314" s="579"/>
    </row>
    <row r="2315" spans="30:52" ht="14.25" customHeight="1" x14ac:dyDescent="0.4">
      <c r="AD2315" s="439"/>
      <c r="AE2315" s="439"/>
      <c r="AS2315" s="578"/>
      <c r="AT2315" s="578"/>
      <c r="AU2315" s="579"/>
      <c r="AV2315" s="579"/>
      <c r="AW2315" s="579"/>
      <c r="AX2315" s="579"/>
      <c r="AY2315" s="579"/>
      <c r="AZ2315" s="579"/>
    </row>
    <row r="2316" spans="30:52" ht="14.25" customHeight="1" x14ac:dyDescent="0.4">
      <c r="AD2316" s="439"/>
      <c r="AE2316" s="439"/>
      <c r="AS2316" s="578"/>
      <c r="AT2316" s="578"/>
      <c r="AU2316" s="579"/>
      <c r="AV2316" s="579"/>
      <c r="AW2316" s="579"/>
      <c r="AX2316" s="579"/>
      <c r="AY2316" s="579"/>
      <c r="AZ2316" s="579"/>
    </row>
    <row r="2317" spans="30:52" ht="14.25" customHeight="1" x14ac:dyDescent="0.4">
      <c r="AD2317" s="439"/>
      <c r="AE2317" s="439"/>
      <c r="AS2317" s="578"/>
      <c r="AT2317" s="578"/>
      <c r="AU2317" s="579"/>
      <c r="AV2317" s="579"/>
      <c r="AW2317" s="579"/>
      <c r="AX2317" s="579"/>
      <c r="AY2317" s="579"/>
      <c r="AZ2317" s="579"/>
    </row>
    <row r="2318" spans="30:52" ht="14.25" customHeight="1" x14ac:dyDescent="0.4">
      <c r="AD2318" s="439"/>
      <c r="AE2318" s="439"/>
      <c r="AS2318" s="578"/>
      <c r="AT2318" s="578"/>
      <c r="AU2318" s="579"/>
      <c r="AV2318" s="579"/>
      <c r="AW2318" s="579"/>
      <c r="AX2318" s="579"/>
      <c r="AY2318" s="579"/>
      <c r="AZ2318" s="579"/>
    </row>
    <row r="2319" spans="30:52" ht="14.25" customHeight="1" x14ac:dyDescent="0.4">
      <c r="AD2319" s="439"/>
      <c r="AE2319" s="439"/>
      <c r="AS2319" s="578"/>
      <c r="AT2319" s="578"/>
      <c r="AU2319" s="579"/>
      <c r="AV2319" s="579"/>
      <c r="AW2319" s="579"/>
      <c r="AX2319" s="579"/>
      <c r="AY2319" s="579"/>
      <c r="AZ2319" s="579"/>
    </row>
    <row r="2320" spans="30:52" ht="14.25" customHeight="1" x14ac:dyDescent="0.4">
      <c r="AD2320" s="439"/>
      <c r="AE2320" s="439"/>
      <c r="AS2320" s="578"/>
      <c r="AT2320" s="578"/>
      <c r="AU2320" s="579"/>
      <c r="AV2320" s="579"/>
      <c r="AW2320" s="579"/>
      <c r="AX2320" s="579"/>
      <c r="AY2320" s="579"/>
      <c r="AZ2320" s="579"/>
    </row>
    <row r="2321" spans="30:52" ht="14.25" customHeight="1" x14ac:dyDescent="0.4">
      <c r="AD2321" s="439"/>
      <c r="AE2321" s="439"/>
      <c r="AS2321" s="578"/>
      <c r="AT2321" s="578"/>
      <c r="AU2321" s="579"/>
      <c r="AV2321" s="579"/>
      <c r="AW2321" s="579"/>
      <c r="AX2321" s="579"/>
      <c r="AY2321" s="579"/>
      <c r="AZ2321" s="579"/>
    </row>
    <row r="2322" spans="30:52" ht="14.25" customHeight="1" x14ac:dyDescent="0.4">
      <c r="AD2322" s="439"/>
      <c r="AE2322" s="439"/>
      <c r="AS2322" s="578"/>
      <c r="AT2322" s="578"/>
      <c r="AU2322" s="579"/>
      <c r="AV2322" s="579"/>
      <c r="AW2322" s="579"/>
      <c r="AX2322" s="579"/>
      <c r="AY2322" s="579"/>
      <c r="AZ2322" s="579"/>
    </row>
    <row r="2323" spans="30:52" ht="14.25" customHeight="1" x14ac:dyDescent="0.4">
      <c r="AD2323" s="439"/>
      <c r="AE2323" s="439"/>
      <c r="AS2323" s="578"/>
      <c r="AT2323" s="578"/>
      <c r="AU2323" s="579"/>
      <c r="AV2323" s="579"/>
      <c r="AW2323" s="579"/>
      <c r="AX2323" s="579"/>
      <c r="AY2323" s="579"/>
      <c r="AZ2323" s="579"/>
    </row>
    <row r="2324" spans="30:52" ht="14.25" customHeight="1" x14ac:dyDescent="0.4">
      <c r="AD2324" s="439"/>
      <c r="AE2324" s="439"/>
      <c r="AS2324" s="578"/>
      <c r="AT2324" s="578"/>
      <c r="AU2324" s="579"/>
      <c r="AV2324" s="579"/>
      <c r="AW2324" s="579"/>
      <c r="AX2324" s="579"/>
      <c r="AY2324" s="579"/>
      <c r="AZ2324" s="579"/>
    </row>
    <row r="2325" spans="30:52" ht="14.25" customHeight="1" x14ac:dyDescent="0.4">
      <c r="AD2325" s="439"/>
      <c r="AE2325" s="439"/>
      <c r="AS2325" s="578"/>
      <c r="AT2325" s="578"/>
      <c r="AU2325" s="579"/>
      <c r="AV2325" s="579"/>
      <c r="AW2325" s="579"/>
      <c r="AX2325" s="579"/>
      <c r="AY2325" s="579"/>
      <c r="AZ2325" s="579"/>
    </row>
    <row r="2326" spans="30:52" ht="14.25" customHeight="1" x14ac:dyDescent="0.4">
      <c r="AD2326" s="439"/>
      <c r="AE2326" s="439"/>
      <c r="AS2326" s="578"/>
      <c r="AT2326" s="578"/>
      <c r="AU2326" s="579"/>
      <c r="AV2326" s="579"/>
      <c r="AW2326" s="579"/>
      <c r="AX2326" s="579"/>
      <c r="AY2326" s="579"/>
      <c r="AZ2326" s="579"/>
    </row>
    <row r="2327" spans="30:52" ht="14.25" customHeight="1" x14ac:dyDescent="0.4">
      <c r="AD2327" s="439"/>
      <c r="AE2327" s="439"/>
      <c r="AS2327" s="578"/>
      <c r="AT2327" s="578"/>
      <c r="AU2327" s="579"/>
      <c r="AV2327" s="579"/>
      <c r="AW2327" s="579"/>
      <c r="AX2327" s="579"/>
      <c r="AY2327" s="579"/>
      <c r="AZ2327" s="579"/>
    </row>
    <row r="2328" spans="30:52" ht="14.25" customHeight="1" x14ac:dyDescent="0.4">
      <c r="AD2328" s="439"/>
      <c r="AE2328" s="439"/>
      <c r="AS2328" s="578"/>
      <c r="AT2328" s="578"/>
      <c r="AU2328" s="579"/>
      <c r="AV2328" s="579"/>
      <c r="AW2328" s="579"/>
      <c r="AX2328" s="579"/>
      <c r="AY2328" s="579"/>
      <c r="AZ2328" s="579"/>
    </row>
    <row r="2329" spans="30:52" ht="14.25" customHeight="1" x14ac:dyDescent="0.4">
      <c r="AD2329" s="439"/>
      <c r="AE2329" s="439"/>
      <c r="AS2329" s="578"/>
      <c r="AT2329" s="578"/>
      <c r="AU2329" s="579"/>
      <c r="AV2329" s="579"/>
      <c r="AW2329" s="579"/>
      <c r="AX2329" s="579"/>
      <c r="AY2329" s="579"/>
      <c r="AZ2329" s="579"/>
    </row>
    <row r="2330" spans="30:52" ht="14.25" customHeight="1" x14ac:dyDescent="0.4">
      <c r="AD2330" s="439"/>
      <c r="AE2330" s="439"/>
      <c r="AS2330" s="578"/>
      <c r="AT2330" s="578"/>
      <c r="AU2330" s="579"/>
      <c r="AV2330" s="579"/>
      <c r="AW2330" s="579"/>
      <c r="AX2330" s="579"/>
      <c r="AY2330" s="579"/>
      <c r="AZ2330" s="579"/>
    </row>
    <row r="2331" spans="30:52" ht="14.25" customHeight="1" x14ac:dyDescent="0.4">
      <c r="AD2331" s="439"/>
      <c r="AE2331" s="439"/>
      <c r="AS2331" s="578"/>
      <c r="AT2331" s="578"/>
      <c r="AU2331" s="579"/>
      <c r="AV2331" s="579"/>
      <c r="AW2331" s="579"/>
      <c r="AX2331" s="579"/>
      <c r="AY2331" s="579"/>
      <c r="AZ2331" s="579"/>
    </row>
    <row r="2332" spans="30:52" ht="14.25" customHeight="1" x14ac:dyDescent="0.4">
      <c r="AD2332" s="439"/>
      <c r="AE2332" s="439"/>
      <c r="AS2332" s="578"/>
      <c r="AT2332" s="578"/>
      <c r="AU2332" s="579"/>
      <c r="AV2332" s="579"/>
      <c r="AW2332" s="579"/>
      <c r="AX2332" s="579"/>
      <c r="AY2332" s="579"/>
      <c r="AZ2332" s="579"/>
    </row>
    <row r="2333" spans="30:52" ht="14.25" customHeight="1" x14ac:dyDescent="0.4">
      <c r="AD2333" s="439"/>
      <c r="AE2333" s="439"/>
      <c r="AS2333" s="578"/>
      <c r="AT2333" s="578"/>
      <c r="AU2333" s="579"/>
      <c r="AV2333" s="579"/>
      <c r="AW2333" s="579"/>
      <c r="AX2333" s="579"/>
      <c r="AY2333" s="579"/>
      <c r="AZ2333" s="579"/>
    </row>
    <row r="2334" spans="30:52" ht="14.25" customHeight="1" x14ac:dyDescent="0.4">
      <c r="AD2334" s="439"/>
      <c r="AE2334" s="439"/>
      <c r="AS2334" s="578"/>
      <c r="AT2334" s="578"/>
      <c r="AU2334" s="579"/>
      <c r="AV2334" s="579"/>
      <c r="AW2334" s="579"/>
      <c r="AX2334" s="579"/>
      <c r="AY2334" s="579"/>
      <c r="AZ2334" s="579"/>
    </row>
    <row r="2335" spans="30:52" ht="14.25" customHeight="1" x14ac:dyDescent="0.4">
      <c r="AD2335" s="439"/>
      <c r="AE2335" s="439"/>
      <c r="AS2335" s="578"/>
      <c r="AT2335" s="578"/>
      <c r="AU2335" s="579"/>
      <c r="AV2335" s="579"/>
      <c r="AW2335" s="579"/>
      <c r="AX2335" s="579"/>
      <c r="AY2335" s="579"/>
      <c r="AZ2335" s="579"/>
    </row>
    <row r="2336" spans="30:52" ht="14.25" customHeight="1" x14ac:dyDescent="0.4">
      <c r="AD2336" s="439"/>
      <c r="AE2336" s="439"/>
      <c r="AS2336" s="578"/>
      <c r="AT2336" s="578"/>
      <c r="AU2336" s="579"/>
      <c r="AV2336" s="579"/>
      <c r="AW2336" s="579"/>
      <c r="AX2336" s="579"/>
      <c r="AY2336" s="579"/>
      <c r="AZ2336" s="579"/>
    </row>
    <row r="2337" spans="30:52" ht="14.25" customHeight="1" x14ac:dyDescent="0.4">
      <c r="AD2337" s="439"/>
      <c r="AE2337" s="439"/>
      <c r="AS2337" s="578"/>
      <c r="AT2337" s="578"/>
      <c r="AU2337" s="579"/>
      <c r="AV2337" s="579"/>
      <c r="AW2337" s="579"/>
      <c r="AX2337" s="579"/>
      <c r="AY2337" s="579"/>
      <c r="AZ2337" s="579"/>
    </row>
    <row r="2338" spans="30:52" ht="14.25" customHeight="1" x14ac:dyDescent="0.4">
      <c r="AD2338" s="439"/>
      <c r="AE2338" s="439"/>
      <c r="AS2338" s="578"/>
      <c r="AT2338" s="578"/>
      <c r="AU2338" s="579"/>
      <c r="AV2338" s="579"/>
      <c r="AW2338" s="579"/>
      <c r="AX2338" s="579"/>
      <c r="AY2338" s="579"/>
      <c r="AZ2338" s="579"/>
    </row>
    <row r="2339" spans="30:52" ht="14.25" customHeight="1" x14ac:dyDescent="0.4">
      <c r="AD2339" s="439"/>
      <c r="AE2339" s="439"/>
      <c r="AS2339" s="578"/>
      <c r="AT2339" s="578"/>
      <c r="AU2339" s="579"/>
      <c r="AV2339" s="579"/>
      <c r="AW2339" s="579"/>
      <c r="AX2339" s="579"/>
      <c r="AY2339" s="579"/>
      <c r="AZ2339" s="579"/>
    </row>
    <row r="2340" spans="30:52" ht="14.25" customHeight="1" x14ac:dyDescent="0.4">
      <c r="AD2340" s="439"/>
      <c r="AE2340" s="439"/>
      <c r="AS2340" s="578"/>
      <c r="AT2340" s="578"/>
      <c r="AU2340" s="579"/>
      <c r="AV2340" s="579"/>
      <c r="AW2340" s="579"/>
      <c r="AX2340" s="579"/>
      <c r="AY2340" s="579"/>
      <c r="AZ2340" s="579"/>
    </row>
    <row r="2341" spans="30:52" ht="14.25" customHeight="1" x14ac:dyDescent="0.4">
      <c r="AD2341" s="439"/>
      <c r="AE2341" s="439"/>
      <c r="AS2341" s="578"/>
      <c r="AT2341" s="578"/>
      <c r="AU2341" s="579"/>
      <c r="AV2341" s="579"/>
      <c r="AW2341" s="579"/>
      <c r="AX2341" s="579"/>
      <c r="AY2341" s="579"/>
      <c r="AZ2341" s="579"/>
    </row>
    <row r="2342" spans="30:52" ht="14.25" customHeight="1" x14ac:dyDescent="0.4">
      <c r="AD2342" s="439"/>
      <c r="AE2342" s="439"/>
      <c r="AS2342" s="578"/>
      <c r="AT2342" s="578"/>
      <c r="AU2342" s="579"/>
      <c r="AV2342" s="579"/>
      <c r="AW2342" s="579"/>
      <c r="AX2342" s="579"/>
      <c r="AY2342" s="579"/>
      <c r="AZ2342" s="579"/>
    </row>
    <row r="2343" spans="30:52" ht="14.25" customHeight="1" x14ac:dyDescent="0.4">
      <c r="AD2343" s="439"/>
      <c r="AE2343" s="439"/>
      <c r="AS2343" s="578"/>
      <c r="AT2343" s="578"/>
      <c r="AU2343" s="579"/>
      <c r="AV2343" s="579"/>
      <c r="AW2343" s="579"/>
      <c r="AX2343" s="579"/>
      <c r="AY2343" s="579"/>
      <c r="AZ2343" s="579"/>
    </row>
    <row r="2344" spans="30:52" ht="14.25" customHeight="1" x14ac:dyDescent="0.4">
      <c r="AD2344" s="439"/>
      <c r="AE2344" s="439"/>
      <c r="AS2344" s="578"/>
      <c r="AT2344" s="578"/>
      <c r="AU2344" s="579"/>
      <c r="AV2344" s="579"/>
      <c r="AW2344" s="579"/>
      <c r="AX2344" s="579"/>
      <c r="AY2344" s="579"/>
      <c r="AZ2344" s="579"/>
    </row>
    <row r="2345" spans="30:52" ht="14.25" customHeight="1" x14ac:dyDescent="0.4">
      <c r="AD2345" s="439"/>
      <c r="AE2345" s="439"/>
      <c r="AS2345" s="578"/>
      <c r="AT2345" s="578"/>
      <c r="AU2345" s="579"/>
      <c r="AV2345" s="579"/>
      <c r="AW2345" s="579"/>
      <c r="AX2345" s="579"/>
      <c r="AY2345" s="579"/>
      <c r="AZ2345" s="579"/>
    </row>
    <row r="2346" spans="30:52" ht="14.25" customHeight="1" x14ac:dyDescent="0.4">
      <c r="AD2346" s="439"/>
      <c r="AE2346" s="439"/>
      <c r="AS2346" s="578"/>
      <c r="AT2346" s="578"/>
      <c r="AU2346" s="579"/>
      <c r="AV2346" s="579"/>
      <c r="AW2346" s="579"/>
      <c r="AX2346" s="579"/>
      <c r="AY2346" s="579"/>
      <c r="AZ2346" s="579"/>
    </row>
    <row r="2347" spans="30:52" ht="14.25" customHeight="1" x14ac:dyDescent="0.4">
      <c r="AD2347" s="439"/>
      <c r="AE2347" s="439"/>
      <c r="AS2347" s="578"/>
      <c r="AT2347" s="578"/>
      <c r="AU2347" s="579"/>
      <c r="AV2347" s="579"/>
      <c r="AW2347" s="579"/>
      <c r="AX2347" s="579"/>
      <c r="AY2347" s="579"/>
      <c r="AZ2347" s="579"/>
    </row>
    <row r="2348" spans="30:52" ht="14.25" customHeight="1" x14ac:dyDescent="0.4">
      <c r="AD2348" s="439"/>
      <c r="AE2348" s="439"/>
      <c r="AS2348" s="578"/>
      <c r="AT2348" s="578"/>
      <c r="AU2348" s="579"/>
      <c r="AV2348" s="579"/>
      <c r="AW2348" s="579"/>
      <c r="AX2348" s="579"/>
      <c r="AY2348" s="579"/>
      <c r="AZ2348" s="579"/>
    </row>
    <row r="2349" spans="30:52" ht="14.25" customHeight="1" x14ac:dyDescent="0.4">
      <c r="AD2349" s="439"/>
      <c r="AE2349" s="439"/>
      <c r="AS2349" s="578"/>
      <c r="AT2349" s="578"/>
      <c r="AU2349" s="579"/>
      <c r="AV2349" s="579"/>
      <c r="AW2349" s="579"/>
      <c r="AX2349" s="579"/>
      <c r="AY2349" s="579"/>
      <c r="AZ2349" s="579"/>
    </row>
    <row r="2350" spans="30:52" ht="14.25" customHeight="1" x14ac:dyDescent="0.4">
      <c r="AD2350" s="439"/>
      <c r="AE2350" s="439"/>
      <c r="AS2350" s="578"/>
      <c r="AT2350" s="578"/>
      <c r="AU2350" s="579"/>
      <c r="AV2350" s="579"/>
      <c r="AW2350" s="579"/>
      <c r="AX2350" s="579"/>
      <c r="AY2350" s="579"/>
      <c r="AZ2350" s="579"/>
    </row>
    <row r="2351" spans="30:52" ht="14.25" customHeight="1" x14ac:dyDescent="0.4">
      <c r="AD2351" s="439"/>
      <c r="AE2351" s="439"/>
      <c r="AS2351" s="578"/>
      <c r="AT2351" s="578"/>
      <c r="AU2351" s="579"/>
      <c r="AV2351" s="579"/>
      <c r="AW2351" s="579"/>
      <c r="AX2351" s="579"/>
      <c r="AY2351" s="579"/>
      <c r="AZ2351" s="579"/>
    </row>
    <row r="2352" spans="30:52" ht="14.25" customHeight="1" x14ac:dyDescent="0.4">
      <c r="AD2352" s="439"/>
      <c r="AE2352" s="439"/>
      <c r="AS2352" s="578"/>
      <c r="AT2352" s="578"/>
      <c r="AU2352" s="579"/>
      <c r="AV2352" s="579"/>
      <c r="AW2352" s="579"/>
      <c r="AX2352" s="579"/>
      <c r="AY2352" s="579"/>
      <c r="AZ2352" s="579"/>
    </row>
    <row r="2353" spans="30:52" ht="14.25" customHeight="1" x14ac:dyDescent="0.4">
      <c r="AD2353" s="439"/>
      <c r="AE2353" s="439"/>
      <c r="AS2353" s="578"/>
      <c r="AT2353" s="578"/>
      <c r="AU2353" s="579"/>
      <c r="AV2353" s="579"/>
      <c r="AW2353" s="579"/>
      <c r="AX2353" s="579"/>
      <c r="AY2353" s="579"/>
      <c r="AZ2353" s="579"/>
    </row>
    <row r="2354" spans="30:52" ht="14.25" customHeight="1" x14ac:dyDescent="0.4">
      <c r="AD2354" s="439"/>
      <c r="AE2354" s="439"/>
      <c r="AS2354" s="578"/>
      <c r="AT2354" s="578"/>
      <c r="AU2354" s="579"/>
      <c r="AV2354" s="579"/>
      <c r="AW2354" s="579"/>
      <c r="AX2354" s="579"/>
      <c r="AY2354" s="579"/>
      <c r="AZ2354" s="579"/>
    </row>
    <row r="2355" spans="30:52" ht="14.25" customHeight="1" x14ac:dyDescent="0.4">
      <c r="AD2355" s="439"/>
      <c r="AE2355" s="439"/>
      <c r="AS2355" s="578"/>
      <c r="AT2355" s="578"/>
      <c r="AU2355" s="579"/>
      <c r="AV2355" s="579"/>
      <c r="AW2355" s="579"/>
      <c r="AX2355" s="579"/>
      <c r="AY2355" s="579"/>
      <c r="AZ2355" s="579"/>
    </row>
    <row r="2356" spans="30:52" ht="14.25" customHeight="1" x14ac:dyDescent="0.4">
      <c r="AD2356" s="439"/>
      <c r="AE2356" s="439"/>
      <c r="AS2356" s="578"/>
      <c r="AT2356" s="578"/>
      <c r="AU2356" s="579"/>
      <c r="AV2356" s="579"/>
      <c r="AW2356" s="579"/>
      <c r="AX2356" s="579"/>
      <c r="AY2356" s="579"/>
      <c r="AZ2356" s="579"/>
    </row>
    <row r="2357" spans="30:52" ht="14.25" customHeight="1" x14ac:dyDescent="0.4">
      <c r="AD2357" s="439"/>
      <c r="AE2357" s="439"/>
      <c r="AS2357" s="578"/>
      <c r="AT2357" s="578"/>
      <c r="AU2357" s="579"/>
      <c r="AV2357" s="579"/>
      <c r="AW2357" s="579"/>
      <c r="AX2357" s="579"/>
      <c r="AY2357" s="579"/>
      <c r="AZ2357" s="579"/>
    </row>
    <row r="2358" spans="30:52" ht="14.25" customHeight="1" x14ac:dyDescent="0.4">
      <c r="AD2358" s="439"/>
      <c r="AE2358" s="439"/>
      <c r="AS2358" s="578"/>
      <c r="AT2358" s="578"/>
      <c r="AU2358" s="579"/>
      <c r="AV2358" s="579"/>
      <c r="AW2358" s="579"/>
      <c r="AX2358" s="579"/>
      <c r="AY2358" s="579"/>
      <c r="AZ2358" s="579"/>
    </row>
    <row r="2359" spans="30:52" ht="14.25" customHeight="1" x14ac:dyDescent="0.4">
      <c r="AD2359" s="439"/>
      <c r="AE2359" s="439"/>
      <c r="AS2359" s="578"/>
      <c r="AT2359" s="578"/>
      <c r="AU2359" s="579"/>
      <c r="AV2359" s="579"/>
      <c r="AW2359" s="579"/>
      <c r="AX2359" s="579"/>
      <c r="AY2359" s="579"/>
      <c r="AZ2359" s="579"/>
    </row>
    <row r="2360" spans="30:52" ht="14.25" customHeight="1" x14ac:dyDescent="0.4">
      <c r="AD2360" s="439"/>
      <c r="AE2360" s="439"/>
      <c r="AS2360" s="578"/>
      <c r="AT2360" s="578"/>
      <c r="AU2360" s="579"/>
      <c r="AV2360" s="579"/>
      <c r="AW2360" s="579"/>
      <c r="AX2360" s="579"/>
      <c r="AY2360" s="579"/>
      <c r="AZ2360" s="579"/>
    </row>
    <row r="2361" spans="30:52" ht="14.25" customHeight="1" x14ac:dyDescent="0.4">
      <c r="AD2361" s="439"/>
      <c r="AE2361" s="439"/>
      <c r="AS2361" s="578"/>
      <c r="AT2361" s="578"/>
      <c r="AU2361" s="579"/>
      <c r="AV2361" s="579"/>
      <c r="AW2361" s="579"/>
      <c r="AX2361" s="579"/>
      <c r="AY2361" s="579"/>
      <c r="AZ2361" s="579"/>
    </row>
    <row r="2362" spans="30:52" ht="14.25" customHeight="1" x14ac:dyDescent="0.4">
      <c r="AD2362" s="439"/>
      <c r="AE2362" s="439"/>
      <c r="AS2362" s="578"/>
      <c r="AT2362" s="578"/>
      <c r="AU2362" s="579"/>
      <c r="AV2362" s="579"/>
      <c r="AW2362" s="579"/>
      <c r="AX2362" s="579"/>
      <c r="AY2362" s="579"/>
      <c r="AZ2362" s="579"/>
    </row>
    <row r="2363" spans="30:52" ht="14.25" customHeight="1" x14ac:dyDescent="0.4">
      <c r="AD2363" s="439"/>
      <c r="AE2363" s="439"/>
      <c r="AS2363" s="578"/>
      <c r="AT2363" s="578"/>
      <c r="AU2363" s="579"/>
      <c r="AV2363" s="579"/>
      <c r="AW2363" s="579"/>
      <c r="AX2363" s="579"/>
      <c r="AY2363" s="579"/>
      <c r="AZ2363" s="579"/>
    </row>
    <row r="2364" spans="30:52" ht="14.25" customHeight="1" x14ac:dyDescent="0.4">
      <c r="AD2364" s="439"/>
      <c r="AE2364" s="439"/>
      <c r="AS2364" s="578"/>
      <c r="AT2364" s="578"/>
      <c r="AU2364" s="579"/>
      <c r="AV2364" s="579"/>
      <c r="AW2364" s="579"/>
      <c r="AX2364" s="579"/>
      <c r="AY2364" s="579"/>
      <c r="AZ2364" s="579"/>
    </row>
    <row r="2365" spans="30:52" ht="14.25" customHeight="1" x14ac:dyDescent="0.4">
      <c r="AD2365" s="439"/>
      <c r="AE2365" s="439"/>
      <c r="AS2365" s="578"/>
      <c r="AT2365" s="578"/>
      <c r="AU2365" s="579"/>
      <c r="AV2365" s="579"/>
      <c r="AW2365" s="579"/>
      <c r="AX2365" s="579"/>
      <c r="AY2365" s="579"/>
      <c r="AZ2365" s="579"/>
    </row>
    <row r="2366" spans="30:52" ht="14.25" customHeight="1" x14ac:dyDescent="0.4">
      <c r="AD2366" s="439"/>
      <c r="AE2366" s="439"/>
      <c r="AS2366" s="578"/>
      <c r="AT2366" s="578"/>
      <c r="AU2366" s="579"/>
      <c r="AV2366" s="579"/>
      <c r="AW2366" s="579"/>
      <c r="AX2366" s="579"/>
      <c r="AY2366" s="579"/>
      <c r="AZ2366" s="579"/>
    </row>
    <row r="2367" spans="30:52" ht="14.25" customHeight="1" x14ac:dyDescent="0.4">
      <c r="AD2367" s="439"/>
      <c r="AE2367" s="439"/>
      <c r="AS2367" s="578"/>
      <c r="AT2367" s="578"/>
      <c r="AU2367" s="579"/>
      <c r="AV2367" s="579"/>
      <c r="AW2367" s="579"/>
      <c r="AX2367" s="579"/>
      <c r="AY2367" s="579"/>
      <c r="AZ2367" s="579"/>
    </row>
    <row r="2368" spans="30:52" ht="14.25" customHeight="1" x14ac:dyDescent="0.4">
      <c r="AD2368" s="439"/>
      <c r="AE2368" s="439"/>
      <c r="AS2368" s="521"/>
      <c r="AT2368" s="521"/>
    </row>
    <row r="2369" spans="30:46" ht="14.25" customHeight="1" x14ac:dyDescent="0.4">
      <c r="AD2369" s="439"/>
      <c r="AE2369" s="439"/>
      <c r="AS2369" s="521"/>
      <c r="AT2369" s="521"/>
    </row>
    <row r="2370" spans="30:46" ht="14.25" customHeight="1" x14ac:dyDescent="0.4">
      <c r="AD2370" s="439"/>
      <c r="AE2370" s="439"/>
      <c r="AS2370" s="521"/>
      <c r="AT2370" s="521"/>
    </row>
    <row r="2371" spans="30:46" ht="14.25" customHeight="1" x14ac:dyDescent="0.4">
      <c r="AD2371" s="439"/>
      <c r="AE2371" s="439"/>
      <c r="AS2371" s="521"/>
      <c r="AT2371" s="521"/>
    </row>
    <row r="2372" spans="30:46" ht="14.25" customHeight="1" x14ac:dyDescent="0.4">
      <c r="AD2372" s="439"/>
      <c r="AE2372" s="439"/>
      <c r="AS2372" s="521"/>
      <c r="AT2372" s="521"/>
    </row>
    <row r="2373" spans="30:46" ht="14.25" customHeight="1" x14ac:dyDescent="0.4">
      <c r="AD2373" s="439"/>
      <c r="AE2373" s="439"/>
      <c r="AS2373" s="521"/>
      <c r="AT2373" s="521"/>
    </row>
    <row r="2374" spans="30:46" ht="14.25" customHeight="1" x14ac:dyDescent="0.4">
      <c r="AD2374" s="439"/>
      <c r="AE2374" s="439"/>
      <c r="AS2374" s="521"/>
      <c r="AT2374" s="521"/>
    </row>
    <row r="2375" spans="30:46" ht="14.25" customHeight="1" x14ac:dyDescent="0.4">
      <c r="AD2375" s="439"/>
      <c r="AE2375" s="439"/>
      <c r="AS2375" s="521"/>
      <c r="AT2375" s="521"/>
    </row>
    <row r="2376" spans="30:46" ht="14.25" customHeight="1" x14ac:dyDescent="0.4">
      <c r="AD2376" s="439"/>
      <c r="AE2376" s="439"/>
      <c r="AS2376" s="521"/>
      <c r="AT2376" s="521"/>
    </row>
    <row r="2377" spans="30:46" ht="14.25" customHeight="1" x14ac:dyDescent="0.4">
      <c r="AD2377" s="439"/>
      <c r="AE2377" s="439"/>
      <c r="AS2377" s="521"/>
      <c r="AT2377" s="521"/>
    </row>
    <row r="2378" spans="30:46" ht="14.25" customHeight="1" x14ac:dyDescent="0.4">
      <c r="AD2378" s="439"/>
      <c r="AE2378" s="439"/>
      <c r="AS2378" s="521"/>
      <c r="AT2378" s="521"/>
    </row>
    <row r="2379" spans="30:46" ht="14.25" customHeight="1" x14ac:dyDescent="0.4">
      <c r="AD2379" s="439"/>
      <c r="AE2379" s="439"/>
      <c r="AS2379" s="521"/>
      <c r="AT2379" s="521"/>
    </row>
    <row r="2380" spans="30:46" ht="14.25" customHeight="1" x14ac:dyDescent="0.4">
      <c r="AD2380" s="439"/>
      <c r="AE2380" s="439"/>
      <c r="AS2380" s="521"/>
      <c r="AT2380" s="521"/>
    </row>
    <row r="2381" spans="30:46" ht="14.25" customHeight="1" x14ac:dyDescent="0.4">
      <c r="AD2381" s="439"/>
      <c r="AE2381" s="439"/>
      <c r="AS2381" s="521"/>
      <c r="AT2381" s="521"/>
    </row>
    <row r="2382" spans="30:46" ht="14.25" customHeight="1" x14ac:dyDescent="0.4">
      <c r="AD2382" s="439"/>
      <c r="AE2382" s="439"/>
      <c r="AS2382" s="521"/>
      <c r="AT2382" s="521"/>
    </row>
    <row r="2383" spans="30:46" ht="14.25" customHeight="1" x14ac:dyDescent="0.4">
      <c r="AD2383" s="439"/>
      <c r="AE2383" s="439"/>
      <c r="AS2383" s="521"/>
      <c r="AT2383" s="521"/>
    </row>
    <row r="2384" spans="30:46" ht="14.25" customHeight="1" x14ac:dyDescent="0.4">
      <c r="AD2384" s="439"/>
      <c r="AE2384" s="439"/>
      <c r="AS2384" s="521"/>
      <c r="AT2384" s="521"/>
    </row>
    <row r="2385" spans="30:46" ht="14.25" customHeight="1" x14ac:dyDescent="0.4">
      <c r="AD2385" s="439"/>
      <c r="AE2385" s="439"/>
      <c r="AS2385" s="521"/>
      <c r="AT2385" s="521"/>
    </row>
    <row r="2386" spans="30:46" ht="14.25" customHeight="1" x14ac:dyDescent="0.4">
      <c r="AD2386" s="439"/>
      <c r="AE2386" s="439"/>
      <c r="AS2386" s="521"/>
      <c r="AT2386" s="521"/>
    </row>
    <row r="2387" spans="30:46" ht="14.25" customHeight="1" x14ac:dyDescent="0.4">
      <c r="AD2387" s="439"/>
      <c r="AE2387" s="439"/>
      <c r="AS2387" s="521"/>
      <c r="AT2387" s="521"/>
    </row>
    <row r="2388" spans="30:46" ht="14.25" customHeight="1" x14ac:dyDescent="0.4">
      <c r="AD2388" s="439"/>
      <c r="AE2388" s="439"/>
      <c r="AS2388" s="521"/>
      <c r="AT2388" s="521"/>
    </row>
    <row r="2389" spans="30:46" ht="14.25" customHeight="1" x14ac:dyDescent="0.4">
      <c r="AD2389" s="439"/>
      <c r="AE2389" s="439"/>
      <c r="AS2389" s="521"/>
      <c r="AT2389" s="521"/>
    </row>
    <row r="2390" spans="30:46" ht="14.25" customHeight="1" x14ac:dyDescent="0.4">
      <c r="AD2390" s="439"/>
      <c r="AE2390" s="439"/>
      <c r="AS2390" s="521"/>
      <c r="AT2390" s="521"/>
    </row>
    <row r="2391" spans="30:46" ht="14.25" customHeight="1" x14ac:dyDescent="0.4">
      <c r="AD2391" s="439"/>
      <c r="AE2391" s="439"/>
      <c r="AS2391" s="521"/>
      <c r="AT2391" s="521"/>
    </row>
    <row r="2392" spans="30:46" ht="14.25" customHeight="1" x14ac:dyDescent="0.4">
      <c r="AD2392" s="439"/>
      <c r="AE2392" s="439"/>
      <c r="AS2392" s="521"/>
      <c r="AT2392" s="521"/>
    </row>
    <row r="2393" spans="30:46" ht="14.25" customHeight="1" x14ac:dyDescent="0.4">
      <c r="AD2393" s="439"/>
      <c r="AE2393" s="439"/>
      <c r="AS2393" s="521"/>
      <c r="AT2393" s="521"/>
    </row>
    <row r="2394" spans="30:46" ht="14.25" customHeight="1" x14ac:dyDescent="0.4">
      <c r="AD2394" s="439"/>
      <c r="AE2394" s="439"/>
      <c r="AS2394" s="521"/>
      <c r="AT2394" s="521"/>
    </row>
    <row r="2395" spans="30:46" ht="14.25" customHeight="1" x14ac:dyDescent="0.4">
      <c r="AD2395" s="439"/>
      <c r="AE2395" s="439"/>
      <c r="AS2395" s="521"/>
      <c r="AT2395" s="521"/>
    </row>
    <row r="2396" spans="30:46" ht="14.25" customHeight="1" x14ac:dyDescent="0.4">
      <c r="AD2396" s="439"/>
      <c r="AE2396" s="439"/>
      <c r="AS2396" s="521"/>
      <c r="AT2396" s="521"/>
    </row>
    <row r="2397" spans="30:46" ht="14.25" customHeight="1" x14ac:dyDescent="0.4">
      <c r="AD2397" s="439"/>
      <c r="AE2397" s="439"/>
      <c r="AS2397" s="521"/>
      <c r="AT2397" s="521"/>
    </row>
    <row r="2398" spans="30:46" ht="14.25" customHeight="1" x14ac:dyDescent="0.4">
      <c r="AD2398" s="439"/>
      <c r="AE2398" s="439"/>
      <c r="AS2398" s="521"/>
      <c r="AT2398" s="521"/>
    </row>
    <row r="2399" spans="30:46" ht="14.25" customHeight="1" x14ac:dyDescent="0.4">
      <c r="AD2399" s="439"/>
      <c r="AE2399" s="439"/>
      <c r="AS2399" s="521"/>
      <c r="AT2399" s="521"/>
    </row>
    <row r="2400" spans="30:46" ht="14.25" customHeight="1" x14ac:dyDescent="0.4">
      <c r="AD2400" s="439"/>
      <c r="AE2400" s="439"/>
      <c r="AS2400" s="521"/>
      <c r="AT2400" s="521"/>
    </row>
    <row r="2401" spans="30:46" ht="14.25" customHeight="1" x14ac:dyDescent="0.4">
      <c r="AD2401" s="439"/>
      <c r="AE2401" s="439"/>
      <c r="AS2401" s="521"/>
      <c r="AT2401" s="521"/>
    </row>
    <row r="2402" spans="30:46" ht="14.25" customHeight="1" x14ac:dyDescent="0.4">
      <c r="AD2402" s="439"/>
      <c r="AE2402" s="439"/>
      <c r="AS2402" s="521"/>
      <c r="AT2402" s="521"/>
    </row>
    <row r="2403" spans="30:46" ht="14.25" customHeight="1" x14ac:dyDescent="0.4">
      <c r="AD2403" s="439"/>
      <c r="AE2403" s="439"/>
      <c r="AS2403" s="521"/>
      <c r="AT2403" s="521"/>
    </row>
    <row r="2404" spans="30:46" ht="14.25" customHeight="1" x14ac:dyDescent="0.4">
      <c r="AD2404" s="439"/>
      <c r="AE2404" s="439"/>
      <c r="AS2404" s="521"/>
      <c r="AT2404" s="521"/>
    </row>
    <row r="2405" spans="30:46" ht="14.25" customHeight="1" x14ac:dyDescent="0.4">
      <c r="AD2405" s="439"/>
      <c r="AE2405" s="439"/>
      <c r="AS2405" s="521"/>
      <c r="AT2405" s="521"/>
    </row>
    <row r="2406" spans="30:46" ht="14.25" customHeight="1" x14ac:dyDescent="0.4">
      <c r="AD2406" s="439"/>
      <c r="AE2406" s="439"/>
      <c r="AS2406" s="521"/>
      <c r="AT2406" s="521"/>
    </row>
    <row r="2407" spans="30:46" ht="14.25" customHeight="1" x14ac:dyDescent="0.4">
      <c r="AD2407" s="439"/>
      <c r="AE2407" s="439"/>
      <c r="AS2407" s="521"/>
      <c r="AT2407" s="521"/>
    </row>
    <row r="2408" spans="30:46" ht="14.25" customHeight="1" x14ac:dyDescent="0.4">
      <c r="AD2408" s="439"/>
      <c r="AE2408" s="439"/>
      <c r="AS2408" s="521"/>
      <c r="AT2408" s="521"/>
    </row>
    <row r="2409" spans="30:46" ht="14.25" customHeight="1" x14ac:dyDescent="0.4">
      <c r="AD2409" s="439"/>
      <c r="AE2409" s="439"/>
      <c r="AS2409" s="521"/>
      <c r="AT2409" s="521"/>
    </row>
    <row r="2410" spans="30:46" ht="14.25" customHeight="1" x14ac:dyDescent="0.4">
      <c r="AD2410" s="439"/>
      <c r="AE2410" s="439"/>
      <c r="AS2410" s="521"/>
      <c r="AT2410" s="521"/>
    </row>
    <row r="2411" spans="30:46" ht="14.25" customHeight="1" x14ac:dyDescent="0.4">
      <c r="AD2411" s="439"/>
      <c r="AE2411" s="439"/>
      <c r="AS2411" s="521"/>
      <c r="AT2411" s="521"/>
    </row>
    <row r="2412" spans="30:46" ht="14.25" customHeight="1" x14ac:dyDescent="0.4">
      <c r="AD2412" s="439"/>
      <c r="AE2412" s="439"/>
      <c r="AS2412" s="521"/>
      <c r="AT2412" s="521"/>
    </row>
    <row r="2413" spans="30:46" ht="14.25" customHeight="1" x14ac:dyDescent="0.4">
      <c r="AD2413" s="439"/>
      <c r="AE2413" s="439"/>
      <c r="AS2413" s="521"/>
      <c r="AT2413" s="521"/>
    </row>
    <row r="2414" spans="30:46" ht="14.25" customHeight="1" x14ac:dyDescent="0.4">
      <c r="AD2414" s="439"/>
      <c r="AE2414" s="439"/>
      <c r="AS2414" s="521"/>
      <c r="AT2414" s="521"/>
    </row>
    <row r="2415" spans="30:46" ht="14.25" customHeight="1" x14ac:dyDescent="0.4">
      <c r="AD2415" s="439"/>
      <c r="AE2415" s="439"/>
      <c r="AS2415" s="521"/>
      <c r="AT2415" s="521"/>
    </row>
    <row r="2416" spans="30:46" ht="14.25" customHeight="1" x14ac:dyDescent="0.4">
      <c r="AD2416" s="439"/>
      <c r="AE2416" s="439"/>
      <c r="AS2416" s="521"/>
      <c r="AT2416" s="521"/>
    </row>
    <row r="2417" spans="30:46" ht="14.25" customHeight="1" x14ac:dyDescent="0.4">
      <c r="AD2417" s="439"/>
      <c r="AE2417" s="439"/>
      <c r="AS2417" s="521"/>
      <c r="AT2417" s="521"/>
    </row>
    <row r="2418" spans="30:46" ht="14.25" customHeight="1" x14ac:dyDescent="0.4">
      <c r="AD2418" s="439"/>
      <c r="AE2418" s="439"/>
      <c r="AS2418" s="521"/>
      <c r="AT2418" s="521"/>
    </row>
    <row r="2419" spans="30:46" ht="14.25" customHeight="1" x14ac:dyDescent="0.4">
      <c r="AD2419" s="439"/>
      <c r="AE2419" s="439"/>
      <c r="AS2419" s="521"/>
      <c r="AT2419" s="521"/>
    </row>
    <row r="2420" spans="30:46" ht="14.25" customHeight="1" x14ac:dyDescent="0.4">
      <c r="AD2420" s="439"/>
      <c r="AE2420" s="439"/>
      <c r="AS2420" s="521"/>
      <c r="AT2420" s="521"/>
    </row>
    <row r="2421" spans="30:46" ht="14.25" customHeight="1" x14ac:dyDescent="0.4">
      <c r="AD2421" s="439"/>
      <c r="AE2421" s="439"/>
      <c r="AS2421" s="521"/>
      <c r="AT2421" s="521"/>
    </row>
    <row r="2422" spans="30:46" ht="14.25" customHeight="1" x14ac:dyDescent="0.4">
      <c r="AD2422" s="439"/>
      <c r="AE2422" s="439"/>
      <c r="AS2422" s="521"/>
      <c r="AT2422" s="521"/>
    </row>
    <row r="2423" spans="30:46" ht="14.25" customHeight="1" x14ac:dyDescent="0.4">
      <c r="AD2423" s="439"/>
      <c r="AE2423" s="439"/>
      <c r="AS2423" s="521"/>
      <c r="AT2423" s="521"/>
    </row>
    <row r="2424" spans="30:46" ht="14.25" customHeight="1" x14ac:dyDescent="0.4">
      <c r="AD2424" s="439"/>
      <c r="AE2424" s="439"/>
      <c r="AS2424" s="521"/>
      <c r="AT2424" s="521"/>
    </row>
    <row r="2425" spans="30:46" ht="14.25" customHeight="1" x14ac:dyDescent="0.4">
      <c r="AD2425" s="439"/>
      <c r="AE2425" s="439"/>
      <c r="AS2425" s="521"/>
      <c r="AT2425" s="521"/>
    </row>
    <row r="2426" spans="30:46" ht="14.25" customHeight="1" x14ac:dyDescent="0.4">
      <c r="AD2426" s="439"/>
      <c r="AE2426" s="439"/>
      <c r="AS2426" s="521"/>
      <c r="AT2426" s="521"/>
    </row>
    <row r="2427" spans="30:46" ht="14.25" customHeight="1" x14ac:dyDescent="0.4">
      <c r="AD2427" s="439"/>
      <c r="AE2427" s="439"/>
      <c r="AS2427" s="521"/>
      <c r="AT2427" s="521"/>
    </row>
    <row r="2428" spans="30:46" ht="14.25" customHeight="1" x14ac:dyDescent="0.4">
      <c r="AD2428" s="439"/>
      <c r="AE2428" s="439"/>
      <c r="AS2428" s="521"/>
      <c r="AT2428" s="521"/>
    </row>
    <row r="2429" spans="30:46" ht="14.25" customHeight="1" x14ac:dyDescent="0.4">
      <c r="AD2429" s="439"/>
      <c r="AE2429" s="439"/>
      <c r="AS2429" s="521"/>
      <c r="AT2429" s="521"/>
    </row>
    <row r="2430" spans="30:46" ht="14.25" customHeight="1" x14ac:dyDescent="0.4">
      <c r="AD2430" s="439"/>
      <c r="AE2430" s="439"/>
      <c r="AS2430" s="521"/>
      <c r="AT2430" s="521"/>
    </row>
    <row r="2431" spans="30:46" ht="14.25" customHeight="1" x14ac:dyDescent="0.4">
      <c r="AD2431" s="439"/>
      <c r="AE2431" s="439"/>
      <c r="AS2431" s="521"/>
      <c r="AT2431" s="521"/>
    </row>
    <row r="2432" spans="30:46" ht="14.25" customHeight="1" x14ac:dyDescent="0.4">
      <c r="AD2432" s="439"/>
      <c r="AE2432" s="439"/>
      <c r="AS2432" s="521"/>
      <c r="AT2432" s="521"/>
    </row>
    <row r="2433" spans="30:46" ht="14.25" customHeight="1" x14ac:dyDescent="0.4">
      <c r="AD2433" s="439"/>
      <c r="AE2433" s="439"/>
      <c r="AS2433" s="521"/>
      <c r="AT2433" s="521"/>
    </row>
    <row r="2434" spans="30:46" ht="14.25" customHeight="1" x14ac:dyDescent="0.4">
      <c r="AD2434" s="439"/>
      <c r="AE2434" s="439"/>
      <c r="AS2434" s="521"/>
      <c r="AT2434" s="521"/>
    </row>
    <row r="2435" spans="30:46" ht="14.25" customHeight="1" x14ac:dyDescent="0.4">
      <c r="AD2435" s="439"/>
      <c r="AE2435" s="439"/>
      <c r="AS2435" s="521"/>
      <c r="AT2435" s="521"/>
    </row>
    <row r="2436" spans="30:46" ht="14.25" customHeight="1" x14ac:dyDescent="0.4">
      <c r="AD2436" s="439"/>
      <c r="AE2436" s="439"/>
      <c r="AS2436" s="521"/>
      <c r="AT2436" s="521"/>
    </row>
    <row r="2437" spans="30:46" ht="14.25" customHeight="1" x14ac:dyDescent="0.4">
      <c r="AD2437" s="439"/>
      <c r="AE2437" s="439"/>
      <c r="AS2437" s="521"/>
      <c r="AT2437" s="521"/>
    </row>
    <row r="2438" spans="30:46" ht="14.25" customHeight="1" x14ac:dyDescent="0.4">
      <c r="AD2438" s="439"/>
      <c r="AE2438" s="439"/>
      <c r="AS2438" s="521"/>
      <c r="AT2438" s="521"/>
    </row>
    <row r="2439" spans="30:46" ht="14.25" customHeight="1" x14ac:dyDescent="0.4">
      <c r="AD2439" s="439"/>
      <c r="AE2439" s="439"/>
      <c r="AS2439" s="521"/>
      <c r="AT2439" s="521"/>
    </row>
    <row r="2440" spans="30:46" ht="14.25" customHeight="1" x14ac:dyDescent="0.4">
      <c r="AD2440" s="439"/>
      <c r="AE2440" s="439"/>
      <c r="AS2440" s="521"/>
      <c r="AT2440" s="521"/>
    </row>
    <row r="2441" spans="30:46" ht="14.25" customHeight="1" x14ac:dyDescent="0.4">
      <c r="AD2441" s="439"/>
      <c r="AE2441" s="439"/>
      <c r="AS2441" s="521"/>
      <c r="AT2441" s="521"/>
    </row>
    <row r="2442" spans="30:46" ht="14.25" customHeight="1" x14ac:dyDescent="0.4">
      <c r="AD2442" s="439"/>
      <c r="AE2442" s="439"/>
      <c r="AS2442" s="521"/>
      <c r="AT2442" s="521"/>
    </row>
    <row r="2443" spans="30:46" ht="14.25" customHeight="1" x14ac:dyDescent="0.4">
      <c r="AD2443" s="439"/>
      <c r="AE2443" s="439"/>
      <c r="AS2443" s="521"/>
      <c r="AT2443" s="521"/>
    </row>
    <row r="2444" spans="30:46" ht="14.25" customHeight="1" x14ac:dyDescent="0.4">
      <c r="AD2444" s="439"/>
      <c r="AE2444" s="439"/>
      <c r="AS2444" s="521"/>
      <c r="AT2444" s="521"/>
    </row>
    <row r="2445" spans="30:46" ht="14.25" customHeight="1" x14ac:dyDescent="0.4">
      <c r="AD2445" s="439"/>
      <c r="AE2445" s="439"/>
      <c r="AS2445" s="521"/>
      <c r="AT2445" s="521"/>
    </row>
    <row r="2446" spans="30:46" ht="14.25" customHeight="1" x14ac:dyDescent="0.4">
      <c r="AD2446" s="439"/>
      <c r="AE2446" s="439"/>
      <c r="AS2446" s="521"/>
      <c r="AT2446" s="521"/>
    </row>
    <row r="2447" spans="30:46" ht="14.25" customHeight="1" x14ac:dyDescent="0.4">
      <c r="AD2447" s="439"/>
      <c r="AE2447" s="439"/>
      <c r="AS2447" s="521"/>
      <c r="AT2447" s="521"/>
    </row>
    <row r="2448" spans="30:46" ht="14.25" customHeight="1" x14ac:dyDescent="0.4">
      <c r="AD2448" s="439"/>
      <c r="AE2448" s="439"/>
      <c r="AS2448" s="521"/>
      <c r="AT2448" s="521"/>
    </row>
    <row r="2449" spans="30:46" ht="14.25" customHeight="1" x14ac:dyDescent="0.4">
      <c r="AD2449" s="439"/>
      <c r="AE2449" s="439"/>
      <c r="AS2449" s="521"/>
      <c r="AT2449" s="521"/>
    </row>
    <row r="2450" spans="30:46" ht="14.25" customHeight="1" x14ac:dyDescent="0.4">
      <c r="AD2450" s="439"/>
      <c r="AE2450" s="439"/>
      <c r="AS2450" s="521"/>
      <c r="AT2450" s="521"/>
    </row>
    <row r="2451" spans="30:46" ht="14.25" customHeight="1" x14ac:dyDescent="0.4">
      <c r="AD2451" s="439"/>
      <c r="AE2451" s="439"/>
      <c r="AS2451" s="521"/>
      <c r="AT2451" s="521"/>
    </row>
    <row r="2452" spans="30:46" ht="14.25" customHeight="1" x14ac:dyDescent="0.4">
      <c r="AD2452" s="439"/>
      <c r="AE2452" s="439"/>
      <c r="AS2452" s="521"/>
      <c r="AT2452" s="521"/>
    </row>
    <row r="2453" spans="30:46" ht="14.25" customHeight="1" x14ac:dyDescent="0.4">
      <c r="AD2453" s="439"/>
      <c r="AE2453" s="439"/>
      <c r="AS2453" s="521"/>
      <c r="AT2453" s="521"/>
    </row>
    <row r="2454" spans="30:46" ht="14.25" customHeight="1" x14ac:dyDescent="0.4">
      <c r="AD2454" s="439"/>
      <c r="AE2454" s="439"/>
      <c r="AS2454" s="521"/>
      <c r="AT2454" s="521"/>
    </row>
    <row r="2455" spans="30:46" ht="14.25" customHeight="1" x14ac:dyDescent="0.4">
      <c r="AD2455" s="439"/>
      <c r="AE2455" s="439"/>
      <c r="AS2455" s="521"/>
      <c r="AT2455" s="521"/>
    </row>
    <row r="2456" spans="30:46" ht="14.25" customHeight="1" x14ac:dyDescent="0.4">
      <c r="AD2456" s="439"/>
      <c r="AE2456" s="439"/>
      <c r="AS2456" s="521"/>
      <c r="AT2456" s="521"/>
    </row>
    <row r="2457" spans="30:46" ht="14.25" customHeight="1" x14ac:dyDescent="0.4">
      <c r="AD2457" s="439"/>
      <c r="AE2457" s="439"/>
      <c r="AS2457" s="521"/>
      <c r="AT2457" s="521"/>
    </row>
    <row r="2458" spans="30:46" ht="14.25" customHeight="1" x14ac:dyDescent="0.4">
      <c r="AD2458" s="439"/>
      <c r="AE2458" s="439"/>
      <c r="AS2458" s="521"/>
      <c r="AT2458" s="521"/>
    </row>
    <row r="2459" spans="30:46" ht="14.25" customHeight="1" x14ac:dyDescent="0.4">
      <c r="AD2459" s="439"/>
      <c r="AE2459" s="439"/>
      <c r="AS2459" s="521"/>
      <c r="AT2459" s="521"/>
    </row>
    <row r="2460" spans="30:46" ht="14.25" customHeight="1" x14ac:dyDescent="0.4">
      <c r="AD2460" s="439"/>
      <c r="AE2460" s="439"/>
      <c r="AS2460" s="521"/>
      <c r="AT2460" s="521"/>
    </row>
    <row r="2461" spans="30:46" ht="14.25" customHeight="1" x14ac:dyDescent="0.4">
      <c r="AD2461" s="439"/>
      <c r="AE2461" s="439"/>
      <c r="AS2461" s="521"/>
      <c r="AT2461" s="521"/>
    </row>
    <row r="2462" spans="30:46" ht="14.25" customHeight="1" x14ac:dyDescent="0.4">
      <c r="AD2462" s="439"/>
      <c r="AE2462" s="439"/>
      <c r="AS2462" s="521"/>
      <c r="AT2462" s="521"/>
    </row>
    <row r="2463" spans="30:46" ht="14.25" customHeight="1" x14ac:dyDescent="0.4">
      <c r="AD2463" s="439"/>
      <c r="AE2463" s="439"/>
      <c r="AS2463" s="521"/>
      <c r="AT2463" s="521"/>
    </row>
    <row r="2464" spans="30:46" ht="14.25" customHeight="1" x14ac:dyDescent="0.4">
      <c r="AD2464" s="439"/>
      <c r="AE2464" s="439"/>
      <c r="AS2464" s="521"/>
      <c r="AT2464" s="521"/>
    </row>
    <row r="2465" spans="30:46" ht="14.25" customHeight="1" x14ac:dyDescent="0.4">
      <c r="AD2465" s="439"/>
      <c r="AE2465" s="439"/>
      <c r="AS2465" s="521"/>
      <c r="AT2465" s="521"/>
    </row>
    <row r="2466" spans="30:46" ht="14.25" customHeight="1" x14ac:dyDescent="0.4">
      <c r="AD2466" s="439"/>
      <c r="AE2466" s="439"/>
      <c r="AS2466" s="521"/>
      <c r="AT2466" s="521"/>
    </row>
    <row r="2467" spans="30:46" ht="14.25" customHeight="1" x14ac:dyDescent="0.4">
      <c r="AD2467" s="439"/>
      <c r="AE2467" s="439"/>
      <c r="AS2467" s="521"/>
      <c r="AT2467" s="521"/>
    </row>
    <row r="2468" spans="30:46" ht="14.25" customHeight="1" x14ac:dyDescent="0.4">
      <c r="AD2468" s="439"/>
      <c r="AE2468" s="439"/>
      <c r="AS2468" s="521"/>
      <c r="AT2468" s="521"/>
    </row>
    <row r="2469" spans="30:46" ht="14.25" customHeight="1" x14ac:dyDescent="0.4">
      <c r="AD2469" s="439"/>
      <c r="AE2469" s="439"/>
      <c r="AS2469" s="521"/>
      <c r="AT2469" s="521"/>
    </row>
    <row r="2470" spans="30:46" ht="14.25" customHeight="1" x14ac:dyDescent="0.4">
      <c r="AD2470" s="439"/>
      <c r="AE2470" s="439"/>
      <c r="AS2470" s="521"/>
      <c r="AT2470" s="521"/>
    </row>
    <row r="2471" spans="30:46" ht="14.25" customHeight="1" x14ac:dyDescent="0.4">
      <c r="AD2471" s="439"/>
      <c r="AE2471" s="439"/>
      <c r="AS2471" s="521"/>
      <c r="AT2471" s="521"/>
    </row>
    <row r="2472" spans="30:46" ht="14.25" customHeight="1" x14ac:dyDescent="0.4">
      <c r="AD2472" s="439"/>
      <c r="AE2472" s="439"/>
      <c r="AS2472" s="521"/>
      <c r="AT2472" s="521"/>
    </row>
    <row r="2473" spans="30:46" ht="14.25" customHeight="1" x14ac:dyDescent="0.4">
      <c r="AD2473" s="439"/>
      <c r="AE2473" s="439"/>
      <c r="AS2473" s="521"/>
      <c r="AT2473" s="521"/>
    </row>
    <row r="2474" spans="30:46" ht="14.25" customHeight="1" x14ac:dyDescent="0.4">
      <c r="AD2474" s="439"/>
      <c r="AE2474" s="439"/>
      <c r="AS2474" s="521"/>
      <c r="AT2474" s="521"/>
    </row>
    <row r="2475" spans="30:46" ht="14.25" customHeight="1" x14ac:dyDescent="0.4">
      <c r="AD2475" s="439"/>
      <c r="AE2475" s="439"/>
      <c r="AS2475" s="521"/>
      <c r="AT2475" s="521"/>
    </row>
    <row r="2476" spans="30:46" ht="14.25" customHeight="1" x14ac:dyDescent="0.4">
      <c r="AD2476" s="439"/>
      <c r="AE2476" s="439"/>
      <c r="AS2476" s="521"/>
      <c r="AT2476" s="521"/>
    </row>
    <row r="2477" spans="30:46" ht="14.25" customHeight="1" x14ac:dyDescent="0.4">
      <c r="AD2477" s="439"/>
      <c r="AE2477" s="439"/>
      <c r="AS2477" s="521"/>
      <c r="AT2477" s="521"/>
    </row>
    <row r="2478" spans="30:46" ht="14.25" customHeight="1" x14ac:dyDescent="0.4">
      <c r="AD2478" s="439"/>
      <c r="AE2478" s="439"/>
      <c r="AS2478" s="521"/>
      <c r="AT2478" s="521"/>
    </row>
    <row r="2479" spans="30:46" ht="14.25" customHeight="1" x14ac:dyDescent="0.4">
      <c r="AD2479" s="439"/>
      <c r="AE2479" s="439"/>
      <c r="AS2479" s="521"/>
      <c r="AT2479" s="521"/>
    </row>
    <row r="2480" spans="30:46" ht="14.25" customHeight="1" x14ac:dyDescent="0.4">
      <c r="AD2480" s="439"/>
      <c r="AE2480" s="439"/>
      <c r="AS2480" s="521"/>
      <c r="AT2480" s="521"/>
    </row>
    <row r="2481" spans="30:46" ht="14.25" customHeight="1" x14ac:dyDescent="0.4">
      <c r="AD2481" s="439"/>
      <c r="AE2481" s="439"/>
      <c r="AS2481" s="521"/>
      <c r="AT2481" s="521"/>
    </row>
    <row r="2482" spans="30:46" ht="14.25" customHeight="1" x14ac:dyDescent="0.4">
      <c r="AD2482" s="439"/>
      <c r="AE2482" s="439"/>
      <c r="AS2482" s="521"/>
      <c r="AT2482" s="521"/>
    </row>
    <row r="2483" spans="30:46" ht="14.25" customHeight="1" x14ac:dyDescent="0.4">
      <c r="AD2483" s="439"/>
      <c r="AE2483" s="439"/>
      <c r="AS2483" s="521"/>
      <c r="AT2483" s="521"/>
    </row>
    <row r="2484" spans="30:46" ht="14.25" customHeight="1" x14ac:dyDescent="0.4">
      <c r="AD2484" s="439"/>
      <c r="AE2484" s="439"/>
      <c r="AS2484" s="521"/>
      <c r="AT2484" s="521"/>
    </row>
    <row r="2485" spans="30:46" ht="14.25" customHeight="1" x14ac:dyDescent="0.4">
      <c r="AD2485" s="439"/>
      <c r="AE2485" s="439"/>
      <c r="AS2485" s="521"/>
      <c r="AT2485" s="521"/>
    </row>
    <row r="2486" spans="30:46" ht="14.25" customHeight="1" x14ac:dyDescent="0.4">
      <c r="AD2486" s="439"/>
      <c r="AE2486" s="439"/>
      <c r="AS2486" s="521"/>
      <c r="AT2486" s="521"/>
    </row>
    <row r="2487" spans="30:46" ht="14.25" customHeight="1" x14ac:dyDescent="0.4">
      <c r="AD2487" s="439"/>
      <c r="AE2487" s="439"/>
      <c r="AS2487" s="521"/>
      <c r="AT2487" s="521"/>
    </row>
    <row r="2488" spans="30:46" ht="14.25" customHeight="1" x14ac:dyDescent="0.4">
      <c r="AD2488" s="439"/>
      <c r="AE2488" s="439"/>
      <c r="AS2488" s="521"/>
      <c r="AT2488" s="521"/>
    </row>
    <row r="2489" spans="30:46" ht="14.25" customHeight="1" x14ac:dyDescent="0.4">
      <c r="AD2489" s="439"/>
      <c r="AE2489" s="439"/>
      <c r="AS2489" s="521"/>
      <c r="AT2489" s="521"/>
    </row>
    <row r="2490" spans="30:46" ht="14.25" customHeight="1" x14ac:dyDescent="0.4">
      <c r="AD2490" s="439"/>
      <c r="AE2490" s="439"/>
      <c r="AS2490" s="521"/>
      <c r="AT2490" s="521"/>
    </row>
    <row r="2491" spans="30:46" ht="14.25" customHeight="1" x14ac:dyDescent="0.4">
      <c r="AD2491" s="439"/>
      <c r="AE2491" s="439"/>
      <c r="AS2491" s="521"/>
      <c r="AT2491" s="521"/>
    </row>
    <row r="2492" spans="30:46" ht="14.25" customHeight="1" x14ac:dyDescent="0.4">
      <c r="AD2492" s="439"/>
      <c r="AE2492" s="439"/>
      <c r="AS2492" s="521"/>
      <c r="AT2492" s="521"/>
    </row>
    <row r="2493" spans="30:46" ht="14.25" customHeight="1" x14ac:dyDescent="0.4">
      <c r="AD2493" s="439"/>
      <c r="AE2493" s="439"/>
      <c r="AS2493" s="521"/>
      <c r="AT2493" s="521"/>
    </row>
    <row r="2494" spans="30:46" ht="14.25" customHeight="1" x14ac:dyDescent="0.4">
      <c r="AD2494" s="439"/>
      <c r="AE2494" s="439"/>
      <c r="AS2494" s="521"/>
      <c r="AT2494" s="521"/>
    </row>
    <row r="2495" spans="30:46" ht="14.25" customHeight="1" x14ac:dyDescent="0.4">
      <c r="AD2495" s="439"/>
      <c r="AE2495" s="439"/>
      <c r="AS2495" s="521"/>
      <c r="AT2495" s="521"/>
    </row>
    <row r="2496" spans="30:46" ht="14.25" customHeight="1" x14ac:dyDescent="0.4">
      <c r="AD2496" s="439"/>
      <c r="AE2496" s="439"/>
      <c r="AS2496" s="521"/>
      <c r="AT2496" s="521"/>
    </row>
    <row r="2497" spans="30:46" ht="14.25" customHeight="1" x14ac:dyDescent="0.4">
      <c r="AD2497" s="439"/>
      <c r="AE2497" s="439"/>
      <c r="AS2497" s="521"/>
      <c r="AT2497" s="521"/>
    </row>
    <row r="2498" spans="30:46" ht="14.25" customHeight="1" x14ac:dyDescent="0.4">
      <c r="AD2498" s="439"/>
      <c r="AE2498" s="439"/>
      <c r="AS2498" s="521"/>
      <c r="AT2498" s="521"/>
    </row>
    <row r="2499" spans="30:46" ht="14.25" customHeight="1" x14ac:dyDescent="0.4">
      <c r="AD2499" s="439"/>
      <c r="AE2499" s="439"/>
      <c r="AS2499" s="521"/>
      <c r="AT2499" s="521"/>
    </row>
    <row r="2500" spans="30:46" ht="14.25" customHeight="1" x14ac:dyDescent="0.4">
      <c r="AD2500" s="439"/>
      <c r="AE2500" s="439"/>
      <c r="AS2500" s="521"/>
      <c r="AT2500" s="521"/>
    </row>
    <row r="2501" spans="30:46" ht="14.25" customHeight="1" x14ac:dyDescent="0.4">
      <c r="AD2501" s="439"/>
      <c r="AE2501" s="439"/>
      <c r="AS2501" s="521"/>
      <c r="AT2501" s="521"/>
    </row>
    <row r="2502" spans="30:46" ht="14.25" customHeight="1" x14ac:dyDescent="0.4">
      <c r="AD2502" s="439"/>
      <c r="AE2502" s="439"/>
      <c r="AS2502" s="521"/>
      <c r="AT2502" s="521"/>
    </row>
    <row r="2503" spans="30:46" ht="14.25" customHeight="1" x14ac:dyDescent="0.4">
      <c r="AD2503" s="439"/>
      <c r="AE2503" s="439"/>
      <c r="AS2503" s="521"/>
      <c r="AT2503" s="521"/>
    </row>
    <row r="2504" spans="30:46" ht="14.25" customHeight="1" x14ac:dyDescent="0.4">
      <c r="AD2504" s="439"/>
      <c r="AE2504" s="439"/>
      <c r="AS2504" s="521"/>
      <c r="AT2504" s="521"/>
    </row>
    <row r="2505" spans="30:46" ht="14.25" customHeight="1" x14ac:dyDescent="0.4">
      <c r="AD2505" s="439"/>
      <c r="AE2505" s="439"/>
      <c r="AS2505" s="521"/>
      <c r="AT2505" s="521"/>
    </row>
    <row r="2506" spans="30:46" ht="14.25" customHeight="1" x14ac:dyDescent="0.4">
      <c r="AD2506" s="439"/>
      <c r="AE2506" s="439"/>
      <c r="AS2506" s="521"/>
      <c r="AT2506" s="521"/>
    </row>
    <row r="2507" spans="30:46" ht="14.25" customHeight="1" x14ac:dyDescent="0.4">
      <c r="AD2507" s="439"/>
      <c r="AE2507" s="439"/>
      <c r="AS2507" s="521"/>
      <c r="AT2507" s="521"/>
    </row>
    <row r="2508" spans="30:46" ht="14.25" customHeight="1" x14ac:dyDescent="0.4">
      <c r="AD2508" s="439"/>
      <c r="AE2508" s="439"/>
      <c r="AS2508" s="521"/>
      <c r="AT2508" s="521"/>
    </row>
    <row r="2509" spans="30:46" ht="14.25" customHeight="1" x14ac:dyDescent="0.4">
      <c r="AD2509" s="439"/>
      <c r="AE2509" s="439"/>
      <c r="AS2509" s="521"/>
      <c r="AT2509" s="521"/>
    </row>
    <row r="2510" spans="30:46" ht="14.25" customHeight="1" x14ac:dyDescent="0.4">
      <c r="AD2510" s="439"/>
      <c r="AE2510" s="439"/>
      <c r="AS2510" s="521"/>
      <c r="AT2510" s="521"/>
    </row>
    <row r="2511" spans="30:46" ht="14.25" customHeight="1" x14ac:dyDescent="0.4">
      <c r="AD2511" s="439"/>
      <c r="AE2511" s="439"/>
      <c r="AS2511" s="521"/>
      <c r="AT2511" s="521"/>
    </row>
    <row r="2512" spans="30:46" ht="14.25" customHeight="1" x14ac:dyDescent="0.4">
      <c r="AD2512" s="439"/>
      <c r="AE2512" s="439"/>
      <c r="AS2512" s="521"/>
      <c r="AT2512" s="521"/>
    </row>
    <row r="2513" spans="30:46" ht="14.25" customHeight="1" x14ac:dyDescent="0.4">
      <c r="AD2513" s="439"/>
      <c r="AE2513" s="439"/>
      <c r="AS2513" s="521"/>
      <c r="AT2513" s="521"/>
    </row>
    <row r="2514" spans="30:46" ht="14.25" customHeight="1" x14ac:dyDescent="0.4">
      <c r="AD2514" s="439"/>
      <c r="AE2514" s="439"/>
      <c r="AS2514" s="521"/>
      <c r="AT2514" s="521"/>
    </row>
    <row r="2515" spans="30:46" ht="14.25" customHeight="1" x14ac:dyDescent="0.4">
      <c r="AD2515" s="439"/>
      <c r="AE2515" s="439"/>
      <c r="AS2515" s="521"/>
      <c r="AT2515" s="521"/>
    </row>
    <row r="2516" spans="30:46" ht="14.25" customHeight="1" x14ac:dyDescent="0.4">
      <c r="AD2516" s="439"/>
      <c r="AE2516" s="439"/>
      <c r="AS2516" s="521"/>
      <c r="AT2516" s="521"/>
    </row>
    <row r="2517" spans="30:46" ht="14.25" customHeight="1" x14ac:dyDescent="0.4">
      <c r="AD2517" s="439"/>
      <c r="AE2517" s="439"/>
      <c r="AS2517" s="521"/>
      <c r="AT2517" s="521"/>
    </row>
    <row r="2518" spans="30:46" ht="14.25" customHeight="1" x14ac:dyDescent="0.4">
      <c r="AD2518" s="439"/>
      <c r="AE2518" s="439"/>
      <c r="AS2518" s="521"/>
      <c r="AT2518" s="521"/>
    </row>
    <row r="2519" spans="30:46" ht="14.25" customHeight="1" x14ac:dyDescent="0.4">
      <c r="AD2519" s="439"/>
      <c r="AE2519" s="439"/>
      <c r="AS2519" s="521"/>
      <c r="AT2519" s="521"/>
    </row>
    <row r="2520" spans="30:46" ht="14.25" customHeight="1" x14ac:dyDescent="0.4">
      <c r="AD2520" s="439"/>
      <c r="AE2520" s="439"/>
      <c r="AS2520" s="521"/>
      <c r="AT2520" s="521"/>
    </row>
    <row r="2521" spans="30:46" ht="14.25" customHeight="1" x14ac:dyDescent="0.4">
      <c r="AD2521" s="439"/>
      <c r="AE2521" s="439"/>
      <c r="AS2521" s="521"/>
      <c r="AT2521" s="521"/>
    </row>
    <row r="2522" spans="30:46" ht="14.25" customHeight="1" x14ac:dyDescent="0.4">
      <c r="AD2522" s="439"/>
      <c r="AE2522" s="439"/>
      <c r="AS2522" s="521"/>
      <c r="AT2522" s="521"/>
    </row>
    <row r="2523" spans="30:46" ht="14.25" customHeight="1" x14ac:dyDescent="0.4">
      <c r="AD2523" s="439"/>
      <c r="AE2523" s="439"/>
      <c r="AS2523" s="521"/>
      <c r="AT2523" s="521"/>
    </row>
    <row r="2524" spans="30:46" ht="14.25" customHeight="1" x14ac:dyDescent="0.4">
      <c r="AD2524" s="439"/>
      <c r="AE2524" s="439"/>
      <c r="AS2524" s="521"/>
      <c r="AT2524" s="521"/>
    </row>
    <row r="2525" spans="30:46" ht="14.25" customHeight="1" x14ac:dyDescent="0.4">
      <c r="AD2525" s="439"/>
      <c r="AE2525" s="439"/>
      <c r="AS2525" s="521"/>
      <c r="AT2525" s="521"/>
    </row>
    <row r="2526" spans="30:46" ht="14.25" customHeight="1" x14ac:dyDescent="0.4">
      <c r="AD2526" s="439"/>
      <c r="AE2526" s="439"/>
      <c r="AS2526" s="521"/>
      <c r="AT2526" s="521"/>
    </row>
    <row r="2527" spans="30:46" ht="14.25" customHeight="1" x14ac:dyDescent="0.4">
      <c r="AD2527" s="439"/>
      <c r="AE2527" s="439"/>
      <c r="AS2527" s="521"/>
      <c r="AT2527" s="521"/>
    </row>
    <row r="2528" spans="30:46" ht="14.25" customHeight="1" x14ac:dyDescent="0.4">
      <c r="AD2528" s="439"/>
      <c r="AE2528" s="439"/>
      <c r="AS2528" s="521"/>
      <c r="AT2528" s="521"/>
    </row>
    <row r="2529" spans="30:46" ht="14.25" customHeight="1" x14ac:dyDescent="0.4">
      <c r="AD2529" s="439"/>
      <c r="AE2529" s="439"/>
      <c r="AS2529" s="521"/>
      <c r="AT2529" s="521"/>
    </row>
    <row r="2530" spans="30:46" ht="14.25" customHeight="1" x14ac:dyDescent="0.4">
      <c r="AD2530" s="439"/>
      <c r="AE2530" s="439"/>
      <c r="AS2530" s="521"/>
      <c r="AT2530" s="521"/>
    </row>
    <row r="2531" spans="30:46" ht="14.25" customHeight="1" x14ac:dyDescent="0.4">
      <c r="AD2531" s="439"/>
      <c r="AE2531" s="439"/>
      <c r="AS2531" s="521"/>
      <c r="AT2531" s="521"/>
    </row>
    <row r="2532" spans="30:46" ht="14.25" customHeight="1" x14ac:dyDescent="0.4">
      <c r="AD2532" s="439"/>
      <c r="AE2532" s="439"/>
      <c r="AS2532" s="521"/>
      <c r="AT2532" s="521"/>
    </row>
    <row r="2533" spans="30:46" ht="14.25" customHeight="1" x14ac:dyDescent="0.4">
      <c r="AD2533" s="439"/>
      <c r="AE2533" s="439"/>
      <c r="AS2533" s="521"/>
      <c r="AT2533" s="521"/>
    </row>
    <row r="2534" spans="30:46" ht="14.25" customHeight="1" x14ac:dyDescent="0.4">
      <c r="AD2534" s="439"/>
      <c r="AE2534" s="439"/>
      <c r="AS2534" s="521"/>
      <c r="AT2534" s="521"/>
    </row>
    <row r="2535" spans="30:46" ht="14.25" customHeight="1" x14ac:dyDescent="0.4">
      <c r="AD2535" s="439"/>
      <c r="AE2535" s="439"/>
      <c r="AS2535" s="521"/>
      <c r="AT2535" s="521"/>
    </row>
    <row r="2536" spans="30:46" ht="14.25" customHeight="1" x14ac:dyDescent="0.4">
      <c r="AD2536" s="439"/>
      <c r="AE2536" s="439"/>
      <c r="AS2536" s="521"/>
      <c r="AT2536" s="521"/>
    </row>
    <row r="2537" spans="30:46" ht="14.25" customHeight="1" x14ac:dyDescent="0.4">
      <c r="AD2537" s="439"/>
      <c r="AE2537" s="439"/>
      <c r="AS2537" s="521"/>
      <c r="AT2537" s="521"/>
    </row>
    <row r="2538" spans="30:46" ht="14.25" customHeight="1" x14ac:dyDescent="0.4">
      <c r="AD2538" s="439"/>
      <c r="AE2538" s="439"/>
      <c r="AS2538" s="521"/>
      <c r="AT2538" s="521"/>
    </row>
    <row r="2539" spans="30:46" ht="14.25" customHeight="1" x14ac:dyDescent="0.4">
      <c r="AD2539" s="439"/>
      <c r="AE2539" s="439"/>
      <c r="AS2539" s="521"/>
      <c r="AT2539" s="521"/>
    </row>
    <row r="2540" spans="30:46" ht="14.25" customHeight="1" x14ac:dyDescent="0.4">
      <c r="AD2540" s="439"/>
      <c r="AE2540" s="439"/>
      <c r="AK2540" s="521"/>
      <c r="AL2540" s="521"/>
      <c r="AM2540" s="521"/>
      <c r="AN2540" s="521"/>
      <c r="AO2540" s="521"/>
      <c r="AP2540" s="521"/>
      <c r="AQ2540" s="521"/>
      <c r="AR2540" s="521"/>
      <c r="AS2540" s="521"/>
      <c r="AT2540" s="521"/>
    </row>
    <row r="2541" spans="30:46" ht="14.25" customHeight="1" x14ac:dyDescent="0.4">
      <c r="AD2541" s="439"/>
      <c r="AE2541" s="439"/>
      <c r="AK2541" s="521"/>
      <c r="AL2541" s="521"/>
      <c r="AM2541" s="521"/>
      <c r="AN2541" s="521"/>
      <c r="AO2541" s="521"/>
      <c r="AP2541" s="521"/>
      <c r="AQ2541" s="521"/>
      <c r="AR2541" s="521"/>
      <c r="AS2541" s="521"/>
      <c r="AT2541" s="521"/>
    </row>
    <row r="2542" spans="30:46" ht="14.25" customHeight="1" x14ac:dyDescent="0.4">
      <c r="AD2542" s="439"/>
      <c r="AE2542" s="439"/>
      <c r="AK2542" s="521"/>
      <c r="AL2542" s="521"/>
      <c r="AM2542" s="521"/>
      <c r="AN2542" s="521"/>
      <c r="AO2542" s="521"/>
      <c r="AP2542" s="521"/>
      <c r="AQ2542" s="521"/>
      <c r="AR2542" s="521"/>
      <c r="AS2542" s="521"/>
      <c r="AT2542" s="521"/>
    </row>
    <row r="2543" spans="30:46" ht="14.25" customHeight="1" x14ac:dyDescent="0.4">
      <c r="AD2543" s="439"/>
      <c r="AE2543" s="439"/>
      <c r="AK2543" s="521"/>
      <c r="AL2543" s="521"/>
      <c r="AM2543" s="521"/>
      <c r="AN2543" s="521"/>
      <c r="AO2543" s="521"/>
      <c r="AP2543" s="521"/>
      <c r="AQ2543" s="521"/>
      <c r="AR2543" s="521"/>
      <c r="AS2543" s="521"/>
      <c r="AT2543" s="521"/>
    </row>
    <row r="2544" spans="30:46" ht="14.25" customHeight="1" x14ac:dyDescent="0.4">
      <c r="AD2544" s="439"/>
      <c r="AE2544" s="439"/>
      <c r="AK2544" s="521"/>
      <c r="AL2544" s="521"/>
      <c r="AM2544" s="521"/>
      <c r="AN2544" s="521"/>
      <c r="AO2544" s="521"/>
      <c r="AP2544" s="521"/>
      <c r="AQ2544" s="521"/>
      <c r="AR2544" s="521"/>
      <c r="AS2544" s="521"/>
      <c r="AT2544" s="521"/>
    </row>
    <row r="2545" spans="30:46" ht="14.25" customHeight="1" x14ac:dyDescent="0.4">
      <c r="AD2545" s="439"/>
      <c r="AE2545" s="439"/>
      <c r="AK2545" s="521"/>
      <c r="AL2545" s="521"/>
      <c r="AM2545" s="521"/>
      <c r="AN2545" s="521"/>
      <c r="AO2545" s="521"/>
      <c r="AP2545" s="521"/>
      <c r="AQ2545" s="521"/>
      <c r="AR2545" s="521"/>
      <c r="AS2545" s="521"/>
      <c r="AT2545" s="521"/>
    </row>
    <row r="2546" spans="30:46" ht="14.25" customHeight="1" x14ac:dyDescent="0.4">
      <c r="AD2546" s="439"/>
      <c r="AE2546" s="439"/>
      <c r="AK2546" s="521"/>
      <c r="AL2546" s="521"/>
      <c r="AM2546" s="521"/>
      <c r="AN2546" s="521"/>
      <c r="AO2546" s="521"/>
      <c r="AP2546" s="521"/>
      <c r="AQ2546" s="521"/>
      <c r="AR2546" s="521"/>
      <c r="AS2546" s="521"/>
      <c r="AT2546" s="521"/>
    </row>
    <row r="2547" spans="30:46" ht="14.25" customHeight="1" x14ac:dyDescent="0.4">
      <c r="AD2547" s="439"/>
      <c r="AE2547" s="439"/>
      <c r="AK2547" s="521"/>
      <c r="AL2547" s="521"/>
      <c r="AM2547" s="521"/>
      <c r="AN2547" s="521"/>
      <c r="AO2547" s="521"/>
      <c r="AP2547" s="521"/>
      <c r="AQ2547" s="521"/>
      <c r="AR2547" s="521"/>
      <c r="AS2547" s="521"/>
      <c r="AT2547" s="521"/>
    </row>
    <row r="2548" spans="30:46" ht="14.25" customHeight="1" x14ac:dyDescent="0.4">
      <c r="AD2548" s="439"/>
      <c r="AE2548" s="439"/>
      <c r="AK2548" s="521"/>
      <c r="AL2548" s="521"/>
      <c r="AM2548" s="521"/>
      <c r="AN2548" s="521"/>
      <c r="AO2548" s="521"/>
      <c r="AP2548" s="521"/>
      <c r="AQ2548" s="521"/>
      <c r="AR2548" s="521"/>
      <c r="AS2548" s="521"/>
      <c r="AT2548" s="521"/>
    </row>
    <row r="2549" spans="30:46" ht="14.25" customHeight="1" x14ac:dyDescent="0.4">
      <c r="AD2549" s="439"/>
      <c r="AE2549" s="439"/>
      <c r="AK2549" s="521"/>
      <c r="AL2549" s="521"/>
      <c r="AM2549" s="521"/>
      <c r="AN2549" s="521"/>
      <c r="AO2549" s="521"/>
      <c r="AP2549" s="521"/>
      <c r="AQ2549" s="521"/>
      <c r="AR2549" s="521"/>
      <c r="AS2549" s="521"/>
      <c r="AT2549" s="521"/>
    </row>
    <row r="2550" spans="30:46" ht="14.25" customHeight="1" x14ac:dyDescent="0.4">
      <c r="AD2550" s="439"/>
      <c r="AE2550" s="439"/>
      <c r="AK2550" s="521"/>
      <c r="AL2550" s="521"/>
      <c r="AM2550" s="521"/>
      <c r="AN2550" s="521"/>
      <c r="AO2550" s="521"/>
      <c r="AP2550" s="521"/>
      <c r="AQ2550" s="521"/>
      <c r="AR2550" s="521"/>
      <c r="AS2550" s="521"/>
      <c r="AT2550" s="521"/>
    </row>
    <row r="2551" spans="30:46" ht="14.25" customHeight="1" x14ac:dyDescent="0.4">
      <c r="AD2551" s="439"/>
      <c r="AE2551" s="439"/>
      <c r="AK2551" s="521"/>
      <c r="AL2551" s="521"/>
      <c r="AM2551" s="521"/>
      <c r="AN2551" s="521"/>
      <c r="AO2551" s="521"/>
      <c r="AP2551" s="521"/>
      <c r="AQ2551" s="521"/>
      <c r="AR2551" s="521"/>
      <c r="AS2551" s="521"/>
      <c r="AT2551" s="521"/>
    </row>
    <row r="2552" spans="30:46" ht="14.25" customHeight="1" x14ac:dyDescent="0.4">
      <c r="AD2552" s="439"/>
      <c r="AE2552" s="439"/>
      <c r="AK2552" s="521"/>
      <c r="AL2552" s="521"/>
      <c r="AM2552" s="521"/>
      <c r="AN2552" s="521"/>
      <c r="AO2552" s="521"/>
      <c r="AP2552" s="521"/>
      <c r="AQ2552" s="521"/>
      <c r="AR2552" s="521"/>
      <c r="AS2552" s="521"/>
      <c r="AT2552" s="521"/>
    </row>
    <row r="2553" spans="30:46" ht="14.25" customHeight="1" x14ac:dyDescent="0.4">
      <c r="AD2553" s="439"/>
      <c r="AE2553" s="439"/>
      <c r="AK2553" s="521"/>
      <c r="AL2553" s="521"/>
      <c r="AM2553" s="521"/>
      <c r="AN2553" s="521"/>
      <c r="AO2553" s="521"/>
      <c r="AP2553" s="521"/>
      <c r="AQ2553" s="521"/>
      <c r="AR2553" s="521"/>
      <c r="AS2553" s="521"/>
      <c r="AT2553" s="521"/>
    </row>
    <row r="2554" spans="30:46" ht="14.25" customHeight="1" x14ac:dyDescent="0.4">
      <c r="AD2554" s="439"/>
      <c r="AE2554" s="439"/>
      <c r="AK2554" s="521"/>
      <c r="AL2554" s="521"/>
      <c r="AM2554" s="521"/>
      <c r="AN2554" s="521"/>
      <c r="AO2554" s="521"/>
      <c r="AP2554" s="521"/>
      <c r="AQ2554" s="521"/>
      <c r="AR2554" s="521"/>
      <c r="AS2554" s="521"/>
      <c r="AT2554" s="521"/>
    </row>
    <row r="2555" spans="30:46" ht="14.25" customHeight="1" x14ac:dyDescent="0.4">
      <c r="AD2555" s="439"/>
      <c r="AE2555" s="439"/>
      <c r="AK2555" s="521"/>
      <c r="AL2555" s="521"/>
      <c r="AM2555" s="521"/>
      <c r="AN2555" s="521"/>
      <c r="AO2555" s="521"/>
      <c r="AP2555" s="521"/>
      <c r="AQ2555" s="521"/>
      <c r="AR2555" s="521"/>
      <c r="AS2555" s="521"/>
      <c r="AT2555" s="521"/>
    </row>
    <row r="2556" spans="30:46" ht="14.25" customHeight="1" x14ac:dyDescent="0.4">
      <c r="AD2556" s="439"/>
      <c r="AE2556" s="439"/>
      <c r="AK2556" s="521"/>
      <c r="AL2556" s="521"/>
      <c r="AM2556" s="521"/>
      <c r="AN2556" s="521"/>
      <c r="AO2556" s="521"/>
      <c r="AP2556" s="521"/>
      <c r="AQ2556" s="521"/>
      <c r="AR2556" s="521"/>
      <c r="AS2556" s="521"/>
      <c r="AT2556" s="521"/>
    </row>
    <row r="2557" spans="30:46" ht="14.25" customHeight="1" x14ac:dyDescent="0.4">
      <c r="AD2557" s="439"/>
      <c r="AE2557" s="439"/>
      <c r="AK2557" s="521"/>
      <c r="AL2557" s="521"/>
      <c r="AM2557" s="521"/>
      <c r="AN2557" s="521"/>
      <c r="AO2557" s="521"/>
      <c r="AP2557" s="521"/>
      <c r="AQ2557" s="521"/>
      <c r="AR2557" s="521"/>
      <c r="AS2557" s="521"/>
      <c r="AT2557" s="521"/>
    </row>
    <row r="2558" spans="30:46" ht="14.25" customHeight="1" x14ac:dyDescent="0.4">
      <c r="AD2558" s="439"/>
      <c r="AE2558" s="439"/>
      <c r="AK2558" s="521"/>
      <c r="AL2558" s="521"/>
      <c r="AM2558" s="521"/>
      <c r="AN2558" s="521"/>
      <c r="AO2558" s="521"/>
      <c r="AP2558" s="521"/>
      <c r="AQ2558" s="521"/>
      <c r="AR2558" s="521"/>
      <c r="AS2558" s="521"/>
      <c r="AT2558" s="521"/>
    </row>
    <row r="2559" spans="30:46" ht="14.25" customHeight="1" x14ac:dyDescent="0.4">
      <c r="AD2559" s="439"/>
      <c r="AE2559" s="439"/>
      <c r="AK2559" s="521"/>
      <c r="AL2559" s="521"/>
      <c r="AM2559" s="521"/>
      <c r="AN2559" s="521"/>
      <c r="AO2559" s="521"/>
      <c r="AP2559" s="521"/>
      <c r="AQ2559" s="521"/>
      <c r="AR2559" s="521"/>
      <c r="AS2559" s="521"/>
      <c r="AT2559" s="521"/>
    </row>
    <row r="2560" spans="30:46" ht="14.25" customHeight="1" x14ac:dyDescent="0.4">
      <c r="AD2560" s="439"/>
      <c r="AE2560" s="439"/>
      <c r="AK2560" s="521"/>
      <c r="AL2560" s="521"/>
      <c r="AM2560" s="521"/>
      <c r="AN2560" s="521"/>
      <c r="AO2560" s="521"/>
      <c r="AP2560" s="521"/>
      <c r="AQ2560" s="521"/>
      <c r="AR2560" s="521"/>
      <c r="AS2560" s="521"/>
      <c r="AT2560" s="521"/>
    </row>
    <row r="2561" spans="30:46" ht="14.25" customHeight="1" x14ac:dyDescent="0.4">
      <c r="AD2561" s="439"/>
      <c r="AE2561" s="439"/>
      <c r="AK2561" s="521"/>
      <c r="AL2561" s="521"/>
      <c r="AM2561" s="521"/>
      <c r="AN2561" s="521"/>
      <c r="AO2561" s="521"/>
      <c r="AP2561" s="521"/>
      <c r="AQ2561" s="521"/>
      <c r="AR2561" s="521"/>
      <c r="AS2561" s="521"/>
      <c r="AT2561" s="521"/>
    </row>
    <row r="2562" spans="30:46" ht="14.25" customHeight="1" x14ac:dyDescent="0.4">
      <c r="AD2562" s="439"/>
      <c r="AE2562" s="439"/>
      <c r="AK2562" s="521"/>
      <c r="AL2562" s="521"/>
      <c r="AM2562" s="521"/>
      <c r="AN2562" s="521"/>
      <c r="AO2562" s="521"/>
      <c r="AP2562" s="521"/>
      <c r="AQ2562" s="521"/>
      <c r="AR2562" s="521"/>
      <c r="AS2562" s="521"/>
      <c r="AT2562" s="521"/>
    </row>
    <row r="2563" spans="30:46" ht="14.25" customHeight="1" x14ac:dyDescent="0.4">
      <c r="AD2563" s="439"/>
      <c r="AE2563" s="439"/>
      <c r="AK2563" s="521"/>
      <c r="AL2563" s="521"/>
      <c r="AM2563" s="521"/>
      <c r="AN2563" s="521"/>
      <c r="AO2563" s="521"/>
      <c r="AP2563" s="521"/>
      <c r="AQ2563" s="521"/>
      <c r="AR2563" s="521"/>
      <c r="AS2563" s="521"/>
      <c r="AT2563" s="521"/>
    </row>
    <row r="2564" spans="30:46" ht="14.25" customHeight="1" x14ac:dyDescent="0.4">
      <c r="AD2564" s="439"/>
      <c r="AE2564" s="439"/>
      <c r="AK2564" s="521"/>
      <c r="AL2564" s="521"/>
      <c r="AM2564" s="521"/>
      <c r="AN2564" s="521"/>
      <c r="AO2564" s="521"/>
      <c r="AP2564" s="521"/>
      <c r="AQ2564" s="521"/>
      <c r="AR2564" s="521"/>
      <c r="AS2564" s="521"/>
      <c r="AT2564" s="521"/>
    </row>
    <row r="2565" spans="30:46" ht="14.25" customHeight="1" x14ac:dyDescent="0.4">
      <c r="AD2565" s="439"/>
      <c r="AE2565" s="439"/>
      <c r="AK2565" s="521"/>
      <c r="AL2565" s="521"/>
      <c r="AM2565" s="521"/>
      <c r="AN2565" s="521"/>
      <c r="AO2565" s="521"/>
      <c r="AP2565" s="521"/>
      <c r="AQ2565" s="521"/>
      <c r="AR2565" s="521"/>
      <c r="AS2565" s="521"/>
      <c r="AT2565" s="521"/>
    </row>
    <row r="2566" spans="30:46" ht="14.25" customHeight="1" x14ac:dyDescent="0.4">
      <c r="AD2566" s="439"/>
      <c r="AE2566" s="439"/>
    </row>
    <row r="2567" spans="30:46" ht="14.25" customHeight="1" x14ac:dyDescent="0.4">
      <c r="AD2567" s="439"/>
      <c r="AE2567" s="439"/>
    </row>
    <row r="2568" spans="30:46" ht="14.25" customHeight="1" x14ac:dyDescent="0.4">
      <c r="AD2568" s="439"/>
      <c r="AE2568" s="439"/>
    </row>
    <row r="2569" spans="30:46" ht="14.25" customHeight="1" x14ac:dyDescent="0.4">
      <c r="AD2569" s="439"/>
      <c r="AE2569" s="439"/>
    </row>
    <row r="2570" spans="30:46" ht="14.25" customHeight="1" x14ac:dyDescent="0.4">
      <c r="AD2570" s="439"/>
      <c r="AE2570" s="439"/>
    </row>
    <row r="2571" spans="30:46" ht="14.25" customHeight="1" x14ac:dyDescent="0.4">
      <c r="AD2571" s="439"/>
      <c r="AE2571" s="439"/>
    </row>
    <row r="2572" spans="30:46" ht="14.25" customHeight="1" x14ac:dyDescent="0.4">
      <c r="AD2572" s="439"/>
      <c r="AE2572" s="439"/>
    </row>
    <row r="2573" spans="30:46" ht="14.25" customHeight="1" x14ac:dyDescent="0.4">
      <c r="AD2573" s="439"/>
      <c r="AE2573" s="439"/>
    </row>
    <row r="2574" spans="30:46" ht="14.25" customHeight="1" x14ac:dyDescent="0.4">
      <c r="AD2574" s="439"/>
      <c r="AE2574" s="439"/>
    </row>
    <row r="2575" spans="30:46" ht="14.25" customHeight="1" x14ac:dyDescent="0.4">
      <c r="AD2575" s="439"/>
      <c r="AE2575" s="439"/>
    </row>
    <row r="2576" spans="30:46" ht="14.25" customHeight="1" x14ac:dyDescent="0.4">
      <c r="AD2576" s="439"/>
      <c r="AE2576" s="439"/>
    </row>
    <row r="2577" spans="30:31" ht="14.25" customHeight="1" x14ac:dyDescent="0.4">
      <c r="AD2577" s="439"/>
      <c r="AE2577" s="439"/>
    </row>
    <row r="2578" spans="30:31" ht="14.25" customHeight="1" x14ac:dyDescent="0.4">
      <c r="AD2578" s="439"/>
      <c r="AE2578" s="439"/>
    </row>
    <row r="2579" spans="30:31" ht="14.25" customHeight="1" x14ac:dyDescent="0.4">
      <c r="AD2579" s="439"/>
      <c r="AE2579" s="439"/>
    </row>
    <row r="2580" spans="30:31" ht="14.25" customHeight="1" x14ac:dyDescent="0.4">
      <c r="AD2580" s="439"/>
      <c r="AE2580" s="439"/>
    </row>
    <row r="2581" spans="30:31" ht="14.25" customHeight="1" x14ac:dyDescent="0.4">
      <c r="AD2581" s="439"/>
      <c r="AE2581" s="439"/>
    </row>
    <row r="2582" spans="30:31" ht="14.25" customHeight="1" x14ac:dyDescent="0.4">
      <c r="AD2582" s="439"/>
      <c r="AE2582" s="439"/>
    </row>
    <row r="2583" spans="30:31" ht="14.25" customHeight="1" x14ac:dyDescent="0.4">
      <c r="AD2583" s="439"/>
      <c r="AE2583" s="439"/>
    </row>
    <row r="2584" spans="30:31" ht="14.25" customHeight="1" x14ac:dyDescent="0.4">
      <c r="AD2584" s="439"/>
      <c r="AE2584" s="439"/>
    </row>
    <row r="2585" spans="30:31" ht="14.25" customHeight="1" x14ac:dyDescent="0.4">
      <c r="AD2585" s="439"/>
      <c r="AE2585" s="439"/>
    </row>
    <row r="2586" spans="30:31" ht="14.25" customHeight="1" x14ac:dyDescent="0.4">
      <c r="AD2586" s="439"/>
      <c r="AE2586" s="439"/>
    </row>
    <row r="2587" spans="30:31" ht="14.25" customHeight="1" x14ac:dyDescent="0.4">
      <c r="AD2587" s="439"/>
      <c r="AE2587" s="439"/>
    </row>
    <row r="2588" spans="30:31" ht="14.25" customHeight="1" x14ac:dyDescent="0.4">
      <c r="AD2588" s="439"/>
      <c r="AE2588" s="439"/>
    </row>
    <row r="2589" spans="30:31" ht="14.25" customHeight="1" x14ac:dyDescent="0.4">
      <c r="AD2589" s="439"/>
      <c r="AE2589" s="439"/>
    </row>
    <row r="2590" spans="30:31" ht="14.25" customHeight="1" x14ac:dyDescent="0.4">
      <c r="AD2590" s="439"/>
      <c r="AE2590" s="439"/>
    </row>
    <row r="2591" spans="30:31" ht="14.25" customHeight="1" x14ac:dyDescent="0.4">
      <c r="AD2591" s="439"/>
      <c r="AE2591" s="439"/>
    </row>
    <row r="2592" spans="30:31" ht="14.25" customHeight="1" x14ac:dyDescent="0.4">
      <c r="AD2592" s="439"/>
      <c r="AE2592" s="439"/>
    </row>
    <row r="2593" spans="30:31" ht="14.25" customHeight="1" x14ac:dyDescent="0.4">
      <c r="AD2593" s="439"/>
      <c r="AE2593" s="439"/>
    </row>
    <row r="2594" spans="30:31" ht="14.25" customHeight="1" x14ac:dyDescent="0.4">
      <c r="AD2594" s="439"/>
      <c r="AE2594" s="439"/>
    </row>
    <row r="2595" spans="30:31" ht="14.25" customHeight="1" x14ac:dyDescent="0.4">
      <c r="AD2595" s="439"/>
      <c r="AE2595" s="439"/>
    </row>
    <row r="2596" spans="30:31" ht="14.25" customHeight="1" x14ac:dyDescent="0.4">
      <c r="AD2596" s="439"/>
      <c r="AE2596" s="439"/>
    </row>
    <row r="2597" spans="30:31" ht="14.25" customHeight="1" x14ac:dyDescent="0.4">
      <c r="AD2597" s="439"/>
      <c r="AE2597" s="439"/>
    </row>
    <row r="2598" spans="30:31" ht="14.25" customHeight="1" x14ac:dyDescent="0.4">
      <c r="AD2598" s="439"/>
      <c r="AE2598" s="439"/>
    </row>
    <row r="2599" spans="30:31" ht="14.25" customHeight="1" x14ac:dyDescent="0.4">
      <c r="AD2599" s="439"/>
      <c r="AE2599" s="439"/>
    </row>
    <row r="2600" spans="30:31" ht="14.25" customHeight="1" x14ac:dyDescent="0.4">
      <c r="AD2600" s="439"/>
      <c r="AE2600" s="439"/>
    </row>
    <row r="2601" spans="30:31" ht="14.25" customHeight="1" x14ac:dyDescent="0.4">
      <c r="AD2601" s="439"/>
      <c r="AE2601" s="439"/>
    </row>
    <row r="2602" spans="30:31" ht="14.25" customHeight="1" x14ac:dyDescent="0.4">
      <c r="AD2602" s="439"/>
      <c r="AE2602" s="439"/>
    </row>
    <row r="2603" spans="30:31" ht="14.25" customHeight="1" x14ac:dyDescent="0.4">
      <c r="AD2603" s="439"/>
      <c r="AE2603" s="439"/>
    </row>
  </sheetData>
  <sheetProtection password="CF21" sheet="1"/>
  <mergeCells count="65">
    <mergeCell ref="B582:Q582"/>
    <mergeCell ref="I586:M587"/>
    <mergeCell ref="E733:F733"/>
    <mergeCell ref="F770:H770"/>
    <mergeCell ref="B683:M685"/>
    <mergeCell ref="G732:I732"/>
    <mergeCell ref="B768:M768"/>
    <mergeCell ref="J589:L589"/>
    <mergeCell ref="L766:M766"/>
    <mergeCell ref="J766:K766"/>
    <mergeCell ref="D815:E817"/>
    <mergeCell ref="H815:I817"/>
    <mergeCell ref="L806:M806"/>
    <mergeCell ref="B810:M810"/>
    <mergeCell ref="F771:H771"/>
    <mergeCell ref="L726:M726"/>
    <mergeCell ref="J726:K726"/>
    <mergeCell ref="G733:I733"/>
    <mergeCell ref="D590:F591"/>
    <mergeCell ref="B1:L1"/>
    <mergeCell ref="H5:L5"/>
    <mergeCell ref="J3:K3"/>
    <mergeCell ref="B28:F31"/>
    <mergeCell ref="H8:I8"/>
    <mergeCell ref="B2:L2"/>
    <mergeCell ref="B11:F12"/>
    <mergeCell ref="L8:N9"/>
    <mergeCell ref="B13:F14"/>
    <mergeCell ref="M2:Q5"/>
    <mergeCell ref="O8:Q9"/>
    <mergeCell ref="M30:M31"/>
    <mergeCell ref="H6:I6"/>
    <mergeCell ref="L139:M139"/>
    <mergeCell ref="J209:K209"/>
    <mergeCell ref="P688:T688"/>
    <mergeCell ref="L680:M680"/>
    <mergeCell ref="J680:K680"/>
    <mergeCell ref="N585:O585"/>
    <mergeCell ref="L588:M588"/>
    <mergeCell ref="B583:Q583"/>
    <mergeCell ref="J350:K350"/>
    <mergeCell ref="N591:Q592"/>
    <mergeCell ref="L70:M70"/>
    <mergeCell ref="J580:K580"/>
    <mergeCell ref="L580:M580"/>
    <mergeCell ref="M6:Q7"/>
    <mergeCell ref="T9:V9"/>
    <mergeCell ref="J420:K420"/>
    <mergeCell ref="B74:Q75"/>
    <mergeCell ref="L209:M209"/>
    <mergeCell ref="J70:K70"/>
    <mergeCell ref="B355:B356"/>
    <mergeCell ref="C355:C356"/>
    <mergeCell ref="C80:O80"/>
    <mergeCell ref="L420:M420"/>
    <mergeCell ref="L350:M350"/>
    <mergeCell ref="E355:E356"/>
    <mergeCell ref="G355:G356"/>
    <mergeCell ref="I355:I356"/>
    <mergeCell ref="G12:G13"/>
    <mergeCell ref="D215:E215"/>
    <mergeCell ref="F215:G215"/>
    <mergeCell ref="O30:O31"/>
    <mergeCell ref="J139:K139"/>
    <mergeCell ref="B17:F17"/>
  </mergeCells>
  <phoneticPr fontId="9" type="noConversion"/>
  <conditionalFormatting sqref="D78">
    <cfRule type="expression" dxfId="8" priority="1" stopIfTrue="1">
      <formula>B78=TRUE</formula>
    </cfRule>
  </conditionalFormatting>
  <conditionalFormatting sqref="E78">
    <cfRule type="expression" dxfId="7" priority="2" stopIfTrue="1">
      <formula>B78=TRUE</formula>
    </cfRule>
  </conditionalFormatting>
  <conditionalFormatting sqref="F78:N78 C84:M85 C80 C82:P82 N84:P84">
    <cfRule type="expression" dxfId="6" priority="3" stopIfTrue="1">
      <formula>$B78=TRUE</formula>
    </cfRule>
  </conditionalFormatting>
  <conditionalFormatting sqref="O78">
    <cfRule type="expression" dxfId="5" priority="4" stopIfTrue="1">
      <formula>$B78=TRUE</formula>
    </cfRule>
  </conditionalFormatting>
  <conditionalFormatting sqref="C78">
    <cfRule type="expression" dxfId="4" priority="5" stopIfTrue="1">
      <formula>B78=TRUE</formula>
    </cfRule>
  </conditionalFormatting>
  <conditionalFormatting sqref="I79">
    <cfRule type="expression" dxfId="3" priority="6" stopIfTrue="1">
      <formula>$L$33=TRUE</formula>
    </cfRule>
    <cfRule type="expression" dxfId="2" priority="7" stopIfTrue="1">
      <formula>$L$33=FALSE</formula>
    </cfRule>
  </conditionalFormatting>
  <conditionalFormatting sqref="I81">
    <cfRule type="expression" dxfId="1" priority="8" stopIfTrue="1">
      <formula>$L$35+$C$33=TRUE</formula>
    </cfRule>
    <cfRule type="expression" dxfId="0" priority="9" stopIfTrue="1">
      <formula>$L$35=FALSE</formula>
    </cfRule>
  </conditionalFormatting>
  <hyperlinks>
    <hyperlink ref="J3" location="Sheet1!B100" display="Sheet1!B100" xr:uid="{00000000-0004-0000-0100-000000000000}"/>
    <hyperlink ref="J70" location="Sheet1!B100" display="Sheet1!B100" xr:uid="{00000000-0004-0000-0100-000001000000}"/>
    <hyperlink ref="J70:K70" location="'Enter Information'!C169" display="'Enter Information'!C169" xr:uid="{00000000-0004-0000-0100-000002000000}"/>
    <hyperlink ref="J139" location="Sheet1!B100" display="Sheet1!B100" xr:uid="{00000000-0004-0000-0100-000003000000}"/>
    <hyperlink ref="J139:K139" location="'Enter Information'!C239" display="'Enter Information'!C239" xr:uid="{00000000-0004-0000-0100-000004000000}"/>
    <hyperlink ref="J209" location="Sheet1!B100" display="Sheet1!B100" xr:uid="{00000000-0004-0000-0100-000005000000}"/>
    <hyperlink ref="J209:K209" location="'Enter Information'!C380" display="'Enter Information'!C380" xr:uid="{00000000-0004-0000-0100-000006000000}"/>
    <hyperlink ref="J350" location="Sheet1!B100" display="Sheet1!B100" xr:uid="{00000000-0004-0000-0100-000007000000}"/>
    <hyperlink ref="J350:K350" location="'Enter Information'!C450" display="'Enter Information'!C450" xr:uid="{00000000-0004-0000-0100-000008000000}"/>
    <hyperlink ref="J420" location="Sheet1!B100" display="Sheet1!B100" xr:uid="{00000000-0004-0000-0100-000009000000}"/>
    <hyperlink ref="J420:K420" location="'Enter Information'!B606" display="'Enter Information'!B606" xr:uid="{00000000-0004-0000-0100-00000A000000}"/>
    <hyperlink ref="J580" location="Sheet1!B100" display="Sheet1!B100" xr:uid="{00000000-0004-0000-0100-00000B000000}"/>
    <hyperlink ref="J580:K580" location="'Enter Information'!C709" display="     Total" xr:uid="{00000000-0004-0000-0100-00000C000000}"/>
    <hyperlink ref="J680" location="Sheet1!B100" display="Sheet1!B100" xr:uid="{00000000-0004-0000-0100-00000D000000}"/>
    <hyperlink ref="J680:K680" location="'Enter Information'!C756" display="'Enter Information'!C756" xr:uid="{00000000-0004-0000-0100-00000E000000}"/>
    <hyperlink ref="J3:K3" location="'Enter Information'!C99" display="'Enter Information'!C99" xr:uid="{00000000-0004-0000-0100-00000F000000}"/>
    <hyperlink ref="L209:M209" location="'Enter Information'!B1" display="Back to top of page" xr:uid="{00000000-0004-0000-0100-000010000000}"/>
    <hyperlink ref="L70:M70" location="'Enter Information'!B1" display="Back to top of page" xr:uid="{00000000-0004-0000-0100-000011000000}"/>
    <hyperlink ref="L139:M139" location="'Enter Information'!B1" display="Back to top of page" xr:uid="{00000000-0004-0000-0100-000012000000}"/>
    <hyperlink ref="L350:M350" location="'Enter Information'!B1" display="Back to top of page" xr:uid="{00000000-0004-0000-0100-000013000000}"/>
    <hyperlink ref="L420:M420" location="'Enter Information'!B1" display="Back to top of page" xr:uid="{00000000-0004-0000-0100-000014000000}"/>
    <hyperlink ref="L580:M580" location="'Enter Information'!B1" display="Back to top of page" xr:uid="{00000000-0004-0000-0100-000015000000}"/>
    <hyperlink ref="L680:M680" location="'Enter Information'!B1" display="Back to top of page" xr:uid="{00000000-0004-0000-0100-000016000000}"/>
    <hyperlink ref="L726:M726" location="'Enter Information'!B1" display="Back to top of page" xr:uid="{00000000-0004-0000-0100-000017000000}"/>
    <hyperlink ref="L766:M766" location="'Enter Information'!B1" display="Back to top of page" xr:uid="{00000000-0004-0000-0100-000018000000}"/>
    <hyperlink ref="J726" location="Sheet1!B100" display="Sheet1!B100" xr:uid="{00000000-0004-0000-0100-000019000000}"/>
    <hyperlink ref="J726:K726" location="'Enter Information'!C794" display="'Enter Information'!C794" xr:uid="{00000000-0004-0000-0100-00001A000000}"/>
    <hyperlink ref="L806:M806" location="'Enter Information'!B1" display="Back to top of page" xr:uid="{00000000-0004-0000-0100-00001B000000}"/>
    <hyperlink ref="J766" location="Sheet1!B100" display="Sheet1!B100" xr:uid="{00000000-0004-0000-0100-00001C000000}"/>
    <hyperlink ref="J766:K766" location="'Enter Information'!B835" display="'Enter Information'!B835" xr:uid="{00000000-0004-0000-0100-00001D000000}"/>
    <hyperlink ref="N585" location="Sheet1!B100" display="Sheet1!B100" xr:uid="{00000000-0004-0000-0100-00001E000000}"/>
    <hyperlink ref="N585:O585" location="'Enter Information'!C709" display="     Total" xr:uid="{00000000-0004-0000-0100-00001F000000}"/>
    <hyperlink ref="B2" r:id="rId1" xr:uid="{00000000-0004-0000-0100-000020000000}"/>
  </hyperlinks>
  <pageMargins left="0.75" right="0.75" top="1" bottom="1" header="0.5" footer="0.5"/>
  <pageSetup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029" r:id="rId5" name="Check Box 5">
              <controlPr defaultSize="0" autoFill="0" autoLine="0" autoPict="0">
                <anchor moveWithCells="1">
                  <from>
                    <xdr:col>0</xdr:col>
                    <xdr:colOff>180975</xdr:colOff>
                    <xdr:row>76</xdr:row>
                    <xdr:rowOff>133350</xdr:rowOff>
                  </from>
                  <to>
                    <xdr:col>2</xdr:col>
                    <xdr:colOff>28575</xdr:colOff>
                    <xdr:row>77</xdr:row>
                    <xdr:rowOff>171450</xdr:rowOff>
                  </to>
                </anchor>
              </controlPr>
            </control>
          </mc:Choice>
        </mc:AlternateContent>
        <mc:AlternateContent xmlns:mc="http://schemas.openxmlformats.org/markup-compatibility/2006">
          <mc:Choice Requires="x14">
            <control shapeId="1030" r:id="rId6" name="Check Box 6">
              <controlPr defaultSize="0" autoFill="0" autoLine="0" autoPict="0">
                <anchor moveWithCells="1">
                  <from>
                    <xdr:col>0</xdr:col>
                    <xdr:colOff>190500</xdr:colOff>
                    <xdr:row>79</xdr:row>
                    <xdr:rowOff>66675</xdr:rowOff>
                  </from>
                  <to>
                    <xdr:col>2</xdr:col>
                    <xdr:colOff>38100</xdr:colOff>
                    <xdr:row>79</xdr:row>
                    <xdr:rowOff>285750</xdr:rowOff>
                  </to>
                </anchor>
              </controlPr>
            </control>
          </mc:Choice>
        </mc:AlternateContent>
        <mc:AlternateContent xmlns:mc="http://schemas.openxmlformats.org/markup-compatibility/2006">
          <mc:Choice Requires="x14">
            <control shapeId="1031" r:id="rId7" name="Check Box 7">
              <controlPr defaultSize="0" autoFill="0" autoLine="0" autoPict="0">
                <anchor moveWithCells="1">
                  <from>
                    <xdr:col>0</xdr:col>
                    <xdr:colOff>200025</xdr:colOff>
                    <xdr:row>80</xdr:row>
                    <xdr:rowOff>133350</xdr:rowOff>
                  </from>
                  <to>
                    <xdr:col>2</xdr:col>
                    <xdr:colOff>47625</xdr:colOff>
                    <xdr:row>81</xdr:row>
                    <xdr:rowOff>171450</xdr:rowOff>
                  </to>
                </anchor>
              </controlPr>
            </control>
          </mc:Choice>
        </mc:AlternateContent>
        <mc:AlternateContent xmlns:mc="http://schemas.openxmlformats.org/markup-compatibility/2006">
          <mc:Choice Requires="x14">
            <control shapeId="1032" r:id="rId8" name="Check Box 8">
              <controlPr defaultSize="0" autoFill="0" autoLine="0" autoPict="0">
                <anchor moveWithCells="1">
                  <from>
                    <xdr:col>0</xdr:col>
                    <xdr:colOff>200025</xdr:colOff>
                    <xdr:row>82</xdr:row>
                    <xdr:rowOff>133350</xdr:rowOff>
                  </from>
                  <to>
                    <xdr:col>2</xdr:col>
                    <xdr:colOff>47625</xdr:colOff>
                    <xdr:row>83</xdr:row>
                    <xdr:rowOff>171450</xdr:rowOff>
                  </to>
                </anchor>
              </controlPr>
            </control>
          </mc:Choice>
        </mc:AlternateContent>
        <mc:AlternateContent xmlns:mc="http://schemas.openxmlformats.org/markup-compatibility/2006">
          <mc:Choice Requires="x14">
            <control shapeId="1033" r:id="rId9" name="Drop Down 9">
              <controlPr defaultSize="0" autoLine="0" autoPict="0">
                <anchor moveWithCells="1">
                  <from>
                    <xdr:col>0</xdr:col>
                    <xdr:colOff>152400</xdr:colOff>
                    <xdr:row>352</xdr:row>
                    <xdr:rowOff>19050</xdr:rowOff>
                  </from>
                  <to>
                    <xdr:col>3</xdr:col>
                    <xdr:colOff>561975</xdr:colOff>
                    <xdr:row>353</xdr:row>
                    <xdr:rowOff>38100</xdr:rowOff>
                  </to>
                </anchor>
              </controlPr>
            </control>
          </mc:Choice>
        </mc:AlternateContent>
        <mc:AlternateContent xmlns:mc="http://schemas.openxmlformats.org/markup-compatibility/2006">
          <mc:Choice Requires="x14">
            <control shapeId="1038" r:id="rId10" name="Spinner 14">
              <controlPr defaultSize="0" autoPict="0">
                <anchor moveWithCells="1" sizeWithCells="1">
                  <from>
                    <xdr:col>8</xdr:col>
                    <xdr:colOff>609600</xdr:colOff>
                    <xdr:row>589</xdr:row>
                    <xdr:rowOff>0</xdr:rowOff>
                  </from>
                  <to>
                    <xdr:col>9</xdr:col>
                    <xdr:colOff>257175</xdr:colOff>
                    <xdr:row>591</xdr:row>
                    <xdr:rowOff>0</xdr:rowOff>
                  </to>
                </anchor>
              </controlPr>
            </control>
          </mc:Choice>
        </mc:AlternateContent>
        <mc:AlternateContent xmlns:mc="http://schemas.openxmlformats.org/markup-compatibility/2006">
          <mc:Choice Requires="x14">
            <control shapeId="1039" r:id="rId11" name="Spinner 15">
              <controlPr defaultSize="0" autoPict="0">
                <anchor moveWithCells="1" sizeWithCells="1">
                  <from>
                    <xdr:col>9</xdr:col>
                    <xdr:colOff>657225</xdr:colOff>
                    <xdr:row>589</xdr:row>
                    <xdr:rowOff>0</xdr:rowOff>
                  </from>
                  <to>
                    <xdr:col>10</xdr:col>
                    <xdr:colOff>266700</xdr:colOff>
                    <xdr:row>591</xdr:row>
                    <xdr:rowOff>0</xdr:rowOff>
                  </to>
                </anchor>
              </controlPr>
            </control>
          </mc:Choice>
        </mc:AlternateContent>
        <mc:AlternateContent xmlns:mc="http://schemas.openxmlformats.org/markup-compatibility/2006">
          <mc:Choice Requires="x14">
            <control shapeId="1040" r:id="rId12" name="Spinner 16">
              <controlPr defaultSize="0" autoPict="0">
                <anchor moveWithCells="1" sizeWithCells="1">
                  <from>
                    <xdr:col>10</xdr:col>
                    <xdr:colOff>600075</xdr:colOff>
                    <xdr:row>589</xdr:row>
                    <xdr:rowOff>0</xdr:rowOff>
                  </from>
                  <to>
                    <xdr:col>11</xdr:col>
                    <xdr:colOff>266700</xdr:colOff>
                    <xdr:row>591</xdr:row>
                    <xdr:rowOff>0</xdr:rowOff>
                  </to>
                </anchor>
              </controlPr>
            </control>
          </mc:Choice>
        </mc:AlternateContent>
        <mc:AlternateContent xmlns:mc="http://schemas.openxmlformats.org/markup-compatibility/2006">
          <mc:Choice Requires="x14">
            <control shapeId="1041" r:id="rId13" name="Drop Down 17">
              <controlPr defaultSize="0" autoLine="0" autoPict="0">
                <anchor moveWithCells="1">
                  <from>
                    <xdr:col>1</xdr:col>
                    <xdr:colOff>228600</xdr:colOff>
                    <xdr:row>583</xdr:row>
                    <xdr:rowOff>171450</xdr:rowOff>
                  </from>
                  <to>
                    <xdr:col>7</xdr:col>
                    <xdr:colOff>180975</xdr:colOff>
                    <xdr:row>585</xdr:row>
                    <xdr:rowOff>76200</xdr:rowOff>
                  </to>
                </anchor>
              </controlPr>
            </control>
          </mc:Choice>
        </mc:AlternateContent>
        <mc:AlternateContent xmlns:mc="http://schemas.openxmlformats.org/markup-compatibility/2006">
          <mc:Choice Requires="x14">
            <control shapeId="1042" r:id="rId14" name="Drop Down 18">
              <controlPr defaultSize="0" autoLine="0" autoPict="0">
                <anchor moveWithCells="1">
                  <from>
                    <xdr:col>1</xdr:col>
                    <xdr:colOff>19050</xdr:colOff>
                    <xdr:row>585</xdr:row>
                    <xdr:rowOff>171450</xdr:rowOff>
                  </from>
                  <to>
                    <xdr:col>6</xdr:col>
                    <xdr:colOff>609600</xdr:colOff>
                    <xdr:row>587</xdr:row>
                    <xdr:rowOff>57150</xdr:rowOff>
                  </to>
                </anchor>
              </controlPr>
            </control>
          </mc:Choice>
        </mc:AlternateContent>
        <mc:AlternateContent xmlns:mc="http://schemas.openxmlformats.org/markup-compatibility/2006">
          <mc:Choice Requires="x14">
            <control shapeId="1043" r:id="rId15" name="Drop Down 19">
              <controlPr defaultSize="0" autoLine="0" autoPict="0">
                <anchor moveWithCells="1">
                  <from>
                    <xdr:col>0</xdr:col>
                    <xdr:colOff>38100</xdr:colOff>
                    <xdr:row>587</xdr:row>
                    <xdr:rowOff>161925</xdr:rowOff>
                  </from>
                  <to>
                    <xdr:col>6</xdr:col>
                    <xdr:colOff>361950</xdr:colOff>
                    <xdr:row>589</xdr:row>
                    <xdr:rowOff>28575</xdr:rowOff>
                  </to>
                </anchor>
              </controlPr>
            </control>
          </mc:Choice>
        </mc:AlternateContent>
        <mc:AlternateContent xmlns:mc="http://schemas.openxmlformats.org/markup-compatibility/2006">
          <mc:Choice Requires="x14">
            <control shapeId="1050" r:id="rId16" name="Check Box 26">
              <controlPr defaultSize="0" autoFill="0" autoLine="0" autoPict="0">
                <anchor moveWithCells="1">
                  <from>
                    <xdr:col>9</xdr:col>
                    <xdr:colOff>133350</xdr:colOff>
                    <xdr:row>731</xdr:row>
                    <xdr:rowOff>76200</xdr:rowOff>
                  </from>
                  <to>
                    <xdr:col>9</xdr:col>
                    <xdr:colOff>571500</xdr:colOff>
                    <xdr:row>732</xdr:row>
                    <xdr:rowOff>114300</xdr:rowOff>
                  </to>
                </anchor>
              </controlPr>
            </control>
          </mc:Choice>
        </mc:AlternateContent>
        <mc:AlternateContent xmlns:mc="http://schemas.openxmlformats.org/markup-compatibility/2006">
          <mc:Choice Requires="x14">
            <control shapeId="1051" r:id="rId17" name="Spinner 27">
              <controlPr defaultSize="0" autoPict="0">
                <anchor moveWithCells="1" sizeWithCells="1">
                  <from>
                    <xdr:col>6</xdr:col>
                    <xdr:colOff>314325</xdr:colOff>
                    <xdr:row>7</xdr:row>
                    <xdr:rowOff>0</xdr:rowOff>
                  </from>
                  <to>
                    <xdr:col>6</xdr:col>
                    <xdr:colOff>600075</xdr:colOff>
                    <xdr:row>9</xdr:row>
                    <xdr:rowOff>0</xdr:rowOff>
                  </to>
                </anchor>
              </controlPr>
            </control>
          </mc:Choice>
        </mc:AlternateContent>
        <mc:AlternateContent xmlns:mc="http://schemas.openxmlformats.org/markup-compatibility/2006">
          <mc:Choice Requires="x14">
            <control shapeId="1052" r:id="rId18" name="Drop Down 28">
              <controlPr defaultSize="0" autoLine="0" autoPict="0">
                <anchor moveWithCells="1">
                  <from>
                    <xdr:col>1</xdr:col>
                    <xdr:colOff>0</xdr:colOff>
                    <xdr:row>730</xdr:row>
                    <xdr:rowOff>9525</xdr:rowOff>
                  </from>
                  <to>
                    <xdr:col>4</xdr:col>
                    <xdr:colOff>9525</xdr:colOff>
                    <xdr:row>731</xdr:row>
                    <xdr:rowOff>0</xdr:rowOff>
                  </to>
                </anchor>
              </controlPr>
            </control>
          </mc:Choice>
        </mc:AlternateContent>
        <mc:AlternateContent xmlns:mc="http://schemas.openxmlformats.org/markup-compatibility/2006">
          <mc:Choice Requires="x14">
            <control shapeId="1062" r:id="rId19" name="Drop Down 38">
              <controlPr defaultSize="0" autoLine="0" autoPict="0">
                <anchor moveWithCells="1">
                  <from>
                    <xdr:col>4</xdr:col>
                    <xdr:colOff>381000</xdr:colOff>
                    <xdr:row>685</xdr:row>
                    <xdr:rowOff>152400</xdr:rowOff>
                  </from>
                  <to>
                    <xdr:col>7</xdr:col>
                    <xdr:colOff>409575</xdr:colOff>
                    <xdr:row>686</xdr:row>
                    <xdr:rowOff>171450</xdr:rowOff>
                  </to>
                </anchor>
              </controlPr>
            </control>
          </mc:Choice>
        </mc:AlternateContent>
        <mc:AlternateContent xmlns:mc="http://schemas.openxmlformats.org/markup-compatibility/2006">
          <mc:Choice Requires="x14">
            <control shapeId="1086" r:id="rId20" name="Drop Down 62">
              <controlPr defaultSize="0" autoLine="0" autoPict="0">
                <anchor moveWithCells="1">
                  <from>
                    <xdr:col>11</xdr:col>
                    <xdr:colOff>285750</xdr:colOff>
                    <xdr:row>9</xdr:row>
                    <xdr:rowOff>9525</xdr:rowOff>
                  </from>
                  <to>
                    <xdr:col>14</xdr:col>
                    <xdr:colOff>19050</xdr:colOff>
                    <xdr:row>10</xdr:row>
                    <xdr:rowOff>38100</xdr:rowOff>
                  </to>
                </anchor>
              </controlPr>
            </control>
          </mc:Choice>
        </mc:AlternateContent>
        <mc:AlternateContent xmlns:mc="http://schemas.openxmlformats.org/markup-compatibility/2006">
          <mc:Choice Requires="x14">
            <control shapeId="1091" r:id="rId21" name="Drop Down 67">
              <controlPr defaultSize="0" autoLine="0" autoPict="0">
                <anchor moveWithCells="1">
                  <from>
                    <xdr:col>8</xdr:col>
                    <xdr:colOff>581025</xdr:colOff>
                    <xdr:row>586</xdr:row>
                    <xdr:rowOff>161925</xdr:rowOff>
                  </from>
                  <to>
                    <xdr:col>10</xdr:col>
                    <xdr:colOff>590550</xdr:colOff>
                    <xdr:row>588</xdr:row>
                    <xdr:rowOff>0</xdr:rowOff>
                  </to>
                </anchor>
              </controlPr>
            </control>
          </mc:Choice>
        </mc:AlternateContent>
        <mc:AlternateContent xmlns:mc="http://schemas.openxmlformats.org/markup-compatibility/2006">
          <mc:Choice Requires="x14">
            <control shapeId="1092" r:id="rId22" name="Drop Down 68">
              <controlPr defaultSize="0" autoLine="0" autoPict="0">
                <anchor moveWithCells="1">
                  <from>
                    <xdr:col>1</xdr:col>
                    <xdr:colOff>9525</xdr:colOff>
                    <xdr:row>769</xdr:row>
                    <xdr:rowOff>171450</xdr:rowOff>
                  </from>
                  <to>
                    <xdr:col>4</xdr:col>
                    <xdr:colOff>9525</xdr:colOff>
                    <xdr:row>771</xdr:row>
                    <xdr:rowOff>38100</xdr:rowOff>
                  </to>
                </anchor>
              </controlPr>
            </control>
          </mc:Choice>
        </mc:AlternateContent>
        <mc:AlternateContent xmlns:mc="http://schemas.openxmlformats.org/markup-compatibility/2006">
          <mc:Choice Requires="x14">
            <control shapeId="1094" r:id="rId23" name="Check Box 70">
              <controlPr defaultSize="0" autoFill="0" autoLine="0" autoPict="0">
                <anchor moveWithCells="1">
                  <from>
                    <xdr:col>8</xdr:col>
                    <xdr:colOff>133350</xdr:colOff>
                    <xdr:row>769</xdr:row>
                    <xdr:rowOff>76200</xdr:rowOff>
                  </from>
                  <to>
                    <xdr:col>8</xdr:col>
                    <xdr:colOff>571500</xdr:colOff>
                    <xdr:row>770</xdr:row>
                    <xdr:rowOff>114300</xdr:rowOff>
                  </to>
                </anchor>
              </controlPr>
            </control>
          </mc:Choice>
        </mc:AlternateContent>
        <mc:AlternateContent xmlns:mc="http://schemas.openxmlformats.org/markup-compatibility/2006">
          <mc:Choice Requires="x14">
            <control shapeId="1095" r:id="rId24" name="Drop Down 71">
              <controlPr defaultSize="0" autoLine="0" autoPict="0">
                <anchor moveWithCells="1">
                  <from>
                    <xdr:col>0</xdr:col>
                    <xdr:colOff>152400</xdr:colOff>
                    <xdr:row>810</xdr:row>
                    <xdr:rowOff>200025</xdr:rowOff>
                  </from>
                  <to>
                    <xdr:col>5</xdr:col>
                    <xdr:colOff>247650</xdr:colOff>
                    <xdr:row>812</xdr:row>
                    <xdr:rowOff>0</xdr:rowOff>
                  </to>
                </anchor>
              </controlPr>
            </control>
          </mc:Choice>
        </mc:AlternateContent>
        <mc:AlternateContent xmlns:mc="http://schemas.openxmlformats.org/markup-compatibility/2006">
          <mc:Choice Requires="x14">
            <control shapeId="1096" r:id="rId25" name="Drop Down 72">
              <controlPr defaultSize="0" autoLine="0" autoPict="0">
                <anchor moveWithCells="1">
                  <from>
                    <xdr:col>5</xdr:col>
                    <xdr:colOff>361950</xdr:colOff>
                    <xdr:row>810</xdr:row>
                    <xdr:rowOff>200025</xdr:rowOff>
                  </from>
                  <to>
                    <xdr:col>9</xdr:col>
                    <xdr:colOff>428625</xdr:colOff>
                    <xdr:row>812</xdr:row>
                    <xdr:rowOff>0</xdr:rowOff>
                  </to>
                </anchor>
              </controlPr>
            </control>
          </mc:Choice>
        </mc:AlternateContent>
        <mc:AlternateContent xmlns:mc="http://schemas.openxmlformats.org/markup-compatibility/2006">
          <mc:Choice Requires="x14">
            <control shapeId="1097" r:id="rId26" name="Drop Down 73">
              <controlPr defaultSize="0" autoLine="0" autoPict="0">
                <anchor moveWithCells="1">
                  <from>
                    <xdr:col>6</xdr:col>
                    <xdr:colOff>600075</xdr:colOff>
                    <xdr:row>5</xdr:row>
                    <xdr:rowOff>171450</xdr:rowOff>
                  </from>
                  <to>
                    <xdr:col>9</xdr:col>
                    <xdr:colOff>447675</xdr:colOff>
                    <xdr:row>7</xdr:row>
                    <xdr:rowOff>9525</xdr:rowOff>
                  </to>
                </anchor>
              </controlPr>
            </control>
          </mc:Choice>
        </mc:AlternateContent>
        <mc:AlternateContent xmlns:mc="http://schemas.openxmlformats.org/markup-compatibility/2006">
          <mc:Choice Requires="x14">
            <control shapeId="1098" r:id="rId27" name="Drop Down 74">
              <controlPr defaultSize="0" autoLine="0" autoPict="0">
                <anchor moveWithCells="1">
                  <from>
                    <xdr:col>14</xdr:col>
                    <xdr:colOff>581025</xdr:colOff>
                    <xdr:row>9</xdr:row>
                    <xdr:rowOff>0</xdr:rowOff>
                  </from>
                  <to>
                    <xdr:col>17</xdr:col>
                    <xdr:colOff>333375</xdr:colOff>
                    <xdr:row>10</xdr:row>
                    <xdr:rowOff>28575</xdr:rowOff>
                  </to>
                </anchor>
              </controlPr>
            </control>
          </mc:Choice>
        </mc:AlternateContent>
        <mc:AlternateContent xmlns:mc="http://schemas.openxmlformats.org/markup-compatibility/2006">
          <mc:Choice Requires="x14">
            <control shapeId="1368" r:id="rId28" name="Check Box 344">
              <controlPr defaultSize="0" autoFill="0" autoLine="0" autoPict="0" altText="Apply birth rate for municipality - override other calculations">
                <anchor moveWithCells="1">
                  <from>
                    <xdr:col>5</xdr:col>
                    <xdr:colOff>314325</xdr:colOff>
                    <xdr:row>362</xdr:row>
                    <xdr:rowOff>133350</xdr:rowOff>
                  </from>
                  <to>
                    <xdr:col>5</xdr:col>
                    <xdr:colOff>600075</xdr:colOff>
                    <xdr:row>364</xdr:row>
                    <xdr:rowOff>38100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indexed="17"/>
    <pageSetUpPr fitToPage="1"/>
  </sheetPr>
  <dimension ref="A1:O49"/>
  <sheetViews>
    <sheetView showGridLines="0" showRowColHeaders="0" workbookViewId="0">
      <pane xSplit="13" ySplit="6" topLeftCell="N7" activePane="bottomRight" state="frozen"/>
      <selection pane="topRight" activeCell="N1" sqref="N1"/>
      <selection pane="bottomLeft" activeCell="A7" sqref="A7"/>
      <selection pane="bottomRight" activeCell="I9" activeCellId="3" sqref="G7 I7 G9 I9"/>
    </sheetView>
  </sheetViews>
  <sheetFormatPr defaultColWidth="9.1328125" defaultRowHeight="12.75" x14ac:dyDescent="0.35"/>
  <cols>
    <col min="1" max="1" width="9.1328125" style="104"/>
    <col min="2" max="3" width="9.86328125" style="104" customWidth="1"/>
    <col min="4" max="4" width="10.265625" style="104" customWidth="1"/>
    <col min="5" max="5" width="2.73046875" style="397" customWidth="1"/>
    <col min="6" max="6" width="32" style="104" customWidth="1"/>
    <col min="7" max="7" width="12" style="104" customWidth="1"/>
    <col min="8" max="8" width="3" style="104" customWidth="1"/>
    <col min="9" max="9" width="12" style="104" customWidth="1"/>
    <col min="10" max="10" width="3" style="104" customWidth="1"/>
    <col min="11" max="11" width="12.265625" style="104" customWidth="1"/>
    <col min="12" max="12" width="3" style="104" customWidth="1"/>
    <col min="13" max="13" width="12.265625" style="104" customWidth="1"/>
    <col min="14" max="14" width="56.73046875" style="104" customWidth="1"/>
    <col min="15" max="15" width="9.1328125" style="397"/>
    <col min="16" max="16384" width="9.1328125" style="104"/>
  </cols>
  <sheetData>
    <row r="1" spans="1:15" ht="25.5" x14ac:dyDescent="0.35">
      <c r="A1" s="761" t="s">
        <v>2292</v>
      </c>
      <c r="B1" s="761"/>
      <c r="C1" s="761"/>
      <c r="D1" s="761"/>
      <c r="E1" s="761"/>
      <c r="F1" s="761"/>
      <c r="G1" s="761"/>
      <c r="H1" s="761"/>
      <c r="I1" s="761"/>
      <c r="J1" s="761"/>
      <c r="K1" s="761"/>
      <c r="L1" s="761"/>
      <c r="M1" s="761"/>
    </row>
    <row r="2" spans="1:15" ht="14.25" x14ac:dyDescent="0.35">
      <c r="A2" s="762" t="s">
        <v>2326</v>
      </c>
      <c r="B2" s="762"/>
      <c r="C2" s="762"/>
      <c r="D2" s="762"/>
      <c r="E2" s="762"/>
      <c r="F2" s="762"/>
      <c r="G2" s="762"/>
      <c r="H2" s="762"/>
      <c r="I2" s="762"/>
      <c r="J2" s="762"/>
      <c r="K2" s="762"/>
      <c r="M2" s="350"/>
    </row>
    <row r="3" spans="1:15" ht="18" customHeight="1" x14ac:dyDescent="0.35">
      <c r="A3" s="326"/>
      <c r="B3" s="326"/>
      <c r="C3" s="351"/>
      <c r="G3" s="326"/>
      <c r="H3" s="352"/>
      <c r="I3" s="353"/>
      <c r="J3" s="326"/>
      <c r="K3" s="353"/>
      <c r="M3" s="354"/>
    </row>
    <row r="4" spans="1:15" ht="15" customHeight="1" x14ac:dyDescent="0.35">
      <c r="A4" s="326"/>
      <c r="B4" s="392">
        <v>1</v>
      </c>
      <c r="C4" s="392">
        <v>16</v>
      </c>
      <c r="E4" s="593"/>
      <c r="F4" s="326"/>
      <c r="G4" s="326"/>
      <c r="H4" s="326"/>
      <c r="I4" s="354"/>
      <c r="J4" s="326"/>
      <c r="K4" s="354"/>
      <c r="M4" s="763" t="s">
        <v>2327</v>
      </c>
    </row>
    <row r="5" spans="1:15" ht="14.25" customHeight="1" x14ac:dyDescent="0.35">
      <c r="A5" s="326"/>
      <c r="E5" s="593"/>
      <c r="F5" s="355"/>
      <c r="G5" s="356" t="s">
        <v>2329</v>
      </c>
      <c r="H5" s="357"/>
      <c r="I5" s="356" t="s">
        <v>2329</v>
      </c>
      <c r="J5" s="326"/>
      <c r="K5" s="391" t="s">
        <v>2330</v>
      </c>
      <c r="M5" s="763"/>
    </row>
    <row r="6" spans="1:15" ht="18.75" customHeight="1" x14ac:dyDescent="0.35">
      <c r="A6" s="326"/>
      <c r="B6" s="393">
        <f>INDEX(O7:O22,B4)</f>
        <v>2018</v>
      </c>
      <c r="C6" s="393">
        <f>INDEX(O7:O22,C4)</f>
        <v>2033</v>
      </c>
      <c r="D6" s="393" t="s">
        <v>2328</v>
      </c>
      <c r="E6" s="594"/>
      <c r="F6" s="326"/>
      <c r="G6" s="358">
        <f>B6</f>
        <v>2018</v>
      </c>
      <c r="H6" s="359" t="s">
        <v>1491</v>
      </c>
      <c r="I6" s="358">
        <f>C6</f>
        <v>2033</v>
      </c>
      <c r="J6" s="360"/>
      <c r="K6" s="764" t="str">
        <f>CONCATENATE("…………...…",G6," to ",I6,"………...……")</f>
        <v>…………...…2018 to 2033………...……</v>
      </c>
      <c r="L6" s="764"/>
      <c r="M6" s="764"/>
    </row>
    <row r="7" spans="1:15" ht="14.25" customHeight="1" x14ac:dyDescent="0.35">
      <c r="A7" s="361" t="s">
        <v>646</v>
      </c>
      <c r="B7" s="362">
        <f>VLOOKUP($E7+1,Results!$A$4:$R$24,2+$B$4)</f>
        <v>343.95766773162939</v>
      </c>
      <c r="C7" s="362">
        <f>VLOOKUP($E7+1,Results!$A$4:$R$24,2+$C$4)</f>
        <v>468.8019311256283</v>
      </c>
      <c r="D7" s="362">
        <f>C7-B7</f>
        <v>124.84426339399892</v>
      </c>
      <c r="E7" s="595">
        <v>1</v>
      </c>
      <c r="F7" s="363" t="s">
        <v>2331</v>
      </c>
      <c r="G7" s="646">
        <f>B7/5/'Serv Benchmarks'!E3</f>
        <v>0.5291656426640452</v>
      </c>
      <c r="H7" s="365">
        <f>'Serv Benchmarks'!F55</f>
        <v>2.2716553545200128E-3</v>
      </c>
      <c r="I7" s="647">
        <f>C7/5/'Serv Benchmarks'!E3</f>
        <v>0.72123374019327424</v>
      </c>
      <c r="J7" s="367"/>
      <c r="K7" s="368">
        <f>I7-G7</f>
        <v>0.19206809752922904</v>
      </c>
      <c r="M7" s="369">
        <f>K7/G7*100</f>
        <v>36.296403629358181</v>
      </c>
      <c r="N7" s="596" t="str">
        <f>IF(ISBLANK('Serv Benchmarks'!E3),"No benchmark has been typed into the 'Service Benchmarks' sheet for this resource","")</f>
        <v/>
      </c>
      <c r="O7" s="597">
        <f>Results!C5</f>
        <v>2018</v>
      </c>
    </row>
    <row r="8" spans="1:15" ht="14.25" customHeight="1" x14ac:dyDescent="0.35">
      <c r="A8" s="370" t="s">
        <v>647</v>
      </c>
      <c r="B8" s="371">
        <f>VLOOKUP($E8+1,Results!$A$4:$R$24,2+$B$4)</f>
        <v>402.28966986155484</v>
      </c>
      <c r="C8" s="371">
        <f>VLOOKUP($E8+1,Results!$A$4:$R$24,2+$C$4)</f>
        <v>366.38592963048859</v>
      </c>
      <c r="D8" s="371">
        <f t="shared" ref="D8:D25" si="0">C8-B8</f>
        <v>-35.903740231066251</v>
      </c>
      <c r="E8" s="595">
        <v>2</v>
      </c>
      <c r="F8" s="372"/>
      <c r="G8" s="373"/>
      <c r="H8" s="365">
        <f>'Serv Benchmarks'!F56</f>
        <v>2.2716553545200128E-3</v>
      </c>
      <c r="I8" s="373"/>
      <c r="J8" s="367"/>
      <c r="K8" s="373"/>
      <c r="M8" s="373"/>
      <c r="O8" s="597">
        <f>Results!D5</f>
        <v>2019</v>
      </c>
    </row>
    <row r="9" spans="1:15" ht="14.25" customHeight="1" x14ac:dyDescent="0.35">
      <c r="A9" s="374" t="s">
        <v>648</v>
      </c>
      <c r="B9" s="375">
        <f>VLOOKUP($E9+1,Results!$A$4:$R$24,2+$B$4)</f>
        <v>456.59877529286473</v>
      </c>
      <c r="C9" s="375">
        <f>VLOOKUP($E9+1,Results!$A$4:$R$24,2+$C$4)</f>
        <v>349.15492493885648</v>
      </c>
      <c r="D9" s="375">
        <f t="shared" si="0"/>
        <v>-107.44385035400825</v>
      </c>
      <c r="E9" s="595">
        <v>3</v>
      </c>
      <c r="F9" s="376" t="s">
        <v>2293</v>
      </c>
      <c r="G9" s="646">
        <f>B7/'Serv Benchmarks'!E5</f>
        <v>1.8898772952287328</v>
      </c>
      <c r="H9" s="365">
        <f>'Serv Benchmarks'!F57</f>
        <v>2.2691875661566608E-3</v>
      </c>
      <c r="I9" s="647">
        <f>C7/'Serv Benchmarks'!E5</f>
        <v>2.5758347864045512</v>
      </c>
      <c r="J9" s="367"/>
      <c r="K9" s="368">
        <f>I9-G9</f>
        <v>0.68595749117581839</v>
      </c>
      <c r="M9" s="369">
        <f>K9/G9*100</f>
        <v>36.296403629358203</v>
      </c>
      <c r="N9" s="596" t="str">
        <f>IF(ISBLANK('Serv Benchmarks'!E5),"No benchmark has been typed into the 'Service Benchmarks' sheet for this resource","")</f>
        <v/>
      </c>
      <c r="O9" s="597">
        <f>Results!E5</f>
        <v>2020</v>
      </c>
    </row>
    <row r="10" spans="1:15" ht="14.25" customHeight="1" x14ac:dyDescent="0.35">
      <c r="A10" s="377" t="s">
        <v>649</v>
      </c>
      <c r="B10" s="378">
        <f>VLOOKUP($E10+1,Results!$A$4:$R$24,2+$B$4)</f>
        <v>412.34691160809371</v>
      </c>
      <c r="C10" s="378">
        <f>VLOOKUP($E10+1,Results!$A$4:$R$24,2+$C$4)</f>
        <v>321.08194118704427</v>
      </c>
      <c r="D10" s="378">
        <f t="shared" si="0"/>
        <v>-91.264970421049441</v>
      </c>
      <c r="E10" s="595">
        <v>4</v>
      </c>
      <c r="F10" s="326"/>
      <c r="G10" s="367"/>
      <c r="H10" s="365">
        <f>'Serv Benchmarks'!F58</f>
        <v>2.2691875661566608E-3</v>
      </c>
      <c r="I10" s="367"/>
      <c r="J10" s="367"/>
      <c r="K10" s="367"/>
      <c r="M10" s="367"/>
      <c r="O10" s="597">
        <f>Results!F5</f>
        <v>2021</v>
      </c>
    </row>
    <row r="11" spans="1:15" ht="14.25" customHeight="1" x14ac:dyDescent="0.35">
      <c r="A11" s="379" t="s">
        <v>650</v>
      </c>
      <c r="B11" s="380">
        <f>VLOOKUP($E11+1,Results!$A$4:$R$24,2+$B$4)</f>
        <v>232.32228434504793</v>
      </c>
      <c r="C11" s="380">
        <f>VLOOKUP($E11+1,Results!$A$4:$R$24,2+$C$4)</f>
        <v>423.70259924240816</v>
      </c>
      <c r="D11" s="380">
        <f t="shared" si="0"/>
        <v>191.38031489736022</v>
      </c>
      <c r="E11" s="595">
        <v>5</v>
      </c>
      <c r="F11" s="376" t="s">
        <v>2332</v>
      </c>
      <c r="G11" s="364">
        <f>B7/1000*'Serv Benchmarks'!E7</f>
        <v>13.758306709265176</v>
      </c>
      <c r="H11" s="365">
        <f>'Serv Benchmarks'!F59</f>
        <v>1.462073856003454E-3</v>
      </c>
      <c r="I11" s="366">
        <f>C7/'Serv Benchmarks'!E7</f>
        <v>11.720048278140707</v>
      </c>
      <c r="J11" s="367"/>
      <c r="K11" s="368">
        <f>I11-G11</f>
        <v>-2.0382584311244685</v>
      </c>
      <c r="M11" s="369">
        <f>K11/G11*100</f>
        <v>-14.814747731651135</v>
      </c>
      <c r="N11" s="596" t="str">
        <f>IF(ISBLANK('Serv Benchmarks'!E7),"No benchmark has been typed into the 'Service Benchmarks' sheet for this resource","")</f>
        <v/>
      </c>
      <c r="O11" s="597">
        <f>Results!G5</f>
        <v>2022</v>
      </c>
    </row>
    <row r="12" spans="1:15" ht="14.25" customHeight="1" x14ac:dyDescent="0.35">
      <c r="A12" s="377" t="s">
        <v>651</v>
      </c>
      <c r="B12" s="378">
        <f>VLOOKUP($E12+1,Results!$A$4:$R$24,2+$B$4)</f>
        <v>237.35090521831737</v>
      </c>
      <c r="C12" s="378">
        <f>VLOOKUP($E12+1,Results!$A$4:$R$24,2+$C$4)</f>
        <v>480.43110691350307</v>
      </c>
      <c r="D12" s="378">
        <f t="shared" si="0"/>
        <v>243.08020169518571</v>
      </c>
      <c r="E12" s="595">
        <v>6</v>
      </c>
      <c r="F12" s="372"/>
      <c r="G12" s="373"/>
      <c r="H12" s="365">
        <f>'Serv Benchmarks'!F60</f>
        <v>1.462073856003454E-3</v>
      </c>
      <c r="I12" s="373"/>
      <c r="J12" s="367"/>
      <c r="K12" s="373"/>
      <c r="M12" s="373"/>
      <c r="O12" s="597">
        <f>Results!H5</f>
        <v>2023</v>
      </c>
    </row>
    <row r="13" spans="1:15" ht="14.25" customHeight="1" x14ac:dyDescent="0.35">
      <c r="A13" s="379" t="s">
        <v>652</v>
      </c>
      <c r="B13" s="380">
        <f>VLOOKUP($E13+1,Results!$A$4:$R$24,2+$B$4)</f>
        <v>284.61994142705004</v>
      </c>
      <c r="C13" s="380">
        <f>VLOOKUP($E13+1,Results!$A$4:$R$24,2+$C$4)</f>
        <v>439.34599892284075</v>
      </c>
      <c r="D13" s="380">
        <f t="shared" si="0"/>
        <v>154.72605749579071</v>
      </c>
      <c r="E13" s="595">
        <v>7</v>
      </c>
      <c r="F13" s="376" t="s">
        <v>2333</v>
      </c>
      <c r="G13" s="364">
        <f>B7/5*'Serv Benchmarks'!E9/100</f>
        <v>13.758306709265176</v>
      </c>
      <c r="H13" s="365">
        <f>'Serv Benchmarks'!F61</f>
        <v>2.9463533995356499E-3</v>
      </c>
      <c r="I13" s="366">
        <f>C7/5*'Serv Benchmarks'!E9/100</f>
        <v>18.752077245025131</v>
      </c>
      <c r="J13" s="367"/>
      <c r="K13" s="368">
        <f>I13-G13</f>
        <v>4.9937705357599551</v>
      </c>
      <c r="M13" s="369">
        <f>K13/G13*100</f>
        <v>36.296403629358181</v>
      </c>
      <c r="N13" s="596" t="str">
        <f>IF(ISBLANK('Serv Benchmarks'!E9),"No benchmark has been typed into the 'Service Benchmarks' sheet for this resource","")</f>
        <v/>
      </c>
      <c r="O13" s="597">
        <f>Results!I5</f>
        <v>2024</v>
      </c>
    </row>
    <row r="14" spans="1:15" ht="14.25" customHeight="1" x14ac:dyDescent="0.35">
      <c r="A14" s="377" t="s">
        <v>653</v>
      </c>
      <c r="B14" s="378">
        <f>VLOOKUP($E14+1,Results!$A$4:$R$24,2+$B$4)</f>
        <v>317.80883919062831</v>
      </c>
      <c r="C14" s="378">
        <f>VLOOKUP($E14+1,Results!$A$4:$R$24,2+$C$4)</f>
        <v>256.89492268918991</v>
      </c>
      <c r="D14" s="378">
        <f t="shared" si="0"/>
        <v>-60.913916501438393</v>
      </c>
      <c r="E14" s="595">
        <v>8</v>
      </c>
      <c r="F14" s="326"/>
      <c r="G14" s="367"/>
      <c r="H14" s="365">
        <f>'Serv Benchmarks'!F62</f>
        <v>2.9463533995356499E-3</v>
      </c>
      <c r="I14" s="367"/>
      <c r="J14" s="367"/>
      <c r="K14" s="367"/>
      <c r="M14" s="367"/>
      <c r="O14" s="597">
        <f>Results!J5</f>
        <v>2025</v>
      </c>
    </row>
    <row r="15" spans="1:15" ht="14.25" customHeight="1" x14ac:dyDescent="0.35">
      <c r="A15" s="379" t="s">
        <v>654</v>
      </c>
      <c r="B15" s="380">
        <f>VLOOKUP($E15+1,Results!$A$4:$R$24,2+$B$4)</f>
        <v>402.28966986155484</v>
      </c>
      <c r="C15" s="380">
        <f>VLOOKUP($E15+1,Results!$A$4:$R$24,2+$C$4)</f>
        <v>274.76583934111721</v>
      </c>
      <c r="D15" s="380">
        <f t="shared" si="0"/>
        <v>-127.52383052043763</v>
      </c>
      <c r="E15" s="595">
        <v>9</v>
      </c>
      <c r="F15" s="376" t="s">
        <v>2334</v>
      </c>
      <c r="G15" s="364">
        <f>B7/5</f>
        <v>68.79153354632588</v>
      </c>
      <c r="H15" s="365">
        <f>'Serv Benchmarks'!F63</f>
        <v>5.2154453248526526E-3</v>
      </c>
      <c r="I15" s="366">
        <f>C7/5</f>
        <v>93.760386225125657</v>
      </c>
      <c r="J15" s="367"/>
      <c r="K15" s="368">
        <f>I15-G15</f>
        <v>24.968852678799777</v>
      </c>
      <c r="M15" s="369">
        <f>K15/G15*100</f>
        <v>36.296403629358181</v>
      </c>
      <c r="N15" s="596" t="str">
        <f>IF(ISBLANK('Serv Benchmarks'!E11),"No benchmark has been typed into the 'Service Benchmarks' sheet for this resource","")</f>
        <v/>
      </c>
      <c r="O15" s="597">
        <f>Results!K5</f>
        <v>2026</v>
      </c>
    </row>
    <row r="16" spans="1:15" ht="14.25" customHeight="1" x14ac:dyDescent="0.35">
      <c r="A16" s="377" t="s">
        <v>655</v>
      </c>
      <c r="B16" s="378">
        <f>VLOOKUP($E16+1,Results!$A$4:$R$24,2+$B$4)</f>
        <v>503.86781150159743</v>
      </c>
      <c r="C16" s="378">
        <f>VLOOKUP($E16+1,Results!$A$4:$R$24,2+$C$4)</f>
        <v>322.62447171068141</v>
      </c>
      <c r="D16" s="378">
        <f t="shared" si="0"/>
        <v>-181.24333979091602</v>
      </c>
      <c r="E16" s="595">
        <v>10</v>
      </c>
      <c r="F16" s="372"/>
      <c r="G16" s="373"/>
      <c r="H16" s="365">
        <f>'Serv Benchmarks'!F64</f>
        <v>5.2154453248526526E-3</v>
      </c>
      <c r="I16" s="373"/>
      <c r="J16" s="367"/>
      <c r="K16" s="373"/>
      <c r="M16" s="373"/>
      <c r="O16" s="597">
        <f>Results!L5</f>
        <v>2027</v>
      </c>
    </row>
    <row r="17" spans="1:15" ht="14.25" customHeight="1" x14ac:dyDescent="0.35">
      <c r="A17" s="379" t="s">
        <v>656</v>
      </c>
      <c r="B17" s="380">
        <f>VLOOKUP($E17+1,Results!$A$4:$R$24,2+$B$4)</f>
        <v>581.30857294994678</v>
      </c>
      <c r="C17" s="380">
        <f>VLOOKUP($E17+1,Results!$A$4:$R$24,2+$C$4)</f>
        <v>331.52634224900805</v>
      </c>
      <c r="D17" s="380">
        <f t="shared" si="0"/>
        <v>-249.78223070093873</v>
      </c>
      <c r="E17" s="595">
        <v>11</v>
      </c>
      <c r="F17" s="376" t="s">
        <v>2335</v>
      </c>
      <c r="G17" s="364">
        <f>B7*'Serv Benchmarks'!E13/100</f>
        <v>74.638813897763569</v>
      </c>
      <c r="H17" s="365">
        <f>'Serv Benchmarks'!F65</f>
        <v>1.0434827546944222E-2</v>
      </c>
      <c r="I17" s="366">
        <f>C7*'Serv Benchmarks'!E13/100</f>
        <v>101.73001905426133</v>
      </c>
      <c r="J17" s="367"/>
      <c r="K17" s="368">
        <f>I17-G17</f>
        <v>27.091205156497765</v>
      </c>
      <c r="M17" s="369">
        <f>K17/G17*100</f>
        <v>36.296403629358196</v>
      </c>
      <c r="N17" s="596" t="str">
        <f>IF(ISBLANK('Serv Benchmarks'!E13),"No benchmark has been typed into the 'Service Benchmarks' sheet for this resource","")</f>
        <v/>
      </c>
      <c r="O17" s="597">
        <f>Results!M5</f>
        <v>2028</v>
      </c>
    </row>
    <row r="18" spans="1:15" ht="14.25" customHeight="1" x14ac:dyDescent="0.35">
      <c r="A18" s="377" t="s">
        <v>657</v>
      </c>
      <c r="B18" s="378">
        <f>VLOOKUP($E18+1,Results!$A$4:$R$24,2+$B$4)</f>
        <v>712.05271565495207</v>
      </c>
      <c r="C18" s="378">
        <f>VLOOKUP($E18+1,Results!$A$4:$R$24,2+$C$4)</f>
        <v>392.89585214105227</v>
      </c>
      <c r="D18" s="378">
        <f t="shared" si="0"/>
        <v>-319.15686351389979</v>
      </c>
      <c r="E18" s="595">
        <v>12</v>
      </c>
      <c r="F18" s="381"/>
      <c r="G18" s="382"/>
      <c r="H18" s="365">
        <f>'Serv Benchmarks'!F66</f>
        <v>1.0434827546944222E-2</v>
      </c>
      <c r="I18" s="382"/>
      <c r="J18" s="367"/>
      <c r="K18" s="382"/>
      <c r="M18" s="382"/>
      <c r="O18" s="597">
        <f>Results!N5</f>
        <v>2029</v>
      </c>
    </row>
    <row r="19" spans="1:15" ht="14.25" customHeight="1" x14ac:dyDescent="0.35">
      <c r="A19" s="379" t="s">
        <v>658</v>
      </c>
      <c r="B19" s="380">
        <f>VLOOKUP($E19+1,Results!$A$4:$R$24,2+$B$4)</f>
        <v>652.71498935037278</v>
      </c>
      <c r="C19" s="380">
        <f>VLOOKUP($E19+1,Results!$A$4:$R$24,2+$C$4)</f>
        <v>470.61790173382917</v>
      </c>
      <c r="D19" s="380">
        <f t="shared" si="0"/>
        <v>-182.0970876165436</v>
      </c>
      <c r="E19" s="595">
        <v>13</v>
      </c>
      <c r="F19" s="376" t="s">
        <v>2336</v>
      </c>
      <c r="G19" s="364">
        <f>(B8+B9*0.4)*('Serv Benchmarks'!E15/100)</f>
        <v>580.24974653887114</v>
      </c>
      <c r="H19" s="365">
        <f>'Serv Benchmarks'!F67</f>
        <v>3.7165974963327776E-2</v>
      </c>
      <c r="I19" s="366">
        <f>(C8+C9*0.4)*('Serv Benchmarks'!E15/100)</f>
        <v>501.99951640918295</v>
      </c>
      <c r="J19" s="367"/>
      <c r="K19" s="368">
        <f>I19-G19</f>
        <v>-78.250230129688191</v>
      </c>
      <c r="M19" s="369">
        <f>K19/G19*100</f>
        <v>-13.485612117272364</v>
      </c>
      <c r="N19" s="596" t="str">
        <f>IF(ISBLANK('Serv Benchmarks'!E15),"No benchmark has been typed into the 'Service Benchmarks' sheet for this resource","")</f>
        <v/>
      </c>
      <c r="O19" s="597">
        <f>Results!O5</f>
        <v>2030</v>
      </c>
    </row>
    <row r="20" spans="1:15" ht="14.25" customHeight="1" x14ac:dyDescent="0.35">
      <c r="A20" s="377" t="s">
        <v>659</v>
      </c>
      <c r="B20" s="378">
        <f>VLOOKUP($E20+1,Results!$A$4:$R$24,2+$B$4)</f>
        <v>666.79512779552715</v>
      </c>
      <c r="C20" s="378">
        <f>VLOOKUP($E20+1,Results!$A$4:$R$24,2+$C$4)</f>
        <v>519.50355798814928</v>
      </c>
      <c r="D20" s="378">
        <f t="shared" si="0"/>
        <v>-147.29156980737787</v>
      </c>
      <c r="E20" s="595">
        <v>14</v>
      </c>
      <c r="F20" s="372"/>
      <c r="G20" s="373"/>
      <c r="H20" s="365">
        <f>'Serv Benchmarks'!F68</f>
        <v>3.7165974963327776E-2</v>
      </c>
      <c r="I20" s="373"/>
      <c r="J20" s="367"/>
      <c r="K20" s="373"/>
      <c r="M20" s="373"/>
      <c r="O20" s="597">
        <f>Results!P5</f>
        <v>2031</v>
      </c>
    </row>
    <row r="21" spans="1:15" ht="14.25" customHeight="1" x14ac:dyDescent="0.35">
      <c r="A21" s="379" t="s">
        <v>660</v>
      </c>
      <c r="B21" s="380">
        <f>VLOOKUP($E21+1,Results!$A$4:$R$24,2+$B$4)</f>
        <v>472.69036208732695</v>
      </c>
      <c r="C21" s="380">
        <f>VLOOKUP($E21+1,Results!$A$4:$R$24,2+$C$4)</f>
        <v>611.6875511760087</v>
      </c>
      <c r="D21" s="380">
        <f t="shared" si="0"/>
        <v>138.99718908868175</v>
      </c>
      <c r="E21" s="595">
        <v>15</v>
      </c>
      <c r="F21" s="376" t="s">
        <v>2337</v>
      </c>
      <c r="G21" s="364">
        <f>(B9*0.6+B10*0.6)*'Serv Benchmarks'!E7/100</f>
        <v>208.54696485622998</v>
      </c>
      <c r="H21" s="365">
        <f>'Serv Benchmarks'!F69</f>
        <v>0.13021105028637675</v>
      </c>
      <c r="I21" s="366">
        <f>(C9*0.6+C10*0.6)*'Serv Benchmarks'!E17/100</f>
        <v>368.76432374247059</v>
      </c>
      <c r="J21" s="367"/>
      <c r="K21" s="368">
        <f>I21-G21</f>
        <v>160.21735888624062</v>
      </c>
      <c r="M21" s="369">
        <f>K21/G21*100</f>
        <v>76.82555293801218</v>
      </c>
      <c r="N21" s="596" t="str">
        <f>IF(ISBLANK('Serv Benchmarks'!E17),"No benchmark has been typed into the 'Service Benchmarks' sheet for this resource","")</f>
        <v/>
      </c>
      <c r="O21" s="597">
        <f>Results!Q5</f>
        <v>2032</v>
      </c>
    </row>
    <row r="22" spans="1:15" ht="14.25" customHeight="1" x14ac:dyDescent="0.35">
      <c r="A22" s="377" t="s">
        <v>661</v>
      </c>
      <c r="B22" s="378">
        <f>VLOOKUP($E22+1,Results!$A$4:$R$24,2+$B$4)</f>
        <v>357.03208200212993</v>
      </c>
      <c r="C22" s="378">
        <f>VLOOKUP($E22+1,Results!$A$4:$R$24,2+$C$4)</f>
        <v>530.8214926857936</v>
      </c>
      <c r="D22" s="378">
        <f t="shared" si="0"/>
        <v>173.78941068366368</v>
      </c>
      <c r="E22" s="595">
        <v>16</v>
      </c>
      <c r="F22" s="372"/>
      <c r="G22" s="373"/>
      <c r="H22" s="365">
        <f>'Serv Benchmarks'!F70</f>
        <v>0.13021105028637675</v>
      </c>
      <c r="I22" s="373"/>
      <c r="J22" s="326"/>
      <c r="K22" s="373"/>
      <c r="M22" s="373"/>
      <c r="O22" s="597">
        <f>Results!R5</f>
        <v>2033</v>
      </c>
    </row>
    <row r="23" spans="1:15" ht="14.25" customHeight="1" x14ac:dyDescent="0.35">
      <c r="A23" s="379" t="s">
        <v>662</v>
      </c>
      <c r="B23" s="380">
        <f>VLOOKUP($E23+1,Results!$A$4:$R$24,2+$B$4)</f>
        <v>264.50545793397231</v>
      </c>
      <c r="C23" s="380">
        <f>VLOOKUP($E23+1,Results!$A$4:$R$24,2+$C$4)</f>
        <v>487.31421424324947</v>
      </c>
      <c r="D23" s="380">
        <f t="shared" si="0"/>
        <v>222.80875630927716</v>
      </c>
      <c r="E23" s="595">
        <v>17</v>
      </c>
      <c r="F23" s="376" t="s">
        <v>2294</v>
      </c>
      <c r="G23" s="383">
        <f>SUM(B10:B11)/'Serv Benchmarks'!E19</f>
        <v>6.446691959531417E-2</v>
      </c>
      <c r="H23" s="365">
        <f>'Serv Benchmarks'!F71</f>
        <v>0.2706559047347335</v>
      </c>
      <c r="I23" s="384">
        <f>SUM(C10:C11)/'Serv Benchmarks'!E19</f>
        <v>7.447845404294523E-2</v>
      </c>
      <c r="J23" s="385"/>
      <c r="K23" s="386">
        <f>I23-G23</f>
        <v>1.001153444763106E-2</v>
      </c>
      <c r="M23" s="369">
        <f>K23/G23*100</f>
        <v>15.529723632643922</v>
      </c>
      <c r="N23" s="596" t="str">
        <f>IF(ISBLANK('Serv Benchmarks'!E19),"No benchmark has been typed into the 'Service Benchmarks' sheet for this resource","")</f>
        <v/>
      </c>
    </row>
    <row r="24" spans="1:15" ht="14.25" customHeight="1" x14ac:dyDescent="0.35">
      <c r="A24" s="377" t="s">
        <v>663</v>
      </c>
      <c r="B24" s="378">
        <f>VLOOKUP($E24+1,Results!$A$4:$R$24,2+$B$4)</f>
        <v>260.48256123535674</v>
      </c>
      <c r="C24" s="378">
        <f>VLOOKUP($E24+1,Results!$A$4:$R$24,2+$C$4)</f>
        <v>372.94961266867557</v>
      </c>
      <c r="D24" s="378">
        <f t="shared" si="0"/>
        <v>112.46705143331883</v>
      </c>
      <c r="E24" s="595">
        <v>18</v>
      </c>
      <c r="F24" s="326"/>
      <c r="G24" s="385"/>
      <c r="H24" s="365">
        <f>'Serv Benchmarks'!F72</f>
        <v>0.2706559047347335</v>
      </c>
      <c r="I24" s="385"/>
      <c r="J24" s="385"/>
      <c r="K24" s="385"/>
      <c r="M24" s="385"/>
    </row>
    <row r="25" spans="1:15" ht="14.25" customHeight="1" x14ac:dyDescent="0.35">
      <c r="A25" s="387" t="s">
        <v>664</v>
      </c>
      <c r="B25" s="388">
        <f>VLOOKUP($E25+1,Results!$A$4:$R$24,2+$B$4)</f>
        <v>7561.034345047924</v>
      </c>
      <c r="C25" s="388">
        <f>VLOOKUP($E25+1,Results!$A$4:$R$24,2+$C$4)</f>
        <v>7420.5061905875245</v>
      </c>
      <c r="D25" s="388">
        <f t="shared" si="0"/>
        <v>-140.52815446039949</v>
      </c>
      <c r="E25" s="595">
        <v>19</v>
      </c>
      <c r="F25" s="376" t="s">
        <v>2295</v>
      </c>
      <c r="G25" s="383">
        <f>B25/'Serv Benchmarks'!E21</f>
        <v>0.15122068690095847</v>
      </c>
      <c r="H25" s="365"/>
      <c r="I25" s="384">
        <f>C25/'Serv Benchmarks'!E21</f>
        <v>0.14841012381175048</v>
      </c>
      <c r="J25" s="385"/>
      <c r="K25" s="386">
        <f>I25-G25</f>
        <v>-2.8105630892079903E-3</v>
      </c>
      <c r="M25" s="369">
        <f>K25/G25*100</f>
        <v>-1.8585837340156774</v>
      </c>
      <c r="N25" s="596" t="str">
        <f>IF(ISBLANK('Serv Benchmarks'!E21),"No benchmark has been typed into the 'Service Benchmarks' sheet for this resource","")</f>
        <v/>
      </c>
    </row>
    <row r="26" spans="1:15" ht="14.25" customHeight="1" x14ac:dyDescent="0.35">
      <c r="A26" s="326"/>
      <c r="B26" s="326"/>
      <c r="C26" s="326"/>
      <c r="D26" s="326"/>
      <c r="E26" s="594"/>
      <c r="F26" s="326"/>
      <c r="G26" s="326"/>
      <c r="H26" s="365"/>
      <c r="I26" s="326"/>
      <c r="J26" s="326"/>
      <c r="K26" s="326"/>
      <c r="M26" s="326"/>
    </row>
    <row r="27" spans="1:15" ht="14.25" customHeight="1" x14ac:dyDescent="0.35">
      <c r="A27" s="326"/>
      <c r="B27" s="326"/>
      <c r="C27" s="326"/>
      <c r="D27" s="326"/>
      <c r="E27" s="594"/>
      <c r="F27" s="376" t="s">
        <v>2296</v>
      </c>
      <c r="G27" s="364">
        <f>B25/'Serv Benchmarks'!E23</f>
        <v>4.4476672617928967</v>
      </c>
      <c r="H27" s="365"/>
      <c r="I27" s="366">
        <f>C25/'Serv Benchmarks'!E23</f>
        <v>4.3650036415220734</v>
      </c>
      <c r="J27" s="367"/>
      <c r="K27" s="368">
        <f>I27-G27</f>
        <v>-8.2663620270823301E-2</v>
      </c>
      <c r="M27" s="369">
        <f>K27/G27*100</f>
        <v>-1.8585837340156786</v>
      </c>
      <c r="N27" s="596" t="str">
        <f>IF(ISBLANK('Serv Benchmarks'!E23),"No benchmark has been typed into the 'Service Benchmarks' sheet for this resource","")</f>
        <v/>
      </c>
    </row>
    <row r="28" spans="1:15" ht="14.25" customHeight="1" x14ac:dyDescent="0.35">
      <c r="A28" s="326"/>
      <c r="B28" s="326"/>
      <c r="C28" s="326"/>
      <c r="D28" s="326"/>
      <c r="E28" s="594"/>
      <c r="F28" s="326"/>
      <c r="G28" s="367"/>
      <c r="H28" s="389"/>
      <c r="I28" s="367"/>
      <c r="J28" s="367"/>
      <c r="K28" s="367"/>
      <c r="M28" s="367"/>
    </row>
    <row r="29" spans="1:15" ht="14.25" customHeight="1" x14ac:dyDescent="0.35">
      <c r="A29" s="326"/>
      <c r="B29" s="326"/>
      <c r="C29" s="326"/>
      <c r="D29" s="326"/>
      <c r="E29" s="594"/>
      <c r="F29" s="376" t="s">
        <v>2297</v>
      </c>
      <c r="G29" s="364">
        <f>B25/100000*'Serv Benchmarks'!E25</f>
        <v>7.5610343450479238</v>
      </c>
      <c r="H29" s="389"/>
      <c r="I29" s="366">
        <f>+C25/100000*'Serv Benchmarks'!E25</f>
        <v>7.420506190587524</v>
      </c>
      <c r="J29" s="367"/>
      <c r="K29" s="368">
        <f>I29-G29</f>
        <v>-0.14052815446039979</v>
      </c>
      <c r="M29" s="369">
        <f>K29/G29*100</f>
        <v>-1.858583734015681</v>
      </c>
      <c r="N29" s="596" t="str">
        <f>IF(ISBLANK('Serv Benchmarks'!E25),"No benchmark has been typed into the 'Service Benchmarks' sheet for this resource","")</f>
        <v/>
      </c>
    </row>
    <row r="30" spans="1:15" ht="14.25" customHeight="1" x14ac:dyDescent="0.35">
      <c r="A30" s="326"/>
      <c r="B30" s="326"/>
      <c r="C30" s="326"/>
      <c r="D30" s="326"/>
      <c r="E30" s="594"/>
      <c r="F30" s="326"/>
      <c r="G30" s="367"/>
      <c r="H30" s="389"/>
      <c r="I30" s="367"/>
      <c r="J30" s="367"/>
      <c r="K30" s="367"/>
      <c r="M30" s="367"/>
    </row>
    <row r="31" spans="1:15" ht="14.25" customHeight="1" x14ac:dyDescent="0.35">
      <c r="A31" s="326"/>
      <c r="B31" s="326"/>
      <c r="C31" s="326"/>
      <c r="D31" s="326"/>
      <c r="E31" s="594"/>
      <c r="F31" s="376" t="s">
        <v>2298</v>
      </c>
      <c r="G31" s="364">
        <f>B25/100000*'Serv Benchmarks'!E27</f>
        <v>1.2853758386581471</v>
      </c>
      <c r="H31" s="389"/>
      <c r="I31" s="366">
        <f>C25/100000*'Serv Benchmarks'!E27</f>
        <v>1.261486052399879</v>
      </c>
      <c r="J31" s="367"/>
      <c r="K31" s="368">
        <f>I31-G31</f>
        <v>-2.3889786258268098E-2</v>
      </c>
      <c r="M31" s="369">
        <f>K31/G31*100</f>
        <v>-1.8585837340156914</v>
      </c>
      <c r="N31" s="596" t="str">
        <f>IF(ISBLANK('Serv Benchmarks'!E27),"No benchmark has been typed into the 'Service Benchmarks' sheet for this resource","")</f>
        <v/>
      </c>
    </row>
    <row r="32" spans="1:15" ht="14.25" customHeight="1" x14ac:dyDescent="0.35">
      <c r="A32" s="326"/>
      <c r="B32" s="326"/>
      <c r="C32" s="326"/>
      <c r="D32" s="326"/>
      <c r="E32" s="594"/>
      <c r="F32" s="326"/>
      <c r="G32" s="326"/>
      <c r="H32" s="353"/>
      <c r="I32" s="326"/>
      <c r="J32" s="326"/>
      <c r="K32" s="326"/>
      <c r="M32" s="326"/>
    </row>
    <row r="33" spans="1:14" ht="14.25" customHeight="1" x14ac:dyDescent="0.35">
      <c r="A33" s="326"/>
      <c r="B33" s="326"/>
      <c r="C33" s="326"/>
      <c r="D33" s="326"/>
      <c r="E33" s="594"/>
      <c r="F33" s="376" t="s">
        <v>2299</v>
      </c>
      <c r="G33" s="383">
        <f>B25/100000*'Serv Benchmarks'!E29</f>
        <v>0.15122068690095847</v>
      </c>
      <c r="H33" s="390"/>
      <c r="I33" s="384">
        <f>C25/100000*'Serv Benchmarks'!E29</f>
        <v>0.14841012381175048</v>
      </c>
      <c r="J33" s="385"/>
      <c r="K33" s="386">
        <f>I33-G33</f>
        <v>-2.8105630892079903E-3</v>
      </c>
      <c r="M33" s="369">
        <f>K33/G33*100</f>
        <v>-1.8585837340156774</v>
      </c>
      <c r="N33" s="596" t="str">
        <f>IF(ISBLANK('Serv Benchmarks'!E29),"No benchmark has been typed into the 'Service Benchmarks' sheet for this resource","")</f>
        <v/>
      </c>
    </row>
    <row r="34" spans="1:14" ht="14.25" customHeight="1" x14ac:dyDescent="0.35">
      <c r="A34" s="326"/>
      <c r="B34" s="326"/>
      <c r="C34" s="326"/>
      <c r="D34" s="326"/>
      <c r="E34" s="594"/>
      <c r="F34" s="326"/>
      <c r="G34" s="385"/>
      <c r="H34" s="390"/>
      <c r="I34" s="385"/>
      <c r="J34" s="385"/>
      <c r="K34" s="385"/>
      <c r="M34" s="385"/>
    </row>
    <row r="35" spans="1:14" ht="14.25" customHeight="1" x14ac:dyDescent="0.35">
      <c r="A35" s="326"/>
      <c r="B35" s="326"/>
      <c r="C35" s="326"/>
      <c r="D35" s="326"/>
      <c r="E35" s="594"/>
      <c r="F35" s="376" t="s">
        <v>2300</v>
      </c>
      <c r="G35" s="383">
        <f>B25/'Serv Benchmarks'!E31</f>
        <v>0.18902585862619811</v>
      </c>
      <c r="H35" s="390"/>
      <c r="I35" s="384">
        <f>C25/'Serv Benchmarks'!E31</f>
        <v>0.18551265476468812</v>
      </c>
      <c r="J35" s="385"/>
      <c r="K35" s="386">
        <f>I35-G35</f>
        <v>-3.5132038615099948E-3</v>
      </c>
      <c r="M35" s="369">
        <f>K35/G35*100</f>
        <v>-1.8585837340156806</v>
      </c>
      <c r="N35" s="596" t="str">
        <f>IF(ISBLANK('Serv Benchmarks'!E31),"No benchmark has been typed into the 'Service Benchmarks' sheet for this resource","")</f>
        <v/>
      </c>
    </row>
    <row r="36" spans="1:14" ht="14.25" customHeight="1" x14ac:dyDescent="0.35">
      <c r="A36" s="326"/>
      <c r="B36" s="326"/>
      <c r="C36" s="326"/>
      <c r="D36" s="326"/>
      <c r="E36" s="594"/>
      <c r="F36" s="326"/>
      <c r="G36" s="385"/>
      <c r="H36" s="390"/>
      <c r="I36" s="385"/>
      <c r="J36" s="385"/>
      <c r="K36" s="385"/>
      <c r="M36" s="385"/>
    </row>
    <row r="37" spans="1:14" ht="14.25" customHeight="1" x14ac:dyDescent="0.35">
      <c r="A37" s="326"/>
      <c r="B37" s="326"/>
      <c r="C37" s="326"/>
      <c r="D37" s="326"/>
      <c r="E37" s="594"/>
      <c r="F37" s="376" t="s">
        <v>2338</v>
      </c>
      <c r="G37" s="383">
        <f>B25/'Serv Benchmarks'!E33</f>
        <v>0.18902585862619811</v>
      </c>
      <c r="H37" s="390"/>
      <c r="I37" s="384">
        <f>C25/'Serv Benchmarks'!E33</f>
        <v>0.18551265476468812</v>
      </c>
      <c r="J37" s="385"/>
      <c r="K37" s="386">
        <f>I37-G37</f>
        <v>-3.5132038615099948E-3</v>
      </c>
      <c r="M37" s="369">
        <f>K37/G37*100</f>
        <v>-1.8585837340156806</v>
      </c>
      <c r="N37" s="596" t="str">
        <f>IF(ISBLANK('Serv Benchmarks'!E33),"No benchmark has been typed into the 'Service Benchmarks' sheet for this resource","")</f>
        <v/>
      </c>
    </row>
    <row r="38" spans="1:14" ht="13.15" x14ac:dyDescent="0.35">
      <c r="A38" s="326"/>
      <c r="B38" s="326"/>
      <c r="C38" s="326"/>
      <c r="D38" s="326"/>
      <c r="E38" s="594"/>
      <c r="F38" s="326"/>
      <c r="G38" s="326"/>
      <c r="H38" s="353"/>
      <c r="I38" s="326"/>
      <c r="J38" s="326"/>
      <c r="K38" s="326"/>
      <c r="M38" s="326"/>
    </row>
    <row r="39" spans="1:14" ht="13.15" x14ac:dyDescent="0.35">
      <c r="A39" s="326"/>
      <c r="B39" s="326"/>
      <c r="C39" s="326"/>
      <c r="D39" s="326"/>
      <c r="E39" s="594"/>
      <c r="F39" s="376" t="s">
        <v>2339</v>
      </c>
      <c r="G39" s="364">
        <f>SUM(B21:B24)/1000*'Serv Benchmarks'!E35</f>
        <v>109.86701857028753</v>
      </c>
      <c r="H39" s="389"/>
      <c r="I39" s="366">
        <f>SUM(C21:C24)/1000*'Serv Benchmarks'!E35</f>
        <v>162.42487981974926</v>
      </c>
      <c r="J39" s="367"/>
      <c r="K39" s="368">
        <f>I39-G39</f>
        <v>52.557861249461737</v>
      </c>
      <c r="M39" s="369">
        <f>K39/G39*100</f>
        <v>47.837705922490102</v>
      </c>
      <c r="N39" s="596" t="str">
        <f>IF(ISBLANK('Serv Benchmarks'!E35),"No benchmark has been typed into the 'Service Benchmarks' sheet for this resource","")</f>
        <v/>
      </c>
    </row>
    <row r="40" spans="1:14" ht="13.15" x14ac:dyDescent="0.35">
      <c r="A40" s="326"/>
      <c r="B40" s="326"/>
      <c r="C40" s="326"/>
      <c r="D40" s="326"/>
      <c r="E40" s="594"/>
      <c r="F40" s="372"/>
      <c r="G40" s="373"/>
      <c r="H40" s="389"/>
      <c r="I40" s="373"/>
      <c r="J40" s="367"/>
      <c r="K40" s="373"/>
      <c r="M40" s="373"/>
    </row>
    <row r="41" spans="1:14" ht="13.15" x14ac:dyDescent="0.35">
      <c r="A41" s="326"/>
      <c r="B41" s="326"/>
      <c r="C41" s="326"/>
      <c r="D41" s="326"/>
      <c r="E41" s="594"/>
      <c r="F41" s="602"/>
      <c r="G41" s="603">
        <f>SUM(B21:B24)/1000*'Serv Benchmarks'!E37</f>
        <v>59.607260383386574</v>
      </c>
      <c r="H41" s="604"/>
      <c r="I41" s="603">
        <f>SUM(C21:C24)/1000*'Serv Benchmarks'!E37</f>
        <v>88.122006314044</v>
      </c>
      <c r="J41" s="604"/>
      <c r="K41" s="603">
        <f>I41-G41</f>
        <v>28.514745930657426</v>
      </c>
      <c r="L41" s="605"/>
      <c r="M41" s="603">
        <f>K41/G41*100</f>
        <v>47.837705922490123</v>
      </c>
      <c r="N41" s="596" t="str">
        <f>IF(ISBLANK('Serv Benchmarks'!E37),"No benchmark has been typed into the 'Service Benchmarks' sheet for this resource","")</f>
        <v/>
      </c>
    </row>
    <row r="42" spans="1:14" ht="13.15" x14ac:dyDescent="0.35">
      <c r="A42" s="326"/>
      <c r="B42" s="326"/>
      <c r="C42" s="326"/>
      <c r="D42" s="326"/>
      <c r="E42" s="594"/>
      <c r="F42" s="372"/>
      <c r="G42" s="373"/>
      <c r="H42" s="389"/>
      <c r="I42" s="373"/>
      <c r="J42" s="367"/>
      <c r="K42" s="373"/>
      <c r="M42" s="373"/>
    </row>
    <row r="43" spans="1:14" ht="13.15" x14ac:dyDescent="0.35">
      <c r="A43" s="326"/>
      <c r="B43" s="326"/>
      <c r="C43" s="326"/>
      <c r="D43" s="326"/>
      <c r="E43" s="594"/>
      <c r="F43" s="376" t="s">
        <v>2340</v>
      </c>
      <c r="G43" s="364">
        <f>SUM(B21:B24)/1000*'Serv Benchmarks'!E39</f>
        <v>28.448919728434504</v>
      </c>
      <c r="H43" s="389"/>
      <c r="I43" s="366">
        <f>SUM(C21:C24)/1000*'Serv Benchmarks'!E39</f>
        <v>42.058230286248268</v>
      </c>
      <c r="J43" s="367"/>
      <c r="K43" s="368">
        <f>I43-G43</f>
        <v>13.609310557813764</v>
      </c>
      <c r="M43" s="369">
        <f>K43/G43*100</f>
        <v>47.837705922490088</v>
      </c>
      <c r="N43" s="596" t="str">
        <f>IF(ISBLANK('Serv Benchmarks'!E39),"No benchmark has been typed into the 'Service Benchmarks' sheet for this resource","")</f>
        <v/>
      </c>
    </row>
    <row r="44" spans="1:14" ht="13.15" x14ac:dyDescent="0.35">
      <c r="A44" s="326"/>
      <c r="B44" s="326"/>
      <c r="C44" s="326"/>
      <c r="D44" s="326"/>
      <c r="E44" s="594"/>
      <c r="F44" s="381"/>
      <c r="G44" s="382"/>
      <c r="H44" s="389"/>
      <c r="I44" s="382"/>
      <c r="J44" s="367"/>
      <c r="K44" s="382"/>
      <c r="M44" s="382"/>
    </row>
    <row r="45" spans="1:14" ht="13.15" x14ac:dyDescent="0.35">
      <c r="A45" s="326"/>
      <c r="B45" s="326"/>
      <c r="C45" s="326"/>
      <c r="D45" s="326"/>
      <c r="E45" s="594"/>
      <c r="F45" s="376" t="s">
        <v>2341</v>
      </c>
      <c r="G45" s="364">
        <f>SUM(B21:B24)/1000*'Serv Benchmarks'!E41</f>
        <v>5.4188418530351434</v>
      </c>
      <c r="H45" s="389"/>
      <c r="I45" s="366">
        <f>SUM(C21:C24)/1000*'Serv Benchmarks'!E41</f>
        <v>8.0110914830949085</v>
      </c>
      <c r="J45" s="367"/>
      <c r="K45" s="368">
        <f>I45-G45</f>
        <v>2.5922496300597651</v>
      </c>
      <c r="M45" s="369">
        <f>K45/G45*100</f>
        <v>47.837705922490095</v>
      </c>
      <c r="N45" s="596" t="str">
        <f>IF(ISBLANK('Serv Benchmarks'!E41),"No benchmark has been typed into the 'Service Benchmarks' sheet for this resource","")</f>
        <v/>
      </c>
    </row>
    <row r="46" spans="1:14" ht="13.15" x14ac:dyDescent="0.35">
      <c r="A46" s="326"/>
      <c r="B46" s="326"/>
      <c r="C46" s="326"/>
      <c r="D46" s="326"/>
      <c r="E46" s="594"/>
      <c r="F46" s="381"/>
      <c r="G46" s="382"/>
      <c r="H46" s="389"/>
      <c r="I46" s="382"/>
      <c r="J46" s="367"/>
      <c r="K46" s="382"/>
      <c r="M46" s="382"/>
    </row>
    <row r="47" spans="1:14" ht="13.15" x14ac:dyDescent="0.35">
      <c r="A47" s="326"/>
      <c r="B47" s="326"/>
      <c r="C47" s="326"/>
      <c r="D47" s="326"/>
      <c r="E47" s="594"/>
      <c r="F47" s="376" t="s">
        <v>2342</v>
      </c>
      <c r="G47" s="364">
        <f>SUM(B19*'Serv Benchmarks'!F43,B20*'Serv Benchmarks'!F45,B21*'Serv Benchmarks'!F47,B22*'Serv Benchmarks'!F49,B23*'Serv Benchmarks'!F51,B24*'Serv Benchmarks'!F53)/1000</f>
        <v>145.3482634451544</v>
      </c>
      <c r="H47" s="389"/>
      <c r="I47" s="366">
        <f>SUM(C19*'Serv Benchmarks'!F43,C20*'Serv Benchmarks'!F45,C21*'Serv Benchmarks'!F47,C22*'Serv Benchmarks'!F49,C23*'Serv Benchmarks'!F51,C24*'Serv Benchmarks'!F53)/1000</f>
        <v>210.37913159673079</v>
      </c>
      <c r="J47" s="367"/>
      <c r="K47" s="368">
        <f>I47-G47</f>
        <v>65.030868151576385</v>
      </c>
      <c r="M47" s="369">
        <f>K47/G47*100</f>
        <v>44.741413904896824</v>
      </c>
    </row>
    <row r="48" spans="1:14" ht="13.15" x14ac:dyDescent="0.35">
      <c r="A48" s="326"/>
      <c r="B48" s="326"/>
      <c r="C48" s="326"/>
      <c r="D48" s="326"/>
      <c r="E48" s="594"/>
      <c r="F48" s="381"/>
      <c r="G48" s="382"/>
      <c r="H48" s="389"/>
      <c r="I48" s="382"/>
      <c r="J48" s="367"/>
      <c r="K48" s="382"/>
      <c r="M48" s="382"/>
    </row>
    <row r="49" spans="1:13" ht="13.15" x14ac:dyDescent="0.35">
      <c r="A49" s="326"/>
      <c r="B49" s="326"/>
      <c r="C49" s="326"/>
      <c r="D49" s="326"/>
      <c r="E49" s="594"/>
      <c r="F49" s="376" t="s">
        <v>1490</v>
      </c>
      <c r="G49" s="364">
        <f>SUM($B7*H7,$B8*H8,$B9*H9,$B10*H10,$B11*H11,$B12*H12,$B13*H13,$B14*H14,$B15*H15,$B16*H16,$B17*H17,$B18*H18,$B19*H19,$B20*H20,$B21*H21,$B22*H22,$B23*H23,$B24*H24)</f>
        <v>323.52171745987999</v>
      </c>
      <c r="H49" s="389"/>
      <c r="I49" s="366">
        <f>SUM($C7*H7,$C8*H8,$C9*H9,$C10*H10,$C11*H11,$C12*H12,$C13*H13,$C14*H14,$C15*H15,$C16*H16,$C17*H17,$C18*H18,$C19*H19,$C20*H20,$C21*H21,$C22*H22,$C23*H23,$C24*H24)</f>
        <v>435.86792770284671</v>
      </c>
      <c r="J49" s="367"/>
      <c r="K49" s="368">
        <f>I49-G49</f>
        <v>112.34621024296672</v>
      </c>
      <c r="M49" s="369">
        <f>K49/G49*100</f>
        <v>34.726018124857042</v>
      </c>
    </row>
  </sheetData>
  <sheetProtection password="CF21" sheet="1"/>
  <mergeCells count="4">
    <mergeCell ref="A1:M1"/>
    <mergeCell ref="A2:K2"/>
    <mergeCell ref="M4:M5"/>
    <mergeCell ref="K6:M6"/>
  </mergeCells>
  <pageMargins left="0.39370078740157483" right="0.39370078740157483" top="0.39370078740157483" bottom="0.39370078740157483" header="0.31496062992125984" footer="0.31496062992125984"/>
  <pageSetup paperSize="9" scale="74"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87746" r:id="rId4" name="Drop Down 2">
              <controlPr defaultSize="0" autoLine="0" autoPict="0">
                <anchor moveWithCells="1">
                  <from>
                    <xdr:col>1</xdr:col>
                    <xdr:colOff>9525</xdr:colOff>
                    <xdr:row>3</xdr:row>
                    <xdr:rowOff>0</xdr:rowOff>
                  </from>
                  <to>
                    <xdr:col>2</xdr:col>
                    <xdr:colOff>9525</xdr:colOff>
                    <xdr:row>4</xdr:row>
                    <xdr:rowOff>9525</xdr:rowOff>
                  </to>
                </anchor>
              </controlPr>
            </control>
          </mc:Choice>
        </mc:AlternateContent>
        <mc:AlternateContent xmlns:mc="http://schemas.openxmlformats.org/markup-compatibility/2006">
          <mc:Choice Requires="x14">
            <control shapeId="287747" r:id="rId5" name="Drop Down 3">
              <controlPr defaultSize="0" autoLine="0" autoPict="0">
                <anchor moveWithCells="1">
                  <from>
                    <xdr:col>2</xdr:col>
                    <xdr:colOff>38100</xdr:colOff>
                    <xdr:row>2</xdr:row>
                    <xdr:rowOff>219075</xdr:rowOff>
                  </from>
                  <to>
                    <xdr:col>3</xdr:col>
                    <xdr:colOff>9525</xdr:colOff>
                    <xdr:row>4</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indexed="17"/>
    <pageSetUpPr fitToPage="1"/>
  </sheetPr>
  <dimension ref="A1:I72"/>
  <sheetViews>
    <sheetView showGridLines="0" showRowColHeaders="0" workbookViewId="0">
      <pane xSplit="5" ySplit="2" topLeftCell="F3" activePane="bottomRight" state="frozen"/>
      <selection pane="topRight" activeCell="F1" sqref="F1"/>
      <selection pane="bottomLeft" activeCell="A3" sqref="A3"/>
      <selection pane="bottomRight" activeCell="I35" sqref="I35"/>
    </sheetView>
  </sheetViews>
  <sheetFormatPr defaultColWidth="9.1328125" defaultRowHeight="18" customHeight="1" x14ac:dyDescent="0.35"/>
  <cols>
    <col min="1" max="1" width="5.1328125" style="104" customWidth="1"/>
    <col min="2" max="3" width="15.265625" style="104" customWidth="1"/>
    <col min="4" max="4" width="71.3984375" style="104" customWidth="1"/>
    <col min="5" max="5" width="15.265625" style="104" customWidth="1"/>
    <col min="6" max="16384" width="9.1328125" style="104"/>
  </cols>
  <sheetData>
    <row r="1" spans="1:9" ht="32.25" customHeight="1" x14ac:dyDescent="0.35">
      <c r="C1" s="765" t="s">
        <v>2316</v>
      </c>
      <c r="D1" s="765"/>
      <c r="E1" s="765"/>
      <c r="F1" s="327"/>
      <c r="G1" s="327"/>
      <c r="H1" s="326"/>
      <c r="I1" s="326"/>
    </row>
    <row r="2" spans="1:9" ht="64.5" customHeight="1" x14ac:dyDescent="0.35">
      <c r="A2" s="326"/>
      <c r="B2" s="766" t="s">
        <v>2360</v>
      </c>
      <c r="C2" s="766"/>
      <c r="D2" s="766"/>
      <c r="E2" s="766"/>
      <c r="F2" s="326"/>
      <c r="G2" s="326"/>
      <c r="H2" s="326"/>
      <c r="I2" s="326"/>
    </row>
    <row r="3" spans="1:9" ht="13.5" customHeight="1" thickBot="1" x14ac:dyDescent="0.4">
      <c r="A3" s="326"/>
      <c r="B3" s="328" t="s">
        <v>974</v>
      </c>
      <c r="C3" s="329"/>
      <c r="D3" s="330" t="s">
        <v>1043</v>
      </c>
      <c r="E3" s="331">
        <v>130</v>
      </c>
      <c r="F3" s="326"/>
      <c r="G3" s="601"/>
      <c r="H3" s="601"/>
      <c r="I3" s="601"/>
    </row>
    <row r="4" spans="1:9" ht="6" customHeight="1" thickTop="1" x14ac:dyDescent="0.35">
      <c r="A4" s="326"/>
      <c r="B4" s="332"/>
      <c r="C4" s="333"/>
      <c r="D4" s="334"/>
      <c r="E4" s="335"/>
      <c r="F4" s="326"/>
      <c r="G4" s="326"/>
      <c r="H4" s="326"/>
      <c r="I4" s="326"/>
    </row>
    <row r="5" spans="1:9" ht="13.5" customHeight="1" thickBot="1" x14ac:dyDescent="0.4">
      <c r="A5" s="326"/>
      <c r="B5" s="328" t="s">
        <v>2293</v>
      </c>
      <c r="C5" s="329"/>
      <c r="D5" s="330" t="s">
        <v>2302</v>
      </c>
      <c r="E5" s="331">
        <v>182</v>
      </c>
      <c r="F5" s="326"/>
      <c r="G5" s="767"/>
      <c r="H5" s="767"/>
      <c r="I5" s="767"/>
    </row>
    <row r="6" spans="1:9" ht="6" customHeight="1" thickTop="1" x14ac:dyDescent="0.35">
      <c r="A6" s="326"/>
      <c r="B6" s="332"/>
      <c r="C6" s="333"/>
      <c r="D6" s="334"/>
      <c r="E6" s="335"/>
      <c r="F6" s="335"/>
      <c r="G6" s="336"/>
      <c r="H6" s="326"/>
      <c r="I6" s="326"/>
    </row>
    <row r="7" spans="1:9" ht="13.5" customHeight="1" thickBot="1" x14ac:dyDescent="0.4">
      <c r="A7" s="326"/>
      <c r="B7" s="337" t="s">
        <v>2317</v>
      </c>
      <c r="C7" s="329"/>
      <c r="D7" s="330" t="s">
        <v>1044</v>
      </c>
      <c r="E7" s="331">
        <v>40</v>
      </c>
      <c r="F7" s="326"/>
      <c r="G7" s="767"/>
      <c r="H7" s="767"/>
      <c r="I7" s="767"/>
    </row>
    <row r="8" spans="1:9" ht="6" customHeight="1" thickTop="1" x14ac:dyDescent="0.35">
      <c r="A8" s="326"/>
      <c r="B8" s="338"/>
      <c r="C8" s="333"/>
      <c r="D8" s="339"/>
      <c r="E8" s="335"/>
      <c r="F8" s="326"/>
      <c r="G8" s="336"/>
      <c r="H8" s="326"/>
      <c r="I8" s="326"/>
    </row>
    <row r="9" spans="1:9" ht="13.5" customHeight="1" thickBot="1" x14ac:dyDescent="0.4">
      <c r="A9" s="326"/>
      <c r="B9" s="337" t="s">
        <v>2318</v>
      </c>
      <c r="C9" s="329"/>
      <c r="D9" s="330" t="s">
        <v>2303</v>
      </c>
      <c r="E9" s="331">
        <v>20</v>
      </c>
      <c r="F9" s="326"/>
      <c r="G9" s="336"/>
      <c r="H9" s="326"/>
      <c r="I9" s="326"/>
    </row>
    <row r="10" spans="1:9" ht="6" customHeight="1" thickTop="1" x14ac:dyDescent="0.35">
      <c r="A10" s="326"/>
      <c r="B10" s="338"/>
      <c r="C10" s="326"/>
      <c r="D10" s="340"/>
      <c r="E10" s="335"/>
      <c r="F10" s="326"/>
      <c r="G10" s="336"/>
      <c r="H10" s="326"/>
      <c r="I10" s="326"/>
    </row>
    <row r="11" spans="1:9" ht="13.5" customHeight="1" thickBot="1" x14ac:dyDescent="0.4">
      <c r="A11" s="326"/>
      <c r="B11" s="337" t="s">
        <v>2319</v>
      </c>
      <c r="C11" s="329"/>
      <c r="D11" s="330" t="s">
        <v>1045</v>
      </c>
      <c r="E11" s="331">
        <v>100</v>
      </c>
      <c r="F11" s="326"/>
      <c r="G11" s="336"/>
      <c r="H11" s="326"/>
      <c r="I11" s="326"/>
    </row>
    <row r="12" spans="1:9" ht="6" customHeight="1" thickTop="1" x14ac:dyDescent="0.35">
      <c r="A12" s="326"/>
      <c r="B12" s="338"/>
      <c r="C12" s="326"/>
      <c r="D12" s="341"/>
      <c r="E12" s="335"/>
      <c r="F12" s="326"/>
      <c r="G12" s="336"/>
      <c r="H12" s="326"/>
      <c r="I12" s="326"/>
    </row>
    <row r="13" spans="1:9" ht="13.5" customHeight="1" thickBot="1" x14ac:dyDescent="0.4">
      <c r="A13" s="326"/>
      <c r="B13" s="337" t="s">
        <v>2320</v>
      </c>
      <c r="C13" s="329"/>
      <c r="D13" s="330" t="s">
        <v>1052</v>
      </c>
      <c r="E13" s="331">
        <v>21.7</v>
      </c>
      <c r="F13" s="326"/>
      <c r="G13" s="336"/>
      <c r="H13" s="326"/>
      <c r="I13" s="326"/>
    </row>
    <row r="14" spans="1:9" ht="6" customHeight="1" thickTop="1" x14ac:dyDescent="0.35">
      <c r="A14" s="326"/>
      <c r="B14" s="342"/>
      <c r="C14" s="326"/>
      <c r="D14" s="341"/>
      <c r="E14" s="335"/>
      <c r="F14" s="326"/>
      <c r="G14" s="336"/>
      <c r="H14" s="326"/>
      <c r="I14" s="326"/>
    </row>
    <row r="15" spans="1:9" ht="13.5" customHeight="1" thickBot="1" x14ac:dyDescent="0.4">
      <c r="A15" s="326"/>
      <c r="B15" s="337" t="s">
        <v>2321</v>
      </c>
      <c r="C15" s="329"/>
      <c r="D15" s="330" t="s">
        <v>1046</v>
      </c>
      <c r="E15" s="343">
        <v>99.2</v>
      </c>
      <c r="F15" s="326"/>
      <c r="G15" s="336"/>
      <c r="H15" s="326"/>
      <c r="I15" s="326"/>
    </row>
    <row r="16" spans="1:9" ht="6" customHeight="1" thickTop="1" x14ac:dyDescent="0.35">
      <c r="A16" s="326"/>
      <c r="B16" s="338"/>
      <c r="C16" s="333"/>
      <c r="D16" s="334"/>
      <c r="E16" s="344"/>
      <c r="F16" s="326"/>
      <c r="G16" s="336"/>
      <c r="H16" s="326"/>
      <c r="I16" s="326"/>
    </row>
    <row r="17" spans="1:9" ht="13.5" customHeight="1" thickBot="1" x14ac:dyDescent="0.4">
      <c r="A17" s="326"/>
      <c r="B17" s="337" t="s">
        <v>2322</v>
      </c>
      <c r="C17" s="329"/>
      <c r="D17" s="330" t="s">
        <v>1047</v>
      </c>
      <c r="E17" s="343">
        <v>91.7</v>
      </c>
      <c r="F17" s="326"/>
      <c r="G17" s="336"/>
      <c r="H17" s="326"/>
      <c r="I17" s="326"/>
    </row>
    <row r="18" spans="1:9" ht="6" customHeight="1" thickTop="1" x14ac:dyDescent="0.35">
      <c r="A18" s="326"/>
      <c r="B18" s="326"/>
      <c r="C18" s="326"/>
      <c r="D18" s="340"/>
      <c r="E18" s="335"/>
      <c r="F18" s="326"/>
      <c r="G18" s="336"/>
      <c r="H18" s="326"/>
      <c r="I18" s="326"/>
    </row>
    <row r="19" spans="1:9" ht="13.5" customHeight="1" thickBot="1" x14ac:dyDescent="0.4">
      <c r="A19" s="326"/>
      <c r="B19" s="337" t="s">
        <v>2304</v>
      </c>
      <c r="C19" s="329"/>
      <c r="D19" s="330" t="s">
        <v>2305</v>
      </c>
      <c r="E19" s="345">
        <v>10000</v>
      </c>
      <c r="F19" s="326"/>
      <c r="G19" s="336"/>
      <c r="H19" s="326"/>
      <c r="I19" s="326"/>
    </row>
    <row r="20" spans="1:9" ht="6" customHeight="1" thickTop="1" x14ac:dyDescent="0.35">
      <c r="A20" s="326"/>
      <c r="B20" s="326"/>
      <c r="C20" s="326"/>
      <c r="D20" s="340"/>
      <c r="E20" s="335"/>
      <c r="F20" s="326"/>
      <c r="G20" s="336"/>
      <c r="H20" s="326"/>
      <c r="I20" s="326"/>
    </row>
    <row r="21" spans="1:9" ht="13.5" customHeight="1" thickBot="1" x14ac:dyDescent="0.4">
      <c r="A21" s="326"/>
      <c r="B21" s="337" t="s">
        <v>2295</v>
      </c>
      <c r="C21" s="329"/>
      <c r="D21" s="330" t="s">
        <v>2306</v>
      </c>
      <c r="E21" s="345">
        <v>50000</v>
      </c>
      <c r="F21" s="326"/>
      <c r="G21" s="336"/>
      <c r="H21" s="326"/>
      <c r="I21" s="326"/>
    </row>
    <row r="22" spans="1:9" ht="6" customHeight="1" thickTop="1" x14ac:dyDescent="0.35">
      <c r="A22" s="326"/>
      <c r="B22" s="326"/>
      <c r="C22" s="326"/>
      <c r="D22" s="340"/>
      <c r="E22" s="335"/>
      <c r="F22" s="326"/>
      <c r="G22" s="336"/>
      <c r="H22" s="326"/>
      <c r="I22" s="326"/>
    </row>
    <row r="23" spans="1:9" ht="13.5" customHeight="1" thickBot="1" x14ac:dyDescent="0.4">
      <c r="A23" s="326"/>
      <c r="B23" s="337" t="s">
        <v>2296</v>
      </c>
      <c r="C23" s="329"/>
      <c r="D23" s="330" t="s">
        <v>2307</v>
      </c>
      <c r="E23" s="345">
        <v>1700</v>
      </c>
      <c r="F23" s="326"/>
      <c r="G23" s="336"/>
      <c r="H23" s="326"/>
      <c r="I23" s="326"/>
    </row>
    <row r="24" spans="1:9" ht="6" customHeight="1" thickTop="1" x14ac:dyDescent="0.35">
      <c r="A24" s="326"/>
      <c r="B24" s="326"/>
      <c r="C24" s="326"/>
      <c r="D24" s="340"/>
      <c r="E24" s="335"/>
      <c r="F24" s="326"/>
      <c r="G24" s="326"/>
      <c r="H24" s="326"/>
      <c r="I24" s="326"/>
    </row>
    <row r="25" spans="1:9" ht="13.5" customHeight="1" thickBot="1" x14ac:dyDescent="0.4">
      <c r="A25" s="326"/>
      <c r="B25" s="337" t="s">
        <v>2308</v>
      </c>
      <c r="C25" s="329"/>
      <c r="D25" s="330" t="s">
        <v>2309</v>
      </c>
      <c r="E25" s="331">
        <v>100</v>
      </c>
      <c r="F25" s="326"/>
      <c r="G25" s="326"/>
      <c r="H25" s="326"/>
      <c r="I25" s="326"/>
    </row>
    <row r="26" spans="1:9" ht="6" customHeight="1" thickTop="1" x14ac:dyDescent="0.35">
      <c r="A26" s="326"/>
      <c r="B26" s="326"/>
      <c r="C26" s="326"/>
      <c r="D26" s="340"/>
      <c r="E26" s="335"/>
      <c r="F26" s="326"/>
      <c r="G26" s="326"/>
      <c r="H26" s="326"/>
      <c r="I26" s="326"/>
    </row>
    <row r="27" spans="1:9" ht="13.5" customHeight="1" thickBot="1" x14ac:dyDescent="0.4">
      <c r="A27" s="326"/>
      <c r="B27" s="337" t="s">
        <v>2310</v>
      </c>
      <c r="C27" s="329"/>
      <c r="D27" s="330" t="s">
        <v>2311</v>
      </c>
      <c r="E27" s="331">
        <v>17</v>
      </c>
      <c r="F27" s="326"/>
      <c r="G27" s="326"/>
      <c r="H27" s="326"/>
      <c r="I27" s="326"/>
    </row>
    <row r="28" spans="1:9" ht="6" customHeight="1" thickTop="1" x14ac:dyDescent="0.35">
      <c r="A28" s="326"/>
      <c r="B28" s="326"/>
      <c r="C28" s="326"/>
      <c r="D28" s="340"/>
      <c r="E28" s="335"/>
      <c r="F28" s="326"/>
      <c r="G28" s="326"/>
      <c r="H28" s="326"/>
      <c r="I28" s="326"/>
    </row>
    <row r="29" spans="1:9" ht="13.5" customHeight="1" thickBot="1" x14ac:dyDescent="0.4">
      <c r="A29" s="326"/>
      <c r="B29" s="337" t="s">
        <v>2312</v>
      </c>
      <c r="C29" s="329"/>
      <c r="D29" s="330" t="s">
        <v>2313</v>
      </c>
      <c r="E29" s="331">
        <v>2</v>
      </c>
      <c r="F29" s="326"/>
      <c r="G29" s="326"/>
      <c r="H29" s="326"/>
      <c r="I29" s="326"/>
    </row>
    <row r="30" spans="1:9" ht="6" customHeight="1" thickTop="1" x14ac:dyDescent="0.35">
      <c r="A30" s="326"/>
      <c r="B30" s="326"/>
      <c r="C30" s="326"/>
      <c r="D30" s="340"/>
      <c r="E30" s="335"/>
      <c r="F30" s="326"/>
      <c r="G30" s="326"/>
      <c r="H30" s="326"/>
      <c r="I30" s="326"/>
    </row>
    <row r="31" spans="1:9" ht="13.5" customHeight="1" thickBot="1" x14ac:dyDescent="0.4">
      <c r="A31" s="326"/>
      <c r="B31" s="337" t="s">
        <v>2300</v>
      </c>
      <c r="C31" s="329"/>
      <c r="D31" s="330" t="s">
        <v>2314</v>
      </c>
      <c r="E31" s="345">
        <v>40000</v>
      </c>
      <c r="F31" s="326"/>
      <c r="G31" s="326"/>
      <c r="H31" s="326"/>
      <c r="I31" s="326"/>
    </row>
    <row r="32" spans="1:9" ht="6" customHeight="1" thickTop="1" x14ac:dyDescent="0.35">
      <c r="A32" s="326"/>
      <c r="B32" s="326"/>
      <c r="C32" s="326"/>
      <c r="D32" s="340"/>
      <c r="E32" s="335"/>
      <c r="F32" s="326"/>
      <c r="G32" s="326"/>
      <c r="H32" s="326"/>
      <c r="I32" s="326"/>
    </row>
    <row r="33" spans="1:9" ht="13.5" customHeight="1" thickBot="1" x14ac:dyDescent="0.4">
      <c r="A33" s="326"/>
      <c r="B33" s="337" t="s">
        <v>2301</v>
      </c>
      <c r="C33" s="329"/>
      <c r="D33" s="330" t="s">
        <v>2315</v>
      </c>
      <c r="E33" s="345">
        <v>40000</v>
      </c>
      <c r="F33" s="326"/>
      <c r="G33" s="326"/>
      <c r="H33" s="326"/>
      <c r="I33" s="326"/>
    </row>
    <row r="34" spans="1:9" ht="6" customHeight="1" thickTop="1" x14ac:dyDescent="0.35">
      <c r="A34" s="326"/>
      <c r="B34" s="326"/>
      <c r="C34" s="326"/>
      <c r="D34" s="340"/>
      <c r="E34" s="335"/>
      <c r="F34" s="326"/>
      <c r="G34" s="326"/>
      <c r="H34" s="326"/>
      <c r="I34" s="326"/>
    </row>
    <row r="35" spans="1:9" ht="13.5" customHeight="1" thickBot="1" x14ac:dyDescent="0.4">
      <c r="A35" s="326"/>
      <c r="B35" s="337" t="s">
        <v>2459</v>
      </c>
      <c r="C35" s="329"/>
      <c r="D35" s="330" t="s">
        <v>1048</v>
      </c>
      <c r="E35" s="331">
        <v>81.099999999999994</v>
      </c>
      <c r="F35" s="326"/>
      <c r="G35" s="326"/>
      <c r="H35" s="326"/>
      <c r="I35" s="326"/>
    </row>
    <row r="36" spans="1:9" ht="6" customHeight="1" thickTop="1" x14ac:dyDescent="0.35">
      <c r="A36" s="326"/>
      <c r="B36" s="338"/>
      <c r="C36" s="326"/>
      <c r="D36" s="341"/>
      <c r="E36" s="335"/>
      <c r="F36" s="326"/>
      <c r="G36" s="326"/>
      <c r="H36" s="326"/>
      <c r="I36" s="326"/>
    </row>
    <row r="37" spans="1:9" ht="13.5" customHeight="1" thickBot="1" x14ac:dyDescent="0.4">
      <c r="A37" s="326"/>
      <c r="B37" s="337"/>
      <c r="C37" s="329"/>
      <c r="D37" s="330"/>
      <c r="E37" s="331">
        <v>44</v>
      </c>
      <c r="F37" s="326"/>
      <c r="G37" s="326"/>
      <c r="H37" s="326"/>
      <c r="I37" s="326"/>
    </row>
    <row r="38" spans="1:9" ht="6" customHeight="1" thickTop="1" x14ac:dyDescent="0.35">
      <c r="A38" s="326"/>
      <c r="B38" s="338"/>
      <c r="C38" s="326"/>
      <c r="D38" s="341"/>
      <c r="E38" s="335"/>
      <c r="F38" s="326"/>
      <c r="G38" s="326"/>
      <c r="H38" s="326"/>
      <c r="I38" s="326"/>
    </row>
    <row r="39" spans="1:9" ht="13.5" customHeight="1" thickBot="1" x14ac:dyDescent="0.4">
      <c r="A39" s="326"/>
      <c r="B39" s="337" t="s">
        <v>2323</v>
      </c>
      <c r="C39" s="329"/>
      <c r="D39" s="330" t="s">
        <v>1049</v>
      </c>
      <c r="E39" s="331">
        <v>21</v>
      </c>
      <c r="F39" s="326"/>
      <c r="G39" s="326"/>
      <c r="H39" s="326"/>
      <c r="I39" s="326"/>
    </row>
    <row r="40" spans="1:9" ht="6" customHeight="1" thickTop="1" x14ac:dyDescent="0.35">
      <c r="A40" s="326"/>
      <c r="B40" s="342"/>
      <c r="C40" s="333"/>
      <c r="D40" s="334"/>
      <c r="E40" s="335"/>
      <c r="F40" s="326"/>
      <c r="G40" s="326"/>
      <c r="H40" s="326"/>
      <c r="I40" s="326"/>
    </row>
    <row r="41" spans="1:9" ht="13.5" customHeight="1" thickBot="1" x14ac:dyDescent="0.4">
      <c r="A41" s="326"/>
      <c r="B41" s="337" t="s">
        <v>2324</v>
      </c>
      <c r="C41" s="329"/>
      <c r="D41" s="330" t="s">
        <v>1050</v>
      </c>
      <c r="E41" s="331">
        <v>4</v>
      </c>
      <c r="F41" s="326"/>
      <c r="G41" s="326"/>
      <c r="H41" s="326"/>
      <c r="I41" s="326"/>
    </row>
    <row r="42" spans="1:9" ht="6" customHeight="1" thickTop="1" x14ac:dyDescent="0.35">
      <c r="A42" s="326"/>
      <c r="B42" s="342"/>
      <c r="C42" s="326"/>
      <c r="D42" s="341"/>
      <c r="E42" s="335"/>
      <c r="F42" s="326"/>
      <c r="G42" s="326"/>
      <c r="H42" s="326"/>
      <c r="I42" s="326"/>
    </row>
    <row r="43" spans="1:9" ht="13.5" customHeight="1" thickBot="1" x14ac:dyDescent="0.4">
      <c r="A43" s="326"/>
      <c r="B43" s="337" t="s">
        <v>2325</v>
      </c>
      <c r="C43" s="329"/>
      <c r="D43" s="330" t="s">
        <v>1051</v>
      </c>
      <c r="E43" s="335" t="s">
        <v>658</v>
      </c>
      <c r="F43" s="331">
        <v>7</v>
      </c>
      <c r="G43" s="326"/>
      <c r="H43" s="326"/>
      <c r="I43" s="326"/>
    </row>
    <row r="44" spans="1:9" ht="6.75" customHeight="1" thickTop="1" x14ac:dyDescent="0.35">
      <c r="A44" s="326"/>
      <c r="B44" s="338"/>
      <c r="C44" s="326"/>
      <c r="D44" s="341"/>
      <c r="E44" s="335"/>
      <c r="F44" s="346"/>
      <c r="G44" s="326"/>
      <c r="H44" s="326"/>
      <c r="I44" s="326"/>
    </row>
    <row r="45" spans="1:9" ht="13.5" customHeight="1" thickBot="1" x14ac:dyDescent="0.4">
      <c r="A45" s="326"/>
      <c r="B45" s="326"/>
      <c r="C45" s="326"/>
      <c r="D45" s="341"/>
      <c r="E45" s="335" t="s">
        <v>659</v>
      </c>
      <c r="F45" s="347">
        <v>14</v>
      </c>
      <c r="G45" s="326"/>
      <c r="H45" s="326"/>
      <c r="I45" s="326"/>
    </row>
    <row r="46" spans="1:9" ht="6.75" customHeight="1" thickTop="1" x14ac:dyDescent="0.35">
      <c r="A46" s="326"/>
      <c r="B46" s="326"/>
      <c r="C46" s="326"/>
      <c r="D46" s="341"/>
      <c r="E46" s="335"/>
      <c r="F46" s="346"/>
      <c r="G46" s="326"/>
      <c r="H46" s="326"/>
      <c r="I46" s="326"/>
    </row>
    <row r="47" spans="1:9" ht="13.5" customHeight="1" thickBot="1" x14ac:dyDescent="0.4">
      <c r="A47" s="326"/>
      <c r="B47" s="326"/>
      <c r="C47" s="326"/>
      <c r="D47" s="341"/>
      <c r="E47" s="335" t="s">
        <v>660</v>
      </c>
      <c r="F47" s="347">
        <v>32</v>
      </c>
      <c r="G47" s="326"/>
      <c r="H47" s="326"/>
      <c r="I47" s="326"/>
    </row>
    <row r="48" spans="1:9" ht="6.75" customHeight="1" thickTop="1" x14ac:dyDescent="0.35">
      <c r="A48" s="326"/>
      <c r="B48" s="326"/>
      <c r="C48" s="326"/>
      <c r="D48" s="341"/>
      <c r="E48" s="335"/>
      <c r="F48" s="346"/>
      <c r="G48" s="326"/>
      <c r="H48" s="326"/>
      <c r="I48" s="326"/>
    </row>
    <row r="49" spans="1:9" ht="13.5" customHeight="1" thickBot="1" x14ac:dyDescent="0.4">
      <c r="A49" s="326"/>
      <c r="B49" s="326"/>
      <c r="C49" s="326"/>
      <c r="D49" s="341"/>
      <c r="E49" s="335" t="s">
        <v>661</v>
      </c>
      <c r="F49" s="347">
        <v>56</v>
      </c>
      <c r="G49" s="326"/>
      <c r="H49" s="326"/>
      <c r="I49" s="326"/>
    </row>
    <row r="50" spans="1:9" ht="6.75" customHeight="1" thickTop="1" x14ac:dyDescent="0.35">
      <c r="A50" s="326"/>
      <c r="B50" s="326"/>
      <c r="C50" s="326"/>
      <c r="D50" s="341"/>
      <c r="E50" s="335"/>
      <c r="F50" s="346"/>
      <c r="G50" s="326"/>
      <c r="H50" s="326"/>
      <c r="I50" s="326"/>
    </row>
    <row r="51" spans="1:9" ht="13.5" customHeight="1" thickBot="1" x14ac:dyDescent="0.4">
      <c r="A51" s="326"/>
      <c r="B51" s="326"/>
      <c r="C51" s="326"/>
      <c r="D51" s="341"/>
      <c r="E51" s="335" t="s">
        <v>662</v>
      </c>
      <c r="F51" s="347">
        <v>116</v>
      </c>
      <c r="G51" s="326"/>
      <c r="H51" s="326"/>
      <c r="I51" s="326"/>
    </row>
    <row r="52" spans="1:9" ht="6.75" customHeight="1" thickTop="1" x14ac:dyDescent="0.35">
      <c r="A52" s="326"/>
      <c r="B52" s="326"/>
      <c r="C52" s="326"/>
      <c r="D52" s="341"/>
      <c r="E52" s="335"/>
      <c r="F52" s="346"/>
      <c r="G52" s="326"/>
      <c r="H52" s="326"/>
      <c r="I52" s="326"/>
    </row>
    <row r="53" spans="1:9" ht="13.5" customHeight="1" thickBot="1" x14ac:dyDescent="0.4">
      <c r="A53" s="326"/>
      <c r="B53" s="326"/>
      <c r="C53" s="326"/>
      <c r="D53" s="341"/>
      <c r="E53" s="335" t="s">
        <v>663</v>
      </c>
      <c r="F53" s="347">
        <v>252</v>
      </c>
      <c r="G53" s="326"/>
      <c r="H53" s="326"/>
      <c r="I53" s="326"/>
    </row>
    <row r="54" spans="1:9" ht="6.75" customHeight="1" thickTop="1" x14ac:dyDescent="0.35">
      <c r="A54" s="326"/>
      <c r="B54" s="326"/>
      <c r="C54" s="326"/>
      <c r="D54" s="341"/>
      <c r="E54" s="335"/>
      <c r="F54" s="326"/>
      <c r="G54" s="326"/>
      <c r="H54" s="326"/>
      <c r="I54" s="326"/>
    </row>
    <row r="55" spans="1:9" ht="13.5" customHeight="1" x14ac:dyDescent="0.35">
      <c r="A55" s="326"/>
      <c r="B55" s="337" t="s">
        <v>1490</v>
      </c>
      <c r="C55" s="329"/>
      <c r="D55" s="330" t="s">
        <v>1492</v>
      </c>
      <c r="E55" s="335" t="s">
        <v>646</v>
      </c>
      <c r="F55" s="348">
        <v>2.2716553545200128E-3</v>
      </c>
      <c r="G55" s="326"/>
      <c r="H55" s="326"/>
      <c r="I55" s="326"/>
    </row>
    <row r="56" spans="1:9" ht="13.5" customHeight="1" x14ac:dyDescent="0.35">
      <c r="A56" s="326"/>
      <c r="B56" s="326"/>
      <c r="C56" s="326"/>
      <c r="D56" s="341"/>
      <c r="E56" s="335" t="s">
        <v>647</v>
      </c>
      <c r="F56" s="349">
        <v>2.2716553545200128E-3</v>
      </c>
      <c r="G56" s="326"/>
      <c r="H56" s="326"/>
      <c r="I56" s="326"/>
    </row>
    <row r="57" spans="1:9" ht="13.5" customHeight="1" x14ac:dyDescent="0.35">
      <c r="A57" s="326"/>
      <c r="B57" s="326"/>
      <c r="C57" s="326"/>
      <c r="D57" s="341"/>
      <c r="E57" s="335" t="s">
        <v>648</v>
      </c>
      <c r="F57" s="349">
        <v>2.2691875661566608E-3</v>
      </c>
      <c r="G57" s="326"/>
      <c r="H57" s="326"/>
      <c r="I57" s="326"/>
    </row>
    <row r="58" spans="1:9" ht="13.5" customHeight="1" x14ac:dyDescent="0.35">
      <c r="A58" s="326"/>
      <c r="B58" s="326"/>
      <c r="C58" s="326"/>
      <c r="D58" s="341"/>
      <c r="E58" s="335" t="s">
        <v>649</v>
      </c>
      <c r="F58" s="349">
        <v>2.2691875661566608E-3</v>
      </c>
      <c r="G58" s="326"/>
      <c r="H58" s="326"/>
      <c r="I58" s="326"/>
    </row>
    <row r="59" spans="1:9" ht="13.5" customHeight="1" x14ac:dyDescent="0.35">
      <c r="A59" s="326"/>
      <c r="B59" s="326"/>
      <c r="C59" s="326"/>
      <c r="D59" s="341"/>
      <c r="E59" s="335" t="s">
        <v>650</v>
      </c>
      <c r="F59" s="349">
        <v>1.462073856003454E-3</v>
      </c>
      <c r="G59" s="326"/>
      <c r="H59" s="326"/>
      <c r="I59" s="326"/>
    </row>
    <row r="60" spans="1:9" ht="13.5" customHeight="1" x14ac:dyDescent="0.35">
      <c r="A60" s="326"/>
      <c r="B60" s="326"/>
      <c r="C60" s="326"/>
      <c r="D60" s="341"/>
      <c r="E60" s="335" t="s">
        <v>651</v>
      </c>
      <c r="F60" s="349">
        <v>1.462073856003454E-3</v>
      </c>
      <c r="G60" s="326"/>
      <c r="H60" s="326"/>
      <c r="I60" s="326"/>
    </row>
    <row r="61" spans="1:9" ht="13.5" customHeight="1" x14ac:dyDescent="0.35">
      <c r="A61" s="326"/>
      <c r="B61" s="326"/>
      <c r="C61" s="326"/>
      <c r="D61" s="341"/>
      <c r="E61" s="335" t="s">
        <v>652</v>
      </c>
      <c r="F61" s="349">
        <v>2.9463533995356499E-3</v>
      </c>
      <c r="G61" s="326"/>
      <c r="H61" s="326"/>
      <c r="I61" s="326"/>
    </row>
    <row r="62" spans="1:9" ht="13.5" customHeight="1" x14ac:dyDescent="0.35">
      <c r="A62" s="326"/>
      <c r="B62" s="326"/>
      <c r="C62" s="326"/>
      <c r="D62" s="341"/>
      <c r="E62" s="335" t="s">
        <v>653</v>
      </c>
      <c r="F62" s="349">
        <v>2.9463533995356499E-3</v>
      </c>
      <c r="G62" s="326"/>
      <c r="H62" s="326"/>
      <c r="I62" s="326"/>
    </row>
    <row r="63" spans="1:9" ht="13.5" customHeight="1" x14ac:dyDescent="0.35">
      <c r="A63" s="326"/>
      <c r="B63" s="326"/>
      <c r="C63" s="326"/>
      <c r="D63" s="341"/>
      <c r="E63" s="335" t="s">
        <v>654</v>
      </c>
      <c r="F63" s="349">
        <v>5.2154453248526526E-3</v>
      </c>
      <c r="G63" s="326"/>
      <c r="H63" s="326"/>
      <c r="I63" s="326"/>
    </row>
    <row r="64" spans="1:9" ht="13.5" customHeight="1" x14ac:dyDescent="0.35">
      <c r="A64" s="326"/>
      <c r="B64" s="326"/>
      <c r="C64" s="326"/>
      <c r="D64" s="341"/>
      <c r="E64" s="335" t="s">
        <v>655</v>
      </c>
      <c r="F64" s="349">
        <v>5.2154453248526526E-3</v>
      </c>
      <c r="G64" s="326"/>
      <c r="H64" s="326"/>
      <c r="I64" s="326"/>
    </row>
    <row r="65" spans="1:9" ht="13.5" customHeight="1" x14ac:dyDescent="0.35">
      <c r="A65" s="326"/>
      <c r="B65" s="326"/>
      <c r="C65" s="326"/>
      <c r="D65" s="341"/>
      <c r="E65" s="335" t="s">
        <v>656</v>
      </c>
      <c r="F65" s="349">
        <v>1.0434827546944222E-2</v>
      </c>
      <c r="G65" s="326"/>
      <c r="H65" s="326"/>
      <c r="I65" s="326"/>
    </row>
    <row r="66" spans="1:9" ht="13.5" customHeight="1" x14ac:dyDescent="0.35">
      <c r="A66" s="326"/>
      <c r="B66" s="326"/>
      <c r="C66" s="326"/>
      <c r="D66" s="341"/>
      <c r="E66" s="335" t="s">
        <v>657</v>
      </c>
      <c r="F66" s="349">
        <v>1.0434827546944222E-2</v>
      </c>
      <c r="G66" s="326"/>
      <c r="H66" s="326"/>
      <c r="I66" s="326"/>
    </row>
    <row r="67" spans="1:9" ht="13.5" customHeight="1" x14ac:dyDescent="0.35">
      <c r="A67" s="326"/>
      <c r="B67" s="326"/>
      <c r="C67" s="326"/>
      <c r="D67" s="341"/>
      <c r="E67" s="335" t="s">
        <v>658</v>
      </c>
      <c r="F67" s="349">
        <v>3.7165974963327776E-2</v>
      </c>
      <c r="G67" s="326"/>
      <c r="H67" s="326"/>
      <c r="I67" s="326"/>
    </row>
    <row r="68" spans="1:9" ht="13.5" customHeight="1" x14ac:dyDescent="0.35">
      <c r="A68" s="326"/>
      <c r="B68" s="326"/>
      <c r="C68" s="326"/>
      <c r="D68" s="341"/>
      <c r="E68" s="335" t="s">
        <v>659</v>
      </c>
      <c r="F68" s="349">
        <v>3.7165974963327776E-2</v>
      </c>
      <c r="G68" s="326"/>
      <c r="H68" s="326"/>
      <c r="I68" s="326"/>
    </row>
    <row r="69" spans="1:9" ht="13.5" customHeight="1" x14ac:dyDescent="0.35">
      <c r="A69" s="326"/>
      <c r="B69" s="326"/>
      <c r="C69" s="326"/>
      <c r="D69" s="341"/>
      <c r="E69" s="335" t="s">
        <v>660</v>
      </c>
      <c r="F69" s="349">
        <v>0.13021105028637675</v>
      </c>
      <c r="G69" s="326"/>
      <c r="H69" s="326"/>
      <c r="I69" s="326"/>
    </row>
    <row r="70" spans="1:9" ht="13.5" customHeight="1" x14ac:dyDescent="0.35">
      <c r="A70" s="326"/>
      <c r="B70" s="326"/>
      <c r="C70" s="326"/>
      <c r="D70" s="341"/>
      <c r="E70" s="335" t="s">
        <v>661</v>
      </c>
      <c r="F70" s="349">
        <v>0.13021105028637675</v>
      </c>
      <c r="G70" s="326"/>
      <c r="H70" s="326"/>
      <c r="I70" s="326"/>
    </row>
    <row r="71" spans="1:9" ht="13.5" customHeight="1" x14ac:dyDescent="0.35">
      <c r="A71" s="326"/>
      <c r="B71" s="326"/>
      <c r="C71" s="326"/>
      <c r="D71" s="341"/>
      <c r="E71" s="335" t="s">
        <v>662</v>
      </c>
      <c r="F71" s="349">
        <v>0.2706559047347335</v>
      </c>
      <c r="G71" s="326"/>
      <c r="H71" s="326"/>
      <c r="I71" s="326"/>
    </row>
    <row r="72" spans="1:9" ht="13.5" customHeight="1" x14ac:dyDescent="0.35">
      <c r="A72" s="326"/>
      <c r="B72" s="326"/>
      <c r="C72" s="326"/>
      <c r="D72" s="341"/>
      <c r="E72" s="335" t="s">
        <v>663</v>
      </c>
      <c r="F72" s="349">
        <v>0.2706559047347335</v>
      </c>
      <c r="G72" s="326"/>
      <c r="H72" s="326"/>
      <c r="I72" s="326"/>
    </row>
  </sheetData>
  <sheetProtection password="CF21" sheet="1"/>
  <mergeCells count="4">
    <mergeCell ref="C1:E1"/>
    <mergeCell ref="B2:E2"/>
    <mergeCell ref="G5:I5"/>
    <mergeCell ref="G7:I7"/>
  </mergeCells>
  <pageMargins left="0.39370078740157483" right="0.39370078740157483" top="0.39370078740157483" bottom="0.39370078740157483" header="0.39370078740157483" footer="0.31496062992125984"/>
  <pageSetup paperSize="9" scale="77" orientation="portrait" verticalDpi="0"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indexed="17"/>
    <pageSetUpPr fitToPage="1"/>
  </sheetPr>
  <dimension ref="A1:J2"/>
  <sheetViews>
    <sheetView showGridLines="0" showRowColHeaders="0" workbookViewId="0">
      <pane xSplit="10" ySplit="2" topLeftCell="K3" activePane="bottomRight" state="frozen"/>
      <selection pane="topRight" activeCell="K1" sqref="K1"/>
      <selection pane="bottomLeft" activeCell="A3" sqref="A3"/>
      <selection pane="bottomRight" activeCell="M32" sqref="M32"/>
    </sheetView>
  </sheetViews>
  <sheetFormatPr defaultColWidth="9.1328125" defaultRowHeight="13.15" x14ac:dyDescent="0.4"/>
  <cols>
    <col min="1" max="16384" width="9.1328125" style="2"/>
  </cols>
  <sheetData>
    <row r="1" spans="1:10" ht="30" customHeight="1" x14ac:dyDescent="0.4">
      <c r="A1" s="768"/>
      <c r="B1" s="768"/>
      <c r="C1" s="768"/>
      <c r="D1" s="768"/>
      <c r="E1" s="768"/>
      <c r="F1" s="768"/>
      <c r="G1" s="768"/>
      <c r="H1" s="768"/>
      <c r="I1" s="768"/>
      <c r="J1" s="768"/>
    </row>
    <row r="2" spans="1:10" x14ac:dyDescent="0.4">
      <c r="A2" s="134"/>
      <c r="B2" s="134"/>
      <c r="C2" s="134"/>
      <c r="D2" s="134"/>
      <c r="E2" s="134"/>
      <c r="F2" s="134"/>
      <c r="G2" s="134"/>
      <c r="H2" s="134"/>
      <c r="I2" s="134"/>
      <c r="J2" s="134"/>
    </row>
  </sheetData>
  <sheetProtection password="CF21" sheet="1" objects="1" scenarios="1"/>
  <mergeCells count="1">
    <mergeCell ref="A1:J1"/>
  </mergeCells>
  <phoneticPr fontId="9" type="noConversion"/>
  <pageMargins left="0.78740157480314965" right="0.78740157480314965" top="0.78740157480314965" bottom="0.78740157480314965" header="0.51181102362204722" footer="0.51181102362204722"/>
  <pageSetup scale="98"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249977111117893"/>
    <pageSetUpPr autoPageBreaks="0"/>
  </sheetPr>
  <dimension ref="A1:DL98"/>
  <sheetViews>
    <sheetView showGridLines="0" showRowColHeaders="0" workbookViewId="0">
      <pane xSplit="4" ySplit="4" topLeftCell="E5" activePane="bottomRight" state="frozen"/>
      <selection pane="topRight" activeCell="E1" sqref="E1"/>
      <selection pane="bottomLeft" activeCell="A5" sqref="A5"/>
      <selection pane="bottomRight" sqref="A1:M1"/>
    </sheetView>
  </sheetViews>
  <sheetFormatPr defaultColWidth="9.1328125" defaultRowHeight="13.15" x14ac:dyDescent="0.35"/>
  <cols>
    <col min="1" max="2" width="1.86328125" style="201" customWidth="1"/>
    <col min="3" max="18" width="9.1328125" style="201"/>
    <col min="19" max="20" width="9.59765625" style="201" customWidth="1"/>
    <col min="21" max="37" width="9.1328125" style="201"/>
    <col min="38" max="38" width="9" style="202" customWidth="1"/>
    <col min="39" max="82" width="9.1328125" style="201"/>
    <col min="83" max="83" width="10.1328125" style="201" customWidth="1"/>
    <col min="84" max="84" width="10.86328125" style="201" customWidth="1"/>
    <col min="85" max="115" width="9.1328125" style="201"/>
    <col min="116" max="116" width="14.1328125" style="201" customWidth="1"/>
    <col min="117" max="16384" width="9.1328125" style="201"/>
  </cols>
  <sheetData>
    <row r="1" spans="1:116" ht="22.5" customHeight="1" x14ac:dyDescent="0.35">
      <c r="A1" s="769" t="s">
        <v>2453</v>
      </c>
      <c r="B1" s="769"/>
      <c r="C1" s="769"/>
      <c r="D1" s="769"/>
      <c r="E1" s="769"/>
      <c r="F1" s="769"/>
      <c r="G1" s="769"/>
      <c r="H1" s="769"/>
      <c r="I1" s="769"/>
      <c r="J1" s="769"/>
      <c r="K1" s="769"/>
      <c r="L1" s="769"/>
      <c r="M1" s="769"/>
    </row>
    <row r="2" spans="1:116" x14ac:dyDescent="0.35">
      <c r="C2" s="201" t="s">
        <v>2461</v>
      </c>
      <c r="DL2" s="598"/>
    </row>
    <row r="3" spans="1:116" x14ac:dyDescent="0.35">
      <c r="AL3" s="201"/>
      <c r="CF3"/>
      <c r="CH3" s="606" t="s">
        <v>2460</v>
      </c>
      <c r="DL3" s="598"/>
    </row>
    <row r="4" spans="1:116" ht="15.75" x14ac:dyDescent="0.35">
      <c r="C4" s="203"/>
      <c r="D4" s="204"/>
      <c r="E4" s="323" t="s">
        <v>2361</v>
      </c>
      <c r="F4" s="323" t="s">
        <v>2362</v>
      </c>
      <c r="G4" s="323" t="s">
        <v>2363</v>
      </c>
      <c r="H4" s="323" t="s">
        <v>2364</v>
      </c>
      <c r="I4" s="323" t="s">
        <v>2365</v>
      </c>
      <c r="J4" s="323" t="s">
        <v>2366</v>
      </c>
      <c r="K4" s="323" t="s">
        <v>2367</v>
      </c>
      <c r="L4" s="323" t="s">
        <v>2368</v>
      </c>
      <c r="M4" s="323" t="s">
        <v>2369</v>
      </c>
      <c r="N4" s="323" t="s">
        <v>2370</v>
      </c>
      <c r="O4" s="323" t="s">
        <v>2371</v>
      </c>
      <c r="P4" s="323" t="s">
        <v>2372</v>
      </c>
      <c r="Q4" s="323" t="s">
        <v>2373</v>
      </c>
      <c r="R4" s="323" t="s">
        <v>2374</v>
      </c>
      <c r="S4" s="323" t="s">
        <v>2375</v>
      </c>
      <c r="T4" s="323" t="s">
        <v>2376</v>
      </c>
      <c r="U4" s="323" t="s">
        <v>2377</v>
      </c>
      <c r="V4" s="323" t="s">
        <v>2378</v>
      </c>
      <c r="W4" s="323" t="s">
        <v>2379</v>
      </c>
      <c r="X4" s="323" t="s">
        <v>2380</v>
      </c>
      <c r="Y4" s="323" t="s">
        <v>2381</v>
      </c>
      <c r="Z4" s="323" t="s">
        <v>2382</v>
      </c>
      <c r="AA4" s="323" t="s">
        <v>2383</v>
      </c>
      <c r="AB4" s="323" t="s">
        <v>2384</v>
      </c>
      <c r="AC4" s="323" t="s">
        <v>2385</v>
      </c>
      <c r="AD4" s="323" t="s">
        <v>2386</v>
      </c>
      <c r="AE4" s="323" t="s">
        <v>2387</v>
      </c>
      <c r="AF4" s="323" t="s">
        <v>2388</v>
      </c>
      <c r="AG4" s="323" t="s">
        <v>2389</v>
      </c>
      <c r="AH4" s="323" t="s">
        <v>2390</v>
      </c>
      <c r="AI4" s="323" t="s">
        <v>2391</v>
      </c>
      <c r="AJ4" s="323" t="s">
        <v>2392</v>
      </c>
      <c r="AK4" s="323" t="s">
        <v>2393</v>
      </c>
      <c r="AL4" s="323" t="s">
        <v>2394</v>
      </c>
      <c r="AM4" s="323" t="s">
        <v>2395</v>
      </c>
      <c r="AN4" s="323" t="s">
        <v>2396</v>
      </c>
      <c r="AO4" s="323" t="s">
        <v>2397</v>
      </c>
      <c r="AP4" s="323" t="s">
        <v>2398</v>
      </c>
      <c r="AQ4" s="323" t="s">
        <v>2399</v>
      </c>
      <c r="AR4" s="323" t="s">
        <v>2400</v>
      </c>
      <c r="AS4" s="323" t="s">
        <v>2401</v>
      </c>
      <c r="AT4" s="323" t="s">
        <v>2402</v>
      </c>
      <c r="AU4" s="323" t="s">
        <v>2403</v>
      </c>
      <c r="AV4" s="323" t="s">
        <v>2404</v>
      </c>
      <c r="AW4" s="323" t="s">
        <v>2405</v>
      </c>
      <c r="AX4" s="323" t="s">
        <v>2406</v>
      </c>
      <c r="AY4" s="323" t="s">
        <v>2407</v>
      </c>
      <c r="AZ4" s="323" t="s">
        <v>2408</v>
      </c>
      <c r="BA4" s="323" t="s">
        <v>2409</v>
      </c>
      <c r="BB4" s="323" t="s">
        <v>2410</v>
      </c>
      <c r="BC4" s="323" t="s">
        <v>2411</v>
      </c>
      <c r="BD4" s="323" t="s">
        <v>2412</v>
      </c>
      <c r="BE4" s="323" t="s">
        <v>2413</v>
      </c>
      <c r="BF4" s="323" t="s">
        <v>2414</v>
      </c>
      <c r="BG4" s="323" t="s">
        <v>2415</v>
      </c>
      <c r="BH4" s="323" t="s">
        <v>2416</v>
      </c>
      <c r="BI4" s="323" t="s">
        <v>2417</v>
      </c>
      <c r="BJ4" s="323" t="s">
        <v>2418</v>
      </c>
      <c r="BK4" s="323" t="s">
        <v>2419</v>
      </c>
      <c r="BL4" s="323" t="s">
        <v>2420</v>
      </c>
      <c r="BM4" s="323" t="s">
        <v>2421</v>
      </c>
      <c r="BN4" s="323" t="s">
        <v>2422</v>
      </c>
      <c r="BO4" s="323" t="s">
        <v>2423</v>
      </c>
      <c r="BP4" s="323" t="s">
        <v>2424</v>
      </c>
      <c r="BQ4" s="323" t="s">
        <v>2425</v>
      </c>
      <c r="BR4" s="323" t="s">
        <v>2426</v>
      </c>
      <c r="BS4" s="323" t="s">
        <v>2427</v>
      </c>
      <c r="BT4" s="323" t="s">
        <v>2428</v>
      </c>
      <c r="BU4" s="323" t="s">
        <v>2429</v>
      </c>
      <c r="BV4" s="323" t="s">
        <v>2430</v>
      </c>
      <c r="BW4" s="323" t="s">
        <v>2431</v>
      </c>
      <c r="BX4" s="323" t="s">
        <v>2432</v>
      </c>
      <c r="BY4" s="323" t="s">
        <v>2433</v>
      </c>
      <c r="BZ4" s="323" t="s">
        <v>2434</v>
      </c>
      <c r="CA4" s="323" t="s">
        <v>2435</v>
      </c>
      <c r="CB4" s="323" t="s">
        <v>2436</v>
      </c>
      <c r="CC4" s="323" t="s">
        <v>2437</v>
      </c>
      <c r="CD4" s="323" t="s">
        <v>2438</v>
      </c>
      <c r="CE4" s="323" t="s">
        <v>2439</v>
      </c>
      <c r="CF4" s="323" t="s">
        <v>2440</v>
      </c>
      <c r="CG4" s="323" t="s">
        <v>2291</v>
      </c>
      <c r="CH4" s="323" t="s">
        <v>2441</v>
      </c>
      <c r="CI4" s="323" t="s">
        <v>2442</v>
      </c>
      <c r="CJ4" s="323" t="s">
        <v>2443</v>
      </c>
      <c r="CK4" s="323" t="s">
        <v>2444</v>
      </c>
      <c r="CL4" s="323" t="s">
        <v>2445</v>
      </c>
      <c r="CM4" s="323" t="s">
        <v>2446</v>
      </c>
      <c r="CN4" s="323" t="s">
        <v>2447</v>
      </c>
      <c r="CO4" s="323" t="s">
        <v>2448</v>
      </c>
      <c r="CP4" s="323" t="s">
        <v>2449</v>
      </c>
      <c r="CQ4" s="323" t="s">
        <v>2450</v>
      </c>
      <c r="CR4" s="323" t="s">
        <v>2451</v>
      </c>
      <c r="CS4" s="323" t="s">
        <v>2452</v>
      </c>
      <c r="DL4" s="598" t="s">
        <v>1014</v>
      </c>
    </row>
    <row r="5" spans="1:116" x14ac:dyDescent="0.35">
      <c r="C5" s="205">
        <v>1</v>
      </c>
      <c r="D5" s="206" t="s">
        <v>646</v>
      </c>
      <c r="E5" s="207">
        <v>526.86663964329148</v>
      </c>
      <c r="F5" s="207">
        <v>569.2514871971722</v>
      </c>
      <c r="G5" s="207">
        <v>6726.7581055964756</v>
      </c>
      <c r="H5" s="207">
        <v>8113.0303768800923</v>
      </c>
      <c r="I5" s="207">
        <v>1693.9814668048527</v>
      </c>
      <c r="J5" s="207">
        <v>2978.2694473667925</v>
      </c>
      <c r="K5" s="207">
        <v>5283.2966773781563</v>
      </c>
      <c r="L5" s="207">
        <v>676.79896126379572</v>
      </c>
      <c r="M5" s="207">
        <v>8210.9217255070798</v>
      </c>
      <c r="N5" s="207">
        <v>13715.713732856444</v>
      </c>
      <c r="O5" s="207">
        <v>254.14221218961626</v>
      </c>
      <c r="P5" s="207">
        <v>2097.0098774761159</v>
      </c>
      <c r="Q5" s="207">
        <v>8113.4640922128974</v>
      </c>
      <c r="R5" s="207">
        <v>24901.840358708436</v>
      </c>
      <c r="S5" s="207">
        <v>582.85107365504507</v>
      </c>
      <c r="T5" s="207">
        <v>1188.5915311620811</v>
      </c>
      <c r="U5" s="207">
        <v>880.36553915156048</v>
      </c>
      <c r="V5" s="207">
        <v>9334.7921238805357</v>
      </c>
      <c r="W5" s="207">
        <v>2245.0273306542927</v>
      </c>
      <c r="X5" s="207">
        <v>9374.6433235925579</v>
      </c>
      <c r="Y5" s="207">
        <v>507.72098976109214</v>
      </c>
      <c r="Z5" s="207">
        <v>9095.6819023957414</v>
      </c>
      <c r="AA5" s="207">
        <v>986.50173859685003</v>
      </c>
      <c r="AB5" s="207">
        <v>1441.9123899110066</v>
      </c>
      <c r="AC5" s="207">
        <v>7157.4954697272788</v>
      </c>
      <c r="AD5" s="207">
        <v>11101.889985005129</v>
      </c>
      <c r="AE5" s="207">
        <v>14665.192570664793</v>
      </c>
      <c r="AF5" s="207">
        <v>4297.6928836604584</v>
      </c>
      <c r="AG5" s="207">
        <v>705.56534220656363</v>
      </c>
      <c r="AH5" s="207">
        <v>259.72384279475983</v>
      </c>
      <c r="AI5" s="207">
        <v>6378.1801142187733</v>
      </c>
      <c r="AJ5" s="207">
        <v>1229.9232727457868</v>
      </c>
      <c r="AK5" s="207">
        <v>16369.39232733463</v>
      </c>
      <c r="AL5" s="207">
        <v>779.98871685576376</v>
      </c>
      <c r="AM5" s="207">
        <v>9572.5356465793411</v>
      </c>
      <c r="AN5" s="207">
        <v>9396.4249005573984</v>
      </c>
      <c r="AO5" s="207">
        <v>4426.8455847222795</v>
      </c>
      <c r="AP5" s="207">
        <v>343.95766773162939</v>
      </c>
      <c r="AQ5" s="207">
        <v>2986.5686831659546</v>
      </c>
      <c r="AR5" s="207">
        <v>5856.5033545501465</v>
      </c>
      <c r="AS5" s="207">
        <v>433.80661310979161</v>
      </c>
      <c r="AT5" s="207">
        <v>6023.6041805918458</v>
      </c>
      <c r="AU5" s="207">
        <v>7643.2512140760336</v>
      </c>
      <c r="AV5" s="207">
        <v>4775.5218587273102</v>
      </c>
      <c r="AW5" s="207">
        <v>12010.303404384133</v>
      </c>
      <c r="AX5" s="207">
        <v>3408.8574928542262</v>
      </c>
      <c r="AY5" s="207">
        <v>2903.9429074200802</v>
      </c>
      <c r="AZ5" s="207">
        <v>1594.7747698227292</v>
      </c>
      <c r="BA5" s="207">
        <v>9804.2318075535131</v>
      </c>
      <c r="BB5" s="207">
        <v>6971.847369593911</v>
      </c>
      <c r="BC5" s="207">
        <v>2077.3033312382149</v>
      </c>
      <c r="BD5" s="207">
        <v>10865.517728402352</v>
      </c>
      <c r="BE5" s="207">
        <v>8307.9583344086295</v>
      </c>
      <c r="BF5" s="207">
        <v>845.08986248800773</v>
      </c>
      <c r="BG5" s="207">
        <v>979.38202315291835</v>
      </c>
      <c r="BH5" s="207">
        <v>634.93364894391846</v>
      </c>
      <c r="BI5" s="207">
        <v>3426.2244997878383</v>
      </c>
      <c r="BJ5" s="207">
        <v>524.38667366211962</v>
      </c>
      <c r="BK5" s="207">
        <v>5263.0659409297759</v>
      </c>
      <c r="BL5" s="207">
        <v>341.85621546961323</v>
      </c>
      <c r="BM5" s="207">
        <v>79.366503153468813</v>
      </c>
      <c r="BN5" s="207">
        <v>1606.0992334494774</v>
      </c>
      <c r="BO5" s="207">
        <v>852.63383727495136</v>
      </c>
      <c r="BP5" s="207">
        <v>4680.033169284703</v>
      </c>
      <c r="BQ5" s="207">
        <v>452.49707943925233</v>
      </c>
      <c r="BR5" s="207">
        <v>1927.0166995442487</v>
      </c>
      <c r="BS5" s="207">
        <v>1353.5256229659494</v>
      </c>
      <c r="BT5" s="207">
        <v>276.39842966922822</v>
      </c>
      <c r="BU5" s="207">
        <v>1551.5274461321087</v>
      </c>
      <c r="BV5" s="207">
        <v>1982.1500519982171</v>
      </c>
      <c r="BW5" s="207">
        <v>2472.2450332666449</v>
      </c>
      <c r="BX5" s="207">
        <v>211.37823303457105</v>
      </c>
      <c r="BY5" s="207">
        <v>9259.1963166337609</v>
      </c>
      <c r="BZ5" s="207">
        <v>17001.842685705604</v>
      </c>
      <c r="CA5" s="207">
        <v>2860.6831524639742</v>
      </c>
      <c r="CB5" s="207">
        <v>22461.286157757531</v>
      </c>
      <c r="CC5" s="207">
        <v>4320.2744310575636</v>
      </c>
      <c r="CD5" s="207">
        <v>9493.7007128432142</v>
      </c>
      <c r="CE5" s="207">
        <v>289.70876404494385</v>
      </c>
      <c r="CF5" s="207">
        <v>297490.54707124131</v>
      </c>
      <c r="CG5" s="207">
        <v>387042.37598521519</v>
      </c>
      <c r="CH5" s="207">
        <v>2560.295162181359</v>
      </c>
      <c r="CI5" s="207">
        <v>1486.6229973956279</v>
      </c>
      <c r="CJ5" s="207">
        <v>6.3530897324599476</v>
      </c>
      <c r="CK5" s="207">
        <v>1851.9256570120749</v>
      </c>
      <c r="CL5" s="207">
        <v>2395.1148291374002</v>
      </c>
      <c r="CM5" s="207">
        <v>470.12864020203614</v>
      </c>
      <c r="CN5" s="207">
        <v>1450.6221555783548</v>
      </c>
      <c r="CO5" s="207">
        <v>874.6086865019862</v>
      </c>
      <c r="CP5" s="207">
        <v>10.588482887433246</v>
      </c>
      <c r="CQ5" s="207">
        <v>11105.200852339989</v>
      </c>
      <c r="CR5" s="207">
        <v>588.68915391358337</v>
      </c>
      <c r="CS5" s="207">
        <v>601.65836224398458</v>
      </c>
      <c r="DL5" s="599" t="s">
        <v>2361</v>
      </c>
    </row>
    <row r="6" spans="1:116" x14ac:dyDescent="0.35">
      <c r="C6" s="205">
        <v>2</v>
      </c>
      <c r="D6" s="209" t="s">
        <v>647</v>
      </c>
      <c r="E6" s="207">
        <v>718.63802188893396</v>
      </c>
      <c r="F6" s="207">
        <v>630.81946719544783</v>
      </c>
      <c r="G6" s="207">
        <v>6793.8731524550349</v>
      </c>
      <c r="H6" s="207">
        <v>7954.8142349572081</v>
      </c>
      <c r="I6" s="207">
        <v>1930.6107724196793</v>
      </c>
      <c r="J6" s="207">
        <v>3403.8809332260662</v>
      </c>
      <c r="K6" s="207">
        <v>6957.2753161949495</v>
      </c>
      <c r="L6" s="207">
        <v>743.27028781648994</v>
      </c>
      <c r="M6" s="207">
        <v>10655.532236653273</v>
      </c>
      <c r="N6" s="207">
        <v>12441.975611764403</v>
      </c>
      <c r="O6" s="207">
        <v>362.62979683972912</v>
      </c>
      <c r="P6" s="207">
        <v>2281.8619042478545</v>
      </c>
      <c r="Q6" s="207">
        <v>7544.0799957505578</v>
      </c>
      <c r="R6" s="207">
        <v>24412.644689538116</v>
      </c>
      <c r="S6" s="207">
        <v>703.026552759178</v>
      </c>
      <c r="T6" s="207">
        <v>1288.4047017309617</v>
      </c>
      <c r="U6" s="207">
        <v>1061.2625677443468</v>
      </c>
      <c r="V6" s="207">
        <v>8327.8813265904228</v>
      </c>
      <c r="W6" s="207">
        <v>2497.1642725516754</v>
      </c>
      <c r="X6" s="207">
        <v>8662.2369915911258</v>
      </c>
      <c r="Y6" s="207">
        <v>600.85324232081916</v>
      </c>
      <c r="Z6" s="207">
        <v>9510.3239893522623</v>
      </c>
      <c r="AA6" s="207">
        <v>1035.9276948251177</v>
      </c>
      <c r="AB6" s="207">
        <v>1765.4831926960853</v>
      </c>
      <c r="AC6" s="207">
        <v>7399.3164221254719</v>
      </c>
      <c r="AD6" s="207">
        <v>9361.6623786599321</v>
      </c>
      <c r="AE6" s="207">
        <v>14635.549398952988</v>
      </c>
      <c r="AF6" s="207">
        <v>4457.7350522407933</v>
      </c>
      <c r="AG6" s="207">
        <v>886.27128596594241</v>
      </c>
      <c r="AH6" s="207">
        <v>280.78253275109171</v>
      </c>
      <c r="AI6" s="207">
        <v>5959.4904085517646</v>
      </c>
      <c r="AJ6" s="207">
        <v>1323.7566315360725</v>
      </c>
      <c r="AK6" s="207">
        <v>15536.497091845007</v>
      </c>
      <c r="AL6" s="207">
        <v>1029.2634614179151</v>
      </c>
      <c r="AM6" s="207">
        <v>9779.4696444259498</v>
      </c>
      <c r="AN6" s="207">
        <v>9445.4243425108198</v>
      </c>
      <c r="AO6" s="207">
        <v>4635.8600679798519</v>
      </c>
      <c r="AP6" s="207">
        <v>402.28966986155484</v>
      </c>
      <c r="AQ6" s="207">
        <v>3364.7849380734442</v>
      </c>
      <c r="AR6" s="207">
        <v>6905.1768794082227</v>
      </c>
      <c r="AS6" s="207">
        <v>541.00593782745375</v>
      </c>
      <c r="AT6" s="207">
        <v>4566.0066233213829</v>
      </c>
      <c r="AU6" s="207">
        <v>7164.0505109991664</v>
      </c>
      <c r="AV6" s="207">
        <v>2685.0061339766407</v>
      </c>
      <c r="AW6" s="207">
        <v>12371.366028513839</v>
      </c>
      <c r="AX6" s="207">
        <v>3543.5509113181633</v>
      </c>
      <c r="AY6" s="207">
        <v>2949.7303744256524</v>
      </c>
      <c r="AZ6" s="207">
        <v>1780.0263844991068</v>
      </c>
      <c r="BA6" s="207">
        <v>10494.878899554806</v>
      </c>
      <c r="BB6" s="207">
        <v>6997.1420539280389</v>
      </c>
      <c r="BC6" s="207">
        <v>2348.2559396605907</v>
      </c>
      <c r="BD6" s="207">
        <v>9207.742907408774</v>
      </c>
      <c r="BE6" s="207">
        <v>9961.2472321866371</v>
      </c>
      <c r="BF6" s="207">
        <v>985.60121522225779</v>
      </c>
      <c r="BG6" s="207">
        <v>1195.8982968664768</v>
      </c>
      <c r="BH6" s="207">
        <v>797.99847050254914</v>
      </c>
      <c r="BI6" s="207">
        <v>4458.4978947024838</v>
      </c>
      <c r="BJ6" s="207">
        <v>562.8551941238195</v>
      </c>
      <c r="BK6" s="207">
        <v>4120.0442580530025</v>
      </c>
      <c r="BL6" s="207">
        <v>391.26906077348065</v>
      </c>
      <c r="BM6" s="207">
        <v>122.10231254379818</v>
      </c>
      <c r="BN6" s="207">
        <v>1794.6369337979095</v>
      </c>
      <c r="BO6" s="207">
        <v>922.17489492503603</v>
      </c>
      <c r="BP6" s="207">
        <v>4629.5137483025301</v>
      </c>
      <c r="BQ6" s="207">
        <v>542.99649532710282</v>
      </c>
      <c r="BR6" s="207">
        <v>2197.275355417999</v>
      </c>
      <c r="BS6" s="207">
        <v>1376.8797785009958</v>
      </c>
      <c r="BT6" s="207">
        <v>331.27898429669227</v>
      </c>
      <c r="BU6" s="207">
        <v>1808.7702931826209</v>
      </c>
      <c r="BV6" s="207">
        <v>2156.1478235031941</v>
      </c>
      <c r="BW6" s="207">
        <v>2652.2285162611083</v>
      </c>
      <c r="BX6" s="207">
        <v>231.41408450704225</v>
      </c>
      <c r="BY6" s="207">
        <v>9784.9650296150048</v>
      </c>
      <c r="BZ6" s="207">
        <v>14658.720978277381</v>
      </c>
      <c r="CA6" s="207">
        <v>2792.8368617683686</v>
      </c>
      <c r="CB6" s="207">
        <v>19325.467478513987</v>
      </c>
      <c r="CC6" s="207">
        <v>3365.4819277108436</v>
      </c>
      <c r="CD6" s="207">
        <v>10126.198659908254</v>
      </c>
      <c r="CE6" s="207">
        <v>408.82247191011237</v>
      </c>
      <c r="CF6" s="207">
        <v>287857.49975981808</v>
      </c>
      <c r="CG6" s="207">
        <v>384348.23182894679</v>
      </c>
      <c r="CH6" s="207">
        <v>1995.9290242811669</v>
      </c>
      <c r="CI6" s="207">
        <v>1416.7390103385683</v>
      </c>
      <c r="CJ6" s="207">
        <v>0</v>
      </c>
      <c r="CK6" s="207">
        <v>1810.6305737510852</v>
      </c>
      <c r="CL6" s="207">
        <v>1725.9227106516191</v>
      </c>
      <c r="CM6" s="207">
        <v>442.5985846947097</v>
      </c>
      <c r="CN6" s="207">
        <v>1157.3211795964539</v>
      </c>
      <c r="CO6" s="207">
        <v>797.31276142372349</v>
      </c>
      <c r="CP6" s="207">
        <v>23.294662352353143</v>
      </c>
      <c r="CQ6" s="207">
        <v>9363.3954173572201</v>
      </c>
      <c r="CR6" s="207">
        <v>669.52707210547396</v>
      </c>
      <c r="CS6" s="207">
        <v>577.41407948969572</v>
      </c>
      <c r="DL6" s="599" t="s">
        <v>2362</v>
      </c>
    </row>
    <row r="7" spans="1:116" x14ac:dyDescent="0.35">
      <c r="C7" s="205">
        <v>3</v>
      </c>
      <c r="D7" s="209" t="s">
        <v>648</v>
      </c>
      <c r="E7" s="207">
        <v>722.67531414673692</v>
      </c>
      <c r="F7" s="207">
        <v>619.71704457280805</v>
      </c>
      <c r="G7" s="207">
        <v>6274.2399866258884</v>
      </c>
      <c r="H7" s="207">
        <v>6995.0394932263334</v>
      </c>
      <c r="I7" s="207">
        <v>1810.7727549838444</v>
      </c>
      <c r="J7" s="207">
        <v>3013.6528250510551</v>
      </c>
      <c r="K7" s="207">
        <v>7252.4965805627653</v>
      </c>
      <c r="L7" s="207">
        <v>768.44882060160137</v>
      </c>
      <c r="M7" s="207">
        <v>11686.404868685418</v>
      </c>
      <c r="N7" s="207">
        <v>11810.929959087049</v>
      </c>
      <c r="O7" s="207">
        <v>387.74266365688487</v>
      </c>
      <c r="P7" s="207">
        <v>2325.2970799373888</v>
      </c>
      <c r="Q7" s="207">
        <v>6870.9829491129285</v>
      </c>
      <c r="R7" s="207">
        <v>21759.2557601839</v>
      </c>
      <c r="S7" s="207">
        <v>725.05872392826905</v>
      </c>
      <c r="T7" s="207">
        <v>1288.4047017309617</v>
      </c>
      <c r="U7" s="207">
        <v>1002.9735251977824</v>
      </c>
      <c r="V7" s="207">
        <v>7102.2606289445348</v>
      </c>
      <c r="W7" s="207">
        <v>2465.8992917563996</v>
      </c>
      <c r="X7" s="207">
        <v>7994.5510570729966</v>
      </c>
      <c r="Y7" s="207">
        <v>576.81911262798633</v>
      </c>
      <c r="Z7" s="207">
        <v>8644.0182005323877</v>
      </c>
      <c r="AA7" s="207">
        <v>1186.222949478421</v>
      </c>
      <c r="AB7" s="207">
        <v>1766.4943514547886</v>
      </c>
      <c r="AC7" s="207">
        <v>6891.391241774455</v>
      </c>
      <c r="AD7" s="207">
        <v>8597.4018362139268</v>
      </c>
      <c r="AE7" s="207">
        <v>13895.49228449273</v>
      </c>
      <c r="AF7" s="207">
        <v>4193.7164429267377</v>
      </c>
      <c r="AG7" s="207">
        <v>844.64800678541133</v>
      </c>
      <c r="AH7" s="207">
        <v>328.91668122270744</v>
      </c>
      <c r="AI7" s="207">
        <v>4865.426856055059</v>
      </c>
      <c r="AJ7" s="207">
        <v>1201.6723690239805</v>
      </c>
      <c r="AK7" s="207">
        <v>14334.011176637483</v>
      </c>
      <c r="AL7" s="207">
        <v>1052.3816836958565</v>
      </c>
      <c r="AM7" s="207">
        <v>8794.1696952882976</v>
      </c>
      <c r="AN7" s="207">
        <v>9364.1061196945011</v>
      </c>
      <c r="AO7" s="207">
        <v>4392.3480486506405</v>
      </c>
      <c r="AP7" s="207">
        <v>456.59877529286473</v>
      </c>
      <c r="AQ7" s="207">
        <v>3375.0905580981716</v>
      </c>
      <c r="AR7" s="207">
        <v>7032.0325477378292</v>
      </c>
      <c r="AS7" s="207">
        <v>569.05809756665508</v>
      </c>
      <c r="AT7" s="207">
        <v>3412.0309898523424</v>
      </c>
      <c r="AU7" s="207">
        <v>6656.7228101330047</v>
      </c>
      <c r="AV7" s="207">
        <v>2039.3416419052103</v>
      </c>
      <c r="AW7" s="207">
        <v>10512.678432993953</v>
      </c>
      <c r="AX7" s="207">
        <v>3407.8447603845725</v>
      </c>
      <c r="AY7" s="207">
        <v>2762.5105093362008</v>
      </c>
      <c r="AZ7" s="207">
        <v>1793.1148137968944</v>
      </c>
      <c r="BA7" s="207">
        <v>10208.693330850907</v>
      </c>
      <c r="BB7" s="207">
        <v>6643.0164732502526</v>
      </c>
      <c r="BC7" s="207">
        <v>2181.9895663104967</v>
      </c>
      <c r="BD7" s="207">
        <v>7552.0852956374101</v>
      </c>
      <c r="BE7" s="207">
        <v>9577.2441611396425</v>
      </c>
      <c r="BF7" s="207">
        <v>1014.9165334186121</v>
      </c>
      <c r="BG7" s="207">
        <v>1225.2392872295291</v>
      </c>
      <c r="BH7" s="207">
        <v>796.97931536780777</v>
      </c>
      <c r="BI7" s="207">
        <v>4774.2644514802359</v>
      </c>
      <c r="BJ7" s="207">
        <v>643.84155299055612</v>
      </c>
      <c r="BK7" s="207">
        <v>3296.6811814044795</v>
      </c>
      <c r="BL7" s="207">
        <v>411.43756906077346</v>
      </c>
      <c r="BM7" s="207">
        <v>138.38262088297128</v>
      </c>
      <c r="BN7" s="207">
        <v>1771.4478048780488</v>
      </c>
      <c r="BO7" s="207">
        <v>987.68458691424632</v>
      </c>
      <c r="BP7" s="207">
        <v>4515.5763307682673</v>
      </c>
      <c r="BQ7" s="207">
        <v>523.89106308411215</v>
      </c>
      <c r="BR7" s="207">
        <v>2141.3597714441194</v>
      </c>
      <c r="BS7" s="207">
        <v>1272.2937776266576</v>
      </c>
      <c r="BT7" s="207">
        <v>351.23554961577014</v>
      </c>
      <c r="BU7" s="207">
        <v>1797.673542917697</v>
      </c>
      <c r="BV7" s="207">
        <v>2071.6927648194919</v>
      </c>
      <c r="BW7" s="207">
        <v>2588.526496999023</v>
      </c>
      <c r="BX7" s="207">
        <v>231.41408450704225</v>
      </c>
      <c r="BY7" s="207">
        <v>9545.6930404738396</v>
      </c>
      <c r="BZ7" s="207">
        <v>12742.961091700845</v>
      </c>
      <c r="CA7" s="207">
        <v>2551.8306351183064</v>
      </c>
      <c r="CB7" s="207">
        <v>14736.772004163635</v>
      </c>
      <c r="CC7" s="207">
        <v>2739.3708165997323</v>
      </c>
      <c r="CD7" s="207">
        <v>9931.9833625336032</v>
      </c>
      <c r="CE7" s="207">
        <v>373.49213483146065</v>
      </c>
      <c r="CF7" s="207">
        <v>262458.12263478554</v>
      </c>
      <c r="CG7" s="207">
        <v>355603.04824213585</v>
      </c>
      <c r="CH7" s="207">
        <v>1554.3892878752006</v>
      </c>
      <c r="CI7" s="207">
        <v>1368.0319890563756</v>
      </c>
      <c r="CJ7" s="207">
        <v>0</v>
      </c>
      <c r="CK7" s="207">
        <v>1749.2173730039724</v>
      </c>
      <c r="CL7" s="207">
        <v>1584.0370399600138</v>
      </c>
      <c r="CM7" s="207">
        <v>450.010522715913</v>
      </c>
      <c r="CN7" s="207">
        <v>1076.8487096519611</v>
      </c>
      <c r="CO7" s="207">
        <v>793.07736826875021</v>
      </c>
      <c r="CP7" s="207">
        <v>15.88272433114987</v>
      </c>
      <c r="CQ7" s="207">
        <v>8592.5538631520794</v>
      </c>
      <c r="CR7" s="207">
        <v>711.2464343639333</v>
      </c>
      <c r="CS7" s="207">
        <v>372.57849983270864</v>
      </c>
      <c r="DL7" s="599" t="s">
        <v>2363</v>
      </c>
    </row>
    <row r="8" spans="1:116" x14ac:dyDescent="0.35">
      <c r="C8" s="205">
        <v>4</v>
      </c>
      <c r="D8" s="206" t="s">
        <v>649</v>
      </c>
      <c r="E8" s="207">
        <v>670.19051479529799</v>
      </c>
      <c r="F8" s="207">
        <v>608.61462195016816</v>
      </c>
      <c r="G8" s="207">
        <v>6716.5891591027548</v>
      </c>
      <c r="H8" s="207">
        <v>7156.3990022072885</v>
      </c>
      <c r="I8" s="207">
        <v>1609.6886240321892</v>
      </c>
      <c r="J8" s="207">
        <v>3040.9485735503436</v>
      </c>
      <c r="K8" s="207">
        <v>6537.1934453919994</v>
      </c>
      <c r="L8" s="207">
        <v>786.57736420688161</v>
      </c>
      <c r="M8" s="207">
        <v>12632.432016599694</v>
      </c>
      <c r="N8" s="207">
        <v>12974.552731389755</v>
      </c>
      <c r="O8" s="207">
        <v>347.56207674943568</v>
      </c>
      <c r="P8" s="207">
        <v>2357.6209316133213</v>
      </c>
      <c r="Q8" s="207">
        <v>6463.3910549240409</v>
      </c>
      <c r="R8" s="207">
        <v>21945.715779696355</v>
      </c>
      <c r="S8" s="207">
        <v>694.01339182636809</v>
      </c>
      <c r="T8" s="207">
        <v>1215.0725764150493</v>
      </c>
      <c r="U8" s="207">
        <v>1029.1030959945181</v>
      </c>
      <c r="V8" s="207">
        <v>7327.3099467019265</v>
      </c>
      <c r="W8" s="207">
        <v>2311.5914833152019</v>
      </c>
      <c r="X8" s="207">
        <v>8326.314005844466</v>
      </c>
      <c r="Y8" s="207">
        <v>621.88310580204779</v>
      </c>
      <c r="Z8" s="207">
        <v>8211.394186335403</v>
      </c>
      <c r="AA8" s="207">
        <v>1206.3968091634281</v>
      </c>
      <c r="AB8" s="207">
        <v>1507.6377092267257</v>
      </c>
      <c r="AC8" s="207">
        <v>7149.4010445424019</v>
      </c>
      <c r="AD8" s="207">
        <v>9549.022650146002</v>
      </c>
      <c r="AE8" s="207">
        <v>14769.454760823559</v>
      </c>
      <c r="AF8" s="207">
        <v>4410.8437162236251</v>
      </c>
      <c r="AG8" s="207">
        <v>683.23089971944933</v>
      </c>
      <c r="AH8" s="207">
        <v>318.88873362445418</v>
      </c>
      <c r="AI8" s="207">
        <v>4899.0903499780352</v>
      </c>
      <c r="AJ8" s="207">
        <v>1194.6096430935288</v>
      </c>
      <c r="AK8" s="207">
        <v>14794.156837710765</v>
      </c>
      <c r="AL8" s="207">
        <v>941.81627280135399</v>
      </c>
      <c r="AM8" s="207">
        <v>8590.3869765967138</v>
      </c>
      <c r="AN8" s="207">
        <v>10334.712086899532</v>
      </c>
      <c r="AO8" s="207">
        <v>4473.518721760378</v>
      </c>
      <c r="AP8" s="207">
        <v>412.34691160809371</v>
      </c>
      <c r="AQ8" s="207">
        <v>3010.271609222827</v>
      </c>
      <c r="AR8" s="207">
        <v>7972.8787545157402</v>
      </c>
      <c r="AS8" s="207">
        <v>500.93142391430899</v>
      </c>
      <c r="AT8" s="207">
        <v>3856.8477243726074</v>
      </c>
      <c r="AU8" s="207">
        <v>6951.535416591164</v>
      </c>
      <c r="AV8" s="207">
        <v>11538.122466241064</v>
      </c>
      <c r="AW8" s="207">
        <v>9303.9035609075399</v>
      </c>
      <c r="AX8" s="207">
        <v>3567.8564905898511</v>
      </c>
      <c r="AY8" s="207">
        <v>2930.3978883566333</v>
      </c>
      <c r="AZ8" s="207">
        <v>1720.6250515322249</v>
      </c>
      <c r="BA8" s="207">
        <v>13098.005935920533</v>
      </c>
      <c r="BB8" s="207">
        <v>6685.1742804737987</v>
      </c>
      <c r="BC8" s="207">
        <v>2136.8307982401006</v>
      </c>
      <c r="BD8" s="207">
        <v>7529.8545988041633</v>
      </c>
      <c r="BE8" s="207">
        <v>9288.7229347854136</v>
      </c>
      <c r="BF8" s="207">
        <v>940.11192836584587</v>
      </c>
      <c r="BG8" s="207">
        <v>991.52312261349175</v>
      </c>
      <c r="BH8" s="207">
        <v>709.33197378004365</v>
      </c>
      <c r="BI8" s="207">
        <v>4840.35512615465</v>
      </c>
      <c r="BJ8" s="207">
        <v>670.16211962224554</v>
      </c>
      <c r="BK8" s="207">
        <v>3114.7879004193805</v>
      </c>
      <c r="BL8" s="207">
        <v>335.80566298342541</v>
      </c>
      <c r="BM8" s="207">
        <v>137.36510161177296</v>
      </c>
      <c r="BN8" s="207">
        <v>1629.2883623693381</v>
      </c>
      <c r="BO8" s="207">
        <v>1009.8570980490559</v>
      </c>
      <c r="BP8" s="207">
        <v>5030.4444722674343</v>
      </c>
      <c r="BQ8" s="207">
        <v>490.70794392523362</v>
      </c>
      <c r="BR8" s="207">
        <v>1706.4607849806137</v>
      </c>
      <c r="BS8" s="207">
        <v>1295.647933161704</v>
      </c>
      <c r="BT8" s="207">
        <v>327.28767123287673</v>
      </c>
      <c r="BU8" s="207">
        <v>1654.4245849523136</v>
      </c>
      <c r="BV8" s="207">
        <v>2289.4443619075919</v>
      </c>
      <c r="BW8" s="207">
        <v>2544.0361978318524</v>
      </c>
      <c r="BX8" s="207">
        <v>214.38361075544174</v>
      </c>
      <c r="BY8" s="207">
        <v>10859.590103652517</v>
      </c>
      <c r="BZ8" s="207">
        <v>12219.81127652033</v>
      </c>
      <c r="CA8" s="207">
        <v>2712.8389966198183</v>
      </c>
      <c r="CB8" s="207">
        <v>13380.54355695981</v>
      </c>
      <c r="CC8" s="207">
        <v>2927.9585006693442</v>
      </c>
      <c r="CD8" s="207">
        <v>10140.738842599403</v>
      </c>
      <c r="CE8" s="207">
        <v>369.45438202247192</v>
      </c>
      <c r="CF8" s="207">
        <v>278616.47669080261</v>
      </c>
      <c r="CG8" s="207">
        <v>371527.06670138007</v>
      </c>
      <c r="CH8" s="207">
        <v>1715.3342277641859</v>
      </c>
      <c r="CI8" s="207">
        <v>1428.386341514745</v>
      </c>
      <c r="CJ8" s="207">
        <v>7.4119380212032722</v>
      </c>
      <c r="CK8" s="207">
        <v>1839.2194775471548</v>
      </c>
      <c r="CL8" s="207">
        <v>1719.5696209191592</v>
      </c>
      <c r="CM8" s="207">
        <v>494.48215084313262</v>
      </c>
      <c r="CN8" s="207">
        <v>1407.2093757398784</v>
      </c>
      <c r="CO8" s="207">
        <v>925.43340436166579</v>
      </c>
      <c r="CP8" s="207">
        <v>16.941572619893194</v>
      </c>
      <c r="CQ8" s="207">
        <v>9551.8704127535311</v>
      </c>
      <c r="CR8" s="207">
        <v>764.13808263130466</v>
      </c>
      <c r="CS8" s="207">
        <v>403.17556928244699</v>
      </c>
      <c r="DL8" s="599" t="s">
        <v>2364</v>
      </c>
    </row>
    <row r="9" spans="1:116" x14ac:dyDescent="0.35">
      <c r="C9" s="205">
        <v>5</v>
      </c>
      <c r="D9" s="206" t="s">
        <v>650</v>
      </c>
      <c r="E9" s="207">
        <v>427.95297932711793</v>
      </c>
      <c r="F9" s="207">
        <v>539.98146391930334</v>
      </c>
      <c r="G9" s="207">
        <v>7666.3687616163006</v>
      </c>
      <c r="H9" s="207">
        <v>7762.0210553955476</v>
      </c>
      <c r="I9" s="207">
        <v>1142.5234713162226</v>
      </c>
      <c r="J9" s="207">
        <v>2538.5046104338139</v>
      </c>
      <c r="K9" s="207">
        <v>5206.0524039055745</v>
      </c>
      <c r="L9" s="207">
        <v>650.61328716727985</v>
      </c>
      <c r="M9" s="207">
        <v>14155.408456515499</v>
      </c>
      <c r="N9" s="207">
        <v>16044.018078892519</v>
      </c>
      <c r="O9" s="207">
        <v>195.88036117381489</v>
      </c>
      <c r="P9" s="207">
        <v>1771.751119987046</v>
      </c>
      <c r="Q9" s="207">
        <v>6162.6234994157021</v>
      </c>
      <c r="R9" s="207">
        <v>21656.597996632096</v>
      </c>
      <c r="S9" s="207">
        <v>617.90225506041713</v>
      </c>
      <c r="T9" s="207">
        <v>1105.0743884411806</v>
      </c>
      <c r="U9" s="207">
        <v>744.6927677069707</v>
      </c>
      <c r="V9" s="207">
        <v>11985.725167323237</v>
      </c>
      <c r="W9" s="207">
        <v>1833.5398414777646</v>
      </c>
      <c r="X9" s="207">
        <v>8851.5186739623095</v>
      </c>
      <c r="Y9" s="207">
        <v>449.63850967007966</v>
      </c>
      <c r="Z9" s="207">
        <v>10435.86436202307</v>
      </c>
      <c r="AA9" s="207">
        <v>912.867150746574</v>
      </c>
      <c r="AB9" s="207">
        <v>984.86863097708306</v>
      </c>
      <c r="AC9" s="207">
        <v>7672.5032721150628</v>
      </c>
      <c r="AD9" s="207">
        <v>12794.48362402336</v>
      </c>
      <c r="AE9" s="207">
        <v>15952.115094291124</v>
      </c>
      <c r="AF9" s="207">
        <v>3640.1948025501652</v>
      </c>
      <c r="AG9" s="207">
        <v>557.3458602466236</v>
      </c>
      <c r="AH9" s="207">
        <v>243.67912663755459</v>
      </c>
      <c r="AI9" s="207">
        <v>5445.0701420412943</v>
      </c>
      <c r="AJ9" s="207">
        <v>1118.9375795529759</v>
      </c>
      <c r="AK9" s="207">
        <v>15309.056673557068</v>
      </c>
      <c r="AL9" s="207">
        <v>598.05835892935499</v>
      </c>
      <c r="AM9" s="207">
        <v>9254.2564519218704</v>
      </c>
      <c r="AN9" s="207">
        <v>10630.793821256384</v>
      </c>
      <c r="AO9" s="207">
        <v>4856.0355187900132</v>
      </c>
      <c r="AP9" s="207">
        <v>232.32228434504793</v>
      </c>
      <c r="AQ9" s="207">
        <v>2182.7303212372299</v>
      </c>
      <c r="AR9" s="207">
        <v>7636.7112334422845</v>
      </c>
      <c r="AS9" s="207">
        <v>298.55512865292815</v>
      </c>
      <c r="AT9" s="207">
        <v>7700.9560673269734</v>
      </c>
      <c r="AU9" s="207">
        <v>6905.6988276012034</v>
      </c>
      <c r="AV9" s="207">
        <v>32397.549682268836</v>
      </c>
      <c r="AW9" s="207">
        <v>9020.2862532578274</v>
      </c>
      <c r="AX9" s="207">
        <v>3192.1327443483424</v>
      </c>
      <c r="AY9" s="207">
        <v>2531.5381757747582</v>
      </c>
      <c r="AZ9" s="207">
        <v>1390.3939123265081</v>
      </c>
      <c r="BA9" s="207">
        <v>18852.342333955767</v>
      </c>
      <c r="BB9" s="207">
        <v>8412.5904314585932</v>
      </c>
      <c r="BC9" s="207">
        <v>1759.1392834695159</v>
      </c>
      <c r="BD9" s="207">
        <v>13630.592972613862</v>
      </c>
      <c r="BE9" s="207">
        <v>7682.1371132158247</v>
      </c>
      <c r="BF9" s="207">
        <v>732.88295490885832</v>
      </c>
      <c r="BG9" s="207">
        <v>723.40717619249654</v>
      </c>
      <c r="BH9" s="207">
        <v>525.88404952658414</v>
      </c>
      <c r="BI9" s="207">
        <v>4144.8294545810622</v>
      </c>
      <c r="BJ9" s="207">
        <v>520.33735571878276</v>
      </c>
      <c r="BK9" s="207">
        <v>7050.7862942803604</v>
      </c>
      <c r="BL9" s="207">
        <v>260.17375690607736</v>
      </c>
      <c r="BM9" s="207">
        <v>69.191310441485641</v>
      </c>
      <c r="BN9" s="207">
        <v>1160.4646689895471</v>
      </c>
      <c r="BO9" s="207">
        <v>745.80264726177779</v>
      </c>
      <c r="BP9" s="207">
        <v>10272.640560140999</v>
      </c>
      <c r="BQ9" s="207">
        <v>354.95882009345792</v>
      </c>
      <c r="BR9" s="207">
        <v>1244.639480307462</v>
      </c>
      <c r="BS9" s="207">
        <v>1211.3698936221888</v>
      </c>
      <c r="BT9" s="207">
        <v>211.53959238222518</v>
      </c>
      <c r="BU9" s="207">
        <v>1310.425326739668</v>
      </c>
      <c r="BV9" s="207">
        <v>2254.8483137720991</v>
      </c>
      <c r="BW9" s="207">
        <v>2162.8352254222305</v>
      </c>
      <c r="BX9" s="207">
        <v>151.2706786171575</v>
      </c>
      <c r="BY9" s="207">
        <v>13764.436006910168</v>
      </c>
      <c r="BZ9" s="207">
        <v>14236.622234037166</v>
      </c>
      <c r="CA9" s="207">
        <v>2728.0284646859991</v>
      </c>
      <c r="CB9" s="207">
        <v>14049.728313635904</v>
      </c>
      <c r="CC9" s="207">
        <v>7595.2342704149933</v>
      </c>
      <c r="CD9" s="207">
        <v>9257.9420363509926</v>
      </c>
      <c r="CE9" s="207">
        <v>285.67101123595506</v>
      </c>
      <c r="CF9" s="207">
        <v>347345.07088798011</v>
      </c>
      <c r="CG9" s="207">
        <v>431427.98390955798</v>
      </c>
      <c r="CH9" s="207">
        <v>2818.6541446347301</v>
      </c>
      <c r="CI9" s="207">
        <v>1633.80290953095</v>
      </c>
      <c r="CJ9" s="207">
        <v>6.3530897324599476</v>
      </c>
      <c r="CK9" s="207">
        <v>1903.8092231604978</v>
      </c>
      <c r="CL9" s="207">
        <v>2622.7672112172154</v>
      </c>
      <c r="CM9" s="207">
        <v>477.54057822323944</v>
      </c>
      <c r="CN9" s="207">
        <v>2183.3451713887353</v>
      </c>
      <c r="CO9" s="207">
        <v>1117.0849446242075</v>
      </c>
      <c r="CP9" s="207">
        <v>26.471207218583118</v>
      </c>
      <c r="CQ9" s="207">
        <v>12798.299266040565</v>
      </c>
      <c r="CR9" s="207">
        <v>710.7900098868721</v>
      </c>
      <c r="CS9" s="207">
        <v>498.65001711000298</v>
      </c>
      <c r="DL9" s="599" t="s">
        <v>2365</v>
      </c>
    </row>
    <row r="10" spans="1:116" x14ac:dyDescent="0.35">
      <c r="C10" s="205">
        <v>6</v>
      </c>
      <c r="D10" s="206" t="s">
        <v>651</v>
      </c>
      <c r="E10" s="207">
        <v>462.26996351844343</v>
      </c>
      <c r="F10" s="207">
        <v>633.84740063798608</v>
      </c>
      <c r="G10" s="207">
        <v>6875.2247244048031</v>
      </c>
      <c r="H10" s="207">
        <v>8266.0075737061925</v>
      </c>
      <c r="I10" s="207">
        <v>1357.8256721331463</v>
      </c>
      <c r="J10" s="207">
        <v>2627.4685314685316</v>
      </c>
      <c r="K10" s="207">
        <v>3976.4928727392576</v>
      </c>
      <c r="L10" s="207">
        <v>591.19194979441681</v>
      </c>
      <c r="M10" s="207">
        <v>12977.11679582855</v>
      </c>
      <c r="N10" s="207">
        <v>16707.88657592054</v>
      </c>
      <c r="O10" s="207">
        <v>256.15124153498869</v>
      </c>
      <c r="P10" s="207">
        <v>1775.7916014465375</v>
      </c>
      <c r="Q10" s="207">
        <v>6751.7130564113459</v>
      </c>
      <c r="R10" s="207">
        <v>21433.474490136854</v>
      </c>
      <c r="S10" s="207">
        <v>526.76918340644966</v>
      </c>
      <c r="T10" s="207">
        <v>1129.5184302131515</v>
      </c>
      <c r="U10" s="207">
        <v>697.45854357440976</v>
      </c>
      <c r="V10" s="207">
        <v>15000.11814179196</v>
      </c>
      <c r="W10" s="207">
        <v>1868.8390133433982</v>
      </c>
      <c r="X10" s="207">
        <v>9200.9617798783402</v>
      </c>
      <c r="Y10" s="207">
        <v>392.55745164960183</v>
      </c>
      <c r="Z10" s="207">
        <v>11498.913590062111</v>
      </c>
      <c r="AA10" s="207">
        <v>771.6501329515238</v>
      </c>
      <c r="AB10" s="207">
        <v>900.94245400470322</v>
      </c>
      <c r="AC10" s="207">
        <v>7031.0200762135792</v>
      </c>
      <c r="AD10" s="207">
        <v>14133.527372214769</v>
      </c>
      <c r="AE10" s="207">
        <v>15134.372426379237</v>
      </c>
      <c r="AF10" s="207">
        <v>4020.422375037203</v>
      </c>
      <c r="AG10" s="207">
        <v>549.22424479676386</v>
      </c>
      <c r="AH10" s="207">
        <v>223.62323144104803</v>
      </c>
      <c r="AI10" s="207">
        <v>6483.3785327280711</v>
      </c>
      <c r="AJ10" s="207">
        <v>1175.4393869965888</v>
      </c>
      <c r="AK10" s="207">
        <v>16334.64448565175</v>
      </c>
      <c r="AL10" s="207">
        <v>576.95041684949535</v>
      </c>
      <c r="AM10" s="207">
        <v>9882.4114301567479</v>
      </c>
      <c r="AN10" s="207">
        <v>10343.052417444796</v>
      </c>
      <c r="AO10" s="207">
        <v>4642.9625018769539</v>
      </c>
      <c r="AP10" s="207">
        <v>237.35090521831737</v>
      </c>
      <c r="AQ10" s="207">
        <v>1808.6363143396309</v>
      </c>
      <c r="AR10" s="207">
        <v>6949.5763633235847</v>
      </c>
      <c r="AS10" s="207">
        <v>274.51042030504135</v>
      </c>
      <c r="AT10" s="207">
        <v>10152.225375220271</v>
      </c>
      <c r="AU10" s="207">
        <v>7393.2334559489727</v>
      </c>
      <c r="AV10" s="207">
        <v>28570.381571592479</v>
      </c>
      <c r="AW10" s="207">
        <v>10125.451850593976</v>
      </c>
      <c r="AX10" s="207">
        <v>3449.3667916403729</v>
      </c>
      <c r="AY10" s="207">
        <v>2554.9406589109394</v>
      </c>
      <c r="AZ10" s="207">
        <v>1343.0742064037379</v>
      </c>
      <c r="BA10" s="207">
        <v>15033.718657080119</v>
      </c>
      <c r="BB10" s="207">
        <v>9732.1297975555826</v>
      </c>
      <c r="BC10" s="207">
        <v>1696.5328095537398</v>
      </c>
      <c r="BD10" s="207">
        <v>18978.663467926479</v>
      </c>
      <c r="BE10" s="207">
        <v>6813.4598957392445</v>
      </c>
      <c r="BF10" s="207">
        <v>759.1656539814519</v>
      </c>
      <c r="BG10" s="207">
        <v>744.65410024849996</v>
      </c>
      <c r="BH10" s="207">
        <v>507.53925710123815</v>
      </c>
      <c r="BI10" s="207">
        <v>3005.5521101935569</v>
      </c>
      <c r="BJ10" s="207">
        <v>598.28672612801677</v>
      </c>
      <c r="BK10" s="207">
        <v>13679.666280003568</v>
      </c>
      <c r="BL10" s="207">
        <v>255.13162983425414</v>
      </c>
      <c r="BM10" s="207">
        <v>52.911002102312544</v>
      </c>
      <c r="BN10" s="207">
        <v>1215.9169337979095</v>
      </c>
      <c r="BO10" s="207">
        <v>697.42625933128409</v>
      </c>
      <c r="BP10" s="207">
        <v>14322.79328909478</v>
      </c>
      <c r="BQ10" s="207">
        <v>409.25846962616822</v>
      </c>
      <c r="BR10" s="207">
        <v>1316.0871709407522</v>
      </c>
      <c r="BS10" s="207">
        <v>1293.6171370282218</v>
      </c>
      <c r="BT10" s="207">
        <v>216.52873371199465</v>
      </c>
      <c r="BU10" s="207">
        <v>1264.0207347227129</v>
      </c>
      <c r="BV10" s="207">
        <v>2193.7964641212302</v>
      </c>
      <c r="BW10" s="207">
        <v>2311.4732703670961</v>
      </c>
      <c r="BX10" s="207">
        <v>170.30473751600513</v>
      </c>
      <c r="BY10" s="207">
        <v>12289.974845755183</v>
      </c>
      <c r="BZ10" s="207">
        <v>16578.691326143096</v>
      </c>
      <c r="CA10" s="207">
        <v>2802.963173812489</v>
      </c>
      <c r="CB10" s="207">
        <v>18306.457723449923</v>
      </c>
      <c r="CC10" s="207">
        <v>15214.176706827309</v>
      </c>
      <c r="CD10" s="207">
        <v>9139.5434058659102</v>
      </c>
      <c r="CE10" s="207">
        <v>295.76539325842697</v>
      </c>
      <c r="CF10" s="207">
        <v>378032.55997108307</v>
      </c>
      <c r="CG10" s="207">
        <v>460077.24595520151</v>
      </c>
      <c r="CH10" s="207">
        <v>3324.7836266540394</v>
      </c>
      <c r="CI10" s="207">
        <v>1736.5111935390523</v>
      </c>
      <c r="CJ10" s="207">
        <v>11.647331176176571</v>
      </c>
      <c r="CK10" s="207">
        <v>1931.3392786678241</v>
      </c>
      <c r="CL10" s="207">
        <v>3206.1926183147871</v>
      </c>
      <c r="CM10" s="207">
        <v>538.95377897035223</v>
      </c>
      <c r="CN10" s="207">
        <v>2306.1715728829613</v>
      </c>
      <c r="CO10" s="207">
        <v>1069.4367716307579</v>
      </c>
      <c r="CP10" s="207">
        <v>15.88272433114987</v>
      </c>
      <c r="CQ10" s="207">
        <v>14131.389261568411</v>
      </c>
      <c r="CR10" s="207">
        <v>615.68623925668987</v>
      </c>
      <c r="CS10" s="207">
        <v>583.77802507865749</v>
      </c>
      <c r="DL10" s="599" t="s">
        <v>2366</v>
      </c>
    </row>
    <row r="11" spans="1:116" x14ac:dyDescent="0.35">
      <c r="C11" s="205">
        <v>7</v>
      </c>
      <c r="D11" s="206" t="s">
        <v>652</v>
      </c>
      <c r="E11" s="207">
        <v>490.53100932306444</v>
      </c>
      <c r="F11" s="207">
        <v>618.70773342529526</v>
      </c>
      <c r="G11" s="207">
        <v>6468.4668646559612</v>
      </c>
      <c r="H11" s="207">
        <v>8759.5162018232695</v>
      </c>
      <c r="I11" s="207">
        <v>1570.0811436932267</v>
      </c>
      <c r="J11" s="207">
        <v>2705.3119623739094</v>
      </c>
      <c r="K11" s="207">
        <v>4471.7027355497876</v>
      </c>
      <c r="L11" s="207">
        <v>631.47760225059506</v>
      </c>
      <c r="M11" s="207">
        <v>10928.098354381937</v>
      </c>
      <c r="N11" s="207">
        <v>16445.303821115198</v>
      </c>
      <c r="O11" s="207">
        <v>217.97968397291197</v>
      </c>
      <c r="P11" s="207">
        <v>1776.8017218114103</v>
      </c>
      <c r="Q11" s="207">
        <v>7464.2210241155844</v>
      </c>
      <c r="R11" s="207">
        <v>25107.155885812041</v>
      </c>
      <c r="S11" s="207">
        <v>475.6946047871931</v>
      </c>
      <c r="T11" s="207">
        <v>1121.3704162891613</v>
      </c>
      <c r="U11" s="207">
        <v>673.33893976203819</v>
      </c>
      <c r="V11" s="207">
        <v>15070.908302776679</v>
      </c>
      <c r="W11" s="207">
        <v>1976.7536244754779</v>
      </c>
      <c r="X11" s="207">
        <v>10016.329027015745</v>
      </c>
      <c r="Y11" s="207">
        <v>462.65699658703073</v>
      </c>
      <c r="Z11" s="207">
        <v>11799.317551020407</v>
      </c>
      <c r="AA11" s="207">
        <v>907.82368582532217</v>
      </c>
      <c r="AB11" s="207">
        <v>1237.6583206529258</v>
      </c>
      <c r="AC11" s="207">
        <v>6868.1197693679342</v>
      </c>
      <c r="AD11" s="207">
        <v>14623.627969378897</v>
      </c>
      <c r="AE11" s="207">
        <v>15165.037776425934</v>
      </c>
      <c r="AF11" s="207">
        <v>3980.6666771096038</v>
      </c>
      <c r="AG11" s="207">
        <v>603.02994715208456</v>
      </c>
      <c r="AH11" s="207">
        <v>256.71545851528384</v>
      </c>
      <c r="AI11" s="207">
        <v>7292.3543710645772</v>
      </c>
      <c r="AJ11" s="207">
        <v>1134.0719922610865</v>
      </c>
      <c r="AK11" s="207">
        <v>16397.822379620622</v>
      </c>
      <c r="AL11" s="207">
        <v>678.46956685262955</v>
      </c>
      <c r="AM11" s="207">
        <v>10914.980566619768</v>
      </c>
      <c r="AN11" s="207">
        <v>10855.982745978496</v>
      </c>
      <c r="AO11" s="207">
        <v>4551.6454946284994</v>
      </c>
      <c r="AP11" s="207">
        <v>284.61994142705004</v>
      </c>
      <c r="AQ11" s="207">
        <v>2253.8390994078477</v>
      </c>
      <c r="AR11" s="207">
        <v>6668.3796318596251</v>
      </c>
      <c r="AS11" s="207">
        <v>393.73209919664686</v>
      </c>
      <c r="AT11" s="207">
        <v>10030.13963662879</v>
      </c>
      <c r="AU11" s="207">
        <v>8523.5220708150609</v>
      </c>
      <c r="AV11" s="207">
        <v>19794.570768732901</v>
      </c>
      <c r="AW11" s="207">
        <v>11804.131413214414</v>
      </c>
      <c r="AX11" s="207">
        <v>3166.814432607001</v>
      </c>
      <c r="AY11" s="207">
        <v>2763.5280086029916</v>
      </c>
      <c r="AZ11" s="207">
        <v>1377.3054830287206</v>
      </c>
      <c r="BA11" s="207">
        <v>13624.967555046902</v>
      </c>
      <c r="BB11" s="207">
        <v>9960.8359017433195</v>
      </c>
      <c r="BC11" s="207">
        <v>1883.325895663105</v>
      </c>
      <c r="BD11" s="207">
        <v>18520.287671317143</v>
      </c>
      <c r="BE11" s="207">
        <v>7194.3494283723448</v>
      </c>
      <c r="BF11" s="207">
        <v>807.68755996162452</v>
      </c>
      <c r="BG11" s="207">
        <v>807.38311412812902</v>
      </c>
      <c r="BH11" s="207">
        <v>636.97195921340131</v>
      </c>
      <c r="BI11" s="207">
        <v>2903.7934523615236</v>
      </c>
      <c r="BJ11" s="207">
        <v>487.94281217208817</v>
      </c>
      <c r="BK11" s="207">
        <v>14570.835727670206</v>
      </c>
      <c r="BL11" s="207">
        <v>312.61187845303868</v>
      </c>
      <c r="BM11" s="207">
        <v>81.401541695865447</v>
      </c>
      <c r="BN11" s="207">
        <v>1336.9036933797909</v>
      </c>
      <c r="BO11" s="207">
        <v>779.06141396399221</v>
      </c>
      <c r="BP11" s="207">
        <v>12197.752963951036</v>
      </c>
      <c r="BQ11" s="207">
        <v>421.32505841121497</v>
      </c>
      <c r="BR11" s="207">
        <v>1711.6381538670839</v>
      </c>
      <c r="BS11" s="207">
        <v>1267.2167872929519</v>
      </c>
      <c r="BT11" s="207">
        <v>238.48095556298028</v>
      </c>
      <c r="BU11" s="207">
        <v>1403.2345107735782</v>
      </c>
      <c r="BV11" s="207">
        <v>1940.4312880701234</v>
      </c>
      <c r="BW11" s="207">
        <v>2600.6602149537057</v>
      </c>
      <c r="BX11" s="207">
        <v>186.33341869398208</v>
      </c>
      <c r="BY11" s="207">
        <v>11688.646557255675</v>
      </c>
      <c r="BZ11" s="207">
        <v>18893.39241986936</v>
      </c>
      <c r="CA11" s="207">
        <v>2682.4600604874577</v>
      </c>
      <c r="CB11" s="207">
        <v>24651.631868384935</v>
      </c>
      <c r="CC11" s="207">
        <v>13367.095046854083</v>
      </c>
      <c r="CD11" s="207">
        <v>9438.6557355124314</v>
      </c>
      <c r="CE11" s="207">
        <v>273.55775280898877</v>
      </c>
      <c r="CF11" s="207">
        <v>383211.07375385665</v>
      </c>
      <c r="CG11" s="207">
        <v>467015.91830812953</v>
      </c>
      <c r="CH11" s="207">
        <v>3407.3737931760188</v>
      </c>
      <c r="CI11" s="207">
        <v>1827.5721463709783</v>
      </c>
      <c r="CJ11" s="207">
        <v>14.823876042406544</v>
      </c>
      <c r="CK11" s="207">
        <v>2178.0509299450187</v>
      </c>
      <c r="CL11" s="207">
        <v>3438.0803935495751</v>
      </c>
      <c r="CM11" s="207">
        <v>577.07231736511199</v>
      </c>
      <c r="CN11" s="207">
        <v>2091.2253702680664</v>
      </c>
      <c r="CO11" s="207">
        <v>1081.0841028069344</v>
      </c>
      <c r="CP11" s="207">
        <v>15.88272433114987</v>
      </c>
      <c r="CQ11" s="207">
        <v>14627.98910898903</v>
      </c>
      <c r="CR11" s="207">
        <v>624.76140619415708</v>
      </c>
      <c r="CS11" s="207">
        <v>684.06545674114022</v>
      </c>
      <c r="DL11" s="599" t="s">
        <v>2367</v>
      </c>
    </row>
    <row r="12" spans="1:116" x14ac:dyDescent="0.35">
      <c r="C12" s="205">
        <v>8</v>
      </c>
      <c r="D12" s="206" t="s">
        <v>653</v>
      </c>
      <c r="E12" s="207">
        <v>572.28617754357515</v>
      </c>
      <c r="F12" s="207">
        <v>673.21053539098193</v>
      </c>
      <c r="G12" s="207">
        <v>6177.634994935539</v>
      </c>
      <c r="H12" s="207">
        <v>9004.698832352773</v>
      </c>
      <c r="I12" s="207">
        <v>1560.940955922697</v>
      </c>
      <c r="J12" s="207">
        <v>2633.5342533572621</v>
      </c>
      <c r="K12" s="207">
        <v>5568.9946751534626</v>
      </c>
      <c r="L12" s="207">
        <v>601.26336290846132</v>
      </c>
      <c r="M12" s="207">
        <v>10370.239296306927</v>
      </c>
      <c r="N12" s="207">
        <v>14262.055271080462</v>
      </c>
      <c r="O12" s="207">
        <v>245.10158013544017</v>
      </c>
      <c r="P12" s="207">
        <v>1774.7814810816647</v>
      </c>
      <c r="Q12" s="207">
        <v>6800.4581429937325</v>
      </c>
      <c r="R12" s="207">
        <v>23974.777902143698</v>
      </c>
      <c r="S12" s="207">
        <v>535.78234433925957</v>
      </c>
      <c r="T12" s="207">
        <v>1071.4638310047208</v>
      </c>
      <c r="U12" s="207">
        <v>780.87217342552799</v>
      </c>
      <c r="V12" s="207">
        <v>12606.98807268167</v>
      </c>
      <c r="W12" s="207">
        <v>1990.8732932217313</v>
      </c>
      <c r="X12" s="207">
        <v>9439.1238967080153</v>
      </c>
      <c r="Y12" s="207">
        <v>468.66552901023891</v>
      </c>
      <c r="Z12" s="207">
        <v>10504.618789707187</v>
      </c>
      <c r="AA12" s="207">
        <v>939.09316833708328</v>
      </c>
      <c r="AB12" s="207">
        <v>1416.6334209434224</v>
      </c>
      <c r="AC12" s="207">
        <v>6461.3749038278766</v>
      </c>
      <c r="AD12" s="207">
        <v>11638.566016888959</v>
      </c>
      <c r="AE12" s="207">
        <v>14303.341440113783</v>
      </c>
      <c r="AF12" s="207">
        <v>3763.5394038127165</v>
      </c>
      <c r="AG12" s="207">
        <v>759.37104456188422</v>
      </c>
      <c r="AH12" s="207">
        <v>239.66794759825328</v>
      </c>
      <c r="AI12" s="207">
        <v>7054.605945233563</v>
      </c>
      <c r="AJ12" s="207">
        <v>1032.1669466931419</v>
      </c>
      <c r="AK12" s="207">
        <v>14886.817748865111</v>
      </c>
      <c r="AL12" s="207">
        <v>831.25086190685136</v>
      </c>
      <c r="AM12" s="207">
        <v>11505.320194994352</v>
      </c>
      <c r="AN12" s="207">
        <v>10720.452374617966</v>
      </c>
      <c r="AO12" s="207">
        <v>4138.689695182713</v>
      </c>
      <c r="AP12" s="207">
        <v>317.80883919062831</v>
      </c>
      <c r="AQ12" s="207">
        <v>2838.1677548098824</v>
      </c>
      <c r="AR12" s="207">
        <v>7036.2610700154828</v>
      </c>
      <c r="AS12" s="207">
        <v>426.79357317499125</v>
      </c>
      <c r="AT12" s="207">
        <v>8206.2848635838855</v>
      </c>
      <c r="AU12" s="207">
        <v>8079.7405501395278</v>
      </c>
      <c r="AV12" s="207">
        <v>10692.116883881028</v>
      </c>
      <c r="AW12" s="207">
        <v>12233.220328846821</v>
      </c>
      <c r="AX12" s="207">
        <v>2954.1406139797318</v>
      </c>
      <c r="AY12" s="207">
        <v>2480.6632124352332</v>
      </c>
      <c r="AZ12" s="207">
        <v>1350.1218221794695</v>
      </c>
      <c r="BA12" s="207">
        <v>12159.190546334679</v>
      </c>
      <c r="BB12" s="207">
        <v>8687.6701235922319</v>
      </c>
      <c r="BC12" s="207">
        <v>2096.8037083595223</v>
      </c>
      <c r="BD12" s="207">
        <v>14998.31013016412</v>
      </c>
      <c r="BE12" s="207">
        <v>8133.6001832305346</v>
      </c>
      <c r="BF12" s="207">
        <v>995.70994563479371</v>
      </c>
      <c r="BG12" s="207">
        <v>893.38256864052369</v>
      </c>
      <c r="BH12" s="207">
        <v>737.86831755280411</v>
      </c>
      <c r="BI12" s="207">
        <v>3578.3379573718053</v>
      </c>
      <c r="BJ12" s="207">
        <v>526.41133263378799</v>
      </c>
      <c r="BK12" s="207">
        <v>10715.559204068886</v>
      </c>
      <c r="BL12" s="207">
        <v>347.90676795580112</v>
      </c>
      <c r="BM12" s="207">
        <v>74.278906797477219</v>
      </c>
      <c r="BN12" s="207">
        <v>1346.9859233449477</v>
      </c>
      <c r="BO12" s="207">
        <v>763.94379273571292</v>
      </c>
      <c r="BP12" s="207">
        <v>8265.8371777214888</v>
      </c>
      <c r="BQ12" s="207">
        <v>479.64690420560748</v>
      </c>
      <c r="BR12" s="207">
        <v>1972.5775457451873</v>
      </c>
      <c r="BS12" s="207">
        <v>1179.8925535532132</v>
      </c>
      <c r="BT12" s="207">
        <v>258.43752088205815</v>
      </c>
      <c r="BU12" s="207">
        <v>1523.2811727304838</v>
      </c>
      <c r="BV12" s="207">
        <v>1932.2910414500075</v>
      </c>
      <c r="BW12" s="207">
        <v>2413.5987298190107</v>
      </c>
      <c r="BX12" s="207">
        <v>157.28143405889884</v>
      </c>
      <c r="BY12" s="207">
        <v>10929.902486426456</v>
      </c>
      <c r="BZ12" s="207">
        <v>16362.905185072663</v>
      </c>
      <c r="CA12" s="207">
        <v>2467.7822451521083</v>
      </c>
      <c r="CB12" s="207">
        <v>21518.964765703444</v>
      </c>
      <c r="CC12" s="207">
        <v>8694.4310575635882</v>
      </c>
      <c r="CD12" s="207">
        <v>9594.4434072033273</v>
      </c>
      <c r="CE12" s="207">
        <v>258.41617977528091</v>
      </c>
      <c r="CF12" s="207">
        <v>338050.30255992489</v>
      </c>
      <c r="CG12" s="207">
        <v>421249.87429133349</v>
      </c>
      <c r="CH12" s="207">
        <v>2622.7672112172154</v>
      </c>
      <c r="CI12" s="207">
        <v>1595.6843711361903</v>
      </c>
      <c r="CJ12" s="207">
        <v>23.294662352353143</v>
      </c>
      <c r="CK12" s="207">
        <v>2109.2257911767028</v>
      </c>
      <c r="CL12" s="207">
        <v>2392.9971325599136</v>
      </c>
      <c r="CM12" s="207">
        <v>511.42372346302579</v>
      </c>
      <c r="CN12" s="207">
        <v>1481.3287559519113</v>
      </c>
      <c r="CO12" s="207">
        <v>893.66795569936596</v>
      </c>
      <c r="CP12" s="207">
        <v>21.176965774866492</v>
      </c>
      <c r="CQ12" s="207">
        <v>11642.036934732854</v>
      </c>
      <c r="CR12" s="207">
        <v>724.89853518345785</v>
      </c>
      <c r="CS12" s="207">
        <v>615.63018798167252</v>
      </c>
      <c r="DL12" s="599" t="s">
        <v>2368</v>
      </c>
    </row>
    <row r="13" spans="1:116" x14ac:dyDescent="0.35">
      <c r="C13" s="205">
        <v>9</v>
      </c>
      <c r="D13" s="206" t="s">
        <v>654</v>
      </c>
      <c r="E13" s="207">
        <v>812.50506688285361</v>
      </c>
      <c r="F13" s="207">
        <v>696.42469178377451</v>
      </c>
      <c r="G13" s="207">
        <v>6444.0613930710306</v>
      </c>
      <c r="H13" s="207">
        <v>9198.5398009337896</v>
      </c>
      <c r="I13" s="207">
        <v>1831.0842833627994</v>
      </c>
      <c r="J13" s="207">
        <v>2855.9440559440559</v>
      </c>
      <c r="K13" s="207">
        <v>7570.996941045606</v>
      </c>
      <c r="L13" s="207">
        <v>722.12032027699627</v>
      </c>
      <c r="M13" s="207">
        <v>11620.649618494068</v>
      </c>
      <c r="N13" s="207">
        <v>13601.363178344442</v>
      </c>
      <c r="O13" s="207">
        <v>308.38600451467266</v>
      </c>
      <c r="P13" s="207">
        <v>2203.0725157877691</v>
      </c>
      <c r="Q13" s="207">
        <v>6892.7626686497397</v>
      </c>
      <c r="R13" s="207">
        <v>23022.574768790761</v>
      </c>
      <c r="S13" s="207">
        <v>690.00754252289698</v>
      </c>
      <c r="T13" s="207">
        <v>1240.535119927519</v>
      </c>
      <c r="U13" s="207">
        <v>883.38048962810694</v>
      </c>
      <c r="V13" s="207">
        <v>11627.548084131895</v>
      </c>
      <c r="W13" s="207">
        <v>2325.7111520614553</v>
      </c>
      <c r="X13" s="207">
        <v>9876.9677883468503</v>
      </c>
      <c r="Y13" s="207">
        <v>538.76507394766782</v>
      </c>
      <c r="Z13" s="207">
        <v>10819.831396628217</v>
      </c>
      <c r="AA13" s="207">
        <v>1217.492431990182</v>
      </c>
      <c r="AB13" s="207">
        <v>1701.7801908977729</v>
      </c>
      <c r="AC13" s="207">
        <v>6792.2345332597142</v>
      </c>
      <c r="AD13" s="207">
        <v>10297.405203483018</v>
      </c>
      <c r="AE13" s="207">
        <v>15596.397033749454</v>
      </c>
      <c r="AF13" s="207">
        <v>4164.1545136985233</v>
      </c>
      <c r="AG13" s="207">
        <v>991.85228681411888</v>
      </c>
      <c r="AH13" s="207">
        <v>292.81606986899561</v>
      </c>
      <c r="AI13" s="207">
        <v>7071.4376921950507</v>
      </c>
      <c r="AJ13" s="207">
        <v>1173.4214653021741</v>
      </c>
      <c r="AK13" s="207">
        <v>13878.077375162127</v>
      </c>
      <c r="AL13" s="207">
        <v>1109.6746693411897</v>
      </c>
      <c r="AM13" s="207">
        <v>12103.012808063993</v>
      </c>
      <c r="AN13" s="207">
        <v>10915.407601113498</v>
      </c>
      <c r="AO13" s="207">
        <v>4318.2798094380059</v>
      </c>
      <c r="AP13" s="207">
        <v>402.28966986155484</v>
      </c>
      <c r="AQ13" s="207">
        <v>3638.914430731189</v>
      </c>
      <c r="AR13" s="207">
        <v>7813.2520385343196</v>
      </c>
      <c r="AS13" s="207">
        <v>513.95564093608107</v>
      </c>
      <c r="AT13" s="207">
        <v>6717.9004678860056</v>
      </c>
      <c r="AU13" s="207">
        <v>8182.8728753669411</v>
      </c>
      <c r="AV13" s="207">
        <v>6764.7782280603687</v>
      </c>
      <c r="AW13" s="207">
        <v>11680.637530178747</v>
      </c>
      <c r="AX13" s="207">
        <v>3294.4187237833626</v>
      </c>
      <c r="AY13" s="207">
        <v>2792.0179880731253</v>
      </c>
      <c r="AZ13" s="207">
        <v>1586.7203517933215</v>
      </c>
      <c r="BA13" s="207">
        <v>12655.527141503802</v>
      </c>
      <c r="BB13" s="207">
        <v>8880.5420916399544</v>
      </c>
      <c r="BC13" s="207">
        <v>2253.8330609679447</v>
      </c>
      <c r="BD13" s="207">
        <v>12165.48419084176</v>
      </c>
      <c r="BE13" s="207">
        <v>10461.489070685695</v>
      </c>
      <c r="BF13" s="207">
        <v>1192.8301886792453</v>
      </c>
      <c r="BG13" s="207">
        <v>1106.8635674889388</v>
      </c>
      <c r="BH13" s="207">
        <v>888.70327749453747</v>
      </c>
      <c r="BI13" s="207">
        <v>4837.207951170154</v>
      </c>
      <c r="BJ13" s="207">
        <v>665.10047219307455</v>
      </c>
      <c r="BK13" s="207">
        <v>8784.6920674578396</v>
      </c>
      <c r="BL13" s="207">
        <v>444.71560773480661</v>
      </c>
      <c r="BM13" s="207">
        <v>132.27750525578136</v>
      </c>
      <c r="BN13" s="207">
        <v>1678.6912891986062</v>
      </c>
      <c r="BO13" s="207">
        <v>898.99454237500788</v>
      </c>
      <c r="BP13" s="207">
        <v>6945.8829444000348</v>
      </c>
      <c r="BQ13" s="207">
        <v>504.78563084112147</v>
      </c>
      <c r="BR13" s="207">
        <v>2286.326100265288</v>
      </c>
      <c r="BS13" s="207">
        <v>1162.6307864186138</v>
      </c>
      <c r="BT13" s="207">
        <v>314.3159037754761</v>
      </c>
      <c r="BU13" s="207">
        <v>1798.6823383963265</v>
      </c>
      <c r="BV13" s="207">
        <v>2057.4473332342891</v>
      </c>
      <c r="BW13" s="207">
        <v>2583.4707811845719</v>
      </c>
      <c r="BX13" s="207">
        <v>203.36389244558259</v>
      </c>
      <c r="BY13" s="207">
        <v>11765.255571322803</v>
      </c>
      <c r="BZ13" s="207">
        <v>14607.142827484937</v>
      </c>
      <c r="CA13" s="207">
        <v>2445.5043586550437</v>
      </c>
      <c r="CB13" s="207">
        <v>16951.279801766781</v>
      </c>
      <c r="CC13" s="207">
        <v>6433.5341365461845</v>
      </c>
      <c r="CD13" s="207">
        <v>10922.792954487702</v>
      </c>
      <c r="CE13" s="207">
        <v>301.82202247191009</v>
      </c>
      <c r="CF13" s="207">
        <v>325200.97033498413</v>
      </c>
      <c r="CG13" s="207">
        <v>419022.82633553265</v>
      </c>
      <c r="CH13" s="207">
        <v>2098.6373082892696</v>
      </c>
      <c r="CI13" s="207">
        <v>1546.9773498539973</v>
      </c>
      <c r="CJ13" s="207">
        <v>14.823876042406544</v>
      </c>
      <c r="CK13" s="207">
        <v>1939.8100649777707</v>
      </c>
      <c r="CL13" s="207">
        <v>1968.3989687738406</v>
      </c>
      <c r="CM13" s="207">
        <v>564.36613790019203</v>
      </c>
      <c r="CN13" s="207">
        <v>1325.6780575066425</v>
      </c>
      <c r="CO13" s="207">
        <v>803.66585115618341</v>
      </c>
      <c r="CP13" s="207">
        <v>25.41235892983979</v>
      </c>
      <c r="CQ13" s="207">
        <v>10296.240759740089</v>
      </c>
      <c r="CR13" s="207">
        <v>810.57253908913094</v>
      </c>
      <c r="CS13" s="207">
        <v>483.3996714078977</v>
      </c>
      <c r="DL13" s="599" t="s">
        <v>2369</v>
      </c>
    </row>
    <row r="14" spans="1:116" x14ac:dyDescent="0.35">
      <c r="C14" s="205">
        <v>10</v>
      </c>
      <c r="D14" s="206" t="s">
        <v>655</v>
      </c>
      <c r="E14" s="207">
        <v>851.8686663964329</v>
      </c>
      <c r="F14" s="207">
        <v>823.5978963703767</v>
      </c>
      <c r="G14" s="207">
        <v>6489.8216522927751</v>
      </c>
      <c r="H14" s="207">
        <v>8775.2330371136213</v>
      </c>
      <c r="I14" s="207">
        <v>2083.9628116807903</v>
      </c>
      <c r="J14" s="207">
        <v>3258.3036078965283</v>
      </c>
      <c r="K14" s="207">
        <v>8795.2657685494178</v>
      </c>
      <c r="L14" s="207">
        <v>848.01298420255353</v>
      </c>
      <c r="M14" s="207">
        <v>13067.26512270379</v>
      </c>
      <c r="N14" s="207">
        <v>13470.071800941771</v>
      </c>
      <c r="O14" s="207">
        <v>405.82392776523704</v>
      </c>
      <c r="P14" s="207">
        <v>2430.3495978841693</v>
      </c>
      <c r="Q14" s="207">
        <v>6839.8690640603418</v>
      </c>
      <c r="R14" s="207">
        <v>21860.865995536191</v>
      </c>
      <c r="S14" s="207">
        <v>816.19179558223664</v>
      </c>
      <c r="T14" s="207">
        <v>1408.5879071098184</v>
      </c>
      <c r="U14" s="207">
        <v>1090.407089017629</v>
      </c>
      <c r="V14" s="207">
        <v>11095.037022396096</v>
      </c>
      <c r="W14" s="207">
        <v>2723.0789724917299</v>
      </c>
      <c r="X14" s="207">
        <v>10086.00964635019</v>
      </c>
      <c r="Y14" s="207">
        <v>677.96274175199085</v>
      </c>
      <c r="Z14" s="207">
        <v>10762.712333629104</v>
      </c>
      <c r="AA14" s="207">
        <v>1360.7268357537328</v>
      </c>
      <c r="AB14" s="207">
        <v>1735.1484299349841</v>
      </c>
      <c r="AC14" s="207">
        <v>6990.5479502891949</v>
      </c>
      <c r="AD14" s="207">
        <v>9715.2122694867539</v>
      </c>
      <c r="AE14" s="207">
        <v>15356.185125050337</v>
      </c>
      <c r="AF14" s="207">
        <v>4331.3323203684267</v>
      </c>
      <c r="AG14" s="207">
        <v>1138.041364911594</v>
      </c>
      <c r="AH14" s="207">
        <v>376.04803493449782</v>
      </c>
      <c r="AI14" s="207">
        <v>6863.1448235466396</v>
      </c>
      <c r="AJ14" s="207">
        <v>1210.7530166488468</v>
      </c>
      <c r="AK14" s="207">
        <v>14239.244335684176</v>
      </c>
      <c r="AL14" s="207">
        <v>1197.121857957751</v>
      </c>
      <c r="AM14" s="207">
        <v>12080.953853978823</v>
      </c>
      <c r="AN14" s="207">
        <v>11517.996483008779</v>
      </c>
      <c r="AO14" s="207">
        <v>4730.2209754699206</v>
      </c>
      <c r="AP14" s="207">
        <v>503.86781150159743</v>
      </c>
      <c r="AQ14" s="207">
        <v>3823.3850291738063</v>
      </c>
      <c r="AR14" s="207">
        <v>8919.0106141407196</v>
      </c>
      <c r="AS14" s="207">
        <v>550.02270345791123</v>
      </c>
      <c r="AT14" s="207">
        <v>5717.8590265540497</v>
      </c>
      <c r="AU14" s="207">
        <v>8028.6952578552527</v>
      </c>
      <c r="AV14" s="207">
        <v>5579.0638404283491</v>
      </c>
      <c r="AW14" s="207">
        <v>9726.7131265550815</v>
      </c>
      <c r="AX14" s="207">
        <v>3624.5695088904563</v>
      </c>
      <c r="AY14" s="207">
        <v>2945.6603773584907</v>
      </c>
      <c r="AZ14" s="207">
        <v>1836.4073107049608</v>
      </c>
      <c r="BA14" s="207">
        <v>12875.182485748863</v>
      </c>
      <c r="BB14" s="207">
        <v>8971.1813771705783</v>
      </c>
      <c r="BC14" s="207">
        <v>2461.1528598365808</v>
      </c>
      <c r="BD14" s="207">
        <v>10871.869356068994</v>
      </c>
      <c r="BE14" s="207">
        <v>11318.749980644661</v>
      </c>
      <c r="BF14" s="207">
        <v>1409.1570195075151</v>
      </c>
      <c r="BG14" s="207">
        <v>1151.3809321777078</v>
      </c>
      <c r="BH14" s="207">
        <v>997.75287691187179</v>
      </c>
      <c r="BI14" s="207">
        <v>5371.1786402062862</v>
      </c>
      <c r="BJ14" s="207">
        <v>758.23478488982164</v>
      </c>
      <c r="BK14" s="207">
        <v>7891.3700365842778</v>
      </c>
      <c r="BL14" s="207">
        <v>513.28853591160225</v>
      </c>
      <c r="BM14" s="207">
        <v>153.64540995094603</v>
      </c>
      <c r="BN14" s="207">
        <v>1904.5332404181186</v>
      </c>
      <c r="BO14" s="207">
        <v>1059.2413273947682</v>
      </c>
      <c r="BP14" s="207">
        <v>6891.0639982278899</v>
      </c>
      <c r="BQ14" s="207">
        <v>605.34053738317755</v>
      </c>
      <c r="BR14" s="207">
        <v>2263.5456771648187</v>
      </c>
      <c r="BS14" s="207">
        <v>1312.9097002963035</v>
      </c>
      <c r="BT14" s="207">
        <v>390.15085198797192</v>
      </c>
      <c r="BU14" s="207">
        <v>1888.4651359943482</v>
      </c>
      <c r="BV14" s="207">
        <v>2304.707324320309</v>
      </c>
      <c r="BW14" s="207">
        <v>2784.68827059973</v>
      </c>
      <c r="BX14" s="207">
        <v>265.4750320102433</v>
      </c>
      <c r="BY14" s="207">
        <v>11903.781459772952</v>
      </c>
      <c r="BZ14" s="207">
        <v>13478.73920198491</v>
      </c>
      <c r="CA14" s="207">
        <v>2574.108521615371</v>
      </c>
      <c r="CB14" s="207">
        <v>14416.361720354829</v>
      </c>
      <c r="CC14" s="207">
        <v>5691.0374832663992</v>
      </c>
      <c r="CD14" s="207">
        <v>11363.152773133968</v>
      </c>
      <c r="CE14" s="207">
        <v>425.98292134831462</v>
      </c>
      <c r="CF14" s="207">
        <v>318389.02220884484</v>
      </c>
      <c r="CG14" s="207">
        <v>419182.34802899591</v>
      </c>
      <c r="CH14" s="207">
        <v>1674.0391445031962</v>
      </c>
      <c r="CI14" s="207">
        <v>1495.0937837055744</v>
      </c>
      <c r="CJ14" s="207">
        <v>11.647331176176571</v>
      </c>
      <c r="CK14" s="207">
        <v>1805.3363323073686</v>
      </c>
      <c r="CL14" s="207">
        <v>1888.9853471180911</v>
      </c>
      <c r="CM14" s="207">
        <v>547.42456528029879</v>
      </c>
      <c r="CN14" s="207">
        <v>1361.6788993239154</v>
      </c>
      <c r="CO14" s="207">
        <v>888.37371425564936</v>
      </c>
      <c r="CP14" s="207">
        <v>30.706600373556416</v>
      </c>
      <c r="CQ14" s="207">
        <v>9717.0507457974909</v>
      </c>
      <c r="CR14" s="207">
        <v>777.50018337255233</v>
      </c>
      <c r="CS14" s="207">
        <v>365.28712051500975</v>
      </c>
      <c r="DL14" s="599" t="s">
        <v>2370</v>
      </c>
    </row>
    <row r="15" spans="1:116" x14ac:dyDescent="0.35">
      <c r="C15" s="205">
        <v>11</v>
      </c>
      <c r="D15" s="206" t="s">
        <v>656</v>
      </c>
      <c r="E15" s="207">
        <v>975.00608025942438</v>
      </c>
      <c r="F15" s="207">
        <v>799.37442883007157</v>
      </c>
      <c r="G15" s="207">
        <v>6611.8490102174273</v>
      </c>
      <c r="H15" s="207">
        <v>8224.0960129319192</v>
      </c>
      <c r="I15" s="207">
        <v>2220.0500518197891</v>
      </c>
      <c r="J15" s="207">
        <v>3299.7527074695217</v>
      </c>
      <c r="K15" s="207">
        <v>7984.7299674535489</v>
      </c>
      <c r="L15" s="207">
        <v>1026.2769963211426</v>
      </c>
      <c r="M15" s="207">
        <v>12491.376399253732</v>
      </c>
      <c r="N15" s="207">
        <v>12878.201801199084</v>
      </c>
      <c r="O15" s="207">
        <v>458.05869074492097</v>
      </c>
      <c r="P15" s="207">
        <v>2676.8189669131539</v>
      </c>
      <c r="Q15" s="207">
        <v>6101.4328588122808</v>
      </c>
      <c r="R15" s="207">
        <v>19778.37993491393</v>
      </c>
      <c r="S15" s="207">
        <v>912.33217886554303</v>
      </c>
      <c r="T15" s="207">
        <v>1466.6425063182489</v>
      </c>
      <c r="U15" s="207">
        <v>1229.0948109387652</v>
      </c>
      <c r="V15" s="207">
        <v>9099.1771104537838</v>
      </c>
      <c r="W15" s="207">
        <v>3096.2416464998555</v>
      </c>
      <c r="X15" s="207">
        <v>9497.3644143606871</v>
      </c>
      <c r="Y15" s="207">
        <v>746.05944254835038</v>
      </c>
      <c r="Z15" s="207">
        <v>9292.4253416149077</v>
      </c>
      <c r="AA15" s="207">
        <v>1620.9696256903253</v>
      </c>
      <c r="AB15" s="207">
        <v>1576.3965048185548</v>
      </c>
      <c r="AC15" s="207">
        <v>7261.7111939825672</v>
      </c>
      <c r="AD15" s="207">
        <v>9189.1215636755842</v>
      </c>
      <c r="AE15" s="207">
        <v>15279.521749933598</v>
      </c>
      <c r="AF15" s="207">
        <v>4381.2817869954106</v>
      </c>
      <c r="AG15" s="207">
        <v>1189.8166634044496</v>
      </c>
      <c r="AH15" s="207">
        <v>413.15144104803494</v>
      </c>
      <c r="AI15" s="207">
        <v>6433.9352760287011</v>
      </c>
      <c r="AJ15" s="207">
        <v>1328.8014357721095</v>
      </c>
      <c r="AK15" s="207">
        <v>13493.745186851491</v>
      </c>
      <c r="AL15" s="207">
        <v>1282.5587663762301</v>
      </c>
      <c r="AM15" s="207">
        <v>10609.306488582393</v>
      </c>
      <c r="AN15" s="207">
        <v>11497.145656645622</v>
      </c>
      <c r="AO15" s="207">
        <v>5121.8694732244021</v>
      </c>
      <c r="AP15" s="207">
        <v>581.30857294994678</v>
      </c>
      <c r="AQ15" s="207">
        <v>3579.141834587771</v>
      </c>
      <c r="AR15" s="207">
        <v>8719.2129365215897</v>
      </c>
      <c r="AS15" s="207">
        <v>609.13261147979972</v>
      </c>
      <c r="AT15" s="207">
        <v>4791.0690283769827</v>
      </c>
      <c r="AU15" s="207">
        <v>7764.0931305041131</v>
      </c>
      <c r="AV15" s="207">
        <v>5070.589442793681</v>
      </c>
      <c r="AW15" s="207">
        <v>7944.4242891843805</v>
      </c>
      <c r="AX15" s="207">
        <v>3547.601841196778</v>
      </c>
      <c r="AY15" s="207">
        <v>2944.6428780916999</v>
      </c>
      <c r="AZ15" s="207">
        <v>1955.2099766387248</v>
      </c>
      <c r="BA15" s="207">
        <v>11498.112442981759</v>
      </c>
      <c r="BB15" s="207">
        <v>7807.6258978007099</v>
      </c>
      <c r="BC15" s="207">
        <v>2415.9940917661847</v>
      </c>
      <c r="BD15" s="207">
        <v>9461.8080140744569</v>
      </c>
      <c r="BE15" s="207">
        <v>10732.366912694521</v>
      </c>
      <c r="BF15" s="207">
        <v>1441.5049568276304</v>
      </c>
      <c r="BG15" s="207">
        <v>1252.5567610158191</v>
      </c>
      <c r="BH15" s="207">
        <v>1027.3083758193736</v>
      </c>
      <c r="BI15" s="207">
        <v>5197.034957730848</v>
      </c>
      <c r="BJ15" s="207">
        <v>897.93625393494233</v>
      </c>
      <c r="BK15" s="207">
        <v>6621.3459444989739</v>
      </c>
      <c r="BL15" s="207">
        <v>546.56657458563541</v>
      </c>
      <c r="BM15" s="207">
        <v>187.22354590049054</v>
      </c>
      <c r="BN15" s="207">
        <v>2088.0298257839722</v>
      </c>
      <c r="BO15" s="207">
        <v>1139.8686406122576</v>
      </c>
      <c r="BP15" s="207">
        <v>6142.9466151727329</v>
      </c>
      <c r="BQ15" s="207">
        <v>758.18399532710282</v>
      </c>
      <c r="BR15" s="207">
        <v>2112.3665056798859</v>
      </c>
      <c r="BS15" s="207">
        <v>1435.7728663719822</v>
      </c>
      <c r="BT15" s="207">
        <v>487.9380220514534</v>
      </c>
      <c r="BU15" s="207">
        <v>2006.494206993995</v>
      </c>
      <c r="BV15" s="207">
        <v>2258.9184370821572</v>
      </c>
      <c r="BW15" s="207">
        <v>3012.1954822500347</v>
      </c>
      <c r="BX15" s="207">
        <v>326.58437900128041</v>
      </c>
      <c r="BY15" s="207">
        <v>10407.282089091806</v>
      </c>
      <c r="BZ15" s="207">
        <v>12224.021737809509</v>
      </c>
      <c r="CA15" s="207">
        <v>2538.66642946095</v>
      </c>
      <c r="CB15" s="207">
        <v>12290.09806648919</v>
      </c>
      <c r="CC15" s="207">
        <v>4908.6680053547525</v>
      </c>
      <c r="CD15" s="207">
        <v>11200.095010097497</v>
      </c>
      <c r="CE15" s="207">
        <v>514.81348314606737</v>
      </c>
      <c r="CF15" s="207">
        <v>289586.83250656846</v>
      </c>
      <c r="CG15" s="207">
        <v>394500.27581098449</v>
      </c>
      <c r="CH15" s="207">
        <v>1555.4481361639439</v>
      </c>
      <c r="CI15" s="207">
        <v>1412.503617183595</v>
      </c>
      <c r="CJ15" s="207">
        <v>26.471207218583118</v>
      </c>
      <c r="CK15" s="207">
        <v>1710.0399863204693</v>
      </c>
      <c r="CL15" s="207">
        <v>1775.6885802225554</v>
      </c>
      <c r="CM15" s="207">
        <v>457.42246073711624</v>
      </c>
      <c r="CN15" s="207">
        <v>1323.5603609291559</v>
      </c>
      <c r="CO15" s="207">
        <v>898.96219714308268</v>
      </c>
      <c r="CP15" s="207">
        <v>26.471207218583118</v>
      </c>
      <c r="CQ15" s="207">
        <v>9188.6854497145705</v>
      </c>
      <c r="CR15" s="207">
        <v>676.90989128059562</v>
      </c>
      <c r="CS15" s="207">
        <v>299.60069928857979</v>
      </c>
      <c r="DL15" s="599" t="s">
        <v>2371</v>
      </c>
    </row>
    <row r="16" spans="1:116" x14ac:dyDescent="0.35">
      <c r="C16" s="205">
        <v>12</v>
      </c>
      <c r="D16" s="206" t="s">
        <v>657</v>
      </c>
      <c r="E16" s="207">
        <v>1095.1155249290637</v>
      </c>
      <c r="F16" s="207">
        <v>898.28692128631781</v>
      </c>
      <c r="G16" s="207">
        <v>6325.0847190944942</v>
      </c>
      <c r="H16" s="207">
        <v>8023.9683102347599</v>
      </c>
      <c r="I16" s="207">
        <v>2510.5049076388464</v>
      </c>
      <c r="J16" s="207">
        <v>3500.932483445758</v>
      </c>
      <c r="K16" s="207">
        <v>7281.0663803402958</v>
      </c>
      <c r="L16" s="207">
        <v>1140.0839645098463</v>
      </c>
      <c r="M16" s="207">
        <v>10850.676850124379</v>
      </c>
      <c r="N16" s="207">
        <v>12382.682731647068</v>
      </c>
      <c r="O16" s="207">
        <v>517.32505643340858</v>
      </c>
      <c r="P16" s="207">
        <v>2755.6083553732392</v>
      </c>
      <c r="Q16" s="207">
        <v>5468.7838627430147</v>
      </c>
      <c r="R16" s="207">
        <v>17484.293177991018</v>
      </c>
      <c r="S16" s="207">
        <v>979.43015469868385</v>
      </c>
      <c r="T16" s="207">
        <v>1584.788708216108</v>
      </c>
      <c r="U16" s="207">
        <v>1255.2243817355011</v>
      </c>
      <c r="V16" s="207">
        <v>8017.2498739112061</v>
      </c>
      <c r="W16" s="207">
        <v>3479.4897981838767</v>
      </c>
      <c r="X16" s="207">
        <v>9048.0804210400765</v>
      </c>
      <c r="Y16" s="207">
        <v>784.11348122866889</v>
      </c>
      <c r="Z16" s="207">
        <v>8542.4731996450755</v>
      </c>
      <c r="AA16" s="207">
        <v>1627.0217835958274</v>
      </c>
      <c r="AB16" s="207">
        <v>1532.91667819431</v>
      </c>
      <c r="AC16" s="207">
        <v>7378.0685560151705</v>
      </c>
      <c r="AD16" s="207">
        <v>8820.7522163470385</v>
      </c>
      <c r="AE16" s="207">
        <v>15144.594209728137</v>
      </c>
      <c r="AF16" s="207">
        <v>4185.56142796723</v>
      </c>
      <c r="AG16" s="207">
        <v>1381.6898284073857</v>
      </c>
      <c r="AH16" s="207">
        <v>496.38340611353709</v>
      </c>
      <c r="AI16" s="207">
        <v>6008.9336652511347</v>
      </c>
      <c r="AJ16" s="207">
        <v>1412.5451860903213</v>
      </c>
      <c r="AK16" s="207">
        <v>11388.868352788586</v>
      </c>
      <c r="AL16" s="207">
        <v>1348.8980129129318</v>
      </c>
      <c r="AM16" s="207">
        <v>9741.6542945656547</v>
      </c>
      <c r="AN16" s="207">
        <v>10941.471134067446</v>
      </c>
      <c r="AO16" s="207">
        <v>5300.4449540658234</v>
      </c>
      <c r="AP16" s="207">
        <v>712.05271565495207</v>
      </c>
      <c r="AQ16" s="207">
        <v>3432.802030236644</v>
      </c>
      <c r="AR16" s="207">
        <v>8186.4191295372439</v>
      </c>
      <c r="AS16" s="207">
        <v>710.32075911049014</v>
      </c>
      <c r="AT16" s="207">
        <v>4320.7735310202343</v>
      </c>
      <c r="AU16" s="207">
        <v>6985.9128583336351</v>
      </c>
      <c r="AV16" s="207">
        <v>4529.4507369597832</v>
      </c>
      <c r="AW16" s="207">
        <v>6829.8396668709347</v>
      </c>
      <c r="AX16" s="207">
        <v>3790.6576339136568</v>
      </c>
      <c r="AY16" s="207">
        <v>2705.530550395933</v>
      </c>
      <c r="AZ16" s="207">
        <v>2075.0194448261645</v>
      </c>
      <c r="BA16" s="207">
        <v>10216.085578013</v>
      </c>
      <c r="BB16" s="207">
        <v>7238.4955002828392</v>
      </c>
      <c r="BC16" s="207">
        <v>2209.7006285355124</v>
      </c>
      <c r="BD16" s="207">
        <v>8127.9662040796238</v>
      </c>
      <c r="BE16" s="207">
        <v>10864.173372216057</v>
      </c>
      <c r="BF16" s="207">
        <v>1577.972817396866</v>
      </c>
      <c r="BG16" s="207">
        <v>1269.7566519182981</v>
      </c>
      <c r="BH16" s="207">
        <v>1234.1968681718863</v>
      </c>
      <c r="BI16" s="207">
        <v>5102.6197081959726</v>
      </c>
      <c r="BJ16" s="207">
        <v>890.84994753410285</v>
      </c>
      <c r="BK16" s="207">
        <v>6071.3609351298292</v>
      </c>
      <c r="BL16" s="207">
        <v>631.2743093922652</v>
      </c>
      <c r="BM16" s="207">
        <v>207.57393132445691</v>
      </c>
      <c r="BN16" s="207">
        <v>2253.3783972125434</v>
      </c>
      <c r="BO16" s="207">
        <v>1190.2607113731885</v>
      </c>
      <c r="BP16" s="207">
        <v>5631.3031175660444</v>
      </c>
      <c r="BQ16" s="207">
        <v>885.88872663551399</v>
      </c>
      <c r="BR16" s="207">
        <v>2131.0050336711788</v>
      </c>
      <c r="BS16" s="207">
        <v>1479.4349832418516</v>
      </c>
      <c r="BT16" s="207">
        <v>529.84680922151688</v>
      </c>
      <c r="BU16" s="207">
        <v>2104.3473684210526</v>
      </c>
      <c r="BV16" s="207">
        <v>2228.3925122567225</v>
      </c>
      <c r="BW16" s="207">
        <v>3281.1595635788394</v>
      </c>
      <c r="BX16" s="207">
        <v>315.56466069142124</v>
      </c>
      <c r="BY16" s="207">
        <v>9759.7785044422508</v>
      </c>
      <c r="BZ16" s="207">
        <v>10885.095047850524</v>
      </c>
      <c r="CA16" s="207">
        <v>2458.6685643124001</v>
      </c>
      <c r="CB16" s="207">
        <v>10337.171123536511</v>
      </c>
      <c r="CC16" s="207">
        <v>4489.4645247657299</v>
      </c>
      <c r="CD16" s="207">
        <v>10858.400716855465</v>
      </c>
      <c r="CE16" s="207">
        <v>579.4175280898877</v>
      </c>
      <c r="CF16" s="207">
        <v>264682.7548275888</v>
      </c>
      <c r="CG16" s="207">
        <v>372857.45677235472</v>
      </c>
      <c r="CH16" s="207">
        <v>1446.3867624233815</v>
      </c>
      <c r="CI16" s="207">
        <v>1461.210638465788</v>
      </c>
      <c r="CJ16" s="207">
        <v>14.823876042406544</v>
      </c>
      <c r="CK16" s="207">
        <v>1555.4481361639439</v>
      </c>
      <c r="CL16" s="207">
        <v>1772.5120353563254</v>
      </c>
      <c r="CM16" s="207">
        <v>479.65827480072608</v>
      </c>
      <c r="CN16" s="207">
        <v>1212.3812906111068</v>
      </c>
      <c r="CO16" s="207">
        <v>844.96093441717312</v>
      </c>
      <c r="CP16" s="207">
        <v>32.824296951043067</v>
      </c>
      <c r="CQ16" s="207">
        <v>8815.9708520769218</v>
      </c>
      <c r="CR16" s="207">
        <v>486.588994461129</v>
      </c>
      <c r="CS16" s="207">
        <v>276.98772130250558</v>
      </c>
      <c r="DL16" s="599" t="s">
        <v>2372</v>
      </c>
    </row>
    <row r="17" spans="3:116" x14ac:dyDescent="0.35">
      <c r="C17" s="205">
        <v>13</v>
      </c>
      <c r="D17" s="206" t="s">
        <v>658</v>
      </c>
      <c r="E17" s="207">
        <v>1070.8917713822457</v>
      </c>
      <c r="F17" s="207">
        <v>898.28692128631781</v>
      </c>
      <c r="G17" s="207">
        <v>5950.8674881255592</v>
      </c>
      <c r="H17" s="207">
        <v>7209.8362421944876</v>
      </c>
      <c r="I17" s="207">
        <v>2755.2588246052551</v>
      </c>
      <c r="J17" s="207">
        <v>3295.7088928770345</v>
      </c>
      <c r="K17" s="207">
        <v>6090.6580562765212</v>
      </c>
      <c r="L17" s="207">
        <v>1137.062540575633</v>
      </c>
      <c r="M17" s="207">
        <v>9281.0353939437427</v>
      </c>
      <c r="N17" s="207">
        <v>11089.886184803026</v>
      </c>
      <c r="O17" s="207">
        <v>521.34311512415354</v>
      </c>
      <c r="P17" s="207">
        <v>2661.6671614400602</v>
      </c>
      <c r="Q17" s="207">
        <v>4530.1816636566455</v>
      </c>
      <c r="R17" s="207">
        <v>14044.210570806159</v>
      </c>
      <c r="S17" s="207">
        <v>1062.5515277457093</v>
      </c>
      <c r="T17" s="207">
        <v>1619.4177673930667</v>
      </c>
      <c r="U17" s="207">
        <v>1145.6811810876472</v>
      </c>
      <c r="V17" s="207">
        <v>6338.3608320497269</v>
      </c>
      <c r="W17" s="207">
        <v>3790.1225106014522</v>
      </c>
      <c r="X17" s="207">
        <v>7695.028394859256</v>
      </c>
      <c r="Y17" s="207">
        <v>831.18031854379979</v>
      </c>
      <c r="Z17" s="207">
        <v>7436.0557941437446</v>
      </c>
      <c r="AA17" s="207">
        <v>1574.5697484148088</v>
      </c>
      <c r="AB17" s="207">
        <v>1410.5664683912021</v>
      </c>
      <c r="AC17" s="207">
        <v>6823.6004308511119</v>
      </c>
      <c r="AD17" s="207">
        <v>7951.6969457817058</v>
      </c>
      <c r="AE17" s="207">
        <v>14377.960458560743</v>
      </c>
      <c r="AF17" s="207">
        <v>3873.632105766068</v>
      </c>
      <c r="AG17" s="207">
        <v>1460.875579043518</v>
      </c>
      <c r="AH17" s="207">
        <v>457.27441048034933</v>
      </c>
      <c r="AI17" s="207">
        <v>4843.3351881681065</v>
      </c>
      <c r="AJ17" s="207">
        <v>1286.4250801893998</v>
      </c>
      <c r="AK17" s="207">
        <v>9394.5528331712067</v>
      </c>
      <c r="AL17" s="207">
        <v>1296.6307277628032</v>
      </c>
      <c r="AM17" s="207">
        <v>8762.6569037380523</v>
      </c>
      <c r="AN17" s="207">
        <v>9804.0585559571464</v>
      </c>
      <c r="AO17" s="207">
        <v>4947.3525260384677</v>
      </c>
      <c r="AP17" s="207">
        <v>652.71498935037278</v>
      </c>
      <c r="AQ17" s="207">
        <v>3118.4806194824632</v>
      </c>
      <c r="AR17" s="207">
        <v>7092.2889901943918</v>
      </c>
      <c r="AS17" s="207">
        <v>716.33193619746191</v>
      </c>
      <c r="AT17" s="207">
        <v>3369.566385124871</v>
      </c>
      <c r="AU17" s="207">
        <v>6259.8196191062952</v>
      </c>
      <c r="AV17" s="207">
        <v>3965.4470153864258</v>
      </c>
      <c r="AW17" s="207">
        <v>6237.4876516320519</v>
      </c>
      <c r="AX17" s="207">
        <v>3408.8574928542262</v>
      </c>
      <c r="AY17" s="207">
        <v>2435.8932446964513</v>
      </c>
      <c r="AZ17" s="207">
        <v>2179.7268792084651</v>
      </c>
      <c r="BA17" s="207">
        <v>9180.1149400110608</v>
      </c>
      <c r="BB17" s="207">
        <v>6239.3554690848005</v>
      </c>
      <c r="BC17" s="207">
        <v>2009.5651791326211</v>
      </c>
      <c r="BD17" s="207">
        <v>6539.0006828080013</v>
      </c>
      <c r="BE17" s="207">
        <v>10937.860448011561</v>
      </c>
      <c r="BF17" s="207">
        <v>1693.2123440997761</v>
      </c>
      <c r="BG17" s="207">
        <v>1242.439178132008</v>
      </c>
      <c r="BH17" s="207">
        <v>1187.31573197378</v>
      </c>
      <c r="BI17" s="207">
        <v>4214.0673042399712</v>
      </c>
      <c r="BJ17" s="207">
        <v>965.76232948583424</v>
      </c>
      <c r="BK17" s="207">
        <v>4907.8897117872757</v>
      </c>
      <c r="BL17" s="207">
        <v>708.92306629834252</v>
      </c>
      <c r="BM17" s="207">
        <v>288.97547302032234</v>
      </c>
      <c r="BN17" s="207">
        <v>2325.9704529616724</v>
      </c>
      <c r="BO17" s="207">
        <v>1246.6998306254313</v>
      </c>
      <c r="BP17" s="207">
        <v>5109.9856882819195</v>
      </c>
      <c r="BQ17" s="207">
        <v>968.34375</v>
      </c>
      <c r="BR17" s="207">
        <v>2105.1181892388272</v>
      </c>
      <c r="BS17" s="207">
        <v>1327.1252732306796</v>
      </c>
      <c r="BT17" s="207">
        <v>507.89458737053121</v>
      </c>
      <c r="BU17" s="207">
        <v>2021.626139173437</v>
      </c>
      <c r="BV17" s="207">
        <v>2097.1310355073542</v>
      </c>
      <c r="BW17" s="207">
        <v>3279.137277253059</v>
      </c>
      <c r="BX17" s="207">
        <v>284.5090909090909</v>
      </c>
      <c r="BY17" s="207">
        <v>8431.1893015794667</v>
      </c>
      <c r="BZ17" s="207">
        <v>9575.6415869157936</v>
      </c>
      <c r="CA17" s="207">
        <v>2292.5970467888278</v>
      </c>
      <c r="CB17" s="207">
        <v>8493.4988347350281</v>
      </c>
      <c r="CC17" s="207">
        <v>3838.5676037483267</v>
      </c>
      <c r="CD17" s="207">
        <v>9596.520576159206</v>
      </c>
      <c r="CE17" s="207">
        <v>516.83235955056182</v>
      </c>
      <c r="CF17" s="207">
        <v>228702.93847198092</v>
      </c>
      <c r="CG17" s="207">
        <v>333472.28049408906</v>
      </c>
      <c r="CH17" s="207">
        <v>1219.79322863231</v>
      </c>
      <c r="CI17" s="207">
        <v>1353.2081130139688</v>
      </c>
      <c r="CJ17" s="207">
        <v>14.823876042406544</v>
      </c>
      <c r="CK17" s="207">
        <v>1429.4451898034883</v>
      </c>
      <c r="CL17" s="207">
        <v>1569.2131639176071</v>
      </c>
      <c r="CM17" s="207">
        <v>494.48215084313262</v>
      </c>
      <c r="CN17" s="207">
        <v>1117.0849446242075</v>
      </c>
      <c r="CO17" s="207">
        <v>679.78060137321438</v>
      </c>
      <c r="CP17" s="207">
        <v>66.707442190829454</v>
      </c>
      <c r="CQ17" s="207">
        <v>7954.0683450398546</v>
      </c>
      <c r="CR17" s="207">
        <v>343.57414804362162</v>
      </c>
      <c r="CS17" s="207">
        <v>246.61815125855912</v>
      </c>
      <c r="DL17" s="599" t="s">
        <v>2373</v>
      </c>
    </row>
    <row r="18" spans="3:116" x14ac:dyDescent="0.35">
      <c r="C18" s="205">
        <v>14</v>
      </c>
      <c r="D18" s="206" t="s">
        <v>659</v>
      </c>
      <c r="E18" s="207">
        <v>984.08998783948118</v>
      </c>
      <c r="F18" s="207">
        <v>830.66307440296578</v>
      </c>
      <c r="G18" s="207">
        <v>5641.7315147164391</v>
      </c>
      <c r="H18" s="207">
        <v>6844.1578744389471</v>
      </c>
      <c r="I18" s="207">
        <v>3004.0750472474547</v>
      </c>
      <c r="J18" s="207">
        <v>3241.117395878458</v>
      </c>
      <c r="K18" s="207">
        <v>5719.2506591686233</v>
      </c>
      <c r="L18" s="207">
        <v>1161.23393204934</v>
      </c>
      <c r="M18" s="207">
        <v>8403.9452018752399</v>
      </c>
      <c r="N18" s="207">
        <v>9715.5619277976475</v>
      </c>
      <c r="O18" s="207">
        <v>492.21218961625283</v>
      </c>
      <c r="P18" s="207">
        <v>2493.9871808711609</v>
      </c>
      <c r="Q18" s="207">
        <v>4124.664028471263</v>
      </c>
      <c r="R18" s="207">
        <v>11307.019385491287</v>
      </c>
      <c r="S18" s="207">
        <v>1121.6378049719081</v>
      </c>
      <c r="T18" s="207">
        <v>1488.0310428687235</v>
      </c>
      <c r="U18" s="207">
        <v>1118.5466267987292</v>
      </c>
      <c r="V18" s="207">
        <v>5466.6909393274354</v>
      </c>
      <c r="W18" s="207">
        <v>4227.8322417353074</v>
      </c>
      <c r="X18" s="207">
        <v>6946.2217393249048</v>
      </c>
      <c r="Y18" s="207">
        <v>857.21729237770194</v>
      </c>
      <c r="Z18" s="207">
        <v>6661.775162377995</v>
      </c>
      <c r="AA18" s="207">
        <v>1458.5700552260175</v>
      </c>
      <c r="AB18" s="207">
        <v>1228.5578918245953</v>
      </c>
      <c r="AC18" s="207">
        <v>6358.1709827206978</v>
      </c>
      <c r="AD18" s="207">
        <v>7138.7439034014678</v>
      </c>
      <c r="AE18" s="207">
        <v>13714.566719217226</v>
      </c>
      <c r="AF18" s="207">
        <v>3578.0128134839206</v>
      </c>
      <c r="AG18" s="207">
        <v>1359.3553859202714</v>
      </c>
      <c r="AH18" s="207">
        <v>406.13187772925767</v>
      </c>
      <c r="AI18" s="207">
        <v>4131.1418948601549</v>
      </c>
      <c r="AJ18" s="207">
        <v>1142.1436790387454</v>
      </c>
      <c r="AK18" s="207">
        <v>7787.7283965629049</v>
      </c>
      <c r="AL18" s="207">
        <v>1233.3069015232245</v>
      </c>
      <c r="AM18" s="207">
        <v>7993.7447899120807</v>
      </c>
      <c r="AN18" s="207">
        <v>8399.7554003984187</v>
      </c>
      <c r="AO18" s="207">
        <v>4473.518721760378</v>
      </c>
      <c r="AP18" s="207">
        <v>666.79512779552715</v>
      </c>
      <c r="AQ18" s="207">
        <v>3037.066221287118</v>
      </c>
      <c r="AR18" s="207">
        <v>6876.6343540340613</v>
      </c>
      <c r="AS18" s="207">
        <v>763.41949004540686</v>
      </c>
      <c r="AT18" s="207">
        <v>2559.5540499483504</v>
      </c>
      <c r="AU18" s="207">
        <v>5584.7716721632296</v>
      </c>
      <c r="AV18" s="207">
        <v>3468.9495307581419</v>
      </c>
      <c r="AW18" s="207">
        <v>4986.8504463132094</v>
      </c>
      <c r="AX18" s="207">
        <v>3230.6165781951818</v>
      </c>
      <c r="AY18" s="207">
        <v>2167.27343826376</v>
      </c>
      <c r="AZ18" s="207">
        <v>2236.107805414319</v>
      </c>
      <c r="BA18" s="207">
        <v>8589.7912023524641</v>
      </c>
      <c r="BB18" s="207">
        <v>5567.9923890498312</v>
      </c>
      <c r="BC18" s="207">
        <v>1929.5109993714645</v>
      </c>
      <c r="BD18" s="207">
        <v>5609.5458342560469</v>
      </c>
      <c r="BE18" s="207">
        <v>11749.456127900075</v>
      </c>
      <c r="BF18" s="207">
        <v>1544.6140070354973</v>
      </c>
      <c r="BG18" s="207">
        <v>1107.8753257773199</v>
      </c>
      <c r="BH18" s="207">
        <v>1208.7179898033503</v>
      </c>
      <c r="BI18" s="207">
        <v>3410.4886248653588</v>
      </c>
      <c r="BJ18" s="207">
        <v>922.23216159496326</v>
      </c>
      <c r="BK18" s="207">
        <v>4423.5584902293213</v>
      </c>
      <c r="BL18" s="207">
        <v>655.47651933701661</v>
      </c>
      <c r="BM18" s="207">
        <v>335.78135949544497</v>
      </c>
      <c r="BN18" s="207">
        <v>2368.3158188153311</v>
      </c>
      <c r="BO18" s="207">
        <v>1132.8137507057274</v>
      </c>
      <c r="BP18" s="207">
        <v>4953.0530188479352</v>
      </c>
      <c r="BQ18" s="207">
        <v>932.14398364485976</v>
      </c>
      <c r="BR18" s="207">
        <v>1956.0099653084824</v>
      </c>
      <c r="BS18" s="207">
        <v>1190.0465342206246</v>
      </c>
      <c r="BT18" s="207">
        <v>498.91413297694623</v>
      </c>
      <c r="BU18" s="207">
        <v>1897.5442953020133</v>
      </c>
      <c r="BV18" s="207">
        <v>1958.7468429653841</v>
      </c>
      <c r="BW18" s="207">
        <v>3074.8863583492298</v>
      </c>
      <c r="BX18" s="207">
        <v>300.53777208706788</v>
      </c>
      <c r="BY18" s="207">
        <v>7753.251999012833</v>
      </c>
      <c r="BZ18" s="207">
        <v>8344.0816598308775</v>
      </c>
      <c r="CA18" s="207">
        <v>1997.9213663049279</v>
      </c>
      <c r="CB18" s="207">
        <v>6768.5359297709083</v>
      </c>
      <c r="CC18" s="207">
        <v>3371.9477911646586</v>
      </c>
      <c r="CD18" s="207">
        <v>8742.8041352930941</v>
      </c>
      <c r="CE18" s="207">
        <v>510.77573033707864</v>
      </c>
      <c r="CF18" s="207">
        <v>203633.40970144741</v>
      </c>
      <c r="CG18" s="207">
        <v>303815.8422661873</v>
      </c>
      <c r="CH18" s="207">
        <v>952.96345986899223</v>
      </c>
      <c r="CI18" s="207">
        <v>1320.3838160629259</v>
      </c>
      <c r="CJ18" s="207">
        <v>9.5296345986899222</v>
      </c>
      <c r="CK18" s="207">
        <v>1269.5590982032463</v>
      </c>
      <c r="CL18" s="207">
        <v>1383.9147133875254</v>
      </c>
      <c r="CM18" s="207">
        <v>475.4228816457528</v>
      </c>
      <c r="CN18" s="207">
        <v>895.7856522768526</v>
      </c>
      <c r="CO18" s="207">
        <v>687.19253939441774</v>
      </c>
      <c r="CP18" s="207">
        <v>136.59142924788887</v>
      </c>
      <c r="CQ18" s="207">
        <v>7134.5197695525212</v>
      </c>
      <c r="CR18" s="207">
        <v>198.88408696302344</v>
      </c>
      <c r="CS18" s="207">
        <v>197.88867817634835</v>
      </c>
      <c r="DL18" s="599" t="s">
        <v>2374</v>
      </c>
    </row>
    <row r="19" spans="3:116" x14ac:dyDescent="0.35">
      <c r="C19" s="205">
        <v>15</v>
      </c>
      <c r="D19" s="206" t="s">
        <v>660</v>
      </c>
      <c r="E19" s="207">
        <v>750.93635995135787</v>
      </c>
      <c r="F19" s="207">
        <v>656.05224588326575</v>
      </c>
      <c r="G19" s="207">
        <v>4243.5013718297951</v>
      </c>
      <c r="H19" s="207">
        <v>5211.7025822809737</v>
      </c>
      <c r="I19" s="207">
        <v>2380.5111260135341</v>
      </c>
      <c r="J19" s="207">
        <v>2553.6689151556407</v>
      </c>
      <c r="K19" s="207">
        <v>4560.5865570798833</v>
      </c>
      <c r="L19" s="207">
        <v>840.96299502272234</v>
      </c>
      <c r="M19" s="207">
        <v>6392.0466597301947</v>
      </c>
      <c r="N19" s="207">
        <v>6778.44675912822</v>
      </c>
      <c r="O19" s="207">
        <v>340.53047404063204</v>
      </c>
      <c r="P19" s="207">
        <v>2113.1718033140824</v>
      </c>
      <c r="Q19" s="207">
        <v>3031.5295336237118</v>
      </c>
      <c r="R19" s="207">
        <v>7853.3189117128195</v>
      </c>
      <c r="S19" s="207">
        <v>922.34680212422074</v>
      </c>
      <c r="T19" s="207">
        <v>1126.4629249916552</v>
      </c>
      <c r="U19" s="207">
        <v>874.33563819846756</v>
      </c>
      <c r="V19" s="207">
        <v>4478.7983942421724</v>
      </c>
      <c r="W19" s="207">
        <v>3344.34439732688</v>
      </c>
      <c r="X19" s="207">
        <v>5233.3265147900765</v>
      </c>
      <c r="Y19" s="207">
        <v>699.99402730375425</v>
      </c>
      <c r="Z19" s="207">
        <v>4471.1533203194322</v>
      </c>
      <c r="AA19" s="207">
        <v>1013.7364491716097</v>
      </c>
      <c r="AB19" s="207">
        <v>787.6926730299258</v>
      </c>
      <c r="AC19" s="207">
        <v>4631.0230088976186</v>
      </c>
      <c r="AD19" s="207">
        <v>5463.0867860994922</v>
      </c>
      <c r="AE19" s="207">
        <v>10396.575844164747</v>
      </c>
      <c r="AF19" s="207">
        <v>2708.4843434264321</v>
      </c>
      <c r="AG19" s="207">
        <v>944.13779604619299</v>
      </c>
      <c r="AH19" s="207">
        <v>363.01170305676857</v>
      </c>
      <c r="AI19" s="207">
        <v>3072.8458046566116</v>
      </c>
      <c r="AJ19" s="207">
        <v>897.97515401456133</v>
      </c>
      <c r="AK19" s="207">
        <v>5450.1463197146559</v>
      </c>
      <c r="AL19" s="207">
        <v>820.19432081740115</v>
      </c>
      <c r="AM19" s="207">
        <v>6243.7344324884898</v>
      </c>
      <c r="AN19" s="207">
        <v>5841.3590056388657</v>
      </c>
      <c r="AO19" s="207">
        <v>3246.8269243894783</v>
      </c>
      <c r="AP19" s="207">
        <v>472.69036208732695</v>
      </c>
      <c r="AQ19" s="207">
        <v>2168.3024532026116</v>
      </c>
      <c r="AR19" s="207">
        <v>6120.7859969034926</v>
      </c>
      <c r="AS19" s="207">
        <v>546.01525206659676</v>
      </c>
      <c r="AT19" s="207">
        <v>1716.6316461080391</v>
      </c>
      <c r="AU19" s="207">
        <v>4460.7335012503172</v>
      </c>
      <c r="AV19" s="207">
        <v>2288.6791944926599</v>
      </c>
      <c r="AW19" s="207">
        <v>3047.5778593208952</v>
      </c>
      <c r="AX19" s="207">
        <v>2339.4120048999594</v>
      </c>
      <c r="AY19" s="207">
        <v>1500.8114185159839</v>
      </c>
      <c r="AZ19" s="207">
        <v>1750.8291191425037</v>
      </c>
      <c r="BA19" s="207">
        <v>7443.992892227996</v>
      </c>
      <c r="BB19" s="207">
        <v>4318.0134048716936</v>
      </c>
      <c r="BC19" s="207">
        <v>1381.4477686989314</v>
      </c>
      <c r="BD19" s="207">
        <v>4506.4798294825423</v>
      </c>
      <c r="BE19" s="207">
        <v>9942.5660017032696</v>
      </c>
      <c r="BF19" s="207">
        <v>1124.0908218740005</v>
      </c>
      <c r="BG19" s="207">
        <v>746.67761682526213</v>
      </c>
      <c r="BH19" s="207">
        <v>916.22046613255645</v>
      </c>
      <c r="BI19" s="207">
        <v>2247.082938930052</v>
      </c>
      <c r="BJ19" s="207">
        <v>692.4333683105981</v>
      </c>
      <c r="BK19" s="207">
        <v>3053.43927902204</v>
      </c>
      <c r="BL19" s="207">
        <v>516.31381215469617</v>
      </c>
      <c r="BM19" s="207">
        <v>295.08058864751229</v>
      </c>
      <c r="BN19" s="207">
        <v>1698.8557491289198</v>
      </c>
      <c r="BO19" s="207">
        <v>905.04159086631955</v>
      </c>
      <c r="BP19" s="207">
        <v>3834.1015881576791</v>
      </c>
      <c r="BQ19" s="207">
        <v>726.0064252336449</v>
      </c>
      <c r="BR19" s="207">
        <v>1350.2578055914564</v>
      </c>
      <c r="BS19" s="207">
        <v>889.48870646524506</v>
      </c>
      <c r="BT19" s="207">
        <v>405.11827597728035</v>
      </c>
      <c r="BU19" s="207">
        <v>1546.4834687389614</v>
      </c>
      <c r="BV19" s="207">
        <v>1495.7703164462932</v>
      </c>
      <c r="BW19" s="207">
        <v>2076.8880565765598</v>
      </c>
      <c r="BX19" s="207">
        <v>223.39974391805379</v>
      </c>
      <c r="BY19" s="207">
        <v>6529.6066510365254</v>
      </c>
      <c r="BZ19" s="207">
        <v>5910.4350346853007</v>
      </c>
      <c r="CA19" s="207">
        <v>1436.9236790606653</v>
      </c>
      <c r="CB19" s="207">
        <v>4275.6388691863413</v>
      </c>
      <c r="CC19" s="207">
        <v>2330.9437751004016</v>
      </c>
      <c r="CD19" s="207">
        <v>6263.7029864519664</v>
      </c>
      <c r="CE19" s="207">
        <v>429.01123595505618</v>
      </c>
      <c r="CF19" s="207">
        <v>152561.71384174898</v>
      </c>
      <c r="CG19" s="207">
        <v>227498.78738755826</v>
      </c>
      <c r="CH19" s="207">
        <v>771.90040249388369</v>
      </c>
      <c r="CI19" s="207">
        <v>962.49309446768211</v>
      </c>
      <c r="CJ19" s="207">
        <v>15.88272433114987</v>
      </c>
      <c r="CK19" s="207">
        <v>916.96261805171912</v>
      </c>
      <c r="CL19" s="207">
        <v>1100.1433720043144</v>
      </c>
      <c r="CM19" s="207">
        <v>375.89114250388025</v>
      </c>
      <c r="CN19" s="207">
        <v>752.84113329650381</v>
      </c>
      <c r="CO19" s="207">
        <v>443.65743298345302</v>
      </c>
      <c r="CP19" s="207">
        <v>136.59142924788887</v>
      </c>
      <c r="CQ19" s="207">
        <v>5462.5983216268123</v>
      </c>
      <c r="CR19" s="207">
        <v>102.9050832664565</v>
      </c>
      <c r="CS19" s="207">
        <v>142.75408947336263</v>
      </c>
      <c r="DL19" s="599" t="s">
        <v>2375</v>
      </c>
    </row>
    <row r="20" spans="3:116" x14ac:dyDescent="0.35">
      <c r="C20" s="205">
        <v>16</v>
      </c>
      <c r="D20" s="206" t="s">
        <v>661</v>
      </c>
      <c r="E20" s="207">
        <v>535.95054722334817</v>
      </c>
      <c r="F20" s="207">
        <v>487.49728424864213</v>
      </c>
      <c r="G20" s="207">
        <v>3176.7788846384565</v>
      </c>
      <c r="H20" s="207">
        <v>3860.0547473106367</v>
      </c>
      <c r="I20" s="207">
        <v>1598.517283423764</v>
      </c>
      <c r="J20" s="207">
        <v>1790.3989108236897</v>
      </c>
      <c r="K20" s="207">
        <v>3199.8175750834262</v>
      </c>
      <c r="L20" s="207">
        <v>644.5704392988531</v>
      </c>
      <c r="M20" s="207">
        <v>4783.1641671450443</v>
      </c>
      <c r="N20" s="207">
        <v>4876.8393896508251</v>
      </c>
      <c r="O20" s="207">
        <v>344.54853273137695</v>
      </c>
      <c r="P20" s="207">
        <v>1618.2128245263668</v>
      </c>
      <c r="Q20" s="207">
        <v>1992.3257728673111</v>
      </c>
      <c r="R20" s="207">
        <v>5585.4203597776113</v>
      </c>
      <c r="S20" s="207">
        <v>714.04263834372352</v>
      </c>
      <c r="T20" s="207">
        <v>851.46745505698345</v>
      </c>
      <c r="U20" s="207">
        <v>689.41867563695257</v>
      </c>
      <c r="V20" s="207">
        <v>4421.7436376276219</v>
      </c>
      <c r="W20" s="207">
        <v>2304.5316489420752</v>
      </c>
      <c r="X20" s="207">
        <v>3763.7934533039124</v>
      </c>
      <c r="Y20" s="207">
        <v>600.85324232081916</v>
      </c>
      <c r="Z20" s="207">
        <v>3748.7029494232474</v>
      </c>
      <c r="AA20" s="207">
        <v>805.94569441603596</v>
      </c>
      <c r="AB20" s="207">
        <v>452.99912389911009</v>
      </c>
      <c r="AC20" s="207">
        <v>3607.0782230107079</v>
      </c>
      <c r="AD20" s="207">
        <v>4181.2037987004442</v>
      </c>
      <c r="AE20" s="207">
        <v>7832.9525802609824</v>
      </c>
      <c r="AF20" s="207">
        <v>2091.7613371136767</v>
      </c>
      <c r="AG20" s="207">
        <v>622.31878384550146</v>
      </c>
      <c r="AH20" s="207">
        <v>271.75737991266374</v>
      </c>
      <c r="AI20" s="207">
        <v>2479.5267242641676</v>
      </c>
      <c r="AJ20" s="207">
        <v>755.71167455832187</v>
      </c>
      <c r="AK20" s="207">
        <v>3740.1313229571983</v>
      </c>
      <c r="AL20" s="207">
        <v>559.86303516579949</v>
      </c>
      <c r="AM20" s="207">
        <v>4991.6261815587659</v>
      </c>
      <c r="AN20" s="207">
        <v>4407.8646931717158</v>
      </c>
      <c r="AO20" s="207">
        <v>2543.6859685763816</v>
      </c>
      <c r="AP20" s="207">
        <v>357.03208200212993</v>
      </c>
      <c r="AQ20" s="207">
        <v>1282.0191310760688</v>
      </c>
      <c r="AR20" s="207">
        <v>5409.3371236882849</v>
      </c>
      <c r="AS20" s="207">
        <v>336.62591687041567</v>
      </c>
      <c r="AT20" s="207">
        <v>1500.062161997934</v>
      </c>
      <c r="AU20" s="207">
        <v>3148.1402710832458</v>
      </c>
      <c r="AV20" s="207">
        <v>1494.9365052513901</v>
      </c>
      <c r="AW20" s="207">
        <v>1841.9426622269145</v>
      </c>
      <c r="AX20" s="207">
        <v>1845.1985597089722</v>
      </c>
      <c r="AY20" s="207">
        <v>987.99178805357315</v>
      </c>
      <c r="AZ20" s="207">
        <v>1393.4143190875361</v>
      </c>
      <c r="BA20" s="207">
        <v>6638.2379515598222</v>
      </c>
      <c r="BB20" s="207">
        <v>3754.1527332567666</v>
      </c>
      <c r="BC20" s="207">
        <v>796.43645505971085</v>
      </c>
      <c r="BD20" s="207">
        <v>4756.3105177037969</v>
      </c>
      <c r="BE20" s="207">
        <v>7475.6057317608193</v>
      </c>
      <c r="BF20" s="207">
        <v>830.93763991045728</v>
      </c>
      <c r="BG20" s="207">
        <v>523.07903509303594</v>
      </c>
      <c r="BH20" s="207">
        <v>537.09475600873998</v>
      </c>
      <c r="BI20" s="207">
        <v>1290.3417436433072</v>
      </c>
      <c r="BJ20" s="207">
        <v>514.26337880377753</v>
      </c>
      <c r="BK20" s="207">
        <v>2061.0984206299636</v>
      </c>
      <c r="BL20" s="207">
        <v>291.43494475138124</v>
      </c>
      <c r="BM20" s="207">
        <v>222.83672039243169</v>
      </c>
      <c r="BN20" s="207">
        <v>1172.5633449477352</v>
      </c>
      <c r="BO20" s="207">
        <v>651.06555423122768</v>
      </c>
      <c r="BP20" s="207">
        <v>3187.0230470668685</v>
      </c>
      <c r="BQ20" s="207">
        <v>523.89106308411215</v>
      </c>
      <c r="BR20" s="207">
        <v>859.4432351540712</v>
      </c>
      <c r="BS20" s="207">
        <v>750.37917132170787</v>
      </c>
      <c r="BT20" s="207">
        <v>256.44186435015035</v>
      </c>
      <c r="BU20" s="207">
        <v>1142.9652772871777</v>
      </c>
      <c r="BV20" s="207">
        <v>1122.3365027484772</v>
      </c>
      <c r="BW20" s="207">
        <v>1553.1158981994138</v>
      </c>
      <c r="BX20" s="207">
        <v>188.3370038412292</v>
      </c>
      <c r="BY20" s="207">
        <v>5679.5614264560709</v>
      </c>
      <c r="BZ20" s="207">
        <v>4432.5631221834019</v>
      </c>
      <c r="CA20" s="207">
        <v>1040.9848781355631</v>
      </c>
      <c r="CB20" s="207">
        <v>2850.0757376173324</v>
      </c>
      <c r="CC20" s="207">
        <v>1664.9598393574297</v>
      </c>
      <c r="CD20" s="207">
        <v>4041.1322036618476</v>
      </c>
      <c r="CE20" s="207">
        <v>326.04853932584268</v>
      </c>
      <c r="CF20" s="207">
        <v>117370.16128539116</v>
      </c>
      <c r="CG20" s="207">
        <v>172147.88763214945</v>
      </c>
      <c r="CH20" s="207">
        <v>696.72217399310762</v>
      </c>
      <c r="CI20" s="207">
        <v>709.42835345802757</v>
      </c>
      <c r="CJ20" s="207">
        <v>5.294241443716623</v>
      </c>
      <c r="CK20" s="207">
        <v>519.89450977297236</v>
      </c>
      <c r="CL20" s="207">
        <v>871.43214163575624</v>
      </c>
      <c r="CM20" s="207">
        <v>273.18285849577774</v>
      </c>
      <c r="CN20" s="207">
        <v>674.48635992949778</v>
      </c>
      <c r="CO20" s="207">
        <v>319.77218320048405</v>
      </c>
      <c r="CP20" s="207">
        <v>105.88482887433247</v>
      </c>
      <c r="CQ20" s="207">
        <v>4182.4507405361328</v>
      </c>
      <c r="CR20" s="207">
        <v>73.361406321513954</v>
      </c>
      <c r="CS20" s="207">
        <v>107.73007891531846</v>
      </c>
      <c r="DL20" s="599" t="s">
        <v>2376</v>
      </c>
    </row>
    <row r="21" spans="3:116" x14ac:dyDescent="0.35">
      <c r="C21" s="205">
        <v>17</v>
      </c>
      <c r="D21" s="206" t="s">
        <v>662</v>
      </c>
      <c r="E21" s="207">
        <v>387.58005674908799</v>
      </c>
      <c r="F21" s="207">
        <v>359.31476851452709</v>
      </c>
      <c r="G21" s="207">
        <v>2362.2462704914001</v>
      </c>
      <c r="H21" s="207">
        <v>2918.0924189088282</v>
      </c>
      <c r="I21" s="207">
        <v>1111.0406023288424</v>
      </c>
      <c r="J21" s="207">
        <v>1167.651463580667</v>
      </c>
      <c r="K21" s="207">
        <v>2455.9446401351297</v>
      </c>
      <c r="L21" s="207">
        <v>463.28500324605062</v>
      </c>
      <c r="M21" s="207">
        <v>3738.5041439437427</v>
      </c>
      <c r="N21" s="207">
        <v>3450.6338625427784</v>
      </c>
      <c r="O21" s="207">
        <v>237.06546275395033</v>
      </c>
      <c r="P21" s="207">
        <v>1154.5675770497112</v>
      </c>
      <c r="Q21" s="207">
        <v>1247.6667906087325</v>
      </c>
      <c r="R21" s="207">
        <v>3789.9570258205922</v>
      </c>
      <c r="S21" s="207">
        <v>461.67413222504427</v>
      </c>
      <c r="T21" s="207">
        <v>576.47198512231171</v>
      </c>
      <c r="U21" s="207">
        <v>503.49672958325544</v>
      </c>
      <c r="V21" s="207">
        <v>3764.5573669933615</v>
      </c>
      <c r="W21" s="207">
        <v>1524.9242245953687</v>
      </c>
      <c r="X21" s="207">
        <v>2667.6237103411258</v>
      </c>
      <c r="Y21" s="207">
        <v>385.54749715585893</v>
      </c>
      <c r="Z21" s="207">
        <v>3083.3716415261756</v>
      </c>
      <c r="AA21" s="207">
        <v>529.5638167314379</v>
      </c>
      <c r="AB21" s="207">
        <v>245.71157836491906</v>
      </c>
      <c r="AC21" s="207">
        <v>2529.5078702739888</v>
      </c>
      <c r="AD21" s="207">
        <v>3226.407386946571</v>
      </c>
      <c r="AE21" s="207">
        <v>5787.5737321463757</v>
      </c>
      <c r="AF21" s="207">
        <v>1470.9608233211673</v>
      </c>
      <c r="AG21" s="207">
        <v>419.27839759900826</v>
      </c>
      <c r="AH21" s="207">
        <v>212.59248908296942</v>
      </c>
      <c r="AI21" s="207">
        <v>2058.7330502269733</v>
      </c>
      <c r="AJ21" s="207">
        <v>576.11664375540965</v>
      </c>
      <c r="AK21" s="207">
        <v>2503.9505309662777</v>
      </c>
      <c r="AL21" s="207">
        <v>340.74249357487622</v>
      </c>
      <c r="AM21" s="207">
        <v>3864.5186704450125</v>
      </c>
      <c r="AN21" s="207">
        <v>3005.6466202493039</v>
      </c>
      <c r="AO21" s="207">
        <v>1742.1255716177293</v>
      </c>
      <c r="AP21" s="207">
        <v>264.50545793397231</v>
      </c>
      <c r="AQ21" s="207">
        <v>789.41049389410671</v>
      </c>
      <c r="AR21" s="207">
        <v>3833.1554446929294</v>
      </c>
      <c r="AS21" s="207">
        <v>216.40237513098148</v>
      </c>
      <c r="AT21" s="207">
        <v>1241.0280731603573</v>
      </c>
      <c r="AU21" s="207">
        <v>2490.8019153408472</v>
      </c>
      <c r="AV21" s="207">
        <v>1004.9718822629519</v>
      </c>
      <c r="AW21" s="207">
        <v>1137.6089055912819</v>
      </c>
      <c r="AX21" s="207">
        <v>1363.1379041538289</v>
      </c>
      <c r="AY21" s="207">
        <v>669.51451754814741</v>
      </c>
      <c r="AZ21" s="207">
        <v>1000.7614401539096</v>
      </c>
      <c r="BA21" s="207">
        <v>5097.4824359177956</v>
      </c>
      <c r="BB21" s="207">
        <v>2968.9635737182234</v>
      </c>
      <c r="BC21" s="207">
        <v>496.74644877435577</v>
      </c>
      <c r="BD21" s="207">
        <v>4201.6017014837234</v>
      </c>
      <c r="BE21" s="207">
        <v>5163.2845363751321</v>
      </c>
      <c r="BF21" s="207">
        <v>511.50175887432044</v>
      </c>
      <c r="BG21" s="207">
        <v>348.04485120310324</v>
      </c>
      <c r="BH21" s="207">
        <v>329.18710852148581</v>
      </c>
      <c r="BI21" s="207">
        <v>752.17482129451321</v>
      </c>
      <c r="BJ21" s="207">
        <v>349.25367261280167</v>
      </c>
      <c r="BK21" s="207">
        <v>1385.1872936557509</v>
      </c>
      <c r="BL21" s="207">
        <v>161.34806629834253</v>
      </c>
      <c r="BM21" s="207">
        <v>168.90819901892081</v>
      </c>
      <c r="BN21" s="207">
        <v>793.4714982578397</v>
      </c>
      <c r="BO21" s="207">
        <v>488.80308638103003</v>
      </c>
      <c r="BP21" s="207">
        <v>2331.4175342624071</v>
      </c>
      <c r="BQ21" s="207">
        <v>370.04205607476638</v>
      </c>
      <c r="BR21" s="207">
        <v>572.6169988436161</v>
      </c>
      <c r="BS21" s="207">
        <v>549.33035410696073</v>
      </c>
      <c r="BT21" s="207">
        <v>180.60691613765454</v>
      </c>
      <c r="BU21" s="207">
        <v>833.26506534793361</v>
      </c>
      <c r="BV21" s="207">
        <v>901.53231317783388</v>
      </c>
      <c r="BW21" s="207">
        <v>1024.2880240078166</v>
      </c>
      <c r="BX21" s="207">
        <v>125.22407170294494</v>
      </c>
      <c r="BY21" s="207">
        <v>4519.9318299605129</v>
      </c>
      <c r="BZ21" s="207">
        <v>3248.3708846017521</v>
      </c>
      <c r="CA21" s="207">
        <v>700.74079345312225</v>
      </c>
      <c r="CB21" s="207">
        <v>1757.5291961053435</v>
      </c>
      <c r="CC21" s="207">
        <v>1269.4645247657295</v>
      </c>
      <c r="CD21" s="207">
        <v>2558.0335691645155</v>
      </c>
      <c r="CE21" s="207">
        <v>254.37842696629212</v>
      </c>
      <c r="CF21" s="207">
        <v>86796.485692019502</v>
      </c>
      <c r="CG21" s="207">
        <v>125006.62065013741</v>
      </c>
      <c r="CH21" s="207">
        <v>613.07315918238498</v>
      </c>
      <c r="CI21" s="207">
        <v>527.30644779417571</v>
      </c>
      <c r="CJ21" s="207">
        <v>0</v>
      </c>
      <c r="CK21" s="207">
        <v>407.65659116617996</v>
      </c>
      <c r="CL21" s="207">
        <v>691.42793254939102</v>
      </c>
      <c r="CM21" s="207">
        <v>150.35645700155209</v>
      </c>
      <c r="CN21" s="207">
        <v>548.48341356904211</v>
      </c>
      <c r="CO21" s="207">
        <v>212.82850603740826</v>
      </c>
      <c r="CP21" s="207">
        <v>80.472469944492673</v>
      </c>
      <c r="CQ21" s="207">
        <v>3227.3695840896535</v>
      </c>
      <c r="CR21" s="207">
        <v>40.754636340458489</v>
      </c>
      <c r="CS21" s="207">
        <v>78.864322636925749</v>
      </c>
      <c r="DL21" s="599" t="s">
        <v>2377</v>
      </c>
    </row>
    <row r="22" spans="3:116" x14ac:dyDescent="0.35">
      <c r="C22" s="205">
        <v>18</v>
      </c>
      <c r="D22" s="206" t="s">
        <v>663</v>
      </c>
      <c r="E22" s="207">
        <v>382.5334414268342</v>
      </c>
      <c r="F22" s="207">
        <v>367.38925769462884</v>
      </c>
      <c r="G22" s="207">
        <v>2450.7161049867732</v>
      </c>
      <c r="H22" s="207">
        <v>3404.2665238904069</v>
      </c>
      <c r="I22" s="207">
        <v>1164.8661525330733</v>
      </c>
      <c r="J22" s="207">
        <v>1130.2461786001609</v>
      </c>
      <c r="K22" s="207">
        <v>3835.7601553166069</v>
      </c>
      <c r="L22" s="207">
        <v>523.71348193031815</v>
      </c>
      <c r="M22" s="207">
        <v>5127.8489463738997</v>
      </c>
      <c r="N22" s="207">
        <v>3093.8177804081001</v>
      </c>
      <c r="O22" s="207">
        <v>340.53047404063204</v>
      </c>
      <c r="P22" s="207">
        <v>1183.861067631025</v>
      </c>
      <c r="Q22" s="207">
        <v>1227.9613300754277</v>
      </c>
      <c r="R22" s="207">
        <v>3609.7821755051855</v>
      </c>
      <c r="S22" s="207">
        <v>452.66097129223431</v>
      </c>
      <c r="T22" s="207">
        <v>602.95303037528015</v>
      </c>
      <c r="U22" s="207">
        <v>471.33725783342675</v>
      </c>
      <c r="V22" s="207">
        <v>3941.0044846716919</v>
      </c>
      <c r="W22" s="207">
        <v>1403.8984924846252</v>
      </c>
      <c r="X22" s="207">
        <v>2824.6651061545804</v>
      </c>
      <c r="Y22" s="207">
        <v>379.53896473265075</v>
      </c>
      <c r="Z22" s="207">
        <v>4483.8464454303457</v>
      </c>
      <c r="AA22" s="207">
        <v>555.78983432194718</v>
      </c>
      <c r="AB22" s="207">
        <v>221.44376815603817</v>
      </c>
      <c r="AC22" s="207">
        <v>2776.3878384127302</v>
      </c>
      <c r="AD22" s="207">
        <v>3184.0660826559333</v>
      </c>
      <c r="AE22" s="207">
        <v>6600.2055083838131</v>
      </c>
      <c r="AF22" s="207">
        <v>1519.8909130782124</v>
      </c>
      <c r="AG22" s="207">
        <v>476.12970574802637</v>
      </c>
      <c r="AH22" s="207">
        <v>289.80768558951968</v>
      </c>
      <c r="AI22" s="207">
        <v>2060.8370185971594</v>
      </c>
      <c r="AJ22" s="207">
        <v>632.6184511990225</v>
      </c>
      <c r="AK22" s="207">
        <v>1992.2095898184177</v>
      </c>
      <c r="AL22" s="207">
        <v>355.8195950604902</v>
      </c>
      <c r="AM22" s="207">
        <v>4350.8660867037897</v>
      </c>
      <c r="AN22" s="207">
        <v>3242.3034994711534</v>
      </c>
      <c r="AO22" s="207">
        <v>1785.7548084142129</v>
      </c>
      <c r="AP22" s="207">
        <v>260.48256123535674</v>
      </c>
      <c r="AQ22" s="207">
        <v>834.75522200290652</v>
      </c>
      <c r="AR22" s="207">
        <v>3875.4406674694651</v>
      </c>
      <c r="AS22" s="207">
        <v>204.38002095703808</v>
      </c>
      <c r="AT22" s="207">
        <v>1470.3369386887039</v>
      </c>
      <c r="AU22" s="207">
        <v>2760.612745986301</v>
      </c>
      <c r="AV22" s="207">
        <v>1368.6345135477038</v>
      </c>
      <c r="AW22" s="207">
        <v>929.3437977599433</v>
      </c>
      <c r="AX22" s="207">
        <v>1433.0164445599316</v>
      </c>
      <c r="AY22" s="207">
        <v>585.06207840453612</v>
      </c>
      <c r="AZ22" s="207">
        <v>937.33289817232378</v>
      </c>
      <c r="BA22" s="207">
        <v>5373.1076515329896</v>
      </c>
      <c r="BB22" s="207">
        <v>3132.3250767094642</v>
      </c>
      <c r="BC22" s="207">
        <v>499.82545568824639</v>
      </c>
      <c r="BD22" s="207">
        <v>4562.5858738712141</v>
      </c>
      <c r="BE22" s="207">
        <v>5252.5393042401092</v>
      </c>
      <c r="BF22" s="207">
        <v>569.12152222577549</v>
      </c>
      <c r="BG22" s="207">
        <v>381.43287471968</v>
      </c>
      <c r="BH22" s="207">
        <v>322.05302257829572</v>
      </c>
      <c r="BI22" s="207">
        <v>734.34082971570319</v>
      </c>
      <c r="BJ22" s="207">
        <v>403.91946484784887</v>
      </c>
      <c r="BK22" s="207">
        <v>1545.554742571607</v>
      </c>
      <c r="BL22" s="207">
        <v>185.55027624309392</v>
      </c>
      <c r="BM22" s="207">
        <v>161.7855641205326</v>
      </c>
      <c r="BN22" s="207">
        <v>815.65240418118469</v>
      </c>
      <c r="BO22" s="207">
        <v>586.56370365723603</v>
      </c>
      <c r="BP22" s="207">
        <v>2660.3312112952781</v>
      </c>
      <c r="BQ22" s="207">
        <v>381.10309579439252</v>
      </c>
      <c r="BR22" s="207">
        <v>592.29100061220322</v>
      </c>
      <c r="BS22" s="207">
        <v>568.62291737504245</v>
      </c>
      <c r="BT22" s="207">
        <v>192.58085532910124</v>
      </c>
      <c r="BU22" s="207">
        <v>1015.8570469798658</v>
      </c>
      <c r="BV22" s="207">
        <v>988.02243351656512</v>
      </c>
      <c r="BW22" s="207">
        <v>1048.5554599171824</v>
      </c>
      <c r="BX22" s="207">
        <v>132.23661971830987</v>
      </c>
      <c r="BY22" s="207">
        <v>5201.0174481737413</v>
      </c>
      <c r="BZ22" s="207">
        <v>2477.8564686819586</v>
      </c>
      <c r="CA22" s="207">
        <v>763.5239281266679</v>
      </c>
      <c r="CB22" s="207">
        <v>1516.9588518685691</v>
      </c>
      <c r="CC22" s="207">
        <v>1161.7001338688085</v>
      </c>
      <c r="CD22" s="207">
        <v>2628.6573136643888</v>
      </c>
      <c r="CE22" s="207">
        <v>334.12404494382025</v>
      </c>
      <c r="CF22" s="207">
        <v>93061.496770283484</v>
      </c>
      <c r="CG22" s="207">
        <v>133456.05727645283</v>
      </c>
      <c r="CH22" s="207">
        <v>633.19127666850818</v>
      </c>
      <c r="CI22" s="207">
        <v>483.89366795569936</v>
      </c>
      <c r="CJ22" s="207">
        <v>0</v>
      </c>
      <c r="CK22" s="207">
        <v>387.53847368005682</v>
      </c>
      <c r="CL22" s="207">
        <v>704.13411201431086</v>
      </c>
      <c r="CM22" s="207">
        <v>113.29676689553574</v>
      </c>
      <c r="CN22" s="207">
        <v>625.77933864730483</v>
      </c>
      <c r="CO22" s="207">
        <v>191.65154026254177</v>
      </c>
      <c r="CP22" s="207">
        <v>39.177386683503009</v>
      </c>
      <c r="CQ22" s="207">
        <v>3185.0156525399207</v>
      </c>
      <c r="CR22" s="207">
        <v>37.606750822293016</v>
      </c>
      <c r="CS22" s="207">
        <v>96.217160984168842</v>
      </c>
      <c r="DL22" s="599" t="s">
        <v>2378</v>
      </c>
    </row>
    <row r="23" spans="3:116" s="211" customFormat="1" ht="23.25" customHeight="1" x14ac:dyDescent="0.35">
      <c r="C23" s="324">
        <v>19</v>
      </c>
      <c r="D23" s="325" t="s">
        <v>950</v>
      </c>
      <c r="E23" s="210">
        <v>5222.8694521339194</v>
      </c>
      <c r="F23" s="210">
        <v>4677.0966929678998</v>
      </c>
      <c r="G23" s="210">
        <v>43378.535788855792</v>
      </c>
      <c r="H23" s="210">
        <v>52352.2330370009</v>
      </c>
      <c r="I23" s="210">
        <v>15097.751156357919</v>
      </c>
      <c r="J23" s="210">
        <v>19680.707920277855</v>
      </c>
      <c r="K23" s="210">
        <v>42381.399754054961</v>
      </c>
      <c r="L23" s="210">
        <v>6009.5078865717196</v>
      </c>
      <c r="M23" s="210">
        <v>72685.604714741043</v>
      </c>
      <c r="N23" s="210">
        <v>74708.677725860427</v>
      </c>
      <c r="O23" s="210">
        <v>2668.8146699698195</v>
      </c>
      <c r="P23" s="210">
        <v>15719.378689002468</v>
      </c>
      <c r="Q23" s="210">
        <v>35746.908691582248</v>
      </c>
      <c r="R23" s="210">
        <v>107417.62634811824</v>
      </c>
      <c r="S23" s="210">
        <v>5848.258313469285</v>
      </c>
      <c r="T23" s="210">
        <v>8880.3388619017296</v>
      </c>
      <c r="U23" s="210">
        <v>6588.8418691544903</v>
      </c>
      <c r="V23" s="210">
        <v>65587.494220941808</v>
      </c>
      <c r="W23" s="210">
        <v>20096.494019296977</v>
      </c>
      <c r="X23" s="210">
        <v>57839.76038867022</v>
      </c>
      <c r="Y23" s="210">
        <v>4483.8911100046298</v>
      </c>
      <c r="Z23" s="210">
        <v>63202.874382987393</v>
      </c>
      <c r="AA23" s="210">
        <v>8538.5805582385674</v>
      </c>
      <c r="AB23" s="210">
        <v>7639.6281298368349</v>
      </c>
      <c r="AC23" s="210">
        <v>45792.059912956414</v>
      </c>
      <c r="AD23" s="210">
        <v>58011.746435523193</v>
      </c>
      <c r="AE23" s="210">
        <v>98093.636096535731</v>
      </c>
      <c r="AF23" s="210">
        <v>25839.443710438496</v>
      </c>
      <c r="AG23" s="210">
        <v>6867.2847064422613</v>
      </c>
      <c r="AH23" s="210">
        <v>2360.596666048119</v>
      </c>
      <c r="AI23" s="210">
        <v>39202.634264025459</v>
      </c>
      <c r="AJ23" s="210">
        <v>8633.4494852942189</v>
      </c>
      <c r="AK23" s="210">
        <v>69913.268457912665</v>
      </c>
      <c r="AL23" s="210">
        <v>6433.8832902409795</v>
      </c>
      <c r="AM23" s="210">
        <v>65787.909074401934</v>
      </c>
      <c r="AN23" s="210">
        <v>61332.001403652248</v>
      </c>
      <c r="AO23" s="210">
        <v>31771.032037900321</v>
      </c>
      <c r="AP23" s="210">
        <v>3337.554938525207</v>
      </c>
      <c r="AQ23" s="210">
        <v>18061.020256487791</v>
      </c>
      <c r="AR23" s="210">
        <v>46913.03902525016</v>
      </c>
      <c r="AS23" s="210">
        <v>3488.7694272127296</v>
      </c>
      <c r="AT23" s="210">
        <v>36312.409247044561</v>
      </c>
      <c r="AU23" s="210">
        <v>46930.144196807181</v>
      </c>
      <c r="AV23" s="210">
        <v>72808.61545997487</v>
      </c>
      <c r="AW23" s="210">
        <v>49778.060467662581</v>
      </c>
      <c r="AX23" s="210">
        <v>22637.970824128428</v>
      </c>
      <c r="AY23" s="210">
        <v>15267.367611503576</v>
      </c>
      <c r="AZ23" s="210">
        <v>12500.908049680163</v>
      </c>
      <c r="BA23" s="210">
        <v>73553.668992048915</v>
      </c>
      <c r="BB23" s="210">
        <v>51647.241773944261</v>
      </c>
      <c r="BC23" s="210">
        <v>12859.720259688567</v>
      </c>
      <c r="BD23" s="210">
        <v>73495.291221548585</v>
      </c>
      <c r="BE23" s="210">
        <v>67624.419372425007</v>
      </c>
      <c r="BF23" s="210">
        <v>8248.6971396494318</v>
      </c>
      <c r="BG23" s="210">
        <v>6702.9897185242544</v>
      </c>
      <c r="BH23" s="210">
        <v>6137.0784669315317</v>
      </c>
      <c r="BI23" s="210">
        <v>22859.17164464794</v>
      </c>
      <c r="BJ23" s="210">
        <v>5184.3928017532007</v>
      </c>
      <c r="BK23" s="210">
        <v>59641.953424063984</v>
      </c>
      <c r="BL23" s="210">
        <v>3130.4740164889836</v>
      </c>
      <c r="BM23" s="210">
        <v>1435.8978906890436</v>
      </c>
      <c r="BN23" s="210">
        <v>11969.90242454118</v>
      </c>
      <c r="BO23" s="210">
        <v>6919.2015538335418</v>
      </c>
      <c r="BP23" s="210">
        <v>55073.795634994611</v>
      </c>
      <c r="BQ23" s="210">
        <v>4529.0718347627762</v>
      </c>
      <c r="BR23" s="210">
        <v>11905.526255783896</v>
      </c>
      <c r="BS23" s="210">
        <v>8523.8804222040781</v>
      </c>
      <c r="BT23" s="210">
        <v>2515.1764360960542</v>
      </c>
      <c r="BU23" s="210">
        <v>11798.612829326943</v>
      </c>
      <c r="BV23" s="210">
        <v>14330.566984650297</v>
      </c>
      <c r="BW23" s="210">
        <v>17839.925771479695</v>
      </c>
      <c r="BX23" s="210">
        <v>1731.516627340364</v>
      </c>
      <c r="BY23" s="210">
        <v>68022.938099519131</v>
      </c>
      <c r="BZ23" s="210">
        <v>72925.399364586498</v>
      </c>
      <c r="CA23" s="210">
        <v>16056.120680458922</v>
      </c>
      <c r="CB23" s="210">
        <v>79152.290666547575</v>
      </c>
      <c r="CC23" s="210">
        <v>45898.648108078763</v>
      </c>
      <c r="CD23" s="210">
        <v>59882.656939997592</v>
      </c>
      <c r="CE23" s="210">
        <v>3049.2443436387962</v>
      </c>
      <c r="CF23" s="210">
        <v>1847287.9045300824</v>
      </c>
      <c r="CG23" s="210">
        <v>2475716.7214547293</v>
      </c>
      <c r="CH23" s="210">
        <v>31660.622681714151</v>
      </c>
      <c r="CI23" s="210">
        <v>23769.026385710153</v>
      </c>
      <c r="CJ23" s="210">
        <v>170.47457448767526</v>
      </c>
      <c r="CK23" s="210">
        <v>27302.403125246627</v>
      </c>
      <c r="CL23" s="210">
        <v>32821.120406176837</v>
      </c>
      <c r="CM23" s="210">
        <v>7904.3024754689186</v>
      </c>
      <c r="CN23" s="210">
        <v>22990.772893483809</v>
      </c>
      <c r="CO23" s="210">
        <v>13521.492647252257</v>
      </c>
      <c r="CP23" s="210">
        <v>832.25475495225317</v>
      </c>
      <c r="CQ23" s="210">
        <v>160980.94073080263</v>
      </c>
      <c r="CR23" s="210">
        <v>2652</v>
      </c>
      <c r="CS23" s="210">
        <v>2292</v>
      </c>
      <c r="DL23" s="599" t="s">
        <v>2379</v>
      </c>
    </row>
    <row r="24" spans="3:116" x14ac:dyDescent="0.35">
      <c r="C24" s="203"/>
      <c r="D24" s="248"/>
      <c r="E24" s="203"/>
      <c r="F24" s="203"/>
      <c r="G24" s="203"/>
      <c r="H24" s="203"/>
      <c r="I24" s="203"/>
      <c r="J24" s="203"/>
      <c r="K24" s="203"/>
      <c r="L24" s="203"/>
      <c r="M24" s="203"/>
      <c r="N24" s="212"/>
      <c r="O24" s="212"/>
      <c r="P24" s="203"/>
      <c r="Q24" s="203"/>
      <c r="R24" s="203"/>
      <c r="S24" s="203"/>
      <c r="T24" s="203"/>
      <c r="U24" s="203"/>
      <c r="V24" s="203"/>
      <c r="W24" s="203"/>
      <c r="X24" s="203"/>
      <c r="Y24" s="203"/>
      <c r="Z24" s="203"/>
      <c r="AA24" s="203"/>
      <c r="AB24" s="213"/>
      <c r="AC24" s="213"/>
      <c r="AD24" s="213"/>
      <c r="AE24" s="213"/>
      <c r="AF24" s="213"/>
      <c r="AG24" s="213"/>
      <c r="AH24" s="213"/>
      <c r="AI24" s="213"/>
      <c r="AJ24" s="213"/>
      <c r="AL24" s="208"/>
      <c r="CF24"/>
      <c r="DL24" s="599" t="s">
        <v>2380</v>
      </c>
    </row>
    <row r="25" spans="3:116" x14ac:dyDescent="0.35">
      <c r="AL25" s="208"/>
      <c r="CF25"/>
      <c r="DL25" s="599" t="s">
        <v>2381</v>
      </c>
    </row>
    <row r="26" spans="3:116" x14ac:dyDescent="0.35">
      <c r="AL26" s="208"/>
      <c r="DL26" s="599" t="s">
        <v>2382</v>
      </c>
    </row>
    <row r="27" spans="3:116" x14ac:dyDescent="0.35">
      <c r="AL27" s="208"/>
      <c r="DL27" s="599" t="s">
        <v>2383</v>
      </c>
    </row>
    <row r="28" spans="3:116" x14ac:dyDescent="0.35">
      <c r="AL28" s="208"/>
      <c r="DL28" s="599" t="s">
        <v>2384</v>
      </c>
    </row>
    <row r="29" spans="3:116" x14ac:dyDescent="0.35">
      <c r="AL29" s="208"/>
      <c r="DL29" s="599" t="s">
        <v>2385</v>
      </c>
    </row>
    <row r="30" spans="3:116" x14ac:dyDescent="0.35">
      <c r="AL30" s="208"/>
      <c r="DL30" s="599" t="s">
        <v>2386</v>
      </c>
    </row>
    <row r="31" spans="3:116" x14ac:dyDescent="0.35">
      <c r="AL31" s="208"/>
      <c r="DL31" s="599" t="s">
        <v>2387</v>
      </c>
    </row>
    <row r="32" spans="3:116" x14ac:dyDescent="0.35">
      <c r="AL32" s="208"/>
      <c r="DL32" s="599" t="s">
        <v>2388</v>
      </c>
    </row>
    <row r="33" spans="38:116" x14ac:dyDescent="0.35">
      <c r="AL33" s="208"/>
      <c r="DL33" s="599" t="s">
        <v>2389</v>
      </c>
    </row>
    <row r="34" spans="38:116" x14ac:dyDescent="0.35">
      <c r="AL34" s="208"/>
      <c r="DL34" s="599" t="s">
        <v>2390</v>
      </c>
    </row>
    <row r="35" spans="38:116" x14ac:dyDescent="0.35">
      <c r="AL35" s="208"/>
      <c r="DL35" s="599" t="s">
        <v>2391</v>
      </c>
    </row>
    <row r="36" spans="38:116" x14ac:dyDescent="0.35">
      <c r="AL36" s="208"/>
      <c r="DL36" s="599" t="s">
        <v>2392</v>
      </c>
    </row>
    <row r="37" spans="38:116" x14ac:dyDescent="0.35">
      <c r="DL37" s="599" t="s">
        <v>2393</v>
      </c>
    </row>
    <row r="38" spans="38:116" x14ac:dyDescent="0.35">
      <c r="DL38" s="599" t="s">
        <v>2394</v>
      </c>
    </row>
    <row r="39" spans="38:116" x14ac:dyDescent="0.35">
      <c r="DL39" s="599" t="s">
        <v>2395</v>
      </c>
    </row>
    <row r="40" spans="38:116" x14ac:dyDescent="0.35">
      <c r="DL40" s="599" t="s">
        <v>2396</v>
      </c>
    </row>
    <row r="41" spans="38:116" x14ac:dyDescent="0.35">
      <c r="DL41" s="599" t="s">
        <v>2397</v>
      </c>
    </row>
    <row r="42" spans="38:116" x14ac:dyDescent="0.35">
      <c r="DL42" s="599" t="s">
        <v>2398</v>
      </c>
    </row>
    <row r="43" spans="38:116" x14ac:dyDescent="0.35">
      <c r="DL43" s="599" t="s">
        <v>2399</v>
      </c>
    </row>
    <row r="44" spans="38:116" x14ac:dyDescent="0.35">
      <c r="DL44" s="599" t="s">
        <v>2400</v>
      </c>
    </row>
    <row r="45" spans="38:116" x14ac:dyDescent="0.35">
      <c r="DL45" s="599" t="s">
        <v>2401</v>
      </c>
    </row>
    <row r="46" spans="38:116" x14ac:dyDescent="0.35">
      <c r="DL46" s="599" t="s">
        <v>2402</v>
      </c>
    </row>
    <row r="47" spans="38:116" x14ac:dyDescent="0.35">
      <c r="DL47" s="599" t="s">
        <v>2403</v>
      </c>
    </row>
    <row r="48" spans="38:116" x14ac:dyDescent="0.35">
      <c r="DL48" s="599" t="s">
        <v>2404</v>
      </c>
    </row>
    <row r="49" spans="116:116" x14ac:dyDescent="0.35">
      <c r="DL49" s="599" t="s">
        <v>2405</v>
      </c>
    </row>
    <row r="50" spans="116:116" x14ac:dyDescent="0.35">
      <c r="DL50" s="599" t="s">
        <v>2406</v>
      </c>
    </row>
    <row r="51" spans="116:116" x14ac:dyDescent="0.35">
      <c r="DL51" s="599" t="s">
        <v>2407</v>
      </c>
    </row>
    <row r="52" spans="116:116" x14ac:dyDescent="0.35">
      <c r="DL52" s="599" t="s">
        <v>2408</v>
      </c>
    </row>
    <row r="53" spans="116:116" x14ac:dyDescent="0.35">
      <c r="DL53" s="599" t="s">
        <v>2409</v>
      </c>
    </row>
    <row r="54" spans="116:116" x14ac:dyDescent="0.35">
      <c r="DL54" s="599" t="s">
        <v>2410</v>
      </c>
    </row>
    <row r="55" spans="116:116" x14ac:dyDescent="0.35">
      <c r="DL55" s="599" t="s">
        <v>2411</v>
      </c>
    </row>
    <row r="56" spans="116:116" x14ac:dyDescent="0.35">
      <c r="DL56" s="599" t="s">
        <v>2412</v>
      </c>
    </row>
    <row r="57" spans="116:116" x14ac:dyDescent="0.35">
      <c r="DL57" s="599" t="s">
        <v>2413</v>
      </c>
    </row>
    <row r="58" spans="116:116" x14ac:dyDescent="0.35">
      <c r="DL58" s="599" t="s">
        <v>2414</v>
      </c>
    </row>
    <row r="59" spans="116:116" x14ac:dyDescent="0.35">
      <c r="DL59" s="599" t="s">
        <v>2415</v>
      </c>
    </row>
    <row r="60" spans="116:116" x14ac:dyDescent="0.35">
      <c r="DL60" s="599" t="s">
        <v>2416</v>
      </c>
    </row>
    <row r="61" spans="116:116" x14ac:dyDescent="0.35">
      <c r="DL61" s="599" t="s">
        <v>2417</v>
      </c>
    </row>
    <row r="62" spans="116:116" x14ac:dyDescent="0.35">
      <c r="DL62" s="599" t="s">
        <v>2418</v>
      </c>
    </row>
    <row r="63" spans="116:116" x14ac:dyDescent="0.35">
      <c r="DL63" s="599" t="s">
        <v>2419</v>
      </c>
    </row>
    <row r="64" spans="116:116" x14ac:dyDescent="0.35">
      <c r="DL64" s="599" t="s">
        <v>2420</v>
      </c>
    </row>
    <row r="65" spans="116:116" x14ac:dyDescent="0.35">
      <c r="DL65" s="599" t="s">
        <v>2421</v>
      </c>
    </row>
    <row r="66" spans="116:116" x14ac:dyDescent="0.35">
      <c r="DL66" s="599" t="s">
        <v>2422</v>
      </c>
    </row>
    <row r="67" spans="116:116" x14ac:dyDescent="0.35">
      <c r="DL67" s="599" t="s">
        <v>2423</v>
      </c>
    </row>
    <row r="68" spans="116:116" x14ac:dyDescent="0.35">
      <c r="DL68" s="599" t="s">
        <v>2424</v>
      </c>
    </row>
    <row r="69" spans="116:116" x14ac:dyDescent="0.35">
      <c r="DL69" s="599" t="s">
        <v>2425</v>
      </c>
    </row>
    <row r="70" spans="116:116" x14ac:dyDescent="0.35">
      <c r="DL70" s="599" t="s">
        <v>2426</v>
      </c>
    </row>
    <row r="71" spans="116:116" x14ac:dyDescent="0.35">
      <c r="DL71" s="599" t="s">
        <v>2427</v>
      </c>
    </row>
    <row r="72" spans="116:116" x14ac:dyDescent="0.35">
      <c r="DL72" s="599" t="s">
        <v>2428</v>
      </c>
    </row>
    <row r="73" spans="116:116" x14ac:dyDescent="0.35">
      <c r="DL73" s="599" t="s">
        <v>2429</v>
      </c>
    </row>
    <row r="74" spans="116:116" x14ac:dyDescent="0.35">
      <c r="DL74" s="599" t="s">
        <v>2430</v>
      </c>
    </row>
    <row r="75" spans="116:116" x14ac:dyDescent="0.35">
      <c r="DL75" s="599" t="s">
        <v>2431</v>
      </c>
    </row>
    <row r="76" spans="116:116" x14ac:dyDescent="0.35">
      <c r="DL76" s="599" t="s">
        <v>2432</v>
      </c>
    </row>
    <row r="77" spans="116:116" x14ac:dyDescent="0.35">
      <c r="DL77" s="599" t="s">
        <v>2433</v>
      </c>
    </row>
    <row r="78" spans="116:116" x14ac:dyDescent="0.35">
      <c r="DL78" s="599" t="s">
        <v>2434</v>
      </c>
    </row>
    <row r="79" spans="116:116" x14ac:dyDescent="0.35">
      <c r="DL79" s="599" t="s">
        <v>2435</v>
      </c>
    </row>
    <row r="80" spans="116:116" x14ac:dyDescent="0.35">
      <c r="DL80" s="599" t="s">
        <v>2436</v>
      </c>
    </row>
    <row r="81" spans="116:116" x14ac:dyDescent="0.35">
      <c r="DL81" s="599" t="s">
        <v>2437</v>
      </c>
    </row>
    <row r="82" spans="116:116" x14ac:dyDescent="0.35">
      <c r="DL82" s="599" t="s">
        <v>2438</v>
      </c>
    </row>
    <row r="83" spans="116:116" x14ac:dyDescent="0.35">
      <c r="DL83" s="599" t="s">
        <v>2439</v>
      </c>
    </row>
    <row r="84" spans="116:116" x14ac:dyDescent="0.35">
      <c r="DL84" s="599" t="s">
        <v>2440</v>
      </c>
    </row>
    <row r="85" spans="116:116" x14ac:dyDescent="0.35">
      <c r="DL85" s="600" t="s">
        <v>2454</v>
      </c>
    </row>
    <row r="86" spans="116:116" x14ac:dyDescent="0.35">
      <c r="DL86" s="599" t="s">
        <v>2441</v>
      </c>
    </row>
    <row r="87" spans="116:116" x14ac:dyDescent="0.35">
      <c r="DL87" s="599" t="s">
        <v>2442</v>
      </c>
    </row>
    <row r="88" spans="116:116" x14ac:dyDescent="0.35">
      <c r="DL88" s="599" t="s">
        <v>2443</v>
      </c>
    </row>
    <row r="89" spans="116:116" x14ac:dyDescent="0.35">
      <c r="DL89" s="599" t="s">
        <v>2444</v>
      </c>
    </row>
    <row r="90" spans="116:116" x14ac:dyDescent="0.35">
      <c r="DL90" s="599" t="s">
        <v>2445</v>
      </c>
    </row>
    <row r="91" spans="116:116" x14ac:dyDescent="0.35">
      <c r="DL91" s="599" t="s">
        <v>2446</v>
      </c>
    </row>
    <row r="92" spans="116:116" x14ac:dyDescent="0.35">
      <c r="DL92" s="599" t="s">
        <v>2447</v>
      </c>
    </row>
    <row r="93" spans="116:116" x14ac:dyDescent="0.35">
      <c r="DL93" s="599" t="s">
        <v>2448</v>
      </c>
    </row>
    <row r="94" spans="116:116" x14ac:dyDescent="0.35">
      <c r="DL94" s="599" t="s">
        <v>2449</v>
      </c>
    </row>
    <row r="95" spans="116:116" x14ac:dyDescent="0.35">
      <c r="DL95" s="599" t="s">
        <v>2450</v>
      </c>
    </row>
    <row r="96" spans="116:116" x14ac:dyDescent="0.35">
      <c r="DL96" s="599" t="s">
        <v>2451</v>
      </c>
    </row>
    <row r="97" spans="116:116" x14ac:dyDescent="0.35">
      <c r="DL97" s="599" t="s">
        <v>2452</v>
      </c>
    </row>
    <row r="98" spans="116:116" x14ac:dyDescent="0.35">
      <c r="DL98" s="598"/>
    </row>
  </sheetData>
  <sheetProtection sheet="1"/>
  <mergeCells count="1">
    <mergeCell ref="A1:M1"/>
  </mergeCells>
  <phoneticPr fontId="9" type="noConversion"/>
  <pageMargins left="0.75" right="0.75" top="1" bottom="1" header="0.5" footer="0.5"/>
  <pageSetup paperSize="9"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249977111117893"/>
    <pageSetUpPr autoPageBreaks="0"/>
  </sheetPr>
  <dimension ref="A1:Q525"/>
  <sheetViews>
    <sheetView workbookViewId="0">
      <pane xSplit="3" ySplit="5" topLeftCell="D6" activePane="bottomRight" state="frozen"/>
      <selection sqref="A1:M1"/>
      <selection pane="topRight" sqref="A1:M1"/>
      <selection pane="bottomLeft" sqref="A1:M1"/>
      <selection pane="bottomRight" sqref="A1:M1"/>
    </sheetView>
  </sheetViews>
  <sheetFormatPr defaultColWidth="9.1328125" defaultRowHeight="13.15" x14ac:dyDescent="0.35"/>
  <cols>
    <col min="1" max="1" width="3.59765625" style="201" customWidth="1"/>
    <col min="2" max="2" width="4" style="201" customWidth="1"/>
    <col min="3" max="3" width="21.86328125" style="201" bestFit="1" customWidth="1"/>
    <col min="4" max="11" width="8" style="201" customWidth="1"/>
    <col min="12" max="16384" width="9.1328125" style="201"/>
  </cols>
  <sheetData>
    <row r="1" spans="1:13" ht="22.5" customHeight="1" x14ac:dyDescent="0.35">
      <c r="A1" s="770" t="s">
        <v>2351</v>
      </c>
      <c r="B1" s="770"/>
      <c r="C1" s="770"/>
      <c r="D1" s="770"/>
      <c r="E1" s="770"/>
      <c r="F1" s="770"/>
      <c r="G1" s="770"/>
      <c r="H1" s="770"/>
      <c r="I1" s="770"/>
      <c r="J1" s="770"/>
      <c r="K1" s="770"/>
      <c r="L1" s="770"/>
      <c r="M1" s="770"/>
    </row>
    <row r="2" spans="1:13" x14ac:dyDescent="0.35">
      <c r="C2" s="214" t="s">
        <v>2352</v>
      </c>
      <c r="E2" s="201" t="s">
        <v>1012</v>
      </c>
    </row>
    <row r="4" spans="1:13" x14ac:dyDescent="0.35">
      <c r="D4" s="215"/>
      <c r="E4" s="215"/>
      <c r="F4" s="215"/>
      <c r="G4" s="215"/>
      <c r="H4" s="215"/>
      <c r="I4" s="215"/>
      <c r="J4" s="215"/>
      <c r="K4" s="215"/>
    </row>
    <row r="5" spans="1:13" x14ac:dyDescent="0.35">
      <c r="C5" s="216"/>
      <c r="D5" s="217" t="s">
        <v>2073</v>
      </c>
      <c r="E5" s="217" t="s">
        <v>651</v>
      </c>
      <c r="F5" s="217" t="s">
        <v>652</v>
      </c>
      <c r="G5" s="217" t="s">
        <v>2074</v>
      </c>
      <c r="H5" s="217"/>
      <c r="I5" s="217"/>
      <c r="J5" s="217"/>
      <c r="K5" s="217"/>
    </row>
    <row r="6" spans="1:13" x14ac:dyDescent="0.35">
      <c r="C6" s="278" t="s">
        <v>2075</v>
      </c>
      <c r="D6" s="279">
        <v>14.545454545454545</v>
      </c>
      <c r="E6" s="279">
        <v>18.229166666666668</v>
      </c>
      <c r="F6" s="279">
        <v>63.063063063063055</v>
      </c>
      <c r="G6" s="279">
        <v>71.28810226155359</v>
      </c>
      <c r="H6"/>
      <c r="I6"/>
      <c r="J6"/>
      <c r="K6"/>
    </row>
    <row r="7" spans="1:13" x14ac:dyDescent="0.35">
      <c r="C7" s="278" t="s">
        <v>1058</v>
      </c>
      <c r="D7" s="279">
        <v>11.76470588235294</v>
      </c>
      <c r="E7" s="279">
        <v>82.644628099173559</v>
      </c>
      <c r="F7" s="279">
        <v>163.42412451361869</v>
      </c>
      <c r="G7" s="279">
        <v>41.760359781561192</v>
      </c>
      <c r="H7"/>
      <c r="I7"/>
      <c r="J7"/>
      <c r="K7"/>
    </row>
    <row r="8" spans="1:13" x14ac:dyDescent="0.35">
      <c r="C8" s="278" t="s">
        <v>2076</v>
      </c>
      <c r="D8" s="279">
        <v>6.5703022339027592</v>
      </c>
      <c r="E8" s="279">
        <v>27.096774193548388</v>
      </c>
      <c r="F8" s="279">
        <v>115.54921540656206</v>
      </c>
      <c r="G8" s="279">
        <v>58.772935779816514</v>
      </c>
      <c r="H8"/>
      <c r="I8"/>
      <c r="J8"/>
      <c r="K8"/>
    </row>
    <row r="9" spans="1:13" x14ac:dyDescent="0.35">
      <c r="C9" s="278" t="s">
        <v>2077</v>
      </c>
      <c r="D9" s="279">
        <v>54.263565891472865</v>
      </c>
      <c r="E9" s="279">
        <v>106.87022900763358</v>
      </c>
      <c r="F9" s="279">
        <v>104.4776119402985</v>
      </c>
      <c r="G9" s="279">
        <v>45.152091254752847</v>
      </c>
      <c r="H9"/>
      <c r="I9"/>
      <c r="J9"/>
      <c r="K9"/>
    </row>
    <row r="10" spans="1:13" x14ac:dyDescent="0.35">
      <c r="C10" s="278" t="s">
        <v>1361</v>
      </c>
      <c r="D10" s="279">
        <v>28.192371475953564</v>
      </c>
      <c r="E10" s="279">
        <v>216.45021645021646</v>
      </c>
      <c r="F10" s="279">
        <v>180.07662835249042</v>
      </c>
      <c r="G10" s="279">
        <v>39.018952062430323</v>
      </c>
      <c r="H10"/>
      <c r="I10"/>
      <c r="J10"/>
      <c r="K10"/>
    </row>
    <row r="11" spans="1:13" x14ac:dyDescent="0.35">
      <c r="C11" s="278" t="s">
        <v>2078</v>
      </c>
      <c r="D11" s="279">
        <v>6.8027210884353737</v>
      </c>
      <c r="E11" s="279">
        <v>47.146401985111666</v>
      </c>
      <c r="F11" s="279">
        <v>106.93641618497109</v>
      </c>
      <c r="G11" s="279">
        <v>56.463238827486784</v>
      </c>
      <c r="H11"/>
      <c r="I11"/>
      <c r="J11"/>
      <c r="K11"/>
    </row>
    <row r="12" spans="1:13" x14ac:dyDescent="0.35">
      <c r="C12" s="278" t="s">
        <v>2079</v>
      </c>
      <c r="D12" s="279">
        <v>0</v>
      </c>
      <c r="E12" s="279">
        <v>0</v>
      </c>
      <c r="F12" s="279">
        <v>0</v>
      </c>
      <c r="G12" s="279">
        <v>0</v>
      </c>
      <c r="H12"/>
      <c r="I12"/>
      <c r="J12"/>
      <c r="K12"/>
    </row>
    <row r="13" spans="1:13" x14ac:dyDescent="0.35">
      <c r="C13" s="278" t="s">
        <v>2080</v>
      </c>
      <c r="D13" s="279">
        <v>0</v>
      </c>
      <c r="E13" s="279">
        <v>0</v>
      </c>
      <c r="F13" s="279">
        <v>0</v>
      </c>
      <c r="G13" s="279">
        <v>0</v>
      </c>
      <c r="H13"/>
      <c r="I13"/>
      <c r="J13"/>
      <c r="K13"/>
    </row>
    <row r="14" spans="1:13" x14ac:dyDescent="0.35">
      <c r="C14" s="278" t="s">
        <v>2081</v>
      </c>
      <c r="D14" s="279">
        <v>13.011152416356877</v>
      </c>
      <c r="E14" s="279">
        <v>74.183976261127597</v>
      </c>
      <c r="F14" s="279">
        <v>148.40182648401824</v>
      </c>
      <c r="G14" s="279">
        <v>50.937245313773431</v>
      </c>
      <c r="H14"/>
      <c r="I14"/>
      <c r="J14"/>
      <c r="K14"/>
    </row>
    <row r="15" spans="1:13" x14ac:dyDescent="0.35">
      <c r="C15" s="278" t="s">
        <v>1061</v>
      </c>
      <c r="D15" s="279">
        <v>29.907975460122699</v>
      </c>
      <c r="E15" s="279">
        <v>90.785907859078591</v>
      </c>
      <c r="F15" s="279">
        <v>105.58069381598793</v>
      </c>
      <c r="G15" s="279">
        <v>34.267912772585667</v>
      </c>
      <c r="H15"/>
      <c r="I15"/>
      <c r="J15"/>
      <c r="K15"/>
    </row>
    <row r="16" spans="1:13" x14ac:dyDescent="0.35">
      <c r="C16" s="278" t="s">
        <v>1062</v>
      </c>
      <c r="D16" s="279">
        <v>68.148148148148152</v>
      </c>
      <c r="E16" s="279">
        <v>127.01612903225806</v>
      </c>
      <c r="F16" s="279">
        <v>207.73930753564153</v>
      </c>
      <c r="G16" s="279">
        <v>50.643595695294373</v>
      </c>
      <c r="H16"/>
      <c r="I16"/>
      <c r="J16"/>
      <c r="K16"/>
    </row>
    <row r="17" spans="3:11" x14ac:dyDescent="0.35">
      <c r="C17" s="278" t="s">
        <v>1401</v>
      </c>
      <c r="D17" s="279">
        <v>73.113207547169807</v>
      </c>
      <c r="E17" s="279">
        <v>109.375</v>
      </c>
      <c r="F17" s="279">
        <v>69.892473118279568</v>
      </c>
      <c r="G17" s="279">
        <v>18.162005085361425</v>
      </c>
      <c r="H17"/>
      <c r="I17"/>
      <c r="J17"/>
      <c r="K17"/>
    </row>
    <row r="18" spans="3:11" x14ac:dyDescent="0.35">
      <c r="C18" s="278" t="s">
        <v>2082</v>
      </c>
      <c r="D18" s="279">
        <v>0</v>
      </c>
      <c r="E18" s="279">
        <v>140.35087719298244</v>
      </c>
      <c r="F18" s="279">
        <v>192.77108433734941</v>
      </c>
      <c r="G18" s="279">
        <v>87.431693989071036</v>
      </c>
      <c r="H18"/>
      <c r="I18"/>
      <c r="J18"/>
      <c r="K18"/>
    </row>
    <row r="19" spans="3:11" x14ac:dyDescent="0.35">
      <c r="C19" s="278" t="s">
        <v>2083</v>
      </c>
      <c r="D19" s="279">
        <v>43.577981651376149</v>
      </c>
      <c r="E19" s="279">
        <v>136.59793814432987</v>
      </c>
      <c r="F19" s="279">
        <v>158.62068965517241</v>
      </c>
      <c r="G19" s="279">
        <v>33.138401559454188</v>
      </c>
      <c r="H19"/>
      <c r="I19"/>
      <c r="J19"/>
      <c r="K19"/>
    </row>
    <row r="20" spans="3:11" x14ac:dyDescent="0.35">
      <c r="C20" s="278" t="s">
        <v>2084</v>
      </c>
      <c r="D20" s="279">
        <v>5.6710775047258979</v>
      </c>
      <c r="E20" s="279">
        <v>24.834437086092713</v>
      </c>
      <c r="F20" s="279">
        <v>98.434004474272939</v>
      </c>
      <c r="G20" s="279">
        <v>83.267248215701827</v>
      </c>
      <c r="H20"/>
      <c r="I20"/>
      <c r="J20"/>
      <c r="K20"/>
    </row>
    <row r="21" spans="3:11" x14ac:dyDescent="0.35">
      <c r="C21" s="278" t="s">
        <v>1065</v>
      </c>
      <c r="D21" s="279">
        <v>20.78239608801956</v>
      </c>
      <c r="E21" s="279">
        <v>68.047337278106511</v>
      </c>
      <c r="F21" s="279">
        <v>126.52439024390245</v>
      </c>
      <c r="G21" s="279">
        <v>70.899637624074359</v>
      </c>
      <c r="H21"/>
      <c r="I21"/>
      <c r="J21"/>
      <c r="K21"/>
    </row>
    <row r="22" spans="3:11" x14ac:dyDescent="0.35">
      <c r="C22" s="278" t="s">
        <v>2085</v>
      </c>
      <c r="D22" s="279">
        <v>14.051522248243559</v>
      </c>
      <c r="E22" s="279">
        <v>74.324324324324323</v>
      </c>
      <c r="F22" s="279">
        <v>187.5</v>
      </c>
      <c r="G22" s="279">
        <v>46.57534246575343</v>
      </c>
      <c r="H22"/>
      <c r="I22"/>
      <c r="J22"/>
      <c r="K22"/>
    </row>
    <row r="23" spans="3:11" x14ac:dyDescent="0.35">
      <c r="C23" s="278" t="s">
        <v>2086</v>
      </c>
      <c r="D23" s="279">
        <v>9.8389982110912353</v>
      </c>
      <c r="E23" s="279">
        <v>68.613138686131393</v>
      </c>
      <c r="F23" s="279">
        <v>135.9375</v>
      </c>
      <c r="G23" s="279">
        <v>55.048529624800814</v>
      </c>
      <c r="H23"/>
      <c r="I23"/>
      <c r="J23"/>
      <c r="K23"/>
    </row>
    <row r="24" spans="3:11" x14ac:dyDescent="0.35">
      <c r="C24" s="278" t="s">
        <v>2087</v>
      </c>
      <c r="D24" s="279">
        <v>11.257035647279549</v>
      </c>
      <c r="E24" s="279">
        <v>73.73271889400921</v>
      </c>
      <c r="F24" s="279">
        <v>168.03278688524588</v>
      </c>
      <c r="G24" s="279">
        <v>33.044196612969849</v>
      </c>
      <c r="H24"/>
      <c r="I24"/>
      <c r="J24"/>
      <c r="K24"/>
    </row>
    <row r="25" spans="3:11" x14ac:dyDescent="0.35">
      <c r="C25" s="278" t="s">
        <v>2088</v>
      </c>
      <c r="D25" s="279">
        <v>49.29577464788732</v>
      </c>
      <c r="E25" s="279">
        <v>142.85714285714286</v>
      </c>
      <c r="F25" s="279">
        <v>164.38356164383561</v>
      </c>
      <c r="G25" s="279">
        <v>23.674242424242426</v>
      </c>
      <c r="H25"/>
      <c r="I25"/>
      <c r="J25"/>
      <c r="K25"/>
    </row>
    <row r="26" spans="3:11" x14ac:dyDescent="0.35">
      <c r="C26" s="278" t="s">
        <v>1408</v>
      </c>
      <c r="D26" s="279">
        <v>39.00709219858156</v>
      </c>
      <c r="E26" s="279">
        <v>141.3934426229508</v>
      </c>
      <c r="F26" s="279">
        <v>177.16535433070865</v>
      </c>
      <c r="G26" s="279">
        <v>38.225255972696246</v>
      </c>
      <c r="H26"/>
      <c r="I26"/>
      <c r="J26"/>
      <c r="K26"/>
    </row>
    <row r="27" spans="3:11" x14ac:dyDescent="0.35">
      <c r="C27" s="278" t="s">
        <v>2089</v>
      </c>
      <c r="D27" s="279">
        <v>47.445255474452551</v>
      </c>
      <c r="E27" s="279">
        <v>169.4915254237288</v>
      </c>
      <c r="F27" s="279">
        <v>90.909090909090907</v>
      </c>
      <c r="G27" s="279">
        <v>29.68617472434266</v>
      </c>
      <c r="H27"/>
      <c r="I27"/>
      <c r="J27"/>
      <c r="K27"/>
    </row>
    <row r="28" spans="3:11" x14ac:dyDescent="0.35">
      <c r="C28" s="278" t="s">
        <v>1412</v>
      </c>
      <c r="D28" s="279">
        <v>76.142131979695435</v>
      </c>
      <c r="E28" s="279">
        <v>185.84070796460179</v>
      </c>
      <c r="F28" s="279">
        <v>120</v>
      </c>
      <c r="G28" s="279">
        <v>22.06531332744925</v>
      </c>
      <c r="H28"/>
      <c r="I28"/>
      <c r="J28"/>
      <c r="K28"/>
    </row>
    <row r="29" spans="3:11" x14ac:dyDescent="0.35">
      <c r="C29" s="278" t="s">
        <v>2008</v>
      </c>
      <c r="D29" s="279">
        <v>12.182741116751268</v>
      </c>
      <c r="E29" s="279">
        <v>96.590909090909093</v>
      </c>
      <c r="F29" s="279">
        <v>121.49532710280374</v>
      </c>
      <c r="G29" s="279">
        <v>58.447287163652405</v>
      </c>
      <c r="H29"/>
      <c r="I29"/>
      <c r="J29"/>
      <c r="K29"/>
    </row>
    <row r="30" spans="3:11" x14ac:dyDescent="0.35">
      <c r="C30" s="278" t="s">
        <v>2090</v>
      </c>
      <c r="D30" s="279">
        <v>31.150667514303876</v>
      </c>
      <c r="E30" s="279">
        <v>123.35958005249344</v>
      </c>
      <c r="F30" s="279">
        <v>137.42690058479531</v>
      </c>
      <c r="G30" s="279">
        <v>32.906334469385357</v>
      </c>
      <c r="H30"/>
      <c r="I30"/>
      <c r="J30"/>
      <c r="K30"/>
    </row>
    <row r="31" spans="3:11" x14ac:dyDescent="0.35">
      <c r="C31" s="278" t="s">
        <v>2091</v>
      </c>
      <c r="D31" s="279">
        <v>47.594142259414227</v>
      </c>
      <c r="E31" s="279">
        <v>115.7662624035281</v>
      </c>
      <c r="F31" s="279">
        <v>119.51219512195121</v>
      </c>
      <c r="G31" s="279">
        <v>39.903724347605781</v>
      </c>
      <c r="H31"/>
      <c r="I31"/>
      <c r="J31"/>
      <c r="K31"/>
    </row>
    <row r="32" spans="3:11" x14ac:dyDescent="0.35">
      <c r="C32" s="278" t="s">
        <v>1074</v>
      </c>
      <c r="D32" s="279">
        <v>3.2076984763432237</v>
      </c>
      <c r="E32" s="279">
        <v>49.504950495049506</v>
      </c>
      <c r="F32" s="279">
        <v>139.6825396825397</v>
      </c>
      <c r="G32" s="279">
        <v>30.324033962918037</v>
      </c>
      <c r="H32"/>
      <c r="I32"/>
      <c r="J32"/>
      <c r="K32"/>
    </row>
    <row r="33" spans="3:11" x14ac:dyDescent="0.35">
      <c r="C33" s="278" t="s">
        <v>1075</v>
      </c>
      <c r="D33" s="279">
        <v>3.3266799733865602</v>
      </c>
      <c r="E33" s="279">
        <v>56.701030927835049</v>
      </c>
      <c r="F33" s="279">
        <v>120</v>
      </c>
      <c r="G33" s="279">
        <v>41.221177379878917</v>
      </c>
      <c r="H33"/>
      <c r="I33"/>
      <c r="J33"/>
      <c r="K33"/>
    </row>
    <row r="34" spans="3:11" x14ac:dyDescent="0.35">
      <c r="C34" s="278" t="s">
        <v>2092</v>
      </c>
      <c r="D34" s="279">
        <v>56.680161943319838</v>
      </c>
      <c r="E34" s="279">
        <v>183.82352941176472</v>
      </c>
      <c r="F34" s="279">
        <v>214.28571428571428</v>
      </c>
      <c r="G34" s="279">
        <v>27.739251040221912</v>
      </c>
      <c r="H34"/>
      <c r="I34"/>
      <c r="J34"/>
      <c r="K34"/>
    </row>
    <row r="35" spans="3:11" x14ac:dyDescent="0.35">
      <c r="C35" s="278" t="s">
        <v>2093</v>
      </c>
      <c r="D35" s="279">
        <v>25.914634146341463</v>
      </c>
      <c r="E35" s="279">
        <v>128.69198312236287</v>
      </c>
      <c r="F35" s="279">
        <v>143.88489208633092</v>
      </c>
      <c r="G35" s="279">
        <v>43.614403936479533</v>
      </c>
      <c r="H35"/>
      <c r="I35"/>
      <c r="J35"/>
      <c r="K35"/>
    </row>
    <row r="36" spans="3:11" x14ac:dyDescent="0.35">
      <c r="C36" s="278" t="s">
        <v>1078</v>
      </c>
      <c r="D36" s="279">
        <v>23.560209424083769</v>
      </c>
      <c r="E36" s="279">
        <v>78.199052132701425</v>
      </c>
      <c r="F36" s="279">
        <v>141.87643020594965</v>
      </c>
      <c r="G36" s="279">
        <v>32.796660703637443</v>
      </c>
      <c r="H36"/>
      <c r="I36"/>
      <c r="J36"/>
      <c r="K36"/>
    </row>
    <row r="37" spans="3:11" x14ac:dyDescent="0.35">
      <c r="C37" s="278" t="s">
        <v>2094</v>
      </c>
      <c r="D37" s="279">
        <v>21.996615905245349</v>
      </c>
      <c r="E37" s="279">
        <v>173.70892018779344</v>
      </c>
      <c r="F37" s="279">
        <v>164.0625</v>
      </c>
      <c r="G37" s="279">
        <v>32.969819934060361</v>
      </c>
      <c r="H37"/>
      <c r="I37"/>
      <c r="J37"/>
      <c r="K37"/>
    </row>
    <row r="38" spans="3:11" x14ac:dyDescent="0.35">
      <c r="C38" s="278" t="s">
        <v>2095</v>
      </c>
      <c r="D38" s="279">
        <v>37.5</v>
      </c>
      <c r="E38" s="279">
        <v>169.01408450704224</v>
      </c>
      <c r="F38" s="279">
        <v>186.4406779661017</v>
      </c>
      <c r="G38" s="279">
        <v>29.261155815654721</v>
      </c>
      <c r="H38"/>
      <c r="I38"/>
      <c r="J38"/>
      <c r="K38"/>
    </row>
    <row r="39" spans="3:11" x14ac:dyDescent="0.35">
      <c r="C39" s="278" t="s">
        <v>2096</v>
      </c>
      <c r="D39" s="279">
        <v>0</v>
      </c>
      <c r="E39" s="279">
        <v>45.197740112994353</v>
      </c>
      <c r="F39" s="279">
        <v>139.53488372093022</v>
      </c>
      <c r="G39" s="279">
        <v>54.474013216645837</v>
      </c>
      <c r="H39"/>
      <c r="I39"/>
      <c r="J39"/>
      <c r="K39"/>
    </row>
    <row r="40" spans="3:11" x14ac:dyDescent="0.35">
      <c r="C40" s="278" t="s">
        <v>1432</v>
      </c>
      <c r="D40" s="279">
        <v>0</v>
      </c>
      <c r="E40" s="279">
        <v>116.66666666666667</v>
      </c>
      <c r="F40" s="279">
        <v>46.153846153846153</v>
      </c>
      <c r="G40" s="279">
        <v>37.950664136622386</v>
      </c>
      <c r="H40"/>
      <c r="I40"/>
      <c r="J40"/>
      <c r="K40"/>
    </row>
    <row r="41" spans="3:11" x14ac:dyDescent="0.35">
      <c r="C41" s="278" t="s">
        <v>2097</v>
      </c>
      <c r="D41" s="279">
        <v>14.804845222072679</v>
      </c>
      <c r="E41" s="279">
        <v>93.220338983050851</v>
      </c>
      <c r="F41" s="279">
        <v>139.0728476821192</v>
      </c>
      <c r="G41" s="279">
        <v>37.354427598330034</v>
      </c>
      <c r="H41"/>
      <c r="I41"/>
      <c r="J41"/>
      <c r="K41"/>
    </row>
    <row r="42" spans="3:11" x14ac:dyDescent="0.35">
      <c r="C42" s="278" t="s">
        <v>2098</v>
      </c>
      <c r="D42" s="279">
        <v>31.615925058548008</v>
      </c>
      <c r="E42" s="279">
        <v>86.715867158671585</v>
      </c>
      <c r="F42" s="279">
        <v>160.86956521739128</v>
      </c>
      <c r="G42" s="279">
        <v>41.19774919614148</v>
      </c>
      <c r="H42"/>
      <c r="I42"/>
      <c r="J42"/>
      <c r="K42"/>
    </row>
    <row r="43" spans="3:11" x14ac:dyDescent="0.35">
      <c r="C43" s="278" t="s">
        <v>1437</v>
      </c>
      <c r="D43" s="279">
        <v>44.88330341113106</v>
      </c>
      <c r="E43" s="279">
        <v>115.38461538461539</v>
      </c>
      <c r="F43" s="279">
        <v>154.18502202643171</v>
      </c>
      <c r="G43" s="279">
        <v>27.2975432211101</v>
      </c>
      <c r="H43"/>
      <c r="I43"/>
      <c r="J43"/>
      <c r="K43"/>
    </row>
    <row r="44" spans="3:11" x14ac:dyDescent="0.35">
      <c r="C44" s="278" t="s">
        <v>2099</v>
      </c>
      <c r="D44" s="279">
        <v>30.674846625766872</v>
      </c>
      <c r="E44" s="279">
        <v>169.81132075471697</v>
      </c>
      <c r="F44" s="279">
        <v>125</v>
      </c>
      <c r="G44" s="279">
        <v>19.512195121951219</v>
      </c>
      <c r="H44"/>
      <c r="I44"/>
      <c r="J44"/>
      <c r="K44"/>
    </row>
    <row r="45" spans="3:11" x14ac:dyDescent="0.35">
      <c r="C45" s="278" t="s">
        <v>1375</v>
      </c>
      <c r="D45" s="279">
        <v>45.987376014427412</v>
      </c>
      <c r="E45" s="279">
        <v>112.14953271028037</v>
      </c>
      <c r="F45" s="279">
        <v>84.28246013667426</v>
      </c>
      <c r="G45" s="279">
        <v>33.232054690467145</v>
      </c>
      <c r="H45"/>
      <c r="I45"/>
      <c r="J45"/>
      <c r="K45"/>
    </row>
    <row r="46" spans="3:11" x14ac:dyDescent="0.35">
      <c r="C46" s="278" t="s">
        <v>2100</v>
      </c>
      <c r="D46" s="279">
        <v>12.195121951219512</v>
      </c>
      <c r="E46" s="279">
        <v>276.31578947368422</v>
      </c>
      <c r="F46" s="279">
        <v>161.61616161616163</v>
      </c>
      <c r="G46" s="279">
        <v>38.734667527437054</v>
      </c>
      <c r="H46"/>
      <c r="I46"/>
      <c r="J46"/>
      <c r="K46"/>
    </row>
    <row r="47" spans="3:11" x14ac:dyDescent="0.35">
      <c r="C47" s="278" t="s">
        <v>2101</v>
      </c>
      <c r="D47" s="279">
        <v>22.5</v>
      </c>
      <c r="E47" s="279">
        <v>202.12765957446808</v>
      </c>
      <c r="F47" s="279">
        <v>237.03703703703704</v>
      </c>
      <c r="G47" s="279">
        <v>34.883720930232556</v>
      </c>
      <c r="H47"/>
      <c r="I47"/>
      <c r="J47"/>
      <c r="K47"/>
    </row>
    <row r="48" spans="3:11" x14ac:dyDescent="0.35">
      <c r="C48" s="278" t="s">
        <v>2102</v>
      </c>
      <c r="D48" s="279">
        <v>4.9220672682526665</v>
      </c>
      <c r="E48" s="279">
        <v>71.428571428571431</v>
      </c>
      <c r="F48" s="279">
        <v>185.24871355060034</v>
      </c>
      <c r="G48" s="279">
        <v>54.494598765432094</v>
      </c>
      <c r="H48"/>
      <c r="I48"/>
      <c r="J48"/>
      <c r="K48"/>
    </row>
    <row r="49" spans="3:11" x14ac:dyDescent="0.35">
      <c r="C49" s="278" t="s">
        <v>1083</v>
      </c>
      <c r="D49" s="279">
        <v>5.3353658536585371</v>
      </c>
      <c r="E49" s="279">
        <v>75.829383886255926</v>
      </c>
      <c r="F49" s="279">
        <v>164.96163682864452</v>
      </c>
      <c r="G49" s="279">
        <v>52.31277533039647</v>
      </c>
      <c r="H49"/>
      <c r="I49"/>
      <c r="J49"/>
      <c r="K49"/>
    </row>
    <row r="50" spans="3:11" x14ac:dyDescent="0.35">
      <c r="C50" s="278" t="s">
        <v>2103</v>
      </c>
      <c r="D50" s="279">
        <v>14.934660858742999</v>
      </c>
      <c r="E50" s="279">
        <v>114.90125673249551</v>
      </c>
      <c r="F50" s="279">
        <v>130.6532663316583</v>
      </c>
      <c r="G50" s="279">
        <v>26.590198123044836</v>
      </c>
      <c r="H50"/>
      <c r="I50"/>
      <c r="J50"/>
      <c r="K50"/>
    </row>
    <row r="51" spans="3:11" x14ac:dyDescent="0.35">
      <c r="C51" s="278" t="s">
        <v>2104</v>
      </c>
      <c r="D51" s="279">
        <v>21.534320323014803</v>
      </c>
      <c r="E51" s="279">
        <v>119.23076923076924</v>
      </c>
      <c r="F51" s="279">
        <v>157.33590733590734</v>
      </c>
      <c r="G51" s="279">
        <v>36.991838913889104</v>
      </c>
      <c r="H51"/>
      <c r="I51"/>
      <c r="J51"/>
      <c r="K51"/>
    </row>
    <row r="52" spans="3:11" x14ac:dyDescent="0.35">
      <c r="C52" s="278" t="s">
        <v>1086</v>
      </c>
      <c r="D52" s="279">
        <v>9.0909090909090899</v>
      </c>
      <c r="E52" s="279">
        <v>67.028985507246389</v>
      </c>
      <c r="F52" s="279">
        <v>171.79902755267423</v>
      </c>
      <c r="G52" s="279">
        <v>49.255441008018323</v>
      </c>
      <c r="H52"/>
      <c r="I52"/>
      <c r="J52"/>
      <c r="K52"/>
    </row>
    <row r="53" spans="3:11" x14ac:dyDescent="0.35">
      <c r="C53" s="278" t="s">
        <v>1088</v>
      </c>
      <c r="D53" s="279">
        <v>5.0847457627118642</v>
      </c>
      <c r="E53" s="279">
        <v>87.412587412587413</v>
      </c>
      <c r="F53" s="279">
        <v>185.53459119496853</v>
      </c>
      <c r="G53" s="279">
        <v>45.515097690941381</v>
      </c>
      <c r="H53"/>
      <c r="I53"/>
      <c r="J53"/>
      <c r="K53"/>
    </row>
    <row r="54" spans="3:11" x14ac:dyDescent="0.35">
      <c r="C54" s="278" t="s">
        <v>2105</v>
      </c>
      <c r="D54" s="279">
        <v>29.451137884872821</v>
      </c>
      <c r="E54" s="279">
        <v>111.94833153928955</v>
      </c>
      <c r="F54" s="279">
        <v>135.94232749742534</v>
      </c>
      <c r="G54" s="279">
        <v>42.557608470002073</v>
      </c>
      <c r="H54"/>
      <c r="I54"/>
      <c r="J54"/>
      <c r="K54"/>
    </row>
    <row r="55" spans="3:11" x14ac:dyDescent="0.35">
      <c r="C55" s="278" t="s">
        <v>2106</v>
      </c>
      <c r="D55" s="279">
        <v>11.642949547218629</v>
      </c>
      <c r="E55" s="279">
        <v>60.8187134502924</v>
      </c>
      <c r="F55" s="279">
        <v>143.59861591695503</v>
      </c>
      <c r="G55" s="279">
        <v>51.012971869989791</v>
      </c>
      <c r="H55"/>
      <c r="I55"/>
      <c r="J55"/>
      <c r="K55"/>
    </row>
    <row r="56" spans="3:11" x14ac:dyDescent="0.35">
      <c r="C56" s="278" t="s">
        <v>1092</v>
      </c>
      <c r="D56" s="279">
        <v>8.6124401913875595</v>
      </c>
      <c r="E56" s="279">
        <v>59.369202226345081</v>
      </c>
      <c r="F56" s="279">
        <v>146.11005692599622</v>
      </c>
      <c r="G56" s="279">
        <v>53.147432357813365</v>
      </c>
      <c r="H56"/>
      <c r="I56"/>
      <c r="J56"/>
      <c r="K56"/>
    </row>
    <row r="57" spans="3:11" x14ac:dyDescent="0.35">
      <c r="C57" s="278" t="s">
        <v>1094</v>
      </c>
      <c r="D57" s="279">
        <v>0</v>
      </c>
      <c r="E57" s="279">
        <v>0</v>
      </c>
      <c r="F57" s="279">
        <v>0</v>
      </c>
      <c r="G57" s="279">
        <v>0</v>
      </c>
      <c r="H57"/>
      <c r="I57"/>
      <c r="J57"/>
      <c r="K57"/>
    </row>
    <row r="58" spans="3:11" x14ac:dyDescent="0.35">
      <c r="C58" s="278" t="s">
        <v>1095</v>
      </c>
      <c r="D58" s="279">
        <v>26.985350809560526</v>
      </c>
      <c r="E58" s="279">
        <v>98.360655737704917</v>
      </c>
      <c r="F58" s="279">
        <v>166.20111731843576</v>
      </c>
      <c r="G58" s="279">
        <v>49.497046144020445</v>
      </c>
      <c r="H58"/>
      <c r="I58"/>
      <c r="J58"/>
      <c r="K58"/>
    </row>
    <row r="59" spans="3:11" x14ac:dyDescent="0.35">
      <c r="C59" s="278" t="s">
        <v>2107</v>
      </c>
      <c r="D59" s="279">
        <v>9.7719869706840381</v>
      </c>
      <c r="E59" s="279">
        <v>65.217391304347828</v>
      </c>
      <c r="F59" s="279">
        <v>116.66666666666667</v>
      </c>
      <c r="G59" s="279">
        <v>32.234957020057301</v>
      </c>
      <c r="H59"/>
      <c r="I59"/>
      <c r="J59"/>
      <c r="K59"/>
    </row>
    <row r="60" spans="3:11" x14ac:dyDescent="0.35">
      <c r="C60" s="278" t="s">
        <v>1552</v>
      </c>
      <c r="D60" s="279">
        <v>4.8740861088545904</v>
      </c>
      <c r="E60" s="279">
        <v>57.788944723618094</v>
      </c>
      <c r="F60" s="279">
        <v>169.26503340757236</v>
      </c>
      <c r="G60" s="279">
        <v>61.663757998836537</v>
      </c>
      <c r="H60"/>
      <c r="I60"/>
      <c r="J60"/>
      <c r="K60"/>
    </row>
    <row r="61" spans="3:11" x14ac:dyDescent="0.35">
      <c r="C61" s="278" t="s">
        <v>1097</v>
      </c>
      <c r="D61" s="279">
        <v>0</v>
      </c>
      <c r="E61" s="279">
        <v>53.956834532374096</v>
      </c>
      <c r="F61" s="279">
        <v>228.37370242214533</v>
      </c>
      <c r="G61" s="279">
        <v>56.501215848948647</v>
      </c>
      <c r="H61"/>
      <c r="I61"/>
      <c r="J61"/>
      <c r="K61"/>
    </row>
    <row r="62" spans="3:11" x14ac:dyDescent="0.35">
      <c r="C62" s="278" t="s">
        <v>2108</v>
      </c>
      <c r="D62" s="279">
        <v>65.77344701583435</v>
      </c>
      <c r="E62" s="279">
        <v>196.46799116997792</v>
      </c>
      <c r="F62" s="279">
        <v>150</v>
      </c>
      <c r="G62" s="279">
        <v>31.645569620253159</v>
      </c>
      <c r="H62"/>
      <c r="I62"/>
      <c r="J62"/>
      <c r="K62"/>
    </row>
    <row r="63" spans="3:11" x14ac:dyDescent="0.35">
      <c r="C63" s="278" t="s">
        <v>2109</v>
      </c>
      <c r="D63" s="279">
        <v>9.0242526790750155</v>
      </c>
      <c r="E63" s="279">
        <v>20.761245674740483</v>
      </c>
      <c r="F63" s="279">
        <v>90.158730158730165</v>
      </c>
      <c r="G63" s="279">
        <v>68.000394205183795</v>
      </c>
      <c r="H63"/>
      <c r="I63"/>
      <c r="J63"/>
      <c r="K63"/>
    </row>
    <row r="64" spans="3:11" x14ac:dyDescent="0.35">
      <c r="C64" s="278" t="s">
        <v>1098</v>
      </c>
      <c r="D64" s="279">
        <v>6.6555740432612316</v>
      </c>
      <c r="E64" s="279">
        <v>16.806722689075631</v>
      </c>
      <c r="F64" s="279">
        <v>85.284280936454849</v>
      </c>
      <c r="G64" s="279">
        <v>46.994805837249572</v>
      </c>
      <c r="H64"/>
      <c r="I64"/>
      <c r="J64"/>
      <c r="K64"/>
    </row>
    <row r="65" spans="3:11" x14ac:dyDescent="0.35">
      <c r="C65" s="278" t="s">
        <v>1099</v>
      </c>
      <c r="D65" s="279">
        <v>13.143483023001094</v>
      </c>
      <c r="E65" s="279">
        <v>39.906103286384976</v>
      </c>
      <c r="F65" s="279">
        <v>93.457943925233636</v>
      </c>
      <c r="G65" s="279">
        <v>59.04124074726824</v>
      </c>
      <c r="H65"/>
      <c r="I65"/>
      <c r="J65"/>
      <c r="K65"/>
    </row>
    <row r="66" spans="3:11" x14ac:dyDescent="0.35">
      <c r="C66" s="278" t="s">
        <v>2110</v>
      </c>
      <c r="D66" s="279">
        <v>36.931818181818187</v>
      </c>
      <c r="E66" s="279">
        <v>131.14754098360658</v>
      </c>
      <c r="F66" s="279">
        <v>122.09302325581395</v>
      </c>
      <c r="G66" s="279">
        <v>43.929712460063897</v>
      </c>
      <c r="H66"/>
      <c r="I66"/>
      <c r="J66"/>
      <c r="K66"/>
    </row>
    <row r="67" spans="3:11" x14ac:dyDescent="0.35">
      <c r="C67" s="278" t="s">
        <v>1100</v>
      </c>
      <c r="D67" s="279">
        <v>8.6058519793459549</v>
      </c>
      <c r="E67" s="279">
        <v>89.10891089108911</v>
      </c>
      <c r="F67" s="279">
        <v>132.93051359516616</v>
      </c>
      <c r="G67" s="279">
        <v>46.044864226682407</v>
      </c>
      <c r="H67"/>
      <c r="I67"/>
      <c r="J67"/>
      <c r="K67"/>
    </row>
    <row r="68" spans="3:11" x14ac:dyDescent="0.35">
      <c r="C68" s="278" t="s">
        <v>2015</v>
      </c>
      <c r="D68" s="279">
        <v>34.722222222222221</v>
      </c>
      <c r="E68" s="279">
        <v>204.30107526881721</v>
      </c>
      <c r="F68" s="279">
        <v>133.85826771653544</v>
      </c>
      <c r="G68" s="279">
        <v>27.819929185634802</v>
      </c>
      <c r="H68"/>
      <c r="I68"/>
      <c r="J68"/>
      <c r="K68"/>
    </row>
    <row r="69" spans="3:11" x14ac:dyDescent="0.35">
      <c r="C69" s="278" t="s">
        <v>2111</v>
      </c>
      <c r="D69" s="279">
        <v>10.043041606886657</v>
      </c>
      <c r="E69" s="279">
        <v>80.906148867313917</v>
      </c>
      <c r="F69" s="279">
        <v>165.44117647058823</v>
      </c>
      <c r="G69" s="279">
        <v>38.303693570451436</v>
      </c>
      <c r="H69"/>
      <c r="I69"/>
      <c r="J69"/>
      <c r="K69"/>
    </row>
    <row r="70" spans="3:11" x14ac:dyDescent="0.35">
      <c r="C70" s="278" t="s">
        <v>2112</v>
      </c>
      <c r="D70" s="279">
        <v>9.1324200913241995</v>
      </c>
      <c r="E70" s="279">
        <v>120.53571428571429</v>
      </c>
      <c r="F70" s="279">
        <v>176.16580310880829</v>
      </c>
      <c r="G70" s="279">
        <v>45.379537953795378</v>
      </c>
      <c r="H70"/>
      <c r="I70"/>
      <c r="J70"/>
      <c r="K70"/>
    </row>
    <row r="71" spans="3:11" x14ac:dyDescent="0.35">
      <c r="C71" s="278" t="s">
        <v>2113</v>
      </c>
      <c r="D71" s="279">
        <v>25.974025974025977</v>
      </c>
      <c r="E71" s="279">
        <v>84.388185654008439</v>
      </c>
      <c r="F71" s="279">
        <v>125</v>
      </c>
      <c r="G71" s="279">
        <v>50.143266475644694</v>
      </c>
      <c r="H71"/>
      <c r="I71"/>
      <c r="J71"/>
      <c r="K71"/>
    </row>
    <row r="72" spans="3:11" x14ac:dyDescent="0.35">
      <c r="C72" s="278" t="s">
        <v>1481</v>
      </c>
      <c r="D72" s="279">
        <v>11.686143572621035</v>
      </c>
      <c r="E72" s="279">
        <v>164.28571428571428</v>
      </c>
      <c r="F72" s="279">
        <v>176.82926829268291</v>
      </c>
      <c r="G72" s="279">
        <v>59.008654602675065</v>
      </c>
      <c r="H72"/>
      <c r="I72"/>
      <c r="J72"/>
      <c r="K72"/>
    </row>
    <row r="73" spans="3:11" x14ac:dyDescent="0.35">
      <c r="C73" s="278" t="s">
        <v>2114</v>
      </c>
      <c r="D73" s="279">
        <v>25.270758122743679</v>
      </c>
      <c r="E73" s="279">
        <v>131.78294573643413</v>
      </c>
      <c r="F73" s="279">
        <v>148.35164835164835</v>
      </c>
      <c r="G73" s="279">
        <v>34.702139965297853</v>
      </c>
      <c r="H73"/>
      <c r="I73"/>
      <c r="J73"/>
      <c r="K73"/>
    </row>
    <row r="74" spans="3:11" x14ac:dyDescent="0.35">
      <c r="C74" s="278" t="s">
        <v>2115</v>
      </c>
      <c r="D74" s="279">
        <v>2.6684456304202802</v>
      </c>
      <c r="E74" s="279">
        <v>31.963470319634702</v>
      </c>
      <c r="F74" s="279">
        <v>138.18181818181819</v>
      </c>
      <c r="G74" s="279">
        <v>36.986301369863014</v>
      </c>
      <c r="H74"/>
      <c r="I74"/>
      <c r="J74"/>
      <c r="K74"/>
    </row>
    <row r="75" spans="3:11" x14ac:dyDescent="0.35">
      <c r="C75" s="278" t="s">
        <v>1102</v>
      </c>
      <c r="D75" s="279">
        <v>3.8910505836575875</v>
      </c>
      <c r="E75" s="279">
        <v>47.619047619047613</v>
      </c>
      <c r="F75" s="279">
        <v>141.9141914191419</v>
      </c>
      <c r="G75" s="279">
        <v>35.783099366914392</v>
      </c>
      <c r="H75"/>
      <c r="I75"/>
      <c r="J75"/>
      <c r="K75"/>
    </row>
    <row r="76" spans="3:11" x14ac:dyDescent="0.35">
      <c r="C76" s="278" t="s">
        <v>1103</v>
      </c>
      <c r="D76" s="279">
        <v>18.720748829953198</v>
      </c>
      <c r="E76" s="279">
        <v>101.6949152542373</v>
      </c>
      <c r="F76" s="279">
        <v>122.44897959183673</v>
      </c>
      <c r="G76" s="279">
        <v>37.50275755570263</v>
      </c>
      <c r="H76"/>
      <c r="I76"/>
      <c r="J76"/>
      <c r="K76"/>
    </row>
    <row r="77" spans="3:11" x14ac:dyDescent="0.35">
      <c r="C77" s="278" t="s">
        <v>2116</v>
      </c>
      <c r="D77" s="279">
        <v>87.171052631578945</v>
      </c>
      <c r="E77" s="279">
        <v>151.33531157270031</v>
      </c>
      <c r="F77" s="279">
        <v>136.77811550151975</v>
      </c>
      <c r="G77" s="279">
        <v>40.226460071513706</v>
      </c>
      <c r="H77"/>
      <c r="I77"/>
      <c r="J77"/>
      <c r="K77"/>
    </row>
    <row r="78" spans="3:11" x14ac:dyDescent="0.35">
      <c r="C78" s="278" t="s">
        <v>2117</v>
      </c>
      <c r="D78" s="279">
        <v>3.4199726402188784</v>
      </c>
      <c r="E78" s="279">
        <v>41.666666666666664</v>
      </c>
      <c r="F78" s="279">
        <v>129.87012987012986</v>
      </c>
      <c r="G78" s="279">
        <v>49.981019865873719</v>
      </c>
      <c r="H78"/>
      <c r="I78"/>
      <c r="J78"/>
      <c r="K78"/>
    </row>
    <row r="79" spans="3:11" x14ac:dyDescent="0.35">
      <c r="C79" s="278" t="s">
        <v>2118</v>
      </c>
      <c r="D79" s="279">
        <v>66.611157368859281</v>
      </c>
      <c r="E79" s="279">
        <v>158.17223198594024</v>
      </c>
      <c r="F79" s="279">
        <v>117.2962226640159</v>
      </c>
      <c r="G79" s="279">
        <v>35.96475454055026</v>
      </c>
      <c r="H79"/>
      <c r="I79"/>
      <c r="J79"/>
      <c r="K79"/>
    </row>
    <row r="80" spans="3:11" x14ac:dyDescent="0.35">
      <c r="C80" s="278" t="s">
        <v>2119</v>
      </c>
      <c r="D80" s="279">
        <v>44.19889502762431</v>
      </c>
      <c r="E80" s="279">
        <v>90.909090909090907</v>
      </c>
      <c r="F80" s="279">
        <v>115.78947368421052</v>
      </c>
      <c r="G80" s="279">
        <v>18.903591682419659</v>
      </c>
      <c r="H80"/>
      <c r="I80"/>
      <c r="J80"/>
      <c r="K80"/>
    </row>
    <row r="81" spans="3:11" x14ac:dyDescent="0.35">
      <c r="C81" s="278" t="s">
        <v>2120</v>
      </c>
      <c r="D81" s="279">
        <v>2.8436018957345972</v>
      </c>
      <c r="E81" s="279">
        <v>24</v>
      </c>
      <c r="F81" s="279">
        <v>71.207430340557281</v>
      </c>
      <c r="G81" s="279">
        <v>40.72681704260652</v>
      </c>
      <c r="H81"/>
      <c r="I81"/>
      <c r="J81"/>
      <c r="K81"/>
    </row>
    <row r="82" spans="3:11" x14ac:dyDescent="0.35">
      <c r="C82" s="278" t="s">
        <v>2121</v>
      </c>
      <c r="D82" s="279">
        <v>5.298013245033113</v>
      </c>
      <c r="E82" s="279">
        <v>12.838801711840228</v>
      </c>
      <c r="F82" s="279">
        <v>86.597938144329888</v>
      </c>
      <c r="G82" s="279">
        <v>58.241118229470004</v>
      </c>
      <c r="H82"/>
      <c r="I82"/>
      <c r="J82"/>
      <c r="K82"/>
    </row>
    <row r="83" spans="3:11" x14ac:dyDescent="0.35">
      <c r="C83" s="278" t="s">
        <v>1106</v>
      </c>
      <c r="D83" s="279">
        <v>5.7197330791229737</v>
      </c>
      <c r="E83" s="279">
        <v>60.253699788583511</v>
      </c>
      <c r="F83" s="279">
        <v>120.64343163538874</v>
      </c>
      <c r="G83" s="279">
        <v>50.088391278727173</v>
      </c>
      <c r="H83"/>
      <c r="I83"/>
      <c r="J83"/>
      <c r="K83"/>
    </row>
    <row r="84" spans="3:11" x14ac:dyDescent="0.35">
      <c r="C84" s="278" t="s">
        <v>1107</v>
      </c>
      <c r="D84" s="279">
        <v>27.027027027027028</v>
      </c>
      <c r="E84" s="279">
        <v>111.70212765957446</v>
      </c>
      <c r="F84" s="279">
        <v>138.44086021505376</v>
      </c>
      <c r="G84" s="279">
        <v>44.169611307420496</v>
      </c>
      <c r="H84"/>
      <c r="I84"/>
      <c r="J84"/>
      <c r="K84"/>
    </row>
    <row r="85" spans="3:11" x14ac:dyDescent="0.35">
      <c r="C85" s="278" t="s">
        <v>2122</v>
      </c>
      <c r="D85" s="279">
        <v>16.286644951140065</v>
      </c>
      <c r="E85" s="279">
        <v>100.9771986970684</v>
      </c>
      <c r="F85" s="279">
        <v>175.34246575342465</v>
      </c>
      <c r="G85" s="279">
        <v>41.599025974025977</v>
      </c>
      <c r="H85"/>
      <c r="I85"/>
      <c r="J85"/>
      <c r="K85"/>
    </row>
    <row r="86" spans="3:11" x14ac:dyDescent="0.35">
      <c r="C86" s="278" t="s">
        <v>1109</v>
      </c>
      <c r="D86" s="279">
        <v>59.046177138531412</v>
      </c>
      <c r="E86" s="279">
        <v>164.57286432160802</v>
      </c>
      <c r="F86" s="279">
        <v>161.66883963494132</v>
      </c>
      <c r="G86" s="279">
        <v>27.52842609216038</v>
      </c>
      <c r="H86"/>
      <c r="I86"/>
      <c r="J86"/>
      <c r="K86"/>
    </row>
    <row r="87" spans="3:11" x14ac:dyDescent="0.35">
      <c r="C87" s="278" t="s">
        <v>13</v>
      </c>
      <c r="D87" s="279">
        <v>40.178571428571431</v>
      </c>
      <c r="E87" s="279">
        <v>129.87012987012986</v>
      </c>
      <c r="F87" s="279">
        <v>188.77551020408163</v>
      </c>
      <c r="G87" s="279">
        <v>40.604872584710165</v>
      </c>
      <c r="H87"/>
      <c r="I87"/>
      <c r="J87"/>
      <c r="K87"/>
    </row>
    <row r="88" spans="3:11" x14ac:dyDescent="0.35">
      <c r="C88" s="278" t="s">
        <v>2123</v>
      </c>
      <c r="D88" s="279">
        <v>35.040431266846362</v>
      </c>
      <c r="E88" s="279">
        <v>148.14814814814815</v>
      </c>
      <c r="F88" s="279">
        <v>98.837209302325576</v>
      </c>
      <c r="G88" s="279">
        <v>41.928721174004195</v>
      </c>
      <c r="H88"/>
      <c r="I88"/>
      <c r="J88"/>
      <c r="K88"/>
    </row>
    <row r="89" spans="3:11" x14ac:dyDescent="0.35">
      <c r="C89" s="278" t="s">
        <v>2124</v>
      </c>
      <c r="D89" s="279">
        <v>20.79002079002079</v>
      </c>
      <c r="E89" s="279">
        <v>62.770562770562769</v>
      </c>
      <c r="F89" s="279">
        <v>135.81890812250333</v>
      </c>
      <c r="G89" s="279">
        <v>65.68613451377982</v>
      </c>
      <c r="H89"/>
      <c r="I89"/>
      <c r="J89"/>
      <c r="K89"/>
    </row>
    <row r="90" spans="3:11" x14ac:dyDescent="0.35">
      <c r="C90" s="278" t="s">
        <v>2125</v>
      </c>
      <c r="D90" s="279">
        <v>7.9096045197740112</v>
      </c>
      <c r="E90" s="279">
        <v>49.603174603174601</v>
      </c>
      <c r="F90" s="279">
        <v>161.06194690265488</v>
      </c>
      <c r="G90" s="279">
        <v>50.377833753148607</v>
      </c>
      <c r="H90"/>
      <c r="I90"/>
      <c r="J90"/>
      <c r="K90"/>
    </row>
    <row r="91" spans="3:11" x14ac:dyDescent="0.35">
      <c r="C91" s="278" t="s">
        <v>2126</v>
      </c>
      <c r="D91" s="279">
        <v>14.492753623188406</v>
      </c>
      <c r="E91" s="279">
        <v>96</v>
      </c>
      <c r="F91" s="279">
        <v>135.13513513513513</v>
      </c>
      <c r="G91" s="279">
        <v>73.956682514527202</v>
      </c>
      <c r="H91"/>
      <c r="I91"/>
      <c r="J91"/>
      <c r="K91"/>
    </row>
    <row r="92" spans="3:11" x14ac:dyDescent="0.35">
      <c r="C92" s="278" t="s">
        <v>1116</v>
      </c>
      <c r="D92" s="279">
        <v>13.333333333333334</v>
      </c>
      <c r="E92" s="279">
        <v>87.912087912087912</v>
      </c>
      <c r="F92" s="279">
        <v>160.91954022988506</v>
      </c>
      <c r="G92" s="279">
        <v>32.180209171359614</v>
      </c>
      <c r="H92"/>
      <c r="I92"/>
      <c r="J92"/>
      <c r="K92"/>
    </row>
    <row r="93" spans="3:11" x14ac:dyDescent="0.35">
      <c r="C93" s="278" t="s">
        <v>2127</v>
      </c>
      <c r="D93" s="279">
        <v>11.549566891241577</v>
      </c>
      <c r="E93" s="279">
        <v>76.923076923076934</v>
      </c>
      <c r="F93" s="279">
        <v>148.68421052631578</v>
      </c>
      <c r="G93" s="279">
        <v>50.963261648745522</v>
      </c>
      <c r="H93"/>
      <c r="I93"/>
      <c r="J93"/>
      <c r="K93"/>
    </row>
    <row r="94" spans="3:11" x14ac:dyDescent="0.35">
      <c r="C94" s="278" t="s">
        <v>2128</v>
      </c>
      <c r="D94" s="279">
        <v>12</v>
      </c>
      <c r="E94" s="279">
        <v>70.3125</v>
      </c>
      <c r="F94" s="279">
        <v>176.81159420289856</v>
      </c>
      <c r="G94" s="279">
        <v>51.606621226874395</v>
      </c>
      <c r="H94"/>
      <c r="I94"/>
      <c r="J94"/>
      <c r="K94"/>
    </row>
    <row r="95" spans="3:11" x14ac:dyDescent="0.35">
      <c r="C95" s="278" t="s">
        <v>2129</v>
      </c>
      <c r="D95" s="279">
        <v>32.467532467532465</v>
      </c>
      <c r="E95" s="279">
        <v>230.76923076923077</v>
      </c>
      <c r="F95" s="279">
        <v>164.17910447761193</v>
      </c>
      <c r="G95" s="279">
        <v>32.653061224489797</v>
      </c>
      <c r="H95"/>
      <c r="I95"/>
      <c r="J95"/>
      <c r="K95"/>
    </row>
    <row r="96" spans="3:11" x14ac:dyDescent="0.35">
      <c r="C96" s="278" t="s">
        <v>1117</v>
      </c>
      <c r="D96" s="279">
        <v>12.820512820512819</v>
      </c>
      <c r="E96" s="279">
        <v>161.94331983805668</v>
      </c>
      <c r="F96" s="279">
        <v>149.19354838709677</v>
      </c>
      <c r="G96" s="279">
        <v>38.472499287546313</v>
      </c>
      <c r="H96"/>
      <c r="I96"/>
      <c r="J96"/>
      <c r="K96"/>
    </row>
    <row r="97" spans="3:11" x14ac:dyDescent="0.35">
      <c r="C97" s="278" t="s">
        <v>2130</v>
      </c>
      <c r="D97" s="279">
        <v>34.29796355841372</v>
      </c>
      <c r="E97" s="279">
        <v>137.12374581939798</v>
      </c>
      <c r="F97" s="279">
        <v>117.84511784511785</v>
      </c>
      <c r="G97" s="279">
        <v>20.186727226848348</v>
      </c>
      <c r="H97"/>
      <c r="I97"/>
      <c r="J97"/>
      <c r="K97"/>
    </row>
    <row r="98" spans="3:11" x14ac:dyDescent="0.35">
      <c r="C98" s="278" t="s">
        <v>2131</v>
      </c>
      <c r="D98" s="279">
        <v>9.3833780160857909</v>
      </c>
      <c r="E98" s="279">
        <v>68.119891008174392</v>
      </c>
      <c r="F98" s="279">
        <v>124.6684350132626</v>
      </c>
      <c r="G98" s="279">
        <v>49.481621112158344</v>
      </c>
      <c r="H98"/>
      <c r="I98"/>
      <c r="J98"/>
      <c r="K98"/>
    </row>
    <row r="99" spans="3:11" x14ac:dyDescent="0.35">
      <c r="C99" s="278" t="s">
        <v>1599</v>
      </c>
      <c r="D99" s="279">
        <v>4.965622612681436</v>
      </c>
      <c r="E99" s="279">
        <v>79.337401918047078</v>
      </c>
      <c r="F99" s="279">
        <v>144.84679665738162</v>
      </c>
      <c r="G99" s="279">
        <v>33.59592215013901</v>
      </c>
      <c r="H99"/>
      <c r="I99"/>
      <c r="J99"/>
      <c r="K99"/>
    </row>
    <row r="100" spans="3:11" x14ac:dyDescent="0.35">
      <c r="C100" s="278" t="s">
        <v>1119</v>
      </c>
      <c r="D100" s="279">
        <v>24.421593830334189</v>
      </c>
      <c r="E100" s="279">
        <v>114.59968602825745</v>
      </c>
      <c r="F100" s="279">
        <v>130.16528925619835</v>
      </c>
      <c r="G100" s="279">
        <v>60.422960725075534</v>
      </c>
      <c r="H100"/>
      <c r="I100"/>
      <c r="J100"/>
      <c r="K100"/>
    </row>
    <row r="101" spans="3:11" x14ac:dyDescent="0.35">
      <c r="C101" s="278" t="s">
        <v>20</v>
      </c>
      <c r="D101" s="279">
        <v>19.690576652601969</v>
      </c>
      <c r="E101" s="279">
        <v>88.461538461538467</v>
      </c>
      <c r="F101" s="279">
        <v>156.58362989323842</v>
      </c>
      <c r="G101" s="279">
        <v>34.423407917383827</v>
      </c>
      <c r="H101"/>
      <c r="I101"/>
      <c r="J101"/>
      <c r="K101"/>
    </row>
    <row r="102" spans="3:11" x14ac:dyDescent="0.35">
      <c r="C102" s="278" t="s">
        <v>24</v>
      </c>
      <c r="D102" s="279">
        <v>63.03724928366762</v>
      </c>
      <c r="E102" s="279">
        <v>195.53072625698323</v>
      </c>
      <c r="F102" s="279">
        <v>77.38095238095238</v>
      </c>
      <c r="G102" s="279">
        <v>44.432828018818604</v>
      </c>
      <c r="H102"/>
      <c r="I102"/>
      <c r="J102"/>
      <c r="K102"/>
    </row>
    <row r="103" spans="3:11" x14ac:dyDescent="0.35">
      <c r="C103" s="278" t="s">
        <v>1121</v>
      </c>
      <c r="D103" s="279">
        <v>16.019716574245223</v>
      </c>
      <c r="E103" s="279">
        <v>60.686015831134569</v>
      </c>
      <c r="F103" s="279">
        <v>101.79640718562874</v>
      </c>
      <c r="G103" s="279">
        <v>60.09515065520408</v>
      </c>
      <c r="H103"/>
      <c r="I103"/>
      <c r="J103"/>
      <c r="K103"/>
    </row>
    <row r="104" spans="3:11" x14ac:dyDescent="0.35">
      <c r="C104" s="278" t="s">
        <v>1122</v>
      </c>
      <c r="D104" s="279">
        <v>18.087855297157621</v>
      </c>
      <c r="E104" s="279">
        <v>98.360655737704917</v>
      </c>
      <c r="F104" s="279">
        <v>132.84132841328415</v>
      </c>
      <c r="G104" s="279">
        <v>64.956154595647931</v>
      </c>
      <c r="H104"/>
      <c r="I104"/>
      <c r="J104"/>
      <c r="K104"/>
    </row>
    <row r="105" spans="3:11" x14ac:dyDescent="0.35">
      <c r="C105" s="278" t="s">
        <v>27</v>
      </c>
      <c r="D105" s="279">
        <v>58.201058201058196</v>
      </c>
      <c r="E105" s="279">
        <v>156.15615615615616</v>
      </c>
      <c r="F105" s="279">
        <v>124.57912457912458</v>
      </c>
      <c r="G105" s="279">
        <v>21.097046413502113</v>
      </c>
      <c r="H105"/>
      <c r="I105"/>
      <c r="J105"/>
      <c r="K105"/>
    </row>
    <row r="106" spans="3:11" x14ac:dyDescent="0.35">
      <c r="C106" s="278" t="s">
        <v>2132</v>
      </c>
      <c r="D106" s="279">
        <v>28.340080971659919</v>
      </c>
      <c r="E106" s="279">
        <v>177.08333333333334</v>
      </c>
      <c r="F106" s="279">
        <v>211.38211382113823</v>
      </c>
      <c r="G106" s="279">
        <v>44.409613375130611</v>
      </c>
      <c r="H106"/>
      <c r="I106"/>
      <c r="J106"/>
      <c r="K106"/>
    </row>
    <row r="107" spans="3:11" x14ac:dyDescent="0.35">
      <c r="C107" s="278" t="s">
        <v>2133</v>
      </c>
      <c r="D107" s="279">
        <v>27.707808564231737</v>
      </c>
      <c r="E107" s="279">
        <v>40.740740740740748</v>
      </c>
      <c r="F107" s="279">
        <v>78.94736842105263</v>
      </c>
      <c r="G107" s="279">
        <v>62.5</v>
      </c>
      <c r="H107"/>
      <c r="I107"/>
      <c r="J107"/>
      <c r="K107"/>
    </row>
    <row r="108" spans="3:11" x14ac:dyDescent="0.35">
      <c r="C108" s="278" t="s">
        <v>2134</v>
      </c>
      <c r="D108" s="279">
        <v>42.471042471042466</v>
      </c>
      <c r="E108" s="279">
        <v>166.66666666666666</v>
      </c>
      <c r="F108" s="279">
        <v>142.85714285714286</v>
      </c>
      <c r="G108" s="279">
        <v>35.128805620608894</v>
      </c>
      <c r="H108"/>
      <c r="I108"/>
      <c r="J108"/>
      <c r="K108"/>
    </row>
    <row r="109" spans="3:11" x14ac:dyDescent="0.35">
      <c r="C109" s="278" t="s">
        <v>2135</v>
      </c>
      <c r="D109" s="279">
        <v>55.55555555555555</v>
      </c>
      <c r="E109" s="279">
        <v>209.15032679738562</v>
      </c>
      <c r="F109" s="279">
        <v>89.473684210526315</v>
      </c>
      <c r="G109" s="279">
        <v>21.857923497267759</v>
      </c>
      <c r="H109"/>
      <c r="I109"/>
      <c r="J109"/>
      <c r="K109"/>
    </row>
    <row r="110" spans="3:11" x14ac:dyDescent="0.35">
      <c r="C110" s="278" t="s">
        <v>2136</v>
      </c>
      <c r="D110" s="279">
        <v>69.219440353460982</v>
      </c>
      <c r="E110" s="279">
        <v>126.19047619047619</v>
      </c>
      <c r="F110" s="279">
        <v>100.99750623441396</v>
      </c>
      <c r="G110" s="279">
        <v>29.743268628678774</v>
      </c>
      <c r="H110"/>
      <c r="I110"/>
      <c r="J110"/>
      <c r="K110"/>
    </row>
    <row r="111" spans="3:11" x14ac:dyDescent="0.35">
      <c r="C111" s="278" t="s">
        <v>2137</v>
      </c>
      <c r="D111" s="279">
        <v>61.819595645412129</v>
      </c>
      <c r="E111" s="279">
        <v>186.60880347179167</v>
      </c>
      <c r="F111" s="279">
        <v>187.98798798798799</v>
      </c>
      <c r="G111" s="279">
        <v>42.419178610450537</v>
      </c>
      <c r="H111"/>
      <c r="I111"/>
      <c r="J111"/>
      <c r="K111"/>
    </row>
    <row r="112" spans="3:11" x14ac:dyDescent="0.35">
      <c r="C112" s="278" t="s">
        <v>1125</v>
      </c>
      <c r="D112" s="279">
        <v>54.961832061068698</v>
      </c>
      <c r="E112" s="279">
        <v>101.96078431372548</v>
      </c>
      <c r="F112" s="279">
        <v>136.03473227206948</v>
      </c>
      <c r="G112" s="279">
        <v>26.881720430107528</v>
      </c>
      <c r="H112"/>
      <c r="I112"/>
      <c r="J112"/>
      <c r="K112"/>
    </row>
    <row r="113" spans="3:11" x14ac:dyDescent="0.35">
      <c r="C113" s="278" t="s">
        <v>1126</v>
      </c>
      <c r="D113" s="279">
        <v>102.20440881763527</v>
      </c>
      <c r="E113" s="279">
        <v>271.71492204899778</v>
      </c>
      <c r="F113" s="279">
        <v>214.76510067114094</v>
      </c>
      <c r="G113" s="279">
        <v>62.296054583209724</v>
      </c>
      <c r="H113"/>
      <c r="I113"/>
      <c r="J113"/>
      <c r="K113"/>
    </row>
    <row r="114" spans="3:11" x14ac:dyDescent="0.35">
      <c r="C114" s="278" t="s">
        <v>1127</v>
      </c>
      <c r="D114" s="279">
        <v>51.029543419874663</v>
      </c>
      <c r="E114" s="279">
        <v>163.12056737588654</v>
      </c>
      <c r="F114" s="279">
        <v>144.75627769571639</v>
      </c>
      <c r="G114" s="279">
        <v>35.335689045936398</v>
      </c>
      <c r="H114"/>
      <c r="I114"/>
      <c r="J114"/>
      <c r="K114"/>
    </row>
    <row r="115" spans="3:11" x14ac:dyDescent="0.35">
      <c r="C115" s="278" t="s">
        <v>1615</v>
      </c>
      <c r="D115" s="279">
        <v>18.518518518518519</v>
      </c>
      <c r="E115" s="279">
        <v>187.19211822660097</v>
      </c>
      <c r="F115" s="279">
        <v>278.68852459016392</v>
      </c>
      <c r="G115" s="279">
        <v>25.028879476318831</v>
      </c>
      <c r="H115"/>
      <c r="I115"/>
      <c r="J115"/>
      <c r="K115"/>
    </row>
    <row r="116" spans="3:11" x14ac:dyDescent="0.35">
      <c r="C116" s="278" t="s">
        <v>1128</v>
      </c>
      <c r="D116" s="279">
        <v>70.62600321027287</v>
      </c>
      <c r="E116" s="279">
        <v>182.7956989247312</v>
      </c>
      <c r="F116" s="279">
        <v>170.37037037037035</v>
      </c>
      <c r="G116" s="279">
        <v>46.60797514241326</v>
      </c>
      <c r="H116"/>
      <c r="I116"/>
      <c r="J116"/>
      <c r="K116"/>
    </row>
    <row r="117" spans="3:11" x14ac:dyDescent="0.35">
      <c r="C117" s="278" t="s">
        <v>2138</v>
      </c>
      <c r="D117" s="279">
        <v>37.837837837837839</v>
      </c>
      <c r="E117" s="279">
        <v>165.51724137931035</v>
      </c>
      <c r="F117" s="279">
        <v>160.22099447513813</v>
      </c>
      <c r="G117" s="279">
        <v>19.928258270227182</v>
      </c>
      <c r="H117"/>
      <c r="I117"/>
      <c r="J117"/>
      <c r="K117"/>
    </row>
    <row r="118" spans="3:11" x14ac:dyDescent="0.35">
      <c r="C118" s="278" t="s">
        <v>2139</v>
      </c>
      <c r="D118" s="279">
        <v>25.787965616045845</v>
      </c>
      <c r="E118" s="279">
        <v>111.70212765957446</v>
      </c>
      <c r="F118" s="279">
        <v>165.77060931899643</v>
      </c>
      <c r="G118" s="279">
        <v>43.055196762249203</v>
      </c>
      <c r="H118"/>
      <c r="I118"/>
      <c r="J118"/>
      <c r="K118"/>
    </row>
    <row r="119" spans="3:11" x14ac:dyDescent="0.35">
      <c r="C119" s="278" t="s">
        <v>2140</v>
      </c>
      <c r="D119" s="279">
        <v>10.683760683760683</v>
      </c>
      <c r="E119" s="279">
        <v>112.5</v>
      </c>
      <c r="F119" s="279">
        <v>171.36659436008676</v>
      </c>
      <c r="G119" s="279">
        <v>48.407643312101911</v>
      </c>
      <c r="H119"/>
      <c r="I119"/>
      <c r="J119"/>
      <c r="K119"/>
    </row>
    <row r="120" spans="3:11" x14ac:dyDescent="0.35">
      <c r="C120" s="278" t="s">
        <v>1134</v>
      </c>
      <c r="D120" s="279">
        <v>70.131496556042578</v>
      </c>
      <c r="E120" s="279">
        <v>165.21739130434781</v>
      </c>
      <c r="F120" s="279">
        <v>139.6797153024911</v>
      </c>
      <c r="G120" s="279">
        <v>39.627842866988281</v>
      </c>
      <c r="H120"/>
      <c r="I120"/>
      <c r="J120"/>
      <c r="K120"/>
    </row>
    <row r="121" spans="3:11" x14ac:dyDescent="0.35">
      <c r="C121" s="278" t="s">
        <v>1135</v>
      </c>
      <c r="D121" s="279">
        <v>26.098901098901099</v>
      </c>
      <c r="E121" s="279">
        <v>119.79823455233291</v>
      </c>
      <c r="F121" s="279">
        <v>140.41994750656167</v>
      </c>
      <c r="G121" s="279">
        <v>34.825228943634727</v>
      </c>
      <c r="H121"/>
      <c r="I121"/>
      <c r="J121"/>
      <c r="K121"/>
    </row>
    <row r="122" spans="3:11" x14ac:dyDescent="0.35">
      <c r="C122" s="278" t="s">
        <v>54</v>
      </c>
      <c r="D122" s="279">
        <v>31.645569620253166</v>
      </c>
      <c r="E122" s="279">
        <v>103.7037037037037</v>
      </c>
      <c r="F122" s="279">
        <v>180.41237113402062</v>
      </c>
      <c r="G122" s="279">
        <v>41.817674937273488</v>
      </c>
      <c r="H122"/>
      <c r="I122"/>
      <c r="J122"/>
      <c r="K122"/>
    </row>
    <row r="123" spans="3:11" x14ac:dyDescent="0.35">
      <c r="C123" s="278" t="s">
        <v>2141</v>
      </c>
      <c r="D123" s="279">
        <v>42.944785276073624</v>
      </c>
      <c r="E123" s="279">
        <v>132.62815296989422</v>
      </c>
      <c r="F123" s="279">
        <v>205.39599651871194</v>
      </c>
      <c r="G123" s="279">
        <v>52.654673102237822</v>
      </c>
      <c r="H123"/>
      <c r="I123"/>
      <c r="J123"/>
      <c r="K123"/>
    </row>
    <row r="124" spans="3:11" x14ac:dyDescent="0.35">
      <c r="C124" s="278" t="s">
        <v>1367</v>
      </c>
      <c r="D124" s="279">
        <v>49.382716049382715</v>
      </c>
      <c r="E124" s="279">
        <v>133.33333333333334</v>
      </c>
      <c r="F124" s="279">
        <v>196.42857142857142</v>
      </c>
      <c r="G124" s="279">
        <v>31.404217137729923</v>
      </c>
      <c r="H124"/>
      <c r="I124"/>
      <c r="J124"/>
      <c r="K124"/>
    </row>
    <row r="125" spans="3:11" x14ac:dyDescent="0.35">
      <c r="C125" s="278" t="s">
        <v>1138</v>
      </c>
      <c r="D125" s="279">
        <v>35.19061583577713</v>
      </c>
      <c r="E125" s="279">
        <v>82.539682539682545</v>
      </c>
      <c r="F125" s="279">
        <v>117.02127659574468</v>
      </c>
      <c r="G125" s="279">
        <v>32.427039161885759</v>
      </c>
      <c r="H125"/>
      <c r="I125"/>
      <c r="J125"/>
      <c r="K125"/>
    </row>
    <row r="126" spans="3:11" x14ac:dyDescent="0.35">
      <c r="C126" s="278" t="s">
        <v>1141</v>
      </c>
      <c r="D126" s="279">
        <v>4.8543689320388346</v>
      </c>
      <c r="E126" s="279">
        <v>83.333333333333329</v>
      </c>
      <c r="F126" s="279">
        <v>176.70682730923696</v>
      </c>
      <c r="G126" s="279">
        <v>45.566502463054185</v>
      </c>
      <c r="H126"/>
      <c r="I126"/>
      <c r="J126"/>
      <c r="K126"/>
    </row>
    <row r="127" spans="3:11" x14ac:dyDescent="0.35">
      <c r="C127" s="278" t="s">
        <v>1142</v>
      </c>
      <c r="D127" s="279">
        <v>9.0090090090090094</v>
      </c>
      <c r="E127" s="279">
        <v>60.150375939849624</v>
      </c>
      <c r="F127" s="279">
        <v>106.28019323671498</v>
      </c>
      <c r="G127" s="279">
        <v>45.236828100053216</v>
      </c>
      <c r="H127"/>
      <c r="I127"/>
      <c r="J127"/>
      <c r="K127"/>
    </row>
    <row r="128" spans="3:11" x14ac:dyDescent="0.35">
      <c r="C128" s="278" t="s">
        <v>1143</v>
      </c>
      <c r="D128" s="279">
        <v>3.5618878005342829</v>
      </c>
      <c r="E128" s="279">
        <v>83.333333333333329</v>
      </c>
      <c r="F128" s="279">
        <v>174.00419287211741</v>
      </c>
      <c r="G128" s="279">
        <v>39.636782934563279</v>
      </c>
      <c r="H128"/>
      <c r="I128"/>
      <c r="J128"/>
      <c r="K128"/>
    </row>
    <row r="129" spans="3:11" x14ac:dyDescent="0.35">
      <c r="C129" s="278" t="s">
        <v>1144</v>
      </c>
      <c r="D129" s="279">
        <v>5.5991041433370663</v>
      </c>
      <c r="E129" s="279">
        <v>64.473684210526315</v>
      </c>
      <c r="F129" s="279">
        <v>154.14012738853503</v>
      </c>
      <c r="G129" s="279">
        <v>39.076866495034949</v>
      </c>
      <c r="H129"/>
      <c r="I129"/>
      <c r="J129"/>
      <c r="K129"/>
    </row>
    <row r="130" spans="3:11" x14ac:dyDescent="0.35">
      <c r="C130" s="278" t="s">
        <v>2142</v>
      </c>
      <c r="D130" s="279">
        <v>3.9331366764995086</v>
      </c>
      <c r="E130" s="279">
        <v>46.875</v>
      </c>
      <c r="F130" s="279">
        <v>135.97733711048161</v>
      </c>
      <c r="G130" s="279">
        <v>41.720154043645692</v>
      </c>
      <c r="H130"/>
      <c r="I130"/>
      <c r="J130"/>
      <c r="K130"/>
    </row>
    <row r="131" spans="3:11" x14ac:dyDescent="0.35">
      <c r="C131" s="278" t="s">
        <v>1146</v>
      </c>
      <c r="D131" s="279">
        <v>74.355083459787551</v>
      </c>
      <c r="E131" s="279">
        <v>142.16867469879517</v>
      </c>
      <c r="F131" s="279">
        <v>137.25490196078434</v>
      </c>
      <c r="G131" s="279">
        <v>25.020850708924105</v>
      </c>
      <c r="H131"/>
      <c r="I131"/>
      <c r="J131"/>
      <c r="K131"/>
    </row>
    <row r="132" spans="3:11" x14ac:dyDescent="0.35">
      <c r="C132" s="278" t="s">
        <v>1147</v>
      </c>
      <c r="D132" s="279">
        <v>47.244094488188978</v>
      </c>
      <c r="E132" s="279">
        <v>140.35087719298244</v>
      </c>
      <c r="F132" s="279">
        <v>208.12182741116752</v>
      </c>
      <c r="G132" s="279">
        <v>41.17833386126069</v>
      </c>
      <c r="H132"/>
      <c r="I132"/>
      <c r="J132"/>
      <c r="K132"/>
    </row>
    <row r="133" spans="3:11" x14ac:dyDescent="0.35">
      <c r="C133" s="278" t="s">
        <v>76</v>
      </c>
      <c r="D133" s="279">
        <v>48.951048951048953</v>
      </c>
      <c r="E133" s="279">
        <v>197.14964370546318</v>
      </c>
      <c r="F133" s="279">
        <v>105.12129380053908</v>
      </c>
      <c r="G133" s="279">
        <v>34.795444959932517</v>
      </c>
      <c r="H133"/>
      <c r="I133"/>
      <c r="J133"/>
      <c r="K133"/>
    </row>
    <row r="134" spans="3:11" x14ac:dyDescent="0.35">
      <c r="C134" s="278" t="s">
        <v>2143</v>
      </c>
      <c r="D134" s="279">
        <v>22.341376228775694</v>
      </c>
      <c r="E134" s="279">
        <v>93.90862944162437</v>
      </c>
      <c r="F134" s="279">
        <v>147.14714714714714</v>
      </c>
      <c r="G134" s="279">
        <v>33.624747814391391</v>
      </c>
      <c r="H134"/>
      <c r="I134"/>
      <c r="J134"/>
      <c r="K134"/>
    </row>
    <row r="135" spans="3:11" x14ac:dyDescent="0.35">
      <c r="C135" s="278" t="s">
        <v>1149</v>
      </c>
      <c r="D135" s="279">
        <v>0</v>
      </c>
      <c r="E135" s="279">
        <v>13.274336283185841</v>
      </c>
      <c r="F135" s="279">
        <v>48.571428571428569</v>
      </c>
      <c r="G135" s="279">
        <v>60.103033772180886</v>
      </c>
      <c r="H135"/>
      <c r="I135"/>
      <c r="J135"/>
      <c r="K135"/>
    </row>
    <row r="136" spans="3:11" x14ac:dyDescent="0.35">
      <c r="C136" s="278" t="s">
        <v>85</v>
      </c>
      <c r="D136" s="279">
        <v>65.192083818393471</v>
      </c>
      <c r="E136" s="279">
        <v>181.57181571815718</v>
      </c>
      <c r="F136" s="279">
        <v>125.64102564102564</v>
      </c>
      <c r="G136" s="279">
        <v>30.40914117213417</v>
      </c>
      <c r="H136"/>
      <c r="I136"/>
      <c r="J136"/>
      <c r="K136"/>
    </row>
    <row r="137" spans="3:11" x14ac:dyDescent="0.35">
      <c r="C137" s="278" t="s">
        <v>2144</v>
      </c>
      <c r="D137" s="279">
        <v>7.656967840735069</v>
      </c>
      <c r="E137" s="279">
        <v>69.400630914826493</v>
      </c>
      <c r="F137" s="279">
        <v>205.18867924528303</v>
      </c>
      <c r="G137" s="279">
        <v>57.270916334661358</v>
      </c>
      <c r="H137"/>
      <c r="I137"/>
      <c r="J137"/>
      <c r="K137"/>
    </row>
    <row r="138" spans="3:11" x14ac:dyDescent="0.35">
      <c r="C138" s="278" t="s">
        <v>1151</v>
      </c>
      <c r="D138" s="279">
        <v>5.0083472454090145</v>
      </c>
      <c r="E138" s="279">
        <v>49.25053533190578</v>
      </c>
      <c r="F138" s="279">
        <v>119.20529801324503</v>
      </c>
      <c r="G138" s="279">
        <v>72.166959235420308</v>
      </c>
      <c r="H138"/>
      <c r="I138"/>
      <c r="J138"/>
      <c r="K138"/>
    </row>
    <row r="139" spans="3:11" x14ac:dyDescent="0.35">
      <c r="C139" s="278" t="s">
        <v>2145</v>
      </c>
      <c r="D139" s="279">
        <v>6.0679611650485432</v>
      </c>
      <c r="E139" s="279">
        <v>78.125</v>
      </c>
      <c r="F139" s="279">
        <v>166.99410609037326</v>
      </c>
      <c r="G139" s="279">
        <v>40.693731227594235</v>
      </c>
      <c r="H139"/>
      <c r="I139"/>
      <c r="J139"/>
      <c r="K139"/>
    </row>
    <row r="140" spans="3:11" x14ac:dyDescent="0.35">
      <c r="C140" s="278" t="s">
        <v>1153</v>
      </c>
      <c r="D140" s="279">
        <v>6.2015503875968996</v>
      </c>
      <c r="E140" s="279">
        <v>23.688663282571913</v>
      </c>
      <c r="F140" s="279">
        <v>87.881591119333947</v>
      </c>
      <c r="G140" s="279">
        <v>65.911319315829616</v>
      </c>
      <c r="H140"/>
      <c r="I140"/>
      <c r="J140"/>
      <c r="K140"/>
    </row>
    <row r="141" spans="3:11" x14ac:dyDescent="0.35">
      <c r="C141" s="278" t="s">
        <v>2146</v>
      </c>
      <c r="D141" s="279">
        <v>13.852813852813853</v>
      </c>
      <c r="E141" s="279">
        <v>167.17325227963525</v>
      </c>
      <c r="F141" s="279">
        <v>155.98290598290598</v>
      </c>
      <c r="G141" s="279">
        <v>35.756078533350667</v>
      </c>
      <c r="H141"/>
      <c r="I141"/>
      <c r="J141"/>
      <c r="K141"/>
    </row>
    <row r="142" spans="3:11" x14ac:dyDescent="0.35">
      <c r="C142" s="278" t="s">
        <v>1154</v>
      </c>
      <c r="D142" s="279">
        <v>17.241379310344826</v>
      </c>
      <c r="E142" s="279">
        <v>121.10726643598616</v>
      </c>
      <c r="F142" s="279">
        <v>133.57843137254901</v>
      </c>
      <c r="G142" s="279">
        <v>34.883720930232556</v>
      </c>
      <c r="H142"/>
      <c r="I142"/>
      <c r="J142"/>
      <c r="K142"/>
    </row>
    <row r="143" spans="3:11" x14ac:dyDescent="0.35">
      <c r="C143" s="278" t="s">
        <v>2147</v>
      </c>
      <c r="D143" s="279">
        <v>42.245989304812831</v>
      </c>
      <c r="E143" s="279">
        <v>181.31868131868131</v>
      </c>
      <c r="F143" s="279">
        <v>200.98441345365055</v>
      </c>
      <c r="G143" s="279">
        <v>49.146635689393264</v>
      </c>
      <c r="H143"/>
      <c r="I143"/>
      <c r="J143"/>
      <c r="K143"/>
    </row>
    <row r="144" spans="3:11" x14ac:dyDescent="0.35">
      <c r="C144" s="278" t="s">
        <v>2148</v>
      </c>
      <c r="D144" s="279">
        <v>4.4969083754918495</v>
      </c>
      <c r="E144" s="279">
        <v>54.989816700610994</v>
      </c>
      <c r="F144" s="279">
        <v>130.22113022113021</v>
      </c>
      <c r="G144" s="279">
        <v>40.018832391713751</v>
      </c>
      <c r="H144"/>
      <c r="I144"/>
      <c r="J144"/>
      <c r="K144"/>
    </row>
    <row r="145" spans="3:11" x14ac:dyDescent="0.35">
      <c r="C145" s="278" t="s">
        <v>2149</v>
      </c>
      <c r="D145" s="279">
        <v>0</v>
      </c>
      <c r="E145" s="279">
        <v>0</v>
      </c>
      <c r="F145" s="279">
        <v>0</v>
      </c>
      <c r="G145" s="279">
        <v>0</v>
      </c>
      <c r="H145"/>
      <c r="I145"/>
      <c r="J145"/>
      <c r="K145"/>
    </row>
    <row r="146" spans="3:11" x14ac:dyDescent="0.35">
      <c r="C146" s="278" t="s">
        <v>101</v>
      </c>
      <c r="D146" s="279">
        <v>47.41379310344827</v>
      </c>
      <c r="E146" s="279">
        <v>134.14634146341464</v>
      </c>
      <c r="F146" s="279">
        <v>95.588235294117638</v>
      </c>
      <c r="G146" s="279">
        <v>41.44464179988158</v>
      </c>
      <c r="H146"/>
      <c r="I146"/>
      <c r="J146"/>
      <c r="K146"/>
    </row>
    <row r="147" spans="3:11" x14ac:dyDescent="0.35">
      <c r="C147" s="278" t="s">
        <v>1159</v>
      </c>
      <c r="D147" s="279">
        <v>55.70652173913043</v>
      </c>
      <c r="E147" s="279">
        <v>198.51116625310175</v>
      </c>
      <c r="F147" s="279">
        <v>144.73684210526315</v>
      </c>
      <c r="G147" s="279">
        <v>48.905449464368886</v>
      </c>
      <c r="H147"/>
      <c r="I147"/>
      <c r="J147"/>
      <c r="K147"/>
    </row>
    <row r="148" spans="3:11" x14ac:dyDescent="0.35">
      <c r="C148" s="278" t="s">
        <v>1160</v>
      </c>
      <c r="D148" s="279">
        <v>18.539325842696631</v>
      </c>
      <c r="E148" s="279">
        <v>89.924160346695558</v>
      </c>
      <c r="F148" s="279">
        <v>164.24116424116426</v>
      </c>
      <c r="G148" s="279">
        <v>36.606917445089628</v>
      </c>
      <c r="H148"/>
      <c r="I148"/>
      <c r="J148"/>
      <c r="K148"/>
    </row>
    <row r="149" spans="3:11" x14ac:dyDescent="0.35">
      <c r="C149" s="278" t="s">
        <v>2150</v>
      </c>
      <c r="D149" s="279">
        <v>25.157232704402517</v>
      </c>
      <c r="E149" s="279">
        <v>37.712895377128959</v>
      </c>
      <c r="F149" s="279">
        <v>100.90361445783132</v>
      </c>
      <c r="G149" s="279">
        <v>60.591936611512466</v>
      </c>
      <c r="H149"/>
      <c r="I149"/>
      <c r="J149"/>
      <c r="K149"/>
    </row>
    <row r="150" spans="3:11" x14ac:dyDescent="0.35">
      <c r="C150" s="278" t="s">
        <v>1162</v>
      </c>
      <c r="D150" s="279">
        <v>8.4865629420084865</v>
      </c>
      <c r="E150" s="279">
        <v>7.5662042875157631</v>
      </c>
      <c r="F150" s="279">
        <v>78.534031413612567</v>
      </c>
      <c r="G150" s="279">
        <v>54.767462740168796</v>
      </c>
      <c r="H150"/>
      <c r="I150"/>
      <c r="J150"/>
      <c r="K150"/>
    </row>
    <row r="151" spans="3:11" x14ac:dyDescent="0.35">
      <c r="C151" s="278" t="s">
        <v>1163</v>
      </c>
      <c r="D151" s="279">
        <v>21.02496714848883</v>
      </c>
      <c r="E151" s="279">
        <v>63.235294117647058</v>
      </c>
      <c r="F151" s="279">
        <v>90.740740740740748</v>
      </c>
      <c r="G151" s="279">
        <v>79.63446475195822</v>
      </c>
      <c r="H151"/>
      <c r="I151"/>
      <c r="J151"/>
      <c r="K151"/>
    </row>
    <row r="152" spans="3:11" x14ac:dyDescent="0.35">
      <c r="C152" s="278" t="s">
        <v>2151</v>
      </c>
      <c r="D152" s="279">
        <v>0</v>
      </c>
      <c r="E152" s="279">
        <v>0</v>
      </c>
      <c r="F152" s="279">
        <v>0</v>
      </c>
      <c r="G152" s="279">
        <v>0</v>
      </c>
      <c r="H152"/>
      <c r="I152"/>
      <c r="J152"/>
      <c r="K152"/>
    </row>
    <row r="153" spans="3:11" x14ac:dyDescent="0.35">
      <c r="C153" s="278" t="s">
        <v>2152</v>
      </c>
      <c r="D153" s="279">
        <v>0</v>
      </c>
      <c r="E153" s="279">
        <v>86.206896551724142</v>
      </c>
      <c r="F153" s="279">
        <v>253.16455696202533</v>
      </c>
      <c r="G153" s="279">
        <v>49.04789382573572</v>
      </c>
      <c r="H153"/>
      <c r="I153"/>
      <c r="J153"/>
      <c r="K153"/>
    </row>
    <row r="154" spans="3:11" x14ac:dyDescent="0.35">
      <c r="C154" s="278" t="s">
        <v>2153</v>
      </c>
      <c r="D154" s="279">
        <v>17.790262172284642</v>
      </c>
      <c r="E154" s="279">
        <v>94.155844155844164</v>
      </c>
      <c r="F154" s="279">
        <v>138.04713804713805</v>
      </c>
      <c r="G154" s="279">
        <v>26.712759270898808</v>
      </c>
      <c r="H154"/>
      <c r="I154"/>
      <c r="J154"/>
      <c r="K154"/>
    </row>
    <row r="155" spans="3:11" x14ac:dyDescent="0.35">
      <c r="C155" s="278" t="s">
        <v>1164</v>
      </c>
      <c r="D155" s="279">
        <v>20.916334661354579</v>
      </c>
      <c r="E155" s="279">
        <v>73.779795686719638</v>
      </c>
      <c r="F155" s="279">
        <v>127.45098039215685</v>
      </c>
      <c r="G155" s="279">
        <v>69.868136193662664</v>
      </c>
      <c r="H155"/>
      <c r="I155"/>
      <c r="J155"/>
      <c r="K155"/>
    </row>
    <row r="156" spans="3:11" x14ac:dyDescent="0.35">
      <c r="C156" s="278" t="s">
        <v>2154</v>
      </c>
      <c r="D156" s="279">
        <v>11.928429423459244</v>
      </c>
      <c r="E156" s="279">
        <v>57.823129251700685</v>
      </c>
      <c r="F156" s="279">
        <v>205.97014925373134</v>
      </c>
      <c r="G156" s="279">
        <v>37.356992762082655</v>
      </c>
      <c r="H156"/>
      <c r="I156"/>
      <c r="J156"/>
      <c r="K156"/>
    </row>
    <row r="157" spans="3:11" x14ac:dyDescent="0.35">
      <c r="C157" s="278" t="s">
        <v>106</v>
      </c>
      <c r="D157" s="279">
        <v>50.531914893617021</v>
      </c>
      <c r="E157" s="279">
        <v>215.82733812949638</v>
      </c>
      <c r="F157" s="279">
        <v>154.83870967741936</v>
      </c>
      <c r="G157" s="279">
        <v>29.457973291437551</v>
      </c>
      <c r="H157"/>
      <c r="I157"/>
      <c r="J157"/>
      <c r="K157"/>
    </row>
    <row r="158" spans="3:11" x14ac:dyDescent="0.35">
      <c r="C158" s="278" t="s">
        <v>1165</v>
      </c>
      <c r="D158" s="279">
        <v>41.244083840432722</v>
      </c>
      <c r="E158" s="279">
        <v>94.965675057208244</v>
      </c>
      <c r="F158" s="279">
        <v>140.08321775312066</v>
      </c>
      <c r="G158" s="279">
        <v>34.951941081013608</v>
      </c>
      <c r="H158"/>
      <c r="I158"/>
      <c r="J158"/>
      <c r="K158"/>
    </row>
    <row r="159" spans="3:11" x14ac:dyDescent="0.35">
      <c r="C159" s="278" t="s">
        <v>1166</v>
      </c>
      <c r="D159" s="279">
        <v>66.504460665044604</v>
      </c>
      <c r="E159" s="279">
        <v>110.48951048951049</v>
      </c>
      <c r="F159" s="279">
        <v>130.06756756756758</v>
      </c>
      <c r="G159" s="279">
        <v>26.804123711340203</v>
      </c>
      <c r="H159"/>
      <c r="I159"/>
      <c r="J159"/>
      <c r="K159"/>
    </row>
    <row r="160" spans="3:11" x14ac:dyDescent="0.35">
      <c r="C160" s="278" t="s">
        <v>1167</v>
      </c>
      <c r="D160" s="279">
        <v>16.363636363636363</v>
      </c>
      <c r="E160" s="279">
        <v>91.168091168091166</v>
      </c>
      <c r="F160" s="279">
        <v>172.5</v>
      </c>
      <c r="G160" s="279">
        <v>36.844386649328136</v>
      </c>
      <c r="H160"/>
      <c r="I160"/>
      <c r="J160"/>
      <c r="K160"/>
    </row>
    <row r="161" spans="3:11" x14ac:dyDescent="0.35">
      <c r="C161" s="278" t="s">
        <v>108</v>
      </c>
      <c r="D161" s="279">
        <v>0</v>
      </c>
      <c r="E161" s="279">
        <v>0</v>
      </c>
      <c r="F161" s="279">
        <v>0</v>
      </c>
      <c r="G161" s="279">
        <v>0</v>
      </c>
      <c r="H161"/>
      <c r="I161"/>
      <c r="J161"/>
      <c r="K161"/>
    </row>
    <row r="162" spans="3:11" x14ac:dyDescent="0.35">
      <c r="C162" s="278" t="s">
        <v>1666</v>
      </c>
      <c r="D162" s="279">
        <v>17.921146953405017</v>
      </c>
      <c r="E162" s="279">
        <v>231.40495867768595</v>
      </c>
      <c r="F162" s="279">
        <v>126.98412698412697</v>
      </c>
      <c r="G162" s="279">
        <v>28.208744710860369</v>
      </c>
      <c r="H162"/>
      <c r="I162"/>
      <c r="J162"/>
      <c r="K162"/>
    </row>
    <row r="163" spans="3:11" x14ac:dyDescent="0.35">
      <c r="C163" s="278" t="s">
        <v>1343</v>
      </c>
      <c r="D163" s="279">
        <v>23.622047244094489</v>
      </c>
      <c r="E163" s="279">
        <v>82.217973231357561</v>
      </c>
      <c r="F163" s="279">
        <v>148.38709677419354</v>
      </c>
      <c r="G163" s="279">
        <v>47.087166009636441</v>
      </c>
      <c r="H163"/>
      <c r="I163"/>
      <c r="J163"/>
      <c r="K163"/>
    </row>
    <row r="164" spans="3:11" x14ac:dyDescent="0.35">
      <c r="C164" s="278" t="s">
        <v>2155</v>
      </c>
      <c r="D164" s="279">
        <v>30.303030303030305</v>
      </c>
      <c r="E164" s="279">
        <v>92.226613965744406</v>
      </c>
      <c r="F164" s="279">
        <v>138.08139534883719</v>
      </c>
      <c r="G164" s="279">
        <v>41.365046535677351</v>
      </c>
      <c r="H164"/>
      <c r="I164"/>
      <c r="J164"/>
      <c r="K164"/>
    </row>
    <row r="165" spans="3:11" x14ac:dyDescent="0.35">
      <c r="C165" s="278" t="s">
        <v>119</v>
      </c>
      <c r="D165" s="279">
        <v>5.6818181818181817</v>
      </c>
      <c r="E165" s="279">
        <v>154.86725663716814</v>
      </c>
      <c r="F165" s="279">
        <v>153.06122448979593</v>
      </c>
      <c r="G165" s="279">
        <v>35.65234149161688</v>
      </c>
      <c r="H165"/>
      <c r="I165"/>
      <c r="J165"/>
      <c r="K165"/>
    </row>
    <row r="166" spans="3:11" x14ac:dyDescent="0.35">
      <c r="C166" s="278" t="s">
        <v>2156</v>
      </c>
      <c r="D166" s="279">
        <v>22.628372497824195</v>
      </c>
      <c r="E166" s="279">
        <v>94.474153297682705</v>
      </c>
      <c r="F166" s="279">
        <v>144.26877470355731</v>
      </c>
      <c r="G166" s="279">
        <v>33.087103724222843</v>
      </c>
      <c r="H166"/>
      <c r="I166"/>
      <c r="J166"/>
      <c r="K166"/>
    </row>
    <row r="167" spans="3:11" x14ac:dyDescent="0.35">
      <c r="C167" s="278" t="s">
        <v>2157</v>
      </c>
      <c r="D167" s="279">
        <v>2.7881040892193307</v>
      </c>
      <c r="E167" s="279">
        <v>40.302267002518889</v>
      </c>
      <c r="F167" s="279">
        <v>163.36633663366337</v>
      </c>
      <c r="G167" s="279">
        <v>59.719934102141679</v>
      </c>
      <c r="H167"/>
      <c r="I167"/>
      <c r="J167"/>
      <c r="K167"/>
    </row>
    <row r="168" spans="3:11" x14ac:dyDescent="0.35">
      <c r="C168" s="278" t="s">
        <v>2158</v>
      </c>
      <c r="D168" s="279">
        <v>4.1208791208791213</v>
      </c>
      <c r="E168" s="279">
        <v>60.24096385542169</v>
      </c>
      <c r="F168" s="279">
        <v>116.27906976744185</v>
      </c>
      <c r="G168" s="279">
        <v>28.177833437695678</v>
      </c>
      <c r="H168"/>
      <c r="I168"/>
      <c r="J168"/>
      <c r="K168"/>
    </row>
    <row r="169" spans="3:11" x14ac:dyDescent="0.35">
      <c r="C169" s="278" t="s">
        <v>2159</v>
      </c>
      <c r="D169" s="279">
        <v>6.983240223463687</v>
      </c>
      <c r="E169" s="279">
        <v>67.708333333333329</v>
      </c>
      <c r="F169" s="279">
        <v>120.16293279022403</v>
      </c>
      <c r="G169" s="279">
        <v>37.344398340248965</v>
      </c>
      <c r="H169"/>
      <c r="I169"/>
      <c r="J169"/>
      <c r="K169"/>
    </row>
    <row r="170" spans="3:11" x14ac:dyDescent="0.35">
      <c r="C170" s="278" t="s">
        <v>2160</v>
      </c>
      <c r="D170" s="279">
        <v>36.697247706422019</v>
      </c>
      <c r="E170" s="279">
        <v>155.40540540540539</v>
      </c>
      <c r="F170" s="279">
        <v>81.521739130434781</v>
      </c>
      <c r="G170" s="279">
        <v>35.18971848225214</v>
      </c>
      <c r="H170"/>
      <c r="I170"/>
      <c r="J170"/>
      <c r="K170"/>
    </row>
    <row r="171" spans="3:11" x14ac:dyDescent="0.35">
      <c r="C171" s="278" t="s">
        <v>2161</v>
      </c>
      <c r="D171" s="279">
        <v>47.764849969381501</v>
      </c>
      <c r="E171" s="279">
        <v>139.96478873239437</v>
      </c>
      <c r="F171" s="279">
        <v>150.99457504520797</v>
      </c>
      <c r="G171" s="279">
        <v>47.100110823790175</v>
      </c>
      <c r="H171"/>
      <c r="I171"/>
      <c r="J171"/>
      <c r="K171"/>
    </row>
    <row r="172" spans="3:11" x14ac:dyDescent="0.35">
      <c r="C172" s="278" t="s">
        <v>2162</v>
      </c>
      <c r="D172" s="279">
        <v>69.306930693069319</v>
      </c>
      <c r="E172" s="279">
        <v>121.95121951219512</v>
      </c>
      <c r="F172" s="279">
        <v>159.57446808510639</v>
      </c>
      <c r="G172" s="279">
        <v>24.067388688327316</v>
      </c>
      <c r="H172"/>
      <c r="I172"/>
      <c r="J172"/>
      <c r="K172"/>
    </row>
    <row r="173" spans="3:11" x14ac:dyDescent="0.35">
      <c r="C173" s="278" t="s">
        <v>2163</v>
      </c>
      <c r="D173" s="279">
        <v>45.180722891566262</v>
      </c>
      <c r="E173" s="279">
        <v>183.09859154929578</v>
      </c>
      <c r="F173" s="279">
        <v>124.2603550295858</v>
      </c>
      <c r="G173" s="279">
        <v>32.971295577967418</v>
      </c>
      <c r="H173"/>
      <c r="I173"/>
      <c r="J173"/>
      <c r="K173"/>
    </row>
    <row r="174" spans="3:11" x14ac:dyDescent="0.35">
      <c r="C174" s="278" t="s">
        <v>1687</v>
      </c>
      <c r="D174" s="279">
        <v>23.728813559322035</v>
      </c>
      <c r="E174" s="279">
        <v>97.560975609756099</v>
      </c>
      <c r="F174" s="279">
        <v>105.63380281690141</v>
      </c>
      <c r="G174" s="279">
        <v>13.863216266173753</v>
      </c>
      <c r="H174"/>
      <c r="I174"/>
      <c r="J174"/>
      <c r="K174"/>
    </row>
    <row r="175" spans="3:11" x14ac:dyDescent="0.35">
      <c r="C175" s="278" t="s">
        <v>1173</v>
      </c>
      <c r="D175" s="279">
        <v>9.0090090090090094</v>
      </c>
      <c r="E175" s="279">
        <v>70.95709570957095</v>
      </c>
      <c r="F175" s="279">
        <v>164.67065868263472</v>
      </c>
      <c r="G175" s="279">
        <v>53.11355311355311</v>
      </c>
      <c r="H175"/>
      <c r="I175"/>
      <c r="J175"/>
      <c r="K175"/>
    </row>
    <row r="176" spans="3:11" x14ac:dyDescent="0.35">
      <c r="C176" s="278" t="s">
        <v>2164</v>
      </c>
      <c r="D176" s="279">
        <v>8.4985835694051008</v>
      </c>
      <c r="E176" s="279">
        <v>98.976109215017061</v>
      </c>
      <c r="F176" s="279">
        <v>166.02316602316603</v>
      </c>
      <c r="G176" s="279">
        <v>31.982942430703627</v>
      </c>
      <c r="H176"/>
      <c r="I176"/>
      <c r="J176"/>
      <c r="K176"/>
    </row>
    <row r="177" spans="3:11" x14ac:dyDescent="0.35">
      <c r="C177" s="278" t="s">
        <v>1345</v>
      </c>
      <c r="D177" s="279">
        <v>26.028547439126783</v>
      </c>
      <c r="E177" s="279">
        <v>115.23178807947019</v>
      </c>
      <c r="F177" s="279">
        <v>155.27065527065528</v>
      </c>
      <c r="G177" s="279">
        <v>39.245386945744968</v>
      </c>
      <c r="H177"/>
      <c r="I177"/>
      <c r="J177"/>
      <c r="K177"/>
    </row>
    <row r="178" spans="3:11" x14ac:dyDescent="0.35">
      <c r="C178" s="278" t="s">
        <v>1175</v>
      </c>
      <c r="D178" s="279">
        <v>29.689608636977056</v>
      </c>
      <c r="E178" s="279">
        <v>115.19607843137254</v>
      </c>
      <c r="F178" s="279">
        <v>105.71428571428572</v>
      </c>
      <c r="G178" s="279">
        <v>44.467695527072976</v>
      </c>
      <c r="H178"/>
      <c r="I178"/>
      <c r="J178"/>
      <c r="K178"/>
    </row>
    <row r="179" spans="3:11" x14ac:dyDescent="0.35">
      <c r="C179" s="278" t="s">
        <v>1696</v>
      </c>
      <c r="D179" s="279">
        <v>42.27642276422764</v>
      </c>
      <c r="E179" s="279">
        <v>135.23131672597864</v>
      </c>
      <c r="F179" s="279">
        <v>130.08130081300814</v>
      </c>
      <c r="G179" s="279">
        <v>18.055973517905507</v>
      </c>
      <c r="H179"/>
      <c r="I179"/>
      <c r="J179"/>
      <c r="K179"/>
    </row>
    <row r="180" spans="3:11" x14ac:dyDescent="0.35">
      <c r="C180" s="278" t="s">
        <v>2165</v>
      </c>
      <c r="D180" s="279">
        <v>8.4033613445378155</v>
      </c>
      <c r="E180" s="279">
        <v>71.225071225071233</v>
      </c>
      <c r="F180" s="279">
        <v>144.7661469933185</v>
      </c>
      <c r="G180" s="279">
        <v>58.20503191888848</v>
      </c>
      <c r="H180"/>
      <c r="I180"/>
      <c r="J180"/>
      <c r="K180"/>
    </row>
    <row r="181" spans="3:11" x14ac:dyDescent="0.35">
      <c r="C181" s="278" t="s">
        <v>2166</v>
      </c>
      <c r="D181" s="279">
        <v>42.65129682997118</v>
      </c>
      <c r="E181" s="279">
        <v>145.7174638487208</v>
      </c>
      <c r="F181" s="279">
        <v>133.33333333333334</v>
      </c>
      <c r="G181" s="279">
        <v>41.003146753122913</v>
      </c>
      <c r="H181"/>
      <c r="I181"/>
      <c r="J181"/>
      <c r="K181"/>
    </row>
    <row r="182" spans="3:11" x14ac:dyDescent="0.35">
      <c r="C182" s="278" t="s">
        <v>2167</v>
      </c>
      <c r="D182" s="279">
        <v>41.880969875091843</v>
      </c>
      <c r="E182" s="279">
        <v>144.67408585055645</v>
      </c>
      <c r="F182" s="279">
        <v>126.19502868068832</v>
      </c>
      <c r="G182" s="279">
        <v>34.650924024640659</v>
      </c>
      <c r="H182"/>
      <c r="I182"/>
      <c r="J182"/>
      <c r="K182"/>
    </row>
    <row r="183" spans="3:11" x14ac:dyDescent="0.35">
      <c r="C183" s="278" t="s">
        <v>2168</v>
      </c>
      <c r="D183" s="279">
        <v>1.6242555495397943</v>
      </c>
      <c r="E183" s="279">
        <v>33.310201249132547</v>
      </c>
      <c r="F183" s="279">
        <v>100.37523452157599</v>
      </c>
      <c r="G183" s="279">
        <v>53.777046691129954</v>
      </c>
      <c r="H183"/>
      <c r="I183"/>
      <c r="J183"/>
      <c r="K183"/>
    </row>
    <row r="184" spans="3:11" x14ac:dyDescent="0.35">
      <c r="C184" s="278" t="s">
        <v>1179</v>
      </c>
      <c r="D184" s="279">
        <v>6.6985645933014357</v>
      </c>
      <c r="E184" s="279">
        <v>35.842293906810035</v>
      </c>
      <c r="F184" s="279">
        <v>108.37438423645321</v>
      </c>
      <c r="G184" s="279">
        <v>58.011049723756905</v>
      </c>
      <c r="H184"/>
      <c r="I184"/>
      <c r="J184"/>
      <c r="K184"/>
    </row>
    <row r="185" spans="3:11" x14ac:dyDescent="0.35">
      <c r="C185" s="278" t="s">
        <v>2169</v>
      </c>
      <c r="D185" s="279">
        <v>22.486772486772484</v>
      </c>
      <c r="E185" s="279">
        <v>124.22360248447205</v>
      </c>
      <c r="F185" s="279">
        <v>127.6595744680851</v>
      </c>
      <c r="G185" s="279">
        <v>32.848895082619947</v>
      </c>
      <c r="H185"/>
      <c r="I185"/>
      <c r="J185"/>
      <c r="K185"/>
    </row>
    <row r="186" spans="3:11" x14ac:dyDescent="0.35">
      <c r="C186" s="278" t="s">
        <v>2170</v>
      </c>
      <c r="D186" s="279">
        <v>45.454545454545453</v>
      </c>
      <c r="E186" s="279">
        <v>192.30769230769232</v>
      </c>
      <c r="F186" s="279">
        <v>169.01408450704224</v>
      </c>
      <c r="G186" s="279">
        <v>31.111111111111111</v>
      </c>
      <c r="H186"/>
      <c r="I186"/>
      <c r="J186"/>
      <c r="K186"/>
    </row>
    <row r="187" spans="3:11" x14ac:dyDescent="0.35">
      <c r="C187" s="278" t="s">
        <v>2171</v>
      </c>
      <c r="D187" s="279">
        <v>22.788203753351208</v>
      </c>
      <c r="E187" s="279">
        <v>59.574468085106389</v>
      </c>
      <c r="F187" s="279">
        <v>176.04355716878402</v>
      </c>
      <c r="G187" s="279">
        <v>65.425727976409874</v>
      </c>
      <c r="H187"/>
      <c r="I187"/>
      <c r="J187"/>
      <c r="K187"/>
    </row>
    <row r="188" spans="3:11" x14ac:dyDescent="0.35">
      <c r="C188" s="278" t="s">
        <v>1184</v>
      </c>
      <c r="D188" s="279">
        <v>32.596041909196735</v>
      </c>
      <c r="E188" s="279">
        <v>122.71973466003317</v>
      </c>
      <c r="F188" s="279">
        <v>176.57342657342656</v>
      </c>
      <c r="G188" s="279">
        <v>72.663000785545947</v>
      </c>
      <c r="H188"/>
      <c r="I188"/>
      <c r="J188"/>
      <c r="K188"/>
    </row>
    <row r="189" spans="3:11" x14ac:dyDescent="0.35">
      <c r="C189" s="278" t="s">
        <v>1347</v>
      </c>
      <c r="D189" s="279">
        <v>11.818778726198293</v>
      </c>
      <c r="E189" s="279">
        <v>114.28571428571428</v>
      </c>
      <c r="F189" s="279">
        <v>165.9919028340081</v>
      </c>
      <c r="G189" s="279">
        <v>43.233598682404612</v>
      </c>
      <c r="H189"/>
      <c r="I189"/>
      <c r="J189"/>
      <c r="K189"/>
    </row>
    <row r="190" spans="3:11" x14ac:dyDescent="0.35">
      <c r="C190" s="278" t="s">
        <v>2172</v>
      </c>
      <c r="D190" s="279">
        <v>23.099133782483154</v>
      </c>
      <c r="E190" s="279">
        <v>153.2258064516129</v>
      </c>
      <c r="F190" s="279">
        <v>153.61890694239293</v>
      </c>
      <c r="G190" s="279">
        <v>32.173498570066734</v>
      </c>
      <c r="H190"/>
      <c r="I190"/>
      <c r="J190"/>
      <c r="K190"/>
    </row>
    <row r="191" spans="3:11" x14ac:dyDescent="0.35">
      <c r="C191" s="278" t="s">
        <v>2173</v>
      </c>
      <c r="D191" s="279">
        <v>26.510480887792848</v>
      </c>
      <c r="E191" s="279">
        <v>136.65594855305466</v>
      </c>
      <c r="F191" s="279">
        <v>101.51515151515152</v>
      </c>
      <c r="G191" s="279">
        <v>32.775371649303523</v>
      </c>
      <c r="H191"/>
      <c r="I191"/>
      <c r="J191"/>
      <c r="K191"/>
    </row>
    <row r="192" spans="3:11" x14ac:dyDescent="0.35">
      <c r="C192" s="278" t="s">
        <v>2174</v>
      </c>
      <c r="D192" s="279">
        <v>29.624277456647398</v>
      </c>
      <c r="E192" s="279">
        <v>163.39869281045753</v>
      </c>
      <c r="F192" s="279">
        <v>117.2741679873217</v>
      </c>
      <c r="G192" s="279">
        <v>37.287181651892503</v>
      </c>
      <c r="H192"/>
      <c r="I192"/>
      <c r="J192"/>
      <c r="K192"/>
    </row>
    <row r="193" spans="3:11" x14ac:dyDescent="0.35">
      <c r="C193" s="278" t="s">
        <v>163</v>
      </c>
      <c r="D193" s="279">
        <v>49.227799227799224</v>
      </c>
      <c r="E193" s="279">
        <v>164.14686825053994</v>
      </c>
      <c r="F193" s="279">
        <v>136.06911447084232</v>
      </c>
      <c r="G193" s="279">
        <v>26.051024074739487</v>
      </c>
      <c r="H193"/>
      <c r="I193"/>
      <c r="J193"/>
      <c r="K193"/>
    </row>
    <row r="194" spans="3:11" x14ac:dyDescent="0.35">
      <c r="C194" s="278" t="s">
        <v>2175</v>
      </c>
      <c r="D194" s="279">
        <v>29.069767441860463</v>
      </c>
      <c r="E194" s="279">
        <v>186.4406779661017</v>
      </c>
      <c r="F194" s="279">
        <v>166.66666666666666</v>
      </c>
      <c r="G194" s="279">
        <v>30.792917628945339</v>
      </c>
      <c r="H194"/>
      <c r="I194"/>
      <c r="J194"/>
      <c r="K194"/>
    </row>
    <row r="195" spans="3:11" x14ac:dyDescent="0.35">
      <c r="C195" s="278" t="s">
        <v>1187</v>
      </c>
      <c r="D195" s="279">
        <v>6.5359477124183005</v>
      </c>
      <c r="E195" s="279">
        <v>66.869300911854097</v>
      </c>
      <c r="F195" s="279">
        <v>124.11347517730496</v>
      </c>
      <c r="G195" s="279">
        <v>53.973013493253376</v>
      </c>
      <c r="H195"/>
      <c r="I195"/>
      <c r="J195"/>
      <c r="K195"/>
    </row>
    <row r="196" spans="3:11" x14ac:dyDescent="0.35">
      <c r="C196" s="278" t="s">
        <v>1721</v>
      </c>
      <c r="D196" s="279">
        <v>0</v>
      </c>
      <c r="E196" s="279">
        <v>93.333333333333343</v>
      </c>
      <c r="F196" s="279">
        <v>148.93617021276594</v>
      </c>
      <c r="G196" s="279">
        <v>26.542800265428003</v>
      </c>
      <c r="H196"/>
      <c r="I196"/>
      <c r="J196"/>
      <c r="K196"/>
    </row>
    <row r="197" spans="3:11" x14ac:dyDescent="0.35">
      <c r="C197" s="278" t="s">
        <v>2176</v>
      </c>
      <c r="D197" s="279">
        <v>46.195652173913039</v>
      </c>
      <c r="E197" s="279">
        <v>166.66666666666666</v>
      </c>
      <c r="F197" s="279">
        <v>138.15789473684211</v>
      </c>
      <c r="G197" s="279">
        <v>17.730496453900709</v>
      </c>
      <c r="H197"/>
      <c r="I197"/>
      <c r="J197"/>
      <c r="K197"/>
    </row>
    <row r="198" spans="3:11" x14ac:dyDescent="0.35">
      <c r="C198" s="278" t="s">
        <v>2177</v>
      </c>
      <c r="D198" s="279">
        <v>4.1208791208791213</v>
      </c>
      <c r="E198" s="279">
        <v>49.222797927461144</v>
      </c>
      <c r="F198" s="279">
        <v>150</v>
      </c>
      <c r="G198" s="279">
        <v>53.391959798994968</v>
      </c>
      <c r="H198"/>
      <c r="I198"/>
      <c r="J198"/>
      <c r="K198"/>
    </row>
    <row r="199" spans="3:11" x14ac:dyDescent="0.35">
      <c r="C199" s="278" t="s">
        <v>2178</v>
      </c>
      <c r="D199" s="279">
        <v>6</v>
      </c>
      <c r="E199" s="279">
        <v>71.823204419889507</v>
      </c>
      <c r="F199" s="279">
        <v>111.1111111111111</v>
      </c>
      <c r="G199" s="279">
        <v>55.536272127733419</v>
      </c>
      <c r="H199"/>
      <c r="I199"/>
      <c r="J199"/>
      <c r="K199"/>
    </row>
    <row r="200" spans="3:11" x14ac:dyDescent="0.35">
      <c r="C200" s="278" t="s">
        <v>2179</v>
      </c>
      <c r="D200" s="279">
        <v>39.588281868566902</v>
      </c>
      <c r="E200" s="279">
        <v>99.423631123919307</v>
      </c>
      <c r="F200" s="279">
        <v>114.78260869565217</v>
      </c>
      <c r="G200" s="279">
        <v>44.56180887935303</v>
      </c>
      <c r="H200"/>
      <c r="I200"/>
      <c r="J200"/>
      <c r="K200"/>
    </row>
    <row r="201" spans="3:11" x14ac:dyDescent="0.35">
      <c r="C201" s="278" t="s">
        <v>1194</v>
      </c>
      <c r="D201" s="279">
        <v>6.0362173038229372</v>
      </c>
      <c r="E201" s="279">
        <v>70.35175879396985</v>
      </c>
      <c r="F201" s="279">
        <v>123.80952380952381</v>
      </c>
      <c r="G201" s="279">
        <v>53.398058252427184</v>
      </c>
      <c r="H201"/>
      <c r="I201"/>
      <c r="J201"/>
      <c r="K201"/>
    </row>
    <row r="202" spans="3:11" x14ac:dyDescent="0.35">
      <c r="C202" s="278" t="s">
        <v>1195</v>
      </c>
      <c r="D202" s="279">
        <v>23.496240601503757</v>
      </c>
      <c r="E202" s="279">
        <v>86.560364464692483</v>
      </c>
      <c r="F202" s="279">
        <v>154.04040404040404</v>
      </c>
      <c r="G202" s="279">
        <v>35.296490520371115</v>
      </c>
      <c r="H202"/>
      <c r="I202"/>
      <c r="J202"/>
      <c r="K202"/>
    </row>
    <row r="203" spans="3:11" x14ac:dyDescent="0.35">
      <c r="C203" s="278" t="s">
        <v>1196</v>
      </c>
      <c r="D203" s="279">
        <v>11.727912431587178</v>
      </c>
      <c r="E203" s="279">
        <v>92.352092352092356</v>
      </c>
      <c r="F203" s="279">
        <v>190.15047879616964</v>
      </c>
      <c r="G203" s="279">
        <v>45.304338556657072</v>
      </c>
      <c r="H203"/>
      <c r="I203"/>
      <c r="J203"/>
      <c r="K203"/>
    </row>
    <row r="204" spans="3:11" x14ac:dyDescent="0.35">
      <c r="C204" s="278" t="s">
        <v>2180</v>
      </c>
      <c r="D204" s="279">
        <v>4.431314623338257</v>
      </c>
      <c r="E204" s="279">
        <v>35.97122302158273</v>
      </c>
      <c r="F204" s="279">
        <v>128.78787878787878</v>
      </c>
      <c r="G204" s="279">
        <v>65.180824222035312</v>
      </c>
      <c r="H204"/>
      <c r="I204"/>
      <c r="J204"/>
      <c r="K204"/>
    </row>
    <row r="205" spans="3:11" x14ac:dyDescent="0.35">
      <c r="C205" s="278" t="s">
        <v>187</v>
      </c>
      <c r="D205" s="279">
        <v>67.307692307692307</v>
      </c>
      <c r="E205" s="279">
        <v>180.72289156626505</v>
      </c>
      <c r="F205" s="279">
        <v>86.419753086419746</v>
      </c>
      <c r="G205" s="279">
        <v>17.152658662092627</v>
      </c>
      <c r="H205"/>
      <c r="I205"/>
      <c r="J205"/>
      <c r="K205"/>
    </row>
    <row r="206" spans="3:11" x14ac:dyDescent="0.35">
      <c r="C206" s="278" t="s">
        <v>2181</v>
      </c>
      <c r="D206" s="279">
        <v>2.2346368715083798</v>
      </c>
      <c r="E206" s="279">
        <v>30.696576151121604</v>
      </c>
      <c r="F206" s="279">
        <v>128.8515406162465</v>
      </c>
      <c r="G206" s="279">
        <v>60.73962588690604</v>
      </c>
      <c r="H206"/>
      <c r="I206"/>
      <c r="J206"/>
      <c r="K206"/>
    </row>
    <row r="207" spans="3:11" x14ac:dyDescent="0.35">
      <c r="C207" s="278" t="s">
        <v>1200</v>
      </c>
      <c r="D207" s="279">
        <v>0</v>
      </c>
      <c r="E207" s="279">
        <v>60.439560439560438</v>
      </c>
      <c r="F207" s="279">
        <v>154.83870967741936</v>
      </c>
      <c r="G207" s="279">
        <v>65.989847715736047</v>
      </c>
      <c r="H207"/>
      <c r="I207"/>
      <c r="J207"/>
      <c r="K207"/>
    </row>
    <row r="208" spans="3:11" x14ac:dyDescent="0.35">
      <c r="C208" s="278" t="s">
        <v>1201</v>
      </c>
      <c r="D208" s="279">
        <v>20.938628158844764</v>
      </c>
      <c r="E208" s="279">
        <v>146.70658682634729</v>
      </c>
      <c r="F208" s="279">
        <v>186.87589158345222</v>
      </c>
      <c r="G208" s="279">
        <v>36.297640653357533</v>
      </c>
      <c r="H208"/>
      <c r="I208"/>
      <c r="J208"/>
      <c r="K208"/>
    </row>
    <row r="209" spans="3:11" x14ac:dyDescent="0.35">
      <c r="C209" s="278" t="s">
        <v>2182</v>
      </c>
      <c r="D209" s="279">
        <v>33.29065300896287</v>
      </c>
      <c r="E209" s="279">
        <v>160.25641025641028</v>
      </c>
      <c r="F209" s="279">
        <v>189.02439024390245</v>
      </c>
      <c r="G209" s="279">
        <v>25.814138204924543</v>
      </c>
      <c r="H209"/>
      <c r="I209"/>
      <c r="J209"/>
      <c r="K209"/>
    </row>
    <row r="210" spans="3:11" x14ac:dyDescent="0.35">
      <c r="C210" s="278" t="s">
        <v>1202</v>
      </c>
      <c r="D210" s="279">
        <v>38.387715930902111</v>
      </c>
      <c r="E210" s="279">
        <v>147.79874213836479</v>
      </c>
      <c r="F210" s="279">
        <v>151.62454873646209</v>
      </c>
      <c r="G210" s="279">
        <v>44.967139398132126</v>
      </c>
      <c r="H210"/>
      <c r="I210"/>
      <c r="J210"/>
      <c r="K210"/>
    </row>
    <row r="211" spans="3:11" x14ac:dyDescent="0.35">
      <c r="C211" s="278" t="s">
        <v>194</v>
      </c>
      <c r="D211" s="279">
        <v>19.230769230769234</v>
      </c>
      <c r="E211" s="279">
        <v>116.88311688311688</v>
      </c>
      <c r="F211" s="279">
        <v>131.31313131313132</v>
      </c>
      <c r="G211" s="279">
        <v>50.105485232067508</v>
      </c>
      <c r="H211"/>
      <c r="I211"/>
      <c r="J211"/>
      <c r="K211"/>
    </row>
    <row r="212" spans="3:11" x14ac:dyDescent="0.35">
      <c r="C212" s="278" t="s">
        <v>1740</v>
      </c>
      <c r="D212" s="279">
        <v>35.398230088495573</v>
      </c>
      <c r="E212" s="279">
        <v>143.43434343434345</v>
      </c>
      <c r="F212" s="279">
        <v>116.08961303462321</v>
      </c>
      <c r="G212" s="279">
        <v>32.90110315463518</v>
      </c>
      <c r="H212"/>
      <c r="I212"/>
      <c r="J212"/>
      <c r="K212"/>
    </row>
    <row r="213" spans="3:11" x14ac:dyDescent="0.35">
      <c r="C213" s="278" t="s">
        <v>1204</v>
      </c>
      <c r="D213" s="279">
        <v>3.2959789057350033</v>
      </c>
      <c r="E213" s="279">
        <v>51.83585313174946</v>
      </c>
      <c r="F213" s="279">
        <v>75.98784194528875</v>
      </c>
      <c r="G213" s="279">
        <v>38.004750593824227</v>
      </c>
      <c r="H213"/>
      <c r="I213"/>
      <c r="J213"/>
      <c r="K213"/>
    </row>
    <row r="214" spans="3:11" x14ac:dyDescent="0.35">
      <c r="C214" s="278" t="s">
        <v>2183</v>
      </c>
      <c r="D214" s="279">
        <v>13.431013431013431</v>
      </c>
      <c r="E214" s="279">
        <v>99.009900990099013</v>
      </c>
      <c r="F214" s="279">
        <v>164.04494382022472</v>
      </c>
      <c r="G214" s="279">
        <v>32.169117647058819</v>
      </c>
      <c r="H214"/>
      <c r="I214"/>
      <c r="J214"/>
      <c r="K214"/>
    </row>
    <row r="215" spans="3:11" x14ac:dyDescent="0.35">
      <c r="C215" s="278" t="s">
        <v>200</v>
      </c>
      <c r="D215" s="279">
        <v>59.125964010282779</v>
      </c>
      <c r="E215" s="279">
        <v>131.86813186813188</v>
      </c>
      <c r="F215" s="279">
        <v>112.99435028248587</v>
      </c>
      <c r="G215" s="279">
        <v>22.735884804850322</v>
      </c>
      <c r="H215"/>
      <c r="I215"/>
      <c r="J215"/>
      <c r="K215"/>
    </row>
    <row r="216" spans="3:11" x14ac:dyDescent="0.35">
      <c r="C216" s="278" t="s">
        <v>206</v>
      </c>
      <c r="D216" s="279">
        <v>64.989517819706492</v>
      </c>
      <c r="E216" s="279">
        <v>165.82914572864323</v>
      </c>
      <c r="F216" s="279">
        <v>117.37089201877934</v>
      </c>
      <c r="G216" s="279">
        <v>15.625</v>
      </c>
      <c r="H216"/>
      <c r="I216"/>
      <c r="J216"/>
      <c r="K216"/>
    </row>
    <row r="217" spans="3:11" x14ac:dyDescent="0.35">
      <c r="C217" s="278" t="s">
        <v>210</v>
      </c>
      <c r="D217" s="279">
        <v>66.777963272120203</v>
      </c>
      <c r="E217" s="279">
        <v>160.44776119402985</v>
      </c>
      <c r="F217" s="279">
        <v>103.3210332103321</v>
      </c>
      <c r="G217" s="279">
        <v>32.128514056224894</v>
      </c>
      <c r="H217"/>
      <c r="I217"/>
      <c r="J217"/>
      <c r="K217"/>
    </row>
    <row r="218" spans="3:11" x14ac:dyDescent="0.35">
      <c r="C218" s="278" t="s">
        <v>211</v>
      </c>
      <c r="D218" s="279">
        <v>35.634743875278396</v>
      </c>
      <c r="E218" s="279">
        <v>95.744680851063833</v>
      </c>
      <c r="F218" s="279">
        <v>133.04721030042919</v>
      </c>
      <c r="G218" s="279">
        <v>42.442497261774371</v>
      </c>
      <c r="H218"/>
      <c r="I218"/>
      <c r="J218"/>
      <c r="K218"/>
    </row>
    <row r="219" spans="3:11" x14ac:dyDescent="0.35">
      <c r="C219" s="278" t="s">
        <v>2184</v>
      </c>
      <c r="D219" s="279">
        <v>0</v>
      </c>
      <c r="E219" s="279">
        <v>0</v>
      </c>
      <c r="F219" s="279">
        <v>0</v>
      </c>
      <c r="G219" s="279">
        <v>0</v>
      </c>
      <c r="H219"/>
      <c r="I219"/>
      <c r="J219"/>
      <c r="K219"/>
    </row>
    <row r="220" spans="3:11" x14ac:dyDescent="0.35">
      <c r="C220" s="278" t="s">
        <v>221</v>
      </c>
      <c r="D220" s="279">
        <v>53.658536585365852</v>
      </c>
      <c r="E220" s="279">
        <v>177.08333333333334</v>
      </c>
      <c r="F220" s="279">
        <v>112.74509803921569</v>
      </c>
      <c r="G220" s="279">
        <v>24.662939822426829</v>
      </c>
      <c r="H220"/>
      <c r="I220"/>
      <c r="J220"/>
      <c r="K220"/>
    </row>
    <row r="221" spans="3:11" x14ac:dyDescent="0.35">
      <c r="C221" s="278" t="s">
        <v>1208</v>
      </c>
      <c r="D221" s="279">
        <v>43.019480519480517</v>
      </c>
      <c r="E221" s="279">
        <v>127.68817204301075</v>
      </c>
      <c r="F221" s="279">
        <v>156.33423180592993</v>
      </c>
      <c r="G221" s="279">
        <v>47.41379310344827</v>
      </c>
      <c r="H221"/>
      <c r="I221"/>
      <c r="J221"/>
      <c r="K221"/>
    </row>
    <row r="222" spans="3:11" x14ac:dyDescent="0.35">
      <c r="C222" s="278" t="s">
        <v>1209</v>
      </c>
      <c r="D222" s="279">
        <v>23.323615160349853</v>
      </c>
      <c r="E222" s="279">
        <v>133.14840499306518</v>
      </c>
      <c r="F222" s="279">
        <v>152.23463687150837</v>
      </c>
      <c r="G222" s="279">
        <v>30.169768868889346</v>
      </c>
      <c r="H222"/>
      <c r="I222"/>
      <c r="J222"/>
      <c r="K222"/>
    </row>
    <row r="223" spans="3:11" x14ac:dyDescent="0.35">
      <c r="C223" s="278" t="s">
        <v>228</v>
      </c>
      <c r="D223" s="279">
        <v>39.070749736008452</v>
      </c>
      <c r="E223" s="279">
        <v>167.05882352941177</v>
      </c>
      <c r="F223" s="279">
        <v>180.19801980198019</v>
      </c>
      <c r="G223" s="279">
        <v>37.593984962406012</v>
      </c>
      <c r="H223"/>
      <c r="I223"/>
      <c r="J223"/>
      <c r="K223"/>
    </row>
    <row r="224" spans="3:11" x14ac:dyDescent="0.35">
      <c r="C224" s="278" t="s">
        <v>2185</v>
      </c>
      <c r="D224" s="279">
        <v>65.217391304347828</v>
      </c>
      <c r="E224" s="279">
        <v>175.59523809523807</v>
      </c>
      <c r="F224" s="279">
        <v>243.02788844621514</v>
      </c>
      <c r="G224" s="279">
        <v>47.948854555141189</v>
      </c>
      <c r="H224"/>
      <c r="I224"/>
      <c r="J224"/>
      <c r="K224"/>
    </row>
    <row r="225" spans="3:11" x14ac:dyDescent="0.35">
      <c r="C225" s="278" t="s">
        <v>235</v>
      </c>
      <c r="D225" s="279">
        <v>50.347222222222221</v>
      </c>
      <c r="E225" s="279">
        <v>158.8447653429603</v>
      </c>
      <c r="F225" s="279">
        <v>140.42553191489364</v>
      </c>
      <c r="G225" s="279">
        <v>27.925531914893615</v>
      </c>
      <c r="H225"/>
      <c r="I225"/>
      <c r="J225"/>
      <c r="K225"/>
    </row>
    <row r="226" spans="3:11" x14ac:dyDescent="0.35">
      <c r="C226" s="278" t="s">
        <v>237</v>
      </c>
      <c r="D226" s="279">
        <v>46.471600688468158</v>
      </c>
      <c r="E226" s="279">
        <v>173.61111111111111</v>
      </c>
      <c r="F226" s="279">
        <v>121.11801242236025</v>
      </c>
      <c r="G226" s="279">
        <v>36.973132856790734</v>
      </c>
      <c r="H226"/>
      <c r="I226"/>
      <c r="J226"/>
      <c r="K226"/>
    </row>
    <row r="227" spans="3:11" x14ac:dyDescent="0.35">
      <c r="C227" s="278" t="s">
        <v>2186</v>
      </c>
      <c r="D227" s="279">
        <v>26.033690658499236</v>
      </c>
      <c r="E227" s="279">
        <v>132.87904599659285</v>
      </c>
      <c r="F227" s="279">
        <v>163.67265469061877</v>
      </c>
      <c r="G227" s="279">
        <v>30.209452201933406</v>
      </c>
      <c r="H227"/>
      <c r="I227"/>
      <c r="J227"/>
      <c r="K227"/>
    </row>
    <row r="228" spans="3:11" x14ac:dyDescent="0.35">
      <c r="C228" s="278" t="s">
        <v>2187</v>
      </c>
      <c r="D228" s="279">
        <v>14.354066985645934</v>
      </c>
      <c r="E228" s="279">
        <v>181.81818181818181</v>
      </c>
      <c r="F228" s="279">
        <v>222.2222222222222</v>
      </c>
      <c r="G228" s="279">
        <v>13.898540653231411</v>
      </c>
      <c r="H228"/>
      <c r="I228"/>
      <c r="J228"/>
      <c r="K228"/>
    </row>
    <row r="229" spans="3:11" x14ac:dyDescent="0.35">
      <c r="C229" s="278" t="s">
        <v>2037</v>
      </c>
      <c r="D229" s="279">
        <v>62.2568093385214</v>
      </c>
      <c r="E229" s="279">
        <v>185.48387096774195</v>
      </c>
      <c r="F229" s="279">
        <v>93.525179856115116</v>
      </c>
      <c r="G229" s="279">
        <v>26.608611514271892</v>
      </c>
      <c r="H229"/>
      <c r="I229"/>
      <c r="J229"/>
      <c r="K229"/>
    </row>
    <row r="230" spans="3:11" x14ac:dyDescent="0.35">
      <c r="C230" s="278" t="s">
        <v>2188</v>
      </c>
      <c r="D230" s="279">
        <v>32.786885245901644</v>
      </c>
      <c r="E230" s="279">
        <v>122.80701754385964</v>
      </c>
      <c r="F230" s="279">
        <v>183.09859154929578</v>
      </c>
      <c r="G230" s="279">
        <v>25.547445255474454</v>
      </c>
      <c r="H230"/>
      <c r="I230"/>
      <c r="J230"/>
      <c r="K230"/>
    </row>
    <row r="231" spans="3:11" x14ac:dyDescent="0.35">
      <c r="C231" s="278" t="s">
        <v>2189</v>
      </c>
      <c r="D231" s="279">
        <v>0</v>
      </c>
      <c r="E231" s="279">
        <v>59.405940594059402</v>
      </c>
      <c r="F231" s="279">
        <v>120.48192771084338</v>
      </c>
      <c r="G231" s="279">
        <v>24.698133918770584</v>
      </c>
      <c r="H231"/>
      <c r="I231"/>
      <c r="J231"/>
      <c r="K231"/>
    </row>
    <row r="232" spans="3:11" x14ac:dyDescent="0.35">
      <c r="C232" s="278" t="s">
        <v>2190</v>
      </c>
      <c r="D232" s="279">
        <v>36.979969183359017</v>
      </c>
      <c r="E232" s="279">
        <v>139.24050632911391</v>
      </c>
      <c r="F232" s="279">
        <v>223.37278106508876</v>
      </c>
      <c r="G232" s="279">
        <v>54.226200723016014</v>
      </c>
      <c r="H232"/>
      <c r="I232"/>
      <c r="J232"/>
      <c r="K232"/>
    </row>
    <row r="233" spans="3:11" x14ac:dyDescent="0.35">
      <c r="C233" s="278" t="s">
        <v>1214</v>
      </c>
      <c r="D233" s="279">
        <v>12.027491408934708</v>
      </c>
      <c r="E233" s="279">
        <v>45.801526717557252</v>
      </c>
      <c r="F233" s="279">
        <v>176.10062893081761</v>
      </c>
      <c r="G233" s="279">
        <v>37.926675094816687</v>
      </c>
      <c r="H233"/>
      <c r="I233"/>
      <c r="J233"/>
      <c r="K233"/>
    </row>
    <row r="234" spans="3:11" x14ac:dyDescent="0.35">
      <c r="C234" s="278" t="s">
        <v>254</v>
      </c>
      <c r="D234" s="279">
        <v>19.108280254777068</v>
      </c>
      <c r="E234" s="279">
        <v>105.26315789473684</v>
      </c>
      <c r="F234" s="279">
        <v>309.09090909090907</v>
      </c>
      <c r="G234" s="279">
        <v>52.790346907993964</v>
      </c>
      <c r="H234"/>
      <c r="I234"/>
      <c r="J234"/>
      <c r="K234"/>
    </row>
    <row r="235" spans="3:11" x14ac:dyDescent="0.35">
      <c r="C235" s="278" t="s">
        <v>2191</v>
      </c>
      <c r="D235" s="279">
        <v>42.328042328042329</v>
      </c>
      <c r="E235" s="279">
        <v>161.29032258064515</v>
      </c>
      <c r="F235" s="279">
        <v>109.79228486646885</v>
      </c>
      <c r="G235" s="279">
        <v>19.196025293586267</v>
      </c>
      <c r="H235"/>
      <c r="I235"/>
      <c r="J235"/>
      <c r="K235"/>
    </row>
    <row r="236" spans="3:11" x14ac:dyDescent="0.35">
      <c r="C236" s="278" t="s">
        <v>1387</v>
      </c>
      <c r="D236" s="279">
        <v>14.814814814814815</v>
      </c>
      <c r="E236" s="279">
        <v>163.79310344827584</v>
      </c>
      <c r="F236" s="279">
        <v>218.54304635761591</v>
      </c>
      <c r="G236" s="279">
        <v>29.154518950437318</v>
      </c>
      <c r="H236"/>
      <c r="I236"/>
      <c r="J236"/>
      <c r="K236"/>
    </row>
    <row r="237" spans="3:11" x14ac:dyDescent="0.35">
      <c r="C237" s="278" t="s">
        <v>2192</v>
      </c>
      <c r="D237" s="279">
        <v>2.2058823529411766</v>
      </c>
      <c r="E237" s="279">
        <v>28.397565922920894</v>
      </c>
      <c r="F237" s="279">
        <v>110.48158640226629</v>
      </c>
      <c r="G237" s="279">
        <v>53.295203431691156</v>
      </c>
      <c r="H237"/>
      <c r="I237"/>
      <c r="J237"/>
      <c r="K237"/>
    </row>
    <row r="238" spans="3:11" x14ac:dyDescent="0.35">
      <c r="C238" s="278" t="s">
        <v>1217</v>
      </c>
      <c r="D238" s="279">
        <v>3.6540803897685747</v>
      </c>
      <c r="E238" s="279">
        <v>29.288702928870293</v>
      </c>
      <c r="F238" s="279">
        <v>134.35374149659864</v>
      </c>
      <c r="G238" s="279">
        <v>60.790273556231007</v>
      </c>
      <c r="H238"/>
      <c r="I238"/>
      <c r="J238"/>
      <c r="K238"/>
    </row>
    <row r="239" spans="3:11" x14ac:dyDescent="0.35">
      <c r="C239" s="278" t="s">
        <v>1776</v>
      </c>
      <c r="D239" s="279">
        <v>28.846153846153847</v>
      </c>
      <c r="E239" s="279">
        <v>84.269662921348313</v>
      </c>
      <c r="F239" s="279">
        <v>143.54066985645932</v>
      </c>
      <c r="G239" s="279">
        <v>40.907400520639648</v>
      </c>
      <c r="H239"/>
      <c r="I239"/>
      <c r="J239"/>
      <c r="K239"/>
    </row>
    <row r="240" spans="3:11" x14ac:dyDescent="0.35">
      <c r="C240" s="278" t="s">
        <v>1218</v>
      </c>
      <c r="D240" s="279">
        <v>15.834348355663822</v>
      </c>
      <c r="E240" s="279">
        <v>69.491525423728817</v>
      </c>
      <c r="F240" s="279">
        <v>120.85769980506822</v>
      </c>
      <c r="G240" s="279">
        <v>62.568605927552149</v>
      </c>
      <c r="H240"/>
      <c r="I240"/>
      <c r="J240"/>
      <c r="K240"/>
    </row>
    <row r="241" spans="3:11" x14ac:dyDescent="0.35">
      <c r="C241" s="278" t="s">
        <v>1778</v>
      </c>
      <c r="D241" s="279">
        <v>63.882063882063882</v>
      </c>
      <c r="E241" s="279">
        <v>197.36842105263159</v>
      </c>
      <c r="F241" s="279">
        <v>67.901234567901227</v>
      </c>
      <c r="G241" s="279">
        <v>20.929259104227707</v>
      </c>
      <c r="H241"/>
      <c r="I241"/>
      <c r="J241"/>
      <c r="K241"/>
    </row>
    <row r="242" spans="3:11" x14ac:dyDescent="0.35">
      <c r="C242" s="278" t="s">
        <v>2193</v>
      </c>
      <c r="D242" s="279">
        <v>26.431718061674008</v>
      </c>
      <c r="E242" s="279">
        <v>128.2051282051282</v>
      </c>
      <c r="F242" s="279">
        <v>120.48192771084338</v>
      </c>
      <c r="G242" s="279">
        <v>27.692307692307693</v>
      </c>
      <c r="H242"/>
      <c r="I242"/>
      <c r="J242"/>
      <c r="K242"/>
    </row>
    <row r="243" spans="3:11" x14ac:dyDescent="0.35">
      <c r="C243" s="278" t="s">
        <v>1221</v>
      </c>
      <c r="D243" s="279">
        <v>51.44193296960249</v>
      </c>
      <c r="E243" s="279">
        <v>178.63720073664823</v>
      </c>
      <c r="F243" s="279">
        <v>122.040072859745</v>
      </c>
      <c r="G243" s="279">
        <v>47.20887858207719</v>
      </c>
      <c r="H243"/>
      <c r="I243"/>
      <c r="J243"/>
      <c r="K243"/>
    </row>
    <row r="244" spans="3:11" x14ac:dyDescent="0.35">
      <c r="C244" s="278" t="s">
        <v>1222</v>
      </c>
      <c r="D244" s="279">
        <v>2.4746349913387773</v>
      </c>
      <c r="E244" s="279">
        <v>19.904803115534399</v>
      </c>
      <c r="F244" s="279">
        <v>61.116031886625329</v>
      </c>
      <c r="G244" s="279">
        <v>31.286210892236383</v>
      </c>
      <c r="H244"/>
      <c r="I244"/>
      <c r="J244"/>
      <c r="K244"/>
    </row>
    <row r="245" spans="3:11" x14ac:dyDescent="0.35">
      <c r="C245" s="278" t="s">
        <v>1784</v>
      </c>
      <c r="D245" s="279">
        <v>0</v>
      </c>
      <c r="E245" s="279">
        <v>0</v>
      </c>
      <c r="F245" s="279">
        <v>0</v>
      </c>
      <c r="G245" s="279">
        <v>0</v>
      </c>
      <c r="H245"/>
      <c r="I245"/>
      <c r="J245"/>
      <c r="K245"/>
    </row>
    <row r="246" spans="3:11" x14ac:dyDescent="0.35">
      <c r="C246" s="278" t="s">
        <v>2042</v>
      </c>
      <c r="D246" s="279">
        <v>48.611111111111114</v>
      </c>
      <c r="E246" s="279">
        <v>142.85714285714286</v>
      </c>
      <c r="F246" s="279">
        <v>106.41399416909621</v>
      </c>
      <c r="G246" s="279">
        <v>25.487911447713369</v>
      </c>
      <c r="H246"/>
      <c r="I246"/>
      <c r="J246"/>
      <c r="K246"/>
    </row>
    <row r="247" spans="3:11" x14ac:dyDescent="0.35">
      <c r="C247" s="278" t="s">
        <v>274</v>
      </c>
      <c r="D247" s="279">
        <v>71.363220494053067</v>
      </c>
      <c r="E247" s="279">
        <v>161.00443131462333</v>
      </c>
      <c r="F247" s="279">
        <v>188.6178861788618</v>
      </c>
      <c r="G247" s="279">
        <v>40.816326530612244</v>
      </c>
      <c r="H247"/>
      <c r="I247"/>
      <c r="J247"/>
      <c r="K247"/>
    </row>
    <row r="248" spans="3:11" x14ac:dyDescent="0.35">
      <c r="C248" s="278" t="s">
        <v>275</v>
      </c>
      <c r="D248" s="279">
        <v>72.300469483568079</v>
      </c>
      <c r="E248" s="279">
        <v>160.79632465543645</v>
      </c>
      <c r="F248" s="279">
        <v>135.90604026845637</v>
      </c>
      <c r="G248" s="279">
        <v>30.833333333333336</v>
      </c>
      <c r="H248"/>
      <c r="I248"/>
      <c r="J248"/>
      <c r="K248"/>
    </row>
    <row r="249" spans="3:11" x14ac:dyDescent="0.35">
      <c r="C249" s="278" t="s">
        <v>1223</v>
      </c>
      <c r="D249" s="279">
        <v>9.6021947873799736</v>
      </c>
      <c r="E249" s="279">
        <v>82.010582010582013</v>
      </c>
      <c r="F249" s="279">
        <v>168.39378238341968</v>
      </c>
      <c r="G249" s="279">
        <v>52.011776251226692</v>
      </c>
      <c r="H249"/>
      <c r="I249"/>
      <c r="J249"/>
      <c r="K249"/>
    </row>
    <row r="250" spans="3:11" x14ac:dyDescent="0.35">
      <c r="C250" s="278" t="s">
        <v>276</v>
      </c>
      <c r="D250" s="279">
        <v>43.824701195219127</v>
      </c>
      <c r="E250" s="279">
        <v>101.01010101010101</v>
      </c>
      <c r="F250" s="279">
        <v>123.89380530973452</v>
      </c>
      <c r="G250" s="279">
        <v>17.99640071985603</v>
      </c>
      <c r="H250"/>
      <c r="I250"/>
      <c r="J250"/>
      <c r="K250"/>
    </row>
    <row r="251" spans="3:11" x14ac:dyDescent="0.35">
      <c r="C251" s="278" t="s">
        <v>289</v>
      </c>
      <c r="D251" s="279">
        <v>56.860902255639097</v>
      </c>
      <c r="E251" s="279">
        <v>162.2390891840607</v>
      </c>
      <c r="F251" s="279">
        <v>132.78855975485189</v>
      </c>
      <c r="G251" s="279">
        <v>33.883192153366025</v>
      </c>
      <c r="H251"/>
      <c r="I251"/>
      <c r="J251"/>
      <c r="K251"/>
    </row>
    <row r="252" spans="3:11" x14ac:dyDescent="0.35">
      <c r="C252" s="278" t="s">
        <v>2194</v>
      </c>
      <c r="D252" s="279">
        <v>31.847133757961782</v>
      </c>
      <c r="E252" s="279">
        <v>163.63636363636363</v>
      </c>
      <c r="F252" s="279">
        <v>100</v>
      </c>
      <c r="G252" s="279">
        <v>0</v>
      </c>
      <c r="H252"/>
      <c r="I252"/>
      <c r="J252"/>
      <c r="K252"/>
    </row>
    <row r="253" spans="3:11" x14ac:dyDescent="0.35">
      <c r="C253" s="278" t="s">
        <v>2195</v>
      </c>
      <c r="D253" s="279">
        <v>10.891763104152483</v>
      </c>
      <c r="E253" s="279">
        <v>105.17241379310344</v>
      </c>
      <c r="F253" s="279">
        <v>132.96903460837885</v>
      </c>
      <c r="G253" s="279">
        <v>29.729401771629654</v>
      </c>
      <c r="H253"/>
      <c r="I253"/>
      <c r="J253"/>
      <c r="K253"/>
    </row>
    <row r="254" spans="3:11" x14ac:dyDescent="0.35">
      <c r="C254" s="278" t="s">
        <v>2196</v>
      </c>
      <c r="D254" s="279">
        <v>16.488845780795344</v>
      </c>
      <c r="E254" s="279">
        <v>63.394683026584865</v>
      </c>
      <c r="F254" s="279">
        <v>145.03816793893128</v>
      </c>
      <c r="G254" s="279">
        <v>31.382871026523588</v>
      </c>
      <c r="H254"/>
      <c r="I254"/>
      <c r="J254"/>
      <c r="K254"/>
    </row>
    <row r="255" spans="3:11" x14ac:dyDescent="0.35">
      <c r="C255" s="278" t="s">
        <v>1795</v>
      </c>
      <c r="D255" s="279">
        <v>14.012738853503185</v>
      </c>
      <c r="E255" s="279">
        <v>88.291746641074852</v>
      </c>
      <c r="F255" s="279">
        <v>152.35008103727716</v>
      </c>
      <c r="G255" s="279">
        <v>52.017432869394071</v>
      </c>
      <c r="H255"/>
      <c r="I255"/>
      <c r="J255"/>
      <c r="K255"/>
    </row>
    <row r="256" spans="3:11" x14ac:dyDescent="0.35">
      <c r="C256" s="278" t="s">
        <v>2197</v>
      </c>
      <c r="D256" s="279">
        <v>59.154929577464785</v>
      </c>
      <c r="E256" s="279">
        <v>125</v>
      </c>
      <c r="F256" s="279">
        <v>94.505494505494497</v>
      </c>
      <c r="G256" s="279">
        <v>23.902266288951843</v>
      </c>
      <c r="H256"/>
      <c r="I256"/>
      <c r="J256"/>
      <c r="K256"/>
    </row>
    <row r="257" spans="3:11" x14ac:dyDescent="0.35">
      <c r="C257" s="278" t="s">
        <v>2044</v>
      </c>
      <c r="D257" s="279">
        <v>30.76923076923077</v>
      </c>
      <c r="E257" s="279">
        <v>234.04255319148936</v>
      </c>
      <c r="F257" s="279">
        <v>187.5</v>
      </c>
      <c r="G257" s="279">
        <v>46.242774566473983</v>
      </c>
      <c r="H257"/>
      <c r="I257"/>
      <c r="J257"/>
      <c r="K257"/>
    </row>
    <row r="258" spans="3:11" x14ac:dyDescent="0.35">
      <c r="C258" s="278" t="s">
        <v>2198</v>
      </c>
      <c r="D258" s="279">
        <v>20.172910662824208</v>
      </c>
      <c r="E258" s="279">
        <v>125</v>
      </c>
      <c r="F258" s="279">
        <v>167.93893129770993</v>
      </c>
      <c r="G258" s="279">
        <v>45.379537953795378</v>
      </c>
      <c r="H258"/>
      <c r="I258"/>
      <c r="J258"/>
      <c r="K258"/>
    </row>
    <row r="259" spans="3:11" x14ac:dyDescent="0.35">
      <c r="C259" s="278" t="s">
        <v>2199</v>
      </c>
      <c r="D259" s="279">
        <v>8.611410118406889</v>
      </c>
      <c r="E259" s="279">
        <v>66.666666666666671</v>
      </c>
      <c r="F259" s="279">
        <v>158.92857142857142</v>
      </c>
      <c r="G259" s="279">
        <v>53.92678110284065</v>
      </c>
      <c r="H259"/>
      <c r="I259"/>
      <c r="J259"/>
      <c r="K259"/>
    </row>
    <row r="260" spans="3:11" x14ac:dyDescent="0.35">
      <c r="C260" s="278" t="s">
        <v>2200</v>
      </c>
      <c r="D260" s="279">
        <v>21.645021645021643</v>
      </c>
      <c r="E260" s="279">
        <v>104.29447852760735</v>
      </c>
      <c r="F260" s="279">
        <v>181.81818181818181</v>
      </c>
      <c r="G260" s="279">
        <v>48.525569242254576</v>
      </c>
      <c r="H260"/>
      <c r="I260"/>
      <c r="J260"/>
      <c r="K260"/>
    </row>
    <row r="261" spans="3:11" x14ac:dyDescent="0.35">
      <c r="C261" s="278" t="s">
        <v>1230</v>
      </c>
      <c r="D261" s="279">
        <v>6.1274509803921564</v>
      </c>
      <c r="E261" s="279">
        <v>39.076376554174068</v>
      </c>
      <c r="F261" s="279">
        <v>132.10702341137124</v>
      </c>
      <c r="G261" s="279">
        <v>52.173913043478258</v>
      </c>
      <c r="H261"/>
      <c r="I261"/>
      <c r="J261"/>
      <c r="K261"/>
    </row>
    <row r="262" spans="3:11" x14ac:dyDescent="0.35">
      <c r="C262" s="278" t="s">
        <v>2201</v>
      </c>
      <c r="D262" s="279">
        <v>9.7799511002444994</v>
      </c>
      <c r="E262" s="279">
        <v>107.14285714285714</v>
      </c>
      <c r="F262" s="279">
        <v>155.62913907284766</v>
      </c>
      <c r="G262" s="279">
        <v>66.851664984863774</v>
      </c>
      <c r="H262"/>
      <c r="I262"/>
      <c r="J262"/>
      <c r="K262"/>
    </row>
    <row r="263" spans="3:11" x14ac:dyDescent="0.35">
      <c r="C263" s="278" t="s">
        <v>1800</v>
      </c>
      <c r="D263" s="279">
        <v>0</v>
      </c>
      <c r="E263" s="279">
        <v>0</v>
      </c>
      <c r="F263" s="279">
        <v>0</v>
      </c>
      <c r="G263" s="279">
        <v>0</v>
      </c>
      <c r="H263"/>
      <c r="I263"/>
      <c r="J263"/>
      <c r="K263"/>
    </row>
    <row r="264" spans="3:11" x14ac:dyDescent="0.35">
      <c r="C264" s="278" t="s">
        <v>1232</v>
      </c>
      <c r="D264" s="279">
        <v>29.350104821802937</v>
      </c>
      <c r="E264" s="279">
        <v>133.59788359788359</v>
      </c>
      <c r="F264" s="279">
        <v>140.96916299559473</v>
      </c>
      <c r="G264" s="279">
        <v>28.398567724410423</v>
      </c>
      <c r="H264"/>
      <c r="I264"/>
      <c r="J264"/>
      <c r="K264"/>
    </row>
    <row r="265" spans="3:11" x14ac:dyDescent="0.35">
      <c r="C265" s="278" t="s">
        <v>300</v>
      </c>
      <c r="D265" s="279">
        <v>43.933054393305433</v>
      </c>
      <c r="E265" s="279">
        <v>147.85992217898834</v>
      </c>
      <c r="F265" s="279">
        <v>146.24505928853753</v>
      </c>
      <c r="G265" s="279">
        <v>20.876826722338208</v>
      </c>
      <c r="H265"/>
      <c r="I265"/>
      <c r="J265"/>
      <c r="K265"/>
    </row>
    <row r="266" spans="3:11" x14ac:dyDescent="0.35">
      <c r="C266" s="278" t="s">
        <v>2202</v>
      </c>
      <c r="D266" s="279">
        <v>9.3264248704663206</v>
      </c>
      <c r="E266" s="279">
        <v>72.834645669291334</v>
      </c>
      <c r="F266" s="279">
        <v>170.62314540059347</v>
      </c>
      <c r="G266" s="279">
        <v>49.067713444553483</v>
      </c>
      <c r="H266"/>
      <c r="I266"/>
      <c r="J266"/>
      <c r="K266"/>
    </row>
    <row r="267" spans="3:11" x14ac:dyDescent="0.35">
      <c r="C267" s="278" t="s">
        <v>2203</v>
      </c>
      <c r="D267" s="279">
        <v>27.001862197392924</v>
      </c>
      <c r="E267" s="279">
        <v>112.01629327902241</v>
      </c>
      <c r="F267" s="279">
        <v>141.75654853620955</v>
      </c>
      <c r="G267" s="279">
        <v>40.953481045888907</v>
      </c>
      <c r="H267"/>
      <c r="I267"/>
      <c r="J267"/>
      <c r="K267"/>
    </row>
    <row r="268" spans="3:11" x14ac:dyDescent="0.35">
      <c r="C268" s="278" t="s">
        <v>302</v>
      </c>
      <c r="D268" s="279">
        <v>69.105691056910572</v>
      </c>
      <c r="E268" s="279">
        <v>150.44247787610621</v>
      </c>
      <c r="F268" s="279">
        <v>137.36263736263737</v>
      </c>
      <c r="G268" s="279">
        <v>22.643950830278197</v>
      </c>
      <c r="H268"/>
      <c r="I268"/>
      <c r="J268"/>
      <c r="K268"/>
    </row>
    <row r="269" spans="3:11" x14ac:dyDescent="0.35">
      <c r="C269" s="278" t="s">
        <v>2204</v>
      </c>
      <c r="D269" s="279">
        <v>23.880597014925375</v>
      </c>
      <c r="E269" s="279">
        <v>95.744680851063833</v>
      </c>
      <c r="F269" s="279">
        <v>159.42028985507244</v>
      </c>
      <c r="G269" s="279">
        <v>11.086474501108649</v>
      </c>
      <c r="H269"/>
      <c r="I269"/>
      <c r="J269"/>
      <c r="K269"/>
    </row>
    <row r="270" spans="3:11" x14ac:dyDescent="0.35">
      <c r="C270" s="278" t="s">
        <v>2205</v>
      </c>
      <c r="D270" s="279">
        <v>8.1632653061224492</v>
      </c>
      <c r="E270" s="279">
        <v>133.7579617834395</v>
      </c>
      <c r="F270" s="279">
        <v>129.70711297071131</v>
      </c>
      <c r="G270" s="279">
        <v>44.155240529862887</v>
      </c>
      <c r="H270"/>
      <c r="I270"/>
      <c r="J270"/>
      <c r="K270"/>
    </row>
    <row r="271" spans="3:11" x14ac:dyDescent="0.35">
      <c r="C271" s="278" t="s">
        <v>1235</v>
      </c>
      <c r="D271" s="279">
        <v>4.8828125</v>
      </c>
      <c r="E271" s="279">
        <v>56.60377358490566</v>
      </c>
      <c r="F271" s="279">
        <v>165.51724137931035</v>
      </c>
      <c r="G271" s="279">
        <v>38.883488404388281</v>
      </c>
      <c r="H271"/>
      <c r="I271"/>
      <c r="J271"/>
      <c r="K271"/>
    </row>
    <row r="272" spans="3:11" x14ac:dyDescent="0.35">
      <c r="C272" s="278" t="s">
        <v>1236</v>
      </c>
      <c r="D272" s="279">
        <v>24.4299674267101</v>
      </c>
      <c r="E272" s="279">
        <v>147.15719063545151</v>
      </c>
      <c r="F272" s="279">
        <v>158.24915824915826</v>
      </c>
      <c r="G272" s="279">
        <v>31.831537708129286</v>
      </c>
      <c r="H272"/>
      <c r="I272"/>
      <c r="J272"/>
      <c r="K272"/>
    </row>
    <row r="273" spans="3:11" x14ac:dyDescent="0.35">
      <c r="C273" s="278" t="s">
        <v>1237</v>
      </c>
      <c r="D273" s="279">
        <v>11.641443538998837</v>
      </c>
      <c r="E273" s="279">
        <v>129.55465587044534</v>
      </c>
      <c r="F273" s="279">
        <v>191.43576826196474</v>
      </c>
      <c r="G273" s="279">
        <v>33.703657470977404</v>
      </c>
      <c r="H273"/>
      <c r="I273"/>
      <c r="J273"/>
      <c r="K273"/>
    </row>
    <row r="274" spans="3:11" x14ac:dyDescent="0.35">
      <c r="C274" s="278" t="s">
        <v>2206</v>
      </c>
      <c r="D274" s="279">
        <v>2.7829313543599259</v>
      </c>
      <c r="E274" s="279">
        <v>52.910052910052904</v>
      </c>
      <c r="F274" s="279">
        <v>131.41025641025641</v>
      </c>
      <c r="G274" s="279">
        <v>35.59870550161812</v>
      </c>
      <c r="H274"/>
      <c r="I274"/>
      <c r="J274"/>
      <c r="K274"/>
    </row>
    <row r="275" spans="3:11" x14ac:dyDescent="0.35">
      <c r="C275" s="278" t="s">
        <v>2207</v>
      </c>
      <c r="D275" s="279">
        <v>5.5970149253731343</v>
      </c>
      <c r="E275" s="279">
        <v>89.743589743589737</v>
      </c>
      <c r="F275" s="279">
        <v>148.61995753715499</v>
      </c>
      <c r="G275" s="279">
        <v>45.668419595903686</v>
      </c>
      <c r="H275"/>
      <c r="I275"/>
      <c r="J275"/>
      <c r="K275"/>
    </row>
    <row r="276" spans="3:11" x14ac:dyDescent="0.35">
      <c r="C276" s="278" t="s">
        <v>2208</v>
      </c>
      <c r="D276" s="279">
        <v>37.735849056603769</v>
      </c>
      <c r="E276" s="279">
        <v>190.47619047619045</v>
      </c>
      <c r="F276" s="279">
        <v>203.48837209302326</v>
      </c>
      <c r="G276" s="279">
        <v>38.759689922480618</v>
      </c>
      <c r="H276"/>
      <c r="I276"/>
      <c r="J276"/>
      <c r="K276"/>
    </row>
    <row r="277" spans="3:11" x14ac:dyDescent="0.35">
      <c r="C277" s="278" t="s">
        <v>2209</v>
      </c>
      <c r="D277" s="279">
        <v>37.777777777777779</v>
      </c>
      <c r="E277" s="279">
        <v>162.01117318435755</v>
      </c>
      <c r="F277" s="279">
        <v>190.47619047619045</v>
      </c>
      <c r="G277" s="279">
        <v>32.419687592101383</v>
      </c>
      <c r="H277"/>
      <c r="I277"/>
      <c r="J277"/>
      <c r="K277"/>
    </row>
    <row r="278" spans="3:11" x14ac:dyDescent="0.35">
      <c r="C278" s="278" t="s">
        <v>2210</v>
      </c>
      <c r="D278" s="279">
        <v>14.925373134328359</v>
      </c>
      <c r="E278" s="279">
        <v>114.96062992125984</v>
      </c>
      <c r="F278" s="279">
        <v>153.125</v>
      </c>
      <c r="G278" s="279">
        <v>53.490604855301058</v>
      </c>
      <c r="H278"/>
      <c r="I278"/>
      <c r="J278"/>
      <c r="K278"/>
    </row>
    <row r="279" spans="3:11" x14ac:dyDescent="0.35">
      <c r="C279" s="278" t="s">
        <v>1239</v>
      </c>
      <c r="D279" s="279">
        <v>0</v>
      </c>
      <c r="E279" s="279">
        <v>52.132701421800945</v>
      </c>
      <c r="F279" s="279">
        <v>157.43440233236151</v>
      </c>
      <c r="G279" s="279">
        <v>53.020961775585697</v>
      </c>
      <c r="H279"/>
      <c r="I279"/>
      <c r="J279"/>
      <c r="K279"/>
    </row>
    <row r="280" spans="3:11" x14ac:dyDescent="0.35">
      <c r="C280" s="278" t="s">
        <v>322</v>
      </c>
      <c r="D280" s="279">
        <v>39.603960396039604</v>
      </c>
      <c r="E280" s="279">
        <v>121.62162162162163</v>
      </c>
      <c r="F280" s="279">
        <v>162.79069767441862</v>
      </c>
      <c r="G280" s="279">
        <v>30.303030303030305</v>
      </c>
      <c r="H280"/>
      <c r="I280"/>
      <c r="J280"/>
      <c r="K280"/>
    </row>
    <row r="281" spans="3:11" x14ac:dyDescent="0.35">
      <c r="C281" s="278" t="s">
        <v>324</v>
      </c>
      <c r="D281" s="279">
        <v>36.144578313253014</v>
      </c>
      <c r="E281" s="279">
        <v>107.14285714285714</v>
      </c>
      <c r="F281" s="279">
        <v>192.30769230769232</v>
      </c>
      <c r="G281" s="279">
        <v>25.125628140703515</v>
      </c>
      <c r="H281"/>
      <c r="I281"/>
      <c r="J281"/>
      <c r="K281"/>
    </row>
    <row r="282" spans="3:11" x14ac:dyDescent="0.35">
      <c r="C282" s="278" t="s">
        <v>1240</v>
      </c>
      <c r="D282" s="279">
        <v>26.740947075208911</v>
      </c>
      <c r="E282" s="279">
        <v>139.61407491486946</v>
      </c>
      <c r="F282" s="279">
        <v>136.65254237288136</v>
      </c>
      <c r="G282" s="279">
        <v>35.542015740035545</v>
      </c>
      <c r="H282"/>
      <c r="I282"/>
      <c r="J282"/>
      <c r="K282"/>
    </row>
    <row r="283" spans="3:11" x14ac:dyDescent="0.35">
      <c r="C283" s="278" t="s">
        <v>1241</v>
      </c>
      <c r="D283" s="279">
        <v>16.423357664233578</v>
      </c>
      <c r="E283" s="279">
        <v>100</v>
      </c>
      <c r="F283" s="279">
        <v>137.40458015267177</v>
      </c>
      <c r="G283" s="279">
        <v>27.491408934707902</v>
      </c>
      <c r="H283"/>
      <c r="I283"/>
      <c r="J283"/>
      <c r="K283"/>
    </row>
    <row r="284" spans="3:11" x14ac:dyDescent="0.35">
      <c r="C284" s="278" t="s">
        <v>1242</v>
      </c>
      <c r="D284" s="279">
        <v>33.673469387755105</v>
      </c>
      <c r="E284" s="279">
        <v>116.94510739856801</v>
      </c>
      <c r="F284" s="279">
        <v>121.73128944995491</v>
      </c>
      <c r="G284" s="279">
        <v>27.388327355722204</v>
      </c>
      <c r="H284"/>
      <c r="I284"/>
      <c r="J284"/>
      <c r="K284"/>
    </row>
    <row r="285" spans="3:11" x14ac:dyDescent="0.35">
      <c r="C285" s="278" t="s">
        <v>2211</v>
      </c>
      <c r="D285" s="279">
        <v>49.717514124293785</v>
      </c>
      <c r="E285" s="279">
        <v>99.099099099099107</v>
      </c>
      <c r="F285" s="279">
        <v>123.91304347826087</v>
      </c>
      <c r="G285" s="279">
        <v>28.724981467753892</v>
      </c>
      <c r="H285"/>
      <c r="I285"/>
      <c r="J285"/>
      <c r="K285"/>
    </row>
    <row r="286" spans="3:11" x14ac:dyDescent="0.35">
      <c r="C286" s="278" t="s">
        <v>2212</v>
      </c>
      <c r="D286" s="279">
        <v>14.150943396226415</v>
      </c>
      <c r="E286" s="279">
        <v>59.964726631393297</v>
      </c>
      <c r="F286" s="279">
        <v>167.53246753246754</v>
      </c>
      <c r="G286" s="279">
        <v>65.137191607101684</v>
      </c>
      <c r="H286"/>
      <c r="I286"/>
      <c r="J286"/>
      <c r="K286"/>
    </row>
    <row r="287" spans="3:11" x14ac:dyDescent="0.35">
      <c r="C287" s="278" t="s">
        <v>2213</v>
      </c>
      <c r="D287" s="279">
        <v>9.2879256965944261</v>
      </c>
      <c r="E287" s="279">
        <v>88.709677419354847</v>
      </c>
      <c r="F287" s="279">
        <v>153.84615384615387</v>
      </c>
      <c r="G287" s="279">
        <v>39.200809307030852</v>
      </c>
      <c r="H287"/>
      <c r="I287"/>
      <c r="J287"/>
      <c r="K287"/>
    </row>
    <row r="288" spans="3:11" x14ac:dyDescent="0.35">
      <c r="C288" s="278" t="s">
        <v>2214</v>
      </c>
      <c r="D288" s="279">
        <v>21.875</v>
      </c>
      <c r="E288" s="279">
        <v>207.3170731707317</v>
      </c>
      <c r="F288" s="279">
        <v>129.03225806451613</v>
      </c>
      <c r="G288" s="279">
        <v>25.188916876574307</v>
      </c>
      <c r="H288"/>
      <c r="I288"/>
      <c r="J288"/>
      <c r="K288"/>
    </row>
    <row r="289" spans="3:11" x14ac:dyDescent="0.35">
      <c r="C289" s="278" t="s">
        <v>2215</v>
      </c>
      <c r="D289" s="279">
        <v>0</v>
      </c>
      <c r="E289" s="279">
        <v>111.1111111111111</v>
      </c>
      <c r="F289" s="279">
        <v>171.42857142857142</v>
      </c>
      <c r="G289" s="279">
        <v>53.511705685618729</v>
      </c>
      <c r="H289"/>
      <c r="I289"/>
      <c r="J289"/>
      <c r="K289"/>
    </row>
    <row r="290" spans="3:11" x14ac:dyDescent="0.35">
      <c r="C290" s="278" t="s">
        <v>1244</v>
      </c>
      <c r="D290" s="279">
        <v>50.808314087759811</v>
      </c>
      <c r="E290" s="279">
        <v>118.50311850311851</v>
      </c>
      <c r="F290" s="279">
        <v>142.37288135593221</v>
      </c>
      <c r="G290" s="279">
        <v>41.530703055473154</v>
      </c>
      <c r="H290"/>
      <c r="I290"/>
      <c r="J290"/>
      <c r="K290"/>
    </row>
    <row r="291" spans="3:11" x14ac:dyDescent="0.35">
      <c r="C291" s="278" t="s">
        <v>1245</v>
      </c>
      <c r="D291" s="279">
        <v>30.232558139534884</v>
      </c>
      <c r="E291" s="279">
        <v>86.956521739130437</v>
      </c>
      <c r="F291" s="279">
        <v>93.023255813953483</v>
      </c>
      <c r="G291" s="279">
        <v>32.116294793779581</v>
      </c>
      <c r="H291"/>
      <c r="I291"/>
      <c r="J291"/>
      <c r="K291"/>
    </row>
    <row r="292" spans="3:11" x14ac:dyDescent="0.35">
      <c r="C292" s="278" t="s">
        <v>2216</v>
      </c>
      <c r="D292" s="279">
        <v>34.360189573459714</v>
      </c>
      <c r="E292" s="279">
        <v>101.3215859030837</v>
      </c>
      <c r="F292" s="279">
        <v>158.65384615384613</v>
      </c>
      <c r="G292" s="279">
        <v>49.893842887473461</v>
      </c>
      <c r="H292"/>
      <c r="I292"/>
      <c r="J292"/>
      <c r="K292"/>
    </row>
    <row r="293" spans="3:11" x14ac:dyDescent="0.35">
      <c r="C293" s="278" t="s">
        <v>1246</v>
      </c>
      <c r="D293" s="279">
        <v>7.5144508670520231</v>
      </c>
      <c r="E293" s="279">
        <v>29.160739687055475</v>
      </c>
      <c r="F293" s="279">
        <v>79.572446555819482</v>
      </c>
      <c r="G293" s="279">
        <v>55.417542518631763</v>
      </c>
      <c r="H293"/>
      <c r="I293"/>
      <c r="J293"/>
      <c r="K293"/>
    </row>
    <row r="294" spans="3:11" x14ac:dyDescent="0.35">
      <c r="C294" s="278" t="s">
        <v>1248</v>
      </c>
      <c r="D294" s="279">
        <v>5.7471264367816088</v>
      </c>
      <c r="E294" s="279">
        <v>17.355371900826444</v>
      </c>
      <c r="F294" s="279">
        <v>96.899224806201559</v>
      </c>
      <c r="G294" s="279">
        <v>63.846767757382281</v>
      </c>
      <c r="H294"/>
      <c r="I294"/>
      <c r="J294"/>
      <c r="K294"/>
    </row>
    <row r="295" spans="3:11" x14ac:dyDescent="0.35">
      <c r="C295" s="278" t="s">
        <v>360</v>
      </c>
      <c r="D295" s="279">
        <v>55.813953488372093</v>
      </c>
      <c r="E295" s="279">
        <v>129.82456140350877</v>
      </c>
      <c r="F295" s="279">
        <v>148.93617021276594</v>
      </c>
      <c r="G295" s="279">
        <v>29.854310962502986</v>
      </c>
      <c r="H295"/>
      <c r="I295"/>
      <c r="J295"/>
      <c r="K295"/>
    </row>
    <row r="296" spans="3:11" x14ac:dyDescent="0.35">
      <c r="C296" s="278" t="s">
        <v>1250</v>
      </c>
      <c r="D296" s="279">
        <v>18.18181818181818</v>
      </c>
      <c r="E296" s="279">
        <v>96.296296296296291</v>
      </c>
      <c r="F296" s="279">
        <v>153.84615384615387</v>
      </c>
      <c r="G296" s="279">
        <v>48.154093097913325</v>
      </c>
      <c r="H296"/>
      <c r="I296"/>
      <c r="J296"/>
      <c r="K296"/>
    </row>
    <row r="297" spans="3:11" x14ac:dyDescent="0.35">
      <c r="C297" s="278" t="s">
        <v>2217</v>
      </c>
      <c r="D297" s="279">
        <v>13.91941391941392</v>
      </c>
      <c r="E297" s="279">
        <v>74.853801169590639</v>
      </c>
      <c r="F297" s="279">
        <v>145.26588845654996</v>
      </c>
      <c r="G297" s="279">
        <v>48.414023372287147</v>
      </c>
      <c r="H297"/>
      <c r="I297"/>
      <c r="J297"/>
      <c r="K297"/>
    </row>
    <row r="298" spans="3:11" x14ac:dyDescent="0.35">
      <c r="C298" s="278" t="s">
        <v>2218</v>
      </c>
      <c r="D298" s="279">
        <v>14.192139737991267</v>
      </c>
      <c r="E298" s="279">
        <v>119.89795918367346</v>
      </c>
      <c r="F298" s="279">
        <v>210.9704641350211</v>
      </c>
      <c r="G298" s="279">
        <v>58.052434456928843</v>
      </c>
      <c r="H298"/>
      <c r="I298"/>
      <c r="J298"/>
      <c r="K298"/>
    </row>
    <row r="299" spans="3:11" x14ac:dyDescent="0.35">
      <c r="C299" s="278" t="s">
        <v>366</v>
      </c>
      <c r="D299" s="279">
        <v>47.272727272727273</v>
      </c>
      <c r="E299" s="279">
        <v>92.436974789915965</v>
      </c>
      <c r="F299" s="279">
        <v>136.64596273291926</v>
      </c>
      <c r="G299" s="279">
        <v>25.498377375985164</v>
      </c>
      <c r="H299"/>
      <c r="I299"/>
      <c r="J299"/>
      <c r="K299"/>
    </row>
    <row r="300" spans="3:11" x14ac:dyDescent="0.35">
      <c r="C300" s="278" t="s">
        <v>2219</v>
      </c>
      <c r="D300" s="279">
        <v>7.6004343105320302</v>
      </c>
      <c r="E300" s="279">
        <v>47.486033519553068</v>
      </c>
      <c r="F300" s="279">
        <v>111.98428290766209</v>
      </c>
      <c r="G300" s="279">
        <v>46.877929870616917</v>
      </c>
      <c r="H300"/>
      <c r="I300"/>
      <c r="J300"/>
      <c r="K300"/>
    </row>
    <row r="301" spans="3:11" x14ac:dyDescent="0.35">
      <c r="C301" s="278" t="s">
        <v>2220</v>
      </c>
      <c r="D301" s="279">
        <v>31.007751937984494</v>
      </c>
      <c r="E301" s="279">
        <v>86.956521739130437</v>
      </c>
      <c r="F301" s="279">
        <v>166.66666666666666</v>
      </c>
      <c r="G301" s="279">
        <v>32.467532467532465</v>
      </c>
      <c r="H301"/>
      <c r="I301"/>
      <c r="J301"/>
      <c r="K301"/>
    </row>
    <row r="302" spans="3:11" x14ac:dyDescent="0.35">
      <c r="C302" s="278" t="s">
        <v>2221</v>
      </c>
      <c r="D302" s="279">
        <v>92.611862643080116</v>
      </c>
      <c r="E302" s="279">
        <v>177.19780219780222</v>
      </c>
      <c r="F302" s="279">
        <v>162.62975778546712</v>
      </c>
      <c r="G302" s="279">
        <v>33.185840707964601</v>
      </c>
      <c r="H302"/>
      <c r="I302"/>
      <c r="J302"/>
      <c r="K302"/>
    </row>
    <row r="303" spans="3:11" x14ac:dyDescent="0.35">
      <c r="C303" s="278" t="s">
        <v>2222</v>
      </c>
      <c r="D303" s="279">
        <v>79.798705966930271</v>
      </c>
      <c r="E303" s="279">
        <v>172.28103946102021</v>
      </c>
      <c r="F303" s="279">
        <v>164.91596638655463</v>
      </c>
      <c r="G303" s="279">
        <v>44.657268912084369</v>
      </c>
      <c r="H303"/>
      <c r="I303"/>
      <c r="J303"/>
      <c r="K303"/>
    </row>
    <row r="304" spans="3:11" x14ac:dyDescent="0.35">
      <c r="C304" s="278" t="s">
        <v>2223</v>
      </c>
      <c r="D304" s="279">
        <v>0</v>
      </c>
      <c r="E304" s="279">
        <v>89.743589743589737</v>
      </c>
      <c r="F304" s="279">
        <v>152.17391304347828</v>
      </c>
      <c r="G304" s="279">
        <v>27.700831024930746</v>
      </c>
      <c r="H304"/>
      <c r="I304"/>
      <c r="J304"/>
      <c r="K304"/>
    </row>
    <row r="305" spans="3:11" x14ac:dyDescent="0.35">
      <c r="C305" s="278" t="s">
        <v>2224</v>
      </c>
      <c r="D305" s="279">
        <v>0</v>
      </c>
      <c r="E305" s="279">
        <v>29.023746701846967</v>
      </c>
      <c r="F305" s="279">
        <v>74.074074074074076</v>
      </c>
      <c r="G305" s="279">
        <v>49.884881043745203</v>
      </c>
      <c r="H305"/>
      <c r="I305"/>
      <c r="J305"/>
      <c r="K305"/>
    </row>
    <row r="306" spans="3:11" x14ac:dyDescent="0.35">
      <c r="C306" s="278" t="s">
        <v>1259</v>
      </c>
      <c r="D306" s="279">
        <v>24.65986394557823</v>
      </c>
      <c r="E306" s="279">
        <v>94.488188976377955</v>
      </c>
      <c r="F306" s="279">
        <v>139.04338153503892</v>
      </c>
      <c r="G306" s="279">
        <v>52.465305201399076</v>
      </c>
      <c r="H306"/>
      <c r="I306"/>
      <c r="J306"/>
      <c r="K306"/>
    </row>
    <row r="307" spans="3:11" x14ac:dyDescent="0.35">
      <c r="C307" s="278" t="s">
        <v>1260</v>
      </c>
      <c r="D307" s="279">
        <v>11.928429423459244</v>
      </c>
      <c r="E307" s="279">
        <v>80.645161290322577</v>
      </c>
      <c r="F307" s="279">
        <v>131.57894736842104</v>
      </c>
      <c r="G307" s="279">
        <v>52.776018577158538</v>
      </c>
      <c r="H307"/>
      <c r="I307"/>
      <c r="J307"/>
      <c r="K307"/>
    </row>
    <row r="308" spans="3:11" x14ac:dyDescent="0.35">
      <c r="C308" s="278" t="s">
        <v>2225</v>
      </c>
      <c r="D308" s="279">
        <v>26.041666666666668</v>
      </c>
      <c r="E308" s="279">
        <v>175.67567567567568</v>
      </c>
      <c r="F308" s="279">
        <v>147.36842105263156</v>
      </c>
      <c r="G308" s="279">
        <v>25.046963055729496</v>
      </c>
      <c r="H308"/>
      <c r="I308"/>
      <c r="J308"/>
      <c r="K308"/>
    </row>
    <row r="309" spans="3:11" x14ac:dyDescent="0.35">
      <c r="C309" s="278" t="s">
        <v>2226</v>
      </c>
      <c r="D309" s="279">
        <v>20.080321285140563</v>
      </c>
      <c r="E309" s="279">
        <v>119.17098445595855</v>
      </c>
      <c r="F309" s="279">
        <v>117.9245283018868</v>
      </c>
      <c r="G309" s="279">
        <v>33.394049787492413</v>
      </c>
      <c r="H309"/>
      <c r="I309"/>
      <c r="J309"/>
      <c r="K309"/>
    </row>
    <row r="310" spans="3:11" x14ac:dyDescent="0.35">
      <c r="C310" s="278" t="s">
        <v>2227</v>
      </c>
      <c r="D310" s="279">
        <v>28.720626631853786</v>
      </c>
      <c r="E310" s="279">
        <v>159.8173515981735</v>
      </c>
      <c r="F310" s="279">
        <v>117.4089068825911</v>
      </c>
      <c r="G310" s="279">
        <v>38.610038610038607</v>
      </c>
      <c r="H310"/>
      <c r="I310"/>
      <c r="J310"/>
      <c r="K310"/>
    </row>
    <row r="311" spans="3:11" x14ac:dyDescent="0.35">
      <c r="C311" s="278" t="s">
        <v>2228</v>
      </c>
      <c r="D311" s="279">
        <v>8.8365243004418268</v>
      </c>
      <c r="E311" s="279">
        <v>54.726368159203979</v>
      </c>
      <c r="F311" s="279">
        <v>163.17991631799165</v>
      </c>
      <c r="G311" s="279">
        <v>31.326614001634432</v>
      </c>
      <c r="H311"/>
      <c r="I311"/>
      <c r="J311"/>
      <c r="K311"/>
    </row>
    <row r="312" spans="3:11" x14ac:dyDescent="0.35">
      <c r="C312" s="278" t="s">
        <v>1262</v>
      </c>
      <c r="D312" s="279">
        <v>37.251123956326268</v>
      </c>
      <c r="E312" s="279">
        <v>169.88416988416986</v>
      </c>
      <c r="F312" s="279">
        <v>203.37437300501597</v>
      </c>
      <c r="G312" s="279">
        <v>58.295257602016704</v>
      </c>
      <c r="H312"/>
      <c r="I312"/>
      <c r="J312"/>
      <c r="K312"/>
    </row>
    <row r="313" spans="3:11" x14ac:dyDescent="0.35">
      <c r="C313" s="278" t="s">
        <v>2229</v>
      </c>
      <c r="D313" s="279">
        <v>41.6</v>
      </c>
      <c r="E313" s="279">
        <v>95.890410958904098</v>
      </c>
      <c r="F313" s="279">
        <v>161.67664670658684</v>
      </c>
      <c r="G313" s="279">
        <v>48.760330578512395</v>
      </c>
      <c r="H313"/>
      <c r="I313"/>
      <c r="J313"/>
      <c r="K313"/>
    </row>
    <row r="314" spans="3:11" x14ac:dyDescent="0.35">
      <c r="C314" s="278" t="s">
        <v>1263</v>
      </c>
      <c r="D314" s="279">
        <v>10.88929219600726</v>
      </c>
      <c r="E314" s="279">
        <v>41.343669250645995</v>
      </c>
      <c r="F314" s="279">
        <v>100.7502679528403</v>
      </c>
      <c r="G314" s="279">
        <v>77.142178969855195</v>
      </c>
      <c r="H314"/>
      <c r="I314"/>
      <c r="J314"/>
      <c r="K314"/>
    </row>
    <row r="315" spans="3:11" x14ac:dyDescent="0.35">
      <c r="C315" s="278" t="s">
        <v>2230</v>
      </c>
      <c r="D315" s="279">
        <v>0</v>
      </c>
      <c r="E315" s="279">
        <v>0</v>
      </c>
      <c r="F315" s="279">
        <v>0</v>
      </c>
      <c r="G315" s="279">
        <v>0</v>
      </c>
      <c r="H315"/>
      <c r="I315"/>
      <c r="J315"/>
      <c r="K315"/>
    </row>
    <row r="316" spans="3:11" x14ac:dyDescent="0.35">
      <c r="C316" s="278" t="s">
        <v>388</v>
      </c>
      <c r="D316" s="279">
        <v>65.217391304347828</v>
      </c>
      <c r="E316" s="279">
        <v>210.52631578947367</v>
      </c>
      <c r="F316" s="279">
        <v>192.66055045871562</v>
      </c>
      <c r="G316" s="279">
        <v>45.739046701974004</v>
      </c>
      <c r="H316"/>
      <c r="I316"/>
      <c r="J316"/>
      <c r="K316"/>
    </row>
    <row r="317" spans="3:11" x14ac:dyDescent="0.35">
      <c r="C317" s="278" t="s">
        <v>2231</v>
      </c>
      <c r="D317" s="279">
        <v>50.933786078098471</v>
      </c>
      <c r="E317" s="279">
        <v>153.58361774744029</v>
      </c>
      <c r="F317" s="279">
        <v>130.99041533546327</v>
      </c>
      <c r="G317" s="279">
        <v>28.453181583031554</v>
      </c>
      <c r="H317"/>
      <c r="I317"/>
      <c r="J317"/>
      <c r="K317"/>
    </row>
    <row r="318" spans="3:11" x14ac:dyDescent="0.35">
      <c r="C318" s="278" t="s">
        <v>2232</v>
      </c>
      <c r="D318" s="279">
        <v>7.6791808873720138</v>
      </c>
      <c r="E318" s="279">
        <v>22.429906542056074</v>
      </c>
      <c r="F318" s="279">
        <v>105.84250635055038</v>
      </c>
      <c r="G318" s="279">
        <v>58.029689608636978</v>
      </c>
      <c r="H318"/>
      <c r="I318"/>
      <c r="J318"/>
      <c r="K318"/>
    </row>
    <row r="319" spans="3:11" x14ac:dyDescent="0.35">
      <c r="C319" s="278" t="s">
        <v>2233</v>
      </c>
      <c r="D319" s="279">
        <v>24.78448275862069</v>
      </c>
      <c r="E319" s="279">
        <v>68.786982248520715</v>
      </c>
      <c r="F319" s="279">
        <v>126.08069164265129</v>
      </c>
      <c r="G319" s="279">
        <v>55.760786227085802</v>
      </c>
      <c r="H319"/>
      <c r="I319"/>
      <c r="J319"/>
      <c r="K319"/>
    </row>
    <row r="320" spans="3:11" x14ac:dyDescent="0.35">
      <c r="C320" s="278" t="s">
        <v>2234</v>
      </c>
      <c r="D320" s="279">
        <v>0</v>
      </c>
      <c r="E320" s="279">
        <v>44.776119402985074</v>
      </c>
      <c r="F320" s="279">
        <v>156.25</v>
      </c>
      <c r="G320" s="279">
        <v>31.274433150899139</v>
      </c>
      <c r="H320"/>
      <c r="I320"/>
      <c r="J320"/>
      <c r="K320"/>
    </row>
    <row r="321" spans="3:11" x14ac:dyDescent="0.35">
      <c r="C321" s="278" t="s">
        <v>404</v>
      </c>
      <c r="D321" s="279">
        <v>31.976744186046513</v>
      </c>
      <c r="E321" s="279">
        <v>123.07692307692308</v>
      </c>
      <c r="F321" s="279">
        <v>139.53488372093022</v>
      </c>
      <c r="G321" s="279">
        <v>28.901734104046241</v>
      </c>
      <c r="H321"/>
      <c r="I321"/>
      <c r="J321"/>
      <c r="K321"/>
    </row>
    <row r="322" spans="3:11" x14ac:dyDescent="0.35">
      <c r="C322" s="278" t="s">
        <v>2235</v>
      </c>
      <c r="D322" s="279">
        <v>0</v>
      </c>
      <c r="E322" s="279">
        <v>62.5</v>
      </c>
      <c r="F322" s="279">
        <v>220.18348623853211</v>
      </c>
      <c r="G322" s="279">
        <v>45.854732208363899</v>
      </c>
      <c r="H322"/>
      <c r="I322"/>
      <c r="J322"/>
      <c r="K322"/>
    </row>
    <row r="323" spans="3:11" x14ac:dyDescent="0.35">
      <c r="C323" s="278" t="s">
        <v>2236</v>
      </c>
      <c r="D323" s="279">
        <v>37.889039242219219</v>
      </c>
      <c r="E323" s="279">
        <v>109.33557611438182</v>
      </c>
      <c r="F323" s="279">
        <v>156.43564356435644</v>
      </c>
      <c r="G323" s="279">
        <v>49.049352750809064</v>
      </c>
      <c r="H323"/>
      <c r="I323"/>
      <c r="J323"/>
      <c r="K323"/>
    </row>
    <row r="324" spans="3:11" x14ac:dyDescent="0.35">
      <c r="C324" s="278" t="s">
        <v>2237</v>
      </c>
      <c r="D324" s="279">
        <v>29.225908372827806</v>
      </c>
      <c r="E324" s="279">
        <v>96.949891067538118</v>
      </c>
      <c r="F324" s="279">
        <v>120.21857923497267</v>
      </c>
      <c r="G324" s="279">
        <v>41.713873725409414</v>
      </c>
      <c r="H324"/>
      <c r="I324"/>
      <c r="J324"/>
      <c r="K324"/>
    </row>
    <row r="325" spans="3:11" x14ac:dyDescent="0.35">
      <c r="C325" s="278" t="s">
        <v>1869</v>
      </c>
      <c r="D325" s="279">
        <v>7.5901328273244779</v>
      </c>
      <c r="E325" s="279">
        <v>21.302744776730847</v>
      </c>
      <c r="F325" s="279">
        <v>101.49750415973377</v>
      </c>
      <c r="G325" s="279">
        <v>57.085292142377433</v>
      </c>
      <c r="H325"/>
      <c r="I325"/>
      <c r="J325"/>
      <c r="K325"/>
    </row>
    <row r="326" spans="3:11" x14ac:dyDescent="0.35">
      <c r="C326" s="278" t="s">
        <v>409</v>
      </c>
      <c r="D326" s="279">
        <v>18.587360594795541</v>
      </c>
      <c r="E326" s="279">
        <v>142.85714285714286</v>
      </c>
      <c r="F326" s="279">
        <v>200</v>
      </c>
      <c r="G326" s="279">
        <v>33.370411568409345</v>
      </c>
      <c r="H326"/>
      <c r="I326"/>
      <c r="J326"/>
      <c r="K326"/>
    </row>
    <row r="327" spans="3:11" x14ac:dyDescent="0.35">
      <c r="C327" s="278" t="s">
        <v>2238</v>
      </c>
      <c r="D327" s="279">
        <v>39.029535864978904</v>
      </c>
      <c r="E327" s="279">
        <v>97.412480974124804</v>
      </c>
      <c r="F327" s="279">
        <v>122.98682284040996</v>
      </c>
      <c r="G327" s="279">
        <v>47.191353326229255</v>
      </c>
      <c r="H327"/>
      <c r="I327"/>
      <c r="J327"/>
      <c r="K327"/>
    </row>
    <row r="328" spans="3:11" x14ac:dyDescent="0.35">
      <c r="C328" s="278" t="s">
        <v>1268</v>
      </c>
      <c r="D328" s="279">
        <v>10.377358490566037</v>
      </c>
      <c r="E328" s="279">
        <v>106.28019323671498</v>
      </c>
      <c r="F328" s="279">
        <v>176.90058479532163</v>
      </c>
      <c r="G328" s="279">
        <v>54.090190835055303</v>
      </c>
      <c r="H328"/>
      <c r="I328"/>
      <c r="J328"/>
      <c r="K328"/>
    </row>
    <row r="329" spans="3:11" x14ac:dyDescent="0.35">
      <c r="C329" s="278" t="s">
        <v>1269</v>
      </c>
      <c r="D329" s="279">
        <v>21.487603305785125</v>
      </c>
      <c r="E329" s="279">
        <v>101.01010101010101</v>
      </c>
      <c r="F329" s="279">
        <v>151.63934426229508</v>
      </c>
      <c r="G329" s="279">
        <v>64.151911726969459</v>
      </c>
      <c r="H329"/>
      <c r="I329"/>
      <c r="J329"/>
      <c r="K329"/>
    </row>
    <row r="330" spans="3:11" x14ac:dyDescent="0.35">
      <c r="C330" s="278" t="s">
        <v>411</v>
      </c>
      <c r="D330" s="279">
        <v>95</v>
      </c>
      <c r="E330" s="279">
        <v>102.94117647058823</v>
      </c>
      <c r="F330" s="279">
        <v>156.86274509803923</v>
      </c>
      <c r="G330" s="279">
        <v>29.711375212224109</v>
      </c>
      <c r="H330"/>
      <c r="I330"/>
      <c r="J330"/>
      <c r="K330"/>
    </row>
    <row r="331" spans="3:11" x14ac:dyDescent="0.35">
      <c r="C331" s="278" t="s">
        <v>2239</v>
      </c>
      <c r="D331" s="279">
        <v>48.913043478260875</v>
      </c>
      <c r="E331" s="279">
        <v>247.05882352941177</v>
      </c>
      <c r="F331" s="279">
        <v>214.28571428571428</v>
      </c>
      <c r="G331" s="279">
        <v>28.067361668003208</v>
      </c>
      <c r="H331"/>
      <c r="I331"/>
      <c r="J331"/>
      <c r="K331"/>
    </row>
    <row r="332" spans="3:11" x14ac:dyDescent="0.35">
      <c r="C332" s="278" t="s">
        <v>2240</v>
      </c>
      <c r="D332" s="279">
        <v>28.368794326241133</v>
      </c>
      <c r="E332" s="279">
        <v>79.545454545454547</v>
      </c>
      <c r="F332" s="279">
        <v>50.847457627118651</v>
      </c>
      <c r="G332" s="279">
        <v>39.721946375372397</v>
      </c>
      <c r="H332"/>
      <c r="I332"/>
      <c r="J332"/>
      <c r="K332"/>
    </row>
    <row r="333" spans="3:11" x14ac:dyDescent="0.35">
      <c r="C333" s="278" t="s">
        <v>414</v>
      </c>
      <c r="D333" s="279">
        <v>23.758099352051836</v>
      </c>
      <c r="E333" s="279">
        <v>140.44943820224719</v>
      </c>
      <c r="F333" s="279">
        <v>123.96694214876034</v>
      </c>
      <c r="G333" s="279">
        <v>34.364261168384878</v>
      </c>
      <c r="H333"/>
      <c r="I333"/>
      <c r="J333"/>
      <c r="K333"/>
    </row>
    <row r="334" spans="3:11" x14ac:dyDescent="0.35">
      <c r="C334" s="278" t="s">
        <v>2241</v>
      </c>
      <c r="D334" s="279">
        <v>44.930875576036868</v>
      </c>
      <c r="E334" s="279">
        <v>124.12177985948477</v>
      </c>
      <c r="F334" s="279">
        <v>119.63882618510158</v>
      </c>
      <c r="G334" s="279">
        <v>33.184005309440849</v>
      </c>
      <c r="H334"/>
      <c r="I334"/>
      <c r="J334"/>
      <c r="K334"/>
    </row>
    <row r="335" spans="3:11" x14ac:dyDescent="0.35">
      <c r="C335" s="278" t="s">
        <v>2242</v>
      </c>
      <c r="D335" s="279">
        <v>39.823008849557525</v>
      </c>
      <c r="E335" s="279">
        <v>188.03418803418802</v>
      </c>
      <c r="F335" s="279">
        <v>130.84112149532709</v>
      </c>
      <c r="G335" s="279">
        <v>18.587360594795541</v>
      </c>
      <c r="H335"/>
      <c r="I335"/>
      <c r="J335"/>
      <c r="K335"/>
    </row>
    <row r="336" spans="3:11" x14ac:dyDescent="0.35">
      <c r="C336" s="278" t="s">
        <v>2243</v>
      </c>
      <c r="D336" s="279">
        <v>9.7891566265060241</v>
      </c>
      <c r="E336" s="279">
        <v>118.30357142857143</v>
      </c>
      <c r="F336" s="279">
        <v>164.78555304740405</v>
      </c>
      <c r="G336" s="279">
        <v>40.256325994084783</v>
      </c>
      <c r="H336"/>
      <c r="I336"/>
      <c r="J336"/>
      <c r="K336"/>
    </row>
    <row r="337" spans="3:11" x14ac:dyDescent="0.35">
      <c r="C337" s="278" t="s">
        <v>2244</v>
      </c>
      <c r="D337" s="279">
        <v>5.1546391752577323</v>
      </c>
      <c r="E337" s="279">
        <v>110.42944785276073</v>
      </c>
      <c r="F337" s="279">
        <v>136.54618473895582</v>
      </c>
      <c r="G337" s="279">
        <v>32.072550320725497</v>
      </c>
      <c r="H337"/>
      <c r="I337"/>
      <c r="J337"/>
      <c r="K337"/>
    </row>
    <row r="338" spans="3:11" x14ac:dyDescent="0.35">
      <c r="C338" s="278" t="s">
        <v>2245</v>
      </c>
      <c r="D338" s="279">
        <v>11.335012594458437</v>
      </c>
      <c r="E338" s="279">
        <v>67.510548523206751</v>
      </c>
      <c r="F338" s="279">
        <v>158.57605177993528</v>
      </c>
      <c r="G338" s="279">
        <v>24.761555392516506</v>
      </c>
      <c r="H338"/>
      <c r="I338"/>
      <c r="J338"/>
      <c r="K338"/>
    </row>
    <row r="339" spans="3:11" x14ac:dyDescent="0.35">
      <c r="C339" s="278" t="s">
        <v>2246</v>
      </c>
      <c r="D339" s="279">
        <v>36.474164133738597</v>
      </c>
      <c r="E339" s="279">
        <v>135.85434173669466</v>
      </c>
      <c r="F339" s="279">
        <v>143.69846878680801</v>
      </c>
      <c r="G339" s="279">
        <v>34.979012592444533</v>
      </c>
      <c r="H339"/>
      <c r="I339"/>
      <c r="J339"/>
      <c r="K339"/>
    </row>
    <row r="340" spans="3:11" x14ac:dyDescent="0.35">
      <c r="C340" s="278" t="s">
        <v>417</v>
      </c>
      <c r="D340" s="279">
        <v>46.153846153846153</v>
      </c>
      <c r="E340" s="279">
        <v>92.307692307692307</v>
      </c>
      <c r="F340" s="279">
        <v>104.4776119402985</v>
      </c>
      <c r="G340" s="279">
        <v>26.355421686746986</v>
      </c>
      <c r="H340"/>
      <c r="I340"/>
      <c r="J340"/>
      <c r="K340"/>
    </row>
    <row r="341" spans="3:11" x14ac:dyDescent="0.35">
      <c r="C341" s="278" t="s">
        <v>418</v>
      </c>
      <c r="D341" s="279">
        <v>29.761904761904759</v>
      </c>
      <c r="E341" s="279">
        <v>104.4776119402985</v>
      </c>
      <c r="F341" s="279">
        <v>79.646017699115049</v>
      </c>
      <c r="G341" s="279">
        <v>26.061057334326136</v>
      </c>
      <c r="H341"/>
      <c r="I341"/>
      <c r="J341"/>
      <c r="K341"/>
    </row>
    <row r="342" spans="3:11" x14ac:dyDescent="0.35">
      <c r="C342" s="278" t="s">
        <v>419</v>
      </c>
      <c r="D342" s="279">
        <v>49.78354978354978</v>
      </c>
      <c r="E342" s="279">
        <v>116.41221374045801</v>
      </c>
      <c r="F342" s="279">
        <v>110.85450346420323</v>
      </c>
      <c r="G342" s="279">
        <v>32.55457679050172</v>
      </c>
      <c r="H342"/>
      <c r="I342"/>
      <c r="J342"/>
      <c r="K342"/>
    </row>
    <row r="343" spans="3:11" x14ac:dyDescent="0.35">
      <c r="C343" s="278" t="s">
        <v>2247</v>
      </c>
      <c r="D343" s="279">
        <v>5.4719562243502047</v>
      </c>
      <c r="E343" s="279">
        <v>60.377358490566039</v>
      </c>
      <c r="F343" s="279">
        <v>155.55555555555557</v>
      </c>
      <c r="G343" s="279">
        <v>46.047582501918647</v>
      </c>
      <c r="H343"/>
      <c r="I343"/>
      <c r="J343"/>
      <c r="K343"/>
    </row>
    <row r="344" spans="3:11" x14ac:dyDescent="0.35">
      <c r="C344" s="278" t="s">
        <v>1278</v>
      </c>
      <c r="D344" s="279">
        <v>36.585365853658537</v>
      </c>
      <c r="E344" s="279">
        <v>81.632653061224488</v>
      </c>
      <c r="F344" s="279">
        <v>178.37837837837839</v>
      </c>
      <c r="G344" s="279">
        <v>36.273386788850715</v>
      </c>
      <c r="H344"/>
      <c r="I344"/>
      <c r="J344"/>
      <c r="K344"/>
    </row>
    <row r="345" spans="3:11" x14ac:dyDescent="0.35">
      <c r="C345" s="278" t="s">
        <v>1890</v>
      </c>
      <c r="D345" s="279">
        <v>37.671232876712324</v>
      </c>
      <c r="E345" s="279">
        <v>101.85185185185185</v>
      </c>
      <c r="F345" s="279">
        <v>108.06451612903226</v>
      </c>
      <c r="G345" s="279">
        <v>52.19527172244397</v>
      </c>
      <c r="H345"/>
      <c r="I345"/>
      <c r="J345"/>
      <c r="K345"/>
    </row>
    <row r="346" spans="3:11" x14ac:dyDescent="0.35">
      <c r="C346" s="278" t="s">
        <v>2248</v>
      </c>
      <c r="D346" s="279">
        <v>25.495750708215297</v>
      </c>
      <c r="E346" s="279">
        <v>75.242718446601941</v>
      </c>
      <c r="F346" s="279">
        <v>160.78431372549022</v>
      </c>
      <c r="G346" s="279">
        <v>80.272927955047166</v>
      </c>
      <c r="H346"/>
      <c r="I346"/>
      <c r="J346"/>
      <c r="K346"/>
    </row>
    <row r="347" spans="3:11" x14ac:dyDescent="0.35">
      <c r="C347" s="278" t="s">
        <v>2249</v>
      </c>
      <c r="D347" s="279">
        <v>43.165467625899282</v>
      </c>
      <c r="E347" s="279">
        <v>79.545454545454547</v>
      </c>
      <c r="F347" s="279">
        <v>78.313253012048193</v>
      </c>
      <c r="G347" s="279">
        <v>32.911392405063296</v>
      </c>
      <c r="H347"/>
      <c r="I347"/>
      <c r="J347"/>
      <c r="K347"/>
    </row>
    <row r="348" spans="3:11" x14ac:dyDescent="0.35">
      <c r="C348" s="278" t="s">
        <v>2250</v>
      </c>
      <c r="D348" s="279">
        <v>24.509803921568626</v>
      </c>
      <c r="E348" s="279">
        <v>181.81818181818181</v>
      </c>
      <c r="F348" s="279">
        <v>176.99115044247787</v>
      </c>
      <c r="G348" s="279">
        <v>42.832667047401486</v>
      </c>
      <c r="H348"/>
      <c r="I348"/>
      <c r="J348"/>
      <c r="K348"/>
    </row>
    <row r="349" spans="3:11" x14ac:dyDescent="0.35">
      <c r="C349" s="278" t="s">
        <v>2251</v>
      </c>
      <c r="D349" s="279">
        <v>57.502246181491465</v>
      </c>
      <c r="E349" s="279">
        <v>149.57983193277312</v>
      </c>
      <c r="F349" s="279">
        <v>164.17910447761193</v>
      </c>
      <c r="G349" s="279">
        <v>39.080459770114942</v>
      </c>
      <c r="H349"/>
      <c r="I349"/>
      <c r="J349"/>
      <c r="K349"/>
    </row>
    <row r="350" spans="3:11" x14ac:dyDescent="0.35">
      <c r="C350" s="278" t="s">
        <v>2252</v>
      </c>
      <c r="D350" s="279">
        <v>57.780695994747205</v>
      </c>
      <c r="E350" s="279">
        <v>180.86696562032887</v>
      </c>
      <c r="F350" s="279">
        <v>161.29032258064515</v>
      </c>
      <c r="G350" s="279">
        <v>34.196384953590616</v>
      </c>
      <c r="H350"/>
      <c r="I350"/>
      <c r="J350"/>
      <c r="K350"/>
    </row>
    <row r="351" spans="3:11" x14ac:dyDescent="0.35">
      <c r="C351" s="278" t="s">
        <v>2253</v>
      </c>
      <c r="D351" s="279">
        <v>21.739130434782609</v>
      </c>
      <c r="E351" s="279">
        <v>95.238095238095227</v>
      </c>
      <c r="F351" s="279">
        <v>144.23076923076923</v>
      </c>
      <c r="G351" s="279">
        <v>19.893899204244033</v>
      </c>
      <c r="H351"/>
      <c r="I351"/>
      <c r="J351"/>
      <c r="K351"/>
    </row>
    <row r="352" spans="3:11" x14ac:dyDescent="0.35">
      <c r="C352" s="278" t="s">
        <v>2254</v>
      </c>
      <c r="D352" s="279">
        <v>42.830540037243949</v>
      </c>
      <c r="E352" s="279">
        <v>162.89592760180997</v>
      </c>
      <c r="F352" s="279">
        <v>152.94117647058826</v>
      </c>
      <c r="G352" s="279">
        <v>33.482142857142854</v>
      </c>
      <c r="H352"/>
      <c r="I352"/>
      <c r="J352"/>
      <c r="K352"/>
    </row>
    <row r="353" spans="3:11" x14ac:dyDescent="0.35">
      <c r="C353" s="278" t="s">
        <v>2255</v>
      </c>
      <c r="D353" s="279">
        <v>29.027576197387518</v>
      </c>
      <c r="E353" s="279">
        <v>160.28708133971293</v>
      </c>
      <c r="F353" s="279">
        <v>200.86393088552916</v>
      </c>
      <c r="G353" s="279">
        <v>41.006523765144458</v>
      </c>
      <c r="H353"/>
      <c r="I353"/>
      <c r="J353"/>
      <c r="K353"/>
    </row>
    <row r="354" spans="3:11" x14ac:dyDescent="0.35">
      <c r="C354" s="278" t="s">
        <v>437</v>
      </c>
      <c r="D354" s="279">
        <v>13.953488372093023</v>
      </c>
      <c r="E354" s="279">
        <v>138.46153846153848</v>
      </c>
      <c r="F354" s="279">
        <v>195.8762886597938</v>
      </c>
      <c r="G354" s="279">
        <v>25.728987993138933</v>
      </c>
      <c r="H354"/>
      <c r="I354"/>
      <c r="J354"/>
      <c r="K354"/>
    </row>
    <row r="355" spans="3:11" x14ac:dyDescent="0.35">
      <c r="C355" s="278" t="s">
        <v>2256</v>
      </c>
      <c r="D355" s="279">
        <v>25.188916876574307</v>
      </c>
      <c r="E355" s="279">
        <v>119.76047904191617</v>
      </c>
      <c r="F355" s="279">
        <v>114.82254697286012</v>
      </c>
      <c r="G355" s="279">
        <v>32.744874715261957</v>
      </c>
      <c r="H355"/>
      <c r="I355"/>
      <c r="J355"/>
      <c r="K355"/>
    </row>
    <row r="356" spans="3:11" x14ac:dyDescent="0.35">
      <c r="C356" s="278" t="s">
        <v>1284</v>
      </c>
      <c r="D356" s="279">
        <v>11.385199240986717</v>
      </c>
      <c r="E356" s="279">
        <v>34.482758620689651</v>
      </c>
      <c r="F356" s="279">
        <v>108.58995137763371</v>
      </c>
      <c r="G356" s="279">
        <v>64.207093355075415</v>
      </c>
      <c r="H356"/>
      <c r="I356"/>
      <c r="J356"/>
      <c r="K356"/>
    </row>
    <row r="357" spans="3:11" x14ac:dyDescent="0.35">
      <c r="C357" s="278" t="s">
        <v>1285</v>
      </c>
      <c r="D357" s="279">
        <v>36.278275714895436</v>
      </c>
      <c r="E357" s="279">
        <v>195.14767932489451</v>
      </c>
      <c r="F357" s="279">
        <v>223.08816366293229</v>
      </c>
      <c r="G357" s="279">
        <v>53.699284009546538</v>
      </c>
      <c r="H357"/>
      <c r="I357"/>
      <c r="J357"/>
      <c r="K357"/>
    </row>
    <row r="358" spans="3:11" x14ac:dyDescent="0.35">
      <c r="C358" s="278" t="s">
        <v>2257</v>
      </c>
      <c r="D358" s="279">
        <v>3.7243947858472999</v>
      </c>
      <c r="E358" s="279">
        <v>17.033356990773598</v>
      </c>
      <c r="F358" s="279">
        <v>80.903104421448731</v>
      </c>
      <c r="G358" s="279">
        <v>51.161984044398196</v>
      </c>
      <c r="H358"/>
      <c r="I358"/>
      <c r="J358"/>
      <c r="K358"/>
    </row>
    <row r="359" spans="3:11" x14ac:dyDescent="0.35">
      <c r="C359" s="278" t="s">
        <v>2258</v>
      </c>
      <c r="D359" s="279">
        <v>6.3025210084033612</v>
      </c>
      <c r="E359" s="279">
        <v>20.202020202020204</v>
      </c>
      <c r="F359" s="279">
        <v>52.910052910052904</v>
      </c>
      <c r="G359" s="279">
        <v>40.053404539385852</v>
      </c>
      <c r="H359"/>
      <c r="I359"/>
      <c r="J359"/>
      <c r="K359"/>
    </row>
    <row r="360" spans="3:11" x14ac:dyDescent="0.35">
      <c r="C360" s="278" t="s">
        <v>1287</v>
      </c>
      <c r="D360" s="279">
        <v>5.7224606580829755</v>
      </c>
      <c r="E360" s="279">
        <v>30.015797788309637</v>
      </c>
      <c r="F360" s="279">
        <v>72.289156626506028</v>
      </c>
      <c r="G360" s="279">
        <v>66.168009205983878</v>
      </c>
      <c r="H360"/>
      <c r="I360"/>
      <c r="J360"/>
      <c r="K360"/>
    </row>
    <row r="361" spans="3:11" x14ac:dyDescent="0.35">
      <c r="C361" s="278" t="s">
        <v>2056</v>
      </c>
      <c r="D361" s="279">
        <v>13.986013986013987</v>
      </c>
      <c r="E361" s="279">
        <v>142.85714285714286</v>
      </c>
      <c r="F361" s="279">
        <v>201.43884892086331</v>
      </c>
      <c r="G361" s="279">
        <v>46.645935139937805</v>
      </c>
      <c r="H361"/>
      <c r="I361"/>
      <c r="J361"/>
      <c r="K361"/>
    </row>
    <row r="362" spans="3:11" x14ac:dyDescent="0.35">
      <c r="C362" s="278" t="s">
        <v>2259</v>
      </c>
      <c r="D362" s="279">
        <v>46.234153616703949</v>
      </c>
      <c r="E362" s="279">
        <v>118.31275720164609</v>
      </c>
      <c r="F362" s="279">
        <v>113.82113821138211</v>
      </c>
      <c r="G362" s="279">
        <v>41.630778064886591</v>
      </c>
      <c r="H362"/>
      <c r="I362"/>
      <c r="J362"/>
      <c r="K362"/>
    </row>
    <row r="363" spans="3:11" x14ac:dyDescent="0.35">
      <c r="C363" s="278" t="s">
        <v>1289</v>
      </c>
      <c r="D363" s="279">
        <v>30.534351145038165</v>
      </c>
      <c r="E363" s="279">
        <v>112.18568665377177</v>
      </c>
      <c r="F363" s="279">
        <v>153.31807780320366</v>
      </c>
      <c r="G363" s="279">
        <v>40.735324838103196</v>
      </c>
      <c r="H363"/>
      <c r="I363"/>
      <c r="J363"/>
      <c r="K363"/>
    </row>
    <row r="364" spans="3:11" x14ac:dyDescent="0.35">
      <c r="C364" s="278" t="s">
        <v>2260</v>
      </c>
      <c r="D364" s="279">
        <v>55.292259083728275</v>
      </c>
      <c r="E364" s="279">
        <v>108.61865407319952</v>
      </c>
      <c r="F364" s="279">
        <v>133.61462728551334</v>
      </c>
      <c r="G364" s="279">
        <v>38.403614457831324</v>
      </c>
      <c r="H364"/>
      <c r="I364"/>
      <c r="J364"/>
      <c r="K364"/>
    </row>
    <row r="365" spans="3:11" x14ac:dyDescent="0.35">
      <c r="C365" s="278" t="s">
        <v>2261</v>
      </c>
      <c r="D365" s="279">
        <v>39.929015084294591</v>
      </c>
      <c r="E365" s="279">
        <v>117.56569847856154</v>
      </c>
      <c r="F365" s="279">
        <v>109.89010989010988</v>
      </c>
      <c r="G365" s="279">
        <v>38.304808475957621</v>
      </c>
      <c r="H365"/>
      <c r="I365"/>
      <c r="J365"/>
      <c r="K365"/>
    </row>
    <row r="366" spans="3:11" x14ac:dyDescent="0.35">
      <c r="C366" s="278" t="s">
        <v>444</v>
      </c>
      <c r="D366" s="279">
        <v>52.941176470588232</v>
      </c>
      <c r="E366" s="279">
        <v>126.98412698412697</v>
      </c>
      <c r="F366" s="279">
        <v>89.552238805970148</v>
      </c>
      <c r="G366" s="279">
        <v>21.910604732690622</v>
      </c>
      <c r="H366"/>
      <c r="I366"/>
      <c r="J366"/>
      <c r="K366"/>
    </row>
    <row r="367" spans="3:11" x14ac:dyDescent="0.35">
      <c r="C367" s="278" t="s">
        <v>2262</v>
      </c>
      <c r="D367" s="279">
        <v>6.7924528301886795</v>
      </c>
      <c r="E367" s="279">
        <v>14.719411223551058</v>
      </c>
      <c r="F367" s="279">
        <v>50.928699820251644</v>
      </c>
      <c r="G367" s="279">
        <v>44.256588761810043</v>
      </c>
      <c r="H367"/>
      <c r="I367"/>
      <c r="J367"/>
      <c r="K367"/>
    </row>
    <row r="368" spans="3:11" x14ac:dyDescent="0.35">
      <c r="C368" s="278" t="s">
        <v>1290</v>
      </c>
      <c r="D368" s="279">
        <v>18.558951965065503</v>
      </c>
      <c r="E368" s="279">
        <v>25.26002971768202</v>
      </c>
      <c r="F368" s="279">
        <v>78.602620087336248</v>
      </c>
      <c r="G368" s="279">
        <v>59.167663874484774</v>
      </c>
      <c r="H368"/>
      <c r="I368"/>
      <c r="J368"/>
      <c r="K368"/>
    </row>
    <row r="369" spans="3:11" x14ac:dyDescent="0.35">
      <c r="C369" s="278" t="s">
        <v>446</v>
      </c>
      <c r="D369" s="279">
        <v>68.807339449541288</v>
      </c>
      <c r="E369" s="279">
        <v>98.837209302325576</v>
      </c>
      <c r="F369" s="279">
        <v>82.568807339449549</v>
      </c>
      <c r="G369" s="279">
        <v>21.052631578947366</v>
      </c>
      <c r="H369"/>
      <c r="I369"/>
      <c r="J369"/>
      <c r="K369"/>
    </row>
    <row r="370" spans="3:11" x14ac:dyDescent="0.35">
      <c r="C370" s="278" t="s">
        <v>1393</v>
      </c>
      <c r="D370" s="279">
        <v>21.505376344086024</v>
      </c>
      <c r="E370" s="279">
        <v>132.53012048192772</v>
      </c>
      <c r="F370" s="279">
        <v>144.53125</v>
      </c>
      <c r="G370" s="279">
        <v>20.043169904409499</v>
      </c>
      <c r="H370"/>
      <c r="I370"/>
      <c r="J370"/>
      <c r="K370"/>
    </row>
    <row r="371" spans="3:11" x14ac:dyDescent="0.35">
      <c r="C371" s="278" t="s">
        <v>2263</v>
      </c>
      <c r="D371" s="279">
        <v>0</v>
      </c>
      <c r="E371" s="279">
        <v>60.109289617486333</v>
      </c>
      <c r="F371" s="279">
        <v>185.71428571428572</v>
      </c>
      <c r="G371" s="279">
        <v>35.423773287850956</v>
      </c>
      <c r="H371"/>
      <c r="I371"/>
      <c r="J371"/>
      <c r="K371"/>
    </row>
    <row r="372" spans="3:11" x14ac:dyDescent="0.35">
      <c r="C372" s="278" t="s">
        <v>454</v>
      </c>
      <c r="D372" s="279">
        <v>15.974440894568689</v>
      </c>
      <c r="E372" s="279">
        <v>139.94169096209913</v>
      </c>
      <c r="F372" s="279">
        <v>105.88235294117646</v>
      </c>
      <c r="G372" s="279">
        <v>27.658815132048538</v>
      </c>
      <c r="H372"/>
      <c r="I372"/>
      <c r="J372"/>
      <c r="K372"/>
    </row>
    <row r="373" spans="3:11" x14ac:dyDescent="0.35">
      <c r="C373" s="278" t="s">
        <v>2264</v>
      </c>
      <c r="D373" s="279">
        <v>35.593220338983052</v>
      </c>
      <c r="E373" s="279">
        <v>122.76519666269368</v>
      </c>
      <c r="F373" s="279">
        <v>153.29341317365268</v>
      </c>
      <c r="G373" s="279">
        <v>29.289118347895155</v>
      </c>
      <c r="H373"/>
      <c r="I373"/>
      <c r="J373"/>
      <c r="K373"/>
    </row>
    <row r="374" spans="3:11" x14ac:dyDescent="0.35">
      <c r="C374" s="278" t="s">
        <v>2265</v>
      </c>
      <c r="D374" s="279">
        <v>41.441441441441441</v>
      </c>
      <c r="E374" s="279">
        <v>108.64745011086474</v>
      </c>
      <c r="F374" s="279">
        <v>120.41884816753927</v>
      </c>
      <c r="G374" s="279">
        <v>48.163756773028297</v>
      </c>
      <c r="H374"/>
      <c r="I374"/>
      <c r="J374"/>
      <c r="K374"/>
    </row>
    <row r="375" spans="3:11" x14ac:dyDescent="0.35">
      <c r="C375" s="278" t="s">
        <v>1293</v>
      </c>
      <c r="D375" s="279">
        <v>42.936288088642655</v>
      </c>
      <c r="E375" s="279">
        <v>152.11970074812967</v>
      </c>
      <c r="F375" s="279">
        <v>127.42382271468145</v>
      </c>
      <c r="G375" s="279">
        <v>48.751486325802617</v>
      </c>
      <c r="H375"/>
      <c r="I375"/>
      <c r="J375"/>
      <c r="K375"/>
    </row>
    <row r="376" spans="3:11" x14ac:dyDescent="0.35">
      <c r="C376" s="278" t="s">
        <v>1294</v>
      </c>
      <c r="D376" s="279">
        <v>51.32743362831858</v>
      </c>
      <c r="E376" s="279">
        <v>131.57894736842104</v>
      </c>
      <c r="F376" s="279">
        <v>124.32432432432434</v>
      </c>
      <c r="G376" s="279">
        <v>39.273063298937323</v>
      </c>
      <c r="H376"/>
      <c r="I376"/>
      <c r="J376"/>
      <c r="K376"/>
    </row>
    <row r="377" spans="3:11" x14ac:dyDescent="0.35">
      <c r="C377" s="278" t="s">
        <v>2266</v>
      </c>
      <c r="D377" s="279">
        <v>10.19108280254777</v>
      </c>
      <c r="E377" s="279">
        <v>49.833887043189371</v>
      </c>
      <c r="F377" s="279">
        <v>155.89353612167301</v>
      </c>
      <c r="G377" s="279">
        <v>53.510832680762199</v>
      </c>
      <c r="H377"/>
      <c r="I377"/>
      <c r="J377"/>
      <c r="K377"/>
    </row>
    <row r="378" spans="3:11" x14ac:dyDescent="0.35">
      <c r="C378" s="278" t="s">
        <v>2267</v>
      </c>
      <c r="D378" s="279">
        <v>2.5466893039049237</v>
      </c>
      <c r="E378" s="279">
        <v>41.666666666666664</v>
      </c>
      <c r="F378" s="279">
        <v>174.6987951807229</v>
      </c>
      <c r="G378" s="279">
        <v>38.225029084261259</v>
      </c>
      <c r="H378"/>
      <c r="I378"/>
      <c r="J378"/>
      <c r="K378"/>
    </row>
    <row r="379" spans="3:11" x14ac:dyDescent="0.35">
      <c r="C379" s="278" t="s">
        <v>455</v>
      </c>
      <c r="D379" s="279">
        <v>64.285714285714278</v>
      </c>
      <c r="E379" s="279">
        <v>143.7308868501529</v>
      </c>
      <c r="F379" s="279">
        <v>170.27863777089783</v>
      </c>
      <c r="G379" s="279">
        <v>36.994877632327828</v>
      </c>
      <c r="H379"/>
      <c r="I379"/>
      <c r="J379"/>
      <c r="K379"/>
    </row>
    <row r="380" spans="3:11" x14ac:dyDescent="0.35">
      <c r="C380" s="278" t="s">
        <v>2268</v>
      </c>
      <c r="D380" s="279">
        <v>53.097345132743364</v>
      </c>
      <c r="E380" s="279">
        <v>204.7244094488189</v>
      </c>
      <c r="F380" s="279">
        <v>181.81818181818181</v>
      </c>
      <c r="G380" s="279">
        <v>34.662045060658578</v>
      </c>
      <c r="H380"/>
      <c r="I380"/>
      <c r="J380"/>
      <c r="K380"/>
    </row>
    <row r="381" spans="3:11" x14ac:dyDescent="0.35">
      <c r="C381" s="278" t="s">
        <v>2269</v>
      </c>
      <c r="D381" s="279">
        <v>34.063260340632603</v>
      </c>
      <c r="E381" s="279">
        <v>106.63983903420524</v>
      </c>
      <c r="F381" s="279">
        <v>163.96761133603238</v>
      </c>
      <c r="G381" s="279">
        <v>22.275849266753294</v>
      </c>
      <c r="H381"/>
      <c r="I381"/>
      <c r="J381"/>
      <c r="K381"/>
    </row>
    <row r="382" spans="3:11" x14ac:dyDescent="0.35">
      <c r="C382" s="278" t="s">
        <v>1296</v>
      </c>
      <c r="D382" s="279">
        <v>61.882817643186307</v>
      </c>
      <c r="E382" s="279">
        <v>201.48698884758366</v>
      </c>
      <c r="F382" s="279">
        <v>186.93009118541033</v>
      </c>
      <c r="G382" s="279">
        <v>61.553492916463114</v>
      </c>
      <c r="H382"/>
      <c r="I382"/>
      <c r="J382"/>
      <c r="K382"/>
    </row>
    <row r="383" spans="3:11" x14ac:dyDescent="0.35">
      <c r="C383" s="278" t="s">
        <v>1297</v>
      </c>
      <c r="D383" s="279">
        <v>21.377672209026127</v>
      </c>
      <c r="E383" s="279">
        <v>144.62809917355372</v>
      </c>
      <c r="F383" s="279">
        <v>139.10505836575877</v>
      </c>
      <c r="G383" s="279">
        <v>50.618672665916755</v>
      </c>
      <c r="H383"/>
      <c r="I383"/>
      <c r="J383"/>
      <c r="K383"/>
    </row>
    <row r="384" spans="3:11" x14ac:dyDescent="0.35">
      <c r="C384" s="278" t="s">
        <v>1298</v>
      </c>
      <c r="D384" s="279">
        <v>3.8387715930902111</v>
      </c>
      <c r="E384" s="279">
        <v>77.306733167082299</v>
      </c>
      <c r="F384" s="279">
        <v>119.48051948051948</v>
      </c>
      <c r="G384" s="279">
        <v>22.069641981363411</v>
      </c>
      <c r="H384"/>
      <c r="I384"/>
      <c r="J384"/>
      <c r="K384"/>
    </row>
    <row r="385" spans="3:11" x14ac:dyDescent="0.35">
      <c r="C385" s="278" t="s">
        <v>1300</v>
      </c>
      <c r="D385" s="279">
        <v>4.9751243781094523</v>
      </c>
      <c r="E385" s="279">
        <v>62.5</v>
      </c>
      <c r="F385" s="279">
        <v>148.4375</v>
      </c>
      <c r="G385" s="279">
        <v>40.160642570281126</v>
      </c>
      <c r="H385"/>
      <c r="I385"/>
      <c r="J385"/>
      <c r="K385"/>
    </row>
    <row r="386" spans="3:11" x14ac:dyDescent="0.35">
      <c r="C386" s="278" t="s">
        <v>1301</v>
      </c>
      <c r="D386" s="279">
        <v>4.6012269938650308</v>
      </c>
      <c r="E386" s="279">
        <v>65.476190476190482</v>
      </c>
      <c r="F386" s="279">
        <v>160.11235955056179</v>
      </c>
      <c r="G386" s="279">
        <v>42.325056433408569</v>
      </c>
      <c r="H386"/>
      <c r="I386"/>
      <c r="J386"/>
      <c r="K386"/>
    </row>
    <row r="387" spans="3:11" x14ac:dyDescent="0.35">
      <c r="C387" s="278" t="s">
        <v>1303</v>
      </c>
      <c r="D387" s="279">
        <v>33.037872683319904</v>
      </c>
      <c r="E387" s="279">
        <v>120.19230769230769</v>
      </c>
      <c r="F387" s="279">
        <v>123.05516265912306</v>
      </c>
      <c r="G387" s="279">
        <v>33.719395982993696</v>
      </c>
      <c r="H387"/>
      <c r="I387"/>
      <c r="J387"/>
      <c r="K387"/>
    </row>
    <row r="388" spans="3:11" x14ac:dyDescent="0.35">
      <c r="C388" s="278" t="s">
        <v>1304</v>
      </c>
      <c r="D388" s="279">
        <v>13.259668508287293</v>
      </c>
      <c r="E388" s="279">
        <v>39.553752535496955</v>
      </c>
      <c r="F388" s="279">
        <v>105.16066212268744</v>
      </c>
      <c r="G388" s="279">
        <v>66.518847006651882</v>
      </c>
      <c r="H388"/>
      <c r="I388"/>
      <c r="J388"/>
      <c r="K388"/>
    </row>
    <row r="389" spans="3:11" x14ac:dyDescent="0.35">
      <c r="C389" s="278" t="s">
        <v>1305</v>
      </c>
      <c r="D389" s="279">
        <v>5.3821313240043063</v>
      </c>
      <c r="E389" s="279">
        <v>13.093289689034371</v>
      </c>
      <c r="F389" s="279">
        <v>93.541202672605792</v>
      </c>
      <c r="G389" s="279">
        <v>42.152243987106367</v>
      </c>
      <c r="H389"/>
      <c r="I389"/>
      <c r="J389"/>
      <c r="K389"/>
    </row>
    <row r="390" spans="3:11" x14ac:dyDescent="0.35">
      <c r="C390" s="278" t="s">
        <v>2270</v>
      </c>
      <c r="D390" s="279">
        <v>10.38961038961039</v>
      </c>
      <c r="E390" s="279">
        <v>122.13740458015266</v>
      </c>
      <c r="F390" s="279">
        <v>191.30434782608697</v>
      </c>
      <c r="G390" s="279">
        <v>63.366336633663366</v>
      </c>
      <c r="H390"/>
      <c r="I390"/>
      <c r="J390"/>
      <c r="K390"/>
    </row>
    <row r="391" spans="3:11" x14ac:dyDescent="0.35">
      <c r="C391" s="278" t="s">
        <v>2059</v>
      </c>
      <c r="D391" s="279">
        <v>34.482758620689651</v>
      </c>
      <c r="E391" s="279">
        <v>170</v>
      </c>
      <c r="F391" s="279">
        <v>117.11711711711712</v>
      </c>
      <c r="G391" s="279">
        <v>7.4147305981216016</v>
      </c>
      <c r="H391"/>
      <c r="I391"/>
      <c r="J391"/>
      <c r="K391"/>
    </row>
    <row r="392" spans="3:11" x14ac:dyDescent="0.35">
      <c r="C392" s="278" t="s">
        <v>1953</v>
      </c>
      <c r="D392" s="279">
        <v>23.310023310023311</v>
      </c>
      <c r="E392" s="279">
        <v>102.04081632653062</v>
      </c>
      <c r="F392" s="279">
        <v>148.57142857142858</v>
      </c>
      <c r="G392" s="279">
        <v>31.645569620253159</v>
      </c>
      <c r="H392"/>
      <c r="I392"/>
      <c r="J392"/>
      <c r="K392"/>
    </row>
    <row r="393" spans="3:11" x14ac:dyDescent="0.35">
      <c r="C393" s="278" t="s">
        <v>498</v>
      </c>
      <c r="D393" s="279">
        <v>39.313399778516057</v>
      </c>
      <c r="E393" s="279">
        <v>137.52455795677801</v>
      </c>
      <c r="F393" s="279">
        <v>138.05522208883554</v>
      </c>
      <c r="G393" s="279">
        <v>27.62148337595908</v>
      </c>
      <c r="H393"/>
      <c r="I393"/>
      <c r="J393"/>
      <c r="K393"/>
    </row>
    <row r="394" spans="3:11" x14ac:dyDescent="0.35">
      <c r="C394" s="278" t="s">
        <v>1309</v>
      </c>
      <c r="D394" s="279">
        <v>88.145896656534958</v>
      </c>
      <c r="E394" s="279">
        <v>208.03782505910166</v>
      </c>
      <c r="F394" s="279">
        <v>225.10231923601637</v>
      </c>
      <c r="G394" s="279">
        <v>77.307326355851586</v>
      </c>
      <c r="H394"/>
      <c r="I394"/>
      <c r="J394"/>
      <c r="K394"/>
    </row>
    <row r="395" spans="3:11" x14ac:dyDescent="0.35">
      <c r="C395" s="278" t="s">
        <v>1310</v>
      </c>
      <c r="D395" s="279">
        <v>44.973544973544968</v>
      </c>
      <c r="E395" s="279">
        <v>94.462540716612381</v>
      </c>
      <c r="F395" s="279">
        <v>107.69230769230769</v>
      </c>
      <c r="G395" s="279">
        <v>51.482701812191102</v>
      </c>
      <c r="H395"/>
      <c r="I395"/>
      <c r="J395"/>
      <c r="K395"/>
    </row>
    <row r="396" spans="3:11" x14ac:dyDescent="0.35">
      <c r="C396" s="278" t="s">
        <v>2271</v>
      </c>
      <c r="D396" s="279">
        <v>250</v>
      </c>
      <c r="E396" s="279">
        <v>0</v>
      </c>
      <c r="F396" s="279">
        <v>0</v>
      </c>
      <c r="G396" s="279">
        <v>0</v>
      </c>
      <c r="H396"/>
      <c r="I396"/>
      <c r="J396"/>
      <c r="K396"/>
    </row>
    <row r="397" spans="3:11" x14ac:dyDescent="0.35">
      <c r="C397" s="278" t="s">
        <v>2272</v>
      </c>
      <c r="D397" s="279">
        <v>19.525801952580196</v>
      </c>
      <c r="E397" s="279">
        <v>85.106382978723403</v>
      </c>
      <c r="F397" s="279">
        <v>119.35483870967742</v>
      </c>
      <c r="G397" s="279">
        <v>38.946162657502867</v>
      </c>
      <c r="H397"/>
      <c r="I397"/>
      <c r="J397"/>
      <c r="K397"/>
    </row>
    <row r="398" spans="3:11" x14ac:dyDescent="0.35">
      <c r="C398" s="278" t="s">
        <v>1314</v>
      </c>
      <c r="D398" s="279">
        <v>15.533980582524272</v>
      </c>
      <c r="E398" s="279">
        <v>74.889867841409696</v>
      </c>
      <c r="F398" s="279">
        <v>153.84615384615387</v>
      </c>
      <c r="G398" s="279">
        <v>33.034953111679457</v>
      </c>
      <c r="H398"/>
      <c r="I398"/>
      <c r="J398"/>
      <c r="K398"/>
    </row>
    <row r="399" spans="3:11" x14ac:dyDescent="0.35">
      <c r="C399" s="278" t="s">
        <v>1315</v>
      </c>
      <c r="D399" s="279">
        <v>0</v>
      </c>
      <c r="E399" s="279">
        <v>40.650406504065039</v>
      </c>
      <c r="F399" s="279">
        <v>161.76470588235296</v>
      </c>
      <c r="G399" s="279">
        <v>32.394717169200099</v>
      </c>
      <c r="H399"/>
      <c r="I399"/>
      <c r="J399"/>
      <c r="K399"/>
    </row>
    <row r="400" spans="3:11" x14ac:dyDescent="0.35">
      <c r="C400" s="278" t="s">
        <v>2273</v>
      </c>
      <c r="D400" s="279">
        <v>11.417697431018079</v>
      </c>
      <c r="E400" s="279">
        <v>88.932806324110672</v>
      </c>
      <c r="F400" s="279">
        <v>184.87394957983193</v>
      </c>
      <c r="G400" s="279">
        <v>55.89104458435051</v>
      </c>
      <c r="H400"/>
      <c r="I400"/>
      <c r="J400"/>
      <c r="K400"/>
    </row>
    <row r="401" spans="3:11" x14ac:dyDescent="0.35">
      <c r="C401" s="278" t="s">
        <v>520</v>
      </c>
      <c r="D401" s="279">
        <v>46.666666666666671</v>
      </c>
      <c r="E401" s="279">
        <v>160.58394160583941</v>
      </c>
      <c r="F401" s="279">
        <v>145.03816793893128</v>
      </c>
      <c r="G401" s="279">
        <v>41.673754039802688</v>
      </c>
      <c r="H401"/>
      <c r="I401"/>
      <c r="J401"/>
      <c r="K401"/>
    </row>
    <row r="402" spans="3:11" x14ac:dyDescent="0.35">
      <c r="C402" s="278" t="s">
        <v>2274</v>
      </c>
      <c r="D402" s="279">
        <v>28.30188679245283</v>
      </c>
      <c r="E402" s="279">
        <v>145.2513966480447</v>
      </c>
      <c r="F402" s="279">
        <v>127.35849056603773</v>
      </c>
      <c r="G402" s="279">
        <v>26.839280075781499</v>
      </c>
      <c r="H402"/>
      <c r="I402"/>
      <c r="J402"/>
      <c r="K402"/>
    </row>
    <row r="403" spans="3:11" x14ac:dyDescent="0.35">
      <c r="C403" s="278" t="s">
        <v>2060</v>
      </c>
      <c r="D403" s="279">
        <v>54.832713754646846</v>
      </c>
      <c r="E403" s="279">
        <v>143.75</v>
      </c>
      <c r="F403" s="279">
        <v>110.07462686567165</v>
      </c>
      <c r="G403" s="279">
        <v>22.066034651847012</v>
      </c>
      <c r="H403"/>
      <c r="I403"/>
      <c r="J403"/>
      <c r="K403"/>
    </row>
    <row r="404" spans="3:11" x14ac:dyDescent="0.35">
      <c r="C404" s="278" t="s">
        <v>2275</v>
      </c>
      <c r="D404" s="279">
        <v>24.608501118568235</v>
      </c>
      <c r="E404" s="279">
        <v>130.08130081300814</v>
      </c>
      <c r="F404" s="279">
        <v>110</v>
      </c>
      <c r="G404" s="279">
        <v>27.181688125894134</v>
      </c>
      <c r="H404"/>
      <c r="I404"/>
      <c r="J404"/>
      <c r="K404"/>
    </row>
    <row r="405" spans="3:11" x14ac:dyDescent="0.35">
      <c r="C405" s="278" t="s">
        <v>1319</v>
      </c>
      <c r="D405" s="279">
        <v>12.958963282937365</v>
      </c>
      <c r="E405" s="279">
        <v>79.295154185022028</v>
      </c>
      <c r="F405" s="279">
        <v>182.51928020565552</v>
      </c>
      <c r="G405" s="279">
        <v>25.751957148743305</v>
      </c>
      <c r="H405"/>
      <c r="I405"/>
      <c r="J405"/>
      <c r="K405"/>
    </row>
    <row r="406" spans="3:11" x14ac:dyDescent="0.35">
      <c r="C406" s="278" t="s">
        <v>1320</v>
      </c>
      <c r="D406" s="279">
        <v>7.768361581920904</v>
      </c>
      <c r="E406" s="279">
        <v>66.390041493775939</v>
      </c>
      <c r="F406" s="279">
        <v>142.85714285714286</v>
      </c>
      <c r="G406" s="279">
        <v>37.815126050420169</v>
      </c>
      <c r="H406"/>
      <c r="I406"/>
      <c r="J406"/>
      <c r="K406"/>
    </row>
    <row r="407" spans="3:11" x14ac:dyDescent="0.35">
      <c r="C407" s="278" t="s">
        <v>529</v>
      </c>
      <c r="D407" s="279">
        <v>30.126336248785229</v>
      </c>
      <c r="E407" s="279">
        <v>159.38864628820963</v>
      </c>
      <c r="F407" s="279">
        <v>139.29313929313929</v>
      </c>
      <c r="G407" s="279">
        <v>31.430934656741108</v>
      </c>
      <c r="H407"/>
      <c r="I407"/>
      <c r="J407"/>
      <c r="K407"/>
    </row>
    <row r="408" spans="3:11" x14ac:dyDescent="0.35">
      <c r="C408" s="278" t="s">
        <v>2276</v>
      </c>
      <c r="D408" s="279">
        <v>4.0927694406548429</v>
      </c>
      <c r="E408" s="279">
        <v>40.697674418604656</v>
      </c>
      <c r="F408" s="279">
        <v>180.72289156626505</v>
      </c>
      <c r="G408" s="279">
        <v>37.226617031177291</v>
      </c>
      <c r="H408"/>
      <c r="I408"/>
      <c r="J408"/>
      <c r="K408"/>
    </row>
    <row r="409" spans="3:11" x14ac:dyDescent="0.35">
      <c r="C409" s="278" t="s">
        <v>2277</v>
      </c>
      <c r="D409" s="279">
        <v>38.403614457831324</v>
      </c>
      <c r="E409" s="279">
        <v>119.78221415607986</v>
      </c>
      <c r="F409" s="279">
        <v>134.68013468013467</v>
      </c>
      <c r="G409" s="279">
        <v>25.903294367693945</v>
      </c>
      <c r="H409"/>
      <c r="I409"/>
      <c r="J409"/>
      <c r="K409"/>
    </row>
    <row r="410" spans="3:11" x14ac:dyDescent="0.35">
      <c r="C410" s="278" t="s">
        <v>2278</v>
      </c>
      <c r="D410" s="279">
        <v>27.114967462039047</v>
      </c>
      <c r="E410" s="279">
        <v>85.158150851581496</v>
      </c>
      <c r="F410" s="279">
        <v>119.56521739130436</v>
      </c>
      <c r="G410" s="279">
        <v>31.588447653429601</v>
      </c>
      <c r="H410"/>
      <c r="I410"/>
      <c r="J410"/>
      <c r="K410"/>
    </row>
    <row r="411" spans="3:11" x14ac:dyDescent="0.35">
      <c r="C411" s="278" t="s">
        <v>1324</v>
      </c>
      <c r="D411" s="279">
        <v>9.3632958801498134</v>
      </c>
      <c r="E411" s="279">
        <v>93.023255813953483</v>
      </c>
      <c r="F411" s="279">
        <v>164.2651296829971</v>
      </c>
      <c r="G411" s="279">
        <v>53.163211057947898</v>
      </c>
      <c r="H411"/>
      <c r="I411"/>
      <c r="J411"/>
      <c r="K411"/>
    </row>
    <row r="412" spans="3:11" x14ac:dyDescent="0.35">
      <c r="C412" s="278" t="s">
        <v>2279</v>
      </c>
      <c r="D412" s="279">
        <v>11.121408711770158</v>
      </c>
      <c r="E412" s="279">
        <v>123.9193083573487</v>
      </c>
      <c r="F412" s="279">
        <v>173.07692307692307</v>
      </c>
      <c r="G412" s="279">
        <v>39.769842612963274</v>
      </c>
      <c r="H412"/>
      <c r="I412"/>
      <c r="J412"/>
      <c r="K412"/>
    </row>
    <row r="413" spans="3:11" x14ac:dyDescent="0.35">
      <c r="C413" s="278" t="s">
        <v>2280</v>
      </c>
      <c r="D413" s="279">
        <v>55.827619980411356</v>
      </c>
      <c r="E413" s="279">
        <v>160.96579476861166</v>
      </c>
      <c r="F413" s="279">
        <v>134.57076566125289</v>
      </c>
      <c r="G413" s="279">
        <v>28.294260307194826</v>
      </c>
      <c r="H413"/>
      <c r="I413"/>
      <c r="J413"/>
      <c r="K413"/>
    </row>
    <row r="414" spans="3:11" x14ac:dyDescent="0.35">
      <c r="C414" s="278" t="s">
        <v>1327</v>
      </c>
      <c r="D414" s="279">
        <v>48.992673992673993</v>
      </c>
      <c r="E414" s="279">
        <v>129.32604735883424</v>
      </c>
      <c r="F414" s="279">
        <v>133.65384615384616</v>
      </c>
      <c r="G414" s="279">
        <v>36.226114649681527</v>
      </c>
      <c r="H414"/>
      <c r="I414"/>
      <c r="J414"/>
      <c r="K414"/>
    </row>
    <row r="415" spans="3:11" x14ac:dyDescent="0.35">
      <c r="C415" s="278" t="s">
        <v>2281</v>
      </c>
      <c r="D415" s="279">
        <v>25.316455696202532</v>
      </c>
      <c r="E415" s="279">
        <v>99.462365591397841</v>
      </c>
      <c r="F415" s="279">
        <v>151.20274914089347</v>
      </c>
      <c r="G415" s="279">
        <v>34.394904458598724</v>
      </c>
      <c r="H415"/>
      <c r="I415"/>
      <c r="J415"/>
      <c r="K415"/>
    </row>
    <row r="416" spans="3:11" x14ac:dyDescent="0.35">
      <c r="C416" s="278" t="s">
        <v>2282</v>
      </c>
      <c r="D416" s="279">
        <v>22.413793103448274</v>
      </c>
      <c r="E416" s="279">
        <v>73.267326732673268</v>
      </c>
      <c r="F416" s="279">
        <v>174.49664429530202</v>
      </c>
      <c r="G416" s="279">
        <v>65.748921306759812</v>
      </c>
      <c r="H416"/>
      <c r="I416"/>
      <c r="J416"/>
      <c r="K416"/>
    </row>
    <row r="417" spans="3:11" x14ac:dyDescent="0.35">
      <c r="C417" s="278" t="s">
        <v>1329</v>
      </c>
      <c r="D417" s="279">
        <v>0</v>
      </c>
      <c r="E417" s="279">
        <v>0</v>
      </c>
      <c r="F417" s="279">
        <v>0</v>
      </c>
      <c r="G417" s="279">
        <v>0</v>
      </c>
      <c r="H417"/>
      <c r="I417"/>
      <c r="J417"/>
      <c r="K417"/>
    </row>
    <row r="418" spans="3:11" x14ac:dyDescent="0.35">
      <c r="C418" s="278" t="s">
        <v>2062</v>
      </c>
      <c r="D418" s="279">
        <v>45.454545454545453</v>
      </c>
      <c r="E418" s="279">
        <v>109.09090909090908</v>
      </c>
      <c r="F418" s="279">
        <v>175.43859649122805</v>
      </c>
      <c r="G418" s="279">
        <v>62.695924764890279</v>
      </c>
      <c r="H418"/>
      <c r="I418"/>
      <c r="J418"/>
      <c r="K418"/>
    </row>
    <row r="419" spans="3:11" x14ac:dyDescent="0.35">
      <c r="C419" s="278" t="s">
        <v>542</v>
      </c>
      <c r="D419" s="279">
        <v>46.287367405978792</v>
      </c>
      <c r="E419" s="279">
        <v>120</v>
      </c>
      <c r="F419" s="279">
        <v>131.52804642166345</v>
      </c>
      <c r="G419" s="279">
        <v>24.687294272547728</v>
      </c>
      <c r="H419"/>
      <c r="I419"/>
      <c r="J419"/>
      <c r="K419"/>
    </row>
    <row r="420" spans="3:11" x14ac:dyDescent="0.35">
      <c r="C420" s="278" t="s">
        <v>1331</v>
      </c>
      <c r="D420" s="279">
        <v>0</v>
      </c>
      <c r="E420" s="279">
        <v>55.172413793103445</v>
      </c>
      <c r="F420" s="279">
        <v>149.48453608247422</v>
      </c>
      <c r="G420" s="279">
        <v>38.629020929905892</v>
      </c>
      <c r="H420"/>
      <c r="I420"/>
      <c r="J420"/>
      <c r="K420"/>
    </row>
    <row r="421" spans="3:11" x14ac:dyDescent="0.35">
      <c r="C421" s="278" t="s">
        <v>2283</v>
      </c>
      <c r="D421" s="279">
        <v>56.198347107438018</v>
      </c>
      <c r="E421" s="279">
        <v>186.24641833810887</v>
      </c>
      <c r="F421" s="279">
        <v>180.92105263157896</v>
      </c>
      <c r="G421" s="279">
        <v>36.057692307692307</v>
      </c>
      <c r="H421"/>
      <c r="I421"/>
      <c r="J421"/>
      <c r="K421"/>
    </row>
    <row r="422" spans="3:11" x14ac:dyDescent="0.35">
      <c r="C422" s="278" t="s">
        <v>546</v>
      </c>
      <c r="D422" s="279">
        <v>29.27927927927928</v>
      </c>
      <c r="E422" s="279">
        <v>150.28901734104048</v>
      </c>
      <c r="F422" s="279">
        <v>130.23255813953489</v>
      </c>
      <c r="G422" s="279">
        <v>29.715358148263999</v>
      </c>
      <c r="H422"/>
      <c r="I422"/>
      <c r="J422"/>
      <c r="K422"/>
    </row>
    <row r="423" spans="3:11" x14ac:dyDescent="0.35">
      <c r="C423" s="278" t="s">
        <v>2284</v>
      </c>
      <c r="D423" s="279">
        <v>6.1500615006150063</v>
      </c>
      <c r="E423" s="279">
        <v>63.333333333333336</v>
      </c>
      <c r="F423" s="279">
        <v>139.81042654028437</v>
      </c>
      <c r="G423" s="279">
        <v>61.274509803921568</v>
      </c>
      <c r="H423"/>
      <c r="I423"/>
      <c r="J423"/>
      <c r="K423"/>
    </row>
    <row r="424" spans="3:11" x14ac:dyDescent="0.35">
      <c r="C424" s="278" t="s">
        <v>1983</v>
      </c>
      <c r="D424" s="279">
        <v>0</v>
      </c>
      <c r="E424" s="279">
        <v>0</v>
      </c>
      <c r="F424" s="279">
        <v>0</v>
      </c>
      <c r="G424" s="279">
        <v>0</v>
      </c>
      <c r="H424"/>
      <c r="I424"/>
      <c r="J424"/>
      <c r="K424"/>
    </row>
    <row r="425" spans="3:11" x14ac:dyDescent="0.35">
      <c r="C425" s="278" t="s">
        <v>554</v>
      </c>
      <c r="D425" s="279">
        <v>19.417475728155338</v>
      </c>
      <c r="E425" s="279">
        <v>102.36220472440945</v>
      </c>
      <c r="F425" s="279">
        <v>192.59259259259258</v>
      </c>
      <c r="G425" s="279">
        <v>17.754105636928539</v>
      </c>
      <c r="H425"/>
      <c r="I425"/>
      <c r="J425"/>
      <c r="K425"/>
    </row>
    <row r="426" spans="3:11" x14ac:dyDescent="0.35">
      <c r="C426" s="278" t="s">
        <v>556</v>
      </c>
      <c r="D426" s="279">
        <v>45.51820728291316</v>
      </c>
      <c r="E426" s="279">
        <v>165.15151515151516</v>
      </c>
      <c r="F426" s="279">
        <v>126.5625</v>
      </c>
      <c r="G426" s="279">
        <v>23.895634203048306</v>
      </c>
      <c r="H426"/>
      <c r="I426"/>
      <c r="J426"/>
      <c r="K426"/>
    </row>
    <row r="427" spans="3:11" x14ac:dyDescent="0.35">
      <c r="C427" s="278" t="s">
        <v>2285</v>
      </c>
      <c r="D427" s="279">
        <v>58.954393770856505</v>
      </c>
      <c r="E427" s="279">
        <v>139.32584269662919</v>
      </c>
      <c r="F427" s="279">
        <v>118.42105263157895</v>
      </c>
      <c r="G427" s="279">
        <v>25.17399674218866</v>
      </c>
      <c r="H427"/>
      <c r="I427"/>
      <c r="J427"/>
      <c r="K427"/>
    </row>
    <row r="428" spans="3:11" x14ac:dyDescent="0.35">
      <c r="C428" s="278" t="s">
        <v>2286</v>
      </c>
      <c r="D428" s="279">
        <v>12.820512820512819</v>
      </c>
      <c r="E428" s="279">
        <v>97.560975609756099</v>
      </c>
      <c r="F428" s="279">
        <v>145.83333333333334</v>
      </c>
      <c r="G428" s="279">
        <v>38.597619813444837</v>
      </c>
      <c r="H428"/>
      <c r="I428"/>
      <c r="J428"/>
      <c r="K428"/>
    </row>
    <row r="429" spans="3:11" x14ac:dyDescent="0.35">
      <c r="C429" s="278" t="s">
        <v>1334</v>
      </c>
      <c r="D429" s="279">
        <v>75.825156110615524</v>
      </c>
      <c r="E429" s="279">
        <v>185.75851393188856</v>
      </c>
      <c r="F429" s="279">
        <v>170.07534983853606</v>
      </c>
      <c r="G429" s="279">
        <v>49.857549857549849</v>
      </c>
      <c r="H429"/>
      <c r="I429"/>
      <c r="J429"/>
      <c r="K429"/>
    </row>
    <row r="430" spans="3:11" x14ac:dyDescent="0.35">
      <c r="C430" s="278" t="s">
        <v>574</v>
      </c>
      <c r="D430" s="279">
        <v>0</v>
      </c>
      <c r="E430" s="279">
        <v>150</v>
      </c>
      <c r="F430" s="279">
        <v>184.78260869565216</v>
      </c>
      <c r="G430" s="279">
        <v>36.848072562358276</v>
      </c>
      <c r="H430"/>
      <c r="I430"/>
      <c r="J430"/>
      <c r="K430"/>
    </row>
    <row r="431" spans="3:11" x14ac:dyDescent="0.35">
      <c r="C431" s="278" t="s">
        <v>2287</v>
      </c>
      <c r="D431" s="279">
        <v>31.46853146853147</v>
      </c>
      <c r="E431" s="279">
        <v>132.0754716981132</v>
      </c>
      <c r="F431" s="279">
        <v>77.519379844961236</v>
      </c>
      <c r="G431" s="279">
        <v>17.647058823529413</v>
      </c>
      <c r="H431"/>
      <c r="I431"/>
      <c r="J431"/>
      <c r="K431"/>
    </row>
    <row r="432" spans="3:11" x14ac:dyDescent="0.35">
      <c r="C432" s="278" t="s">
        <v>2288</v>
      </c>
      <c r="D432" s="279">
        <v>0</v>
      </c>
      <c r="E432" s="279">
        <v>21.479713603818613</v>
      </c>
      <c r="F432" s="279">
        <v>93.75</v>
      </c>
      <c r="G432" s="279">
        <v>67.164179104477611</v>
      </c>
      <c r="H432"/>
      <c r="I432"/>
      <c r="J432"/>
      <c r="K432"/>
    </row>
    <row r="433" spans="3:17" x14ac:dyDescent="0.35">
      <c r="C433" s="278" t="s">
        <v>2289</v>
      </c>
      <c r="D433" s="279">
        <v>44.256120527306962</v>
      </c>
      <c r="E433" s="279">
        <v>160.71428571428572</v>
      </c>
      <c r="F433" s="279">
        <v>123.83177570093459</v>
      </c>
      <c r="G433" s="279">
        <v>26.499091459721381</v>
      </c>
      <c r="H433"/>
      <c r="I433"/>
      <c r="J433"/>
      <c r="K433"/>
    </row>
    <row r="434" spans="3:17" x14ac:dyDescent="0.35">
      <c r="C434" s="278" t="s">
        <v>586</v>
      </c>
      <c r="D434" s="279">
        <v>61.403508771929822</v>
      </c>
      <c r="E434" s="279">
        <v>115.38461538461539</v>
      </c>
      <c r="F434" s="279">
        <v>125</v>
      </c>
      <c r="G434" s="279">
        <v>15.441630636195182</v>
      </c>
      <c r="H434"/>
      <c r="I434"/>
      <c r="J434"/>
      <c r="K434"/>
    </row>
    <row r="435" spans="3:17" x14ac:dyDescent="0.35">
      <c r="C435" s="278" t="s">
        <v>1336</v>
      </c>
      <c r="D435" s="279">
        <v>6.6115702479338845</v>
      </c>
      <c r="E435" s="279">
        <v>46.712802768166092</v>
      </c>
      <c r="F435" s="279">
        <v>143.94904458598725</v>
      </c>
      <c r="G435" s="279">
        <v>75.139266744396949</v>
      </c>
      <c r="H435"/>
      <c r="I435"/>
      <c r="J435"/>
      <c r="K435"/>
    </row>
    <row r="436" spans="3:17" x14ac:dyDescent="0.35">
      <c r="C436" s="278" t="s">
        <v>2290</v>
      </c>
      <c r="D436" s="279">
        <v>61.349693251533743</v>
      </c>
      <c r="E436" s="279">
        <v>171.7791411042945</v>
      </c>
      <c r="F436" s="279">
        <v>192.05298013245033</v>
      </c>
      <c r="G436" s="279">
        <v>36.062791684344511</v>
      </c>
      <c r="H436"/>
      <c r="I436"/>
      <c r="J436"/>
      <c r="K436"/>
    </row>
    <row r="437" spans="3:17" x14ac:dyDescent="0.35">
      <c r="C437" s="278" t="s">
        <v>2067</v>
      </c>
      <c r="D437" s="279">
        <v>54.913294797687861</v>
      </c>
      <c r="E437" s="279">
        <v>187.5</v>
      </c>
      <c r="F437" s="279">
        <v>95.652173913043484</v>
      </c>
      <c r="G437" s="279">
        <v>24.619516562220234</v>
      </c>
      <c r="H437"/>
      <c r="I437"/>
      <c r="J437"/>
      <c r="K437"/>
    </row>
    <row r="438" spans="3:17" x14ac:dyDescent="0.35">
      <c r="C438" s="278" t="s">
        <v>589</v>
      </c>
      <c r="D438" s="279">
        <v>36.496350364963497</v>
      </c>
      <c r="E438" s="279">
        <v>96.15384615384616</v>
      </c>
      <c r="F438" s="279">
        <v>144.92753623188406</v>
      </c>
      <c r="G438" s="279">
        <v>38.006756756756758</v>
      </c>
      <c r="H438"/>
      <c r="I438"/>
      <c r="J438"/>
      <c r="K438"/>
    </row>
    <row r="439" spans="3:17" x14ac:dyDescent="0.35">
      <c r="C439" s="278" t="s">
        <v>2291</v>
      </c>
      <c r="D439" s="279">
        <v>26.50855837212335</v>
      </c>
      <c r="E439" s="279">
        <v>99.131804190655387</v>
      </c>
      <c r="F439" s="279">
        <v>139.76506590586698</v>
      </c>
      <c r="G439" s="279">
        <v>42.696369495244994</v>
      </c>
      <c r="H439"/>
      <c r="I439"/>
      <c r="J439"/>
      <c r="K439"/>
    </row>
    <row r="440" spans="3:17" ht="20.25" x14ac:dyDescent="0.35">
      <c r="C440" s="201" t="s">
        <v>4109</v>
      </c>
      <c r="J440" s="613" t="s">
        <v>4110</v>
      </c>
      <c r="K440" s="614" t="s">
        <v>4111</v>
      </c>
      <c r="L440" s="614" t="s">
        <v>4112</v>
      </c>
      <c r="M440" s="614" t="s">
        <v>4113</v>
      </c>
      <c r="N440" s="614" t="s">
        <v>4114</v>
      </c>
      <c r="O440" s="614" t="s">
        <v>4115</v>
      </c>
      <c r="P440" s="614" t="s">
        <v>4116</v>
      </c>
      <c r="Q440" s="201" t="s">
        <v>4119</v>
      </c>
    </row>
    <row r="441" spans="3:17" x14ac:dyDescent="0.3">
      <c r="C441" s="612" t="s">
        <v>680</v>
      </c>
      <c r="D441" s="279">
        <f>AVERAGE(K441:L441)</f>
        <v>18.899529529308364</v>
      </c>
      <c r="E441" s="279">
        <f>M441</f>
        <v>75.979664748369771</v>
      </c>
      <c r="F441" s="279">
        <f>N441</f>
        <v>177.21703322537175</v>
      </c>
      <c r="G441" s="279">
        <f>AVERAGE(O441:P441)</f>
        <v>47.576157238139793</v>
      </c>
      <c r="J441" s="615" t="s">
        <v>680</v>
      </c>
      <c r="K441" s="616">
        <v>0</v>
      </c>
      <c r="L441" s="616">
        <v>37.799059058616727</v>
      </c>
      <c r="M441" s="616">
        <v>75.979664748369771</v>
      </c>
      <c r="N441" s="616">
        <v>177.21703322537175</v>
      </c>
      <c r="O441" s="616">
        <v>75.513437691456062</v>
      </c>
      <c r="P441" s="616">
        <v>19.638876784823527</v>
      </c>
      <c r="Q441" s="616">
        <v>2.5060485976928524</v>
      </c>
    </row>
    <row r="442" spans="3:17" x14ac:dyDescent="0.3">
      <c r="C442" s="612" t="s">
        <v>681</v>
      </c>
      <c r="D442" s="279">
        <f t="shared" ref="D442:D505" si="0">AVERAGE(K442:L442)</f>
        <v>58.948975047872672</v>
      </c>
      <c r="E442" s="279">
        <f t="shared" ref="E442:E505" si="1">M442</f>
        <v>140.22768411556044</v>
      </c>
      <c r="F442" s="279">
        <f t="shared" ref="F442:F505" si="2">N442</f>
        <v>97.191182130057413</v>
      </c>
      <c r="G442" s="279">
        <f t="shared" ref="G442:G505" si="3">AVERAGE(O442:P442)</f>
        <v>32.672880423222864</v>
      </c>
      <c r="J442" s="615" t="s">
        <v>681</v>
      </c>
      <c r="K442" s="616">
        <v>6.9289457274835948</v>
      </c>
      <c r="L442" s="616">
        <v>110.96900436826175</v>
      </c>
      <c r="M442" s="616">
        <v>140.22768411556044</v>
      </c>
      <c r="N442" s="616">
        <v>97.191182130057413</v>
      </c>
      <c r="O442" s="616">
        <v>48.106495702864486</v>
      </c>
      <c r="P442" s="616">
        <v>17.239265143581243</v>
      </c>
      <c r="Q442" s="616">
        <v>0</v>
      </c>
    </row>
    <row r="443" spans="3:17" x14ac:dyDescent="0.3">
      <c r="C443" s="612" t="s">
        <v>682</v>
      </c>
      <c r="D443" s="279">
        <f t="shared" si="0"/>
        <v>30.855983405842995</v>
      </c>
      <c r="E443" s="279">
        <f t="shared" si="1"/>
        <v>115.80729601296005</v>
      </c>
      <c r="F443" s="279">
        <f t="shared" si="2"/>
        <v>129.13352482335964</v>
      </c>
      <c r="G443" s="279">
        <f t="shared" si="3"/>
        <v>42.962296038555706</v>
      </c>
      <c r="J443" s="615" t="s">
        <v>682</v>
      </c>
      <c r="K443" s="616">
        <v>12.995875270496562</v>
      </c>
      <c r="L443" s="616">
        <v>48.716091541189428</v>
      </c>
      <c r="M443" s="616">
        <v>115.80729601296005</v>
      </c>
      <c r="N443" s="616">
        <v>129.13352482335964</v>
      </c>
      <c r="O443" s="616">
        <v>72.518546233985603</v>
      </c>
      <c r="P443" s="616">
        <v>13.406045843125803</v>
      </c>
      <c r="Q443" s="616">
        <v>0.94318424687527047</v>
      </c>
    </row>
    <row r="444" spans="3:17" x14ac:dyDescent="0.3">
      <c r="C444" s="612" t="s">
        <v>683</v>
      </c>
      <c r="D444" s="279">
        <f t="shared" si="0"/>
        <v>11.250771591664243</v>
      </c>
      <c r="E444" s="279">
        <f t="shared" si="1"/>
        <v>70.727934833833132</v>
      </c>
      <c r="F444" s="279">
        <f t="shared" si="2"/>
        <v>164.82650600187884</v>
      </c>
      <c r="G444" s="279">
        <f t="shared" si="3"/>
        <v>64.03235975424036</v>
      </c>
      <c r="J444" s="615" t="s">
        <v>683</v>
      </c>
      <c r="K444" s="616">
        <v>3.0858463475801479</v>
      </c>
      <c r="L444" s="616">
        <v>19.415696835748339</v>
      </c>
      <c r="M444" s="616">
        <v>70.727934833833132</v>
      </c>
      <c r="N444" s="616">
        <v>164.82650600187884</v>
      </c>
      <c r="O444" s="616">
        <v>106.06037050075813</v>
      </c>
      <c r="P444" s="616">
        <v>22.004349007722581</v>
      </c>
      <c r="Q444" s="616">
        <v>1.1733637625238833</v>
      </c>
    </row>
    <row r="445" spans="3:17" x14ac:dyDescent="0.3">
      <c r="C445" s="612" t="s">
        <v>684</v>
      </c>
      <c r="D445" s="279">
        <f t="shared" si="0"/>
        <v>40.705627318992299</v>
      </c>
      <c r="E445" s="279">
        <f t="shared" si="1"/>
        <v>142.87733870935719</v>
      </c>
      <c r="F445" s="279">
        <f t="shared" si="2"/>
        <v>133.61473587041823</v>
      </c>
      <c r="G445" s="279">
        <f t="shared" si="3"/>
        <v>33.404150308807559</v>
      </c>
      <c r="J445" s="615" t="s">
        <v>684</v>
      </c>
      <c r="K445" s="616">
        <v>11.370220674997054</v>
      </c>
      <c r="L445" s="616">
        <v>70.041033962987541</v>
      </c>
      <c r="M445" s="616">
        <v>142.87733870935719</v>
      </c>
      <c r="N445" s="616">
        <v>133.61473587041823</v>
      </c>
      <c r="O445" s="616">
        <v>55.285807826806298</v>
      </c>
      <c r="P445" s="616">
        <v>11.522492790808817</v>
      </c>
      <c r="Q445" s="616">
        <v>0</v>
      </c>
    </row>
    <row r="446" spans="3:17" x14ac:dyDescent="0.3">
      <c r="C446" s="612" t="s">
        <v>685</v>
      </c>
      <c r="D446" s="279">
        <f t="shared" si="0"/>
        <v>40.868414762025793</v>
      </c>
      <c r="E446" s="279">
        <f t="shared" si="1"/>
        <v>148.70485839470317</v>
      </c>
      <c r="F446" s="279">
        <f t="shared" si="2"/>
        <v>163.85933377657571</v>
      </c>
      <c r="G446" s="279">
        <f t="shared" si="3"/>
        <v>49.060344431603525</v>
      </c>
      <c r="J446" s="615" t="s">
        <v>685</v>
      </c>
      <c r="K446" s="616">
        <v>8.9930456411569963</v>
      </c>
      <c r="L446" s="616">
        <v>72.74378388289459</v>
      </c>
      <c r="M446" s="616">
        <v>148.70485839470317</v>
      </c>
      <c r="N446" s="616">
        <v>163.85933377657571</v>
      </c>
      <c r="O446" s="616">
        <v>76.74739232990737</v>
      </c>
      <c r="P446" s="616">
        <v>21.37329653329968</v>
      </c>
      <c r="Q446" s="616">
        <v>0</v>
      </c>
    </row>
    <row r="447" spans="3:17" x14ac:dyDescent="0.3">
      <c r="C447" s="612" t="s">
        <v>686</v>
      </c>
      <c r="D447" s="279">
        <f t="shared" si="0"/>
        <v>1.8362682081862742</v>
      </c>
      <c r="E447" s="279">
        <f t="shared" si="1"/>
        <v>38.335202732117686</v>
      </c>
      <c r="F447" s="279">
        <f t="shared" si="2"/>
        <v>193.79308909536763</v>
      </c>
      <c r="G447" s="279">
        <f t="shared" si="3"/>
        <v>71.03697811206321</v>
      </c>
      <c r="J447" s="615" t="s">
        <v>686</v>
      </c>
      <c r="K447" s="616">
        <v>0.91796632211055762</v>
      </c>
      <c r="L447" s="616">
        <v>2.7545700942619908</v>
      </c>
      <c r="M447" s="616">
        <v>38.335202732117686</v>
      </c>
      <c r="N447" s="616">
        <v>193.79308909536763</v>
      </c>
      <c r="O447" s="616">
        <v>118.22510655739285</v>
      </c>
      <c r="P447" s="616">
        <v>23.848849666733571</v>
      </c>
      <c r="Q447" s="616">
        <v>2.3998665953063756</v>
      </c>
    </row>
    <row r="448" spans="3:17" x14ac:dyDescent="0.3">
      <c r="C448" s="612" t="s">
        <v>687</v>
      </c>
      <c r="D448" s="279">
        <f t="shared" si="0"/>
        <v>33.440289826117372</v>
      </c>
      <c r="E448" s="279">
        <f t="shared" si="1"/>
        <v>128.95085457494307</v>
      </c>
      <c r="F448" s="279">
        <f t="shared" si="2"/>
        <v>161.46676226797692</v>
      </c>
      <c r="G448" s="279">
        <f t="shared" si="3"/>
        <v>27.087275473558062</v>
      </c>
      <c r="J448" s="615" t="s">
        <v>687</v>
      </c>
      <c r="K448" s="616">
        <v>9.9911147211878788</v>
      </c>
      <c r="L448" s="616">
        <v>56.889464931046867</v>
      </c>
      <c r="M448" s="616">
        <v>128.95085457494307</v>
      </c>
      <c r="N448" s="616">
        <v>161.46676226797692</v>
      </c>
      <c r="O448" s="616">
        <v>48.230809590580719</v>
      </c>
      <c r="P448" s="616">
        <v>5.9437413565354031</v>
      </c>
      <c r="Q448" s="616">
        <v>0</v>
      </c>
    </row>
    <row r="449" spans="3:17" x14ac:dyDescent="0.3">
      <c r="C449" s="612" t="s">
        <v>688</v>
      </c>
      <c r="D449" s="279">
        <f t="shared" si="0"/>
        <v>2.39912583201213</v>
      </c>
      <c r="E449" s="279">
        <f t="shared" si="1"/>
        <v>37.790028710892052</v>
      </c>
      <c r="F449" s="279">
        <f t="shared" si="2"/>
        <v>114.74579924738028</v>
      </c>
      <c r="G449" s="279">
        <f t="shared" si="3"/>
        <v>58.751724697810481</v>
      </c>
      <c r="J449" s="615" t="s">
        <v>688</v>
      </c>
      <c r="K449" s="616">
        <v>0.16281995779446126</v>
      </c>
      <c r="L449" s="616">
        <v>4.6354317062297987</v>
      </c>
      <c r="M449" s="616">
        <v>37.790028710892052</v>
      </c>
      <c r="N449" s="616">
        <v>114.74579924738028</v>
      </c>
      <c r="O449" s="616">
        <v>97.771518232652056</v>
      </c>
      <c r="P449" s="616">
        <v>19.731931162968902</v>
      </c>
      <c r="Q449" s="616">
        <v>1.5993248338542276</v>
      </c>
    </row>
    <row r="450" spans="3:17" x14ac:dyDescent="0.3">
      <c r="C450" s="612" t="s">
        <v>689</v>
      </c>
      <c r="D450" s="279">
        <f t="shared" si="0"/>
        <v>27.950004511649126</v>
      </c>
      <c r="E450" s="279">
        <f t="shared" si="1"/>
        <v>105.20598572807383</v>
      </c>
      <c r="F450" s="279">
        <f t="shared" si="2"/>
        <v>129.33151263035498</v>
      </c>
      <c r="G450" s="279">
        <f t="shared" si="3"/>
        <v>44.60930950033606</v>
      </c>
      <c r="J450" s="615" t="s">
        <v>689</v>
      </c>
      <c r="K450" s="616">
        <v>5.1694405920248307</v>
      </c>
      <c r="L450" s="616">
        <v>50.730568431273426</v>
      </c>
      <c r="M450" s="616">
        <v>105.20598572807383</v>
      </c>
      <c r="N450" s="616">
        <v>129.33151263035498</v>
      </c>
      <c r="O450" s="616">
        <v>70.809393060208933</v>
      </c>
      <c r="P450" s="616">
        <v>18.409225940463191</v>
      </c>
      <c r="Q450" s="616">
        <v>1.3887319230445281</v>
      </c>
    </row>
    <row r="451" spans="3:17" x14ac:dyDescent="0.3">
      <c r="C451" s="612" t="s">
        <v>690</v>
      </c>
      <c r="D451" s="279">
        <f t="shared" si="0"/>
        <v>54.63819197471188</v>
      </c>
      <c r="E451" s="279">
        <f t="shared" si="1"/>
        <v>125.70949718654897</v>
      </c>
      <c r="F451" s="279">
        <f t="shared" si="2"/>
        <v>121.51999111023481</v>
      </c>
      <c r="G451" s="279">
        <f t="shared" si="3"/>
        <v>30.695388382412347</v>
      </c>
      <c r="J451" s="615" t="s">
        <v>690</v>
      </c>
      <c r="K451" s="616">
        <v>0</v>
      </c>
      <c r="L451" s="616">
        <v>109.27638394942376</v>
      </c>
      <c r="M451" s="616">
        <v>125.70949718654897</v>
      </c>
      <c r="N451" s="616">
        <v>121.51999111023481</v>
      </c>
      <c r="O451" s="616">
        <v>61.390776764824693</v>
      </c>
      <c r="P451" s="616">
        <v>0</v>
      </c>
      <c r="Q451" s="616">
        <v>0</v>
      </c>
    </row>
    <row r="452" spans="3:17" x14ac:dyDescent="0.3">
      <c r="C452" s="612" t="s">
        <v>691</v>
      </c>
      <c r="D452" s="279">
        <f t="shared" si="0"/>
        <v>52.818900906081929</v>
      </c>
      <c r="E452" s="279">
        <f t="shared" si="1"/>
        <v>134.41467586701555</v>
      </c>
      <c r="F452" s="279">
        <f t="shared" si="2"/>
        <v>164.29612268873558</v>
      </c>
      <c r="G452" s="279">
        <f t="shared" si="3"/>
        <v>35.558818648332014</v>
      </c>
      <c r="J452" s="615" t="s">
        <v>691</v>
      </c>
      <c r="K452" s="616">
        <v>8.1377098377521584</v>
      </c>
      <c r="L452" s="616">
        <v>97.500091974411703</v>
      </c>
      <c r="M452" s="616">
        <v>134.41467586701555</v>
      </c>
      <c r="N452" s="616">
        <v>164.29612268873558</v>
      </c>
      <c r="O452" s="616">
        <v>63.482796653140774</v>
      </c>
      <c r="P452" s="616">
        <v>7.6348406435232565</v>
      </c>
      <c r="Q452" s="616">
        <v>1.6193113382787594</v>
      </c>
    </row>
    <row r="453" spans="3:17" x14ac:dyDescent="0.3">
      <c r="C453" s="612" t="s">
        <v>692</v>
      </c>
      <c r="D453" s="279">
        <f t="shared" si="0"/>
        <v>39.814408799601814</v>
      </c>
      <c r="E453" s="279">
        <f t="shared" si="1"/>
        <v>150.11480783522239</v>
      </c>
      <c r="F453" s="279">
        <f t="shared" si="2"/>
        <v>156.71315420589858</v>
      </c>
      <c r="G453" s="279">
        <f t="shared" si="3"/>
        <v>42.609496407230772</v>
      </c>
      <c r="J453" s="615" t="s">
        <v>692</v>
      </c>
      <c r="K453" s="616">
        <v>7.086376959934535</v>
      </c>
      <c r="L453" s="616">
        <v>72.542440639269088</v>
      </c>
      <c r="M453" s="616">
        <v>150.11480783522239</v>
      </c>
      <c r="N453" s="616">
        <v>156.71315420589858</v>
      </c>
      <c r="O453" s="616">
        <v>68.758061795752468</v>
      </c>
      <c r="P453" s="616">
        <v>16.460931018709079</v>
      </c>
      <c r="Q453" s="616">
        <v>0.92283023317646229</v>
      </c>
    </row>
    <row r="454" spans="3:17" x14ac:dyDescent="0.3">
      <c r="C454" s="612" t="s">
        <v>693</v>
      </c>
      <c r="D454" s="279">
        <f t="shared" si="0"/>
        <v>32.30524214341068</v>
      </c>
      <c r="E454" s="279">
        <f t="shared" si="1"/>
        <v>143.79407641960242</v>
      </c>
      <c r="F454" s="279">
        <f t="shared" si="2"/>
        <v>169.9934563842111</v>
      </c>
      <c r="G454" s="279">
        <f t="shared" si="3"/>
        <v>46.119690300514634</v>
      </c>
      <c r="J454" s="615" t="s">
        <v>693</v>
      </c>
      <c r="K454" s="616">
        <v>7.6660938164698589</v>
      </c>
      <c r="L454" s="616">
        <v>56.9443904703515</v>
      </c>
      <c r="M454" s="616">
        <v>143.79407641960242</v>
      </c>
      <c r="N454" s="616">
        <v>169.9934563842111</v>
      </c>
      <c r="O454" s="616">
        <v>76.317456977322465</v>
      </c>
      <c r="P454" s="616">
        <v>15.921923623706807</v>
      </c>
      <c r="Q454" s="616">
        <v>1.9627707488896646</v>
      </c>
    </row>
    <row r="455" spans="3:17" x14ac:dyDescent="0.3">
      <c r="C455" s="612" t="s">
        <v>694</v>
      </c>
      <c r="D455" s="279">
        <f t="shared" si="0"/>
        <v>54.663588185752701</v>
      </c>
      <c r="E455" s="279">
        <f t="shared" si="1"/>
        <v>166.42537114015454</v>
      </c>
      <c r="F455" s="279">
        <f t="shared" si="2"/>
        <v>98.566747273217388</v>
      </c>
      <c r="G455" s="279">
        <f t="shared" si="3"/>
        <v>31.892614515091086</v>
      </c>
      <c r="J455" s="615" t="s">
        <v>694</v>
      </c>
      <c r="K455" s="616">
        <v>15.876457555130695</v>
      </c>
      <c r="L455" s="616">
        <v>93.450718816374703</v>
      </c>
      <c r="M455" s="616">
        <v>166.42537114015454</v>
      </c>
      <c r="N455" s="616">
        <v>98.566747273217388</v>
      </c>
      <c r="O455" s="616">
        <v>52.032031995573412</v>
      </c>
      <c r="P455" s="616">
        <v>11.753197034608759</v>
      </c>
      <c r="Q455" s="616">
        <v>0</v>
      </c>
    </row>
    <row r="456" spans="3:17" x14ac:dyDescent="0.3">
      <c r="C456" s="612" t="s">
        <v>695</v>
      </c>
      <c r="D456" s="279">
        <f t="shared" si="0"/>
        <v>61.041295032612751</v>
      </c>
      <c r="E456" s="279">
        <f t="shared" si="1"/>
        <v>133.43117665462424</v>
      </c>
      <c r="F456" s="279">
        <f t="shared" si="2"/>
        <v>147.53633074538484</v>
      </c>
      <c r="G456" s="279">
        <f t="shared" si="3"/>
        <v>40.365484066569309</v>
      </c>
      <c r="J456" s="615" t="s">
        <v>695</v>
      </c>
      <c r="K456" s="616">
        <v>11.779691747518971</v>
      </c>
      <c r="L456" s="616">
        <v>110.30289831770654</v>
      </c>
      <c r="M456" s="616">
        <v>133.43117665462424</v>
      </c>
      <c r="N456" s="616">
        <v>147.53633074538484</v>
      </c>
      <c r="O456" s="616">
        <v>69.414760141220285</v>
      </c>
      <c r="P456" s="616">
        <v>11.316207991918329</v>
      </c>
      <c r="Q456" s="616">
        <v>0</v>
      </c>
    </row>
    <row r="457" spans="3:17" x14ac:dyDescent="0.3">
      <c r="C457" s="612" t="s">
        <v>696</v>
      </c>
      <c r="D457" s="279">
        <f t="shared" si="0"/>
        <v>44.648567202643541</v>
      </c>
      <c r="E457" s="279">
        <f t="shared" si="1"/>
        <v>155.18485824747086</v>
      </c>
      <c r="F457" s="279">
        <f t="shared" si="2"/>
        <v>137.52272165392759</v>
      </c>
      <c r="G457" s="279">
        <f t="shared" si="3"/>
        <v>39.865894318021624</v>
      </c>
      <c r="J457" s="615" t="s">
        <v>696</v>
      </c>
      <c r="K457" s="616">
        <v>14.685843032901484</v>
      </c>
      <c r="L457" s="616">
        <v>74.611291372385594</v>
      </c>
      <c r="M457" s="616">
        <v>155.18485824747086</v>
      </c>
      <c r="N457" s="616">
        <v>137.52272165392759</v>
      </c>
      <c r="O457" s="616">
        <v>55.740343486180784</v>
      </c>
      <c r="P457" s="616">
        <v>23.991445149862464</v>
      </c>
      <c r="Q457" s="616">
        <v>1.8734170569706468</v>
      </c>
    </row>
    <row r="458" spans="3:17" x14ac:dyDescent="0.3">
      <c r="C458" s="612" t="s">
        <v>697</v>
      </c>
      <c r="D458" s="279">
        <f t="shared" si="0"/>
        <v>12.520807039764932</v>
      </c>
      <c r="E458" s="279">
        <f t="shared" si="1"/>
        <v>54.13662776169307</v>
      </c>
      <c r="F458" s="279">
        <f t="shared" si="2"/>
        <v>106.69603863963329</v>
      </c>
      <c r="G458" s="279">
        <f t="shared" si="3"/>
        <v>57.471383810043882</v>
      </c>
      <c r="J458" s="615" t="s">
        <v>697</v>
      </c>
      <c r="K458" s="617">
        <v>5.33686535355654</v>
      </c>
      <c r="L458" s="617">
        <v>19.704748725973324</v>
      </c>
      <c r="M458" s="617">
        <v>54.13662776169307</v>
      </c>
      <c r="N458" s="617">
        <v>106.69603863963329</v>
      </c>
      <c r="O458" s="617">
        <v>91.187257535615458</v>
      </c>
      <c r="P458" s="617">
        <v>23.755510084472309</v>
      </c>
      <c r="Q458" s="616">
        <v>1.1227230781182771</v>
      </c>
    </row>
    <row r="459" spans="3:17" x14ac:dyDescent="0.3">
      <c r="C459" s="612" t="s">
        <v>698</v>
      </c>
      <c r="D459" s="279">
        <f t="shared" si="0"/>
        <v>52.491066560508358</v>
      </c>
      <c r="E459" s="279">
        <f t="shared" si="1"/>
        <v>167.07177474070889</v>
      </c>
      <c r="F459" s="279">
        <f t="shared" si="2"/>
        <v>174.59484817371171</v>
      </c>
      <c r="G459" s="279">
        <f t="shared" si="3"/>
        <v>32.026662362632756</v>
      </c>
      <c r="J459" s="615" t="s">
        <v>698</v>
      </c>
      <c r="K459" s="616">
        <v>14.846934826860119</v>
      </c>
      <c r="L459" s="616">
        <v>90.135198294156595</v>
      </c>
      <c r="M459" s="616">
        <v>167.07177474070889</v>
      </c>
      <c r="N459" s="616">
        <v>174.59484817371171</v>
      </c>
      <c r="O459" s="616">
        <v>56.580029619206684</v>
      </c>
      <c r="P459" s="616">
        <v>7.4732951060588295</v>
      </c>
      <c r="Q459" s="616">
        <v>0.7187334590818264</v>
      </c>
    </row>
    <row r="460" spans="3:17" x14ac:dyDescent="0.3">
      <c r="C460" s="612" t="s">
        <v>699</v>
      </c>
      <c r="D460" s="279">
        <f t="shared" si="0"/>
        <v>32.157736021530852</v>
      </c>
      <c r="E460" s="279">
        <f t="shared" si="1"/>
        <v>116.54133200467092</v>
      </c>
      <c r="F460" s="279">
        <f t="shared" si="2"/>
        <v>144.02872383735121</v>
      </c>
      <c r="G460" s="279">
        <f t="shared" si="3"/>
        <v>48.245187264204617</v>
      </c>
      <c r="J460" s="615" t="s">
        <v>699</v>
      </c>
      <c r="K460" s="616">
        <v>11.961977654105146</v>
      </c>
      <c r="L460" s="616">
        <v>52.353494388956562</v>
      </c>
      <c r="M460" s="616">
        <v>116.54133200467092</v>
      </c>
      <c r="N460" s="616">
        <v>144.02872383735121</v>
      </c>
      <c r="O460" s="616">
        <v>80.358345405189425</v>
      </c>
      <c r="P460" s="616">
        <v>16.132029123219816</v>
      </c>
      <c r="Q460" s="616">
        <v>1.65473456227114</v>
      </c>
    </row>
    <row r="461" spans="3:17" x14ac:dyDescent="0.3">
      <c r="C461" s="612" t="s">
        <v>700</v>
      </c>
      <c r="D461" s="279">
        <f t="shared" si="0"/>
        <v>85.642238298168394</v>
      </c>
      <c r="E461" s="279">
        <f t="shared" si="1"/>
        <v>201.16439659118544</v>
      </c>
      <c r="F461" s="279">
        <f t="shared" si="2"/>
        <v>159.19720313705588</v>
      </c>
      <c r="G461" s="279">
        <f t="shared" si="3"/>
        <v>41.579098604501652</v>
      </c>
      <c r="J461" s="615" t="s">
        <v>700</v>
      </c>
      <c r="K461" s="616">
        <v>21.435671715261961</v>
      </c>
      <c r="L461" s="616">
        <v>149.84880488107481</v>
      </c>
      <c r="M461" s="616">
        <v>201.16439659118544</v>
      </c>
      <c r="N461" s="616">
        <v>159.19720313705588</v>
      </c>
      <c r="O461" s="616">
        <v>75.146828312482114</v>
      </c>
      <c r="P461" s="616">
        <v>8.0113688965211871</v>
      </c>
      <c r="Q461" s="616">
        <v>0</v>
      </c>
    </row>
    <row r="462" spans="3:17" x14ac:dyDescent="0.3">
      <c r="C462" s="612" t="s">
        <v>701</v>
      </c>
      <c r="D462" s="279">
        <f t="shared" si="0"/>
        <v>5.4517060049188935</v>
      </c>
      <c r="E462" s="279">
        <f t="shared" si="1"/>
        <v>53.155599935057758</v>
      </c>
      <c r="F462" s="279">
        <f t="shared" si="2"/>
        <v>135.74145123529064</v>
      </c>
      <c r="G462" s="279">
        <f t="shared" si="3"/>
        <v>66.877025533175654</v>
      </c>
      <c r="J462" s="615" t="s">
        <v>701</v>
      </c>
      <c r="K462" s="616">
        <v>1.4714834683482358</v>
      </c>
      <c r="L462" s="616">
        <v>9.4319285414895511</v>
      </c>
      <c r="M462" s="616">
        <v>53.155599935057758</v>
      </c>
      <c r="N462" s="616">
        <v>135.74145123529064</v>
      </c>
      <c r="O462" s="616">
        <v>108.36474605459927</v>
      </c>
      <c r="P462" s="616">
        <v>25.38930501175204</v>
      </c>
      <c r="Q462" s="616">
        <v>0.95353863226499791</v>
      </c>
    </row>
    <row r="463" spans="3:17" x14ac:dyDescent="0.3">
      <c r="C463" s="612" t="s">
        <v>702</v>
      </c>
      <c r="D463" s="279">
        <f t="shared" si="0"/>
        <v>61.290171073997278</v>
      </c>
      <c r="E463" s="279">
        <f t="shared" si="1"/>
        <v>155.35720893823338</v>
      </c>
      <c r="F463" s="279">
        <f t="shared" si="2"/>
        <v>150.97674118753284</v>
      </c>
      <c r="G463" s="279">
        <f t="shared" si="3"/>
        <v>33.540313489132124</v>
      </c>
      <c r="J463" s="615" t="s">
        <v>702</v>
      </c>
      <c r="K463" s="616">
        <v>14.437203424102089</v>
      </c>
      <c r="L463" s="616">
        <v>108.14313872389246</v>
      </c>
      <c r="M463" s="616">
        <v>155.35720893823338</v>
      </c>
      <c r="N463" s="616">
        <v>150.97674118753284</v>
      </c>
      <c r="O463" s="616">
        <v>55.339324348711799</v>
      </c>
      <c r="P463" s="616">
        <v>11.741302629552452</v>
      </c>
      <c r="Q463" s="616">
        <v>0</v>
      </c>
    </row>
    <row r="464" spans="3:17" x14ac:dyDescent="0.3">
      <c r="C464" s="612" t="s">
        <v>703</v>
      </c>
      <c r="D464" s="279">
        <f t="shared" si="0"/>
        <v>22.436595192532003</v>
      </c>
      <c r="E464" s="279">
        <f t="shared" si="1"/>
        <v>156.37175189053519</v>
      </c>
      <c r="F464" s="279">
        <f t="shared" si="2"/>
        <v>205.99216003455433</v>
      </c>
      <c r="G464" s="279">
        <f t="shared" si="3"/>
        <v>55.969518581552755</v>
      </c>
      <c r="J464" s="615" t="s">
        <v>703</v>
      </c>
      <c r="K464" s="616">
        <v>5.4287403637264742</v>
      </c>
      <c r="L464" s="616">
        <v>39.444450021337531</v>
      </c>
      <c r="M464" s="616">
        <v>156.37175189053519</v>
      </c>
      <c r="N464" s="616">
        <v>205.99216003455433</v>
      </c>
      <c r="O464" s="616">
        <v>91.22906730730864</v>
      </c>
      <c r="P464" s="616">
        <v>20.709969855796871</v>
      </c>
      <c r="Q464" s="616">
        <v>2.3426149836529717</v>
      </c>
    </row>
    <row r="465" spans="3:17" x14ac:dyDescent="0.3">
      <c r="C465" s="612" t="s">
        <v>704</v>
      </c>
      <c r="D465" s="279">
        <f t="shared" si="0"/>
        <v>35.783870070940566</v>
      </c>
      <c r="E465" s="279">
        <f t="shared" si="1"/>
        <v>129.48574715388312</v>
      </c>
      <c r="F465" s="279">
        <f t="shared" si="2"/>
        <v>134.19121661681825</v>
      </c>
      <c r="G465" s="279">
        <f t="shared" si="3"/>
        <v>39.903826777882173</v>
      </c>
      <c r="J465" s="615" t="s">
        <v>704</v>
      </c>
      <c r="K465" s="616">
        <v>12.215222236096137</v>
      </c>
      <c r="L465" s="616">
        <v>59.352517905784993</v>
      </c>
      <c r="M465" s="616">
        <v>129.48574715388312</v>
      </c>
      <c r="N465" s="616">
        <v>134.19121661681825</v>
      </c>
      <c r="O465" s="616">
        <v>71.477651056841708</v>
      </c>
      <c r="P465" s="616">
        <v>8.3300024989226458</v>
      </c>
      <c r="Q465" s="616">
        <v>0.5813693417677045</v>
      </c>
    </row>
    <row r="466" spans="3:17" x14ac:dyDescent="0.3">
      <c r="C466" s="612" t="s">
        <v>705</v>
      </c>
      <c r="D466" s="279">
        <f t="shared" si="0"/>
        <v>35.873648674331029</v>
      </c>
      <c r="E466" s="279">
        <f t="shared" si="1"/>
        <v>112.1010147026642</v>
      </c>
      <c r="F466" s="279">
        <f t="shared" si="2"/>
        <v>121.84041057232645</v>
      </c>
      <c r="G466" s="279">
        <f t="shared" si="3"/>
        <v>45.242300972192815</v>
      </c>
      <c r="J466" s="615" t="s">
        <v>705</v>
      </c>
      <c r="K466" s="616">
        <v>9.1872341722775026</v>
      </c>
      <c r="L466" s="616">
        <v>62.56006317638456</v>
      </c>
      <c r="M466" s="616">
        <v>112.1010147026642</v>
      </c>
      <c r="N466" s="616">
        <v>121.84041057232645</v>
      </c>
      <c r="O466" s="616">
        <v>71.396551330591848</v>
      </c>
      <c r="P466" s="616">
        <v>19.088050613793783</v>
      </c>
      <c r="Q466" s="616">
        <v>3.5400101656591514</v>
      </c>
    </row>
    <row r="467" spans="3:17" x14ac:dyDescent="0.3">
      <c r="C467" s="612" t="s">
        <v>706</v>
      </c>
      <c r="D467" s="279">
        <f t="shared" si="0"/>
        <v>25.372404954661079</v>
      </c>
      <c r="E467" s="279">
        <f t="shared" si="1"/>
        <v>111.31289331535606</v>
      </c>
      <c r="F467" s="279">
        <f t="shared" si="2"/>
        <v>144.72010728600642</v>
      </c>
      <c r="G467" s="279">
        <f t="shared" si="3"/>
        <v>47.001720859847389</v>
      </c>
      <c r="J467" s="615" t="s">
        <v>706</v>
      </c>
      <c r="K467" s="616">
        <v>10.264519125067551</v>
      </c>
      <c r="L467" s="616">
        <v>40.480290784254606</v>
      </c>
      <c r="M467" s="616">
        <v>111.31289331535606</v>
      </c>
      <c r="N467" s="616">
        <v>144.72010728600642</v>
      </c>
      <c r="O467" s="616">
        <v>77.11715390980585</v>
      </c>
      <c r="P467" s="616">
        <v>16.88628780988893</v>
      </c>
      <c r="Q467" s="616">
        <v>1.5981889757772223</v>
      </c>
    </row>
    <row r="468" spans="3:17" x14ac:dyDescent="0.3">
      <c r="C468" s="612" t="s">
        <v>707</v>
      </c>
      <c r="D468" s="279">
        <f t="shared" si="0"/>
        <v>57.238441390148651</v>
      </c>
      <c r="E468" s="279">
        <f t="shared" si="1"/>
        <v>158.65381903786198</v>
      </c>
      <c r="F468" s="279">
        <f t="shared" si="2"/>
        <v>140.80174028757355</v>
      </c>
      <c r="G468" s="279">
        <f t="shared" si="3"/>
        <v>43.243623828648438</v>
      </c>
      <c r="J468" s="615" t="s">
        <v>707</v>
      </c>
      <c r="K468" s="616">
        <v>15.060918921955667</v>
      </c>
      <c r="L468" s="616">
        <v>99.415963858341641</v>
      </c>
      <c r="M468" s="616">
        <v>158.65381903786198</v>
      </c>
      <c r="N468" s="616">
        <v>140.80174028757355</v>
      </c>
      <c r="O468" s="616">
        <v>71.603936050206599</v>
      </c>
      <c r="P468" s="616">
        <v>14.883311607090281</v>
      </c>
      <c r="Q468" s="616">
        <v>0</v>
      </c>
    </row>
    <row r="469" spans="3:17" x14ac:dyDescent="0.3">
      <c r="C469" s="612" t="s">
        <v>708</v>
      </c>
      <c r="D469" s="279">
        <f t="shared" si="0"/>
        <v>32.661500203326703</v>
      </c>
      <c r="E469" s="279">
        <f t="shared" si="1"/>
        <v>148.24701881205763</v>
      </c>
      <c r="F469" s="279">
        <f t="shared" si="2"/>
        <v>119.68107937088843</v>
      </c>
      <c r="G469" s="279">
        <f t="shared" si="3"/>
        <v>53.933780888267506</v>
      </c>
      <c r="J469" s="615" t="s">
        <v>708</v>
      </c>
      <c r="K469" s="616">
        <v>15.718381764858488</v>
      </c>
      <c r="L469" s="616">
        <v>49.604618641794914</v>
      </c>
      <c r="M469" s="616">
        <v>148.24701881205763</v>
      </c>
      <c r="N469" s="616">
        <v>119.68107937088843</v>
      </c>
      <c r="O469" s="616">
        <v>80.887575823963118</v>
      </c>
      <c r="P469" s="616">
        <v>26.979985952571894</v>
      </c>
      <c r="Q469" s="616">
        <v>0</v>
      </c>
    </row>
    <row r="470" spans="3:17" x14ac:dyDescent="0.3">
      <c r="C470" s="612" t="s">
        <v>709</v>
      </c>
      <c r="D470" s="279">
        <f t="shared" si="0"/>
        <v>17.739781918989017</v>
      </c>
      <c r="E470" s="279">
        <f t="shared" si="1"/>
        <v>117.45398749706683</v>
      </c>
      <c r="F470" s="279">
        <f t="shared" si="2"/>
        <v>239.26466398819849</v>
      </c>
      <c r="G470" s="279">
        <f t="shared" si="3"/>
        <v>25.121903675909799</v>
      </c>
      <c r="J470" s="615" t="s">
        <v>709</v>
      </c>
      <c r="K470" s="616">
        <v>0</v>
      </c>
      <c r="L470" s="616">
        <v>35.479563837978034</v>
      </c>
      <c r="M470" s="616">
        <v>117.45398749706683</v>
      </c>
      <c r="N470" s="616">
        <v>239.26466398819849</v>
      </c>
      <c r="O470" s="616">
        <v>43.487251652658863</v>
      </c>
      <c r="P470" s="616">
        <v>6.7565556991607334</v>
      </c>
      <c r="Q470" s="616">
        <v>0</v>
      </c>
    </row>
    <row r="471" spans="3:17" x14ac:dyDescent="0.3">
      <c r="C471" s="612" t="s">
        <v>710</v>
      </c>
      <c r="D471" s="279">
        <f t="shared" si="0"/>
        <v>22.439541286910604</v>
      </c>
      <c r="E471" s="279">
        <f t="shared" si="1"/>
        <v>80.337708894888294</v>
      </c>
      <c r="F471" s="279">
        <f t="shared" si="2"/>
        <v>143.20418849823221</v>
      </c>
      <c r="G471" s="279">
        <f t="shared" si="3"/>
        <v>67.716736641203411</v>
      </c>
      <c r="J471" s="615" t="s">
        <v>710</v>
      </c>
      <c r="K471" s="616">
        <v>7.2757669620652408</v>
      </c>
      <c r="L471" s="616">
        <v>37.603315611755967</v>
      </c>
      <c r="M471" s="616">
        <v>80.337708894888294</v>
      </c>
      <c r="N471" s="616">
        <v>143.20418849823221</v>
      </c>
      <c r="O471" s="616">
        <v>109.7309675426817</v>
      </c>
      <c r="P471" s="616">
        <v>25.702505739725122</v>
      </c>
      <c r="Q471" s="616">
        <v>2.3924445759187889</v>
      </c>
    </row>
    <row r="472" spans="3:17" x14ac:dyDescent="0.3">
      <c r="C472" s="612" t="s">
        <v>711</v>
      </c>
      <c r="D472" s="279">
        <f t="shared" si="0"/>
        <v>47.581236617207487</v>
      </c>
      <c r="E472" s="279">
        <f t="shared" si="1"/>
        <v>134.23879162947887</v>
      </c>
      <c r="F472" s="279">
        <f t="shared" si="2"/>
        <v>147.42547644759583</v>
      </c>
      <c r="G472" s="279">
        <f t="shared" si="3"/>
        <v>32.448085583654503</v>
      </c>
      <c r="J472" s="615" t="s">
        <v>711</v>
      </c>
      <c r="K472" s="616">
        <v>28.538829960165145</v>
      </c>
      <c r="L472" s="616">
        <v>66.623643274249829</v>
      </c>
      <c r="M472" s="616">
        <v>134.23879162947887</v>
      </c>
      <c r="N472" s="616">
        <v>147.42547644759583</v>
      </c>
      <c r="O472" s="616">
        <v>56.592655627348826</v>
      </c>
      <c r="P472" s="616">
        <v>8.3035155399601877</v>
      </c>
      <c r="Q472" s="616">
        <v>1.5315114332097086</v>
      </c>
    </row>
    <row r="473" spans="3:17" x14ac:dyDescent="0.3">
      <c r="C473" s="612" t="s">
        <v>712</v>
      </c>
      <c r="D473" s="279">
        <f t="shared" si="0"/>
        <v>36.012829476575128</v>
      </c>
      <c r="E473" s="279">
        <f t="shared" si="1"/>
        <v>135.74434701993636</v>
      </c>
      <c r="F473" s="279">
        <f t="shared" si="2"/>
        <v>144.87668730207409</v>
      </c>
      <c r="G473" s="279">
        <f t="shared" si="3"/>
        <v>48.571491790111729</v>
      </c>
      <c r="J473" s="615" t="s">
        <v>712</v>
      </c>
      <c r="K473" s="616">
        <v>7.8932120697155144</v>
      </c>
      <c r="L473" s="616">
        <v>64.132446883434739</v>
      </c>
      <c r="M473" s="616">
        <v>135.74434701993636</v>
      </c>
      <c r="N473" s="616">
        <v>144.87668730207409</v>
      </c>
      <c r="O473" s="616">
        <v>77.155787524610886</v>
      </c>
      <c r="P473" s="616">
        <v>19.987196055612575</v>
      </c>
      <c r="Q473" s="616">
        <v>1.312419333130568</v>
      </c>
    </row>
    <row r="474" spans="3:17" x14ac:dyDescent="0.3">
      <c r="C474" s="612" t="s">
        <v>713</v>
      </c>
      <c r="D474" s="279">
        <f t="shared" si="0"/>
        <v>30.997859229860193</v>
      </c>
      <c r="E474" s="279">
        <f t="shared" si="1"/>
        <v>151.99837088238453</v>
      </c>
      <c r="F474" s="279">
        <f t="shared" si="2"/>
        <v>127.28283963013334</v>
      </c>
      <c r="G474" s="279">
        <f t="shared" si="3"/>
        <v>35.360599436167405</v>
      </c>
      <c r="J474" s="615" t="s">
        <v>713</v>
      </c>
      <c r="K474" s="616">
        <v>3.9979249490782292</v>
      </c>
      <c r="L474" s="616">
        <v>57.997793510642154</v>
      </c>
      <c r="M474" s="616">
        <v>151.99837088238453</v>
      </c>
      <c r="N474" s="616">
        <v>127.28283963013334</v>
      </c>
      <c r="O474" s="616">
        <v>54.988972464192784</v>
      </c>
      <c r="P474" s="616">
        <v>15.732226408142026</v>
      </c>
      <c r="Q474" s="616">
        <v>0</v>
      </c>
    </row>
    <row r="475" spans="3:17" x14ac:dyDescent="0.3">
      <c r="C475" s="612" t="s">
        <v>714</v>
      </c>
      <c r="D475" s="279">
        <f t="shared" si="0"/>
        <v>8.2354053946186081</v>
      </c>
      <c r="E475" s="279">
        <f t="shared" si="1"/>
        <v>75.436568618811989</v>
      </c>
      <c r="F475" s="279">
        <f t="shared" si="2"/>
        <v>148.58487809486206</v>
      </c>
      <c r="G475" s="279">
        <f t="shared" si="3"/>
        <v>64.116928598531089</v>
      </c>
      <c r="J475" s="615" t="s">
        <v>714</v>
      </c>
      <c r="K475" s="616">
        <v>2.6917609173407149</v>
      </c>
      <c r="L475" s="616">
        <v>13.7790498718965</v>
      </c>
      <c r="M475" s="616">
        <v>75.436568618811989</v>
      </c>
      <c r="N475" s="616">
        <v>148.58487809486206</v>
      </c>
      <c r="O475" s="616">
        <v>104.98963865783281</v>
      </c>
      <c r="P475" s="616">
        <v>23.244218539229376</v>
      </c>
      <c r="Q475" s="616">
        <v>1.8863449005975859</v>
      </c>
    </row>
    <row r="476" spans="3:17" x14ac:dyDescent="0.3">
      <c r="C476" s="612" t="s">
        <v>715</v>
      </c>
      <c r="D476" s="279">
        <f t="shared" si="0"/>
        <v>12.02468833160941</v>
      </c>
      <c r="E476" s="279">
        <f t="shared" si="1"/>
        <v>93.836953220963409</v>
      </c>
      <c r="F476" s="279">
        <f t="shared" si="2"/>
        <v>159.63040150346006</v>
      </c>
      <c r="G476" s="279">
        <f t="shared" si="3"/>
        <v>48.079810626189413</v>
      </c>
      <c r="J476" s="615" t="s">
        <v>715</v>
      </c>
      <c r="K476" s="616">
        <v>4.0230100066475645</v>
      </c>
      <c r="L476" s="616">
        <v>20.026366656571255</v>
      </c>
      <c r="M476" s="616">
        <v>93.836953220963409</v>
      </c>
      <c r="N476" s="616">
        <v>159.63040150346006</v>
      </c>
      <c r="O476" s="616">
        <v>80.280574242802331</v>
      </c>
      <c r="P476" s="616">
        <v>15.879047009576492</v>
      </c>
      <c r="Q476" s="616">
        <v>1.2299330620926545</v>
      </c>
    </row>
    <row r="477" spans="3:17" x14ac:dyDescent="0.3">
      <c r="C477" s="612" t="s">
        <v>4117</v>
      </c>
      <c r="D477" s="279">
        <f t="shared" si="0"/>
        <v>47.97238698602898</v>
      </c>
      <c r="E477" s="279">
        <f t="shared" si="1"/>
        <v>133.23001281953577</v>
      </c>
      <c r="F477" s="279">
        <f t="shared" si="2"/>
        <v>123.64392208048243</v>
      </c>
      <c r="G477" s="279">
        <f t="shared" si="3"/>
        <v>31.036785276401165</v>
      </c>
      <c r="J477" s="615" t="s">
        <v>4117</v>
      </c>
      <c r="K477" s="616">
        <v>18.602799869848731</v>
      </c>
      <c r="L477" s="616">
        <v>77.341974102209221</v>
      </c>
      <c r="M477" s="616">
        <v>133.23001281953577</v>
      </c>
      <c r="N477" s="616">
        <v>123.64392208048243</v>
      </c>
      <c r="O477" s="616">
        <v>53.70936749164818</v>
      </c>
      <c r="P477" s="616">
        <v>8.36420306115415</v>
      </c>
      <c r="Q477" s="616">
        <v>2.1683116347880378</v>
      </c>
    </row>
    <row r="478" spans="3:17" x14ac:dyDescent="0.3">
      <c r="C478" s="612" t="s">
        <v>716</v>
      </c>
      <c r="D478" s="279">
        <f t="shared" si="0"/>
        <v>29.584382982941325</v>
      </c>
      <c r="E478" s="279">
        <f t="shared" si="1"/>
        <v>151.44256188282083</v>
      </c>
      <c r="F478" s="279">
        <f t="shared" si="2"/>
        <v>204.42980856715266</v>
      </c>
      <c r="G478" s="279">
        <f t="shared" si="3"/>
        <v>25.22197332780706</v>
      </c>
      <c r="J478" s="615" t="s">
        <v>716</v>
      </c>
      <c r="K478" s="616">
        <v>5.3734042495445777</v>
      </c>
      <c r="L478" s="616">
        <v>53.795361716338071</v>
      </c>
      <c r="M478" s="616">
        <v>151.44256188282083</v>
      </c>
      <c r="N478" s="616">
        <v>204.42980856715266</v>
      </c>
      <c r="O478" s="616">
        <v>40.599787459754502</v>
      </c>
      <c r="P478" s="616">
        <v>9.844159195859616</v>
      </c>
      <c r="Q478" s="616">
        <v>0</v>
      </c>
    </row>
    <row r="479" spans="3:17" x14ac:dyDescent="0.3">
      <c r="C479" s="612" t="s">
        <v>717</v>
      </c>
      <c r="D479" s="279">
        <f t="shared" si="0"/>
        <v>19.159893132583335</v>
      </c>
      <c r="E479" s="279">
        <f t="shared" si="1"/>
        <v>107.29575130685085</v>
      </c>
      <c r="F479" s="279">
        <f t="shared" si="2"/>
        <v>202.95523525036688</v>
      </c>
      <c r="G479" s="279">
        <f t="shared" si="3"/>
        <v>64.832580054191325</v>
      </c>
      <c r="J479" s="615" t="s">
        <v>717</v>
      </c>
      <c r="K479" s="616">
        <v>3.4031129955040638</v>
      </c>
      <c r="L479" s="616">
        <v>34.916673269662603</v>
      </c>
      <c r="M479" s="616">
        <v>107.29575130685085</v>
      </c>
      <c r="N479" s="616">
        <v>202.95523525036688</v>
      </c>
      <c r="O479" s="616">
        <v>110.14653311082698</v>
      </c>
      <c r="P479" s="616">
        <v>19.518626997555678</v>
      </c>
      <c r="Q479" s="616">
        <v>1.0697832547480886</v>
      </c>
    </row>
    <row r="480" spans="3:17" x14ac:dyDescent="0.3">
      <c r="C480" s="612" t="s">
        <v>718</v>
      </c>
      <c r="D480" s="279">
        <f t="shared" si="0"/>
        <v>4.2211267350452157</v>
      </c>
      <c r="E480" s="279">
        <f t="shared" si="1"/>
        <v>63.258999578184941</v>
      </c>
      <c r="F480" s="279">
        <f t="shared" si="2"/>
        <v>144.4195954169906</v>
      </c>
      <c r="G480" s="279">
        <f t="shared" si="3"/>
        <v>53.589331438429554</v>
      </c>
      <c r="J480" s="615" t="s">
        <v>718</v>
      </c>
      <c r="K480" s="616">
        <v>1.0540106354126604</v>
      </c>
      <c r="L480" s="616">
        <v>7.3882428346777704</v>
      </c>
      <c r="M480" s="616">
        <v>63.258999578184941</v>
      </c>
      <c r="N480" s="616">
        <v>144.4195954169906</v>
      </c>
      <c r="O480" s="616">
        <v>89.225065276092394</v>
      </c>
      <c r="P480" s="616">
        <v>17.953597600766717</v>
      </c>
      <c r="Q480" s="616">
        <v>1.8030010098106042</v>
      </c>
    </row>
    <row r="481" spans="3:17" x14ac:dyDescent="0.3">
      <c r="C481" s="612" t="s">
        <v>719</v>
      </c>
      <c r="D481" s="279">
        <f t="shared" si="0"/>
        <v>17.631780833482296</v>
      </c>
      <c r="E481" s="279">
        <f t="shared" si="1"/>
        <v>114.4389614692557</v>
      </c>
      <c r="F481" s="279">
        <f t="shared" si="2"/>
        <v>176.9025578703091</v>
      </c>
      <c r="G481" s="279">
        <f t="shared" si="3"/>
        <v>52.369317462913912</v>
      </c>
      <c r="J481" s="615" t="s">
        <v>719</v>
      </c>
      <c r="K481" s="617">
        <v>14.67643195390912</v>
      </c>
      <c r="L481" s="617">
        <v>20.587129713055475</v>
      </c>
      <c r="M481" s="617">
        <v>114.4389614692557</v>
      </c>
      <c r="N481" s="617">
        <v>176.9025578703091</v>
      </c>
      <c r="O481" s="617">
        <v>96.509528203956236</v>
      </c>
      <c r="P481" s="616">
        <v>8.2291067218715899</v>
      </c>
      <c r="Q481" s="616">
        <v>4.0550488740675021</v>
      </c>
    </row>
    <row r="482" spans="3:17" x14ac:dyDescent="0.3">
      <c r="C482" s="612" t="s">
        <v>720</v>
      </c>
      <c r="D482" s="279">
        <f t="shared" si="0"/>
        <v>13.6969221285744</v>
      </c>
      <c r="E482" s="279">
        <f t="shared" si="1"/>
        <v>61.337501240950843</v>
      </c>
      <c r="F482" s="279">
        <f t="shared" si="2"/>
        <v>109.22539204123572</v>
      </c>
      <c r="G482" s="279">
        <f t="shared" si="3"/>
        <v>60.019282596480267</v>
      </c>
      <c r="J482" s="615" t="s">
        <v>720</v>
      </c>
      <c r="K482" s="617">
        <v>3.8757041540281332</v>
      </c>
      <c r="L482" s="617">
        <v>23.518140103120668</v>
      </c>
      <c r="M482" s="617">
        <v>61.337501240950843</v>
      </c>
      <c r="N482" s="617">
        <v>109.22539204123572</v>
      </c>
      <c r="O482" s="617">
        <v>98.909179109353218</v>
      </c>
      <c r="P482" s="616">
        <v>21.129386083607319</v>
      </c>
      <c r="Q482" s="616">
        <v>2.5168249356326542</v>
      </c>
    </row>
    <row r="483" spans="3:17" x14ac:dyDescent="0.3">
      <c r="C483" s="612" t="s">
        <v>721</v>
      </c>
      <c r="D483" s="279">
        <f t="shared" si="0"/>
        <v>16.596649344358962</v>
      </c>
      <c r="E483" s="279">
        <f t="shared" si="1"/>
        <v>90.159384377681945</v>
      </c>
      <c r="F483" s="279">
        <f t="shared" si="2"/>
        <v>165.15974463706408</v>
      </c>
      <c r="G483" s="279">
        <f t="shared" si="3"/>
        <v>52.448628215854498</v>
      </c>
      <c r="J483" s="615" t="s">
        <v>721</v>
      </c>
      <c r="K483" s="617">
        <v>5.5303058932959406</v>
      </c>
      <c r="L483" s="617">
        <v>27.662992795421982</v>
      </c>
      <c r="M483" s="617">
        <v>90.159384377681945</v>
      </c>
      <c r="N483" s="617">
        <v>165.15974463706408</v>
      </c>
      <c r="O483" s="617">
        <v>89.438106367345867</v>
      </c>
      <c r="P483" s="616">
        <v>15.459150064363124</v>
      </c>
      <c r="Q483" s="616">
        <v>1.5099424297358197</v>
      </c>
    </row>
    <row r="484" spans="3:17" x14ac:dyDescent="0.3">
      <c r="C484" s="612" t="s">
        <v>722</v>
      </c>
      <c r="D484" s="279">
        <f t="shared" si="0"/>
        <v>2.9581719350851179</v>
      </c>
      <c r="E484" s="279">
        <f t="shared" si="1"/>
        <v>23.308419143475916</v>
      </c>
      <c r="F484" s="279">
        <f t="shared" si="2"/>
        <v>64.414789156200612</v>
      </c>
      <c r="G484" s="279">
        <f t="shared" si="3"/>
        <v>44.308127153764588</v>
      </c>
      <c r="J484" s="615" t="s">
        <v>722</v>
      </c>
      <c r="K484" s="616">
        <v>1.8898524963155419</v>
      </c>
      <c r="L484" s="616">
        <v>4.0264913738546939</v>
      </c>
      <c r="M484" s="616">
        <v>23.308419143475916</v>
      </c>
      <c r="N484" s="616">
        <v>64.414789156200612</v>
      </c>
      <c r="O484" s="616">
        <v>69.233055630298495</v>
      </c>
      <c r="P484" s="616">
        <v>19.383198677230684</v>
      </c>
      <c r="Q484" s="616">
        <v>2.2339056082051303</v>
      </c>
    </row>
    <row r="485" spans="3:17" x14ac:dyDescent="0.3">
      <c r="C485" s="612" t="s">
        <v>723</v>
      </c>
      <c r="D485" s="279">
        <f t="shared" si="0"/>
        <v>35.333718070619412</v>
      </c>
      <c r="E485" s="279">
        <f t="shared" si="1"/>
        <v>152.36977078354744</v>
      </c>
      <c r="F485" s="279">
        <f t="shared" si="2"/>
        <v>164.95210302584803</v>
      </c>
      <c r="G485" s="279">
        <f t="shared" si="3"/>
        <v>41.547859857060047</v>
      </c>
      <c r="J485" s="615" t="s">
        <v>723</v>
      </c>
      <c r="K485" s="616">
        <v>9.0057958185964306</v>
      </c>
      <c r="L485" s="616">
        <v>61.661640322642398</v>
      </c>
      <c r="M485" s="616">
        <v>152.36977078354744</v>
      </c>
      <c r="N485" s="616">
        <v>164.95210302584803</v>
      </c>
      <c r="O485" s="616">
        <v>68.319093508917945</v>
      </c>
      <c r="P485" s="616">
        <v>14.776626205202152</v>
      </c>
      <c r="Q485" s="616">
        <v>1.2625792497479738</v>
      </c>
    </row>
    <row r="486" spans="3:17" x14ac:dyDescent="0.3">
      <c r="C486" s="612" t="s">
        <v>724</v>
      </c>
      <c r="D486" s="279">
        <f t="shared" si="0"/>
        <v>46.719986784964185</v>
      </c>
      <c r="E486" s="279">
        <f t="shared" si="1"/>
        <v>163.08715153916191</v>
      </c>
      <c r="F486" s="279">
        <f t="shared" si="2"/>
        <v>159.19919983182197</v>
      </c>
      <c r="G486" s="279">
        <f t="shared" si="3"/>
        <v>44.868140146122265</v>
      </c>
      <c r="J486" s="615" t="s">
        <v>724</v>
      </c>
      <c r="K486" s="616">
        <v>15.464427011643831</v>
      </c>
      <c r="L486" s="616">
        <v>77.975546558284535</v>
      </c>
      <c r="M486" s="616">
        <v>163.08715153916191</v>
      </c>
      <c r="N486" s="616">
        <v>159.19919983182197</v>
      </c>
      <c r="O486" s="616">
        <v>75.940003851174922</v>
      </c>
      <c r="P486" s="616">
        <v>13.796276441069612</v>
      </c>
      <c r="Q486" s="616">
        <v>1.6998456119251941</v>
      </c>
    </row>
    <row r="487" spans="3:17" x14ac:dyDescent="0.3">
      <c r="C487" s="612" t="s">
        <v>725</v>
      </c>
      <c r="D487" s="279">
        <f t="shared" si="0"/>
        <v>38.375110995047834</v>
      </c>
      <c r="E487" s="279">
        <f t="shared" si="1"/>
        <v>165.57002498427354</v>
      </c>
      <c r="F487" s="279">
        <f t="shared" si="2"/>
        <v>148.40923941205833</v>
      </c>
      <c r="G487" s="279">
        <f t="shared" si="3"/>
        <v>43.198252388460205</v>
      </c>
      <c r="J487" s="615" t="s">
        <v>725</v>
      </c>
      <c r="K487" s="616">
        <v>10.479117662812914</v>
      </c>
      <c r="L487" s="616">
        <v>66.271104327282757</v>
      </c>
      <c r="M487" s="616">
        <v>165.57002498427354</v>
      </c>
      <c r="N487" s="616">
        <v>148.40923941205833</v>
      </c>
      <c r="O487" s="616">
        <v>67.686059506103646</v>
      </c>
      <c r="P487" s="616">
        <v>18.710445270816766</v>
      </c>
      <c r="Q487" s="616">
        <v>2.1092413613475167</v>
      </c>
    </row>
    <row r="488" spans="3:17" x14ac:dyDescent="0.3">
      <c r="C488" s="612" t="s">
        <v>726</v>
      </c>
      <c r="D488" s="279">
        <f t="shared" si="0"/>
        <v>71.7461569929538</v>
      </c>
      <c r="E488" s="279">
        <f t="shared" si="1"/>
        <v>149.57581104997519</v>
      </c>
      <c r="F488" s="279">
        <f t="shared" si="2"/>
        <v>142.14905854289123</v>
      </c>
      <c r="G488" s="279">
        <f t="shared" si="3"/>
        <v>40.465399522345855</v>
      </c>
      <c r="J488" s="615" t="s">
        <v>726</v>
      </c>
      <c r="K488" s="616">
        <v>17.631542519099138</v>
      </c>
      <c r="L488" s="616">
        <v>125.86077146680846</v>
      </c>
      <c r="M488" s="616">
        <v>149.57581104997519</v>
      </c>
      <c r="N488" s="616">
        <v>142.14905854289123</v>
      </c>
      <c r="O488" s="616">
        <v>70.149584360421187</v>
      </c>
      <c r="P488" s="616">
        <v>10.781214684270521</v>
      </c>
      <c r="Q488" s="616">
        <v>0</v>
      </c>
    </row>
    <row r="489" spans="3:17" x14ac:dyDescent="0.3">
      <c r="C489" s="612" t="s">
        <v>727</v>
      </c>
      <c r="D489" s="279">
        <f t="shared" si="0"/>
        <v>4.5314777672031505</v>
      </c>
      <c r="E489" s="279">
        <f t="shared" si="1"/>
        <v>49.22591647967338</v>
      </c>
      <c r="F489" s="279">
        <f t="shared" si="2"/>
        <v>127.86690724725928</v>
      </c>
      <c r="G489" s="279">
        <f t="shared" si="3"/>
        <v>47.946662632392993</v>
      </c>
      <c r="J489" s="615" t="s">
        <v>727</v>
      </c>
      <c r="K489" s="616">
        <v>1.2074506049738734</v>
      </c>
      <c r="L489" s="616">
        <v>7.8555049294324277</v>
      </c>
      <c r="M489" s="616">
        <v>49.22591647967338</v>
      </c>
      <c r="N489" s="616">
        <v>127.86690724725928</v>
      </c>
      <c r="O489" s="616">
        <v>77.558239710966376</v>
      </c>
      <c r="P489" s="616">
        <v>18.33508555381961</v>
      </c>
      <c r="Q489" s="616">
        <v>1.9445687526530266</v>
      </c>
    </row>
    <row r="490" spans="3:17" x14ac:dyDescent="0.3">
      <c r="C490" s="612" t="s">
        <v>728</v>
      </c>
      <c r="D490" s="279">
        <f t="shared" si="0"/>
        <v>7.1206507012354061</v>
      </c>
      <c r="E490" s="279">
        <f t="shared" si="1"/>
        <v>49.781063096643166</v>
      </c>
      <c r="F490" s="279">
        <f t="shared" si="2"/>
        <v>136.22810831802659</v>
      </c>
      <c r="G490" s="279">
        <f t="shared" si="3"/>
        <v>62.578741396724929</v>
      </c>
      <c r="J490" s="615" t="s">
        <v>728</v>
      </c>
      <c r="K490" s="616">
        <v>1.9084944176398639</v>
      </c>
      <c r="L490" s="616">
        <v>12.332806984830949</v>
      </c>
      <c r="M490" s="616">
        <v>49.781063096643166</v>
      </c>
      <c r="N490" s="616">
        <v>136.22810831802659</v>
      </c>
      <c r="O490" s="616">
        <v>97.57428735598539</v>
      </c>
      <c r="P490" s="616">
        <v>27.583195437464472</v>
      </c>
      <c r="Q490" s="616">
        <v>2.0947085756526804</v>
      </c>
    </row>
    <row r="491" spans="3:17" x14ac:dyDescent="0.3">
      <c r="C491" s="612" t="s">
        <v>729</v>
      </c>
      <c r="D491" s="279">
        <f t="shared" si="0"/>
        <v>34.348369096893862</v>
      </c>
      <c r="E491" s="279">
        <f t="shared" si="1"/>
        <v>129.50540705208252</v>
      </c>
      <c r="F491" s="279">
        <f t="shared" si="2"/>
        <v>141.67485787798881</v>
      </c>
      <c r="G491" s="279">
        <f t="shared" si="3"/>
        <v>47.262343521116456</v>
      </c>
      <c r="J491" s="615" t="s">
        <v>729</v>
      </c>
      <c r="K491" s="616">
        <v>9.9760493169223015</v>
      </c>
      <c r="L491" s="616">
        <v>58.720688876865424</v>
      </c>
      <c r="M491" s="616">
        <v>129.50540705208252</v>
      </c>
      <c r="N491" s="616">
        <v>141.67485787798881</v>
      </c>
      <c r="O491" s="616">
        <v>83.558145556151658</v>
      </c>
      <c r="P491" s="616">
        <v>10.966541486081253</v>
      </c>
      <c r="Q491" s="616">
        <v>0</v>
      </c>
    </row>
    <row r="492" spans="3:17" x14ac:dyDescent="0.3">
      <c r="C492" s="612" t="s">
        <v>730</v>
      </c>
      <c r="D492" s="279">
        <f t="shared" si="0"/>
        <v>14.886616917071693</v>
      </c>
      <c r="E492" s="279">
        <f t="shared" si="1"/>
        <v>58.229952522701076</v>
      </c>
      <c r="F492" s="279">
        <f t="shared" si="2"/>
        <v>107.54125326673723</v>
      </c>
      <c r="G492" s="279">
        <f t="shared" si="3"/>
        <v>60.259345229135221</v>
      </c>
      <c r="J492" s="615" t="s">
        <v>730</v>
      </c>
      <c r="K492" s="616">
        <v>4.8418081556345305</v>
      </c>
      <c r="L492" s="616">
        <v>24.931425678508855</v>
      </c>
      <c r="M492" s="616">
        <v>58.229952522701076</v>
      </c>
      <c r="N492" s="616">
        <v>107.54125326673723</v>
      </c>
      <c r="O492" s="616">
        <v>96.211884379250179</v>
      </c>
      <c r="P492" s="616">
        <v>24.306806079020262</v>
      </c>
      <c r="Q492" s="616">
        <v>2.3869626168211875</v>
      </c>
    </row>
    <row r="493" spans="3:17" x14ac:dyDescent="0.3">
      <c r="C493" s="612" t="s">
        <v>731</v>
      </c>
      <c r="D493" s="279">
        <f t="shared" si="0"/>
        <v>23.511773858250496</v>
      </c>
      <c r="E493" s="279">
        <f t="shared" si="1"/>
        <v>106.90049773476194</v>
      </c>
      <c r="F493" s="279">
        <f t="shared" si="2"/>
        <v>153.47322226670332</v>
      </c>
      <c r="G493" s="279">
        <f t="shared" si="3"/>
        <v>49.801800999790174</v>
      </c>
      <c r="J493" s="615" t="s">
        <v>731</v>
      </c>
      <c r="K493" s="616">
        <v>6.3442685511535428</v>
      </c>
      <c r="L493" s="616">
        <v>40.679279165347452</v>
      </c>
      <c r="M493" s="616">
        <v>106.90049773476194</v>
      </c>
      <c r="N493" s="616">
        <v>153.47322226670332</v>
      </c>
      <c r="O493" s="616">
        <v>84.718643161138544</v>
      </c>
      <c r="P493" s="616">
        <v>14.884958838441804</v>
      </c>
      <c r="Q493" s="616">
        <v>0.55508772401467965</v>
      </c>
    </row>
    <row r="494" spans="3:17" x14ac:dyDescent="0.3">
      <c r="C494" s="612" t="s">
        <v>732</v>
      </c>
      <c r="D494" s="279">
        <f t="shared" si="0"/>
        <v>28.06555287320252</v>
      </c>
      <c r="E494" s="279">
        <f t="shared" si="1"/>
        <v>95.69165571797808</v>
      </c>
      <c r="F494" s="279">
        <f t="shared" si="2"/>
        <v>157.85998646802011</v>
      </c>
      <c r="G494" s="279">
        <f t="shared" si="3"/>
        <v>43.609893280361064</v>
      </c>
      <c r="J494" s="615" t="s">
        <v>732</v>
      </c>
      <c r="K494" s="616">
        <v>4.1447414643541993</v>
      </c>
      <c r="L494" s="616">
        <v>51.986364282050843</v>
      </c>
      <c r="M494" s="616">
        <v>95.69165571797808</v>
      </c>
      <c r="N494" s="616">
        <v>157.85998646802011</v>
      </c>
      <c r="O494" s="616">
        <v>68.411126106933992</v>
      </c>
      <c r="P494" s="616">
        <v>18.808660453788132</v>
      </c>
      <c r="Q494" s="616">
        <v>0</v>
      </c>
    </row>
    <row r="495" spans="3:17" x14ac:dyDescent="0.3">
      <c r="C495" s="612" t="s">
        <v>733</v>
      </c>
      <c r="D495" s="279">
        <f t="shared" si="0"/>
        <v>46.442934650779947</v>
      </c>
      <c r="E495" s="279">
        <f t="shared" si="1"/>
        <v>142.62430328757299</v>
      </c>
      <c r="F495" s="279">
        <f t="shared" si="2"/>
        <v>183.25628041094529</v>
      </c>
      <c r="G495" s="279">
        <f t="shared" si="3"/>
        <v>42.026356001522977</v>
      </c>
      <c r="J495" s="615" t="s">
        <v>733</v>
      </c>
      <c r="K495" s="616">
        <v>12.175020786810933</v>
      </c>
      <c r="L495" s="616">
        <v>80.71084851474896</v>
      </c>
      <c r="M495" s="616">
        <v>142.62430328757299</v>
      </c>
      <c r="N495" s="616">
        <v>183.25628041094529</v>
      </c>
      <c r="O495" s="616">
        <v>72.251617440682935</v>
      </c>
      <c r="P495" s="616">
        <v>11.801094562363016</v>
      </c>
      <c r="Q495" s="616">
        <v>0</v>
      </c>
    </row>
    <row r="496" spans="3:17" x14ac:dyDescent="0.3">
      <c r="C496" s="612" t="s">
        <v>734</v>
      </c>
      <c r="D496" s="279">
        <f t="shared" si="0"/>
        <v>35.696569355551318</v>
      </c>
      <c r="E496" s="279">
        <f t="shared" si="1"/>
        <v>130.13843149924264</v>
      </c>
      <c r="F496" s="279">
        <f t="shared" si="2"/>
        <v>157.32580753740723</v>
      </c>
      <c r="G496" s="279">
        <f t="shared" si="3"/>
        <v>37.78144029560147</v>
      </c>
      <c r="J496" s="615" t="s">
        <v>734</v>
      </c>
      <c r="K496" s="616">
        <v>7.7046431039532886</v>
      </c>
      <c r="L496" s="616">
        <v>63.688495607149342</v>
      </c>
      <c r="M496" s="616">
        <v>130.13843149924264</v>
      </c>
      <c r="N496" s="616">
        <v>157.32580753740723</v>
      </c>
      <c r="O496" s="616">
        <v>64.55132390594764</v>
      </c>
      <c r="P496" s="616">
        <v>11.011556685255293</v>
      </c>
      <c r="Q496" s="616">
        <v>0</v>
      </c>
    </row>
    <row r="497" spans="3:17" x14ac:dyDescent="0.3">
      <c r="C497" s="612" t="s">
        <v>735</v>
      </c>
      <c r="D497" s="279">
        <f t="shared" si="0"/>
        <v>6.6665482185091145</v>
      </c>
      <c r="E497" s="279">
        <f t="shared" si="1"/>
        <v>65.365911220313805</v>
      </c>
      <c r="F497" s="279">
        <f t="shared" si="2"/>
        <v>165.7002569766</v>
      </c>
      <c r="G497" s="279">
        <f t="shared" si="3"/>
        <v>68.840412667289641</v>
      </c>
      <c r="J497" s="615" t="s">
        <v>735</v>
      </c>
      <c r="K497" s="616">
        <v>1.2630165328480634</v>
      </c>
      <c r="L497" s="616">
        <v>12.070079904170166</v>
      </c>
      <c r="M497" s="616">
        <v>65.365911220313805</v>
      </c>
      <c r="N497" s="616">
        <v>165.7002569766</v>
      </c>
      <c r="O497" s="616">
        <v>117.0383942938068</v>
      </c>
      <c r="P497" s="616">
        <v>20.642431040772472</v>
      </c>
      <c r="Q497" s="616">
        <v>0.7951886934350324</v>
      </c>
    </row>
    <row r="498" spans="3:17" x14ac:dyDescent="0.3">
      <c r="C498" s="612" t="s">
        <v>736</v>
      </c>
      <c r="D498" s="279">
        <f t="shared" si="0"/>
        <v>56.568642556628575</v>
      </c>
      <c r="E498" s="279">
        <f t="shared" si="1"/>
        <v>111.02271291671885</v>
      </c>
      <c r="F498" s="279">
        <f t="shared" si="2"/>
        <v>86.723804983514128</v>
      </c>
      <c r="G498" s="279">
        <f t="shared" si="3"/>
        <v>46.713198767510221</v>
      </c>
      <c r="J498" s="615" t="s">
        <v>736</v>
      </c>
      <c r="K498" s="616">
        <v>5.9318624224618919</v>
      </c>
      <c r="L498" s="616">
        <v>107.20542269079526</v>
      </c>
      <c r="M498" s="616">
        <v>111.02271291671885</v>
      </c>
      <c r="N498" s="616">
        <v>86.723804983514128</v>
      </c>
      <c r="O498" s="616">
        <v>84.393404693962481</v>
      </c>
      <c r="P498" s="616">
        <v>9.0329928410579576</v>
      </c>
      <c r="Q498" s="616">
        <v>0</v>
      </c>
    </row>
    <row r="499" spans="3:17" x14ac:dyDescent="0.3">
      <c r="C499" s="612" t="s">
        <v>737</v>
      </c>
      <c r="D499" s="279">
        <f t="shared" si="0"/>
        <v>8.9964301648315033</v>
      </c>
      <c r="E499" s="279">
        <f t="shared" si="1"/>
        <v>24.646947415522906</v>
      </c>
      <c r="F499" s="279">
        <f t="shared" si="2"/>
        <v>82.3937578439985</v>
      </c>
      <c r="G499" s="279">
        <f t="shared" si="3"/>
        <v>57.322175037629805</v>
      </c>
      <c r="J499" s="615" t="s">
        <v>737</v>
      </c>
      <c r="K499" s="616">
        <v>4.4101727361834513</v>
      </c>
      <c r="L499" s="616">
        <v>13.582687593479555</v>
      </c>
      <c r="M499" s="616">
        <v>24.646947415522906</v>
      </c>
      <c r="N499" s="616">
        <v>82.3937578439985</v>
      </c>
      <c r="O499" s="616">
        <v>83.796046819538816</v>
      </c>
      <c r="P499" s="616">
        <v>30.848303255720793</v>
      </c>
      <c r="Q499" s="616">
        <v>4.1682280759471348</v>
      </c>
    </row>
    <row r="500" spans="3:17" x14ac:dyDescent="0.3">
      <c r="C500" s="612" t="s">
        <v>738</v>
      </c>
      <c r="D500" s="279">
        <f t="shared" si="0"/>
        <v>55.42858924872759</v>
      </c>
      <c r="E500" s="279">
        <f t="shared" si="1"/>
        <v>168.48934174857899</v>
      </c>
      <c r="F500" s="279">
        <f t="shared" si="2"/>
        <v>99.766121756695171</v>
      </c>
      <c r="G500" s="279">
        <f t="shared" si="3"/>
        <v>36.188456601292188</v>
      </c>
      <c r="J500" s="615" t="s">
        <v>738</v>
      </c>
      <c r="K500" s="616">
        <v>11.984252416646946</v>
      </c>
      <c r="L500" s="616">
        <v>98.872926080808227</v>
      </c>
      <c r="M500" s="616">
        <v>168.48934174857899</v>
      </c>
      <c r="N500" s="616">
        <v>99.766121756695171</v>
      </c>
      <c r="O500" s="616">
        <v>53.866551520933704</v>
      </c>
      <c r="P500" s="616">
        <v>18.510361681650679</v>
      </c>
      <c r="Q500" s="616">
        <v>0</v>
      </c>
    </row>
    <row r="501" spans="3:17" x14ac:dyDescent="0.3">
      <c r="C501" s="612" t="s">
        <v>739</v>
      </c>
      <c r="D501" s="279">
        <f t="shared" si="0"/>
        <v>18.260886276729131</v>
      </c>
      <c r="E501" s="279">
        <f t="shared" si="1"/>
        <v>70.375220843562559</v>
      </c>
      <c r="F501" s="279">
        <f t="shared" si="2"/>
        <v>120.80703203308298</v>
      </c>
      <c r="G501" s="279">
        <f t="shared" si="3"/>
        <v>45.052357817102937</v>
      </c>
      <c r="J501" s="615" t="s">
        <v>739</v>
      </c>
      <c r="K501" s="616">
        <v>13.063011290488987</v>
      </c>
      <c r="L501" s="616">
        <v>23.458761262969276</v>
      </c>
      <c r="M501" s="616">
        <v>70.375220843562559</v>
      </c>
      <c r="N501" s="616">
        <v>120.80703203308298</v>
      </c>
      <c r="O501" s="616">
        <v>76.169059971053315</v>
      </c>
      <c r="P501" s="616">
        <v>13.935655663152556</v>
      </c>
      <c r="Q501" s="616">
        <v>0</v>
      </c>
    </row>
    <row r="502" spans="3:17" x14ac:dyDescent="0.3">
      <c r="C502" s="612" t="s">
        <v>740</v>
      </c>
      <c r="D502" s="279">
        <f t="shared" si="0"/>
        <v>55.676605109024194</v>
      </c>
      <c r="E502" s="279">
        <f t="shared" si="1"/>
        <v>170.20276146676599</v>
      </c>
      <c r="F502" s="279">
        <f t="shared" si="2"/>
        <v>133.67151120416796</v>
      </c>
      <c r="G502" s="279">
        <f t="shared" si="3"/>
        <v>30.565779172991189</v>
      </c>
      <c r="J502" s="615" t="s">
        <v>740</v>
      </c>
      <c r="K502" s="616">
        <v>12.576027873544545</v>
      </c>
      <c r="L502" s="616">
        <v>98.777182344503842</v>
      </c>
      <c r="M502" s="616">
        <v>170.20276146676599</v>
      </c>
      <c r="N502" s="616">
        <v>133.67151120416796</v>
      </c>
      <c r="O502" s="616">
        <v>52.773538261833771</v>
      </c>
      <c r="P502" s="616">
        <v>8.3580200841486043</v>
      </c>
      <c r="Q502" s="616">
        <v>0</v>
      </c>
    </row>
    <row r="503" spans="3:17" x14ac:dyDescent="0.3">
      <c r="C503" s="612" t="s">
        <v>741</v>
      </c>
      <c r="D503" s="279">
        <f t="shared" si="0"/>
        <v>43.834727223201853</v>
      </c>
      <c r="E503" s="279">
        <f t="shared" si="1"/>
        <v>121.39051419145318</v>
      </c>
      <c r="F503" s="279">
        <f t="shared" si="2"/>
        <v>189.96497988291119</v>
      </c>
      <c r="G503" s="279">
        <f t="shared" si="3"/>
        <v>58.444358861872111</v>
      </c>
      <c r="J503" s="615" t="s">
        <v>741</v>
      </c>
      <c r="K503" s="616">
        <v>5.6360458705353489</v>
      </c>
      <c r="L503" s="616">
        <v>82.03340857586835</v>
      </c>
      <c r="M503" s="616">
        <v>121.39051419145318</v>
      </c>
      <c r="N503" s="616">
        <v>189.96497988291119</v>
      </c>
      <c r="O503" s="616">
        <v>85.308451732878723</v>
      </c>
      <c r="P503" s="616">
        <v>31.580265990865502</v>
      </c>
      <c r="Q503" s="616">
        <v>3.9165033233850557</v>
      </c>
    </row>
    <row r="504" spans="3:17" x14ac:dyDescent="0.3">
      <c r="C504" s="612" t="s">
        <v>742</v>
      </c>
      <c r="D504" s="279">
        <f t="shared" si="0"/>
        <v>3.1210155064682397</v>
      </c>
      <c r="E504" s="279">
        <f t="shared" si="1"/>
        <v>23.909976666438542</v>
      </c>
      <c r="F504" s="279">
        <f t="shared" si="2"/>
        <v>80.42075605524019</v>
      </c>
      <c r="G504" s="279">
        <f t="shared" si="3"/>
        <v>53.818603463612973</v>
      </c>
      <c r="J504" s="615" t="s">
        <v>742</v>
      </c>
      <c r="K504" s="616">
        <v>0.40913270013676101</v>
      </c>
      <c r="L504" s="616">
        <v>5.8328983127997187</v>
      </c>
      <c r="M504" s="616">
        <v>23.909976666438542</v>
      </c>
      <c r="N504" s="616">
        <v>80.42075605524019</v>
      </c>
      <c r="O504" s="616">
        <v>84.361063583306802</v>
      </c>
      <c r="P504" s="616">
        <v>23.276143343919141</v>
      </c>
      <c r="Q504" s="616">
        <v>2.9213178197699086</v>
      </c>
    </row>
    <row r="505" spans="3:17" x14ac:dyDescent="0.3">
      <c r="C505" s="612" t="s">
        <v>743</v>
      </c>
      <c r="D505" s="279">
        <f t="shared" si="0"/>
        <v>58.417091352794259</v>
      </c>
      <c r="E505" s="279">
        <f t="shared" si="1"/>
        <v>99.402991195729072</v>
      </c>
      <c r="F505" s="279">
        <f t="shared" si="2"/>
        <v>104.48884671129758</v>
      </c>
      <c r="G505" s="279">
        <f t="shared" si="3"/>
        <v>57.184171078454277</v>
      </c>
      <c r="J505" s="615" t="s">
        <v>743</v>
      </c>
      <c r="K505" s="616">
        <v>4.2273942268615414</v>
      </c>
      <c r="L505" s="616">
        <v>112.60678847872697</v>
      </c>
      <c r="M505" s="616">
        <v>99.402991195729072</v>
      </c>
      <c r="N505" s="616">
        <v>104.48884671129758</v>
      </c>
      <c r="O505" s="616">
        <v>90.265541054878383</v>
      </c>
      <c r="P505" s="616">
        <v>24.10280110203017</v>
      </c>
      <c r="Q505" s="616">
        <v>0</v>
      </c>
    </row>
    <row r="506" spans="3:17" x14ac:dyDescent="0.3">
      <c r="C506" s="612" t="s">
        <v>744</v>
      </c>
      <c r="D506" s="279">
        <f t="shared" ref="D506:D519" si="4">AVERAGE(K506:L506)</f>
        <v>12.584291137915629</v>
      </c>
      <c r="E506" s="279">
        <f t="shared" ref="E506:E519" si="5">M506</f>
        <v>99.212436720122383</v>
      </c>
      <c r="F506" s="279">
        <f t="shared" ref="F506:F519" si="6">N506</f>
        <v>213.30150099685801</v>
      </c>
      <c r="G506" s="279">
        <f t="shared" ref="G506:G519" si="7">AVERAGE(O506:P506)</f>
        <v>54.368812070679454</v>
      </c>
      <c r="J506" s="615" t="s">
        <v>744</v>
      </c>
      <c r="K506" s="616">
        <v>3.2454005066929725</v>
      </c>
      <c r="L506" s="616">
        <v>21.923181769138285</v>
      </c>
      <c r="M506" s="616">
        <v>99.212436720122383</v>
      </c>
      <c r="N506" s="616">
        <v>213.30150099685801</v>
      </c>
      <c r="O506" s="616">
        <v>93.107413965526916</v>
      </c>
      <c r="P506" s="616">
        <v>15.630210175831991</v>
      </c>
      <c r="Q506" s="616">
        <v>0.92311587393660344</v>
      </c>
    </row>
    <row r="507" spans="3:17" x14ac:dyDescent="0.3">
      <c r="C507" s="612" t="s">
        <v>745</v>
      </c>
      <c r="D507" s="279">
        <f t="shared" si="4"/>
        <v>63.243243360558587</v>
      </c>
      <c r="E507" s="279">
        <f t="shared" si="5"/>
        <v>152.04232424558055</v>
      </c>
      <c r="F507" s="279">
        <f t="shared" si="6"/>
        <v>153.97335321384617</v>
      </c>
      <c r="G507" s="279">
        <f t="shared" si="7"/>
        <v>39.736009813238546</v>
      </c>
      <c r="J507" s="615" t="s">
        <v>745</v>
      </c>
      <c r="K507" s="616">
        <v>16.225216291907739</v>
      </c>
      <c r="L507" s="616">
        <v>110.26127042920943</v>
      </c>
      <c r="M507" s="616">
        <v>152.04232424558055</v>
      </c>
      <c r="N507" s="616">
        <v>153.97335321384617</v>
      </c>
      <c r="O507" s="616">
        <v>69.542737601303045</v>
      </c>
      <c r="P507" s="616">
        <v>9.9292820251740466</v>
      </c>
      <c r="Q507" s="616">
        <v>1.5315643753672052</v>
      </c>
    </row>
    <row r="508" spans="3:17" x14ac:dyDescent="0.3">
      <c r="C508" s="612" t="s">
        <v>746</v>
      </c>
      <c r="D508" s="279">
        <f t="shared" si="4"/>
        <v>35.879932264062298</v>
      </c>
      <c r="E508" s="279">
        <f t="shared" si="5"/>
        <v>255.32423931780212</v>
      </c>
      <c r="F508" s="279">
        <f t="shared" si="6"/>
        <v>234.07665303133459</v>
      </c>
      <c r="G508" s="279">
        <f t="shared" si="7"/>
        <v>41.856917282272718</v>
      </c>
      <c r="J508" s="615" t="s">
        <v>746</v>
      </c>
      <c r="K508" s="616">
        <v>5.1047775047274264</v>
      </c>
      <c r="L508" s="616">
        <v>66.655087023397172</v>
      </c>
      <c r="M508" s="616">
        <v>255.32423931780212</v>
      </c>
      <c r="N508" s="616">
        <v>234.07665303133459</v>
      </c>
      <c r="O508" s="616">
        <v>71.478202345055323</v>
      </c>
      <c r="P508" s="616">
        <v>12.235632219490116</v>
      </c>
      <c r="Q508" s="616">
        <v>0</v>
      </c>
    </row>
    <row r="509" spans="3:17" x14ac:dyDescent="0.3">
      <c r="C509" s="612" t="s">
        <v>747</v>
      </c>
      <c r="D509" s="279">
        <f t="shared" si="4"/>
        <v>41.464726204652997</v>
      </c>
      <c r="E509" s="279">
        <f t="shared" si="5"/>
        <v>140.53082797015588</v>
      </c>
      <c r="F509" s="279">
        <f t="shared" si="6"/>
        <v>144.21672633450294</v>
      </c>
      <c r="G509" s="279">
        <f t="shared" si="7"/>
        <v>34.611098476569417</v>
      </c>
      <c r="J509" s="615" t="s">
        <v>747</v>
      </c>
      <c r="K509" s="616">
        <v>19.082788421355939</v>
      </c>
      <c r="L509" s="616">
        <v>63.846663987950052</v>
      </c>
      <c r="M509" s="616">
        <v>140.53082797015588</v>
      </c>
      <c r="N509" s="616">
        <v>144.21672633450294</v>
      </c>
      <c r="O509" s="616">
        <v>59.833118497507279</v>
      </c>
      <c r="P509" s="616">
        <v>9.3890784556315499</v>
      </c>
      <c r="Q509" s="616">
        <v>1.0810331467565837</v>
      </c>
    </row>
    <row r="510" spans="3:17" x14ac:dyDescent="0.3">
      <c r="C510" s="612" t="s">
        <v>748</v>
      </c>
      <c r="D510" s="279">
        <f t="shared" si="4"/>
        <v>30.916548605801207</v>
      </c>
      <c r="E510" s="279">
        <f t="shared" si="5"/>
        <v>131.72480820438034</v>
      </c>
      <c r="F510" s="279">
        <f t="shared" si="6"/>
        <v>143.90135322279076</v>
      </c>
      <c r="G510" s="279">
        <f t="shared" si="7"/>
        <v>39.758762835633263</v>
      </c>
      <c r="J510" s="615" t="s">
        <v>748</v>
      </c>
      <c r="K510" s="616">
        <v>7.4977486364917922</v>
      </c>
      <c r="L510" s="616">
        <v>54.335348575110622</v>
      </c>
      <c r="M510" s="616">
        <v>131.72480820438034</v>
      </c>
      <c r="N510" s="616">
        <v>143.90135322279076</v>
      </c>
      <c r="O510" s="616">
        <v>67.918860810775342</v>
      </c>
      <c r="P510" s="616">
        <v>11.598664860491184</v>
      </c>
      <c r="Q510" s="616">
        <v>0</v>
      </c>
    </row>
    <row r="511" spans="3:17" x14ac:dyDescent="0.3">
      <c r="C511" s="612" t="s">
        <v>749</v>
      </c>
      <c r="D511" s="279">
        <f t="shared" si="4"/>
        <v>39.70591049367394</v>
      </c>
      <c r="E511" s="279">
        <f t="shared" si="5"/>
        <v>148.74227902815119</v>
      </c>
      <c r="F511" s="279">
        <f t="shared" si="6"/>
        <v>128.57991100881912</v>
      </c>
      <c r="G511" s="279">
        <f t="shared" si="7"/>
        <v>39.182050730617711</v>
      </c>
      <c r="J511" s="615" t="s">
        <v>749</v>
      </c>
      <c r="K511" s="616">
        <v>5.9121921798904591</v>
      </c>
      <c r="L511" s="616">
        <v>73.499628807457427</v>
      </c>
      <c r="M511" s="616">
        <v>148.74227902815119</v>
      </c>
      <c r="N511" s="616">
        <v>128.57991100881912</v>
      </c>
      <c r="O511" s="616">
        <v>63.115972842120478</v>
      </c>
      <c r="P511" s="616">
        <v>15.248128619114947</v>
      </c>
      <c r="Q511" s="616">
        <v>0.76246401474165415</v>
      </c>
    </row>
    <row r="512" spans="3:17" x14ac:dyDescent="0.3">
      <c r="C512" s="612" t="s">
        <v>750</v>
      </c>
      <c r="D512" s="279">
        <f t="shared" si="4"/>
        <v>18.39687183311538</v>
      </c>
      <c r="E512" s="279">
        <f t="shared" si="5"/>
        <v>246.27870970312517</v>
      </c>
      <c r="F512" s="279">
        <f t="shared" si="6"/>
        <v>136.12300444264363</v>
      </c>
      <c r="G512" s="279">
        <f t="shared" si="7"/>
        <v>44.113278620709508</v>
      </c>
      <c r="J512" s="615" t="s">
        <v>750</v>
      </c>
      <c r="K512" s="616">
        <v>0</v>
      </c>
      <c r="L512" s="616">
        <v>36.79374366623076</v>
      </c>
      <c r="M512" s="616">
        <v>246.27870970312517</v>
      </c>
      <c r="N512" s="616">
        <v>136.12300444264363</v>
      </c>
      <c r="O512" s="616">
        <v>70.485123903519508</v>
      </c>
      <c r="P512" s="616">
        <v>17.741433337899508</v>
      </c>
      <c r="Q512" s="616">
        <v>0</v>
      </c>
    </row>
    <row r="513" spans="3:17" x14ac:dyDescent="0.3">
      <c r="C513" s="612" t="s">
        <v>751</v>
      </c>
      <c r="D513" s="279">
        <f t="shared" si="4"/>
        <v>5.9376577333660236</v>
      </c>
      <c r="E513" s="279">
        <f t="shared" si="5"/>
        <v>56.275788468640812</v>
      </c>
      <c r="F513" s="279">
        <f t="shared" si="6"/>
        <v>130.91941784255746</v>
      </c>
      <c r="G513" s="279">
        <f t="shared" si="7"/>
        <v>56.071381790343779</v>
      </c>
      <c r="J513" s="615" t="s">
        <v>751</v>
      </c>
      <c r="K513" s="616">
        <v>1.9179085109431599</v>
      </c>
      <c r="L513" s="616">
        <v>9.9574069557888869</v>
      </c>
      <c r="M513" s="616">
        <v>56.275788468640812</v>
      </c>
      <c r="N513" s="616">
        <v>130.91941784255746</v>
      </c>
      <c r="O513" s="616">
        <v>93.833090191190465</v>
      </c>
      <c r="P513" s="616">
        <v>18.309673389497096</v>
      </c>
      <c r="Q513" s="616">
        <v>1.9013618822873848</v>
      </c>
    </row>
    <row r="514" spans="3:17" x14ac:dyDescent="0.3">
      <c r="C514" s="612" t="s">
        <v>752</v>
      </c>
      <c r="D514" s="279">
        <f t="shared" si="4"/>
        <v>25.694921675752372</v>
      </c>
      <c r="E514" s="279">
        <f t="shared" si="5"/>
        <v>135.79729156527316</v>
      </c>
      <c r="F514" s="279">
        <f t="shared" si="6"/>
        <v>163.4731279936527</v>
      </c>
      <c r="G514" s="279">
        <f t="shared" si="7"/>
        <v>44.691906289910385</v>
      </c>
      <c r="J514" s="615" t="s">
        <v>752</v>
      </c>
      <c r="K514" s="616">
        <v>5.0739215972348424</v>
      </c>
      <c r="L514" s="616">
        <v>46.315921754269901</v>
      </c>
      <c r="M514" s="616">
        <v>135.79729156527316</v>
      </c>
      <c r="N514" s="616">
        <v>163.4731279936527</v>
      </c>
      <c r="O514" s="616">
        <v>74.772582249552443</v>
      </c>
      <c r="P514" s="616">
        <v>14.611230330268326</v>
      </c>
      <c r="Q514" s="616">
        <v>1.056366144972398</v>
      </c>
    </row>
    <row r="515" spans="3:17" x14ac:dyDescent="0.3">
      <c r="C515" s="612" t="s">
        <v>753</v>
      </c>
      <c r="D515" s="279">
        <f t="shared" si="4"/>
        <v>37.770648405927886</v>
      </c>
      <c r="E515" s="279">
        <f t="shared" si="5"/>
        <v>128.65979120174927</v>
      </c>
      <c r="F515" s="279">
        <f t="shared" si="6"/>
        <v>148.44422021768349</v>
      </c>
      <c r="G515" s="279">
        <f t="shared" si="7"/>
        <v>35.998814616635627</v>
      </c>
      <c r="J515" s="615" t="s">
        <v>753</v>
      </c>
      <c r="K515" s="616">
        <v>11.519825515142832</v>
      </c>
      <c r="L515" s="616">
        <v>64.021471296712946</v>
      </c>
      <c r="M515" s="616">
        <v>128.65979120174927</v>
      </c>
      <c r="N515" s="616">
        <v>148.44422021768349</v>
      </c>
      <c r="O515" s="616">
        <v>60.862657630541129</v>
      </c>
      <c r="P515" s="616">
        <v>11.13497160273012</v>
      </c>
      <c r="Q515" s="616">
        <v>1.5248235733219953</v>
      </c>
    </row>
    <row r="516" spans="3:17" x14ac:dyDescent="0.3">
      <c r="C516" s="612" t="s">
        <v>754</v>
      </c>
      <c r="D516" s="279">
        <f t="shared" si="4"/>
        <v>34.714108183081542</v>
      </c>
      <c r="E516" s="279">
        <f t="shared" si="5"/>
        <v>153.49379317942473</v>
      </c>
      <c r="F516" s="279">
        <f t="shared" si="6"/>
        <v>161.77001676753918</v>
      </c>
      <c r="G516" s="279">
        <f t="shared" si="7"/>
        <v>46.166361961080838</v>
      </c>
      <c r="J516" s="615" t="s">
        <v>754</v>
      </c>
      <c r="K516" s="616">
        <v>8.7548933142294434</v>
      </c>
      <c r="L516" s="616">
        <v>60.673323051933643</v>
      </c>
      <c r="M516" s="616">
        <v>153.49379317942473</v>
      </c>
      <c r="N516" s="616">
        <v>161.77001676753918</v>
      </c>
      <c r="O516" s="616">
        <v>75.85909336770834</v>
      </c>
      <c r="P516" s="616">
        <v>16.473630554453333</v>
      </c>
      <c r="Q516" s="616">
        <v>0.98128654213023381</v>
      </c>
    </row>
    <row r="517" spans="3:17" x14ac:dyDescent="0.3">
      <c r="C517" s="612" t="s">
        <v>755</v>
      </c>
      <c r="D517" s="279">
        <f t="shared" si="4"/>
        <v>7.8544119112426998</v>
      </c>
      <c r="E517" s="279">
        <f t="shared" si="5"/>
        <v>25.881712189232108</v>
      </c>
      <c r="F517" s="279">
        <f t="shared" si="6"/>
        <v>74.930347184471728</v>
      </c>
      <c r="G517" s="279">
        <f t="shared" si="7"/>
        <v>57.11910236109243</v>
      </c>
      <c r="J517" s="615" t="s">
        <v>755</v>
      </c>
      <c r="K517" s="616">
        <v>3.6275524003402717</v>
      </c>
      <c r="L517" s="616">
        <v>12.081271422145129</v>
      </c>
      <c r="M517" s="616">
        <v>25.881712189232108</v>
      </c>
      <c r="N517" s="616">
        <v>74.930347184471728</v>
      </c>
      <c r="O517" s="616">
        <v>87.636082320060467</v>
      </c>
      <c r="P517" s="616">
        <v>26.60212240212439</v>
      </c>
      <c r="Q517" s="616">
        <v>2.4284914558129751</v>
      </c>
    </row>
    <row r="518" spans="3:17" x14ac:dyDescent="0.3">
      <c r="C518" s="612" t="s">
        <v>756</v>
      </c>
      <c r="D518" s="279">
        <f t="shared" si="4"/>
        <v>19.539705878031508</v>
      </c>
      <c r="E518" s="279">
        <f t="shared" si="5"/>
        <v>115.24672206284626</v>
      </c>
      <c r="F518" s="279">
        <f t="shared" si="6"/>
        <v>160.17120133212862</v>
      </c>
      <c r="G518" s="279">
        <f t="shared" si="7"/>
        <v>45.837985382408093</v>
      </c>
      <c r="J518" s="615" t="s">
        <v>756</v>
      </c>
      <c r="K518" s="616">
        <v>4.8080333405920808</v>
      </c>
      <c r="L518" s="616">
        <v>34.271378415470934</v>
      </c>
      <c r="M518" s="616">
        <v>115.24672206284626</v>
      </c>
      <c r="N518" s="616">
        <v>160.17120133212862</v>
      </c>
      <c r="O518" s="616">
        <v>77.569877456962629</v>
      </c>
      <c r="P518" s="616">
        <v>14.106093307853554</v>
      </c>
      <c r="Q518" s="616">
        <v>0.92058888699834196</v>
      </c>
    </row>
    <row r="519" spans="3:17" x14ac:dyDescent="0.3">
      <c r="C519" s="612" t="s">
        <v>2343</v>
      </c>
      <c r="D519" s="279">
        <f t="shared" si="4"/>
        <v>60.936788299647489</v>
      </c>
      <c r="E519" s="279">
        <f t="shared" si="5"/>
        <v>158.02158913382297</v>
      </c>
      <c r="F519" s="279">
        <f t="shared" si="6"/>
        <v>115.84204367619725</v>
      </c>
      <c r="G519" s="279">
        <f t="shared" si="7"/>
        <v>41.248218107345174</v>
      </c>
      <c r="J519" s="615" t="s">
        <v>2343</v>
      </c>
      <c r="K519" s="616">
        <v>19.779678782066764</v>
      </c>
      <c r="L519" s="616">
        <v>102.09389781722821</v>
      </c>
      <c r="M519" s="616">
        <v>158.02158913382297</v>
      </c>
      <c r="N519" s="616">
        <v>115.84204367619725</v>
      </c>
      <c r="O519" s="616">
        <v>64.103836113588557</v>
      </c>
      <c r="P519" s="616">
        <v>18.392600101101788</v>
      </c>
      <c r="Q519" s="616">
        <v>0</v>
      </c>
    </row>
    <row r="520" spans="3:17" x14ac:dyDescent="0.3">
      <c r="C520" s="201" t="s">
        <v>2291</v>
      </c>
      <c r="D520" s="279">
        <f>AVERAGE(K520:L520)</f>
        <v>21.633720525182532</v>
      </c>
      <c r="E520" s="279">
        <f>M520</f>
        <v>90.923778784380886</v>
      </c>
      <c r="F520" s="279">
        <f>N520</f>
        <v>135.33150549618938</v>
      </c>
      <c r="G520" s="279">
        <f>AVERAGE(O520:P520)</f>
        <v>50.511205967014568</v>
      </c>
      <c r="J520" s="618" t="s">
        <v>4118</v>
      </c>
      <c r="K520" s="618">
        <v>6.6890359741184291</v>
      </c>
      <c r="L520" s="618">
        <v>36.578405076246639</v>
      </c>
      <c r="M520" s="618">
        <v>90.923778784380886</v>
      </c>
      <c r="N520" s="618">
        <v>135.33150549618938</v>
      </c>
      <c r="O520" s="618">
        <v>82.661722808906461</v>
      </c>
      <c r="P520" s="618">
        <v>18.360689125122672</v>
      </c>
      <c r="Q520" s="616">
        <v>1.5319320913604606</v>
      </c>
    </row>
    <row r="521" spans="3:17" x14ac:dyDescent="0.3">
      <c r="J521" s="618"/>
      <c r="K521" s="618"/>
      <c r="L521" s="618"/>
      <c r="M521" s="618"/>
      <c r="N521" s="618"/>
      <c r="O521" s="618"/>
      <c r="P521" s="618"/>
      <c r="Q521" s="616"/>
    </row>
    <row r="522" spans="3:17" x14ac:dyDescent="0.3">
      <c r="J522" s="618"/>
      <c r="K522" s="618"/>
      <c r="L522" s="618"/>
      <c r="M522" s="618"/>
      <c r="N522" s="618"/>
      <c r="O522" s="618"/>
      <c r="P522" s="618"/>
      <c r="Q522" s="616"/>
    </row>
    <row r="523" spans="3:17" x14ac:dyDescent="0.3">
      <c r="J523" s="618"/>
      <c r="K523" s="618"/>
      <c r="L523" s="618"/>
      <c r="M523" s="618"/>
      <c r="N523" s="618"/>
      <c r="O523" s="618"/>
      <c r="P523" s="618"/>
      <c r="Q523" s="616"/>
    </row>
    <row r="524" spans="3:17" x14ac:dyDescent="0.3">
      <c r="Q524" s="616"/>
    </row>
    <row r="525" spans="3:17" x14ac:dyDescent="0.3">
      <c r="Q525" s="616"/>
    </row>
  </sheetData>
  <mergeCells count="1">
    <mergeCell ref="A1:M1"/>
  </mergeCells>
  <phoneticPr fontId="9" type="noConversion"/>
  <pageMargins left="0.75" right="0.75" top="1" bottom="1" header="0.5" footer="0.5"/>
  <headerFooter alignWithMargins="0"/>
  <drawing r:id="rId1"/>
  <legacyDrawing r:id="rId2"/>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67265">
          <objectPr defaultSize="0" autoPict="0" dde="1">
            <anchor moveWithCells="1">
              <from>
                <xdr:col>11</xdr:col>
                <xdr:colOff>0</xdr:colOff>
                <xdr:row>505</xdr:row>
                <xdr:rowOff>114300</xdr:rowOff>
              </from>
              <to>
                <xdr:col>12</xdr:col>
                <xdr:colOff>9525</xdr:colOff>
                <xdr:row>509</xdr:row>
                <xdr:rowOff>9525</xdr:rowOff>
              </to>
            </anchor>
          </objectPr>
        </oleObject>
      </mc:Choice>
      <mc:Fallback>
        <oleObject link="[1]!'!C58C0E00D46F25CA000000000000000000000000000000000000000000000000000000000000000000001D000000506572736F6E616C20576562204E6176696761746F72202852352E3029'" oleUpdate="OLEUPDATE_ALWAYS" shapeId="267265"/>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autoPageBreaks="0"/>
  </sheetPr>
  <dimension ref="A1:M84"/>
  <sheetViews>
    <sheetView showGridLines="0" showRowColHeaders="0" workbookViewId="0">
      <pane xSplit="4" ySplit="4" topLeftCell="E5" activePane="bottomRight" state="frozen"/>
      <selection sqref="A1:M1"/>
      <selection pane="topRight" sqref="A1:M1"/>
      <selection pane="bottomLeft" sqref="A1:M1"/>
      <selection pane="bottomRight" sqref="A1:M1"/>
    </sheetView>
  </sheetViews>
  <sheetFormatPr defaultColWidth="9.1328125" defaultRowHeight="13.15" x14ac:dyDescent="0.35"/>
  <cols>
    <col min="1" max="1" width="2.73046875" style="201" customWidth="1"/>
    <col min="2" max="2" width="2.59765625" style="201" customWidth="1"/>
    <col min="3" max="3" width="25.73046875" style="201" bestFit="1" customWidth="1"/>
    <col min="4" max="4" width="10.1328125" style="201" customWidth="1"/>
    <col min="5" max="16384" width="9.1328125" style="201"/>
  </cols>
  <sheetData>
    <row r="1" spans="1:13" ht="22.5" customHeight="1" x14ac:dyDescent="0.35">
      <c r="A1" s="770" t="s">
        <v>1013</v>
      </c>
      <c r="B1" s="770"/>
      <c r="C1" s="770"/>
      <c r="D1" s="770"/>
      <c r="E1" s="770"/>
      <c r="F1" s="770"/>
      <c r="G1" s="770"/>
      <c r="H1" s="770"/>
      <c r="I1" s="770"/>
      <c r="J1" s="770"/>
      <c r="K1" s="770"/>
      <c r="L1" s="770"/>
      <c r="M1" s="770"/>
    </row>
    <row r="2" spans="1:13" x14ac:dyDescent="0.4">
      <c r="C2" s="219" t="s">
        <v>1009</v>
      </c>
    </row>
    <row r="4" spans="1:13" x14ac:dyDescent="0.4">
      <c r="D4" s="219"/>
      <c r="E4" s="218"/>
    </row>
    <row r="5" spans="1:13" x14ac:dyDescent="0.4">
      <c r="C5" s="220" t="s">
        <v>2007</v>
      </c>
      <c r="D5" s="221">
        <v>76.750932449233318</v>
      </c>
      <c r="E5" s="218"/>
    </row>
    <row r="6" spans="1:13" x14ac:dyDescent="0.4">
      <c r="C6" s="222" t="s">
        <v>1401</v>
      </c>
      <c r="D6" s="223">
        <v>85.703717403366014</v>
      </c>
      <c r="E6" s="218"/>
    </row>
    <row r="7" spans="1:13" x14ac:dyDescent="0.4">
      <c r="C7" s="222" t="s">
        <v>2008</v>
      </c>
      <c r="D7" s="223">
        <v>89.796595180190138</v>
      </c>
      <c r="E7" s="218"/>
    </row>
    <row r="8" spans="1:13" x14ac:dyDescent="0.4">
      <c r="C8" s="222" t="s">
        <v>2009</v>
      </c>
      <c r="D8" s="223">
        <v>91.982559528549814</v>
      </c>
      <c r="E8" s="218"/>
    </row>
    <row r="9" spans="1:13" x14ac:dyDescent="0.4">
      <c r="C9" s="222" t="s">
        <v>2010</v>
      </c>
      <c r="D9" s="223">
        <v>55.603765544493086</v>
      </c>
      <c r="E9" s="218"/>
    </row>
    <row r="10" spans="1:13" x14ac:dyDescent="0.4">
      <c r="C10" s="222" t="s">
        <v>2011</v>
      </c>
      <c r="D10" s="223">
        <v>89.607533820928339</v>
      </c>
      <c r="E10" s="218"/>
    </row>
    <row r="11" spans="1:13" x14ac:dyDescent="0.4">
      <c r="C11" s="222" t="s">
        <v>2012</v>
      </c>
      <c r="D11" s="223">
        <v>89.518641098023949</v>
      </c>
      <c r="E11" s="218"/>
    </row>
    <row r="12" spans="1:13" x14ac:dyDescent="0.4">
      <c r="C12" s="222" t="s">
        <v>1437</v>
      </c>
      <c r="D12" s="223">
        <v>88.31473869641809</v>
      </c>
      <c r="E12" s="218"/>
    </row>
    <row r="13" spans="1:13" x14ac:dyDescent="0.4">
      <c r="C13" s="222" t="s">
        <v>2013</v>
      </c>
      <c r="D13" s="223">
        <v>90.452181679367314</v>
      </c>
      <c r="E13" s="218"/>
    </row>
    <row r="14" spans="1:13" x14ac:dyDescent="0.4">
      <c r="C14" s="222" t="s">
        <v>2014</v>
      </c>
      <c r="D14" s="223">
        <v>93.613765626353313</v>
      </c>
      <c r="E14" s="218"/>
    </row>
    <row r="15" spans="1:13" x14ac:dyDescent="0.4">
      <c r="C15" s="222" t="s">
        <v>2015</v>
      </c>
      <c r="D15" s="223">
        <v>83.867953908439745</v>
      </c>
      <c r="E15" s="218"/>
    </row>
    <row r="16" spans="1:13" x14ac:dyDescent="0.4">
      <c r="C16" s="222" t="s">
        <v>2016</v>
      </c>
      <c r="D16" s="223">
        <v>87.792592592592584</v>
      </c>
      <c r="E16" s="218"/>
    </row>
    <row r="17" spans="3:5" x14ac:dyDescent="0.4">
      <c r="C17" s="222" t="s">
        <v>1583</v>
      </c>
      <c r="D17" s="223">
        <v>93.023189561848326</v>
      </c>
      <c r="E17" s="218"/>
    </row>
    <row r="18" spans="3:5" x14ac:dyDescent="0.4">
      <c r="C18" s="222" t="s">
        <v>2017</v>
      </c>
      <c r="D18" s="223">
        <v>94.288038099344433</v>
      </c>
      <c r="E18" s="218"/>
    </row>
    <row r="19" spans="3:5" x14ac:dyDescent="0.4">
      <c r="C19" s="222" t="s">
        <v>2018</v>
      </c>
      <c r="D19" s="223">
        <v>87.061304413315256</v>
      </c>
      <c r="E19" s="218"/>
    </row>
    <row r="20" spans="3:5" x14ac:dyDescent="0.4">
      <c r="C20" s="222" t="s">
        <v>2019</v>
      </c>
      <c r="D20" s="223">
        <v>73.735309146653037</v>
      </c>
      <c r="E20" s="218"/>
    </row>
    <row r="21" spans="3:5" x14ac:dyDescent="0.4">
      <c r="C21" s="222" t="s">
        <v>2020</v>
      </c>
      <c r="D21" s="223">
        <v>83.632142396491687</v>
      </c>
      <c r="E21" s="218"/>
    </row>
    <row r="22" spans="3:5" x14ac:dyDescent="0.4">
      <c r="C22" s="222" t="s">
        <v>2021</v>
      </c>
      <c r="D22" s="223">
        <v>91.907923720813145</v>
      </c>
      <c r="E22" s="218"/>
    </row>
    <row r="23" spans="3:5" x14ac:dyDescent="0.4">
      <c r="C23" s="222" t="s">
        <v>2022</v>
      </c>
      <c r="D23" s="223">
        <v>79.065829685306028</v>
      </c>
      <c r="E23" s="218"/>
    </row>
    <row r="24" spans="3:5" x14ac:dyDescent="0.4">
      <c r="C24" s="222" t="s">
        <v>1165</v>
      </c>
      <c r="D24" s="223">
        <v>92.551547297059955</v>
      </c>
      <c r="E24" s="218"/>
    </row>
    <row r="25" spans="3:5" x14ac:dyDescent="0.4">
      <c r="C25" s="222" t="s">
        <v>1666</v>
      </c>
      <c r="D25" s="223">
        <v>85.274102079395092</v>
      </c>
      <c r="E25" s="218"/>
    </row>
    <row r="26" spans="3:5" x14ac:dyDescent="0.4">
      <c r="C26" s="222" t="s">
        <v>2023</v>
      </c>
      <c r="D26" s="223">
        <v>91.493630253786733</v>
      </c>
      <c r="E26" s="218"/>
    </row>
    <row r="27" spans="3:5" x14ac:dyDescent="0.4">
      <c r="C27" s="222" t="s">
        <v>2024</v>
      </c>
      <c r="D27" s="223">
        <v>82.906240578836304</v>
      </c>
      <c r="E27" s="218"/>
    </row>
    <row r="28" spans="3:5" x14ac:dyDescent="0.4">
      <c r="C28" s="222" t="s">
        <v>2025</v>
      </c>
      <c r="D28" s="223">
        <v>90.535521744339292</v>
      </c>
      <c r="E28" s="218"/>
    </row>
    <row r="29" spans="3:5" x14ac:dyDescent="0.4">
      <c r="C29" s="222" t="s">
        <v>2026</v>
      </c>
      <c r="D29" s="223">
        <v>89.584224571696296</v>
      </c>
      <c r="E29" s="218"/>
    </row>
    <row r="30" spans="3:5" x14ac:dyDescent="0.4">
      <c r="C30" s="222" t="s">
        <v>2027</v>
      </c>
      <c r="D30" s="223">
        <v>93.411708866536443</v>
      </c>
      <c r="E30" s="218"/>
    </row>
    <row r="31" spans="3:5" x14ac:dyDescent="0.4">
      <c r="C31" s="222" t="s">
        <v>2028</v>
      </c>
      <c r="D31" s="223">
        <v>86.485977258382079</v>
      </c>
      <c r="E31" s="218"/>
    </row>
    <row r="32" spans="3:5" x14ac:dyDescent="0.4">
      <c r="C32" s="222" t="s">
        <v>2029</v>
      </c>
      <c r="D32" s="223">
        <v>90.538886622408484</v>
      </c>
      <c r="E32" s="218"/>
    </row>
    <row r="33" spans="3:5" x14ac:dyDescent="0.4">
      <c r="C33" s="222" t="s">
        <v>155</v>
      </c>
      <c r="D33" s="223">
        <v>76.248995061444816</v>
      </c>
      <c r="E33" s="218"/>
    </row>
    <row r="34" spans="3:5" x14ac:dyDescent="0.4">
      <c r="C34" s="222" t="s">
        <v>2030</v>
      </c>
      <c r="D34" s="223">
        <v>80.539119000657465</v>
      </c>
      <c r="E34" s="218"/>
    </row>
    <row r="35" spans="3:5" x14ac:dyDescent="0.4">
      <c r="C35" s="222" t="s">
        <v>2031</v>
      </c>
      <c r="D35" s="223">
        <v>91.980206008121996</v>
      </c>
      <c r="E35" s="218"/>
    </row>
    <row r="36" spans="3:5" x14ac:dyDescent="0.35">
      <c r="C36" s="222" t="s">
        <v>163</v>
      </c>
      <c r="D36" s="223">
        <v>87.5974870017331</v>
      </c>
    </row>
    <row r="37" spans="3:5" x14ac:dyDescent="0.35">
      <c r="C37" s="222" t="s">
        <v>2032</v>
      </c>
      <c r="D37" s="223">
        <v>93.771882974304205</v>
      </c>
    </row>
    <row r="38" spans="3:5" x14ac:dyDescent="0.35">
      <c r="C38" s="222" t="s">
        <v>2033</v>
      </c>
      <c r="D38" s="223">
        <v>89.056281978396811</v>
      </c>
    </row>
    <row r="39" spans="3:5" x14ac:dyDescent="0.35">
      <c r="C39" s="222" t="s">
        <v>2034</v>
      </c>
      <c r="D39" s="223">
        <v>92.018602903180351</v>
      </c>
    </row>
    <row r="40" spans="3:5" x14ac:dyDescent="0.35">
      <c r="C40" s="222" t="s">
        <v>2035</v>
      </c>
      <c r="D40" s="223">
        <v>93.729289240549136</v>
      </c>
    </row>
    <row r="41" spans="3:5" x14ac:dyDescent="0.35">
      <c r="C41" s="222" t="s">
        <v>2036</v>
      </c>
      <c r="D41" s="223">
        <v>88.635232826996813</v>
      </c>
    </row>
    <row r="42" spans="3:5" x14ac:dyDescent="0.35">
      <c r="C42" s="222" t="s">
        <v>2037</v>
      </c>
      <c r="D42" s="223">
        <v>79.463215911814046</v>
      </c>
    </row>
    <row r="43" spans="3:5" x14ac:dyDescent="0.35">
      <c r="C43" s="222" t="s">
        <v>2038</v>
      </c>
      <c r="D43" s="223">
        <v>89.875113898268751</v>
      </c>
    </row>
    <row r="44" spans="3:5" x14ac:dyDescent="0.35">
      <c r="C44" s="222" t="s">
        <v>2039</v>
      </c>
      <c r="D44" s="223">
        <v>91.490486257928112</v>
      </c>
    </row>
    <row r="45" spans="3:5" x14ac:dyDescent="0.35">
      <c r="C45" s="222" t="s">
        <v>2040</v>
      </c>
      <c r="D45" s="223">
        <v>59.47899159663865</v>
      </c>
    </row>
    <row r="46" spans="3:5" x14ac:dyDescent="0.35">
      <c r="C46" s="222" t="s">
        <v>1218</v>
      </c>
      <c r="D46" s="223">
        <v>91.580390620627909</v>
      </c>
    </row>
    <row r="47" spans="3:5" x14ac:dyDescent="0.35">
      <c r="C47" s="222" t="s">
        <v>2041</v>
      </c>
      <c r="D47" s="223">
        <v>92.952967349048336</v>
      </c>
    </row>
    <row r="48" spans="3:5" x14ac:dyDescent="0.35">
      <c r="C48" s="222" t="s">
        <v>1222</v>
      </c>
      <c r="D48" s="223">
        <v>86.797704636897294</v>
      </c>
    </row>
    <row r="49" spans="3:4" x14ac:dyDescent="0.35">
      <c r="C49" s="222" t="s">
        <v>2042</v>
      </c>
      <c r="D49" s="223">
        <v>94.159083609891866</v>
      </c>
    </row>
    <row r="50" spans="3:4" x14ac:dyDescent="0.35">
      <c r="C50" s="222" t="s">
        <v>289</v>
      </c>
      <c r="D50" s="223">
        <v>89.831563226020577</v>
      </c>
    </row>
    <row r="51" spans="3:4" x14ac:dyDescent="0.35">
      <c r="C51" s="222" t="s">
        <v>2043</v>
      </c>
      <c r="D51" s="223">
        <v>91.056113697623132</v>
      </c>
    </row>
    <row r="52" spans="3:4" x14ac:dyDescent="0.35">
      <c r="C52" s="222" t="s">
        <v>2044</v>
      </c>
      <c r="D52" s="223">
        <v>85.007974481658692</v>
      </c>
    </row>
    <row r="53" spans="3:4" x14ac:dyDescent="0.35">
      <c r="C53" s="222" t="s">
        <v>2045</v>
      </c>
      <c r="D53" s="223">
        <v>91.913399317502794</v>
      </c>
    </row>
    <row r="54" spans="3:4" x14ac:dyDescent="0.35">
      <c r="C54" s="222" t="s">
        <v>2046</v>
      </c>
      <c r="D54" s="223">
        <v>91.705702952139859</v>
      </c>
    </row>
    <row r="55" spans="3:4" x14ac:dyDescent="0.35">
      <c r="C55" s="222" t="s">
        <v>1801</v>
      </c>
      <c r="D55" s="223">
        <v>90.261373161624618</v>
      </c>
    </row>
    <row r="56" spans="3:4" x14ac:dyDescent="0.35">
      <c r="C56" s="222" t="s">
        <v>2047</v>
      </c>
      <c r="D56" s="223">
        <v>91.489301523101076</v>
      </c>
    </row>
    <row r="57" spans="3:4" x14ac:dyDescent="0.35">
      <c r="C57" s="222" t="s">
        <v>2048</v>
      </c>
      <c r="D57" s="223">
        <v>68.578161822466612</v>
      </c>
    </row>
    <row r="58" spans="3:4" x14ac:dyDescent="0.35">
      <c r="C58" s="222" t="s">
        <v>2049</v>
      </c>
      <c r="D58" s="223">
        <v>85.333619856022352</v>
      </c>
    </row>
    <row r="59" spans="3:4" x14ac:dyDescent="0.35">
      <c r="C59" s="222" t="s">
        <v>2050</v>
      </c>
      <c r="D59" s="223">
        <v>79.001486620416244</v>
      </c>
    </row>
    <row r="60" spans="3:4" x14ac:dyDescent="0.35">
      <c r="C60" s="222" t="s">
        <v>1817</v>
      </c>
      <c r="D60" s="223">
        <v>75.939153439153444</v>
      </c>
    </row>
    <row r="61" spans="3:4" x14ac:dyDescent="0.35">
      <c r="C61" s="222" t="s">
        <v>2051</v>
      </c>
      <c r="D61" s="223">
        <v>93.909446104343829</v>
      </c>
    </row>
    <row r="62" spans="3:4" x14ac:dyDescent="0.35">
      <c r="C62" s="222" t="s">
        <v>2052</v>
      </c>
      <c r="D62" s="223">
        <v>83.33878351863963</v>
      </c>
    </row>
    <row r="63" spans="3:4" x14ac:dyDescent="0.35">
      <c r="C63" s="222" t="s">
        <v>2053</v>
      </c>
      <c r="D63" s="223">
        <v>87.454422920734771</v>
      </c>
    </row>
    <row r="64" spans="3:4" x14ac:dyDescent="0.35">
      <c r="C64" s="222" t="s">
        <v>2054</v>
      </c>
      <c r="D64" s="223">
        <v>82.25761385861972</v>
      </c>
    </row>
    <row r="65" spans="3:4" x14ac:dyDescent="0.35">
      <c r="C65" s="222" t="s">
        <v>920</v>
      </c>
      <c r="D65" s="223">
        <v>46.312789454934098</v>
      </c>
    </row>
    <row r="66" spans="3:4" x14ac:dyDescent="0.35">
      <c r="C66" s="222" t="s">
        <v>2055</v>
      </c>
      <c r="D66" s="223">
        <v>73.609452579976121</v>
      </c>
    </row>
    <row r="67" spans="3:4" x14ac:dyDescent="0.35">
      <c r="C67" s="222" t="s">
        <v>2056</v>
      </c>
      <c r="D67" s="223">
        <v>83.356241409471437</v>
      </c>
    </row>
    <row r="68" spans="3:4" x14ac:dyDescent="0.35">
      <c r="C68" s="222" t="s">
        <v>2057</v>
      </c>
      <c r="D68" s="223">
        <v>87.531379208505612</v>
      </c>
    </row>
    <row r="69" spans="3:4" x14ac:dyDescent="0.35">
      <c r="C69" s="222" t="s">
        <v>449</v>
      </c>
      <c r="D69" s="223">
        <v>79.845097694067945</v>
      </c>
    </row>
    <row r="70" spans="3:4" x14ac:dyDescent="0.35">
      <c r="C70" s="222" t="s">
        <v>2058</v>
      </c>
      <c r="D70" s="223">
        <v>59.55431449846693</v>
      </c>
    </row>
    <row r="71" spans="3:4" x14ac:dyDescent="0.35">
      <c r="C71" s="222" t="s">
        <v>455</v>
      </c>
      <c r="D71" s="223">
        <v>89.439374185136899</v>
      </c>
    </row>
    <row r="72" spans="3:4" x14ac:dyDescent="0.35">
      <c r="C72" s="222" t="s">
        <v>2059</v>
      </c>
      <c r="D72" s="223">
        <v>80.346820809248555</v>
      </c>
    </row>
    <row r="73" spans="3:4" x14ac:dyDescent="0.35">
      <c r="C73" s="222" t="s">
        <v>2060</v>
      </c>
      <c r="D73" s="223">
        <v>89.160865906830878</v>
      </c>
    </row>
    <row r="74" spans="3:4" x14ac:dyDescent="0.35">
      <c r="C74" s="222" t="s">
        <v>532</v>
      </c>
      <c r="D74" s="223">
        <v>89.290654020944487</v>
      </c>
    </row>
    <row r="75" spans="3:4" x14ac:dyDescent="0.35">
      <c r="C75" s="222" t="s">
        <v>2061</v>
      </c>
      <c r="D75" s="223">
        <v>77.965111051164456</v>
      </c>
    </row>
    <row r="76" spans="3:4" x14ac:dyDescent="0.35">
      <c r="C76" s="222" t="s">
        <v>2062</v>
      </c>
      <c r="D76" s="223">
        <v>73.905272564789996</v>
      </c>
    </row>
    <row r="77" spans="3:4" x14ac:dyDescent="0.35">
      <c r="C77" s="222" t="s">
        <v>2063</v>
      </c>
      <c r="D77" s="223">
        <v>91.735098131479489</v>
      </c>
    </row>
    <row r="78" spans="3:4" x14ac:dyDescent="0.35">
      <c r="C78" s="222" t="s">
        <v>546</v>
      </c>
      <c r="D78" s="223">
        <v>93.695520538492943</v>
      </c>
    </row>
    <row r="79" spans="3:4" x14ac:dyDescent="0.35">
      <c r="C79" s="222" t="s">
        <v>556</v>
      </c>
      <c r="D79" s="223">
        <v>91.596536901374336</v>
      </c>
    </row>
    <row r="80" spans="3:4" x14ac:dyDescent="0.35">
      <c r="C80" s="222" t="s">
        <v>2064</v>
      </c>
      <c r="D80" s="223">
        <v>93.348824857256673</v>
      </c>
    </row>
    <row r="81" spans="3:4" x14ac:dyDescent="0.35">
      <c r="C81" s="222" t="s">
        <v>2065</v>
      </c>
      <c r="D81" s="223">
        <v>90.543456044330384</v>
      </c>
    </row>
    <row r="82" spans="3:4" x14ac:dyDescent="0.35">
      <c r="C82" s="222" t="s">
        <v>2066</v>
      </c>
      <c r="D82" s="223">
        <v>91.741703549202143</v>
      </c>
    </row>
    <row r="83" spans="3:4" x14ac:dyDescent="0.35">
      <c r="C83" s="222" t="s">
        <v>2067</v>
      </c>
      <c r="D83" s="223">
        <v>80.280504908835908</v>
      </c>
    </row>
    <row r="84" spans="3:4" x14ac:dyDescent="0.35">
      <c r="C84" s="222" t="s">
        <v>664</v>
      </c>
      <c r="D84" s="223">
        <v>88.784136772387996</v>
      </c>
    </row>
  </sheetData>
  <sheetProtection sheet="1"/>
  <mergeCells count="1">
    <mergeCell ref="A1:M1"/>
  </mergeCells>
  <phoneticPr fontId="9"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249977111117893"/>
    <pageSetUpPr autoPageBreaks="0"/>
  </sheetPr>
  <dimension ref="A1:W3469"/>
  <sheetViews>
    <sheetView showGridLines="0" showRowColHeaders="0" zoomScale="75" zoomScaleNormal="75" workbookViewId="0">
      <selection sqref="A1:M1"/>
    </sheetView>
  </sheetViews>
  <sheetFormatPr defaultColWidth="9.1328125" defaultRowHeight="13.15" x14ac:dyDescent="0.35"/>
  <cols>
    <col min="1" max="1" width="3.265625" style="201" customWidth="1"/>
    <col min="2" max="2" width="5" style="201" customWidth="1"/>
    <col min="3" max="3" width="7.265625" style="201" customWidth="1"/>
    <col min="4" max="5" width="10.1328125" style="201" customWidth="1"/>
    <col min="6" max="9" width="11.73046875" style="201" customWidth="1"/>
    <col min="10" max="16" width="13.1328125" style="201" customWidth="1"/>
    <col min="17" max="21" width="11.73046875" style="201" customWidth="1"/>
    <col min="22" max="22" width="4.86328125" style="201" customWidth="1"/>
    <col min="23" max="23" width="28.265625" style="201" bestFit="1" customWidth="1"/>
    <col min="24" max="16384" width="9.1328125" style="201"/>
  </cols>
  <sheetData>
    <row r="1" spans="1:23" ht="22.5" customHeight="1" x14ac:dyDescent="0.35">
      <c r="A1" s="770" t="s">
        <v>2463</v>
      </c>
      <c r="B1" s="770"/>
      <c r="C1" s="770"/>
      <c r="D1" s="770"/>
      <c r="E1" s="770"/>
      <c r="F1" s="770"/>
      <c r="G1" s="770"/>
      <c r="H1" s="770"/>
      <c r="I1" s="770"/>
      <c r="J1" s="770"/>
      <c r="K1" s="770"/>
      <c r="L1" s="770"/>
      <c r="M1" s="770"/>
    </row>
    <row r="2" spans="1:23" x14ac:dyDescent="0.4">
      <c r="C2" s="218" t="s">
        <v>800</v>
      </c>
    </row>
    <row r="4" spans="1:23" x14ac:dyDescent="0.4">
      <c r="C4" s="218"/>
      <c r="E4" s="218"/>
      <c r="F4" s="218"/>
      <c r="G4" s="218"/>
      <c r="H4" s="218"/>
      <c r="I4" s="224"/>
      <c r="J4" s="224"/>
      <c r="K4" s="218"/>
      <c r="L4" s="218"/>
      <c r="M4" s="218"/>
      <c r="N4" s="218"/>
      <c r="O4" s="218"/>
      <c r="P4" s="218"/>
      <c r="Q4" s="218"/>
      <c r="R4" s="218"/>
      <c r="S4" s="218"/>
      <c r="T4" s="218"/>
    </row>
    <row r="5" spans="1:23" x14ac:dyDescent="0.4">
      <c r="C5" s="218"/>
      <c r="D5" s="218"/>
      <c r="E5" s="218"/>
      <c r="F5" s="218"/>
      <c r="G5" s="218"/>
      <c r="H5" s="218"/>
      <c r="I5" s="224"/>
      <c r="J5" s="224"/>
      <c r="K5" s="218"/>
      <c r="L5" s="218"/>
      <c r="M5" s="218"/>
      <c r="N5" s="218"/>
      <c r="O5" s="218"/>
      <c r="P5" s="218"/>
      <c r="Q5" s="218"/>
      <c r="R5" s="218"/>
      <c r="S5" s="218"/>
      <c r="T5" s="218"/>
    </row>
    <row r="6" spans="1:23" ht="12.75" customHeight="1" x14ac:dyDescent="0.4">
      <c r="C6" s="218"/>
    </row>
    <row r="7" spans="1:23" x14ac:dyDescent="0.4">
      <c r="C7" s="218"/>
      <c r="D7" s="285" t="s">
        <v>2462</v>
      </c>
      <c r="E7" s="285" t="s">
        <v>2462</v>
      </c>
      <c r="F7" s="285" t="s">
        <v>2462</v>
      </c>
      <c r="G7" s="285"/>
      <c r="H7" s="285"/>
      <c r="I7" s="285"/>
      <c r="J7" s="285" t="s">
        <v>2462</v>
      </c>
      <c r="K7" s="285" t="s">
        <v>2462</v>
      </c>
      <c r="L7" s="285" t="s">
        <v>2462</v>
      </c>
      <c r="M7" s="285"/>
      <c r="N7" s="285"/>
      <c r="O7" s="285"/>
      <c r="P7" s="285"/>
      <c r="Q7" s="285"/>
      <c r="R7" s="285"/>
      <c r="S7" s="285"/>
      <c r="T7" s="285"/>
    </row>
    <row r="8" spans="1:23" ht="52.5" x14ac:dyDescent="0.4">
      <c r="B8" s="286">
        <v>1</v>
      </c>
      <c r="C8" s="218"/>
      <c r="D8" s="607" t="s">
        <v>2353</v>
      </c>
      <c r="E8" s="607" t="s">
        <v>2354</v>
      </c>
      <c r="F8" s="607" t="s">
        <v>2355</v>
      </c>
      <c r="G8" s="285" t="s">
        <v>2456</v>
      </c>
      <c r="H8" s="285" t="s">
        <v>2457</v>
      </c>
      <c r="I8" s="285" t="s">
        <v>2458</v>
      </c>
      <c r="J8" s="607" t="s">
        <v>3870</v>
      </c>
      <c r="K8" s="607" t="s">
        <v>3871</v>
      </c>
      <c r="L8" s="607" t="s">
        <v>3872</v>
      </c>
      <c r="M8" s="285" t="s">
        <v>2068</v>
      </c>
      <c r="N8" s="285" t="s">
        <v>2069</v>
      </c>
      <c r="O8" s="285" t="s">
        <v>2070</v>
      </c>
      <c r="P8" s="285" t="s">
        <v>2071</v>
      </c>
      <c r="Q8" s="285" t="s">
        <v>2072</v>
      </c>
      <c r="R8" s="285">
        <v>9</v>
      </c>
      <c r="S8" s="285">
        <v>10</v>
      </c>
      <c r="T8" s="285" t="s">
        <v>765</v>
      </c>
      <c r="W8" s="225" t="s">
        <v>1011</v>
      </c>
    </row>
    <row r="9" spans="1:23" x14ac:dyDescent="0.35">
      <c r="B9" s="286">
        <v>2</v>
      </c>
      <c r="C9" s="280" t="s">
        <v>646</v>
      </c>
      <c r="D9" s="280">
        <v>371219</v>
      </c>
      <c r="E9" s="280">
        <v>287178</v>
      </c>
      <c r="F9" s="280">
        <f>D9-E9</f>
        <v>84041</v>
      </c>
      <c r="G9" s="280">
        <v>146</v>
      </c>
      <c r="H9" s="280">
        <v>49</v>
      </c>
      <c r="I9" s="280">
        <v>0</v>
      </c>
      <c r="J9" s="281">
        <v>530</v>
      </c>
      <c r="K9" s="280">
        <v>20</v>
      </c>
      <c r="L9" s="280">
        <v>15</v>
      </c>
      <c r="M9" s="280">
        <v>351</v>
      </c>
      <c r="N9" s="280">
        <v>583</v>
      </c>
      <c r="O9" s="280">
        <v>765</v>
      </c>
      <c r="P9" s="280">
        <v>128</v>
      </c>
      <c r="Q9" s="280">
        <v>379</v>
      </c>
      <c r="R9" s="280"/>
      <c r="S9" s="280"/>
      <c r="T9" s="280">
        <v>0</v>
      </c>
      <c r="W9" s="178" t="str">
        <f>D8</f>
        <v>Victoria, 2015</v>
      </c>
    </row>
    <row r="10" spans="1:23" x14ac:dyDescent="0.35">
      <c r="B10" s="286">
        <v>3</v>
      </c>
      <c r="C10" s="283" t="s">
        <v>647</v>
      </c>
      <c r="D10" s="283">
        <v>368635</v>
      </c>
      <c r="E10" s="283">
        <v>278505</v>
      </c>
      <c r="F10" s="280">
        <f t="shared" ref="F10:F27" si="0">D10-E10</f>
        <v>90130</v>
      </c>
      <c r="G10" s="283">
        <v>169.5</v>
      </c>
      <c r="H10" s="283">
        <v>84</v>
      </c>
      <c r="I10" s="283">
        <v>0</v>
      </c>
      <c r="J10" s="284">
        <v>790</v>
      </c>
      <c r="K10" s="283">
        <v>45</v>
      </c>
      <c r="L10" s="283">
        <v>20</v>
      </c>
      <c r="M10" s="283">
        <v>400.5</v>
      </c>
      <c r="N10" s="283">
        <v>366</v>
      </c>
      <c r="O10" s="283">
        <v>600</v>
      </c>
      <c r="P10" s="283">
        <v>67</v>
      </c>
      <c r="Q10" s="283">
        <v>160</v>
      </c>
      <c r="R10" s="283"/>
      <c r="S10" s="283"/>
      <c r="T10" s="283">
        <v>0</v>
      </c>
      <c r="W10" s="178" t="str">
        <f>E8</f>
        <v>Melbourne Statistical District 2015</v>
      </c>
    </row>
    <row r="11" spans="1:23" x14ac:dyDescent="0.35">
      <c r="B11" s="286">
        <v>4</v>
      </c>
      <c r="C11" s="283" t="s">
        <v>648</v>
      </c>
      <c r="D11" s="283">
        <v>341065</v>
      </c>
      <c r="E11" s="283">
        <v>254016</v>
      </c>
      <c r="F11" s="280">
        <f t="shared" si="0"/>
        <v>87049</v>
      </c>
      <c r="G11" s="283">
        <v>169.5</v>
      </c>
      <c r="H11" s="283">
        <v>71</v>
      </c>
      <c r="I11" s="283">
        <v>4</v>
      </c>
      <c r="J11" s="284">
        <v>755</v>
      </c>
      <c r="K11" s="283">
        <v>21</v>
      </c>
      <c r="L11" s="283">
        <v>12</v>
      </c>
      <c r="M11" s="283">
        <v>400.5</v>
      </c>
      <c r="N11" s="283">
        <v>384</v>
      </c>
      <c r="O11" s="283">
        <v>543</v>
      </c>
      <c r="P11" s="283">
        <v>61</v>
      </c>
      <c r="Q11" s="283">
        <v>146</v>
      </c>
      <c r="R11" s="283"/>
      <c r="S11" s="283"/>
      <c r="T11" s="283">
        <v>0</v>
      </c>
      <c r="W11" s="178" t="str">
        <f>F8</f>
        <v>Non-metro Victoria, 2015</v>
      </c>
    </row>
    <row r="12" spans="1:23" x14ac:dyDescent="0.35">
      <c r="B12" s="286">
        <v>5</v>
      </c>
      <c r="C12" s="283" t="s">
        <v>649</v>
      </c>
      <c r="D12" s="283">
        <v>356338</v>
      </c>
      <c r="E12" s="283">
        <v>269019</v>
      </c>
      <c r="F12" s="280">
        <f t="shared" si="0"/>
        <v>87319</v>
      </c>
      <c r="G12" s="283">
        <v>98</v>
      </c>
      <c r="H12" s="283">
        <v>45</v>
      </c>
      <c r="I12" s="283">
        <v>3</v>
      </c>
      <c r="J12" s="284">
        <v>667</v>
      </c>
      <c r="K12" s="283">
        <v>10</v>
      </c>
      <c r="L12" s="283">
        <v>13</v>
      </c>
      <c r="M12" s="283">
        <v>384</v>
      </c>
      <c r="N12" s="283">
        <v>442</v>
      </c>
      <c r="O12" s="283">
        <v>557</v>
      </c>
      <c r="P12" s="283">
        <v>56</v>
      </c>
      <c r="Q12" s="283">
        <v>134</v>
      </c>
      <c r="R12" s="283"/>
      <c r="S12" s="283"/>
      <c r="T12" s="283">
        <v>0</v>
      </c>
      <c r="W12" s="178" t="str">
        <f>G8</f>
        <v>Typical new metropolitan estate: occupants of separate houses 2006</v>
      </c>
    </row>
    <row r="13" spans="1:23" x14ac:dyDescent="0.35">
      <c r="B13" s="286">
        <v>6</v>
      </c>
      <c r="C13" s="283" t="s">
        <v>650</v>
      </c>
      <c r="D13" s="283">
        <v>413790</v>
      </c>
      <c r="E13" s="283">
        <v>333362</v>
      </c>
      <c r="F13" s="280">
        <f t="shared" si="0"/>
        <v>80428</v>
      </c>
      <c r="G13" s="283">
        <v>122</v>
      </c>
      <c r="H13" s="280">
        <v>55</v>
      </c>
      <c r="I13" s="283">
        <v>3</v>
      </c>
      <c r="J13" s="284">
        <v>430</v>
      </c>
      <c r="K13" s="283">
        <v>11</v>
      </c>
      <c r="L13" s="283">
        <v>7</v>
      </c>
      <c r="M13" s="283">
        <v>284</v>
      </c>
      <c r="N13" s="283">
        <v>497</v>
      </c>
      <c r="O13" s="283">
        <v>862</v>
      </c>
      <c r="P13" s="283">
        <v>174</v>
      </c>
      <c r="Q13" s="283">
        <v>510</v>
      </c>
      <c r="R13" s="283"/>
      <c r="S13" s="283"/>
      <c r="T13" s="283">
        <v>0</v>
      </c>
      <c r="W13" s="178" t="str">
        <f>H8</f>
        <v>Typical new metropolitan estate: occupants of townhouses 2006</v>
      </c>
    </row>
    <row r="14" spans="1:23" x14ac:dyDescent="0.35">
      <c r="B14" s="286">
        <v>7</v>
      </c>
      <c r="C14" s="283" t="s">
        <v>651</v>
      </c>
      <c r="D14" s="283">
        <v>441268</v>
      </c>
      <c r="E14" s="283">
        <v>362435</v>
      </c>
      <c r="F14" s="280">
        <f t="shared" si="0"/>
        <v>78833</v>
      </c>
      <c r="G14" s="283">
        <v>151.5</v>
      </c>
      <c r="H14" s="283">
        <v>56</v>
      </c>
      <c r="I14" s="283">
        <v>0</v>
      </c>
      <c r="J14" s="284">
        <v>446</v>
      </c>
      <c r="K14" s="283">
        <v>54</v>
      </c>
      <c r="L14" s="283">
        <v>17</v>
      </c>
      <c r="M14" s="283">
        <v>331</v>
      </c>
      <c r="N14" s="283">
        <v>615</v>
      </c>
      <c r="O14" s="283">
        <v>1153</v>
      </c>
      <c r="P14" s="283">
        <v>275</v>
      </c>
      <c r="Q14" s="283">
        <v>879</v>
      </c>
      <c r="R14" s="283"/>
      <c r="S14" s="283"/>
      <c r="T14" s="283">
        <v>0</v>
      </c>
      <c r="W14" s="178" t="str">
        <f>I8</f>
        <v>Typical new metropolitan estate: occupants of units 2006</v>
      </c>
    </row>
    <row r="15" spans="1:23" x14ac:dyDescent="0.35">
      <c r="B15" s="286">
        <v>8</v>
      </c>
      <c r="C15" s="283" t="s">
        <v>652</v>
      </c>
      <c r="D15" s="283">
        <v>447923</v>
      </c>
      <c r="E15" s="283">
        <v>367915</v>
      </c>
      <c r="F15" s="280">
        <f t="shared" si="0"/>
        <v>80008</v>
      </c>
      <c r="G15" s="283">
        <v>151.5</v>
      </c>
      <c r="H15" s="283">
        <v>47</v>
      </c>
      <c r="I15" s="283">
        <v>3</v>
      </c>
      <c r="J15" s="284">
        <v>528</v>
      </c>
      <c r="K15" s="283">
        <v>31</v>
      </c>
      <c r="L15" s="283">
        <v>12</v>
      </c>
      <c r="M15" s="283">
        <v>331</v>
      </c>
      <c r="N15" s="283">
        <v>585</v>
      </c>
      <c r="O15" s="283">
        <v>890</v>
      </c>
      <c r="P15" s="283">
        <v>197</v>
      </c>
      <c r="Q15" s="283">
        <v>605</v>
      </c>
      <c r="R15" s="283"/>
      <c r="S15" s="283"/>
      <c r="T15" s="283">
        <v>0</v>
      </c>
      <c r="W15" s="178" t="str">
        <f>VLOOKUP('Enter Information'!$I$7*21-21+1,'Table 4'!$B$8:$T$1666,9)</f>
        <v>Separate house: Greater Dandenong  2016</v>
      </c>
    </row>
    <row r="16" spans="1:23" x14ac:dyDescent="0.35">
      <c r="B16" s="286">
        <v>9</v>
      </c>
      <c r="C16" s="283" t="s">
        <v>653</v>
      </c>
      <c r="D16" s="283">
        <v>404028</v>
      </c>
      <c r="E16" s="283">
        <v>325322</v>
      </c>
      <c r="F16" s="280">
        <f t="shared" si="0"/>
        <v>78706</v>
      </c>
      <c r="G16" s="283">
        <v>175</v>
      </c>
      <c r="H16" s="283">
        <v>72</v>
      </c>
      <c r="I16" s="283">
        <v>4</v>
      </c>
      <c r="J16" s="284">
        <v>603</v>
      </c>
      <c r="K16" s="283">
        <v>30</v>
      </c>
      <c r="L16" s="283">
        <v>19</v>
      </c>
      <c r="M16" s="283">
        <v>449</v>
      </c>
      <c r="N16" s="283">
        <v>477</v>
      </c>
      <c r="O16" s="283">
        <v>696</v>
      </c>
      <c r="P16" s="283">
        <v>131</v>
      </c>
      <c r="Q16" s="283">
        <v>315</v>
      </c>
      <c r="R16" s="283"/>
      <c r="S16" s="283"/>
      <c r="T16" s="283">
        <v>0</v>
      </c>
      <c r="W16" s="178" t="str">
        <f>VLOOKUP('Enter Information'!$I$7*21-21+1,'Table 4'!$B$8:$T$1666,10)</f>
        <v>Semi-detached: Greater Dandenong  2016</v>
      </c>
    </row>
    <row r="17" spans="2:23" x14ac:dyDescent="0.35">
      <c r="B17" s="286">
        <v>10</v>
      </c>
      <c r="C17" s="283" t="s">
        <v>654</v>
      </c>
      <c r="D17" s="283">
        <v>401892</v>
      </c>
      <c r="E17" s="283">
        <v>313771</v>
      </c>
      <c r="F17" s="280">
        <f t="shared" si="0"/>
        <v>88121</v>
      </c>
      <c r="G17" s="283">
        <v>175</v>
      </c>
      <c r="H17" s="283">
        <v>74</v>
      </c>
      <c r="I17" s="283">
        <v>0</v>
      </c>
      <c r="J17" s="284">
        <v>811</v>
      </c>
      <c r="K17" s="283">
        <v>45</v>
      </c>
      <c r="L17" s="283">
        <v>30</v>
      </c>
      <c r="M17" s="283">
        <v>449</v>
      </c>
      <c r="N17" s="283">
        <v>367</v>
      </c>
      <c r="O17" s="283">
        <v>532</v>
      </c>
      <c r="P17" s="283">
        <v>79</v>
      </c>
      <c r="Q17" s="283">
        <v>208</v>
      </c>
      <c r="R17" s="283"/>
      <c r="S17" s="283"/>
      <c r="T17" s="283">
        <v>0</v>
      </c>
      <c r="W17" s="178" t="str">
        <f>VLOOKUP('Enter Information'!$I$7*21-21+1,'Table 4'!$B$8:$T$1666,11)</f>
        <v>Flat: Greater Dandenong  2016</v>
      </c>
    </row>
    <row r="18" spans="2:23" x14ac:dyDescent="0.35">
      <c r="B18" s="286">
        <v>11</v>
      </c>
      <c r="C18" s="283" t="s">
        <v>655</v>
      </c>
      <c r="D18" s="283">
        <v>402045</v>
      </c>
      <c r="E18" s="283">
        <v>307587</v>
      </c>
      <c r="F18" s="280">
        <f t="shared" si="0"/>
        <v>94458</v>
      </c>
      <c r="G18" s="283">
        <v>132</v>
      </c>
      <c r="H18" s="283">
        <v>70</v>
      </c>
      <c r="I18" s="283">
        <v>6</v>
      </c>
      <c r="J18" s="284">
        <v>848</v>
      </c>
      <c r="K18" s="283">
        <v>37</v>
      </c>
      <c r="L18" s="283">
        <v>17</v>
      </c>
      <c r="M18" s="283">
        <v>352</v>
      </c>
      <c r="N18" s="283">
        <v>305</v>
      </c>
      <c r="O18" s="283">
        <v>380</v>
      </c>
      <c r="P18" s="283">
        <v>60</v>
      </c>
      <c r="Q18" s="283">
        <v>128</v>
      </c>
      <c r="R18" s="283"/>
      <c r="S18" s="283"/>
      <c r="T18" s="283">
        <v>0</v>
      </c>
      <c r="W18" s="178" t="str">
        <f>M8</f>
        <v>Keysborough South 2011 SA1 areas</v>
      </c>
    </row>
    <row r="19" spans="2:23" x14ac:dyDescent="0.35">
      <c r="B19" s="286">
        <v>12</v>
      </c>
      <c r="C19" s="283" t="s">
        <v>656</v>
      </c>
      <c r="D19" s="283">
        <v>378372</v>
      </c>
      <c r="E19" s="283">
        <v>279732</v>
      </c>
      <c r="F19" s="280">
        <f t="shared" si="0"/>
        <v>98640</v>
      </c>
      <c r="G19" s="283">
        <v>132</v>
      </c>
      <c r="H19" s="283">
        <v>49</v>
      </c>
      <c r="I19" s="283">
        <v>3</v>
      </c>
      <c r="J19" s="284">
        <v>923</v>
      </c>
      <c r="K19" s="283">
        <v>18</v>
      </c>
      <c r="L19" s="283">
        <v>18</v>
      </c>
      <c r="M19" s="283">
        <v>352</v>
      </c>
      <c r="N19" s="283">
        <v>287</v>
      </c>
      <c r="O19" s="283">
        <v>255</v>
      </c>
      <c r="P19" s="283">
        <v>54</v>
      </c>
      <c r="Q19" s="283">
        <v>109</v>
      </c>
      <c r="R19" s="283"/>
      <c r="S19" s="283"/>
      <c r="T19" s="283">
        <v>0</v>
      </c>
      <c r="W19" s="178" t="str">
        <f>N8</f>
        <v>South Dandenong 2011 SA1 areas</v>
      </c>
    </row>
    <row r="20" spans="2:23" x14ac:dyDescent="0.35">
      <c r="B20" s="286">
        <v>13</v>
      </c>
      <c r="C20" s="283" t="s">
        <v>657</v>
      </c>
      <c r="D20" s="283">
        <v>357614</v>
      </c>
      <c r="E20" s="283">
        <v>255821</v>
      </c>
      <c r="F20" s="280">
        <f t="shared" si="0"/>
        <v>101793</v>
      </c>
      <c r="G20" s="283">
        <v>40</v>
      </c>
      <c r="H20" s="283">
        <v>21</v>
      </c>
      <c r="I20" s="283">
        <v>3</v>
      </c>
      <c r="J20" s="284">
        <v>1001</v>
      </c>
      <c r="K20" s="283">
        <v>28</v>
      </c>
      <c r="L20" s="283">
        <v>29</v>
      </c>
      <c r="M20" s="283">
        <v>172</v>
      </c>
      <c r="N20" s="283">
        <v>262</v>
      </c>
      <c r="O20" s="283">
        <v>201</v>
      </c>
      <c r="P20" s="283">
        <v>30</v>
      </c>
      <c r="Q20" s="283">
        <v>94</v>
      </c>
      <c r="R20" s="283"/>
      <c r="S20" s="283"/>
      <c r="T20" s="283">
        <v>0</v>
      </c>
      <c r="W20" s="178" t="str">
        <f>O8</f>
        <v>CGD 2011 Arrived last year: houses</v>
      </c>
    </row>
    <row r="21" spans="2:23" x14ac:dyDescent="0.35">
      <c r="B21" s="286">
        <v>14</v>
      </c>
      <c r="C21" s="283" t="s">
        <v>658</v>
      </c>
      <c r="D21" s="283">
        <v>319839</v>
      </c>
      <c r="E21" s="283">
        <v>221079</v>
      </c>
      <c r="F21" s="280">
        <f t="shared" si="0"/>
        <v>98760</v>
      </c>
      <c r="G21" s="283">
        <v>40</v>
      </c>
      <c r="H21" s="283">
        <v>11</v>
      </c>
      <c r="I21" s="283">
        <v>0</v>
      </c>
      <c r="J21" s="283">
        <v>939</v>
      </c>
      <c r="K21" s="283">
        <v>26</v>
      </c>
      <c r="L21" s="283">
        <v>15</v>
      </c>
      <c r="M21" s="283">
        <v>172</v>
      </c>
      <c r="N21" s="283">
        <v>214</v>
      </c>
      <c r="O21" s="283">
        <v>143</v>
      </c>
      <c r="P21" s="283">
        <v>23</v>
      </c>
      <c r="Q21" s="283">
        <v>79</v>
      </c>
      <c r="R21" s="283"/>
      <c r="S21" s="283"/>
      <c r="T21" s="283">
        <v>0</v>
      </c>
      <c r="W21" s="178" t="str">
        <f>P8</f>
        <v>CGD 2011 Arrived last year: semidetached</v>
      </c>
    </row>
    <row r="22" spans="2:23" x14ac:dyDescent="0.35">
      <c r="B22" s="286">
        <v>15</v>
      </c>
      <c r="C22" s="283" t="s">
        <v>659</v>
      </c>
      <c r="D22" s="283">
        <v>291395</v>
      </c>
      <c r="E22" s="283">
        <v>197002</v>
      </c>
      <c r="F22" s="280">
        <f t="shared" si="0"/>
        <v>94393</v>
      </c>
      <c r="G22" s="283">
        <v>16.5</v>
      </c>
      <c r="H22" s="283">
        <v>9</v>
      </c>
      <c r="I22" s="283">
        <v>0</v>
      </c>
      <c r="J22" s="283">
        <v>833</v>
      </c>
      <c r="K22" s="283">
        <v>29</v>
      </c>
      <c r="L22" s="283">
        <v>13</v>
      </c>
      <c r="M22" s="283">
        <v>54.5</v>
      </c>
      <c r="N22" s="283">
        <v>157</v>
      </c>
      <c r="O22" s="283">
        <v>96</v>
      </c>
      <c r="P22" s="283">
        <v>24</v>
      </c>
      <c r="Q22" s="283">
        <v>58</v>
      </c>
      <c r="R22" s="283"/>
      <c r="S22" s="283"/>
      <c r="T22" s="283">
        <v>0</v>
      </c>
      <c r="W22" s="178" t="str">
        <f>Q8</f>
        <v>CGD 2011 Arrived last year: flats</v>
      </c>
    </row>
    <row r="23" spans="2:23" x14ac:dyDescent="0.35">
      <c r="B23" s="286">
        <v>16</v>
      </c>
      <c r="C23" s="283" t="s">
        <v>660</v>
      </c>
      <c r="D23" s="283">
        <v>218198</v>
      </c>
      <c r="E23" s="283">
        <v>147282</v>
      </c>
      <c r="F23" s="280">
        <f t="shared" si="0"/>
        <v>70916</v>
      </c>
      <c r="G23" s="283">
        <v>16.5</v>
      </c>
      <c r="H23" s="283">
        <v>8</v>
      </c>
      <c r="I23" s="283">
        <v>0</v>
      </c>
      <c r="J23" s="283">
        <v>659</v>
      </c>
      <c r="K23" s="283">
        <v>19</v>
      </c>
      <c r="L23" s="283">
        <v>10</v>
      </c>
      <c r="M23" s="283">
        <v>54.5</v>
      </c>
      <c r="N23" s="283">
        <v>124</v>
      </c>
      <c r="O23" s="283">
        <v>52</v>
      </c>
      <c r="P23" s="283">
        <v>15</v>
      </c>
      <c r="Q23" s="283">
        <v>57</v>
      </c>
      <c r="R23" s="283"/>
      <c r="S23" s="283"/>
      <c r="T23" s="283">
        <v>0</v>
      </c>
      <c r="W23" s="178">
        <f>R8</f>
        <v>9</v>
      </c>
    </row>
    <row r="24" spans="2:23" x14ac:dyDescent="0.35">
      <c r="B24" s="286">
        <v>17</v>
      </c>
      <c r="C24" s="283" t="s">
        <v>661</v>
      </c>
      <c r="D24" s="283">
        <v>165110</v>
      </c>
      <c r="E24" s="283">
        <v>112837</v>
      </c>
      <c r="F24" s="280">
        <f t="shared" si="0"/>
        <v>52273</v>
      </c>
      <c r="G24" s="283">
        <v>8.5</v>
      </c>
      <c r="H24" s="283">
        <v>3</v>
      </c>
      <c r="I24" s="283">
        <v>0</v>
      </c>
      <c r="J24" s="283">
        <v>456</v>
      </c>
      <c r="K24" s="283">
        <v>21</v>
      </c>
      <c r="L24" s="283">
        <v>11</v>
      </c>
      <c r="M24" s="283">
        <v>27</v>
      </c>
      <c r="N24" s="283">
        <v>99</v>
      </c>
      <c r="O24" s="283">
        <v>32</v>
      </c>
      <c r="P24" s="283">
        <v>12</v>
      </c>
      <c r="Q24" s="283">
        <v>43</v>
      </c>
      <c r="R24" s="283"/>
      <c r="S24" s="283"/>
      <c r="T24" s="283">
        <v>0</v>
      </c>
      <c r="W24" s="178">
        <f>S8</f>
        <v>10</v>
      </c>
    </row>
    <row r="25" spans="2:23" x14ac:dyDescent="0.35">
      <c r="B25" s="286">
        <v>18</v>
      </c>
      <c r="C25" s="283" t="s">
        <v>662</v>
      </c>
      <c r="D25" s="283">
        <v>119896</v>
      </c>
      <c r="E25" s="283">
        <v>83218</v>
      </c>
      <c r="F25" s="280">
        <f t="shared" si="0"/>
        <v>36678</v>
      </c>
      <c r="G25" s="283">
        <v>8.5</v>
      </c>
      <c r="H25" s="283">
        <v>3</v>
      </c>
      <c r="I25" s="283">
        <v>0</v>
      </c>
      <c r="J25" s="283">
        <v>323</v>
      </c>
      <c r="K25" s="283">
        <v>9</v>
      </c>
      <c r="L25" s="283">
        <v>4</v>
      </c>
      <c r="M25" s="283">
        <v>27</v>
      </c>
      <c r="N25" s="283">
        <v>79</v>
      </c>
      <c r="O25" s="283">
        <v>19</v>
      </c>
      <c r="P25" s="283">
        <v>6</v>
      </c>
      <c r="Q25" s="283">
        <v>25</v>
      </c>
      <c r="R25" s="283"/>
      <c r="S25" s="283"/>
      <c r="T25" s="283">
        <v>0</v>
      </c>
      <c r="W25" s="178" t="str">
        <f>T8</f>
        <v>Zero Population</v>
      </c>
    </row>
    <row r="26" spans="2:23" x14ac:dyDescent="0.35">
      <c r="B26" s="286">
        <v>19</v>
      </c>
      <c r="C26" s="283" t="s">
        <v>663</v>
      </c>
      <c r="D26" s="283">
        <v>127990</v>
      </c>
      <c r="E26" s="283">
        <v>89150</v>
      </c>
      <c r="F26" s="280">
        <f t="shared" si="0"/>
        <v>38840</v>
      </c>
      <c r="G26" s="283">
        <v>7</v>
      </c>
      <c r="H26" s="283">
        <v>6</v>
      </c>
      <c r="I26" s="283">
        <v>0</v>
      </c>
      <c r="J26" s="283">
        <v>245</v>
      </c>
      <c r="K26" s="283">
        <v>10</v>
      </c>
      <c r="L26" s="283">
        <v>11</v>
      </c>
      <c r="M26" s="283">
        <v>13</v>
      </c>
      <c r="N26" s="283">
        <v>97</v>
      </c>
      <c r="O26" s="283">
        <v>15</v>
      </c>
      <c r="P26" s="283">
        <v>3</v>
      </c>
      <c r="Q26" s="283">
        <v>23</v>
      </c>
      <c r="R26" s="283"/>
      <c r="S26" s="283"/>
      <c r="T26" s="283">
        <v>0</v>
      </c>
    </row>
    <row r="27" spans="2:23" x14ac:dyDescent="0.35">
      <c r="B27" s="286">
        <v>20</v>
      </c>
      <c r="C27" s="283" t="s">
        <v>664</v>
      </c>
      <c r="D27" s="283">
        <v>5926624</v>
      </c>
      <c r="E27" s="283">
        <v>4485210</v>
      </c>
      <c r="F27" s="280">
        <f t="shared" si="0"/>
        <v>1441414</v>
      </c>
      <c r="G27" s="283">
        <v>1759</v>
      </c>
      <c r="H27" s="283">
        <v>733</v>
      </c>
      <c r="I27" s="283">
        <v>29</v>
      </c>
      <c r="J27" s="283">
        <v>11764</v>
      </c>
      <c r="K27" s="283">
        <v>471</v>
      </c>
      <c r="L27" s="283">
        <v>278</v>
      </c>
      <c r="M27" s="283">
        <v>4604</v>
      </c>
      <c r="N27" s="283">
        <v>5940</v>
      </c>
      <c r="O27" s="283">
        <v>7791</v>
      </c>
      <c r="P27" s="283">
        <v>1395</v>
      </c>
      <c r="Q27" s="283">
        <v>3952</v>
      </c>
      <c r="R27" s="283"/>
      <c r="S27" s="283"/>
      <c r="T27" s="283">
        <v>0</v>
      </c>
    </row>
    <row r="28" spans="2:23" x14ac:dyDescent="0.35">
      <c r="B28" s="286">
        <v>21</v>
      </c>
      <c r="C28" s="282" t="s">
        <v>768</v>
      </c>
      <c r="D28" s="282">
        <v>2525539</v>
      </c>
      <c r="E28" s="282">
        <v>1834359</v>
      </c>
      <c r="F28" s="282">
        <f>D28-E28</f>
        <v>691180</v>
      </c>
      <c r="G28" s="282">
        <v>491</v>
      </c>
      <c r="H28" s="282">
        <v>222</v>
      </c>
      <c r="I28" s="282">
        <v>13</v>
      </c>
      <c r="J28" s="282">
        <v>6429</v>
      </c>
      <c r="K28" s="282">
        <v>319</v>
      </c>
      <c r="L28" s="282">
        <v>242</v>
      </c>
      <c r="M28" s="282">
        <v>1220</v>
      </c>
      <c r="N28" s="282">
        <v>1714</v>
      </c>
      <c r="O28" s="282">
        <v>2409</v>
      </c>
      <c r="P28" s="282">
        <v>540</v>
      </c>
      <c r="Q28" s="282">
        <v>1714</v>
      </c>
      <c r="R28" s="282"/>
      <c r="S28" s="282"/>
      <c r="T28" s="282">
        <v>1</v>
      </c>
    </row>
    <row r="29" spans="2:23" ht="42" x14ac:dyDescent="0.4">
      <c r="B29" s="286">
        <v>22</v>
      </c>
      <c r="C29" s="218"/>
      <c r="D29" s="607" t="s">
        <v>2353</v>
      </c>
      <c r="E29" s="607" t="s">
        <v>2354</v>
      </c>
      <c r="F29" s="607" t="s">
        <v>2355</v>
      </c>
      <c r="G29" s="285" t="s">
        <v>2357</v>
      </c>
      <c r="H29" s="285" t="s">
        <v>2358</v>
      </c>
      <c r="I29" s="285" t="s">
        <v>2359</v>
      </c>
      <c r="J29" s="285" t="s">
        <v>3873</v>
      </c>
      <c r="K29" s="285" t="s">
        <v>3874</v>
      </c>
      <c r="L29" s="285" t="s">
        <v>3875</v>
      </c>
      <c r="M29" s="285" t="s">
        <v>2068</v>
      </c>
      <c r="N29" s="285" t="s">
        <v>2069</v>
      </c>
      <c r="O29" s="285" t="s">
        <v>2070</v>
      </c>
      <c r="P29" s="285" t="s">
        <v>2071</v>
      </c>
      <c r="Q29" s="285" t="s">
        <v>2072</v>
      </c>
      <c r="R29" s="285">
        <v>9</v>
      </c>
      <c r="S29" s="285">
        <v>10</v>
      </c>
      <c r="T29" s="285" t="s">
        <v>765</v>
      </c>
    </row>
    <row r="30" spans="2:23" x14ac:dyDescent="0.35">
      <c r="B30" s="286">
        <v>23</v>
      </c>
      <c r="C30" s="280" t="s">
        <v>646</v>
      </c>
      <c r="D30" s="280">
        <v>371219</v>
      </c>
      <c r="E30" s="280">
        <v>287178</v>
      </c>
      <c r="F30" s="280">
        <f>D30-E30</f>
        <v>84041</v>
      </c>
      <c r="G30" s="280">
        <v>146</v>
      </c>
      <c r="H30" s="280">
        <v>49</v>
      </c>
      <c r="I30" s="280">
        <v>0</v>
      </c>
      <c r="J30" s="281">
        <v>559</v>
      </c>
      <c r="K30" s="280">
        <v>5</v>
      </c>
      <c r="L30" s="280">
        <v>8</v>
      </c>
      <c r="M30" s="280">
        <v>351</v>
      </c>
      <c r="N30" s="280">
        <v>583</v>
      </c>
      <c r="O30" s="280">
        <v>765</v>
      </c>
      <c r="P30" s="280">
        <v>128</v>
      </c>
      <c r="Q30" s="280">
        <v>379</v>
      </c>
      <c r="R30" s="280"/>
      <c r="S30" s="280"/>
      <c r="T30" s="280">
        <v>0</v>
      </c>
      <c r="W30"/>
    </row>
    <row r="31" spans="2:23" x14ac:dyDescent="0.35">
      <c r="B31" s="286">
        <v>24</v>
      </c>
      <c r="C31" s="283" t="s">
        <v>647</v>
      </c>
      <c r="D31" s="283">
        <v>368635</v>
      </c>
      <c r="E31" s="283">
        <v>278505</v>
      </c>
      <c r="F31" s="280">
        <f t="shared" ref="F31:F48" si="1">D31-E31</f>
        <v>90130</v>
      </c>
      <c r="G31" s="283">
        <v>169.5</v>
      </c>
      <c r="H31" s="283">
        <v>84</v>
      </c>
      <c r="I31" s="283">
        <v>0</v>
      </c>
      <c r="J31" s="284">
        <v>606</v>
      </c>
      <c r="K31" s="283">
        <v>6</v>
      </c>
      <c r="L31" s="283">
        <v>0</v>
      </c>
      <c r="M31" s="283">
        <v>400.5</v>
      </c>
      <c r="N31" s="283">
        <v>366</v>
      </c>
      <c r="O31" s="283">
        <v>600</v>
      </c>
      <c r="P31" s="283">
        <v>67</v>
      </c>
      <c r="Q31" s="283">
        <v>160</v>
      </c>
      <c r="R31" s="283"/>
      <c r="S31" s="283"/>
      <c r="T31" s="283">
        <v>0</v>
      </c>
      <c r="W31"/>
    </row>
    <row r="32" spans="2:23" x14ac:dyDescent="0.35">
      <c r="B32" s="286">
        <v>25</v>
      </c>
      <c r="C32" s="283" t="s">
        <v>648</v>
      </c>
      <c r="D32" s="283">
        <v>341065</v>
      </c>
      <c r="E32" s="283">
        <v>254016</v>
      </c>
      <c r="F32" s="280">
        <f t="shared" si="1"/>
        <v>87049</v>
      </c>
      <c r="G32" s="283">
        <v>169.5</v>
      </c>
      <c r="H32" s="283">
        <v>71</v>
      </c>
      <c r="I32" s="283">
        <v>4</v>
      </c>
      <c r="J32" s="284">
        <v>596</v>
      </c>
      <c r="K32" s="283">
        <v>6</v>
      </c>
      <c r="L32" s="283">
        <v>6</v>
      </c>
      <c r="M32" s="283">
        <v>400.5</v>
      </c>
      <c r="N32" s="283">
        <v>384</v>
      </c>
      <c r="O32" s="283">
        <v>543</v>
      </c>
      <c r="P32" s="283">
        <v>61</v>
      </c>
      <c r="Q32" s="283">
        <v>146</v>
      </c>
      <c r="R32" s="283"/>
      <c r="S32" s="283"/>
      <c r="T32" s="283">
        <v>0</v>
      </c>
      <c r="W32"/>
    </row>
    <row r="33" spans="2:23" x14ac:dyDescent="0.35">
      <c r="B33" s="286">
        <v>26</v>
      </c>
      <c r="C33" s="283" t="s">
        <v>649</v>
      </c>
      <c r="D33" s="283">
        <v>356338</v>
      </c>
      <c r="E33" s="283">
        <v>269019</v>
      </c>
      <c r="F33" s="280">
        <f t="shared" si="1"/>
        <v>87319</v>
      </c>
      <c r="G33" s="283">
        <v>98</v>
      </c>
      <c r="H33" s="283">
        <v>45</v>
      </c>
      <c r="I33" s="283">
        <v>3</v>
      </c>
      <c r="J33" s="284">
        <v>564</v>
      </c>
      <c r="K33" s="283">
        <v>3</v>
      </c>
      <c r="L33" s="283">
        <v>6</v>
      </c>
      <c r="M33" s="283">
        <v>384</v>
      </c>
      <c r="N33" s="283">
        <v>442</v>
      </c>
      <c r="O33" s="283">
        <v>557</v>
      </c>
      <c r="P33" s="283">
        <v>56</v>
      </c>
      <c r="Q33" s="283">
        <v>134</v>
      </c>
      <c r="R33" s="283"/>
      <c r="S33" s="283"/>
      <c r="T33" s="283">
        <v>0</v>
      </c>
      <c r="W33"/>
    </row>
    <row r="34" spans="2:23" x14ac:dyDescent="0.35">
      <c r="B34" s="286">
        <v>27</v>
      </c>
      <c r="C34" s="283" t="s">
        <v>650</v>
      </c>
      <c r="D34" s="283">
        <v>413790</v>
      </c>
      <c r="E34" s="283">
        <v>333362</v>
      </c>
      <c r="F34" s="280">
        <f t="shared" si="1"/>
        <v>80428</v>
      </c>
      <c r="G34" s="283">
        <v>122</v>
      </c>
      <c r="H34" s="280">
        <v>55</v>
      </c>
      <c r="I34" s="283">
        <v>3</v>
      </c>
      <c r="J34" s="284">
        <v>473</v>
      </c>
      <c r="K34" s="283">
        <v>0</v>
      </c>
      <c r="L34" s="283">
        <v>28</v>
      </c>
      <c r="M34" s="283">
        <v>284</v>
      </c>
      <c r="N34" s="283">
        <v>497</v>
      </c>
      <c r="O34" s="283">
        <v>862</v>
      </c>
      <c r="P34" s="283">
        <v>174</v>
      </c>
      <c r="Q34" s="283">
        <v>510</v>
      </c>
      <c r="R34" s="283"/>
      <c r="S34" s="283"/>
      <c r="T34" s="283">
        <v>0</v>
      </c>
      <c r="W34"/>
    </row>
    <row r="35" spans="2:23" x14ac:dyDescent="0.35">
      <c r="B35" s="286">
        <v>28</v>
      </c>
      <c r="C35" s="283" t="s">
        <v>651</v>
      </c>
      <c r="D35" s="283">
        <v>441268</v>
      </c>
      <c r="E35" s="283">
        <v>362435</v>
      </c>
      <c r="F35" s="280">
        <f t="shared" si="1"/>
        <v>78833</v>
      </c>
      <c r="G35" s="283">
        <v>151.5</v>
      </c>
      <c r="H35" s="283">
        <v>56</v>
      </c>
      <c r="I35" s="283">
        <v>0</v>
      </c>
      <c r="J35" s="284">
        <v>491</v>
      </c>
      <c r="K35" s="283">
        <v>14</v>
      </c>
      <c r="L35" s="283">
        <v>46</v>
      </c>
      <c r="M35" s="283">
        <v>331</v>
      </c>
      <c r="N35" s="283">
        <v>615</v>
      </c>
      <c r="O35" s="283">
        <v>1153</v>
      </c>
      <c r="P35" s="283">
        <v>275</v>
      </c>
      <c r="Q35" s="283">
        <v>879</v>
      </c>
      <c r="R35" s="283"/>
      <c r="S35" s="283"/>
      <c r="T35" s="283">
        <v>0</v>
      </c>
      <c r="W35"/>
    </row>
    <row r="36" spans="2:23" x14ac:dyDescent="0.35">
      <c r="B36" s="286">
        <v>29</v>
      </c>
      <c r="C36" s="283" t="s">
        <v>652</v>
      </c>
      <c r="D36" s="283">
        <v>447923</v>
      </c>
      <c r="E36" s="283">
        <v>367915</v>
      </c>
      <c r="F36" s="280">
        <f t="shared" si="1"/>
        <v>80008</v>
      </c>
      <c r="G36" s="283">
        <v>151.5</v>
      </c>
      <c r="H36" s="283">
        <v>47</v>
      </c>
      <c r="I36" s="283">
        <v>3</v>
      </c>
      <c r="J36" s="284">
        <v>465</v>
      </c>
      <c r="K36" s="283">
        <v>14</v>
      </c>
      <c r="L36" s="283">
        <v>19</v>
      </c>
      <c r="M36" s="283">
        <v>331</v>
      </c>
      <c r="N36" s="283">
        <v>585</v>
      </c>
      <c r="O36" s="283">
        <v>890</v>
      </c>
      <c r="P36" s="283">
        <v>197</v>
      </c>
      <c r="Q36" s="283">
        <v>605</v>
      </c>
      <c r="R36" s="283"/>
      <c r="S36" s="283"/>
      <c r="T36" s="283">
        <v>0</v>
      </c>
      <c r="W36"/>
    </row>
    <row r="37" spans="2:23" x14ac:dyDescent="0.35">
      <c r="B37" s="286">
        <v>30</v>
      </c>
      <c r="C37" s="283" t="s">
        <v>653</v>
      </c>
      <c r="D37" s="283">
        <v>404028</v>
      </c>
      <c r="E37" s="283">
        <v>325322</v>
      </c>
      <c r="F37" s="280">
        <f t="shared" si="1"/>
        <v>78706</v>
      </c>
      <c r="G37" s="283">
        <v>175</v>
      </c>
      <c r="H37" s="283">
        <v>72</v>
      </c>
      <c r="I37" s="283">
        <v>4</v>
      </c>
      <c r="J37" s="284">
        <v>526</v>
      </c>
      <c r="K37" s="283">
        <v>11</v>
      </c>
      <c r="L37" s="283">
        <v>8</v>
      </c>
      <c r="M37" s="283">
        <v>449</v>
      </c>
      <c r="N37" s="283">
        <v>477</v>
      </c>
      <c r="O37" s="283">
        <v>696</v>
      </c>
      <c r="P37" s="283">
        <v>131</v>
      </c>
      <c r="Q37" s="283">
        <v>315</v>
      </c>
      <c r="R37" s="283"/>
      <c r="S37" s="283"/>
      <c r="T37" s="283">
        <v>0</v>
      </c>
      <c r="W37"/>
    </row>
    <row r="38" spans="2:23" x14ac:dyDescent="0.35">
      <c r="B38" s="286">
        <v>31</v>
      </c>
      <c r="C38" s="283" t="s">
        <v>654</v>
      </c>
      <c r="D38" s="283">
        <v>401892</v>
      </c>
      <c r="E38" s="283">
        <v>313771</v>
      </c>
      <c r="F38" s="280">
        <f t="shared" si="1"/>
        <v>88121</v>
      </c>
      <c r="G38" s="283">
        <v>175</v>
      </c>
      <c r="H38" s="283">
        <v>74</v>
      </c>
      <c r="I38" s="283">
        <v>0</v>
      </c>
      <c r="J38" s="284">
        <v>568</v>
      </c>
      <c r="K38" s="283">
        <v>0</v>
      </c>
      <c r="L38" s="283">
        <v>6</v>
      </c>
      <c r="M38" s="283">
        <v>449</v>
      </c>
      <c r="N38" s="283">
        <v>367</v>
      </c>
      <c r="O38" s="283">
        <v>532</v>
      </c>
      <c r="P38" s="283">
        <v>79</v>
      </c>
      <c r="Q38" s="283">
        <v>208</v>
      </c>
      <c r="R38" s="283"/>
      <c r="S38" s="283"/>
      <c r="T38" s="283">
        <v>0</v>
      </c>
      <c r="W38"/>
    </row>
    <row r="39" spans="2:23" x14ac:dyDescent="0.35">
      <c r="B39" s="286">
        <v>32</v>
      </c>
      <c r="C39" s="283" t="s">
        <v>655</v>
      </c>
      <c r="D39" s="283">
        <v>402045</v>
      </c>
      <c r="E39" s="283">
        <v>307587</v>
      </c>
      <c r="F39" s="280">
        <f t="shared" si="1"/>
        <v>94458</v>
      </c>
      <c r="G39" s="283">
        <v>132</v>
      </c>
      <c r="H39" s="283">
        <v>70</v>
      </c>
      <c r="I39" s="283">
        <v>6</v>
      </c>
      <c r="J39" s="284">
        <v>696</v>
      </c>
      <c r="K39" s="283">
        <v>9</v>
      </c>
      <c r="L39" s="283">
        <v>11</v>
      </c>
      <c r="M39" s="283">
        <v>352</v>
      </c>
      <c r="N39" s="283">
        <v>305</v>
      </c>
      <c r="O39" s="283">
        <v>380</v>
      </c>
      <c r="P39" s="283">
        <v>60</v>
      </c>
      <c r="Q39" s="283">
        <v>128</v>
      </c>
      <c r="R39" s="283"/>
      <c r="S39" s="283"/>
      <c r="T39" s="283">
        <v>0</v>
      </c>
      <c r="W39"/>
    </row>
    <row r="40" spans="2:23" x14ac:dyDescent="0.35">
      <c r="B40" s="286">
        <v>33</v>
      </c>
      <c r="C40" s="283" t="s">
        <v>656</v>
      </c>
      <c r="D40" s="283">
        <v>378372</v>
      </c>
      <c r="E40" s="283">
        <v>279732</v>
      </c>
      <c r="F40" s="280">
        <f t="shared" si="1"/>
        <v>98640</v>
      </c>
      <c r="G40" s="283">
        <v>132</v>
      </c>
      <c r="H40" s="283">
        <v>49</v>
      </c>
      <c r="I40" s="283">
        <v>3</v>
      </c>
      <c r="J40" s="284">
        <v>680</v>
      </c>
      <c r="K40" s="283">
        <v>8</v>
      </c>
      <c r="L40" s="283">
        <v>14</v>
      </c>
      <c r="M40" s="283">
        <v>352</v>
      </c>
      <c r="N40" s="283">
        <v>287</v>
      </c>
      <c r="O40" s="283">
        <v>255</v>
      </c>
      <c r="P40" s="283">
        <v>54</v>
      </c>
      <c r="Q40" s="283">
        <v>109</v>
      </c>
      <c r="R40" s="283"/>
      <c r="S40" s="283"/>
      <c r="T40" s="283">
        <v>0</v>
      </c>
      <c r="W40"/>
    </row>
    <row r="41" spans="2:23" x14ac:dyDescent="0.35">
      <c r="B41" s="286">
        <v>34</v>
      </c>
      <c r="C41" s="283" t="s">
        <v>657</v>
      </c>
      <c r="D41" s="283">
        <v>357614</v>
      </c>
      <c r="E41" s="283">
        <v>255821</v>
      </c>
      <c r="F41" s="280">
        <f t="shared" si="1"/>
        <v>101793</v>
      </c>
      <c r="G41" s="283">
        <v>40</v>
      </c>
      <c r="H41" s="283">
        <v>21</v>
      </c>
      <c r="I41" s="283">
        <v>3</v>
      </c>
      <c r="J41" s="284">
        <v>748</v>
      </c>
      <c r="K41" s="283">
        <v>16</v>
      </c>
      <c r="L41" s="283">
        <v>14</v>
      </c>
      <c r="M41" s="283">
        <v>172</v>
      </c>
      <c r="N41" s="283">
        <v>262</v>
      </c>
      <c r="O41" s="283">
        <v>201</v>
      </c>
      <c r="P41" s="283">
        <v>30</v>
      </c>
      <c r="Q41" s="283">
        <v>94</v>
      </c>
      <c r="R41" s="283"/>
      <c r="S41" s="283"/>
      <c r="T41" s="283">
        <v>0</v>
      </c>
      <c r="W41"/>
    </row>
    <row r="42" spans="2:23" x14ac:dyDescent="0.35">
      <c r="B42" s="286">
        <v>35</v>
      </c>
      <c r="C42" s="283" t="s">
        <v>658</v>
      </c>
      <c r="D42" s="283">
        <v>319839</v>
      </c>
      <c r="E42" s="283">
        <v>221079</v>
      </c>
      <c r="F42" s="280">
        <f t="shared" si="1"/>
        <v>98760</v>
      </c>
      <c r="G42" s="283">
        <v>40</v>
      </c>
      <c r="H42" s="283">
        <v>11</v>
      </c>
      <c r="I42" s="283">
        <v>0</v>
      </c>
      <c r="J42" s="283">
        <v>756</v>
      </c>
      <c r="K42" s="283">
        <v>11</v>
      </c>
      <c r="L42" s="283">
        <v>5</v>
      </c>
      <c r="M42" s="283">
        <v>172</v>
      </c>
      <c r="N42" s="283">
        <v>214</v>
      </c>
      <c r="O42" s="283">
        <v>143</v>
      </c>
      <c r="P42" s="283">
        <v>23</v>
      </c>
      <c r="Q42" s="283">
        <v>79</v>
      </c>
      <c r="R42" s="283"/>
      <c r="S42" s="283"/>
      <c r="T42" s="283">
        <v>0</v>
      </c>
      <c r="W42"/>
    </row>
    <row r="43" spans="2:23" x14ac:dyDescent="0.35">
      <c r="B43" s="286">
        <v>36</v>
      </c>
      <c r="C43" s="283" t="s">
        <v>659</v>
      </c>
      <c r="D43" s="283">
        <v>291395</v>
      </c>
      <c r="E43" s="283">
        <v>197002</v>
      </c>
      <c r="F43" s="280">
        <f t="shared" si="1"/>
        <v>94393</v>
      </c>
      <c r="G43" s="283">
        <v>16.5</v>
      </c>
      <c r="H43" s="283">
        <v>9</v>
      </c>
      <c r="I43" s="283">
        <v>0</v>
      </c>
      <c r="J43" s="283">
        <v>693</v>
      </c>
      <c r="K43" s="283">
        <v>7</v>
      </c>
      <c r="L43" s="283">
        <v>9</v>
      </c>
      <c r="M43" s="283">
        <v>54.5</v>
      </c>
      <c r="N43" s="283">
        <v>157</v>
      </c>
      <c r="O43" s="283">
        <v>96</v>
      </c>
      <c r="P43" s="283">
        <v>24</v>
      </c>
      <c r="Q43" s="283">
        <v>58</v>
      </c>
      <c r="R43" s="283"/>
      <c r="S43" s="283"/>
      <c r="T43" s="283">
        <v>0</v>
      </c>
      <c r="W43"/>
    </row>
    <row r="44" spans="2:23" x14ac:dyDescent="0.35">
      <c r="B44" s="286">
        <v>37</v>
      </c>
      <c r="C44" s="283" t="s">
        <v>660</v>
      </c>
      <c r="D44" s="283">
        <v>218198</v>
      </c>
      <c r="E44" s="283">
        <v>147282</v>
      </c>
      <c r="F44" s="280">
        <f t="shared" si="1"/>
        <v>70916</v>
      </c>
      <c r="G44" s="283">
        <v>16.5</v>
      </c>
      <c r="H44" s="283">
        <v>8</v>
      </c>
      <c r="I44" s="283">
        <v>0</v>
      </c>
      <c r="J44" s="283">
        <v>538</v>
      </c>
      <c r="K44" s="283">
        <v>14</v>
      </c>
      <c r="L44" s="283">
        <v>3</v>
      </c>
      <c r="M44" s="283">
        <v>54.5</v>
      </c>
      <c r="N44" s="283">
        <v>124</v>
      </c>
      <c r="O44" s="283">
        <v>52</v>
      </c>
      <c r="P44" s="283">
        <v>15</v>
      </c>
      <c r="Q44" s="283">
        <v>57</v>
      </c>
      <c r="R44" s="283"/>
      <c r="S44" s="283"/>
      <c r="T44" s="283">
        <v>0</v>
      </c>
      <c r="W44"/>
    </row>
    <row r="45" spans="2:23" x14ac:dyDescent="0.35">
      <c r="B45" s="286">
        <v>38</v>
      </c>
      <c r="C45" s="283" t="s">
        <v>661</v>
      </c>
      <c r="D45" s="283">
        <v>165110</v>
      </c>
      <c r="E45" s="283">
        <v>112837</v>
      </c>
      <c r="F45" s="280">
        <f t="shared" si="1"/>
        <v>52273</v>
      </c>
      <c r="G45" s="283">
        <v>8.5</v>
      </c>
      <c r="H45" s="283">
        <v>3</v>
      </c>
      <c r="I45" s="283">
        <v>0</v>
      </c>
      <c r="J45" s="283">
        <v>405</v>
      </c>
      <c r="K45" s="283">
        <v>15</v>
      </c>
      <c r="L45" s="283">
        <v>5</v>
      </c>
      <c r="M45" s="283">
        <v>27</v>
      </c>
      <c r="N45" s="283">
        <v>99</v>
      </c>
      <c r="O45" s="283">
        <v>32</v>
      </c>
      <c r="P45" s="283">
        <v>12</v>
      </c>
      <c r="Q45" s="283">
        <v>43</v>
      </c>
      <c r="R45" s="283"/>
      <c r="S45" s="283"/>
      <c r="T45" s="283">
        <v>0</v>
      </c>
      <c r="W45"/>
    </row>
    <row r="46" spans="2:23" x14ac:dyDescent="0.35">
      <c r="B46" s="286">
        <v>39</v>
      </c>
      <c r="C46" s="283" t="s">
        <v>662</v>
      </c>
      <c r="D46" s="283">
        <v>119896</v>
      </c>
      <c r="E46" s="283">
        <v>83218</v>
      </c>
      <c r="F46" s="280">
        <f t="shared" si="1"/>
        <v>36678</v>
      </c>
      <c r="G46" s="283">
        <v>8.5</v>
      </c>
      <c r="H46" s="283">
        <v>3</v>
      </c>
      <c r="I46" s="283">
        <v>0</v>
      </c>
      <c r="J46" s="283">
        <v>264</v>
      </c>
      <c r="K46" s="283">
        <v>21</v>
      </c>
      <c r="L46" s="283">
        <v>10</v>
      </c>
      <c r="M46" s="283">
        <v>27</v>
      </c>
      <c r="N46" s="283">
        <v>79</v>
      </c>
      <c r="O46" s="283">
        <v>19</v>
      </c>
      <c r="P46" s="283">
        <v>6</v>
      </c>
      <c r="Q46" s="283">
        <v>25</v>
      </c>
      <c r="R46" s="283"/>
      <c r="S46" s="283"/>
      <c r="T46" s="283">
        <v>0</v>
      </c>
      <c r="W46"/>
    </row>
    <row r="47" spans="2:23" x14ac:dyDescent="0.35">
      <c r="B47" s="286">
        <v>40</v>
      </c>
      <c r="C47" s="283" t="s">
        <v>663</v>
      </c>
      <c r="D47" s="283">
        <v>127990</v>
      </c>
      <c r="E47" s="283">
        <v>89150</v>
      </c>
      <c r="F47" s="280">
        <f t="shared" si="1"/>
        <v>38840</v>
      </c>
      <c r="G47" s="283">
        <v>7</v>
      </c>
      <c r="H47" s="283">
        <v>6</v>
      </c>
      <c r="I47" s="283">
        <v>0</v>
      </c>
      <c r="J47" s="283">
        <v>230</v>
      </c>
      <c r="K47" s="283">
        <v>21</v>
      </c>
      <c r="L47" s="283">
        <v>8</v>
      </c>
      <c r="M47" s="283">
        <v>13</v>
      </c>
      <c r="N47" s="283">
        <v>97</v>
      </c>
      <c r="O47" s="283">
        <v>15</v>
      </c>
      <c r="P47" s="283">
        <v>3</v>
      </c>
      <c r="Q47" s="283">
        <v>23</v>
      </c>
      <c r="R47" s="283"/>
      <c r="S47" s="283"/>
      <c r="T47" s="283">
        <v>0</v>
      </c>
      <c r="W47"/>
    </row>
    <row r="48" spans="2:23" x14ac:dyDescent="0.35">
      <c r="B48" s="286">
        <v>41</v>
      </c>
      <c r="C48" s="283" t="s">
        <v>664</v>
      </c>
      <c r="D48" s="283">
        <v>5926624</v>
      </c>
      <c r="E48" s="283">
        <v>4485210</v>
      </c>
      <c r="F48" s="280">
        <f t="shared" si="1"/>
        <v>1441414</v>
      </c>
      <c r="G48" s="283">
        <v>1759</v>
      </c>
      <c r="H48" s="283">
        <v>733</v>
      </c>
      <c r="I48" s="283">
        <v>29</v>
      </c>
      <c r="J48" s="283">
        <v>9868</v>
      </c>
      <c r="K48" s="283">
        <v>178</v>
      </c>
      <c r="L48" s="283">
        <v>220</v>
      </c>
      <c r="M48" s="283">
        <v>4604</v>
      </c>
      <c r="N48" s="283">
        <v>5940</v>
      </c>
      <c r="O48" s="283">
        <v>7791</v>
      </c>
      <c r="P48" s="283">
        <v>1395</v>
      </c>
      <c r="Q48" s="283">
        <v>3952</v>
      </c>
      <c r="R48" s="283"/>
      <c r="S48" s="283"/>
      <c r="T48" s="283">
        <v>0</v>
      </c>
    </row>
    <row r="49" spans="2:20" x14ac:dyDescent="0.35">
      <c r="B49" s="286">
        <v>42</v>
      </c>
      <c r="C49" s="282" t="s">
        <v>768</v>
      </c>
      <c r="D49" s="282">
        <v>2525539</v>
      </c>
      <c r="E49" s="282">
        <v>1834359</v>
      </c>
      <c r="F49" s="282">
        <f>D49-E49</f>
        <v>691180</v>
      </c>
      <c r="G49" s="282">
        <v>491</v>
      </c>
      <c r="H49" s="282">
        <v>222</v>
      </c>
      <c r="I49" s="282">
        <v>13</v>
      </c>
      <c r="J49" s="282">
        <v>4932</v>
      </c>
      <c r="K49" s="282">
        <v>163</v>
      </c>
      <c r="L49" s="282">
        <v>168</v>
      </c>
      <c r="M49" s="282">
        <v>1220</v>
      </c>
      <c r="N49" s="282">
        <v>1714</v>
      </c>
      <c r="O49" s="282">
        <v>2409</v>
      </c>
      <c r="P49" s="282">
        <v>540</v>
      </c>
      <c r="Q49" s="282">
        <v>1714</v>
      </c>
      <c r="R49" s="282"/>
      <c r="S49" s="282"/>
      <c r="T49" s="282">
        <v>1</v>
      </c>
    </row>
    <row r="50" spans="2:20" ht="42" x14ac:dyDescent="0.4">
      <c r="B50" s="286">
        <v>43</v>
      </c>
      <c r="C50" s="218"/>
      <c r="D50" s="607" t="s">
        <v>2353</v>
      </c>
      <c r="E50" s="607" t="s">
        <v>2354</v>
      </c>
      <c r="F50" s="607" t="s">
        <v>2355</v>
      </c>
      <c r="G50" s="285" t="s">
        <v>2357</v>
      </c>
      <c r="H50" s="285" t="s">
        <v>2358</v>
      </c>
      <c r="I50" s="285" t="s">
        <v>2359</v>
      </c>
      <c r="J50" s="285" t="s">
        <v>3876</v>
      </c>
      <c r="K50" s="285" t="s">
        <v>3877</v>
      </c>
      <c r="L50" s="285" t="s">
        <v>3878</v>
      </c>
      <c r="M50" s="285" t="s">
        <v>2068</v>
      </c>
      <c r="N50" s="285" t="s">
        <v>2069</v>
      </c>
      <c r="O50" s="285" t="s">
        <v>2070</v>
      </c>
      <c r="P50" s="285" t="s">
        <v>2071</v>
      </c>
      <c r="Q50" s="285" t="s">
        <v>2072</v>
      </c>
      <c r="R50" s="285">
        <v>9</v>
      </c>
      <c r="S50" s="285">
        <v>10</v>
      </c>
      <c r="T50" s="285" t="s">
        <v>765</v>
      </c>
    </row>
    <row r="51" spans="2:20" x14ac:dyDescent="0.35">
      <c r="B51" s="286">
        <v>44</v>
      </c>
      <c r="C51" s="280" t="s">
        <v>646</v>
      </c>
      <c r="D51" s="280">
        <v>371219</v>
      </c>
      <c r="E51" s="280">
        <v>287178</v>
      </c>
      <c r="F51" s="280">
        <f>D51-E51</f>
        <v>84041</v>
      </c>
      <c r="G51" s="280">
        <v>146</v>
      </c>
      <c r="H51" s="280">
        <v>49</v>
      </c>
      <c r="I51" s="280">
        <v>0</v>
      </c>
      <c r="J51" s="281">
        <v>5831</v>
      </c>
      <c r="K51" s="280">
        <v>570</v>
      </c>
      <c r="L51" s="280">
        <v>95</v>
      </c>
      <c r="M51" s="280">
        <v>351</v>
      </c>
      <c r="N51" s="280">
        <v>583</v>
      </c>
      <c r="O51" s="280">
        <v>765</v>
      </c>
      <c r="P51" s="280">
        <v>128</v>
      </c>
      <c r="Q51" s="280">
        <v>379</v>
      </c>
      <c r="R51" s="280"/>
      <c r="S51" s="280"/>
      <c r="T51" s="280">
        <v>0</v>
      </c>
    </row>
    <row r="52" spans="2:20" x14ac:dyDescent="0.35">
      <c r="B52" s="286">
        <v>45</v>
      </c>
      <c r="C52" s="283" t="s">
        <v>647</v>
      </c>
      <c r="D52" s="283">
        <v>368635</v>
      </c>
      <c r="E52" s="283">
        <v>278505</v>
      </c>
      <c r="F52" s="280">
        <f t="shared" ref="F52:F69" si="2">D52-E52</f>
        <v>90130</v>
      </c>
      <c r="G52" s="283">
        <v>169.5</v>
      </c>
      <c r="H52" s="283">
        <v>84</v>
      </c>
      <c r="I52" s="283">
        <v>0</v>
      </c>
      <c r="J52" s="284">
        <v>6045</v>
      </c>
      <c r="K52" s="283">
        <v>493</v>
      </c>
      <c r="L52" s="283">
        <v>63</v>
      </c>
      <c r="M52" s="283">
        <v>400.5</v>
      </c>
      <c r="N52" s="283">
        <v>366</v>
      </c>
      <c r="O52" s="283">
        <v>600</v>
      </c>
      <c r="P52" s="283">
        <v>67</v>
      </c>
      <c r="Q52" s="283">
        <v>160</v>
      </c>
      <c r="R52" s="283"/>
      <c r="S52" s="283"/>
      <c r="T52" s="283">
        <v>0</v>
      </c>
    </row>
    <row r="53" spans="2:20" x14ac:dyDescent="0.35">
      <c r="B53" s="286">
        <v>46</v>
      </c>
      <c r="C53" s="283" t="s">
        <v>648</v>
      </c>
      <c r="D53" s="283">
        <v>341065</v>
      </c>
      <c r="E53" s="283">
        <v>254016</v>
      </c>
      <c r="F53" s="280">
        <f t="shared" si="2"/>
        <v>87049</v>
      </c>
      <c r="G53" s="283">
        <v>169.5</v>
      </c>
      <c r="H53" s="283">
        <v>71</v>
      </c>
      <c r="I53" s="283">
        <v>4</v>
      </c>
      <c r="J53" s="284">
        <v>5616</v>
      </c>
      <c r="K53" s="283">
        <v>392</v>
      </c>
      <c r="L53" s="283">
        <v>39</v>
      </c>
      <c r="M53" s="283">
        <v>400.5</v>
      </c>
      <c r="N53" s="283">
        <v>384</v>
      </c>
      <c r="O53" s="283">
        <v>543</v>
      </c>
      <c r="P53" s="283">
        <v>61</v>
      </c>
      <c r="Q53" s="283">
        <v>146</v>
      </c>
      <c r="R53" s="283"/>
      <c r="S53" s="283"/>
      <c r="T53" s="283">
        <v>0</v>
      </c>
    </row>
    <row r="54" spans="2:20" x14ac:dyDescent="0.35">
      <c r="B54" s="286">
        <v>47</v>
      </c>
      <c r="C54" s="283" t="s">
        <v>649</v>
      </c>
      <c r="D54" s="283">
        <v>356338</v>
      </c>
      <c r="E54" s="283">
        <v>269019</v>
      </c>
      <c r="F54" s="280">
        <f t="shared" si="2"/>
        <v>87319</v>
      </c>
      <c r="G54" s="283">
        <v>98</v>
      </c>
      <c r="H54" s="283">
        <v>45</v>
      </c>
      <c r="I54" s="283">
        <v>3</v>
      </c>
      <c r="J54" s="284">
        <v>5451</v>
      </c>
      <c r="K54" s="283">
        <v>513</v>
      </c>
      <c r="L54" s="283">
        <v>87</v>
      </c>
      <c r="M54" s="283">
        <v>384</v>
      </c>
      <c r="N54" s="283">
        <v>442</v>
      </c>
      <c r="O54" s="283">
        <v>557</v>
      </c>
      <c r="P54" s="283">
        <v>56</v>
      </c>
      <c r="Q54" s="283">
        <v>134</v>
      </c>
      <c r="R54" s="283"/>
      <c r="S54" s="283"/>
      <c r="T54" s="283">
        <v>0</v>
      </c>
    </row>
    <row r="55" spans="2:20" x14ac:dyDescent="0.35">
      <c r="B55" s="286">
        <v>48</v>
      </c>
      <c r="C55" s="283" t="s">
        <v>650</v>
      </c>
      <c r="D55" s="283">
        <v>413790</v>
      </c>
      <c r="E55" s="283">
        <v>333362</v>
      </c>
      <c r="F55" s="280">
        <f t="shared" si="2"/>
        <v>80428</v>
      </c>
      <c r="G55" s="283">
        <v>122</v>
      </c>
      <c r="H55" s="280">
        <v>55</v>
      </c>
      <c r="I55" s="283">
        <v>3</v>
      </c>
      <c r="J55" s="284">
        <v>5722</v>
      </c>
      <c r="K55" s="283">
        <v>1210</v>
      </c>
      <c r="L55" s="283">
        <v>249</v>
      </c>
      <c r="M55" s="283">
        <v>284</v>
      </c>
      <c r="N55" s="283">
        <v>497</v>
      </c>
      <c r="O55" s="283">
        <v>862</v>
      </c>
      <c r="P55" s="283">
        <v>174</v>
      </c>
      <c r="Q55" s="283">
        <v>510</v>
      </c>
      <c r="R55" s="283"/>
      <c r="S55" s="283"/>
      <c r="T55" s="283">
        <v>0</v>
      </c>
    </row>
    <row r="56" spans="2:20" x14ac:dyDescent="0.35">
      <c r="B56" s="286">
        <v>49</v>
      </c>
      <c r="C56" s="283" t="s">
        <v>651</v>
      </c>
      <c r="D56" s="283">
        <v>441268</v>
      </c>
      <c r="E56" s="283">
        <v>362435</v>
      </c>
      <c r="F56" s="280">
        <f t="shared" si="2"/>
        <v>78833</v>
      </c>
      <c r="G56" s="283">
        <v>151.5</v>
      </c>
      <c r="H56" s="283">
        <v>56</v>
      </c>
      <c r="I56" s="283">
        <v>0</v>
      </c>
      <c r="J56" s="284">
        <v>5350</v>
      </c>
      <c r="K56" s="283">
        <v>1040</v>
      </c>
      <c r="L56" s="283">
        <v>256</v>
      </c>
      <c r="M56" s="283">
        <v>331</v>
      </c>
      <c r="N56" s="283">
        <v>615</v>
      </c>
      <c r="O56" s="283">
        <v>1153</v>
      </c>
      <c r="P56" s="283">
        <v>275</v>
      </c>
      <c r="Q56" s="283">
        <v>879</v>
      </c>
      <c r="R56" s="283"/>
      <c r="S56" s="283"/>
      <c r="T56" s="283">
        <v>0</v>
      </c>
    </row>
    <row r="57" spans="2:20" x14ac:dyDescent="0.35">
      <c r="B57" s="286">
        <v>50</v>
      </c>
      <c r="C57" s="283" t="s">
        <v>652</v>
      </c>
      <c r="D57" s="283">
        <v>447923</v>
      </c>
      <c r="E57" s="283">
        <v>367915</v>
      </c>
      <c r="F57" s="280">
        <f t="shared" si="2"/>
        <v>80008</v>
      </c>
      <c r="G57" s="283">
        <v>151.5</v>
      </c>
      <c r="H57" s="283">
        <v>47</v>
      </c>
      <c r="I57" s="283">
        <v>3</v>
      </c>
      <c r="J57" s="284">
        <v>5221</v>
      </c>
      <c r="K57" s="283">
        <v>788</v>
      </c>
      <c r="L57" s="283">
        <v>180</v>
      </c>
      <c r="M57" s="283">
        <v>331</v>
      </c>
      <c r="N57" s="283">
        <v>585</v>
      </c>
      <c r="O57" s="283">
        <v>890</v>
      </c>
      <c r="P57" s="283">
        <v>197</v>
      </c>
      <c r="Q57" s="283">
        <v>605</v>
      </c>
      <c r="R57" s="283"/>
      <c r="S57" s="283"/>
      <c r="T57" s="283">
        <v>0</v>
      </c>
    </row>
    <row r="58" spans="2:20" x14ac:dyDescent="0.35">
      <c r="B58" s="286">
        <v>51</v>
      </c>
      <c r="C58" s="283" t="s">
        <v>653</v>
      </c>
      <c r="D58" s="283">
        <v>404028</v>
      </c>
      <c r="E58" s="283">
        <v>325322</v>
      </c>
      <c r="F58" s="280">
        <f t="shared" si="2"/>
        <v>78706</v>
      </c>
      <c r="G58" s="283">
        <v>175</v>
      </c>
      <c r="H58" s="283">
        <v>72</v>
      </c>
      <c r="I58" s="283">
        <v>4</v>
      </c>
      <c r="J58" s="284">
        <v>5157</v>
      </c>
      <c r="K58" s="283">
        <v>636</v>
      </c>
      <c r="L58" s="283">
        <v>110</v>
      </c>
      <c r="M58" s="283">
        <v>449</v>
      </c>
      <c r="N58" s="283">
        <v>477</v>
      </c>
      <c r="O58" s="283">
        <v>696</v>
      </c>
      <c r="P58" s="283">
        <v>131</v>
      </c>
      <c r="Q58" s="283">
        <v>315</v>
      </c>
      <c r="R58" s="283"/>
      <c r="S58" s="283"/>
      <c r="T58" s="283">
        <v>0</v>
      </c>
    </row>
    <row r="59" spans="2:20" x14ac:dyDescent="0.35">
      <c r="B59" s="286">
        <v>52</v>
      </c>
      <c r="C59" s="283" t="s">
        <v>654</v>
      </c>
      <c r="D59" s="283">
        <v>401892</v>
      </c>
      <c r="E59" s="283">
        <v>313771</v>
      </c>
      <c r="F59" s="280">
        <f t="shared" si="2"/>
        <v>88121</v>
      </c>
      <c r="G59" s="283">
        <v>175</v>
      </c>
      <c r="H59" s="283">
        <v>74</v>
      </c>
      <c r="I59" s="283">
        <v>0</v>
      </c>
      <c r="J59" s="284">
        <v>5517</v>
      </c>
      <c r="K59" s="283">
        <v>554</v>
      </c>
      <c r="L59" s="283">
        <v>89</v>
      </c>
      <c r="M59" s="283">
        <v>449</v>
      </c>
      <c r="N59" s="283">
        <v>367</v>
      </c>
      <c r="O59" s="283">
        <v>532</v>
      </c>
      <c r="P59" s="283">
        <v>79</v>
      </c>
      <c r="Q59" s="283">
        <v>208</v>
      </c>
      <c r="R59" s="283"/>
      <c r="S59" s="283"/>
      <c r="T59" s="283">
        <v>0</v>
      </c>
    </row>
    <row r="60" spans="2:20" x14ac:dyDescent="0.35">
      <c r="B60" s="286">
        <v>53</v>
      </c>
      <c r="C60" s="283" t="s">
        <v>655</v>
      </c>
      <c r="D60" s="283">
        <v>402045</v>
      </c>
      <c r="E60" s="283">
        <v>307587</v>
      </c>
      <c r="F60" s="280">
        <f t="shared" si="2"/>
        <v>94458</v>
      </c>
      <c r="G60" s="283">
        <v>132</v>
      </c>
      <c r="H60" s="283">
        <v>70</v>
      </c>
      <c r="I60" s="283">
        <v>6</v>
      </c>
      <c r="J60" s="284">
        <v>5509</v>
      </c>
      <c r="K60" s="283">
        <v>560</v>
      </c>
      <c r="L60" s="283">
        <v>93</v>
      </c>
      <c r="M60" s="283">
        <v>352</v>
      </c>
      <c r="N60" s="283">
        <v>305</v>
      </c>
      <c r="O60" s="283">
        <v>380</v>
      </c>
      <c r="P60" s="283">
        <v>60</v>
      </c>
      <c r="Q60" s="283">
        <v>128</v>
      </c>
      <c r="R60" s="283"/>
      <c r="S60" s="283"/>
      <c r="T60" s="283">
        <v>0</v>
      </c>
    </row>
    <row r="61" spans="2:20" x14ac:dyDescent="0.35">
      <c r="B61" s="286">
        <v>54</v>
      </c>
      <c r="C61" s="283" t="s">
        <v>656</v>
      </c>
      <c r="D61" s="283">
        <v>378372</v>
      </c>
      <c r="E61" s="283">
        <v>279732</v>
      </c>
      <c r="F61" s="280">
        <f t="shared" si="2"/>
        <v>98640</v>
      </c>
      <c r="G61" s="283">
        <v>132</v>
      </c>
      <c r="H61" s="283">
        <v>49</v>
      </c>
      <c r="I61" s="283">
        <v>3</v>
      </c>
      <c r="J61" s="284">
        <v>5539</v>
      </c>
      <c r="K61" s="283">
        <v>567</v>
      </c>
      <c r="L61" s="283">
        <v>104</v>
      </c>
      <c r="M61" s="283">
        <v>352</v>
      </c>
      <c r="N61" s="283">
        <v>287</v>
      </c>
      <c r="O61" s="283">
        <v>255</v>
      </c>
      <c r="P61" s="283">
        <v>54</v>
      </c>
      <c r="Q61" s="283">
        <v>109</v>
      </c>
      <c r="R61" s="283"/>
      <c r="S61" s="283"/>
      <c r="T61" s="283">
        <v>0</v>
      </c>
    </row>
    <row r="62" spans="2:20" x14ac:dyDescent="0.35">
      <c r="B62" s="286">
        <v>55</v>
      </c>
      <c r="C62" s="283" t="s">
        <v>657</v>
      </c>
      <c r="D62" s="283">
        <v>357614</v>
      </c>
      <c r="E62" s="283">
        <v>255821</v>
      </c>
      <c r="F62" s="280">
        <f t="shared" si="2"/>
        <v>101793</v>
      </c>
      <c r="G62" s="283">
        <v>40</v>
      </c>
      <c r="H62" s="283">
        <v>21</v>
      </c>
      <c r="I62" s="283">
        <v>3</v>
      </c>
      <c r="J62" s="284">
        <v>5209</v>
      </c>
      <c r="K62" s="283">
        <v>566</v>
      </c>
      <c r="L62" s="283">
        <v>136</v>
      </c>
      <c r="M62" s="283">
        <v>172</v>
      </c>
      <c r="N62" s="283">
        <v>262</v>
      </c>
      <c r="O62" s="283">
        <v>201</v>
      </c>
      <c r="P62" s="283">
        <v>30</v>
      </c>
      <c r="Q62" s="283">
        <v>94</v>
      </c>
      <c r="R62" s="283"/>
      <c r="S62" s="283"/>
      <c r="T62" s="283">
        <v>0</v>
      </c>
    </row>
    <row r="63" spans="2:20" x14ac:dyDescent="0.35">
      <c r="B63" s="286">
        <v>56</v>
      </c>
      <c r="C63" s="283" t="s">
        <v>658</v>
      </c>
      <c r="D63" s="283">
        <v>319839</v>
      </c>
      <c r="E63" s="283">
        <v>221079</v>
      </c>
      <c r="F63" s="280">
        <f t="shared" si="2"/>
        <v>98760</v>
      </c>
      <c r="G63" s="283">
        <v>40</v>
      </c>
      <c r="H63" s="283">
        <v>11</v>
      </c>
      <c r="I63" s="283">
        <v>0</v>
      </c>
      <c r="J63" s="283">
        <v>4740</v>
      </c>
      <c r="K63" s="283">
        <v>566</v>
      </c>
      <c r="L63" s="283">
        <v>111</v>
      </c>
      <c r="M63" s="283">
        <v>172</v>
      </c>
      <c r="N63" s="283">
        <v>214</v>
      </c>
      <c r="O63" s="283">
        <v>143</v>
      </c>
      <c r="P63" s="283">
        <v>23</v>
      </c>
      <c r="Q63" s="283">
        <v>79</v>
      </c>
      <c r="R63" s="283"/>
      <c r="S63" s="283"/>
      <c r="T63" s="283">
        <v>0</v>
      </c>
    </row>
    <row r="64" spans="2:20" x14ac:dyDescent="0.35">
      <c r="B64" s="286">
        <v>57</v>
      </c>
      <c r="C64" s="283" t="s">
        <v>659</v>
      </c>
      <c r="D64" s="283">
        <v>291395</v>
      </c>
      <c r="E64" s="283">
        <v>197002</v>
      </c>
      <c r="F64" s="280">
        <f t="shared" si="2"/>
        <v>94393</v>
      </c>
      <c r="G64" s="283">
        <v>16.5</v>
      </c>
      <c r="H64" s="283">
        <v>9</v>
      </c>
      <c r="I64" s="283">
        <v>0</v>
      </c>
      <c r="J64" s="283">
        <v>4292</v>
      </c>
      <c r="K64" s="283">
        <v>627</v>
      </c>
      <c r="L64" s="283">
        <v>115</v>
      </c>
      <c r="M64" s="283">
        <v>54.5</v>
      </c>
      <c r="N64" s="283">
        <v>157</v>
      </c>
      <c r="O64" s="283">
        <v>96</v>
      </c>
      <c r="P64" s="283">
        <v>24</v>
      </c>
      <c r="Q64" s="283">
        <v>58</v>
      </c>
      <c r="R64" s="283"/>
      <c r="S64" s="283"/>
      <c r="T64" s="283">
        <v>0</v>
      </c>
    </row>
    <row r="65" spans="2:20" x14ac:dyDescent="0.35">
      <c r="B65" s="286">
        <v>58</v>
      </c>
      <c r="C65" s="283" t="s">
        <v>660</v>
      </c>
      <c r="D65" s="283">
        <v>218198</v>
      </c>
      <c r="E65" s="283">
        <v>147282</v>
      </c>
      <c r="F65" s="280">
        <f t="shared" si="2"/>
        <v>70916</v>
      </c>
      <c r="G65" s="283">
        <v>16.5</v>
      </c>
      <c r="H65" s="283">
        <v>8</v>
      </c>
      <c r="I65" s="283">
        <v>0</v>
      </c>
      <c r="J65" s="283">
        <v>3049</v>
      </c>
      <c r="K65" s="283">
        <v>524</v>
      </c>
      <c r="L65" s="283">
        <v>108</v>
      </c>
      <c r="M65" s="283">
        <v>54.5</v>
      </c>
      <c r="N65" s="283">
        <v>124</v>
      </c>
      <c r="O65" s="283">
        <v>52</v>
      </c>
      <c r="P65" s="283">
        <v>15</v>
      </c>
      <c r="Q65" s="283">
        <v>57</v>
      </c>
      <c r="R65" s="283"/>
      <c r="S65" s="283"/>
      <c r="T65" s="283">
        <v>0</v>
      </c>
    </row>
    <row r="66" spans="2:20" x14ac:dyDescent="0.35">
      <c r="B66" s="286">
        <v>59</v>
      </c>
      <c r="C66" s="283" t="s">
        <v>661</v>
      </c>
      <c r="D66" s="283">
        <v>165110</v>
      </c>
      <c r="E66" s="283">
        <v>112837</v>
      </c>
      <c r="F66" s="280">
        <f t="shared" si="2"/>
        <v>52273</v>
      </c>
      <c r="G66" s="283">
        <v>8.5</v>
      </c>
      <c r="H66" s="283">
        <v>3</v>
      </c>
      <c r="I66" s="283">
        <v>0</v>
      </c>
      <c r="J66" s="283">
        <v>2230</v>
      </c>
      <c r="K66" s="283">
        <v>394</v>
      </c>
      <c r="L66" s="283">
        <v>89</v>
      </c>
      <c r="M66" s="283">
        <v>27</v>
      </c>
      <c r="N66" s="283">
        <v>99</v>
      </c>
      <c r="O66" s="283">
        <v>32</v>
      </c>
      <c r="P66" s="283">
        <v>12</v>
      </c>
      <c r="Q66" s="283">
        <v>43</v>
      </c>
      <c r="R66" s="283"/>
      <c r="S66" s="283"/>
      <c r="T66" s="283">
        <v>0</v>
      </c>
    </row>
    <row r="67" spans="2:20" x14ac:dyDescent="0.35">
      <c r="B67" s="286">
        <v>60</v>
      </c>
      <c r="C67" s="283" t="s">
        <v>662</v>
      </c>
      <c r="D67" s="283">
        <v>119896</v>
      </c>
      <c r="E67" s="283">
        <v>83218</v>
      </c>
      <c r="F67" s="280">
        <f t="shared" si="2"/>
        <v>36678</v>
      </c>
      <c r="G67" s="283">
        <v>8.5</v>
      </c>
      <c r="H67" s="283">
        <v>3</v>
      </c>
      <c r="I67" s="283">
        <v>0</v>
      </c>
      <c r="J67" s="283">
        <v>1615</v>
      </c>
      <c r="K67" s="283">
        <v>309</v>
      </c>
      <c r="L67" s="283">
        <v>51</v>
      </c>
      <c r="M67" s="283">
        <v>27</v>
      </c>
      <c r="N67" s="283">
        <v>79</v>
      </c>
      <c r="O67" s="283">
        <v>19</v>
      </c>
      <c r="P67" s="283">
        <v>6</v>
      </c>
      <c r="Q67" s="283">
        <v>25</v>
      </c>
      <c r="R67" s="283"/>
      <c r="S67" s="283"/>
      <c r="T67" s="283">
        <v>0</v>
      </c>
    </row>
    <row r="68" spans="2:20" x14ac:dyDescent="0.35">
      <c r="B68" s="286">
        <v>61</v>
      </c>
      <c r="C68" s="283" t="s">
        <v>663</v>
      </c>
      <c r="D68" s="283">
        <v>127990</v>
      </c>
      <c r="E68" s="283">
        <v>89150</v>
      </c>
      <c r="F68" s="280">
        <f t="shared" si="2"/>
        <v>38840</v>
      </c>
      <c r="G68" s="283">
        <v>7</v>
      </c>
      <c r="H68" s="283">
        <v>6</v>
      </c>
      <c r="I68" s="283">
        <v>0</v>
      </c>
      <c r="J68" s="283">
        <v>1424</v>
      </c>
      <c r="K68" s="283">
        <v>286</v>
      </c>
      <c r="L68" s="283">
        <v>50</v>
      </c>
      <c r="M68" s="283">
        <v>13</v>
      </c>
      <c r="N68" s="283">
        <v>97</v>
      </c>
      <c r="O68" s="283">
        <v>15</v>
      </c>
      <c r="P68" s="283">
        <v>3</v>
      </c>
      <c r="Q68" s="283">
        <v>23</v>
      </c>
      <c r="R68" s="283"/>
      <c r="S68" s="283"/>
      <c r="T68" s="283">
        <v>0</v>
      </c>
    </row>
    <row r="69" spans="2:20" x14ac:dyDescent="0.35">
      <c r="B69" s="286">
        <v>62</v>
      </c>
      <c r="C69" s="283" t="s">
        <v>664</v>
      </c>
      <c r="D69" s="283">
        <v>5926624</v>
      </c>
      <c r="E69" s="283">
        <v>4485210</v>
      </c>
      <c r="F69" s="280">
        <f t="shared" si="2"/>
        <v>1441414</v>
      </c>
      <c r="G69" s="283">
        <v>1759</v>
      </c>
      <c r="H69" s="283">
        <v>733</v>
      </c>
      <c r="I69" s="283">
        <v>29</v>
      </c>
      <c r="J69" s="283">
        <v>83527</v>
      </c>
      <c r="K69" s="283">
        <v>10603</v>
      </c>
      <c r="L69" s="283">
        <v>2016</v>
      </c>
      <c r="M69" s="283">
        <v>4604</v>
      </c>
      <c r="N69" s="283">
        <v>5940</v>
      </c>
      <c r="O69" s="283">
        <v>7791</v>
      </c>
      <c r="P69" s="283">
        <v>1395</v>
      </c>
      <c r="Q69" s="283">
        <v>3952</v>
      </c>
      <c r="R69" s="283"/>
      <c r="S69" s="283"/>
      <c r="T69" s="283">
        <v>0</v>
      </c>
    </row>
    <row r="70" spans="2:20" x14ac:dyDescent="0.35">
      <c r="B70" s="286">
        <v>63</v>
      </c>
      <c r="C70" s="282" t="s">
        <v>768</v>
      </c>
      <c r="D70" s="282">
        <v>2525539</v>
      </c>
      <c r="E70" s="282">
        <v>1834359</v>
      </c>
      <c r="F70" s="282">
        <f>D70-E70</f>
        <v>691180</v>
      </c>
      <c r="G70" s="282">
        <v>491</v>
      </c>
      <c r="H70" s="282">
        <v>222</v>
      </c>
      <c r="I70" s="282">
        <v>13</v>
      </c>
      <c r="J70" s="282">
        <v>36547</v>
      </c>
      <c r="K70" s="282">
        <v>6445</v>
      </c>
      <c r="L70" s="282">
        <v>1668</v>
      </c>
      <c r="M70" s="282">
        <v>1220</v>
      </c>
      <c r="N70" s="282">
        <v>1714</v>
      </c>
      <c r="O70" s="282">
        <v>2409</v>
      </c>
      <c r="P70" s="282">
        <v>540</v>
      </c>
      <c r="Q70" s="282">
        <v>1714</v>
      </c>
      <c r="R70" s="282"/>
      <c r="S70" s="282"/>
      <c r="T70" s="282">
        <v>1</v>
      </c>
    </row>
    <row r="71" spans="2:20" ht="42" x14ac:dyDescent="0.4">
      <c r="B71" s="286">
        <v>64</v>
      </c>
      <c r="C71" s="218"/>
      <c r="D71" s="607" t="s">
        <v>2353</v>
      </c>
      <c r="E71" s="607" t="s">
        <v>2354</v>
      </c>
      <c r="F71" s="607" t="s">
        <v>2355</v>
      </c>
      <c r="G71" s="285" t="s">
        <v>2357</v>
      </c>
      <c r="H71" s="285" t="s">
        <v>2358</v>
      </c>
      <c r="I71" s="285" t="s">
        <v>2359</v>
      </c>
      <c r="J71" s="285" t="s">
        <v>3879</v>
      </c>
      <c r="K71" s="285" t="s">
        <v>3880</v>
      </c>
      <c r="L71" s="285" t="s">
        <v>3881</v>
      </c>
      <c r="M71" s="285" t="s">
        <v>2068</v>
      </c>
      <c r="N71" s="285" t="s">
        <v>2069</v>
      </c>
      <c r="O71" s="285" t="s">
        <v>2070</v>
      </c>
      <c r="P71" s="285" t="s">
        <v>2071</v>
      </c>
      <c r="Q71" s="285" t="s">
        <v>2072</v>
      </c>
      <c r="R71" s="285">
        <v>9</v>
      </c>
      <c r="S71" s="285">
        <v>10</v>
      </c>
      <c r="T71" s="285" t="s">
        <v>765</v>
      </c>
    </row>
    <row r="72" spans="2:20" x14ac:dyDescent="0.35">
      <c r="B72" s="286">
        <v>65</v>
      </c>
      <c r="C72" s="280" t="s">
        <v>646</v>
      </c>
      <c r="D72" s="280">
        <v>371219</v>
      </c>
      <c r="E72" s="280">
        <v>287178</v>
      </c>
      <c r="F72" s="280">
        <f>D72-E72</f>
        <v>84041</v>
      </c>
      <c r="G72" s="280">
        <v>146</v>
      </c>
      <c r="H72" s="280">
        <v>49</v>
      </c>
      <c r="I72" s="280">
        <v>0</v>
      </c>
      <c r="J72" s="281">
        <v>6114</v>
      </c>
      <c r="K72" s="280">
        <v>1064</v>
      </c>
      <c r="L72" s="280">
        <v>406</v>
      </c>
      <c r="M72" s="280">
        <v>351</v>
      </c>
      <c r="N72" s="280">
        <v>583</v>
      </c>
      <c r="O72" s="280">
        <v>765</v>
      </c>
      <c r="P72" s="280">
        <v>128</v>
      </c>
      <c r="Q72" s="280">
        <v>379</v>
      </c>
      <c r="R72" s="280"/>
      <c r="S72" s="280"/>
      <c r="T72" s="280">
        <v>0</v>
      </c>
    </row>
    <row r="73" spans="2:20" x14ac:dyDescent="0.35">
      <c r="B73" s="286">
        <v>66</v>
      </c>
      <c r="C73" s="283" t="s">
        <v>647</v>
      </c>
      <c r="D73" s="283">
        <v>368635</v>
      </c>
      <c r="E73" s="283">
        <v>278505</v>
      </c>
      <c r="F73" s="280">
        <f t="shared" ref="F73:F90" si="3">D73-E73</f>
        <v>90130</v>
      </c>
      <c r="G73" s="283">
        <v>169.5</v>
      </c>
      <c r="H73" s="283">
        <v>84</v>
      </c>
      <c r="I73" s="283">
        <v>0</v>
      </c>
      <c r="J73" s="284">
        <v>6595</v>
      </c>
      <c r="K73" s="283">
        <v>724</v>
      </c>
      <c r="L73" s="283">
        <v>244</v>
      </c>
      <c r="M73" s="283">
        <v>400.5</v>
      </c>
      <c r="N73" s="283">
        <v>366</v>
      </c>
      <c r="O73" s="283">
        <v>600</v>
      </c>
      <c r="P73" s="283">
        <v>67</v>
      </c>
      <c r="Q73" s="283">
        <v>160</v>
      </c>
      <c r="R73" s="283"/>
      <c r="S73" s="283"/>
      <c r="T73" s="283">
        <v>0</v>
      </c>
    </row>
    <row r="74" spans="2:20" x14ac:dyDescent="0.35">
      <c r="B74" s="286">
        <v>67</v>
      </c>
      <c r="C74" s="283" t="s">
        <v>648</v>
      </c>
      <c r="D74" s="283">
        <v>341065</v>
      </c>
      <c r="E74" s="283">
        <v>254016</v>
      </c>
      <c r="F74" s="280">
        <f t="shared" si="3"/>
        <v>87049</v>
      </c>
      <c r="G74" s="283">
        <v>169.5</v>
      </c>
      <c r="H74" s="283">
        <v>71</v>
      </c>
      <c r="I74" s="283">
        <v>4</v>
      </c>
      <c r="J74" s="284">
        <v>5990</v>
      </c>
      <c r="K74" s="283">
        <v>520</v>
      </c>
      <c r="L74" s="283">
        <v>150</v>
      </c>
      <c r="M74" s="283">
        <v>400.5</v>
      </c>
      <c r="N74" s="283">
        <v>384</v>
      </c>
      <c r="O74" s="283">
        <v>543</v>
      </c>
      <c r="P74" s="283">
        <v>61</v>
      </c>
      <c r="Q74" s="283">
        <v>146</v>
      </c>
      <c r="R74" s="283"/>
      <c r="S74" s="283"/>
      <c r="T74" s="283">
        <v>0</v>
      </c>
    </row>
    <row r="75" spans="2:20" x14ac:dyDescent="0.35">
      <c r="B75" s="286">
        <v>68</v>
      </c>
      <c r="C75" s="283" t="s">
        <v>649</v>
      </c>
      <c r="D75" s="283">
        <v>356338</v>
      </c>
      <c r="E75" s="283">
        <v>269019</v>
      </c>
      <c r="F75" s="280">
        <f t="shared" si="3"/>
        <v>87319</v>
      </c>
      <c r="G75" s="283">
        <v>98</v>
      </c>
      <c r="H75" s="283">
        <v>45</v>
      </c>
      <c r="I75" s="283">
        <v>3</v>
      </c>
      <c r="J75" s="284">
        <v>6122</v>
      </c>
      <c r="K75" s="283">
        <v>552</v>
      </c>
      <c r="L75" s="283">
        <v>152</v>
      </c>
      <c r="M75" s="283">
        <v>384</v>
      </c>
      <c r="N75" s="283">
        <v>442</v>
      </c>
      <c r="O75" s="283">
        <v>557</v>
      </c>
      <c r="P75" s="283">
        <v>56</v>
      </c>
      <c r="Q75" s="283">
        <v>134</v>
      </c>
      <c r="R75" s="283"/>
      <c r="S75" s="283"/>
      <c r="T75" s="283">
        <v>0</v>
      </c>
    </row>
    <row r="76" spans="2:20" x14ac:dyDescent="0.35">
      <c r="B76" s="286">
        <v>69</v>
      </c>
      <c r="C76" s="283" t="s">
        <v>650</v>
      </c>
      <c r="D76" s="283">
        <v>413790</v>
      </c>
      <c r="E76" s="283">
        <v>333362</v>
      </c>
      <c r="F76" s="280">
        <f t="shared" si="3"/>
        <v>80428</v>
      </c>
      <c r="G76" s="283">
        <v>122</v>
      </c>
      <c r="H76" s="280">
        <v>55</v>
      </c>
      <c r="I76" s="283">
        <v>3</v>
      </c>
      <c r="J76" s="284">
        <v>6012</v>
      </c>
      <c r="K76" s="283">
        <v>881</v>
      </c>
      <c r="L76" s="283">
        <v>444</v>
      </c>
      <c r="M76" s="283">
        <v>284</v>
      </c>
      <c r="N76" s="283">
        <v>497</v>
      </c>
      <c r="O76" s="283">
        <v>862</v>
      </c>
      <c r="P76" s="283">
        <v>174</v>
      </c>
      <c r="Q76" s="283">
        <v>510</v>
      </c>
      <c r="R76" s="283"/>
      <c r="S76" s="283"/>
      <c r="T76" s="283">
        <v>0</v>
      </c>
    </row>
    <row r="77" spans="2:20" x14ac:dyDescent="0.35">
      <c r="B77" s="286">
        <v>70</v>
      </c>
      <c r="C77" s="283" t="s">
        <v>651</v>
      </c>
      <c r="D77" s="283">
        <v>441268</v>
      </c>
      <c r="E77" s="283">
        <v>362435</v>
      </c>
      <c r="F77" s="280">
        <f t="shared" si="3"/>
        <v>78833</v>
      </c>
      <c r="G77" s="283">
        <v>151.5</v>
      </c>
      <c r="H77" s="283">
        <v>56</v>
      </c>
      <c r="I77" s="283">
        <v>0</v>
      </c>
      <c r="J77" s="284">
        <v>5420</v>
      </c>
      <c r="K77" s="283">
        <v>1510</v>
      </c>
      <c r="L77" s="283">
        <v>800</v>
      </c>
      <c r="M77" s="283">
        <v>331</v>
      </c>
      <c r="N77" s="283">
        <v>615</v>
      </c>
      <c r="O77" s="283">
        <v>1153</v>
      </c>
      <c r="P77" s="283">
        <v>275</v>
      </c>
      <c r="Q77" s="283">
        <v>879</v>
      </c>
      <c r="R77" s="283"/>
      <c r="S77" s="283"/>
      <c r="T77" s="283">
        <v>0</v>
      </c>
    </row>
    <row r="78" spans="2:20" x14ac:dyDescent="0.35">
      <c r="B78" s="286">
        <v>71</v>
      </c>
      <c r="C78" s="283" t="s">
        <v>652</v>
      </c>
      <c r="D78" s="283">
        <v>447923</v>
      </c>
      <c r="E78" s="283">
        <v>367915</v>
      </c>
      <c r="F78" s="280">
        <f t="shared" si="3"/>
        <v>80008</v>
      </c>
      <c r="G78" s="283">
        <v>151.5</v>
      </c>
      <c r="H78" s="283">
        <v>47</v>
      </c>
      <c r="I78" s="283">
        <v>3</v>
      </c>
      <c r="J78" s="284">
        <v>5552</v>
      </c>
      <c r="K78" s="283">
        <v>1737</v>
      </c>
      <c r="L78" s="283">
        <v>839</v>
      </c>
      <c r="M78" s="283">
        <v>331</v>
      </c>
      <c r="N78" s="283">
        <v>585</v>
      </c>
      <c r="O78" s="283">
        <v>890</v>
      </c>
      <c r="P78" s="283">
        <v>197</v>
      </c>
      <c r="Q78" s="283">
        <v>605</v>
      </c>
      <c r="R78" s="283"/>
      <c r="S78" s="283"/>
      <c r="T78" s="283">
        <v>0</v>
      </c>
    </row>
    <row r="79" spans="2:20" x14ac:dyDescent="0.35">
      <c r="B79" s="286">
        <v>72</v>
      </c>
      <c r="C79" s="283" t="s">
        <v>653</v>
      </c>
      <c r="D79" s="283">
        <v>404028</v>
      </c>
      <c r="E79" s="283">
        <v>325322</v>
      </c>
      <c r="F79" s="280">
        <f t="shared" si="3"/>
        <v>78706</v>
      </c>
      <c r="G79" s="283">
        <v>175</v>
      </c>
      <c r="H79" s="283">
        <v>72</v>
      </c>
      <c r="I79" s="283">
        <v>4</v>
      </c>
      <c r="J79" s="284">
        <v>6484</v>
      </c>
      <c r="K79" s="283">
        <v>1371</v>
      </c>
      <c r="L79" s="283">
        <v>553</v>
      </c>
      <c r="M79" s="283">
        <v>449</v>
      </c>
      <c r="N79" s="283">
        <v>477</v>
      </c>
      <c r="O79" s="283">
        <v>696</v>
      </c>
      <c r="P79" s="283">
        <v>131</v>
      </c>
      <c r="Q79" s="283">
        <v>315</v>
      </c>
      <c r="R79" s="283"/>
      <c r="S79" s="283"/>
      <c r="T79" s="283">
        <v>0</v>
      </c>
    </row>
    <row r="80" spans="2:20" x14ac:dyDescent="0.35">
      <c r="B80" s="286">
        <v>73</v>
      </c>
      <c r="C80" s="283" t="s">
        <v>654</v>
      </c>
      <c r="D80" s="283">
        <v>401892</v>
      </c>
      <c r="E80" s="283">
        <v>313771</v>
      </c>
      <c r="F80" s="280">
        <f t="shared" si="3"/>
        <v>88121</v>
      </c>
      <c r="G80" s="283">
        <v>175</v>
      </c>
      <c r="H80" s="283">
        <v>74</v>
      </c>
      <c r="I80" s="283">
        <v>0</v>
      </c>
      <c r="J80" s="284">
        <v>7163</v>
      </c>
      <c r="K80" s="283">
        <v>1044</v>
      </c>
      <c r="L80" s="283">
        <v>374</v>
      </c>
      <c r="M80" s="283">
        <v>449</v>
      </c>
      <c r="N80" s="283">
        <v>367</v>
      </c>
      <c r="O80" s="283">
        <v>532</v>
      </c>
      <c r="P80" s="283">
        <v>79</v>
      </c>
      <c r="Q80" s="283">
        <v>208</v>
      </c>
      <c r="R80" s="283"/>
      <c r="S80" s="283"/>
      <c r="T80" s="283">
        <v>0</v>
      </c>
    </row>
    <row r="81" spans="2:20" x14ac:dyDescent="0.35">
      <c r="B81" s="286">
        <v>74</v>
      </c>
      <c r="C81" s="283" t="s">
        <v>655</v>
      </c>
      <c r="D81" s="283">
        <v>402045</v>
      </c>
      <c r="E81" s="283">
        <v>307587</v>
      </c>
      <c r="F81" s="280">
        <f t="shared" si="3"/>
        <v>94458</v>
      </c>
      <c r="G81" s="283">
        <v>132</v>
      </c>
      <c r="H81" s="283">
        <v>70</v>
      </c>
      <c r="I81" s="283">
        <v>6</v>
      </c>
      <c r="J81" s="284">
        <v>6971</v>
      </c>
      <c r="K81" s="283">
        <v>884</v>
      </c>
      <c r="L81" s="283">
        <v>312</v>
      </c>
      <c r="M81" s="283">
        <v>352</v>
      </c>
      <c r="N81" s="283">
        <v>305</v>
      </c>
      <c r="O81" s="283">
        <v>380</v>
      </c>
      <c r="P81" s="283">
        <v>60</v>
      </c>
      <c r="Q81" s="283">
        <v>128</v>
      </c>
      <c r="R81" s="283"/>
      <c r="S81" s="283"/>
      <c r="T81" s="283">
        <v>0</v>
      </c>
    </row>
    <row r="82" spans="2:20" x14ac:dyDescent="0.35">
      <c r="B82" s="286">
        <v>75</v>
      </c>
      <c r="C82" s="283" t="s">
        <v>656</v>
      </c>
      <c r="D82" s="283">
        <v>378372</v>
      </c>
      <c r="E82" s="283">
        <v>279732</v>
      </c>
      <c r="F82" s="280">
        <f t="shared" si="3"/>
        <v>98640</v>
      </c>
      <c r="G82" s="283">
        <v>132</v>
      </c>
      <c r="H82" s="283">
        <v>49</v>
      </c>
      <c r="I82" s="283">
        <v>3</v>
      </c>
      <c r="J82" s="284">
        <v>6542</v>
      </c>
      <c r="K82" s="283">
        <v>854</v>
      </c>
      <c r="L82" s="283">
        <v>278</v>
      </c>
      <c r="M82" s="283">
        <v>352</v>
      </c>
      <c r="N82" s="283">
        <v>287</v>
      </c>
      <c r="O82" s="283">
        <v>255</v>
      </c>
      <c r="P82" s="283">
        <v>54</v>
      </c>
      <c r="Q82" s="283">
        <v>109</v>
      </c>
      <c r="R82" s="283"/>
      <c r="S82" s="283"/>
      <c r="T82" s="283">
        <v>0</v>
      </c>
    </row>
    <row r="83" spans="2:20" x14ac:dyDescent="0.35">
      <c r="B83" s="286">
        <v>76</v>
      </c>
      <c r="C83" s="283" t="s">
        <v>657</v>
      </c>
      <c r="D83" s="283">
        <v>357614</v>
      </c>
      <c r="E83" s="283">
        <v>255821</v>
      </c>
      <c r="F83" s="280">
        <f t="shared" si="3"/>
        <v>101793</v>
      </c>
      <c r="G83" s="283">
        <v>40</v>
      </c>
      <c r="H83" s="283">
        <v>21</v>
      </c>
      <c r="I83" s="283">
        <v>3</v>
      </c>
      <c r="J83" s="284">
        <v>6388</v>
      </c>
      <c r="K83" s="283">
        <v>865</v>
      </c>
      <c r="L83" s="283">
        <v>261</v>
      </c>
      <c r="M83" s="283">
        <v>172</v>
      </c>
      <c r="N83" s="283">
        <v>262</v>
      </c>
      <c r="O83" s="283">
        <v>201</v>
      </c>
      <c r="P83" s="283">
        <v>30</v>
      </c>
      <c r="Q83" s="283">
        <v>94</v>
      </c>
      <c r="R83" s="283"/>
      <c r="S83" s="283"/>
      <c r="T83" s="283">
        <v>0</v>
      </c>
    </row>
    <row r="84" spans="2:20" x14ac:dyDescent="0.35">
      <c r="B84" s="286">
        <v>77</v>
      </c>
      <c r="C84" s="283" t="s">
        <v>658</v>
      </c>
      <c r="D84" s="283">
        <v>319839</v>
      </c>
      <c r="E84" s="283">
        <v>221079</v>
      </c>
      <c r="F84" s="280">
        <f t="shared" si="3"/>
        <v>98760</v>
      </c>
      <c r="G84" s="283">
        <v>40</v>
      </c>
      <c r="H84" s="283">
        <v>11</v>
      </c>
      <c r="I84" s="283">
        <v>0</v>
      </c>
      <c r="J84" s="283">
        <v>5736</v>
      </c>
      <c r="K84" s="283">
        <v>805</v>
      </c>
      <c r="L84" s="283">
        <v>226</v>
      </c>
      <c r="M84" s="283">
        <v>172</v>
      </c>
      <c r="N84" s="283">
        <v>214</v>
      </c>
      <c r="O84" s="283">
        <v>143</v>
      </c>
      <c r="P84" s="283">
        <v>23</v>
      </c>
      <c r="Q84" s="283">
        <v>79</v>
      </c>
      <c r="R84" s="283"/>
      <c r="S84" s="283"/>
      <c r="T84" s="283">
        <v>0</v>
      </c>
    </row>
    <row r="85" spans="2:20" x14ac:dyDescent="0.35">
      <c r="B85" s="286">
        <v>78</v>
      </c>
      <c r="C85" s="283" t="s">
        <v>659</v>
      </c>
      <c r="D85" s="283">
        <v>291395</v>
      </c>
      <c r="E85" s="283">
        <v>197002</v>
      </c>
      <c r="F85" s="280">
        <f t="shared" si="3"/>
        <v>94393</v>
      </c>
      <c r="G85" s="283">
        <v>16.5</v>
      </c>
      <c r="H85" s="283">
        <v>9</v>
      </c>
      <c r="I85" s="283">
        <v>0</v>
      </c>
      <c r="J85" s="283">
        <v>5345</v>
      </c>
      <c r="K85" s="283">
        <v>670</v>
      </c>
      <c r="L85" s="283">
        <v>210</v>
      </c>
      <c r="M85" s="283">
        <v>54.5</v>
      </c>
      <c r="N85" s="283">
        <v>157</v>
      </c>
      <c r="O85" s="283">
        <v>96</v>
      </c>
      <c r="P85" s="283">
        <v>24</v>
      </c>
      <c r="Q85" s="283">
        <v>58</v>
      </c>
      <c r="R85" s="283"/>
      <c r="S85" s="283"/>
      <c r="T85" s="283">
        <v>0</v>
      </c>
    </row>
    <row r="86" spans="2:20" x14ac:dyDescent="0.35">
      <c r="B86" s="286">
        <v>79</v>
      </c>
      <c r="C86" s="283" t="s">
        <v>660</v>
      </c>
      <c r="D86" s="283">
        <v>218198</v>
      </c>
      <c r="E86" s="283">
        <v>147282</v>
      </c>
      <c r="F86" s="280">
        <f t="shared" si="3"/>
        <v>70916</v>
      </c>
      <c r="G86" s="283">
        <v>16.5</v>
      </c>
      <c r="H86" s="283">
        <v>8</v>
      </c>
      <c r="I86" s="283">
        <v>0</v>
      </c>
      <c r="J86" s="283">
        <v>4008</v>
      </c>
      <c r="K86" s="283">
        <v>497</v>
      </c>
      <c r="L86" s="283">
        <v>172</v>
      </c>
      <c r="M86" s="283">
        <v>54.5</v>
      </c>
      <c r="N86" s="283">
        <v>124</v>
      </c>
      <c r="O86" s="283">
        <v>52</v>
      </c>
      <c r="P86" s="283">
        <v>15</v>
      </c>
      <c r="Q86" s="283">
        <v>57</v>
      </c>
      <c r="R86" s="283"/>
      <c r="S86" s="283"/>
      <c r="T86" s="283">
        <v>0</v>
      </c>
    </row>
    <row r="87" spans="2:20" x14ac:dyDescent="0.35">
      <c r="B87" s="286">
        <v>80</v>
      </c>
      <c r="C87" s="283" t="s">
        <v>661</v>
      </c>
      <c r="D87" s="283">
        <v>165110</v>
      </c>
      <c r="E87" s="283">
        <v>112837</v>
      </c>
      <c r="F87" s="280">
        <f t="shared" si="3"/>
        <v>52273</v>
      </c>
      <c r="G87" s="283">
        <v>8.5</v>
      </c>
      <c r="H87" s="283">
        <v>3</v>
      </c>
      <c r="I87" s="283">
        <v>0</v>
      </c>
      <c r="J87" s="283">
        <v>2881</v>
      </c>
      <c r="K87" s="283">
        <v>421</v>
      </c>
      <c r="L87" s="283">
        <v>129</v>
      </c>
      <c r="M87" s="283">
        <v>27</v>
      </c>
      <c r="N87" s="283">
        <v>99</v>
      </c>
      <c r="O87" s="283">
        <v>32</v>
      </c>
      <c r="P87" s="283">
        <v>12</v>
      </c>
      <c r="Q87" s="283">
        <v>43</v>
      </c>
      <c r="R87" s="283"/>
      <c r="S87" s="283"/>
      <c r="T87" s="283">
        <v>0</v>
      </c>
    </row>
    <row r="88" spans="2:20" x14ac:dyDescent="0.35">
      <c r="B88" s="286">
        <v>81</v>
      </c>
      <c r="C88" s="283" t="s">
        <v>662</v>
      </c>
      <c r="D88" s="283">
        <v>119896</v>
      </c>
      <c r="E88" s="283">
        <v>83218</v>
      </c>
      <c r="F88" s="280">
        <f t="shared" si="3"/>
        <v>36678</v>
      </c>
      <c r="G88" s="283">
        <v>8.5</v>
      </c>
      <c r="H88" s="283">
        <v>3</v>
      </c>
      <c r="I88" s="283">
        <v>0</v>
      </c>
      <c r="J88" s="283">
        <v>2067</v>
      </c>
      <c r="K88" s="283">
        <v>334</v>
      </c>
      <c r="L88" s="283">
        <v>105</v>
      </c>
      <c r="M88" s="283">
        <v>27</v>
      </c>
      <c r="N88" s="283">
        <v>79</v>
      </c>
      <c r="O88" s="283">
        <v>19</v>
      </c>
      <c r="P88" s="283">
        <v>6</v>
      </c>
      <c r="Q88" s="283">
        <v>25</v>
      </c>
      <c r="R88" s="283"/>
      <c r="S88" s="283"/>
      <c r="T88" s="283">
        <v>0</v>
      </c>
    </row>
    <row r="89" spans="2:20" x14ac:dyDescent="0.35">
      <c r="B89" s="286">
        <v>82</v>
      </c>
      <c r="C89" s="283" t="s">
        <v>663</v>
      </c>
      <c r="D89" s="283">
        <v>127990</v>
      </c>
      <c r="E89" s="283">
        <v>89150</v>
      </c>
      <c r="F89" s="280">
        <f t="shared" si="3"/>
        <v>38840</v>
      </c>
      <c r="G89" s="283">
        <v>7</v>
      </c>
      <c r="H89" s="283">
        <v>6</v>
      </c>
      <c r="I89" s="283">
        <v>0</v>
      </c>
      <c r="J89" s="283">
        <v>1962</v>
      </c>
      <c r="K89" s="283">
        <v>357</v>
      </c>
      <c r="L89" s="283">
        <v>82</v>
      </c>
      <c r="M89" s="283">
        <v>13</v>
      </c>
      <c r="N89" s="283">
        <v>97</v>
      </c>
      <c r="O89" s="283">
        <v>15</v>
      </c>
      <c r="P89" s="283">
        <v>3</v>
      </c>
      <c r="Q89" s="283">
        <v>23</v>
      </c>
      <c r="R89" s="283"/>
      <c r="S89" s="283"/>
      <c r="T89" s="283">
        <v>0</v>
      </c>
    </row>
    <row r="90" spans="2:20" x14ac:dyDescent="0.35">
      <c r="B90" s="286">
        <v>83</v>
      </c>
      <c r="C90" s="283" t="s">
        <v>664</v>
      </c>
      <c r="D90" s="283">
        <v>5926624</v>
      </c>
      <c r="E90" s="283">
        <v>4485210</v>
      </c>
      <c r="F90" s="280">
        <f t="shared" si="3"/>
        <v>1441414</v>
      </c>
      <c r="G90" s="283">
        <v>1759</v>
      </c>
      <c r="H90" s="283">
        <v>733</v>
      </c>
      <c r="I90" s="283">
        <v>29</v>
      </c>
      <c r="J90" s="283">
        <v>97353</v>
      </c>
      <c r="K90" s="283">
        <v>15077</v>
      </c>
      <c r="L90" s="283">
        <v>5735</v>
      </c>
      <c r="M90" s="283">
        <v>4604</v>
      </c>
      <c r="N90" s="283">
        <v>5940</v>
      </c>
      <c r="O90" s="283">
        <v>7791</v>
      </c>
      <c r="P90" s="283">
        <v>1395</v>
      </c>
      <c r="Q90" s="283">
        <v>3952</v>
      </c>
      <c r="R90" s="283"/>
      <c r="S90" s="283"/>
      <c r="T90" s="283">
        <v>0</v>
      </c>
    </row>
    <row r="91" spans="2:20" x14ac:dyDescent="0.35">
      <c r="B91" s="286">
        <v>84</v>
      </c>
      <c r="C91" s="282" t="s">
        <v>768</v>
      </c>
      <c r="D91" s="282">
        <v>2525539</v>
      </c>
      <c r="E91" s="282">
        <v>1834359</v>
      </c>
      <c r="F91" s="282">
        <f>D91-E91</f>
        <v>691180</v>
      </c>
      <c r="G91" s="282">
        <v>491</v>
      </c>
      <c r="H91" s="282">
        <v>222</v>
      </c>
      <c r="I91" s="282">
        <v>13</v>
      </c>
      <c r="J91" s="282">
        <v>38142</v>
      </c>
      <c r="K91" s="282">
        <v>8235</v>
      </c>
      <c r="L91" s="282">
        <v>3547</v>
      </c>
      <c r="M91" s="282">
        <v>1220</v>
      </c>
      <c r="N91" s="282">
        <v>1714</v>
      </c>
      <c r="O91" s="282">
        <v>2409</v>
      </c>
      <c r="P91" s="282">
        <v>540</v>
      </c>
      <c r="Q91" s="282">
        <v>1714</v>
      </c>
      <c r="R91" s="282"/>
      <c r="S91" s="282"/>
      <c r="T91" s="282">
        <v>1</v>
      </c>
    </row>
    <row r="92" spans="2:20" ht="42" x14ac:dyDescent="0.4">
      <c r="B92" s="286">
        <v>85</v>
      </c>
      <c r="C92" s="218"/>
      <c r="D92" s="607" t="s">
        <v>2353</v>
      </c>
      <c r="E92" s="607" t="s">
        <v>2354</v>
      </c>
      <c r="F92" s="607" t="s">
        <v>2355</v>
      </c>
      <c r="G92" s="285" t="s">
        <v>2357</v>
      </c>
      <c r="H92" s="285" t="s">
        <v>2358</v>
      </c>
      <c r="I92" s="285" t="s">
        <v>2359</v>
      </c>
      <c r="J92" s="285" t="s">
        <v>3882</v>
      </c>
      <c r="K92" s="285" t="s">
        <v>3883</v>
      </c>
      <c r="L92" s="285" t="s">
        <v>3884</v>
      </c>
      <c r="M92" s="285" t="s">
        <v>2068</v>
      </c>
      <c r="N92" s="285" t="s">
        <v>2069</v>
      </c>
      <c r="O92" s="285" t="s">
        <v>2070</v>
      </c>
      <c r="P92" s="285" t="s">
        <v>2071</v>
      </c>
      <c r="Q92" s="285" t="s">
        <v>2072</v>
      </c>
      <c r="R92" s="285">
        <v>9</v>
      </c>
      <c r="S92" s="285">
        <v>10</v>
      </c>
      <c r="T92" s="285" t="s">
        <v>765</v>
      </c>
    </row>
    <row r="93" spans="2:20" x14ac:dyDescent="0.35">
      <c r="B93" s="286">
        <v>86</v>
      </c>
      <c r="C93" s="280" t="s">
        <v>646</v>
      </c>
      <c r="D93" s="280">
        <v>371219</v>
      </c>
      <c r="E93" s="280">
        <v>287178</v>
      </c>
      <c r="F93" s="280">
        <f>D93-E93</f>
        <v>84041</v>
      </c>
      <c r="G93" s="280">
        <v>146</v>
      </c>
      <c r="H93" s="280">
        <v>49</v>
      </c>
      <c r="I93" s="280">
        <v>0</v>
      </c>
      <c r="J93" s="281">
        <v>1602</v>
      </c>
      <c r="K93" s="280">
        <v>36</v>
      </c>
      <c r="L93" s="280">
        <v>4</v>
      </c>
      <c r="M93" s="280">
        <v>351</v>
      </c>
      <c r="N93" s="280">
        <v>583</v>
      </c>
      <c r="O93" s="280">
        <v>765</v>
      </c>
      <c r="P93" s="280">
        <v>128</v>
      </c>
      <c r="Q93" s="280">
        <v>379</v>
      </c>
      <c r="R93" s="280"/>
      <c r="S93" s="280"/>
      <c r="T93" s="280">
        <v>0</v>
      </c>
    </row>
    <row r="94" spans="2:20" x14ac:dyDescent="0.35">
      <c r="B94" s="286">
        <v>87</v>
      </c>
      <c r="C94" s="283" t="s">
        <v>647</v>
      </c>
      <c r="D94" s="283">
        <v>368635</v>
      </c>
      <c r="E94" s="283">
        <v>278505</v>
      </c>
      <c r="F94" s="280">
        <f t="shared" ref="F94:F111" si="4">D94-E94</f>
        <v>90130</v>
      </c>
      <c r="G94" s="283">
        <v>169.5</v>
      </c>
      <c r="H94" s="283">
        <v>84</v>
      </c>
      <c r="I94" s="283">
        <v>0</v>
      </c>
      <c r="J94" s="284">
        <v>1830</v>
      </c>
      <c r="K94" s="283">
        <v>37</v>
      </c>
      <c r="L94" s="283">
        <v>0</v>
      </c>
      <c r="M94" s="283">
        <v>400.5</v>
      </c>
      <c r="N94" s="283">
        <v>366</v>
      </c>
      <c r="O94" s="283">
        <v>600</v>
      </c>
      <c r="P94" s="283">
        <v>67</v>
      </c>
      <c r="Q94" s="283">
        <v>160</v>
      </c>
      <c r="R94" s="283"/>
      <c r="S94" s="283"/>
      <c r="T94" s="283">
        <v>0</v>
      </c>
    </row>
    <row r="95" spans="2:20" x14ac:dyDescent="0.35">
      <c r="B95" s="286">
        <v>88</v>
      </c>
      <c r="C95" s="283" t="s">
        <v>648</v>
      </c>
      <c r="D95" s="283">
        <v>341065</v>
      </c>
      <c r="E95" s="283">
        <v>254016</v>
      </c>
      <c r="F95" s="280">
        <f t="shared" si="4"/>
        <v>87049</v>
      </c>
      <c r="G95" s="283">
        <v>169.5</v>
      </c>
      <c r="H95" s="283">
        <v>71</v>
      </c>
      <c r="I95" s="283">
        <v>4</v>
      </c>
      <c r="J95" s="284">
        <v>1730</v>
      </c>
      <c r="K95" s="283">
        <v>28</v>
      </c>
      <c r="L95" s="283">
        <v>5</v>
      </c>
      <c r="M95" s="283">
        <v>400.5</v>
      </c>
      <c r="N95" s="283">
        <v>384</v>
      </c>
      <c r="O95" s="283">
        <v>543</v>
      </c>
      <c r="P95" s="283">
        <v>61</v>
      </c>
      <c r="Q95" s="283">
        <v>146</v>
      </c>
      <c r="R95" s="283"/>
      <c r="S95" s="283"/>
      <c r="T95" s="283">
        <v>0</v>
      </c>
    </row>
    <row r="96" spans="2:20" x14ac:dyDescent="0.35">
      <c r="B96" s="286">
        <v>89</v>
      </c>
      <c r="C96" s="283" t="s">
        <v>649</v>
      </c>
      <c r="D96" s="283">
        <v>356338</v>
      </c>
      <c r="E96" s="283">
        <v>269019</v>
      </c>
      <c r="F96" s="280">
        <f t="shared" si="4"/>
        <v>87319</v>
      </c>
      <c r="G96" s="283">
        <v>98</v>
      </c>
      <c r="H96" s="283">
        <v>45</v>
      </c>
      <c r="I96" s="283">
        <v>3</v>
      </c>
      <c r="J96" s="284">
        <v>1522</v>
      </c>
      <c r="K96" s="283">
        <v>25</v>
      </c>
      <c r="L96" s="283">
        <v>11</v>
      </c>
      <c r="M96" s="283">
        <v>384</v>
      </c>
      <c r="N96" s="283">
        <v>442</v>
      </c>
      <c r="O96" s="283">
        <v>557</v>
      </c>
      <c r="P96" s="283">
        <v>56</v>
      </c>
      <c r="Q96" s="283">
        <v>134</v>
      </c>
      <c r="R96" s="283"/>
      <c r="S96" s="283"/>
      <c r="T96" s="283">
        <v>0</v>
      </c>
    </row>
    <row r="97" spans="2:20" x14ac:dyDescent="0.35">
      <c r="B97" s="286">
        <v>90</v>
      </c>
      <c r="C97" s="283" t="s">
        <v>650</v>
      </c>
      <c r="D97" s="283">
        <v>413790</v>
      </c>
      <c r="E97" s="283">
        <v>333362</v>
      </c>
      <c r="F97" s="280">
        <f t="shared" si="4"/>
        <v>80428</v>
      </c>
      <c r="G97" s="283">
        <v>122</v>
      </c>
      <c r="H97" s="280">
        <v>55</v>
      </c>
      <c r="I97" s="283">
        <v>3</v>
      </c>
      <c r="J97" s="284">
        <v>1057</v>
      </c>
      <c r="K97" s="283">
        <v>39</v>
      </c>
      <c r="L97" s="283">
        <v>25</v>
      </c>
      <c r="M97" s="283">
        <v>284</v>
      </c>
      <c r="N97" s="283">
        <v>497</v>
      </c>
      <c r="O97" s="283">
        <v>862</v>
      </c>
      <c r="P97" s="283">
        <v>174</v>
      </c>
      <c r="Q97" s="283">
        <v>510</v>
      </c>
      <c r="R97" s="283"/>
      <c r="S97" s="283"/>
      <c r="T97" s="283">
        <v>0</v>
      </c>
    </row>
    <row r="98" spans="2:20" x14ac:dyDescent="0.35">
      <c r="B98" s="286">
        <v>91</v>
      </c>
      <c r="C98" s="283" t="s">
        <v>651</v>
      </c>
      <c r="D98" s="283">
        <v>441268</v>
      </c>
      <c r="E98" s="283">
        <v>362435</v>
      </c>
      <c r="F98" s="280">
        <f t="shared" si="4"/>
        <v>78833</v>
      </c>
      <c r="G98" s="283">
        <v>151.5</v>
      </c>
      <c r="H98" s="283">
        <v>56</v>
      </c>
      <c r="I98" s="283">
        <v>0</v>
      </c>
      <c r="J98" s="284">
        <v>1235</v>
      </c>
      <c r="K98" s="283">
        <v>47</v>
      </c>
      <c r="L98" s="283">
        <v>42</v>
      </c>
      <c r="M98" s="283">
        <v>331</v>
      </c>
      <c r="N98" s="283">
        <v>615</v>
      </c>
      <c r="O98" s="283">
        <v>1153</v>
      </c>
      <c r="P98" s="283">
        <v>275</v>
      </c>
      <c r="Q98" s="283">
        <v>879</v>
      </c>
      <c r="R98" s="283"/>
      <c r="S98" s="283"/>
      <c r="T98" s="283">
        <v>0</v>
      </c>
    </row>
    <row r="99" spans="2:20" x14ac:dyDescent="0.35">
      <c r="B99" s="286">
        <v>92</v>
      </c>
      <c r="C99" s="283" t="s">
        <v>652</v>
      </c>
      <c r="D99" s="283">
        <v>447923</v>
      </c>
      <c r="E99" s="283">
        <v>367915</v>
      </c>
      <c r="F99" s="280">
        <f t="shared" si="4"/>
        <v>80008</v>
      </c>
      <c r="G99" s="283">
        <v>151.5</v>
      </c>
      <c r="H99" s="283">
        <v>47</v>
      </c>
      <c r="I99" s="283">
        <v>3</v>
      </c>
      <c r="J99" s="284">
        <v>1456</v>
      </c>
      <c r="K99" s="283">
        <v>54</v>
      </c>
      <c r="L99" s="283">
        <v>20</v>
      </c>
      <c r="M99" s="283">
        <v>331</v>
      </c>
      <c r="N99" s="283">
        <v>585</v>
      </c>
      <c r="O99" s="283">
        <v>890</v>
      </c>
      <c r="P99" s="283">
        <v>197</v>
      </c>
      <c r="Q99" s="283">
        <v>605</v>
      </c>
      <c r="R99" s="283"/>
      <c r="S99" s="283"/>
      <c r="T99" s="283">
        <v>0</v>
      </c>
    </row>
    <row r="100" spans="2:20" x14ac:dyDescent="0.35">
      <c r="B100" s="286">
        <v>93</v>
      </c>
      <c r="C100" s="283" t="s">
        <v>653</v>
      </c>
      <c r="D100" s="283">
        <v>404028</v>
      </c>
      <c r="E100" s="283">
        <v>325322</v>
      </c>
      <c r="F100" s="280">
        <f t="shared" si="4"/>
        <v>78706</v>
      </c>
      <c r="G100" s="283">
        <v>175</v>
      </c>
      <c r="H100" s="283">
        <v>72</v>
      </c>
      <c r="I100" s="283">
        <v>4</v>
      </c>
      <c r="J100" s="284">
        <v>1439</v>
      </c>
      <c r="K100" s="283">
        <v>32</v>
      </c>
      <c r="L100" s="283">
        <v>14</v>
      </c>
      <c r="M100" s="283">
        <v>449</v>
      </c>
      <c r="N100" s="283">
        <v>477</v>
      </c>
      <c r="O100" s="283">
        <v>696</v>
      </c>
      <c r="P100" s="283">
        <v>131</v>
      </c>
      <c r="Q100" s="283">
        <v>315</v>
      </c>
      <c r="R100" s="283"/>
      <c r="S100" s="283"/>
      <c r="T100" s="283">
        <v>0</v>
      </c>
    </row>
    <row r="101" spans="2:20" x14ac:dyDescent="0.35">
      <c r="B101" s="286">
        <v>94</v>
      </c>
      <c r="C101" s="283" t="s">
        <v>654</v>
      </c>
      <c r="D101" s="283">
        <v>401892</v>
      </c>
      <c r="E101" s="283">
        <v>313771</v>
      </c>
      <c r="F101" s="280">
        <f t="shared" si="4"/>
        <v>88121</v>
      </c>
      <c r="G101" s="283">
        <v>175</v>
      </c>
      <c r="H101" s="283">
        <v>74</v>
      </c>
      <c r="I101" s="283">
        <v>0</v>
      </c>
      <c r="J101" s="284">
        <v>1684</v>
      </c>
      <c r="K101" s="283">
        <v>45</v>
      </c>
      <c r="L101" s="283">
        <v>9</v>
      </c>
      <c r="M101" s="283">
        <v>449</v>
      </c>
      <c r="N101" s="283">
        <v>367</v>
      </c>
      <c r="O101" s="283">
        <v>532</v>
      </c>
      <c r="P101" s="283">
        <v>79</v>
      </c>
      <c r="Q101" s="283">
        <v>208</v>
      </c>
      <c r="R101" s="283"/>
      <c r="S101" s="283"/>
      <c r="T101" s="283">
        <v>0</v>
      </c>
    </row>
    <row r="102" spans="2:20" x14ac:dyDescent="0.35">
      <c r="B102" s="286">
        <v>95</v>
      </c>
      <c r="C102" s="283" t="s">
        <v>655</v>
      </c>
      <c r="D102" s="283">
        <v>402045</v>
      </c>
      <c r="E102" s="283">
        <v>307587</v>
      </c>
      <c r="F102" s="280">
        <f t="shared" si="4"/>
        <v>94458</v>
      </c>
      <c r="G102" s="283">
        <v>132</v>
      </c>
      <c r="H102" s="283">
        <v>70</v>
      </c>
      <c r="I102" s="283">
        <v>6</v>
      </c>
      <c r="J102" s="284">
        <v>1926</v>
      </c>
      <c r="K102" s="283">
        <v>56</v>
      </c>
      <c r="L102" s="283">
        <v>19</v>
      </c>
      <c r="M102" s="283">
        <v>352</v>
      </c>
      <c r="N102" s="283">
        <v>305</v>
      </c>
      <c r="O102" s="283">
        <v>380</v>
      </c>
      <c r="P102" s="283">
        <v>60</v>
      </c>
      <c r="Q102" s="283">
        <v>128</v>
      </c>
      <c r="R102" s="283"/>
      <c r="S102" s="283"/>
      <c r="T102" s="283">
        <v>0</v>
      </c>
    </row>
    <row r="103" spans="2:20" x14ac:dyDescent="0.35">
      <c r="B103" s="286">
        <v>96</v>
      </c>
      <c r="C103" s="283" t="s">
        <v>656</v>
      </c>
      <c r="D103" s="283">
        <v>378372</v>
      </c>
      <c r="E103" s="283">
        <v>279732</v>
      </c>
      <c r="F103" s="280">
        <f t="shared" si="4"/>
        <v>98640</v>
      </c>
      <c r="G103" s="283">
        <v>132</v>
      </c>
      <c r="H103" s="283">
        <v>49</v>
      </c>
      <c r="I103" s="283">
        <v>3</v>
      </c>
      <c r="J103" s="284">
        <v>2021</v>
      </c>
      <c r="K103" s="283">
        <v>54</v>
      </c>
      <c r="L103" s="283">
        <v>22</v>
      </c>
      <c r="M103" s="283">
        <v>352</v>
      </c>
      <c r="N103" s="283">
        <v>287</v>
      </c>
      <c r="O103" s="283">
        <v>255</v>
      </c>
      <c r="P103" s="283">
        <v>54</v>
      </c>
      <c r="Q103" s="283">
        <v>109</v>
      </c>
      <c r="R103" s="283"/>
      <c r="S103" s="283"/>
      <c r="T103" s="283">
        <v>0</v>
      </c>
    </row>
    <row r="104" spans="2:20" x14ac:dyDescent="0.35">
      <c r="B104" s="286">
        <v>97</v>
      </c>
      <c r="C104" s="283" t="s">
        <v>657</v>
      </c>
      <c r="D104" s="283">
        <v>357614</v>
      </c>
      <c r="E104" s="283">
        <v>255821</v>
      </c>
      <c r="F104" s="280">
        <f t="shared" si="4"/>
        <v>101793</v>
      </c>
      <c r="G104" s="283">
        <v>40</v>
      </c>
      <c r="H104" s="283">
        <v>21</v>
      </c>
      <c r="I104" s="283">
        <v>3</v>
      </c>
      <c r="J104" s="284">
        <v>2218</v>
      </c>
      <c r="K104" s="283">
        <v>77</v>
      </c>
      <c r="L104" s="283">
        <v>20</v>
      </c>
      <c r="M104" s="283">
        <v>172</v>
      </c>
      <c r="N104" s="283">
        <v>262</v>
      </c>
      <c r="O104" s="283">
        <v>201</v>
      </c>
      <c r="P104" s="283">
        <v>30</v>
      </c>
      <c r="Q104" s="283">
        <v>94</v>
      </c>
      <c r="R104" s="283"/>
      <c r="S104" s="283"/>
      <c r="T104" s="283">
        <v>0</v>
      </c>
    </row>
    <row r="105" spans="2:20" x14ac:dyDescent="0.35">
      <c r="B105" s="286">
        <v>98</v>
      </c>
      <c r="C105" s="283" t="s">
        <v>658</v>
      </c>
      <c r="D105" s="283">
        <v>319839</v>
      </c>
      <c r="E105" s="283">
        <v>221079</v>
      </c>
      <c r="F105" s="280">
        <f t="shared" si="4"/>
        <v>98760</v>
      </c>
      <c r="G105" s="283">
        <v>40</v>
      </c>
      <c r="H105" s="283">
        <v>11</v>
      </c>
      <c r="I105" s="283">
        <v>0</v>
      </c>
      <c r="J105" s="283">
        <v>2291</v>
      </c>
      <c r="K105" s="283">
        <v>114</v>
      </c>
      <c r="L105" s="283">
        <v>30</v>
      </c>
      <c r="M105" s="283">
        <v>172</v>
      </c>
      <c r="N105" s="283">
        <v>214</v>
      </c>
      <c r="O105" s="283">
        <v>143</v>
      </c>
      <c r="P105" s="283">
        <v>23</v>
      </c>
      <c r="Q105" s="283">
        <v>79</v>
      </c>
      <c r="R105" s="283"/>
      <c r="S105" s="283"/>
      <c r="T105" s="283">
        <v>0</v>
      </c>
    </row>
    <row r="106" spans="2:20" x14ac:dyDescent="0.35">
      <c r="B106" s="286">
        <v>99</v>
      </c>
      <c r="C106" s="283" t="s">
        <v>659</v>
      </c>
      <c r="D106" s="283">
        <v>291395</v>
      </c>
      <c r="E106" s="283">
        <v>197002</v>
      </c>
      <c r="F106" s="280">
        <f t="shared" si="4"/>
        <v>94393</v>
      </c>
      <c r="G106" s="283">
        <v>16.5</v>
      </c>
      <c r="H106" s="283">
        <v>9</v>
      </c>
      <c r="I106" s="283">
        <v>0</v>
      </c>
      <c r="J106" s="283">
        <v>2471</v>
      </c>
      <c r="K106" s="283">
        <v>129</v>
      </c>
      <c r="L106" s="283">
        <v>35</v>
      </c>
      <c r="M106" s="283">
        <v>54.5</v>
      </c>
      <c r="N106" s="283">
        <v>157</v>
      </c>
      <c r="O106" s="283">
        <v>96</v>
      </c>
      <c r="P106" s="283">
        <v>24</v>
      </c>
      <c r="Q106" s="283">
        <v>58</v>
      </c>
      <c r="R106" s="283"/>
      <c r="S106" s="283"/>
      <c r="T106" s="283">
        <v>0</v>
      </c>
    </row>
    <row r="107" spans="2:20" x14ac:dyDescent="0.35">
      <c r="B107" s="286">
        <v>100</v>
      </c>
      <c r="C107" s="283" t="s">
        <v>660</v>
      </c>
      <c r="D107" s="283">
        <v>218198</v>
      </c>
      <c r="E107" s="283">
        <v>147282</v>
      </c>
      <c r="F107" s="280">
        <f t="shared" si="4"/>
        <v>70916</v>
      </c>
      <c r="G107" s="283">
        <v>16.5</v>
      </c>
      <c r="H107" s="283">
        <v>8</v>
      </c>
      <c r="I107" s="283">
        <v>0</v>
      </c>
      <c r="J107" s="283">
        <v>1879</v>
      </c>
      <c r="K107" s="283">
        <v>122</v>
      </c>
      <c r="L107" s="283">
        <v>28</v>
      </c>
      <c r="M107" s="283">
        <v>54.5</v>
      </c>
      <c r="N107" s="283">
        <v>124</v>
      </c>
      <c r="O107" s="283">
        <v>52</v>
      </c>
      <c r="P107" s="283">
        <v>15</v>
      </c>
      <c r="Q107" s="283">
        <v>57</v>
      </c>
      <c r="R107" s="283"/>
      <c r="S107" s="283"/>
      <c r="T107" s="283">
        <v>0</v>
      </c>
    </row>
    <row r="108" spans="2:20" x14ac:dyDescent="0.35">
      <c r="B108" s="286">
        <v>101</v>
      </c>
      <c r="C108" s="283" t="s">
        <v>661</v>
      </c>
      <c r="D108" s="283">
        <v>165110</v>
      </c>
      <c r="E108" s="283">
        <v>112837</v>
      </c>
      <c r="F108" s="280">
        <f t="shared" si="4"/>
        <v>52273</v>
      </c>
      <c r="G108" s="283">
        <v>8.5</v>
      </c>
      <c r="H108" s="283">
        <v>3</v>
      </c>
      <c r="I108" s="283">
        <v>0</v>
      </c>
      <c r="J108" s="283">
        <v>1236</v>
      </c>
      <c r="K108" s="283">
        <v>120</v>
      </c>
      <c r="L108" s="283">
        <v>9</v>
      </c>
      <c r="M108" s="283">
        <v>27</v>
      </c>
      <c r="N108" s="283">
        <v>99</v>
      </c>
      <c r="O108" s="283">
        <v>32</v>
      </c>
      <c r="P108" s="283">
        <v>12</v>
      </c>
      <c r="Q108" s="283">
        <v>43</v>
      </c>
      <c r="R108" s="283"/>
      <c r="S108" s="283"/>
      <c r="T108" s="283">
        <v>0</v>
      </c>
    </row>
    <row r="109" spans="2:20" x14ac:dyDescent="0.35">
      <c r="B109" s="286">
        <v>102</v>
      </c>
      <c r="C109" s="283" t="s">
        <v>662</v>
      </c>
      <c r="D109" s="283">
        <v>119896</v>
      </c>
      <c r="E109" s="283">
        <v>83218</v>
      </c>
      <c r="F109" s="280">
        <f t="shared" si="4"/>
        <v>36678</v>
      </c>
      <c r="G109" s="283">
        <v>8.5</v>
      </c>
      <c r="H109" s="283">
        <v>3</v>
      </c>
      <c r="I109" s="283">
        <v>0</v>
      </c>
      <c r="J109" s="283">
        <v>787</v>
      </c>
      <c r="K109" s="283">
        <v>91</v>
      </c>
      <c r="L109" s="283">
        <v>8</v>
      </c>
      <c r="M109" s="283">
        <v>27</v>
      </c>
      <c r="N109" s="283">
        <v>79</v>
      </c>
      <c r="O109" s="283">
        <v>19</v>
      </c>
      <c r="P109" s="283">
        <v>6</v>
      </c>
      <c r="Q109" s="283">
        <v>25</v>
      </c>
      <c r="R109" s="283"/>
      <c r="S109" s="283"/>
      <c r="T109" s="283">
        <v>0</v>
      </c>
    </row>
    <row r="110" spans="2:20" x14ac:dyDescent="0.35">
      <c r="B110" s="286">
        <v>103</v>
      </c>
      <c r="C110" s="283" t="s">
        <v>663</v>
      </c>
      <c r="D110" s="283">
        <v>127990</v>
      </c>
      <c r="E110" s="283">
        <v>89150</v>
      </c>
      <c r="F110" s="280">
        <f t="shared" si="4"/>
        <v>38840</v>
      </c>
      <c r="G110" s="283">
        <v>7</v>
      </c>
      <c r="H110" s="283">
        <v>6</v>
      </c>
      <c r="I110" s="283">
        <v>0</v>
      </c>
      <c r="J110" s="283">
        <v>684</v>
      </c>
      <c r="K110" s="283">
        <v>99</v>
      </c>
      <c r="L110" s="283">
        <v>11</v>
      </c>
      <c r="M110" s="283">
        <v>13</v>
      </c>
      <c r="N110" s="283">
        <v>97</v>
      </c>
      <c r="O110" s="283">
        <v>15</v>
      </c>
      <c r="P110" s="283">
        <v>3</v>
      </c>
      <c r="Q110" s="283">
        <v>23</v>
      </c>
      <c r="R110" s="283"/>
      <c r="S110" s="283"/>
      <c r="T110" s="283">
        <v>0</v>
      </c>
    </row>
    <row r="111" spans="2:20" x14ac:dyDescent="0.35">
      <c r="B111" s="286">
        <v>104</v>
      </c>
      <c r="C111" s="283" t="s">
        <v>664</v>
      </c>
      <c r="D111" s="283">
        <v>5926624</v>
      </c>
      <c r="E111" s="283">
        <v>4485210</v>
      </c>
      <c r="F111" s="280">
        <f t="shared" si="4"/>
        <v>1441414</v>
      </c>
      <c r="G111" s="283">
        <v>1759</v>
      </c>
      <c r="H111" s="283">
        <v>733</v>
      </c>
      <c r="I111" s="283">
        <v>29</v>
      </c>
      <c r="J111" s="283">
        <v>29058</v>
      </c>
      <c r="K111" s="283">
        <v>1211</v>
      </c>
      <c r="L111" s="283">
        <v>319</v>
      </c>
      <c r="M111" s="283">
        <v>4604</v>
      </c>
      <c r="N111" s="283">
        <v>5940</v>
      </c>
      <c r="O111" s="283">
        <v>7791</v>
      </c>
      <c r="P111" s="283">
        <v>1395</v>
      </c>
      <c r="Q111" s="283">
        <v>3952</v>
      </c>
      <c r="R111" s="283"/>
      <c r="S111" s="283"/>
      <c r="T111" s="283">
        <v>0</v>
      </c>
    </row>
    <row r="112" spans="2:20" x14ac:dyDescent="0.35">
      <c r="B112" s="286">
        <v>105</v>
      </c>
      <c r="C112" s="282" t="s">
        <v>768</v>
      </c>
      <c r="D112" s="282">
        <v>2525539</v>
      </c>
      <c r="E112" s="282">
        <v>1834359</v>
      </c>
      <c r="F112" s="282">
        <f>D112-E112</f>
        <v>691180</v>
      </c>
      <c r="G112" s="282">
        <v>491</v>
      </c>
      <c r="H112" s="282">
        <v>222</v>
      </c>
      <c r="I112" s="282">
        <v>13</v>
      </c>
      <c r="J112" s="282">
        <v>23512</v>
      </c>
      <c r="K112" s="282">
        <v>1384</v>
      </c>
      <c r="L112" s="282">
        <v>478</v>
      </c>
      <c r="M112" s="282">
        <v>1220</v>
      </c>
      <c r="N112" s="282">
        <v>1714</v>
      </c>
      <c r="O112" s="282">
        <v>2409</v>
      </c>
      <c r="P112" s="282">
        <v>540</v>
      </c>
      <c r="Q112" s="282">
        <v>1714</v>
      </c>
      <c r="R112" s="282"/>
      <c r="S112" s="282"/>
      <c r="T112" s="282">
        <v>1</v>
      </c>
    </row>
    <row r="113" spans="2:20" ht="42" x14ac:dyDescent="0.4">
      <c r="B113" s="286">
        <v>106</v>
      </c>
      <c r="C113" s="218"/>
      <c r="D113" s="607" t="s">
        <v>2353</v>
      </c>
      <c r="E113" s="607" t="s">
        <v>2354</v>
      </c>
      <c r="F113" s="607" t="s">
        <v>2355</v>
      </c>
      <c r="G113" s="285" t="s">
        <v>2357</v>
      </c>
      <c r="H113" s="285" t="s">
        <v>2358</v>
      </c>
      <c r="I113" s="285" t="s">
        <v>2359</v>
      </c>
      <c r="J113" s="285" t="s">
        <v>3885</v>
      </c>
      <c r="K113" s="285" t="s">
        <v>3886</v>
      </c>
      <c r="L113" s="285" t="s">
        <v>3887</v>
      </c>
      <c r="M113" s="285" t="s">
        <v>2068</v>
      </c>
      <c r="N113" s="285" t="s">
        <v>2069</v>
      </c>
      <c r="O113" s="285" t="s">
        <v>2070</v>
      </c>
      <c r="P113" s="285" t="s">
        <v>2071</v>
      </c>
      <c r="Q113" s="285" t="s">
        <v>2072</v>
      </c>
      <c r="R113" s="285">
        <v>9</v>
      </c>
      <c r="S113" s="285">
        <v>10</v>
      </c>
      <c r="T113" s="285" t="s">
        <v>765</v>
      </c>
    </row>
    <row r="114" spans="2:20" x14ac:dyDescent="0.35">
      <c r="B114" s="286">
        <v>107</v>
      </c>
      <c r="C114" s="280" t="s">
        <v>646</v>
      </c>
      <c r="D114" s="280">
        <v>371219</v>
      </c>
      <c r="E114" s="280">
        <v>287178</v>
      </c>
      <c r="F114" s="280">
        <f>D114-E114</f>
        <v>84041</v>
      </c>
      <c r="G114" s="280">
        <v>146</v>
      </c>
      <c r="H114" s="280">
        <v>49</v>
      </c>
      <c r="I114" s="280">
        <v>0</v>
      </c>
      <c r="J114" s="281">
        <v>2804</v>
      </c>
      <c r="K114" s="280">
        <v>55</v>
      </c>
      <c r="L114" s="280">
        <v>36</v>
      </c>
      <c r="M114" s="280">
        <v>351</v>
      </c>
      <c r="N114" s="280">
        <v>583</v>
      </c>
      <c r="O114" s="280">
        <v>765</v>
      </c>
      <c r="P114" s="280">
        <v>128</v>
      </c>
      <c r="Q114" s="280">
        <v>379</v>
      </c>
      <c r="R114" s="280"/>
      <c r="S114" s="280"/>
      <c r="T114" s="280">
        <v>0</v>
      </c>
    </row>
    <row r="115" spans="2:20" x14ac:dyDescent="0.35">
      <c r="B115" s="286">
        <v>108</v>
      </c>
      <c r="C115" s="283" t="s">
        <v>647</v>
      </c>
      <c r="D115" s="283">
        <v>368635</v>
      </c>
      <c r="E115" s="283">
        <v>278505</v>
      </c>
      <c r="F115" s="280">
        <f t="shared" ref="F115:F132" si="5">D115-E115</f>
        <v>90130</v>
      </c>
      <c r="G115" s="283">
        <v>169.5</v>
      </c>
      <c r="H115" s="283">
        <v>84</v>
      </c>
      <c r="I115" s="283">
        <v>0</v>
      </c>
      <c r="J115" s="284">
        <v>3264</v>
      </c>
      <c r="K115" s="283">
        <v>27</v>
      </c>
      <c r="L115" s="283">
        <v>18</v>
      </c>
      <c r="M115" s="283">
        <v>400.5</v>
      </c>
      <c r="N115" s="283">
        <v>366</v>
      </c>
      <c r="O115" s="283">
        <v>600</v>
      </c>
      <c r="P115" s="283">
        <v>67</v>
      </c>
      <c r="Q115" s="283">
        <v>160</v>
      </c>
      <c r="R115" s="283"/>
      <c r="S115" s="283"/>
      <c r="T115" s="283">
        <v>0</v>
      </c>
    </row>
    <row r="116" spans="2:20" x14ac:dyDescent="0.35">
      <c r="B116" s="286">
        <v>109</v>
      </c>
      <c r="C116" s="283" t="s">
        <v>648</v>
      </c>
      <c r="D116" s="283">
        <v>341065</v>
      </c>
      <c r="E116" s="283">
        <v>254016</v>
      </c>
      <c r="F116" s="280">
        <f t="shared" si="5"/>
        <v>87049</v>
      </c>
      <c r="G116" s="283">
        <v>169.5</v>
      </c>
      <c r="H116" s="283">
        <v>71</v>
      </c>
      <c r="I116" s="283">
        <v>4</v>
      </c>
      <c r="J116" s="284">
        <v>2923</v>
      </c>
      <c r="K116" s="283">
        <v>23</v>
      </c>
      <c r="L116" s="283">
        <v>15</v>
      </c>
      <c r="M116" s="283">
        <v>400.5</v>
      </c>
      <c r="N116" s="283">
        <v>384</v>
      </c>
      <c r="O116" s="283">
        <v>543</v>
      </c>
      <c r="P116" s="283">
        <v>61</v>
      </c>
      <c r="Q116" s="283">
        <v>146</v>
      </c>
      <c r="R116" s="283"/>
      <c r="S116" s="283"/>
      <c r="T116" s="283">
        <v>0</v>
      </c>
    </row>
    <row r="117" spans="2:20" x14ac:dyDescent="0.35">
      <c r="B117" s="286">
        <v>110</v>
      </c>
      <c r="C117" s="283" t="s">
        <v>649</v>
      </c>
      <c r="D117" s="283">
        <v>356338</v>
      </c>
      <c r="E117" s="283">
        <v>269019</v>
      </c>
      <c r="F117" s="280">
        <f t="shared" si="5"/>
        <v>87319</v>
      </c>
      <c r="G117" s="283">
        <v>98</v>
      </c>
      <c r="H117" s="283">
        <v>45</v>
      </c>
      <c r="I117" s="283">
        <v>3</v>
      </c>
      <c r="J117" s="284">
        <v>2935</v>
      </c>
      <c r="K117" s="283">
        <v>31</v>
      </c>
      <c r="L117" s="283">
        <v>19</v>
      </c>
      <c r="M117" s="283">
        <v>384</v>
      </c>
      <c r="N117" s="283">
        <v>442</v>
      </c>
      <c r="O117" s="283">
        <v>557</v>
      </c>
      <c r="P117" s="283">
        <v>56</v>
      </c>
      <c r="Q117" s="283">
        <v>134</v>
      </c>
      <c r="R117" s="283"/>
      <c r="S117" s="283"/>
      <c r="T117" s="283">
        <v>0</v>
      </c>
    </row>
    <row r="118" spans="2:20" x14ac:dyDescent="0.35">
      <c r="B118" s="286">
        <v>111</v>
      </c>
      <c r="C118" s="283" t="s">
        <v>650</v>
      </c>
      <c r="D118" s="283">
        <v>413790</v>
      </c>
      <c r="E118" s="283">
        <v>333362</v>
      </c>
      <c r="F118" s="280">
        <f t="shared" si="5"/>
        <v>80428</v>
      </c>
      <c r="G118" s="283">
        <v>122</v>
      </c>
      <c r="H118" s="280">
        <v>55</v>
      </c>
      <c r="I118" s="283">
        <v>3</v>
      </c>
      <c r="J118" s="284">
        <v>2340</v>
      </c>
      <c r="K118" s="283">
        <v>82</v>
      </c>
      <c r="L118" s="283">
        <v>52</v>
      </c>
      <c r="M118" s="283">
        <v>284</v>
      </c>
      <c r="N118" s="283">
        <v>497</v>
      </c>
      <c r="O118" s="283">
        <v>862</v>
      </c>
      <c r="P118" s="283">
        <v>174</v>
      </c>
      <c r="Q118" s="283">
        <v>510</v>
      </c>
      <c r="R118" s="283"/>
      <c r="S118" s="283"/>
      <c r="T118" s="283">
        <v>0</v>
      </c>
    </row>
    <row r="119" spans="2:20" x14ac:dyDescent="0.35">
      <c r="B119" s="286">
        <v>112</v>
      </c>
      <c r="C119" s="283" t="s">
        <v>651</v>
      </c>
      <c r="D119" s="283">
        <v>441268</v>
      </c>
      <c r="E119" s="283">
        <v>362435</v>
      </c>
      <c r="F119" s="280">
        <f t="shared" si="5"/>
        <v>78833</v>
      </c>
      <c r="G119" s="283">
        <v>151.5</v>
      </c>
      <c r="H119" s="283">
        <v>56</v>
      </c>
      <c r="I119" s="283">
        <v>0</v>
      </c>
      <c r="J119" s="284">
        <v>2399</v>
      </c>
      <c r="K119" s="283">
        <v>87</v>
      </c>
      <c r="L119" s="283">
        <v>59</v>
      </c>
      <c r="M119" s="283">
        <v>331</v>
      </c>
      <c r="N119" s="283">
        <v>615</v>
      </c>
      <c r="O119" s="283">
        <v>1153</v>
      </c>
      <c r="P119" s="283">
        <v>275</v>
      </c>
      <c r="Q119" s="283">
        <v>879</v>
      </c>
      <c r="R119" s="283"/>
      <c r="S119" s="283"/>
      <c r="T119" s="283">
        <v>0</v>
      </c>
    </row>
    <row r="120" spans="2:20" x14ac:dyDescent="0.35">
      <c r="B120" s="286">
        <v>113</v>
      </c>
      <c r="C120" s="283" t="s">
        <v>652</v>
      </c>
      <c r="D120" s="283">
        <v>447923</v>
      </c>
      <c r="E120" s="283">
        <v>367915</v>
      </c>
      <c r="F120" s="280">
        <f t="shared" si="5"/>
        <v>80008</v>
      </c>
      <c r="G120" s="283">
        <v>151.5</v>
      </c>
      <c r="H120" s="283">
        <v>47</v>
      </c>
      <c r="I120" s="283">
        <v>3</v>
      </c>
      <c r="J120" s="284">
        <v>2477</v>
      </c>
      <c r="K120" s="283">
        <v>74</v>
      </c>
      <c r="L120" s="283">
        <v>60</v>
      </c>
      <c r="M120" s="283">
        <v>331</v>
      </c>
      <c r="N120" s="283">
        <v>585</v>
      </c>
      <c r="O120" s="283">
        <v>890</v>
      </c>
      <c r="P120" s="283">
        <v>197</v>
      </c>
      <c r="Q120" s="283">
        <v>605</v>
      </c>
      <c r="R120" s="283"/>
      <c r="S120" s="283"/>
      <c r="T120" s="283">
        <v>0</v>
      </c>
    </row>
    <row r="121" spans="2:20" x14ac:dyDescent="0.35">
      <c r="B121" s="286">
        <v>114</v>
      </c>
      <c r="C121" s="283" t="s">
        <v>653</v>
      </c>
      <c r="D121" s="283">
        <v>404028</v>
      </c>
      <c r="E121" s="283">
        <v>325322</v>
      </c>
      <c r="F121" s="280">
        <f t="shared" si="5"/>
        <v>78706</v>
      </c>
      <c r="G121" s="283">
        <v>175</v>
      </c>
      <c r="H121" s="283">
        <v>72</v>
      </c>
      <c r="I121" s="283">
        <v>4</v>
      </c>
      <c r="J121" s="284">
        <v>2449</v>
      </c>
      <c r="K121" s="283">
        <v>49</v>
      </c>
      <c r="L121" s="283">
        <v>40</v>
      </c>
      <c r="M121" s="283">
        <v>449</v>
      </c>
      <c r="N121" s="283">
        <v>477</v>
      </c>
      <c r="O121" s="283">
        <v>696</v>
      </c>
      <c r="P121" s="283">
        <v>131</v>
      </c>
      <c r="Q121" s="283">
        <v>315</v>
      </c>
      <c r="R121" s="283"/>
      <c r="S121" s="283"/>
      <c r="T121" s="283">
        <v>0</v>
      </c>
    </row>
    <row r="122" spans="2:20" x14ac:dyDescent="0.35">
      <c r="B122" s="286">
        <v>115</v>
      </c>
      <c r="C122" s="283" t="s">
        <v>654</v>
      </c>
      <c r="D122" s="283">
        <v>401892</v>
      </c>
      <c r="E122" s="283">
        <v>313771</v>
      </c>
      <c r="F122" s="280">
        <f t="shared" si="5"/>
        <v>88121</v>
      </c>
      <c r="G122" s="283">
        <v>175</v>
      </c>
      <c r="H122" s="283">
        <v>74</v>
      </c>
      <c r="I122" s="283">
        <v>0</v>
      </c>
      <c r="J122" s="284">
        <v>2626</v>
      </c>
      <c r="K122" s="283">
        <v>56</v>
      </c>
      <c r="L122" s="283">
        <v>44</v>
      </c>
      <c r="M122" s="283">
        <v>449</v>
      </c>
      <c r="N122" s="283">
        <v>367</v>
      </c>
      <c r="O122" s="283">
        <v>532</v>
      </c>
      <c r="P122" s="283">
        <v>79</v>
      </c>
      <c r="Q122" s="283">
        <v>208</v>
      </c>
      <c r="R122" s="283"/>
      <c r="S122" s="283"/>
      <c r="T122" s="283">
        <v>0</v>
      </c>
    </row>
    <row r="123" spans="2:20" x14ac:dyDescent="0.35">
      <c r="B123" s="286">
        <v>116</v>
      </c>
      <c r="C123" s="283" t="s">
        <v>655</v>
      </c>
      <c r="D123" s="283">
        <v>402045</v>
      </c>
      <c r="E123" s="283">
        <v>307587</v>
      </c>
      <c r="F123" s="280">
        <f t="shared" si="5"/>
        <v>94458</v>
      </c>
      <c r="G123" s="283">
        <v>132</v>
      </c>
      <c r="H123" s="283">
        <v>70</v>
      </c>
      <c r="I123" s="283">
        <v>6</v>
      </c>
      <c r="J123" s="284">
        <v>3042</v>
      </c>
      <c r="K123" s="283">
        <v>60</v>
      </c>
      <c r="L123" s="283">
        <v>33</v>
      </c>
      <c r="M123" s="283">
        <v>352</v>
      </c>
      <c r="N123" s="283">
        <v>305</v>
      </c>
      <c r="O123" s="283">
        <v>380</v>
      </c>
      <c r="P123" s="283">
        <v>60</v>
      </c>
      <c r="Q123" s="283">
        <v>128</v>
      </c>
      <c r="R123" s="283"/>
      <c r="S123" s="283"/>
      <c r="T123" s="283">
        <v>0</v>
      </c>
    </row>
    <row r="124" spans="2:20" x14ac:dyDescent="0.35">
      <c r="B124" s="286">
        <v>117</v>
      </c>
      <c r="C124" s="283" t="s">
        <v>656</v>
      </c>
      <c r="D124" s="283">
        <v>378372</v>
      </c>
      <c r="E124" s="283">
        <v>279732</v>
      </c>
      <c r="F124" s="280">
        <f t="shared" si="5"/>
        <v>98640</v>
      </c>
      <c r="G124" s="283">
        <v>132</v>
      </c>
      <c r="H124" s="283">
        <v>49</v>
      </c>
      <c r="I124" s="283">
        <v>3</v>
      </c>
      <c r="J124" s="284">
        <v>3009</v>
      </c>
      <c r="K124" s="283">
        <v>54</v>
      </c>
      <c r="L124" s="283">
        <v>57</v>
      </c>
      <c r="M124" s="283">
        <v>352</v>
      </c>
      <c r="N124" s="283">
        <v>287</v>
      </c>
      <c r="O124" s="283">
        <v>255</v>
      </c>
      <c r="P124" s="283">
        <v>54</v>
      </c>
      <c r="Q124" s="283">
        <v>109</v>
      </c>
      <c r="R124" s="283"/>
      <c r="S124" s="283"/>
      <c r="T124" s="283">
        <v>0</v>
      </c>
    </row>
    <row r="125" spans="2:20" x14ac:dyDescent="0.35">
      <c r="B125" s="286">
        <v>118</v>
      </c>
      <c r="C125" s="283" t="s">
        <v>657</v>
      </c>
      <c r="D125" s="283">
        <v>357614</v>
      </c>
      <c r="E125" s="283">
        <v>255821</v>
      </c>
      <c r="F125" s="280">
        <f t="shared" si="5"/>
        <v>101793</v>
      </c>
      <c r="G125" s="283">
        <v>40</v>
      </c>
      <c r="H125" s="283">
        <v>21</v>
      </c>
      <c r="I125" s="283">
        <v>3</v>
      </c>
      <c r="J125" s="284">
        <v>3147</v>
      </c>
      <c r="K125" s="283">
        <v>77</v>
      </c>
      <c r="L125" s="283">
        <v>54</v>
      </c>
      <c r="M125" s="283">
        <v>172</v>
      </c>
      <c r="N125" s="283">
        <v>262</v>
      </c>
      <c r="O125" s="283">
        <v>201</v>
      </c>
      <c r="P125" s="283">
        <v>30</v>
      </c>
      <c r="Q125" s="283">
        <v>94</v>
      </c>
      <c r="R125" s="283"/>
      <c r="S125" s="283"/>
      <c r="T125" s="283">
        <v>0</v>
      </c>
    </row>
    <row r="126" spans="2:20" x14ac:dyDescent="0.35">
      <c r="B126" s="286">
        <v>119</v>
      </c>
      <c r="C126" s="283" t="s">
        <v>658</v>
      </c>
      <c r="D126" s="283">
        <v>319839</v>
      </c>
      <c r="E126" s="283">
        <v>221079</v>
      </c>
      <c r="F126" s="280">
        <f t="shared" si="5"/>
        <v>98760</v>
      </c>
      <c r="G126" s="283">
        <v>40</v>
      </c>
      <c r="H126" s="283">
        <v>11</v>
      </c>
      <c r="I126" s="283">
        <v>0</v>
      </c>
      <c r="J126" s="283">
        <v>2884</v>
      </c>
      <c r="K126" s="283">
        <v>72</v>
      </c>
      <c r="L126" s="283">
        <v>65</v>
      </c>
      <c r="M126" s="283">
        <v>172</v>
      </c>
      <c r="N126" s="283">
        <v>214</v>
      </c>
      <c r="O126" s="283">
        <v>143</v>
      </c>
      <c r="P126" s="283">
        <v>23</v>
      </c>
      <c r="Q126" s="283">
        <v>79</v>
      </c>
      <c r="R126" s="283"/>
      <c r="S126" s="283"/>
      <c r="T126" s="283">
        <v>0</v>
      </c>
    </row>
    <row r="127" spans="2:20" x14ac:dyDescent="0.35">
      <c r="B127" s="286">
        <v>120</v>
      </c>
      <c r="C127" s="283" t="s">
        <v>659</v>
      </c>
      <c r="D127" s="283">
        <v>291395</v>
      </c>
      <c r="E127" s="283">
        <v>197002</v>
      </c>
      <c r="F127" s="280">
        <f t="shared" si="5"/>
        <v>94393</v>
      </c>
      <c r="G127" s="283">
        <v>16.5</v>
      </c>
      <c r="H127" s="283">
        <v>9</v>
      </c>
      <c r="I127" s="283">
        <v>0</v>
      </c>
      <c r="J127" s="283">
        <v>2666</v>
      </c>
      <c r="K127" s="283">
        <v>89</v>
      </c>
      <c r="L127" s="283">
        <v>105</v>
      </c>
      <c r="M127" s="283">
        <v>54.5</v>
      </c>
      <c r="N127" s="283">
        <v>157</v>
      </c>
      <c r="O127" s="283">
        <v>96</v>
      </c>
      <c r="P127" s="283">
        <v>24</v>
      </c>
      <c r="Q127" s="283">
        <v>58</v>
      </c>
      <c r="R127" s="283"/>
      <c r="S127" s="283"/>
      <c r="T127" s="283">
        <v>0</v>
      </c>
    </row>
    <row r="128" spans="2:20" x14ac:dyDescent="0.35">
      <c r="B128" s="286">
        <v>121</v>
      </c>
      <c r="C128" s="283" t="s">
        <v>660</v>
      </c>
      <c r="D128" s="283">
        <v>218198</v>
      </c>
      <c r="E128" s="283">
        <v>147282</v>
      </c>
      <c r="F128" s="280">
        <f t="shared" si="5"/>
        <v>70916</v>
      </c>
      <c r="G128" s="283">
        <v>16.5</v>
      </c>
      <c r="H128" s="283">
        <v>8</v>
      </c>
      <c r="I128" s="283">
        <v>0</v>
      </c>
      <c r="J128" s="283">
        <v>2037</v>
      </c>
      <c r="K128" s="283">
        <v>66</v>
      </c>
      <c r="L128" s="283">
        <v>154</v>
      </c>
      <c r="M128" s="283">
        <v>54.5</v>
      </c>
      <c r="N128" s="283">
        <v>124</v>
      </c>
      <c r="O128" s="283">
        <v>52</v>
      </c>
      <c r="P128" s="283">
        <v>15</v>
      </c>
      <c r="Q128" s="283">
        <v>57</v>
      </c>
      <c r="R128" s="283"/>
      <c r="S128" s="283"/>
      <c r="T128" s="283">
        <v>0</v>
      </c>
    </row>
    <row r="129" spans="2:20" x14ac:dyDescent="0.35">
      <c r="B129" s="286">
        <v>122</v>
      </c>
      <c r="C129" s="283" t="s">
        <v>661</v>
      </c>
      <c r="D129" s="283">
        <v>165110</v>
      </c>
      <c r="E129" s="283">
        <v>112837</v>
      </c>
      <c r="F129" s="280">
        <f t="shared" si="5"/>
        <v>52273</v>
      </c>
      <c r="G129" s="283">
        <v>8.5</v>
      </c>
      <c r="H129" s="283">
        <v>3</v>
      </c>
      <c r="I129" s="283">
        <v>0</v>
      </c>
      <c r="J129" s="283">
        <v>1337</v>
      </c>
      <c r="K129" s="283">
        <v>86</v>
      </c>
      <c r="L129" s="283">
        <v>145</v>
      </c>
      <c r="M129" s="283">
        <v>27</v>
      </c>
      <c r="N129" s="283">
        <v>99</v>
      </c>
      <c r="O129" s="283">
        <v>32</v>
      </c>
      <c r="P129" s="283">
        <v>12</v>
      </c>
      <c r="Q129" s="283">
        <v>43</v>
      </c>
      <c r="R129" s="283"/>
      <c r="S129" s="283"/>
      <c r="T129" s="283">
        <v>0</v>
      </c>
    </row>
    <row r="130" spans="2:20" x14ac:dyDescent="0.35">
      <c r="B130" s="286">
        <v>123</v>
      </c>
      <c r="C130" s="283" t="s">
        <v>662</v>
      </c>
      <c r="D130" s="283">
        <v>119896</v>
      </c>
      <c r="E130" s="283">
        <v>83218</v>
      </c>
      <c r="F130" s="280">
        <f t="shared" si="5"/>
        <v>36678</v>
      </c>
      <c r="G130" s="283">
        <v>8.5</v>
      </c>
      <c r="H130" s="283">
        <v>3</v>
      </c>
      <c r="I130" s="283">
        <v>0</v>
      </c>
      <c r="J130" s="283">
        <v>845</v>
      </c>
      <c r="K130" s="283">
        <v>53</v>
      </c>
      <c r="L130" s="283">
        <v>128</v>
      </c>
      <c r="M130" s="283">
        <v>27</v>
      </c>
      <c r="N130" s="283">
        <v>79</v>
      </c>
      <c r="O130" s="283">
        <v>19</v>
      </c>
      <c r="P130" s="283">
        <v>6</v>
      </c>
      <c r="Q130" s="283">
        <v>25</v>
      </c>
      <c r="R130" s="283"/>
      <c r="S130" s="283"/>
      <c r="T130" s="283">
        <v>0</v>
      </c>
    </row>
    <row r="131" spans="2:20" x14ac:dyDescent="0.35">
      <c r="B131" s="286">
        <v>124</v>
      </c>
      <c r="C131" s="283" t="s">
        <v>663</v>
      </c>
      <c r="D131" s="283">
        <v>127990</v>
      </c>
      <c r="E131" s="283">
        <v>89150</v>
      </c>
      <c r="F131" s="280">
        <f t="shared" si="5"/>
        <v>38840</v>
      </c>
      <c r="G131" s="283">
        <v>7</v>
      </c>
      <c r="H131" s="283">
        <v>6</v>
      </c>
      <c r="I131" s="283">
        <v>0</v>
      </c>
      <c r="J131" s="283">
        <v>604</v>
      </c>
      <c r="K131" s="283">
        <v>59</v>
      </c>
      <c r="L131" s="283">
        <v>147</v>
      </c>
      <c r="M131" s="283">
        <v>13</v>
      </c>
      <c r="N131" s="283">
        <v>97</v>
      </c>
      <c r="O131" s="283">
        <v>15</v>
      </c>
      <c r="P131" s="283">
        <v>3</v>
      </c>
      <c r="Q131" s="283">
        <v>23</v>
      </c>
      <c r="R131" s="283"/>
      <c r="S131" s="283"/>
      <c r="T131" s="283">
        <v>0</v>
      </c>
    </row>
    <row r="132" spans="2:20" x14ac:dyDescent="0.35">
      <c r="B132" s="286">
        <v>125</v>
      </c>
      <c r="C132" s="283" t="s">
        <v>664</v>
      </c>
      <c r="D132" s="283">
        <v>5926624</v>
      </c>
      <c r="E132" s="283">
        <v>4485210</v>
      </c>
      <c r="F132" s="280">
        <f t="shared" si="5"/>
        <v>1441414</v>
      </c>
      <c r="G132" s="283">
        <v>1759</v>
      </c>
      <c r="H132" s="283">
        <v>733</v>
      </c>
      <c r="I132" s="283">
        <v>29</v>
      </c>
      <c r="J132" s="283">
        <v>43777</v>
      </c>
      <c r="K132" s="283">
        <v>1108</v>
      </c>
      <c r="L132" s="283">
        <v>1233</v>
      </c>
      <c r="M132" s="283">
        <v>4604</v>
      </c>
      <c r="N132" s="283">
        <v>5940</v>
      </c>
      <c r="O132" s="283">
        <v>7791</v>
      </c>
      <c r="P132" s="283">
        <v>1395</v>
      </c>
      <c r="Q132" s="283">
        <v>3952</v>
      </c>
      <c r="R132" s="283"/>
      <c r="S132" s="283"/>
      <c r="T132" s="283">
        <v>0</v>
      </c>
    </row>
    <row r="133" spans="2:20" x14ac:dyDescent="0.35">
      <c r="B133" s="286">
        <v>126</v>
      </c>
      <c r="C133" s="282" t="s">
        <v>768</v>
      </c>
      <c r="D133" s="282">
        <v>2525539</v>
      </c>
      <c r="E133" s="282">
        <v>1834359</v>
      </c>
      <c r="F133" s="282">
        <f>D133-E133</f>
        <v>691180</v>
      </c>
      <c r="G133" s="282">
        <v>491</v>
      </c>
      <c r="H133" s="282">
        <v>222</v>
      </c>
      <c r="I133" s="282">
        <v>13</v>
      </c>
      <c r="J133" s="282">
        <v>18828</v>
      </c>
      <c r="K133" s="282">
        <v>821</v>
      </c>
      <c r="L133" s="282">
        <v>918</v>
      </c>
      <c r="M133" s="282">
        <v>1220</v>
      </c>
      <c r="N133" s="282">
        <v>1714</v>
      </c>
      <c r="O133" s="282">
        <v>2409</v>
      </c>
      <c r="P133" s="282">
        <v>540</v>
      </c>
      <c r="Q133" s="282">
        <v>1714</v>
      </c>
      <c r="R133" s="282"/>
      <c r="S133" s="282"/>
      <c r="T133" s="282">
        <v>1</v>
      </c>
    </row>
    <row r="134" spans="2:20" ht="42" x14ac:dyDescent="0.4">
      <c r="B134" s="286">
        <v>127</v>
      </c>
      <c r="C134" s="218"/>
      <c r="D134" s="607" t="s">
        <v>2353</v>
      </c>
      <c r="E134" s="607" t="s">
        <v>2354</v>
      </c>
      <c r="F134" s="607" t="s">
        <v>2355</v>
      </c>
      <c r="G134" s="285" t="s">
        <v>2357</v>
      </c>
      <c r="H134" s="285" t="s">
        <v>2358</v>
      </c>
      <c r="I134" s="285" t="s">
        <v>2359</v>
      </c>
      <c r="J134" s="285" t="s">
        <v>3888</v>
      </c>
      <c r="K134" s="285" t="s">
        <v>3889</v>
      </c>
      <c r="L134" s="285" t="s">
        <v>3890</v>
      </c>
      <c r="M134" s="285" t="s">
        <v>2068</v>
      </c>
      <c r="N134" s="285" t="s">
        <v>2069</v>
      </c>
      <c r="O134" s="285" t="s">
        <v>2070</v>
      </c>
      <c r="P134" s="285" t="s">
        <v>2071</v>
      </c>
      <c r="Q134" s="285" t="s">
        <v>2072</v>
      </c>
      <c r="R134" s="285">
        <v>9</v>
      </c>
      <c r="S134" s="285">
        <v>10</v>
      </c>
      <c r="T134" s="285" t="s">
        <v>765</v>
      </c>
    </row>
    <row r="135" spans="2:20" x14ac:dyDescent="0.35">
      <c r="B135" s="286">
        <v>128</v>
      </c>
      <c r="C135" s="280" t="s">
        <v>646</v>
      </c>
      <c r="D135" s="280">
        <v>371219</v>
      </c>
      <c r="E135" s="280">
        <v>287178</v>
      </c>
      <c r="F135" s="280">
        <f>D135-E135</f>
        <v>84041</v>
      </c>
      <c r="G135" s="280">
        <v>146</v>
      </c>
      <c r="H135" s="280">
        <v>49</v>
      </c>
      <c r="I135" s="280">
        <v>0</v>
      </c>
      <c r="J135" s="281">
        <v>3438</v>
      </c>
      <c r="K135" s="280">
        <v>1130</v>
      </c>
      <c r="L135" s="280">
        <v>336</v>
      </c>
      <c r="M135" s="280">
        <v>351</v>
      </c>
      <c r="N135" s="280">
        <v>583</v>
      </c>
      <c r="O135" s="280">
        <v>765</v>
      </c>
      <c r="P135" s="280">
        <v>128</v>
      </c>
      <c r="Q135" s="280">
        <v>379</v>
      </c>
      <c r="R135" s="280"/>
      <c r="S135" s="280"/>
      <c r="T135" s="280">
        <v>0</v>
      </c>
    </row>
    <row r="136" spans="2:20" x14ac:dyDescent="0.35">
      <c r="B136" s="286">
        <v>129</v>
      </c>
      <c r="C136" s="283" t="s">
        <v>647</v>
      </c>
      <c r="D136" s="283">
        <v>368635</v>
      </c>
      <c r="E136" s="283">
        <v>278505</v>
      </c>
      <c r="F136" s="280">
        <f t="shared" ref="F136:F153" si="6">D136-E136</f>
        <v>90130</v>
      </c>
      <c r="G136" s="283">
        <v>169.5</v>
      </c>
      <c r="H136" s="283">
        <v>84</v>
      </c>
      <c r="I136" s="283">
        <v>0</v>
      </c>
      <c r="J136" s="284">
        <v>5211</v>
      </c>
      <c r="K136" s="283">
        <v>1033</v>
      </c>
      <c r="L136" s="283">
        <v>228</v>
      </c>
      <c r="M136" s="283">
        <v>400.5</v>
      </c>
      <c r="N136" s="283">
        <v>366</v>
      </c>
      <c r="O136" s="283">
        <v>600</v>
      </c>
      <c r="P136" s="283">
        <v>67</v>
      </c>
      <c r="Q136" s="283">
        <v>160</v>
      </c>
      <c r="R136" s="283"/>
      <c r="S136" s="283"/>
      <c r="T136" s="283">
        <v>0</v>
      </c>
    </row>
    <row r="137" spans="2:20" x14ac:dyDescent="0.35">
      <c r="B137" s="286">
        <v>130</v>
      </c>
      <c r="C137" s="283" t="s">
        <v>648</v>
      </c>
      <c r="D137" s="283">
        <v>341065</v>
      </c>
      <c r="E137" s="283">
        <v>254016</v>
      </c>
      <c r="F137" s="280">
        <f t="shared" si="6"/>
        <v>87049</v>
      </c>
      <c r="G137" s="283">
        <v>169.5</v>
      </c>
      <c r="H137" s="283">
        <v>71</v>
      </c>
      <c r="I137" s="283">
        <v>4</v>
      </c>
      <c r="J137" s="284">
        <v>5672</v>
      </c>
      <c r="K137" s="283">
        <v>855</v>
      </c>
      <c r="L137" s="283">
        <v>214</v>
      </c>
      <c r="M137" s="283">
        <v>400.5</v>
      </c>
      <c r="N137" s="283">
        <v>384</v>
      </c>
      <c r="O137" s="283">
        <v>543</v>
      </c>
      <c r="P137" s="283">
        <v>61</v>
      </c>
      <c r="Q137" s="283">
        <v>146</v>
      </c>
      <c r="R137" s="283"/>
      <c r="S137" s="283"/>
      <c r="T137" s="283">
        <v>0</v>
      </c>
    </row>
    <row r="138" spans="2:20" x14ac:dyDescent="0.35">
      <c r="B138" s="286">
        <v>131</v>
      </c>
      <c r="C138" s="283" t="s">
        <v>649</v>
      </c>
      <c r="D138" s="283">
        <v>356338</v>
      </c>
      <c r="E138" s="283">
        <v>269019</v>
      </c>
      <c r="F138" s="280">
        <f t="shared" si="6"/>
        <v>87319</v>
      </c>
      <c r="G138" s="283">
        <v>98</v>
      </c>
      <c r="H138" s="283">
        <v>45</v>
      </c>
      <c r="I138" s="283">
        <v>3</v>
      </c>
      <c r="J138" s="284">
        <v>5178</v>
      </c>
      <c r="K138" s="283">
        <v>796</v>
      </c>
      <c r="L138" s="283">
        <v>228</v>
      </c>
      <c r="M138" s="283">
        <v>384</v>
      </c>
      <c r="N138" s="283">
        <v>442</v>
      </c>
      <c r="O138" s="283">
        <v>557</v>
      </c>
      <c r="P138" s="283">
        <v>56</v>
      </c>
      <c r="Q138" s="283">
        <v>134</v>
      </c>
      <c r="R138" s="283"/>
      <c r="S138" s="283"/>
      <c r="T138" s="283">
        <v>0</v>
      </c>
    </row>
    <row r="139" spans="2:20" x14ac:dyDescent="0.35">
      <c r="B139" s="286">
        <v>132</v>
      </c>
      <c r="C139" s="283" t="s">
        <v>650</v>
      </c>
      <c r="D139" s="283">
        <v>413790</v>
      </c>
      <c r="E139" s="283">
        <v>333362</v>
      </c>
      <c r="F139" s="280">
        <f t="shared" si="6"/>
        <v>80428</v>
      </c>
      <c r="G139" s="283">
        <v>122</v>
      </c>
      <c r="H139" s="280">
        <v>55</v>
      </c>
      <c r="I139" s="283">
        <v>3</v>
      </c>
      <c r="J139" s="284">
        <v>3708</v>
      </c>
      <c r="K139" s="283">
        <v>734</v>
      </c>
      <c r="L139" s="283">
        <v>463</v>
      </c>
      <c r="M139" s="283">
        <v>284</v>
      </c>
      <c r="N139" s="283">
        <v>497</v>
      </c>
      <c r="O139" s="283">
        <v>862</v>
      </c>
      <c r="P139" s="283">
        <v>174</v>
      </c>
      <c r="Q139" s="283">
        <v>510</v>
      </c>
      <c r="R139" s="283"/>
      <c r="S139" s="283"/>
      <c r="T139" s="283">
        <v>0</v>
      </c>
    </row>
    <row r="140" spans="2:20" x14ac:dyDescent="0.35">
      <c r="B140" s="286">
        <v>133</v>
      </c>
      <c r="C140" s="283" t="s">
        <v>651</v>
      </c>
      <c r="D140" s="283">
        <v>441268</v>
      </c>
      <c r="E140" s="283">
        <v>362435</v>
      </c>
      <c r="F140" s="280">
        <f t="shared" si="6"/>
        <v>78833</v>
      </c>
      <c r="G140" s="283">
        <v>151.5</v>
      </c>
      <c r="H140" s="283">
        <v>56</v>
      </c>
      <c r="I140" s="283">
        <v>0</v>
      </c>
      <c r="J140" s="284">
        <v>1962</v>
      </c>
      <c r="K140" s="283">
        <v>949</v>
      </c>
      <c r="L140" s="283">
        <v>787</v>
      </c>
      <c r="M140" s="283">
        <v>331</v>
      </c>
      <c r="N140" s="283">
        <v>615</v>
      </c>
      <c r="O140" s="283">
        <v>1153</v>
      </c>
      <c r="P140" s="283">
        <v>275</v>
      </c>
      <c r="Q140" s="283">
        <v>879</v>
      </c>
      <c r="R140" s="283"/>
      <c r="S140" s="283"/>
      <c r="T140" s="283">
        <v>0</v>
      </c>
    </row>
    <row r="141" spans="2:20" x14ac:dyDescent="0.35">
      <c r="B141" s="286">
        <v>134</v>
      </c>
      <c r="C141" s="283" t="s">
        <v>652</v>
      </c>
      <c r="D141" s="283">
        <v>447923</v>
      </c>
      <c r="E141" s="283">
        <v>367915</v>
      </c>
      <c r="F141" s="280">
        <f t="shared" si="6"/>
        <v>80008</v>
      </c>
      <c r="G141" s="283">
        <v>151.5</v>
      </c>
      <c r="H141" s="283">
        <v>47</v>
      </c>
      <c r="I141" s="283">
        <v>3</v>
      </c>
      <c r="J141" s="284">
        <v>1857</v>
      </c>
      <c r="K141" s="283">
        <v>1288</v>
      </c>
      <c r="L141" s="283">
        <v>951</v>
      </c>
      <c r="M141" s="283">
        <v>331</v>
      </c>
      <c r="N141" s="283">
        <v>585</v>
      </c>
      <c r="O141" s="283">
        <v>890</v>
      </c>
      <c r="P141" s="283">
        <v>197</v>
      </c>
      <c r="Q141" s="283">
        <v>605</v>
      </c>
      <c r="R141" s="283"/>
      <c r="S141" s="283"/>
      <c r="T141" s="283">
        <v>0</v>
      </c>
    </row>
    <row r="142" spans="2:20" x14ac:dyDescent="0.35">
      <c r="B142" s="286">
        <v>135</v>
      </c>
      <c r="C142" s="283" t="s">
        <v>653</v>
      </c>
      <c r="D142" s="283">
        <v>404028</v>
      </c>
      <c r="E142" s="283">
        <v>325322</v>
      </c>
      <c r="F142" s="280">
        <f t="shared" si="6"/>
        <v>78706</v>
      </c>
      <c r="G142" s="283">
        <v>175</v>
      </c>
      <c r="H142" s="283">
        <v>72</v>
      </c>
      <c r="I142" s="283">
        <v>4</v>
      </c>
      <c r="J142" s="284">
        <v>3093</v>
      </c>
      <c r="K142" s="283">
        <v>1362</v>
      </c>
      <c r="L142" s="283">
        <v>655</v>
      </c>
      <c r="M142" s="283">
        <v>449</v>
      </c>
      <c r="N142" s="283">
        <v>477</v>
      </c>
      <c r="O142" s="283">
        <v>696</v>
      </c>
      <c r="P142" s="283">
        <v>131</v>
      </c>
      <c r="Q142" s="283">
        <v>315</v>
      </c>
      <c r="R142" s="283"/>
      <c r="S142" s="283"/>
      <c r="T142" s="283">
        <v>0</v>
      </c>
    </row>
    <row r="143" spans="2:20" x14ac:dyDescent="0.35">
      <c r="B143" s="286">
        <v>136</v>
      </c>
      <c r="C143" s="283" t="s">
        <v>654</v>
      </c>
      <c r="D143" s="283">
        <v>401892</v>
      </c>
      <c r="E143" s="283">
        <v>313771</v>
      </c>
      <c r="F143" s="280">
        <f t="shared" si="6"/>
        <v>88121</v>
      </c>
      <c r="G143" s="283">
        <v>175</v>
      </c>
      <c r="H143" s="283">
        <v>74</v>
      </c>
      <c r="I143" s="283">
        <v>0</v>
      </c>
      <c r="J143" s="284">
        <v>4934</v>
      </c>
      <c r="K143" s="283">
        <v>1412</v>
      </c>
      <c r="L143" s="283">
        <v>569</v>
      </c>
      <c r="M143" s="283">
        <v>449</v>
      </c>
      <c r="N143" s="283">
        <v>367</v>
      </c>
      <c r="O143" s="283">
        <v>532</v>
      </c>
      <c r="P143" s="283">
        <v>79</v>
      </c>
      <c r="Q143" s="283">
        <v>208</v>
      </c>
      <c r="R143" s="283"/>
      <c r="S143" s="283"/>
      <c r="T143" s="283">
        <v>0</v>
      </c>
    </row>
    <row r="144" spans="2:20" x14ac:dyDescent="0.35">
      <c r="B144" s="286">
        <v>137</v>
      </c>
      <c r="C144" s="283" t="s">
        <v>655</v>
      </c>
      <c r="D144" s="283">
        <v>402045</v>
      </c>
      <c r="E144" s="283">
        <v>307587</v>
      </c>
      <c r="F144" s="280">
        <f t="shared" si="6"/>
        <v>94458</v>
      </c>
      <c r="G144" s="283">
        <v>132</v>
      </c>
      <c r="H144" s="283">
        <v>70</v>
      </c>
      <c r="I144" s="283">
        <v>6</v>
      </c>
      <c r="J144" s="284">
        <v>6064</v>
      </c>
      <c r="K144" s="283">
        <v>1403</v>
      </c>
      <c r="L144" s="283">
        <v>531</v>
      </c>
      <c r="M144" s="283">
        <v>352</v>
      </c>
      <c r="N144" s="283">
        <v>305</v>
      </c>
      <c r="O144" s="283">
        <v>380</v>
      </c>
      <c r="P144" s="283">
        <v>60</v>
      </c>
      <c r="Q144" s="283">
        <v>128</v>
      </c>
      <c r="R144" s="283"/>
      <c r="S144" s="283"/>
      <c r="T144" s="283">
        <v>0</v>
      </c>
    </row>
    <row r="145" spans="2:20" x14ac:dyDescent="0.35">
      <c r="B145" s="286">
        <v>138</v>
      </c>
      <c r="C145" s="283" t="s">
        <v>656</v>
      </c>
      <c r="D145" s="283">
        <v>378372</v>
      </c>
      <c r="E145" s="283">
        <v>279732</v>
      </c>
      <c r="F145" s="280">
        <f t="shared" si="6"/>
        <v>98640</v>
      </c>
      <c r="G145" s="283">
        <v>132</v>
      </c>
      <c r="H145" s="283">
        <v>49</v>
      </c>
      <c r="I145" s="283">
        <v>3</v>
      </c>
      <c r="J145" s="284">
        <v>5514</v>
      </c>
      <c r="K145" s="283">
        <v>1297</v>
      </c>
      <c r="L145" s="283">
        <v>474</v>
      </c>
      <c r="M145" s="283">
        <v>352</v>
      </c>
      <c r="N145" s="283">
        <v>287</v>
      </c>
      <c r="O145" s="283">
        <v>255</v>
      </c>
      <c r="P145" s="283">
        <v>54</v>
      </c>
      <c r="Q145" s="283">
        <v>109</v>
      </c>
      <c r="R145" s="283"/>
      <c r="S145" s="283"/>
      <c r="T145" s="283">
        <v>0</v>
      </c>
    </row>
    <row r="146" spans="2:20" x14ac:dyDescent="0.35">
      <c r="B146" s="286">
        <v>139</v>
      </c>
      <c r="C146" s="283" t="s">
        <v>657</v>
      </c>
      <c r="D146" s="283">
        <v>357614</v>
      </c>
      <c r="E146" s="283">
        <v>255821</v>
      </c>
      <c r="F146" s="280">
        <f t="shared" si="6"/>
        <v>101793</v>
      </c>
      <c r="G146" s="283">
        <v>40</v>
      </c>
      <c r="H146" s="283">
        <v>21</v>
      </c>
      <c r="I146" s="283">
        <v>3</v>
      </c>
      <c r="J146" s="284">
        <v>4837</v>
      </c>
      <c r="K146" s="283">
        <v>1284</v>
      </c>
      <c r="L146" s="283">
        <v>551</v>
      </c>
      <c r="M146" s="283">
        <v>172</v>
      </c>
      <c r="N146" s="283">
        <v>262</v>
      </c>
      <c r="O146" s="283">
        <v>201</v>
      </c>
      <c r="P146" s="283">
        <v>30</v>
      </c>
      <c r="Q146" s="283">
        <v>94</v>
      </c>
      <c r="R146" s="283"/>
      <c r="S146" s="283"/>
      <c r="T146" s="283">
        <v>0</v>
      </c>
    </row>
    <row r="147" spans="2:20" x14ac:dyDescent="0.35">
      <c r="B147" s="286">
        <v>140</v>
      </c>
      <c r="C147" s="283" t="s">
        <v>658</v>
      </c>
      <c r="D147" s="283">
        <v>319839</v>
      </c>
      <c r="E147" s="283">
        <v>221079</v>
      </c>
      <c r="F147" s="280">
        <f t="shared" si="6"/>
        <v>98760</v>
      </c>
      <c r="G147" s="283">
        <v>40</v>
      </c>
      <c r="H147" s="283">
        <v>11</v>
      </c>
      <c r="I147" s="283">
        <v>0</v>
      </c>
      <c r="J147" s="283">
        <v>3820</v>
      </c>
      <c r="K147" s="283">
        <v>1193</v>
      </c>
      <c r="L147" s="283">
        <v>498</v>
      </c>
      <c r="M147" s="283">
        <v>172</v>
      </c>
      <c r="N147" s="283">
        <v>214</v>
      </c>
      <c r="O147" s="283">
        <v>143</v>
      </c>
      <c r="P147" s="283">
        <v>23</v>
      </c>
      <c r="Q147" s="283">
        <v>79</v>
      </c>
      <c r="R147" s="283"/>
      <c r="S147" s="283"/>
      <c r="T147" s="283">
        <v>0</v>
      </c>
    </row>
    <row r="148" spans="2:20" x14ac:dyDescent="0.35">
      <c r="B148" s="286">
        <v>141</v>
      </c>
      <c r="C148" s="283" t="s">
        <v>659</v>
      </c>
      <c r="D148" s="283">
        <v>291395</v>
      </c>
      <c r="E148" s="283">
        <v>197002</v>
      </c>
      <c r="F148" s="280">
        <f t="shared" si="6"/>
        <v>94393</v>
      </c>
      <c r="G148" s="283">
        <v>16.5</v>
      </c>
      <c r="H148" s="283">
        <v>9</v>
      </c>
      <c r="I148" s="283">
        <v>0</v>
      </c>
      <c r="J148" s="283">
        <v>3338</v>
      </c>
      <c r="K148" s="283">
        <v>1270</v>
      </c>
      <c r="L148" s="283">
        <v>493</v>
      </c>
      <c r="M148" s="283">
        <v>54.5</v>
      </c>
      <c r="N148" s="283">
        <v>157</v>
      </c>
      <c r="O148" s="283">
        <v>96</v>
      </c>
      <c r="P148" s="283">
        <v>24</v>
      </c>
      <c r="Q148" s="283">
        <v>58</v>
      </c>
      <c r="R148" s="283"/>
      <c r="S148" s="283"/>
      <c r="T148" s="283">
        <v>0</v>
      </c>
    </row>
    <row r="149" spans="2:20" x14ac:dyDescent="0.35">
      <c r="B149" s="286">
        <v>142</v>
      </c>
      <c r="C149" s="283" t="s">
        <v>660</v>
      </c>
      <c r="D149" s="283">
        <v>218198</v>
      </c>
      <c r="E149" s="283">
        <v>147282</v>
      </c>
      <c r="F149" s="280">
        <f t="shared" si="6"/>
        <v>70916</v>
      </c>
      <c r="G149" s="283">
        <v>16.5</v>
      </c>
      <c r="H149" s="283">
        <v>8</v>
      </c>
      <c r="I149" s="283">
        <v>0</v>
      </c>
      <c r="J149" s="283">
        <v>2596</v>
      </c>
      <c r="K149" s="283">
        <v>1010</v>
      </c>
      <c r="L149" s="283">
        <v>391</v>
      </c>
      <c r="M149" s="283">
        <v>54.5</v>
      </c>
      <c r="N149" s="283">
        <v>124</v>
      </c>
      <c r="O149" s="283">
        <v>52</v>
      </c>
      <c r="P149" s="283">
        <v>15</v>
      </c>
      <c r="Q149" s="283">
        <v>57</v>
      </c>
      <c r="R149" s="283"/>
      <c r="S149" s="283"/>
      <c r="T149" s="283">
        <v>0</v>
      </c>
    </row>
    <row r="150" spans="2:20" x14ac:dyDescent="0.35">
      <c r="B150" s="286">
        <v>143</v>
      </c>
      <c r="C150" s="283" t="s">
        <v>661</v>
      </c>
      <c r="D150" s="283">
        <v>165110</v>
      </c>
      <c r="E150" s="283">
        <v>112837</v>
      </c>
      <c r="F150" s="280">
        <f t="shared" si="6"/>
        <v>52273</v>
      </c>
      <c r="G150" s="283">
        <v>8.5</v>
      </c>
      <c r="H150" s="283">
        <v>3</v>
      </c>
      <c r="I150" s="283">
        <v>0</v>
      </c>
      <c r="J150" s="283">
        <v>1692</v>
      </c>
      <c r="K150" s="283">
        <v>703</v>
      </c>
      <c r="L150" s="283">
        <v>335</v>
      </c>
      <c r="M150" s="283">
        <v>27</v>
      </c>
      <c r="N150" s="283">
        <v>99</v>
      </c>
      <c r="O150" s="283">
        <v>32</v>
      </c>
      <c r="P150" s="283">
        <v>12</v>
      </c>
      <c r="Q150" s="283">
        <v>43</v>
      </c>
      <c r="R150" s="283"/>
      <c r="S150" s="283"/>
      <c r="T150" s="283">
        <v>0</v>
      </c>
    </row>
    <row r="151" spans="2:20" x14ac:dyDescent="0.35">
      <c r="B151" s="286">
        <v>144</v>
      </c>
      <c r="C151" s="283" t="s">
        <v>662</v>
      </c>
      <c r="D151" s="283">
        <v>119896</v>
      </c>
      <c r="E151" s="283">
        <v>83218</v>
      </c>
      <c r="F151" s="280">
        <f t="shared" si="6"/>
        <v>36678</v>
      </c>
      <c r="G151" s="283">
        <v>8.5</v>
      </c>
      <c r="H151" s="283">
        <v>3</v>
      </c>
      <c r="I151" s="283">
        <v>0</v>
      </c>
      <c r="J151" s="283">
        <v>1253</v>
      </c>
      <c r="K151" s="283">
        <v>447</v>
      </c>
      <c r="L151" s="283">
        <v>269</v>
      </c>
      <c r="M151" s="283">
        <v>27</v>
      </c>
      <c r="N151" s="283">
        <v>79</v>
      </c>
      <c r="O151" s="283">
        <v>19</v>
      </c>
      <c r="P151" s="283">
        <v>6</v>
      </c>
      <c r="Q151" s="283">
        <v>25</v>
      </c>
      <c r="R151" s="283"/>
      <c r="S151" s="283"/>
      <c r="T151" s="283">
        <v>0</v>
      </c>
    </row>
    <row r="152" spans="2:20" x14ac:dyDescent="0.35">
      <c r="B152" s="286">
        <v>145</v>
      </c>
      <c r="C152" s="283" t="s">
        <v>663</v>
      </c>
      <c r="D152" s="283">
        <v>127990</v>
      </c>
      <c r="E152" s="283">
        <v>89150</v>
      </c>
      <c r="F152" s="280">
        <f t="shared" si="6"/>
        <v>38840</v>
      </c>
      <c r="G152" s="283">
        <v>7</v>
      </c>
      <c r="H152" s="283">
        <v>6</v>
      </c>
      <c r="I152" s="283">
        <v>0</v>
      </c>
      <c r="J152" s="283">
        <v>1609</v>
      </c>
      <c r="K152" s="283">
        <v>555</v>
      </c>
      <c r="L152" s="283">
        <v>361</v>
      </c>
      <c r="M152" s="283">
        <v>13</v>
      </c>
      <c r="N152" s="283">
        <v>97</v>
      </c>
      <c r="O152" s="283">
        <v>15</v>
      </c>
      <c r="P152" s="283">
        <v>3</v>
      </c>
      <c r="Q152" s="283">
        <v>23</v>
      </c>
      <c r="R152" s="283"/>
      <c r="S152" s="283"/>
      <c r="T152" s="283">
        <v>0</v>
      </c>
    </row>
    <row r="153" spans="2:20" x14ac:dyDescent="0.35">
      <c r="B153" s="286">
        <v>146</v>
      </c>
      <c r="C153" s="283" t="s">
        <v>664</v>
      </c>
      <c r="D153" s="283">
        <v>5926624</v>
      </c>
      <c r="E153" s="283">
        <v>4485210</v>
      </c>
      <c r="F153" s="280">
        <f t="shared" si="6"/>
        <v>1441414</v>
      </c>
      <c r="G153" s="283">
        <v>1759</v>
      </c>
      <c r="H153" s="283">
        <v>733</v>
      </c>
      <c r="I153" s="283">
        <v>29</v>
      </c>
      <c r="J153" s="283">
        <v>65776</v>
      </c>
      <c r="K153" s="283">
        <v>18734</v>
      </c>
      <c r="L153" s="283">
        <v>8327</v>
      </c>
      <c r="M153" s="283">
        <v>4604</v>
      </c>
      <c r="N153" s="283">
        <v>5940</v>
      </c>
      <c r="O153" s="283">
        <v>7791</v>
      </c>
      <c r="P153" s="283">
        <v>1395</v>
      </c>
      <c r="Q153" s="283">
        <v>3952</v>
      </c>
      <c r="R153" s="283"/>
      <c r="S153" s="283"/>
      <c r="T153" s="283">
        <v>0</v>
      </c>
    </row>
    <row r="154" spans="2:20" x14ac:dyDescent="0.35">
      <c r="B154" s="286">
        <v>147</v>
      </c>
      <c r="C154" s="282" t="s">
        <v>768</v>
      </c>
      <c r="D154" s="282">
        <v>2525539</v>
      </c>
      <c r="E154" s="282">
        <v>1834359</v>
      </c>
      <c r="F154" s="282">
        <f>D154-E154</f>
        <v>691180</v>
      </c>
      <c r="G154" s="282">
        <v>491</v>
      </c>
      <c r="H154" s="282">
        <v>222</v>
      </c>
      <c r="I154" s="282">
        <v>13</v>
      </c>
      <c r="J154" s="282">
        <v>24949</v>
      </c>
      <c r="K154" s="282">
        <v>9776</v>
      </c>
      <c r="L154" s="282">
        <v>5877</v>
      </c>
      <c r="M154" s="282">
        <v>1220</v>
      </c>
      <c r="N154" s="282">
        <v>1714</v>
      </c>
      <c r="O154" s="282">
        <v>2409</v>
      </c>
      <c r="P154" s="282">
        <v>540</v>
      </c>
      <c r="Q154" s="282">
        <v>1714</v>
      </c>
      <c r="R154" s="282"/>
      <c r="S154" s="282"/>
      <c r="T154" s="282">
        <v>1</v>
      </c>
    </row>
    <row r="155" spans="2:20" ht="42" x14ac:dyDescent="0.4">
      <c r="B155" s="286">
        <v>148</v>
      </c>
      <c r="C155" s="218"/>
      <c r="D155" s="607" t="s">
        <v>2353</v>
      </c>
      <c r="E155" s="607" t="s">
        <v>2354</v>
      </c>
      <c r="F155" s="607" t="s">
        <v>2355</v>
      </c>
      <c r="G155" s="285" t="s">
        <v>2357</v>
      </c>
      <c r="H155" s="285" t="s">
        <v>2358</v>
      </c>
      <c r="I155" s="285" t="s">
        <v>2359</v>
      </c>
      <c r="J155" s="285" t="s">
        <v>3891</v>
      </c>
      <c r="K155" s="285" t="s">
        <v>3892</v>
      </c>
      <c r="L155" s="285" t="s">
        <v>3893</v>
      </c>
      <c r="M155" s="285" t="s">
        <v>2068</v>
      </c>
      <c r="N155" s="285" t="s">
        <v>2069</v>
      </c>
      <c r="O155" s="285" t="s">
        <v>2070</v>
      </c>
      <c r="P155" s="285" t="s">
        <v>2071</v>
      </c>
      <c r="Q155" s="285" t="s">
        <v>2072</v>
      </c>
      <c r="R155" s="285">
        <v>9</v>
      </c>
      <c r="S155" s="285">
        <v>10</v>
      </c>
      <c r="T155" s="285" t="s">
        <v>765</v>
      </c>
    </row>
    <row r="156" spans="2:20" x14ac:dyDescent="0.35">
      <c r="B156" s="286">
        <v>149</v>
      </c>
      <c r="C156" s="280" t="s">
        <v>646</v>
      </c>
      <c r="D156" s="280">
        <v>371219</v>
      </c>
      <c r="E156" s="280">
        <v>287178</v>
      </c>
      <c r="F156" s="280">
        <f>D156-E156</f>
        <v>84041</v>
      </c>
      <c r="G156" s="280">
        <v>146</v>
      </c>
      <c r="H156" s="280">
        <v>49</v>
      </c>
      <c r="I156" s="280">
        <v>0</v>
      </c>
      <c r="J156" s="281">
        <v>633</v>
      </c>
      <c r="K156" s="280">
        <v>17</v>
      </c>
      <c r="L156" s="280">
        <v>13</v>
      </c>
      <c r="M156" s="280">
        <v>351</v>
      </c>
      <c r="N156" s="280">
        <v>583</v>
      </c>
      <c r="O156" s="280">
        <v>765</v>
      </c>
      <c r="P156" s="280">
        <v>128</v>
      </c>
      <c r="Q156" s="280">
        <v>379</v>
      </c>
      <c r="R156" s="280"/>
      <c r="S156" s="280"/>
      <c r="T156" s="280">
        <v>0</v>
      </c>
    </row>
    <row r="157" spans="2:20" x14ac:dyDescent="0.35">
      <c r="B157" s="286">
        <v>150</v>
      </c>
      <c r="C157" s="283" t="s">
        <v>647</v>
      </c>
      <c r="D157" s="283">
        <v>368635</v>
      </c>
      <c r="E157" s="283">
        <v>278505</v>
      </c>
      <c r="F157" s="280">
        <f t="shared" ref="F157:F174" si="7">D157-E157</f>
        <v>90130</v>
      </c>
      <c r="G157" s="283">
        <v>169.5</v>
      </c>
      <c r="H157" s="283">
        <v>84</v>
      </c>
      <c r="I157" s="283">
        <v>0</v>
      </c>
      <c r="J157" s="284">
        <v>713</v>
      </c>
      <c r="K157" s="283">
        <v>0</v>
      </c>
      <c r="L157" s="283">
        <v>10</v>
      </c>
      <c r="M157" s="283">
        <v>400.5</v>
      </c>
      <c r="N157" s="283">
        <v>366</v>
      </c>
      <c r="O157" s="283">
        <v>600</v>
      </c>
      <c r="P157" s="283">
        <v>67</v>
      </c>
      <c r="Q157" s="283">
        <v>160</v>
      </c>
      <c r="R157" s="283"/>
      <c r="S157" s="283"/>
      <c r="T157" s="283">
        <v>0</v>
      </c>
    </row>
    <row r="158" spans="2:20" x14ac:dyDescent="0.35">
      <c r="B158" s="286">
        <v>151</v>
      </c>
      <c r="C158" s="283" t="s">
        <v>648</v>
      </c>
      <c r="D158" s="283">
        <v>341065</v>
      </c>
      <c r="E158" s="283">
        <v>254016</v>
      </c>
      <c r="F158" s="280">
        <f t="shared" si="7"/>
        <v>87049</v>
      </c>
      <c r="G158" s="283">
        <v>169.5</v>
      </c>
      <c r="H158" s="283">
        <v>71</v>
      </c>
      <c r="I158" s="283">
        <v>4</v>
      </c>
      <c r="J158" s="284">
        <v>749</v>
      </c>
      <c r="K158" s="283">
        <v>0</v>
      </c>
      <c r="L158" s="283">
        <v>7</v>
      </c>
      <c r="M158" s="283">
        <v>400.5</v>
      </c>
      <c r="N158" s="283">
        <v>384</v>
      </c>
      <c r="O158" s="283">
        <v>543</v>
      </c>
      <c r="P158" s="283">
        <v>61</v>
      </c>
      <c r="Q158" s="283">
        <v>146</v>
      </c>
      <c r="R158" s="283"/>
      <c r="S158" s="283"/>
      <c r="T158" s="283">
        <v>0</v>
      </c>
    </row>
    <row r="159" spans="2:20" x14ac:dyDescent="0.35">
      <c r="B159" s="286">
        <v>152</v>
      </c>
      <c r="C159" s="283" t="s">
        <v>649</v>
      </c>
      <c r="D159" s="283">
        <v>356338</v>
      </c>
      <c r="E159" s="283">
        <v>269019</v>
      </c>
      <c r="F159" s="280">
        <f t="shared" si="7"/>
        <v>87319</v>
      </c>
      <c r="G159" s="283">
        <v>98</v>
      </c>
      <c r="H159" s="283">
        <v>45</v>
      </c>
      <c r="I159" s="283">
        <v>3</v>
      </c>
      <c r="J159" s="284">
        <v>740</v>
      </c>
      <c r="K159" s="283">
        <v>3</v>
      </c>
      <c r="L159" s="283">
        <v>24</v>
      </c>
      <c r="M159" s="283">
        <v>384</v>
      </c>
      <c r="N159" s="283">
        <v>442</v>
      </c>
      <c r="O159" s="283">
        <v>557</v>
      </c>
      <c r="P159" s="283">
        <v>56</v>
      </c>
      <c r="Q159" s="283">
        <v>134</v>
      </c>
      <c r="R159" s="283"/>
      <c r="S159" s="283"/>
      <c r="T159" s="283">
        <v>0</v>
      </c>
    </row>
    <row r="160" spans="2:20" x14ac:dyDescent="0.35">
      <c r="B160" s="286">
        <v>153</v>
      </c>
      <c r="C160" s="283" t="s">
        <v>650</v>
      </c>
      <c r="D160" s="283">
        <v>413790</v>
      </c>
      <c r="E160" s="283">
        <v>333362</v>
      </c>
      <c r="F160" s="280">
        <f t="shared" si="7"/>
        <v>80428</v>
      </c>
      <c r="G160" s="283">
        <v>122</v>
      </c>
      <c r="H160" s="280">
        <v>55</v>
      </c>
      <c r="I160" s="283">
        <v>3</v>
      </c>
      <c r="J160" s="284">
        <v>578</v>
      </c>
      <c r="K160" s="283">
        <v>10</v>
      </c>
      <c r="L160" s="283">
        <v>52</v>
      </c>
      <c r="M160" s="283">
        <v>284</v>
      </c>
      <c r="N160" s="283">
        <v>497</v>
      </c>
      <c r="O160" s="283">
        <v>862</v>
      </c>
      <c r="P160" s="283">
        <v>174</v>
      </c>
      <c r="Q160" s="283">
        <v>510</v>
      </c>
      <c r="R160" s="283"/>
      <c r="S160" s="283"/>
      <c r="T160" s="283">
        <v>0</v>
      </c>
    </row>
    <row r="161" spans="2:20" x14ac:dyDescent="0.35">
      <c r="B161" s="286">
        <v>154</v>
      </c>
      <c r="C161" s="283" t="s">
        <v>651</v>
      </c>
      <c r="D161" s="283">
        <v>441268</v>
      </c>
      <c r="E161" s="283">
        <v>362435</v>
      </c>
      <c r="F161" s="280">
        <f t="shared" si="7"/>
        <v>78833</v>
      </c>
      <c r="G161" s="283">
        <v>151.5</v>
      </c>
      <c r="H161" s="283">
        <v>56</v>
      </c>
      <c r="I161" s="283">
        <v>0</v>
      </c>
      <c r="J161" s="284">
        <v>522</v>
      </c>
      <c r="K161" s="283">
        <v>10</v>
      </c>
      <c r="L161" s="283">
        <v>36</v>
      </c>
      <c r="M161" s="283">
        <v>331</v>
      </c>
      <c r="N161" s="283">
        <v>615</v>
      </c>
      <c r="O161" s="283">
        <v>1153</v>
      </c>
      <c r="P161" s="283">
        <v>275</v>
      </c>
      <c r="Q161" s="283">
        <v>879</v>
      </c>
      <c r="R161" s="283"/>
      <c r="S161" s="283"/>
      <c r="T161" s="283">
        <v>0</v>
      </c>
    </row>
    <row r="162" spans="2:20" x14ac:dyDescent="0.35">
      <c r="B162" s="286">
        <v>155</v>
      </c>
      <c r="C162" s="283" t="s">
        <v>652</v>
      </c>
      <c r="D162" s="283">
        <v>447923</v>
      </c>
      <c r="E162" s="283">
        <v>367915</v>
      </c>
      <c r="F162" s="280">
        <f t="shared" si="7"/>
        <v>80008</v>
      </c>
      <c r="G162" s="283">
        <v>151.5</v>
      </c>
      <c r="H162" s="283">
        <v>47</v>
      </c>
      <c r="I162" s="283">
        <v>3</v>
      </c>
      <c r="J162" s="284">
        <v>590</v>
      </c>
      <c r="K162" s="283">
        <v>0</v>
      </c>
      <c r="L162" s="283">
        <v>25</v>
      </c>
      <c r="M162" s="283">
        <v>331</v>
      </c>
      <c r="N162" s="283">
        <v>585</v>
      </c>
      <c r="O162" s="283">
        <v>890</v>
      </c>
      <c r="P162" s="283">
        <v>197</v>
      </c>
      <c r="Q162" s="283">
        <v>605</v>
      </c>
      <c r="R162" s="283"/>
      <c r="S162" s="283"/>
      <c r="T162" s="283">
        <v>0</v>
      </c>
    </row>
    <row r="163" spans="2:20" x14ac:dyDescent="0.35">
      <c r="B163" s="286">
        <v>156</v>
      </c>
      <c r="C163" s="283" t="s">
        <v>653</v>
      </c>
      <c r="D163" s="283">
        <v>404028</v>
      </c>
      <c r="E163" s="283">
        <v>325322</v>
      </c>
      <c r="F163" s="280">
        <f t="shared" si="7"/>
        <v>78706</v>
      </c>
      <c r="G163" s="283">
        <v>175</v>
      </c>
      <c r="H163" s="283">
        <v>72</v>
      </c>
      <c r="I163" s="283">
        <v>4</v>
      </c>
      <c r="J163" s="284">
        <v>557</v>
      </c>
      <c r="K163" s="283">
        <v>7</v>
      </c>
      <c r="L163" s="283">
        <v>15</v>
      </c>
      <c r="M163" s="283">
        <v>449</v>
      </c>
      <c r="N163" s="283">
        <v>477</v>
      </c>
      <c r="O163" s="283">
        <v>696</v>
      </c>
      <c r="P163" s="283">
        <v>131</v>
      </c>
      <c r="Q163" s="283">
        <v>315</v>
      </c>
      <c r="R163" s="283"/>
      <c r="S163" s="283"/>
      <c r="T163" s="283">
        <v>0</v>
      </c>
    </row>
    <row r="164" spans="2:20" x14ac:dyDescent="0.35">
      <c r="B164" s="286">
        <v>157</v>
      </c>
      <c r="C164" s="283" t="s">
        <v>654</v>
      </c>
      <c r="D164" s="283">
        <v>401892</v>
      </c>
      <c r="E164" s="283">
        <v>313771</v>
      </c>
      <c r="F164" s="280">
        <f t="shared" si="7"/>
        <v>88121</v>
      </c>
      <c r="G164" s="283">
        <v>175</v>
      </c>
      <c r="H164" s="283">
        <v>74</v>
      </c>
      <c r="I164" s="283">
        <v>0</v>
      </c>
      <c r="J164" s="284">
        <v>669</v>
      </c>
      <c r="K164" s="283">
        <v>7</v>
      </c>
      <c r="L164" s="283">
        <v>12</v>
      </c>
      <c r="M164" s="283">
        <v>449</v>
      </c>
      <c r="N164" s="283">
        <v>367</v>
      </c>
      <c r="O164" s="283">
        <v>532</v>
      </c>
      <c r="P164" s="283">
        <v>79</v>
      </c>
      <c r="Q164" s="283">
        <v>208</v>
      </c>
      <c r="R164" s="283"/>
      <c r="S164" s="283"/>
      <c r="T164" s="283">
        <v>0</v>
      </c>
    </row>
    <row r="165" spans="2:20" x14ac:dyDescent="0.35">
      <c r="B165" s="286">
        <v>158</v>
      </c>
      <c r="C165" s="283" t="s">
        <v>655</v>
      </c>
      <c r="D165" s="283">
        <v>402045</v>
      </c>
      <c r="E165" s="283">
        <v>307587</v>
      </c>
      <c r="F165" s="280">
        <f t="shared" si="7"/>
        <v>94458</v>
      </c>
      <c r="G165" s="283">
        <v>132</v>
      </c>
      <c r="H165" s="283">
        <v>70</v>
      </c>
      <c r="I165" s="283">
        <v>6</v>
      </c>
      <c r="J165" s="284">
        <v>799</v>
      </c>
      <c r="K165" s="283">
        <v>11</v>
      </c>
      <c r="L165" s="283">
        <v>14</v>
      </c>
      <c r="M165" s="283">
        <v>352</v>
      </c>
      <c r="N165" s="283">
        <v>305</v>
      </c>
      <c r="O165" s="283">
        <v>380</v>
      </c>
      <c r="P165" s="283">
        <v>60</v>
      </c>
      <c r="Q165" s="283">
        <v>128</v>
      </c>
      <c r="R165" s="283"/>
      <c r="S165" s="283"/>
      <c r="T165" s="283">
        <v>0</v>
      </c>
    </row>
    <row r="166" spans="2:20" x14ac:dyDescent="0.35">
      <c r="B166" s="286">
        <v>159</v>
      </c>
      <c r="C166" s="283" t="s">
        <v>656</v>
      </c>
      <c r="D166" s="283">
        <v>378372</v>
      </c>
      <c r="E166" s="283">
        <v>279732</v>
      </c>
      <c r="F166" s="280">
        <f t="shared" si="7"/>
        <v>98640</v>
      </c>
      <c r="G166" s="283">
        <v>132</v>
      </c>
      <c r="H166" s="283">
        <v>49</v>
      </c>
      <c r="I166" s="283">
        <v>3</v>
      </c>
      <c r="J166" s="284">
        <v>905</v>
      </c>
      <c r="K166" s="283">
        <v>7</v>
      </c>
      <c r="L166" s="283">
        <v>42</v>
      </c>
      <c r="M166" s="283">
        <v>352</v>
      </c>
      <c r="N166" s="283">
        <v>287</v>
      </c>
      <c r="O166" s="283">
        <v>255</v>
      </c>
      <c r="P166" s="283">
        <v>54</v>
      </c>
      <c r="Q166" s="283">
        <v>109</v>
      </c>
      <c r="R166" s="283"/>
      <c r="S166" s="283"/>
      <c r="T166" s="283">
        <v>0</v>
      </c>
    </row>
    <row r="167" spans="2:20" x14ac:dyDescent="0.35">
      <c r="B167" s="286">
        <v>160</v>
      </c>
      <c r="C167" s="283" t="s">
        <v>657</v>
      </c>
      <c r="D167" s="283">
        <v>357614</v>
      </c>
      <c r="E167" s="283">
        <v>255821</v>
      </c>
      <c r="F167" s="280">
        <f t="shared" si="7"/>
        <v>101793</v>
      </c>
      <c r="G167" s="283">
        <v>40</v>
      </c>
      <c r="H167" s="283">
        <v>21</v>
      </c>
      <c r="I167" s="283">
        <v>3</v>
      </c>
      <c r="J167" s="284">
        <v>1041</v>
      </c>
      <c r="K167" s="283">
        <v>0</v>
      </c>
      <c r="L167" s="283">
        <v>36</v>
      </c>
      <c r="M167" s="283">
        <v>172</v>
      </c>
      <c r="N167" s="283">
        <v>262</v>
      </c>
      <c r="O167" s="283">
        <v>201</v>
      </c>
      <c r="P167" s="283">
        <v>30</v>
      </c>
      <c r="Q167" s="283">
        <v>94</v>
      </c>
      <c r="R167" s="283"/>
      <c r="S167" s="283"/>
      <c r="T167" s="283">
        <v>0</v>
      </c>
    </row>
    <row r="168" spans="2:20" x14ac:dyDescent="0.35">
      <c r="B168" s="286">
        <v>161</v>
      </c>
      <c r="C168" s="283" t="s">
        <v>658</v>
      </c>
      <c r="D168" s="283">
        <v>319839</v>
      </c>
      <c r="E168" s="283">
        <v>221079</v>
      </c>
      <c r="F168" s="280">
        <f t="shared" si="7"/>
        <v>98760</v>
      </c>
      <c r="G168" s="283">
        <v>40</v>
      </c>
      <c r="H168" s="283">
        <v>11</v>
      </c>
      <c r="I168" s="283">
        <v>0</v>
      </c>
      <c r="J168" s="283">
        <v>989</v>
      </c>
      <c r="K168" s="283">
        <v>9</v>
      </c>
      <c r="L168" s="283">
        <v>36</v>
      </c>
      <c r="M168" s="283">
        <v>172</v>
      </c>
      <c r="N168" s="283">
        <v>214</v>
      </c>
      <c r="O168" s="283">
        <v>143</v>
      </c>
      <c r="P168" s="283">
        <v>23</v>
      </c>
      <c r="Q168" s="283">
        <v>79</v>
      </c>
      <c r="R168" s="283"/>
      <c r="S168" s="283"/>
      <c r="T168" s="283">
        <v>0</v>
      </c>
    </row>
    <row r="169" spans="2:20" x14ac:dyDescent="0.35">
      <c r="B169" s="286">
        <v>162</v>
      </c>
      <c r="C169" s="283" t="s">
        <v>659</v>
      </c>
      <c r="D169" s="283">
        <v>291395</v>
      </c>
      <c r="E169" s="283">
        <v>197002</v>
      </c>
      <c r="F169" s="280">
        <f t="shared" si="7"/>
        <v>94393</v>
      </c>
      <c r="G169" s="283">
        <v>16.5</v>
      </c>
      <c r="H169" s="283">
        <v>9</v>
      </c>
      <c r="I169" s="283">
        <v>0</v>
      </c>
      <c r="J169" s="283">
        <v>969</v>
      </c>
      <c r="K169" s="283">
        <v>9</v>
      </c>
      <c r="L169" s="283">
        <v>60</v>
      </c>
      <c r="M169" s="283">
        <v>54.5</v>
      </c>
      <c r="N169" s="283">
        <v>157</v>
      </c>
      <c r="O169" s="283">
        <v>96</v>
      </c>
      <c r="P169" s="283">
        <v>24</v>
      </c>
      <c r="Q169" s="283">
        <v>58</v>
      </c>
      <c r="R169" s="283"/>
      <c r="S169" s="283"/>
      <c r="T169" s="283">
        <v>0</v>
      </c>
    </row>
    <row r="170" spans="2:20" x14ac:dyDescent="0.35">
      <c r="B170" s="286">
        <v>163</v>
      </c>
      <c r="C170" s="283" t="s">
        <v>660</v>
      </c>
      <c r="D170" s="283">
        <v>218198</v>
      </c>
      <c r="E170" s="283">
        <v>147282</v>
      </c>
      <c r="F170" s="280">
        <f t="shared" si="7"/>
        <v>70916</v>
      </c>
      <c r="G170" s="283">
        <v>16.5</v>
      </c>
      <c r="H170" s="283">
        <v>8</v>
      </c>
      <c r="I170" s="283">
        <v>0</v>
      </c>
      <c r="J170" s="283">
        <v>684</v>
      </c>
      <c r="K170" s="283">
        <v>15</v>
      </c>
      <c r="L170" s="283">
        <v>44</v>
      </c>
      <c r="M170" s="283">
        <v>54.5</v>
      </c>
      <c r="N170" s="283">
        <v>124</v>
      </c>
      <c r="O170" s="283">
        <v>52</v>
      </c>
      <c r="P170" s="283">
        <v>15</v>
      </c>
      <c r="Q170" s="283">
        <v>57</v>
      </c>
      <c r="R170" s="283"/>
      <c r="S170" s="283"/>
      <c r="T170" s="283">
        <v>0</v>
      </c>
    </row>
    <row r="171" spans="2:20" x14ac:dyDescent="0.35">
      <c r="B171" s="286">
        <v>164</v>
      </c>
      <c r="C171" s="283" t="s">
        <v>661</v>
      </c>
      <c r="D171" s="283">
        <v>165110</v>
      </c>
      <c r="E171" s="283">
        <v>112837</v>
      </c>
      <c r="F171" s="280">
        <f t="shared" si="7"/>
        <v>52273</v>
      </c>
      <c r="G171" s="283">
        <v>8.5</v>
      </c>
      <c r="H171" s="283">
        <v>3</v>
      </c>
      <c r="I171" s="283">
        <v>0</v>
      </c>
      <c r="J171" s="283">
        <v>524</v>
      </c>
      <c r="K171" s="283">
        <v>9</v>
      </c>
      <c r="L171" s="283">
        <v>44</v>
      </c>
      <c r="M171" s="283">
        <v>27</v>
      </c>
      <c r="N171" s="283">
        <v>99</v>
      </c>
      <c r="O171" s="283">
        <v>32</v>
      </c>
      <c r="P171" s="283">
        <v>12</v>
      </c>
      <c r="Q171" s="283">
        <v>43</v>
      </c>
      <c r="R171" s="283"/>
      <c r="S171" s="283"/>
      <c r="T171" s="283">
        <v>0</v>
      </c>
    </row>
    <row r="172" spans="2:20" x14ac:dyDescent="0.35">
      <c r="B172" s="286">
        <v>165</v>
      </c>
      <c r="C172" s="283" t="s">
        <v>662</v>
      </c>
      <c r="D172" s="283">
        <v>119896</v>
      </c>
      <c r="E172" s="283">
        <v>83218</v>
      </c>
      <c r="F172" s="280">
        <f t="shared" si="7"/>
        <v>36678</v>
      </c>
      <c r="G172" s="283">
        <v>8.5</v>
      </c>
      <c r="H172" s="283">
        <v>3</v>
      </c>
      <c r="I172" s="283">
        <v>0</v>
      </c>
      <c r="J172" s="283">
        <v>333</v>
      </c>
      <c r="K172" s="283">
        <v>4</v>
      </c>
      <c r="L172" s="283">
        <v>46</v>
      </c>
      <c r="M172" s="283">
        <v>27</v>
      </c>
      <c r="N172" s="283">
        <v>79</v>
      </c>
      <c r="O172" s="283">
        <v>19</v>
      </c>
      <c r="P172" s="283">
        <v>6</v>
      </c>
      <c r="Q172" s="283">
        <v>25</v>
      </c>
      <c r="R172" s="283"/>
      <c r="S172" s="283"/>
      <c r="T172" s="283">
        <v>0</v>
      </c>
    </row>
    <row r="173" spans="2:20" x14ac:dyDescent="0.35">
      <c r="B173" s="286">
        <v>166</v>
      </c>
      <c r="C173" s="283" t="s">
        <v>663</v>
      </c>
      <c r="D173" s="283">
        <v>127990</v>
      </c>
      <c r="E173" s="283">
        <v>89150</v>
      </c>
      <c r="F173" s="280">
        <f t="shared" si="7"/>
        <v>38840</v>
      </c>
      <c r="G173" s="283">
        <v>7</v>
      </c>
      <c r="H173" s="283">
        <v>6</v>
      </c>
      <c r="I173" s="283">
        <v>0</v>
      </c>
      <c r="J173" s="283">
        <v>326</v>
      </c>
      <c r="K173" s="283">
        <v>0</v>
      </c>
      <c r="L173" s="283">
        <v>63</v>
      </c>
      <c r="M173" s="283">
        <v>13</v>
      </c>
      <c r="N173" s="283">
        <v>97</v>
      </c>
      <c r="O173" s="283">
        <v>15</v>
      </c>
      <c r="P173" s="283">
        <v>3</v>
      </c>
      <c r="Q173" s="283">
        <v>23</v>
      </c>
      <c r="R173" s="283"/>
      <c r="S173" s="283"/>
      <c r="T173" s="283">
        <v>0</v>
      </c>
    </row>
    <row r="174" spans="2:20" x14ac:dyDescent="0.35">
      <c r="B174" s="286">
        <v>167</v>
      </c>
      <c r="C174" s="283" t="s">
        <v>664</v>
      </c>
      <c r="D174" s="283">
        <v>5926624</v>
      </c>
      <c r="E174" s="283">
        <v>4485210</v>
      </c>
      <c r="F174" s="280">
        <f t="shared" si="7"/>
        <v>1441414</v>
      </c>
      <c r="G174" s="283">
        <v>1759</v>
      </c>
      <c r="H174" s="283">
        <v>733</v>
      </c>
      <c r="I174" s="283">
        <v>29</v>
      </c>
      <c r="J174" s="283">
        <v>12332</v>
      </c>
      <c r="K174" s="283">
        <v>116</v>
      </c>
      <c r="L174" s="283">
        <v>592</v>
      </c>
      <c r="M174" s="283">
        <v>4604</v>
      </c>
      <c r="N174" s="283">
        <v>5940</v>
      </c>
      <c r="O174" s="283">
        <v>7791</v>
      </c>
      <c r="P174" s="283">
        <v>1395</v>
      </c>
      <c r="Q174" s="283">
        <v>3952</v>
      </c>
      <c r="R174" s="283"/>
      <c r="S174" s="283"/>
      <c r="T174" s="283">
        <v>0</v>
      </c>
    </row>
    <row r="175" spans="2:20" x14ac:dyDescent="0.35">
      <c r="B175" s="286">
        <v>168</v>
      </c>
      <c r="C175" s="282" t="s">
        <v>768</v>
      </c>
      <c r="D175" s="282">
        <v>2525539</v>
      </c>
      <c r="E175" s="282">
        <v>1834359</v>
      </c>
      <c r="F175" s="282">
        <f>D175-E175</f>
        <v>691180</v>
      </c>
      <c r="G175" s="282">
        <v>491</v>
      </c>
      <c r="H175" s="282">
        <v>222</v>
      </c>
      <c r="I175" s="282">
        <v>13</v>
      </c>
      <c r="J175" s="282">
        <v>6139</v>
      </c>
      <c r="K175" s="282">
        <v>73</v>
      </c>
      <c r="L175" s="282">
        <v>483</v>
      </c>
      <c r="M175" s="282">
        <v>1220</v>
      </c>
      <c r="N175" s="282">
        <v>1714</v>
      </c>
      <c r="O175" s="282">
        <v>2409</v>
      </c>
      <c r="P175" s="282">
        <v>540</v>
      </c>
      <c r="Q175" s="282">
        <v>1714</v>
      </c>
      <c r="R175" s="282"/>
      <c r="S175" s="282"/>
      <c r="T175" s="282">
        <v>1</v>
      </c>
    </row>
    <row r="176" spans="2:20" ht="42" x14ac:dyDescent="0.4">
      <c r="B176" s="286">
        <v>169</v>
      </c>
      <c r="C176" s="218"/>
      <c r="D176" s="607" t="s">
        <v>2353</v>
      </c>
      <c r="E176" s="607" t="s">
        <v>2354</v>
      </c>
      <c r="F176" s="607" t="s">
        <v>2355</v>
      </c>
      <c r="G176" s="285" t="s">
        <v>2357</v>
      </c>
      <c r="H176" s="285" t="s">
        <v>2358</v>
      </c>
      <c r="I176" s="285" t="s">
        <v>2359</v>
      </c>
      <c r="J176" s="285" t="s">
        <v>3894</v>
      </c>
      <c r="K176" s="285" t="s">
        <v>3895</v>
      </c>
      <c r="L176" s="285" t="s">
        <v>3896</v>
      </c>
      <c r="M176" s="285" t="s">
        <v>2068</v>
      </c>
      <c r="N176" s="285" t="s">
        <v>2069</v>
      </c>
      <c r="O176" s="285" t="s">
        <v>2070</v>
      </c>
      <c r="P176" s="285" t="s">
        <v>2071</v>
      </c>
      <c r="Q176" s="285" t="s">
        <v>2072</v>
      </c>
      <c r="R176" s="285">
        <v>9</v>
      </c>
      <c r="S176" s="285">
        <v>10</v>
      </c>
      <c r="T176" s="285" t="s">
        <v>765</v>
      </c>
    </row>
    <row r="177" spans="2:20" x14ac:dyDescent="0.35">
      <c r="B177" s="286">
        <v>170</v>
      </c>
      <c r="C177" s="280" t="s">
        <v>646</v>
      </c>
      <c r="D177" s="280">
        <v>371219</v>
      </c>
      <c r="E177" s="280">
        <v>287178</v>
      </c>
      <c r="F177" s="280">
        <f>D177-E177</f>
        <v>84041</v>
      </c>
      <c r="G177" s="280">
        <v>146</v>
      </c>
      <c r="H177" s="280">
        <v>49</v>
      </c>
      <c r="I177" s="280">
        <v>0</v>
      </c>
      <c r="J177" s="281">
        <v>4725</v>
      </c>
      <c r="K177" s="280">
        <v>1882</v>
      </c>
      <c r="L177" s="280">
        <v>1068</v>
      </c>
      <c r="M177" s="280">
        <v>351</v>
      </c>
      <c r="N177" s="280">
        <v>583</v>
      </c>
      <c r="O177" s="280">
        <v>765</v>
      </c>
      <c r="P177" s="280">
        <v>128</v>
      </c>
      <c r="Q177" s="280">
        <v>379</v>
      </c>
      <c r="R177" s="280"/>
      <c r="S177" s="280"/>
      <c r="T177" s="280">
        <v>0</v>
      </c>
    </row>
    <row r="178" spans="2:20" x14ac:dyDescent="0.35">
      <c r="B178" s="286">
        <v>171</v>
      </c>
      <c r="C178" s="283" t="s">
        <v>647</v>
      </c>
      <c r="D178" s="283">
        <v>368635</v>
      </c>
      <c r="E178" s="283">
        <v>278505</v>
      </c>
      <c r="F178" s="280">
        <f t="shared" ref="F178:F195" si="8">D178-E178</f>
        <v>90130</v>
      </c>
      <c r="G178" s="283">
        <v>169.5</v>
      </c>
      <c r="H178" s="283">
        <v>84</v>
      </c>
      <c r="I178" s="283">
        <v>0</v>
      </c>
      <c r="J178" s="284">
        <v>7618</v>
      </c>
      <c r="K178" s="283">
        <v>1647</v>
      </c>
      <c r="L178" s="283">
        <v>719</v>
      </c>
      <c r="M178" s="283">
        <v>400.5</v>
      </c>
      <c r="N178" s="283">
        <v>366</v>
      </c>
      <c r="O178" s="283">
        <v>600</v>
      </c>
      <c r="P178" s="283">
        <v>67</v>
      </c>
      <c r="Q178" s="283">
        <v>160</v>
      </c>
      <c r="R178" s="283"/>
      <c r="S178" s="283"/>
      <c r="T178" s="283">
        <v>0</v>
      </c>
    </row>
    <row r="179" spans="2:20" x14ac:dyDescent="0.35">
      <c r="B179" s="286">
        <v>172</v>
      </c>
      <c r="C179" s="283" t="s">
        <v>648</v>
      </c>
      <c r="D179" s="283">
        <v>341065</v>
      </c>
      <c r="E179" s="283">
        <v>254016</v>
      </c>
      <c r="F179" s="280">
        <f t="shared" si="8"/>
        <v>87049</v>
      </c>
      <c r="G179" s="283">
        <v>169.5</v>
      </c>
      <c r="H179" s="283">
        <v>71</v>
      </c>
      <c r="I179" s="283">
        <v>4</v>
      </c>
      <c r="J179" s="284">
        <v>8966</v>
      </c>
      <c r="K179" s="283">
        <v>1618</v>
      </c>
      <c r="L179" s="283">
        <v>441</v>
      </c>
      <c r="M179" s="283">
        <v>400.5</v>
      </c>
      <c r="N179" s="283">
        <v>384</v>
      </c>
      <c r="O179" s="283">
        <v>543</v>
      </c>
      <c r="P179" s="283">
        <v>61</v>
      </c>
      <c r="Q179" s="283">
        <v>146</v>
      </c>
      <c r="R179" s="283"/>
      <c r="S179" s="283"/>
      <c r="T179" s="283">
        <v>0</v>
      </c>
    </row>
    <row r="180" spans="2:20" x14ac:dyDescent="0.35">
      <c r="B180" s="286">
        <v>173</v>
      </c>
      <c r="C180" s="283" t="s">
        <v>649</v>
      </c>
      <c r="D180" s="283">
        <v>356338</v>
      </c>
      <c r="E180" s="283">
        <v>269019</v>
      </c>
      <c r="F180" s="280">
        <f t="shared" si="8"/>
        <v>87319</v>
      </c>
      <c r="G180" s="283">
        <v>98</v>
      </c>
      <c r="H180" s="283">
        <v>45</v>
      </c>
      <c r="I180" s="283">
        <v>3</v>
      </c>
      <c r="J180" s="284">
        <v>9261</v>
      </c>
      <c r="K180" s="283">
        <v>1488</v>
      </c>
      <c r="L180" s="283">
        <v>844</v>
      </c>
      <c r="M180" s="283">
        <v>384</v>
      </c>
      <c r="N180" s="283">
        <v>442</v>
      </c>
      <c r="O180" s="283">
        <v>557</v>
      </c>
      <c r="P180" s="283">
        <v>56</v>
      </c>
      <c r="Q180" s="283">
        <v>134</v>
      </c>
      <c r="R180" s="283"/>
      <c r="S180" s="283"/>
      <c r="T180" s="283">
        <v>0</v>
      </c>
    </row>
    <row r="181" spans="2:20" x14ac:dyDescent="0.35">
      <c r="B181" s="286">
        <v>174</v>
      </c>
      <c r="C181" s="283" t="s">
        <v>650</v>
      </c>
      <c r="D181" s="283">
        <v>413790</v>
      </c>
      <c r="E181" s="283">
        <v>333362</v>
      </c>
      <c r="F181" s="280">
        <f t="shared" si="8"/>
        <v>80428</v>
      </c>
      <c r="G181" s="283">
        <v>122</v>
      </c>
      <c r="H181" s="280">
        <v>55</v>
      </c>
      <c r="I181" s="283">
        <v>3</v>
      </c>
      <c r="J181" s="284">
        <v>7889</v>
      </c>
      <c r="K181" s="283">
        <v>1657</v>
      </c>
      <c r="L181" s="283">
        <v>3492</v>
      </c>
      <c r="M181" s="283">
        <v>284</v>
      </c>
      <c r="N181" s="283">
        <v>497</v>
      </c>
      <c r="O181" s="283">
        <v>862</v>
      </c>
      <c r="P181" s="283">
        <v>174</v>
      </c>
      <c r="Q181" s="283">
        <v>510</v>
      </c>
      <c r="R181" s="283"/>
      <c r="S181" s="283"/>
      <c r="T181" s="283">
        <v>0</v>
      </c>
    </row>
    <row r="182" spans="2:20" x14ac:dyDescent="0.35">
      <c r="B182" s="286">
        <v>175</v>
      </c>
      <c r="C182" s="283" t="s">
        <v>651</v>
      </c>
      <c r="D182" s="283">
        <v>441268</v>
      </c>
      <c r="E182" s="283">
        <v>362435</v>
      </c>
      <c r="F182" s="280">
        <f t="shared" si="8"/>
        <v>78833</v>
      </c>
      <c r="G182" s="283">
        <v>151.5</v>
      </c>
      <c r="H182" s="283">
        <v>56</v>
      </c>
      <c r="I182" s="283">
        <v>0</v>
      </c>
      <c r="J182" s="284">
        <v>4451</v>
      </c>
      <c r="K182" s="283">
        <v>2187</v>
      </c>
      <c r="L182" s="283">
        <v>5357</v>
      </c>
      <c r="M182" s="283">
        <v>331</v>
      </c>
      <c r="N182" s="283">
        <v>615</v>
      </c>
      <c r="O182" s="283">
        <v>1153</v>
      </c>
      <c r="P182" s="283">
        <v>275</v>
      </c>
      <c r="Q182" s="283">
        <v>879</v>
      </c>
      <c r="R182" s="283"/>
      <c r="S182" s="283"/>
      <c r="T182" s="283">
        <v>0</v>
      </c>
    </row>
    <row r="183" spans="2:20" x14ac:dyDescent="0.35">
      <c r="B183" s="286">
        <v>176</v>
      </c>
      <c r="C183" s="283" t="s">
        <v>652</v>
      </c>
      <c r="D183" s="283">
        <v>447923</v>
      </c>
      <c r="E183" s="283">
        <v>367915</v>
      </c>
      <c r="F183" s="280">
        <f t="shared" si="8"/>
        <v>80008</v>
      </c>
      <c r="G183" s="283">
        <v>151.5</v>
      </c>
      <c r="H183" s="283">
        <v>47</v>
      </c>
      <c r="I183" s="283">
        <v>3</v>
      </c>
      <c r="J183" s="284">
        <v>3295</v>
      </c>
      <c r="K183" s="283">
        <v>2349</v>
      </c>
      <c r="L183" s="283">
        <v>4519</v>
      </c>
      <c r="M183" s="283">
        <v>331</v>
      </c>
      <c r="N183" s="283">
        <v>585</v>
      </c>
      <c r="O183" s="283">
        <v>890</v>
      </c>
      <c r="P183" s="283">
        <v>197</v>
      </c>
      <c r="Q183" s="283">
        <v>605</v>
      </c>
      <c r="R183" s="283"/>
      <c r="S183" s="283"/>
      <c r="T183" s="283">
        <v>0</v>
      </c>
    </row>
    <row r="184" spans="2:20" x14ac:dyDescent="0.35">
      <c r="B184" s="286">
        <v>177</v>
      </c>
      <c r="C184" s="283" t="s">
        <v>653</v>
      </c>
      <c r="D184" s="283">
        <v>404028</v>
      </c>
      <c r="E184" s="283">
        <v>325322</v>
      </c>
      <c r="F184" s="280">
        <f t="shared" si="8"/>
        <v>78706</v>
      </c>
      <c r="G184" s="283">
        <v>175</v>
      </c>
      <c r="H184" s="283">
        <v>72</v>
      </c>
      <c r="I184" s="283">
        <v>4</v>
      </c>
      <c r="J184" s="284">
        <v>4728</v>
      </c>
      <c r="K184" s="283">
        <v>2250</v>
      </c>
      <c r="L184" s="283">
        <v>2605</v>
      </c>
      <c r="M184" s="283">
        <v>449</v>
      </c>
      <c r="N184" s="283">
        <v>477</v>
      </c>
      <c r="O184" s="283">
        <v>696</v>
      </c>
      <c r="P184" s="283">
        <v>131</v>
      </c>
      <c r="Q184" s="283">
        <v>315</v>
      </c>
      <c r="R184" s="283"/>
      <c r="S184" s="283"/>
      <c r="T184" s="283">
        <v>0</v>
      </c>
    </row>
    <row r="185" spans="2:20" x14ac:dyDescent="0.35">
      <c r="B185" s="286">
        <v>178</v>
      </c>
      <c r="C185" s="283" t="s">
        <v>654</v>
      </c>
      <c r="D185" s="283">
        <v>401892</v>
      </c>
      <c r="E185" s="283">
        <v>313771</v>
      </c>
      <c r="F185" s="280">
        <f t="shared" si="8"/>
        <v>88121</v>
      </c>
      <c r="G185" s="283">
        <v>175</v>
      </c>
      <c r="H185" s="283">
        <v>74</v>
      </c>
      <c r="I185" s="283">
        <v>0</v>
      </c>
      <c r="J185" s="284">
        <v>7055</v>
      </c>
      <c r="K185" s="283">
        <v>2203</v>
      </c>
      <c r="L185" s="283">
        <v>1438</v>
      </c>
      <c r="M185" s="283">
        <v>449</v>
      </c>
      <c r="N185" s="283">
        <v>367</v>
      </c>
      <c r="O185" s="283">
        <v>532</v>
      </c>
      <c r="P185" s="283">
        <v>79</v>
      </c>
      <c r="Q185" s="283">
        <v>208</v>
      </c>
      <c r="R185" s="283"/>
      <c r="S185" s="283"/>
      <c r="T185" s="283">
        <v>0</v>
      </c>
    </row>
    <row r="186" spans="2:20" x14ac:dyDescent="0.35">
      <c r="B186" s="286">
        <v>179</v>
      </c>
      <c r="C186" s="283" t="s">
        <v>655</v>
      </c>
      <c r="D186" s="283">
        <v>402045</v>
      </c>
      <c r="E186" s="283">
        <v>307587</v>
      </c>
      <c r="F186" s="280">
        <f t="shared" si="8"/>
        <v>94458</v>
      </c>
      <c r="G186" s="283">
        <v>132</v>
      </c>
      <c r="H186" s="283">
        <v>70</v>
      </c>
      <c r="I186" s="283">
        <v>6</v>
      </c>
      <c r="J186" s="284">
        <v>8926</v>
      </c>
      <c r="K186" s="283">
        <v>2144</v>
      </c>
      <c r="L186" s="283">
        <v>1028</v>
      </c>
      <c r="M186" s="283">
        <v>352</v>
      </c>
      <c r="N186" s="283">
        <v>305</v>
      </c>
      <c r="O186" s="283">
        <v>380</v>
      </c>
      <c r="P186" s="283">
        <v>60</v>
      </c>
      <c r="Q186" s="283">
        <v>128</v>
      </c>
      <c r="R186" s="283"/>
      <c r="S186" s="283"/>
      <c r="T186" s="283">
        <v>0</v>
      </c>
    </row>
    <row r="187" spans="2:20" x14ac:dyDescent="0.35">
      <c r="B187" s="286">
        <v>180</v>
      </c>
      <c r="C187" s="283" t="s">
        <v>656</v>
      </c>
      <c r="D187" s="283">
        <v>378372</v>
      </c>
      <c r="E187" s="283">
        <v>279732</v>
      </c>
      <c r="F187" s="280">
        <f t="shared" si="8"/>
        <v>98640</v>
      </c>
      <c r="G187" s="283">
        <v>132</v>
      </c>
      <c r="H187" s="283">
        <v>49</v>
      </c>
      <c r="I187" s="283">
        <v>3</v>
      </c>
      <c r="J187" s="284">
        <v>8813</v>
      </c>
      <c r="K187" s="283">
        <v>1749</v>
      </c>
      <c r="L187" s="283">
        <v>962</v>
      </c>
      <c r="M187" s="283">
        <v>352</v>
      </c>
      <c r="N187" s="283">
        <v>287</v>
      </c>
      <c r="O187" s="283">
        <v>255</v>
      </c>
      <c r="P187" s="283">
        <v>54</v>
      </c>
      <c r="Q187" s="283">
        <v>109</v>
      </c>
      <c r="R187" s="283"/>
      <c r="S187" s="283"/>
      <c r="T187" s="283">
        <v>0</v>
      </c>
    </row>
    <row r="188" spans="2:20" x14ac:dyDescent="0.35">
      <c r="B188" s="286">
        <v>181</v>
      </c>
      <c r="C188" s="283" t="s">
        <v>657</v>
      </c>
      <c r="D188" s="283">
        <v>357614</v>
      </c>
      <c r="E188" s="283">
        <v>255821</v>
      </c>
      <c r="F188" s="280">
        <f t="shared" si="8"/>
        <v>101793</v>
      </c>
      <c r="G188" s="283">
        <v>40</v>
      </c>
      <c r="H188" s="283">
        <v>21</v>
      </c>
      <c r="I188" s="283">
        <v>3</v>
      </c>
      <c r="J188" s="284">
        <v>7527</v>
      </c>
      <c r="K188" s="283">
        <v>1627</v>
      </c>
      <c r="L188" s="283">
        <v>880</v>
      </c>
      <c r="M188" s="283">
        <v>172</v>
      </c>
      <c r="N188" s="283">
        <v>262</v>
      </c>
      <c r="O188" s="283">
        <v>201</v>
      </c>
      <c r="P188" s="283">
        <v>30</v>
      </c>
      <c r="Q188" s="283">
        <v>94</v>
      </c>
      <c r="R188" s="283"/>
      <c r="S188" s="283"/>
      <c r="T188" s="283">
        <v>0</v>
      </c>
    </row>
    <row r="189" spans="2:20" x14ac:dyDescent="0.35">
      <c r="B189" s="286">
        <v>182</v>
      </c>
      <c r="C189" s="283" t="s">
        <v>658</v>
      </c>
      <c r="D189" s="283">
        <v>319839</v>
      </c>
      <c r="E189" s="283">
        <v>221079</v>
      </c>
      <c r="F189" s="280">
        <f t="shared" si="8"/>
        <v>98760</v>
      </c>
      <c r="G189" s="283">
        <v>40</v>
      </c>
      <c r="H189" s="283">
        <v>11</v>
      </c>
      <c r="I189" s="283">
        <v>0</v>
      </c>
      <c r="J189" s="283">
        <v>6125</v>
      </c>
      <c r="K189" s="283">
        <v>1641</v>
      </c>
      <c r="L189" s="283">
        <v>866</v>
      </c>
      <c r="M189" s="283">
        <v>172</v>
      </c>
      <c r="N189" s="283">
        <v>214</v>
      </c>
      <c r="O189" s="283">
        <v>143</v>
      </c>
      <c r="P189" s="283">
        <v>23</v>
      </c>
      <c r="Q189" s="283">
        <v>79</v>
      </c>
      <c r="R189" s="283"/>
      <c r="S189" s="283"/>
      <c r="T189" s="283">
        <v>0</v>
      </c>
    </row>
    <row r="190" spans="2:20" x14ac:dyDescent="0.35">
      <c r="B190" s="286">
        <v>183</v>
      </c>
      <c r="C190" s="283" t="s">
        <v>659</v>
      </c>
      <c r="D190" s="283">
        <v>291395</v>
      </c>
      <c r="E190" s="283">
        <v>197002</v>
      </c>
      <c r="F190" s="280">
        <f t="shared" si="8"/>
        <v>94393</v>
      </c>
      <c r="G190" s="283">
        <v>16.5</v>
      </c>
      <c r="H190" s="283">
        <v>9</v>
      </c>
      <c r="I190" s="283">
        <v>0</v>
      </c>
      <c r="J190" s="283">
        <v>5231</v>
      </c>
      <c r="K190" s="283">
        <v>1590</v>
      </c>
      <c r="L190" s="283">
        <v>800</v>
      </c>
      <c r="M190" s="283">
        <v>54.5</v>
      </c>
      <c r="N190" s="283">
        <v>157</v>
      </c>
      <c r="O190" s="283">
        <v>96</v>
      </c>
      <c r="P190" s="283">
        <v>24</v>
      </c>
      <c r="Q190" s="283">
        <v>58</v>
      </c>
      <c r="R190" s="283"/>
      <c r="S190" s="283"/>
      <c r="T190" s="283">
        <v>0</v>
      </c>
    </row>
    <row r="191" spans="2:20" x14ac:dyDescent="0.35">
      <c r="B191" s="286">
        <v>184</v>
      </c>
      <c r="C191" s="283" t="s">
        <v>660</v>
      </c>
      <c r="D191" s="283">
        <v>218198</v>
      </c>
      <c r="E191" s="283">
        <v>147282</v>
      </c>
      <c r="F191" s="280">
        <f t="shared" si="8"/>
        <v>70916</v>
      </c>
      <c r="G191" s="283">
        <v>16.5</v>
      </c>
      <c r="H191" s="283">
        <v>8</v>
      </c>
      <c r="I191" s="283">
        <v>0</v>
      </c>
      <c r="J191" s="283">
        <v>3797</v>
      </c>
      <c r="K191" s="283">
        <v>1259</v>
      </c>
      <c r="L191" s="283">
        <v>602</v>
      </c>
      <c r="M191" s="283">
        <v>54.5</v>
      </c>
      <c r="N191" s="283">
        <v>124</v>
      </c>
      <c r="O191" s="283">
        <v>52</v>
      </c>
      <c r="P191" s="283">
        <v>15</v>
      </c>
      <c r="Q191" s="283">
        <v>57</v>
      </c>
      <c r="R191" s="283"/>
      <c r="S191" s="283"/>
      <c r="T191" s="283">
        <v>0</v>
      </c>
    </row>
    <row r="192" spans="2:20" x14ac:dyDescent="0.35">
      <c r="B192" s="286">
        <v>185</v>
      </c>
      <c r="C192" s="283" t="s">
        <v>661</v>
      </c>
      <c r="D192" s="283">
        <v>165110</v>
      </c>
      <c r="E192" s="283">
        <v>112837</v>
      </c>
      <c r="F192" s="280">
        <f t="shared" si="8"/>
        <v>52273</v>
      </c>
      <c r="G192" s="283">
        <v>8.5</v>
      </c>
      <c r="H192" s="283">
        <v>3</v>
      </c>
      <c r="I192" s="283">
        <v>0</v>
      </c>
      <c r="J192" s="283">
        <v>2675</v>
      </c>
      <c r="K192" s="283">
        <v>940</v>
      </c>
      <c r="L192" s="283">
        <v>559</v>
      </c>
      <c r="M192" s="283">
        <v>27</v>
      </c>
      <c r="N192" s="283">
        <v>99</v>
      </c>
      <c r="O192" s="283">
        <v>32</v>
      </c>
      <c r="P192" s="283">
        <v>12</v>
      </c>
      <c r="Q192" s="283">
        <v>43</v>
      </c>
      <c r="R192" s="283"/>
      <c r="S192" s="283"/>
      <c r="T192" s="283">
        <v>0</v>
      </c>
    </row>
    <row r="193" spans="2:20" x14ac:dyDescent="0.35">
      <c r="B193" s="286">
        <v>186</v>
      </c>
      <c r="C193" s="283" t="s">
        <v>662</v>
      </c>
      <c r="D193" s="283">
        <v>119896</v>
      </c>
      <c r="E193" s="283">
        <v>83218</v>
      </c>
      <c r="F193" s="280">
        <f t="shared" si="8"/>
        <v>36678</v>
      </c>
      <c r="G193" s="283">
        <v>8.5</v>
      </c>
      <c r="H193" s="283">
        <v>3</v>
      </c>
      <c r="I193" s="283">
        <v>0</v>
      </c>
      <c r="J193" s="283">
        <v>1927</v>
      </c>
      <c r="K193" s="283">
        <v>743</v>
      </c>
      <c r="L193" s="283">
        <v>419</v>
      </c>
      <c r="M193" s="283">
        <v>27</v>
      </c>
      <c r="N193" s="283">
        <v>79</v>
      </c>
      <c r="O193" s="283">
        <v>19</v>
      </c>
      <c r="P193" s="283">
        <v>6</v>
      </c>
      <c r="Q193" s="283">
        <v>25</v>
      </c>
      <c r="R193" s="283"/>
      <c r="S193" s="283"/>
      <c r="T193" s="283">
        <v>0</v>
      </c>
    </row>
    <row r="194" spans="2:20" x14ac:dyDescent="0.35">
      <c r="B194" s="286">
        <v>187</v>
      </c>
      <c r="C194" s="283" t="s">
        <v>663</v>
      </c>
      <c r="D194" s="283">
        <v>127990</v>
      </c>
      <c r="E194" s="283">
        <v>89150</v>
      </c>
      <c r="F194" s="280">
        <f t="shared" si="8"/>
        <v>38840</v>
      </c>
      <c r="G194" s="283">
        <v>7</v>
      </c>
      <c r="H194" s="283">
        <v>6</v>
      </c>
      <c r="I194" s="283">
        <v>0</v>
      </c>
      <c r="J194" s="283">
        <v>2086</v>
      </c>
      <c r="K194" s="283">
        <v>761</v>
      </c>
      <c r="L194" s="283">
        <v>457</v>
      </c>
      <c r="M194" s="283">
        <v>13</v>
      </c>
      <c r="N194" s="283">
        <v>97</v>
      </c>
      <c r="O194" s="283">
        <v>15</v>
      </c>
      <c r="P194" s="283">
        <v>3</v>
      </c>
      <c r="Q194" s="283">
        <v>23</v>
      </c>
      <c r="R194" s="283"/>
      <c r="S194" s="283"/>
      <c r="T194" s="283">
        <v>0</v>
      </c>
    </row>
    <row r="195" spans="2:20" x14ac:dyDescent="0.35">
      <c r="B195" s="286">
        <v>188</v>
      </c>
      <c r="C195" s="283" t="s">
        <v>664</v>
      </c>
      <c r="D195" s="283">
        <v>5926624</v>
      </c>
      <c r="E195" s="283">
        <v>4485210</v>
      </c>
      <c r="F195" s="280">
        <f t="shared" si="8"/>
        <v>1441414</v>
      </c>
      <c r="G195" s="283">
        <v>1759</v>
      </c>
      <c r="H195" s="283">
        <v>733</v>
      </c>
      <c r="I195" s="283">
        <v>29</v>
      </c>
      <c r="J195" s="283">
        <v>105094</v>
      </c>
      <c r="K195" s="283">
        <v>29725</v>
      </c>
      <c r="L195" s="283">
        <v>27048</v>
      </c>
      <c r="M195" s="283">
        <v>4604</v>
      </c>
      <c r="N195" s="283">
        <v>5940</v>
      </c>
      <c r="O195" s="283">
        <v>7791</v>
      </c>
      <c r="P195" s="283">
        <v>1395</v>
      </c>
      <c r="Q195" s="283">
        <v>3952</v>
      </c>
      <c r="R195" s="283"/>
      <c r="S195" s="283"/>
      <c r="T195" s="283">
        <v>0</v>
      </c>
    </row>
    <row r="196" spans="2:20" x14ac:dyDescent="0.35">
      <c r="B196" s="286">
        <v>189</v>
      </c>
      <c r="C196" s="282" t="s">
        <v>768</v>
      </c>
      <c r="D196" s="282">
        <v>2525539</v>
      </c>
      <c r="E196" s="282">
        <v>1834359</v>
      </c>
      <c r="F196" s="282">
        <f>D196-E196</f>
        <v>691180</v>
      </c>
      <c r="G196" s="282">
        <v>491</v>
      </c>
      <c r="H196" s="282">
        <v>222</v>
      </c>
      <c r="I196" s="282">
        <v>13</v>
      </c>
      <c r="J196" s="282">
        <v>37768</v>
      </c>
      <c r="K196" s="282">
        <v>14413</v>
      </c>
      <c r="L196" s="282">
        <v>16619</v>
      </c>
      <c r="M196" s="282">
        <v>1220</v>
      </c>
      <c r="N196" s="282">
        <v>1714</v>
      </c>
      <c r="O196" s="282">
        <v>2409</v>
      </c>
      <c r="P196" s="282">
        <v>540</v>
      </c>
      <c r="Q196" s="282">
        <v>1714</v>
      </c>
      <c r="R196" s="282"/>
      <c r="S196" s="282"/>
      <c r="T196" s="282">
        <v>1</v>
      </c>
    </row>
    <row r="197" spans="2:20" ht="42" x14ac:dyDescent="0.4">
      <c r="B197" s="286">
        <v>190</v>
      </c>
      <c r="C197" s="218"/>
      <c r="D197" s="607" t="s">
        <v>2353</v>
      </c>
      <c r="E197" s="607" t="s">
        <v>2354</v>
      </c>
      <c r="F197" s="607" t="s">
        <v>2355</v>
      </c>
      <c r="G197" s="285" t="s">
        <v>2357</v>
      </c>
      <c r="H197" s="285" t="s">
        <v>2358</v>
      </c>
      <c r="I197" s="285" t="s">
        <v>2359</v>
      </c>
      <c r="J197" s="285" t="s">
        <v>3897</v>
      </c>
      <c r="K197" s="285" t="s">
        <v>3898</v>
      </c>
      <c r="L197" s="285" t="s">
        <v>3899</v>
      </c>
      <c r="M197" s="285" t="s">
        <v>2068</v>
      </c>
      <c r="N197" s="285" t="s">
        <v>2069</v>
      </c>
      <c r="O197" s="285" t="s">
        <v>2070</v>
      </c>
      <c r="P197" s="285" t="s">
        <v>2071</v>
      </c>
      <c r="Q197" s="285" t="s">
        <v>2072</v>
      </c>
      <c r="R197" s="285">
        <v>9</v>
      </c>
      <c r="S197" s="285">
        <v>10</v>
      </c>
      <c r="T197" s="285" t="s">
        <v>765</v>
      </c>
    </row>
    <row r="198" spans="2:20" x14ac:dyDescent="0.35">
      <c r="B198" s="286">
        <v>191</v>
      </c>
      <c r="C198" s="280" t="s">
        <v>646</v>
      </c>
      <c r="D198" s="280">
        <v>371219</v>
      </c>
      <c r="E198" s="280">
        <v>287178</v>
      </c>
      <c r="F198" s="280">
        <f>D198-E198</f>
        <v>84041</v>
      </c>
      <c r="G198" s="280">
        <v>146</v>
      </c>
      <c r="H198" s="280">
        <v>49</v>
      </c>
      <c r="I198" s="280">
        <v>0</v>
      </c>
      <c r="J198" s="281">
        <v>10516</v>
      </c>
      <c r="K198" s="280">
        <v>1846</v>
      </c>
      <c r="L198" s="280">
        <v>536</v>
      </c>
      <c r="M198" s="280">
        <v>351</v>
      </c>
      <c r="N198" s="280">
        <v>583</v>
      </c>
      <c r="O198" s="280">
        <v>765</v>
      </c>
      <c r="P198" s="280">
        <v>128</v>
      </c>
      <c r="Q198" s="280">
        <v>379</v>
      </c>
      <c r="R198" s="280"/>
      <c r="S198" s="280"/>
      <c r="T198" s="280">
        <v>0</v>
      </c>
    </row>
    <row r="199" spans="2:20" x14ac:dyDescent="0.35">
      <c r="B199" s="286">
        <v>192</v>
      </c>
      <c r="C199" s="283" t="s">
        <v>647</v>
      </c>
      <c r="D199" s="283">
        <v>368635</v>
      </c>
      <c r="E199" s="283">
        <v>278505</v>
      </c>
      <c r="F199" s="280">
        <f t="shared" ref="F199:F216" si="9">D199-E199</f>
        <v>90130</v>
      </c>
      <c r="G199" s="283">
        <v>169.5</v>
      </c>
      <c r="H199" s="283">
        <v>84</v>
      </c>
      <c r="I199" s="283">
        <v>0</v>
      </c>
      <c r="J199" s="284">
        <v>10017</v>
      </c>
      <c r="K199" s="283">
        <v>1350</v>
      </c>
      <c r="L199" s="283">
        <v>339</v>
      </c>
      <c r="M199" s="283">
        <v>400.5</v>
      </c>
      <c r="N199" s="283">
        <v>366</v>
      </c>
      <c r="O199" s="283">
        <v>600</v>
      </c>
      <c r="P199" s="283">
        <v>67</v>
      </c>
      <c r="Q199" s="283">
        <v>160</v>
      </c>
      <c r="R199" s="283"/>
      <c r="S199" s="283"/>
      <c r="T199" s="283">
        <v>0</v>
      </c>
    </row>
    <row r="200" spans="2:20" x14ac:dyDescent="0.35">
      <c r="B200" s="286">
        <v>193</v>
      </c>
      <c r="C200" s="283" t="s">
        <v>648</v>
      </c>
      <c r="D200" s="283">
        <v>341065</v>
      </c>
      <c r="E200" s="283">
        <v>254016</v>
      </c>
      <c r="F200" s="280">
        <f t="shared" si="9"/>
        <v>87049</v>
      </c>
      <c r="G200" s="283">
        <v>169.5</v>
      </c>
      <c r="H200" s="283">
        <v>71</v>
      </c>
      <c r="I200" s="283">
        <v>4</v>
      </c>
      <c r="J200" s="284">
        <v>9804</v>
      </c>
      <c r="K200" s="283">
        <v>1093</v>
      </c>
      <c r="L200" s="283">
        <v>227</v>
      </c>
      <c r="M200" s="283">
        <v>400.5</v>
      </c>
      <c r="N200" s="283">
        <v>384</v>
      </c>
      <c r="O200" s="283">
        <v>543</v>
      </c>
      <c r="P200" s="283">
        <v>61</v>
      </c>
      <c r="Q200" s="283">
        <v>146</v>
      </c>
      <c r="R200" s="283"/>
      <c r="S200" s="283"/>
      <c r="T200" s="283">
        <v>0</v>
      </c>
    </row>
    <row r="201" spans="2:20" x14ac:dyDescent="0.35">
      <c r="B201" s="286">
        <v>194</v>
      </c>
      <c r="C201" s="283" t="s">
        <v>649</v>
      </c>
      <c r="D201" s="283">
        <v>356338</v>
      </c>
      <c r="E201" s="283">
        <v>269019</v>
      </c>
      <c r="F201" s="280">
        <f t="shared" si="9"/>
        <v>87319</v>
      </c>
      <c r="G201" s="283">
        <v>98</v>
      </c>
      <c r="H201" s="283">
        <v>45</v>
      </c>
      <c r="I201" s="283">
        <v>3</v>
      </c>
      <c r="J201" s="284">
        <v>10824</v>
      </c>
      <c r="K201" s="283">
        <v>1174</v>
      </c>
      <c r="L201" s="283">
        <v>260</v>
      </c>
      <c r="M201" s="283">
        <v>384</v>
      </c>
      <c r="N201" s="283">
        <v>442</v>
      </c>
      <c r="O201" s="283">
        <v>557</v>
      </c>
      <c r="P201" s="283">
        <v>56</v>
      </c>
      <c r="Q201" s="283">
        <v>134</v>
      </c>
      <c r="R201" s="283"/>
      <c r="S201" s="283"/>
      <c r="T201" s="283">
        <v>0</v>
      </c>
    </row>
    <row r="202" spans="2:20" x14ac:dyDescent="0.35">
      <c r="B202" s="286">
        <v>195</v>
      </c>
      <c r="C202" s="283" t="s">
        <v>650</v>
      </c>
      <c r="D202" s="283">
        <v>413790</v>
      </c>
      <c r="E202" s="283">
        <v>333362</v>
      </c>
      <c r="F202" s="280">
        <f t="shared" si="9"/>
        <v>80428</v>
      </c>
      <c r="G202" s="283">
        <v>122</v>
      </c>
      <c r="H202" s="280">
        <v>55</v>
      </c>
      <c r="I202" s="283">
        <v>3</v>
      </c>
      <c r="J202" s="284">
        <v>12749</v>
      </c>
      <c r="K202" s="283">
        <v>1816</v>
      </c>
      <c r="L202" s="283">
        <v>540</v>
      </c>
      <c r="M202" s="283">
        <v>284</v>
      </c>
      <c r="N202" s="283">
        <v>497</v>
      </c>
      <c r="O202" s="283">
        <v>862</v>
      </c>
      <c r="P202" s="283">
        <v>174</v>
      </c>
      <c r="Q202" s="283">
        <v>510</v>
      </c>
      <c r="R202" s="283"/>
      <c r="S202" s="283"/>
      <c r="T202" s="283">
        <v>0</v>
      </c>
    </row>
    <row r="203" spans="2:20" x14ac:dyDescent="0.35">
      <c r="B203" s="286">
        <v>196</v>
      </c>
      <c r="C203" s="283" t="s">
        <v>651</v>
      </c>
      <c r="D203" s="283">
        <v>441268</v>
      </c>
      <c r="E203" s="283">
        <v>362435</v>
      </c>
      <c r="F203" s="280">
        <f t="shared" si="9"/>
        <v>78833</v>
      </c>
      <c r="G203" s="283">
        <v>151.5</v>
      </c>
      <c r="H203" s="283">
        <v>56</v>
      </c>
      <c r="I203" s="283">
        <v>0</v>
      </c>
      <c r="J203" s="284">
        <v>12173</v>
      </c>
      <c r="K203" s="283">
        <v>2686</v>
      </c>
      <c r="L203" s="283">
        <v>910</v>
      </c>
      <c r="M203" s="283">
        <v>331</v>
      </c>
      <c r="N203" s="283">
        <v>615</v>
      </c>
      <c r="O203" s="283">
        <v>1153</v>
      </c>
      <c r="P203" s="283">
        <v>275</v>
      </c>
      <c r="Q203" s="283">
        <v>879</v>
      </c>
      <c r="R203" s="283"/>
      <c r="S203" s="283"/>
      <c r="T203" s="283">
        <v>0</v>
      </c>
    </row>
    <row r="204" spans="2:20" x14ac:dyDescent="0.35">
      <c r="B204" s="286">
        <v>197</v>
      </c>
      <c r="C204" s="283" t="s">
        <v>652</v>
      </c>
      <c r="D204" s="283">
        <v>447923</v>
      </c>
      <c r="E204" s="283">
        <v>367915</v>
      </c>
      <c r="F204" s="280">
        <f t="shared" si="9"/>
        <v>80008</v>
      </c>
      <c r="G204" s="283">
        <v>151.5</v>
      </c>
      <c r="H204" s="283">
        <v>47</v>
      </c>
      <c r="I204" s="283">
        <v>3</v>
      </c>
      <c r="J204" s="284">
        <v>11924</v>
      </c>
      <c r="K204" s="283">
        <v>2598</v>
      </c>
      <c r="L204" s="283">
        <v>912</v>
      </c>
      <c r="M204" s="283">
        <v>331</v>
      </c>
      <c r="N204" s="283">
        <v>585</v>
      </c>
      <c r="O204" s="283">
        <v>890</v>
      </c>
      <c r="P204" s="283">
        <v>197</v>
      </c>
      <c r="Q204" s="283">
        <v>605</v>
      </c>
      <c r="R204" s="283"/>
      <c r="S204" s="283"/>
      <c r="T204" s="283">
        <v>0</v>
      </c>
    </row>
    <row r="205" spans="2:20" x14ac:dyDescent="0.35">
      <c r="B205" s="286">
        <v>198</v>
      </c>
      <c r="C205" s="283" t="s">
        <v>653</v>
      </c>
      <c r="D205" s="283">
        <v>404028</v>
      </c>
      <c r="E205" s="283">
        <v>325322</v>
      </c>
      <c r="F205" s="280">
        <f t="shared" si="9"/>
        <v>78706</v>
      </c>
      <c r="G205" s="283">
        <v>175</v>
      </c>
      <c r="H205" s="283">
        <v>72</v>
      </c>
      <c r="I205" s="283">
        <v>4</v>
      </c>
      <c r="J205" s="284">
        <v>10783</v>
      </c>
      <c r="K205" s="283">
        <v>1919</v>
      </c>
      <c r="L205" s="283">
        <v>635</v>
      </c>
      <c r="M205" s="283">
        <v>449</v>
      </c>
      <c r="N205" s="283">
        <v>477</v>
      </c>
      <c r="O205" s="283">
        <v>696</v>
      </c>
      <c r="P205" s="283">
        <v>131</v>
      </c>
      <c r="Q205" s="283">
        <v>315</v>
      </c>
      <c r="R205" s="283"/>
      <c r="S205" s="283"/>
      <c r="T205" s="283">
        <v>0</v>
      </c>
    </row>
    <row r="206" spans="2:20" x14ac:dyDescent="0.35">
      <c r="B206" s="286">
        <v>199</v>
      </c>
      <c r="C206" s="283" t="s">
        <v>654</v>
      </c>
      <c r="D206" s="283">
        <v>401892</v>
      </c>
      <c r="E206" s="283">
        <v>313771</v>
      </c>
      <c r="F206" s="280">
        <f t="shared" si="9"/>
        <v>88121</v>
      </c>
      <c r="G206" s="283">
        <v>175</v>
      </c>
      <c r="H206" s="283">
        <v>74</v>
      </c>
      <c r="I206" s="283">
        <v>0</v>
      </c>
      <c r="J206" s="284">
        <v>10874</v>
      </c>
      <c r="K206" s="283">
        <v>1492</v>
      </c>
      <c r="L206" s="283">
        <v>390</v>
      </c>
      <c r="M206" s="283">
        <v>449</v>
      </c>
      <c r="N206" s="283">
        <v>367</v>
      </c>
      <c r="O206" s="283">
        <v>532</v>
      </c>
      <c r="P206" s="283">
        <v>79</v>
      </c>
      <c r="Q206" s="283">
        <v>208</v>
      </c>
      <c r="R206" s="283"/>
      <c r="S206" s="283"/>
      <c r="T206" s="283">
        <v>0</v>
      </c>
    </row>
    <row r="207" spans="2:20" x14ac:dyDescent="0.35">
      <c r="B207" s="286">
        <v>200</v>
      </c>
      <c r="C207" s="283" t="s">
        <v>655</v>
      </c>
      <c r="D207" s="283">
        <v>402045</v>
      </c>
      <c r="E207" s="283">
        <v>307587</v>
      </c>
      <c r="F207" s="280">
        <f t="shared" si="9"/>
        <v>94458</v>
      </c>
      <c r="G207" s="283">
        <v>132</v>
      </c>
      <c r="H207" s="283">
        <v>70</v>
      </c>
      <c r="I207" s="283">
        <v>6</v>
      </c>
      <c r="J207" s="284">
        <v>10973</v>
      </c>
      <c r="K207" s="283">
        <v>1335</v>
      </c>
      <c r="L207" s="283">
        <v>343</v>
      </c>
      <c r="M207" s="283">
        <v>352</v>
      </c>
      <c r="N207" s="283">
        <v>305</v>
      </c>
      <c r="O207" s="283">
        <v>380</v>
      </c>
      <c r="P207" s="283">
        <v>60</v>
      </c>
      <c r="Q207" s="283">
        <v>128</v>
      </c>
      <c r="R207" s="283"/>
      <c r="S207" s="283"/>
      <c r="T207" s="283">
        <v>0</v>
      </c>
    </row>
    <row r="208" spans="2:20" x14ac:dyDescent="0.35">
      <c r="B208" s="286">
        <v>201</v>
      </c>
      <c r="C208" s="283" t="s">
        <v>656</v>
      </c>
      <c r="D208" s="283">
        <v>378372</v>
      </c>
      <c r="E208" s="283">
        <v>279732</v>
      </c>
      <c r="F208" s="280">
        <f t="shared" si="9"/>
        <v>98640</v>
      </c>
      <c r="G208" s="283">
        <v>132</v>
      </c>
      <c r="H208" s="283">
        <v>49</v>
      </c>
      <c r="I208" s="283">
        <v>3</v>
      </c>
      <c r="J208" s="284">
        <v>10639</v>
      </c>
      <c r="K208" s="283">
        <v>1226</v>
      </c>
      <c r="L208" s="283">
        <v>297</v>
      </c>
      <c r="M208" s="283">
        <v>352</v>
      </c>
      <c r="N208" s="283">
        <v>287</v>
      </c>
      <c r="O208" s="283">
        <v>255</v>
      </c>
      <c r="P208" s="283">
        <v>54</v>
      </c>
      <c r="Q208" s="283">
        <v>109</v>
      </c>
      <c r="R208" s="283"/>
      <c r="S208" s="283"/>
      <c r="T208" s="283">
        <v>0</v>
      </c>
    </row>
    <row r="209" spans="2:20" x14ac:dyDescent="0.35">
      <c r="B209" s="286">
        <v>202</v>
      </c>
      <c r="C209" s="283" t="s">
        <v>657</v>
      </c>
      <c r="D209" s="283">
        <v>357614</v>
      </c>
      <c r="E209" s="283">
        <v>255821</v>
      </c>
      <c r="F209" s="280">
        <f t="shared" si="9"/>
        <v>101793</v>
      </c>
      <c r="G209" s="283">
        <v>40</v>
      </c>
      <c r="H209" s="283">
        <v>21</v>
      </c>
      <c r="I209" s="283">
        <v>3</v>
      </c>
      <c r="J209" s="284">
        <v>10318</v>
      </c>
      <c r="K209" s="283">
        <v>1119</v>
      </c>
      <c r="L209" s="283">
        <v>300</v>
      </c>
      <c r="M209" s="283">
        <v>172</v>
      </c>
      <c r="N209" s="283">
        <v>262</v>
      </c>
      <c r="O209" s="283">
        <v>201</v>
      </c>
      <c r="P209" s="283">
        <v>30</v>
      </c>
      <c r="Q209" s="283">
        <v>94</v>
      </c>
      <c r="R209" s="283"/>
      <c r="S209" s="283"/>
      <c r="T209" s="283">
        <v>0</v>
      </c>
    </row>
    <row r="210" spans="2:20" x14ac:dyDescent="0.35">
      <c r="B210" s="286">
        <v>203</v>
      </c>
      <c r="C210" s="283" t="s">
        <v>658</v>
      </c>
      <c r="D210" s="283">
        <v>319839</v>
      </c>
      <c r="E210" s="283">
        <v>221079</v>
      </c>
      <c r="F210" s="280">
        <f t="shared" si="9"/>
        <v>98760</v>
      </c>
      <c r="G210" s="283">
        <v>40</v>
      </c>
      <c r="H210" s="283">
        <v>11</v>
      </c>
      <c r="I210" s="283">
        <v>0</v>
      </c>
      <c r="J210" s="283">
        <v>9207</v>
      </c>
      <c r="K210" s="283">
        <v>947</v>
      </c>
      <c r="L210" s="283">
        <v>327</v>
      </c>
      <c r="M210" s="283">
        <v>172</v>
      </c>
      <c r="N210" s="283">
        <v>214</v>
      </c>
      <c r="O210" s="283">
        <v>143</v>
      </c>
      <c r="P210" s="283">
        <v>23</v>
      </c>
      <c r="Q210" s="283">
        <v>79</v>
      </c>
      <c r="R210" s="283"/>
      <c r="S210" s="283"/>
      <c r="T210" s="283">
        <v>0</v>
      </c>
    </row>
    <row r="211" spans="2:20" x14ac:dyDescent="0.35">
      <c r="B211" s="286">
        <v>204</v>
      </c>
      <c r="C211" s="283" t="s">
        <v>659</v>
      </c>
      <c r="D211" s="283">
        <v>291395</v>
      </c>
      <c r="E211" s="283">
        <v>197002</v>
      </c>
      <c r="F211" s="280">
        <f t="shared" si="9"/>
        <v>94393</v>
      </c>
      <c r="G211" s="283">
        <v>16.5</v>
      </c>
      <c r="H211" s="283">
        <v>9</v>
      </c>
      <c r="I211" s="283">
        <v>0</v>
      </c>
      <c r="J211" s="283">
        <v>8046</v>
      </c>
      <c r="K211" s="283">
        <v>721</v>
      </c>
      <c r="L211" s="283">
        <v>255</v>
      </c>
      <c r="M211" s="283">
        <v>54.5</v>
      </c>
      <c r="N211" s="283">
        <v>157</v>
      </c>
      <c r="O211" s="283">
        <v>96</v>
      </c>
      <c r="P211" s="283">
        <v>24</v>
      </c>
      <c r="Q211" s="283">
        <v>58</v>
      </c>
      <c r="R211" s="283"/>
      <c r="S211" s="283"/>
      <c r="T211" s="283">
        <v>0</v>
      </c>
    </row>
    <row r="212" spans="2:20" x14ac:dyDescent="0.35">
      <c r="B212" s="286">
        <v>205</v>
      </c>
      <c r="C212" s="283" t="s">
        <v>660</v>
      </c>
      <c r="D212" s="283">
        <v>218198</v>
      </c>
      <c r="E212" s="283">
        <v>147282</v>
      </c>
      <c r="F212" s="280">
        <f t="shared" si="9"/>
        <v>70916</v>
      </c>
      <c r="G212" s="283">
        <v>16.5</v>
      </c>
      <c r="H212" s="283">
        <v>8</v>
      </c>
      <c r="I212" s="283">
        <v>0</v>
      </c>
      <c r="J212" s="283">
        <v>5578</v>
      </c>
      <c r="K212" s="283">
        <v>516</v>
      </c>
      <c r="L212" s="283">
        <v>170</v>
      </c>
      <c r="M212" s="283">
        <v>54.5</v>
      </c>
      <c r="N212" s="283">
        <v>124</v>
      </c>
      <c r="O212" s="283">
        <v>52</v>
      </c>
      <c r="P212" s="283">
        <v>15</v>
      </c>
      <c r="Q212" s="283">
        <v>57</v>
      </c>
      <c r="R212" s="283"/>
      <c r="S212" s="283"/>
      <c r="T212" s="283">
        <v>0</v>
      </c>
    </row>
    <row r="213" spans="2:20" x14ac:dyDescent="0.35">
      <c r="B213" s="286">
        <v>206</v>
      </c>
      <c r="C213" s="283" t="s">
        <v>661</v>
      </c>
      <c r="D213" s="283">
        <v>165110</v>
      </c>
      <c r="E213" s="283">
        <v>112837</v>
      </c>
      <c r="F213" s="280">
        <f t="shared" si="9"/>
        <v>52273</v>
      </c>
      <c r="G213" s="283">
        <v>8.5</v>
      </c>
      <c r="H213" s="283">
        <v>3</v>
      </c>
      <c r="I213" s="283">
        <v>0</v>
      </c>
      <c r="J213" s="283">
        <v>3892</v>
      </c>
      <c r="K213" s="283">
        <v>375</v>
      </c>
      <c r="L213" s="283">
        <v>114</v>
      </c>
      <c r="M213" s="283">
        <v>27</v>
      </c>
      <c r="N213" s="283">
        <v>99</v>
      </c>
      <c r="O213" s="283">
        <v>32</v>
      </c>
      <c r="P213" s="283">
        <v>12</v>
      </c>
      <c r="Q213" s="283">
        <v>43</v>
      </c>
      <c r="R213" s="283"/>
      <c r="S213" s="283"/>
      <c r="T213" s="283">
        <v>0</v>
      </c>
    </row>
    <row r="214" spans="2:20" x14ac:dyDescent="0.35">
      <c r="B214" s="286">
        <v>207</v>
      </c>
      <c r="C214" s="283" t="s">
        <v>662</v>
      </c>
      <c r="D214" s="283">
        <v>119896</v>
      </c>
      <c r="E214" s="283">
        <v>83218</v>
      </c>
      <c r="F214" s="280">
        <f t="shared" si="9"/>
        <v>36678</v>
      </c>
      <c r="G214" s="283">
        <v>8.5</v>
      </c>
      <c r="H214" s="283">
        <v>3</v>
      </c>
      <c r="I214" s="283">
        <v>0</v>
      </c>
      <c r="J214" s="283">
        <v>2553</v>
      </c>
      <c r="K214" s="283">
        <v>292</v>
      </c>
      <c r="L214" s="283">
        <v>95</v>
      </c>
      <c r="M214" s="283">
        <v>27</v>
      </c>
      <c r="N214" s="283">
        <v>79</v>
      </c>
      <c r="O214" s="283">
        <v>19</v>
      </c>
      <c r="P214" s="283">
        <v>6</v>
      </c>
      <c r="Q214" s="283">
        <v>25</v>
      </c>
      <c r="R214" s="283"/>
      <c r="S214" s="283"/>
      <c r="T214" s="283">
        <v>0</v>
      </c>
    </row>
    <row r="215" spans="2:20" x14ac:dyDescent="0.35">
      <c r="B215" s="286">
        <v>208</v>
      </c>
      <c r="C215" s="283" t="s">
        <v>663</v>
      </c>
      <c r="D215" s="283">
        <v>127990</v>
      </c>
      <c r="E215" s="283">
        <v>89150</v>
      </c>
      <c r="F215" s="280">
        <f t="shared" si="9"/>
        <v>38840</v>
      </c>
      <c r="G215" s="283">
        <v>7</v>
      </c>
      <c r="H215" s="283">
        <v>6</v>
      </c>
      <c r="I215" s="283">
        <v>0</v>
      </c>
      <c r="J215" s="283">
        <v>1898</v>
      </c>
      <c r="K215" s="283">
        <v>254</v>
      </c>
      <c r="L215" s="283">
        <v>81</v>
      </c>
      <c r="M215" s="283">
        <v>13</v>
      </c>
      <c r="N215" s="283">
        <v>97</v>
      </c>
      <c r="O215" s="283">
        <v>15</v>
      </c>
      <c r="P215" s="283">
        <v>3</v>
      </c>
      <c r="Q215" s="283">
        <v>23</v>
      </c>
      <c r="R215" s="283"/>
      <c r="S215" s="283"/>
      <c r="T215" s="283">
        <v>0</v>
      </c>
    </row>
    <row r="216" spans="2:20" x14ac:dyDescent="0.35">
      <c r="B216" s="286">
        <v>209</v>
      </c>
      <c r="C216" s="283" t="s">
        <v>664</v>
      </c>
      <c r="D216" s="283">
        <v>5926624</v>
      </c>
      <c r="E216" s="283">
        <v>4485210</v>
      </c>
      <c r="F216" s="280">
        <f t="shared" si="9"/>
        <v>1441414</v>
      </c>
      <c r="G216" s="283">
        <v>1759</v>
      </c>
      <c r="H216" s="283">
        <v>733</v>
      </c>
      <c r="I216" s="283">
        <v>29</v>
      </c>
      <c r="J216" s="283">
        <v>162788</v>
      </c>
      <c r="K216" s="283">
        <v>22762</v>
      </c>
      <c r="L216" s="283">
        <v>6734</v>
      </c>
      <c r="M216" s="283">
        <v>4604</v>
      </c>
      <c r="N216" s="283">
        <v>5940</v>
      </c>
      <c r="O216" s="283">
        <v>7791</v>
      </c>
      <c r="P216" s="283">
        <v>1395</v>
      </c>
      <c r="Q216" s="283">
        <v>3952</v>
      </c>
      <c r="R216" s="283"/>
      <c r="S216" s="283"/>
      <c r="T216" s="283">
        <v>0</v>
      </c>
    </row>
    <row r="217" spans="2:20" x14ac:dyDescent="0.35">
      <c r="B217" s="286">
        <v>210</v>
      </c>
      <c r="C217" s="282" t="s">
        <v>768</v>
      </c>
      <c r="D217" s="282">
        <v>2525539</v>
      </c>
      <c r="E217" s="282">
        <v>1834359</v>
      </c>
      <c r="F217" s="282">
        <f>D217-E217</f>
        <v>691180</v>
      </c>
      <c r="G217" s="282">
        <v>491</v>
      </c>
      <c r="H217" s="282">
        <v>222</v>
      </c>
      <c r="I217" s="282">
        <v>13</v>
      </c>
      <c r="J217" s="282">
        <v>56171</v>
      </c>
      <c r="K217" s="282">
        <v>9317</v>
      </c>
      <c r="L217" s="282">
        <v>3386</v>
      </c>
      <c r="M217" s="282">
        <v>1220</v>
      </c>
      <c r="N217" s="282">
        <v>1714</v>
      </c>
      <c r="O217" s="282">
        <v>2409</v>
      </c>
      <c r="P217" s="282">
        <v>540</v>
      </c>
      <c r="Q217" s="282">
        <v>1714</v>
      </c>
      <c r="R217" s="282"/>
      <c r="S217" s="282"/>
      <c r="T217" s="282">
        <v>1</v>
      </c>
    </row>
    <row r="218" spans="2:20" ht="42" x14ac:dyDescent="0.4">
      <c r="B218" s="286">
        <v>211</v>
      </c>
      <c r="C218" s="218"/>
      <c r="D218" s="607" t="s">
        <v>2353</v>
      </c>
      <c r="E218" s="607" t="s">
        <v>2354</v>
      </c>
      <c r="F218" s="607" t="s">
        <v>2355</v>
      </c>
      <c r="G218" s="285" t="s">
        <v>2357</v>
      </c>
      <c r="H218" s="285" t="s">
        <v>2358</v>
      </c>
      <c r="I218" s="285" t="s">
        <v>2359</v>
      </c>
      <c r="J218" s="285" t="s">
        <v>3900</v>
      </c>
      <c r="K218" s="285" t="s">
        <v>3901</v>
      </c>
      <c r="L218" s="285" t="s">
        <v>3902</v>
      </c>
      <c r="M218" s="285" t="s">
        <v>2068</v>
      </c>
      <c r="N218" s="285" t="s">
        <v>2069</v>
      </c>
      <c r="O218" s="285" t="s">
        <v>2070</v>
      </c>
      <c r="P218" s="285" t="s">
        <v>2071</v>
      </c>
      <c r="Q218" s="285" t="s">
        <v>2072</v>
      </c>
      <c r="R218" s="285">
        <v>9</v>
      </c>
      <c r="S218" s="285">
        <v>10</v>
      </c>
      <c r="T218" s="285" t="s">
        <v>765</v>
      </c>
    </row>
    <row r="219" spans="2:20" x14ac:dyDescent="0.35">
      <c r="B219" s="286">
        <v>212</v>
      </c>
      <c r="C219" s="280" t="s">
        <v>646</v>
      </c>
      <c r="D219" s="280">
        <v>371219</v>
      </c>
      <c r="E219" s="280">
        <v>287178</v>
      </c>
      <c r="F219" s="280">
        <f>D219-E219</f>
        <v>84041</v>
      </c>
      <c r="G219" s="280">
        <v>146</v>
      </c>
      <c r="H219" s="280">
        <v>49</v>
      </c>
      <c r="I219" s="280">
        <v>0</v>
      </c>
      <c r="J219" s="281">
        <v>251</v>
      </c>
      <c r="K219" s="280">
        <v>0</v>
      </c>
      <c r="L219" s="280">
        <v>0</v>
      </c>
      <c r="M219" s="280">
        <v>351</v>
      </c>
      <c r="N219" s="280">
        <v>583</v>
      </c>
      <c r="O219" s="280">
        <v>765</v>
      </c>
      <c r="P219" s="280">
        <v>128</v>
      </c>
      <c r="Q219" s="280">
        <v>379</v>
      </c>
      <c r="R219" s="280"/>
      <c r="S219" s="280"/>
      <c r="T219" s="280">
        <v>0</v>
      </c>
    </row>
    <row r="220" spans="2:20" x14ac:dyDescent="0.35">
      <c r="B220" s="286">
        <v>213</v>
      </c>
      <c r="C220" s="283" t="s">
        <v>647</v>
      </c>
      <c r="D220" s="283">
        <v>368635</v>
      </c>
      <c r="E220" s="283">
        <v>278505</v>
      </c>
      <c r="F220" s="280">
        <f t="shared" ref="F220:F237" si="10">D220-E220</f>
        <v>90130</v>
      </c>
      <c r="G220" s="283">
        <v>169.5</v>
      </c>
      <c r="H220" s="283">
        <v>84</v>
      </c>
      <c r="I220" s="283">
        <v>0</v>
      </c>
      <c r="J220" s="284">
        <v>353</v>
      </c>
      <c r="K220" s="283">
        <v>5</v>
      </c>
      <c r="L220" s="283">
        <v>0</v>
      </c>
      <c r="M220" s="283">
        <v>400.5</v>
      </c>
      <c r="N220" s="283">
        <v>366</v>
      </c>
      <c r="O220" s="283">
        <v>600</v>
      </c>
      <c r="P220" s="283">
        <v>67</v>
      </c>
      <c r="Q220" s="283">
        <v>160</v>
      </c>
      <c r="R220" s="283"/>
      <c r="S220" s="283"/>
      <c r="T220" s="283">
        <v>0</v>
      </c>
    </row>
    <row r="221" spans="2:20" x14ac:dyDescent="0.35">
      <c r="B221" s="286">
        <v>214</v>
      </c>
      <c r="C221" s="283" t="s">
        <v>648</v>
      </c>
      <c r="D221" s="283">
        <v>341065</v>
      </c>
      <c r="E221" s="283">
        <v>254016</v>
      </c>
      <c r="F221" s="280">
        <f t="shared" si="10"/>
        <v>87049</v>
      </c>
      <c r="G221" s="283">
        <v>169.5</v>
      </c>
      <c r="H221" s="283">
        <v>71</v>
      </c>
      <c r="I221" s="283">
        <v>4</v>
      </c>
      <c r="J221" s="284">
        <v>390</v>
      </c>
      <c r="K221" s="283">
        <v>0</v>
      </c>
      <c r="L221" s="283">
        <v>0</v>
      </c>
      <c r="M221" s="283">
        <v>400.5</v>
      </c>
      <c r="N221" s="283">
        <v>384</v>
      </c>
      <c r="O221" s="283">
        <v>543</v>
      </c>
      <c r="P221" s="283">
        <v>61</v>
      </c>
      <c r="Q221" s="283">
        <v>146</v>
      </c>
      <c r="R221" s="283"/>
      <c r="S221" s="283"/>
      <c r="T221" s="283">
        <v>0</v>
      </c>
    </row>
    <row r="222" spans="2:20" x14ac:dyDescent="0.35">
      <c r="B222" s="286">
        <v>215</v>
      </c>
      <c r="C222" s="283" t="s">
        <v>649</v>
      </c>
      <c r="D222" s="283">
        <v>356338</v>
      </c>
      <c r="E222" s="283">
        <v>269019</v>
      </c>
      <c r="F222" s="280">
        <f t="shared" si="10"/>
        <v>87319</v>
      </c>
      <c r="G222" s="283">
        <v>98</v>
      </c>
      <c r="H222" s="283">
        <v>45</v>
      </c>
      <c r="I222" s="283">
        <v>3</v>
      </c>
      <c r="J222" s="284">
        <v>323</v>
      </c>
      <c r="K222" s="283">
        <v>0</v>
      </c>
      <c r="L222" s="283">
        <v>0</v>
      </c>
      <c r="M222" s="283">
        <v>384</v>
      </c>
      <c r="N222" s="283">
        <v>442</v>
      </c>
      <c r="O222" s="283">
        <v>557</v>
      </c>
      <c r="P222" s="283">
        <v>56</v>
      </c>
      <c r="Q222" s="283">
        <v>134</v>
      </c>
      <c r="R222" s="283"/>
      <c r="S222" s="283"/>
      <c r="T222" s="283">
        <v>0</v>
      </c>
    </row>
    <row r="223" spans="2:20" x14ac:dyDescent="0.35">
      <c r="B223" s="286">
        <v>216</v>
      </c>
      <c r="C223" s="283" t="s">
        <v>650</v>
      </c>
      <c r="D223" s="283">
        <v>413790</v>
      </c>
      <c r="E223" s="283">
        <v>333362</v>
      </c>
      <c r="F223" s="280">
        <f t="shared" si="10"/>
        <v>80428</v>
      </c>
      <c r="G223" s="283">
        <v>122</v>
      </c>
      <c r="H223" s="280">
        <v>55</v>
      </c>
      <c r="I223" s="283">
        <v>3</v>
      </c>
      <c r="J223" s="284">
        <v>203</v>
      </c>
      <c r="K223" s="283">
        <v>0</v>
      </c>
      <c r="L223" s="283">
        <v>9</v>
      </c>
      <c r="M223" s="283">
        <v>284</v>
      </c>
      <c r="N223" s="283">
        <v>497</v>
      </c>
      <c r="O223" s="283">
        <v>862</v>
      </c>
      <c r="P223" s="283">
        <v>174</v>
      </c>
      <c r="Q223" s="283">
        <v>510</v>
      </c>
      <c r="R223" s="283"/>
      <c r="S223" s="283"/>
      <c r="T223" s="283">
        <v>0</v>
      </c>
    </row>
    <row r="224" spans="2:20" x14ac:dyDescent="0.35">
      <c r="B224" s="286">
        <v>217</v>
      </c>
      <c r="C224" s="283" t="s">
        <v>651</v>
      </c>
      <c r="D224" s="283">
        <v>441268</v>
      </c>
      <c r="E224" s="283">
        <v>362435</v>
      </c>
      <c r="F224" s="280">
        <f t="shared" si="10"/>
        <v>78833</v>
      </c>
      <c r="G224" s="283">
        <v>151.5</v>
      </c>
      <c r="H224" s="283">
        <v>56</v>
      </c>
      <c r="I224" s="283">
        <v>0</v>
      </c>
      <c r="J224" s="284">
        <v>235</v>
      </c>
      <c r="K224" s="283">
        <v>4</v>
      </c>
      <c r="L224" s="283">
        <v>5</v>
      </c>
      <c r="M224" s="283">
        <v>331</v>
      </c>
      <c r="N224" s="283">
        <v>615</v>
      </c>
      <c r="O224" s="283">
        <v>1153</v>
      </c>
      <c r="P224" s="283">
        <v>275</v>
      </c>
      <c r="Q224" s="283">
        <v>879</v>
      </c>
      <c r="R224" s="283"/>
      <c r="S224" s="283"/>
      <c r="T224" s="283">
        <v>0</v>
      </c>
    </row>
    <row r="225" spans="2:20" x14ac:dyDescent="0.35">
      <c r="B225" s="286">
        <v>218</v>
      </c>
      <c r="C225" s="283" t="s">
        <v>652</v>
      </c>
      <c r="D225" s="283">
        <v>447923</v>
      </c>
      <c r="E225" s="283">
        <v>367915</v>
      </c>
      <c r="F225" s="280">
        <f t="shared" si="10"/>
        <v>80008</v>
      </c>
      <c r="G225" s="283">
        <v>151.5</v>
      </c>
      <c r="H225" s="283">
        <v>47</v>
      </c>
      <c r="I225" s="283">
        <v>3</v>
      </c>
      <c r="J225" s="284">
        <v>207</v>
      </c>
      <c r="K225" s="283">
        <v>5</v>
      </c>
      <c r="L225" s="283">
        <v>4</v>
      </c>
      <c r="M225" s="283">
        <v>331</v>
      </c>
      <c r="N225" s="283">
        <v>585</v>
      </c>
      <c r="O225" s="283">
        <v>890</v>
      </c>
      <c r="P225" s="283">
        <v>197</v>
      </c>
      <c r="Q225" s="283">
        <v>605</v>
      </c>
      <c r="R225" s="283"/>
      <c r="S225" s="283"/>
      <c r="T225" s="283">
        <v>0</v>
      </c>
    </row>
    <row r="226" spans="2:20" x14ac:dyDescent="0.35">
      <c r="B226" s="286">
        <v>219</v>
      </c>
      <c r="C226" s="283" t="s">
        <v>653</v>
      </c>
      <c r="D226" s="283">
        <v>404028</v>
      </c>
      <c r="E226" s="283">
        <v>325322</v>
      </c>
      <c r="F226" s="280">
        <f t="shared" si="10"/>
        <v>78706</v>
      </c>
      <c r="G226" s="283">
        <v>175</v>
      </c>
      <c r="H226" s="283">
        <v>72</v>
      </c>
      <c r="I226" s="283">
        <v>4</v>
      </c>
      <c r="J226" s="284">
        <v>235</v>
      </c>
      <c r="K226" s="283">
        <v>0</v>
      </c>
      <c r="L226" s="283">
        <v>0</v>
      </c>
      <c r="M226" s="283">
        <v>449</v>
      </c>
      <c r="N226" s="283">
        <v>477</v>
      </c>
      <c r="O226" s="283">
        <v>696</v>
      </c>
      <c r="P226" s="283">
        <v>131</v>
      </c>
      <c r="Q226" s="283">
        <v>315</v>
      </c>
      <c r="R226" s="283"/>
      <c r="S226" s="283"/>
      <c r="T226" s="283">
        <v>0</v>
      </c>
    </row>
    <row r="227" spans="2:20" x14ac:dyDescent="0.35">
      <c r="B227" s="286">
        <v>220</v>
      </c>
      <c r="C227" s="283" t="s">
        <v>654</v>
      </c>
      <c r="D227" s="283">
        <v>401892</v>
      </c>
      <c r="E227" s="283">
        <v>313771</v>
      </c>
      <c r="F227" s="280">
        <f t="shared" si="10"/>
        <v>88121</v>
      </c>
      <c r="G227" s="283">
        <v>175</v>
      </c>
      <c r="H227" s="283">
        <v>74</v>
      </c>
      <c r="I227" s="283">
        <v>0</v>
      </c>
      <c r="J227" s="284">
        <v>297</v>
      </c>
      <c r="K227" s="283">
        <v>3</v>
      </c>
      <c r="L227" s="283">
        <v>0</v>
      </c>
      <c r="M227" s="283">
        <v>449</v>
      </c>
      <c r="N227" s="283">
        <v>367</v>
      </c>
      <c r="O227" s="283">
        <v>532</v>
      </c>
      <c r="P227" s="283">
        <v>79</v>
      </c>
      <c r="Q227" s="283">
        <v>208</v>
      </c>
      <c r="R227" s="283"/>
      <c r="S227" s="283"/>
      <c r="T227" s="283">
        <v>0</v>
      </c>
    </row>
    <row r="228" spans="2:20" x14ac:dyDescent="0.35">
      <c r="B228" s="286">
        <v>221</v>
      </c>
      <c r="C228" s="283" t="s">
        <v>655</v>
      </c>
      <c r="D228" s="283">
        <v>402045</v>
      </c>
      <c r="E228" s="283">
        <v>307587</v>
      </c>
      <c r="F228" s="280">
        <f t="shared" si="10"/>
        <v>94458</v>
      </c>
      <c r="G228" s="283">
        <v>132</v>
      </c>
      <c r="H228" s="283">
        <v>70</v>
      </c>
      <c r="I228" s="283">
        <v>6</v>
      </c>
      <c r="J228" s="284">
        <v>385</v>
      </c>
      <c r="K228" s="283">
        <v>4</v>
      </c>
      <c r="L228" s="283">
        <v>0</v>
      </c>
      <c r="M228" s="283">
        <v>352</v>
      </c>
      <c r="N228" s="283">
        <v>305</v>
      </c>
      <c r="O228" s="283">
        <v>380</v>
      </c>
      <c r="P228" s="283">
        <v>60</v>
      </c>
      <c r="Q228" s="283">
        <v>128</v>
      </c>
      <c r="R228" s="283"/>
      <c r="S228" s="283"/>
      <c r="T228" s="283">
        <v>0</v>
      </c>
    </row>
    <row r="229" spans="2:20" x14ac:dyDescent="0.35">
      <c r="B229" s="286">
        <v>222</v>
      </c>
      <c r="C229" s="283" t="s">
        <v>656</v>
      </c>
      <c r="D229" s="283">
        <v>378372</v>
      </c>
      <c r="E229" s="283">
        <v>279732</v>
      </c>
      <c r="F229" s="280">
        <f t="shared" si="10"/>
        <v>98640</v>
      </c>
      <c r="G229" s="283">
        <v>132</v>
      </c>
      <c r="H229" s="283">
        <v>49</v>
      </c>
      <c r="I229" s="283">
        <v>3</v>
      </c>
      <c r="J229" s="284">
        <v>420</v>
      </c>
      <c r="K229" s="283">
        <v>4</v>
      </c>
      <c r="L229" s="283">
        <v>0</v>
      </c>
      <c r="M229" s="283">
        <v>352</v>
      </c>
      <c r="N229" s="283">
        <v>287</v>
      </c>
      <c r="O229" s="283">
        <v>255</v>
      </c>
      <c r="P229" s="283">
        <v>54</v>
      </c>
      <c r="Q229" s="283">
        <v>109</v>
      </c>
      <c r="R229" s="283"/>
      <c r="S229" s="283"/>
      <c r="T229" s="283">
        <v>0</v>
      </c>
    </row>
    <row r="230" spans="2:20" x14ac:dyDescent="0.35">
      <c r="B230" s="286">
        <v>223</v>
      </c>
      <c r="C230" s="283" t="s">
        <v>657</v>
      </c>
      <c r="D230" s="283">
        <v>357614</v>
      </c>
      <c r="E230" s="283">
        <v>255821</v>
      </c>
      <c r="F230" s="280">
        <f t="shared" si="10"/>
        <v>101793</v>
      </c>
      <c r="G230" s="283">
        <v>40</v>
      </c>
      <c r="H230" s="283">
        <v>21</v>
      </c>
      <c r="I230" s="283">
        <v>3</v>
      </c>
      <c r="J230" s="284">
        <v>456</v>
      </c>
      <c r="K230" s="283">
        <v>6</v>
      </c>
      <c r="L230" s="283">
        <v>4</v>
      </c>
      <c r="M230" s="283">
        <v>172</v>
      </c>
      <c r="N230" s="283">
        <v>262</v>
      </c>
      <c r="O230" s="283">
        <v>201</v>
      </c>
      <c r="P230" s="283">
        <v>30</v>
      </c>
      <c r="Q230" s="283">
        <v>94</v>
      </c>
      <c r="R230" s="283"/>
      <c r="S230" s="283"/>
      <c r="T230" s="283">
        <v>0</v>
      </c>
    </row>
    <row r="231" spans="2:20" x14ac:dyDescent="0.35">
      <c r="B231" s="286">
        <v>224</v>
      </c>
      <c r="C231" s="283" t="s">
        <v>658</v>
      </c>
      <c r="D231" s="283">
        <v>319839</v>
      </c>
      <c r="E231" s="283">
        <v>221079</v>
      </c>
      <c r="F231" s="280">
        <f t="shared" si="10"/>
        <v>98760</v>
      </c>
      <c r="G231" s="283">
        <v>40</v>
      </c>
      <c r="H231" s="283">
        <v>11</v>
      </c>
      <c r="I231" s="283">
        <v>0</v>
      </c>
      <c r="J231" s="283">
        <v>453</v>
      </c>
      <c r="K231" s="283">
        <v>6</v>
      </c>
      <c r="L231" s="283">
        <v>0</v>
      </c>
      <c r="M231" s="283">
        <v>172</v>
      </c>
      <c r="N231" s="283">
        <v>214</v>
      </c>
      <c r="O231" s="283">
        <v>143</v>
      </c>
      <c r="P231" s="283">
        <v>23</v>
      </c>
      <c r="Q231" s="283">
        <v>79</v>
      </c>
      <c r="R231" s="283"/>
      <c r="S231" s="283"/>
      <c r="T231" s="283">
        <v>0</v>
      </c>
    </row>
    <row r="232" spans="2:20" x14ac:dyDescent="0.35">
      <c r="B232" s="286">
        <v>225</v>
      </c>
      <c r="C232" s="283" t="s">
        <v>659</v>
      </c>
      <c r="D232" s="283">
        <v>291395</v>
      </c>
      <c r="E232" s="283">
        <v>197002</v>
      </c>
      <c r="F232" s="280">
        <f t="shared" si="10"/>
        <v>94393</v>
      </c>
      <c r="G232" s="283">
        <v>16.5</v>
      </c>
      <c r="H232" s="283">
        <v>9</v>
      </c>
      <c r="I232" s="283">
        <v>0</v>
      </c>
      <c r="J232" s="283">
        <v>429</v>
      </c>
      <c r="K232" s="283">
        <v>3</v>
      </c>
      <c r="L232" s="283">
        <v>6</v>
      </c>
      <c r="M232" s="283">
        <v>54.5</v>
      </c>
      <c r="N232" s="283">
        <v>157</v>
      </c>
      <c r="O232" s="283">
        <v>96</v>
      </c>
      <c r="P232" s="283">
        <v>24</v>
      </c>
      <c r="Q232" s="283">
        <v>58</v>
      </c>
      <c r="R232" s="283"/>
      <c r="S232" s="283"/>
      <c r="T232" s="283">
        <v>0</v>
      </c>
    </row>
    <row r="233" spans="2:20" x14ac:dyDescent="0.35">
      <c r="B233" s="286">
        <v>226</v>
      </c>
      <c r="C233" s="283" t="s">
        <v>660</v>
      </c>
      <c r="D233" s="283">
        <v>218198</v>
      </c>
      <c r="E233" s="283">
        <v>147282</v>
      </c>
      <c r="F233" s="280">
        <f t="shared" si="10"/>
        <v>70916</v>
      </c>
      <c r="G233" s="283">
        <v>16.5</v>
      </c>
      <c r="H233" s="283">
        <v>8</v>
      </c>
      <c r="I233" s="283">
        <v>0</v>
      </c>
      <c r="J233" s="283">
        <v>297</v>
      </c>
      <c r="K233" s="283">
        <v>0</v>
      </c>
      <c r="L233" s="283">
        <v>13</v>
      </c>
      <c r="M233" s="283">
        <v>54.5</v>
      </c>
      <c r="N233" s="283">
        <v>124</v>
      </c>
      <c r="O233" s="283">
        <v>52</v>
      </c>
      <c r="P233" s="283">
        <v>15</v>
      </c>
      <c r="Q233" s="283">
        <v>57</v>
      </c>
      <c r="R233" s="283"/>
      <c r="S233" s="283"/>
      <c r="T233" s="283">
        <v>0</v>
      </c>
    </row>
    <row r="234" spans="2:20" x14ac:dyDescent="0.35">
      <c r="B234" s="286">
        <v>227</v>
      </c>
      <c r="C234" s="283" t="s">
        <v>661</v>
      </c>
      <c r="D234" s="283">
        <v>165110</v>
      </c>
      <c r="E234" s="283">
        <v>112837</v>
      </c>
      <c r="F234" s="280">
        <f t="shared" si="10"/>
        <v>52273</v>
      </c>
      <c r="G234" s="283">
        <v>8.5</v>
      </c>
      <c r="H234" s="283">
        <v>3</v>
      </c>
      <c r="I234" s="283">
        <v>0</v>
      </c>
      <c r="J234" s="283">
        <v>290</v>
      </c>
      <c r="K234" s="283">
        <v>7</v>
      </c>
      <c r="L234" s="283">
        <v>9</v>
      </c>
      <c r="M234" s="283">
        <v>27</v>
      </c>
      <c r="N234" s="283">
        <v>99</v>
      </c>
      <c r="O234" s="283">
        <v>32</v>
      </c>
      <c r="P234" s="283">
        <v>12</v>
      </c>
      <c r="Q234" s="283">
        <v>43</v>
      </c>
      <c r="R234" s="283"/>
      <c r="S234" s="283"/>
      <c r="T234" s="283">
        <v>0</v>
      </c>
    </row>
    <row r="235" spans="2:20" x14ac:dyDescent="0.35">
      <c r="B235" s="286">
        <v>228</v>
      </c>
      <c r="C235" s="283" t="s">
        <v>662</v>
      </c>
      <c r="D235" s="283">
        <v>119896</v>
      </c>
      <c r="E235" s="283">
        <v>83218</v>
      </c>
      <c r="F235" s="280">
        <f t="shared" si="10"/>
        <v>36678</v>
      </c>
      <c r="G235" s="283">
        <v>8.5</v>
      </c>
      <c r="H235" s="283">
        <v>3</v>
      </c>
      <c r="I235" s="283">
        <v>0</v>
      </c>
      <c r="J235" s="283">
        <v>182</v>
      </c>
      <c r="K235" s="283">
        <v>0</v>
      </c>
      <c r="L235" s="283">
        <v>9</v>
      </c>
      <c r="M235" s="283">
        <v>27</v>
      </c>
      <c r="N235" s="283">
        <v>79</v>
      </c>
      <c r="O235" s="283">
        <v>19</v>
      </c>
      <c r="P235" s="283">
        <v>6</v>
      </c>
      <c r="Q235" s="283">
        <v>25</v>
      </c>
      <c r="R235" s="283"/>
      <c r="S235" s="283"/>
      <c r="T235" s="283">
        <v>0</v>
      </c>
    </row>
    <row r="236" spans="2:20" x14ac:dyDescent="0.35">
      <c r="B236" s="286">
        <v>229</v>
      </c>
      <c r="C236" s="283" t="s">
        <v>663</v>
      </c>
      <c r="D236" s="283">
        <v>127990</v>
      </c>
      <c r="E236" s="283">
        <v>89150</v>
      </c>
      <c r="F236" s="280">
        <f t="shared" si="10"/>
        <v>38840</v>
      </c>
      <c r="G236" s="283">
        <v>7</v>
      </c>
      <c r="H236" s="283">
        <v>6</v>
      </c>
      <c r="I236" s="283">
        <v>0</v>
      </c>
      <c r="J236" s="283">
        <v>202</v>
      </c>
      <c r="K236" s="283">
        <v>8</v>
      </c>
      <c r="L236" s="283">
        <v>20</v>
      </c>
      <c r="M236" s="283">
        <v>13</v>
      </c>
      <c r="N236" s="283">
        <v>97</v>
      </c>
      <c r="O236" s="283">
        <v>15</v>
      </c>
      <c r="P236" s="283">
        <v>3</v>
      </c>
      <c r="Q236" s="283">
        <v>23</v>
      </c>
      <c r="R236" s="283"/>
      <c r="S236" s="283"/>
      <c r="T236" s="283">
        <v>0</v>
      </c>
    </row>
    <row r="237" spans="2:20" x14ac:dyDescent="0.35">
      <c r="B237" s="286">
        <v>230</v>
      </c>
      <c r="C237" s="283" t="s">
        <v>664</v>
      </c>
      <c r="D237" s="283">
        <v>5926624</v>
      </c>
      <c r="E237" s="283">
        <v>4485210</v>
      </c>
      <c r="F237" s="280">
        <f t="shared" si="10"/>
        <v>1441414</v>
      </c>
      <c r="G237" s="283">
        <v>1759</v>
      </c>
      <c r="H237" s="283">
        <v>733</v>
      </c>
      <c r="I237" s="283">
        <v>29</v>
      </c>
      <c r="J237" s="283">
        <v>5623</v>
      </c>
      <c r="K237" s="283">
        <v>61</v>
      </c>
      <c r="L237" s="283">
        <v>93</v>
      </c>
      <c r="M237" s="283">
        <v>4604</v>
      </c>
      <c r="N237" s="283">
        <v>5940</v>
      </c>
      <c r="O237" s="283">
        <v>7791</v>
      </c>
      <c r="P237" s="283">
        <v>1395</v>
      </c>
      <c r="Q237" s="283">
        <v>3952</v>
      </c>
      <c r="R237" s="283"/>
      <c r="S237" s="283"/>
      <c r="T237" s="283">
        <v>0</v>
      </c>
    </row>
    <row r="238" spans="2:20" x14ac:dyDescent="0.35">
      <c r="B238" s="286">
        <v>231</v>
      </c>
      <c r="C238" s="282" t="s">
        <v>768</v>
      </c>
      <c r="D238" s="282">
        <v>2525539</v>
      </c>
      <c r="E238" s="282">
        <v>1834359</v>
      </c>
      <c r="F238" s="282">
        <f>D238-E238</f>
        <v>691180</v>
      </c>
      <c r="G238" s="282">
        <v>491</v>
      </c>
      <c r="H238" s="282">
        <v>222</v>
      </c>
      <c r="I238" s="282">
        <v>13</v>
      </c>
      <c r="J238" s="282">
        <v>2983</v>
      </c>
      <c r="K238" s="282">
        <v>48</v>
      </c>
      <c r="L238" s="282">
        <v>88</v>
      </c>
      <c r="M238" s="282">
        <v>1220</v>
      </c>
      <c r="N238" s="282">
        <v>1714</v>
      </c>
      <c r="O238" s="282">
        <v>2409</v>
      </c>
      <c r="P238" s="282">
        <v>540</v>
      </c>
      <c r="Q238" s="282">
        <v>1714</v>
      </c>
      <c r="R238" s="282"/>
      <c r="S238" s="282"/>
      <c r="T238" s="282">
        <v>1</v>
      </c>
    </row>
    <row r="239" spans="2:20" ht="42" x14ac:dyDescent="0.4">
      <c r="B239" s="286">
        <v>232</v>
      </c>
      <c r="C239" s="218"/>
      <c r="D239" s="607" t="s">
        <v>2353</v>
      </c>
      <c r="E239" s="607" t="s">
        <v>2354</v>
      </c>
      <c r="F239" s="607" t="s">
        <v>2355</v>
      </c>
      <c r="G239" s="285" t="s">
        <v>2357</v>
      </c>
      <c r="H239" s="285" t="s">
        <v>2358</v>
      </c>
      <c r="I239" s="285" t="s">
        <v>2359</v>
      </c>
      <c r="J239" s="285" t="s">
        <v>3903</v>
      </c>
      <c r="K239" s="285" t="s">
        <v>3904</v>
      </c>
      <c r="L239" s="285" t="s">
        <v>3905</v>
      </c>
      <c r="M239" s="285" t="s">
        <v>2068</v>
      </c>
      <c r="N239" s="285" t="s">
        <v>2069</v>
      </c>
      <c r="O239" s="285" t="s">
        <v>2070</v>
      </c>
      <c r="P239" s="285" t="s">
        <v>2071</v>
      </c>
      <c r="Q239" s="285" t="s">
        <v>2072</v>
      </c>
      <c r="R239" s="285">
        <v>9</v>
      </c>
      <c r="S239" s="285">
        <v>10</v>
      </c>
      <c r="T239" s="285" t="s">
        <v>765</v>
      </c>
    </row>
    <row r="240" spans="2:20" x14ac:dyDescent="0.35">
      <c r="B240" s="286">
        <v>233</v>
      </c>
      <c r="C240" s="280" t="s">
        <v>646</v>
      </c>
      <c r="D240" s="280">
        <v>371219</v>
      </c>
      <c r="E240" s="280">
        <v>287178</v>
      </c>
      <c r="F240" s="280">
        <f>D240-E240</f>
        <v>84041</v>
      </c>
      <c r="G240" s="280">
        <v>146</v>
      </c>
      <c r="H240" s="280">
        <v>49</v>
      </c>
      <c r="I240" s="280">
        <v>0</v>
      </c>
      <c r="J240" s="281">
        <v>1987</v>
      </c>
      <c r="K240" s="280">
        <v>43</v>
      </c>
      <c r="L240" s="280">
        <v>26</v>
      </c>
      <c r="M240" s="280">
        <v>351</v>
      </c>
      <c r="N240" s="280">
        <v>583</v>
      </c>
      <c r="O240" s="280">
        <v>765</v>
      </c>
      <c r="P240" s="280">
        <v>128</v>
      </c>
      <c r="Q240" s="280">
        <v>379</v>
      </c>
      <c r="R240" s="280"/>
      <c r="S240" s="280"/>
      <c r="T240" s="280">
        <v>0</v>
      </c>
    </row>
    <row r="241" spans="2:20" x14ac:dyDescent="0.35">
      <c r="B241" s="286">
        <v>234</v>
      </c>
      <c r="C241" s="283" t="s">
        <v>647</v>
      </c>
      <c r="D241" s="283">
        <v>368635</v>
      </c>
      <c r="E241" s="283">
        <v>278505</v>
      </c>
      <c r="F241" s="280">
        <f t="shared" ref="F241:F258" si="11">D241-E241</f>
        <v>90130</v>
      </c>
      <c r="G241" s="283">
        <v>169.5</v>
      </c>
      <c r="H241" s="283">
        <v>84</v>
      </c>
      <c r="I241" s="283">
        <v>0</v>
      </c>
      <c r="J241" s="284">
        <v>2188</v>
      </c>
      <c r="K241" s="283">
        <v>27</v>
      </c>
      <c r="L241" s="283">
        <v>17</v>
      </c>
      <c r="M241" s="283">
        <v>400.5</v>
      </c>
      <c r="N241" s="283">
        <v>366</v>
      </c>
      <c r="O241" s="283">
        <v>600</v>
      </c>
      <c r="P241" s="283">
        <v>67</v>
      </c>
      <c r="Q241" s="283">
        <v>160</v>
      </c>
      <c r="R241" s="283"/>
      <c r="S241" s="283"/>
      <c r="T241" s="283">
        <v>0</v>
      </c>
    </row>
    <row r="242" spans="2:20" x14ac:dyDescent="0.35">
      <c r="B242" s="286">
        <v>235</v>
      </c>
      <c r="C242" s="283" t="s">
        <v>648</v>
      </c>
      <c r="D242" s="283">
        <v>341065</v>
      </c>
      <c r="E242" s="283">
        <v>254016</v>
      </c>
      <c r="F242" s="280">
        <f t="shared" si="11"/>
        <v>87049</v>
      </c>
      <c r="G242" s="283">
        <v>169.5</v>
      </c>
      <c r="H242" s="283">
        <v>71</v>
      </c>
      <c r="I242" s="283">
        <v>4</v>
      </c>
      <c r="J242" s="284">
        <v>2218</v>
      </c>
      <c r="K242" s="283">
        <v>16</v>
      </c>
      <c r="L242" s="283">
        <v>27</v>
      </c>
      <c r="M242" s="283">
        <v>400.5</v>
      </c>
      <c r="N242" s="283">
        <v>384</v>
      </c>
      <c r="O242" s="283">
        <v>543</v>
      </c>
      <c r="P242" s="283">
        <v>61</v>
      </c>
      <c r="Q242" s="283">
        <v>146</v>
      </c>
      <c r="R242" s="283"/>
      <c r="S242" s="283"/>
      <c r="T242" s="283">
        <v>0</v>
      </c>
    </row>
    <row r="243" spans="2:20" x14ac:dyDescent="0.35">
      <c r="B243" s="286">
        <v>236</v>
      </c>
      <c r="C243" s="283" t="s">
        <v>649</v>
      </c>
      <c r="D243" s="283">
        <v>356338</v>
      </c>
      <c r="E243" s="283">
        <v>269019</v>
      </c>
      <c r="F243" s="280">
        <f t="shared" si="11"/>
        <v>87319</v>
      </c>
      <c r="G243" s="283">
        <v>98</v>
      </c>
      <c r="H243" s="283">
        <v>45</v>
      </c>
      <c r="I243" s="283">
        <v>3</v>
      </c>
      <c r="J243" s="284">
        <v>2223</v>
      </c>
      <c r="K243" s="283">
        <v>29</v>
      </c>
      <c r="L243" s="283">
        <v>26</v>
      </c>
      <c r="M243" s="283">
        <v>384</v>
      </c>
      <c r="N243" s="283">
        <v>442</v>
      </c>
      <c r="O243" s="283">
        <v>557</v>
      </c>
      <c r="P243" s="283">
        <v>56</v>
      </c>
      <c r="Q243" s="283">
        <v>134</v>
      </c>
      <c r="R243" s="283"/>
      <c r="S243" s="283"/>
      <c r="T243" s="283">
        <v>0</v>
      </c>
    </row>
    <row r="244" spans="2:20" x14ac:dyDescent="0.35">
      <c r="B244" s="286">
        <v>237</v>
      </c>
      <c r="C244" s="283" t="s">
        <v>650</v>
      </c>
      <c r="D244" s="283">
        <v>413790</v>
      </c>
      <c r="E244" s="283">
        <v>333362</v>
      </c>
      <c r="F244" s="280">
        <f t="shared" si="11"/>
        <v>80428</v>
      </c>
      <c r="G244" s="283">
        <v>122</v>
      </c>
      <c r="H244" s="280">
        <v>55</v>
      </c>
      <c r="I244" s="283">
        <v>3</v>
      </c>
      <c r="J244" s="284">
        <v>1533</v>
      </c>
      <c r="K244" s="283">
        <v>97</v>
      </c>
      <c r="L244" s="283">
        <v>70</v>
      </c>
      <c r="M244" s="283">
        <v>284</v>
      </c>
      <c r="N244" s="283">
        <v>497</v>
      </c>
      <c r="O244" s="283">
        <v>862</v>
      </c>
      <c r="P244" s="283">
        <v>174</v>
      </c>
      <c r="Q244" s="283">
        <v>510</v>
      </c>
      <c r="R244" s="283"/>
      <c r="S244" s="283"/>
      <c r="T244" s="283">
        <v>0</v>
      </c>
    </row>
    <row r="245" spans="2:20" x14ac:dyDescent="0.35">
      <c r="B245" s="286">
        <v>238</v>
      </c>
      <c r="C245" s="283" t="s">
        <v>651</v>
      </c>
      <c r="D245" s="283">
        <v>441268</v>
      </c>
      <c r="E245" s="283">
        <v>362435</v>
      </c>
      <c r="F245" s="280">
        <f t="shared" si="11"/>
        <v>78833</v>
      </c>
      <c r="G245" s="283">
        <v>151.5</v>
      </c>
      <c r="H245" s="283">
        <v>56</v>
      </c>
      <c r="I245" s="283">
        <v>0</v>
      </c>
      <c r="J245" s="284">
        <v>1557</v>
      </c>
      <c r="K245" s="283">
        <v>92</v>
      </c>
      <c r="L245" s="283">
        <v>56</v>
      </c>
      <c r="M245" s="283">
        <v>331</v>
      </c>
      <c r="N245" s="283">
        <v>615</v>
      </c>
      <c r="O245" s="283">
        <v>1153</v>
      </c>
      <c r="P245" s="283">
        <v>275</v>
      </c>
      <c r="Q245" s="283">
        <v>879</v>
      </c>
      <c r="R245" s="283"/>
      <c r="S245" s="283"/>
      <c r="T245" s="283">
        <v>0</v>
      </c>
    </row>
    <row r="246" spans="2:20" x14ac:dyDescent="0.35">
      <c r="B246" s="286">
        <v>239</v>
      </c>
      <c r="C246" s="283" t="s">
        <v>652</v>
      </c>
      <c r="D246" s="283">
        <v>447923</v>
      </c>
      <c r="E246" s="283">
        <v>367915</v>
      </c>
      <c r="F246" s="280">
        <f t="shared" si="11"/>
        <v>80008</v>
      </c>
      <c r="G246" s="283">
        <v>151.5</v>
      </c>
      <c r="H246" s="283">
        <v>47</v>
      </c>
      <c r="I246" s="283">
        <v>3</v>
      </c>
      <c r="J246" s="284">
        <v>1602</v>
      </c>
      <c r="K246" s="283">
        <v>68</v>
      </c>
      <c r="L246" s="283">
        <v>36</v>
      </c>
      <c r="M246" s="283">
        <v>331</v>
      </c>
      <c r="N246" s="283">
        <v>585</v>
      </c>
      <c r="O246" s="283">
        <v>890</v>
      </c>
      <c r="P246" s="283">
        <v>197</v>
      </c>
      <c r="Q246" s="283">
        <v>605</v>
      </c>
      <c r="R246" s="283"/>
      <c r="S246" s="283"/>
      <c r="T246" s="283">
        <v>0</v>
      </c>
    </row>
    <row r="247" spans="2:20" x14ac:dyDescent="0.35">
      <c r="B247" s="286">
        <v>240</v>
      </c>
      <c r="C247" s="283" t="s">
        <v>653</v>
      </c>
      <c r="D247" s="283">
        <v>404028</v>
      </c>
      <c r="E247" s="283">
        <v>325322</v>
      </c>
      <c r="F247" s="280">
        <f t="shared" si="11"/>
        <v>78706</v>
      </c>
      <c r="G247" s="283">
        <v>175</v>
      </c>
      <c r="H247" s="283">
        <v>72</v>
      </c>
      <c r="I247" s="283">
        <v>4</v>
      </c>
      <c r="J247" s="284">
        <v>1626</v>
      </c>
      <c r="K247" s="283">
        <v>42</v>
      </c>
      <c r="L247" s="283">
        <v>23</v>
      </c>
      <c r="M247" s="283">
        <v>449</v>
      </c>
      <c r="N247" s="283">
        <v>477</v>
      </c>
      <c r="O247" s="283">
        <v>696</v>
      </c>
      <c r="P247" s="283">
        <v>131</v>
      </c>
      <c r="Q247" s="283">
        <v>315</v>
      </c>
      <c r="R247" s="283"/>
      <c r="S247" s="283"/>
      <c r="T247" s="283">
        <v>0</v>
      </c>
    </row>
    <row r="248" spans="2:20" x14ac:dyDescent="0.35">
      <c r="B248" s="286">
        <v>241</v>
      </c>
      <c r="C248" s="283" t="s">
        <v>654</v>
      </c>
      <c r="D248" s="283">
        <v>401892</v>
      </c>
      <c r="E248" s="283">
        <v>313771</v>
      </c>
      <c r="F248" s="280">
        <f t="shared" si="11"/>
        <v>88121</v>
      </c>
      <c r="G248" s="283">
        <v>175</v>
      </c>
      <c r="H248" s="283">
        <v>74</v>
      </c>
      <c r="I248" s="283">
        <v>0</v>
      </c>
      <c r="J248" s="284">
        <v>2014</v>
      </c>
      <c r="K248" s="283">
        <v>47</v>
      </c>
      <c r="L248" s="283">
        <v>23</v>
      </c>
      <c r="M248" s="283">
        <v>449</v>
      </c>
      <c r="N248" s="283">
        <v>367</v>
      </c>
      <c r="O248" s="283">
        <v>532</v>
      </c>
      <c r="P248" s="283">
        <v>79</v>
      </c>
      <c r="Q248" s="283">
        <v>208</v>
      </c>
      <c r="R248" s="283"/>
      <c r="S248" s="283"/>
      <c r="T248" s="283">
        <v>0</v>
      </c>
    </row>
    <row r="249" spans="2:20" x14ac:dyDescent="0.35">
      <c r="B249" s="286">
        <v>242</v>
      </c>
      <c r="C249" s="283" t="s">
        <v>655</v>
      </c>
      <c r="D249" s="283">
        <v>402045</v>
      </c>
      <c r="E249" s="283">
        <v>307587</v>
      </c>
      <c r="F249" s="280">
        <f t="shared" si="11"/>
        <v>94458</v>
      </c>
      <c r="G249" s="283">
        <v>132</v>
      </c>
      <c r="H249" s="283">
        <v>70</v>
      </c>
      <c r="I249" s="283">
        <v>6</v>
      </c>
      <c r="J249" s="284">
        <v>2200</v>
      </c>
      <c r="K249" s="283">
        <v>72</v>
      </c>
      <c r="L249" s="283">
        <v>47</v>
      </c>
      <c r="M249" s="283">
        <v>352</v>
      </c>
      <c r="N249" s="283">
        <v>305</v>
      </c>
      <c r="O249" s="283">
        <v>380</v>
      </c>
      <c r="P249" s="283">
        <v>60</v>
      </c>
      <c r="Q249" s="283">
        <v>128</v>
      </c>
      <c r="R249" s="283"/>
      <c r="S249" s="283"/>
      <c r="T249" s="283">
        <v>0</v>
      </c>
    </row>
    <row r="250" spans="2:20" x14ac:dyDescent="0.35">
      <c r="B250" s="286">
        <v>243</v>
      </c>
      <c r="C250" s="283" t="s">
        <v>656</v>
      </c>
      <c r="D250" s="283">
        <v>378372</v>
      </c>
      <c r="E250" s="283">
        <v>279732</v>
      </c>
      <c r="F250" s="280">
        <f t="shared" si="11"/>
        <v>98640</v>
      </c>
      <c r="G250" s="283">
        <v>132</v>
      </c>
      <c r="H250" s="283">
        <v>49</v>
      </c>
      <c r="I250" s="283">
        <v>3</v>
      </c>
      <c r="J250" s="284">
        <v>2448</v>
      </c>
      <c r="K250" s="283">
        <v>71</v>
      </c>
      <c r="L250" s="283">
        <v>39</v>
      </c>
      <c r="M250" s="283">
        <v>352</v>
      </c>
      <c r="N250" s="283">
        <v>287</v>
      </c>
      <c r="O250" s="283">
        <v>255</v>
      </c>
      <c r="P250" s="283">
        <v>54</v>
      </c>
      <c r="Q250" s="283">
        <v>109</v>
      </c>
      <c r="R250" s="283"/>
      <c r="S250" s="283"/>
      <c r="T250" s="283">
        <v>0</v>
      </c>
    </row>
    <row r="251" spans="2:20" x14ac:dyDescent="0.35">
      <c r="B251" s="286">
        <v>244</v>
      </c>
      <c r="C251" s="283" t="s">
        <v>657</v>
      </c>
      <c r="D251" s="283">
        <v>357614</v>
      </c>
      <c r="E251" s="283">
        <v>255821</v>
      </c>
      <c r="F251" s="280">
        <f t="shared" si="11"/>
        <v>101793</v>
      </c>
      <c r="G251" s="283">
        <v>40</v>
      </c>
      <c r="H251" s="283">
        <v>21</v>
      </c>
      <c r="I251" s="283">
        <v>3</v>
      </c>
      <c r="J251" s="284">
        <v>2443</v>
      </c>
      <c r="K251" s="283">
        <v>80</v>
      </c>
      <c r="L251" s="283">
        <v>36</v>
      </c>
      <c r="M251" s="283">
        <v>172</v>
      </c>
      <c r="N251" s="283">
        <v>262</v>
      </c>
      <c r="O251" s="283">
        <v>201</v>
      </c>
      <c r="P251" s="283">
        <v>30</v>
      </c>
      <c r="Q251" s="283">
        <v>94</v>
      </c>
      <c r="R251" s="283"/>
      <c r="S251" s="283"/>
      <c r="T251" s="283">
        <v>0</v>
      </c>
    </row>
    <row r="252" spans="2:20" x14ac:dyDescent="0.35">
      <c r="B252" s="286">
        <v>245</v>
      </c>
      <c r="C252" s="283" t="s">
        <v>658</v>
      </c>
      <c r="D252" s="283">
        <v>319839</v>
      </c>
      <c r="E252" s="283">
        <v>221079</v>
      </c>
      <c r="F252" s="280">
        <f t="shared" si="11"/>
        <v>98760</v>
      </c>
      <c r="G252" s="283">
        <v>40</v>
      </c>
      <c r="H252" s="283">
        <v>11</v>
      </c>
      <c r="I252" s="283">
        <v>0</v>
      </c>
      <c r="J252" s="283">
        <v>2259</v>
      </c>
      <c r="K252" s="283">
        <v>116</v>
      </c>
      <c r="L252" s="283">
        <v>61</v>
      </c>
      <c r="M252" s="283">
        <v>172</v>
      </c>
      <c r="N252" s="283">
        <v>214</v>
      </c>
      <c r="O252" s="283">
        <v>143</v>
      </c>
      <c r="P252" s="283">
        <v>23</v>
      </c>
      <c r="Q252" s="283">
        <v>79</v>
      </c>
      <c r="R252" s="283"/>
      <c r="S252" s="283"/>
      <c r="T252" s="283">
        <v>0</v>
      </c>
    </row>
    <row r="253" spans="2:20" x14ac:dyDescent="0.35">
      <c r="B253" s="286">
        <v>246</v>
      </c>
      <c r="C253" s="283" t="s">
        <v>659</v>
      </c>
      <c r="D253" s="283">
        <v>291395</v>
      </c>
      <c r="E253" s="283">
        <v>197002</v>
      </c>
      <c r="F253" s="280">
        <f t="shared" si="11"/>
        <v>94393</v>
      </c>
      <c r="G253" s="283">
        <v>16.5</v>
      </c>
      <c r="H253" s="283">
        <v>9</v>
      </c>
      <c r="I253" s="283">
        <v>0</v>
      </c>
      <c r="J253" s="283">
        <v>2036</v>
      </c>
      <c r="K253" s="283">
        <v>104</v>
      </c>
      <c r="L253" s="283">
        <v>47</v>
      </c>
      <c r="M253" s="283">
        <v>54.5</v>
      </c>
      <c r="N253" s="283">
        <v>157</v>
      </c>
      <c r="O253" s="283">
        <v>96</v>
      </c>
      <c r="P253" s="283">
        <v>24</v>
      </c>
      <c r="Q253" s="283">
        <v>58</v>
      </c>
      <c r="R253" s="283"/>
      <c r="S253" s="283"/>
      <c r="T253" s="283">
        <v>0</v>
      </c>
    </row>
    <row r="254" spans="2:20" x14ac:dyDescent="0.35">
      <c r="B254" s="286">
        <v>247</v>
      </c>
      <c r="C254" s="283" t="s">
        <v>660</v>
      </c>
      <c r="D254" s="283">
        <v>218198</v>
      </c>
      <c r="E254" s="283">
        <v>147282</v>
      </c>
      <c r="F254" s="280">
        <f t="shared" si="11"/>
        <v>70916</v>
      </c>
      <c r="G254" s="283">
        <v>16.5</v>
      </c>
      <c r="H254" s="283">
        <v>8</v>
      </c>
      <c r="I254" s="283">
        <v>0</v>
      </c>
      <c r="J254" s="283">
        <v>1682</v>
      </c>
      <c r="K254" s="283">
        <v>105</v>
      </c>
      <c r="L254" s="283">
        <v>50</v>
      </c>
      <c r="M254" s="283">
        <v>54.5</v>
      </c>
      <c r="N254" s="283">
        <v>124</v>
      </c>
      <c r="O254" s="283">
        <v>52</v>
      </c>
      <c r="P254" s="283">
        <v>15</v>
      </c>
      <c r="Q254" s="283">
        <v>57</v>
      </c>
      <c r="R254" s="283"/>
      <c r="S254" s="283"/>
      <c r="T254" s="283">
        <v>0</v>
      </c>
    </row>
    <row r="255" spans="2:20" x14ac:dyDescent="0.35">
      <c r="B255" s="286">
        <v>248</v>
      </c>
      <c r="C255" s="283" t="s">
        <v>661</v>
      </c>
      <c r="D255" s="283">
        <v>165110</v>
      </c>
      <c r="E255" s="283">
        <v>112837</v>
      </c>
      <c r="F255" s="280">
        <f t="shared" si="11"/>
        <v>52273</v>
      </c>
      <c r="G255" s="283">
        <v>8.5</v>
      </c>
      <c r="H255" s="283">
        <v>3</v>
      </c>
      <c r="I255" s="283">
        <v>0</v>
      </c>
      <c r="J255" s="283">
        <v>1203</v>
      </c>
      <c r="K255" s="283">
        <v>103</v>
      </c>
      <c r="L255" s="283">
        <v>55</v>
      </c>
      <c r="M255" s="283">
        <v>27</v>
      </c>
      <c r="N255" s="283">
        <v>99</v>
      </c>
      <c r="O255" s="283">
        <v>32</v>
      </c>
      <c r="P255" s="283">
        <v>12</v>
      </c>
      <c r="Q255" s="283">
        <v>43</v>
      </c>
      <c r="R255" s="283"/>
      <c r="S255" s="283"/>
      <c r="T255" s="283">
        <v>0</v>
      </c>
    </row>
    <row r="256" spans="2:20" x14ac:dyDescent="0.35">
      <c r="B256" s="286">
        <v>249</v>
      </c>
      <c r="C256" s="283" t="s">
        <v>662</v>
      </c>
      <c r="D256" s="283">
        <v>119896</v>
      </c>
      <c r="E256" s="283">
        <v>83218</v>
      </c>
      <c r="F256" s="280">
        <f t="shared" si="11"/>
        <v>36678</v>
      </c>
      <c r="G256" s="283">
        <v>8.5</v>
      </c>
      <c r="H256" s="283">
        <v>3</v>
      </c>
      <c r="I256" s="283">
        <v>0</v>
      </c>
      <c r="J256" s="283">
        <v>862</v>
      </c>
      <c r="K256" s="283">
        <v>86</v>
      </c>
      <c r="L256" s="283">
        <v>45</v>
      </c>
      <c r="M256" s="283">
        <v>27</v>
      </c>
      <c r="N256" s="283">
        <v>79</v>
      </c>
      <c r="O256" s="283">
        <v>19</v>
      </c>
      <c r="P256" s="283">
        <v>6</v>
      </c>
      <c r="Q256" s="283">
        <v>25</v>
      </c>
      <c r="R256" s="283"/>
      <c r="S256" s="283"/>
      <c r="T256" s="283">
        <v>0</v>
      </c>
    </row>
    <row r="257" spans="2:20" x14ac:dyDescent="0.35">
      <c r="B257" s="286">
        <v>250</v>
      </c>
      <c r="C257" s="283" t="s">
        <v>663</v>
      </c>
      <c r="D257" s="283">
        <v>127990</v>
      </c>
      <c r="E257" s="283">
        <v>89150</v>
      </c>
      <c r="F257" s="280">
        <f t="shared" si="11"/>
        <v>38840</v>
      </c>
      <c r="G257" s="283">
        <v>7</v>
      </c>
      <c r="H257" s="283">
        <v>6</v>
      </c>
      <c r="I257" s="283">
        <v>0</v>
      </c>
      <c r="J257" s="283">
        <v>632</v>
      </c>
      <c r="K257" s="283">
        <v>62</v>
      </c>
      <c r="L257" s="283">
        <v>59</v>
      </c>
      <c r="M257" s="283">
        <v>13</v>
      </c>
      <c r="N257" s="283">
        <v>97</v>
      </c>
      <c r="O257" s="283">
        <v>15</v>
      </c>
      <c r="P257" s="283">
        <v>3</v>
      </c>
      <c r="Q257" s="283">
        <v>23</v>
      </c>
      <c r="R257" s="283"/>
      <c r="S257" s="283"/>
      <c r="T257" s="283">
        <v>0</v>
      </c>
    </row>
    <row r="258" spans="2:20" x14ac:dyDescent="0.35">
      <c r="B258" s="286">
        <v>251</v>
      </c>
      <c r="C258" s="283" t="s">
        <v>664</v>
      </c>
      <c r="D258" s="283">
        <v>5926624</v>
      </c>
      <c r="E258" s="283">
        <v>4485210</v>
      </c>
      <c r="F258" s="280">
        <f t="shared" si="11"/>
        <v>1441414</v>
      </c>
      <c r="G258" s="283">
        <v>1759</v>
      </c>
      <c r="H258" s="283">
        <v>733</v>
      </c>
      <c r="I258" s="283">
        <v>29</v>
      </c>
      <c r="J258" s="283">
        <v>32708</v>
      </c>
      <c r="K258" s="283">
        <v>1264</v>
      </c>
      <c r="L258" s="283">
        <v>746</v>
      </c>
      <c r="M258" s="283">
        <v>4604</v>
      </c>
      <c r="N258" s="283">
        <v>5940</v>
      </c>
      <c r="O258" s="283">
        <v>7791</v>
      </c>
      <c r="P258" s="283">
        <v>1395</v>
      </c>
      <c r="Q258" s="283">
        <v>3952</v>
      </c>
      <c r="R258" s="283"/>
      <c r="S258" s="283"/>
      <c r="T258" s="283">
        <v>0</v>
      </c>
    </row>
    <row r="259" spans="2:20" x14ac:dyDescent="0.35">
      <c r="B259" s="286">
        <v>252</v>
      </c>
      <c r="C259" s="282" t="s">
        <v>768</v>
      </c>
      <c r="D259" s="282">
        <v>2525539</v>
      </c>
      <c r="E259" s="282">
        <v>1834359</v>
      </c>
      <c r="F259" s="282">
        <f>D259-E259</f>
        <v>691180</v>
      </c>
      <c r="G259" s="282">
        <v>491</v>
      </c>
      <c r="H259" s="282">
        <v>222</v>
      </c>
      <c r="I259" s="282">
        <v>13</v>
      </c>
      <c r="J259" s="282">
        <v>14875</v>
      </c>
      <c r="K259" s="282">
        <v>984</v>
      </c>
      <c r="L259" s="282">
        <v>616</v>
      </c>
      <c r="M259" s="282">
        <v>1220</v>
      </c>
      <c r="N259" s="282">
        <v>1714</v>
      </c>
      <c r="O259" s="282">
        <v>2409</v>
      </c>
      <c r="P259" s="282">
        <v>540</v>
      </c>
      <c r="Q259" s="282">
        <v>1714</v>
      </c>
      <c r="R259" s="282"/>
      <c r="S259" s="282"/>
      <c r="T259" s="282">
        <v>1</v>
      </c>
    </row>
    <row r="260" spans="2:20" ht="42" x14ac:dyDescent="0.4">
      <c r="B260" s="286">
        <v>253</v>
      </c>
      <c r="C260" s="218"/>
      <c r="D260" s="607" t="s">
        <v>2353</v>
      </c>
      <c r="E260" s="607" t="s">
        <v>2354</v>
      </c>
      <c r="F260" s="607" t="s">
        <v>2355</v>
      </c>
      <c r="G260" s="285" t="s">
        <v>2357</v>
      </c>
      <c r="H260" s="285" t="s">
        <v>2358</v>
      </c>
      <c r="I260" s="285" t="s">
        <v>2359</v>
      </c>
      <c r="J260" s="285" t="s">
        <v>3906</v>
      </c>
      <c r="K260" s="285" t="s">
        <v>3907</v>
      </c>
      <c r="L260" s="285" t="s">
        <v>3908</v>
      </c>
      <c r="M260" s="285" t="s">
        <v>2068</v>
      </c>
      <c r="N260" s="285" t="s">
        <v>2069</v>
      </c>
      <c r="O260" s="285" t="s">
        <v>2070</v>
      </c>
      <c r="P260" s="285" t="s">
        <v>2071</v>
      </c>
      <c r="Q260" s="285" t="s">
        <v>2072</v>
      </c>
      <c r="R260" s="285">
        <v>9</v>
      </c>
      <c r="S260" s="285">
        <v>10</v>
      </c>
      <c r="T260" s="285" t="s">
        <v>765</v>
      </c>
    </row>
    <row r="261" spans="2:20" x14ac:dyDescent="0.35">
      <c r="B261" s="286">
        <v>254</v>
      </c>
      <c r="C261" s="280" t="s">
        <v>646</v>
      </c>
      <c r="D261" s="280">
        <v>371219</v>
      </c>
      <c r="E261" s="280">
        <v>287178</v>
      </c>
      <c r="F261" s="280">
        <f>D261-E261</f>
        <v>84041</v>
      </c>
      <c r="G261" s="280">
        <v>146</v>
      </c>
      <c r="H261" s="280">
        <v>49</v>
      </c>
      <c r="I261" s="280">
        <v>0</v>
      </c>
      <c r="J261" s="281">
        <v>7366</v>
      </c>
      <c r="K261" s="280">
        <v>391</v>
      </c>
      <c r="L261" s="280">
        <v>8</v>
      </c>
      <c r="M261" s="280">
        <v>351</v>
      </c>
      <c r="N261" s="280">
        <v>583</v>
      </c>
      <c r="O261" s="280">
        <v>765</v>
      </c>
      <c r="P261" s="280">
        <v>128</v>
      </c>
      <c r="Q261" s="280">
        <v>379</v>
      </c>
      <c r="R261" s="280"/>
      <c r="S261" s="280"/>
      <c r="T261" s="280">
        <v>0</v>
      </c>
    </row>
    <row r="262" spans="2:20" x14ac:dyDescent="0.35">
      <c r="B262" s="286">
        <v>255</v>
      </c>
      <c r="C262" s="283" t="s">
        <v>647</v>
      </c>
      <c r="D262" s="283">
        <v>368635</v>
      </c>
      <c r="E262" s="283">
        <v>278505</v>
      </c>
      <c r="F262" s="280">
        <f t="shared" ref="F262:F279" si="12">D262-E262</f>
        <v>90130</v>
      </c>
      <c r="G262" s="283">
        <v>169.5</v>
      </c>
      <c r="H262" s="283">
        <v>84</v>
      </c>
      <c r="I262" s="283">
        <v>0</v>
      </c>
      <c r="J262" s="284">
        <v>7005</v>
      </c>
      <c r="K262" s="283">
        <v>226</v>
      </c>
      <c r="L262" s="283">
        <v>0</v>
      </c>
      <c r="M262" s="283">
        <v>400.5</v>
      </c>
      <c r="N262" s="283">
        <v>366</v>
      </c>
      <c r="O262" s="283">
        <v>600</v>
      </c>
      <c r="P262" s="283">
        <v>67</v>
      </c>
      <c r="Q262" s="283">
        <v>160</v>
      </c>
      <c r="R262" s="283"/>
      <c r="S262" s="283"/>
      <c r="T262" s="283">
        <v>0</v>
      </c>
    </row>
    <row r="263" spans="2:20" x14ac:dyDescent="0.35">
      <c r="B263" s="286">
        <v>256</v>
      </c>
      <c r="C263" s="283" t="s">
        <v>648</v>
      </c>
      <c r="D263" s="283">
        <v>341065</v>
      </c>
      <c r="E263" s="283">
        <v>254016</v>
      </c>
      <c r="F263" s="280">
        <f t="shared" si="12"/>
        <v>87049</v>
      </c>
      <c r="G263" s="283">
        <v>169.5</v>
      </c>
      <c r="H263" s="283">
        <v>71</v>
      </c>
      <c r="I263" s="283">
        <v>4</v>
      </c>
      <c r="J263" s="284">
        <v>6356</v>
      </c>
      <c r="K263" s="283">
        <v>227</v>
      </c>
      <c r="L263" s="283">
        <v>4</v>
      </c>
      <c r="M263" s="283">
        <v>400.5</v>
      </c>
      <c r="N263" s="283">
        <v>384</v>
      </c>
      <c r="O263" s="283">
        <v>543</v>
      </c>
      <c r="P263" s="283">
        <v>61</v>
      </c>
      <c r="Q263" s="283">
        <v>146</v>
      </c>
      <c r="R263" s="283"/>
      <c r="S263" s="283"/>
      <c r="T263" s="283">
        <v>0</v>
      </c>
    </row>
    <row r="264" spans="2:20" x14ac:dyDescent="0.35">
      <c r="B264" s="286">
        <v>257</v>
      </c>
      <c r="C264" s="283" t="s">
        <v>649</v>
      </c>
      <c r="D264" s="283">
        <v>356338</v>
      </c>
      <c r="E264" s="283">
        <v>269019</v>
      </c>
      <c r="F264" s="280">
        <f t="shared" si="12"/>
        <v>87319</v>
      </c>
      <c r="G264" s="283">
        <v>98</v>
      </c>
      <c r="H264" s="283">
        <v>45</v>
      </c>
      <c r="I264" s="283">
        <v>3</v>
      </c>
      <c r="J264" s="284">
        <v>5987</v>
      </c>
      <c r="K264" s="283">
        <v>220</v>
      </c>
      <c r="L264" s="283">
        <v>3</v>
      </c>
      <c r="M264" s="283">
        <v>384</v>
      </c>
      <c r="N264" s="283">
        <v>442</v>
      </c>
      <c r="O264" s="283">
        <v>557</v>
      </c>
      <c r="P264" s="283">
        <v>56</v>
      </c>
      <c r="Q264" s="283">
        <v>134</v>
      </c>
      <c r="R264" s="283"/>
      <c r="S264" s="283"/>
      <c r="T264" s="283">
        <v>0</v>
      </c>
    </row>
    <row r="265" spans="2:20" x14ac:dyDescent="0.35">
      <c r="B265" s="286">
        <v>258</v>
      </c>
      <c r="C265" s="283" t="s">
        <v>650</v>
      </c>
      <c r="D265" s="283">
        <v>413790</v>
      </c>
      <c r="E265" s="283">
        <v>333362</v>
      </c>
      <c r="F265" s="280">
        <f t="shared" si="12"/>
        <v>80428</v>
      </c>
      <c r="G265" s="283">
        <v>122</v>
      </c>
      <c r="H265" s="280">
        <v>55</v>
      </c>
      <c r="I265" s="283">
        <v>3</v>
      </c>
      <c r="J265" s="284">
        <v>5429</v>
      </c>
      <c r="K265" s="283">
        <v>443</v>
      </c>
      <c r="L265" s="283">
        <v>9</v>
      </c>
      <c r="M265" s="283">
        <v>284</v>
      </c>
      <c r="N265" s="283">
        <v>497</v>
      </c>
      <c r="O265" s="283">
        <v>862</v>
      </c>
      <c r="P265" s="283">
        <v>174</v>
      </c>
      <c r="Q265" s="283">
        <v>510</v>
      </c>
      <c r="R265" s="283"/>
      <c r="S265" s="283"/>
      <c r="T265" s="283">
        <v>0</v>
      </c>
    </row>
    <row r="266" spans="2:20" x14ac:dyDescent="0.35">
      <c r="B266" s="286">
        <v>259</v>
      </c>
      <c r="C266" s="283" t="s">
        <v>651</v>
      </c>
      <c r="D266" s="283">
        <v>441268</v>
      </c>
      <c r="E266" s="283">
        <v>362435</v>
      </c>
      <c r="F266" s="280">
        <f t="shared" si="12"/>
        <v>78833</v>
      </c>
      <c r="G266" s="283">
        <v>151.5</v>
      </c>
      <c r="H266" s="283">
        <v>56</v>
      </c>
      <c r="I266" s="283">
        <v>0</v>
      </c>
      <c r="J266" s="284">
        <v>5932</v>
      </c>
      <c r="K266" s="283">
        <v>500</v>
      </c>
      <c r="L266" s="283">
        <v>11</v>
      </c>
      <c r="M266" s="283">
        <v>331</v>
      </c>
      <c r="N266" s="283">
        <v>615</v>
      </c>
      <c r="O266" s="283">
        <v>1153</v>
      </c>
      <c r="P266" s="283">
        <v>275</v>
      </c>
      <c r="Q266" s="283">
        <v>879</v>
      </c>
      <c r="R266" s="283"/>
      <c r="S266" s="283"/>
      <c r="T266" s="283">
        <v>0</v>
      </c>
    </row>
    <row r="267" spans="2:20" x14ac:dyDescent="0.35">
      <c r="B267" s="286">
        <v>260</v>
      </c>
      <c r="C267" s="283" t="s">
        <v>652</v>
      </c>
      <c r="D267" s="283">
        <v>447923</v>
      </c>
      <c r="E267" s="283">
        <v>367915</v>
      </c>
      <c r="F267" s="280">
        <f t="shared" si="12"/>
        <v>80008</v>
      </c>
      <c r="G267" s="283">
        <v>151.5</v>
      </c>
      <c r="H267" s="283">
        <v>47</v>
      </c>
      <c r="I267" s="283">
        <v>3</v>
      </c>
      <c r="J267" s="284">
        <v>6650</v>
      </c>
      <c r="K267" s="283">
        <v>452</v>
      </c>
      <c r="L267" s="283">
        <v>11</v>
      </c>
      <c r="M267" s="283">
        <v>331</v>
      </c>
      <c r="N267" s="283">
        <v>585</v>
      </c>
      <c r="O267" s="283">
        <v>890</v>
      </c>
      <c r="P267" s="283">
        <v>197</v>
      </c>
      <c r="Q267" s="283">
        <v>605</v>
      </c>
      <c r="R267" s="283"/>
      <c r="S267" s="283"/>
      <c r="T267" s="283">
        <v>0</v>
      </c>
    </row>
    <row r="268" spans="2:20" x14ac:dyDescent="0.35">
      <c r="B268" s="286">
        <v>261</v>
      </c>
      <c r="C268" s="283" t="s">
        <v>653</v>
      </c>
      <c r="D268" s="283">
        <v>404028</v>
      </c>
      <c r="E268" s="283">
        <v>325322</v>
      </c>
      <c r="F268" s="280">
        <f t="shared" si="12"/>
        <v>78706</v>
      </c>
      <c r="G268" s="283">
        <v>175</v>
      </c>
      <c r="H268" s="283">
        <v>72</v>
      </c>
      <c r="I268" s="283">
        <v>4</v>
      </c>
      <c r="J268" s="284">
        <v>6178</v>
      </c>
      <c r="K268" s="283">
        <v>326</v>
      </c>
      <c r="L268" s="283">
        <v>5</v>
      </c>
      <c r="M268" s="283">
        <v>449</v>
      </c>
      <c r="N268" s="283">
        <v>477</v>
      </c>
      <c r="O268" s="283">
        <v>696</v>
      </c>
      <c r="P268" s="283">
        <v>131</v>
      </c>
      <c r="Q268" s="283">
        <v>315</v>
      </c>
      <c r="R268" s="283"/>
      <c r="S268" s="283"/>
      <c r="T268" s="283">
        <v>0</v>
      </c>
    </row>
    <row r="269" spans="2:20" x14ac:dyDescent="0.35">
      <c r="B269" s="286">
        <v>262</v>
      </c>
      <c r="C269" s="283" t="s">
        <v>654</v>
      </c>
      <c r="D269" s="283">
        <v>401892</v>
      </c>
      <c r="E269" s="283">
        <v>313771</v>
      </c>
      <c r="F269" s="280">
        <f t="shared" si="12"/>
        <v>88121</v>
      </c>
      <c r="G269" s="283">
        <v>175</v>
      </c>
      <c r="H269" s="283">
        <v>74</v>
      </c>
      <c r="I269" s="283">
        <v>0</v>
      </c>
      <c r="J269" s="284">
        <v>6220</v>
      </c>
      <c r="K269" s="283">
        <v>281</v>
      </c>
      <c r="L269" s="283">
        <v>3</v>
      </c>
      <c r="M269" s="283">
        <v>449</v>
      </c>
      <c r="N269" s="283">
        <v>367</v>
      </c>
      <c r="O269" s="283">
        <v>532</v>
      </c>
      <c r="P269" s="283">
        <v>79</v>
      </c>
      <c r="Q269" s="283">
        <v>208</v>
      </c>
      <c r="R269" s="283"/>
      <c r="S269" s="283"/>
      <c r="T269" s="283">
        <v>0</v>
      </c>
    </row>
    <row r="270" spans="2:20" x14ac:dyDescent="0.35">
      <c r="B270" s="286">
        <v>263</v>
      </c>
      <c r="C270" s="283" t="s">
        <v>655</v>
      </c>
      <c r="D270" s="283">
        <v>402045</v>
      </c>
      <c r="E270" s="283">
        <v>307587</v>
      </c>
      <c r="F270" s="280">
        <f t="shared" si="12"/>
        <v>94458</v>
      </c>
      <c r="G270" s="283">
        <v>132</v>
      </c>
      <c r="H270" s="283">
        <v>70</v>
      </c>
      <c r="I270" s="283">
        <v>6</v>
      </c>
      <c r="J270" s="284">
        <v>6217</v>
      </c>
      <c r="K270" s="283">
        <v>272</v>
      </c>
      <c r="L270" s="283">
        <v>9</v>
      </c>
      <c r="M270" s="283">
        <v>352</v>
      </c>
      <c r="N270" s="283">
        <v>305</v>
      </c>
      <c r="O270" s="283">
        <v>380</v>
      </c>
      <c r="P270" s="283">
        <v>60</v>
      </c>
      <c r="Q270" s="283">
        <v>128</v>
      </c>
      <c r="R270" s="283"/>
      <c r="S270" s="283"/>
      <c r="T270" s="283">
        <v>0</v>
      </c>
    </row>
    <row r="271" spans="2:20" x14ac:dyDescent="0.35">
      <c r="B271" s="286">
        <v>264</v>
      </c>
      <c r="C271" s="283" t="s">
        <v>656</v>
      </c>
      <c r="D271" s="283">
        <v>378372</v>
      </c>
      <c r="E271" s="283">
        <v>279732</v>
      </c>
      <c r="F271" s="280">
        <f t="shared" si="12"/>
        <v>98640</v>
      </c>
      <c r="G271" s="283">
        <v>132</v>
      </c>
      <c r="H271" s="283">
        <v>49</v>
      </c>
      <c r="I271" s="283">
        <v>3</v>
      </c>
      <c r="J271" s="284">
        <v>5447</v>
      </c>
      <c r="K271" s="283">
        <v>254</v>
      </c>
      <c r="L271" s="283">
        <v>12</v>
      </c>
      <c r="M271" s="283">
        <v>352</v>
      </c>
      <c r="N271" s="283">
        <v>287</v>
      </c>
      <c r="O271" s="283">
        <v>255</v>
      </c>
      <c r="P271" s="283">
        <v>54</v>
      </c>
      <c r="Q271" s="283">
        <v>109</v>
      </c>
      <c r="R271" s="283"/>
      <c r="S271" s="283"/>
      <c r="T271" s="283">
        <v>0</v>
      </c>
    </row>
    <row r="272" spans="2:20" x14ac:dyDescent="0.35">
      <c r="B272" s="286">
        <v>265</v>
      </c>
      <c r="C272" s="283" t="s">
        <v>657</v>
      </c>
      <c r="D272" s="283">
        <v>357614</v>
      </c>
      <c r="E272" s="283">
        <v>255821</v>
      </c>
      <c r="F272" s="280">
        <f t="shared" si="12"/>
        <v>101793</v>
      </c>
      <c r="G272" s="283">
        <v>40</v>
      </c>
      <c r="H272" s="283">
        <v>21</v>
      </c>
      <c r="I272" s="283">
        <v>3</v>
      </c>
      <c r="J272" s="284">
        <v>4880</v>
      </c>
      <c r="K272" s="283">
        <v>222</v>
      </c>
      <c r="L272" s="283">
        <v>13</v>
      </c>
      <c r="M272" s="283">
        <v>172</v>
      </c>
      <c r="N272" s="283">
        <v>262</v>
      </c>
      <c r="O272" s="283">
        <v>201</v>
      </c>
      <c r="P272" s="283">
        <v>30</v>
      </c>
      <c r="Q272" s="283">
        <v>94</v>
      </c>
      <c r="R272" s="283"/>
      <c r="S272" s="283"/>
      <c r="T272" s="283">
        <v>0</v>
      </c>
    </row>
    <row r="273" spans="2:20" x14ac:dyDescent="0.35">
      <c r="B273" s="286">
        <v>266</v>
      </c>
      <c r="C273" s="283" t="s">
        <v>658</v>
      </c>
      <c r="D273" s="283">
        <v>319839</v>
      </c>
      <c r="E273" s="283">
        <v>221079</v>
      </c>
      <c r="F273" s="280">
        <f t="shared" si="12"/>
        <v>98760</v>
      </c>
      <c r="G273" s="283">
        <v>40</v>
      </c>
      <c r="H273" s="283">
        <v>11</v>
      </c>
      <c r="I273" s="283">
        <v>0</v>
      </c>
      <c r="J273" s="283">
        <v>3991</v>
      </c>
      <c r="K273" s="283">
        <v>232</v>
      </c>
      <c r="L273" s="283">
        <v>3</v>
      </c>
      <c r="M273" s="283">
        <v>172</v>
      </c>
      <c r="N273" s="283">
        <v>214</v>
      </c>
      <c r="O273" s="283">
        <v>143</v>
      </c>
      <c r="P273" s="283">
        <v>23</v>
      </c>
      <c r="Q273" s="283">
        <v>79</v>
      </c>
      <c r="R273" s="283"/>
      <c r="S273" s="283"/>
      <c r="T273" s="283">
        <v>0</v>
      </c>
    </row>
    <row r="274" spans="2:20" x14ac:dyDescent="0.35">
      <c r="B274" s="286">
        <v>267</v>
      </c>
      <c r="C274" s="283" t="s">
        <v>659</v>
      </c>
      <c r="D274" s="283">
        <v>291395</v>
      </c>
      <c r="E274" s="283">
        <v>197002</v>
      </c>
      <c r="F274" s="280">
        <f t="shared" si="12"/>
        <v>94393</v>
      </c>
      <c r="G274" s="283">
        <v>16.5</v>
      </c>
      <c r="H274" s="283">
        <v>9</v>
      </c>
      <c r="I274" s="283">
        <v>0</v>
      </c>
      <c r="J274" s="283">
        <v>3495</v>
      </c>
      <c r="K274" s="283">
        <v>241</v>
      </c>
      <c r="L274" s="283">
        <v>19</v>
      </c>
      <c r="M274" s="283">
        <v>54.5</v>
      </c>
      <c r="N274" s="283">
        <v>157</v>
      </c>
      <c r="O274" s="283">
        <v>96</v>
      </c>
      <c r="P274" s="283">
        <v>24</v>
      </c>
      <c r="Q274" s="283">
        <v>58</v>
      </c>
      <c r="R274" s="283"/>
      <c r="S274" s="283"/>
      <c r="T274" s="283">
        <v>0</v>
      </c>
    </row>
    <row r="275" spans="2:20" x14ac:dyDescent="0.35">
      <c r="B275" s="286">
        <v>268</v>
      </c>
      <c r="C275" s="283" t="s">
        <v>660</v>
      </c>
      <c r="D275" s="283">
        <v>218198</v>
      </c>
      <c r="E275" s="283">
        <v>147282</v>
      </c>
      <c r="F275" s="280">
        <f t="shared" si="12"/>
        <v>70916</v>
      </c>
      <c r="G275" s="283">
        <v>16.5</v>
      </c>
      <c r="H275" s="283">
        <v>8</v>
      </c>
      <c r="I275" s="283">
        <v>0</v>
      </c>
      <c r="J275" s="283">
        <v>2501</v>
      </c>
      <c r="K275" s="283">
        <v>227</v>
      </c>
      <c r="L275" s="283">
        <v>22</v>
      </c>
      <c r="M275" s="283">
        <v>54.5</v>
      </c>
      <c r="N275" s="283">
        <v>124</v>
      </c>
      <c r="O275" s="283">
        <v>52</v>
      </c>
      <c r="P275" s="283">
        <v>15</v>
      </c>
      <c r="Q275" s="283">
        <v>57</v>
      </c>
      <c r="R275" s="283"/>
      <c r="S275" s="283"/>
      <c r="T275" s="283">
        <v>0</v>
      </c>
    </row>
    <row r="276" spans="2:20" x14ac:dyDescent="0.35">
      <c r="B276" s="286">
        <v>269</v>
      </c>
      <c r="C276" s="283" t="s">
        <v>661</v>
      </c>
      <c r="D276" s="283">
        <v>165110</v>
      </c>
      <c r="E276" s="283">
        <v>112837</v>
      </c>
      <c r="F276" s="280">
        <f t="shared" si="12"/>
        <v>52273</v>
      </c>
      <c r="G276" s="283">
        <v>8.5</v>
      </c>
      <c r="H276" s="283">
        <v>3</v>
      </c>
      <c r="I276" s="283">
        <v>0</v>
      </c>
      <c r="J276" s="283">
        <v>1560</v>
      </c>
      <c r="K276" s="283">
        <v>197</v>
      </c>
      <c r="L276" s="283">
        <v>15</v>
      </c>
      <c r="M276" s="283">
        <v>27</v>
      </c>
      <c r="N276" s="283">
        <v>99</v>
      </c>
      <c r="O276" s="283">
        <v>32</v>
      </c>
      <c r="P276" s="283">
        <v>12</v>
      </c>
      <c r="Q276" s="283">
        <v>43</v>
      </c>
      <c r="R276" s="283"/>
      <c r="S276" s="283"/>
      <c r="T276" s="283">
        <v>0</v>
      </c>
    </row>
    <row r="277" spans="2:20" x14ac:dyDescent="0.35">
      <c r="B277" s="286">
        <v>270</v>
      </c>
      <c r="C277" s="283" t="s">
        <v>662</v>
      </c>
      <c r="D277" s="283">
        <v>119896</v>
      </c>
      <c r="E277" s="283">
        <v>83218</v>
      </c>
      <c r="F277" s="280">
        <f t="shared" si="12"/>
        <v>36678</v>
      </c>
      <c r="G277" s="283">
        <v>8.5</v>
      </c>
      <c r="H277" s="283">
        <v>3</v>
      </c>
      <c r="I277" s="283">
        <v>0</v>
      </c>
      <c r="J277" s="283">
        <v>867</v>
      </c>
      <c r="K277" s="283">
        <v>183</v>
      </c>
      <c r="L277" s="283">
        <v>24</v>
      </c>
      <c r="M277" s="283">
        <v>27</v>
      </c>
      <c r="N277" s="283">
        <v>79</v>
      </c>
      <c r="O277" s="283">
        <v>19</v>
      </c>
      <c r="P277" s="283">
        <v>6</v>
      </c>
      <c r="Q277" s="283">
        <v>25</v>
      </c>
      <c r="R277" s="283"/>
      <c r="S277" s="283"/>
      <c r="T277" s="283">
        <v>0</v>
      </c>
    </row>
    <row r="278" spans="2:20" x14ac:dyDescent="0.35">
      <c r="B278" s="286">
        <v>271</v>
      </c>
      <c r="C278" s="283" t="s">
        <v>663</v>
      </c>
      <c r="D278" s="283">
        <v>127990</v>
      </c>
      <c r="E278" s="283">
        <v>89150</v>
      </c>
      <c r="F278" s="280">
        <f t="shared" si="12"/>
        <v>38840</v>
      </c>
      <c r="G278" s="283">
        <v>7</v>
      </c>
      <c r="H278" s="283">
        <v>6</v>
      </c>
      <c r="I278" s="283">
        <v>0</v>
      </c>
      <c r="J278" s="283">
        <v>702</v>
      </c>
      <c r="K278" s="283">
        <v>136</v>
      </c>
      <c r="L278" s="283">
        <v>44</v>
      </c>
      <c r="M278" s="283">
        <v>13</v>
      </c>
      <c r="N278" s="283">
        <v>97</v>
      </c>
      <c r="O278" s="283">
        <v>15</v>
      </c>
      <c r="P278" s="283">
        <v>3</v>
      </c>
      <c r="Q278" s="283">
        <v>23</v>
      </c>
      <c r="R278" s="283"/>
      <c r="S278" s="283"/>
      <c r="T278" s="283">
        <v>0</v>
      </c>
    </row>
    <row r="279" spans="2:20" x14ac:dyDescent="0.35">
      <c r="B279" s="286">
        <v>272</v>
      </c>
      <c r="C279" s="283" t="s">
        <v>664</v>
      </c>
      <c r="D279" s="283">
        <v>5926624</v>
      </c>
      <c r="E279" s="283">
        <v>4485210</v>
      </c>
      <c r="F279" s="280">
        <f t="shared" si="12"/>
        <v>1441414</v>
      </c>
      <c r="G279" s="283">
        <v>1759</v>
      </c>
      <c r="H279" s="283">
        <v>733</v>
      </c>
      <c r="I279" s="283">
        <v>29</v>
      </c>
      <c r="J279" s="283">
        <v>86795</v>
      </c>
      <c r="K279" s="283">
        <v>5016</v>
      </c>
      <c r="L279" s="283">
        <v>229</v>
      </c>
      <c r="M279" s="283">
        <v>4604</v>
      </c>
      <c r="N279" s="283">
        <v>5940</v>
      </c>
      <c r="O279" s="283">
        <v>7791</v>
      </c>
      <c r="P279" s="283">
        <v>1395</v>
      </c>
      <c r="Q279" s="283">
        <v>3952</v>
      </c>
      <c r="R279" s="283"/>
      <c r="S279" s="283"/>
      <c r="T279" s="283">
        <v>0</v>
      </c>
    </row>
    <row r="280" spans="2:20" x14ac:dyDescent="0.35">
      <c r="B280" s="286">
        <v>273</v>
      </c>
      <c r="C280" s="282" t="s">
        <v>768</v>
      </c>
      <c r="D280" s="282">
        <v>2525539</v>
      </c>
      <c r="E280" s="282">
        <v>1834359</v>
      </c>
      <c r="F280" s="282">
        <f>D280-E280</f>
        <v>691180</v>
      </c>
      <c r="G280" s="282">
        <v>491</v>
      </c>
      <c r="H280" s="282">
        <v>222</v>
      </c>
      <c r="I280" s="282">
        <v>13</v>
      </c>
      <c r="J280" s="282">
        <v>31901</v>
      </c>
      <c r="K280" s="282">
        <v>2716</v>
      </c>
      <c r="L280" s="282">
        <v>188</v>
      </c>
      <c r="M280" s="282">
        <v>1220</v>
      </c>
      <c r="N280" s="282">
        <v>1714</v>
      </c>
      <c r="O280" s="282">
        <v>2409</v>
      </c>
      <c r="P280" s="282">
        <v>540</v>
      </c>
      <c r="Q280" s="282">
        <v>1714</v>
      </c>
      <c r="R280" s="282"/>
      <c r="S280" s="282"/>
      <c r="T280" s="282">
        <v>1</v>
      </c>
    </row>
    <row r="281" spans="2:20" ht="42" x14ac:dyDescent="0.4">
      <c r="B281" s="286">
        <v>274</v>
      </c>
      <c r="C281" s="218"/>
      <c r="D281" s="607" t="s">
        <v>2353</v>
      </c>
      <c r="E281" s="607" t="s">
        <v>2354</v>
      </c>
      <c r="F281" s="607" t="s">
        <v>2355</v>
      </c>
      <c r="G281" s="285" t="s">
        <v>2357</v>
      </c>
      <c r="H281" s="285" t="s">
        <v>2358</v>
      </c>
      <c r="I281" s="285" t="s">
        <v>2359</v>
      </c>
      <c r="J281" s="285" t="s">
        <v>3909</v>
      </c>
      <c r="K281" s="285" t="s">
        <v>3910</v>
      </c>
      <c r="L281" s="285" t="s">
        <v>3911</v>
      </c>
      <c r="M281" s="285" t="s">
        <v>2068</v>
      </c>
      <c r="N281" s="285" t="s">
        <v>2069</v>
      </c>
      <c r="O281" s="285" t="s">
        <v>2070</v>
      </c>
      <c r="P281" s="285" t="s">
        <v>2071</v>
      </c>
      <c r="Q281" s="285" t="s">
        <v>2072</v>
      </c>
      <c r="R281" s="285">
        <v>9</v>
      </c>
      <c r="S281" s="285">
        <v>10</v>
      </c>
      <c r="T281" s="285" t="s">
        <v>765</v>
      </c>
    </row>
    <row r="282" spans="2:20" x14ac:dyDescent="0.35">
      <c r="B282" s="286">
        <v>275</v>
      </c>
      <c r="C282" s="280" t="s">
        <v>646</v>
      </c>
      <c r="D282" s="280">
        <v>371219</v>
      </c>
      <c r="E282" s="280">
        <v>287178</v>
      </c>
      <c r="F282" s="280">
        <f>D282-E282</f>
        <v>84041</v>
      </c>
      <c r="G282" s="280">
        <v>146</v>
      </c>
      <c r="H282" s="280">
        <v>49</v>
      </c>
      <c r="I282" s="280">
        <v>0</v>
      </c>
      <c r="J282" s="281">
        <v>21845</v>
      </c>
      <c r="K282" s="280">
        <v>1639</v>
      </c>
      <c r="L282" s="280">
        <v>130</v>
      </c>
      <c r="M282" s="280">
        <v>351</v>
      </c>
      <c r="N282" s="280">
        <v>583</v>
      </c>
      <c r="O282" s="280">
        <v>765</v>
      </c>
      <c r="P282" s="280">
        <v>128</v>
      </c>
      <c r="Q282" s="280">
        <v>379</v>
      </c>
      <c r="R282" s="280"/>
      <c r="S282" s="280"/>
      <c r="T282" s="280">
        <v>0</v>
      </c>
    </row>
    <row r="283" spans="2:20" x14ac:dyDescent="0.35">
      <c r="B283" s="286">
        <v>276</v>
      </c>
      <c r="C283" s="283" t="s">
        <v>647</v>
      </c>
      <c r="D283" s="283">
        <v>368635</v>
      </c>
      <c r="E283" s="283">
        <v>278505</v>
      </c>
      <c r="F283" s="280">
        <f t="shared" ref="F283:F300" si="13">D283-E283</f>
        <v>90130</v>
      </c>
      <c r="G283" s="283">
        <v>169.5</v>
      </c>
      <c r="H283" s="283">
        <v>84</v>
      </c>
      <c r="I283" s="283">
        <v>0</v>
      </c>
      <c r="J283" s="284">
        <v>21837</v>
      </c>
      <c r="K283" s="283">
        <v>1295</v>
      </c>
      <c r="L283" s="283">
        <v>86</v>
      </c>
      <c r="M283" s="283">
        <v>400.5</v>
      </c>
      <c r="N283" s="283">
        <v>366</v>
      </c>
      <c r="O283" s="283">
        <v>600</v>
      </c>
      <c r="P283" s="283">
        <v>67</v>
      </c>
      <c r="Q283" s="283">
        <v>160</v>
      </c>
      <c r="R283" s="283"/>
      <c r="S283" s="283"/>
      <c r="T283" s="283">
        <v>0</v>
      </c>
    </row>
    <row r="284" spans="2:20" x14ac:dyDescent="0.35">
      <c r="B284" s="286">
        <v>277</v>
      </c>
      <c r="C284" s="283" t="s">
        <v>648</v>
      </c>
      <c r="D284" s="283">
        <v>341065</v>
      </c>
      <c r="E284" s="283">
        <v>254016</v>
      </c>
      <c r="F284" s="280">
        <f t="shared" si="13"/>
        <v>87049</v>
      </c>
      <c r="G284" s="283">
        <v>169.5</v>
      </c>
      <c r="H284" s="283">
        <v>71</v>
      </c>
      <c r="I284" s="283">
        <v>4</v>
      </c>
      <c r="J284" s="284">
        <v>19565</v>
      </c>
      <c r="K284" s="283">
        <v>1069</v>
      </c>
      <c r="L284" s="283">
        <v>68</v>
      </c>
      <c r="M284" s="283">
        <v>400.5</v>
      </c>
      <c r="N284" s="283">
        <v>384</v>
      </c>
      <c r="O284" s="283">
        <v>543</v>
      </c>
      <c r="P284" s="283">
        <v>61</v>
      </c>
      <c r="Q284" s="283">
        <v>146</v>
      </c>
      <c r="R284" s="283"/>
      <c r="S284" s="283"/>
      <c r="T284" s="283">
        <v>0</v>
      </c>
    </row>
    <row r="285" spans="2:20" x14ac:dyDescent="0.35">
      <c r="B285" s="286">
        <v>278</v>
      </c>
      <c r="C285" s="283" t="s">
        <v>649</v>
      </c>
      <c r="D285" s="283">
        <v>356338</v>
      </c>
      <c r="E285" s="283">
        <v>269019</v>
      </c>
      <c r="F285" s="280">
        <f t="shared" si="13"/>
        <v>87319</v>
      </c>
      <c r="G285" s="283">
        <v>98</v>
      </c>
      <c r="H285" s="283">
        <v>45</v>
      </c>
      <c r="I285" s="283">
        <v>3</v>
      </c>
      <c r="J285" s="284">
        <v>19728</v>
      </c>
      <c r="K285" s="283">
        <v>1104</v>
      </c>
      <c r="L285" s="283">
        <v>47</v>
      </c>
      <c r="M285" s="283">
        <v>384</v>
      </c>
      <c r="N285" s="283">
        <v>442</v>
      </c>
      <c r="O285" s="283">
        <v>557</v>
      </c>
      <c r="P285" s="283">
        <v>56</v>
      </c>
      <c r="Q285" s="283">
        <v>134</v>
      </c>
      <c r="R285" s="283"/>
      <c r="S285" s="283"/>
      <c r="T285" s="283">
        <v>0</v>
      </c>
    </row>
    <row r="286" spans="2:20" x14ac:dyDescent="0.35">
      <c r="B286" s="286">
        <v>279</v>
      </c>
      <c r="C286" s="283" t="s">
        <v>650</v>
      </c>
      <c r="D286" s="283">
        <v>413790</v>
      </c>
      <c r="E286" s="283">
        <v>333362</v>
      </c>
      <c r="F286" s="280">
        <f t="shared" si="13"/>
        <v>80428</v>
      </c>
      <c r="G286" s="283">
        <v>122</v>
      </c>
      <c r="H286" s="280">
        <v>55</v>
      </c>
      <c r="I286" s="283">
        <v>3</v>
      </c>
      <c r="J286" s="284">
        <v>19064</v>
      </c>
      <c r="K286" s="283">
        <v>1404</v>
      </c>
      <c r="L286" s="283">
        <v>101</v>
      </c>
      <c r="M286" s="283">
        <v>284</v>
      </c>
      <c r="N286" s="283">
        <v>497</v>
      </c>
      <c r="O286" s="283">
        <v>862</v>
      </c>
      <c r="P286" s="283">
        <v>174</v>
      </c>
      <c r="Q286" s="283">
        <v>510</v>
      </c>
      <c r="R286" s="283"/>
      <c r="S286" s="283"/>
      <c r="T286" s="283">
        <v>0</v>
      </c>
    </row>
    <row r="287" spans="2:20" x14ac:dyDescent="0.35">
      <c r="B287" s="286">
        <v>280</v>
      </c>
      <c r="C287" s="283" t="s">
        <v>651</v>
      </c>
      <c r="D287" s="283">
        <v>441268</v>
      </c>
      <c r="E287" s="283">
        <v>362435</v>
      </c>
      <c r="F287" s="280">
        <f t="shared" si="13"/>
        <v>78833</v>
      </c>
      <c r="G287" s="283">
        <v>151.5</v>
      </c>
      <c r="H287" s="283">
        <v>56</v>
      </c>
      <c r="I287" s="283">
        <v>0</v>
      </c>
      <c r="J287" s="284">
        <v>18432</v>
      </c>
      <c r="K287" s="283">
        <v>1733</v>
      </c>
      <c r="L287" s="283">
        <v>198</v>
      </c>
      <c r="M287" s="283">
        <v>331</v>
      </c>
      <c r="N287" s="283">
        <v>615</v>
      </c>
      <c r="O287" s="283">
        <v>1153</v>
      </c>
      <c r="P287" s="283">
        <v>275</v>
      </c>
      <c r="Q287" s="283">
        <v>879</v>
      </c>
      <c r="R287" s="283"/>
      <c r="S287" s="283"/>
      <c r="T287" s="283">
        <v>0</v>
      </c>
    </row>
    <row r="288" spans="2:20" x14ac:dyDescent="0.35">
      <c r="B288" s="286">
        <v>281</v>
      </c>
      <c r="C288" s="283" t="s">
        <v>652</v>
      </c>
      <c r="D288" s="283">
        <v>447923</v>
      </c>
      <c r="E288" s="283">
        <v>367915</v>
      </c>
      <c r="F288" s="280">
        <f t="shared" si="13"/>
        <v>80008</v>
      </c>
      <c r="G288" s="283">
        <v>151.5</v>
      </c>
      <c r="H288" s="283">
        <v>47</v>
      </c>
      <c r="I288" s="283">
        <v>3</v>
      </c>
      <c r="J288" s="284">
        <v>21648</v>
      </c>
      <c r="K288" s="283">
        <v>1883</v>
      </c>
      <c r="L288" s="283">
        <v>182</v>
      </c>
      <c r="M288" s="283">
        <v>331</v>
      </c>
      <c r="N288" s="283">
        <v>585</v>
      </c>
      <c r="O288" s="283">
        <v>890</v>
      </c>
      <c r="P288" s="283">
        <v>197</v>
      </c>
      <c r="Q288" s="283">
        <v>605</v>
      </c>
      <c r="R288" s="283"/>
      <c r="S288" s="283"/>
      <c r="T288" s="283">
        <v>0</v>
      </c>
    </row>
    <row r="289" spans="2:20" x14ac:dyDescent="0.35">
      <c r="B289" s="286">
        <v>282</v>
      </c>
      <c r="C289" s="283" t="s">
        <v>653</v>
      </c>
      <c r="D289" s="283">
        <v>404028</v>
      </c>
      <c r="E289" s="283">
        <v>325322</v>
      </c>
      <c r="F289" s="280">
        <f t="shared" si="13"/>
        <v>78706</v>
      </c>
      <c r="G289" s="283">
        <v>175</v>
      </c>
      <c r="H289" s="283">
        <v>72</v>
      </c>
      <c r="I289" s="283">
        <v>4</v>
      </c>
      <c r="J289" s="284">
        <v>21031</v>
      </c>
      <c r="K289" s="283">
        <v>1590</v>
      </c>
      <c r="L289" s="283">
        <v>109</v>
      </c>
      <c r="M289" s="283">
        <v>449</v>
      </c>
      <c r="N289" s="283">
        <v>477</v>
      </c>
      <c r="O289" s="283">
        <v>696</v>
      </c>
      <c r="P289" s="283">
        <v>131</v>
      </c>
      <c r="Q289" s="283">
        <v>315</v>
      </c>
      <c r="R289" s="283"/>
      <c r="S289" s="283"/>
      <c r="T289" s="283">
        <v>0</v>
      </c>
    </row>
    <row r="290" spans="2:20" x14ac:dyDescent="0.35">
      <c r="B290" s="286">
        <v>283</v>
      </c>
      <c r="C290" s="283" t="s">
        <v>654</v>
      </c>
      <c r="D290" s="283">
        <v>401892</v>
      </c>
      <c r="E290" s="283">
        <v>313771</v>
      </c>
      <c r="F290" s="280">
        <f t="shared" si="13"/>
        <v>88121</v>
      </c>
      <c r="G290" s="283">
        <v>175</v>
      </c>
      <c r="H290" s="283">
        <v>74</v>
      </c>
      <c r="I290" s="283">
        <v>0</v>
      </c>
      <c r="J290" s="284">
        <v>20372</v>
      </c>
      <c r="K290" s="283">
        <v>1340</v>
      </c>
      <c r="L290" s="283">
        <v>107</v>
      </c>
      <c r="M290" s="283">
        <v>449</v>
      </c>
      <c r="N290" s="283">
        <v>367</v>
      </c>
      <c r="O290" s="283">
        <v>532</v>
      </c>
      <c r="P290" s="283">
        <v>79</v>
      </c>
      <c r="Q290" s="283">
        <v>208</v>
      </c>
      <c r="R290" s="283"/>
      <c r="S290" s="283"/>
      <c r="T290" s="283">
        <v>0</v>
      </c>
    </row>
    <row r="291" spans="2:20" x14ac:dyDescent="0.35">
      <c r="B291" s="286">
        <v>284</v>
      </c>
      <c r="C291" s="283" t="s">
        <v>655</v>
      </c>
      <c r="D291" s="283">
        <v>402045</v>
      </c>
      <c r="E291" s="283">
        <v>307587</v>
      </c>
      <c r="F291" s="280">
        <f t="shared" si="13"/>
        <v>94458</v>
      </c>
      <c r="G291" s="283">
        <v>132</v>
      </c>
      <c r="H291" s="283">
        <v>70</v>
      </c>
      <c r="I291" s="283">
        <v>6</v>
      </c>
      <c r="J291" s="284">
        <v>19311</v>
      </c>
      <c r="K291" s="283">
        <v>1227</v>
      </c>
      <c r="L291" s="283">
        <v>86</v>
      </c>
      <c r="M291" s="283">
        <v>352</v>
      </c>
      <c r="N291" s="283">
        <v>305</v>
      </c>
      <c r="O291" s="283">
        <v>380</v>
      </c>
      <c r="P291" s="283">
        <v>60</v>
      </c>
      <c r="Q291" s="283">
        <v>128</v>
      </c>
      <c r="R291" s="283"/>
      <c r="S291" s="283"/>
      <c r="T291" s="283">
        <v>0</v>
      </c>
    </row>
    <row r="292" spans="2:20" x14ac:dyDescent="0.35">
      <c r="B292" s="286">
        <v>285</v>
      </c>
      <c r="C292" s="283" t="s">
        <v>656</v>
      </c>
      <c r="D292" s="283">
        <v>378372</v>
      </c>
      <c r="E292" s="283">
        <v>279732</v>
      </c>
      <c r="F292" s="280">
        <f t="shared" si="13"/>
        <v>98640</v>
      </c>
      <c r="G292" s="283">
        <v>132</v>
      </c>
      <c r="H292" s="283">
        <v>49</v>
      </c>
      <c r="I292" s="283">
        <v>3</v>
      </c>
      <c r="J292" s="284">
        <v>17510</v>
      </c>
      <c r="K292" s="283">
        <v>1183</v>
      </c>
      <c r="L292" s="283">
        <v>81</v>
      </c>
      <c r="M292" s="283">
        <v>352</v>
      </c>
      <c r="N292" s="283">
        <v>287</v>
      </c>
      <c r="O292" s="283">
        <v>255</v>
      </c>
      <c r="P292" s="283">
        <v>54</v>
      </c>
      <c r="Q292" s="283">
        <v>109</v>
      </c>
      <c r="R292" s="283"/>
      <c r="S292" s="283"/>
      <c r="T292" s="283">
        <v>0</v>
      </c>
    </row>
    <row r="293" spans="2:20" x14ac:dyDescent="0.35">
      <c r="B293" s="286">
        <v>286</v>
      </c>
      <c r="C293" s="283" t="s">
        <v>657</v>
      </c>
      <c r="D293" s="283">
        <v>357614</v>
      </c>
      <c r="E293" s="283">
        <v>255821</v>
      </c>
      <c r="F293" s="280">
        <f t="shared" si="13"/>
        <v>101793</v>
      </c>
      <c r="G293" s="283">
        <v>40</v>
      </c>
      <c r="H293" s="283">
        <v>21</v>
      </c>
      <c r="I293" s="283">
        <v>3</v>
      </c>
      <c r="J293" s="284">
        <v>15533</v>
      </c>
      <c r="K293" s="283">
        <v>1100</v>
      </c>
      <c r="L293" s="283">
        <v>89</v>
      </c>
      <c r="M293" s="283">
        <v>172</v>
      </c>
      <c r="N293" s="283">
        <v>262</v>
      </c>
      <c r="O293" s="283">
        <v>201</v>
      </c>
      <c r="P293" s="283">
        <v>30</v>
      </c>
      <c r="Q293" s="283">
        <v>94</v>
      </c>
      <c r="R293" s="283"/>
      <c r="S293" s="283"/>
      <c r="T293" s="283">
        <v>0</v>
      </c>
    </row>
    <row r="294" spans="2:20" x14ac:dyDescent="0.35">
      <c r="B294" s="286">
        <v>287</v>
      </c>
      <c r="C294" s="283" t="s">
        <v>658</v>
      </c>
      <c r="D294" s="283">
        <v>319839</v>
      </c>
      <c r="E294" s="283">
        <v>221079</v>
      </c>
      <c r="F294" s="280">
        <f t="shared" si="13"/>
        <v>98760</v>
      </c>
      <c r="G294" s="283">
        <v>40</v>
      </c>
      <c r="H294" s="283">
        <v>11</v>
      </c>
      <c r="I294" s="283">
        <v>0</v>
      </c>
      <c r="J294" s="283">
        <v>12438</v>
      </c>
      <c r="K294" s="283">
        <v>1043</v>
      </c>
      <c r="L294" s="283">
        <v>78</v>
      </c>
      <c r="M294" s="283">
        <v>172</v>
      </c>
      <c r="N294" s="283">
        <v>214</v>
      </c>
      <c r="O294" s="283">
        <v>143</v>
      </c>
      <c r="P294" s="283">
        <v>23</v>
      </c>
      <c r="Q294" s="283">
        <v>79</v>
      </c>
      <c r="R294" s="283"/>
      <c r="S294" s="283"/>
      <c r="T294" s="283">
        <v>0</v>
      </c>
    </row>
    <row r="295" spans="2:20" x14ac:dyDescent="0.35">
      <c r="B295" s="286">
        <v>288</v>
      </c>
      <c r="C295" s="283" t="s">
        <v>659</v>
      </c>
      <c r="D295" s="283">
        <v>291395</v>
      </c>
      <c r="E295" s="283">
        <v>197002</v>
      </c>
      <c r="F295" s="280">
        <f t="shared" si="13"/>
        <v>94393</v>
      </c>
      <c r="G295" s="283">
        <v>16.5</v>
      </c>
      <c r="H295" s="283">
        <v>9</v>
      </c>
      <c r="I295" s="283">
        <v>0</v>
      </c>
      <c r="J295" s="283">
        <v>9640</v>
      </c>
      <c r="K295" s="283">
        <v>879</v>
      </c>
      <c r="L295" s="283">
        <v>107</v>
      </c>
      <c r="M295" s="283">
        <v>54.5</v>
      </c>
      <c r="N295" s="283">
        <v>157</v>
      </c>
      <c r="O295" s="283">
        <v>96</v>
      </c>
      <c r="P295" s="283">
        <v>24</v>
      </c>
      <c r="Q295" s="283">
        <v>58</v>
      </c>
      <c r="R295" s="283"/>
      <c r="S295" s="283"/>
      <c r="T295" s="283">
        <v>0</v>
      </c>
    </row>
    <row r="296" spans="2:20" x14ac:dyDescent="0.35">
      <c r="B296" s="286">
        <v>289</v>
      </c>
      <c r="C296" s="283" t="s">
        <v>660</v>
      </c>
      <c r="D296" s="283">
        <v>218198</v>
      </c>
      <c r="E296" s="283">
        <v>147282</v>
      </c>
      <c r="F296" s="280">
        <f t="shared" si="13"/>
        <v>70916</v>
      </c>
      <c r="G296" s="283">
        <v>16.5</v>
      </c>
      <c r="H296" s="283">
        <v>8</v>
      </c>
      <c r="I296" s="283">
        <v>0</v>
      </c>
      <c r="J296" s="283">
        <v>6378</v>
      </c>
      <c r="K296" s="283">
        <v>792</v>
      </c>
      <c r="L296" s="283">
        <v>101</v>
      </c>
      <c r="M296" s="283">
        <v>54.5</v>
      </c>
      <c r="N296" s="283">
        <v>124</v>
      </c>
      <c r="O296" s="283">
        <v>52</v>
      </c>
      <c r="P296" s="283">
        <v>15</v>
      </c>
      <c r="Q296" s="283">
        <v>57</v>
      </c>
      <c r="R296" s="283"/>
      <c r="S296" s="283"/>
      <c r="T296" s="283">
        <v>0</v>
      </c>
    </row>
    <row r="297" spans="2:20" x14ac:dyDescent="0.35">
      <c r="B297" s="286">
        <v>290</v>
      </c>
      <c r="C297" s="283" t="s">
        <v>661</v>
      </c>
      <c r="D297" s="283">
        <v>165110</v>
      </c>
      <c r="E297" s="283">
        <v>112837</v>
      </c>
      <c r="F297" s="280">
        <f t="shared" si="13"/>
        <v>52273</v>
      </c>
      <c r="G297" s="283">
        <v>8.5</v>
      </c>
      <c r="H297" s="283">
        <v>3</v>
      </c>
      <c r="I297" s="283">
        <v>0</v>
      </c>
      <c r="J297" s="283">
        <v>4140</v>
      </c>
      <c r="K297" s="283">
        <v>767</v>
      </c>
      <c r="L297" s="283">
        <v>90</v>
      </c>
      <c r="M297" s="283">
        <v>27</v>
      </c>
      <c r="N297" s="283">
        <v>99</v>
      </c>
      <c r="O297" s="283">
        <v>32</v>
      </c>
      <c r="P297" s="283">
        <v>12</v>
      </c>
      <c r="Q297" s="283">
        <v>43</v>
      </c>
      <c r="R297" s="283"/>
      <c r="S297" s="283"/>
      <c r="T297" s="283">
        <v>0</v>
      </c>
    </row>
    <row r="298" spans="2:20" x14ac:dyDescent="0.35">
      <c r="B298" s="286">
        <v>291</v>
      </c>
      <c r="C298" s="283" t="s">
        <v>662</v>
      </c>
      <c r="D298" s="283">
        <v>119896</v>
      </c>
      <c r="E298" s="283">
        <v>83218</v>
      </c>
      <c r="F298" s="280">
        <f t="shared" si="13"/>
        <v>36678</v>
      </c>
      <c r="G298" s="283">
        <v>8.5</v>
      </c>
      <c r="H298" s="283">
        <v>3</v>
      </c>
      <c r="I298" s="283">
        <v>0</v>
      </c>
      <c r="J298" s="283">
        <v>2539</v>
      </c>
      <c r="K298" s="283">
        <v>645</v>
      </c>
      <c r="L298" s="283">
        <v>89</v>
      </c>
      <c r="M298" s="283">
        <v>27</v>
      </c>
      <c r="N298" s="283">
        <v>79</v>
      </c>
      <c r="O298" s="283">
        <v>19</v>
      </c>
      <c r="P298" s="283">
        <v>6</v>
      </c>
      <c r="Q298" s="283">
        <v>25</v>
      </c>
      <c r="R298" s="283"/>
      <c r="S298" s="283"/>
      <c r="T298" s="283">
        <v>0</v>
      </c>
    </row>
    <row r="299" spans="2:20" x14ac:dyDescent="0.35">
      <c r="B299" s="286">
        <v>292</v>
      </c>
      <c r="C299" s="283" t="s">
        <v>663</v>
      </c>
      <c r="D299" s="283">
        <v>127990</v>
      </c>
      <c r="E299" s="283">
        <v>89150</v>
      </c>
      <c r="F299" s="280">
        <f t="shared" si="13"/>
        <v>38840</v>
      </c>
      <c r="G299" s="283">
        <v>7</v>
      </c>
      <c r="H299" s="283">
        <v>6</v>
      </c>
      <c r="I299" s="283">
        <v>0</v>
      </c>
      <c r="J299" s="283">
        <v>1838</v>
      </c>
      <c r="K299" s="283">
        <v>579</v>
      </c>
      <c r="L299" s="283">
        <v>126</v>
      </c>
      <c r="M299" s="283">
        <v>13</v>
      </c>
      <c r="N299" s="283">
        <v>97</v>
      </c>
      <c r="O299" s="283">
        <v>15</v>
      </c>
      <c r="P299" s="283">
        <v>3</v>
      </c>
      <c r="Q299" s="283">
        <v>23</v>
      </c>
      <c r="R299" s="283"/>
      <c r="S299" s="283"/>
      <c r="T299" s="283">
        <v>0</v>
      </c>
    </row>
    <row r="300" spans="2:20" x14ac:dyDescent="0.35">
      <c r="B300" s="286">
        <v>293</v>
      </c>
      <c r="C300" s="283" t="s">
        <v>664</v>
      </c>
      <c r="D300" s="283">
        <v>5926624</v>
      </c>
      <c r="E300" s="283">
        <v>4485210</v>
      </c>
      <c r="F300" s="280">
        <f t="shared" si="13"/>
        <v>1441414</v>
      </c>
      <c r="G300" s="283">
        <v>1759</v>
      </c>
      <c r="H300" s="283">
        <v>733</v>
      </c>
      <c r="I300" s="283">
        <v>29</v>
      </c>
      <c r="J300" s="283">
        <v>272858</v>
      </c>
      <c r="K300" s="283">
        <v>21282</v>
      </c>
      <c r="L300" s="283">
        <v>1881</v>
      </c>
      <c r="M300" s="283">
        <v>4604</v>
      </c>
      <c r="N300" s="283">
        <v>5940</v>
      </c>
      <c r="O300" s="283">
        <v>7791</v>
      </c>
      <c r="P300" s="283">
        <v>1395</v>
      </c>
      <c r="Q300" s="283">
        <v>3952</v>
      </c>
      <c r="R300" s="283"/>
      <c r="S300" s="283"/>
      <c r="T300" s="283">
        <v>0</v>
      </c>
    </row>
    <row r="301" spans="2:20" x14ac:dyDescent="0.35">
      <c r="B301" s="286">
        <v>294</v>
      </c>
      <c r="C301" s="282" t="s">
        <v>768</v>
      </c>
      <c r="D301" s="282">
        <v>2525539</v>
      </c>
      <c r="E301" s="282">
        <v>1834359</v>
      </c>
      <c r="F301" s="282">
        <f>D301-E301</f>
        <v>691180</v>
      </c>
      <c r="G301" s="282">
        <v>491</v>
      </c>
      <c r="H301" s="282">
        <v>222</v>
      </c>
      <c r="I301" s="282">
        <v>13</v>
      </c>
      <c r="J301" s="282">
        <v>90832</v>
      </c>
      <c r="K301" s="282">
        <v>9334</v>
      </c>
      <c r="L301" s="282">
        <v>1233</v>
      </c>
      <c r="M301" s="282">
        <v>1220</v>
      </c>
      <c r="N301" s="282">
        <v>1714</v>
      </c>
      <c r="O301" s="282">
        <v>2409</v>
      </c>
      <c r="P301" s="282">
        <v>540</v>
      </c>
      <c r="Q301" s="282">
        <v>1714</v>
      </c>
      <c r="R301" s="282"/>
      <c r="S301" s="282"/>
      <c r="T301" s="282">
        <v>1</v>
      </c>
    </row>
    <row r="302" spans="2:20" ht="42" x14ac:dyDescent="0.4">
      <c r="B302" s="286">
        <v>295</v>
      </c>
      <c r="C302" s="218"/>
      <c r="D302" s="607" t="s">
        <v>2353</v>
      </c>
      <c r="E302" s="607" t="s">
        <v>2354</v>
      </c>
      <c r="F302" s="607" t="s">
        <v>2355</v>
      </c>
      <c r="G302" s="285" t="s">
        <v>2357</v>
      </c>
      <c r="H302" s="285" t="s">
        <v>2358</v>
      </c>
      <c r="I302" s="285" t="s">
        <v>2359</v>
      </c>
      <c r="J302" s="285" t="s">
        <v>3912</v>
      </c>
      <c r="K302" s="285" t="s">
        <v>3913</v>
      </c>
      <c r="L302" s="285" t="s">
        <v>3914</v>
      </c>
      <c r="M302" s="285" t="s">
        <v>2068</v>
      </c>
      <c r="N302" s="285" t="s">
        <v>2069</v>
      </c>
      <c r="O302" s="285" t="s">
        <v>2070</v>
      </c>
      <c r="P302" s="285" t="s">
        <v>2071</v>
      </c>
      <c r="Q302" s="285" t="s">
        <v>2072</v>
      </c>
      <c r="R302" s="285">
        <v>9</v>
      </c>
      <c r="S302" s="285">
        <v>10</v>
      </c>
      <c r="T302" s="285" t="s">
        <v>765</v>
      </c>
    </row>
    <row r="303" spans="2:20" x14ac:dyDescent="0.35">
      <c r="B303" s="286">
        <v>296</v>
      </c>
      <c r="C303" s="280" t="s">
        <v>646</v>
      </c>
      <c r="D303" s="280">
        <v>371219</v>
      </c>
      <c r="E303" s="280">
        <v>287178</v>
      </c>
      <c r="F303" s="280">
        <f>D303-E303</f>
        <v>84041</v>
      </c>
      <c r="G303" s="280">
        <v>146</v>
      </c>
      <c r="H303" s="280">
        <v>49</v>
      </c>
      <c r="I303" s="280">
        <v>0</v>
      </c>
      <c r="J303" s="281">
        <v>562</v>
      </c>
      <c r="K303" s="280">
        <v>9</v>
      </c>
      <c r="L303" s="280">
        <v>0</v>
      </c>
      <c r="M303" s="280">
        <v>351</v>
      </c>
      <c r="N303" s="280">
        <v>583</v>
      </c>
      <c r="O303" s="280">
        <v>765</v>
      </c>
      <c r="P303" s="280">
        <v>128</v>
      </c>
      <c r="Q303" s="280">
        <v>379</v>
      </c>
      <c r="R303" s="280"/>
      <c r="S303" s="280"/>
      <c r="T303" s="280">
        <v>0</v>
      </c>
    </row>
    <row r="304" spans="2:20" x14ac:dyDescent="0.35">
      <c r="B304" s="286">
        <v>297</v>
      </c>
      <c r="C304" s="283" t="s">
        <v>647</v>
      </c>
      <c r="D304" s="283">
        <v>368635</v>
      </c>
      <c r="E304" s="283">
        <v>278505</v>
      </c>
      <c r="F304" s="280">
        <f t="shared" ref="F304:F321" si="14">D304-E304</f>
        <v>90130</v>
      </c>
      <c r="G304" s="283">
        <v>169.5</v>
      </c>
      <c r="H304" s="283">
        <v>84</v>
      </c>
      <c r="I304" s="283">
        <v>0</v>
      </c>
      <c r="J304" s="284">
        <v>689</v>
      </c>
      <c r="K304" s="283">
        <v>5</v>
      </c>
      <c r="L304" s="283">
        <v>0</v>
      </c>
      <c r="M304" s="283">
        <v>400.5</v>
      </c>
      <c r="N304" s="283">
        <v>366</v>
      </c>
      <c r="O304" s="283">
        <v>600</v>
      </c>
      <c r="P304" s="283">
        <v>67</v>
      </c>
      <c r="Q304" s="283">
        <v>160</v>
      </c>
      <c r="R304" s="283"/>
      <c r="S304" s="283"/>
      <c r="T304" s="283">
        <v>0</v>
      </c>
    </row>
    <row r="305" spans="2:20" x14ac:dyDescent="0.35">
      <c r="B305" s="286">
        <v>298</v>
      </c>
      <c r="C305" s="283" t="s">
        <v>648</v>
      </c>
      <c r="D305" s="283">
        <v>341065</v>
      </c>
      <c r="E305" s="283">
        <v>254016</v>
      </c>
      <c r="F305" s="280">
        <f t="shared" si="14"/>
        <v>87049</v>
      </c>
      <c r="G305" s="283">
        <v>169.5</v>
      </c>
      <c r="H305" s="283">
        <v>71</v>
      </c>
      <c r="I305" s="283">
        <v>4</v>
      </c>
      <c r="J305" s="284">
        <v>697</v>
      </c>
      <c r="K305" s="283">
        <v>10</v>
      </c>
      <c r="L305" s="283">
        <v>0</v>
      </c>
      <c r="M305" s="283">
        <v>400.5</v>
      </c>
      <c r="N305" s="283">
        <v>384</v>
      </c>
      <c r="O305" s="283">
        <v>543</v>
      </c>
      <c r="P305" s="283">
        <v>61</v>
      </c>
      <c r="Q305" s="283">
        <v>146</v>
      </c>
      <c r="R305" s="283"/>
      <c r="S305" s="283"/>
      <c r="T305" s="283">
        <v>0</v>
      </c>
    </row>
    <row r="306" spans="2:20" x14ac:dyDescent="0.35">
      <c r="B306" s="286">
        <v>299</v>
      </c>
      <c r="C306" s="283" t="s">
        <v>649</v>
      </c>
      <c r="D306" s="283">
        <v>356338</v>
      </c>
      <c r="E306" s="283">
        <v>269019</v>
      </c>
      <c r="F306" s="280">
        <f t="shared" si="14"/>
        <v>87319</v>
      </c>
      <c r="G306" s="283">
        <v>98</v>
      </c>
      <c r="H306" s="283">
        <v>45</v>
      </c>
      <c r="I306" s="283">
        <v>3</v>
      </c>
      <c r="J306" s="284">
        <v>647</v>
      </c>
      <c r="K306" s="283">
        <v>20</v>
      </c>
      <c r="L306" s="283">
        <v>0</v>
      </c>
      <c r="M306" s="283">
        <v>384</v>
      </c>
      <c r="N306" s="283">
        <v>442</v>
      </c>
      <c r="O306" s="283">
        <v>557</v>
      </c>
      <c r="P306" s="283">
        <v>56</v>
      </c>
      <c r="Q306" s="283">
        <v>134</v>
      </c>
      <c r="R306" s="283"/>
      <c r="S306" s="283"/>
      <c r="T306" s="283">
        <v>0</v>
      </c>
    </row>
    <row r="307" spans="2:20" x14ac:dyDescent="0.35">
      <c r="B307" s="286">
        <v>300</v>
      </c>
      <c r="C307" s="283" t="s">
        <v>650</v>
      </c>
      <c r="D307" s="283">
        <v>413790</v>
      </c>
      <c r="E307" s="283">
        <v>333362</v>
      </c>
      <c r="F307" s="280">
        <f t="shared" si="14"/>
        <v>80428</v>
      </c>
      <c r="G307" s="283">
        <v>122</v>
      </c>
      <c r="H307" s="280">
        <v>55</v>
      </c>
      <c r="I307" s="283">
        <v>3</v>
      </c>
      <c r="J307" s="284">
        <v>592</v>
      </c>
      <c r="K307" s="283">
        <v>33</v>
      </c>
      <c r="L307" s="283">
        <v>3</v>
      </c>
      <c r="M307" s="283">
        <v>284</v>
      </c>
      <c r="N307" s="283">
        <v>497</v>
      </c>
      <c r="O307" s="283">
        <v>862</v>
      </c>
      <c r="P307" s="283">
        <v>174</v>
      </c>
      <c r="Q307" s="283">
        <v>510</v>
      </c>
      <c r="R307" s="283"/>
      <c r="S307" s="283"/>
      <c r="T307" s="283">
        <v>0</v>
      </c>
    </row>
    <row r="308" spans="2:20" x14ac:dyDescent="0.35">
      <c r="B308" s="286">
        <v>301</v>
      </c>
      <c r="C308" s="283" t="s">
        <v>651</v>
      </c>
      <c r="D308" s="283">
        <v>441268</v>
      </c>
      <c r="E308" s="283">
        <v>362435</v>
      </c>
      <c r="F308" s="280">
        <f t="shared" si="14"/>
        <v>78833</v>
      </c>
      <c r="G308" s="283">
        <v>151.5</v>
      </c>
      <c r="H308" s="283">
        <v>56</v>
      </c>
      <c r="I308" s="283">
        <v>0</v>
      </c>
      <c r="J308" s="284">
        <v>497</v>
      </c>
      <c r="K308" s="283">
        <v>29</v>
      </c>
      <c r="L308" s="283">
        <v>3</v>
      </c>
      <c r="M308" s="283">
        <v>331</v>
      </c>
      <c r="N308" s="283">
        <v>615</v>
      </c>
      <c r="O308" s="283">
        <v>1153</v>
      </c>
      <c r="P308" s="283">
        <v>275</v>
      </c>
      <c r="Q308" s="283">
        <v>879</v>
      </c>
      <c r="R308" s="283"/>
      <c r="S308" s="283"/>
      <c r="T308" s="283">
        <v>0</v>
      </c>
    </row>
    <row r="309" spans="2:20" x14ac:dyDescent="0.35">
      <c r="B309" s="286">
        <v>302</v>
      </c>
      <c r="C309" s="283" t="s">
        <v>652</v>
      </c>
      <c r="D309" s="283">
        <v>447923</v>
      </c>
      <c r="E309" s="283">
        <v>367915</v>
      </c>
      <c r="F309" s="280">
        <f t="shared" si="14"/>
        <v>80008</v>
      </c>
      <c r="G309" s="283">
        <v>151.5</v>
      </c>
      <c r="H309" s="283">
        <v>47</v>
      </c>
      <c r="I309" s="283">
        <v>3</v>
      </c>
      <c r="J309" s="284">
        <v>446</v>
      </c>
      <c r="K309" s="283">
        <v>17</v>
      </c>
      <c r="L309" s="283">
        <v>3</v>
      </c>
      <c r="M309" s="283">
        <v>331</v>
      </c>
      <c r="N309" s="283">
        <v>585</v>
      </c>
      <c r="O309" s="283">
        <v>890</v>
      </c>
      <c r="P309" s="283">
        <v>197</v>
      </c>
      <c r="Q309" s="283">
        <v>605</v>
      </c>
      <c r="R309" s="283"/>
      <c r="S309" s="283"/>
      <c r="T309" s="283">
        <v>0</v>
      </c>
    </row>
    <row r="310" spans="2:20" x14ac:dyDescent="0.35">
      <c r="B310" s="286">
        <v>303</v>
      </c>
      <c r="C310" s="283" t="s">
        <v>653</v>
      </c>
      <c r="D310" s="283">
        <v>404028</v>
      </c>
      <c r="E310" s="283">
        <v>325322</v>
      </c>
      <c r="F310" s="280">
        <f t="shared" si="14"/>
        <v>78706</v>
      </c>
      <c r="G310" s="283">
        <v>175</v>
      </c>
      <c r="H310" s="283">
        <v>72</v>
      </c>
      <c r="I310" s="283">
        <v>4</v>
      </c>
      <c r="J310" s="284">
        <v>493</v>
      </c>
      <c r="K310" s="283">
        <v>17</v>
      </c>
      <c r="L310" s="283">
        <v>0</v>
      </c>
      <c r="M310" s="283">
        <v>449</v>
      </c>
      <c r="N310" s="283">
        <v>477</v>
      </c>
      <c r="O310" s="283">
        <v>696</v>
      </c>
      <c r="P310" s="283">
        <v>131</v>
      </c>
      <c r="Q310" s="283">
        <v>315</v>
      </c>
      <c r="R310" s="283"/>
      <c r="S310" s="283"/>
      <c r="T310" s="283">
        <v>0</v>
      </c>
    </row>
    <row r="311" spans="2:20" x14ac:dyDescent="0.35">
      <c r="B311" s="286">
        <v>304</v>
      </c>
      <c r="C311" s="283" t="s">
        <v>654</v>
      </c>
      <c r="D311" s="283">
        <v>401892</v>
      </c>
      <c r="E311" s="283">
        <v>313771</v>
      </c>
      <c r="F311" s="280">
        <f t="shared" si="14"/>
        <v>88121</v>
      </c>
      <c r="G311" s="283">
        <v>175</v>
      </c>
      <c r="H311" s="283">
        <v>74</v>
      </c>
      <c r="I311" s="283">
        <v>0</v>
      </c>
      <c r="J311" s="284">
        <v>641</v>
      </c>
      <c r="K311" s="283">
        <v>17</v>
      </c>
      <c r="L311" s="283">
        <v>4</v>
      </c>
      <c r="M311" s="283">
        <v>449</v>
      </c>
      <c r="N311" s="283">
        <v>367</v>
      </c>
      <c r="O311" s="283">
        <v>532</v>
      </c>
      <c r="P311" s="283">
        <v>79</v>
      </c>
      <c r="Q311" s="283">
        <v>208</v>
      </c>
      <c r="R311" s="283"/>
      <c r="S311" s="283"/>
      <c r="T311" s="283">
        <v>0</v>
      </c>
    </row>
    <row r="312" spans="2:20" x14ac:dyDescent="0.35">
      <c r="B312" s="286">
        <v>305</v>
      </c>
      <c r="C312" s="283" t="s">
        <v>655</v>
      </c>
      <c r="D312" s="283">
        <v>402045</v>
      </c>
      <c r="E312" s="283">
        <v>307587</v>
      </c>
      <c r="F312" s="280">
        <f t="shared" si="14"/>
        <v>94458</v>
      </c>
      <c r="G312" s="283">
        <v>132</v>
      </c>
      <c r="H312" s="283">
        <v>70</v>
      </c>
      <c r="I312" s="283">
        <v>6</v>
      </c>
      <c r="J312" s="284">
        <v>747</v>
      </c>
      <c r="K312" s="283">
        <v>22</v>
      </c>
      <c r="L312" s="283">
        <v>4</v>
      </c>
      <c r="M312" s="283">
        <v>352</v>
      </c>
      <c r="N312" s="283">
        <v>305</v>
      </c>
      <c r="O312" s="283">
        <v>380</v>
      </c>
      <c r="P312" s="283">
        <v>60</v>
      </c>
      <c r="Q312" s="283">
        <v>128</v>
      </c>
      <c r="R312" s="283"/>
      <c r="S312" s="283"/>
      <c r="T312" s="283">
        <v>0</v>
      </c>
    </row>
    <row r="313" spans="2:20" x14ac:dyDescent="0.35">
      <c r="B313" s="286">
        <v>306</v>
      </c>
      <c r="C313" s="283" t="s">
        <v>656</v>
      </c>
      <c r="D313" s="283">
        <v>378372</v>
      </c>
      <c r="E313" s="283">
        <v>279732</v>
      </c>
      <c r="F313" s="280">
        <f t="shared" si="14"/>
        <v>98640</v>
      </c>
      <c r="G313" s="283">
        <v>132</v>
      </c>
      <c r="H313" s="283">
        <v>49</v>
      </c>
      <c r="I313" s="283">
        <v>3</v>
      </c>
      <c r="J313" s="284">
        <v>834</v>
      </c>
      <c r="K313" s="283">
        <v>24</v>
      </c>
      <c r="L313" s="283">
        <v>14</v>
      </c>
      <c r="M313" s="283">
        <v>352</v>
      </c>
      <c r="N313" s="283">
        <v>287</v>
      </c>
      <c r="O313" s="283">
        <v>255</v>
      </c>
      <c r="P313" s="283">
        <v>54</v>
      </c>
      <c r="Q313" s="283">
        <v>109</v>
      </c>
      <c r="R313" s="283"/>
      <c r="S313" s="283"/>
      <c r="T313" s="283">
        <v>0</v>
      </c>
    </row>
    <row r="314" spans="2:20" x14ac:dyDescent="0.35">
      <c r="B314" s="286">
        <v>307</v>
      </c>
      <c r="C314" s="283" t="s">
        <v>657</v>
      </c>
      <c r="D314" s="283">
        <v>357614</v>
      </c>
      <c r="E314" s="283">
        <v>255821</v>
      </c>
      <c r="F314" s="280">
        <f t="shared" si="14"/>
        <v>101793</v>
      </c>
      <c r="G314" s="283">
        <v>40</v>
      </c>
      <c r="H314" s="283">
        <v>21</v>
      </c>
      <c r="I314" s="283">
        <v>3</v>
      </c>
      <c r="J314" s="284">
        <v>899</v>
      </c>
      <c r="K314" s="283">
        <v>33</v>
      </c>
      <c r="L314" s="283">
        <v>7</v>
      </c>
      <c r="M314" s="283">
        <v>172</v>
      </c>
      <c r="N314" s="283">
        <v>262</v>
      </c>
      <c r="O314" s="283">
        <v>201</v>
      </c>
      <c r="P314" s="283">
        <v>30</v>
      </c>
      <c r="Q314" s="283">
        <v>94</v>
      </c>
      <c r="R314" s="283"/>
      <c r="S314" s="283"/>
      <c r="T314" s="283">
        <v>0</v>
      </c>
    </row>
    <row r="315" spans="2:20" x14ac:dyDescent="0.35">
      <c r="B315" s="286">
        <v>308</v>
      </c>
      <c r="C315" s="283" t="s">
        <v>658</v>
      </c>
      <c r="D315" s="283">
        <v>319839</v>
      </c>
      <c r="E315" s="283">
        <v>221079</v>
      </c>
      <c r="F315" s="280">
        <f t="shared" si="14"/>
        <v>98760</v>
      </c>
      <c r="G315" s="283">
        <v>40</v>
      </c>
      <c r="H315" s="283">
        <v>11</v>
      </c>
      <c r="I315" s="283">
        <v>0</v>
      </c>
      <c r="J315" s="283">
        <v>936</v>
      </c>
      <c r="K315" s="283">
        <v>41</v>
      </c>
      <c r="L315" s="283">
        <v>10</v>
      </c>
      <c r="M315" s="283">
        <v>172</v>
      </c>
      <c r="N315" s="283">
        <v>214</v>
      </c>
      <c r="O315" s="283">
        <v>143</v>
      </c>
      <c r="P315" s="283">
        <v>23</v>
      </c>
      <c r="Q315" s="283">
        <v>79</v>
      </c>
      <c r="R315" s="283"/>
      <c r="S315" s="283"/>
      <c r="T315" s="283">
        <v>0</v>
      </c>
    </row>
    <row r="316" spans="2:20" x14ac:dyDescent="0.35">
      <c r="B316" s="286">
        <v>309</v>
      </c>
      <c r="C316" s="283" t="s">
        <v>659</v>
      </c>
      <c r="D316" s="283">
        <v>291395</v>
      </c>
      <c r="E316" s="283">
        <v>197002</v>
      </c>
      <c r="F316" s="280">
        <f t="shared" si="14"/>
        <v>94393</v>
      </c>
      <c r="G316" s="283">
        <v>16.5</v>
      </c>
      <c r="H316" s="283">
        <v>9</v>
      </c>
      <c r="I316" s="283">
        <v>0</v>
      </c>
      <c r="J316" s="283">
        <v>971</v>
      </c>
      <c r="K316" s="283">
        <v>38</v>
      </c>
      <c r="L316" s="283">
        <v>5</v>
      </c>
      <c r="M316" s="283">
        <v>54.5</v>
      </c>
      <c r="N316" s="283">
        <v>157</v>
      </c>
      <c r="O316" s="283">
        <v>96</v>
      </c>
      <c r="P316" s="283">
        <v>24</v>
      </c>
      <c r="Q316" s="283">
        <v>58</v>
      </c>
      <c r="R316" s="283"/>
      <c r="S316" s="283"/>
      <c r="T316" s="283">
        <v>0</v>
      </c>
    </row>
    <row r="317" spans="2:20" x14ac:dyDescent="0.35">
      <c r="B317" s="286">
        <v>310</v>
      </c>
      <c r="C317" s="283" t="s">
        <v>660</v>
      </c>
      <c r="D317" s="283">
        <v>218198</v>
      </c>
      <c r="E317" s="283">
        <v>147282</v>
      </c>
      <c r="F317" s="280">
        <f t="shared" si="14"/>
        <v>70916</v>
      </c>
      <c r="G317" s="283">
        <v>16.5</v>
      </c>
      <c r="H317" s="283">
        <v>8</v>
      </c>
      <c r="I317" s="283">
        <v>0</v>
      </c>
      <c r="J317" s="283">
        <v>779</v>
      </c>
      <c r="K317" s="283">
        <v>41</v>
      </c>
      <c r="L317" s="283">
        <v>9</v>
      </c>
      <c r="M317" s="283">
        <v>54.5</v>
      </c>
      <c r="N317" s="283">
        <v>124</v>
      </c>
      <c r="O317" s="283">
        <v>52</v>
      </c>
      <c r="P317" s="283">
        <v>15</v>
      </c>
      <c r="Q317" s="283">
        <v>57</v>
      </c>
      <c r="R317" s="283"/>
      <c r="S317" s="283"/>
      <c r="T317" s="283">
        <v>0</v>
      </c>
    </row>
    <row r="318" spans="2:20" x14ac:dyDescent="0.35">
      <c r="B318" s="286">
        <v>311</v>
      </c>
      <c r="C318" s="283" t="s">
        <v>661</v>
      </c>
      <c r="D318" s="283">
        <v>165110</v>
      </c>
      <c r="E318" s="283">
        <v>112837</v>
      </c>
      <c r="F318" s="280">
        <f t="shared" si="14"/>
        <v>52273</v>
      </c>
      <c r="G318" s="283">
        <v>8.5</v>
      </c>
      <c r="H318" s="283">
        <v>3</v>
      </c>
      <c r="I318" s="283">
        <v>0</v>
      </c>
      <c r="J318" s="283">
        <v>581</v>
      </c>
      <c r="K318" s="283">
        <v>54</v>
      </c>
      <c r="L318" s="283">
        <v>15</v>
      </c>
      <c r="M318" s="283">
        <v>27</v>
      </c>
      <c r="N318" s="283">
        <v>99</v>
      </c>
      <c r="O318" s="283">
        <v>32</v>
      </c>
      <c r="P318" s="283">
        <v>12</v>
      </c>
      <c r="Q318" s="283">
        <v>43</v>
      </c>
      <c r="R318" s="283"/>
      <c r="S318" s="283"/>
      <c r="T318" s="283">
        <v>0</v>
      </c>
    </row>
    <row r="319" spans="2:20" x14ac:dyDescent="0.35">
      <c r="B319" s="286">
        <v>312</v>
      </c>
      <c r="C319" s="283" t="s">
        <v>662</v>
      </c>
      <c r="D319" s="283">
        <v>119896</v>
      </c>
      <c r="E319" s="283">
        <v>83218</v>
      </c>
      <c r="F319" s="280">
        <f t="shared" si="14"/>
        <v>36678</v>
      </c>
      <c r="G319" s="283">
        <v>8.5</v>
      </c>
      <c r="H319" s="283">
        <v>3</v>
      </c>
      <c r="I319" s="283">
        <v>0</v>
      </c>
      <c r="J319" s="283">
        <v>358</v>
      </c>
      <c r="K319" s="283">
        <v>49</v>
      </c>
      <c r="L319" s="283">
        <v>8</v>
      </c>
      <c r="M319" s="283">
        <v>27</v>
      </c>
      <c r="N319" s="283">
        <v>79</v>
      </c>
      <c r="O319" s="283">
        <v>19</v>
      </c>
      <c r="P319" s="283">
        <v>6</v>
      </c>
      <c r="Q319" s="283">
        <v>25</v>
      </c>
      <c r="R319" s="283"/>
      <c r="S319" s="283"/>
      <c r="T319" s="283">
        <v>0</v>
      </c>
    </row>
    <row r="320" spans="2:20" x14ac:dyDescent="0.35">
      <c r="B320" s="286">
        <v>313</v>
      </c>
      <c r="C320" s="283" t="s">
        <v>663</v>
      </c>
      <c r="D320" s="283">
        <v>127990</v>
      </c>
      <c r="E320" s="283">
        <v>89150</v>
      </c>
      <c r="F320" s="280">
        <f t="shared" si="14"/>
        <v>38840</v>
      </c>
      <c r="G320" s="283">
        <v>7</v>
      </c>
      <c r="H320" s="283">
        <v>6</v>
      </c>
      <c r="I320" s="283">
        <v>0</v>
      </c>
      <c r="J320" s="283">
        <v>281</v>
      </c>
      <c r="K320" s="283">
        <v>45</v>
      </c>
      <c r="L320" s="283">
        <v>9</v>
      </c>
      <c r="M320" s="283">
        <v>13</v>
      </c>
      <c r="N320" s="283">
        <v>97</v>
      </c>
      <c r="O320" s="283">
        <v>15</v>
      </c>
      <c r="P320" s="283">
        <v>3</v>
      </c>
      <c r="Q320" s="283">
        <v>23</v>
      </c>
      <c r="R320" s="283"/>
      <c r="S320" s="283"/>
      <c r="T320" s="283">
        <v>0</v>
      </c>
    </row>
    <row r="321" spans="2:20" x14ac:dyDescent="0.35">
      <c r="B321" s="286">
        <v>314</v>
      </c>
      <c r="C321" s="283" t="s">
        <v>664</v>
      </c>
      <c r="D321" s="283">
        <v>5926624</v>
      </c>
      <c r="E321" s="283">
        <v>4485210</v>
      </c>
      <c r="F321" s="280">
        <f t="shared" si="14"/>
        <v>1441414</v>
      </c>
      <c r="G321" s="283">
        <v>1759</v>
      </c>
      <c r="H321" s="283">
        <v>733</v>
      </c>
      <c r="I321" s="283">
        <v>29</v>
      </c>
      <c r="J321" s="283">
        <v>11631</v>
      </c>
      <c r="K321" s="283">
        <v>511</v>
      </c>
      <c r="L321" s="283">
        <v>100</v>
      </c>
      <c r="M321" s="283">
        <v>4604</v>
      </c>
      <c r="N321" s="283">
        <v>5940</v>
      </c>
      <c r="O321" s="283">
        <v>7791</v>
      </c>
      <c r="P321" s="283">
        <v>1395</v>
      </c>
      <c r="Q321" s="283">
        <v>3952</v>
      </c>
      <c r="R321" s="283"/>
      <c r="S321" s="283"/>
      <c r="T321" s="283">
        <v>0</v>
      </c>
    </row>
    <row r="322" spans="2:20" x14ac:dyDescent="0.35">
      <c r="B322" s="286">
        <v>315</v>
      </c>
      <c r="C322" s="282" t="s">
        <v>768</v>
      </c>
      <c r="D322" s="282">
        <v>2525539</v>
      </c>
      <c r="E322" s="282">
        <v>1834359</v>
      </c>
      <c r="F322" s="282">
        <f>D322-E322</f>
        <v>691180</v>
      </c>
      <c r="G322" s="282">
        <v>491</v>
      </c>
      <c r="H322" s="282">
        <v>222</v>
      </c>
      <c r="I322" s="282">
        <v>13</v>
      </c>
      <c r="J322" s="282">
        <v>5913</v>
      </c>
      <c r="K322" s="282">
        <v>400</v>
      </c>
      <c r="L322" s="282">
        <v>99</v>
      </c>
      <c r="M322" s="282">
        <v>1220</v>
      </c>
      <c r="N322" s="282">
        <v>1714</v>
      </c>
      <c r="O322" s="282">
        <v>2409</v>
      </c>
      <c r="P322" s="282">
        <v>540</v>
      </c>
      <c r="Q322" s="282">
        <v>1714</v>
      </c>
      <c r="R322" s="282"/>
      <c r="S322" s="282"/>
      <c r="T322" s="282">
        <v>1</v>
      </c>
    </row>
    <row r="323" spans="2:20" ht="42" x14ac:dyDescent="0.4">
      <c r="B323" s="286">
        <v>316</v>
      </c>
      <c r="C323" s="218"/>
      <c r="D323" s="607" t="s">
        <v>2353</v>
      </c>
      <c r="E323" s="607" t="s">
        <v>2354</v>
      </c>
      <c r="F323" s="607" t="s">
        <v>2355</v>
      </c>
      <c r="G323" s="285" t="s">
        <v>2357</v>
      </c>
      <c r="H323" s="285" t="s">
        <v>2358</v>
      </c>
      <c r="I323" s="285" t="s">
        <v>2359</v>
      </c>
      <c r="J323" s="285" t="s">
        <v>3915</v>
      </c>
      <c r="K323" s="285" t="s">
        <v>3916</v>
      </c>
      <c r="L323" s="285" t="s">
        <v>3917</v>
      </c>
      <c r="M323" s="285" t="s">
        <v>2068</v>
      </c>
      <c r="N323" s="285" t="s">
        <v>2069</v>
      </c>
      <c r="O323" s="285" t="s">
        <v>2070</v>
      </c>
      <c r="P323" s="285" t="s">
        <v>2071</v>
      </c>
      <c r="Q323" s="285" t="s">
        <v>2072</v>
      </c>
      <c r="R323" s="285">
        <v>9</v>
      </c>
      <c r="S323" s="285">
        <v>10</v>
      </c>
      <c r="T323" s="285" t="s">
        <v>765</v>
      </c>
    </row>
    <row r="324" spans="2:20" x14ac:dyDescent="0.35">
      <c r="B324" s="286">
        <v>317</v>
      </c>
      <c r="C324" s="280" t="s">
        <v>646</v>
      </c>
      <c r="D324" s="280">
        <v>371219</v>
      </c>
      <c r="E324" s="280">
        <v>287178</v>
      </c>
      <c r="F324" s="280">
        <f>D324-E324</f>
        <v>84041</v>
      </c>
      <c r="G324" s="280">
        <v>146</v>
      </c>
      <c r="H324" s="280">
        <v>49</v>
      </c>
      <c r="I324" s="280">
        <v>0</v>
      </c>
      <c r="J324" s="281">
        <v>1138</v>
      </c>
      <c r="K324" s="280">
        <v>24</v>
      </c>
      <c r="L324" s="280">
        <v>7</v>
      </c>
      <c r="M324" s="280">
        <v>351</v>
      </c>
      <c r="N324" s="280">
        <v>583</v>
      </c>
      <c r="O324" s="280">
        <v>765</v>
      </c>
      <c r="P324" s="280">
        <v>128</v>
      </c>
      <c r="Q324" s="280">
        <v>379</v>
      </c>
      <c r="R324" s="280"/>
      <c r="S324" s="280"/>
      <c r="T324" s="280">
        <v>0</v>
      </c>
    </row>
    <row r="325" spans="2:20" x14ac:dyDescent="0.35">
      <c r="B325" s="286">
        <v>318</v>
      </c>
      <c r="C325" s="283" t="s">
        <v>647</v>
      </c>
      <c r="D325" s="283">
        <v>368635</v>
      </c>
      <c r="E325" s="283">
        <v>278505</v>
      </c>
      <c r="F325" s="280">
        <f t="shared" ref="F325:F342" si="15">D325-E325</f>
        <v>90130</v>
      </c>
      <c r="G325" s="283">
        <v>169.5</v>
      </c>
      <c r="H325" s="283">
        <v>84</v>
      </c>
      <c r="I325" s="283">
        <v>0</v>
      </c>
      <c r="J325" s="284">
        <v>1225</v>
      </c>
      <c r="K325" s="283">
        <v>19</v>
      </c>
      <c r="L325" s="283">
        <v>4</v>
      </c>
      <c r="M325" s="283">
        <v>400.5</v>
      </c>
      <c r="N325" s="283">
        <v>366</v>
      </c>
      <c r="O325" s="283">
        <v>600</v>
      </c>
      <c r="P325" s="283">
        <v>67</v>
      </c>
      <c r="Q325" s="283">
        <v>160</v>
      </c>
      <c r="R325" s="283"/>
      <c r="S325" s="283"/>
      <c r="T325" s="283">
        <v>0</v>
      </c>
    </row>
    <row r="326" spans="2:20" x14ac:dyDescent="0.35">
      <c r="B326" s="286">
        <v>319</v>
      </c>
      <c r="C326" s="283" t="s">
        <v>648</v>
      </c>
      <c r="D326" s="283">
        <v>341065</v>
      </c>
      <c r="E326" s="283">
        <v>254016</v>
      </c>
      <c r="F326" s="280">
        <f t="shared" si="15"/>
        <v>87049</v>
      </c>
      <c r="G326" s="283">
        <v>169.5</v>
      </c>
      <c r="H326" s="283">
        <v>71</v>
      </c>
      <c r="I326" s="283">
        <v>4</v>
      </c>
      <c r="J326" s="284">
        <v>1244</v>
      </c>
      <c r="K326" s="283">
        <v>6</v>
      </c>
      <c r="L326" s="283">
        <v>4</v>
      </c>
      <c r="M326" s="283">
        <v>400.5</v>
      </c>
      <c r="N326" s="283">
        <v>384</v>
      </c>
      <c r="O326" s="283">
        <v>543</v>
      </c>
      <c r="P326" s="283">
        <v>61</v>
      </c>
      <c r="Q326" s="283">
        <v>146</v>
      </c>
      <c r="R326" s="283"/>
      <c r="S326" s="283"/>
      <c r="T326" s="283">
        <v>0</v>
      </c>
    </row>
    <row r="327" spans="2:20" x14ac:dyDescent="0.35">
      <c r="B327" s="286">
        <v>320</v>
      </c>
      <c r="C327" s="283" t="s">
        <v>649</v>
      </c>
      <c r="D327" s="283">
        <v>356338</v>
      </c>
      <c r="E327" s="283">
        <v>269019</v>
      </c>
      <c r="F327" s="280">
        <f t="shared" si="15"/>
        <v>87319</v>
      </c>
      <c r="G327" s="283">
        <v>98</v>
      </c>
      <c r="H327" s="283">
        <v>45</v>
      </c>
      <c r="I327" s="283">
        <v>3</v>
      </c>
      <c r="J327" s="284">
        <v>1126</v>
      </c>
      <c r="K327" s="283">
        <v>25</v>
      </c>
      <c r="L327" s="283">
        <v>3</v>
      </c>
      <c r="M327" s="283">
        <v>384</v>
      </c>
      <c r="N327" s="283">
        <v>442</v>
      </c>
      <c r="O327" s="283">
        <v>557</v>
      </c>
      <c r="P327" s="283">
        <v>56</v>
      </c>
      <c r="Q327" s="283">
        <v>134</v>
      </c>
      <c r="R327" s="283"/>
      <c r="S327" s="283"/>
      <c r="T327" s="283">
        <v>0</v>
      </c>
    </row>
    <row r="328" spans="2:20" x14ac:dyDescent="0.35">
      <c r="B328" s="286">
        <v>321</v>
      </c>
      <c r="C328" s="283" t="s">
        <v>650</v>
      </c>
      <c r="D328" s="283">
        <v>413790</v>
      </c>
      <c r="E328" s="283">
        <v>333362</v>
      </c>
      <c r="F328" s="280">
        <f t="shared" si="15"/>
        <v>80428</v>
      </c>
      <c r="G328" s="283">
        <v>122</v>
      </c>
      <c r="H328" s="280">
        <v>55</v>
      </c>
      <c r="I328" s="283">
        <v>3</v>
      </c>
      <c r="J328" s="284">
        <v>954</v>
      </c>
      <c r="K328" s="283">
        <v>78</v>
      </c>
      <c r="L328" s="283">
        <v>0</v>
      </c>
      <c r="M328" s="283">
        <v>284</v>
      </c>
      <c r="N328" s="283">
        <v>497</v>
      </c>
      <c r="O328" s="283">
        <v>862</v>
      </c>
      <c r="P328" s="283">
        <v>174</v>
      </c>
      <c r="Q328" s="283">
        <v>510</v>
      </c>
      <c r="R328" s="283"/>
      <c r="S328" s="283"/>
      <c r="T328" s="283">
        <v>0</v>
      </c>
    </row>
    <row r="329" spans="2:20" x14ac:dyDescent="0.35">
      <c r="B329" s="286">
        <v>322</v>
      </c>
      <c r="C329" s="283" t="s">
        <v>651</v>
      </c>
      <c r="D329" s="283">
        <v>441268</v>
      </c>
      <c r="E329" s="283">
        <v>362435</v>
      </c>
      <c r="F329" s="280">
        <f t="shared" si="15"/>
        <v>78833</v>
      </c>
      <c r="G329" s="283">
        <v>151.5</v>
      </c>
      <c r="H329" s="283">
        <v>56</v>
      </c>
      <c r="I329" s="283">
        <v>0</v>
      </c>
      <c r="J329" s="284">
        <v>979</v>
      </c>
      <c r="K329" s="283">
        <v>86</v>
      </c>
      <c r="L329" s="283">
        <v>4</v>
      </c>
      <c r="M329" s="283">
        <v>331</v>
      </c>
      <c r="N329" s="283">
        <v>615</v>
      </c>
      <c r="O329" s="283">
        <v>1153</v>
      </c>
      <c r="P329" s="283">
        <v>275</v>
      </c>
      <c r="Q329" s="283">
        <v>879</v>
      </c>
      <c r="R329" s="283"/>
      <c r="S329" s="283"/>
      <c r="T329" s="283">
        <v>0</v>
      </c>
    </row>
    <row r="330" spans="2:20" x14ac:dyDescent="0.35">
      <c r="B330" s="286">
        <v>323</v>
      </c>
      <c r="C330" s="283" t="s">
        <v>652</v>
      </c>
      <c r="D330" s="283">
        <v>447923</v>
      </c>
      <c r="E330" s="283">
        <v>367915</v>
      </c>
      <c r="F330" s="280">
        <f t="shared" si="15"/>
        <v>80008</v>
      </c>
      <c r="G330" s="283">
        <v>151.5</v>
      </c>
      <c r="H330" s="283">
        <v>47</v>
      </c>
      <c r="I330" s="283">
        <v>3</v>
      </c>
      <c r="J330" s="284">
        <v>1003</v>
      </c>
      <c r="K330" s="283">
        <v>52</v>
      </c>
      <c r="L330" s="283">
        <v>3</v>
      </c>
      <c r="M330" s="283">
        <v>331</v>
      </c>
      <c r="N330" s="283">
        <v>585</v>
      </c>
      <c r="O330" s="283">
        <v>890</v>
      </c>
      <c r="P330" s="283">
        <v>197</v>
      </c>
      <c r="Q330" s="283">
        <v>605</v>
      </c>
      <c r="R330" s="283"/>
      <c r="S330" s="283"/>
      <c r="T330" s="283">
        <v>0</v>
      </c>
    </row>
    <row r="331" spans="2:20" x14ac:dyDescent="0.35">
      <c r="B331" s="286">
        <v>324</v>
      </c>
      <c r="C331" s="283" t="s">
        <v>653</v>
      </c>
      <c r="D331" s="283">
        <v>404028</v>
      </c>
      <c r="E331" s="283">
        <v>325322</v>
      </c>
      <c r="F331" s="280">
        <f t="shared" si="15"/>
        <v>78706</v>
      </c>
      <c r="G331" s="283">
        <v>175</v>
      </c>
      <c r="H331" s="283">
        <v>72</v>
      </c>
      <c r="I331" s="283">
        <v>4</v>
      </c>
      <c r="J331" s="284">
        <v>955</v>
      </c>
      <c r="K331" s="283">
        <v>36</v>
      </c>
      <c r="L331" s="283">
        <v>6</v>
      </c>
      <c r="M331" s="283">
        <v>449</v>
      </c>
      <c r="N331" s="283">
        <v>477</v>
      </c>
      <c r="O331" s="283">
        <v>696</v>
      </c>
      <c r="P331" s="283">
        <v>131</v>
      </c>
      <c r="Q331" s="283">
        <v>315</v>
      </c>
      <c r="R331" s="283"/>
      <c r="S331" s="283"/>
      <c r="T331" s="283">
        <v>0</v>
      </c>
    </row>
    <row r="332" spans="2:20" x14ac:dyDescent="0.35">
      <c r="B332" s="286">
        <v>325</v>
      </c>
      <c r="C332" s="283" t="s">
        <v>654</v>
      </c>
      <c r="D332" s="283">
        <v>401892</v>
      </c>
      <c r="E332" s="283">
        <v>313771</v>
      </c>
      <c r="F332" s="280">
        <f t="shared" si="15"/>
        <v>88121</v>
      </c>
      <c r="G332" s="283">
        <v>175</v>
      </c>
      <c r="H332" s="283">
        <v>74</v>
      </c>
      <c r="I332" s="283">
        <v>0</v>
      </c>
      <c r="J332" s="284">
        <v>1121</v>
      </c>
      <c r="K332" s="283">
        <v>42</v>
      </c>
      <c r="L332" s="283">
        <v>7</v>
      </c>
      <c r="M332" s="283">
        <v>449</v>
      </c>
      <c r="N332" s="283">
        <v>367</v>
      </c>
      <c r="O332" s="283">
        <v>532</v>
      </c>
      <c r="P332" s="283">
        <v>79</v>
      </c>
      <c r="Q332" s="283">
        <v>208</v>
      </c>
      <c r="R332" s="283"/>
      <c r="S332" s="283"/>
      <c r="T332" s="283">
        <v>0</v>
      </c>
    </row>
    <row r="333" spans="2:20" x14ac:dyDescent="0.35">
      <c r="B333" s="286">
        <v>326</v>
      </c>
      <c r="C333" s="283" t="s">
        <v>655</v>
      </c>
      <c r="D333" s="283">
        <v>402045</v>
      </c>
      <c r="E333" s="283">
        <v>307587</v>
      </c>
      <c r="F333" s="280">
        <f t="shared" si="15"/>
        <v>94458</v>
      </c>
      <c r="G333" s="283">
        <v>132</v>
      </c>
      <c r="H333" s="283">
        <v>70</v>
      </c>
      <c r="I333" s="283">
        <v>6</v>
      </c>
      <c r="J333" s="284">
        <v>1265</v>
      </c>
      <c r="K333" s="283">
        <v>58</v>
      </c>
      <c r="L333" s="283">
        <v>7</v>
      </c>
      <c r="M333" s="283">
        <v>352</v>
      </c>
      <c r="N333" s="283">
        <v>305</v>
      </c>
      <c r="O333" s="283">
        <v>380</v>
      </c>
      <c r="P333" s="283">
        <v>60</v>
      </c>
      <c r="Q333" s="283">
        <v>128</v>
      </c>
      <c r="R333" s="283"/>
      <c r="S333" s="283"/>
      <c r="T333" s="283">
        <v>0</v>
      </c>
    </row>
    <row r="334" spans="2:20" x14ac:dyDescent="0.35">
      <c r="B334" s="286">
        <v>327</v>
      </c>
      <c r="C334" s="283" t="s">
        <v>656</v>
      </c>
      <c r="D334" s="283">
        <v>378372</v>
      </c>
      <c r="E334" s="283">
        <v>279732</v>
      </c>
      <c r="F334" s="280">
        <f t="shared" si="15"/>
        <v>98640</v>
      </c>
      <c r="G334" s="283">
        <v>132</v>
      </c>
      <c r="H334" s="283">
        <v>49</v>
      </c>
      <c r="I334" s="283">
        <v>3</v>
      </c>
      <c r="J334" s="284">
        <v>1303</v>
      </c>
      <c r="K334" s="283">
        <v>40</v>
      </c>
      <c r="L334" s="283">
        <v>12</v>
      </c>
      <c r="M334" s="283">
        <v>352</v>
      </c>
      <c r="N334" s="283">
        <v>287</v>
      </c>
      <c r="O334" s="283">
        <v>255</v>
      </c>
      <c r="P334" s="283">
        <v>54</v>
      </c>
      <c r="Q334" s="283">
        <v>109</v>
      </c>
      <c r="R334" s="283"/>
      <c r="S334" s="283"/>
      <c r="T334" s="283">
        <v>0</v>
      </c>
    </row>
    <row r="335" spans="2:20" x14ac:dyDescent="0.35">
      <c r="B335" s="286">
        <v>328</v>
      </c>
      <c r="C335" s="283" t="s">
        <v>657</v>
      </c>
      <c r="D335" s="283">
        <v>357614</v>
      </c>
      <c r="E335" s="283">
        <v>255821</v>
      </c>
      <c r="F335" s="280">
        <f t="shared" si="15"/>
        <v>101793</v>
      </c>
      <c r="G335" s="283">
        <v>40</v>
      </c>
      <c r="H335" s="283">
        <v>21</v>
      </c>
      <c r="I335" s="283">
        <v>3</v>
      </c>
      <c r="J335" s="284">
        <v>1340</v>
      </c>
      <c r="K335" s="283">
        <v>55</v>
      </c>
      <c r="L335" s="283">
        <v>10</v>
      </c>
      <c r="M335" s="283">
        <v>172</v>
      </c>
      <c r="N335" s="283">
        <v>262</v>
      </c>
      <c r="O335" s="283">
        <v>201</v>
      </c>
      <c r="P335" s="283">
        <v>30</v>
      </c>
      <c r="Q335" s="283">
        <v>94</v>
      </c>
      <c r="R335" s="283"/>
      <c r="S335" s="283"/>
      <c r="T335" s="283">
        <v>0</v>
      </c>
    </row>
    <row r="336" spans="2:20" x14ac:dyDescent="0.35">
      <c r="B336" s="286">
        <v>329</v>
      </c>
      <c r="C336" s="283" t="s">
        <v>658</v>
      </c>
      <c r="D336" s="283">
        <v>319839</v>
      </c>
      <c r="E336" s="283">
        <v>221079</v>
      </c>
      <c r="F336" s="280">
        <f t="shared" si="15"/>
        <v>98760</v>
      </c>
      <c r="G336" s="283">
        <v>40</v>
      </c>
      <c r="H336" s="283">
        <v>11</v>
      </c>
      <c r="I336" s="283">
        <v>0</v>
      </c>
      <c r="J336" s="283">
        <v>1364</v>
      </c>
      <c r="K336" s="283">
        <v>53</v>
      </c>
      <c r="L336" s="283">
        <v>18</v>
      </c>
      <c r="M336" s="283">
        <v>172</v>
      </c>
      <c r="N336" s="283">
        <v>214</v>
      </c>
      <c r="O336" s="283">
        <v>143</v>
      </c>
      <c r="P336" s="283">
        <v>23</v>
      </c>
      <c r="Q336" s="283">
        <v>79</v>
      </c>
      <c r="R336" s="283"/>
      <c r="S336" s="283"/>
      <c r="T336" s="283">
        <v>0</v>
      </c>
    </row>
    <row r="337" spans="2:20" x14ac:dyDescent="0.35">
      <c r="B337" s="286">
        <v>330</v>
      </c>
      <c r="C337" s="283" t="s">
        <v>659</v>
      </c>
      <c r="D337" s="283">
        <v>291395</v>
      </c>
      <c r="E337" s="283">
        <v>197002</v>
      </c>
      <c r="F337" s="280">
        <f t="shared" si="15"/>
        <v>94393</v>
      </c>
      <c r="G337" s="283">
        <v>16.5</v>
      </c>
      <c r="H337" s="283">
        <v>9</v>
      </c>
      <c r="I337" s="283">
        <v>0</v>
      </c>
      <c r="J337" s="283">
        <v>1169</v>
      </c>
      <c r="K337" s="283">
        <v>72</v>
      </c>
      <c r="L337" s="283">
        <v>8</v>
      </c>
      <c r="M337" s="283">
        <v>54.5</v>
      </c>
      <c r="N337" s="283">
        <v>157</v>
      </c>
      <c r="O337" s="283">
        <v>96</v>
      </c>
      <c r="P337" s="283">
        <v>24</v>
      </c>
      <c r="Q337" s="283">
        <v>58</v>
      </c>
      <c r="R337" s="283"/>
      <c r="S337" s="283"/>
      <c r="T337" s="283">
        <v>0</v>
      </c>
    </row>
    <row r="338" spans="2:20" x14ac:dyDescent="0.35">
      <c r="B338" s="286">
        <v>331</v>
      </c>
      <c r="C338" s="283" t="s">
        <v>660</v>
      </c>
      <c r="D338" s="283">
        <v>218198</v>
      </c>
      <c r="E338" s="283">
        <v>147282</v>
      </c>
      <c r="F338" s="280">
        <f t="shared" si="15"/>
        <v>70916</v>
      </c>
      <c r="G338" s="283">
        <v>16.5</v>
      </c>
      <c r="H338" s="283">
        <v>8</v>
      </c>
      <c r="I338" s="283">
        <v>0</v>
      </c>
      <c r="J338" s="283">
        <v>896</v>
      </c>
      <c r="K338" s="283">
        <v>50</v>
      </c>
      <c r="L338" s="283">
        <v>11</v>
      </c>
      <c r="M338" s="283">
        <v>54.5</v>
      </c>
      <c r="N338" s="283">
        <v>124</v>
      </c>
      <c r="O338" s="283">
        <v>52</v>
      </c>
      <c r="P338" s="283">
        <v>15</v>
      </c>
      <c r="Q338" s="283">
        <v>57</v>
      </c>
      <c r="R338" s="283"/>
      <c r="S338" s="283"/>
      <c r="T338" s="283">
        <v>0</v>
      </c>
    </row>
    <row r="339" spans="2:20" x14ac:dyDescent="0.35">
      <c r="B339" s="286">
        <v>332</v>
      </c>
      <c r="C339" s="283" t="s">
        <v>661</v>
      </c>
      <c r="D339" s="283">
        <v>165110</v>
      </c>
      <c r="E339" s="283">
        <v>112837</v>
      </c>
      <c r="F339" s="280">
        <f t="shared" si="15"/>
        <v>52273</v>
      </c>
      <c r="G339" s="283">
        <v>8.5</v>
      </c>
      <c r="H339" s="283">
        <v>3</v>
      </c>
      <c r="I339" s="283">
        <v>0</v>
      </c>
      <c r="J339" s="283">
        <v>680</v>
      </c>
      <c r="K339" s="283">
        <v>63</v>
      </c>
      <c r="L339" s="283">
        <v>5</v>
      </c>
      <c r="M339" s="283">
        <v>27</v>
      </c>
      <c r="N339" s="283">
        <v>99</v>
      </c>
      <c r="O339" s="283">
        <v>32</v>
      </c>
      <c r="P339" s="283">
        <v>12</v>
      </c>
      <c r="Q339" s="283">
        <v>43</v>
      </c>
      <c r="R339" s="283"/>
      <c r="S339" s="283"/>
      <c r="T339" s="283">
        <v>0</v>
      </c>
    </row>
    <row r="340" spans="2:20" x14ac:dyDescent="0.35">
      <c r="B340" s="286">
        <v>333</v>
      </c>
      <c r="C340" s="283" t="s">
        <v>662</v>
      </c>
      <c r="D340" s="283">
        <v>119896</v>
      </c>
      <c r="E340" s="283">
        <v>83218</v>
      </c>
      <c r="F340" s="280">
        <f t="shared" si="15"/>
        <v>36678</v>
      </c>
      <c r="G340" s="283">
        <v>8.5</v>
      </c>
      <c r="H340" s="283">
        <v>3</v>
      </c>
      <c r="I340" s="283">
        <v>0</v>
      </c>
      <c r="J340" s="283">
        <v>431</v>
      </c>
      <c r="K340" s="283">
        <v>64</v>
      </c>
      <c r="L340" s="283">
        <v>6</v>
      </c>
      <c r="M340" s="283">
        <v>27</v>
      </c>
      <c r="N340" s="283">
        <v>79</v>
      </c>
      <c r="O340" s="283">
        <v>19</v>
      </c>
      <c r="P340" s="283">
        <v>6</v>
      </c>
      <c r="Q340" s="283">
        <v>25</v>
      </c>
      <c r="R340" s="283"/>
      <c r="S340" s="283"/>
      <c r="T340" s="283">
        <v>0</v>
      </c>
    </row>
    <row r="341" spans="2:20" x14ac:dyDescent="0.35">
      <c r="B341" s="286">
        <v>334</v>
      </c>
      <c r="C341" s="283" t="s">
        <v>663</v>
      </c>
      <c r="D341" s="283">
        <v>127990</v>
      </c>
      <c r="E341" s="283">
        <v>89150</v>
      </c>
      <c r="F341" s="280">
        <f t="shared" si="15"/>
        <v>38840</v>
      </c>
      <c r="G341" s="283">
        <v>7</v>
      </c>
      <c r="H341" s="283">
        <v>6</v>
      </c>
      <c r="I341" s="283">
        <v>0</v>
      </c>
      <c r="J341" s="283">
        <v>335</v>
      </c>
      <c r="K341" s="283">
        <v>73</v>
      </c>
      <c r="L341" s="283">
        <v>4</v>
      </c>
      <c r="M341" s="283">
        <v>13</v>
      </c>
      <c r="N341" s="283">
        <v>97</v>
      </c>
      <c r="O341" s="283">
        <v>15</v>
      </c>
      <c r="P341" s="283">
        <v>3</v>
      </c>
      <c r="Q341" s="283">
        <v>23</v>
      </c>
      <c r="R341" s="283"/>
      <c r="S341" s="283"/>
      <c r="T341" s="283">
        <v>0</v>
      </c>
    </row>
    <row r="342" spans="2:20" x14ac:dyDescent="0.35">
      <c r="B342" s="286">
        <v>335</v>
      </c>
      <c r="C342" s="283" t="s">
        <v>664</v>
      </c>
      <c r="D342" s="283">
        <v>5926624</v>
      </c>
      <c r="E342" s="283">
        <v>4485210</v>
      </c>
      <c r="F342" s="280">
        <f t="shared" si="15"/>
        <v>1441414</v>
      </c>
      <c r="G342" s="283">
        <v>1759</v>
      </c>
      <c r="H342" s="283">
        <v>733</v>
      </c>
      <c r="I342" s="283">
        <v>29</v>
      </c>
      <c r="J342" s="283">
        <v>18536</v>
      </c>
      <c r="K342" s="283">
        <v>904</v>
      </c>
      <c r="L342" s="283">
        <v>115</v>
      </c>
      <c r="M342" s="283">
        <v>4604</v>
      </c>
      <c r="N342" s="283">
        <v>5940</v>
      </c>
      <c r="O342" s="283">
        <v>7791</v>
      </c>
      <c r="P342" s="283">
        <v>1395</v>
      </c>
      <c r="Q342" s="283">
        <v>3952</v>
      </c>
      <c r="R342" s="283"/>
      <c r="S342" s="283"/>
      <c r="T342" s="283">
        <v>0</v>
      </c>
    </row>
    <row r="343" spans="2:20" x14ac:dyDescent="0.35">
      <c r="B343" s="286">
        <v>336</v>
      </c>
      <c r="C343" s="282" t="s">
        <v>768</v>
      </c>
      <c r="D343" s="282">
        <v>2525539</v>
      </c>
      <c r="E343" s="282">
        <v>1834359</v>
      </c>
      <c r="F343" s="282">
        <f>D343-E343</f>
        <v>691180</v>
      </c>
      <c r="G343" s="282">
        <v>491</v>
      </c>
      <c r="H343" s="282">
        <v>222</v>
      </c>
      <c r="I343" s="282">
        <v>13</v>
      </c>
      <c r="J343" s="282">
        <v>10393</v>
      </c>
      <c r="K343" s="282">
        <v>874</v>
      </c>
      <c r="L343" s="282">
        <v>141</v>
      </c>
      <c r="M343" s="282">
        <v>1220</v>
      </c>
      <c r="N343" s="282">
        <v>1714</v>
      </c>
      <c r="O343" s="282">
        <v>2409</v>
      </c>
      <c r="P343" s="282">
        <v>540</v>
      </c>
      <c r="Q343" s="282">
        <v>1714</v>
      </c>
      <c r="R343" s="282"/>
      <c r="S343" s="282"/>
      <c r="T343" s="282">
        <v>1</v>
      </c>
    </row>
    <row r="344" spans="2:20" ht="42" x14ac:dyDescent="0.4">
      <c r="B344" s="286">
        <v>337</v>
      </c>
      <c r="C344" s="218"/>
      <c r="D344" s="607" t="s">
        <v>2353</v>
      </c>
      <c r="E344" s="607" t="s">
        <v>2354</v>
      </c>
      <c r="F344" s="607" t="s">
        <v>2355</v>
      </c>
      <c r="G344" s="285" t="s">
        <v>2357</v>
      </c>
      <c r="H344" s="285" t="s">
        <v>2358</v>
      </c>
      <c r="I344" s="285" t="s">
        <v>2359</v>
      </c>
      <c r="J344" s="285" t="s">
        <v>3918</v>
      </c>
      <c r="K344" s="285" t="s">
        <v>3919</v>
      </c>
      <c r="L344" s="285" t="s">
        <v>3920</v>
      </c>
      <c r="M344" s="285" t="s">
        <v>2068</v>
      </c>
      <c r="N344" s="285" t="s">
        <v>2069</v>
      </c>
      <c r="O344" s="285" t="s">
        <v>2070</v>
      </c>
      <c r="P344" s="285" t="s">
        <v>2071</v>
      </c>
      <c r="Q344" s="285" t="s">
        <v>2072</v>
      </c>
      <c r="R344" s="285">
        <v>9</v>
      </c>
      <c r="S344" s="285">
        <v>10</v>
      </c>
      <c r="T344" s="285" t="s">
        <v>765</v>
      </c>
    </row>
    <row r="345" spans="2:20" x14ac:dyDescent="0.35">
      <c r="B345" s="286">
        <v>338</v>
      </c>
      <c r="C345" s="280" t="s">
        <v>646</v>
      </c>
      <c r="D345" s="280">
        <v>371219</v>
      </c>
      <c r="E345" s="280">
        <v>287178</v>
      </c>
      <c r="F345" s="280">
        <f>D345-E345</f>
        <v>84041</v>
      </c>
      <c r="G345" s="280">
        <v>146</v>
      </c>
      <c r="H345" s="280">
        <v>49</v>
      </c>
      <c r="I345" s="280">
        <v>0</v>
      </c>
      <c r="J345" s="281">
        <v>834</v>
      </c>
      <c r="K345" s="280">
        <v>6</v>
      </c>
      <c r="L345" s="280">
        <v>5</v>
      </c>
      <c r="M345" s="280">
        <v>351</v>
      </c>
      <c r="N345" s="280">
        <v>583</v>
      </c>
      <c r="O345" s="280">
        <v>765</v>
      </c>
      <c r="P345" s="280">
        <v>128</v>
      </c>
      <c r="Q345" s="280">
        <v>379</v>
      </c>
      <c r="R345" s="280"/>
      <c r="S345" s="280"/>
      <c r="T345" s="280">
        <v>0</v>
      </c>
    </row>
    <row r="346" spans="2:20" x14ac:dyDescent="0.35">
      <c r="B346" s="286">
        <v>339</v>
      </c>
      <c r="C346" s="283" t="s">
        <v>647</v>
      </c>
      <c r="D346" s="283">
        <v>368635</v>
      </c>
      <c r="E346" s="283">
        <v>278505</v>
      </c>
      <c r="F346" s="280">
        <f t="shared" ref="F346:F363" si="16">D346-E346</f>
        <v>90130</v>
      </c>
      <c r="G346" s="283">
        <v>169.5</v>
      </c>
      <c r="H346" s="283">
        <v>84</v>
      </c>
      <c r="I346" s="283">
        <v>0</v>
      </c>
      <c r="J346" s="284">
        <v>1035</v>
      </c>
      <c r="K346" s="283">
        <v>0</v>
      </c>
      <c r="L346" s="283">
        <v>3</v>
      </c>
      <c r="M346" s="283">
        <v>400.5</v>
      </c>
      <c r="N346" s="283">
        <v>366</v>
      </c>
      <c r="O346" s="283">
        <v>600</v>
      </c>
      <c r="P346" s="283">
        <v>67</v>
      </c>
      <c r="Q346" s="283">
        <v>160</v>
      </c>
      <c r="R346" s="283"/>
      <c r="S346" s="283"/>
      <c r="T346" s="283">
        <v>0</v>
      </c>
    </row>
    <row r="347" spans="2:20" x14ac:dyDescent="0.35">
      <c r="B347" s="286">
        <v>340</v>
      </c>
      <c r="C347" s="283" t="s">
        <v>648</v>
      </c>
      <c r="D347" s="283">
        <v>341065</v>
      </c>
      <c r="E347" s="283">
        <v>254016</v>
      </c>
      <c r="F347" s="280">
        <f t="shared" si="16"/>
        <v>87049</v>
      </c>
      <c r="G347" s="283">
        <v>169.5</v>
      </c>
      <c r="H347" s="283">
        <v>71</v>
      </c>
      <c r="I347" s="283">
        <v>4</v>
      </c>
      <c r="J347" s="284">
        <v>973</v>
      </c>
      <c r="K347" s="283">
        <v>0</v>
      </c>
      <c r="L347" s="283">
        <v>6</v>
      </c>
      <c r="M347" s="283">
        <v>400.5</v>
      </c>
      <c r="N347" s="283">
        <v>384</v>
      </c>
      <c r="O347" s="283">
        <v>543</v>
      </c>
      <c r="P347" s="283">
        <v>61</v>
      </c>
      <c r="Q347" s="283">
        <v>146</v>
      </c>
      <c r="R347" s="283"/>
      <c r="S347" s="283"/>
      <c r="T347" s="283">
        <v>0</v>
      </c>
    </row>
    <row r="348" spans="2:20" x14ac:dyDescent="0.35">
      <c r="B348" s="286">
        <v>341</v>
      </c>
      <c r="C348" s="283" t="s">
        <v>649</v>
      </c>
      <c r="D348" s="283">
        <v>356338</v>
      </c>
      <c r="E348" s="283">
        <v>269019</v>
      </c>
      <c r="F348" s="280">
        <f t="shared" si="16"/>
        <v>87319</v>
      </c>
      <c r="G348" s="283">
        <v>98</v>
      </c>
      <c r="H348" s="283">
        <v>45</v>
      </c>
      <c r="I348" s="283">
        <v>3</v>
      </c>
      <c r="J348" s="284">
        <v>945</v>
      </c>
      <c r="K348" s="283">
        <v>3</v>
      </c>
      <c r="L348" s="283">
        <v>9</v>
      </c>
      <c r="M348" s="283">
        <v>384</v>
      </c>
      <c r="N348" s="283">
        <v>442</v>
      </c>
      <c r="O348" s="283">
        <v>557</v>
      </c>
      <c r="P348" s="283">
        <v>56</v>
      </c>
      <c r="Q348" s="283">
        <v>134</v>
      </c>
      <c r="R348" s="283"/>
      <c r="S348" s="283"/>
      <c r="T348" s="283">
        <v>0</v>
      </c>
    </row>
    <row r="349" spans="2:20" x14ac:dyDescent="0.35">
      <c r="B349" s="286">
        <v>342</v>
      </c>
      <c r="C349" s="283" t="s">
        <v>650</v>
      </c>
      <c r="D349" s="283">
        <v>413790</v>
      </c>
      <c r="E349" s="283">
        <v>333362</v>
      </c>
      <c r="F349" s="280">
        <f t="shared" si="16"/>
        <v>80428</v>
      </c>
      <c r="G349" s="283">
        <v>122</v>
      </c>
      <c r="H349" s="280">
        <v>55</v>
      </c>
      <c r="I349" s="283">
        <v>3</v>
      </c>
      <c r="J349" s="284">
        <v>688</v>
      </c>
      <c r="K349" s="283">
        <v>18</v>
      </c>
      <c r="L349" s="283">
        <v>7</v>
      </c>
      <c r="M349" s="283">
        <v>284</v>
      </c>
      <c r="N349" s="283">
        <v>497</v>
      </c>
      <c r="O349" s="283">
        <v>862</v>
      </c>
      <c r="P349" s="283">
        <v>174</v>
      </c>
      <c r="Q349" s="283">
        <v>510</v>
      </c>
      <c r="R349" s="283"/>
      <c r="S349" s="283"/>
      <c r="T349" s="283">
        <v>0</v>
      </c>
    </row>
    <row r="350" spans="2:20" x14ac:dyDescent="0.35">
      <c r="B350" s="286">
        <v>343</v>
      </c>
      <c r="C350" s="283" t="s">
        <v>651</v>
      </c>
      <c r="D350" s="283">
        <v>441268</v>
      </c>
      <c r="E350" s="283">
        <v>362435</v>
      </c>
      <c r="F350" s="280">
        <f t="shared" si="16"/>
        <v>78833</v>
      </c>
      <c r="G350" s="283">
        <v>151.5</v>
      </c>
      <c r="H350" s="283">
        <v>56</v>
      </c>
      <c r="I350" s="283">
        <v>0</v>
      </c>
      <c r="J350" s="284">
        <v>664</v>
      </c>
      <c r="K350" s="283">
        <v>9</v>
      </c>
      <c r="L350" s="283">
        <v>10</v>
      </c>
      <c r="M350" s="283">
        <v>331</v>
      </c>
      <c r="N350" s="283">
        <v>615</v>
      </c>
      <c r="O350" s="283">
        <v>1153</v>
      </c>
      <c r="P350" s="283">
        <v>275</v>
      </c>
      <c r="Q350" s="283">
        <v>879</v>
      </c>
      <c r="R350" s="283"/>
      <c r="S350" s="283"/>
      <c r="T350" s="283">
        <v>0</v>
      </c>
    </row>
    <row r="351" spans="2:20" x14ac:dyDescent="0.35">
      <c r="B351" s="286">
        <v>344</v>
      </c>
      <c r="C351" s="283" t="s">
        <v>652</v>
      </c>
      <c r="D351" s="283">
        <v>447923</v>
      </c>
      <c r="E351" s="283">
        <v>367915</v>
      </c>
      <c r="F351" s="280">
        <f t="shared" si="16"/>
        <v>80008</v>
      </c>
      <c r="G351" s="283">
        <v>151.5</v>
      </c>
      <c r="H351" s="283">
        <v>47</v>
      </c>
      <c r="I351" s="283">
        <v>3</v>
      </c>
      <c r="J351" s="284">
        <v>636</v>
      </c>
      <c r="K351" s="283">
        <v>7</v>
      </c>
      <c r="L351" s="283">
        <v>9</v>
      </c>
      <c r="M351" s="283">
        <v>331</v>
      </c>
      <c r="N351" s="283">
        <v>585</v>
      </c>
      <c r="O351" s="283">
        <v>890</v>
      </c>
      <c r="P351" s="283">
        <v>197</v>
      </c>
      <c r="Q351" s="283">
        <v>605</v>
      </c>
      <c r="R351" s="283"/>
      <c r="S351" s="283"/>
      <c r="T351" s="283">
        <v>0</v>
      </c>
    </row>
    <row r="352" spans="2:20" x14ac:dyDescent="0.35">
      <c r="B352" s="286">
        <v>345</v>
      </c>
      <c r="C352" s="283" t="s">
        <v>653</v>
      </c>
      <c r="D352" s="283">
        <v>404028</v>
      </c>
      <c r="E352" s="283">
        <v>325322</v>
      </c>
      <c r="F352" s="280">
        <f t="shared" si="16"/>
        <v>78706</v>
      </c>
      <c r="G352" s="283">
        <v>175</v>
      </c>
      <c r="H352" s="283">
        <v>72</v>
      </c>
      <c r="I352" s="283">
        <v>4</v>
      </c>
      <c r="J352" s="284">
        <v>727</v>
      </c>
      <c r="K352" s="283">
        <v>3</v>
      </c>
      <c r="L352" s="283">
        <v>6</v>
      </c>
      <c r="M352" s="283">
        <v>449</v>
      </c>
      <c r="N352" s="283">
        <v>477</v>
      </c>
      <c r="O352" s="283">
        <v>696</v>
      </c>
      <c r="P352" s="283">
        <v>131</v>
      </c>
      <c r="Q352" s="283">
        <v>315</v>
      </c>
      <c r="R352" s="283"/>
      <c r="S352" s="283"/>
      <c r="T352" s="283">
        <v>0</v>
      </c>
    </row>
    <row r="353" spans="2:20" x14ac:dyDescent="0.35">
      <c r="B353" s="286">
        <v>346</v>
      </c>
      <c r="C353" s="283" t="s">
        <v>654</v>
      </c>
      <c r="D353" s="283">
        <v>401892</v>
      </c>
      <c r="E353" s="283">
        <v>313771</v>
      </c>
      <c r="F353" s="280">
        <f t="shared" si="16"/>
        <v>88121</v>
      </c>
      <c r="G353" s="283">
        <v>175</v>
      </c>
      <c r="H353" s="283">
        <v>74</v>
      </c>
      <c r="I353" s="283">
        <v>0</v>
      </c>
      <c r="J353" s="284">
        <v>810</v>
      </c>
      <c r="K353" s="283">
        <v>5</v>
      </c>
      <c r="L353" s="283">
        <v>9</v>
      </c>
      <c r="M353" s="283">
        <v>449</v>
      </c>
      <c r="N353" s="283">
        <v>367</v>
      </c>
      <c r="O353" s="283">
        <v>532</v>
      </c>
      <c r="P353" s="283">
        <v>79</v>
      </c>
      <c r="Q353" s="283">
        <v>208</v>
      </c>
      <c r="R353" s="283"/>
      <c r="S353" s="283"/>
      <c r="T353" s="283">
        <v>0</v>
      </c>
    </row>
    <row r="354" spans="2:20" x14ac:dyDescent="0.35">
      <c r="B354" s="286">
        <v>347</v>
      </c>
      <c r="C354" s="283" t="s">
        <v>655</v>
      </c>
      <c r="D354" s="283">
        <v>402045</v>
      </c>
      <c r="E354" s="283">
        <v>307587</v>
      </c>
      <c r="F354" s="280">
        <f t="shared" si="16"/>
        <v>94458</v>
      </c>
      <c r="G354" s="283">
        <v>132</v>
      </c>
      <c r="H354" s="283">
        <v>70</v>
      </c>
      <c r="I354" s="283">
        <v>6</v>
      </c>
      <c r="J354" s="284">
        <v>1008</v>
      </c>
      <c r="K354" s="283">
        <v>13</v>
      </c>
      <c r="L354" s="283">
        <v>12</v>
      </c>
      <c r="M354" s="283">
        <v>352</v>
      </c>
      <c r="N354" s="283">
        <v>305</v>
      </c>
      <c r="O354" s="283">
        <v>380</v>
      </c>
      <c r="P354" s="283">
        <v>60</v>
      </c>
      <c r="Q354" s="283">
        <v>128</v>
      </c>
      <c r="R354" s="283"/>
      <c r="S354" s="283"/>
      <c r="T354" s="283">
        <v>0</v>
      </c>
    </row>
    <row r="355" spans="2:20" x14ac:dyDescent="0.35">
      <c r="B355" s="286">
        <v>348</v>
      </c>
      <c r="C355" s="283" t="s">
        <v>656</v>
      </c>
      <c r="D355" s="283">
        <v>378372</v>
      </c>
      <c r="E355" s="283">
        <v>279732</v>
      </c>
      <c r="F355" s="280">
        <f t="shared" si="16"/>
        <v>98640</v>
      </c>
      <c r="G355" s="283">
        <v>132</v>
      </c>
      <c r="H355" s="283">
        <v>49</v>
      </c>
      <c r="I355" s="283">
        <v>3</v>
      </c>
      <c r="J355" s="284">
        <v>1108</v>
      </c>
      <c r="K355" s="283">
        <v>11</v>
      </c>
      <c r="L355" s="283">
        <v>21</v>
      </c>
      <c r="M355" s="283">
        <v>352</v>
      </c>
      <c r="N355" s="283">
        <v>287</v>
      </c>
      <c r="O355" s="283">
        <v>255</v>
      </c>
      <c r="P355" s="283">
        <v>54</v>
      </c>
      <c r="Q355" s="283">
        <v>109</v>
      </c>
      <c r="R355" s="283"/>
      <c r="S355" s="283"/>
      <c r="T355" s="283">
        <v>0</v>
      </c>
    </row>
    <row r="356" spans="2:20" x14ac:dyDescent="0.35">
      <c r="B356" s="286">
        <v>349</v>
      </c>
      <c r="C356" s="283" t="s">
        <v>657</v>
      </c>
      <c r="D356" s="283">
        <v>357614</v>
      </c>
      <c r="E356" s="283">
        <v>255821</v>
      </c>
      <c r="F356" s="280">
        <f t="shared" si="16"/>
        <v>101793</v>
      </c>
      <c r="G356" s="283">
        <v>40</v>
      </c>
      <c r="H356" s="283">
        <v>21</v>
      </c>
      <c r="I356" s="283">
        <v>3</v>
      </c>
      <c r="J356" s="284">
        <v>1132</v>
      </c>
      <c r="K356" s="283">
        <v>6</v>
      </c>
      <c r="L356" s="283">
        <v>17</v>
      </c>
      <c r="M356" s="283">
        <v>172</v>
      </c>
      <c r="N356" s="283">
        <v>262</v>
      </c>
      <c r="O356" s="283">
        <v>201</v>
      </c>
      <c r="P356" s="283">
        <v>30</v>
      </c>
      <c r="Q356" s="283">
        <v>94</v>
      </c>
      <c r="R356" s="283"/>
      <c r="S356" s="283"/>
      <c r="T356" s="283">
        <v>0</v>
      </c>
    </row>
    <row r="357" spans="2:20" x14ac:dyDescent="0.35">
      <c r="B357" s="286">
        <v>350</v>
      </c>
      <c r="C357" s="283" t="s">
        <v>658</v>
      </c>
      <c r="D357" s="283">
        <v>319839</v>
      </c>
      <c r="E357" s="283">
        <v>221079</v>
      </c>
      <c r="F357" s="280">
        <f t="shared" si="16"/>
        <v>98760</v>
      </c>
      <c r="G357" s="283">
        <v>40</v>
      </c>
      <c r="H357" s="283">
        <v>11</v>
      </c>
      <c r="I357" s="283">
        <v>0</v>
      </c>
      <c r="J357" s="283">
        <v>1014</v>
      </c>
      <c r="K357" s="283">
        <v>19</v>
      </c>
      <c r="L357" s="283">
        <v>19</v>
      </c>
      <c r="M357" s="283">
        <v>172</v>
      </c>
      <c r="N357" s="283">
        <v>214</v>
      </c>
      <c r="O357" s="283">
        <v>143</v>
      </c>
      <c r="P357" s="283">
        <v>23</v>
      </c>
      <c r="Q357" s="283">
        <v>79</v>
      </c>
      <c r="R357" s="283"/>
      <c r="S357" s="283"/>
      <c r="T357" s="283">
        <v>0</v>
      </c>
    </row>
    <row r="358" spans="2:20" x14ac:dyDescent="0.35">
      <c r="B358" s="286">
        <v>351</v>
      </c>
      <c r="C358" s="283" t="s">
        <v>659</v>
      </c>
      <c r="D358" s="283">
        <v>291395</v>
      </c>
      <c r="E358" s="283">
        <v>197002</v>
      </c>
      <c r="F358" s="280">
        <f t="shared" si="16"/>
        <v>94393</v>
      </c>
      <c r="G358" s="283">
        <v>16.5</v>
      </c>
      <c r="H358" s="283">
        <v>9</v>
      </c>
      <c r="I358" s="283">
        <v>0</v>
      </c>
      <c r="J358" s="283">
        <v>959</v>
      </c>
      <c r="K358" s="283">
        <v>15</v>
      </c>
      <c r="L358" s="283">
        <v>19</v>
      </c>
      <c r="M358" s="283">
        <v>54.5</v>
      </c>
      <c r="N358" s="283">
        <v>157</v>
      </c>
      <c r="O358" s="283">
        <v>96</v>
      </c>
      <c r="P358" s="283">
        <v>24</v>
      </c>
      <c r="Q358" s="283">
        <v>58</v>
      </c>
      <c r="R358" s="283"/>
      <c r="S358" s="283"/>
      <c r="T358" s="283">
        <v>0</v>
      </c>
    </row>
    <row r="359" spans="2:20" x14ac:dyDescent="0.35">
      <c r="B359" s="286">
        <v>352</v>
      </c>
      <c r="C359" s="283" t="s">
        <v>660</v>
      </c>
      <c r="D359" s="283">
        <v>218198</v>
      </c>
      <c r="E359" s="283">
        <v>147282</v>
      </c>
      <c r="F359" s="280">
        <f t="shared" si="16"/>
        <v>70916</v>
      </c>
      <c r="G359" s="283">
        <v>16.5</v>
      </c>
      <c r="H359" s="283">
        <v>8</v>
      </c>
      <c r="I359" s="283">
        <v>0</v>
      </c>
      <c r="J359" s="283">
        <v>728</v>
      </c>
      <c r="K359" s="283">
        <v>11</v>
      </c>
      <c r="L359" s="283">
        <v>8</v>
      </c>
      <c r="M359" s="283">
        <v>54.5</v>
      </c>
      <c r="N359" s="283">
        <v>124</v>
      </c>
      <c r="O359" s="283">
        <v>52</v>
      </c>
      <c r="P359" s="283">
        <v>15</v>
      </c>
      <c r="Q359" s="283">
        <v>57</v>
      </c>
      <c r="R359" s="283"/>
      <c r="S359" s="283"/>
      <c r="T359" s="283">
        <v>0</v>
      </c>
    </row>
    <row r="360" spans="2:20" x14ac:dyDescent="0.35">
      <c r="B360" s="286">
        <v>353</v>
      </c>
      <c r="C360" s="283" t="s">
        <v>661</v>
      </c>
      <c r="D360" s="283">
        <v>165110</v>
      </c>
      <c r="E360" s="283">
        <v>112837</v>
      </c>
      <c r="F360" s="280">
        <f t="shared" si="16"/>
        <v>52273</v>
      </c>
      <c r="G360" s="283">
        <v>8.5</v>
      </c>
      <c r="H360" s="283">
        <v>3</v>
      </c>
      <c r="I360" s="283">
        <v>0</v>
      </c>
      <c r="J360" s="283">
        <v>569</v>
      </c>
      <c r="K360" s="283">
        <v>18</v>
      </c>
      <c r="L360" s="283">
        <v>19</v>
      </c>
      <c r="M360" s="283">
        <v>27</v>
      </c>
      <c r="N360" s="283">
        <v>99</v>
      </c>
      <c r="O360" s="283">
        <v>32</v>
      </c>
      <c r="P360" s="283">
        <v>12</v>
      </c>
      <c r="Q360" s="283">
        <v>43</v>
      </c>
      <c r="R360" s="283"/>
      <c r="S360" s="283"/>
      <c r="T360" s="283">
        <v>0</v>
      </c>
    </row>
    <row r="361" spans="2:20" x14ac:dyDescent="0.35">
      <c r="B361" s="286">
        <v>354</v>
      </c>
      <c r="C361" s="283" t="s">
        <v>662</v>
      </c>
      <c r="D361" s="283">
        <v>119896</v>
      </c>
      <c r="E361" s="283">
        <v>83218</v>
      </c>
      <c r="F361" s="280">
        <f t="shared" si="16"/>
        <v>36678</v>
      </c>
      <c r="G361" s="283">
        <v>8.5</v>
      </c>
      <c r="H361" s="283">
        <v>3</v>
      </c>
      <c r="I361" s="283">
        <v>0</v>
      </c>
      <c r="J361" s="283">
        <v>425</v>
      </c>
      <c r="K361" s="283">
        <v>6</v>
      </c>
      <c r="L361" s="283">
        <v>21</v>
      </c>
      <c r="M361" s="283">
        <v>27</v>
      </c>
      <c r="N361" s="283">
        <v>79</v>
      </c>
      <c r="O361" s="283">
        <v>19</v>
      </c>
      <c r="P361" s="283">
        <v>6</v>
      </c>
      <c r="Q361" s="283">
        <v>25</v>
      </c>
      <c r="R361" s="283"/>
      <c r="S361" s="283"/>
      <c r="T361" s="283">
        <v>0</v>
      </c>
    </row>
    <row r="362" spans="2:20" x14ac:dyDescent="0.35">
      <c r="B362" s="286">
        <v>355</v>
      </c>
      <c r="C362" s="283" t="s">
        <v>663</v>
      </c>
      <c r="D362" s="283">
        <v>127990</v>
      </c>
      <c r="E362" s="283">
        <v>89150</v>
      </c>
      <c r="F362" s="280">
        <f t="shared" si="16"/>
        <v>38840</v>
      </c>
      <c r="G362" s="283">
        <v>7</v>
      </c>
      <c r="H362" s="283">
        <v>6</v>
      </c>
      <c r="I362" s="283">
        <v>0</v>
      </c>
      <c r="J362" s="283">
        <v>292</v>
      </c>
      <c r="K362" s="283">
        <v>9</v>
      </c>
      <c r="L362" s="283">
        <v>12</v>
      </c>
      <c r="M362" s="283">
        <v>13</v>
      </c>
      <c r="N362" s="283">
        <v>97</v>
      </c>
      <c r="O362" s="283">
        <v>15</v>
      </c>
      <c r="P362" s="283">
        <v>3</v>
      </c>
      <c r="Q362" s="283">
        <v>23</v>
      </c>
      <c r="R362" s="283"/>
      <c r="S362" s="283"/>
      <c r="T362" s="283">
        <v>0</v>
      </c>
    </row>
    <row r="363" spans="2:20" x14ac:dyDescent="0.35">
      <c r="B363" s="286">
        <v>356</v>
      </c>
      <c r="C363" s="283" t="s">
        <v>664</v>
      </c>
      <c r="D363" s="283">
        <v>5926624</v>
      </c>
      <c r="E363" s="283">
        <v>4485210</v>
      </c>
      <c r="F363" s="280">
        <f t="shared" si="16"/>
        <v>1441414</v>
      </c>
      <c r="G363" s="283">
        <v>1759</v>
      </c>
      <c r="H363" s="283">
        <v>733</v>
      </c>
      <c r="I363" s="283">
        <v>29</v>
      </c>
      <c r="J363" s="283">
        <v>14549</v>
      </c>
      <c r="K363" s="283">
        <v>153</v>
      </c>
      <c r="L363" s="283">
        <v>217</v>
      </c>
      <c r="M363" s="283">
        <v>4604</v>
      </c>
      <c r="N363" s="283">
        <v>5940</v>
      </c>
      <c r="O363" s="283">
        <v>7791</v>
      </c>
      <c r="P363" s="283">
        <v>1395</v>
      </c>
      <c r="Q363" s="283">
        <v>3952</v>
      </c>
      <c r="R363" s="283"/>
      <c r="S363" s="283"/>
      <c r="T363" s="283">
        <v>0</v>
      </c>
    </row>
    <row r="364" spans="2:20" x14ac:dyDescent="0.35">
      <c r="B364" s="286">
        <v>357</v>
      </c>
      <c r="C364" s="282" t="s">
        <v>768</v>
      </c>
      <c r="D364" s="282">
        <v>2525539</v>
      </c>
      <c r="E364" s="282">
        <v>1834359</v>
      </c>
      <c r="F364" s="282">
        <f>D364-E364</f>
        <v>691180</v>
      </c>
      <c r="G364" s="282">
        <v>491</v>
      </c>
      <c r="H364" s="282">
        <v>222</v>
      </c>
      <c r="I364" s="282">
        <v>13</v>
      </c>
      <c r="J364" s="282">
        <v>7231</v>
      </c>
      <c r="K364" s="282">
        <v>138</v>
      </c>
      <c r="L364" s="282">
        <v>180</v>
      </c>
      <c r="M364" s="282">
        <v>1220</v>
      </c>
      <c r="N364" s="282">
        <v>1714</v>
      </c>
      <c r="O364" s="282">
        <v>2409</v>
      </c>
      <c r="P364" s="282">
        <v>540</v>
      </c>
      <c r="Q364" s="282">
        <v>1714</v>
      </c>
      <c r="R364" s="282"/>
      <c r="S364" s="282"/>
      <c r="T364" s="282">
        <v>1</v>
      </c>
    </row>
    <row r="365" spans="2:20" ht="42" x14ac:dyDescent="0.4">
      <c r="B365" s="286">
        <v>358</v>
      </c>
      <c r="C365" s="218"/>
      <c r="D365" s="607" t="s">
        <v>2353</v>
      </c>
      <c r="E365" s="607" t="s">
        <v>2354</v>
      </c>
      <c r="F365" s="607" t="s">
        <v>2355</v>
      </c>
      <c r="G365" s="285" t="s">
        <v>2357</v>
      </c>
      <c r="H365" s="285" t="s">
        <v>2358</v>
      </c>
      <c r="I365" s="285" t="s">
        <v>2359</v>
      </c>
      <c r="J365" s="285" t="s">
        <v>3921</v>
      </c>
      <c r="K365" s="285" t="s">
        <v>3922</v>
      </c>
      <c r="L365" s="285" t="s">
        <v>3923</v>
      </c>
      <c r="M365" s="285" t="s">
        <v>2068</v>
      </c>
      <c r="N365" s="285" t="s">
        <v>2069</v>
      </c>
      <c r="O365" s="285" t="s">
        <v>2070</v>
      </c>
      <c r="P365" s="285" t="s">
        <v>2071</v>
      </c>
      <c r="Q365" s="285" t="s">
        <v>2072</v>
      </c>
      <c r="R365" s="285">
        <v>9</v>
      </c>
      <c r="S365" s="285">
        <v>10</v>
      </c>
      <c r="T365" s="285" t="s">
        <v>765</v>
      </c>
    </row>
    <row r="366" spans="2:20" x14ac:dyDescent="0.35">
      <c r="B366" s="286">
        <v>359</v>
      </c>
      <c r="C366" s="280" t="s">
        <v>646</v>
      </c>
      <c r="D366" s="280">
        <v>371219</v>
      </c>
      <c r="E366" s="280">
        <v>287178</v>
      </c>
      <c r="F366" s="280">
        <f>D366-E366</f>
        <v>84041</v>
      </c>
      <c r="G366" s="280">
        <v>146</v>
      </c>
      <c r="H366" s="280">
        <v>49</v>
      </c>
      <c r="I366" s="280">
        <v>0</v>
      </c>
      <c r="J366" s="281">
        <v>5475</v>
      </c>
      <c r="K366" s="280">
        <v>2539</v>
      </c>
      <c r="L366" s="280">
        <v>679</v>
      </c>
      <c r="M366" s="280">
        <v>351</v>
      </c>
      <c r="N366" s="280">
        <v>583</v>
      </c>
      <c r="O366" s="280">
        <v>765</v>
      </c>
      <c r="P366" s="280">
        <v>128</v>
      </c>
      <c r="Q366" s="280">
        <v>379</v>
      </c>
      <c r="R366" s="280"/>
      <c r="S366" s="280"/>
      <c r="T366" s="280">
        <v>0</v>
      </c>
    </row>
    <row r="367" spans="2:20" x14ac:dyDescent="0.35">
      <c r="B367" s="286">
        <v>360</v>
      </c>
      <c r="C367" s="283" t="s">
        <v>647</v>
      </c>
      <c r="D367" s="283">
        <v>368635</v>
      </c>
      <c r="E367" s="283">
        <v>278505</v>
      </c>
      <c r="F367" s="280">
        <f t="shared" ref="F367:F384" si="17">D367-E367</f>
        <v>90130</v>
      </c>
      <c r="G367" s="283">
        <v>169.5</v>
      </c>
      <c r="H367" s="283">
        <v>84</v>
      </c>
      <c r="I367" s="283">
        <v>0</v>
      </c>
      <c r="J367" s="284">
        <v>5858</v>
      </c>
      <c r="K367" s="283">
        <v>1593</v>
      </c>
      <c r="L367" s="283">
        <v>345</v>
      </c>
      <c r="M367" s="283">
        <v>400.5</v>
      </c>
      <c r="N367" s="283">
        <v>366</v>
      </c>
      <c r="O367" s="283">
        <v>600</v>
      </c>
      <c r="P367" s="283">
        <v>67</v>
      </c>
      <c r="Q367" s="283">
        <v>160</v>
      </c>
      <c r="R367" s="283"/>
      <c r="S367" s="283"/>
      <c r="T367" s="283">
        <v>0</v>
      </c>
    </row>
    <row r="368" spans="2:20" x14ac:dyDescent="0.35">
      <c r="B368" s="286">
        <v>361</v>
      </c>
      <c r="C368" s="283" t="s">
        <v>648</v>
      </c>
      <c r="D368" s="283">
        <v>341065</v>
      </c>
      <c r="E368" s="283">
        <v>254016</v>
      </c>
      <c r="F368" s="280">
        <f t="shared" si="17"/>
        <v>87049</v>
      </c>
      <c r="G368" s="283">
        <v>169.5</v>
      </c>
      <c r="H368" s="283">
        <v>71</v>
      </c>
      <c r="I368" s="283">
        <v>4</v>
      </c>
      <c r="J368" s="284">
        <v>5418</v>
      </c>
      <c r="K368" s="283">
        <v>1056</v>
      </c>
      <c r="L368" s="283">
        <v>204</v>
      </c>
      <c r="M368" s="283">
        <v>400.5</v>
      </c>
      <c r="N368" s="283">
        <v>384</v>
      </c>
      <c r="O368" s="283">
        <v>543</v>
      </c>
      <c r="P368" s="283">
        <v>61</v>
      </c>
      <c r="Q368" s="283">
        <v>146</v>
      </c>
      <c r="R368" s="283"/>
      <c r="S368" s="283"/>
      <c r="T368" s="283">
        <v>0</v>
      </c>
    </row>
    <row r="369" spans="2:20" x14ac:dyDescent="0.35">
      <c r="B369" s="286">
        <v>362</v>
      </c>
      <c r="C369" s="283" t="s">
        <v>649</v>
      </c>
      <c r="D369" s="283">
        <v>356338</v>
      </c>
      <c r="E369" s="283">
        <v>269019</v>
      </c>
      <c r="F369" s="280">
        <f t="shared" si="17"/>
        <v>87319</v>
      </c>
      <c r="G369" s="283">
        <v>98</v>
      </c>
      <c r="H369" s="283">
        <v>45</v>
      </c>
      <c r="I369" s="283">
        <v>3</v>
      </c>
      <c r="J369" s="284">
        <v>5254</v>
      </c>
      <c r="K369" s="283">
        <v>1001</v>
      </c>
      <c r="L369" s="283">
        <v>391</v>
      </c>
      <c r="M369" s="283">
        <v>384</v>
      </c>
      <c r="N369" s="283">
        <v>442</v>
      </c>
      <c r="O369" s="283">
        <v>557</v>
      </c>
      <c r="P369" s="283">
        <v>56</v>
      </c>
      <c r="Q369" s="283">
        <v>134</v>
      </c>
      <c r="R369" s="283"/>
      <c r="S369" s="283"/>
      <c r="T369" s="283">
        <v>0</v>
      </c>
    </row>
    <row r="370" spans="2:20" x14ac:dyDescent="0.35">
      <c r="B370" s="286">
        <v>363</v>
      </c>
      <c r="C370" s="283" t="s">
        <v>650</v>
      </c>
      <c r="D370" s="283">
        <v>413790</v>
      </c>
      <c r="E370" s="283">
        <v>333362</v>
      </c>
      <c r="F370" s="280">
        <f t="shared" si="17"/>
        <v>80428</v>
      </c>
      <c r="G370" s="283">
        <v>122</v>
      </c>
      <c r="H370" s="280">
        <v>55</v>
      </c>
      <c r="I370" s="283">
        <v>3</v>
      </c>
      <c r="J370" s="284">
        <v>6315</v>
      </c>
      <c r="K370" s="283">
        <v>2651</v>
      </c>
      <c r="L370" s="283">
        <v>1761</v>
      </c>
      <c r="M370" s="283">
        <v>284</v>
      </c>
      <c r="N370" s="283">
        <v>497</v>
      </c>
      <c r="O370" s="283">
        <v>862</v>
      </c>
      <c r="P370" s="283">
        <v>174</v>
      </c>
      <c r="Q370" s="283">
        <v>510</v>
      </c>
      <c r="R370" s="283"/>
      <c r="S370" s="283"/>
      <c r="T370" s="283">
        <v>0</v>
      </c>
    </row>
    <row r="371" spans="2:20" x14ac:dyDescent="0.35">
      <c r="B371" s="286">
        <v>364</v>
      </c>
      <c r="C371" s="283" t="s">
        <v>651</v>
      </c>
      <c r="D371" s="283">
        <v>441268</v>
      </c>
      <c r="E371" s="283">
        <v>362435</v>
      </c>
      <c r="F371" s="280">
        <f t="shared" si="17"/>
        <v>78833</v>
      </c>
      <c r="G371" s="283">
        <v>151.5</v>
      </c>
      <c r="H371" s="283">
        <v>56</v>
      </c>
      <c r="I371" s="283">
        <v>0</v>
      </c>
      <c r="J371" s="284">
        <v>6396</v>
      </c>
      <c r="K371" s="283">
        <v>4360</v>
      </c>
      <c r="L371" s="283">
        <v>3010</v>
      </c>
      <c r="M371" s="283">
        <v>331</v>
      </c>
      <c r="N371" s="283">
        <v>615</v>
      </c>
      <c r="O371" s="283">
        <v>1153</v>
      </c>
      <c r="P371" s="283">
        <v>275</v>
      </c>
      <c r="Q371" s="283">
        <v>879</v>
      </c>
      <c r="R371" s="283"/>
      <c r="S371" s="283"/>
      <c r="T371" s="283">
        <v>0</v>
      </c>
    </row>
    <row r="372" spans="2:20" x14ac:dyDescent="0.35">
      <c r="B372" s="286">
        <v>365</v>
      </c>
      <c r="C372" s="283" t="s">
        <v>652</v>
      </c>
      <c r="D372" s="283">
        <v>447923</v>
      </c>
      <c r="E372" s="283">
        <v>367915</v>
      </c>
      <c r="F372" s="280">
        <f t="shared" si="17"/>
        <v>80008</v>
      </c>
      <c r="G372" s="283">
        <v>151.5</v>
      </c>
      <c r="H372" s="283">
        <v>47</v>
      </c>
      <c r="I372" s="283">
        <v>3</v>
      </c>
      <c r="J372" s="284">
        <v>6077</v>
      </c>
      <c r="K372" s="283">
        <v>4941</v>
      </c>
      <c r="L372" s="283">
        <v>2874</v>
      </c>
      <c r="M372" s="283">
        <v>331</v>
      </c>
      <c r="N372" s="283">
        <v>585</v>
      </c>
      <c r="O372" s="283">
        <v>890</v>
      </c>
      <c r="P372" s="283">
        <v>197</v>
      </c>
      <c r="Q372" s="283">
        <v>605</v>
      </c>
      <c r="R372" s="283"/>
      <c r="S372" s="283"/>
      <c r="T372" s="283">
        <v>0</v>
      </c>
    </row>
    <row r="373" spans="2:20" x14ac:dyDescent="0.35">
      <c r="B373" s="286">
        <v>366</v>
      </c>
      <c r="C373" s="283" t="s">
        <v>653</v>
      </c>
      <c r="D373" s="283">
        <v>404028</v>
      </c>
      <c r="E373" s="283">
        <v>325322</v>
      </c>
      <c r="F373" s="280">
        <f t="shared" si="17"/>
        <v>78706</v>
      </c>
      <c r="G373" s="283">
        <v>175</v>
      </c>
      <c r="H373" s="283">
        <v>72</v>
      </c>
      <c r="I373" s="283">
        <v>4</v>
      </c>
      <c r="J373" s="284">
        <v>6389</v>
      </c>
      <c r="K373" s="283">
        <v>3472</v>
      </c>
      <c r="L373" s="283">
        <v>1656</v>
      </c>
      <c r="M373" s="283">
        <v>449</v>
      </c>
      <c r="N373" s="283">
        <v>477</v>
      </c>
      <c r="O373" s="283">
        <v>696</v>
      </c>
      <c r="P373" s="283">
        <v>131</v>
      </c>
      <c r="Q373" s="283">
        <v>315</v>
      </c>
      <c r="R373" s="283"/>
      <c r="S373" s="283"/>
      <c r="T373" s="283">
        <v>0</v>
      </c>
    </row>
    <row r="374" spans="2:20" x14ac:dyDescent="0.35">
      <c r="B374" s="286">
        <v>367</v>
      </c>
      <c r="C374" s="283" t="s">
        <v>654</v>
      </c>
      <c r="D374" s="283">
        <v>401892</v>
      </c>
      <c r="E374" s="283">
        <v>313771</v>
      </c>
      <c r="F374" s="280">
        <f t="shared" si="17"/>
        <v>88121</v>
      </c>
      <c r="G374" s="283">
        <v>175</v>
      </c>
      <c r="H374" s="283">
        <v>74</v>
      </c>
      <c r="I374" s="283">
        <v>0</v>
      </c>
      <c r="J374" s="284">
        <v>7128</v>
      </c>
      <c r="K374" s="283">
        <v>2539</v>
      </c>
      <c r="L374" s="283">
        <v>1045</v>
      </c>
      <c r="M374" s="283">
        <v>449</v>
      </c>
      <c r="N374" s="283">
        <v>367</v>
      </c>
      <c r="O374" s="283">
        <v>532</v>
      </c>
      <c r="P374" s="283">
        <v>79</v>
      </c>
      <c r="Q374" s="283">
        <v>208</v>
      </c>
      <c r="R374" s="283"/>
      <c r="S374" s="283"/>
      <c r="T374" s="283">
        <v>0</v>
      </c>
    </row>
    <row r="375" spans="2:20" x14ac:dyDescent="0.35">
      <c r="B375" s="286">
        <v>368</v>
      </c>
      <c r="C375" s="283" t="s">
        <v>655</v>
      </c>
      <c r="D375" s="283">
        <v>402045</v>
      </c>
      <c r="E375" s="283">
        <v>307587</v>
      </c>
      <c r="F375" s="280">
        <f t="shared" si="17"/>
        <v>94458</v>
      </c>
      <c r="G375" s="283">
        <v>132</v>
      </c>
      <c r="H375" s="283">
        <v>70</v>
      </c>
      <c r="I375" s="283">
        <v>6</v>
      </c>
      <c r="J375" s="284">
        <v>7533</v>
      </c>
      <c r="K375" s="283">
        <v>2050</v>
      </c>
      <c r="L375" s="283">
        <v>731</v>
      </c>
      <c r="M375" s="283">
        <v>352</v>
      </c>
      <c r="N375" s="283">
        <v>305</v>
      </c>
      <c r="O375" s="283">
        <v>380</v>
      </c>
      <c r="P375" s="283">
        <v>60</v>
      </c>
      <c r="Q375" s="283">
        <v>128</v>
      </c>
      <c r="R375" s="283"/>
      <c r="S375" s="283"/>
      <c r="T375" s="283">
        <v>0</v>
      </c>
    </row>
    <row r="376" spans="2:20" x14ac:dyDescent="0.35">
      <c r="B376" s="286">
        <v>369</v>
      </c>
      <c r="C376" s="283" t="s">
        <v>656</v>
      </c>
      <c r="D376" s="283">
        <v>378372</v>
      </c>
      <c r="E376" s="283">
        <v>279732</v>
      </c>
      <c r="F376" s="280">
        <f t="shared" si="17"/>
        <v>98640</v>
      </c>
      <c r="G376" s="283">
        <v>132</v>
      </c>
      <c r="H376" s="283">
        <v>49</v>
      </c>
      <c r="I376" s="283">
        <v>3</v>
      </c>
      <c r="J376" s="284">
        <v>6256</v>
      </c>
      <c r="K376" s="283">
        <v>1622</v>
      </c>
      <c r="L376" s="283">
        <v>596</v>
      </c>
      <c r="M376" s="283">
        <v>352</v>
      </c>
      <c r="N376" s="283">
        <v>287</v>
      </c>
      <c r="O376" s="283">
        <v>255</v>
      </c>
      <c r="P376" s="283">
        <v>54</v>
      </c>
      <c r="Q376" s="283">
        <v>109</v>
      </c>
      <c r="R376" s="283"/>
      <c r="S376" s="283"/>
      <c r="T376" s="283">
        <v>0</v>
      </c>
    </row>
    <row r="377" spans="2:20" x14ac:dyDescent="0.35">
      <c r="B377" s="286">
        <v>370</v>
      </c>
      <c r="C377" s="283" t="s">
        <v>657</v>
      </c>
      <c r="D377" s="283">
        <v>357614</v>
      </c>
      <c r="E377" s="283">
        <v>255821</v>
      </c>
      <c r="F377" s="280">
        <f t="shared" si="17"/>
        <v>101793</v>
      </c>
      <c r="G377" s="283">
        <v>40</v>
      </c>
      <c r="H377" s="283">
        <v>21</v>
      </c>
      <c r="I377" s="283">
        <v>3</v>
      </c>
      <c r="J377" s="284">
        <v>5569</v>
      </c>
      <c r="K377" s="283">
        <v>1443</v>
      </c>
      <c r="L377" s="283">
        <v>512</v>
      </c>
      <c r="M377" s="283">
        <v>172</v>
      </c>
      <c r="N377" s="283">
        <v>262</v>
      </c>
      <c r="O377" s="283">
        <v>201</v>
      </c>
      <c r="P377" s="283">
        <v>30</v>
      </c>
      <c r="Q377" s="283">
        <v>94</v>
      </c>
      <c r="R377" s="283"/>
      <c r="S377" s="283"/>
      <c r="T377" s="283">
        <v>0</v>
      </c>
    </row>
    <row r="378" spans="2:20" x14ac:dyDescent="0.35">
      <c r="B378" s="286">
        <v>371</v>
      </c>
      <c r="C378" s="283" t="s">
        <v>658</v>
      </c>
      <c r="D378" s="283">
        <v>319839</v>
      </c>
      <c r="E378" s="283">
        <v>221079</v>
      </c>
      <c r="F378" s="280">
        <f t="shared" si="17"/>
        <v>98760</v>
      </c>
      <c r="G378" s="283">
        <v>40</v>
      </c>
      <c r="H378" s="283">
        <v>11</v>
      </c>
      <c r="I378" s="283">
        <v>0</v>
      </c>
      <c r="J378" s="283">
        <v>4344</v>
      </c>
      <c r="K378" s="283">
        <v>1245</v>
      </c>
      <c r="L378" s="283">
        <v>430</v>
      </c>
      <c r="M378" s="283">
        <v>172</v>
      </c>
      <c r="N378" s="283">
        <v>214</v>
      </c>
      <c r="O378" s="283">
        <v>143</v>
      </c>
      <c r="P378" s="283">
        <v>23</v>
      </c>
      <c r="Q378" s="283">
        <v>79</v>
      </c>
      <c r="R378" s="283"/>
      <c r="S378" s="283"/>
      <c r="T378" s="283">
        <v>0</v>
      </c>
    </row>
    <row r="379" spans="2:20" x14ac:dyDescent="0.35">
      <c r="B379" s="286">
        <v>372</v>
      </c>
      <c r="C379" s="283" t="s">
        <v>659</v>
      </c>
      <c r="D379" s="283">
        <v>291395</v>
      </c>
      <c r="E379" s="283">
        <v>197002</v>
      </c>
      <c r="F379" s="280">
        <f t="shared" si="17"/>
        <v>94393</v>
      </c>
      <c r="G379" s="283">
        <v>16.5</v>
      </c>
      <c r="H379" s="283">
        <v>9</v>
      </c>
      <c r="I379" s="283">
        <v>0</v>
      </c>
      <c r="J379" s="283">
        <v>3783</v>
      </c>
      <c r="K379" s="283">
        <v>957</v>
      </c>
      <c r="L379" s="283">
        <v>365</v>
      </c>
      <c r="M379" s="283">
        <v>54.5</v>
      </c>
      <c r="N379" s="283">
        <v>157</v>
      </c>
      <c r="O379" s="283">
        <v>96</v>
      </c>
      <c r="P379" s="283">
        <v>24</v>
      </c>
      <c r="Q379" s="283">
        <v>58</v>
      </c>
      <c r="R379" s="283"/>
      <c r="S379" s="283"/>
      <c r="T379" s="283">
        <v>0</v>
      </c>
    </row>
    <row r="380" spans="2:20" x14ac:dyDescent="0.35">
      <c r="B380" s="286">
        <v>373</v>
      </c>
      <c r="C380" s="283" t="s">
        <v>660</v>
      </c>
      <c r="D380" s="283">
        <v>218198</v>
      </c>
      <c r="E380" s="283">
        <v>147282</v>
      </c>
      <c r="F380" s="280">
        <f t="shared" si="17"/>
        <v>70916</v>
      </c>
      <c r="G380" s="283">
        <v>16.5</v>
      </c>
      <c r="H380" s="283">
        <v>8</v>
      </c>
      <c r="I380" s="283">
        <v>0</v>
      </c>
      <c r="J380" s="283">
        <v>3138</v>
      </c>
      <c r="K380" s="283">
        <v>672</v>
      </c>
      <c r="L380" s="283">
        <v>250</v>
      </c>
      <c r="M380" s="283">
        <v>54.5</v>
      </c>
      <c r="N380" s="283">
        <v>124</v>
      </c>
      <c r="O380" s="283">
        <v>52</v>
      </c>
      <c r="P380" s="283">
        <v>15</v>
      </c>
      <c r="Q380" s="283">
        <v>57</v>
      </c>
      <c r="R380" s="283"/>
      <c r="S380" s="283"/>
      <c r="T380" s="283">
        <v>0</v>
      </c>
    </row>
    <row r="381" spans="2:20" x14ac:dyDescent="0.35">
      <c r="B381" s="286">
        <v>374</v>
      </c>
      <c r="C381" s="283" t="s">
        <v>661</v>
      </c>
      <c r="D381" s="283">
        <v>165110</v>
      </c>
      <c r="E381" s="283">
        <v>112837</v>
      </c>
      <c r="F381" s="280">
        <f t="shared" si="17"/>
        <v>52273</v>
      </c>
      <c r="G381" s="283">
        <v>8.5</v>
      </c>
      <c r="H381" s="283">
        <v>3</v>
      </c>
      <c r="I381" s="283">
        <v>0</v>
      </c>
      <c r="J381" s="283">
        <v>3198</v>
      </c>
      <c r="K381" s="283">
        <v>534</v>
      </c>
      <c r="L381" s="283">
        <v>179</v>
      </c>
      <c r="M381" s="283">
        <v>27</v>
      </c>
      <c r="N381" s="283">
        <v>99</v>
      </c>
      <c r="O381" s="283">
        <v>32</v>
      </c>
      <c r="P381" s="283">
        <v>12</v>
      </c>
      <c r="Q381" s="283">
        <v>43</v>
      </c>
      <c r="R381" s="283"/>
      <c r="S381" s="283"/>
      <c r="T381" s="283">
        <v>0</v>
      </c>
    </row>
    <row r="382" spans="2:20" x14ac:dyDescent="0.35">
      <c r="B382" s="286">
        <v>375</v>
      </c>
      <c r="C382" s="283" t="s">
        <v>662</v>
      </c>
      <c r="D382" s="283">
        <v>119896</v>
      </c>
      <c r="E382" s="283">
        <v>83218</v>
      </c>
      <c r="F382" s="280">
        <f t="shared" si="17"/>
        <v>36678</v>
      </c>
      <c r="G382" s="283">
        <v>8.5</v>
      </c>
      <c r="H382" s="283">
        <v>3</v>
      </c>
      <c r="I382" s="283">
        <v>0</v>
      </c>
      <c r="J382" s="283">
        <v>2631</v>
      </c>
      <c r="K382" s="283">
        <v>418</v>
      </c>
      <c r="L382" s="283">
        <v>133</v>
      </c>
      <c r="M382" s="283">
        <v>27</v>
      </c>
      <c r="N382" s="283">
        <v>79</v>
      </c>
      <c r="O382" s="283">
        <v>19</v>
      </c>
      <c r="P382" s="283">
        <v>6</v>
      </c>
      <c r="Q382" s="283">
        <v>25</v>
      </c>
      <c r="R382" s="283"/>
      <c r="S382" s="283"/>
      <c r="T382" s="283">
        <v>0</v>
      </c>
    </row>
    <row r="383" spans="2:20" x14ac:dyDescent="0.35">
      <c r="B383" s="286">
        <v>376</v>
      </c>
      <c r="C383" s="283" t="s">
        <v>663</v>
      </c>
      <c r="D383" s="283">
        <v>127990</v>
      </c>
      <c r="E383" s="283">
        <v>89150</v>
      </c>
      <c r="F383" s="280">
        <f t="shared" si="17"/>
        <v>38840</v>
      </c>
      <c r="G383" s="283">
        <v>7</v>
      </c>
      <c r="H383" s="283">
        <v>6</v>
      </c>
      <c r="I383" s="283">
        <v>0</v>
      </c>
      <c r="J383" s="283">
        <v>2329</v>
      </c>
      <c r="K383" s="283">
        <v>360</v>
      </c>
      <c r="L383" s="283">
        <v>93</v>
      </c>
      <c r="M383" s="283">
        <v>13</v>
      </c>
      <c r="N383" s="283">
        <v>97</v>
      </c>
      <c r="O383" s="283">
        <v>15</v>
      </c>
      <c r="P383" s="283">
        <v>3</v>
      </c>
      <c r="Q383" s="283">
        <v>23</v>
      </c>
      <c r="R383" s="283"/>
      <c r="S383" s="283"/>
      <c r="T383" s="283">
        <v>0</v>
      </c>
    </row>
    <row r="384" spans="2:20" x14ac:dyDescent="0.35">
      <c r="B384" s="286">
        <v>377</v>
      </c>
      <c r="C384" s="283" t="s">
        <v>664</v>
      </c>
      <c r="D384" s="283">
        <v>5926624</v>
      </c>
      <c r="E384" s="283">
        <v>4485210</v>
      </c>
      <c r="F384" s="280">
        <f t="shared" si="17"/>
        <v>1441414</v>
      </c>
      <c r="G384" s="283">
        <v>1759</v>
      </c>
      <c r="H384" s="283">
        <v>733</v>
      </c>
      <c r="I384" s="283">
        <v>29</v>
      </c>
      <c r="J384" s="283">
        <v>93093</v>
      </c>
      <c r="K384" s="283">
        <v>33446</v>
      </c>
      <c r="L384" s="283">
        <v>15262</v>
      </c>
      <c r="M384" s="283">
        <v>4604</v>
      </c>
      <c r="N384" s="283">
        <v>5940</v>
      </c>
      <c r="O384" s="283">
        <v>7791</v>
      </c>
      <c r="P384" s="283">
        <v>1395</v>
      </c>
      <c r="Q384" s="283">
        <v>3952</v>
      </c>
      <c r="R384" s="283"/>
      <c r="S384" s="283"/>
      <c r="T384" s="283">
        <v>0</v>
      </c>
    </row>
    <row r="385" spans="2:20" x14ac:dyDescent="0.35">
      <c r="B385" s="286">
        <v>378</v>
      </c>
      <c r="C385" s="282" t="s">
        <v>768</v>
      </c>
      <c r="D385" s="282">
        <v>2525539</v>
      </c>
      <c r="E385" s="282">
        <v>1834359</v>
      </c>
      <c r="F385" s="282">
        <f>D385-E385</f>
        <v>691180</v>
      </c>
      <c r="G385" s="282">
        <v>491</v>
      </c>
      <c r="H385" s="282">
        <v>222</v>
      </c>
      <c r="I385" s="282">
        <v>13</v>
      </c>
      <c r="J385" s="282">
        <v>36310</v>
      </c>
      <c r="K385" s="282">
        <v>16583</v>
      </c>
      <c r="L385" s="282">
        <v>9908</v>
      </c>
      <c r="M385" s="282">
        <v>1220</v>
      </c>
      <c r="N385" s="282">
        <v>1714</v>
      </c>
      <c r="O385" s="282">
        <v>2409</v>
      </c>
      <c r="P385" s="282">
        <v>540</v>
      </c>
      <c r="Q385" s="282">
        <v>1714</v>
      </c>
      <c r="R385" s="282"/>
      <c r="S385" s="282"/>
      <c r="T385" s="282">
        <v>1</v>
      </c>
    </row>
    <row r="386" spans="2:20" ht="42" x14ac:dyDescent="0.4">
      <c r="B386" s="286">
        <v>379</v>
      </c>
      <c r="C386" s="218"/>
      <c r="D386" s="607" t="s">
        <v>2353</v>
      </c>
      <c r="E386" s="607" t="s">
        <v>2354</v>
      </c>
      <c r="F386" s="607" t="s">
        <v>2355</v>
      </c>
      <c r="G386" s="285" t="s">
        <v>2357</v>
      </c>
      <c r="H386" s="285" t="s">
        <v>2358</v>
      </c>
      <c r="I386" s="285" t="s">
        <v>2359</v>
      </c>
      <c r="J386" s="285" t="s">
        <v>3924</v>
      </c>
      <c r="K386" s="285" t="s">
        <v>3925</v>
      </c>
      <c r="L386" s="285" t="s">
        <v>3926</v>
      </c>
      <c r="M386" s="285" t="s">
        <v>2068</v>
      </c>
      <c r="N386" s="285" t="s">
        <v>2069</v>
      </c>
      <c r="O386" s="285" t="s">
        <v>2070</v>
      </c>
      <c r="P386" s="285" t="s">
        <v>2071</v>
      </c>
      <c r="Q386" s="285" t="s">
        <v>2072</v>
      </c>
      <c r="R386" s="285">
        <v>9</v>
      </c>
      <c r="S386" s="285">
        <v>10</v>
      </c>
      <c r="T386" s="285" t="s">
        <v>765</v>
      </c>
    </row>
    <row r="387" spans="2:20" x14ac:dyDescent="0.35">
      <c r="B387" s="286">
        <v>380</v>
      </c>
      <c r="C387" s="280" t="s">
        <v>646</v>
      </c>
      <c r="D387" s="280">
        <v>371219</v>
      </c>
      <c r="E387" s="280">
        <v>287178</v>
      </c>
      <c r="F387" s="280">
        <f>D387-E387</f>
        <v>84041</v>
      </c>
      <c r="G387" s="280">
        <v>146</v>
      </c>
      <c r="H387" s="280">
        <v>49</v>
      </c>
      <c r="I387" s="280">
        <v>0</v>
      </c>
      <c r="J387" s="281">
        <v>2126</v>
      </c>
      <c r="K387" s="280">
        <v>46</v>
      </c>
      <c r="L387" s="280">
        <v>24</v>
      </c>
      <c r="M387" s="280">
        <v>351</v>
      </c>
      <c r="N387" s="280">
        <v>583</v>
      </c>
      <c r="O387" s="280">
        <v>765</v>
      </c>
      <c r="P387" s="280">
        <v>128</v>
      </c>
      <c r="Q387" s="280">
        <v>379</v>
      </c>
      <c r="R387" s="280"/>
      <c r="S387" s="280"/>
      <c r="T387" s="280">
        <v>0</v>
      </c>
    </row>
    <row r="388" spans="2:20" x14ac:dyDescent="0.35">
      <c r="B388" s="286">
        <v>381</v>
      </c>
      <c r="C388" s="283" t="s">
        <v>647</v>
      </c>
      <c r="D388" s="283">
        <v>368635</v>
      </c>
      <c r="E388" s="283">
        <v>278505</v>
      </c>
      <c r="F388" s="280">
        <f t="shared" ref="F388:F405" si="18">D388-E388</f>
        <v>90130</v>
      </c>
      <c r="G388" s="283">
        <v>169.5</v>
      </c>
      <c r="H388" s="283">
        <v>84</v>
      </c>
      <c r="I388" s="283">
        <v>0</v>
      </c>
      <c r="J388" s="284">
        <v>2401</v>
      </c>
      <c r="K388" s="283">
        <v>15</v>
      </c>
      <c r="L388" s="283">
        <v>12</v>
      </c>
      <c r="M388" s="283">
        <v>400.5</v>
      </c>
      <c r="N388" s="283">
        <v>366</v>
      </c>
      <c r="O388" s="283">
        <v>600</v>
      </c>
      <c r="P388" s="283">
        <v>67</v>
      </c>
      <c r="Q388" s="283">
        <v>160</v>
      </c>
      <c r="R388" s="283"/>
      <c r="S388" s="283"/>
      <c r="T388" s="283">
        <v>0</v>
      </c>
    </row>
    <row r="389" spans="2:20" x14ac:dyDescent="0.35">
      <c r="B389" s="286">
        <v>382</v>
      </c>
      <c r="C389" s="283" t="s">
        <v>648</v>
      </c>
      <c r="D389" s="283">
        <v>341065</v>
      </c>
      <c r="E389" s="283">
        <v>254016</v>
      </c>
      <c r="F389" s="280">
        <f t="shared" si="18"/>
        <v>87049</v>
      </c>
      <c r="G389" s="283">
        <v>169.5</v>
      </c>
      <c r="H389" s="283">
        <v>71</v>
      </c>
      <c r="I389" s="283">
        <v>4</v>
      </c>
      <c r="J389" s="284">
        <v>2354</v>
      </c>
      <c r="K389" s="283">
        <v>19</v>
      </c>
      <c r="L389" s="283">
        <v>17</v>
      </c>
      <c r="M389" s="283">
        <v>400.5</v>
      </c>
      <c r="N389" s="283">
        <v>384</v>
      </c>
      <c r="O389" s="283">
        <v>543</v>
      </c>
      <c r="P389" s="283">
        <v>61</v>
      </c>
      <c r="Q389" s="283">
        <v>146</v>
      </c>
      <c r="R389" s="283"/>
      <c r="S389" s="283"/>
      <c r="T389" s="283">
        <v>0</v>
      </c>
    </row>
    <row r="390" spans="2:20" x14ac:dyDescent="0.35">
      <c r="B390" s="286">
        <v>383</v>
      </c>
      <c r="C390" s="283" t="s">
        <v>649</v>
      </c>
      <c r="D390" s="283">
        <v>356338</v>
      </c>
      <c r="E390" s="283">
        <v>269019</v>
      </c>
      <c r="F390" s="280">
        <f t="shared" si="18"/>
        <v>87319</v>
      </c>
      <c r="G390" s="283">
        <v>98</v>
      </c>
      <c r="H390" s="283">
        <v>45</v>
      </c>
      <c r="I390" s="283">
        <v>3</v>
      </c>
      <c r="J390" s="284">
        <v>2170</v>
      </c>
      <c r="K390" s="283">
        <v>38</v>
      </c>
      <c r="L390" s="283">
        <v>15</v>
      </c>
      <c r="M390" s="283">
        <v>384</v>
      </c>
      <c r="N390" s="283">
        <v>442</v>
      </c>
      <c r="O390" s="283">
        <v>557</v>
      </c>
      <c r="P390" s="283">
        <v>56</v>
      </c>
      <c r="Q390" s="283">
        <v>134</v>
      </c>
      <c r="R390" s="283"/>
      <c r="S390" s="283"/>
      <c r="T390" s="283">
        <v>0</v>
      </c>
    </row>
    <row r="391" spans="2:20" x14ac:dyDescent="0.35">
      <c r="B391" s="286">
        <v>384</v>
      </c>
      <c r="C391" s="283" t="s">
        <v>650</v>
      </c>
      <c r="D391" s="283">
        <v>413790</v>
      </c>
      <c r="E391" s="283">
        <v>333362</v>
      </c>
      <c r="F391" s="280">
        <f t="shared" si="18"/>
        <v>80428</v>
      </c>
      <c r="G391" s="283">
        <v>122</v>
      </c>
      <c r="H391" s="280">
        <v>55</v>
      </c>
      <c r="I391" s="283">
        <v>3</v>
      </c>
      <c r="J391" s="284">
        <v>1608</v>
      </c>
      <c r="K391" s="283">
        <v>73</v>
      </c>
      <c r="L391" s="283">
        <v>30</v>
      </c>
      <c r="M391" s="283">
        <v>284</v>
      </c>
      <c r="N391" s="283">
        <v>497</v>
      </c>
      <c r="O391" s="283">
        <v>862</v>
      </c>
      <c r="P391" s="283">
        <v>174</v>
      </c>
      <c r="Q391" s="283">
        <v>510</v>
      </c>
      <c r="R391" s="283"/>
      <c r="S391" s="283"/>
      <c r="T391" s="283">
        <v>0</v>
      </c>
    </row>
    <row r="392" spans="2:20" x14ac:dyDescent="0.35">
      <c r="B392" s="286">
        <v>385</v>
      </c>
      <c r="C392" s="283" t="s">
        <v>651</v>
      </c>
      <c r="D392" s="283">
        <v>441268</v>
      </c>
      <c r="E392" s="283">
        <v>362435</v>
      </c>
      <c r="F392" s="280">
        <f t="shared" si="18"/>
        <v>78833</v>
      </c>
      <c r="G392" s="283">
        <v>151.5</v>
      </c>
      <c r="H392" s="283">
        <v>56</v>
      </c>
      <c r="I392" s="283">
        <v>0</v>
      </c>
      <c r="J392" s="284">
        <v>1722</v>
      </c>
      <c r="K392" s="283">
        <v>66</v>
      </c>
      <c r="L392" s="283">
        <v>33</v>
      </c>
      <c r="M392" s="283">
        <v>331</v>
      </c>
      <c r="N392" s="283">
        <v>615</v>
      </c>
      <c r="O392" s="283">
        <v>1153</v>
      </c>
      <c r="P392" s="283">
        <v>275</v>
      </c>
      <c r="Q392" s="283">
        <v>879</v>
      </c>
      <c r="R392" s="283"/>
      <c r="S392" s="283"/>
      <c r="T392" s="283">
        <v>0</v>
      </c>
    </row>
    <row r="393" spans="2:20" x14ac:dyDescent="0.35">
      <c r="B393" s="286">
        <v>386</v>
      </c>
      <c r="C393" s="283" t="s">
        <v>652</v>
      </c>
      <c r="D393" s="283">
        <v>447923</v>
      </c>
      <c r="E393" s="283">
        <v>367915</v>
      </c>
      <c r="F393" s="280">
        <f t="shared" si="18"/>
        <v>80008</v>
      </c>
      <c r="G393" s="283">
        <v>151.5</v>
      </c>
      <c r="H393" s="283">
        <v>47</v>
      </c>
      <c r="I393" s="283">
        <v>3</v>
      </c>
      <c r="J393" s="284">
        <v>1790</v>
      </c>
      <c r="K393" s="283">
        <v>66</v>
      </c>
      <c r="L393" s="283">
        <v>18</v>
      </c>
      <c r="M393" s="283">
        <v>331</v>
      </c>
      <c r="N393" s="283">
        <v>585</v>
      </c>
      <c r="O393" s="283">
        <v>890</v>
      </c>
      <c r="P393" s="283">
        <v>197</v>
      </c>
      <c r="Q393" s="283">
        <v>605</v>
      </c>
      <c r="R393" s="283"/>
      <c r="S393" s="283"/>
      <c r="T393" s="283">
        <v>0</v>
      </c>
    </row>
    <row r="394" spans="2:20" x14ac:dyDescent="0.35">
      <c r="B394" s="286">
        <v>387</v>
      </c>
      <c r="C394" s="283" t="s">
        <v>653</v>
      </c>
      <c r="D394" s="283">
        <v>404028</v>
      </c>
      <c r="E394" s="283">
        <v>325322</v>
      </c>
      <c r="F394" s="280">
        <f t="shared" si="18"/>
        <v>78706</v>
      </c>
      <c r="G394" s="283">
        <v>175</v>
      </c>
      <c r="H394" s="283">
        <v>72</v>
      </c>
      <c r="I394" s="283">
        <v>4</v>
      </c>
      <c r="J394" s="284">
        <v>1829</v>
      </c>
      <c r="K394" s="283">
        <v>53</v>
      </c>
      <c r="L394" s="283">
        <v>20</v>
      </c>
      <c r="M394" s="283">
        <v>449</v>
      </c>
      <c r="N394" s="283">
        <v>477</v>
      </c>
      <c r="O394" s="283">
        <v>696</v>
      </c>
      <c r="P394" s="283">
        <v>131</v>
      </c>
      <c r="Q394" s="283">
        <v>315</v>
      </c>
      <c r="R394" s="283"/>
      <c r="S394" s="283"/>
      <c r="T394" s="283">
        <v>0</v>
      </c>
    </row>
    <row r="395" spans="2:20" x14ac:dyDescent="0.35">
      <c r="B395" s="286">
        <v>388</v>
      </c>
      <c r="C395" s="283" t="s">
        <v>654</v>
      </c>
      <c r="D395" s="283">
        <v>401892</v>
      </c>
      <c r="E395" s="283">
        <v>313771</v>
      </c>
      <c r="F395" s="280">
        <f t="shared" si="18"/>
        <v>88121</v>
      </c>
      <c r="G395" s="283">
        <v>175</v>
      </c>
      <c r="H395" s="283">
        <v>74</v>
      </c>
      <c r="I395" s="283">
        <v>0</v>
      </c>
      <c r="J395" s="284">
        <v>2106</v>
      </c>
      <c r="K395" s="283">
        <v>46</v>
      </c>
      <c r="L395" s="283">
        <v>28</v>
      </c>
      <c r="M395" s="283">
        <v>449</v>
      </c>
      <c r="N395" s="283">
        <v>367</v>
      </c>
      <c r="O395" s="283">
        <v>532</v>
      </c>
      <c r="P395" s="283">
        <v>79</v>
      </c>
      <c r="Q395" s="283">
        <v>208</v>
      </c>
      <c r="R395" s="283"/>
      <c r="S395" s="283"/>
      <c r="T395" s="283">
        <v>0</v>
      </c>
    </row>
    <row r="396" spans="2:20" x14ac:dyDescent="0.35">
      <c r="B396" s="286">
        <v>389</v>
      </c>
      <c r="C396" s="283" t="s">
        <v>655</v>
      </c>
      <c r="D396" s="283">
        <v>402045</v>
      </c>
      <c r="E396" s="283">
        <v>307587</v>
      </c>
      <c r="F396" s="280">
        <f t="shared" si="18"/>
        <v>94458</v>
      </c>
      <c r="G396" s="283">
        <v>132</v>
      </c>
      <c r="H396" s="283">
        <v>70</v>
      </c>
      <c r="I396" s="283">
        <v>6</v>
      </c>
      <c r="J396" s="284">
        <v>2440</v>
      </c>
      <c r="K396" s="283">
        <v>60</v>
      </c>
      <c r="L396" s="283">
        <v>34</v>
      </c>
      <c r="M396" s="283">
        <v>352</v>
      </c>
      <c r="N396" s="283">
        <v>305</v>
      </c>
      <c r="O396" s="283">
        <v>380</v>
      </c>
      <c r="P396" s="283">
        <v>60</v>
      </c>
      <c r="Q396" s="283">
        <v>128</v>
      </c>
      <c r="R396" s="283"/>
      <c r="S396" s="283"/>
      <c r="T396" s="283">
        <v>0</v>
      </c>
    </row>
    <row r="397" spans="2:20" x14ac:dyDescent="0.35">
      <c r="B397" s="286">
        <v>390</v>
      </c>
      <c r="C397" s="283" t="s">
        <v>656</v>
      </c>
      <c r="D397" s="283">
        <v>378372</v>
      </c>
      <c r="E397" s="283">
        <v>279732</v>
      </c>
      <c r="F397" s="280">
        <f t="shared" si="18"/>
        <v>98640</v>
      </c>
      <c r="G397" s="283">
        <v>132</v>
      </c>
      <c r="H397" s="283">
        <v>49</v>
      </c>
      <c r="I397" s="283">
        <v>3</v>
      </c>
      <c r="J397" s="284">
        <v>2714</v>
      </c>
      <c r="K397" s="283">
        <v>66</v>
      </c>
      <c r="L397" s="283">
        <v>29</v>
      </c>
      <c r="M397" s="283">
        <v>352</v>
      </c>
      <c r="N397" s="283">
        <v>287</v>
      </c>
      <c r="O397" s="283">
        <v>255</v>
      </c>
      <c r="P397" s="283">
        <v>54</v>
      </c>
      <c r="Q397" s="283">
        <v>109</v>
      </c>
      <c r="R397" s="283"/>
      <c r="S397" s="283"/>
      <c r="T397" s="283">
        <v>0</v>
      </c>
    </row>
    <row r="398" spans="2:20" x14ac:dyDescent="0.35">
      <c r="B398" s="286">
        <v>391</v>
      </c>
      <c r="C398" s="283" t="s">
        <v>657</v>
      </c>
      <c r="D398" s="283">
        <v>357614</v>
      </c>
      <c r="E398" s="283">
        <v>255821</v>
      </c>
      <c r="F398" s="280">
        <f t="shared" si="18"/>
        <v>101793</v>
      </c>
      <c r="G398" s="283">
        <v>40</v>
      </c>
      <c r="H398" s="283">
        <v>21</v>
      </c>
      <c r="I398" s="283">
        <v>3</v>
      </c>
      <c r="J398" s="284">
        <v>3043</v>
      </c>
      <c r="K398" s="283">
        <v>77</v>
      </c>
      <c r="L398" s="283">
        <v>57</v>
      </c>
      <c r="M398" s="283">
        <v>172</v>
      </c>
      <c r="N398" s="283">
        <v>262</v>
      </c>
      <c r="O398" s="283">
        <v>201</v>
      </c>
      <c r="P398" s="283">
        <v>30</v>
      </c>
      <c r="Q398" s="283">
        <v>94</v>
      </c>
      <c r="R398" s="283"/>
      <c r="S398" s="283"/>
      <c r="T398" s="283">
        <v>0</v>
      </c>
    </row>
    <row r="399" spans="2:20" x14ac:dyDescent="0.35">
      <c r="B399" s="286">
        <v>392</v>
      </c>
      <c r="C399" s="283" t="s">
        <v>658</v>
      </c>
      <c r="D399" s="283">
        <v>319839</v>
      </c>
      <c r="E399" s="283">
        <v>221079</v>
      </c>
      <c r="F399" s="280">
        <f t="shared" si="18"/>
        <v>98760</v>
      </c>
      <c r="G399" s="283">
        <v>40</v>
      </c>
      <c r="H399" s="283">
        <v>11</v>
      </c>
      <c r="I399" s="283">
        <v>0</v>
      </c>
      <c r="J399" s="283">
        <v>3253</v>
      </c>
      <c r="K399" s="283">
        <v>110</v>
      </c>
      <c r="L399" s="283">
        <v>42</v>
      </c>
      <c r="M399" s="283">
        <v>172</v>
      </c>
      <c r="N399" s="283">
        <v>214</v>
      </c>
      <c r="O399" s="283">
        <v>143</v>
      </c>
      <c r="P399" s="283">
        <v>23</v>
      </c>
      <c r="Q399" s="283">
        <v>79</v>
      </c>
      <c r="R399" s="283"/>
      <c r="S399" s="283"/>
      <c r="T399" s="283">
        <v>0</v>
      </c>
    </row>
    <row r="400" spans="2:20" x14ac:dyDescent="0.35">
      <c r="B400" s="286">
        <v>393</v>
      </c>
      <c r="C400" s="283" t="s">
        <v>659</v>
      </c>
      <c r="D400" s="283">
        <v>291395</v>
      </c>
      <c r="E400" s="283">
        <v>197002</v>
      </c>
      <c r="F400" s="280">
        <f t="shared" si="18"/>
        <v>94393</v>
      </c>
      <c r="G400" s="283">
        <v>16.5</v>
      </c>
      <c r="H400" s="283">
        <v>9</v>
      </c>
      <c r="I400" s="283">
        <v>0</v>
      </c>
      <c r="J400" s="283">
        <v>3423</v>
      </c>
      <c r="K400" s="283">
        <v>113</v>
      </c>
      <c r="L400" s="283">
        <v>42</v>
      </c>
      <c r="M400" s="283">
        <v>54.5</v>
      </c>
      <c r="N400" s="283">
        <v>157</v>
      </c>
      <c r="O400" s="283">
        <v>96</v>
      </c>
      <c r="P400" s="283">
        <v>24</v>
      </c>
      <c r="Q400" s="283">
        <v>58</v>
      </c>
      <c r="R400" s="283"/>
      <c r="S400" s="283"/>
      <c r="T400" s="283">
        <v>0</v>
      </c>
    </row>
    <row r="401" spans="2:20" x14ac:dyDescent="0.35">
      <c r="B401" s="286">
        <v>394</v>
      </c>
      <c r="C401" s="283" t="s">
        <v>660</v>
      </c>
      <c r="D401" s="283">
        <v>218198</v>
      </c>
      <c r="E401" s="283">
        <v>147282</v>
      </c>
      <c r="F401" s="280">
        <f t="shared" si="18"/>
        <v>70916</v>
      </c>
      <c r="G401" s="283">
        <v>16.5</v>
      </c>
      <c r="H401" s="283">
        <v>8</v>
      </c>
      <c r="I401" s="283">
        <v>0</v>
      </c>
      <c r="J401" s="283">
        <v>2682</v>
      </c>
      <c r="K401" s="283">
        <v>92</v>
      </c>
      <c r="L401" s="283">
        <v>53</v>
      </c>
      <c r="M401" s="283">
        <v>54.5</v>
      </c>
      <c r="N401" s="283">
        <v>124</v>
      </c>
      <c r="O401" s="283">
        <v>52</v>
      </c>
      <c r="P401" s="283">
        <v>15</v>
      </c>
      <c r="Q401" s="283">
        <v>57</v>
      </c>
      <c r="R401" s="283"/>
      <c r="S401" s="283"/>
      <c r="T401" s="283">
        <v>0</v>
      </c>
    </row>
    <row r="402" spans="2:20" x14ac:dyDescent="0.35">
      <c r="B402" s="286">
        <v>395</v>
      </c>
      <c r="C402" s="283" t="s">
        <v>661</v>
      </c>
      <c r="D402" s="283">
        <v>165110</v>
      </c>
      <c r="E402" s="283">
        <v>112837</v>
      </c>
      <c r="F402" s="280">
        <f t="shared" si="18"/>
        <v>52273</v>
      </c>
      <c r="G402" s="283">
        <v>8.5</v>
      </c>
      <c r="H402" s="283">
        <v>3</v>
      </c>
      <c r="I402" s="283">
        <v>0</v>
      </c>
      <c r="J402" s="283">
        <v>1889</v>
      </c>
      <c r="K402" s="283">
        <v>75</v>
      </c>
      <c r="L402" s="283">
        <v>42</v>
      </c>
      <c r="M402" s="283">
        <v>27</v>
      </c>
      <c r="N402" s="283">
        <v>99</v>
      </c>
      <c r="O402" s="283">
        <v>32</v>
      </c>
      <c r="P402" s="283">
        <v>12</v>
      </c>
      <c r="Q402" s="283">
        <v>43</v>
      </c>
      <c r="R402" s="283"/>
      <c r="S402" s="283"/>
      <c r="T402" s="283">
        <v>0</v>
      </c>
    </row>
    <row r="403" spans="2:20" x14ac:dyDescent="0.35">
      <c r="B403" s="286">
        <v>396</v>
      </c>
      <c r="C403" s="283" t="s">
        <v>662</v>
      </c>
      <c r="D403" s="283">
        <v>119896</v>
      </c>
      <c r="E403" s="283">
        <v>83218</v>
      </c>
      <c r="F403" s="280">
        <f t="shared" si="18"/>
        <v>36678</v>
      </c>
      <c r="G403" s="283">
        <v>8.5</v>
      </c>
      <c r="H403" s="283">
        <v>3</v>
      </c>
      <c r="I403" s="283">
        <v>0</v>
      </c>
      <c r="J403" s="283">
        <v>1174</v>
      </c>
      <c r="K403" s="283">
        <v>63</v>
      </c>
      <c r="L403" s="283">
        <v>30</v>
      </c>
      <c r="M403" s="283">
        <v>27</v>
      </c>
      <c r="N403" s="283">
        <v>79</v>
      </c>
      <c r="O403" s="283">
        <v>19</v>
      </c>
      <c r="P403" s="283">
        <v>6</v>
      </c>
      <c r="Q403" s="283">
        <v>25</v>
      </c>
      <c r="R403" s="283"/>
      <c r="S403" s="283"/>
      <c r="T403" s="283">
        <v>0</v>
      </c>
    </row>
    <row r="404" spans="2:20" x14ac:dyDescent="0.35">
      <c r="B404" s="286">
        <v>397</v>
      </c>
      <c r="C404" s="283" t="s">
        <v>663</v>
      </c>
      <c r="D404" s="283">
        <v>127990</v>
      </c>
      <c r="E404" s="283">
        <v>89150</v>
      </c>
      <c r="F404" s="280">
        <f t="shared" si="18"/>
        <v>38840</v>
      </c>
      <c r="G404" s="283">
        <v>7</v>
      </c>
      <c r="H404" s="283">
        <v>6</v>
      </c>
      <c r="I404" s="283">
        <v>0</v>
      </c>
      <c r="J404" s="283">
        <v>883</v>
      </c>
      <c r="K404" s="283">
        <v>45</v>
      </c>
      <c r="L404" s="283">
        <v>35</v>
      </c>
      <c r="M404" s="283">
        <v>13</v>
      </c>
      <c r="N404" s="283">
        <v>97</v>
      </c>
      <c r="O404" s="283">
        <v>15</v>
      </c>
      <c r="P404" s="283">
        <v>3</v>
      </c>
      <c r="Q404" s="283">
        <v>23</v>
      </c>
      <c r="R404" s="283"/>
      <c r="S404" s="283"/>
      <c r="T404" s="283">
        <v>0</v>
      </c>
    </row>
    <row r="405" spans="2:20" x14ac:dyDescent="0.35">
      <c r="B405" s="286">
        <v>398</v>
      </c>
      <c r="C405" s="283" t="s">
        <v>664</v>
      </c>
      <c r="D405" s="283">
        <v>5926624</v>
      </c>
      <c r="E405" s="283">
        <v>4485210</v>
      </c>
      <c r="F405" s="280">
        <f t="shared" si="18"/>
        <v>1441414</v>
      </c>
      <c r="G405" s="283">
        <v>1759</v>
      </c>
      <c r="H405" s="283">
        <v>733</v>
      </c>
      <c r="I405" s="283">
        <v>29</v>
      </c>
      <c r="J405" s="283">
        <v>39620</v>
      </c>
      <c r="K405" s="283">
        <v>1119</v>
      </c>
      <c r="L405" s="283">
        <v>557</v>
      </c>
      <c r="M405" s="283">
        <v>4604</v>
      </c>
      <c r="N405" s="283">
        <v>5940</v>
      </c>
      <c r="O405" s="283">
        <v>7791</v>
      </c>
      <c r="P405" s="283">
        <v>1395</v>
      </c>
      <c r="Q405" s="283">
        <v>3952</v>
      </c>
      <c r="R405" s="283"/>
      <c r="S405" s="283"/>
      <c r="T405" s="283">
        <v>0</v>
      </c>
    </row>
    <row r="406" spans="2:20" x14ac:dyDescent="0.35">
      <c r="B406" s="286">
        <v>399</v>
      </c>
      <c r="C406" s="282" t="s">
        <v>768</v>
      </c>
      <c r="D406" s="282">
        <v>2525539</v>
      </c>
      <c r="E406" s="282">
        <v>1834359</v>
      </c>
      <c r="F406" s="282">
        <f>D406-E406</f>
        <v>691180</v>
      </c>
      <c r="G406" s="282">
        <v>491</v>
      </c>
      <c r="H406" s="282">
        <v>222</v>
      </c>
      <c r="I406" s="282">
        <v>13</v>
      </c>
      <c r="J406" s="282">
        <v>21840</v>
      </c>
      <c r="K406" s="282">
        <v>974</v>
      </c>
      <c r="L406" s="282">
        <v>490</v>
      </c>
      <c r="M406" s="282">
        <v>1220</v>
      </c>
      <c r="N406" s="282">
        <v>1714</v>
      </c>
      <c r="O406" s="282">
        <v>2409</v>
      </c>
      <c r="P406" s="282">
        <v>540</v>
      </c>
      <c r="Q406" s="282">
        <v>1714</v>
      </c>
      <c r="R406" s="282"/>
      <c r="S406" s="282"/>
      <c r="T406" s="282">
        <v>1</v>
      </c>
    </row>
    <row r="407" spans="2:20" ht="42" x14ac:dyDescent="0.4">
      <c r="B407" s="286">
        <v>400</v>
      </c>
      <c r="C407" s="218"/>
      <c r="D407" s="607" t="s">
        <v>2353</v>
      </c>
      <c r="E407" s="607" t="s">
        <v>2354</v>
      </c>
      <c r="F407" s="607" t="s">
        <v>2355</v>
      </c>
      <c r="G407" s="285" t="s">
        <v>2357</v>
      </c>
      <c r="H407" s="285" t="s">
        <v>2358</v>
      </c>
      <c r="I407" s="285" t="s">
        <v>2359</v>
      </c>
      <c r="J407" s="285" t="s">
        <v>3927</v>
      </c>
      <c r="K407" s="285" t="s">
        <v>3928</v>
      </c>
      <c r="L407" s="285" t="s">
        <v>3929</v>
      </c>
      <c r="M407" s="285" t="s">
        <v>2068</v>
      </c>
      <c r="N407" s="285" t="s">
        <v>2069</v>
      </c>
      <c r="O407" s="285" t="s">
        <v>2070</v>
      </c>
      <c r="P407" s="285" t="s">
        <v>2071</v>
      </c>
      <c r="Q407" s="285" t="s">
        <v>2072</v>
      </c>
      <c r="R407" s="285">
        <v>9</v>
      </c>
      <c r="S407" s="285">
        <v>10</v>
      </c>
      <c r="T407" s="285" t="s">
        <v>765</v>
      </c>
    </row>
    <row r="408" spans="2:20" x14ac:dyDescent="0.35">
      <c r="B408" s="286">
        <v>401</v>
      </c>
      <c r="C408" s="280" t="s">
        <v>646</v>
      </c>
      <c r="D408" s="280">
        <v>371219</v>
      </c>
      <c r="E408" s="280">
        <v>287178</v>
      </c>
      <c r="F408" s="280">
        <f>D408-E408</f>
        <v>84041</v>
      </c>
      <c r="G408" s="280">
        <v>146</v>
      </c>
      <c r="H408" s="280">
        <v>49</v>
      </c>
      <c r="I408" s="280">
        <v>0</v>
      </c>
      <c r="J408" s="281">
        <v>7824</v>
      </c>
      <c r="K408" s="280">
        <v>954</v>
      </c>
      <c r="L408" s="280">
        <v>136</v>
      </c>
      <c r="M408" s="280">
        <v>351</v>
      </c>
      <c r="N408" s="280">
        <v>583</v>
      </c>
      <c r="O408" s="280">
        <v>765</v>
      </c>
      <c r="P408" s="280">
        <v>128</v>
      </c>
      <c r="Q408" s="280">
        <v>379</v>
      </c>
      <c r="R408" s="280"/>
      <c r="S408" s="280"/>
      <c r="T408" s="280">
        <v>0</v>
      </c>
    </row>
    <row r="409" spans="2:20" x14ac:dyDescent="0.35">
      <c r="B409" s="286">
        <v>402</v>
      </c>
      <c r="C409" s="283" t="s">
        <v>647</v>
      </c>
      <c r="D409" s="283">
        <v>368635</v>
      </c>
      <c r="E409" s="283">
        <v>278505</v>
      </c>
      <c r="F409" s="280">
        <f t="shared" ref="F409:F426" si="19">D409-E409</f>
        <v>90130</v>
      </c>
      <c r="G409" s="283">
        <v>169.5</v>
      </c>
      <c r="H409" s="283">
        <v>84</v>
      </c>
      <c r="I409" s="283">
        <v>0</v>
      </c>
      <c r="J409" s="284">
        <v>7554</v>
      </c>
      <c r="K409" s="283">
        <v>642</v>
      </c>
      <c r="L409" s="283">
        <v>76</v>
      </c>
      <c r="M409" s="283">
        <v>400.5</v>
      </c>
      <c r="N409" s="283">
        <v>366</v>
      </c>
      <c r="O409" s="283">
        <v>600</v>
      </c>
      <c r="P409" s="283">
        <v>67</v>
      </c>
      <c r="Q409" s="283">
        <v>160</v>
      </c>
      <c r="R409" s="283"/>
      <c r="S409" s="283"/>
      <c r="T409" s="283">
        <v>0</v>
      </c>
    </row>
    <row r="410" spans="2:20" x14ac:dyDescent="0.35">
      <c r="B410" s="286">
        <v>403</v>
      </c>
      <c r="C410" s="283" t="s">
        <v>648</v>
      </c>
      <c r="D410" s="283">
        <v>341065</v>
      </c>
      <c r="E410" s="283">
        <v>254016</v>
      </c>
      <c r="F410" s="280">
        <f t="shared" si="19"/>
        <v>87049</v>
      </c>
      <c r="G410" s="283">
        <v>169.5</v>
      </c>
      <c r="H410" s="283">
        <v>71</v>
      </c>
      <c r="I410" s="283">
        <v>4</v>
      </c>
      <c r="J410" s="284">
        <v>7048</v>
      </c>
      <c r="K410" s="283">
        <v>545</v>
      </c>
      <c r="L410" s="283">
        <v>48</v>
      </c>
      <c r="M410" s="283">
        <v>400.5</v>
      </c>
      <c r="N410" s="283">
        <v>384</v>
      </c>
      <c r="O410" s="283">
        <v>543</v>
      </c>
      <c r="P410" s="283">
        <v>61</v>
      </c>
      <c r="Q410" s="283">
        <v>146</v>
      </c>
      <c r="R410" s="283"/>
      <c r="S410" s="283"/>
      <c r="T410" s="283">
        <v>0</v>
      </c>
    </row>
    <row r="411" spans="2:20" x14ac:dyDescent="0.35">
      <c r="B411" s="286">
        <v>404</v>
      </c>
      <c r="C411" s="283" t="s">
        <v>649</v>
      </c>
      <c r="D411" s="283">
        <v>356338</v>
      </c>
      <c r="E411" s="283">
        <v>269019</v>
      </c>
      <c r="F411" s="280">
        <f t="shared" si="19"/>
        <v>87319</v>
      </c>
      <c r="G411" s="283">
        <v>98</v>
      </c>
      <c r="H411" s="283">
        <v>45</v>
      </c>
      <c r="I411" s="283">
        <v>3</v>
      </c>
      <c r="J411" s="284">
        <v>7231</v>
      </c>
      <c r="K411" s="283">
        <v>624</v>
      </c>
      <c r="L411" s="283">
        <v>73</v>
      </c>
      <c r="M411" s="283">
        <v>384</v>
      </c>
      <c r="N411" s="283">
        <v>442</v>
      </c>
      <c r="O411" s="283">
        <v>557</v>
      </c>
      <c r="P411" s="283">
        <v>56</v>
      </c>
      <c r="Q411" s="283">
        <v>134</v>
      </c>
      <c r="R411" s="283"/>
      <c r="S411" s="283"/>
      <c r="T411" s="283">
        <v>0</v>
      </c>
    </row>
    <row r="412" spans="2:20" x14ac:dyDescent="0.35">
      <c r="B412" s="286">
        <v>405</v>
      </c>
      <c r="C412" s="283" t="s">
        <v>650</v>
      </c>
      <c r="D412" s="283">
        <v>413790</v>
      </c>
      <c r="E412" s="283">
        <v>333362</v>
      </c>
      <c r="F412" s="280">
        <f t="shared" si="19"/>
        <v>80428</v>
      </c>
      <c r="G412" s="283">
        <v>122</v>
      </c>
      <c r="H412" s="280">
        <v>55</v>
      </c>
      <c r="I412" s="283">
        <v>3</v>
      </c>
      <c r="J412" s="284">
        <v>7027</v>
      </c>
      <c r="K412" s="283">
        <v>1080</v>
      </c>
      <c r="L412" s="283">
        <v>243</v>
      </c>
      <c r="M412" s="283">
        <v>284</v>
      </c>
      <c r="N412" s="283">
        <v>497</v>
      </c>
      <c r="O412" s="283">
        <v>862</v>
      </c>
      <c r="P412" s="283">
        <v>174</v>
      </c>
      <c r="Q412" s="283">
        <v>510</v>
      </c>
      <c r="R412" s="283"/>
      <c r="S412" s="283"/>
      <c r="T412" s="283">
        <v>0</v>
      </c>
    </row>
    <row r="413" spans="2:20" x14ac:dyDescent="0.35">
      <c r="B413" s="286">
        <v>406</v>
      </c>
      <c r="C413" s="283" t="s">
        <v>651</v>
      </c>
      <c r="D413" s="283">
        <v>441268</v>
      </c>
      <c r="E413" s="283">
        <v>362435</v>
      </c>
      <c r="F413" s="280">
        <f t="shared" si="19"/>
        <v>78833</v>
      </c>
      <c r="G413" s="283">
        <v>151.5</v>
      </c>
      <c r="H413" s="283">
        <v>56</v>
      </c>
      <c r="I413" s="283">
        <v>0</v>
      </c>
      <c r="J413" s="284">
        <v>7006</v>
      </c>
      <c r="K413" s="283">
        <v>1422</v>
      </c>
      <c r="L413" s="283">
        <v>324</v>
      </c>
      <c r="M413" s="283">
        <v>331</v>
      </c>
      <c r="N413" s="283">
        <v>615</v>
      </c>
      <c r="O413" s="283">
        <v>1153</v>
      </c>
      <c r="P413" s="283">
        <v>275</v>
      </c>
      <c r="Q413" s="283">
        <v>879</v>
      </c>
      <c r="R413" s="283"/>
      <c r="S413" s="283"/>
      <c r="T413" s="283">
        <v>0</v>
      </c>
    </row>
    <row r="414" spans="2:20" x14ac:dyDescent="0.35">
      <c r="B414" s="286">
        <v>407</v>
      </c>
      <c r="C414" s="283" t="s">
        <v>652</v>
      </c>
      <c r="D414" s="283">
        <v>447923</v>
      </c>
      <c r="E414" s="283">
        <v>367915</v>
      </c>
      <c r="F414" s="280">
        <f t="shared" si="19"/>
        <v>80008</v>
      </c>
      <c r="G414" s="283">
        <v>151.5</v>
      </c>
      <c r="H414" s="283">
        <v>47</v>
      </c>
      <c r="I414" s="283">
        <v>3</v>
      </c>
      <c r="J414" s="284">
        <v>7792</v>
      </c>
      <c r="K414" s="283">
        <v>1429</v>
      </c>
      <c r="L414" s="283">
        <v>281</v>
      </c>
      <c r="M414" s="283">
        <v>331</v>
      </c>
      <c r="N414" s="283">
        <v>585</v>
      </c>
      <c r="O414" s="283">
        <v>890</v>
      </c>
      <c r="P414" s="283">
        <v>197</v>
      </c>
      <c r="Q414" s="283">
        <v>605</v>
      </c>
      <c r="R414" s="283"/>
      <c r="S414" s="283"/>
      <c r="T414" s="283">
        <v>0</v>
      </c>
    </row>
    <row r="415" spans="2:20" x14ac:dyDescent="0.35">
      <c r="B415" s="286">
        <v>408</v>
      </c>
      <c r="C415" s="283" t="s">
        <v>653</v>
      </c>
      <c r="D415" s="283">
        <v>404028</v>
      </c>
      <c r="E415" s="283">
        <v>325322</v>
      </c>
      <c r="F415" s="280">
        <f t="shared" si="19"/>
        <v>78706</v>
      </c>
      <c r="G415" s="283">
        <v>175</v>
      </c>
      <c r="H415" s="283">
        <v>72</v>
      </c>
      <c r="I415" s="283">
        <v>4</v>
      </c>
      <c r="J415" s="284">
        <v>7546</v>
      </c>
      <c r="K415" s="283">
        <v>1139</v>
      </c>
      <c r="L415" s="283">
        <v>210</v>
      </c>
      <c r="M415" s="283">
        <v>449</v>
      </c>
      <c r="N415" s="283">
        <v>477</v>
      </c>
      <c r="O415" s="283">
        <v>696</v>
      </c>
      <c r="P415" s="283">
        <v>131</v>
      </c>
      <c r="Q415" s="283">
        <v>315</v>
      </c>
      <c r="R415" s="283"/>
      <c r="S415" s="283"/>
      <c r="T415" s="283">
        <v>0</v>
      </c>
    </row>
    <row r="416" spans="2:20" x14ac:dyDescent="0.35">
      <c r="B416" s="286">
        <v>409</v>
      </c>
      <c r="C416" s="283" t="s">
        <v>654</v>
      </c>
      <c r="D416" s="283">
        <v>401892</v>
      </c>
      <c r="E416" s="283">
        <v>313771</v>
      </c>
      <c r="F416" s="280">
        <f t="shared" si="19"/>
        <v>88121</v>
      </c>
      <c r="G416" s="283">
        <v>175</v>
      </c>
      <c r="H416" s="283">
        <v>74</v>
      </c>
      <c r="I416" s="283">
        <v>0</v>
      </c>
      <c r="J416" s="284">
        <v>8081</v>
      </c>
      <c r="K416" s="283">
        <v>975</v>
      </c>
      <c r="L416" s="283">
        <v>208</v>
      </c>
      <c r="M416" s="283">
        <v>449</v>
      </c>
      <c r="N416" s="283">
        <v>367</v>
      </c>
      <c r="O416" s="283">
        <v>532</v>
      </c>
      <c r="P416" s="283">
        <v>79</v>
      </c>
      <c r="Q416" s="283">
        <v>208</v>
      </c>
      <c r="R416" s="283"/>
      <c r="S416" s="283"/>
      <c r="T416" s="283">
        <v>0</v>
      </c>
    </row>
    <row r="417" spans="2:20" x14ac:dyDescent="0.35">
      <c r="B417" s="286">
        <v>410</v>
      </c>
      <c r="C417" s="283" t="s">
        <v>655</v>
      </c>
      <c r="D417" s="283">
        <v>402045</v>
      </c>
      <c r="E417" s="283">
        <v>307587</v>
      </c>
      <c r="F417" s="280">
        <f t="shared" si="19"/>
        <v>94458</v>
      </c>
      <c r="G417" s="283">
        <v>132</v>
      </c>
      <c r="H417" s="283">
        <v>70</v>
      </c>
      <c r="I417" s="283">
        <v>6</v>
      </c>
      <c r="J417" s="284">
        <v>8260</v>
      </c>
      <c r="K417" s="283">
        <v>984</v>
      </c>
      <c r="L417" s="283">
        <v>179</v>
      </c>
      <c r="M417" s="283">
        <v>352</v>
      </c>
      <c r="N417" s="283">
        <v>305</v>
      </c>
      <c r="O417" s="283">
        <v>380</v>
      </c>
      <c r="P417" s="283">
        <v>60</v>
      </c>
      <c r="Q417" s="283">
        <v>128</v>
      </c>
      <c r="R417" s="283"/>
      <c r="S417" s="283"/>
      <c r="T417" s="283">
        <v>0</v>
      </c>
    </row>
    <row r="418" spans="2:20" x14ac:dyDescent="0.35">
      <c r="B418" s="286">
        <v>411</v>
      </c>
      <c r="C418" s="283" t="s">
        <v>656</v>
      </c>
      <c r="D418" s="283">
        <v>378372</v>
      </c>
      <c r="E418" s="283">
        <v>279732</v>
      </c>
      <c r="F418" s="280">
        <f t="shared" si="19"/>
        <v>98640</v>
      </c>
      <c r="G418" s="283">
        <v>132</v>
      </c>
      <c r="H418" s="283">
        <v>49</v>
      </c>
      <c r="I418" s="283">
        <v>3</v>
      </c>
      <c r="J418" s="284">
        <v>7825</v>
      </c>
      <c r="K418" s="283">
        <v>892</v>
      </c>
      <c r="L418" s="283">
        <v>140</v>
      </c>
      <c r="M418" s="283">
        <v>352</v>
      </c>
      <c r="N418" s="283">
        <v>287</v>
      </c>
      <c r="O418" s="283">
        <v>255</v>
      </c>
      <c r="P418" s="283">
        <v>54</v>
      </c>
      <c r="Q418" s="283">
        <v>109</v>
      </c>
      <c r="R418" s="283"/>
      <c r="S418" s="283"/>
      <c r="T418" s="283">
        <v>0</v>
      </c>
    </row>
    <row r="419" spans="2:20" x14ac:dyDescent="0.35">
      <c r="B419" s="286">
        <v>412</v>
      </c>
      <c r="C419" s="283" t="s">
        <v>657</v>
      </c>
      <c r="D419" s="283">
        <v>357614</v>
      </c>
      <c r="E419" s="283">
        <v>255821</v>
      </c>
      <c r="F419" s="280">
        <f t="shared" si="19"/>
        <v>101793</v>
      </c>
      <c r="G419" s="283">
        <v>40</v>
      </c>
      <c r="H419" s="283">
        <v>21</v>
      </c>
      <c r="I419" s="283">
        <v>3</v>
      </c>
      <c r="J419" s="284">
        <v>7245</v>
      </c>
      <c r="K419" s="283">
        <v>975</v>
      </c>
      <c r="L419" s="283">
        <v>170</v>
      </c>
      <c r="M419" s="283">
        <v>172</v>
      </c>
      <c r="N419" s="283">
        <v>262</v>
      </c>
      <c r="O419" s="283">
        <v>201</v>
      </c>
      <c r="P419" s="283">
        <v>30</v>
      </c>
      <c r="Q419" s="283">
        <v>94</v>
      </c>
      <c r="R419" s="283"/>
      <c r="S419" s="283"/>
      <c r="T419" s="283">
        <v>0</v>
      </c>
    </row>
    <row r="420" spans="2:20" x14ac:dyDescent="0.35">
      <c r="B420" s="286">
        <v>413</v>
      </c>
      <c r="C420" s="283" t="s">
        <v>658</v>
      </c>
      <c r="D420" s="283">
        <v>319839</v>
      </c>
      <c r="E420" s="283">
        <v>221079</v>
      </c>
      <c r="F420" s="280">
        <f t="shared" si="19"/>
        <v>98760</v>
      </c>
      <c r="G420" s="283">
        <v>40</v>
      </c>
      <c r="H420" s="283">
        <v>11</v>
      </c>
      <c r="I420" s="283">
        <v>0</v>
      </c>
      <c r="J420" s="283">
        <v>6003</v>
      </c>
      <c r="K420" s="283">
        <v>965</v>
      </c>
      <c r="L420" s="283">
        <v>148</v>
      </c>
      <c r="M420" s="283">
        <v>172</v>
      </c>
      <c r="N420" s="283">
        <v>214</v>
      </c>
      <c r="O420" s="283">
        <v>143</v>
      </c>
      <c r="P420" s="283">
        <v>23</v>
      </c>
      <c r="Q420" s="283">
        <v>79</v>
      </c>
      <c r="R420" s="283"/>
      <c r="S420" s="283"/>
      <c r="T420" s="283">
        <v>0</v>
      </c>
    </row>
    <row r="421" spans="2:20" x14ac:dyDescent="0.35">
      <c r="B421" s="286">
        <v>414</v>
      </c>
      <c r="C421" s="283" t="s">
        <v>659</v>
      </c>
      <c r="D421" s="283">
        <v>291395</v>
      </c>
      <c r="E421" s="283">
        <v>197002</v>
      </c>
      <c r="F421" s="280">
        <f t="shared" si="19"/>
        <v>94393</v>
      </c>
      <c r="G421" s="283">
        <v>16.5</v>
      </c>
      <c r="H421" s="283">
        <v>9</v>
      </c>
      <c r="I421" s="283">
        <v>0</v>
      </c>
      <c r="J421" s="283">
        <v>5246</v>
      </c>
      <c r="K421" s="283">
        <v>907</v>
      </c>
      <c r="L421" s="283">
        <v>130</v>
      </c>
      <c r="M421" s="283">
        <v>54.5</v>
      </c>
      <c r="N421" s="283">
        <v>157</v>
      </c>
      <c r="O421" s="283">
        <v>96</v>
      </c>
      <c r="P421" s="283">
        <v>24</v>
      </c>
      <c r="Q421" s="283">
        <v>58</v>
      </c>
      <c r="R421" s="283"/>
      <c r="S421" s="283"/>
      <c r="T421" s="283">
        <v>0</v>
      </c>
    </row>
    <row r="422" spans="2:20" x14ac:dyDescent="0.35">
      <c r="B422" s="286">
        <v>415</v>
      </c>
      <c r="C422" s="283" t="s">
        <v>660</v>
      </c>
      <c r="D422" s="283">
        <v>218198</v>
      </c>
      <c r="E422" s="283">
        <v>147282</v>
      </c>
      <c r="F422" s="280">
        <f t="shared" si="19"/>
        <v>70916</v>
      </c>
      <c r="G422" s="283">
        <v>16.5</v>
      </c>
      <c r="H422" s="283">
        <v>8</v>
      </c>
      <c r="I422" s="283">
        <v>0</v>
      </c>
      <c r="J422" s="283">
        <v>3777</v>
      </c>
      <c r="K422" s="283">
        <v>788</v>
      </c>
      <c r="L422" s="283">
        <v>86</v>
      </c>
      <c r="M422" s="283">
        <v>54.5</v>
      </c>
      <c r="N422" s="283">
        <v>124</v>
      </c>
      <c r="O422" s="283">
        <v>52</v>
      </c>
      <c r="P422" s="283">
        <v>15</v>
      </c>
      <c r="Q422" s="283">
        <v>57</v>
      </c>
      <c r="R422" s="283"/>
      <c r="S422" s="283"/>
      <c r="T422" s="283">
        <v>0</v>
      </c>
    </row>
    <row r="423" spans="2:20" x14ac:dyDescent="0.35">
      <c r="B423" s="286">
        <v>416</v>
      </c>
      <c r="C423" s="283" t="s">
        <v>661</v>
      </c>
      <c r="D423" s="283">
        <v>165110</v>
      </c>
      <c r="E423" s="283">
        <v>112837</v>
      </c>
      <c r="F423" s="280">
        <f t="shared" si="19"/>
        <v>52273</v>
      </c>
      <c r="G423" s="283">
        <v>8.5</v>
      </c>
      <c r="H423" s="283">
        <v>3</v>
      </c>
      <c r="I423" s="283">
        <v>0</v>
      </c>
      <c r="J423" s="283">
        <v>2513</v>
      </c>
      <c r="K423" s="283">
        <v>770</v>
      </c>
      <c r="L423" s="283">
        <v>62</v>
      </c>
      <c r="M423" s="283">
        <v>27</v>
      </c>
      <c r="N423" s="283">
        <v>99</v>
      </c>
      <c r="O423" s="283">
        <v>32</v>
      </c>
      <c r="P423" s="283">
        <v>12</v>
      </c>
      <c r="Q423" s="283">
        <v>43</v>
      </c>
      <c r="R423" s="283"/>
      <c r="S423" s="283"/>
      <c r="T423" s="283">
        <v>0</v>
      </c>
    </row>
    <row r="424" spans="2:20" x14ac:dyDescent="0.35">
      <c r="B424" s="286">
        <v>417</v>
      </c>
      <c r="C424" s="283" t="s">
        <v>662</v>
      </c>
      <c r="D424" s="283">
        <v>119896</v>
      </c>
      <c r="E424" s="283">
        <v>83218</v>
      </c>
      <c r="F424" s="280">
        <f t="shared" si="19"/>
        <v>36678</v>
      </c>
      <c r="G424" s="283">
        <v>8.5</v>
      </c>
      <c r="H424" s="283">
        <v>3</v>
      </c>
      <c r="I424" s="283">
        <v>0</v>
      </c>
      <c r="J424" s="283">
        <v>1597</v>
      </c>
      <c r="K424" s="283">
        <v>617</v>
      </c>
      <c r="L424" s="283">
        <v>54</v>
      </c>
      <c r="M424" s="283">
        <v>27</v>
      </c>
      <c r="N424" s="283">
        <v>79</v>
      </c>
      <c r="O424" s="283">
        <v>19</v>
      </c>
      <c r="P424" s="283">
        <v>6</v>
      </c>
      <c r="Q424" s="283">
        <v>25</v>
      </c>
      <c r="R424" s="283"/>
      <c r="S424" s="283"/>
      <c r="T424" s="283">
        <v>0</v>
      </c>
    </row>
    <row r="425" spans="2:20" x14ac:dyDescent="0.35">
      <c r="B425" s="286">
        <v>418</v>
      </c>
      <c r="C425" s="283" t="s">
        <v>663</v>
      </c>
      <c r="D425" s="283">
        <v>127990</v>
      </c>
      <c r="E425" s="283">
        <v>89150</v>
      </c>
      <c r="F425" s="280">
        <f t="shared" si="19"/>
        <v>38840</v>
      </c>
      <c r="G425" s="283">
        <v>7</v>
      </c>
      <c r="H425" s="283">
        <v>6</v>
      </c>
      <c r="I425" s="283">
        <v>0</v>
      </c>
      <c r="J425" s="283">
        <v>1259</v>
      </c>
      <c r="K425" s="283">
        <v>725</v>
      </c>
      <c r="L425" s="283">
        <v>62</v>
      </c>
      <c r="M425" s="283">
        <v>13</v>
      </c>
      <c r="N425" s="283">
        <v>97</v>
      </c>
      <c r="O425" s="283">
        <v>15</v>
      </c>
      <c r="P425" s="283">
        <v>3</v>
      </c>
      <c r="Q425" s="283">
        <v>23</v>
      </c>
      <c r="R425" s="283"/>
      <c r="S425" s="283"/>
      <c r="T425" s="283">
        <v>0</v>
      </c>
    </row>
    <row r="426" spans="2:20" x14ac:dyDescent="0.35">
      <c r="B426" s="286">
        <v>419</v>
      </c>
      <c r="C426" s="283" t="s">
        <v>664</v>
      </c>
      <c r="D426" s="283">
        <v>5926624</v>
      </c>
      <c r="E426" s="283">
        <v>4485210</v>
      </c>
      <c r="F426" s="280">
        <f t="shared" si="19"/>
        <v>1441414</v>
      </c>
      <c r="G426" s="283">
        <v>1759</v>
      </c>
      <c r="H426" s="283">
        <v>733</v>
      </c>
      <c r="I426" s="283">
        <v>29</v>
      </c>
      <c r="J426" s="283">
        <v>110831</v>
      </c>
      <c r="K426" s="283">
        <v>16436</v>
      </c>
      <c r="L426" s="283">
        <v>2617</v>
      </c>
      <c r="M426" s="283">
        <v>4604</v>
      </c>
      <c r="N426" s="283">
        <v>5940</v>
      </c>
      <c r="O426" s="283">
        <v>7791</v>
      </c>
      <c r="P426" s="283">
        <v>1395</v>
      </c>
      <c r="Q426" s="283">
        <v>3952</v>
      </c>
      <c r="R426" s="283"/>
      <c r="S426" s="283"/>
      <c r="T426" s="283">
        <v>0</v>
      </c>
    </row>
    <row r="427" spans="2:20" x14ac:dyDescent="0.35">
      <c r="B427" s="286">
        <v>420</v>
      </c>
      <c r="C427" s="282" t="s">
        <v>768</v>
      </c>
      <c r="D427" s="282">
        <v>2525539</v>
      </c>
      <c r="E427" s="282">
        <v>1834359</v>
      </c>
      <c r="F427" s="282">
        <f>D427-E427</f>
        <v>691180</v>
      </c>
      <c r="G427" s="282">
        <v>491</v>
      </c>
      <c r="H427" s="282">
        <v>222</v>
      </c>
      <c r="I427" s="282">
        <v>13</v>
      </c>
      <c r="J427" s="282">
        <v>44068</v>
      </c>
      <c r="K427" s="282">
        <v>10016</v>
      </c>
      <c r="L427" s="282">
        <v>2034</v>
      </c>
      <c r="M427" s="282">
        <v>1220</v>
      </c>
      <c r="N427" s="282">
        <v>1714</v>
      </c>
      <c r="O427" s="282">
        <v>2409</v>
      </c>
      <c r="P427" s="282">
        <v>540</v>
      </c>
      <c r="Q427" s="282">
        <v>1714</v>
      </c>
      <c r="R427" s="282"/>
      <c r="S427" s="282"/>
      <c r="T427" s="282">
        <v>1</v>
      </c>
    </row>
    <row r="428" spans="2:20" ht="42" x14ac:dyDescent="0.4">
      <c r="B428" s="286">
        <v>421</v>
      </c>
      <c r="C428" s="218"/>
      <c r="D428" s="607" t="s">
        <v>2353</v>
      </c>
      <c r="E428" s="607" t="s">
        <v>2354</v>
      </c>
      <c r="F428" s="607" t="s">
        <v>2355</v>
      </c>
      <c r="G428" s="285" t="s">
        <v>2357</v>
      </c>
      <c r="H428" s="285" t="s">
        <v>2358</v>
      </c>
      <c r="I428" s="285" t="s">
        <v>2359</v>
      </c>
      <c r="J428" s="285" t="s">
        <v>3930</v>
      </c>
      <c r="K428" s="285" t="s">
        <v>3931</v>
      </c>
      <c r="L428" s="285" t="s">
        <v>3932</v>
      </c>
      <c r="M428" s="285" t="s">
        <v>2068</v>
      </c>
      <c r="N428" s="285" t="s">
        <v>2069</v>
      </c>
      <c r="O428" s="285" t="s">
        <v>2070</v>
      </c>
      <c r="P428" s="285" t="s">
        <v>2071</v>
      </c>
      <c r="Q428" s="285" t="s">
        <v>2072</v>
      </c>
      <c r="R428" s="285">
        <v>9</v>
      </c>
      <c r="S428" s="285">
        <v>10</v>
      </c>
      <c r="T428" s="285" t="s">
        <v>765</v>
      </c>
    </row>
    <row r="429" spans="2:20" x14ac:dyDescent="0.35">
      <c r="B429" s="286">
        <v>422</v>
      </c>
      <c r="C429" s="280" t="s">
        <v>646</v>
      </c>
      <c r="D429" s="280">
        <v>371219</v>
      </c>
      <c r="E429" s="280">
        <v>287178</v>
      </c>
      <c r="F429" s="280">
        <f>D429-E429</f>
        <v>84041</v>
      </c>
      <c r="G429" s="280">
        <v>146</v>
      </c>
      <c r="H429" s="280">
        <v>49</v>
      </c>
      <c r="I429" s="280">
        <v>0</v>
      </c>
      <c r="J429" s="281">
        <v>508</v>
      </c>
      <c r="K429" s="280">
        <v>0</v>
      </c>
      <c r="L429" s="280">
        <v>0</v>
      </c>
      <c r="M429" s="280">
        <v>351</v>
      </c>
      <c r="N429" s="280">
        <v>583</v>
      </c>
      <c r="O429" s="280">
        <v>765</v>
      </c>
      <c r="P429" s="280">
        <v>128</v>
      </c>
      <c r="Q429" s="280">
        <v>379</v>
      </c>
      <c r="R429" s="280"/>
      <c r="S429" s="280"/>
      <c r="T429" s="280">
        <v>0</v>
      </c>
    </row>
    <row r="430" spans="2:20" x14ac:dyDescent="0.35">
      <c r="B430" s="286">
        <v>423</v>
      </c>
      <c r="C430" s="283" t="s">
        <v>647</v>
      </c>
      <c r="D430" s="283">
        <v>368635</v>
      </c>
      <c r="E430" s="283">
        <v>278505</v>
      </c>
      <c r="F430" s="280">
        <f t="shared" ref="F430:F447" si="20">D430-E430</f>
        <v>90130</v>
      </c>
      <c r="G430" s="283">
        <v>169.5</v>
      </c>
      <c r="H430" s="283">
        <v>84</v>
      </c>
      <c r="I430" s="283">
        <v>0</v>
      </c>
      <c r="J430" s="284">
        <v>595</v>
      </c>
      <c r="K430" s="283">
        <v>0</v>
      </c>
      <c r="L430" s="283">
        <v>0</v>
      </c>
      <c r="M430" s="283">
        <v>400.5</v>
      </c>
      <c r="N430" s="283">
        <v>366</v>
      </c>
      <c r="O430" s="283">
        <v>600</v>
      </c>
      <c r="P430" s="283">
        <v>67</v>
      </c>
      <c r="Q430" s="283">
        <v>160</v>
      </c>
      <c r="R430" s="283"/>
      <c r="S430" s="283"/>
      <c r="T430" s="283">
        <v>0</v>
      </c>
    </row>
    <row r="431" spans="2:20" x14ac:dyDescent="0.35">
      <c r="B431" s="286">
        <v>424</v>
      </c>
      <c r="C431" s="283" t="s">
        <v>648</v>
      </c>
      <c r="D431" s="283">
        <v>341065</v>
      </c>
      <c r="E431" s="283">
        <v>254016</v>
      </c>
      <c r="F431" s="280">
        <f t="shared" si="20"/>
        <v>87049</v>
      </c>
      <c r="G431" s="283">
        <v>169.5</v>
      </c>
      <c r="H431" s="283">
        <v>71</v>
      </c>
      <c r="I431" s="283">
        <v>4</v>
      </c>
      <c r="J431" s="284">
        <v>564</v>
      </c>
      <c r="K431" s="283">
        <v>0</v>
      </c>
      <c r="L431" s="283">
        <v>0</v>
      </c>
      <c r="M431" s="283">
        <v>400.5</v>
      </c>
      <c r="N431" s="283">
        <v>384</v>
      </c>
      <c r="O431" s="283">
        <v>543</v>
      </c>
      <c r="P431" s="283">
        <v>61</v>
      </c>
      <c r="Q431" s="283">
        <v>146</v>
      </c>
      <c r="R431" s="283"/>
      <c r="S431" s="283"/>
      <c r="T431" s="283">
        <v>0</v>
      </c>
    </row>
    <row r="432" spans="2:20" x14ac:dyDescent="0.35">
      <c r="B432" s="286">
        <v>425</v>
      </c>
      <c r="C432" s="283" t="s">
        <v>649</v>
      </c>
      <c r="D432" s="283">
        <v>356338</v>
      </c>
      <c r="E432" s="283">
        <v>269019</v>
      </c>
      <c r="F432" s="280">
        <f t="shared" si="20"/>
        <v>87319</v>
      </c>
      <c r="G432" s="283">
        <v>98</v>
      </c>
      <c r="H432" s="283">
        <v>45</v>
      </c>
      <c r="I432" s="283">
        <v>3</v>
      </c>
      <c r="J432" s="284">
        <v>587</v>
      </c>
      <c r="K432" s="283">
        <v>0</v>
      </c>
      <c r="L432" s="283">
        <v>0</v>
      </c>
      <c r="M432" s="283">
        <v>384</v>
      </c>
      <c r="N432" s="283">
        <v>442</v>
      </c>
      <c r="O432" s="283">
        <v>557</v>
      </c>
      <c r="P432" s="283">
        <v>56</v>
      </c>
      <c r="Q432" s="283">
        <v>134</v>
      </c>
      <c r="R432" s="283"/>
      <c r="S432" s="283"/>
      <c r="T432" s="283">
        <v>0</v>
      </c>
    </row>
    <row r="433" spans="2:20" x14ac:dyDescent="0.35">
      <c r="B433" s="286">
        <v>426</v>
      </c>
      <c r="C433" s="283" t="s">
        <v>650</v>
      </c>
      <c r="D433" s="283">
        <v>413790</v>
      </c>
      <c r="E433" s="283">
        <v>333362</v>
      </c>
      <c r="F433" s="280">
        <f t="shared" si="20"/>
        <v>80428</v>
      </c>
      <c r="G433" s="283">
        <v>122</v>
      </c>
      <c r="H433" s="280">
        <v>55</v>
      </c>
      <c r="I433" s="283">
        <v>3</v>
      </c>
      <c r="J433" s="284">
        <v>441</v>
      </c>
      <c r="K433" s="283">
        <v>5</v>
      </c>
      <c r="L433" s="283">
        <v>4</v>
      </c>
      <c r="M433" s="283">
        <v>284</v>
      </c>
      <c r="N433" s="283">
        <v>497</v>
      </c>
      <c r="O433" s="283">
        <v>862</v>
      </c>
      <c r="P433" s="283">
        <v>174</v>
      </c>
      <c r="Q433" s="283">
        <v>510</v>
      </c>
      <c r="R433" s="283"/>
      <c r="S433" s="283"/>
      <c r="T433" s="283">
        <v>0</v>
      </c>
    </row>
    <row r="434" spans="2:20" x14ac:dyDescent="0.35">
      <c r="B434" s="286">
        <v>427</v>
      </c>
      <c r="C434" s="283" t="s">
        <v>651</v>
      </c>
      <c r="D434" s="283">
        <v>441268</v>
      </c>
      <c r="E434" s="283">
        <v>362435</v>
      </c>
      <c r="F434" s="280">
        <f t="shared" si="20"/>
        <v>78833</v>
      </c>
      <c r="G434" s="283">
        <v>151.5</v>
      </c>
      <c r="H434" s="283">
        <v>56</v>
      </c>
      <c r="I434" s="283">
        <v>0</v>
      </c>
      <c r="J434" s="284">
        <v>386</v>
      </c>
      <c r="K434" s="283">
        <v>3</v>
      </c>
      <c r="L434" s="283">
        <v>15</v>
      </c>
      <c r="M434" s="283">
        <v>331</v>
      </c>
      <c r="N434" s="283">
        <v>615</v>
      </c>
      <c r="O434" s="283">
        <v>1153</v>
      </c>
      <c r="P434" s="283">
        <v>275</v>
      </c>
      <c r="Q434" s="283">
        <v>879</v>
      </c>
      <c r="R434" s="283"/>
      <c r="S434" s="283"/>
      <c r="T434" s="283">
        <v>0</v>
      </c>
    </row>
    <row r="435" spans="2:20" x14ac:dyDescent="0.35">
      <c r="B435" s="286">
        <v>428</v>
      </c>
      <c r="C435" s="283" t="s">
        <v>652</v>
      </c>
      <c r="D435" s="283">
        <v>447923</v>
      </c>
      <c r="E435" s="283">
        <v>367915</v>
      </c>
      <c r="F435" s="280">
        <f t="shared" si="20"/>
        <v>80008</v>
      </c>
      <c r="G435" s="283">
        <v>151.5</v>
      </c>
      <c r="H435" s="283">
        <v>47</v>
      </c>
      <c r="I435" s="283">
        <v>3</v>
      </c>
      <c r="J435" s="284">
        <v>438</v>
      </c>
      <c r="K435" s="283">
        <v>4</v>
      </c>
      <c r="L435" s="283">
        <v>5</v>
      </c>
      <c r="M435" s="283">
        <v>331</v>
      </c>
      <c r="N435" s="283">
        <v>585</v>
      </c>
      <c r="O435" s="283">
        <v>890</v>
      </c>
      <c r="P435" s="283">
        <v>197</v>
      </c>
      <c r="Q435" s="283">
        <v>605</v>
      </c>
      <c r="R435" s="283"/>
      <c r="S435" s="283"/>
      <c r="T435" s="283">
        <v>0</v>
      </c>
    </row>
    <row r="436" spans="2:20" x14ac:dyDescent="0.35">
      <c r="B436" s="286">
        <v>429</v>
      </c>
      <c r="C436" s="283" t="s">
        <v>653</v>
      </c>
      <c r="D436" s="283">
        <v>404028</v>
      </c>
      <c r="E436" s="283">
        <v>325322</v>
      </c>
      <c r="F436" s="280">
        <f t="shared" si="20"/>
        <v>78706</v>
      </c>
      <c r="G436" s="283">
        <v>175</v>
      </c>
      <c r="H436" s="283">
        <v>72</v>
      </c>
      <c r="I436" s="283">
        <v>4</v>
      </c>
      <c r="J436" s="284">
        <v>439</v>
      </c>
      <c r="K436" s="283">
        <v>0</v>
      </c>
      <c r="L436" s="283">
        <v>12</v>
      </c>
      <c r="M436" s="283">
        <v>449</v>
      </c>
      <c r="N436" s="283">
        <v>477</v>
      </c>
      <c r="O436" s="283">
        <v>696</v>
      </c>
      <c r="P436" s="283">
        <v>131</v>
      </c>
      <c r="Q436" s="283">
        <v>315</v>
      </c>
      <c r="R436" s="283"/>
      <c r="S436" s="283"/>
      <c r="T436" s="283">
        <v>0</v>
      </c>
    </row>
    <row r="437" spans="2:20" x14ac:dyDescent="0.35">
      <c r="B437" s="286">
        <v>430</v>
      </c>
      <c r="C437" s="283" t="s">
        <v>654</v>
      </c>
      <c r="D437" s="283">
        <v>401892</v>
      </c>
      <c r="E437" s="283">
        <v>313771</v>
      </c>
      <c r="F437" s="280">
        <f t="shared" si="20"/>
        <v>88121</v>
      </c>
      <c r="G437" s="283">
        <v>175</v>
      </c>
      <c r="H437" s="283">
        <v>74</v>
      </c>
      <c r="I437" s="283">
        <v>0</v>
      </c>
      <c r="J437" s="284">
        <v>507</v>
      </c>
      <c r="K437" s="283">
        <v>0</v>
      </c>
      <c r="L437" s="283">
        <v>5</v>
      </c>
      <c r="M437" s="283">
        <v>449</v>
      </c>
      <c r="N437" s="283">
        <v>367</v>
      </c>
      <c r="O437" s="283">
        <v>532</v>
      </c>
      <c r="P437" s="283">
        <v>79</v>
      </c>
      <c r="Q437" s="283">
        <v>208</v>
      </c>
      <c r="R437" s="283"/>
      <c r="S437" s="283"/>
      <c r="T437" s="283">
        <v>0</v>
      </c>
    </row>
    <row r="438" spans="2:20" x14ac:dyDescent="0.35">
      <c r="B438" s="286">
        <v>431</v>
      </c>
      <c r="C438" s="283" t="s">
        <v>655</v>
      </c>
      <c r="D438" s="283">
        <v>402045</v>
      </c>
      <c r="E438" s="283">
        <v>307587</v>
      </c>
      <c r="F438" s="280">
        <f t="shared" si="20"/>
        <v>94458</v>
      </c>
      <c r="G438" s="283">
        <v>132</v>
      </c>
      <c r="H438" s="283">
        <v>70</v>
      </c>
      <c r="I438" s="283">
        <v>6</v>
      </c>
      <c r="J438" s="284">
        <v>633</v>
      </c>
      <c r="K438" s="283">
        <v>0</v>
      </c>
      <c r="L438" s="283">
        <v>10</v>
      </c>
      <c r="M438" s="283">
        <v>352</v>
      </c>
      <c r="N438" s="283">
        <v>305</v>
      </c>
      <c r="O438" s="283">
        <v>380</v>
      </c>
      <c r="P438" s="283">
        <v>60</v>
      </c>
      <c r="Q438" s="283">
        <v>128</v>
      </c>
      <c r="R438" s="283"/>
      <c r="S438" s="283"/>
      <c r="T438" s="283">
        <v>0</v>
      </c>
    </row>
    <row r="439" spans="2:20" x14ac:dyDescent="0.35">
      <c r="B439" s="286">
        <v>432</v>
      </c>
      <c r="C439" s="283" t="s">
        <v>656</v>
      </c>
      <c r="D439" s="283">
        <v>378372</v>
      </c>
      <c r="E439" s="283">
        <v>279732</v>
      </c>
      <c r="F439" s="280">
        <f t="shared" si="20"/>
        <v>98640</v>
      </c>
      <c r="G439" s="283">
        <v>132</v>
      </c>
      <c r="H439" s="283">
        <v>49</v>
      </c>
      <c r="I439" s="283">
        <v>3</v>
      </c>
      <c r="J439" s="284">
        <v>693</v>
      </c>
      <c r="K439" s="283">
        <v>0</v>
      </c>
      <c r="L439" s="283">
        <v>10</v>
      </c>
      <c r="M439" s="283">
        <v>352</v>
      </c>
      <c r="N439" s="283">
        <v>287</v>
      </c>
      <c r="O439" s="283">
        <v>255</v>
      </c>
      <c r="P439" s="283">
        <v>54</v>
      </c>
      <c r="Q439" s="283">
        <v>109</v>
      </c>
      <c r="R439" s="283"/>
      <c r="S439" s="283"/>
      <c r="T439" s="283">
        <v>0</v>
      </c>
    </row>
    <row r="440" spans="2:20" x14ac:dyDescent="0.35">
      <c r="B440" s="286">
        <v>433</v>
      </c>
      <c r="C440" s="283" t="s">
        <v>657</v>
      </c>
      <c r="D440" s="283">
        <v>357614</v>
      </c>
      <c r="E440" s="283">
        <v>255821</v>
      </c>
      <c r="F440" s="280">
        <f t="shared" si="20"/>
        <v>101793</v>
      </c>
      <c r="G440" s="283">
        <v>40</v>
      </c>
      <c r="H440" s="283">
        <v>21</v>
      </c>
      <c r="I440" s="283">
        <v>3</v>
      </c>
      <c r="J440" s="284">
        <v>735</v>
      </c>
      <c r="K440" s="283">
        <v>0</v>
      </c>
      <c r="L440" s="283">
        <v>7</v>
      </c>
      <c r="M440" s="283">
        <v>172</v>
      </c>
      <c r="N440" s="283">
        <v>262</v>
      </c>
      <c r="O440" s="283">
        <v>201</v>
      </c>
      <c r="P440" s="283">
        <v>30</v>
      </c>
      <c r="Q440" s="283">
        <v>94</v>
      </c>
      <c r="R440" s="283"/>
      <c r="S440" s="283"/>
      <c r="T440" s="283">
        <v>0</v>
      </c>
    </row>
    <row r="441" spans="2:20" x14ac:dyDescent="0.35">
      <c r="B441" s="286">
        <v>434</v>
      </c>
      <c r="C441" s="283" t="s">
        <v>658</v>
      </c>
      <c r="D441" s="283">
        <v>319839</v>
      </c>
      <c r="E441" s="283">
        <v>221079</v>
      </c>
      <c r="F441" s="280">
        <f t="shared" si="20"/>
        <v>98760</v>
      </c>
      <c r="G441" s="283">
        <v>40</v>
      </c>
      <c r="H441" s="283">
        <v>11</v>
      </c>
      <c r="I441" s="283">
        <v>0</v>
      </c>
      <c r="J441" s="283">
        <v>777</v>
      </c>
      <c r="K441" s="283">
        <v>0</v>
      </c>
      <c r="L441" s="283">
        <v>11</v>
      </c>
      <c r="M441" s="283">
        <v>172</v>
      </c>
      <c r="N441" s="283">
        <v>214</v>
      </c>
      <c r="O441" s="283">
        <v>143</v>
      </c>
      <c r="P441" s="283">
        <v>23</v>
      </c>
      <c r="Q441" s="283">
        <v>79</v>
      </c>
      <c r="R441" s="283"/>
      <c r="S441" s="283"/>
      <c r="T441" s="283">
        <v>0</v>
      </c>
    </row>
    <row r="442" spans="2:20" x14ac:dyDescent="0.35">
      <c r="B442" s="286">
        <v>435</v>
      </c>
      <c r="C442" s="283" t="s">
        <v>659</v>
      </c>
      <c r="D442" s="283">
        <v>291395</v>
      </c>
      <c r="E442" s="283">
        <v>197002</v>
      </c>
      <c r="F442" s="280">
        <f t="shared" si="20"/>
        <v>94393</v>
      </c>
      <c r="G442" s="283">
        <v>16.5</v>
      </c>
      <c r="H442" s="283">
        <v>9</v>
      </c>
      <c r="I442" s="283">
        <v>0</v>
      </c>
      <c r="J442" s="283">
        <v>762</v>
      </c>
      <c r="K442" s="283">
        <v>0</v>
      </c>
      <c r="L442" s="283">
        <v>20</v>
      </c>
      <c r="M442" s="283">
        <v>54.5</v>
      </c>
      <c r="N442" s="283">
        <v>157</v>
      </c>
      <c r="O442" s="283">
        <v>96</v>
      </c>
      <c r="P442" s="283">
        <v>24</v>
      </c>
      <c r="Q442" s="283">
        <v>58</v>
      </c>
      <c r="R442" s="283"/>
      <c r="S442" s="283"/>
      <c r="T442" s="283">
        <v>0</v>
      </c>
    </row>
    <row r="443" spans="2:20" x14ac:dyDescent="0.35">
      <c r="B443" s="286">
        <v>436</v>
      </c>
      <c r="C443" s="283" t="s">
        <v>660</v>
      </c>
      <c r="D443" s="283">
        <v>218198</v>
      </c>
      <c r="E443" s="283">
        <v>147282</v>
      </c>
      <c r="F443" s="280">
        <f t="shared" si="20"/>
        <v>70916</v>
      </c>
      <c r="G443" s="283">
        <v>16.5</v>
      </c>
      <c r="H443" s="283">
        <v>8</v>
      </c>
      <c r="I443" s="283">
        <v>0</v>
      </c>
      <c r="J443" s="283">
        <v>611</v>
      </c>
      <c r="K443" s="283">
        <v>0</v>
      </c>
      <c r="L443" s="283">
        <v>10</v>
      </c>
      <c r="M443" s="283">
        <v>54.5</v>
      </c>
      <c r="N443" s="283">
        <v>124</v>
      </c>
      <c r="O443" s="283">
        <v>52</v>
      </c>
      <c r="P443" s="283">
        <v>15</v>
      </c>
      <c r="Q443" s="283">
        <v>57</v>
      </c>
      <c r="R443" s="283"/>
      <c r="S443" s="283"/>
      <c r="T443" s="283">
        <v>0</v>
      </c>
    </row>
    <row r="444" spans="2:20" x14ac:dyDescent="0.35">
      <c r="B444" s="286">
        <v>437</v>
      </c>
      <c r="C444" s="283" t="s">
        <v>661</v>
      </c>
      <c r="D444" s="283">
        <v>165110</v>
      </c>
      <c r="E444" s="283">
        <v>112837</v>
      </c>
      <c r="F444" s="280">
        <f t="shared" si="20"/>
        <v>52273</v>
      </c>
      <c r="G444" s="283">
        <v>8.5</v>
      </c>
      <c r="H444" s="283">
        <v>3</v>
      </c>
      <c r="I444" s="283">
        <v>0</v>
      </c>
      <c r="J444" s="283">
        <v>495</v>
      </c>
      <c r="K444" s="283">
        <v>0</v>
      </c>
      <c r="L444" s="283">
        <v>17</v>
      </c>
      <c r="M444" s="283">
        <v>27</v>
      </c>
      <c r="N444" s="283">
        <v>99</v>
      </c>
      <c r="O444" s="283">
        <v>32</v>
      </c>
      <c r="P444" s="283">
        <v>12</v>
      </c>
      <c r="Q444" s="283">
        <v>43</v>
      </c>
      <c r="R444" s="283"/>
      <c r="S444" s="283"/>
      <c r="T444" s="283">
        <v>0</v>
      </c>
    </row>
    <row r="445" spans="2:20" x14ac:dyDescent="0.35">
      <c r="B445" s="286">
        <v>438</v>
      </c>
      <c r="C445" s="283" t="s">
        <v>662</v>
      </c>
      <c r="D445" s="283">
        <v>119896</v>
      </c>
      <c r="E445" s="283">
        <v>83218</v>
      </c>
      <c r="F445" s="280">
        <f t="shared" si="20"/>
        <v>36678</v>
      </c>
      <c r="G445" s="283">
        <v>8.5</v>
      </c>
      <c r="H445" s="283">
        <v>3</v>
      </c>
      <c r="I445" s="283">
        <v>0</v>
      </c>
      <c r="J445" s="283">
        <v>316</v>
      </c>
      <c r="K445" s="283">
        <v>0</v>
      </c>
      <c r="L445" s="283">
        <v>16</v>
      </c>
      <c r="M445" s="283">
        <v>27</v>
      </c>
      <c r="N445" s="283">
        <v>79</v>
      </c>
      <c r="O445" s="283">
        <v>19</v>
      </c>
      <c r="P445" s="283">
        <v>6</v>
      </c>
      <c r="Q445" s="283">
        <v>25</v>
      </c>
      <c r="R445" s="283"/>
      <c r="S445" s="283"/>
      <c r="T445" s="283">
        <v>0</v>
      </c>
    </row>
    <row r="446" spans="2:20" x14ac:dyDescent="0.35">
      <c r="B446" s="286">
        <v>439</v>
      </c>
      <c r="C446" s="283" t="s">
        <v>663</v>
      </c>
      <c r="D446" s="283">
        <v>127990</v>
      </c>
      <c r="E446" s="283">
        <v>89150</v>
      </c>
      <c r="F446" s="280">
        <f t="shared" si="20"/>
        <v>38840</v>
      </c>
      <c r="G446" s="283">
        <v>7</v>
      </c>
      <c r="H446" s="283">
        <v>6</v>
      </c>
      <c r="I446" s="283">
        <v>0</v>
      </c>
      <c r="J446" s="283">
        <v>251</v>
      </c>
      <c r="K446" s="283">
        <v>0</v>
      </c>
      <c r="L446" s="283">
        <v>16</v>
      </c>
      <c r="M446" s="283">
        <v>13</v>
      </c>
      <c r="N446" s="283">
        <v>97</v>
      </c>
      <c r="O446" s="283">
        <v>15</v>
      </c>
      <c r="P446" s="283">
        <v>3</v>
      </c>
      <c r="Q446" s="283">
        <v>23</v>
      </c>
      <c r="R446" s="283"/>
      <c r="S446" s="283"/>
      <c r="T446" s="283">
        <v>0</v>
      </c>
    </row>
    <row r="447" spans="2:20" x14ac:dyDescent="0.35">
      <c r="B447" s="286">
        <v>440</v>
      </c>
      <c r="C447" s="283" t="s">
        <v>664</v>
      </c>
      <c r="D447" s="283">
        <v>5926624</v>
      </c>
      <c r="E447" s="283">
        <v>4485210</v>
      </c>
      <c r="F447" s="280">
        <f t="shared" si="20"/>
        <v>1441414</v>
      </c>
      <c r="G447" s="283">
        <v>1759</v>
      </c>
      <c r="H447" s="283">
        <v>733</v>
      </c>
      <c r="I447" s="283">
        <v>29</v>
      </c>
      <c r="J447" s="283">
        <v>9741</v>
      </c>
      <c r="K447" s="283">
        <v>13</v>
      </c>
      <c r="L447" s="283">
        <v>157</v>
      </c>
      <c r="M447" s="283">
        <v>4604</v>
      </c>
      <c r="N447" s="283">
        <v>5940</v>
      </c>
      <c r="O447" s="283">
        <v>7791</v>
      </c>
      <c r="P447" s="283">
        <v>1395</v>
      </c>
      <c r="Q447" s="283">
        <v>3952</v>
      </c>
      <c r="R447" s="283"/>
      <c r="S447" s="283"/>
      <c r="T447" s="283">
        <v>0</v>
      </c>
    </row>
    <row r="448" spans="2:20" x14ac:dyDescent="0.35">
      <c r="B448" s="286">
        <v>441</v>
      </c>
      <c r="C448" s="282" t="s">
        <v>768</v>
      </c>
      <c r="D448" s="282">
        <v>2525539</v>
      </c>
      <c r="E448" s="282">
        <v>1834359</v>
      </c>
      <c r="F448" s="282">
        <f>D448-E448</f>
        <v>691180</v>
      </c>
      <c r="G448" s="282">
        <v>491</v>
      </c>
      <c r="H448" s="282">
        <v>222</v>
      </c>
      <c r="I448" s="282">
        <v>13</v>
      </c>
      <c r="J448" s="282">
        <v>4999</v>
      </c>
      <c r="K448" s="282">
        <v>9</v>
      </c>
      <c r="L448" s="282">
        <v>171</v>
      </c>
      <c r="M448" s="282">
        <v>1220</v>
      </c>
      <c r="N448" s="282">
        <v>1714</v>
      </c>
      <c r="O448" s="282">
        <v>2409</v>
      </c>
      <c r="P448" s="282">
        <v>540</v>
      </c>
      <c r="Q448" s="282">
        <v>1714</v>
      </c>
      <c r="R448" s="282"/>
      <c r="S448" s="282"/>
      <c r="T448" s="282">
        <v>1</v>
      </c>
    </row>
    <row r="449" spans="2:20" ht="42" x14ac:dyDescent="0.4">
      <c r="B449" s="286">
        <v>442</v>
      </c>
      <c r="C449" s="218"/>
      <c r="D449" s="607" t="s">
        <v>2353</v>
      </c>
      <c r="E449" s="607" t="s">
        <v>2354</v>
      </c>
      <c r="F449" s="607" t="s">
        <v>2355</v>
      </c>
      <c r="G449" s="285" t="s">
        <v>2357</v>
      </c>
      <c r="H449" s="285" t="s">
        <v>2358</v>
      </c>
      <c r="I449" s="285" t="s">
        <v>2359</v>
      </c>
      <c r="J449" s="285" t="s">
        <v>3933</v>
      </c>
      <c r="K449" s="285" t="s">
        <v>3934</v>
      </c>
      <c r="L449" s="285" t="s">
        <v>3935</v>
      </c>
      <c r="M449" s="285" t="s">
        <v>2068</v>
      </c>
      <c r="N449" s="285" t="s">
        <v>2069</v>
      </c>
      <c r="O449" s="285" t="s">
        <v>2070</v>
      </c>
      <c r="P449" s="285" t="s">
        <v>2071</v>
      </c>
      <c r="Q449" s="285" t="s">
        <v>2072</v>
      </c>
      <c r="R449" s="285">
        <v>9</v>
      </c>
      <c r="S449" s="285">
        <v>10</v>
      </c>
      <c r="T449" s="285" t="s">
        <v>765</v>
      </c>
    </row>
    <row r="450" spans="2:20" x14ac:dyDescent="0.35">
      <c r="B450" s="286">
        <v>443</v>
      </c>
      <c r="C450" s="280" t="s">
        <v>646</v>
      </c>
      <c r="D450" s="280">
        <v>371219</v>
      </c>
      <c r="E450" s="280">
        <v>287178</v>
      </c>
      <c r="F450" s="280">
        <f>D450-E450</f>
        <v>84041</v>
      </c>
      <c r="G450" s="280">
        <v>146</v>
      </c>
      <c r="H450" s="280">
        <v>49</v>
      </c>
      <c r="I450" s="280">
        <v>0</v>
      </c>
      <c r="J450" s="281">
        <v>4491</v>
      </c>
      <c r="K450" s="280">
        <v>2557</v>
      </c>
      <c r="L450" s="280">
        <v>1418</v>
      </c>
      <c r="M450" s="280">
        <v>351</v>
      </c>
      <c r="N450" s="280">
        <v>583</v>
      </c>
      <c r="O450" s="280">
        <v>765</v>
      </c>
      <c r="P450" s="280">
        <v>128</v>
      </c>
      <c r="Q450" s="280">
        <v>379</v>
      </c>
      <c r="R450" s="280"/>
      <c r="S450" s="280"/>
      <c r="T450" s="280">
        <v>0</v>
      </c>
    </row>
    <row r="451" spans="2:20" x14ac:dyDescent="0.35">
      <c r="B451" s="286">
        <v>444</v>
      </c>
      <c r="C451" s="283" t="s">
        <v>647</v>
      </c>
      <c r="D451" s="283">
        <v>368635</v>
      </c>
      <c r="E451" s="283">
        <v>278505</v>
      </c>
      <c r="F451" s="280">
        <f t="shared" ref="F451:F468" si="21">D451-E451</f>
        <v>90130</v>
      </c>
      <c r="G451" s="283">
        <v>169.5</v>
      </c>
      <c r="H451" s="283">
        <v>84</v>
      </c>
      <c r="I451" s="283">
        <v>0</v>
      </c>
      <c r="J451" s="284">
        <v>5970</v>
      </c>
      <c r="K451" s="283">
        <v>1999</v>
      </c>
      <c r="L451" s="283">
        <v>934</v>
      </c>
      <c r="M451" s="283">
        <v>400.5</v>
      </c>
      <c r="N451" s="283">
        <v>366</v>
      </c>
      <c r="O451" s="283">
        <v>600</v>
      </c>
      <c r="P451" s="283">
        <v>67</v>
      </c>
      <c r="Q451" s="283">
        <v>160</v>
      </c>
      <c r="R451" s="283"/>
      <c r="S451" s="283"/>
      <c r="T451" s="283">
        <v>0</v>
      </c>
    </row>
    <row r="452" spans="2:20" x14ac:dyDescent="0.35">
      <c r="B452" s="286">
        <v>445</v>
      </c>
      <c r="C452" s="283" t="s">
        <v>648</v>
      </c>
      <c r="D452" s="283">
        <v>341065</v>
      </c>
      <c r="E452" s="283">
        <v>254016</v>
      </c>
      <c r="F452" s="280">
        <f t="shared" si="21"/>
        <v>87049</v>
      </c>
      <c r="G452" s="283">
        <v>169.5</v>
      </c>
      <c r="H452" s="283">
        <v>71</v>
      </c>
      <c r="I452" s="283">
        <v>4</v>
      </c>
      <c r="J452" s="284">
        <v>6189</v>
      </c>
      <c r="K452" s="283">
        <v>1462</v>
      </c>
      <c r="L452" s="283">
        <v>518</v>
      </c>
      <c r="M452" s="283">
        <v>400.5</v>
      </c>
      <c r="N452" s="283">
        <v>384</v>
      </c>
      <c r="O452" s="283">
        <v>543</v>
      </c>
      <c r="P452" s="283">
        <v>61</v>
      </c>
      <c r="Q452" s="283">
        <v>146</v>
      </c>
      <c r="R452" s="283"/>
      <c r="S452" s="283"/>
      <c r="T452" s="283">
        <v>0</v>
      </c>
    </row>
    <row r="453" spans="2:20" x14ac:dyDescent="0.35">
      <c r="B453" s="286">
        <v>446</v>
      </c>
      <c r="C453" s="283" t="s">
        <v>649</v>
      </c>
      <c r="D453" s="283">
        <v>356338</v>
      </c>
      <c r="E453" s="283">
        <v>269019</v>
      </c>
      <c r="F453" s="280">
        <f t="shared" si="21"/>
        <v>87319</v>
      </c>
      <c r="G453" s="283">
        <v>98</v>
      </c>
      <c r="H453" s="283">
        <v>45</v>
      </c>
      <c r="I453" s="283">
        <v>3</v>
      </c>
      <c r="J453" s="284">
        <v>5790</v>
      </c>
      <c r="K453" s="283">
        <v>1287</v>
      </c>
      <c r="L453" s="283">
        <v>656</v>
      </c>
      <c r="M453" s="283">
        <v>384</v>
      </c>
      <c r="N453" s="283">
        <v>442</v>
      </c>
      <c r="O453" s="283">
        <v>557</v>
      </c>
      <c r="P453" s="283">
        <v>56</v>
      </c>
      <c r="Q453" s="283">
        <v>134</v>
      </c>
      <c r="R453" s="283"/>
      <c r="S453" s="283"/>
      <c r="T453" s="283">
        <v>0</v>
      </c>
    </row>
    <row r="454" spans="2:20" x14ac:dyDescent="0.35">
      <c r="B454" s="286">
        <v>447</v>
      </c>
      <c r="C454" s="283" t="s">
        <v>650</v>
      </c>
      <c r="D454" s="283">
        <v>413790</v>
      </c>
      <c r="E454" s="283">
        <v>333362</v>
      </c>
      <c r="F454" s="280">
        <f t="shared" si="21"/>
        <v>80428</v>
      </c>
      <c r="G454" s="283">
        <v>122</v>
      </c>
      <c r="H454" s="280">
        <v>55</v>
      </c>
      <c r="I454" s="283">
        <v>3</v>
      </c>
      <c r="J454" s="284">
        <v>5121</v>
      </c>
      <c r="K454" s="283">
        <v>1882</v>
      </c>
      <c r="L454" s="283">
        <v>2919</v>
      </c>
      <c r="M454" s="283">
        <v>284</v>
      </c>
      <c r="N454" s="283">
        <v>497</v>
      </c>
      <c r="O454" s="283">
        <v>862</v>
      </c>
      <c r="P454" s="283">
        <v>174</v>
      </c>
      <c r="Q454" s="283">
        <v>510</v>
      </c>
      <c r="R454" s="283"/>
      <c r="S454" s="283"/>
      <c r="T454" s="283">
        <v>0</v>
      </c>
    </row>
    <row r="455" spans="2:20" x14ac:dyDescent="0.35">
      <c r="B455" s="286">
        <v>448</v>
      </c>
      <c r="C455" s="283" t="s">
        <v>651</v>
      </c>
      <c r="D455" s="283">
        <v>441268</v>
      </c>
      <c r="E455" s="283">
        <v>362435</v>
      </c>
      <c r="F455" s="280">
        <f t="shared" si="21"/>
        <v>78833</v>
      </c>
      <c r="G455" s="283">
        <v>151.5</v>
      </c>
      <c r="H455" s="283">
        <v>56</v>
      </c>
      <c r="I455" s="283">
        <v>0</v>
      </c>
      <c r="J455" s="284">
        <v>3451</v>
      </c>
      <c r="K455" s="283">
        <v>2367</v>
      </c>
      <c r="L455" s="283">
        <v>4889</v>
      </c>
      <c r="M455" s="283">
        <v>331</v>
      </c>
      <c r="N455" s="283">
        <v>615</v>
      </c>
      <c r="O455" s="283">
        <v>1153</v>
      </c>
      <c r="P455" s="283">
        <v>275</v>
      </c>
      <c r="Q455" s="283">
        <v>879</v>
      </c>
      <c r="R455" s="283"/>
      <c r="S455" s="283"/>
      <c r="T455" s="283">
        <v>0</v>
      </c>
    </row>
    <row r="456" spans="2:20" x14ac:dyDescent="0.35">
      <c r="B456" s="286">
        <v>449</v>
      </c>
      <c r="C456" s="283" t="s">
        <v>652</v>
      </c>
      <c r="D456" s="283">
        <v>447923</v>
      </c>
      <c r="E456" s="283">
        <v>367915</v>
      </c>
      <c r="F456" s="280">
        <f t="shared" si="21"/>
        <v>80008</v>
      </c>
      <c r="G456" s="283">
        <v>151.5</v>
      </c>
      <c r="H456" s="283">
        <v>47</v>
      </c>
      <c r="I456" s="283">
        <v>3</v>
      </c>
      <c r="J456" s="284">
        <v>3429</v>
      </c>
      <c r="K456" s="283">
        <v>3064</v>
      </c>
      <c r="L456" s="283">
        <v>4501</v>
      </c>
      <c r="M456" s="283">
        <v>331</v>
      </c>
      <c r="N456" s="283">
        <v>585</v>
      </c>
      <c r="O456" s="283">
        <v>890</v>
      </c>
      <c r="P456" s="283">
        <v>197</v>
      </c>
      <c r="Q456" s="283">
        <v>605</v>
      </c>
      <c r="R456" s="283"/>
      <c r="S456" s="283"/>
      <c r="T456" s="283">
        <v>0</v>
      </c>
    </row>
    <row r="457" spans="2:20" x14ac:dyDescent="0.35">
      <c r="B457" s="286">
        <v>450</v>
      </c>
      <c r="C457" s="283" t="s">
        <v>653</v>
      </c>
      <c r="D457" s="283">
        <v>404028</v>
      </c>
      <c r="E457" s="283">
        <v>325322</v>
      </c>
      <c r="F457" s="280">
        <f t="shared" si="21"/>
        <v>78706</v>
      </c>
      <c r="G457" s="283">
        <v>175</v>
      </c>
      <c r="H457" s="283">
        <v>72</v>
      </c>
      <c r="I457" s="283">
        <v>4</v>
      </c>
      <c r="J457" s="284">
        <v>4344</v>
      </c>
      <c r="K457" s="283">
        <v>2922</v>
      </c>
      <c r="L457" s="283">
        <v>2458</v>
      </c>
      <c r="M457" s="283">
        <v>449</v>
      </c>
      <c r="N457" s="283">
        <v>477</v>
      </c>
      <c r="O457" s="283">
        <v>696</v>
      </c>
      <c r="P457" s="283">
        <v>131</v>
      </c>
      <c r="Q457" s="283">
        <v>315</v>
      </c>
      <c r="R457" s="283"/>
      <c r="S457" s="283"/>
      <c r="T457" s="283">
        <v>0</v>
      </c>
    </row>
    <row r="458" spans="2:20" x14ac:dyDescent="0.35">
      <c r="B458" s="286">
        <v>451</v>
      </c>
      <c r="C458" s="283" t="s">
        <v>654</v>
      </c>
      <c r="D458" s="283">
        <v>401892</v>
      </c>
      <c r="E458" s="283">
        <v>313771</v>
      </c>
      <c r="F458" s="280">
        <f t="shared" si="21"/>
        <v>88121</v>
      </c>
      <c r="G458" s="283">
        <v>175</v>
      </c>
      <c r="H458" s="283">
        <v>74</v>
      </c>
      <c r="I458" s="283">
        <v>0</v>
      </c>
      <c r="J458" s="284">
        <v>6047</v>
      </c>
      <c r="K458" s="283">
        <v>2447</v>
      </c>
      <c r="L458" s="283">
        <v>1506</v>
      </c>
      <c r="M458" s="283">
        <v>449</v>
      </c>
      <c r="N458" s="283">
        <v>367</v>
      </c>
      <c r="O458" s="283">
        <v>532</v>
      </c>
      <c r="P458" s="283">
        <v>79</v>
      </c>
      <c r="Q458" s="283">
        <v>208</v>
      </c>
      <c r="R458" s="283"/>
      <c r="S458" s="283"/>
      <c r="T458" s="283">
        <v>0</v>
      </c>
    </row>
    <row r="459" spans="2:20" x14ac:dyDescent="0.35">
      <c r="B459" s="286">
        <v>452</v>
      </c>
      <c r="C459" s="283" t="s">
        <v>655</v>
      </c>
      <c r="D459" s="283">
        <v>402045</v>
      </c>
      <c r="E459" s="283">
        <v>307587</v>
      </c>
      <c r="F459" s="280">
        <f t="shared" si="21"/>
        <v>94458</v>
      </c>
      <c r="G459" s="283">
        <v>132</v>
      </c>
      <c r="H459" s="283">
        <v>70</v>
      </c>
      <c r="I459" s="283">
        <v>6</v>
      </c>
      <c r="J459" s="284">
        <v>6726</v>
      </c>
      <c r="K459" s="283">
        <v>2037</v>
      </c>
      <c r="L459" s="283">
        <v>1208</v>
      </c>
      <c r="M459" s="283">
        <v>352</v>
      </c>
      <c r="N459" s="283">
        <v>305</v>
      </c>
      <c r="O459" s="283">
        <v>380</v>
      </c>
      <c r="P459" s="283">
        <v>60</v>
      </c>
      <c r="Q459" s="283">
        <v>128</v>
      </c>
      <c r="R459" s="283"/>
      <c r="S459" s="283"/>
      <c r="T459" s="283">
        <v>0</v>
      </c>
    </row>
    <row r="460" spans="2:20" x14ac:dyDescent="0.35">
      <c r="B460" s="286">
        <v>453</v>
      </c>
      <c r="C460" s="283" t="s">
        <v>656</v>
      </c>
      <c r="D460" s="283">
        <v>378372</v>
      </c>
      <c r="E460" s="283">
        <v>279732</v>
      </c>
      <c r="F460" s="280">
        <f t="shared" si="21"/>
        <v>98640</v>
      </c>
      <c r="G460" s="283">
        <v>132</v>
      </c>
      <c r="H460" s="283">
        <v>49</v>
      </c>
      <c r="I460" s="283">
        <v>3</v>
      </c>
      <c r="J460" s="284">
        <v>5973</v>
      </c>
      <c r="K460" s="283">
        <v>1712</v>
      </c>
      <c r="L460" s="283">
        <v>960</v>
      </c>
      <c r="M460" s="283">
        <v>352</v>
      </c>
      <c r="N460" s="283">
        <v>287</v>
      </c>
      <c r="O460" s="283">
        <v>255</v>
      </c>
      <c r="P460" s="283">
        <v>54</v>
      </c>
      <c r="Q460" s="283">
        <v>109</v>
      </c>
      <c r="R460" s="283"/>
      <c r="S460" s="283"/>
      <c r="T460" s="283">
        <v>0</v>
      </c>
    </row>
    <row r="461" spans="2:20" x14ac:dyDescent="0.35">
      <c r="B461" s="286">
        <v>454</v>
      </c>
      <c r="C461" s="283" t="s">
        <v>657</v>
      </c>
      <c r="D461" s="283">
        <v>357614</v>
      </c>
      <c r="E461" s="283">
        <v>255821</v>
      </c>
      <c r="F461" s="280">
        <f t="shared" si="21"/>
        <v>101793</v>
      </c>
      <c r="G461" s="283">
        <v>40</v>
      </c>
      <c r="H461" s="283">
        <v>21</v>
      </c>
      <c r="I461" s="283">
        <v>3</v>
      </c>
      <c r="J461" s="284">
        <v>5475</v>
      </c>
      <c r="K461" s="283">
        <v>1595</v>
      </c>
      <c r="L461" s="283">
        <v>905</v>
      </c>
      <c r="M461" s="283">
        <v>172</v>
      </c>
      <c r="N461" s="283">
        <v>262</v>
      </c>
      <c r="O461" s="283">
        <v>201</v>
      </c>
      <c r="P461" s="283">
        <v>30</v>
      </c>
      <c r="Q461" s="283">
        <v>94</v>
      </c>
      <c r="R461" s="283"/>
      <c r="S461" s="283"/>
      <c r="T461" s="283">
        <v>0</v>
      </c>
    </row>
    <row r="462" spans="2:20" x14ac:dyDescent="0.35">
      <c r="B462" s="286">
        <v>455</v>
      </c>
      <c r="C462" s="283" t="s">
        <v>658</v>
      </c>
      <c r="D462" s="283">
        <v>319839</v>
      </c>
      <c r="E462" s="283">
        <v>221079</v>
      </c>
      <c r="F462" s="280">
        <f t="shared" si="21"/>
        <v>98760</v>
      </c>
      <c r="G462" s="283">
        <v>40</v>
      </c>
      <c r="H462" s="283">
        <v>11</v>
      </c>
      <c r="I462" s="283">
        <v>0</v>
      </c>
      <c r="J462" s="283">
        <v>4550</v>
      </c>
      <c r="K462" s="283">
        <v>1570</v>
      </c>
      <c r="L462" s="283">
        <v>844</v>
      </c>
      <c r="M462" s="283">
        <v>172</v>
      </c>
      <c r="N462" s="283">
        <v>214</v>
      </c>
      <c r="O462" s="283">
        <v>143</v>
      </c>
      <c r="P462" s="283">
        <v>23</v>
      </c>
      <c r="Q462" s="283">
        <v>79</v>
      </c>
      <c r="R462" s="283"/>
      <c r="S462" s="283"/>
      <c r="T462" s="283">
        <v>0</v>
      </c>
    </row>
    <row r="463" spans="2:20" x14ac:dyDescent="0.35">
      <c r="B463" s="286">
        <v>456</v>
      </c>
      <c r="C463" s="283" t="s">
        <v>659</v>
      </c>
      <c r="D463" s="283">
        <v>291395</v>
      </c>
      <c r="E463" s="283">
        <v>197002</v>
      </c>
      <c r="F463" s="280">
        <f t="shared" si="21"/>
        <v>94393</v>
      </c>
      <c r="G463" s="283">
        <v>16.5</v>
      </c>
      <c r="H463" s="283">
        <v>9</v>
      </c>
      <c r="I463" s="283">
        <v>0</v>
      </c>
      <c r="J463" s="283">
        <v>3910</v>
      </c>
      <c r="K463" s="283">
        <v>1504</v>
      </c>
      <c r="L463" s="283">
        <v>787</v>
      </c>
      <c r="M463" s="283">
        <v>54.5</v>
      </c>
      <c r="N463" s="283">
        <v>157</v>
      </c>
      <c r="O463" s="283">
        <v>96</v>
      </c>
      <c r="P463" s="283">
        <v>24</v>
      </c>
      <c r="Q463" s="283">
        <v>58</v>
      </c>
      <c r="R463" s="283"/>
      <c r="S463" s="283"/>
      <c r="T463" s="283">
        <v>0</v>
      </c>
    </row>
    <row r="464" spans="2:20" x14ac:dyDescent="0.35">
      <c r="B464" s="286">
        <v>457</v>
      </c>
      <c r="C464" s="283" t="s">
        <v>660</v>
      </c>
      <c r="D464" s="283">
        <v>218198</v>
      </c>
      <c r="E464" s="283">
        <v>147282</v>
      </c>
      <c r="F464" s="280">
        <f t="shared" si="21"/>
        <v>70916</v>
      </c>
      <c r="G464" s="283">
        <v>16.5</v>
      </c>
      <c r="H464" s="283">
        <v>8</v>
      </c>
      <c r="I464" s="283">
        <v>0</v>
      </c>
      <c r="J464" s="283">
        <v>2512</v>
      </c>
      <c r="K464" s="283">
        <v>1035</v>
      </c>
      <c r="L464" s="283">
        <v>488</v>
      </c>
      <c r="M464" s="283">
        <v>54.5</v>
      </c>
      <c r="N464" s="283">
        <v>124</v>
      </c>
      <c r="O464" s="283">
        <v>52</v>
      </c>
      <c r="P464" s="283">
        <v>15</v>
      </c>
      <c r="Q464" s="283">
        <v>57</v>
      </c>
      <c r="R464" s="283"/>
      <c r="S464" s="283"/>
      <c r="T464" s="283">
        <v>0</v>
      </c>
    </row>
    <row r="465" spans="2:20" x14ac:dyDescent="0.35">
      <c r="B465" s="286">
        <v>458</v>
      </c>
      <c r="C465" s="283" t="s">
        <v>661</v>
      </c>
      <c r="D465" s="283">
        <v>165110</v>
      </c>
      <c r="E465" s="283">
        <v>112837</v>
      </c>
      <c r="F465" s="280">
        <f t="shared" si="21"/>
        <v>52273</v>
      </c>
      <c r="G465" s="283">
        <v>8.5</v>
      </c>
      <c r="H465" s="283">
        <v>3</v>
      </c>
      <c r="I465" s="283">
        <v>0</v>
      </c>
      <c r="J465" s="283">
        <v>2080</v>
      </c>
      <c r="K465" s="283">
        <v>804</v>
      </c>
      <c r="L465" s="283">
        <v>446</v>
      </c>
      <c r="M465" s="283">
        <v>27</v>
      </c>
      <c r="N465" s="283">
        <v>99</v>
      </c>
      <c r="O465" s="283">
        <v>32</v>
      </c>
      <c r="P465" s="283">
        <v>12</v>
      </c>
      <c r="Q465" s="283">
        <v>43</v>
      </c>
      <c r="R465" s="283"/>
      <c r="S465" s="283"/>
      <c r="T465" s="283">
        <v>0</v>
      </c>
    </row>
    <row r="466" spans="2:20" x14ac:dyDescent="0.35">
      <c r="B466" s="286">
        <v>459</v>
      </c>
      <c r="C466" s="283" t="s">
        <v>662</v>
      </c>
      <c r="D466" s="283">
        <v>119896</v>
      </c>
      <c r="E466" s="283">
        <v>83218</v>
      </c>
      <c r="F466" s="280">
        <f t="shared" si="21"/>
        <v>36678</v>
      </c>
      <c r="G466" s="283">
        <v>8.5</v>
      </c>
      <c r="H466" s="283">
        <v>3</v>
      </c>
      <c r="I466" s="283">
        <v>0</v>
      </c>
      <c r="J466" s="283">
        <v>1647</v>
      </c>
      <c r="K466" s="283">
        <v>594</v>
      </c>
      <c r="L466" s="283">
        <v>342</v>
      </c>
      <c r="M466" s="283">
        <v>27</v>
      </c>
      <c r="N466" s="283">
        <v>79</v>
      </c>
      <c r="O466" s="283">
        <v>19</v>
      </c>
      <c r="P466" s="283">
        <v>6</v>
      </c>
      <c r="Q466" s="283">
        <v>25</v>
      </c>
      <c r="R466" s="283"/>
      <c r="S466" s="283"/>
      <c r="T466" s="283">
        <v>0</v>
      </c>
    </row>
    <row r="467" spans="2:20" x14ac:dyDescent="0.35">
      <c r="B467" s="286">
        <v>460</v>
      </c>
      <c r="C467" s="283" t="s">
        <v>663</v>
      </c>
      <c r="D467" s="283">
        <v>127990</v>
      </c>
      <c r="E467" s="283">
        <v>89150</v>
      </c>
      <c r="F467" s="280">
        <f t="shared" si="21"/>
        <v>38840</v>
      </c>
      <c r="G467" s="283">
        <v>7</v>
      </c>
      <c r="H467" s="283">
        <v>6</v>
      </c>
      <c r="I467" s="283">
        <v>0</v>
      </c>
      <c r="J467" s="283">
        <v>1920</v>
      </c>
      <c r="K467" s="283">
        <v>704</v>
      </c>
      <c r="L467" s="283">
        <v>429</v>
      </c>
      <c r="M467" s="283">
        <v>13</v>
      </c>
      <c r="N467" s="283">
        <v>97</v>
      </c>
      <c r="O467" s="283">
        <v>15</v>
      </c>
      <c r="P467" s="283">
        <v>3</v>
      </c>
      <c r="Q467" s="283">
        <v>23</v>
      </c>
      <c r="R467" s="283"/>
      <c r="S467" s="283"/>
      <c r="T467" s="283">
        <v>0</v>
      </c>
    </row>
    <row r="468" spans="2:20" x14ac:dyDescent="0.35">
      <c r="B468" s="286">
        <v>461</v>
      </c>
      <c r="C468" s="283" t="s">
        <v>664</v>
      </c>
      <c r="D468" s="283">
        <v>5926624</v>
      </c>
      <c r="E468" s="283">
        <v>4485210</v>
      </c>
      <c r="F468" s="280">
        <f t="shared" si="21"/>
        <v>1441414</v>
      </c>
      <c r="G468" s="283">
        <v>1759</v>
      </c>
      <c r="H468" s="283">
        <v>733</v>
      </c>
      <c r="I468" s="283">
        <v>29</v>
      </c>
      <c r="J468" s="283">
        <v>79617</v>
      </c>
      <c r="K468" s="283">
        <v>31546</v>
      </c>
      <c r="L468" s="283">
        <v>26209</v>
      </c>
      <c r="M468" s="283">
        <v>4604</v>
      </c>
      <c r="N468" s="283">
        <v>5940</v>
      </c>
      <c r="O468" s="283">
        <v>7791</v>
      </c>
      <c r="P468" s="283">
        <v>1395</v>
      </c>
      <c r="Q468" s="283">
        <v>3952</v>
      </c>
      <c r="R468" s="283"/>
      <c r="S468" s="283"/>
      <c r="T468" s="283">
        <v>0</v>
      </c>
    </row>
    <row r="469" spans="2:20" x14ac:dyDescent="0.35">
      <c r="B469" s="286">
        <v>462</v>
      </c>
      <c r="C469" s="282" t="s">
        <v>768</v>
      </c>
      <c r="D469" s="282">
        <v>2525539</v>
      </c>
      <c r="E469" s="282">
        <v>1834359</v>
      </c>
      <c r="F469" s="282">
        <f>D469-E469</f>
        <v>691180</v>
      </c>
      <c r="G469" s="282">
        <v>491</v>
      </c>
      <c r="H469" s="282">
        <v>222</v>
      </c>
      <c r="I469" s="282">
        <v>13</v>
      </c>
      <c r="J469" s="282">
        <v>29440</v>
      </c>
      <c r="K469" s="282">
        <v>14560</v>
      </c>
      <c r="L469" s="282">
        <v>15323</v>
      </c>
      <c r="M469" s="282">
        <v>1220</v>
      </c>
      <c r="N469" s="282">
        <v>1714</v>
      </c>
      <c r="O469" s="282">
        <v>2409</v>
      </c>
      <c r="P469" s="282">
        <v>540</v>
      </c>
      <c r="Q469" s="282">
        <v>1714</v>
      </c>
      <c r="R469" s="282"/>
      <c r="S469" s="282"/>
      <c r="T469" s="282">
        <v>1</v>
      </c>
    </row>
    <row r="470" spans="2:20" ht="42" x14ac:dyDescent="0.4">
      <c r="B470" s="286">
        <v>463</v>
      </c>
      <c r="C470" s="218"/>
      <c r="D470" s="607" t="s">
        <v>2353</v>
      </c>
      <c r="E470" s="607" t="s">
        <v>2354</v>
      </c>
      <c r="F470" s="607" t="s">
        <v>2355</v>
      </c>
      <c r="G470" s="285" t="s">
        <v>2357</v>
      </c>
      <c r="H470" s="285" t="s">
        <v>2358</v>
      </c>
      <c r="I470" s="285" t="s">
        <v>2359</v>
      </c>
      <c r="J470" s="285" t="s">
        <v>3936</v>
      </c>
      <c r="K470" s="285" t="s">
        <v>3937</v>
      </c>
      <c r="L470" s="285" t="s">
        <v>3938</v>
      </c>
      <c r="M470" s="285" t="s">
        <v>2068</v>
      </c>
      <c r="N470" s="285" t="s">
        <v>2069</v>
      </c>
      <c r="O470" s="285" t="s">
        <v>2070</v>
      </c>
      <c r="P470" s="285" t="s">
        <v>2071</v>
      </c>
      <c r="Q470" s="285" t="s">
        <v>2072</v>
      </c>
      <c r="R470" s="285">
        <v>9</v>
      </c>
      <c r="S470" s="285">
        <v>10</v>
      </c>
      <c r="T470" s="285" t="s">
        <v>765</v>
      </c>
    </row>
    <row r="471" spans="2:20" x14ac:dyDescent="0.35">
      <c r="B471" s="286">
        <v>464</v>
      </c>
      <c r="C471" s="280" t="s">
        <v>646</v>
      </c>
      <c r="D471" s="280">
        <v>371219</v>
      </c>
      <c r="E471" s="280">
        <v>287178</v>
      </c>
      <c r="F471" s="280">
        <f>D471-E471</f>
        <v>84041</v>
      </c>
      <c r="G471" s="280">
        <v>146</v>
      </c>
      <c r="H471" s="280">
        <v>49</v>
      </c>
      <c r="I471" s="280">
        <v>0</v>
      </c>
      <c r="J471" s="281">
        <v>938</v>
      </c>
      <c r="K471" s="280">
        <v>11</v>
      </c>
      <c r="L471" s="280">
        <v>11</v>
      </c>
      <c r="M471" s="280">
        <v>351</v>
      </c>
      <c r="N471" s="280">
        <v>583</v>
      </c>
      <c r="O471" s="280">
        <v>765</v>
      </c>
      <c r="P471" s="280">
        <v>128</v>
      </c>
      <c r="Q471" s="280">
        <v>379</v>
      </c>
      <c r="R471" s="280"/>
      <c r="S471" s="280"/>
      <c r="T471" s="280">
        <v>0</v>
      </c>
    </row>
    <row r="472" spans="2:20" x14ac:dyDescent="0.35">
      <c r="B472" s="286">
        <v>465</v>
      </c>
      <c r="C472" s="283" t="s">
        <v>647</v>
      </c>
      <c r="D472" s="283">
        <v>368635</v>
      </c>
      <c r="E472" s="283">
        <v>278505</v>
      </c>
      <c r="F472" s="280">
        <f t="shared" ref="F472:F489" si="22">D472-E472</f>
        <v>90130</v>
      </c>
      <c r="G472" s="283">
        <v>169.5</v>
      </c>
      <c r="H472" s="283">
        <v>84</v>
      </c>
      <c r="I472" s="283">
        <v>0</v>
      </c>
      <c r="J472" s="284">
        <v>1007</v>
      </c>
      <c r="K472" s="283">
        <v>3</v>
      </c>
      <c r="L472" s="283">
        <v>6</v>
      </c>
      <c r="M472" s="283">
        <v>400.5</v>
      </c>
      <c r="N472" s="283">
        <v>366</v>
      </c>
      <c r="O472" s="283">
        <v>600</v>
      </c>
      <c r="P472" s="283">
        <v>67</v>
      </c>
      <c r="Q472" s="283">
        <v>160</v>
      </c>
      <c r="R472" s="283"/>
      <c r="S472" s="283"/>
      <c r="T472" s="283">
        <v>0</v>
      </c>
    </row>
    <row r="473" spans="2:20" x14ac:dyDescent="0.35">
      <c r="B473" s="286">
        <v>466</v>
      </c>
      <c r="C473" s="283" t="s">
        <v>648</v>
      </c>
      <c r="D473" s="283">
        <v>341065</v>
      </c>
      <c r="E473" s="283">
        <v>254016</v>
      </c>
      <c r="F473" s="280">
        <f t="shared" si="22"/>
        <v>87049</v>
      </c>
      <c r="G473" s="283">
        <v>169.5</v>
      </c>
      <c r="H473" s="283">
        <v>71</v>
      </c>
      <c r="I473" s="283">
        <v>4</v>
      </c>
      <c r="J473" s="284">
        <v>1165</v>
      </c>
      <c r="K473" s="283">
        <v>5</v>
      </c>
      <c r="L473" s="283">
        <v>0</v>
      </c>
      <c r="M473" s="283">
        <v>400.5</v>
      </c>
      <c r="N473" s="283">
        <v>384</v>
      </c>
      <c r="O473" s="283">
        <v>543</v>
      </c>
      <c r="P473" s="283">
        <v>61</v>
      </c>
      <c r="Q473" s="283">
        <v>146</v>
      </c>
      <c r="R473" s="283"/>
      <c r="S473" s="283"/>
      <c r="T473" s="283">
        <v>0</v>
      </c>
    </row>
    <row r="474" spans="2:20" x14ac:dyDescent="0.35">
      <c r="B474" s="286">
        <v>467</v>
      </c>
      <c r="C474" s="283" t="s">
        <v>649</v>
      </c>
      <c r="D474" s="283">
        <v>356338</v>
      </c>
      <c r="E474" s="283">
        <v>269019</v>
      </c>
      <c r="F474" s="280">
        <f t="shared" si="22"/>
        <v>87319</v>
      </c>
      <c r="G474" s="283">
        <v>98</v>
      </c>
      <c r="H474" s="283">
        <v>45</v>
      </c>
      <c r="I474" s="283">
        <v>3</v>
      </c>
      <c r="J474" s="284">
        <v>1110</v>
      </c>
      <c r="K474" s="283">
        <v>13</v>
      </c>
      <c r="L474" s="283">
        <v>23</v>
      </c>
      <c r="M474" s="283">
        <v>384</v>
      </c>
      <c r="N474" s="283">
        <v>442</v>
      </c>
      <c r="O474" s="283">
        <v>557</v>
      </c>
      <c r="P474" s="283">
        <v>56</v>
      </c>
      <c r="Q474" s="283">
        <v>134</v>
      </c>
      <c r="R474" s="283"/>
      <c r="S474" s="283"/>
      <c r="T474" s="283">
        <v>0</v>
      </c>
    </row>
    <row r="475" spans="2:20" x14ac:dyDescent="0.35">
      <c r="B475" s="286">
        <v>468</v>
      </c>
      <c r="C475" s="283" t="s">
        <v>650</v>
      </c>
      <c r="D475" s="283">
        <v>413790</v>
      </c>
      <c r="E475" s="283">
        <v>333362</v>
      </c>
      <c r="F475" s="280">
        <f t="shared" si="22"/>
        <v>80428</v>
      </c>
      <c r="G475" s="283">
        <v>122</v>
      </c>
      <c r="H475" s="280">
        <v>55</v>
      </c>
      <c r="I475" s="283">
        <v>3</v>
      </c>
      <c r="J475" s="284">
        <v>831</v>
      </c>
      <c r="K475" s="283">
        <v>10</v>
      </c>
      <c r="L475" s="283">
        <v>23</v>
      </c>
      <c r="M475" s="283">
        <v>284</v>
      </c>
      <c r="N475" s="283">
        <v>497</v>
      </c>
      <c r="O475" s="283">
        <v>862</v>
      </c>
      <c r="P475" s="283">
        <v>174</v>
      </c>
      <c r="Q475" s="283">
        <v>510</v>
      </c>
      <c r="R475" s="283"/>
      <c r="S475" s="283"/>
      <c r="T475" s="283">
        <v>0</v>
      </c>
    </row>
    <row r="476" spans="2:20" x14ac:dyDescent="0.35">
      <c r="B476" s="286">
        <v>469</v>
      </c>
      <c r="C476" s="283" t="s">
        <v>651</v>
      </c>
      <c r="D476" s="283">
        <v>441268</v>
      </c>
      <c r="E476" s="283">
        <v>362435</v>
      </c>
      <c r="F476" s="280">
        <f t="shared" si="22"/>
        <v>78833</v>
      </c>
      <c r="G476" s="283">
        <v>151.5</v>
      </c>
      <c r="H476" s="283">
        <v>56</v>
      </c>
      <c r="I476" s="283">
        <v>0</v>
      </c>
      <c r="J476" s="284">
        <v>697</v>
      </c>
      <c r="K476" s="283">
        <v>18</v>
      </c>
      <c r="L476" s="283">
        <v>20</v>
      </c>
      <c r="M476" s="283">
        <v>331</v>
      </c>
      <c r="N476" s="283">
        <v>615</v>
      </c>
      <c r="O476" s="283">
        <v>1153</v>
      </c>
      <c r="P476" s="283">
        <v>275</v>
      </c>
      <c r="Q476" s="283">
        <v>879</v>
      </c>
      <c r="R476" s="283"/>
      <c r="S476" s="283"/>
      <c r="T476" s="283">
        <v>0</v>
      </c>
    </row>
    <row r="477" spans="2:20" x14ac:dyDescent="0.35">
      <c r="B477" s="286">
        <v>470</v>
      </c>
      <c r="C477" s="283" t="s">
        <v>652</v>
      </c>
      <c r="D477" s="283">
        <v>447923</v>
      </c>
      <c r="E477" s="283">
        <v>367915</v>
      </c>
      <c r="F477" s="280">
        <f t="shared" si="22"/>
        <v>80008</v>
      </c>
      <c r="G477" s="283">
        <v>151.5</v>
      </c>
      <c r="H477" s="283">
        <v>47</v>
      </c>
      <c r="I477" s="283">
        <v>3</v>
      </c>
      <c r="J477" s="284">
        <v>814</v>
      </c>
      <c r="K477" s="283">
        <v>20</v>
      </c>
      <c r="L477" s="283">
        <v>15</v>
      </c>
      <c r="M477" s="283">
        <v>331</v>
      </c>
      <c r="N477" s="283">
        <v>585</v>
      </c>
      <c r="O477" s="283">
        <v>890</v>
      </c>
      <c r="P477" s="283">
        <v>197</v>
      </c>
      <c r="Q477" s="283">
        <v>605</v>
      </c>
      <c r="R477" s="283"/>
      <c r="S477" s="283"/>
      <c r="T477" s="283">
        <v>0</v>
      </c>
    </row>
    <row r="478" spans="2:20" x14ac:dyDescent="0.35">
      <c r="B478" s="286">
        <v>471</v>
      </c>
      <c r="C478" s="283" t="s">
        <v>653</v>
      </c>
      <c r="D478" s="283">
        <v>404028</v>
      </c>
      <c r="E478" s="283">
        <v>325322</v>
      </c>
      <c r="F478" s="280">
        <f t="shared" si="22"/>
        <v>78706</v>
      </c>
      <c r="G478" s="283">
        <v>175</v>
      </c>
      <c r="H478" s="283">
        <v>72</v>
      </c>
      <c r="I478" s="283">
        <v>4</v>
      </c>
      <c r="J478" s="284">
        <v>887</v>
      </c>
      <c r="K478" s="283">
        <v>20</v>
      </c>
      <c r="L478" s="283">
        <v>17</v>
      </c>
      <c r="M478" s="283">
        <v>449</v>
      </c>
      <c r="N478" s="283">
        <v>477</v>
      </c>
      <c r="O478" s="283">
        <v>696</v>
      </c>
      <c r="P478" s="283">
        <v>131</v>
      </c>
      <c r="Q478" s="283">
        <v>315</v>
      </c>
      <c r="R478" s="283"/>
      <c r="S478" s="283"/>
      <c r="T478" s="283">
        <v>0</v>
      </c>
    </row>
    <row r="479" spans="2:20" x14ac:dyDescent="0.35">
      <c r="B479" s="286">
        <v>472</v>
      </c>
      <c r="C479" s="283" t="s">
        <v>654</v>
      </c>
      <c r="D479" s="283">
        <v>401892</v>
      </c>
      <c r="E479" s="283">
        <v>313771</v>
      </c>
      <c r="F479" s="280">
        <f t="shared" si="22"/>
        <v>88121</v>
      </c>
      <c r="G479" s="283">
        <v>175</v>
      </c>
      <c r="H479" s="283">
        <v>74</v>
      </c>
      <c r="I479" s="283">
        <v>0</v>
      </c>
      <c r="J479" s="284">
        <v>1129</v>
      </c>
      <c r="K479" s="283">
        <v>5</v>
      </c>
      <c r="L479" s="283">
        <v>20</v>
      </c>
      <c r="M479" s="283">
        <v>449</v>
      </c>
      <c r="N479" s="283">
        <v>367</v>
      </c>
      <c r="O479" s="283">
        <v>532</v>
      </c>
      <c r="P479" s="283">
        <v>79</v>
      </c>
      <c r="Q479" s="283">
        <v>208</v>
      </c>
      <c r="R479" s="283"/>
      <c r="S479" s="283"/>
      <c r="T479" s="283">
        <v>0</v>
      </c>
    </row>
    <row r="480" spans="2:20" x14ac:dyDescent="0.35">
      <c r="B480" s="286">
        <v>473</v>
      </c>
      <c r="C480" s="283" t="s">
        <v>655</v>
      </c>
      <c r="D480" s="283">
        <v>402045</v>
      </c>
      <c r="E480" s="283">
        <v>307587</v>
      </c>
      <c r="F480" s="280">
        <f t="shared" si="22"/>
        <v>94458</v>
      </c>
      <c r="G480" s="283">
        <v>132</v>
      </c>
      <c r="H480" s="283">
        <v>70</v>
      </c>
      <c r="I480" s="283">
        <v>6</v>
      </c>
      <c r="J480" s="284">
        <v>1255</v>
      </c>
      <c r="K480" s="283">
        <v>15</v>
      </c>
      <c r="L480" s="283">
        <v>24</v>
      </c>
      <c r="M480" s="283">
        <v>352</v>
      </c>
      <c r="N480" s="283">
        <v>305</v>
      </c>
      <c r="O480" s="283">
        <v>380</v>
      </c>
      <c r="P480" s="283">
        <v>60</v>
      </c>
      <c r="Q480" s="283">
        <v>128</v>
      </c>
      <c r="R480" s="283"/>
      <c r="S480" s="283"/>
      <c r="T480" s="283">
        <v>0</v>
      </c>
    </row>
    <row r="481" spans="2:20" x14ac:dyDescent="0.35">
      <c r="B481" s="286">
        <v>474</v>
      </c>
      <c r="C481" s="283" t="s">
        <v>656</v>
      </c>
      <c r="D481" s="283">
        <v>378372</v>
      </c>
      <c r="E481" s="283">
        <v>279732</v>
      </c>
      <c r="F481" s="280">
        <f t="shared" si="22"/>
        <v>98640</v>
      </c>
      <c r="G481" s="283">
        <v>132</v>
      </c>
      <c r="H481" s="283">
        <v>49</v>
      </c>
      <c r="I481" s="283">
        <v>3</v>
      </c>
      <c r="J481" s="284">
        <v>1449</v>
      </c>
      <c r="K481" s="283">
        <v>15</v>
      </c>
      <c r="L481" s="283">
        <v>53</v>
      </c>
      <c r="M481" s="283">
        <v>352</v>
      </c>
      <c r="N481" s="283">
        <v>287</v>
      </c>
      <c r="O481" s="283">
        <v>255</v>
      </c>
      <c r="P481" s="283">
        <v>54</v>
      </c>
      <c r="Q481" s="283">
        <v>109</v>
      </c>
      <c r="R481" s="283"/>
      <c r="S481" s="283"/>
      <c r="T481" s="283">
        <v>0</v>
      </c>
    </row>
    <row r="482" spans="2:20" x14ac:dyDescent="0.35">
      <c r="B482" s="286">
        <v>475</v>
      </c>
      <c r="C482" s="283" t="s">
        <v>657</v>
      </c>
      <c r="D482" s="283">
        <v>357614</v>
      </c>
      <c r="E482" s="283">
        <v>255821</v>
      </c>
      <c r="F482" s="280">
        <f t="shared" si="22"/>
        <v>101793</v>
      </c>
      <c r="G482" s="283">
        <v>40</v>
      </c>
      <c r="H482" s="283">
        <v>21</v>
      </c>
      <c r="I482" s="283">
        <v>3</v>
      </c>
      <c r="J482" s="284">
        <v>1454</v>
      </c>
      <c r="K482" s="283">
        <v>28</v>
      </c>
      <c r="L482" s="283">
        <v>25</v>
      </c>
      <c r="M482" s="283">
        <v>172</v>
      </c>
      <c r="N482" s="283">
        <v>262</v>
      </c>
      <c r="O482" s="283">
        <v>201</v>
      </c>
      <c r="P482" s="283">
        <v>30</v>
      </c>
      <c r="Q482" s="283">
        <v>94</v>
      </c>
      <c r="R482" s="283"/>
      <c r="S482" s="283"/>
      <c r="T482" s="283">
        <v>0</v>
      </c>
    </row>
    <row r="483" spans="2:20" x14ac:dyDescent="0.35">
      <c r="B483" s="286">
        <v>476</v>
      </c>
      <c r="C483" s="283" t="s">
        <v>658</v>
      </c>
      <c r="D483" s="283">
        <v>319839</v>
      </c>
      <c r="E483" s="283">
        <v>221079</v>
      </c>
      <c r="F483" s="280">
        <f t="shared" si="22"/>
        <v>98760</v>
      </c>
      <c r="G483" s="283">
        <v>40</v>
      </c>
      <c r="H483" s="283">
        <v>11</v>
      </c>
      <c r="I483" s="283">
        <v>0</v>
      </c>
      <c r="J483" s="283">
        <v>1365</v>
      </c>
      <c r="K483" s="283">
        <v>26</v>
      </c>
      <c r="L483" s="283">
        <v>32</v>
      </c>
      <c r="M483" s="283">
        <v>172</v>
      </c>
      <c r="N483" s="283">
        <v>214</v>
      </c>
      <c r="O483" s="283">
        <v>143</v>
      </c>
      <c r="P483" s="283">
        <v>23</v>
      </c>
      <c r="Q483" s="283">
        <v>79</v>
      </c>
      <c r="R483" s="283"/>
      <c r="S483" s="283"/>
      <c r="T483" s="283">
        <v>0</v>
      </c>
    </row>
    <row r="484" spans="2:20" x14ac:dyDescent="0.35">
      <c r="B484" s="286">
        <v>477</v>
      </c>
      <c r="C484" s="283" t="s">
        <v>659</v>
      </c>
      <c r="D484" s="283">
        <v>291395</v>
      </c>
      <c r="E484" s="283">
        <v>197002</v>
      </c>
      <c r="F484" s="280">
        <f t="shared" si="22"/>
        <v>94393</v>
      </c>
      <c r="G484" s="283">
        <v>16.5</v>
      </c>
      <c r="H484" s="283">
        <v>9</v>
      </c>
      <c r="I484" s="283">
        <v>0</v>
      </c>
      <c r="J484" s="283">
        <v>1204</v>
      </c>
      <c r="K484" s="283">
        <v>30</v>
      </c>
      <c r="L484" s="283">
        <v>31</v>
      </c>
      <c r="M484" s="283">
        <v>54.5</v>
      </c>
      <c r="N484" s="283">
        <v>157</v>
      </c>
      <c r="O484" s="283">
        <v>96</v>
      </c>
      <c r="P484" s="283">
        <v>24</v>
      </c>
      <c r="Q484" s="283">
        <v>58</v>
      </c>
      <c r="R484" s="283"/>
      <c r="S484" s="283"/>
      <c r="T484" s="283">
        <v>0</v>
      </c>
    </row>
    <row r="485" spans="2:20" x14ac:dyDescent="0.35">
      <c r="B485" s="286">
        <v>478</v>
      </c>
      <c r="C485" s="283" t="s">
        <v>660</v>
      </c>
      <c r="D485" s="283">
        <v>218198</v>
      </c>
      <c r="E485" s="283">
        <v>147282</v>
      </c>
      <c r="F485" s="280">
        <f t="shared" si="22"/>
        <v>70916</v>
      </c>
      <c r="G485" s="283">
        <v>16.5</v>
      </c>
      <c r="H485" s="283">
        <v>8</v>
      </c>
      <c r="I485" s="283">
        <v>0</v>
      </c>
      <c r="J485" s="283">
        <v>846</v>
      </c>
      <c r="K485" s="283">
        <v>22</v>
      </c>
      <c r="L485" s="283">
        <v>15</v>
      </c>
      <c r="M485" s="283">
        <v>54.5</v>
      </c>
      <c r="N485" s="283">
        <v>124</v>
      </c>
      <c r="O485" s="283">
        <v>52</v>
      </c>
      <c r="P485" s="283">
        <v>15</v>
      </c>
      <c r="Q485" s="283">
        <v>57</v>
      </c>
      <c r="R485" s="283"/>
      <c r="S485" s="283"/>
      <c r="T485" s="283">
        <v>0</v>
      </c>
    </row>
    <row r="486" spans="2:20" x14ac:dyDescent="0.35">
      <c r="B486" s="286">
        <v>479</v>
      </c>
      <c r="C486" s="283" t="s">
        <v>661</v>
      </c>
      <c r="D486" s="283">
        <v>165110</v>
      </c>
      <c r="E486" s="283">
        <v>112837</v>
      </c>
      <c r="F486" s="280">
        <f t="shared" si="22"/>
        <v>52273</v>
      </c>
      <c r="G486" s="283">
        <v>8.5</v>
      </c>
      <c r="H486" s="283">
        <v>3</v>
      </c>
      <c r="I486" s="283">
        <v>0</v>
      </c>
      <c r="J486" s="283">
        <v>636</v>
      </c>
      <c r="K486" s="283">
        <v>14</v>
      </c>
      <c r="L486" s="283">
        <v>22</v>
      </c>
      <c r="M486" s="283">
        <v>27</v>
      </c>
      <c r="N486" s="283">
        <v>99</v>
      </c>
      <c r="O486" s="283">
        <v>32</v>
      </c>
      <c r="P486" s="283">
        <v>12</v>
      </c>
      <c r="Q486" s="283">
        <v>43</v>
      </c>
      <c r="R486" s="283"/>
      <c r="S486" s="283"/>
      <c r="T486" s="283">
        <v>0</v>
      </c>
    </row>
    <row r="487" spans="2:20" x14ac:dyDescent="0.35">
      <c r="B487" s="286">
        <v>480</v>
      </c>
      <c r="C487" s="283" t="s">
        <v>662</v>
      </c>
      <c r="D487" s="283">
        <v>119896</v>
      </c>
      <c r="E487" s="283">
        <v>83218</v>
      </c>
      <c r="F487" s="280">
        <f t="shared" si="22"/>
        <v>36678</v>
      </c>
      <c r="G487" s="283">
        <v>8.5</v>
      </c>
      <c r="H487" s="283">
        <v>3</v>
      </c>
      <c r="I487" s="283">
        <v>0</v>
      </c>
      <c r="J487" s="283">
        <v>387</v>
      </c>
      <c r="K487" s="283">
        <v>16</v>
      </c>
      <c r="L487" s="283">
        <v>25</v>
      </c>
      <c r="M487" s="283">
        <v>27</v>
      </c>
      <c r="N487" s="283">
        <v>79</v>
      </c>
      <c r="O487" s="283">
        <v>19</v>
      </c>
      <c r="P487" s="283">
        <v>6</v>
      </c>
      <c r="Q487" s="283">
        <v>25</v>
      </c>
      <c r="R487" s="283"/>
      <c r="S487" s="283"/>
      <c r="T487" s="283">
        <v>0</v>
      </c>
    </row>
    <row r="488" spans="2:20" x14ac:dyDescent="0.35">
      <c r="B488" s="286">
        <v>481</v>
      </c>
      <c r="C488" s="283" t="s">
        <v>663</v>
      </c>
      <c r="D488" s="283">
        <v>127990</v>
      </c>
      <c r="E488" s="283">
        <v>89150</v>
      </c>
      <c r="F488" s="280">
        <f t="shared" si="22"/>
        <v>38840</v>
      </c>
      <c r="G488" s="283">
        <v>7</v>
      </c>
      <c r="H488" s="283">
        <v>6</v>
      </c>
      <c r="I488" s="283">
        <v>0</v>
      </c>
      <c r="J488" s="283">
        <v>307</v>
      </c>
      <c r="K488" s="283">
        <v>27</v>
      </c>
      <c r="L488" s="283">
        <v>24</v>
      </c>
      <c r="M488" s="283">
        <v>13</v>
      </c>
      <c r="N488" s="283">
        <v>97</v>
      </c>
      <c r="O488" s="283">
        <v>15</v>
      </c>
      <c r="P488" s="283">
        <v>3</v>
      </c>
      <c r="Q488" s="283">
        <v>23</v>
      </c>
      <c r="R488" s="283"/>
      <c r="S488" s="283"/>
      <c r="T488" s="283">
        <v>0</v>
      </c>
    </row>
    <row r="489" spans="2:20" x14ac:dyDescent="0.35">
      <c r="B489" s="286">
        <v>482</v>
      </c>
      <c r="C489" s="283" t="s">
        <v>664</v>
      </c>
      <c r="D489" s="283">
        <v>5926624</v>
      </c>
      <c r="E489" s="283">
        <v>4485210</v>
      </c>
      <c r="F489" s="280">
        <f t="shared" si="22"/>
        <v>1441414</v>
      </c>
      <c r="G489" s="283">
        <v>1759</v>
      </c>
      <c r="H489" s="283">
        <v>733</v>
      </c>
      <c r="I489" s="283">
        <v>29</v>
      </c>
      <c r="J489" s="283">
        <v>17491</v>
      </c>
      <c r="K489" s="283">
        <v>306</v>
      </c>
      <c r="L489" s="283">
        <v>400</v>
      </c>
      <c r="M489" s="283">
        <v>4604</v>
      </c>
      <c r="N489" s="283">
        <v>5940</v>
      </c>
      <c r="O489" s="283">
        <v>7791</v>
      </c>
      <c r="P489" s="283">
        <v>1395</v>
      </c>
      <c r="Q489" s="283">
        <v>3952</v>
      </c>
      <c r="R489" s="283"/>
      <c r="S489" s="283"/>
      <c r="T489" s="283">
        <v>0</v>
      </c>
    </row>
    <row r="490" spans="2:20" x14ac:dyDescent="0.35">
      <c r="B490" s="286">
        <v>483</v>
      </c>
      <c r="C490" s="282" t="s">
        <v>768</v>
      </c>
      <c r="D490" s="282">
        <v>2525539</v>
      </c>
      <c r="E490" s="282">
        <v>1834359</v>
      </c>
      <c r="F490" s="282">
        <f>D490-E490</f>
        <v>691180</v>
      </c>
      <c r="G490" s="282">
        <v>491</v>
      </c>
      <c r="H490" s="282">
        <v>222</v>
      </c>
      <c r="I490" s="282">
        <v>13</v>
      </c>
      <c r="J490" s="282">
        <v>9033</v>
      </c>
      <c r="K490" s="282">
        <v>282</v>
      </c>
      <c r="L490" s="282">
        <v>403</v>
      </c>
      <c r="M490" s="282">
        <v>1220</v>
      </c>
      <c r="N490" s="282">
        <v>1714</v>
      </c>
      <c r="O490" s="282">
        <v>2409</v>
      </c>
      <c r="P490" s="282">
        <v>540</v>
      </c>
      <c r="Q490" s="282">
        <v>1714</v>
      </c>
      <c r="R490" s="282"/>
      <c r="S490" s="282"/>
      <c r="T490" s="282">
        <v>1</v>
      </c>
    </row>
    <row r="491" spans="2:20" ht="42" x14ac:dyDescent="0.4">
      <c r="B491" s="286">
        <v>484</v>
      </c>
      <c r="C491" s="218"/>
      <c r="D491" s="607" t="s">
        <v>2353</v>
      </c>
      <c r="E491" s="607" t="s">
        <v>2354</v>
      </c>
      <c r="F491" s="607" t="s">
        <v>2355</v>
      </c>
      <c r="G491" s="285" t="s">
        <v>2357</v>
      </c>
      <c r="H491" s="285" t="s">
        <v>2358</v>
      </c>
      <c r="I491" s="285" t="s">
        <v>2359</v>
      </c>
      <c r="J491" s="285" t="s">
        <v>3939</v>
      </c>
      <c r="K491" s="285" t="s">
        <v>3940</v>
      </c>
      <c r="L491" s="285" t="s">
        <v>3941</v>
      </c>
      <c r="M491" s="285" t="s">
        <v>2068</v>
      </c>
      <c r="N491" s="285" t="s">
        <v>2069</v>
      </c>
      <c r="O491" s="285" t="s">
        <v>2070</v>
      </c>
      <c r="P491" s="285" t="s">
        <v>2071</v>
      </c>
      <c r="Q491" s="285" t="s">
        <v>2072</v>
      </c>
      <c r="R491" s="285">
        <v>9</v>
      </c>
      <c r="S491" s="285">
        <v>10</v>
      </c>
      <c r="T491" s="285" t="s">
        <v>765</v>
      </c>
    </row>
    <row r="492" spans="2:20" x14ac:dyDescent="0.35">
      <c r="B492" s="286">
        <v>485</v>
      </c>
      <c r="C492" s="280" t="s">
        <v>646</v>
      </c>
      <c r="D492" s="280">
        <v>371219</v>
      </c>
      <c r="E492" s="280">
        <v>287178</v>
      </c>
      <c r="F492" s="280">
        <f>D492-E492</f>
        <v>84041</v>
      </c>
      <c r="G492" s="280">
        <v>146</v>
      </c>
      <c r="H492" s="280">
        <v>49</v>
      </c>
      <c r="I492" s="280">
        <v>0</v>
      </c>
      <c r="J492" s="281">
        <v>1422</v>
      </c>
      <c r="K492" s="280">
        <v>0</v>
      </c>
      <c r="L492" s="280">
        <v>0</v>
      </c>
      <c r="M492" s="280">
        <v>351</v>
      </c>
      <c r="N492" s="280">
        <v>583</v>
      </c>
      <c r="O492" s="280">
        <v>765</v>
      </c>
      <c r="P492" s="280">
        <v>128</v>
      </c>
      <c r="Q492" s="280">
        <v>379</v>
      </c>
      <c r="R492" s="280"/>
      <c r="S492" s="280"/>
      <c r="T492" s="280">
        <v>0</v>
      </c>
    </row>
    <row r="493" spans="2:20" x14ac:dyDescent="0.35">
      <c r="B493" s="286">
        <v>486</v>
      </c>
      <c r="C493" s="283" t="s">
        <v>647</v>
      </c>
      <c r="D493" s="283">
        <v>368635</v>
      </c>
      <c r="E493" s="283">
        <v>278505</v>
      </c>
      <c r="F493" s="280">
        <f t="shared" ref="F493:F510" si="23">D493-E493</f>
        <v>90130</v>
      </c>
      <c r="G493" s="283">
        <v>169.5</v>
      </c>
      <c r="H493" s="283">
        <v>84</v>
      </c>
      <c r="I493" s="283">
        <v>0</v>
      </c>
      <c r="J493" s="284">
        <v>1700</v>
      </c>
      <c r="K493" s="283">
        <v>0</v>
      </c>
      <c r="L493" s="283">
        <v>0</v>
      </c>
      <c r="M493" s="283">
        <v>400.5</v>
      </c>
      <c r="N493" s="283">
        <v>366</v>
      </c>
      <c r="O493" s="283">
        <v>600</v>
      </c>
      <c r="P493" s="283">
        <v>67</v>
      </c>
      <c r="Q493" s="283">
        <v>160</v>
      </c>
      <c r="R493" s="283"/>
      <c r="S493" s="283"/>
      <c r="T493" s="283">
        <v>0</v>
      </c>
    </row>
    <row r="494" spans="2:20" x14ac:dyDescent="0.35">
      <c r="B494" s="286">
        <v>487</v>
      </c>
      <c r="C494" s="283" t="s">
        <v>648</v>
      </c>
      <c r="D494" s="283">
        <v>341065</v>
      </c>
      <c r="E494" s="283">
        <v>254016</v>
      </c>
      <c r="F494" s="280">
        <f t="shared" si="23"/>
        <v>87049</v>
      </c>
      <c r="G494" s="283">
        <v>169.5</v>
      </c>
      <c r="H494" s="283">
        <v>71</v>
      </c>
      <c r="I494" s="283">
        <v>4</v>
      </c>
      <c r="J494" s="284">
        <v>1724</v>
      </c>
      <c r="K494" s="283">
        <v>9</v>
      </c>
      <c r="L494" s="283">
        <v>0</v>
      </c>
      <c r="M494" s="283">
        <v>400.5</v>
      </c>
      <c r="N494" s="283">
        <v>384</v>
      </c>
      <c r="O494" s="283">
        <v>543</v>
      </c>
      <c r="P494" s="283">
        <v>61</v>
      </c>
      <c r="Q494" s="283">
        <v>146</v>
      </c>
      <c r="R494" s="283"/>
      <c r="S494" s="283"/>
      <c r="T494" s="283">
        <v>0</v>
      </c>
    </row>
    <row r="495" spans="2:20" x14ac:dyDescent="0.35">
      <c r="B495" s="286">
        <v>488</v>
      </c>
      <c r="C495" s="283" t="s">
        <v>649</v>
      </c>
      <c r="D495" s="283">
        <v>356338</v>
      </c>
      <c r="E495" s="283">
        <v>269019</v>
      </c>
      <c r="F495" s="280">
        <f t="shared" si="23"/>
        <v>87319</v>
      </c>
      <c r="G495" s="283">
        <v>98</v>
      </c>
      <c r="H495" s="283">
        <v>45</v>
      </c>
      <c r="I495" s="283">
        <v>3</v>
      </c>
      <c r="J495" s="284">
        <v>1456</v>
      </c>
      <c r="K495" s="283">
        <v>5</v>
      </c>
      <c r="L495" s="283">
        <v>0</v>
      </c>
      <c r="M495" s="283">
        <v>384</v>
      </c>
      <c r="N495" s="283">
        <v>442</v>
      </c>
      <c r="O495" s="283">
        <v>557</v>
      </c>
      <c r="P495" s="283">
        <v>56</v>
      </c>
      <c r="Q495" s="283">
        <v>134</v>
      </c>
      <c r="R495" s="283"/>
      <c r="S495" s="283"/>
      <c r="T495" s="283">
        <v>0</v>
      </c>
    </row>
    <row r="496" spans="2:20" x14ac:dyDescent="0.35">
      <c r="B496" s="286">
        <v>489</v>
      </c>
      <c r="C496" s="283" t="s">
        <v>650</v>
      </c>
      <c r="D496" s="283">
        <v>413790</v>
      </c>
      <c r="E496" s="283">
        <v>333362</v>
      </c>
      <c r="F496" s="280">
        <f t="shared" si="23"/>
        <v>80428</v>
      </c>
      <c r="G496" s="283">
        <v>122</v>
      </c>
      <c r="H496" s="280">
        <v>55</v>
      </c>
      <c r="I496" s="283">
        <v>3</v>
      </c>
      <c r="J496" s="284">
        <v>974</v>
      </c>
      <c r="K496" s="283">
        <v>0</v>
      </c>
      <c r="L496" s="283">
        <v>0</v>
      </c>
      <c r="M496" s="283">
        <v>284</v>
      </c>
      <c r="N496" s="283">
        <v>497</v>
      </c>
      <c r="O496" s="283">
        <v>862</v>
      </c>
      <c r="P496" s="283">
        <v>174</v>
      </c>
      <c r="Q496" s="283">
        <v>510</v>
      </c>
      <c r="R496" s="283"/>
      <c r="S496" s="283"/>
      <c r="T496" s="283">
        <v>0</v>
      </c>
    </row>
    <row r="497" spans="2:20" x14ac:dyDescent="0.35">
      <c r="B497" s="286">
        <v>490</v>
      </c>
      <c r="C497" s="283" t="s">
        <v>651</v>
      </c>
      <c r="D497" s="283">
        <v>441268</v>
      </c>
      <c r="E497" s="283">
        <v>362435</v>
      </c>
      <c r="F497" s="280">
        <f t="shared" si="23"/>
        <v>78833</v>
      </c>
      <c r="G497" s="283">
        <v>151.5</v>
      </c>
      <c r="H497" s="283">
        <v>56</v>
      </c>
      <c r="I497" s="283">
        <v>0</v>
      </c>
      <c r="J497" s="284">
        <v>865</v>
      </c>
      <c r="K497" s="283">
        <v>0</v>
      </c>
      <c r="L497" s="283">
        <v>0</v>
      </c>
      <c r="M497" s="283">
        <v>331</v>
      </c>
      <c r="N497" s="283">
        <v>615</v>
      </c>
      <c r="O497" s="283">
        <v>1153</v>
      </c>
      <c r="P497" s="283">
        <v>275</v>
      </c>
      <c r="Q497" s="283">
        <v>879</v>
      </c>
      <c r="R497" s="283"/>
      <c r="S497" s="283"/>
      <c r="T497" s="283">
        <v>0</v>
      </c>
    </row>
    <row r="498" spans="2:20" x14ac:dyDescent="0.35">
      <c r="B498" s="286">
        <v>491</v>
      </c>
      <c r="C498" s="283" t="s">
        <v>652</v>
      </c>
      <c r="D498" s="283">
        <v>447923</v>
      </c>
      <c r="E498" s="283">
        <v>367915</v>
      </c>
      <c r="F498" s="280">
        <f t="shared" si="23"/>
        <v>80008</v>
      </c>
      <c r="G498" s="283">
        <v>151.5</v>
      </c>
      <c r="H498" s="283">
        <v>47</v>
      </c>
      <c r="I498" s="283">
        <v>3</v>
      </c>
      <c r="J498" s="284">
        <v>1188</v>
      </c>
      <c r="K498" s="283">
        <v>6</v>
      </c>
      <c r="L498" s="283">
        <v>5</v>
      </c>
      <c r="M498" s="283">
        <v>331</v>
      </c>
      <c r="N498" s="283">
        <v>585</v>
      </c>
      <c r="O498" s="283">
        <v>890</v>
      </c>
      <c r="P498" s="283">
        <v>197</v>
      </c>
      <c r="Q498" s="283">
        <v>605</v>
      </c>
      <c r="R498" s="283"/>
      <c r="S498" s="283"/>
      <c r="T498" s="283">
        <v>0</v>
      </c>
    </row>
    <row r="499" spans="2:20" x14ac:dyDescent="0.35">
      <c r="B499" s="286">
        <v>492</v>
      </c>
      <c r="C499" s="283" t="s">
        <v>653</v>
      </c>
      <c r="D499" s="283">
        <v>404028</v>
      </c>
      <c r="E499" s="283">
        <v>325322</v>
      </c>
      <c r="F499" s="280">
        <f t="shared" si="23"/>
        <v>78706</v>
      </c>
      <c r="G499" s="283">
        <v>175</v>
      </c>
      <c r="H499" s="283">
        <v>72</v>
      </c>
      <c r="I499" s="283">
        <v>4</v>
      </c>
      <c r="J499" s="284">
        <v>1373</v>
      </c>
      <c r="K499" s="283">
        <v>3</v>
      </c>
      <c r="L499" s="283">
        <v>3</v>
      </c>
      <c r="M499" s="283">
        <v>449</v>
      </c>
      <c r="N499" s="283">
        <v>477</v>
      </c>
      <c r="O499" s="283">
        <v>696</v>
      </c>
      <c r="P499" s="283">
        <v>131</v>
      </c>
      <c r="Q499" s="283">
        <v>315</v>
      </c>
      <c r="R499" s="283"/>
      <c r="S499" s="283"/>
      <c r="T499" s="283">
        <v>0</v>
      </c>
    </row>
    <row r="500" spans="2:20" x14ac:dyDescent="0.35">
      <c r="B500" s="286">
        <v>493</v>
      </c>
      <c r="C500" s="283" t="s">
        <v>654</v>
      </c>
      <c r="D500" s="283">
        <v>401892</v>
      </c>
      <c r="E500" s="283">
        <v>313771</v>
      </c>
      <c r="F500" s="280">
        <f t="shared" si="23"/>
        <v>88121</v>
      </c>
      <c r="G500" s="283">
        <v>175</v>
      </c>
      <c r="H500" s="283">
        <v>74</v>
      </c>
      <c r="I500" s="283">
        <v>0</v>
      </c>
      <c r="J500" s="284">
        <v>1632</v>
      </c>
      <c r="K500" s="283">
        <v>8</v>
      </c>
      <c r="L500" s="283">
        <v>0</v>
      </c>
      <c r="M500" s="283">
        <v>449</v>
      </c>
      <c r="N500" s="283">
        <v>367</v>
      </c>
      <c r="O500" s="283">
        <v>532</v>
      </c>
      <c r="P500" s="283">
        <v>79</v>
      </c>
      <c r="Q500" s="283">
        <v>208</v>
      </c>
      <c r="R500" s="283"/>
      <c r="S500" s="283"/>
      <c r="T500" s="283">
        <v>0</v>
      </c>
    </row>
    <row r="501" spans="2:20" x14ac:dyDescent="0.35">
      <c r="B501" s="286">
        <v>494</v>
      </c>
      <c r="C501" s="283" t="s">
        <v>655</v>
      </c>
      <c r="D501" s="283">
        <v>402045</v>
      </c>
      <c r="E501" s="283">
        <v>307587</v>
      </c>
      <c r="F501" s="280">
        <f t="shared" si="23"/>
        <v>94458</v>
      </c>
      <c r="G501" s="283">
        <v>132</v>
      </c>
      <c r="H501" s="283">
        <v>70</v>
      </c>
      <c r="I501" s="283">
        <v>6</v>
      </c>
      <c r="J501" s="284">
        <v>1666</v>
      </c>
      <c r="K501" s="283">
        <v>0</v>
      </c>
      <c r="L501" s="283">
        <v>7</v>
      </c>
      <c r="M501" s="283">
        <v>352</v>
      </c>
      <c r="N501" s="283">
        <v>305</v>
      </c>
      <c r="O501" s="283">
        <v>380</v>
      </c>
      <c r="P501" s="283">
        <v>60</v>
      </c>
      <c r="Q501" s="283">
        <v>128</v>
      </c>
      <c r="R501" s="283"/>
      <c r="S501" s="283"/>
      <c r="T501" s="283">
        <v>0</v>
      </c>
    </row>
    <row r="502" spans="2:20" x14ac:dyDescent="0.35">
      <c r="B502" s="286">
        <v>495</v>
      </c>
      <c r="C502" s="283" t="s">
        <v>656</v>
      </c>
      <c r="D502" s="283">
        <v>378372</v>
      </c>
      <c r="E502" s="283">
        <v>279732</v>
      </c>
      <c r="F502" s="280">
        <f t="shared" si="23"/>
        <v>98640</v>
      </c>
      <c r="G502" s="283">
        <v>132</v>
      </c>
      <c r="H502" s="283">
        <v>49</v>
      </c>
      <c r="I502" s="283">
        <v>3</v>
      </c>
      <c r="J502" s="284">
        <v>1509</v>
      </c>
      <c r="K502" s="283">
        <v>5</v>
      </c>
      <c r="L502" s="283">
        <v>5</v>
      </c>
      <c r="M502" s="283">
        <v>352</v>
      </c>
      <c r="N502" s="283">
        <v>287</v>
      </c>
      <c r="O502" s="283">
        <v>255</v>
      </c>
      <c r="P502" s="283">
        <v>54</v>
      </c>
      <c r="Q502" s="283">
        <v>109</v>
      </c>
      <c r="R502" s="283"/>
      <c r="S502" s="283"/>
      <c r="T502" s="283">
        <v>0</v>
      </c>
    </row>
    <row r="503" spans="2:20" x14ac:dyDescent="0.35">
      <c r="B503" s="286">
        <v>496</v>
      </c>
      <c r="C503" s="283" t="s">
        <v>657</v>
      </c>
      <c r="D503" s="283">
        <v>357614</v>
      </c>
      <c r="E503" s="283">
        <v>255821</v>
      </c>
      <c r="F503" s="280">
        <f t="shared" si="23"/>
        <v>101793</v>
      </c>
      <c r="G503" s="283">
        <v>40</v>
      </c>
      <c r="H503" s="283">
        <v>21</v>
      </c>
      <c r="I503" s="283">
        <v>3</v>
      </c>
      <c r="J503" s="284">
        <v>1472</v>
      </c>
      <c r="K503" s="283">
        <v>0</v>
      </c>
      <c r="L503" s="283">
        <v>4</v>
      </c>
      <c r="M503" s="283">
        <v>172</v>
      </c>
      <c r="N503" s="283">
        <v>262</v>
      </c>
      <c r="O503" s="283">
        <v>201</v>
      </c>
      <c r="P503" s="283">
        <v>30</v>
      </c>
      <c r="Q503" s="283">
        <v>94</v>
      </c>
      <c r="R503" s="283"/>
      <c r="S503" s="283"/>
      <c r="T503" s="283">
        <v>0</v>
      </c>
    </row>
    <row r="504" spans="2:20" x14ac:dyDescent="0.35">
      <c r="B504" s="286">
        <v>497</v>
      </c>
      <c r="C504" s="283" t="s">
        <v>658</v>
      </c>
      <c r="D504" s="283">
        <v>319839</v>
      </c>
      <c r="E504" s="283">
        <v>221079</v>
      </c>
      <c r="F504" s="280">
        <f t="shared" si="23"/>
        <v>98760</v>
      </c>
      <c r="G504" s="283">
        <v>40</v>
      </c>
      <c r="H504" s="283">
        <v>11</v>
      </c>
      <c r="I504" s="283">
        <v>0</v>
      </c>
      <c r="J504" s="283">
        <v>1314</v>
      </c>
      <c r="K504" s="283">
        <v>3</v>
      </c>
      <c r="L504" s="283">
        <v>3</v>
      </c>
      <c r="M504" s="283">
        <v>172</v>
      </c>
      <c r="N504" s="283">
        <v>214</v>
      </c>
      <c r="O504" s="283">
        <v>143</v>
      </c>
      <c r="P504" s="283">
        <v>23</v>
      </c>
      <c r="Q504" s="283">
        <v>79</v>
      </c>
      <c r="R504" s="283"/>
      <c r="S504" s="283"/>
      <c r="T504" s="283">
        <v>0</v>
      </c>
    </row>
    <row r="505" spans="2:20" x14ac:dyDescent="0.35">
      <c r="B505" s="286">
        <v>498</v>
      </c>
      <c r="C505" s="283" t="s">
        <v>659</v>
      </c>
      <c r="D505" s="283">
        <v>291395</v>
      </c>
      <c r="E505" s="283">
        <v>197002</v>
      </c>
      <c r="F505" s="280">
        <f t="shared" si="23"/>
        <v>94393</v>
      </c>
      <c r="G505" s="283">
        <v>16.5</v>
      </c>
      <c r="H505" s="283">
        <v>9</v>
      </c>
      <c r="I505" s="283">
        <v>0</v>
      </c>
      <c r="J505" s="283">
        <v>1123</v>
      </c>
      <c r="K505" s="283">
        <v>0</v>
      </c>
      <c r="L505" s="283">
        <v>3</v>
      </c>
      <c r="M505" s="283">
        <v>54.5</v>
      </c>
      <c r="N505" s="283">
        <v>157</v>
      </c>
      <c r="O505" s="283">
        <v>96</v>
      </c>
      <c r="P505" s="283">
        <v>24</v>
      </c>
      <c r="Q505" s="283">
        <v>58</v>
      </c>
      <c r="R505" s="283"/>
      <c r="S505" s="283"/>
      <c r="T505" s="283">
        <v>0</v>
      </c>
    </row>
    <row r="506" spans="2:20" x14ac:dyDescent="0.35">
      <c r="B506" s="286">
        <v>499</v>
      </c>
      <c r="C506" s="283" t="s">
        <v>660</v>
      </c>
      <c r="D506" s="283">
        <v>218198</v>
      </c>
      <c r="E506" s="283">
        <v>147282</v>
      </c>
      <c r="F506" s="280">
        <f t="shared" si="23"/>
        <v>70916</v>
      </c>
      <c r="G506" s="283">
        <v>16.5</v>
      </c>
      <c r="H506" s="283">
        <v>8</v>
      </c>
      <c r="I506" s="283">
        <v>0</v>
      </c>
      <c r="J506" s="283">
        <v>728</v>
      </c>
      <c r="K506" s="283">
        <v>0</v>
      </c>
      <c r="L506" s="283">
        <v>6</v>
      </c>
      <c r="M506" s="283">
        <v>54.5</v>
      </c>
      <c r="N506" s="283">
        <v>124</v>
      </c>
      <c r="O506" s="283">
        <v>52</v>
      </c>
      <c r="P506" s="283">
        <v>15</v>
      </c>
      <c r="Q506" s="283">
        <v>57</v>
      </c>
      <c r="R506" s="283"/>
      <c r="S506" s="283"/>
      <c r="T506" s="283">
        <v>0</v>
      </c>
    </row>
    <row r="507" spans="2:20" x14ac:dyDescent="0.35">
      <c r="B507" s="286">
        <v>500</v>
      </c>
      <c r="C507" s="283" t="s">
        <v>661</v>
      </c>
      <c r="D507" s="283">
        <v>165110</v>
      </c>
      <c r="E507" s="283">
        <v>112837</v>
      </c>
      <c r="F507" s="280">
        <f t="shared" si="23"/>
        <v>52273</v>
      </c>
      <c r="G507" s="283">
        <v>8.5</v>
      </c>
      <c r="H507" s="283">
        <v>3</v>
      </c>
      <c r="I507" s="283">
        <v>0</v>
      </c>
      <c r="J507" s="283">
        <v>398</v>
      </c>
      <c r="K507" s="283">
        <v>3</v>
      </c>
      <c r="L507" s="283">
        <v>3</v>
      </c>
      <c r="M507" s="283">
        <v>27</v>
      </c>
      <c r="N507" s="283">
        <v>99</v>
      </c>
      <c r="O507" s="283">
        <v>32</v>
      </c>
      <c r="P507" s="283">
        <v>12</v>
      </c>
      <c r="Q507" s="283">
        <v>43</v>
      </c>
      <c r="R507" s="283"/>
      <c r="S507" s="283"/>
      <c r="T507" s="283">
        <v>0</v>
      </c>
    </row>
    <row r="508" spans="2:20" x14ac:dyDescent="0.35">
      <c r="B508" s="286">
        <v>501</v>
      </c>
      <c r="C508" s="283" t="s">
        <v>662</v>
      </c>
      <c r="D508" s="283">
        <v>119896</v>
      </c>
      <c r="E508" s="283">
        <v>83218</v>
      </c>
      <c r="F508" s="280">
        <f t="shared" si="23"/>
        <v>36678</v>
      </c>
      <c r="G508" s="283">
        <v>8.5</v>
      </c>
      <c r="H508" s="283">
        <v>3</v>
      </c>
      <c r="I508" s="283">
        <v>0</v>
      </c>
      <c r="J508" s="283">
        <v>214</v>
      </c>
      <c r="K508" s="283">
        <v>0</v>
      </c>
      <c r="L508" s="283">
        <v>0</v>
      </c>
      <c r="M508" s="283">
        <v>27</v>
      </c>
      <c r="N508" s="283">
        <v>79</v>
      </c>
      <c r="O508" s="283">
        <v>19</v>
      </c>
      <c r="P508" s="283">
        <v>6</v>
      </c>
      <c r="Q508" s="283">
        <v>25</v>
      </c>
      <c r="R508" s="283"/>
      <c r="S508" s="283"/>
      <c r="T508" s="283">
        <v>0</v>
      </c>
    </row>
    <row r="509" spans="2:20" x14ac:dyDescent="0.35">
      <c r="B509" s="286">
        <v>502</v>
      </c>
      <c r="C509" s="283" t="s">
        <v>663</v>
      </c>
      <c r="D509" s="283">
        <v>127990</v>
      </c>
      <c r="E509" s="283">
        <v>89150</v>
      </c>
      <c r="F509" s="280">
        <f t="shared" si="23"/>
        <v>38840</v>
      </c>
      <c r="G509" s="283">
        <v>7</v>
      </c>
      <c r="H509" s="283">
        <v>6</v>
      </c>
      <c r="I509" s="283">
        <v>0</v>
      </c>
      <c r="J509" s="283">
        <v>174</v>
      </c>
      <c r="K509" s="283">
        <v>0</v>
      </c>
      <c r="L509" s="283">
        <v>0</v>
      </c>
      <c r="M509" s="283">
        <v>13</v>
      </c>
      <c r="N509" s="283">
        <v>97</v>
      </c>
      <c r="O509" s="283">
        <v>15</v>
      </c>
      <c r="P509" s="283">
        <v>3</v>
      </c>
      <c r="Q509" s="283">
        <v>23</v>
      </c>
      <c r="R509" s="283"/>
      <c r="S509" s="283"/>
      <c r="T509" s="283">
        <v>0</v>
      </c>
    </row>
    <row r="510" spans="2:20" x14ac:dyDescent="0.35">
      <c r="B510" s="286">
        <v>503</v>
      </c>
      <c r="C510" s="283" t="s">
        <v>664</v>
      </c>
      <c r="D510" s="283">
        <v>5926624</v>
      </c>
      <c r="E510" s="283">
        <v>4485210</v>
      </c>
      <c r="F510" s="280">
        <f t="shared" si="23"/>
        <v>1441414</v>
      </c>
      <c r="G510" s="283">
        <v>1759</v>
      </c>
      <c r="H510" s="283">
        <v>733</v>
      </c>
      <c r="I510" s="283">
        <v>29</v>
      </c>
      <c r="J510" s="283">
        <v>20927</v>
      </c>
      <c r="K510" s="283">
        <v>46</v>
      </c>
      <c r="L510" s="283">
        <v>43</v>
      </c>
      <c r="M510" s="283">
        <v>4604</v>
      </c>
      <c r="N510" s="283">
        <v>5940</v>
      </c>
      <c r="O510" s="283">
        <v>7791</v>
      </c>
      <c r="P510" s="283">
        <v>1395</v>
      </c>
      <c r="Q510" s="283">
        <v>3952</v>
      </c>
      <c r="R510" s="283"/>
      <c r="S510" s="283"/>
      <c r="T510" s="283">
        <v>0</v>
      </c>
    </row>
    <row r="511" spans="2:20" x14ac:dyDescent="0.35">
      <c r="B511" s="286">
        <v>504</v>
      </c>
      <c r="C511" s="282" t="s">
        <v>768</v>
      </c>
      <c r="D511" s="282">
        <v>2525539</v>
      </c>
      <c r="E511" s="282">
        <v>1834359</v>
      </c>
      <c r="F511" s="282">
        <f>D511-E511</f>
        <v>691180</v>
      </c>
      <c r="G511" s="282">
        <v>491</v>
      </c>
      <c r="H511" s="282">
        <v>222</v>
      </c>
      <c r="I511" s="282">
        <v>13</v>
      </c>
      <c r="J511" s="282">
        <v>8197</v>
      </c>
      <c r="K511" s="282">
        <v>19</v>
      </c>
      <c r="L511" s="282">
        <v>28</v>
      </c>
      <c r="M511" s="282">
        <v>1220</v>
      </c>
      <c r="N511" s="282">
        <v>1714</v>
      </c>
      <c r="O511" s="282">
        <v>2409</v>
      </c>
      <c r="P511" s="282">
        <v>540</v>
      </c>
      <c r="Q511" s="282">
        <v>1714</v>
      </c>
      <c r="R511" s="282"/>
      <c r="S511" s="282"/>
      <c r="T511" s="282">
        <v>1</v>
      </c>
    </row>
    <row r="512" spans="2:20" ht="42" x14ac:dyDescent="0.4">
      <c r="B512" s="286">
        <v>505</v>
      </c>
      <c r="C512" s="218"/>
      <c r="D512" s="607" t="s">
        <v>2353</v>
      </c>
      <c r="E512" s="607" t="s">
        <v>2354</v>
      </c>
      <c r="F512" s="607" t="s">
        <v>2355</v>
      </c>
      <c r="G512" s="285" t="s">
        <v>2357</v>
      </c>
      <c r="H512" s="285" t="s">
        <v>2358</v>
      </c>
      <c r="I512" s="285" t="s">
        <v>2359</v>
      </c>
      <c r="J512" s="285" t="s">
        <v>3942</v>
      </c>
      <c r="K512" s="285" t="s">
        <v>3943</v>
      </c>
      <c r="L512" s="285" t="s">
        <v>3944</v>
      </c>
      <c r="M512" s="285" t="s">
        <v>2068</v>
      </c>
      <c r="N512" s="285" t="s">
        <v>2069</v>
      </c>
      <c r="O512" s="285" t="s">
        <v>2070</v>
      </c>
      <c r="P512" s="285" t="s">
        <v>2071</v>
      </c>
      <c r="Q512" s="285" t="s">
        <v>2072</v>
      </c>
      <c r="R512" s="285">
        <v>9</v>
      </c>
      <c r="S512" s="285">
        <v>10</v>
      </c>
      <c r="T512" s="285" t="s">
        <v>765</v>
      </c>
    </row>
    <row r="513" spans="2:20" x14ac:dyDescent="0.35">
      <c r="B513" s="286">
        <v>506</v>
      </c>
      <c r="C513" s="280" t="s">
        <v>646</v>
      </c>
      <c r="D513" s="280">
        <v>371219</v>
      </c>
      <c r="E513" s="280">
        <v>287178</v>
      </c>
      <c r="F513" s="280">
        <f>D513-E513</f>
        <v>84041</v>
      </c>
      <c r="G513" s="280">
        <v>146</v>
      </c>
      <c r="H513" s="280">
        <v>49</v>
      </c>
      <c r="I513" s="280">
        <v>0</v>
      </c>
      <c r="J513" s="281">
        <v>6722</v>
      </c>
      <c r="K513" s="280">
        <v>242</v>
      </c>
      <c r="L513" s="280">
        <v>54</v>
      </c>
      <c r="M513" s="280">
        <v>351</v>
      </c>
      <c r="N513" s="280">
        <v>583</v>
      </c>
      <c r="O513" s="280">
        <v>765</v>
      </c>
      <c r="P513" s="280">
        <v>128</v>
      </c>
      <c r="Q513" s="280">
        <v>379</v>
      </c>
      <c r="R513" s="280"/>
      <c r="S513" s="280"/>
      <c r="T513" s="280">
        <v>0</v>
      </c>
    </row>
    <row r="514" spans="2:20" x14ac:dyDescent="0.35">
      <c r="B514" s="286">
        <v>507</v>
      </c>
      <c r="C514" s="283" t="s">
        <v>647</v>
      </c>
      <c r="D514" s="283">
        <v>368635</v>
      </c>
      <c r="E514" s="283">
        <v>278505</v>
      </c>
      <c r="F514" s="280">
        <f t="shared" ref="F514:F531" si="24">D514-E514</f>
        <v>90130</v>
      </c>
      <c r="G514" s="283">
        <v>169.5</v>
      </c>
      <c r="H514" s="283">
        <v>84</v>
      </c>
      <c r="I514" s="283">
        <v>0</v>
      </c>
      <c r="J514" s="284">
        <v>7006</v>
      </c>
      <c r="K514" s="283">
        <v>180</v>
      </c>
      <c r="L514" s="283">
        <v>35</v>
      </c>
      <c r="M514" s="283">
        <v>400.5</v>
      </c>
      <c r="N514" s="283">
        <v>366</v>
      </c>
      <c r="O514" s="283">
        <v>600</v>
      </c>
      <c r="P514" s="283">
        <v>67</v>
      </c>
      <c r="Q514" s="283">
        <v>160</v>
      </c>
      <c r="R514" s="283"/>
      <c r="S514" s="283"/>
      <c r="T514" s="283">
        <v>0</v>
      </c>
    </row>
    <row r="515" spans="2:20" x14ac:dyDescent="0.35">
      <c r="B515" s="286">
        <v>508</v>
      </c>
      <c r="C515" s="283" t="s">
        <v>648</v>
      </c>
      <c r="D515" s="283">
        <v>341065</v>
      </c>
      <c r="E515" s="283">
        <v>254016</v>
      </c>
      <c r="F515" s="280">
        <f t="shared" si="24"/>
        <v>87049</v>
      </c>
      <c r="G515" s="283">
        <v>169.5</v>
      </c>
      <c r="H515" s="283">
        <v>71</v>
      </c>
      <c r="I515" s="283">
        <v>4</v>
      </c>
      <c r="J515" s="284">
        <v>6608</v>
      </c>
      <c r="K515" s="283">
        <v>121</v>
      </c>
      <c r="L515" s="283">
        <v>23</v>
      </c>
      <c r="M515" s="283">
        <v>400.5</v>
      </c>
      <c r="N515" s="283">
        <v>384</v>
      </c>
      <c r="O515" s="283">
        <v>543</v>
      </c>
      <c r="P515" s="283">
        <v>61</v>
      </c>
      <c r="Q515" s="283">
        <v>146</v>
      </c>
      <c r="R515" s="283"/>
      <c r="S515" s="283"/>
      <c r="T515" s="283">
        <v>0</v>
      </c>
    </row>
    <row r="516" spans="2:20" x14ac:dyDescent="0.35">
      <c r="B516" s="286">
        <v>509</v>
      </c>
      <c r="C516" s="283" t="s">
        <v>649</v>
      </c>
      <c r="D516" s="283">
        <v>356338</v>
      </c>
      <c r="E516" s="283">
        <v>269019</v>
      </c>
      <c r="F516" s="280">
        <f t="shared" si="24"/>
        <v>87319</v>
      </c>
      <c r="G516" s="283">
        <v>98</v>
      </c>
      <c r="H516" s="283">
        <v>45</v>
      </c>
      <c r="I516" s="283">
        <v>3</v>
      </c>
      <c r="J516" s="284">
        <v>6596</v>
      </c>
      <c r="K516" s="283">
        <v>227</v>
      </c>
      <c r="L516" s="283">
        <v>39</v>
      </c>
      <c r="M516" s="283">
        <v>384</v>
      </c>
      <c r="N516" s="283">
        <v>442</v>
      </c>
      <c r="O516" s="283">
        <v>557</v>
      </c>
      <c r="P516" s="283">
        <v>56</v>
      </c>
      <c r="Q516" s="283">
        <v>134</v>
      </c>
      <c r="R516" s="283"/>
      <c r="S516" s="283"/>
      <c r="T516" s="283">
        <v>0</v>
      </c>
    </row>
    <row r="517" spans="2:20" x14ac:dyDescent="0.35">
      <c r="B517" s="286">
        <v>510</v>
      </c>
      <c r="C517" s="283" t="s">
        <v>650</v>
      </c>
      <c r="D517" s="283">
        <v>413790</v>
      </c>
      <c r="E517" s="283">
        <v>333362</v>
      </c>
      <c r="F517" s="280">
        <f t="shared" si="24"/>
        <v>80428</v>
      </c>
      <c r="G517" s="283">
        <v>122</v>
      </c>
      <c r="H517" s="280">
        <v>55</v>
      </c>
      <c r="I517" s="283">
        <v>3</v>
      </c>
      <c r="J517" s="284">
        <v>6342</v>
      </c>
      <c r="K517" s="283">
        <v>779</v>
      </c>
      <c r="L517" s="283">
        <v>143</v>
      </c>
      <c r="M517" s="283">
        <v>284</v>
      </c>
      <c r="N517" s="283">
        <v>497</v>
      </c>
      <c r="O517" s="283">
        <v>862</v>
      </c>
      <c r="P517" s="283">
        <v>174</v>
      </c>
      <c r="Q517" s="283">
        <v>510</v>
      </c>
      <c r="R517" s="283"/>
      <c r="S517" s="283"/>
      <c r="T517" s="283">
        <v>0</v>
      </c>
    </row>
    <row r="518" spans="2:20" x14ac:dyDescent="0.35">
      <c r="B518" s="286">
        <v>511</v>
      </c>
      <c r="C518" s="283" t="s">
        <v>651</v>
      </c>
      <c r="D518" s="283">
        <v>441268</v>
      </c>
      <c r="E518" s="283">
        <v>362435</v>
      </c>
      <c r="F518" s="280">
        <f t="shared" si="24"/>
        <v>78833</v>
      </c>
      <c r="G518" s="283">
        <v>151.5</v>
      </c>
      <c r="H518" s="283">
        <v>56</v>
      </c>
      <c r="I518" s="283">
        <v>0</v>
      </c>
      <c r="J518" s="284">
        <v>6025</v>
      </c>
      <c r="K518" s="283">
        <v>660</v>
      </c>
      <c r="L518" s="283">
        <v>138</v>
      </c>
      <c r="M518" s="283">
        <v>331</v>
      </c>
      <c r="N518" s="283">
        <v>615</v>
      </c>
      <c r="O518" s="283">
        <v>1153</v>
      </c>
      <c r="P518" s="283">
        <v>275</v>
      </c>
      <c r="Q518" s="283">
        <v>879</v>
      </c>
      <c r="R518" s="283"/>
      <c r="S518" s="283"/>
      <c r="T518" s="283">
        <v>0</v>
      </c>
    </row>
    <row r="519" spans="2:20" x14ac:dyDescent="0.35">
      <c r="B519" s="286">
        <v>512</v>
      </c>
      <c r="C519" s="283" t="s">
        <v>652</v>
      </c>
      <c r="D519" s="283">
        <v>447923</v>
      </c>
      <c r="E519" s="283">
        <v>367915</v>
      </c>
      <c r="F519" s="280">
        <f t="shared" si="24"/>
        <v>80008</v>
      </c>
      <c r="G519" s="283">
        <v>151.5</v>
      </c>
      <c r="H519" s="283">
        <v>47</v>
      </c>
      <c r="I519" s="283">
        <v>3</v>
      </c>
      <c r="J519" s="284">
        <v>6111</v>
      </c>
      <c r="K519" s="283">
        <v>406</v>
      </c>
      <c r="L519" s="283">
        <v>123</v>
      </c>
      <c r="M519" s="283">
        <v>331</v>
      </c>
      <c r="N519" s="283">
        <v>585</v>
      </c>
      <c r="O519" s="283">
        <v>890</v>
      </c>
      <c r="P519" s="283">
        <v>197</v>
      </c>
      <c r="Q519" s="283">
        <v>605</v>
      </c>
      <c r="R519" s="283"/>
      <c r="S519" s="283"/>
      <c r="T519" s="283">
        <v>0</v>
      </c>
    </row>
    <row r="520" spans="2:20" x14ac:dyDescent="0.35">
      <c r="B520" s="286">
        <v>513</v>
      </c>
      <c r="C520" s="283" t="s">
        <v>653</v>
      </c>
      <c r="D520" s="283">
        <v>404028</v>
      </c>
      <c r="E520" s="283">
        <v>325322</v>
      </c>
      <c r="F520" s="280">
        <f t="shared" si="24"/>
        <v>78706</v>
      </c>
      <c r="G520" s="283">
        <v>175</v>
      </c>
      <c r="H520" s="283">
        <v>72</v>
      </c>
      <c r="I520" s="283">
        <v>4</v>
      </c>
      <c r="J520" s="284">
        <v>5848</v>
      </c>
      <c r="K520" s="283">
        <v>290</v>
      </c>
      <c r="L520" s="283">
        <v>97</v>
      </c>
      <c r="M520" s="283">
        <v>449</v>
      </c>
      <c r="N520" s="283">
        <v>477</v>
      </c>
      <c r="O520" s="283">
        <v>696</v>
      </c>
      <c r="P520" s="283">
        <v>131</v>
      </c>
      <c r="Q520" s="283">
        <v>315</v>
      </c>
      <c r="R520" s="283"/>
      <c r="S520" s="283"/>
      <c r="T520" s="283">
        <v>0</v>
      </c>
    </row>
    <row r="521" spans="2:20" x14ac:dyDescent="0.35">
      <c r="B521" s="286">
        <v>514</v>
      </c>
      <c r="C521" s="283" t="s">
        <v>654</v>
      </c>
      <c r="D521" s="283">
        <v>401892</v>
      </c>
      <c r="E521" s="283">
        <v>313771</v>
      </c>
      <c r="F521" s="280">
        <f t="shared" si="24"/>
        <v>88121</v>
      </c>
      <c r="G521" s="283">
        <v>175</v>
      </c>
      <c r="H521" s="283">
        <v>74</v>
      </c>
      <c r="I521" s="283">
        <v>0</v>
      </c>
      <c r="J521" s="284">
        <v>6174</v>
      </c>
      <c r="K521" s="283">
        <v>273</v>
      </c>
      <c r="L521" s="283">
        <v>48</v>
      </c>
      <c r="M521" s="283">
        <v>449</v>
      </c>
      <c r="N521" s="283">
        <v>367</v>
      </c>
      <c r="O521" s="283">
        <v>532</v>
      </c>
      <c r="P521" s="283">
        <v>79</v>
      </c>
      <c r="Q521" s="283">
        <v>208</v>
      </c>
      <c r="R521" s="283"/>
      <c r="S521" s="283"/>
      <c r="T521" s="283">
        <v>0</v>
      </c>
    </row>
    <row r="522" spans="2:20" x14ac:dyDescent="0.35">
      <c r="B522" s="286">
        <v>515</v>
      </c>
      <c r="C522" s="283" t="s">
        <v>655</v>
      </c>
      <c r="D522" s="283">
        <v>402045</v>
      </c>
      <c r="E522" s="283">
        <v>307587</v>
      </c>
      <c r="F522" s="280">
        <f t="shared" si="24"/>
        <v>94458</v>
      </c>
      <c r="G522" s="283">
        <v>132</v>
      </c>
      <c r="H522" s="283">
        <v>70</v>
      </c>
      <c r="I522" s="283">
        <v>6</v>
      </c>
      <c r="J522" s="284">
        <v>6362</v>
      </c>
      <c r="K522" s="283">
        <v>292</v>
      </c>
      <c r="L522" s="283">
        <v>56</v>
      </c>
      <c r="M522" s="283">
        <v>352</v>
      </c>
      <c r="N522" s="283">
        <v>305</v>
      </c>
      <c r="O522" s="283">
        <v>380</v>
      </c>
      <c r="P522" s="283">
        <v>60</v>
      </c>
      <c r="Q522" s="283">
        <v>128</v>
      </c>
      <c r="R522" s="283"/>
      <c r="S522" s="283"/>
      <c r="T522" s="283">
        <v>0</v>
      </c>
    </row>
    <row r="523" spans="2:20" x14ac:dyDescent="0.35">
      <c r="B523" s="286">
        <v>516</v>
      </c>
      <c r="C523" s="283" t="s">
        <v>656</v>
      </c>
      <c r="D523" s="283">
        <v>378372</v>
      </c>
      <c r="E523" s="283">
        <v>279732</v>
      </c>
      <c r="F523" s="280">
        <f t="shared" si="24"/>
        <v>98640</v>
      </c>
      <c r="G523" s="283">
        <v>132</v>
      </c>
      <c r="H523" s="283">
        <v>49</v>
      </c>
      <c r="I523" s="283">
        <v>3</v>
      </c>
      <c r="J523" s="284">
        <v>6591</v>
      </c>
      <c r="K523" s="283">
        <v>291</v>
      </c>
      <c r="L523" s="283">
        <v>39</v>
      </c>
      <c r="M523" s="283">
        <v>352</v>
      </c>
      <c r="N523" s="283">
        <v>287</v>
      </c>
      <c r="O523" s="283">
        <v>255</v>
      </c>
      <c r="P523" s="283">
        <v>54</v>
      </c>
      <c r="Q523" s="283">
        <v>109</v>
      </c>
      <c r="R523" s="283"/>
      <c r="S523" s="283"/>
      <c r="T523" s="283">
        <v>0</v>
      </c>
    </row>
    <row r="524" spans="2:20" x14ac:dyDescent="0.35">
      <c r="B524" s="286">
        <v>517</v>
      </c>
      <c r="C524" s="283" t="s">
        <v>657</v>
      </c>
      <c r="D524" s="283">
        <v>357614</v>
      </c>
      <c r="E524" s="283">
        <v>255821</v>
      </c>
      <c r="F524" s="280">
        <f t="shared" si="24"/>
        <v>101793</v>
      </c>
      <c r="G524" s="283">
        <v>40</v>
      </c>
      <c r="H524" s="283">
        <v>21</v>
      </c>
      <c r="I524" s="283">
        <v>3</v>
      </c>
      <c r="J524" s="284">
        <v>6535</v>
      </c>
      <c r="K524" s="283">
        <v>333</v>
      </c>
      <c r="L524" s="283">
        <v>63</v>
      </c>
      <c r="M524" s="283">
        <v>172</v>
      </c>
      <c r="N524" s="283">
        <v>262</v>
      </c>
      <c r="O524" s="283">
        <v>201</v>
      </c>
      <c r="P524" s="283">
        <v>30</v>
      </c>
      <c r="Q524" s="283">
        <v>94</v>
      </c>
      <c r="R524" s="283"/>
      <c r="S524" s="283"/>
      <c r="T524" s="283">
        <v>0</v>
      </c>
    </row>
    <row r="525" spans="2:20" x14ac:dyDescent="0.35">
      <c r="B525" s="286">
        <v>518</v>
      </c>
      <c r="C525" s="283" t="s">
        <v>658</v>
      </c>
      <c r="D525" s="283">
        <v>319839</v>
      </c>
      <c r="E525" s="283">
        <v>221079</v>
      </c>
      <c r="F525" s="280">
        <f t="shared" si="24"/>
        <v>98760</v>
      </c>
      <c r="G525" s="283">
        <v>40</v>
      </c>
      <c r="H525" s="283">
        <v>11</v>
      </c>
      <c r="I525" s="283">
        <v>0</v>
      </c>
      <c r="J525" s="283">
        <v>5955</v>
      </c>
      <c r="K525" s="283">
        <v>330</v>
      </c>
      <c r="L525" s="283">
        <v>67</v>
      </c>
      <c r="M525" s="283">
        <v>172</v>
      </c>
      <c r="N525" s="283">
        <v>214</v>
      </c>
      <c r="O525" s="283">
        <v>143</v>
      </c>
      <c r="P525" s="283">
        <v>23</v>
      </c>
      <c r="Q525" s="283">
        <v>79</v>
      </c>
      <c r="R525" s="283"/>
      <c r="S525" s="283"/>
      <c r="T525" s="283">
        <v>0</v>
      </c>
    </row>
    <row r="526" spans="2:20" x14ac:dyDescent="0.35">
      <c r="B526" s="286">
        <v>519</v>
      </c>
      <c r="C526" s="283" t="s">
        <v>659</v>
      </c>
      <c r="D526" s="283">
        <v>291395</v>
      </c>
      <c r="E526" s="283">
        <v>197002</v>
      </c>
      <c r="F526" s="280">
        <f t="shared" si="24"/>
        <v>94393</v>
      </c>
      <c r="G526" s="283">
        <v>16.5</v>
      </c>
      <c r="H526" s="283">
        <v>9</v>
      </c>
      <c r="I526" s="283">
        <v>0</v>
      </c>
      <c r="J526" s="283">
        <v>5401</v>
      </c>
      <c r="K526" s="283">
        <v>312</v>
      </c>
      <c r="L526" s="283">
        <v>58</v>
      </c>
      <c r="M526" s="283">
        <v>54.5</v>
      </c>
      <c r="N526" s="283">
        <v>157</v>
      </c>
      <c r="O526" s="283">
        <v>96</v>
      </c>
      <c r="P526" s="283">
        <v>24</v>
      </c>
      <c r="Q526" s="283">
        <v>58</v>
      </c>
      <c r="R526" s="283"/>
      <c r="S526" s="283"/>
      <c r="T526" s="283">
        <v>0</v>
      </c>
    </row>
    <row r="527" spans="2:20" x14ac:dyDescent="0.35">
      <c r="B527" s="286">
        <v>520</v>
      </c>
      <c r="C527" s="283" t="s">
        <v>660</v>
      </c>
      <c r="D527" s="283">
        <v>218198</v>
      </c>
      <c r="E527" s="283">
        <v>147282</v>
      </c>
      <c r="F527" s="280">
        <f t="shared" si="24"/>
        <v>70916</v>
      </c>
      <c r="G527" s="283">
        <v>16.5</v>
      </c>
      <c r="H527" s="283">
        <v>8</v>
      </c>
      <c r="I527" s="283">
        <v>0</v>
      </c>
      <c r="J527" s="283">
        <v>3825</v>
      </c>
      <c r="K527" s="283">
        <v>246</v>
      </c>
      <c r="L527" s="283">
        <v>57</v>
      </c>
      <c r="M527" s="283">
        <v>54.5</v>
      </c>
      <c r="N527" s="283">
        <v>124</v>
      </c>
      <c r="O527" s="283">
        <v>52</v>
      </c>
      <c r="P527" s="283">
        <v>15</v>
      </c>
      <c r="Q527" s="283">
        <v>57</v>
      </c>
      <c r="R527" s="283"/>
      <c r="S527" s="283"/>
      <c r="T527" s="283">
        <v>0</v>
      </c>
    </row>
    <row r="528" spans="2:20" x14ac:dyDescent="0.35">
      <c r="B528" s="286">
        <v>521</v>
      </c>
      <c r="C528" s="283" t="s">
        <v>661</v>
      </c>
      <c r="D528" s="283">
        <v>165110</v>
      </c>
      <c r="E528" s="283">
        <v>112837</v>
      </c>
      <c r="F528" s="280">
        <f t="shared" si="24"/>
        <v>52273</v>
      </c>
      <c r="G528" s="283">
        <v>8.5</v>
      </c>
      <c r="H528" s="283">
        <v>3</v>
      </c>
      <c r="I528" s="283">
        <v>0</v>
      </c>
      <c r="J528" s="283">
        <v>2954</v>
      </c>
      <c r="K528" s="283">
        <v>230</v>
      </c>
      <c r="L528" s="283">
        <v>28</v>
      </c>
      <c r="M528" s="283">
        <v>27</v>
      </c>
      <c r="N528" s="283">
        <v>99</v>
      </c>
      <c r="O528" s="283">
        <v>32</v>
      </c>
      <c r="P528" s="283">
        <v>12</v>
      </c>
      <c r="Q528" s="283">
        <v>43</v>
      </c>
      <c r="R528" s="283"/>
      <c r="S528" s="283"/>
      <c r="T528" s="283">
        <v>0</v>
      </c>
    </row>
    <row r="529" spans="2:20" x14ac:dyDescent="0.35">
      <c r="B529" s="286">
        <v>522</v>
      </c>
      <c r="C529" s="283" t="s">
        <v>662</v>
      </c>
      <c r="D529" s="283">
        <v>119896</v>
      </c>
      <c r="E529" s="283">
        <v>83218</v>
      </c>
      <c r="F529" s="280">
        <f t="shared" si="24"/>
        <v>36678</v>
      </c>
      <c r="G529" s="283">
        <v>8.5</v>
      </c>
      <c r="H529" s="283">
        <v>3</v>
      </c>
      <c r="I529" s="283">
        <v>0</v>
      </c>
      <c r="J529" s="283">
        <v>1958</v>
      </c>
      <c r="K529" s="283">
        <v>184</v>
      </c>
      <c r="L529" s="283">
        <v>28</v>
      </c>
      <c r="M529" s="283">
        <v>27</v>
      </c>
      <c r="N529" s="283">
        <v>79</v>
      </c>
      <c r="O529" s="283">
        <v>19</v>
      </c>
      <c r="P529" s="283">
        <v>6</v>
      </c>
      <c r="Q529" s="283">
        <v>25</v>
      </c>
      <c r="R529" s="283"/>
      <c r="S529" s="283"/>
      <c r="T529" s="283">
        <v>0</v>
      </c>
    </row>
    <row r="530" spans="2:20" x14ac:dyDescent="0.35">
      <c r="B530" s="286">
        <v>523</v>
      </c>
      <c r="C530" s="283" t="s">
        <v>663</v>
      </c>
      <c r="D530" s="283">
        <v>127990</v>
      </c>
      <c r="E530" s="283">
        <v>89150</v>
      </c>
      <c r="F530" s="280">
        <f t="shared" si="24"/>
        <v>38840</v>
      </c>
      <c r="G530" s="283">
        <v>7</v>
      </c>
      <c r="H530" s="283">
        <v>6</v>
      </c>
      <c r="I530" s="283">
        <v>0</v>
      </c>
      <c r="J530" s="283">
        <v>1619</v>
      </c>
      <c r="K530" s="283">
        <v>264</v>
      </c>
      <c r="L530" s="283">
        <v>30</v>
      </c>
      <c r="M530" s="283">
        <v>13</v>
      </c>
      <c r="N530" s="283">
        <v>97</v>
      </c>
      <c r="O530" s="283">
        <v>15</v>
      </c>
      <c r="P530" s="283">
        <v>3</v>
      </c>
      <c r="Q530" s="283">
        <v>23</v>
      </c>
      <c r="R530" s="283"/>
      <c r="S530" s="283"/>
      <c r="T530" s="283">
        <v>0</v>
      </c>
    </row>
    <row r="531" spans="2:20" x14ac:dyDescent="0.35">
      <c r="B531" s="286">
        <v>524</v>
      </c>
      <c r="C531" s="283" t="s">
        <v>664</v>
      </c>
      <c r="D531" s="283">
        <v>5926624</v>
      </c>
      <c r="E531" s="283">
        <v>4485210</v>
      </c>
      <c r="F531" s="280">
        <f t="shared" si="24"/>
        <v>1441414</v>
      </c>
      <c r="G531" s="283">
        <v>1759</v>
      </c>
      <c r="H531" s="283">
        <v>733</v>
      </c>
      <c r="I531" s="283">
        <v>29</v>
      </c>
      <c r="J531" s="283">
        <v>98628</v>
      </c>
      <c r="K531" s="283">
        <v>5656</v>
      </c>
      <c r="L531" s="283">
        <v>1136</v>
      </c>
      <c r="M531" s="283">
        <v>4604</v>
      </c>
      <c r="N531" s="283">
        <v>5940</v>
      </c>
      <c r="O531" s="283">
        <v>7791</v>
      </c>
      <c r="P531" s="283">
        <v>1395</v>
      </c>
      <c r="Q531" s="283">
        <v>3952</v>
      </c>
      <c r="R531" s="283"/>
      <c r="S531" s="283"/>
      <c r="T531" s="283">
        <v>0</v>
      </c>
    </row>
    <row r="532" spans="2:20" x14ac:dyDescent="0.35">
      <c r="B532" s="286">
        <v>525</v>
      </c>
      <c r="C532" s="282" t="s">
        <v>768</v>
      </c>
      <c r="D532" s="282">
        <v>2525539</v>
      </c>
      <c r="E532" s="282">
        <v>1834359</v>
      </c>
      <c r="F532" s="282">
        <f>D532-E532</f>
        <v>691180</v>
      </c>
      <c r="G532" s="282">
        <v>491</v>
      </c>
      <c r="H532" s="282">
        <v>222</v>
      </c>
      <c r="I532" s="282">
        <v>13</v>
      </c>
      <c r="J532" s="282">
        <v>43244</v>
      </c>
      <c r="K532" s="282">
        <v>4184</v>
      </c>
      <c r="L532" s="282">
        <v>914</v>
      </c>
      <c r="M532" s="282">
        <v>1220</v>
      </c>
      <c r="N532" s="282">
        <v>1714</v>
      </c>
      <c r="O532" s="282">
        <v>2409</v>
      </c>
      <c r="P532" s="282">
        <v>540</v>
      </c>
      <c r="Q532" s="282">
        <v>1714</v>
      </c>
      <c r="R532" s="282"/>
      <c r="S532" s="282"/>
      <c r="T532" s="282">
        <v>1</v>
      </c>
    </row>
    <row r="533" spans="2:20" ht="42" x14ac:dyDescent="0.4">
      <c r="B533" s="286">
        <v>526</v>
      </c>
      <c r="C533" s="218"/>
      <c r="D533" s="607" t="s">
        <v>2353</v>
      </c>
      <c r="E533" s="607" t="s">
        <v>2354</v>
      </c>
      <c r="F533" s="607" t="s">
        <v>2355</v>
      </c>
      <c r="G533" s="285" t="s">
        <v>2357</v>
      </c>
      <c r="H533" s="285" t="s">
        <v>2358</v>
      </c>
      <c r="I533" s="285" t="s">
        <v>2359</v>
      </c>
      <c r="J533" s="285" t="s">
        <v>3945</v>
      </c>
      <c r="K533" s="285" t="s">
        <v>3946</v>
      </c>
      <c r="L533" s="285" t="s">
        <v>3947</v>
      </c>
      <c r="M533" s="285" t="s">
        <v>2068</v>
      </c>
      <c r="N533" s="285" t="s">
        <v>2069</v>
      </c>
      <c r="O533" s="285" t="s">
        <v>2070</v>
      </c>
      <c r="P533" s="285" t="s">
        <v>2071</v>
      </c>
      <c r="Q533" s="285" t="s">
        <v>2072</v>
      </c>
      <c r="R533" s="285">
        <v>9</v>
      </c>
      <c r="S533" s="285">
        <v>10</v>
      </c>
      <c r="T533" s="285" t="s">
        <v>765</v>
      </c>
    </row>
    <row r="534" spans="2:20" x14ac:dyDescent="0.35">
      <c r="B534" s="286">
        <v>527</v>
      </c>
      <c r="C534" s="280" t="s">
        <v>646</v>
      </c>
      <c r="D534" s="280">
        <v>371219</v>
      </c>
      <c r="E534" s="280">
        <v>287178</v>
      </c>
      <c r="F534" s="280">
        <f>D534-E534</f>
        <v>84041</v>
      </c>
      <c r="G534" s="280">
        <v>146</v>
      </c>
      <c r="H534" s="280">
        <v>49</v>
      </c>
      <c r="I534" s="280">
        <v>0</v>
      </c>
      <c r="J534" s="281">
        <v>7338</v>
      </c>
      <c r="K534" s="280">
        <v>2052</v>
      </c>
      <c r="L534" s="280">
        <v>1050</v>
      </c>
      <c r="M534" s="280">
        <v>351</v>
      </c>
      <c r="N534" s="280">
        <v>583</v>
      </c>
      <c r="O534" s="280">
        <v>765</v>
      </c>
      <c r="P534" s="280">
        <v>128</v>
      </c>
      <c r="Q534" s="280">
        <v>379</v>
      </c>
      <c r="R534" s="280"/>
      <c r="S534" s="280"/>
      <c r="T534" s="280">
        <v>0</v>
      </c>
    </row>
    <row r="535" spans="2:20" x14ac:dyDescent="0.35">
      <c r="B535" s="286">
        <v>528</v>
      </c>
      <c r="C535" s="283" t="s">
        <v>647</v>
      </c>
      <c r="D535" s="283">
        <v>368635</v>
      </c>
      <c r="E535" s="283">
        <v>278505</v>
      </c>
      <c r="F535" s="280">
        <f t="shared" ref="F535:F552" si="25">D535-E535</f>
        <v>90130</v>
      </c>
      <c r="G535" s="283">
        <v>169.5</v>
      </c>
      <c r="H535" s="283">
        <v>84</v>
      </c>
      <c r="I535" s="283">
        <v>0</v>
      </c>
      <c r="J535" s="284">
        <v>6895</v>
      </c>
      <c r="K535" s="283">
        <v>1335</v>
      </c>
      <c r="L535" s="283">
        <v>613</v>
      </c>
      <c r="M535" s="283">
        <v>400.5</v>
      </c>
      <c r="N535" s="283">
        <v>366</v>
      </c>
      <c r="O535" s="283">
        <v>600</v>
      </c>
      <c r="P535" s="283">
        <v>67</v>
      </c>
      <c r="Q535" s="283">
        <v>160</v>
      </c>
      <c r="R535" s="283"/>
      <c r="S535" s="283"/>
      <c r="T535" s="283">
        <v>0</v>
      </c>
    </row>
    <row r="536" spans="2:20" x14ac:dyDescent="0.35">
      <c r="B536" s="286">
        <v>529</v>
      </c>
      <c r="C536" s="283" t="s">
        <v>648</v>
      </c>
      <c r="D536" s="283">
        <v>341065</v>
      </c>
      <c r="E536" s="283">
        <v>254016</v>
      </c>
      <c r="F536" s="280">
        <f t="shared" si="25"/>
        <v>87049</v>
      </c>
      <c r="G536" s="283">
        <v>169.5</v>
      </c>
      <c r="H536" s="283">
        <v>71</v>
      </c>
      <c r="I536" s="283">
        <v>4</v>
      </c>
      <c r="J536" s="284">
        <v>6775</v>
      </c>
      <c r="K536" s="283">
        <v>937</v>
      </c>
      <c r="L536" s="283">
        <v>378</v>
      </c>
      <c r="M536" s="283">
        <v>400.5</v>
      </c>
      <c r="N536" s="283">
        <v>384</v>
      </c>
      <c r="O536" s="283">
        <v>543</v>
      </c>
      <c r="P536" s="283">
        <v>61</v>
      </c>
      <c r="Q536" s="283">
        <v>146</v>
      </c>
      <c r="R536" s="283"/>
      <c r="S536" s="283"/>
      <c r="T536" s="283">
        <v>0</v>
      </c>
    </row>
    <row r="537" spans="2:20" x14ac:dyDescent="0.35">
      <c r="B537" s="286">
        <v>530</v>
      </c>
      <c r="C537" s="283" t="s">
        <v>649</v>
      </c>
      <c r="D537" s="283">
        <v>356338</v>
      </c>
      <c r="E537" s="283">
        <v>269019</v>
      </c>
      <c r="F537" s="280">
        <f t="shared" si="25"/>
        <v>87319</v>
      </c>
      <c r="G537" s="283">
        <v>98</v>
      </c>
      <c r="H537" s="283">
        <v>45</v>
      </c>
      <c r="I537" s="283">
        <v>3</v>
      </c>
      <c r="J537" s="284">
        <v>7531</v>
      </c>
      <c r="K537" s="283">
        <v>1033</v>
      </c>
      <c r="L537" s="283">
        <v>417</v>
      </c>
      <c r="M537" s="283">
        <v>384</v>
      </c>
      <c r="N537" s="283">
        <v>442</v>
      </c>
      <c r="O537" s="283">
        <v>557</v>
      </c>
      <c r="P537" s="283">
        <v>56</v>
      </c>
      <c r="Q537" s="283">
        <v>134</v>
      </c>
      <c r="R537" s="283"/>
      <c r="S537" s="283"/>
      <c r="T537" s="283">
        <v>0</v>
      </c>
    </row>
    <row r="538" spans="2:20" x14ac:dyDescent="0.35">
      <c r="B538" s="286">
        <v>531</v>
      </c>
      <c r="C538" s="283" t="s">
        <v>650</v>
      </c>
      <c r="D538" s="283">
        <v>413790</v>
      </c>
      <c r="E538" s="283">
        <v>333362</v>
      </c>
      <c r="F538" s="280">
        <f t="shared" si="25"/>
        <v>80428</v>
      </c>
      <c r="G538" s="283">
        <v>122</v>
      </c>
      <c r="H538" s="280">
        <v>55</v>
      </c>
      <c r="I538" s="283">
        <v>3</v>
      </c>
      <c r="J538" s="284">
        <v>9043</v>
      </c>
      <c r="K538" s="283">
        <v>1873</v>
      </c>
      <c r="L538" s="283">
        <v>1102</v>
      </c>
      <c r="M538" s="283">
        <v>284</v>
      </c>
      <c r="N538" s="283">
        <v>497</v>
      </c>
      <c r="O538" s="283">
        <v>862</v>
      </c>
      <c r="P538" s="283">
        <v>174</v>
      </c>
      <c r="Q538" s="283">
        <v>510</v>
      </c>
      <c r="R538" s="283"/>
      <c r="S538" s="283"/>
      <c r="T538" s="283">
        <v>0</v>
      </c>
    </row>
    <row r="539" spans="2:20" x14ac:dyDescent="0.35">
      <c r="B539" s="286">
        <v>532</v>
      </c>
      <c r="C539" s="283" t="s">
        <v>651</v>
      </c>
      <c r="D539" s="283">
        <v>441268</v>
      </c>
      <c r="E539" s="283">
        <v>362435</v>
      </c>
      <c r="F539" s="280">
        <f t="shared" si="25"/>
        <v>78833</v>
      </c>
      <c r="G539" s="283">
        <v>151.5</v>
      </c>
      <c r="H539" s="283">
        <v>56</v>
      </c>
      <c r="I539" s="283">
        <v>0</v>
      </c>
      <c r="J539" s="284">
        <v>8966</v>
      </c>
      <c r="K539" s="283">
        <v>2584</v>
      </c>
      <c r="L539" s="283">
        <v>1755</v>
      </c>
      <c r="M539" s="283">
        <v>331</v>
      </c>
      <c r="N539" s="283">
        <v>615</v>
      </c>
      <c r="O539" s="283">
        <v>1153</v>
      </c>
      <c r="P539" s="283">
        <v>275</v>
      </c>
      <c r="Q539" s="283">
        <v>879</v>
      </c>
      <c r="R539" s="283"/>
      <c r="S539" s="283"/>
      <c r="T539" s="283">
        <v>0</v>
      </c>
    </row>
    <row r="540" spans="2:20" x14ac:dyDescent="0.35">
      <c r="B540" s="286">
        <v>533</v>
      </c>
      <c r="C540" s="283" t="s">
        <v>652</v>
      </c>
      <c r="D540" s="283">
        <v>447923</v>
      </c>
      <c r="E540" s="283">
        <v>367915</v>
      </c>
      <c r="F540" s="280">
        <f t="shared" si="25"/>
        <v>80008</v>
      </c>
      <c r="G540" s="283">
        <v>151.5</v>
      </c>
      <c r="H540" s="283">
        <v>47</v>
      </c>
      <c r="I540" s="283">
        <v>3</v>
      </c>
      <c r="J540" s="284">
        <v>9076</v>
      </c>
      <c r="K540" s="283">
        <v>2865</v>
      </c>
      <c r="L540" s="283">
        <v>1773</v>
      </c>
      <c r="M540" s="283">
        <v>331</v>
      </c>
      <c r="N540" s="283">
        <v>585</v>
      </c>
      <c r="O540" s="283">
        <v>890</v>
      </c>
      <c r="P540" s="283">
        <v>197</v>
      </c>
      <c r="Q540" s="283">
        <v>605</v>
      </c>
      <c r="R540" s="283"/>
      <c r="S540" s="283"/>
      <c r="T540" s="283">
        <v>0</v>
      </c>
    </row>
    <row r="541" spans="2:20" x14ac:dyDescent="0.35">
      <c r="B541" s="286">
        <v>534</v>
      </c>
      <c r="C541" s="283" t="s">
        <v>653</v>
      </c>
      <c r="D541" s="283">
        <v>404028</v>
      </c>
      <c r="E541" s="283">
        <v>325322</v>
      </c>
      <c r="F541" s="280">
        <f t="shared" si="25"/>
        <v>78706</v>
      </c>
      <c r="G541" s="283">
        <v>175</v>
      </c>
      <c r="H541" s="283">
        <v>72</v>
      </c>
      <c r="I541" s="283">
        <v>4</v>
      </c>
      <c r="J541" s="284">
        <v>7738</v>
      </c>
      <c r="K541" s="283">
        <v>1952</v>
      </c>
      <c r="L541" s="283">
        <v>1098</v>
      </c>
      <c r="M541" s="283">
        <v>449</v>
      </c>
      <c r="N541" s="283">
        <v>477</v>
      </c>
      <c r="O541" s="283">
        <v>696</v>
      </c>
      <c r="P541" s="283">
        <v>131</v>
      </c>
      <c r="Q541" s="283">
        <v>315</v>
      </c>
      <c r="R541" s="283"/>
      <c r="S541" s="283"/>
      <c r="T541" s="283">
        <v>0</v>
      </c>
    </row>
    <row r="542" spans="2:20" x14ac:dyDescent="0.35">
      <c r="B542" s="286">
        <v>535</v>
      </c>
      <c r="C542" s="283" t="s">
        <v>654</v>
      </c>
      <c r="D542" s="283">
        <v>401892</v>
      </c>
      <c r="E542" s="283">
        <v>313771</v>
      </c>
      <c r="F542" s="280">
        <f t="shared" si="25"/>
        <v>88121</v>
      </c>
      <c r="G542" s="283">
        <v>175</v>
      </c>
      <c r="H542" s="283">
        <v>74</v>
      </c>
      <c r="I542" s="283">
        <v>0</v>
      </c>
      <c r="J542" s="284">
        <v>7416</v>
      </c>
      <c r="K542" s="283">
        <v>1413</v>
      </c>
      <c r="L542" s="283">
        <v>742</v>
      </c>
      <c r="M542" s="283">
        <v>449</v>
      </c>
      <c r="N542" s="283">
        <v>367</v>
      </c>
      <c r="O542" s="283">
        <v>532</v>
      </c>
      <c r="P542" s="283">
        <v>79</v>
      </c>
      <c r="Q542" s="283">
        <v>208</v>
      </c>
      <c r="R542" s="283"/>
      <c r="S542" s="283"/>
      <c r="T542" s="283">
        <v>0</v>
      </c>
    </row>
    <row r="543" spans="2:20" x14ac:dyDescent="0.35">
      <c r="B543" s="286">
        <v>536</v>
      </c>
      <c r="C543" s="283" t="s">
        <v>655</v>
      </c>
      <c r="D543" s="283">
        <v>402045</v>
      </c>
      <c r="E543" s="283">
        <v>307587</v>
      </c>
      <c r="F543" s="280">
        <f t="shared" si="25"/>
        <v>94458</v>
      </c>
      <c r="G543" s="283">
        <v>132</v>
      </c>
      <c r="H543" s="283">
        <v>70</v>
      </c>
      <c r="I543" s="283">
        <v>6</v>
      </c>
      <c r="J543" s="284">
        <v>7266</v>
      </c>
      <c r="K543" s="283">
        <v>1164</v>
      </c>
      <c r="L543" s="283">
        <v>605</v>
      </c>
      <c r="M543" s="283">
        <v>352</v>
      </c>
      <c r="N543" s="283">
        <v>305</v>
      </c>
      <c r="O543" s="283">
        <v>380</v>
      </c>
      <c r="P543" s="283">
        <v>60</v>
      </c>
      <c r="Q543" s="283">
        <v>128</v>
      </c>
      <c r="R543" s="283"/>
      <c r="S543" s="283"/>
      <c r="T543" s="283">
        <v>0</v>
      </c>
    </row>
    <row r="544" spans="2:20" x14ac:dyDescent="0.35">
      <c r="B544" s="286">
        <v>537</v>
      </c>
      <c r="C544" s="283" t="s">
        <v>656</v>
      </c>
      <c r="D544" s="283">
        <v>378372</v>
      </c>
      <c r="E544" s="283">
        <v>279732</v>
      </c>
      <c r="F544" s="280">
        <f t="shared" si="25"/>
        <v>98640</v>
      </c>
      <c r="G544" s="283">
        <v>132</v>
      </c>
      <c r="H544" s="283">
        <v>49</v>
      </c>
      <c r="I544" s="283">
        <v>3</v>
      </c>
      <c r="J544" s="284">
        <v>6956</v>
      </c>
      <c r="K544" s="283">
        <v>1083</v>
      </c>
      <c r="L544" s="283">
        <v>543</v>
      </c>
      <c r="M544" s="283">
        <v>352</v>
      </c>
      <c r="N544" s="283">
        <v>287</v>
      </c>
      <c r="O544" s="283">
        <v>255</v>
      </c>
      <c r="P544" s="283">
        <v>54</v>
      </c>
      <c r="Q544" s="283">
        <v>109</v>
      </c>
      <c r="R544" s="283"/>
      <c r="S544" s="283"/>
      <c r="T544" s="283">
        <v>0</v>
      </c>
    </row>
    <row r="545" spans="2:20" x14ac:dyDescent="0.35">
      <c r="B545" s="286">
        <v>538</v>
      </c>
      <c r="C545" s="283" t="s">
        <v>657</v>
      </c>
      <c r="D545" s="283">
        <v>357614</v>
      </c>
      <c r="E545" s="283">
        <v>255821</v>
      </c>
      <c r="F545" s="280">
        <f t="shared" si="25"/>
        <v>101793</v>
      </c>
      <c r="G545" s="283">
        <v>40</v>
      </c>
      <c r="H545" s="283">
        <v>21</v>
      </c>
      <c r="I545" s="283">
        <v>3</v>
      </c>
      <c r="J545" s="284">
        <v>6833</v>
      </c>
      <c r="K545" s="283">
        <v>942</v>
      </c>
      <c r="L545" s="283">
        <v>551</v>
      </c>
      <c r="M545" s="283">
        <v>172</v>
      </c>
      <c r="N545" s="283">
        <v>262</v>
      </c>
      <c r="O545" s="283">
        <v>201</v>
      </c>
      <c r="P545" s="283">
        <v>30</v>
      </c>
      <c r="Q545" s="283">
        <v>94</v>
      </c>
      <c r="R545" s="283"/>
      <c r="S545" s="283"/>
      <c r="T545" s="283">
        <v>0</v>
      </c>
    </row>
    <row r="546" spans="2:20" x14ac:dyDescent="0.35">
      <c r="B546" s="286">
        <v>539</v>
      </c>
      <c r="C546" s="283" t="s">
        <v>658</v>
      </c>
      <c r="D546" s="283">
        <v>319839</v>
      </c>
      <c r="E546" s="283">
        <v>221079</v>
      </c>
      <c r="F546" s="280">
        <f t="shared" si="25"/>
        <v>98760</v>
      </c>
      <c r="G546" s="283">
        <v>40</v>
      </c>
      <c r="H546" s="283">
        <v>11</v>
      </c>
      <c r="I546" s="283">
        <v>0</v>
      </c>
      <c r="J546" s="283">
        <v>6119</v>
      </c>
      <c r="K546" s="283">
        <v>845</v>
      </c>
      <c r="L546" s="283">
        <v>484</v>
      </c>
      <c r="M546" s="283">
        <v>172</v>
      </c>
      <c r="N546" s="283">
        <v>214</v>
      </c>
      <c r="O546" s="283">
        <v>143</v>
      </c>
      <c r="P546" s="283">
        <v>23</v>
      </c>
      <c r="Q546" s="283">
        <v>79</v>
      </c>
      <c r="R546" s="283"/>
      <c r="S546" s="283"/>
      <c r="T546" s="283">
        <v>0</v>
      </c>
    </row>
    <row r="547" spans="2:20" x14ac:dyDescent="0.35">
      <c r="B547" s="286">
        <v>540</v>
      </c>
      <c r="C547" s="283" t="s">
        <v>659</v>
      </c>
      <c r="D547" s="283">
        <v>291395</v>
      </c>
      <c r="E547" s="283">
        <v>197002</v>
      </c>
      <c r="F547" s="280">
        <f t="shared" si="25"/>
        <v>94393</v>
      </c>
      <c r="G547" s="283">
        <v>16.5</v>
      </c>
      <c r="H547" s="283">
        <v>9</v>
      </c>
      <c r="I547" s="283">
        <v>0</v>
      </c>
      <c r="J547" s="283">
        <v>5433</v>
      </c>
      <c r="K547" s="283">
        <v>682</v>
      </c>
      <c r="L547" s="283">
        <v>406</v>
      </c>
      <c r="M547" s="283">
        <v>54.5</v>
      </c>
      <c r="N547" s="283">
        <v>157</v>
      </c>
      <c r="O547" s="283">
        <v>96</v>
      </c>
      <c r="P547" s="283">
        <v>24</v>
      </c>
      <c r="Q547" s="283">
        <v>58</v>
      </c>
      <c r="R547" s="283"/>
      <c r="S547" s="283"/>
      <c r="T547" s="283">
        <v>0</v>
      </c>
    </row>
    <row r="548" spans="2:20" x14ac:dyDescent="0.35">
      <c r="B548" s="286">
        <v>541</v>
      </c>
      <c r="C548" s="283" t="s">
        <v>660</v>
      </c>
      <c r="D548" s="283">
        <v>218198</v>
      </c>
      <c r="E548" s="283">
        <v>147282</v>
      </c>
      <c r="F548" s="280">
        <f t="shared" si="25"/>
        <v>70916</v>
      </c>
      <c r="G548" s="283">
        <v>16.5</v>
      </c>
      <c r="H548" s="283">
        <v>8</v>
      </c>
      <c r="I548" s="283">
        <v>0</v>
      </c>
      <c r="J548" s="283">
        <v>4093</v>
      </c>
      <c r="K548" s="283">
        <v>514</v>
      </c>
      <c r="L548" s="283">
        <v>307</v>
      </c>
      <c r="M548" s="283">
        <v>54.5</v>
      </c>
      <c r="N548" s="283">
        <v>124</v>
      </c>
      <c r="O548" s="283">
        <v>52</v>
      </c>
      <c r="P548" s="283">
        <v>15</v>
      </c>
      <c r="Q548" s="283">
        <v>57</v>
      </c>
      <c r="R548" s="283"/>
      <c r="S548" s="283"/>
      <c r="T548" s="283">
        <v>0</v>
      </c>
    </row>
    <row r="549" spans="2:20" x14ac:dyDescent="0.35">
      <c r="B549" s="286">
        <v>542</v>
      </c>
      <c r="C549" s="283" t="s">
        <v>661</v>
      </c>
      <c r="D549" s="283">
        <v>165110</v>
      </c>
      <c r="E549" s="283">
        <v>112837</v>
      </c>
      <c r="F549" s="280">
        <f t="shared" si="25"/>
        <v>52273</v>
      </c>
      <c r="G549" s="283">
        <v>8.5</v>
      </c>
      <c r="H549" s="283">
        <v>3</v>
      </c>
      <c r="I549" s="283">
        <v>0</v>
      </c>
      <c r="J549" s="283">
        <v>2941</v>
      </c>
      <c r="K549" s="283">
        <v>433</v>
      </c>
      <c r="L549" s="283">
        <v>261</v>
      </c>
      <c r="M549" s="283">
        <v>27</v>
      </c>
      <c r="N549" s="283">
        <v>99</v>
      </c>
      <c r="O549" s="283">
        <v>32</v>
      </c>
      <c r="P549" s="283">
        <v>12</v>
      </c>
      <c r="Q549" s="283">
        <v>43</v>
      </c>
      <c r="R549" s="283"/>
      <c r="S549" s="283"/>
      <c r="T549" s="283">
        <v>0</v>
      </c>
    </row>
    <row r="550" spans="2:20" x14ac:dyDescent="0.35">
      <c r="B550" s="286">
        <v>543</v>
      </c>
      <c r="C550" s="283" t="s">
        <v>662</v>
      </c>
      <c r="D550" s="283">
        <v>119896</v>
      </c>
      <c r="E550" s="283">
        <v>83218</v>
      </c>
      <c r="F550" s="280">
        <f t="shared" si="25"/>
        <v>36678</v>
      </c>
      <c r="G550" s="283">
        <v>8.5</v>
      </c>
      <c r="H550" s="283">
        <v>3</v>
      </c>
      <c r="I550" s="283">
        <v>0</v>
      </c>
      <c r="J550" s="283">
        <v>2081</v>
      </c>
      <c r="K550" s="283">
        <v>331</v>
      </c>
      <c r="L550" s="283">
        <v>243</v>
      </c>
      <c r="M550" s="283">
        <v>27</v>
      </c>
      <c r="N550" s="283">
        <v>79</v>
      </c>
      <c r="O550" s="283">
        <v>19</v>
      </c>
      <c r="P550" s="283">
        <v>6</v>
      </c>
      <c r="Q550" s="283">
        <v>25</v>
      </c>
      <c r="R550" s="283"/>
      <c r="S550" s="283"/>
      <c r="T550" s="283">
        <v>0</v>
      </c>
    </row>
    <row r="551" spans="2:20" x14ac:dyDescent="0.35">
      <c r="B551" s="286">
        <v>544</v>
      </c>
      <c r="C551" s="283" t="s">
        <v>663</v>
      </c>
      <c r="D551" s="283">
        <v>127990</v>
      </c>
      <c r="E551" s="283">
        <v>89150</v>
      </c>
      <c r="F551" s="280">
        <f t="shared" si="25"/>
        <v>38840</v>
      </c>
      <c r="G551" s="283">
        <v>7</v>
      </c>
      <c r="H551" s="283">
        <v>6</v>
      </c>
      <c r="I551" s="283">
        <v>0</v>
      </c>
      <c r="J551" s="283">
        <v>1610</v>
      </c>
      <c r="K551" s="283">
        <v>336</v>
      </c>
      <c r="L551" s="283">
        <v>216</v>
      </c>
      <c r="M551" s="283">
        <v>13</v>
      </c>
      <c r="N551" s="283">
        <v>97</v>
      </c>
      <c r="O551" s="283">
        <v>15</v>
      </c>
      <c r="P551" s="283">
        <v>3</v>
      </c>
      <c r="Q551" s="283">
        <v>23</v>
      </c>
      <c r="R551" s="283"/>
      <c r="S551" s="283"/>
      <c r="T551" s="283">
        <v>0</v>
      </c>
    </row>
    <row r="552" spans="2:20" x14ac:dyDescent="0.35">
      <c r="B552" s="286">
        <v>545</v>
      </c>
      <c r="C552" s="283" t="s">
        <v>664</v>
      </c>
      <c r="D552" s="283">
        <v>5926624</v>
      </c>
      <c r="E552" s="283">
        <v>4485210</v>
      </c>
      <c r="F552" s="280">
        <f t="shared" si="25"/>
        <v>1441414</v>
      </c>
      <c r="G552" s="283">
        <v>1759</v>
      </c>
      <c r="H552" s="283">
        <v>733</v>
      </c>
      <c r="I552" s="283">
        <v>29</v>
      </c>
      <c r="J552" s="283">
        <v>114117</v>
      </c>
      <c r="K552" s="283">
        <v>22351</v>
      </c>
      <c r="L552" s="283">
        <v>12554</v>
      </c>
      <c r="M552" s="283">
        <v>4604</v>
      </c>
      <c r="N552" s="283">
        <v>5940</v>
      </c>
      <c r="O552" s="283">
        <v>7791</v>
      </c>
      <c r="P552" s="283">
        <v>1395</v>
      </c>
      <c r="Q552" s="283">
        <v>3952</v>
      </c>
      <c r="R552" s="283"/>
      <c r="S552" s="283"/>
      <c r="T552" s="283">
        <v>0</v>
      </c>
    </row>
    <row r="553" spans="2:20" x14ac:dyDescent="0.35">
      <c r="B553" s="286">
        <v>546</v>
      </c>
      <c r="C553" s="282" t="s">
        <v>768</v>
      </c>
      <c r="D553" s="282">
        <v>2525539</v>
      </c>
      <c r="E553" s="282">
        <v>1834359</v>
      </c>
      <c r="F553" s="282">
        <f>D553-E553</f>
        <v>691180</v>
      </c>
      <c r="G553" s="282">
        <v>491</v>
      </c>
      <c r="H553" s="282">
        <v>222</v>
      </c>
      <c r="I553" s="282">
        <v>13</v>
      </c>
      <c r="J553" s="282">
        <v>38252</v>
      </c>
      <c r="K553" s="282">
        <v>9458</v>
      </c>
      <c r="L553" s="282">
        <v>6247</v>
      </c>
      <c r="M553" s="282">
        <v>1220</v>
      </c>
      <c r="N553" s="282">
        <v>1714</v>
      </c>
      <c r="O553" s="282">
        <v>2409</v>
      </c>
      <c r="P553" s="282">
        <v>540</v>
      </c>
      <c r="Q553" s="282">
        <v>1714</v>
      </c>
      <c r="R553" s="282"/>
      <c r="S553" s="282"/>
      <c r="T553" s="282">
        <v>1</v>
      </c>
    </row>
    <row r="554" spans="2:20" ht="42" x14ac:dyDescent="0.4">
      <c r="B554" s="286">
        <v>547</v>
      </c>
      <c r="C554" s="218"/>
      <c r="D554" s="607" t="s">
        <v>2353</v>
      </c>
      <c r="E554" s="607" t="s">
        <v>2354</v>
      </c>
      <c r="F554" s="607" t="s">
        <v>2355</v>
      </c>
      <c r="G554" s="285" t="s">
        <v>2357</v>
      </c>
      <c r="H554" s="285" t="s">
        <v>2358</v>
      </c>
      <c r="I554" s="285" t="s">
        <v>2359</v>
      </c>
      <c r="J554" s="285" t="s">
        <v>3948</v>
      </c>
      <c r="K554" s="285" t="s">
        <v>3949</v>
      </c>
      <c r="L554" s="285" t="s">
        <v>3950</v>
      </c>
      <c r="M554" s="285" t="s">
        <v>2068</v>
      </c>
      <c r="N554" s="285" t="s">
        <v>2069</v>
      </c>
      <c r="O554" s="285" t="s">
        <v>2070</v>
      </c>
      <c r="P554" s="285" t="s">
        <v>2071</v>
      </c>
      <c r="Q554" s="285" t="s">
        <v>2072</v>
      </c>
      <c r="R554" s="285">
        <v>9</v>
      </c>
      <c r="S554" s="285">
        <v>10</v>
      </c>
      <c r="T554" s="285" t="s">
        <v>765</v>
      </c>
    </row>
    <row r="555" spans="2:20" x14ac:dyDescent="0.35">
      <c r="B555" s="286">
        <v>548</v>
      </c>
      <c r="C555" s="280" t="s">
        <v>646</v>
      </c>
      <c r="D555" s="280">
        <v>371219</v>
      </c>
      <c r="E555" s="280">
        <v>287178</v>
      </c>
      <c r="F555" s="280">
        <f>D555-E555</f>
        <v>84041</v>
      </c>
      <c r="G555" s="280">
        <v>146</v>
      </c>
      <c r="H555" s="280">
        <v>49</v>
      </c>
      <c r="I555" s="280">
        <v>0</v>
      </c>
      <c r="J555" s="281">
        <v>13137</v>
      </c>
      <c r="K555" s="280">
        <v>800</v>
      </c>
      <c r="L555" s="280">
        <v>204</v>
      </c>
      <c r="M555" s="280">
        <v>351</v>
      </c>
      <c r="N555" s="280">
        <v>583</v>
      </c>
      <c r="O555" s="280">
        <v>765</v>
      </c>
      <c r="P555" s="280">
        <v>128</v>
      </c>
      <c r="Q555" s="280">
        <v>379</v>
      </c>
      <c r="R555" s="280"/>
      <c r="S555" s="280"/>
      <c r="T555" s="280">
        <v>0</v>
      </c>
    </row>
    <row r="556" spans="2:20" x14ac:dyDescent="0.35">
      <c r="B556" s="286">
        <v>549</v>
      </c>
      <c r="C556" s="283" t="s">
        <v>647</v>
      </c>
      <c r="D556" s="283">
        <v>368635</v>
      </c>
      <c r="E556" s="283">
        <v>278505</v>
      </c>
      <c r="F556" s="280">
        <f t="shared" ref="F556:F573" si="26">D556-E556</f>
        <v>90130</v>
      </c>
      <c r="G556" s="283">
        <v>169.5</v>
      </c>
      <c r="H556" s="283">
        <v>84</v>
      </c>
      <c r="I556" s="283">
        <v>0</v>
      </c>
      <c r="J556" s="284">
        <v>13435</v>
      </c>
      <c r="K556" s="283">
        <v>568</v>
      </c>
      <c r="L556" s="283">
        <v>98</v>
      </c>
      <c r="M556" s="283">
        <v>400.5</v>
      </c>
      <c r="N556" s="283">
        <v>366</v>
      </c>
      <c r="O556" s="283">
        <v>600</v>
      </c>
      <c r="P556" s="283">
        <v>67</v>
      </c>
      <c r="Q556" s="283">
        <v>160</v>
      </c>
      <c r="R556" s="283"/>
      <c r="S556" s="283"/>
      <c r="T556" s="283">
        <v>0</v>
      </c>
    </row>
    <row r="557" spans="2:20" x14ac:dyDescent="0.35">
      <c r="B557" s="286">
        <v>550</v>
      </c>
      <c r="C557" s="283" t="s">
        <v>648</v>
      </c>
      <c r="D557" s="283">
        <v>341065</v>
      </c>
      <c r="E557" s="283">
        <v>254016</v>
      </c>
      <c r="F557" s="280">
        <f t="shared" si="26"/>
        <v>87049</v>
      </c>
      <c r="G557" s="283">
        <v>169.5</v>
      </c>
      <c r="H557" s="283">
        <v>71</v>
      </c>
      <c r="I557" s="283">
        <v>4</v>
      </c>
      <c r="J557" s="284">
        <v>12667</v>
      </c>
      <c r="K557" s="283">
        <v>461</v>
      </c>
      <c r="L557" s="283">
        <v>80</v>
      </c>
      <c r="M557" s="283">
        <v>400.5</v>
      </c>
      <c r="N557" s="283">
        <v>384</v>
      </c>
      <c r="O557" s="283">
        <v>543</v>
      </c>
      <c r="P557" s="283">
        <v>61</v>
      </c>
      <c r="Q557" s="283">
        <v>146</v>
      </c>
      <c r="R557" s="283"/>
      <c r="S557" s="283"/>
      <c r="T557" s="283">
        <v>0</v>
      </c>
    </row>
    <row r="558" spans="2:20" x14ac:dyDescent="0.35">
      <c r="B558" s="286">
        <v>551</v>
      </c>
      <c r="C558" s="283" t="s">
        <v>649</v>
      </c>
      <c r="D558" s="283">
        <v>356338</v>
      </c>
      <c r="E558" s="283">
        <v>269019</v>
      </c>
      <c r="F558" s="280">
        <f t="shared" si="26"/>
        <v>87319</v>
      </c>
      <c r="G558" s="283">
        <v>98</v>
      </c>
      <c r="H558" s="283">
        <v>45</v>
      </c>
      <c r="I558" s="283">
        <v>3</v>
      </c>
      <c r="J558" s="284">
        <v>12581</v>
      </c>
      <c r="K558" s="283">
        <v>616</v>
      </c>
      <c r="L558" s="283">
        <v>133</v>
      </c>
      <c r="M558" s="283">
        <v>384</v>
      </c>
      <c r="N558" s="283">
        <v>442</v>
      </c>
      <c r="O558" s="283">
        <v>557</v>
      </c>
      <c r="P558" s="283">
        <v>56</v>
      </c>
      <c r="Q558" s="283">
        <v>134</v>
      </c>
      <c r="R558" s="283"/>
      <c r="S558" s="283"/>
      <c r="T558" s="283">
        <v>0</v>
      </c>
    </row>
    <row r="559" spans="2:20" x14ac:dyDescent="0.35">
      <c r="B559" s="286">
        <v>552</v>
      </c>
      <c r="C559" s="283" t="s">
        <v>650</v>
      </c>
      <c r="D559" s="283">
        <v>413790</v>
      </c>
      <c r="E559" s="283">
        <v>333362</v>
      </c>
      <c r="F559" s="280">
        <f t="shared" si="26"/>
        <v>80428</v>
      </c>
      <c r="G559" s="283">
        <v>122</v>
      </c>
      <c r="H559" s="280">
        <v>55</v>
      </c>
      <c r="I559" s="283">
        <v>3</v>
      </c>
      <c r="J559" s="284">
        <v>12715</v>
      </c>
      <c r="K559" s="283">
        <v>1594</v>
      </c>
      <c r="L559" s="283">
        <v>488</v>
      </c>
      <c r="M559" s="283">
        <v>284</v>
      </c>
      <c r="N559" s="283">
        <v>497</v>
      </c>
      <c r="O559" s="283">
        <v>862</v>
      </c>
      <c r="P559" s="283">
        <v>174</v>
      </c>
      <c r="Q559" s="283">
        <v>510</v>
      </c>
      <c r="R559" s="283"/>
      <c r="S559" s="283"/>
      <c r="T559" s="283">
        <v>0</v>
      </c>
    </row>
    <row r="560" spans="2:20" x14ac:dyDescent="0.35">
      <c r="B560" s="286">
        <v>553</v>
      </c>
      <c r="C560" s="283" t="s">
        <v>651</v>
      </c>
      <c r="D560" s="283">
        <v>441268</v>
      </c>
      <c r="E560" s="283">
        <v>362435</v>
      </c>
      <c r="F560" s="280">
        <f t="shared" si="26"/>
        <v>78833</v>
      </c>
      <c r="G560" s="283">
        <v>151.5</v>
      </c>
      <c r="H560" s="283">
        <v>56</v>
      </c>
      <c r="I560" s="283">
        <v>0</v>
      </c>
      <c r="J560" s="284">
        <v>11846</v>
      </c>
      <c r="K560" s="283">
        <v>1796</v>
      </c>
      <c r="L560" s="283">
        <v>630</v>
      </c>
      <c r="M560" s="283">
        <v>331</v>
      </c>
      <c r="N560" s="283">
        <v>615</v>
      </c>
      <c r="O560" s="283">
        <v>1153</v>
      </c>
      <c r="P560" s="283">
        <v>275</v>
      </c>
      <c r="Q560" s="283">
        <v>879</v>
      </c>
      <c r="R560" s="283"/>
      <c r="S560" s="283"/>
      <c r="T560" s="283">
        <v>0</v>
      </c>
    </row>
    <row r="561" spans="2:20" x14ac:dyDescent="0.35">
      <c r="B561" s="286">
        <v>554</v>
      </c>
      <c r="C561" s="283" t="s">
        <v>652</v>
      </c>
      <c r="D561" s="283">
        <v>447923</v>
      </c>
      <c r="E561" s="283">
        <v>367915</v>
      </c>
      <c r="F561" s="280">
        <f t="shared" si="26"/>
        <v>80008</v>
      </c>
      <c r="G561" s="283">
        <v>151.5</v>
      </c>
      <c r="H561" s="283">
        <v>47</v>
      </c>
      <c r="I561" s="283">
        <v>3</v>
      </c>
      <c r="J561" s="284">
        <v>12291</v>
      </c>
      <c r="K561" s="283">
        <v>1520</v>
      </c>
      <c r="L561" s="283">
        <v>470</v>
      </c>
      <c r="M561" s="283">
        <v>331</v>
      </c>
      <c r="N561" s="283">
        <v>585</v>
      </c>
      <c r="O561" s="283">
        <v>890</v>
      </c>
      <c r="P561" s="283">
        <v>197</v>
      </c>
      <c r="Q561" s="283">
        <v>605</v>
      </c>
      <c r="R561" s="283"/>
      <c r="S561" s="283"/>
      <c r="T561" s="283">
        <v>0</v>
      </c>
    </row>
    <row r="562" spans="2:20" x14ac:dyDescent="0.35">
      <c r="B562" s="286">
        <v>555</v>
      </c>
      <c r="C562" s="283" t="s">
        <v>653</v>
      </c>
      <c r="D562" s="283">
        <v>404028</v>
      </c>
      <c r="E562" s="283">
        <v>325322</v>
      </c>
      <c r="F562" s="280">
        <f t="shared" si="26"/>
        <v>78706</v>
      </c>
      <c r="G562" s="283">
        <v>175</v>
      </c>
      <c r="H562" s="283">
        <v>72</v>
      </c>
      <c r="I562" s="283">
        <v>4</v>
      </c>
      <c r="J562" s="284">
        <v>12157</v>
      </c>
      <c r="K562" s="283">
        <v>1013</v>
      </c>
      <c r="L562" s="283">
        <v>302</v>
      </c>
      <c r="M562" s="283">
        <v>449</v>
      </c>
      <c r="N562" s="283">
        <v>477</v>
      </c>
      <c r="O562" s="283">
        <v>696</v>
      </c>
      <c r="P562" s="283">
        <v>131</v>
      </c>
      <c r="Q562" s="283">
        <v>315</v>
      </c>
      <c r="R562" s="283"/>
      <c r="S562" s="283"/>
      <c r="T562" s="283">
        <v>0</v>
      </c>
    </row>
    <row r="563" spans="2:20" x14ac:dyDescent="0.35">
      <c r="B563" s="286">
        <v>556</v>
      </c>
      <c r="C563" s="283" t="s">
        <v>654</v>
      </c>
      <c r="D563" s="283">
        <v>401892</v>
      </c>
      <c r="E563" s="283">
        <v>313771</v>
      </c>
      <c r="F563" s="280">
        <f t="shared" si="26"/>
        <v>88121</v>
      </c>
      <c r="G563" s="283">
        <v>175</v>
      </c>
      <c r="H563" s="283">
        <v>74</v>
      </c>
      <c r="I563" s="283">
        <v>0</v>
      </c>
      <c r="J563" s="284">
        <v>13571</v>
      </c>
      <c r="K563" s="283">
        <v>950</v>
      </c>
      <c r="L563" s="283">
        <v>209</v>
      </c>
      <c r="M563" s="283">
        <v>449</v>
      </c>
      <c r="N563" s="283">
        <v>367</v>
      </c>
      <c r="O563" s="283">
        <v>532</v>
      </c>
      <c r="P563" s="283">
        <v>79</v>
      </c>
      <c r="Q563" s="283">
        <v>208</v>
      </c>
      <c r="R563" s="283"/>
      <c r="S563" s="283"/>
      <c r="T563" s="283">
        <v>0</v>
      </c>
    </row>
    <row r="564" spans="2:20" x14ac:dyDescent="0.35">
      <c r="B564" s="286">
        <v>557</v>
      </c>
      <c r="C564" s="283" t="s">
        <v>655</v>
      </c>
      <c r="D564" s="283">
        <v>402045</v>
      </c>
      <c r="E564" s="283">
        <v>307587</v>
      </c>
      <c r="F564" s="280">
        <f t="shared" si="26"/>
        <v>94458</v>
      </c>
      <c r="G564" s="283">
        <v>132</v>
      </c>
      <c r="H564" s="283">
        <v>70</v>
      </c>
      <c r="I564" s="283">
        <v>6</v>
      </c>
      <c r="J564" s="284">
        <v>13313</v>
      </c>
      <c r="K564" s="283">
        <v>920</v>
      </c>
      <c r="L564" s="283">
        <v>242</v>
      </c>
      <c r="M564" s="283">
        <v>352</v>
      </c>
      <c r="N564" s="283">
        <v>305</v>
      </c>
      <c r="O564" s="283">
        <v>380</v>
      </c>
      <c r="P564" s="283">
        <v>60</v>
      </c>
      <c r="Q564" s="283">
        <v>128</v>
      </c>
      <c r="R564" s="283"/>
      <c r="S564" s="283"/>
      <c r="T564" s="283">
        <v>0</v>
      </c>
    </row>
    <row r="565" spans="2:20" x14ac:dyDescent="0.35">
      <c r="B565" s="286">
        <v>558</v>
      </c>
      <c r="C565" s="283" t="s">
        <v>656</v>
      </c>
      <c r="D565" s="283">
        <v>378372</v>
      </c>
      <c r="E565" s="283">
        <v>279732</v>
      </c>
      <c r="F565" s="280">
        <f t="shared" si="26"/>
        <v>98640</v>
      </c>
      <c r="G565" s="283">
        <v>132</v>
      </c>
      <c r="H565" s="283">
        <v>49</v>
      </c>
      <c r="I565" s="283">
        <v>3</v>
      </c>
      <c r="J565" s="284">
        <v>13161</v>
      </c>
      <c r="K565" s="283">
        <v>982</v>
      </c>
      <c r="L565" s="283">
        <v>241</v>
      </c>
      <c r="M565" s="283">
        <v>352</v>
      </c>
      <c r="N565" s="283">
        <v>287</v>
      </c>
      <c r="O565" s="283">
        <v>255</v>
      </c>
      <c r="P565" s="283">
        <v>54</v>
      </c>
      <c r="Q565" s="283">
        <v>109</v>
      </c>
      <c r="R565" s="283"/>
      <c r="S565" s="283"/>
      <c r="T565" s="283">
        <v>0</v>
      </c>
    </row>
    <row r="566" spans="2:20" x14ac:dyDescent="0.35">
      <c r="B566" s="286">
        <v>559</v>
      </c>
      <c r="C566" s="283" t="s">
        <v>657</v>
      </c>
      <c r="D566" s="283">
        <v>357614</v>
      </c>
      <c r="E566" s="283">
        <v>255821</v>
      </c>
      <c r="F566" s="280">
        <f t="shared" si="26"/>
        <v>101793</v>
      </c>
      <c r="G566" s="283">
        <v>40</v>
      </c>
      <c r="H566" s="283">
        <v>21</v>
      </c>
      <c r="I566" s="283">
        <v>3</v>
      </c>
      <c r="J566" s="284">
        <v>12837</v>
      </c>
      <c r="K566" s="283">
        <v>1066</v>
      </c>
      <c r="L566" s="283">
        <v>273</v>
      </c>
      <c r="M566" s="283">
        <v>172</v>
      </c>
      <c r="N566" s="283">
        <v>262</v>
      </c>
      <c r="O566" s="283">
        <v>201</v>
      </c>
      <c r="P566" s="283">
        <v>30</v>
      </c>
      <c r="Q566" s="283">
        <v>94</v>
      </c>
      <c r="R566" s="283"/>
      <c r="S566" s="283"/>
      <c r="T566" s="283">
        <v>0</v>
      </c>
    </row>
    <row r="567" spans="2:20" x14ac:dyDescent="0.35">
      <c r="B567" s="286">
        <v>560</v>
      </c>
      <c r="C567" s="283" t="s">
        <v>658</v>
      </c>
      <c r="D567" s="283">
        <v>319839</v>
      </c>
      <c r="E567" s="283">
        <v>221079</v>
      </c>
      <c r="F567" s="280">
        <f t="shared" si="26"/>
        <v>98760</v>
      </c>
      <c r="G567" s="283">
        <v>40</v>
      </c>
      <c r="H567" s="283">
        <v>11</v>
      </c>
      <c r="I567" s="283">
        <v>0</v>
      </c>
      <c r="J567" s="283">
        <v>11824</v>
      </c>
      <c r="K567" s="283">
        <v>1137</v>
      </c>
      <c r="L567" s="283">
        <v>263</v>
      </c>
      <c r="M567" s="283">
        <v>172</v>
      </c>
      <c r="N567" s="283">
        <v>214</v>
      </c>
      <c r="O567" s="283">
        <v>143</v>
      </c>
      <c r="P567" s="283">
        <v>23</v>
      </c>
      <c r="Q567" s="283">
        <v>79</v>
      </c>
      <c r="R567" s="283"/>
      <c r="S567" s="283"/>
      <c r="T567" s="283">
        <v>0</v>
      </c>
    </row>
    <row r="568" spans="2:20" x14ac:dyDescent="0.35">
      <c r="B568" s="286">
        <v>561</v>
      </c>
      <c r="C568" s="283" t="s">
        <v>659</v>
      </c>
      <c r="D568" s="283">
        <v>291395</v>
      </c>
      <c r="E568" s="283">
        <v>197002</v>
      </c>
      <c r="F568" s="280">
        <f t="shared" si="26"/>
        <v>94393</v>
      </c>
      <c r="G568" s="283">
        <v>16.5</v>
      </c>
      <c r="H568" s="283">
        <v>9</v>
      </c>
      <c r="I568" s="283">
        <v>0</v>
      </c>
      <c r="J568" s="283">
        <v>10803</v>
      </c>
      <c r="K568" s="283">
        <v>1125</v>
      </c>
      <c r="L568" s="283">
        <v>255</v>
      </c>
      <c r="M568" s="283">
        <v>54.5</v>
      </c>
      <c r="N568" s="283">
        <v>157</v>
      </c>
      <c r="O568" s="283">
        <v>96</v>
      </c>
      <c r="P568" s="283">
        <v>24</v>
      </c>
      <c r="Q568" s="283">
        <v>58</v>
      </c>
      <c r="R568" s="283"/>
      <c r="S568" s="283"/>
      <c r="T568" s="283">
        <v>0</v>
      </c>
    </row>
    <row r="569" spans="2:20" x14ac:dyDescent="0.35">
      <c r="B569" s="286">
        <v>562</v>
      </c>
      <c r="C569" s="283" t="s">
        <v>660</v>
      </c>
      <c r="D569" s="283">
        <v>218198</v>
      </c>
      <c r="E569" s="283">
        <v>147282</v>
      </c>
      <c r="F569" s="280">
        <f t="shared" si="26"/>
        <v>70916</v>
      </c>
      <c r="G569" s="283">
        <v>16.5</v>
      </c>
      <c r="H569" s="283">
        <v>8</v>
      </c>
      <c r="I569" s="283">
        <v>0</v>
      </c>
      <c r="J569" s="283">
        <v>8063</v>
      </c>
      <c r="K569" s="283">
        <v>925</v>
      </c>
      <c r="L569" s="283">
        <v>180</v>
      </c>
      <c r="M569" s="283">
        <v>54.5</v>
      </c>
      <c r="N569" s="283">
        <v>124</v>
      </c>
      <c r="O569" s="283">
        <v>52</v>
      </c>
      <c r="P569" s="283">
        <v>15</v>
      </c>
      <c r="Q569" s="283">
        <v>57</v>
      </c>
      <c r="R569" s="283"/>
      <c r="S569" s="283"/>
      <c r="T569" s="283">
        <v>0</v>
      </c>
    </row>
    <row r="570" spans="2:20" x14ac:dyDescent="0.35">
      <c r="B570" s="286">
        <v>563</v>
      </c>
      <c r="C570" s="283" t="s">
        <v>661</v>
      </c>
      <c r="D570" s="283">
        <v>165110</v>
      </c>
      <c r="E570" s="283">
        <v>112837</v>
      </c>
      <c r="F570" s="280">
        <f t="shared" si="26"/>
        <v>52273</v>
      </c>
      <c r="G570" s="283">
        <v>8.5</v>
      </c>
      <c r="H570" s="283">
        <v>3</v>
      </c>
      <c r="I570" s="283">
        <v>0</v>
      </c>
      <c r="J570" s="283">
        <v>5985</v>
      </c>
      <c r="K570" s="283">
        <v>722</v>
      </c>
      <c r="L570" s="283">
        <v>123</v>
      </c>
      <c r="M570" s="283">
        <v>27</v>
      </c>
      <c r="N570" s="283">
        <v>99</v>
      </c>
      <c r="O570" s="283">
        <v>32</v>
      </c>
      <c r="P570" s="283">
        <v>12</v>
      </c>
      <c r="Q570" s="283">
        <v>43</v>
      </c>
      <c r="R570" s="283"/>
      <c r="S570" s="283"/>
      <c r="T570" s="283">
        <v>0</v>
      </c>
    </row>
    <row r="571" spans="2:20" x14ac:dyDescent="0.35">
      <c r="B571" s="286">
        <v>564</v>
      </c>
      <c r="C571" s="283" t="s">
        <v>662</v>
      </c>
      <c r="D571" s="283">
        <v>119896</v>
      </c>
      <c r="E571" s="283">
        <v>83218</v>
      </c>
      <c r="F571" s="280">
        <f t="shared" si="26"/>
        <v>36678</v>
      </c>
      <c r="G571" s="283">
        <v>8.5</v>
      </c>
      <c r="H571" s="283">
        <v>3</v>
      </c>
      <c r="I571" s="283">
        <v>0</v>
      </c>
      <c r="J571" s="283">
        <v>4241</v>
      </c>
      <c r="K571" s="283">
        <v>586</v>
      </c>
      <c r="L571" s="283">
        <v>125</v>
      </c>
      <c r="M571" s="283">
        <v>27</v>
      </c>
      <c r="N571" s="283">
        <v>79</v>
      </c>
      <c r="O571" s="283">
        <v>19</v>
      </c>
      <c r="P571" s="283">
        <v>6</v>
      </c>
      <c r="Q571" s="283">
        <v>25</v>
      </c>
      <c r="R571" s="283"/>
      <c r="S571" s="283"/>
      <c r="T571" s="283">
        <v>0</v>
      </c>
    </row>
    <row r="572" spans="2:20" x14ac:dyDescent="0.35">
      <c r="B572" s="286">
        <v>565</v>
      </c>
      <c r="C572" s="283" t="s">
        <v>663</v>
      </c>
      <c r="D572" s="283">
        <v>127990</v>
      </c>
      <c r="E572" s="283">
        <v>89150</v>
      </c>
      <c r="F572" s="280">
        <f t="shared" si="26"/>
        <v>38840</v>
      </c>
      <c r="G572" s="283">
        <v>7</v>
      </c>
      <c r="H572" s="283">
        <v>6</v>
      </c>
      <c r="I572" s="283">
        <v>0</v>
      </c>
      <c r="J572" s="283">
        <v>3713</v>
      </c>
      <c r="K572" s="283">
        <v>667</v>
      </c>
      <c r="L572" s="283">
        <v>134</v>
      </c>
      <c r="M572" s="283">
        <v>13</v>
      </c>
      <c r="N572" s="283">
        <v>97</v>
      </c>
      <c r="O572" s="283">
        <v>15</v>
      </c>
      <c r="P572" s="283">
        <v>3</v>
      </c>
      <c r="Q572" s="283">
        <v>23</v>
      </c>
      <c r="R572" s="283"/>
      <c r="S572" s="283"/>
      <c r="T572" s="283">
        <v>0</v>
      </c>
    </row>
    <row r="573" spans="2:20" x14ac:dyDescent="0.35">
      <c r="B573" s="286">
        <v>566</v>
      </c>
      <c r="C573" s="283" t="s">
        <v>664</v>
      </c>
      <c r="D573" s="283">
        <v>5926624</v>
      </c>
      <c r="E573" s="283">
        <v>4485210</v>
      </c>
      <c r="F573" s="280">
        <f t="shared" si="26"/>
        <v>1441414</v>
      </c>
      <c r="G573" s="283">
        <v>1759</v>
      </c>
      <c r="H573" s="283">
        <v>733</v>
      </c>
      <c r="I573" s="283">
        <v>29</v>
      </c>
      <c r="J573" s="283">
        <v>198345</v>
      </c>
      <c r="K573" s="283">
        <v>17447</v>
      </c>
      <c r="L573" s="283">
        <v>4440</v>
      </c>
      <c r="M573" s="283">
        <v>4604</v>
      </c>
      <c r="N573" s="283">
        <v>5940</v>
      </c>
      <c r="O573" s="283">
        <v>7791</v>
      </c>
      <c r="P573" s="283">
        <v>1395</v>
      </c>
      <c r="Q573" s="283">
        <v>3952</v>
      </c>
      <c r="R573" s="283"/>
      <c r="S573" s="283"/>
      <c r="T573" s="283">
        <v>0</v>
      </c>
    </row>
    <row r="574" spans="2:20" x14ac:dyDescent="0.35">
      <c r="B574" s="286">
        <v>567</v>
      </c>
      <c r="C574" s="282" t="s">
        <v>768</v>
      </c>
      <c r="D574" s="282">
        <v>2525539</v>
      </c>
      <c r="E574" s="282">
        <v>1834359</v>
      </c>
      <c r="F574" s="282">
        <f>D574-E574</f>
        <v>691180</v>
      </c>
      <c r="G574" s="282">
        <v>491</v>
      </c>
      <c r="H574" s="282">
        <v>222</v>
      </c>
      <c r="I574" s="282">
        <v>13</v>
      </c>
      <c r="J574" s="282">
        <v>89124</v>
      </c>
      <c r="K574" s="282">
        <v>12041</v>
      </c>
      <c r="L574" s="282">
        <v>3612</v>
      </c>
      <c r="M574" s="282">
        <v>1220</v>
      </c>
      <c r="N574" s="282">
        <v>1714</v>
      </c>
      <c r="O574" s="282">
        <v>2409</v>
      </c>
      <c r="P574" s="282">
        <v>540</v>
      </c>
      <c r="Q574" s="282">
        <v>1714</v>
      </c>
      <c r="R574" s="282"/>
      <c r="S574" s="282"/>
      <c r="T574" s="282">
        <v>1</v>
      </c>
    </row>
    <row r="575" spans="2:20" ht="42" x14ac:dyDescent="0.4">
      <c r="B575" s="286">
        <v>568</v>
      </c>
      <c r="C575" s="218"/>
      <c r="D575" s="607" t="s">
        <v>2353</v>
      </c>
      <c r="E575" s="607" t="s">
        <v>2354</v>
      </c>
      <c r="F575" s="607" t="s">
        <v>2355</v>
      </c>
      <c r="G575" s="285" t="s">
        <v>2357</v>
      </c>
      <c r="H575" s="285" t="s">
        <v>2358</v>
      </c>
      <c r="I575" s="285" t="s">
        <v>2359</v>
      </c>
      <c r="J575" s="285" t="s">
        <v>3951</v>
      </c>
      <c r="K575" s="285" t="s">
        <v>3952</v>
      </c>
      <c r="L575" s="285" t="s">
        <v>3953</v>
      </c>
      <c r="M575" s="285" t="s">
        <v>2068</v>
      </c>
      <c r="N575" s="285" t="s">
        <v>2069</v>
      </c>
      <c r="O575" s="285" t="s">
        <v>2070</v>
      </c>
      <c r="P575" s="285" t="s">
        <v>2071</v>
      </c>
      <c r="Q575" s="285" t="s">
        <v>2072</v>
      </c>
      <c r="R575" s="285">
        <v>9</v>
      </c>
      <c r="S575" s="285">
        <v>10</v>
      </c>
      <c r="T575" s="285" t="s">
        <v>765</v>
      </c>
    </row>
    <row r="576" spans="2:20" x14ac:dyDescent="0.35">
      <c r="B576" s="286">
        <v>569</v>
      </c>
      <c r="C576" s="280" t="s">
        <v>646</v>
      </c>
      <c r="D576" s="280">
        <v>371219</v>
      </c>
      <c r="E576" s="280">
        <v>287178</v>
      </c>
      <c r="F576" s="280">
        <f>D576-E576</f>
        <v>84041</v>
      </c>
      <c r="G576" s="280">
        <v>146</v>
      </c>
      <c r="H576" s="280">
        <v>49</v>
      </c>
      <c r="I576" s="280">
        <v>0</v>
      </c>
      <c r="J576" s="281">
        <v>3866</v>
      </c>
      <c r="K576" s="280">
        <v>250</v>
      </c>
      <c r="L576" s="280">
        <v>18</v>
      </c>
      <c r="M576" s="280">
        <v>351</v>
      </c>
      <c r="N576" s="280">
        <v>583</v>
      </c>
      <c r="O576" s="280">
        <v>765</v>
      </c>
      <c r="P576" s="280">
        <v>128</v>
      </c>
      <c r="Q576" s="280">
        <v>379</v>
      </c>
      <c r="R576" s="280"/>
      <c r="S576" s="280"/>
      <c r="T576" s="280">
        <v>0</v>
      </c>
    </row>
    <row r="577" spans="2:20" x14ac:dyDescent="0.35">
      <c r="B577" s="286">
        <v>570</v>
      </c>
      <c r="C577" s="283" t="s">
        <v>647</v>
      </c>
      <c r="D577" s="283">
        <v>368635</v>
      </c>
      <c r="E577" s="283">
        <v>278505</v>
      </c>
      <c r="F577" s="280">
        <f t="shared" ref="F577:F594" si="27">D577-E577</f>
        <v>90130</v>
      </c>
      <c r="G577" s="283">
        <v>169.5</v>
      </c>
      <c r="H577" s="283">
        <v>84</v>
      </c>
      <c r="I577" s="283">
        <v>0</v>
      </c>
      <c r="J577" s="284">
        <v>4160</v>
      </c>
      <c r="K577" s="283">
        <v>152</v>
      </c>
      <c r="L577" s="283">
        <v>18</v>
      </c>
      <c r="M577" s="283">
        <v>400.5</v>
      </c>
      <c r="N577" s="283">
        <v>366</v>
      </c>
      <c r="O577" s="283">
        <v>600</v>
      </c>
      <c r="P577" s="283">
        <v>67</v>
      </c>
      <c r="Q577" s="283">
        <v>160</v>
      </c>
      <c r="R577" s="283"/>
      <c r="S577" s="283"/>
      <c r="T577" s="283">
        <v>0</v>
      </c>
    </row>
    <row r="578" spans="2:20" x14ac:dyDescent="0.35">
      <c r="B578" s="286">
        <v>571</v>
      </c>
      <c r="C578" s="283" t="s">
        <v>648</v>
      </c>
      <c r="D578" s="283">
        <v>341065</v>
      </c>
      <c r="E578" s="283">
        <v>254016</v>
      </c>
      <c r="F578" s="280">
        <f t="shared" si="27"/>
        <v>87049</v>
      </c>
      <c r="G578" s="283">
        <v>169.5</v>
      </c>
      <c r="H578" s="283">
        <v>71</v>
      </c>
      <c r="I578" s="283">
        <v>4</v>
      </c>
      <c r="J578" s="284">
        <v>3970</v>
      </c>
      <c r="K578" s="283">
        <v>79</v>
      </c>
      <c r="L578" s="283">
        <v>12</v>
      </c>
      <c r="M578" s="283">
        <v>400.5</v>
      </c>
      <c r="N578" s="283">
        <v>384</v>
      </c>
      <c r="O578" s="283">
        <v>543</v>
      </c>
      <c r="P578" s="283">
        <v>61</v>
      </c>
      <c r="Q578" s="283">
        <v>146</v>
      </c>
      <c r="R578" s="283"/>
      <c r="S578" s="283"/>
      <c r="T578" s="283">
        <v>0</v>
      </c>
    </row>
    <row r="579" spans="2:20" x14ac:dyDescent="0.35">
      <c r="B579" s="286">
        <v>572</v>
      </c>
      <c r="C579" s="283" t="s">
        <v>649</v>
      </c>
      <c r="D579" s="283">
        <v>356338</v>
      </c>
      <c r="E579" s="283">
        <v>269019</v>
      </c>
      <c r="F579" s="280">
        <f t="shared" si="27"/>
        <v>87319</v>
      </c>
      <c r="G579" s="283">
        <v>98</v>
      </c>
      <c r="H579" s="283">
        <v>45</v>
      </c>
      <c r="I579" s="283">
        <v>3</v>
      </c>
      <c r="J579" s="284">
        <v>4021</v>
      </c>
      <c r="K579" s="283">
        <v>162</v>
      </c>
      <c r="L579" s="283">
        <v>17</v>
      </c>
      <c r="M579" s="283">
        <v>384</v>
      </c>
      <c r="N579" s="283">
        <v>442</v>
      </c>
      <c r="O579" s="283">
        <v>557</v>
      </c>
      <c r="P579" s="283">
        <v>56</v>
      </c>
      <c r="Q579" s="283">
        <v>134</v>
      </c>
      <c r="R579" s="283"/>
      <c r="S579" s="283"/>
      <c r="T579" s="283">
        <v>0</v>
      </c>
    </row>
    <row r="580" spans="2:20" x14ac:dyDescent="0.35">
      <c r="B580" s="286">
        <v>573</v>
      </c>
      <c r="C580" s="283" t="s">
        <v>650</v>
      </c>
      <c r="D580" s="283">
        <v>413790</v>
      </c>
      <c r="E580" s="283">
        <v>333362</v>
      </c>
      <c r="F580" s="280">
        <f t="shared" si="27"/>
        <v>80428</v>
      </c>
      <c r="G580" s="283">
        <v>122</v>
      </c>
      <c r="H580" s="280">
        <v>55</v>
      </c>
      <c r="I580" s="283">
        <v>3</v>
      </c>
      <c r="J580" s="284">
        <v>3119</v>
      </c>
      <c r="K580" s="283">
        <v>316</v>
      </c>
      <c r="L580" s="283">
        <v>13</v>
      </c>
      <c r="M580" s="283">
        <v>284</v>
      </c>
      <c r="N580" s="283">
        <v>497</v>
      </c>
      <c r="O580" s="283">
        <v>862</v>
      </c>
      <c r="P580" s="283">
        <v>174</v>
      </c>
      <c r="Q580" s="283">
        <v>510</v>
      </c>
      <c r="R580" s="283"/>
      <c r="S580" s="283"/>
      <c r="T580" s="283">
        <v>0</v>
      </c>
    </row>
    <row r="581" spans="2:20" x14ac:dyDescent="0.35">
      <c r="B581" s="286">
        <v>574</v>
      </c>
      <c r="C581" s="283" t="s">
        <v>651</v>
      </c>
      <c r="D581" s="283">
        <v>441268</v>
      </c>
      <c r="E581" s="283">
        <v>362435</v>
      </c>
      <c r="F581" s="280">
        <f t="shared" si="27"/>
        <v>78833</v>
      </c>
      <c r="G581" s="283">
        <v>151.5</v>
      </c>
      <c r="H581" s="283">
        <v>56</v>
      </c>
      <c r="I581" s="283">
        <v>0</v>
      </c>
      <c r="J581" s="284">
        <v>3326</v>
      </c>
      <c r="K581" s="283">
        <v>414</v>
      </c>
      <c r="L581" s="283">
        <v>39</v>
      </c>
      <c r="M581" s="283">
        <v>331</v>
      </c>
      <c r="N581" s="283">
        <v>615</v>
      </c>
      <c r="O581" s="283">
        <v>1153</v>
      </c>
      <c r="P581" s="283">
        <v>275</v>
      </c>
      <c r="Q581" s="283">
        <v>879</v>
      </c>
      <c r="R581" s="283"/>
      <c r="S581" s="283"/>
      <c r="T581" s="283">
        <v>0</v>
      </c>
    </row>
    <row r="582" spans="2:20" x14ac:dyDescent="0.35">
      <c r="B582" s="286">
        <v>575</v>
      </c>
      <c r="C582" s="283" t="s">
        <v>652</v>
      </c>
      <c r="D582" s="283">
        <v>447923</v>
      </c>
      <c r="E582" s="283">
        <v>367915</v>
      </c>
      <c r="F582" s="280">
        <f t="shared" si="27"/>
        <v>80008</v>
      </c>
      <c r="G582" s="283">
        <v>151.5</v>
      </c>
      <c r="H582" s="283">
        <v>47</v>
      </c>
      <c r="I582" s="283">
        <v>3</v>
      </c>
      <c r="J582" s="284">
        <v>3362</v>
      </c>
      <c r="K582" s="283">
        <v>397</v>
      </c>
      <c r="L582" s="283">
        <v>33</v>
      </c>
      <c r="M582" s="283">
        <v>331</v>
      </c>
      <c r="N582" s="283">
        <v>585</v>
      </c>
      <c r="O582" s="283">
        <v>890</v>
      </c>
      <c r="P582" s="283">
        <v>197</v>
      </c>
      <c r="Q582" s="283">
        <v>605</v>
      </c>
      <c r="R582" s="283"/>
      <c r="S582" s="283"/>
      <c r="T582" s="283">
        <v>0</v>
      </c>
    </row>
    <row r="583" spans="2:20" x14ac:dyDescent="0.35">
      <c r="B583" s="286">
        <v>576</v>
      </c>
      <c r="C583" s="283" t="s">
        <v>653</v>
      </c>
      <c r="D583" s="283">
        <v>404028</v>
      </c>
      <c r="E583" s="283">
        <v>325322</v>
      </c>
      <c r="F583" s="280">
        <f t="shared" si="27"/>
        <v>78706</v>
      </c>
      <c r="G583" s="283">
        <v>175</v>
      </c>
      <c r="H583" s="283">
        <v>72</v>
      </c>
      <c r="I583" s="283">
        <v>4</v>
      </c>
      <c r="J583" s="284">
        <v>3250</v>
      </c>
      <c r="K583" s="283">
        <v>268</v>
      </c>
      <c r="L583" s="283">
        <v>10</v>
      </c>
      <c r="M583" s="283">
        <v>449</v>
      </c>
      <c r="N583" s="283">
        <v>477</v>
      </c>
      <c r="O583" s="283">
        <v>696</v>
      </c>
      <c r="P583" s="283">
        <v>131</v>
      </c>
      <c r="Q583" s="283">
        <v>315</v>
      </c>
      <c r="R583" s="283"/>
      <c r="S583" s="283"/>
      <c r="T583" s="283">
        <v>0</v>
      </c>
    </row>
    <row r="584" spans="2:20" x14ac:dyDescent="0.35">
      <c r="B584" s="286">
        <v>577</v>
      </c>
      <c r="C584" s="283" t="s">
        <v>654</v>
      </c>
      <c r="D584" s="283">
        <v>401892</v>
      </c>
      <c r="E584" s="283">
        <v>313771</v>
      </c>
      <c r="F584" s="280">
        <f t="shared" si="27"/>
        <v>88121</v>
      </c>
      <c r="G584" s="283">
        <v>175</v>
      </c>
      <c r="H584" s="283">
        <v>74</v>
      </c>
      <c r="I584" s="283">
        <v>0</v>
      </c>
      <c r="J584" s="284">
        <v>3694</v>
      </c>
      <c r="K584" s="283">
        <v>209</v>
      </c>
      <c r="L584" s="283">
        <v>30</v>
      </c>
      <c r="M584" s="283">
        <v>449</v>
      </c>
      <c r="N584" s="283">
        <v>367</v>
      </c>
      <c r="O584" s="283">
        <v>532</v>
      </c>
      <c r="P584" s="283">
        <v>79</v>
      </c>
      <c r="Q584" s="283">
        <v>208</v>
      </c>
      <c r="R584" s="283"/>
      <c r="S584" s="283"/>
      <c r="T584" s="283">
        <v>0</v>
      </c>
    </row>
    <row r="585" spans="2:20" x14ac:dyDescent="0.35">
      <c r="B585" s="286">
        <v>578</v>
      </c>
      <c r="C585" s="283" t="s">
        <v>655</v>
      </c>
      <c r="D585" s="283">
        <v>402045</v>
      </c>
      <c r="E585" s="283">
        <v>307587</v>
      </c>
      <c r="F585" s="280">
        <f t="shared" si="27"/>
        <v>94458</v>
      </c>
      <c r="G585" s="283">
        <v>132</v>
      </c>
      <c r="H585" s="283">
        <v>70</v>
      </c>
      <c r="I585" s="283">
        <v>6</v>
      </c>
      <c r="J585" s="284">
        <v>3830</v>
      </c>
      <c r="K585" s="283">
        <v>236</v>
      </c>
      <c r="L585" s="283">
        <v>15</v>
      </c>
      <c r="M585" s="283">
        <v>352</v>
      </c>
      <c r="N585" s="283">
        <v>305</v>
      </c>
      <c r="O585" s="283">
        <v>380</v>
      </c>
      <c r="P585" s="283">
        <v>60</v>
      </c>
      <c r="Q585" s="283">
        <v>128</v>
      </c>
      <c r="R585" s="283"/>
      <c r="S585" s="283"/>
      <c r="T585" s="283">
        <v>0</v>
      </c>
    </row>
    <row r="586" spans="2:20" x14ac:dyDescent="0.35">
      <c r="B586" s="286">
        <v>579</v>
      </c>
      <c r="C586" s="283" t="s">
        <v>656</v>
      </c>
      <c r="D586" s="283">
        <v>378372</v>
      </c>
      <c r="E586" s="283">
        <v>279732</v>
      </c>
      <c r="F586" s="280">
        <f t="shared" si="27"/>
        <v>98640</v>
      </c>
      <c r="G586" s="283">
        <v>132</v>
      </c>
      <c r="H586" s="283">
        <v>49</v>
      </c>
      <c r="I586" s="283">
        <v>3</v>
      </c>
      <c r="J586" s="284">
        <v>3828</v>
      </c>
      <c r="K586" s="283">
        <v>249</v>
      </c>
      <c r="L586" s="283">
        <v>28</v>
      </c>
      <c r="M586" s="283">
        <v>352</v>
      </c>
      <c r="N586" s="283">
        <v>287</v>
      </c>
      <c r="O586" s="283">
        <v>255</v>
      </c>
      <c r="P586" s="283">
        <v>54</v>
      </c>
      <c r="Q586" s="283">
        <v>109</v>
      </c>
      <c r="R586" s="283"/>
      <c r="S586" s="283"/>
      <c r="T586" s="283">
        <v>0</v>
      </c>
    </row>
    <row r="587" spans="2:20" x14ac:dyDescent="0.35">
      <c r="B587" s="286">
        <v>580</v>
      </c>
      <c r="C587" s="283" t="s">
        <v>657</v>
      </c>
      <c r="D587" s="283">
        <v>357614</v>
      </c>
      <c r="E587" s="283">
        <v>255821</v>
      </c>
      <c r="F587" s="280">
        <f t="shared" si="27"/>
        <v>101793</v>
      </c>
      <c r="G587" s="283">
        <v>40</v>
      </c>
      <c r="H587" s="283">
        <v>21</v>
      </c>
      <c r="I587" s="283">
        <v>3</v>
      </c>
      <c r="J587" s="284">
        <v>3606</v>
      </c>
      <c r="K587" s="283">
        <v>245</v>
      </c>
      <c r="L587" s="283">
        <v>22</v>
      </c>
      <c r="M587" s="283">
        <v>172</v>
      </c>
      <c r="N587" s="283">
        <v>262</v>
      </c>
      <c r="O587" s="283">
        <v>201</v>
      </c>
      <c r="P587" s="283">
        <v>30</v>
      </c>
      <c r="Q587" s="283">
        <v>94</v>
      </c>
      <c r="R587" s="283"/>
      <c r="S587" s="283"/>
      <c r="T587" s="283">
        <v>0</v>
      </c>
    </row>
    <row r="588" spans="2:20" x14ac:dyDescent="0.35">
      <c r="B588" s="286">
        <v>581</v>
      </c>
      <c r="C588" s="283" t="s">
        <v>658</v>
      </c>
      <c r="D588" s="283">
        <v>319839</v>
      </c>
      <c r="E588" s="283">
        <v>221079</v>
      </c>
      <c r="F588" s="280">
        <f t="shared" si="27"/>
        <v>98760</v>
      </c>
      <c r="G588" s="283">
        <v>40</v>
      </c>
      <c r="H588" s="283">
        <v>11</v>
      </c>
      <c r="I588" s="283">
        <v>0</v>
      </c>
      <c r="J588" s="283">
        <v>3302</v>
      </c>
      <c r="K588" s="283">
        <v>248</v>
      </c>
      <c r="L588" s="283">
        <v>26</v>
      </c>
      <c r="M588" s="283">
        <v>172</v>
      </c>
      <c r="N588" s="283">
        <v>214</v>
      </c>
      <c r="O588" s="283">
        <v>143</v>
      </c>
      <c r="P588" s="283">
        <v>23</v>
      </c>
      <c r="Q588" s="283">
        <v>79</v>
      </c>
      <c r="R588" s="283"/>
      <c r="S588" s="283"/>
      <c r="T588" s="283">
        <v>0</v>
      </c>
    </row>
    <row r="589" spans="2:20" x14ac:dyDescent="0.35">
      <c r="B589" s="286">
        <v>582</v>
      </c>
      <c r="C589" s="283" t="s">
        <v>659</v>
      </c>
      <c r="D589" s="283">
        <v>291395</v>
      </c>
      <c r="E589" s="283">
        <v>197002</v>
      </c>
      <c r="F589" s="280">
        <f t="shared" si="27"/>
        <v>94393</v>
      </c>
      <c r="G589" s="283">
        <v>16.5</v>
      </c>
      <c r="H589" s="283">
        <v>9</v>
      </c>
      <c r="I589" s="283">
        <v>0</v>
      </c>
      <c r="J589" s="283">
        <v>2858</v>
      </c>
      <c r="K589" s="283">
        <v>230</v>
      </c>
      <c r="L589" s="283">
        <v>15</v>
      </c>
      <c r="M589" s="283">
        <v>54.5</v>
      </c>
      <c r="N589" s="283">
        <v>157</v>
      </c>
      <c r="O589" s="283">
        <v>96</v>
      </c>
      <c r="P589" s="283">
        <v>24</v>
      </c>
      <c r="Q589" s="283">
        <v>58</v>
      </c>
      <c r="R589" s="283"/>
      <c r="S589" s="283"/>
      <c r="T589" s="283">
        <v>0</v>
      </c>
    </row>
    <row r="590" spans="2:20" x14ac:dyDescent="0.35">
      <c r="B590" s="286">
        <v>583</v>
      </c>
      <c r="C590" s="283" t="s">
        <v>660</v>
      </c>
      <c r="D590" s="283">
        <v>218198</v>
      </c>
      <c r="E590" s="283">
        <v>147282</v>
      </c>
      <c r="F590" s="280">
        <f t="shared" si="27"/>
        <v>70916</v>
      </c>
      <c r="G590" s="283">
        <v>16.5</v>
      </c>
      <c r="H590" s="283">
        <v>8</v>
      </c>
      <c r="I590" s="283">
        <v>0</v>
      </c>
      <c r="J590" s="283">
        <v>2072</v>
      </c>
      <c r="K590" s="283">
        <v>207</v>
      </c>
      <c r="L590" s="283">
        <v>14</v>
      </c>
      <c r="M590" s="283">
        <v>54.5</v>
      </c>
      <c r="N590" s="283">
        <v>124</v>
      </c>
      <c r="O590" s="283">
        <v>52</v>
      </c>
      <c r="P590" s="283">
        <v>15</v>
      </c>
      <c r="Q590" s="283">
        <v>57</v>
      </c>
      <c r="R590" s="283"/>
      <c r="S590" s="283"/>
      <c r="T590" s="283">
        <v>0</v>
      </c>
    </row>
    <row r="591" spans="2:20" x14ac:dyDescent="0.35">
      <c r="B591" s="286">
        <v>584</v>
      </c>
      <c r="C591" s="283" t="s">
        <v>661</v>
      </c>
      <c r="D591" s="283">
        <v>165110</v>
      </c>
      <c r="E591" s="283">
        <v>112837</v>
      </c>
      <c r="F591" s="280">
        <f t="shared" si="27"/>
        <v>52273</v>
      </c>
      <c r="G591" s="283">
        <v>8.5</v>
      </c>
      <c r="H591" s="283">
        <v>3</v>
      </c>
      <c r="I591" s="283">
        <v>0</v>
      </c>
      <c r="J591" s="283">
        <v>1578</v>
      </c>
      <c r="K591" s="283">
        <v>175</v>
      </c>
      <c r="L591" s="283">
        <v>16</v>
      </c>
      <c r="M591" s="283">
        <v>27</v>
      </c>
      <c r="N591" s="283">
        <v>99</v>
      </c>
      <c r="O591" s="283">
        <v>32</v>
      </c>
      <c r="P591" s="283">
        <v>12</v>
      </c>
      <c r="Q591" s="283">
        <v>43</v>
      </c>
      <c r="R591" s="283"/>
      <c r="S591" s="283"/>
      <c r="T591" s="283">
        <v>0</v>
      </c>
    </row>
    <row r="592" spans="2:20" x14ac:dyDescent="0.35">
      <c r="B592" s="286">
        <v>585</v>
      </c>
      <c r="C592" s="283" t="s">
        <v>662</v>
      </c>
      <c r="D592" s="283">
        <v>119896</v>
      </c>
      <c r="E592" s="283">
        <v>83218</v>
      </c>
      <c r="F592" s="280">
        <f t="shared" si="27"/>
        <v>36678</v>
      </c>
      <c r="G592" s="283">
        <v>8.5</v>
      </c>
      <c r="H592" s="283">
        <v>3</v>
      </c>
      <c r="I592" s="283">
        <v>0</v>
      </c>
      <c r="J592" s="283">
        <v>1039</v>
      </c>
      <c r="K592" s="283">
        <v>163</v>
      </c>
      <c r="L592" s="283">
        <v>14</v>
      </c>
      <c r="M592" s="283">
        <v>27</v>
      </c>
      <c r="N592" s="283">
        <v>79</v>
      </c>
      <c r="O592" s="283">
        <v>19</v>
      </c>
      <c r="P592" s="283">
        <v>6</v>
      </c>
      <c r="Q592" s="283">
        <v>25</v>
      </c>
      <c r="R592" s="283"/>
      <c r="S592" s="283"/>
      <c r="T592" s="283">
        <v>0</v>
      </c>
    </row>
    <row r="593" spans="2:20" x14ac:dyDescent="0.35">
      <c r="B593" s="286">
        <v>586</v>
      </c>
      <c r="C593" s="283" t="s">
        <v>663</v>
      </c>
      <c r="D593" s="283">
        <v>127990</v>
      </c>
      <c r="E593" s="283">
        <v>89150</v>
      </c>
      <c r="F593" s="280">
        <f t="shared" si="27"/>
        <v>38840</v>
      </c>
      <c r="G593" s="283">
        <v>7</v>
      </c>
      <c r="H593" s="283">
        <v>6</v>
      </c>
      <c r="I593" s="283">
        <v>0</v>
      </c>
      <c r="J593" s="283">
        <v>851</v>
      </c>
      <c r="K593" s="283">
        <v>187</v>
      </c>
      <c r="L593" s="283">
        <v>6</v>
      </c>
      <c r="M593" s="283">
        <v>13</v>
      </c>
      <c r="N593" s="283">
        <v>97</v>
      </c>
      <c r="O593" s="283">
        <v>15</v>
      </c>
      <c r="P593" s="283">
        <v>3</v>
      </c>
      <c r="Q593" s="283">
        <v>23</v>
      </c>
      <c r="R593" s="283"/>
      <c r="S593" s="283"/>
      <c r="T593" s="283">
        <v>0</v>
      </c>
    </row>
    <row r="594" spans="2:20" x14ac:dyDescent="0.35">
      <c r="B594" s="286">
        <v>587</v>
      </c>
      <c r="C594" s="283" t="s">
        <v>664</v>
      </c>
      <c r="D594" s="283">
        <v>5926624</v>
      </c>
      <c r="E594" s="283">
        <v>4485210</v>
      </c>
      <c r="F594" s="280">
        <f t="shared" si="27"/>
        <v>1441414</v>
      </c>
      <c r="G594" s="283">
        <v>1759</v>
      </c>
      <c r="H594" s="283">
        <v>733</v>
      </c>
      <c r="I594" s="283">
        <v>29</v>
      </c>
      <c r="J594" s="283">
        <v>55723</v>
      </c>
      <c r="K594" s="283">
        <v>4190</v>
      </c>
      <c r="L594" s="283">
        <v>333</v>
      </c>
      <c r="M594" s="283">
        <v>4604</v>
      </c>
      <c r="N594" s="283">
        <v>5940</v>
      </c>
      <c r="O594" s="283">
        <v>7791</v>
      </c>
      <c r="P594" s="283">
        <v>1395</v>
      </c>
      <c r="Q594" s="283">
        <v>3952</v>
      </c>
      <c r="R594" s="283"/>
      <c r="S594" s="283"/>
      <c r="T594" s="283">
        <v>0</v>
      </c>
    </row>
    <row r="595" spans="2:20" x14ac:dyDescent="0.35">
      <c r="B595" s="286">
        <v>588</v>
      </c>
      <c r="C595" s="282" t="s">
        <v>768</v>
      </c>
      <c r="D595" s="282">
        <v>2525539</v>
      </c>
      <c r="E595" s="282">
        <v>1834359</v>
      </c>
      <c r="F595" s="282">
        <f>D595-E595</f>
        <v>691180</v>
      </c>
      <c r="G595" s="282">
        <v>491</v>
      </c>
      <c r="H595" s="282">
        <v>222</v>
      </c>
      <c r="I595" s="282">
        <v>13</v>
      </c>
      <c r="J595" s="282">
        <v>23319</v>
      </c>
      <c r="K595" s="282">
        <v>2690</v>
      </c>
      <c r="L595" s="282">
        <v>269</v>
      </c>
      <c r="M595" s="282">
        <v>1220</v>
      </c>
      <c r="N595" s="282">
        <v>1714</v>
      </c>
      <c r="O595" s="282">
        <v>2409</v>
      </c>
      <c r="P595" s="282">
        <v>540</v>
      </c>
      <c r="Q595" s="282">
        <v>1714</v>
      </c>
      <c r="R595" s="282"/>
      <c r="S595" s="282"/>
      <c r="T595" s="282">
        <v>1</v>
      </c>
    </row>
    <row r="596" spans="2:20" ht="42" x14ac:dyDescent="0.4">
      <c r="B596" s="286">
        <v>589</v>
      </c>
      <c r="C596" s="218"/>
      <c r="D596" s="607" t="s">
        <v>2353</v>
      </c>
      <c r="E596" s="607" t="s">
        <v>2354</v>
      </c>
      <c r="F596" s="607" t="s">
        <v>2355</v>
      </c>
      <c r="G596" s="285" t="s">
        <v>2357</v>
      </c>
      <c r="H596" s="285" t="s">
        <v>2358</v>
      </c>
      <c r="I596" s="285" t="s">
        <v>2359</v>
      </c>
      <c r="J596" s="285" t="s">
        <v>3954</v>
      </c>
      <c r="K596" s="285" t="s">
        <v>3955</v>
      </c>
      <c r="L596" s="285" t="s">
        <v>3956</v>
      </c>
      <c r="M596" s="285" t="s">
        <v>2068</v>
      </c>
      <c r="N596" s="285" t="s">
        <v>2069</v>
      </c>
      <c r="O596" s="285" t="s">
        <v>2070</v>
      </c>
      <c r="P596" s="285" t="s">
        <v>2071</v>
      </c>
      <c r="Q596" s="285" t="s">
        <v>2072</v>
      </c>
      <c r="R596" s="285">
        <v>9</v>
      </c>
      <c r="S596" s="285">
        <v>10</v>
      </c>
      <c r="T596" s="285" t="s">
        <v>765</v>
      </c>
    </row>
    <row r="597" spans="2:20" x14ac:dyDescent="0.35">
      <c r="B597" s="286">
        <v>590</v>
      </c>
      <c r="C597" s="280" t="s">
        <v>646</v>
      </c>
      <c r="D597" s="280">
        <v>371219</v>
      </c>
      <c r="E597" s="280">
        <v>287178</v>
      </c>
      <c r="F597" s="280">
        <f>D597-E597</f>
        <v>84041</v>
      </c>
      <c r="G597" s="280">
        <v>146</v>
      </c>
      <c r="H597" s="280">
        <v>49</v>
      </c>
      <c r="I597" s="280">
        <v>0</v>
      </c>
      <c r="J597" s="281">
        <v>668</v>
      </c>
      <c r="K597" s="280">
        <v>5</v>
      </c>
      <c r="L597" s="280">
        <v>0</v>
      </c>
      <c r="M597" s="280">
        <v>351</v>
      </c>
      <c r="N597" s="280">
        <v>583</v>
      </c>
      <c r="O597" s="280">
        <v>765</v>
      </c>
      <c r="P597" s="280">
        <v>128</v>
      </c>
      <c r="Q597" s="280">
        <v>379</v>
      </c>
      <c r="R597" s="280"/>
      <c r="S597" s="280"/>
      <c r="T597" s="280">
        <v>0</v>
      </c>
    </row>
    <row r="598" spans="2:20" x14ac:dyDescent="0.35">
      <c r="B598" s="286">
        <v>591</v>
      </c>
      <c r="C598" s="283" t="s">
        <v>647</v>
      </c>
      <c r="D598" s="283">
        <v>368635</v>
      </c>
      <c r="E598" s="283">
        <v>278505</v>
      </c>
      <c r="F598" s="280">
        <f t="shared" ref="F598:F615" si="28">D598-E598</f>
        <v>90130</v>
      </c>
      <c r="G598" s="283">
        <v>169.5</v>
      </c>
      <c r="H598" s="283">
        <v>84</v>
      </c>
      <c r="I598" s="283">
        <v>0</v>
      </c>
      <c r="J598" s="284">
        <v>800</v>
      </c>
      <c r="K598" s="283">
        <v>5</v>
      </c>
      <c r="L598" s="283">
        <v>3</v>
      </c>
      <c r="M598" s="283">
        <v>400.5</v>
      </c>
      <c r="N598" s="283">
        <v>366</v>
      </c>
      <c r="O598" s="283">
        <v>600</v>
      </c>
      <c r="P598" s="283">
        <v>67</v>
      </c>
      <c r="Q598" s="283">
        <v>160</v>
      </c>
      <c r="R598" s="283"/>
      <c r="S598" s="283"/>
      <c r="T598" s="283">
        <v>0</v>
      </c>
    </row>
    <row r="599" spans="2:20" x14ac:dyDescent="0.35">
      <c r="B599" s="286">
        <v>592</v>
      </c>
      <c r="C599" s="283" t="s">
        <v>648</v>
      </c>
      <c r="D599" s="283">
        <v>341065</v>
      </c>
      <c r="E599" s="283">
        <v>254016</v>
      </c>
      <c r="F599" s="280">
        <f t="shared" si="28"/>
        <v>87049</v>
      </c>
      <c r="G599" s="283">
        <v>169.5</v>
      </c>
      <c r="H599" s="283">
        <v>71</v>
      </c>
      <c r="I599" s="283">
        <v>4</v>
      </c>
      <c r="J599" s="284">
        <v>779</v>
      </c>
      <c r="K599" s="283">
        <v>0</v>
      </c>
      <c r="L599" s="283">
        <v>0</v>
      </c>
      <c r="M599" s="283">
        <v>400.5</v>
      </c>
      <c r="N599" s="283">
        <v>384</v>
      </c>
      <c r="O599" s="283">
        <v>543</v>
      </c>
      <c r="P599" s="283">
        <v>61</v>
      </c>
      <c r="Q599" s="283">
        <v>146</v>
      </c>
      <c r="R599" s="283"/>
      <c r="S599" s="283"/>
      <c r="T599" s="283">
        <v>0</v>
      </c>
    </row>
    <row r="600" spans="2:20" x14ac:dyDescent="0.35">
      <c r="B600" s="286">
        <v>593</v>
      </c>
      <c r="C600" s="283" t="s">
        <v>649</v>
      </c>
      <c r="D600" s="283">
        <v>356338</v>
      </c>
      <c r="E600" s="283">
        <v>269019</v>
      </c>
      <c r="F600" s="280">
        <f t="shared" si="28"/>
        <v>87319</v>
      </c>
      <c r="G600" s="283">
        <v>98</v>
      </c>
      <c r="H600" s="283">
        <v>45</v>
      </c>
      <c r="I600" s="283">
        <v>3</v>
      </c>
      <c r="J600" s="284">
        <v>628</v>
      </c>
      <c r="K600" s="283">
        <v>5</v>
      </c>
      <c r="L600" s="283">
        <v>3</v>
      </c>
      <c r="M600" s="283">
        <v>384</v>
      </c>
      <c r="N600" s="283">
        <v>442</v>
      </c>
      <c r="O600" s="283">
        <v>557</v>
      </c>
      <c r="P600" s="283">
        <v>56</v>
      </c>
      <c r="Q600" s="283">
        <v>134</v>
      </c>
      <c r="R600" s="283"/>
      <c r="S600" s="283"/>
      <c r="T600" s="283">
        <v>0</v>
      </c>
    </row>
    <row r="601" spans="2:20" x14ac:dyDescent="0.35">
      <c r="B601" s="286">
        <v>594</v>
      </c>
      <c r="C601" s="283" t="s">
        <v>650</v>
      </c>
      <c r="D601" s="283">
        <v>413790</v>
      </c>
      <c r="E601" s="283">
        <v>333362</v>
      </c>
      <c r="F601" s="280">
        <f t="shared" si="28"/>
        <v>80428</v>
      </c>
      <c r="G601" s="283">
        <v>122</v>
      </c>
      <c r="H601" s="280">
        <v>55</v>
      </c>
      <c r="I601" s="283">
        <v>3</v>
      </c>
      <c r="J601" s="284">
        <v>504</v>
      </c>
      <c r="K601" s="283">
        <v>7</v>
      </c>
      <c r="L601" s="283">
        <v>3</v>
      </c>
      <c r="M601" s="283">
        <v>284</v>
      </c>
      <c r="N601" s="283">
        <v>497</v>
      </c>
      <c r="O601" s="283">
        <v>862</v>
      </c>
      <c r="P601" s="283">
        <v>174</v>
      </c>
      <c r="Q601" s="283">
        <v>510</v>
      </c>
      <c r="R601" s="283"/>
      <c r="S601" s="283"/>
      <c r="T601" s="283">
        <v>0</v>
      </c>
    </row>
    <row r="602" spans="2:20" x14ac:dyDescent="0.35">
      <c r="B602" s="286">
        <v>595</v>
      </c>
      <c r="C602" s="283" t="s">
        <v>651</v>
      </c>
      <c r="D602" s="283">
        <v>441268</v>
      </c>
      <c r="E602" s="283">
        <v>362435</v>
      </c>
      <c r="F602" s="280">
        <f t="shared" si="28"/>
        <v>78833</v>
      </c>
      <c r="G602" s="283">
        <v>151.5</v>
      </c>
      <c r="H602" s="283">
        <v>56</v>
      </c>
      <c r="I602" s="283">
        <v>0</v>
      </c>
      <c r="J602" s="284">
        <v>467</v>
      </c>
      <c r="K602" s="283">
        <v>9</v>
      </c>
      <c r="L602" s="283">
        <v>4</v>
      </c>
      <c r="M602" s="283">
        <v>331</v>
      </c>
      <c r="N602" s="283">
        <v>615</v>
      </c>
      <c r="O602" s="283">
        <v>1153</v>
      </c>
      <c r="P602" s="283">
        <v>275</v>
      </c>
      <c r="Q602" s="283">
        <v>879</v>
      </c>
      <c r="R602" s="283"/>
      <c r="S602" s="283"/>
      <c r="T602" s="283">
        <v>0</v>
      </c>
    </row>
    <row r="603" spans="2:20" x14ac:dyDescent="0.35">
      <c r="B603" s="286">
        <v>596</v>
      </c>
      <c r="C603" s="283" t="s">
        <v>652</v>
      </c>
      <c r="D603" s="283">
        <v>447923</v>
      </c>
      <c r="E603" s="283">
        <v>367915</v>
      </c>
      <c r="F603" s="280">
        <f t="shared" si="28"/>
        <v>80008</v>
      </c>
      <c r="G603" s="283">
        <v>151.5</v>
      </c>
      <c r="H603" s="283">
        <v>47</v>
      </c>
      <c r="I603" s="283">
        <v>3</v>
      </c>
      <c r="J603" s="284">
        <v>550</v>
      </c>
      <c r="K603" s="283">
        <v>8</v>
      </c>
      <c r="L603" s="283">
        <v>0</v>
      </c>
      <c r="M603" s="283">
        <v>331</v>
      </c>
      <c r="N603" s="283">
        <v>585</v>
      </c>
      <c r="O603" s="283">
        <v>890</v>
      </c>
      <c r="P603" s="283">
        <v>197</v>
      </c>
      <c r="Q603" s="283">
        <v>605</v>
      </c>
      <c r="R603" s="283"/>
      <c r="S603" s="283"/>
      <c r="T603" s="283">
        <v>0</v>
      </c>
    </row>
    <row r="604" spans="2:20" x14ac:dyDescent="0.35">
      <c r="B604" s="286">
        <v>597</v>
      </c>
      <c r="C604" s="283" t="s">
        <v>653</v>
      </c>
      <c r="D604" s="283">
        <v>404028</v>
      </c>
      <c r="E604" s="283">
        <v>325322</v>
      </c>
      <c r="F604" s="280">
        <f t="shared" si="28"/>
        <v>78706</v>
      </c>
      <c r="G604" s="283">
        <v>175</v>
      </c>
      <c r="H604" s="283">
        <v>72</v>
      </c>
      <c r="I604" s="283">
        <v>4</v>
      </c>
      <c r="J604" s="284">
        <v>664</v>
      </c>
      <c r="K604" s="283">
        <v>5</v>
      </c>
      <c r="L604" s="283">
        <v>5</v>
      </c>
      <c r="M604" s="283">
        <v>449</v>
      </c>
      <c r="N604" s="283">
        <v>477</v>
      </c>
      <c r="O604" s="283">
        <v>696</v>
      </c>
      <c r="P604" s="283">
        <v>131</v>
      </c>
      <c r="Q604" s="283">
        <v>315</v>
      </c>
      <c r="R604" s="283"/>
      <c r="S604" s="283"/>
      <c r="T604" s="283">
        <v>0</v>
      </c>
    </row>
    <row r="605" spans="2:20" x14ac:dyDescent="0.35">
      <c r="B605" s="286">
        <v>598</v>
      </c>
      <c r="C605" s="283" t="s">
        <v>654</v>
      </c>
      <c r="D605" s="283">
        <v>401892</v>
      </c>
      <c r="E605" s="283">
        <v>313771</v>
      </c>
      <c r="F605" s="280">
        <f t="shared" si="28"/>
        <v>88121</v>
      </c>
      <c r="G605" s="283">
        <v>175</v>
      </c>
      <c r="H605" s="283">
        <v>74</v>
      </c>
      <c r="I605" s="283">
        <v>0</v>
      </c>
      <c r="J605" s="284">
        <v>894</v>
      </c>
      <c r="K605" s="283">
        <v>10</v>
      </c>
      <c r="L605" s="283">
        <v>0</v>
      </c>
      <c r="M605" s="283">
        <v>449</v>
      </c>
      <c r="N605" s="283">
        <v>367</v>
      </c>
      <c r="O605" s="283">
        <v>532</v>
      </c>
      <c r="P605" s="283">
        <v>79</v>
      </c>
      <c r="Q605" s="283">
        <v>208</v>
      </c>
      <c r="R605" s="283"/>
      <c r="S605" s="283"/>
      <c r="T605" s="283">
        <v>0</v>
      </c>
    </row>
    <row r="606" spans="2:20" x14ac:dyDescent="0.35">
      <c r="B606" s="286">
        <v>599</v>
      </c>
      <c r="C606" s="283" t="s">
        <v>655</v>
      </c>
      <c r="D606" s="283">
        <v>402045</v>
      </c>
      <c r="E606" s="283">
        <v>307587</v>
      </c>
      <c r="F606" s="280">
        <f t="shared" si="28"/>
        <v>94458</v>
      </c>
      <c r="G606" s="283">
        <v>132</v>
      </c>
      <c r="H606" s="283">
        <v>70</v>
      </c>
      <c r="I606" s="283">
        <v>6</v>
      </c>
      <c r="J606" s="284">
        <v>1012</v>
      </c>
      <c r="K606" s="283">
        <v>14</v>
      </c>
      <c r="L606" s="283">
        <v>0</v>
      </c>
      <c r="M606" s="283">
        <v>352</v>
      </c>
      <c r="N606" s="283">
        <v>305</v>
      </c>
      <c r="O606" s="283">
        <v>380</v>
      </c>
      <c r="P606" s="283">
        <v>60</v>
      </c>
      <c r="Q606" s="283">
        <v>128</v>
      </c>
      <c r="R606" s="283"/>
      <c r="S606" s="283"/>
      <c r="T606" s="283">
        <v>0</v>
      </c>
    </row>
    <row r="607" spans="2:20" x14ac:dyDescent="0.35">
      <c r="B607" s="286">
        <v>600</v>
      </c>
      <c r="C607" s="283" t="s">
        <v>656</v>
      </c>
      <c r="D607" s="283">
        <v>378372</v>
      </c>
      <c r="E607" s="283">
        <v>279732</v>
      </c>
      <c r="F607" s="280">
        <f t="shared" si="28"/>
        <v>98640</v>
      </c>
      <c r="G607" s="283">
        <v>132</v>
      </c>
      <c r="H607" s="283">
        <v>49</v>
      </c>
      <c r="I607" s="283">
        <v>3</v>
      </c>
      <c r="J607" s="284">
        <v>1046</v>
      </c>
      <c r="K607" s="283">
        <v>8</v>
      </c>
      <c r="L607" s="283">
        <v>3</v>
      </c>
      <c r="M607" s="283">
        <v>352</v>
      </c>
      <c r="N607" s="283">
        <v>287</v>
      </c>
      <c r="O607" s="283">
        <v>255</v>
      </c>
      <c r="P607" s="283">
        <v>54</v>
      </c>
      <c r="Q607" s="283">
        <v>109</v>
      </c>
      <c r="R607" s="283"/>
      <c r="S607" s="283"/>
      <c r="T607" s="283">
        <v>0</v>
      </c>
    </row>
    <row r="608" spans="2:20" x14ac:dyDescent="0.35">
      <c r="B608" s="286">
        <v>601</v>
      </c>
      <c r="C608" s="283" t="s">
        <v>657</v>
      </c>
      <c r="D608" s="283">
        <v>357614</v>
      </c>
      <c r="E608" s="283">
        <v>255821</v>
      </c>
      <c r="F608" s="280">
        <f t="shared" si="28"/>
        <v>101793</v>
      </c>
      <c r="G608" s="283">
        <v>40</v>
      </c>
      <c r="H608" s="283">
        <v>21</v>
      </c>
      <c r="I608" s="283">
        <v>3</v>
      </c>
      <c r="J608" s="284">
        <v>1186</v>
      </c>
      <c r="K608" s="283">
        <v>11</v>
      </c>
      <c r="L608" s="283">
        <v>6</v>
      </c>
      <c r="M608" s="283">
        <v>172</v>
      </c>
      <c r="N608" s="283">
        <v>262</v>
      </c>
      <c r="O608" s="283">
        <v>201</v>
      </c>
      <c r="P608" s="283">
        <v>30</v>
      </c>
      <c r="Q608" s="283">
        <v>94</v>
      </c>
      <c r="R608" s="283"/>
      <c r="S608" s="283"/>
      <c r="T608" s="283">
        <v>0</v>
      </c>
    </row>
    <row r="609" spans="2:20" x14ac:dyDescent="0.35">
      <c r="B609" s="286">
        <v>602</v>
      </c>
      <c r="C609" s="283" t="s">
        <v>658</v>
      </c>
      <c r="D609" s="283">
        <v>319839</v>
      </c>
      <c r="E609" s="283">
        <v>221079</v>
      </c>
      <c r="F609" s="280">
        <f t="shared" si="28"/>
        <v>98760</v>
      </c>
      <c r="G609" s="283">
        <v>40</v>
      </c>
      <c r="H609" s="283">
        <v>11</v>
      </c>
      <c r="I609" s="283">
        <v>0</v>
      </c>
      <c r="J609" s="283">
        <v>1211</v>
      </c>
      <c r="K609" s="283">
        <v>14</v>
      </c>
      <c r="L609" s="283">
        <v>3</v>
      </c>
      <c r="M609" s="283">
        <v>172</v>
      </c>
      <c r="N609" s="283">
        <v>214</v>
      </c>
      <c r="O609" s="283">
        <v>143</v>
      </c>
      <c r="P609" s="283">
        <v>23</v>
      </c>
      <c r="Q609" s="283">
        <v>79</v>
      </c>
      <c r="R609" s="283"/>
      <c r="S609" s="283"/>
      <c r="T609" s="283">
        <v>0</v>
      </c>
    </row>
    <row r="610" spans="2:20" x14ac:dyDescent="0.35">
      <c r="B610" s="286">
        <v>603</v>
      </c>
      <c r="C610" s="283" t="s">
        <v>659</v>
      </c>
      <c r="D610" s="283">
        <v>291395</v>
      </c>
      <c r="E610" s="283">
        <v>197002</v>
      </c>
      <c r="F610" s="280">
        <f t="shared" si="28"/>
        <v>94393</v>
      </c>
      <c r="G610" s="283">
        <v>16.5</v>
      </c>
      <c r="H610" s="283">
        <v>9</v>
      </c>
      <c r="I610" s="283">
        <v>0</v>
      </c>
      <c r="J610" s="283">
        <v>1127</v>
      </c>
      <c r="K610" s="283">
        <v>16</v>
      </c>
      <c r="L610" s="283">
        <v>12</v>
      </c>
      <c r="M610" s="283">
        <v>54.5</v>
      </c>
      <c r="N610" s="283">
        <v>157</v>
      </c>
      <c r="O610" s="283">
        <v>96</v>
      </c>
      <c r="P610" s="283">
        <v>24</v>
      </c>
      <c r="Q610" s="283">
        <v>58</v>
      </c>
      <c r="R610" s="283"/>
      <c r="S610" s="283"/>
      <c r="T610" s="283">
        <v>0</v>
      </c>
    </row>
    <row r="611" spans="2:20" x14ac:dyDescent="0.35">
      <c r="B611" s="286">
        <v>604</v>
      </c>
      <c r="C611" s="283" t="s">
        <v>660</v>
      </c>
      <c r="D611" s="283">
        <v>218198</v>
      </c>
      <c r="E611" s="283">
        <v>147282</v>
      </c>
      <c r="F611" s="280">
        <f t="shared" si="28"/>
        <v>70916</v>
      </c>
      <c r="G611" s="283">
        <v>16.5</v>
      </c>
      <c r="H611" s="283">
        <v>8</v>
      </c>
      <c r="I611" s="283">
        <v>0</v>
      </c>
      <c r="J611" s="283">
        <v>776</v>
      </c>
      <c r="K611" s="283">
        <v>15</v>
      </c>
      <c r="L611" s="283">
        <v>9</v>
      </c>
      <c r="M611" s="283">
        <v>54.5</v>
      </c>
      <c r="N611" s="283">
        <v>124</v>
      </c>
      <c r="O611" s="283">
        <v>52</v>
      </c>
      <c r="P611" s="283">
        <v>15</v>
      </c>
      <c r="Q611" s="283">
        <v>57</v>
      </c>
      <c r="R611" s="283"/>
      <c r="S611" s="283"/>
      <c r="T611" s="283">
        <v>0</v>
      </c>
    </row>
    <row r="612" spans="2:20" x14ac:dyDescent="0.35">
      <c r="B612" s="286">
        <v>605</v>
      </c>
      <c r="C612" s="283" t="s">
        <v>661</v>
      </c>
      <c r="D612" s="283">
        <v>165110</v>
      </c>
      <c r="E612" s="283">
        <v>112837</v>
      </c>
      <c r="F612" s="280">
        <f t="shared" si="28"/>
        <v>52273</v>
      </c>
      <c r="G612" s="283">
        <v>8.5</v>
      </c>
      <c r="H612" s="283">
        <v>3</v>
      </c>
      <c r="I612" s="283">
        <v>0</v>
      </c>
      <c r="J612" s="283">
        <v>499</v>
      </c>
      <c r="K612" s="283">
        <v>13</v>
      </c>
      <c r="L612" s="283">
        <v>11</v>
      </c>
      <c r="M612" s="283">
        <v>27</v>
      </c>
      <c r="N612" s="283">
        <v>99</v>
      </c>
      <c r="O612" s="283">
        <v>32</v>
      </c>
      <c r="P612" s="283">
        <v>12</v>
      </c>
      <c r="Q612" s="283">
        <v>43</v>
      </c>
      <c r="R612" s="283"/>
      <c r="S612" s="283"/>
      <c r="T612" s="283">
        <v>0</v>
      </c>
    </row>
    <row r="613" spans="2:20" x14ac:dyDescent="0.35">
      <c r="B613" s="286">
        <v>606</v>
      </c>
      <c r="C613" s="283" t="s">
        <v>662</v>
      </c>
      <c r="D613" s="283">
        <v>119896</v>
      </c>
      <c r="E613" s="283">
        <v>83218</v>
      </c>
      <c r="F613" s="280">
        <f t="shared" si="28"/>
        <v>36678</v>
      </c>
      <c r="G613" s="283">
        <v>8.5</v>
      </c>
      <c r="H613" s="283">
        <v>3</v>
      </c>
      <c r="I613" s="283">
        <v>0</v>
      </c>
      <c r="J613" s="283">
        <v>291</v>
      </c>
      <c r="K613" s="283">
        <v>14</v>
      </c>
      <c r="L613" s="283">
        <v>6</v>
      </c>
      <c r="M613" s="283">
        <v>27</v>
      </c>
      <c r="N613" s="283">
        <v>79</v>
      </c>
      <c r="O613" s="283">
        <v>19</v>
      </c>
      <c r="P613" s="283">
        <v>6</v>
      </c>
      <c r="Q613" s="283">
        <v>25</v>
      </c>
      <c r="R613" s="283"/>
      <c r="S613" s="283"/>
      <c r="T613" s="283">
        <v>0</v>
      </c>
    </row>
    <row r="614" spans="2:20" x14ac:dyDescent="0.35">
      <c r="B614" s="286">
        <v>607</v>
      </c>
      <c r="C614" s="283" t="s">
        <v>663</v>
      </c>
      <c r="D614" s="283">
        <v>127990</v>
      </c>
      <c r="E614" s="283">
        <v>89150</v>
      </c>
      <c r="F614" s="280">
        <f t="shared" si="28"/>
        <v>38840</v>
      </c>
      <c r="G614" s="283">
        <v>7</v>
      </c>
      <c r="H614" s="283">
        <v>6</v>
      </c>
      <c r="I614" s="283">
        <v>0</v>
      </c>
      <c r="J614" s="283">
        <v>263</v>
      </c>
      <c r="K614" s="283">
        <v>26</v>
      </c>
      <c r="L614" s="283">
        <v>3</v>
      </c>
      <c r="M614" s="283">
        <v>13</v>
      </c>
      <c r="N614" s="283">
        <v>97</v>
      </c>
      <c r="O614" s="283">
        <v>15</v>
      </c>
      <c r="P614" s="283">
        <v>3</v>
      </c>
      <c r="Q614" s="283">
        <v>23</v>
      </c>
      <c r="R614" s="283"/>
      <c r="S614" s="283"/>
      <c r="T614" s="283">
        <v>0</v>
      </c>
    </row>
    <row r="615" spans="2:20" x14ac:dyDescent="0.35">
      <c r="B615" s="286">
        <v>608</v>
      </c>
      <c r="C615" s="283" t="s">
        <v>664</v>
      </c>
      <c r="D615" s="283">
        <v>5926624</v>
      </c>
      <c r="E615" s="283">
        <v>4485210</v>
      </c>
      <c r="F615" s="280">
        <f t="shared" si="28"/>
        <v>1441414</v>
      </c>
      <c r="G615" s="283">
        <v>1759</v>
      </c>
      <c r="H615" s="283">
        <v>733</v>
      </c>
      <c r="I615" s="283">
        <v>29</v>
      </c>
      <c r="J615" s="283">
        <v>13374</v>
      </c>
      <c r="K615" s="283">
        <v>186</v>
      </c>
      <c r="L615" s="283">
        <v>80</v>
      </c>
      <c r="M615" s="283">
        <v>4604</v>
      </c>
      <c r="N615" s="283">
        <v>5940</v>
      </c>
      <c r="O615" s="283">
        <v>7791</v>
      </c>
      <c r="P615" s="283">
        <v>1395</v>
      </c>
      <c r="Q615" s="283">
        <v>3952</v>
      </c>
      <c r="R615" s="283"/>
      <c r="S615" s="283"/>
      <c r="T615" s="283">
        <v>0</v>
      </c>
    </row>
    <row r="616" spans="2:20" x14ac:dyDescent="0.35">
      <c r="B616" s="286">
        <v>609</v>
      </c>
      <c r="C616" s="282" t="s">
        <v>768</v>
      </c>
      <c r="D616" s="282">
        <v>2525539</v>
      </c>
      <c r="E616" s="282">
        <v>1834359</v>
      </c>
      <c r="F616" s="282">
        <f>D616-E616</f>
        <v>691180</v>
      </c>
      <c r="G616" s="282">
        <v>491</v>
      </c>
      <c r="H616" s="282">
        <v>222</v>
      </c>
      <c r="I616" s="282">
        <v>13</v>
      </c>
      <c r="J616" s="282">
        <v>7803</v>
      </c>
      <c r="K616" s="282">
        <v>222</v>
      </c>
      <c r="L616" s="282">
        <v>75</v>
      </c>
      <c r="M616" s="282">
        <v>1220</v>
      </c>
      <c r="N616" s="282">
        <v>1714</v>
      </c>
      <c r="O616" s="282">
        <v>2409</v>
      </c>
      <c r="P616" s="282">
        <v>540</v>
      </c>
      <c r="Q616" s="282">
        <v>1714</v>
      </c>
      <c r="R616" s="282"/>
      <c r="S616" s="282"/>
      <c r="T616" s="282">
        <v>1</v>
      </c>
    </row>
    <row r="617" spans="2:20" ht="42" x14ac:dyDescent="0.4">
      <c r="B617" s="286">
        <v>610</v>
      </c>
      <c r="C617" s="218"/>
      <c r="D617" s="607" t="s">
        <v>2353</v>
      </c>
      <c r="E617" s="607" t="s">
        <v>2354</v>
      </c>
      <c r="F617" s="607" t="s">
        <v>2355</v>
      </c>
      <c r="G617" s="285" t="s">
        <v>2357</v>
      </c>
      <c r="H617" s="285" t="s">
        <v>2358</v>
      </c>
      <c r="I617" s="285" t="s">
        <v>2359</v>
      </c>
      <c r="J617" s="285" t="s">
        <v>3957</v>
      </c>
      <c r="K617" s="285" t="s">
        <v>3958</v>
      </c>
      <c r="L617" s="285" t="s">
        <v>3959</v>
      </c>
      <c r="M617" s="285" t="s">
        <v>2068</v>
      </c>
      <c r="N617" s="285" t="s">
        <v>2069</v>
      </c>
      <c r="O617" s="285" t="s">
        <v>2070</v>
      </c>
      <c r="P617" s="285" t="s">
        <v>2071</v>
      </c>
      <c r="Q617" s="285" t="s">
        <v>2072</v>
      </c>
      <c r="R617" s="285">
        <v>9</v>
      </c>
      <c r="S617" s="285">
        <v>10</v>
      </c>
      <c r="T617" s="285" t="s">
        <v>765</v>
      </c>
    </row>
    <row r="618" spans="2:20" x14ac:dyDescent="0.35">
      <c r="B618" s="286">
        <v>611</v>
      </c>
      <c r="C618" s="280" t="s">
        <v>646</v>
      </c>
      <c r="D618" s="280">
        <v>371219</v>
      </c>
      <c r="E618" s="280">
        <v>287178</v>
      </c>
      <c r="F618" s="280">
        <f>D618-E618</f>
        <v>84041</v>
      </c>
      <c r="G618" s="280">
        <v>146</v>
      </c>
      <c r="H618" s="280">
        <v>49</v>
      </c>
      <c r="I618" s="280">
        <v>0</v>
      </c>
      <c r="J618" s="281">
        <v>244</v>
      </c>
      <c r="K618" s="280">
        <v>8</v>
      </c>
      <c r="L618" s="280">
        <v>0</v>
      </c>
      <c r="M618" s="280">
        <v>351</v>
      </c>
      <c r="N618" s="280">
        <v>583</v>
      </c>
      <c r="O618" s="280">
        <v>765</v>
      </c>
      <c r="P618" s="280">
        <v>128</v>
      </c>
      <c r="Q618" s="280">
        <v>379</v>
      </c>
      <c r="R618" s="280"/>
      <c r="S618" s="280"/>
      <c r="T618" s="280">
        <v>0</v>
      </c>
    </row>
    <row r="619" spans="2:20" x14ac:dyDescent="0.35">
      <c r="B619" s="286">
        <v>612</v>
      </c>
      <c r="C619" s="283" t="s">
        <v>647</v>
      </c>
      <c r="D619" s="283">
        <v>368635</v>
      </c>
      <c r="E619" s="283">
        <v>278505</v>
      </c>
      <c r="F619" s="280">
        <f t="shared" ref="F619:F636" si="29">D619-E619</f>
        <v>90130</v>
      </c>
      <c r="G619" s="283">
        <v>169.5</v>
      </c>
      <c r="H619" s="283">
        <v>84</v>
      </c>
      <c r="I619" s="283">
        <v>0</v>
      </c>
      <c r="J619" s="284">
        <v>272</v>
      </c>
      <c r="K619" s="283">
        <v>4</v>
      </c>
      <c r="L619" s="283">
        <v>0</v>
      </c>
      <c r="M619" s="283">
        <v>400.5</v>
      </c>
      <c r="N619" s="283">
        <v>366</v>
      </c>
      <c r="O619" s="283">
        <v>600</v>
      </c>
      <c r="P619" s="283">
        <v>67</v>
      </c>
      <c r="Q619" s="283">
        <v>160</v>
      </c>
      <c r="R619" s="283"/>
      <c r="S619" s="283"/>
      <c r="T619" s="283">
        <v>0</v>
      </c>
    </row>
    <row r="620" spans="2:20" x14ac:dyDescent="0.35">
      <c r="B620" s="286">
        <v>613</v>
      </c>
      <c r="C620" s="283" t="s">
        <v>648</v>
      </c>
      <c r="D620" s="283">
        <v>341065</v>
      </c>
      <c r="E620" s="283">
        <v>254016</v>
      </c>
      <c r="F620" s="280">
        <f t="shared" si="29"/>
        <v>87049</v>
      </c>
      <c r="G620" s="283">
        <v>169.5</v>
      </c>
      <c r="H620" s="283">
        <v>71</v>
      </c>
      <c r="I620" s="283">
        <v>4</v>
      </c>
      <c r="J620" s="284">
        <v>317</v>
      </c>
      <c r="K620" s="283">
        <v>12</v>
      </c>
      <c r="L620" s="283">
        <v>0</v>
      </c>
      <c r="M620" s="283">
        <v>400.5</v>
      </c>
      <c r="N620" s="283">
        <v>384</v>
      </c>
      <c r="O620" s="283">
        <v>543</v>
      </c>
      <c r="P620" s="283">
        <v>61</v>
      </c>
      <c r="Q620" s="283">
        <v>146</v>
      </c>
      <c r="R620" s="283"/>
      <c r="S620" s="283"/>
      <c r="T620" s="283">
        <v>0</v>
      </c>
    </row>
    <row r="621" spans="2:20" x14ac:dyDescent="0.35">
      <c r="B621" s="286">
        <v>614</v>
      </c>
      <c r="C621" s="283" t="s">
        <v>649</v>
      </c>
      <c r="D621" s="283">
        <v>356338</v>
      </c>
      <c r="E621" s="283">
        <v>269019</v>
      </c>
      <c r="F621" s="280">
        <f t="shared" si="29"/>
        <v>87319</v>
      </c>
      <c r="G621" s="283">
        <v>98</v>
      </c>
      <c r="H621" s="283">
        <v>45</v>
      </c>
      <c r="I621" s="283">
        <v>3</v>
      </c>
      <c r="J621" s="284">
        <v>289</v>
      </c>
      <c r="K621" s="283">
        <v>12</v>
      </c>
      <c r="L621" s="283">
        <v>0</v>
      </c>
      <c r="M621" s="283">
        <v>384</v>
      </c>
      <c r="N621" s="283">
        <v>442</v>
      </c>
      <c r="O621" s="283">
        <v>557</v>
      </c>
      <c r="P621" s="283">
        <v>56</v>
      </c>
      <c r="Q621" s="283">
        <v>134</v>
      </c>
      <c r="R621" s="283"/>
      <c r="S621" s="283"/>
      <c r="T621" s="283">
        <v>0</v>
      </c>
    </row>
    <row r="622" spans="2:20" x14ac:dyDescent="0.35">
      <c r="B622" s="286">
        <v>615</v>
      </c>
      <c r="C622" s="283" t="s">
        <v>650</v>
      </c>
      <c r="D622" s="283">
        <v>413790</v>
      </c>
      <c r="E622" s="283">
        <v>333362</v>
      </c>
      <c r="F622" s="280">
        <f t="shared" si="29"/>
        <v>80428</v>
      </c>
      <c r="G622" s="283">
        <v>122</v>
      </c>
      <c r="H622" s="280">
        <v>55</v>
      </c>
      <c r="I622" s="283">
        <v>3</v>
      </c>
      <c r="J622" s="284">
        <v>238</v>
      </c>
      <c r="K622" s="283">
        <v>7</v>
      </c>
      <c r="L622" s="283">
        <v>6</v>
      </c>
      <c r="M622" s="283">
        <v>284</v>
      </c>
      <c r="N622" s="283">
        <v>497</v>
      </c>
      <c r="O622" s="283">
        <v>862</v>
      </c>
      <c r="P622" s="283">
        <v>174</v>
      </c>
      <c r="Q622" s="283">
        <v>510</v>
      </c>
      <c r="R622" s="283"/>
      <c r="S622" s="283"/>
      <c r="T622" s="283">
        <v>0</v>
      </c>
    </row>
    <row r="623" spans="2:20" x14ac:dyDescent="0.35">
      <c r="B623" s="286">
        <v>616</v>
      </c>
      <c r="C623" s="283" t="s">
        <v>651</v>
      </c>
      <c r="D623" s="283">
        <v>441268</v>
      </c>
      <c r="E623" s="283">
        <v>362435</v>
      </c>
      <c r="F623" s="280">
        <f t="shared" si="29"/>
        <v>78833</v>
      </c>
      <c r="G623" s="283">
        <v>151.5</v>
      </c>
      <c r="H623" s="283">
        <v>56</v>
      </c>
      <c r="I623" s="283">
        <v>0</v>
      </c>
      <c r="J623" s="284">
        <v>209</v>
      </c>
      <c r="K623" s="283">
        <v>11</v>
      </c>
      <c r="L623" s="283">
        <v>8</v>
      </c>
      <c r="M623" s="283">
        <v>331</v>
      </c>
      <c r="N623" s="283">
        <v>615</v>
      </c>
      <c r="O623" s="283">
        <v>1153</v>
      </c>
      <c r="P623" s="283">
        <v>275</v>
      </c>
      <c r="Q623" s="283">
        <v>879</v>
      </c>
      <c r="R623" s="283"/>
      <c r="S623" s="283"/>
      <c r="T623" s="283">
        <v>0</v>
      </c>
    </row>
    <row r="624" spans="2:20" x14ac:dyDescent="0.35">
      <c r="B624" s="286">
        <v>617</v>
      </c>
      <c r="C624" s="283" t="s">
        <v>652</v>
      </c>
      <c r="D624" s="283">
        <v>447923</v>
      </c>
      <c r="E624" s="283">
        <v>367915</v>
      </c>
      <c r="F624" s="280">
        <f t="shared" si="29"/>
        <v>80008</v>
      </c>
      <c r="G624" s="283">
        <v>151.5</v>
      </c>
      <c r="H624" s="283">
        <v>47</v>
      </c>
      <c r="I624" s="283">
        <v>3</v>
      </c>
      <c r="J624" s="284">
        <v>241</v>
      </c>
      <c r="K624" s="283">
        <v>6</v>
      </c>
      <c r="L624" s="283">
        <v>4</v>
      </c>
      <c r="M624" s="283">
        <v>331</v>
      </c>
      <c r="N624" s="283">
        <v>585</v>
      </c>
      <c r="O624" s="283">
        <v>890</v>
      </c>
      <c r="P624" s="283">
        <v>197</v>
      </c>
      <c r="Q624" s="283">
        <v>605</v>
      </c>
      <c r="R624" s="283"/>
      <c r="S624" s="283"/>
      <c r="T624" s="283">
        <v>0</v>
      </c>
    </row>
    <row r="625" spans="2:20" x14ac:dyDescent="0.35">
      <c r="B625" s="286">
        <v>618</v>
      </c>
      <c r="C625" s="283" t="s">
        <v>653</v>
      </c>
      <c r="D625" s="283">
        <v>404028</v>
      </c>
      <c r="E625" s="283">
        <v>325322</v>
      </c>
      <c r="F625" s="280">
        <f t="shared" si="29"/>
        <v>78706</v>
      </c>
      <c r="G625" s="283">
        <v>175</v>
      </c>
      <c r="H625" s="283">
        <v>72</v>
      </c>
      <c r="I625" s="283">
        <v>4</v>
      </c>
      <c r="J625" s="284">
        <v>208</v>
      </c>
      <c r="K625" s="283">
        <v>13</v>
      </c>
      <c r="L625" s="283">
        <v>6</v>
      </c>
      <c r="M625" s="283">
        <v>449</v>
      </c>
      <c r="N625" s="283">
        <v>477</v>
      </c>
      <c r="O625" s="283">
        <v>696</v>
      </c>
      <c r="P625" s="283">
        <v>131</v>
      </c>
      <c r="Q625" s="283">
        <v>315</v>
      </c>
      <c r="R625" s="283"/>
      <c r="S625" s="283"/>
      <c r="T625" s="283">
        <v>0</v>
      </c>
    </row>
    <row r="626" spans="2:20" x14ac:dyDescent="0.35">
      <c r="B626" s="286">
        <v>619</v>
      </c>
      <c r="C626" s="283" t="s">
        <v>654</v>
      </c>
      <c r="D626" s="283">
        <v>401892</v>
      </c>
      <c r="E626" s="283">
        <v>313771</v>
      </c>
      <c r="F626" s="280">
        <f t="shared" si="29"/>
        <v>88121</v>
      </c>
      <c r="G626" s="283">
        <v>175</v>
      </c>
      <c r="H626" s="283">
        <v>74</v>
      </c>
      <c r="I626" s="283">
        <v>0</v>
      </c>
      <c r="J626" s="284">
        <v>258</v>
      </c>
      <c r="K626" s="283">
        <v>13</v>
      </c>
      <c r="L626" s="283">
        <v>7</v>
      </c>
      <c r="M626" s="283">
        <v>449</v>
      </c>
      <c r="N626" s="283">
        <v>367</v>
      </c>
      <c r="O626" s="283">
        <v>532</v>
      </c>
      <c r="P626" s="283">
        <v>79</v>
      </c>
      <c r="Q626" s="283">
        <v>208</v>
      </c>
      <c r="R626" s="283"/>
      <c r="S626" s="283"/>
      <c r="T626" s="283">
        <v>0</v>
      </c>
    </row>
    <row r="627" spans="2:20" x14ac:dyDescent="0.35">
      <c r="B627" s="286">
        <v>620</v>
      </c>
      <c r="C627" s="283" t="s">
        <v>655</v>
      </c>
      <c r="D627" s="283">
        <v>402045</v>
      </c>
      <c r="E627" s="283">
        <v>307587</v>
      </c>
      <c r="F627" s="280">
        <f t="shared" si="29"/>
        <v>94458</v>
      </c>
      <c r="G627" s="283">
        <v>132</v>
      </c>
      <c r="H627" s="283">
        <v>70</v>
      </c>
      <c r="I627" s="283">
        <v>6</v>
      </c>
      <c r="J627" s="284">
        <v>346</v>
      </c>
      <c r="K627" s="283">
        <v>6</v>
      </c>
      <c r="L627" s="283">
        <v>5</v>
      </c>
      <c r="M627" s="283">
        <v>352</v>
      </c>
      <c r="N627" s="283">
        <v>305</v>
      </c>
      <c r="O627" s="283">
        <v>380</v>
      </c>
      <c r="P627" s="283">
        <v>60</v>
      </c>
      <c r="Q627" s="283">
        <v>128</v>
      </c>
      <c r="R627" s="283"/>
      <c r="S627" s="283"/>
      <c r="T627" s="283">
        <v>0</v>
      </c>
    </row>
    <row r="628" spans="2:20" x14ac:dyDescent="0.35">
      <c r="B628" s="286">
        <v>621</v>
      </c>
      <c r="C628" s="283" t="s">
        <v>656</v>
      </c>
      <c r="D628" s="283">
        <v>378372</v>
      </c>
      <c r="E628" s="283">
        <v>279732</v>
      </c>
      <c r="F628" s="280">
        <f t="shared" si="29"/>
        <v>98640</v>
      </c>
      <c r="G628" s="283">
        <v>132</v>
      </c>
      <c r="H628" s="283">
        <v>49</v>
      </c>
      <c r="I628" s="283">
        <v>3</v>
      </c>
      <c r="J628" s="284">
        <v>360</v>
      </c>
      <c r="K628" s="283">
        <v>19</v>
      </c>
      <c r="L628" s="283">
        <v>5</v>
      </c>
      <c r="M628" s="283">
        <v>352</v>
      </c>
      <c r="N628" s="283">
        <v>287</v>
      </c>
      <c r="O628" s="283">
        <v>255</v>
      </c>
      <c r="P628" s="283">
        <v>54</v>
      </c>
      <c r="Q628" s="283">
        <v>109</v>
      </c>
      <c r="R628" s="283"/>
      <c r="S628" s="283"/>
      <c r="T628" s="283">
        <v>0</v>
      </c>
    </row>
    <row r="629" spans="2:20" x14ac:dyDescent="0.35">
      <c r="B629" s="286">
        <v>622</v>
      </c>
      <c r="C629" s="283" t="s">
        <v>657</v>
      </c>
      <c r="D629" s="283">
        <v>357614</v>
      </c>
      <c r="E629" s="283">
        <v>255821</v>
      </c>
      <c r="F629" s="280">
        <f t="shared" si="29"/>
        <v>101793</v>
      </c>
      <c r="G629" s="283">
        <v>40</v>
      </c>
      <c r="H629" s="283">
        <v>21</v>
      </c>
      <c r="I629" s="283">
        <v>3</v>
      </c>
      <c r="J629" s="284">
        <v>433</v>
      </c>
      <c r="K629" s="283">
        <v>24</v>
      </c>
      <c r="L629" s="283">
        <v>5</v>
      </c>
      <c r="M629" s="283">
        <v>172</v>
      </c>
      <c r="N629" s="283">
        <v>262</v>
      </c>
      <c r="O629" s="283">
        <v>201</v>
      </c>
      <c r="P629" s="283">
        <v>30</v>
      </c>
      <c r="Q629" s="283">
        <v>94</v>
      </c>
      <c r="R629" s="283"/>
      <c r="S629" s="283"/>
      <c r="T629" s="283">
        <v>0</v>
      </c>
    </row>
    <row r="630" spans="2:20" x14ac:dyDescent="0.35">
      <c r="B630" s="286">
        <v>623</v>
      </c>
      <c r="C630" s="283" t="s">
        <v>658</v>
      </c>
      <c r="D630" s="283">
        <v>319839</v>
      </c>
      <c r="E630" s="283">
        <v>221079</v>
      </c>
      <c r="F630" s="280">
        <f t="shared" si="29"/>
        <v>98760</v>
      </c>
      <c r="G630" s="283">
        <v>40</v>
      </c>
      <c r="H630" s="283">
        <v>11</v>
      </c>
      <c r="I630" s="283">
        <v>0</v>
      </c>
      <c r="J630" s="283">
        <v>372</v>
      </c>
      <c r="K630" s="283">
        <v>30</v>
      </c>
      <c r="L630" s="283">
        <v>8</v>
      </c>
      <c r="M630" s="283">
        <v>172</v>
      </c>
      <c r="N630" s="283">
        <v>214</v>
      </c>
      <c r="O630" s="283">
        <v>143</v>
      </c>
      <c r="P630" s="283">
        <v>23</v>
      </c>
      <c r="Q630" s="283">
        <v>79</v>
      </c>
      <c r="R630" s="283"/>
      <c r="S630" s="283"/>
      <c r="T630" s="283">
        <v>0</v>
      </c>
    </row>
    <row r="631" spans="2:20" x14ac:dyDescent="0.35">
      <c r="B631" s="286">
        <v>624</v>
      </c>
      <c r="C631" s="283" t="s">
        <v>659</v>
      </c>
      <c r="D631" s="283">
        <v>291395</v>
      </c>
      <c r="E631" s="283">
        <v>197002</v>
      </c>
      <c r="F631" s="280">
        <f t="shared" si="29"/>
        <v>94393</v>
      </c>
      <c r="G631" s="283">
        <v>16.5</v>
      </c>
      <c r="H631" s="283">
        <v>9</v>
      </c>
      <c r="I631" s="283">
        <v>0</v>
      </c>
      <c r="J631" s="283">
        <v>335</v>
      </c>
      <c r="K631" s="283">
        <v>24</v>
      </c>
      <c r="L631" s="283">
        <v>0</v>
      </c>
      <c r="M631" s="283">
        <v>54.5</v>
      </c>
      <c r="N631" s="283">
        <v>157</v>
      </c>
      <c r="O631" s="283">
        <v>96</v>
      </c>
      <c r="P631" s="283">
        <v>24</v>
      </c>
      <c r="Q631" s="283">
        <v>58</v>
      </c>
      <c r="R631" s="283"/>
      <c r="S631" s="283"/>
      <c r="T631" s="283">
        <v>0</v>
      </c>
    </row>
    <row r="632" spans="2:20" x14ac:dyDescent="0.35">
      <c r="B632" s="286">
        <v>625</v>
      </c>
      <c r="C632" s="283" t="s">
        <v>660</v>
      </c>
      <c r="D632" s="283">
        <v>218198</v>
      </c>
      <c r="E632" s="283">
        <v>147282</v>
      </c>
      <c r="F632" s="280">
        <f t="shared" si="29"/>
        <v>70916</v>
      </c>
      <c r="G632" s="283">
        <v>16.5</v>
      </c>
      <c r="H632" s="283">
        <v>8</v>
      </c>
      <c r="I632" s="283">
        <v>0</v>
      </c>
      <c r="J632" s="283">
        <v>312</v>
      </c>
      <c r="K632" s="283">
        <v>15</v>
      </c>
      <c r="L632" s="283">
        <v>6</v>
      </c>
      <c r="M632" s="283">
        <v>54.5</v>
      </c>
      <c r="N632" s="283">
        <v>124</v>
      </c>
      <c r="O632" s="283">
        <v>52</v>
      </c>
      <c r="P632" s="283">
        <v>15</v>
      </c>
      <c r="Q632" s="283">
        <v>57</v>
      </c>
      <c r="R632" s="283"/>
      <c r="S632" s="283"/>
      <c r="T632" s="283">
        <v>0</v>
      </c>
    </row>
    <row r="633" spans="2:20" x14ac:dyDescent="0.35">
      <c r="B633" s="286">
        <v>626</v>
      </c>
      <c r="C633" s="283" t="s">
        <v>661</v>
      </c>
      <c r="D633" s="283">
        <v>165110</v>
      </c>
      <c r="E633" s="283">
        <v>112837</v>
      </c>
      <c r="F633" s="280">
        <f t="shared" si="29"/>
        <v>52273</v>
      </c>
      <c r="G633" s="283">
        <v>8.5</v>
      </c>
      <c r="H633" s="283">
        <v>3</v>
      </c>
      <c r="I633" s="283">
        <v>0</v>
      </c>
      <c r="J633" s="283">
        <v>221</v>
      </c>
      <c r="K633" s="283">
        <v>10</v>
      </c>
      <c r="L633" s="283">
        <v>8</v>
      </c>
      <c r="M633" s="283">
        <v>27</v>
      </c>
      <c r="N633" s="283">
        <v>99</v>
      </c>
      <c r="O633" s="283">
        <v>32</v>
      </c>
      <c r="P633" s="283">
        <v>12</v>
      </c>
      <c r="Q633" s="283">
        <v>43</v>
      </c>
      <c r="R633" s="283"/>
      <c r="S633" s="283"/>
      <c r="T633" s="283">
        <v>0</v>
      </c>
    </row>
    <row r="634" spans="2:20" x14ac:dyDescent="0.35">
      <c r="B634" s="286">
        <v>627</v>
      </c>
      <c r="C634" s="283" t="s">
        <v>662</v>
      </c>
      <c r="D634" s="283">
        <v>119896</v>
      </c>
      <c r="E634" s="283">
        <v>83218</v>
      </c>
      <c r="F634" s="280">
        <f t="shared" si="29"/>
        <v>36678</v>
      </c>
      <c r="G634" s="283">
        <v>8.5</v>
      </c>
      <c r="H634" s="283">
        <v>3</v>
      </c>
      <c r="I634" s="283">
        <v>0</v>
      </c>
      <c r="J634" s="283">
        <v>153</v>
      </c>
      <c r="K634" s="283">
        <v>12</v>
      </c>
      <c r="L634" s="283">
        <v>16</v>
      </c>
      <c r="M634" s="283">
        <v>27</v>
      </c>
      <c r="N634" s="283">
        <v>79</v>
      </c>
      <c r="O634" s="283">
        <v>19</v>
      </c>
      <c r="P634" s="283">
        <v>6</v>
      </c>
      <c r="Q634" s="283">
        <v>25</v>
      </c>
      <c r="R634" s="283"/>
      <c r="S634" s="283"/>
      <c r="T634" s="283">
        <v>0</v>
      </c>
    </row>
    <row r="635" spans="2:20" x14ac:dyDescent="0.35">
      <c r="B635" s="286">
        <v>628</v>
      </c>
      <c r="C635" s="283" t="s">
        <v>663</v>
      </c>
      <c r="D635" s="283">
        <v>127990</v>
      </c>
      <c r="E635" s="283">
        <v>89150</v>
      </c>
      <c r="F635" s="280">
        <f t="shared" si="29"/>
        <v>38840</v>
      </c>
      <c r="G635" s="283">
        <v>7</v>
      </c>
      <c r="H635" s="283">
        <v>6</v>
      </c>
      <c r="I635" s="283">
        <v>0</v>
      </c>
      <c r="J635" s="283">
        <v>166</v>
      </c>
      <c r="K635" s="283">
        <v>3</v>
      </c>
      <c r="L635" s="283">
        <v>25</v>
      </c>
      <c r="M635" s="283">
        <v>13</v>
      </c>
      <c r="N635" s="283">
        <v>97</v>
      </c>
      <c r="O635" s="283">
        <v>15</v>
      </c>
      <c r="P635" s="283">
        <v>3</v>
      </c>
      <c r="Q635" s="283">
        <v>23</v>
      </c>
      <c r="R635" s="283"/>
      <c r="S635" s="283"/>
      <c r="T635" s="283">
        <v>0</v>
      </c>
    </row>
    <row r="636" spans="2:20" x14ac:dyDescent="0.35">
      <c r="B636" s="286">
        <v>629</v>
      </c>
      <c r="C636" s="283" t="s">
        <v>664</v>
      </c>
      <c r="D636" s="283">
        <v>5926624</v>
      </c>
      <c r="E636" s="283">
        <v>4485210</v>
      </c>
      <c r="F636" s="280">
        <f t="shared" si="29"/>
        <v>1441414</v>
      </c>
      <c r="G636" s="283">
        <v>1759</v>
      </c>
      <c r="H636" s="283">
        <v>733</v>
      </c>
      <c r="I636" s="283">
        <v>29</v>
      </c>
      <c r="J636" s="283">
        <v>4979</v>
      </c>
      <c r="K636" s="283">
        <v>228</v>
      </c>
      <c r="L636" s="283">
        <v>101</v>
      </c>
      <c r="M636" s="283">
        <v>4604</v>
      </c>
      <c r="N636" s="283">
        <v>5940</v>
      </c>
      <c r="O636" s="283">
        <v>7791</v>
      </c>
      <c r="P636" s="283">
        <v>1395</v>
      </c>
      <c r="Q636" s="283">
        <v>3952</v>
      </c>
      <c r="R636" s="283"/>
      <c r="S636" s="283"/>
      <c r="T636" s="283">
        <v>0</v>
      </c>
    </row>
    <row r="637" spans="2:20" x14ac:dyDescent="0.35">
      <c r="B637" s="286">
        <v>630</v>
      </c>
      <c r="C637" s="282" t="s">
        <v>768</v>
      </c>
      <c r="D637" s="282">
        <v>2525539</v>
      </c>
      <c r="E637" s="282">
        <v>1834359</v>
      </c>
      <c r="F637" s="282">
        <f>D637-E637</f>
        <v>691180</v>
      </c>
      <c r="G637" s="282">
        <v>491</v>
      </c>
      <c r="H637" s="282">
        <v>222</v>
      </c>
      <c r="I637" s="282">
        <v>13</v>
      </c>
      <c r="J637" s="282">
        <v>2695</v>
      </c>
      <c r="K637" s="282">
        <v>155</v>
      </c>
      <c r="L637" s="282">
        <v>111</v>
      </c>
      <c r="M637" s="282">
        <v>1220</v>
      </c>
      <c r="N637" s="282">
        <v>1714</v>
      </c>
      <c r="O637" s="282">
        <v>2409</v>
      </c>
      <c r="P637" s="282">
        <v>540</v>
      </c>
      <c r="Q637" s="282">
        <v>1714</v>
      </c>
      <c r="R637" s="282"/>
      <c r="S637" s="282"/>
      <c r="T637" s="282">
        <v>1</v>
      </c>
    </row>
    <row r="638" spans="2:20" ht="42" x14ac:dyDescent="0.4">
      <c r="B638" s="286">
        <v>631</v>
      </c>
      <c r="C638" s="218"/>
      <c r="D638" s="607" t="s">
        <v>2353</v>
      </c>
      <c r="E638" s="607" t="s">
        <v>2354</v>
      </c>
      <c r="F638" s="607" t="s">
        <v>2355</v>
      </c>
      <c r="G638" s="285" t="s">
        <v>2357</v>
      </c>
      <c r="H638" s="285" t="s">
        <v>2358</v>
      </c>
      <c r="I638" s="285" t="s">
        <v>2359</v>
      </c>
      <c r="J638" s="285" t="s">
        <v>3960</v>
      </c>
      <c r="K638" s="285" t="s">
        <v>3961</v>
      </c>
      <c r="L638" s="285" t="s">
        <v>3962</v>
      </c>
      <c r="M638" s="285" t="s">
        <v>2068</v>
      </c>
      <c r="N638" s="285" t="s">
        <v>2069</v>
      </c>
      <c r="O638" s="285" t="s">
        <v>2070</v>
      </c>
      <c r="P638" s="285" t="s">
        <v>2071</v>
      </c>
      <c r="Q638" s="285" t="s">
        <v>2072</v>
      </c>
      <c r="R638" s="285">
        <v>9</v>
      </c>
      <c r="S638" s="285">
        <v>10</v>
      </c>
      <c r="T638" s="285" t="s">
        <v>765</v>
      </c>
    </row>
    <row r="639" spans="2:20" x14ac:dyDescent="0.35">
      <c r="B639" s="286">
        <v>632</v>
      </c>
      <c r="C639" s="280" t="s">
        <v>646</v>
      </c>
      <c r="D639" s="280">
        <v>371219</v>
      </c>
      <c r="E639" s="280">
        <v>287178</v>
      </c>
      <c r="F639" s="280">
        <f>D639-E639</f>
        <v>84041</v>
      </c>
      <c r="G639" s="280">
        <v>146</v>
      </c>
      <c r="H639" s="280">
        <v>49</v>
      </c>
      <c r="I639" s="280">
        <v>0</v>
      </c>
      <c r="J639" s="281">
        <v>4127</v>
      </c>
      <c r="K639" s="280">
        <v>1609</v>
      </c>
      <c r="L639" s="280">
        <v>250</v>
      </c>
      <c r="M639" s="280">
        <v>351</v>
      </c>
      <c r="N639" s="280">
        <v>583</v>
      </c>
      <c r="O639" s="280">
        <v>765</v>
      </c>
      <c r="P639" s="280">
        <v>128</v>
      </c>
      <c r="Q639" s="280">
        <v>379</v>
      </c>
      <c r="R639" s="280"/>
      <c r="S639" s="280"/>
      <c r="T639" s="280">
        <v>0</v>
      </c>
    </row>
    <row r="640" spans="2:20" x14ac:dyDescent="0.35">
      <c r="B640" s="286">
        <v>633</v>
      </c>
      <c r="C640" s="283" t="s">
        <v>647</v>
      </c>
      <c r="D640" s="283">
        <v>368635</v>
      </c>
      <c r="E640" s="283">
        <v>278505</v>
      </c>
      <c r="F640" s="280">
        <f t="shared" ref="F640:F657" si="30">D640-E640</f>
        <v>90130</v>
      </c>
      <c r="G640" s="283">
        <v>169.5</v>
      </c>
      <c r="H640" s="283">
        <v>84</v>
      </c>
      <c r="I640" s="283">
        <v>0</v>
      </c>
      <c r="J640" s="284">
        <v>4217</v>
      </c>
      <c r="K640" s="283">
        <v>1237</v>
      </c>
      <c r="L640" s="283">
        <v>154</v>
      </c>
      <c r="M640" s="283">
        <v>400.5</v>
      </c>
      <c r="N640" s="283">
        <v>366</v>
      </c>
      <c r="O640" s="283">
        <v>600</v>
      </c>
      <c r="P640" s="283">
        <v>67</v>
      </c>
      <c r="Q640" s="283">
        <v>160</v>
      </c>
      <c r="R640" s="283"/>
      <c r="S640" s="283"/>
      <c r="T640" s="283">
        <v>0</v>
      </c>
    </row>
    <row r="641" spans="2:20" x14ac:dyDescent="0.35">
      <c r="B641" s="286">
        <v>634</v>
      </c>
      <c r="C641" s="283" t="s">
        <v>648</v>
      </c>
      <c r="D641" s="283">
        <v>341065</v>
      </c>
      <c r="E641" s="283">
        <v>254016</v>
      </c>
      <c r="F641" s="280">
        <f t="shared" si="30"/>
        <v>87049</v>
      </c>
      <c r="G641" s="283">
        <v>169.5</v>
      </c>
      <c r="H641" s="283">
        <v>71</v>
      </c>
      <c r="I641" s="283">
        <v>4</v>
      </c>
      <c r="J641" s="284">
        <v>3490</v>
      </c>
      <c r="K641" s="283">
        <v>999</v>
      </c>
      <c r="L641" s="283">
        <v>120</v>
      </c>
      <c r="M641" s="283">
        <v>400.5</v>
      </c>
      <c r="N641" s="283">
        <v>384</v>
      </c>
      <c r="O641" s="283">
        <v>543</v>
      </c>
      <c r="P641" s="283">
        <v>61</v>
      </c>
      <c r="Q641" s="283">
        <v>146</v>
      </c>
      <c r="R641" s="283"/>
      <c r="S641" s="283"/>
      <c r="T641" s="283">
        <v>0</v>
      </c>
    </row>
    <row r="642" spans="2:20" x14ac:dyDescent="0.35">
      <c r="B642" s="286">
        <v>635</v>
      </c>
      <c r="C642" s="283" t="s">
        <v>649</v>
      </c>
      <c r="D642" s="283">
        <v>356338</v>
      </c>
      <c r="E642" s="283">
        <v>269019</v>
      </c>
      <c r="F642" s="280">
        <f t="shared" si="30"/>
        <v>87319</v>
      </c>
      <c r="G642" s="283">
        <v>98</v>
      </c>
      <c r="H642" s="283">
        <v>45</v>
      </c>
      <c r="I642" s="283">
        <v>3</v>
      </c>
      <c r="J642" s="284">
        <v>3559</v>
      </c>
      <c r="K642" s="283">
        <v>992</v>
      </c>
      <c r="L642" s="283">
        <v>130</v>
      </c>
      <c r="M642" s="283">
        <v>384</v>
      </c>
      <c r="N642" s="283">
        <v>442</v>
      </c>
      <c r="O642" s="283">
        <v>557</v>
      </c>
      <c r="P642" s="283">
        <v>56</v>
      </c>
      <c r="Q642" s="283">
        <v>134</v>
      </c>
      <c r="R642" s="283"/>
      <c r="S642" s="283"/>
      <c r="T642" s="283">
        <v>0</v>
      </c>
    </row>
    <row r="643" spans="2:20" x14ac:dyDescent="0.35">
      <c r="B643" s="286">
        <v>636</v>
      </c>
      <c r="C643" s="283" t="s">
        <v>650</v>
      </c>
      <c r="D643" s="283">
        <v>413790</v>
      </c>
      <c r="E643" s="283">
        <v>333362</v>
      </c>
      <c r="F643" s="280">
        <f t="shared" si="30"/>
        <v>80428</v>
      </c>
      <c r="G643" s="283">
        <v>122</v>
      </c>
      <c r="H643" s="280">
        <v>55</v>
      </c>
      <c r="I643" s="283">
        <v>3</v>
      </c>
      <c r="J643" s="284">
        <v>3656</v>
      </c>
      <c r="K643" s="283">
        <v>1172</v>
      </c>
      <c r="L643" s="283">
        <v>331</v>
      </c>
      <c r="M643" s="283">
        <v>284</v>
      </c>
      <c r="N643" s="283">
        <v>497</v>
      </c>
      <c r="O643" s="283">
        <v>862</v>
      </c>
      <c r="P643" s="283">
        <v>174</v>
      </c>
      <c r="Q643" s="283">
        <v>510</v>
      </c>
      <c r="R643" s="283"/>
      <c r="S643" s="283"/>
      <c r="T643" s="283">
        <v>0</v>
      </c>
    </row>
    <row r="644" spans="2:20" x14ac:dyDescent="0.35">
      <c r="B644" s="286">
        <v>637</v>
      </c>
      <c r="C644" s="283" t="s">
        <v>651</v>
      </c>
      <c r="D644" s="283">
        <v>441268</v>
      </c>
      <c r="E644" s="283">
        <v>362435</v>
      </c>
      <c r="F644" s="280">
        <f t="shared" si="30"/>
        <v>78833</v>
      </c>
      <c r="G644" s="283">
        <v>151.5</v>
      </c>
      <c r="H644" s="283">
        <v>56</v>
      </c>
      <c r="I644" s="283">
        <v>0</v>
      </c>
      <c r="J644" s="284">
        <v>3720</v>
      </c>
      <c r="K644" s="283">
        <v>1796</v>
      </c>
      <c r="L644" s="283">
        <v>552</v>
      </c>
      <c r="M644" s="283">
        <v>331</v>
      </c>
      <c r="N644" s="283">
        <v>615</v>
      </c>
      <c r="O644" s="283">
        <v>1153</v>
      </c>
      <c r="P644" s="283">
        <v>275</v>
      </c>
      <c r="Q644" s="283">
        <v>879</v>
      </c>
      <c r="R644" s="283"/>
      <c r="S644" s="283"/>
      <c r="T644" s="283">
        <v>0</v>
      </c>
    </row>
    <row r="645" spans="2:20" x14ac:dyDescent="0.35">
      <c r="B645" s="286">
        <v>638</v>
      </c>
      <c r="C645" s="283" t="s">
        <v>652</v>
      </c>
      <c r="D645" s="283">
        <v>447923</v>
      </c>
      <c r="E645" s="283">
        <v>367915</v>
      </c>
      <c r="F645" s="280">
        <f t="shared" si="30"/>
        <v>80008</v>
      </c>
      <c r="G645" s="283">
        <v>151.5</v>
      </c>
      <c r="H645" s="283">
        <v>47</v>
      </c>
      <c r="I645" s="283">
        <v>3</v>
      </c>
      <c r="J645" s="284">
        <v>4070</v>
      </c>
      <c r="K645" s="283">
        <v>2167</v>
      </c>
      <c r="L645" s="283">
        <v>574</v>
      </c>
      <c r="M645" s="283">
        <v>331</v>
      </c>
      <c r="N645" s="283">
        <v>585</v>
      </c>
      <c r="O645" s="283">
        <v>890</v>
      </c>
      <c r="P645" s="283">
        <v>197</v>
      </c>
      <c r="Q645" s="283">
        <v>605</v>
      </c>
      <c r="R645" s="283"/>
      <c r="S645" s="283"/>
      <c r="T645" s="283">
        <v>0</v>
      </c>
    </row>
    <row r="646" spans="2:20" x14ac:dyDescent="0.35">
      <c r="B646" s="286">
        <v>639</v>
      </c>
      <c r="C646" s="283" t="s">
        <v>653</v>
      </c>
      <c r="D646" s="283">
        <v>404028</v>
      </c>
      <c r="E646" s="283">
        <v>325322</v>
      </c>
      <c r="F646" s="280">
        <f t="shared" si="30"/>
        <v>78706</v>
      </c>
      <c r="G646" s="283">
        <v>175</v>
      </c>
      <c r="H646" s="283">
        <v>72</v>
      </c>
      <c r="I646" s="283">
        <v>4</v>
      </c>
      <c r="J646" s="284">
        <v>4218</v>
      </c>
      <c r="K646" s="283">
        <v>1955</v>
      </c>
      <c r="L646" s="283">
        <v>385</v>
      </c>
      <c r="M646" s="283">
        <v>449</v>
      </c>
      <c r="N646" s="283">
        <v>477</v>
      </c>
      <c r="O646" s="283">
        <v>696</v>
      </c>
      <c r="P646" s="283">
        <v>131</v>
      </c>
      <c r="Q646" s="283">
        <v>315</v>
      </c>
      <c r="R646" s="283"/>
      <c r="S646" s="283"/>
      <c r="T646" s="283">
        <v>0</v>
      </c>
    </row>
    <row r="647" spans="2:20" x14ac:dyDescent="0.35">
      <c r="B647" s="286">
        <v>640</v>
      </c>
      <c r="C647" s="283" t="s">
        <v>654</v>
      </c>
      <c r="D647" s="283">
        <v>401892</v>
      </c>
      <c r="E647" s="283">
        <v>313771</v>
      </c>
      <c r="F647" s="280">
        <f t="shared" si="30"/>
        <v>88121</v>
      </c>
      <c r="G647" s="283">
        <v>175</v>
      </c>
      <c r="H647" s="283">
        <v>74</v>
      </c>
      <c r="I647" s="283">
        <v>0</v>
      </c>
      <c r="J647" s="284">
        <v>4574</v>
      </c>
      <c r="K647" s="283">
        <v>1738</v>
      </c>
      <c r="L647" s="283">
        <v>269</v>
      </c>
      <c r="M647" s="283">
        <v>449</v>
      </c>
      <c r="N647" s="283">
        <v>367</v>
      </c>
      <c r="O647" s="283">
        <v>532</v>
      </c>
      <c r="P647" s="283">
        <v>79</v>
      </c>
      <c r="Q647" s="283">
        <v>208</v>
      </c>
      <c r="R647" s="283"/>
      <c r="S647" s="283"/>
      <c r="T647" s="283">
        <v>0</v>
      </c>
    </row>
    <row r="648" spans="2:20" x14ac:dyDescent="0.35">
      <c r="B648" s="286">
        <v>641</v>
      </c>
      <c r="C648" s="283" t="s">
        <v>655</v>
      </c>
      <c r="D648" s="283">
        <v>402045</v>
      </c>
      <c r="E648" s="283">
        <v>307587</v>
      </c>
      <c r="F648" s="280">
        <f t="shared" si="30"/>
        <v>94458</v>
      </c>
      <c r="G648" s="283">
        <v>132</v>
      </c>
      <c r="H648" s="283">
        <v>70</v>
      </c>
      <c r="I648" s="283">
        <v>6</v>
      </c>
      <c r="J648" s="284">
        <v>4529</v>
      </c>
      <c r="K648" s="283">
        <v>1617</v>
      </c>
      <c r="L648" s="283">
        <v>252</v>
      </c>
      <c r="M648" s="283">
        <v>352</v>
      </c>
      <c r="N648" s="283">
        <v>305</v>
      </c>
      <c r="O648" s="283">
        <v>380</v>
      </c>
      <c r="P648" s="283">
        <v>60</v>
      </c>
      <c r="Q648" s="283">
        <v>128</v>
      </c>
      <c r="R648" s="283"/>
      <c r="S648" s="283"/>
      <c r="T648" s="283">
        <v>0</v>
      </c>
    </row>
    <row r="649" spans="2:20" x14ac:dyDescent="0.35">
      <c r="B649" s="286">
        <v>642</v>
      </c>
      <c r="C649" s="283" t="s">
        <v>656</v>
      </c>
      <c r="D649" s="283">
        <v>378372</v>
      </c>
      <c r="E649" s="283">
        <v>279732</v>
      </c>
      <c r="F649" s="280">
        <f t="shared" si="30"/>
        <v>98640</v>
      </c>
      <c r="G649" s="283">
        <v>132</v>
      </c>
      <c r="H649" s="283">
        <v>49</v>
      </c>
      <c r="I649" s="283">
        <v>3</v>
      </c>
      <c r="J649" s="284">
        <v>4300</v>
      </c>
      <c r="K649" s="283">
        <v>1471</v>
      </c>
      <c r="L649" s="283">
        <v>202</v>
      </c>
      <c r="M649" s="283">
        <v>352</v>
      </c>
      <c r="N649" s="283">
        <v>287</v>
      </c>
      <c r="O649" s="283">
        <v>255</v>
      </c>
      <c r="P649" s="283">
        <v>54</v>
      </c>
      <c r="Q649" s="283">
        <v>109</v>
      </c>
      <c r="R649" s="283"/>
      <c r="S649" s="283"/>
      <c r="T649" s="283">
        <v>0</v>
      </c>
    </row>
    <row r="650" spans="2:20" x14ac:dyDescent="0.35">
      <c r="B650" s="286">
        <v>643</v>
      </c>
      <c r="C650" s="283" t="s">
        <v>657</v>
      </c>
      <c r="D650" s="283">
        <v>357614</v>
      </c>
      <c r="E650" s="283">
        <v>255821</v>
      </c>
      <c r="F650" s="280">
        <f t="shared" si="30"/>
        <v>101793</v>
      </c>
      <c r="G650" s="283">
        <v>40</v>
      </c>
      <c r="H650" s="283">
        <v>21</v>
      </c>
      <c r="I650" s="283">
        <v>3</v>
      </c>
      <c r="J650" s="284">
        <v>4153</v>
      </c>
      <c r="K650" s="283">
        <v>1276</v>
      </c>
      <c r="L650" s="283">
        <v>215</v>
      </c>
      <c r="M650" s="283">
        <v>172</v>
      </c>
      <c r="N650" s="283">
        <v>262</v>
      </c>
      <c r="O650" s="283">
        <v>201</v>
      </c>
      <c r="P650" s="283">
        <v>30</v>
      </c>
      <c r="Q650" s="283">
        <v>94</v>
      </c>
      <c r="R650" s="283"/>
      <c r="S650" s="283"/>
      <c r="T650" s="283">
        <v>0</v>
      </c>
    </row>
    <row r="651" spans="2:20" x14ac:dyDescent="0.35">
      <c r="B651" s="286">
        <v>644</v>
      </c>
      <c r="C651" s="283" t="s">
        <v>658</v>
      </c>
      <c r="D651" s="283">
        <v>319839</v>
      </c>
      <c r="E651" s="283">
        <v>221079</v>
      </c>
      <c r="F651" s="280">
        <f t="shared" si="30"/>
        <v>98760</v>
      </c>
      <c r="G651" s="283">
        <v>40</v>
      </c>
      <c r="H651" s="283">
        <v>11</v>
      </c>
      <c r="I651" s="283">
        <v>0</v>
      </c>
      <c r="J651" s="283">
        <v>3294</v>
      </c>
      <c r="K651" s="283">
        <v>1024</v>
      </c>
      <c r="L651" s="283">
        <v>224</v>
      </c>
      <c r="M651" s="283">
        <v>172</v>
      </c>
      <c r="N651" s="283">
        <v>214</v>
      </c>
      <c r="O651" s="283">
        <v>143</v>
      </c>
      <c r="P651" s="283">
        <v>23</v>
      </c>
      <c r="Q651" s="283">
        <v>79</v>
      </c>
      <c r="R651" s="283"/>
      <c r="S651" s="283"/>
      <c r="T651" s="283">
        <v>0</v>
      </c>
    </row>
    <row r="652" spans="2:20" x14ac:dyDescent="0.35">
      <c r="B652" s="286">
        <v>645</v>
      </c>
      <c r="C652" s="283" t="s">
        <v>659</v>
      </c>
      <c r="D652" s="283">
        <v>291395</v>
      </c>
      <c r="E652" s="283">
        <v>197002</v>
      </c>
      <c r="F652" s="280">
        <f t="shared" si="30"/>
        <v>94393</v>
      </c>
      <c r="G652" s="283">
        <v>16.5</v>
      </c>
      <c r="H652" s="283">
        <v>9</v>
      </c>
      <c r="I652" s="283">
        <v>0</v>
      </c>
      <c r="J652" s="283">
        <v>2841</v>
      </c>
      <c r="K652" s="283">
        <v>774</v>
      </c>
      <c r="L652" s="283">
        <v>216</v>
      </c>
      <c r="M652" s="283">
        <v>54.5</v>
      </c>
      <c r="N652" s="283">
        <v>157</v>
      </c>
      <c r="O652" s="283">
        <v>96</v>
      </c>
      <c r="P652" s="283">
        <v>24</v>
      </c>
      <c r="Q652" s="283">
        <v>58</v>
      </c>
      <c r="R652" s="283"/>
      <c r="S652" s="283"/>
      <c r="T652" s="283">
        <v>0</v>
      </c>
    </row>
    <row r="653" spans="2:20" x14ac:dyDescent="0.35">
      <c r="B653" s="286">
        <v>646</v>
      </c>
      <c r="C653" s="283" t="s">
        <v>660</v>
      </c>
      <c r="D653" s="283">
        <v>218198</v>
      </c>
      <c r="E653" s="283">
        <v>147282</v>
      </c>
      <c r="F653" s="280">
        <f t="shared" si="30"/>
        <v>70916</v>
      </c>
      <c r="G653" s="283">
        <v>16.5</v>
      </c>
      <c r="H653" s="283">
        <v>8</v>
      </c>
      <c r="I653" s="283">
        <v>0</v>
      </c>
      <c r="J653" s="283">
        <v>2102</v>
      </c>
      <c r="K653" s="283">
        <v>572</v>
      </c>
      <c r="L653" s="283">
        <v>135</v>
      </c>
      <c r="M653" s="283">
        <v>54.5</v>
      </c>
      <c r="N653" s="283">
        <v>124</v>
      </c>
      <c r="O653" s="283">
        <v>52</v>
      </c>
      <c r="P653" s="283">
        <v>15</v>
      </c>
      <c r="Q653" s="283">
        <v>57</v>
      </c>
      <c r="R653" s="283"/>
      <c r="S653" s="283"/>
      <c r="T653" s="283">
        <v>0</v>
      </c>
    </row>
    <row r="654" spans="2:20" x14ac:dyDescent="0.35">
      <c r="B654" s="286">
        <v>647</v>
      </c>
      <c r="C654" s="283" t="s">
        <v>661</v>
      </c>
      <c r="D654" s="283">
        <v>165110</v>
      </c>
      <c r="E654" s="283">
        <v>112837</v>
      </c>
      <c r="F654" s="280">
        <f t="shared" si="30"/>
        <v>52273</v>
      </c>
      <c r="G654" s="283">
        <v>8.5</v>
      </c>
      <c r="H654" s="283">
        <v>3</v>
      </c>
      <c r="I654" s="283">
        <v>0</v>
      </c>
      <c r="J654" s="283">
        <v>1697</v>
      </c>
      <c r="K654" s="283">
        <v>370</v>
      </c>
      <c r="L654" s="283">
        <v>121</v>
      </c>
      <c r="M654" s="283">
        <v>27</v>
      </c>
      <c r="N654" s="283">
        <v>99</v>
      </c>
      <c r="O654" s="283">
        <v>32</v>
      </c>
      <c r="P654" s="283">
        <v>12</v>
      </c>
      <c r="Q654" s="283">
        <v>43</v>
      </c>
      <c r="R654" s="283"/>
      <c r="S654" s="283"/>
      <c r="T654" s="283">
        <v>0</v>
      </c>
    </row>
    <row r="655" spans="2:20" x14ac:dyDescent="0.35">
      <c r="B655" s="286">
        <v>648</v>
      </c>
      <c r="C655" s="283" t="s">
        <v>662</v>
      </c>
      <c r="D655" s="283">
        <v>119896</v>
      </c>
      <c r="E655" s="283">
        <v>83218</v>
      </c>
      <c r="F655" s="280">
        <f t="shared" si="30"/>
        <v>36678</v>
      </c>
      <c r="G655" s="283">
        <v>8.5</v>
      </c>
      <c r="H655" s="283">
        <v>3</v>
      </c>
      <c r="I655" s="283">
        <v>0</v>
      </c>
      <c r="J655" s="283">
        <v>1360</v>
      </c>
      <c r="K655" s="283">
        <v>310</v>
      </c>
      <c r="L655" s="283">
        <v>87</v>
      </c>
      <c r="M655" s="283">
        <v>27</v>
      </c>
      <c r="N655" s="283">
        <v>79</v>
      </c>
      <c r="O655" s="283">
        <v>19</v>
      </c>
      <c r="P655" s="283">
        <v>6</v>
      </c>
      <c r="Q655" s="283">
        <v>25</v>
      </c>
      <c r="R655" s="283"/>
      <c r="S655" s="283"/>
      <c r="T655" s="283">
        <v>0</v>
      </c>
    </row>
    <row r="656" spans="2:20" x14ac:dyDescent="0.35">
      <c r="B656" s="286">
        <v>649</v>
      </c>
      <c r="C656" s="283" t="s">
        <v>663</v>
      </c>
      <c r="D656" s="283">
        <v>127990</v>
      </c>
      <c r="E656" s="283">
        <v>89150</v>
      </c>
      <c r="F656" s="280">
        <f t="shared" si="30"/>
        <v>38840</v>
      </c>
      <c r="G656" s="283">
        <v>7</v>
      </c>
      <c r="H656" s="283">
        <v>6</v>
      </c>
      <c r="I656" s="283">
        <v>0</v>
      </c>
      <c r="J656" s="283">
        <v>1119</v>
      </c>
      <c r="K656" s="283">
        <v>282</v>
      </c>
      <c r="L656" s="283">
        <v>116</v>
      </c>
      <c r="M656" s="283">
        <v>13</v>
      </c>
      <c r="N656" s="283">
        <v>97</v>
      </c>
      <c r="O656" s="283">
        <v>15</v>
      </c>
      <c r="P656" s="283">
        <v>3</v>
      </c>
      <c r="Q656" s="283">
        <v>23</v>
      </c>
      <c r="R656" s="283"/>
      <c r="S656" s="283"/>
      <c r="T656" s="283">
        <v>0</v>
      </c>
    </row>
    <row r="657" spans="2:20" x14ac:dyDescent="0.35">
      <c r="B657" s="286">
        <v>650</v>
      </c>
      <c r="C657" s="283" t="s">
        <v>664</v>
      </c>
      <c r="D657" s="283">
        <v>5926624</v>
      </c>
      <c r="E657" s="283">
        <v>4485210</v>
      </c>
      <c r="F657" s="280">
        <f t="shared" si="30"/>
        <v>1441414</v>
      </c>
      <c r="G657" s="283">
        <v>1759</v>
      </c>
      <c r="H657" s="283">
        <v>733</v>
      </c>
      <c r="I657" s="283">
        <v>29</v>
      </c>
      <c r="J657" s="283">
        <v>61021</v>
      </c>
      <c r="K657" s="283">
        <v>21355</v>
      </c>
      <c r="L657" s="283">
        <v>4337</v>
      </c>
      <c r="M657" s="283">
        <v>4604</v>
      </c>
      <c r="N657" s="283">
        <v>5940</v>
      </c>
      <c r="O657" s="283">
        <v>7791</v>
      </c>
      <c r="P657" s="283">
        <v>1395</v>
      </c>
      <c r="Q657" s="283">
        <v>3952</v>
      </c>
      <c r="R657" s="283"/>
      <c r="S657" s="283"/>
      <c r="T657" s="283">
        <v>0</v>
      </c>
    </row>
    <row r="658" spans="2:20" x14ac:dyDescent="0.35">
      <c r="B658" s="286">
        <v>651</v>
      </c>
      <c r="C658" s="282" t="s">
        <v>768</v>
      </c>
      <c r="D658" s="282">
        <v>2525539</v>
      </c>
      <c r="E658" s="282">
        <v>1834359</v>
      </c>
      <c r="F658" s="282">
        <f>D658-E658</f>
        <v>691180</v>
      </c>
      <c r="G658" s="282">
        <v>491</v>
      </c>
      <c r="H658" s="282">
        <v>222</v>
      </c>
      <c r="I658" s="282">
        <v>13</v>
      </c>
      <c r="J658" s="282">
        <v>24157</v>
      </c>
      <c r="K658" s="282">
        <v>9802</v>
      </c>
      <c r="L658" s="282">
        <v>2869</v>
      </c>
      <c r="M658" s="282">
        <v>1220</v>
      </c>
      <c r="N658" s="282">
        <v>1714</v>
      </c>
      <c r="O658" s="282">
        <v>2409</v>
      </c>
      <c r="P658" s="282">
        <v>540</v>
      </c>
      <c r="Q658" s="282">
        <v>1714</v>
      </c>
      <c r="R658" s="282"/>
      <c r="S658" s="282"/>
      <c r="T658" s="282">
        <v>1</v>
      </c>
    </row>
    <row r="659" spans="2:20" ht="42" x14ac:dyDescent="0.4">
      <c r="B659" s="286">
        <v>652</v>
      </c>
      <c r="C659" s="218"/>
      <c r="D659" s="607" t="s">
        <v>2353</v>
      </c>
      <c r="E659" s="607" t="s">
        <v>2354</v>
      </c>
      <c r="F659" s="607" t="s">
        <v>2355</v>
      </c>
      <c r="G659" s="285" t="s">
        <v>2357</v>
      </c>
      <c r="H659" s="285" t="s">
        <v>2358</v>
      </c>
      <c r="I659" s="285" t="s">
        <v>2359</v>
      </c>
      <c r="J659" s="285" t="s">
        <v>3963</v>
      </c>
      <c r="K659" s="285" t="s">
        <v>3964</v>
      </c>
      <c r="L659" s="285" t="s">
        <v>3965</v>
      </c>
      <c r="M659" s="285" t="s">
        <v>2068</v>
      </c>
      <c r="N659" s="285" t="s">
        <v>2069</v>
      </c>
      <c r="O659" s="285" t="s">
        <v>2070</v>
      </c>
      <c r="P659" s="285" t="s">
        <v>2071</v>
      </c>
      <c r="Q659" s="285" t="s">
        <v>2072</v>
      </c>
      <c r="R659" s="285">
        <v>9</v>
      </c>
      <c r="S659" s="285">
        <v>10</v>
      </c>
      <c r="T659" s="285" t="s">
        <v>765</v>
      </c>
    </row>
    <row r="660" spans="2:20" x14ac:dyDescent="0.35">
      <c r="B660" s="286">
        <v>653</v>
      </c>
      <c r="C660" s="280" t="s">
        <v>646</v>
      </c>
      <c r="D660" s="280">
        <v>371219</v>
      </c>
      <c r="E660" s="280">
        <v>287178</v>
      </c>
      <c r="F660" s="280">
        <f>D660-E660</f>
        <v>84041</v>
      </c>
      <c r="G660" s="280">
        <v>146</v>
      </c>
      <c r="H660" s="280">
        <v>49</v>
      </c>
      <c r="I660" s="280">
        <v>0</v>
      </c>
      <c r="J660" s="281">
        <v>1151</v>
      </c>
      <c r="K660" s="280">
        <v>23</v>
      </c>
      <c r="L660" s="280">
        <v>22</v>
      </c>
      <c r="M660" s="280">
        <v>351</v>
      </c>
      <c r="N660" s="280">
        <v>583</v>
      </c>
      <c r="O660" s="280">
        <v>765</v>
      </c>
      <c r="P660" s="280">
        <v>128</v>
      </c>
      <c r="Q660" s="280">
        <v>379</v>
      </c>
      <c r="R660" s="280"/>
      <c r="S660" s="280"/>
      <c r="T660" s="280">
        <v>0</v>
      </c>
    </row>
    <row r="661" spans="2:20" x14ac:dyDescent="0.35">
      <c r="B661" s="286">
        <v>654</v>
      </c>
      <c r="C661" s="283" t="s">
        <v>647</v>
      </c>
      <c r="D661" s="283">
        <v>368635</v>
      </c>
      <c r="E661" s="283">
        <v>278505</v>
      </c>
      <c r="F661" s="280">
        <f t="shared" ref="F661:F678" si="31">D661-E661</f>
        <v>90130</v>
      </c>
      <c r="G661" s="283">
        <v>169.5</v>
      </c>
      <c r="H661" s="283">
        <v>84</v>
      </c>
      <c r="I661" s="283">
        <v>0</v>
      </c>
      <c r="J661" s="284">
        <v>1261</v>
      </c>
      <c r="K661" s="283">
        <v>16</v>
      </c>
      <c r="L661" s="283">
        <v>22</v>
      </c>
      <c r="M661" s="283">
        <v>400.5</v>
      </c>
      <c r="N661" s="283">
        <v>366</v>
      </c>
      <c r="O661" s="283">
        <v>600</v>
      </c>
      <c r="P661" s="283">
        <v>67</v>
      </c>
      <c r="Q661" s="283">
        <v>160</v>
      </c>
      <c r="R661" s="283"/>
      <c r="S661" s="283"/>
      <c r="T661" s="283">
        <v>0</v>
      </c>
    </row>
    <row r="662" spans="2:20" x14ac:dyDescent="0.35">
      <c r="B662" s="286">
        <v>655</v>
      </c>
      <c r="C662" s="283" t="s">
        <v>648</v>
      </c>
      <c r="D662" s="283">
        <v>341065</v>
      </c>
      <c r="E662" s="283">
        <v>254016</v>
      </c>
      <c r="F662" s="280">
        <f t="shared" si="31"/>
        <v>87049</v>
      </c>
      <c r="G662" s="283">
        <v>169.5</v>
      </c>
      <c r="H662" s="283">
        <v>71</v>
      </c>
      <c r="I662" s="283">
        <v>4</v>
      </c>
      <c r="J662" s="284">
        <v>1153</v>
      </c>
      <c r="K662" s="283">
        <v>12</v>
      </c>
      <c r="L662" s="283">
        <v>11</v>
      </c>
      <c r="M662" s="283">
        <v>400.5</v>
      </c>
      <c r="N662" s="283">
        <v>384</v>
      </c>
      <c r="O662" s="283">
        <v>543</v>
      </c>
      <c r="P662" s="283">
        <v>61</v>
      </c>
      <c r="Q662" s="283">
        <v>146</v>
      </c>
      <c r="R662" s="283"/>
      <c r="S662" s="283"/>
      <c r="T662" s="283">
        <v>0</v>
      </c>
    </row>
    <row r="663" spans="2:20" x14ac:dyDescent="0.35">
      <c r="B663" s="286">
        <v>656</v>
      </c>
      <c r="C663" s="283" t="s">
        <v>649</v>
      </c>
      <c r="D663" s="283">
        <v>356338</v>
      </c>
      <c r="E663" s="283">
        <v>269019</v>
      </c>
      <c r="F663" s="280">
        <f t="shared" si="31"/>
        <v>87319</v>
      </c>
      <c r="G663" s="283">
        <v>98</v>
      </c>
      <c r="H663" s="283">
        <v>45</v>
      </c>
      <c r="I663" s="283">
        <v>3</v>
      </c>
      <c r="J663" s="284">
        <v>1054</v>
      </c>
      <c r="K663" s="283">
        <v>22</v>
      </c>
      <c r="L663" s="283">
        <v>28</v>
      </c>
      <c r="M663" s="283">
        <v>384</v>
      </c>
      <c r="N663" s="283">
        <v>442</v>
      </c>
      <c r="O663" s="283">
        <v>557</v>
      </c>
      <c r="P663" s="283">
        <v>56</v>
      </c>
      <c r="Q663" s="283">
        <v>134</v>
      </c>
      <c r="R663" s="283"/>
      <c r="S663" s="283"/>
      <c r="T663" s="283">
        <v>0</v>
      </c>
    </row>
    <row r="664" spans="2:20" x14ac:dyDescent="0.35">
      <c r="B664" s="286">
        <v>657</v>
      </c>
      <c r="C664" s="283" t="s">
        <v>650</v>
      </c>
      <c r="D664" s="283">
        <v>413790</v>
      </c>
      <c r="E664" s="283">
        <v>333362</v>
      </c>
      <c r="F664" s="280">
        <f t="shared" si="31"/>
        <v>80428</v>
      </c>
      <c r="G664" s="283">
        <v>122</v>
      </c>
      <c r="H664" s="280">
        <v>55</v>
      </c>
      <c r="I664" s="283">
        <v>3</v>
      </c>
      <c r="J664" s="284">
        <v>947</v>
      </c>
      <c r="K664" s="283">
        <v>21</v>
      </c>
      <c r="L664" s="283">
        <v>79</v>
      </c>
      <c r="M664" s="283">
        <v>284</v>
      </c>
      <c r="N664" s="283">
        <v>497</v>
      </c>
      <c r="O664" s="283">
        <v>862</v>
      </c>
      <c r="P664" s="283">
        <v>174</v>
      </c>
      <c r="Q664" s="283">
        <v>510</v>
      </c>
      <c r="R664" s="283"/>
      <c r="S664" s="283"/>
      <c r="T664" s="283">
        <v>0</v>
      </c>
    </row>
    <row r="665" spans="2:20" x14ac:dyDescent="0.35">
      <c r="B665" s="286">
        <v>658</v>
      </c>
      <c r="C665" s="283" t="s">
        <v>651</v>
      </c>
      <c r="D665" s="283">
        <v>441268</v>
      </c>
      <c r="E665" s="283">
        <v>362435</v>
      </c>
      <c r="F665" s="280">
        <f t="shared" si="31"/>
        <v>78833</v>
      </c>
      <c r="G665" s="283">
        <v>151.5</v>
      </c>
      <c r="H665" s="283">
        <v>56</v>
      </c>
      <c r="I665" s="283">
        <v>0</v>
      </c>
      <c r="J665" s="284">
        <v>1011</v>
      </c>
      <c r="K665" s="283">
        <v>34</v>
      </c>
      <c r="L665" s="283">
        <v>72</v>
      </c>
      <c r="M665" s="283">
        <v>331</v>
      </c>
      <c r="N665" s="283">
        <v>615</v>
      </c>
      <c r="O665" s="283">
        <v>1153</v>
      </c>
      <c r="P665" s="283">
        <v>275</v>
      </c>
      <c r="Q665" s="283">
        <v>879</v>
      </c>
      <c r="R665" s="283"/>
      <c r="S665" s="283"/>
      <c r="T665" s="283">
        <v>0</v>
      </c>
    </row>
    <row r="666" spans="2:20" x14ac:dyDescent="0.35">
      <c r="B666" s="286">
        <v>659</v>
      </c>
      <c r="C666" s="283" t="s">
        <v>652</v>
      </c>
      <c r="D666" s="283">
        <v>447923</v>
      </c>
      <c r="E666" s="283">
        <v>367915</v>
      </c>
      <c r="F666" s="280">
        <f t="shared" si="31"/>
        <v>80008</v>
      </c>
      <c r="G666" s="283">
        <v>151.5</v>
      </c>
      <c r="H666" s="283">
        <v>47</v>
      </c>
      <c r="I666" s="283">
        <v>3</v>
      </c>
      <c r="J666" s="284">
        <v>1013</v>
      </c>
      <c r="K666" s="283">
        <v>36</v>
      </c>
      <c r="L666" s="283">
        <v>44</v>
      </c>
      <c r="M666" s="283">
        <v>331</v>
      </c>
      <c r="N666" s="283">
        <v>585</v>
      </c>
      <c r="O666" s="283">
        <v>890</v>
      </c>
      <c r="P666" s="283">
        <v>197</v>
      </c>
      <c r="Q666" s="283">
        <v>605</v>
      </c>
      <c r="R666" s="283"/>
      <c r="S666" s="283"/>
      <c r="T666" s="283">
        <v>0</v>
      </c>
    </row>
    <row r="667" spans="2:20" x14ac:dyDescent="0.35">
      <c r="B667" s="286">
        <v>660</v>
      </c>
      <c r="C667" s="283" t="s">
        <v>653</v>
      </c>
      <c r="D667" s="283">
        <v>404028</v>
      </c>
      <c r="E667" s="283">
        <v>325322</v>
      </c>
      <c r="F667" s="280">
        <f t="shared" si="31"/>
        <v>78706</v>
      </c>
      <c r="G667" s="283">
        <v>175</v>
      </c>
      <c r="H667" s="283">
        <v>72</v>
      </c>
      <c r="I667" s="283">
        <v>4</v>
      </c>
      <c r="J667" s="284">
        <v>922</v>
      </c>
      <c r="K667" s="283">
        <v>32</v>
      </c>
      <c r="L667" s="283">
        <v>38</v>
      </c>
      <c r="M667" s="283">
        <v>449</v>
      </c>
      <c r="N667" s="283">
        <v>477</v>
      </c>
      <c r="O667" s="283">
        <v>696</v>
      </c>
      <c r="P667" s="283">
        <v>131</v>
      </c>
      <c r="Q667" s="283">
        <v>315</v>
      </c>
      <c r="R667" s="283"/>
      <c r="S667" s="283"/>
      <c r="T667" s="283">
        <v>0</v>
      </c>
    </row>
    <row r="668" spans="2:20" x14ac:dyDescent="0.35">
      <c r="B668" s="286">
        <v>661</v>
      </c>
      <c r="C668" s="283" t="s">
        <v>654</v>
      </c>
      <c r="D668" s="283">
        <v>401892</v>
      </c>
      <c r="E668" s="283">
        <v>313771</v>
      </c>
      <c r="F668" s="280">
        <f t="shared" si="31"/>
        <v>88121</v>
      </c>
      <c r="G668" s="283">
        <v>175</v>
      </c>
      <c r="H668" s="283">
        <v>74</v>
      </c>
      <c r="I668" s="283">
        <v>0</v>
      </c>
      <c r="J668" s="284">
        <v>1057</v>
      </c>
      <c r="K668" s="283">
        <v>26</v>
      </c>
      <c r="L668" s="283">
        <v>25</v>
      </c>
      <c r="M668" s="283">
        <v>449</v>
      </c>
      <c r="N668" s="283">
        <v>367</v>
      </c>
      <c r="O668" s="283">
        <v>532</v>
      </c>
      <c r="P668" s="283">
        <v>79</v>
      </c>
      <c r="Q668" s="283">
        <v>208</v>
      </c>
      <c r="R668" s="283"/>
      <c r="S668" s="283"/>
      <c r="T668" s="283">
        <v>0</v>
      </c>
    </row>
    <row r="669" spans="2:20" x14ac:dyDescent="0.35">
      <c r="B669" s="286">
        <v>662</v>
      </c>
      <c r="C669" s="283" t="s">
        <v>655</v>
      </c>
      <c r="D669" s="283">
        <v>402045</v>
      </c>
      <c r="E669" s="283">
        <v>307587</v>
      </c>
      <c r="F669" s="280">
        <f t="shared" si="31"/>
        <v>94458</v>
      </c>
      <c r="G669" s="283">
        <v>132</v>
      </c>
      <c r="H669" s="283">
        <v>70</v>
      </c>
      <c r="I669" s="283">
        <v>6</v>
      </c>
      <c r="J669" s="284">
        <v>1083</v>
      </c>
      <c r="K669" s="283">
        <v>24</v>
      </c>
      <c r="L669" s="283">
        <v>30</v>
      </c>
      <c r="M669" s="283">
        <v>352</v>
      </c>
      <c r="N669" s="283">
        <v>305</v>
      </c>
      <c r="O669" s="283">
        <v>380</v>
      </c>
      <c r="P669" s="283">
        <v>60</v>
      </c>
      <c r="Q669" s="283">
        <v>128</v>
      </c>
      <c r="R669" s="283"/>
      <c r="S669" s="283"/>
      <c r="T669" s="283">
        <v>0</v>
      </c>
    </row>
    <row r="670" spans="2:20" x14ac:dyDescent="0.35">
      <c r="B670" s="286">
        <v>663</v>
      </c>
      <c r="C670" s="283" t="s">
        <v>656</v>
      </c>
      <c r="D670" s="283">
        <v>378372</v>
      </c>
      <c r="E670" s="283">
        <v>279732</v>
      </c>
      <c r="F670" s="280">
        <f t="shared" si="31"/>
        <v>98640</v>
      </c>
      <c r="G670" s="283">
        <v>132</v>
      </c>
      <c r="H670" s="283">
        <v>49</v>
      </c>
      <c r="I670" s="283">
        <v>3</v>
      </c>
      <c r="J670" s="284">
        <v>1168</v>
      </c>
      <c r="K670" s="283">
        <v>42</v>
      </c>
      <c r="L670" s="283">
        <v>29</v>
      </c>
      <c r="M670" s="283">
        <v>352</v>
      </c>
      <c r="N670" s="283">
        <v>287</v>
      </c>
      <c r="O670" s="283">
        <v>255</v>
      </c>
      <c r="P670" s="283">
        <v>54</v>
      </c>
      <c r="Q670" s="283">
        <v>109</v>
      </c>
      <c r="R670" s="283"/>
      <c r="S670" s="283"/>
      <c r="T670" s="283">
        <v>0</v>
      </c>
    </row>
    <row r="671" spans="2:20" x14ac:dyDescent="0.35">
      <c r="B671" s="286">
        <v>664</v>
      </c>
      <c r="C671" s="283" t="s">
        <v>657</v>
      </c>
      <c r="D671" s="283">
        <v>357614</v>
      </c>
      <c r="E671" s="283">
        <v>255821</v>
      </c>
      <c r="F671" s="280">
        <f t="shared" si="31"/>
        <v>101793</v>
      </c>
      <c r="G671" s="283">
        <v>40</v>
      </c>
      <c r="H671" s="283">
        <v>21</v>
      </c>
      <c r="I671" s="283">
        <v>3</v>
      </c>
      <c r="J671" s="284">
        <v>1244</v>
      </c>
      <c r="K671" s="283">
        <v>41</v>
      </c>
      <c r="L671" s="283">
        <v>26</v>
      </c>
      <c r="M671" s="283">
        <v>172</v>
      </c>
      <c r="N671" s="283">
        <v>262</v>
      </c>
      <c r="O671" s="283">
        <v>201</v>
      </c>
      <c r="P671" s="283">
        <v>30</v>
      </c>
      <c r="Q671" s="283">
        <v>94</v>
      </c>
      <c r="R671" s="283"/>
      <c r="S671" s="283"/>
      <c r="T671" s="283">
        <v>0</v>
      </c>
    </row>
    <row r="672" spans="2:20" x14ac:dyDescent="0.35">
      <c r="B672" s="286">
        <v>665</v>
      </c>
      <c r="C672" s="283" t="s">
        <v>658</v>
      </c>
      <c r="D672" s="283">
        <v>319839</v>
      </c>
      <c r="E672" s="283">
        <v>221079</v>
      </c>
      <c r="F672" s="280">
        <f t="shared" si="31"/>
        <v>98760</v>
      </c>
      <c r="G672" s="283">
        <v>40</v>
      </c>
      <c r="H672" s="283">
        <v>11</v>
      </c>
      <c r="I672" s="283">
        <v>0</v>
      </c>
      <c r="J672" s="283">
        <v>1059</v>
      </c>
      <c r="K672" s="283">
        <v>49</v>
      </c>
      <c r="L672" s="283">
        <v>37</v>
      </c>
      <c r="M672" s="283">
        <v>172</v>
      </c>
      <c r="N672" s="283">
        <v>214</v>
      </c>
      <c r="O672" s="283">
        <v>143</v>
      </c>
      <c r="P672" s="283">
        <v>23</v>
      </c>
      <c r="Q672" s="283">
        <v>79</v>
      </c>
      <c r="R672" s="283"/>
      <c r="S672" s="283"/>
      <c r="T672" s="283">
        <v>0</v>
      </c>
    </row>
    <row r="673" spans="2:20" x14ac:dyDescent="0.35">
      <c r="B673" s="286">
        <v>666</v>
      </c>
      <c r="C673" s="283" t="s">
        <v>659</v>
      </c>
      <c r="D673" s="283">
        <v>291395</v>
      </c>
      <c r="E673" s="283">
        <v>197002</v>
      </c>
      <c r="F673" s="280">
        <f t="shared" si="31"/>
        <v>94393</v>
      </c>
      <c r="G673" s="283">
        <v>16.5</v>
      </c>
      <c r="H673" s="283">
        <v>9</v>
      </c>
      <c r="I673" s="283">
        <v>0</v>
      </c>
      <c r="J673" s="283">
        <v>922</v>
      </c>
      <c r="K673" s="283">
        <v>46</v>
      </c>
      <c r="L673" s="283">
        <v>44</v>
      </c>
      <c r="M673" s="283">
        <v>54.5</v>
      </c>
      <c r="N673" s="283">
        <v>157</v>
      </c>
      <c r="O673" s="283">
        <v>96</v>
      </c>
      <c r="P673" s="283">
        <v>24</v>
      </c>
      <c r="Q673" s="283">
        <v>58</v>
      </c>
      <c r="R673" s="283"/>
      <c r="S673" s="283"/>
      <c r="T673" s="283">
        <v>0</v>
      </c>
    </row>
    <row r="674" spans="2:20" x14ac:dyDescent="0.35">
      <c r="B674" s="286">
        <v>667</v>
      </c>
      <c r="C674" s="283" t="s">
        <v>660</v>
      </c>
      <c r="D674" s="283">
        <v>218198</v>
      </c>
      <c r="E674" s="283">
        <v>147282</v>
      </c>
      <c r="F674" s="280">
        <f t="shared" si="31"/>
        <v>70916</v>
      </c>
      <c r="G674" s="283">
        <v>16.5</v>
      </c>
      <c r="H674" s="283">
        <v>8</v>
      </c>
      <c r="I674" s="283">
        <v>0</v>
      </c>
      <c r="J674" s="283">
        <v>685</v>
      </c>
      <c r="K674" s="283">
        <v>48</v>
      </c>
      <c r="L674" s="283">
        <v>43</v>
      </c>
      <c r="M674" s="283">
        <v>54.5</v>
      </c>
      <c r="N674" s="283">
        <v>124</v>
      </c>
      <c r="O674" s="283">
        <v>52</v>
      </c>
      <c r="P674" s="283">
        <v>15</v>
      </c>
      <c r="Q674" s="283">
        <v>57</v>
      </c>
      <c r="R674" s="283"/>
      <c r="S674" s="283"/>
      <c r="T674" s="283">
        <v>0</v>
      </c>
    </row>
    <row r="675" spans="2:20" x14ac:dyDescent="0.35">
      <c r="B675" s="286">
        <v>668</v>
      </c>
      <c r="C675" s="283" t="s">
        <v>661</v>
      </c>
      <c r="D675" s="283">
        <v>165110</v>
      </c>
      <c r="E675" s="283">
        <v>112837</v>
      </c>
      <c r="F675" s="280">
        <f t="shared" si="31"/>
        <v>52273</v>
      </c>
      <c r="G675" s="283">
        <v>8.5</v>
      </c>
      <c r="H675" s="283">
        <v>3</v>
      </c>
      <c r="I675" s="283">
        <v>0</v>
      </c>
      <c r="J675" s="283">
        <v>597</v>
      </c>
      <c r="K675" s="283">
        <v>51</v>
      </c>
      <c r="L675" s="283">
        <v>32</v>
      </c>
      <c r="M675" s="283">
        <v>27</v>
      </c>
      <c r="N675" s="283">
        <v>99</v>
      </c>
      <c r="O675" s="283">
        <v>32</v>
      </c>
      <c r="P675" s="283">
        <v>12</v>
      </c>
      <c r="Q675" s="283">
        <v>43</v>
      </c>
      <c r="R675" s="283"/>
      <c r="S675" s="283"/>
      <c r="T675" s="283">
        <v>0</v>
      </c>
    </row>
    <row r="676" spans="2:20" x14ac:dyDescent="0.35">
      <c r="B676" s="286">
        <v>669</v>
      </c>
      <c r="C676" s="283" t="s">
        <v>662</v>
      </c>
      <c r="D676" s="283">
        <v>119896</v>
      </c>
      <c r="E676" s="283">
        <v>83218</v>
      </c>
      <c r="F676" s="280">
        <f t="shared" si="31"/>
        <v>36678</v>
      </c>
      <c r="G676" s="283">
        <v>8.5</v>
      </c>
      <c r="H676" s="283">
        <v>3</v>
      </c>
      <c r="I676" s="283">
        <v>0</v>
      </c>
      <c r="J676" s="283">
        <v>422</v>
      </c>
      <c r="K676" s="283">
        <v>67</v>
      </c>
      <c r="L676" s="283">
        <v>25</v>
      </c>
      <c r="M676" s="283">
        <v>27</v>
      </c>
      <c r="N676" s="283">
        <v>79</v>
      </c>
      <c r="O676" s="283">
        <v>19</v>
      </c>
      <c r="P676" s="283">
        <v>6</v>
      </c>
      <c r="Q676" s="283">
        <v>25</v>
      </c>
      <c r="R676" s="283"/>
      <c r="S676" s="283"/>
      <c r="T676" s="283">
        <v>0</v>
      </c>
    </row>
    <row r="677" spans="2:20" x14ac:dyDescent="0.35">
      <c r="B677" s="286">
        <v>670</v>
      </c>
      <c r="C677" s="283" t="s">
        <v>663</v>
      </c>
      <c r="D677" s="283">
        <v>127990</v>
      </c>
      <c r="E677" s="283">
        <v>89150</v>
      </c>
      <c r="F677" s="280">
        <f t="shared" si="31"/>
        <v>38840</v>
      </c>
      <c r="G677" s="283">
        <v>7</v>
      </c>
      <c r="H677" s="283">
        <v>6</v>
      </c>
      <c r="I677" s="283">
        <v>0</v>
      </c>
      <c r="J677" s="283">
        <v>357</v>
      </c>
      <c r="K677" s="283">
        <v>78</v>
      </c>
      <c r="L677" s="283">
        <v>19</v>
      </c>
      <c r="M677" s="283">
        <v>13</v>
      </c>
      <c r="N677" s="283">
        <v>97</v>
      </c>
      <c r="O677" s="283">
        <v>15</v>
      </c>
      <c r="P677" s="283">
        <v>3</v>
      </c>
      <c r="Q677" s="283">
        <v>23</v>
      </c>
      <c r="R677" s="283"/>
      <c r="S677" s="283"/>
      <c r="T677" s="283">
        <v>0</v>
      </c>
    </row>
    <row r="678" spans="2:20" x14ac:dyDescent="0.35">
      <c r="B678" s="286">
        <v>671</v>
      </c>
      <c r="C678" s="283" t="s">
        <v>664</v>
      </c>
      <c r="D678" s="283">
        <v>5926624</v>
      </c>
      <c r="E678" s="283">
        <v>4485210</v>
      </c>
      <c r="F678" s="280">
        <f t="shared" si="31"/>
        <v>1441414</v>
      </c>
      <c r="G678" s="283">
        <v>1759</v>
      </c>
      <c r="H678" s="283">
        <v>733</v>
      </c>
      <c r="I678" s="283">
        <v>29</v>
      </c>
      <c r="J678" s="283">
        <v>17106</v>
      </c>
      <c r="K678" s="283">
        <v>679</v>
      </c>
      <c r="L678" s="283">
        <v>624</v>
      </c>
      <c r="M678" s="283">
        <v>4604</v>
      </c>
      <c r="N678" s="283">
        <v>5940</v>
      </c>
      <c r="O678" s="283">
        <v>7791</v>
      </c>
      <c r="P678" s="283">
        <v>1395</v>
      </c>
      <c r="Q678" s="283">
        <v>3952</v>
      </c>
      <c r="R678" s="283"/>
      <c r="S678" s="283"/>
      <c r="T678" s="283">
        <v>0</v>
      </c>
    </row>
    <row r="679" spans="2:20" x14ac:dyDescent="0.35">
      <c r="B679" s="286">
        <v>672</v>
      </c>
      <c r="C679" s="282" t="s">
        <v>768</v>
      </c>
      <c r="D679" s="282">
        <v>2525539</v>
      </c>
      <c r="E679" s="282">
        <v>1834359</v>
      </c>
      <c r="F679" s="282">
        <f>D679-E679</f>
        <v>691180</v>
      </c>
      <c r="G679" s="282">
        <v>491</v>
      </c>
      <c r="H679" s="282">
        <v>222</v>
      </c>
      <c r="I679" s="282">
        <v>13</v>
      </c>
      <c r="J679" s="282">
        <v>8008</v>
      </c>
      <c r="K679" s="282">
        <v>583</v>
      </c>
      <c r="L679" s="282">
        <v>518</v>
      </c>
      <c r="M679" s="282">
        <v>1220</v>
      </c>
      <c r="N679" s="282">
        <v>1714</v>
      </c>
      <c r="O679" s="282">
        <v>2409</v>
      </c>
      <c r="P679" s="282">
        <v>540</v>
      </c>
      <c r="Q679" s="282">
        <v>1714</v>
      </c>
      <c r="R679" s="282"/>
      <c r="S679" s="282"/>
      <c r="T679" s="282">
        <v>1</v>
      </c>
    </row>
    <row r="680" spans="2:20" ht="42" x14ac:dyDescent="0.4">
      <c r="B680" s="286">
        <v>673</v>
      </c>
      <c r="C680" s="218"/>
      <c r="D680" s="607" t="s">
        <v>2353</v>
      </c>
      <c r="E680" s="607" t="s">
        <v>2354</v>
      </c>
      <c r="F680" s="607" t="s">
        <v>2355</v>
      </c>
      <c r="G680" s="285" t="s">
        <v>2357</v>
      </c>
      <c r="H680" s="285" t="s">
        <v>2358</v>
      </c>
      <c r="I680" s="285" t="s">
        <v>2359</v>
      </c>
      <c r="J680" s="285" t="s">
        <v>3966</v>
      </c>
      <c r="K680" s="285" t="s">
        <v>3967</v>
      </c>
      <c r="L680" s="285" t="s">
        <v>3968</v>
      </c>
      <c r="M680" s="285" t="s">
        <v>2068</v>
      </c>
      <c r="N680" s="285" t="s">
        <v>2069</v>
      </c>
      <c r="O680" s="285" t="s">
        <v>2070</v>
      </c>
      <c r="P680" s="285" t="s">
        <v>2071</v>
      </c>
      <c r="Q680" s="285" t="s">
        <v>2072</v>
      </c>
      <c r="R680" s="285">
        <v>9</v>
      </c>
      <c r="S680" s="285">
        <v>10</v>
      </c>
      <c r="T680" s="285" t="s">
        <v>765</v>
      </c>
    </row>
    <row r="681" spans="2:20" x14ac:dyDescent="0.35">
      <c r="B681" s="286">
        <v>674</v>
      </c>
      <c r="C681" s="280" t="s">
        <v>646</v>
      </c>
      <c r="D681" s="280">
        <v>371219</v>
      </c>
      <c r="E681" s="280">
        <v>287178</v>
      </c>
      <c r="F681" s="280">
        <f>D681-E681</f>
        <v>84041</v>
      </c>
      <c r="G681" s="280">
        <v>146</v>
      </c>
      <c r="H681" s="280">
        <v>49</v>
      </c>
      <c r="I681" s="280">
        <v>0</v>
      </c>
      <c r="J681" s="281">
        <v>13437</v>
      </c>
      <c r="K681" s="280">
        <v>1522</v>
      </c>
      <c r="L681" s="280">
        <v>472</v>
      </c>
      <c r="M681" s="280">
        <v>351</v>
      </c>
      <c r="N681" s="280">
        <v>583</v>
      </c>
      <c r="O681" s="280">
        <v>765</v>
      </c>
      <c r="P681" s="280">
        <v>128</v>
      </c>
      <c r="Q681" s="280">
        <v>379</v>
      </c>
      <c r="R681" s="280"/>
      <c r="S681" s="280"/>
      <c r="T681" s="280">
        <v>0</v>
      </c>
    </row>
    <row r="682" spans="2:20" x14ac:dyDescent="0.35">
      <c r="B682" s="286">
        <v>675</v>
      </c>
      <c r="C682" s="283" t="s">
        <v>647</v>
      </c>
      <c r="D682" s="283">
        <v>368635</v>
      </c>
      <c r="E682" s="283">
        <v>278505</v>
      </c>
      <c r="F682" s="280">
        <f t="shared" ref="F682:F699" si="32">D682-E682</f>
        <v>90130</v>
      </c>
      <c r="G682" s="283">
        <v>169.5</v>
      </c>
      <c r="H682" s="283">
        <v>84</v>
      </c>
      <c r="I682" s="283">
        <v>0</v>
      </c>
      <c r="J682" s="284">
        <v>13208</v>
      </c>
      <c r="K682" s="283">
        <v>1105</v>
      </c>
      <c r="L682" s="283">
        <v>357</v>
      </c>
      <c r="M682" s="283">
        <v>400.5</v>
      </c>
      <c r="N682" s="283">
        <v>366</v>
      </c>
      <c r="O682" s="283">
        <v>600</v>
      </c>
      <c r="P682" s="283">
        <v>67</v>
      </c>
      <c r="Q682" s="283">
        <v>160</v>
      </c>
      <c r="R682" s="283"/>
      <c r="S682" s="283"/>
      <c r="T682" s="283">
        <v>0</v>
      </c>
    </row>
    <row r="683" spans="2:20" x14ac:dyDescent="0.35">
      <c r="B683" s="286">
        <v>676</v>
      </c>
      <c r="C683" s="283" t="s">
        <v>648</v>
      </c>
      <c r="D683" s="283">
        <v>341065</v>
      </c>
      <c r="E683" s="283">
        <v>254016</v>
      </c>
      <c r="F683" s="280">
        <f t="shared" si="32"/>
        <v>87049</v>
      </c>
      <c r="G683" s="283">
        <v>169.5</v>
      </c>
      <c r="H683" s="283">
        <v>71</v>
      </c>
      <c r="I683" s="283">
        <v>4</v>
      </c>
      <c r="J683" s="284">
        <v>12478</v>
      </c>
      <c r="K683" s="283">
        <v>850</v>
      </c>
      <c r="L683" s="283">
        <v>245</v>
      </c>
      <c r="M683" s="283">
        <v>400.5</v>
      </c>
      <c r="N683" s="283">
        <v>384</v>
      </c>
      <c r="O683" s="283">
        <v>543</v>
      </c>
      <c r="P683" s="283">
        <v>61</v>
      </c>
      <c r="Q683" s="283">
        <v>146</v>
      </c>
      <c r="R683" s="283"/>
      <c r="S683" s="283"/>
      <c r="T683" s="283">
        <v>0</v>
      </c>
    </row>
    <row r="684" spans="2:20" x14ac:dyDescent="0.35">
      <c r="B684" s="286">
        <v>677</v>
      </c>
      <c r="C684" s="283" t="s">
        <v>649</v>
      </c>
      <c r="D684" s="283">
        <v>356338</v>
      </c>
      <c r="E684" s="283">
        <v>269019</v>
      </c>
      <c r="F684" s="280">
        <f t="shared" si="32"/>
        <v>87319</v>
      </c>
      <c r="G684" s="283">
        <v>98</v>
      </c>
      <c r="H684" s="283">
        <v>45</v>
      </c>
      <c r="I684" s="283">
        <v>3</v>
      </c>
      <c r="J684" s="284">
        <v>12960</v>
      </c>
      <c r="K684" s="283">
        <v>795</v>
      </c>
      <c r="L684" s="283">
        <v>235</v>
      </c>
      <c r="M684" s="283">
        <v>384</v>
      </c>
      <c r="N684" s="283">
        <v>442</v>
      </c>
      <c r="O684" s="283">
        <v>557</v>
      </c>
      <c r="P684" s="283">
        <v>56</v>
      </c>
      <c r="Q684" s="283">
        <v>134</v>
      </c>
      <c r="R684" s="283"/>
      <c r="S684" s="283"/>
      <c r="T684" s="283">
        <v>0</v>
      </c>
    </row>
    <row r="685" spans="2:20" x14ac:dyDescent="0.35">
      <c r="B685" s="286">
        <v>678</v>
      </c>
      <c r="C685" s="283" t="s">
        <v>650</v>
      </c>
      <c r="D685" s="283">
        <v>413790</v>
      </c>
      <c r="E685" s="283">
        <v>333362</v>
      </c>
      <c r="F685" s="280">
        <f t="shared" si="32"/>
        <v>80428</v>
      </c>
      <c r="G685" s="283">
        <v>122</v>
      </c>
      <c r="H685" s="280">
        <v>55</v>
      </c>
      <c r="I685" s="283">
        <v>3</v>
      </c>
      <c r="J685" s="284">
        <v>12750</v>
      </c>
      <c r="K685" s="283">
        <v>1237</v>
      </c>
      <c r="L685" s="283">
        <v>383</v>
      </c>
      <c r="M685" s="283">
        <v>284</v>
      </c>
      <c r="N685" s="283">
        <v>497</v>
      </c>
      <c r="O685" s="283">
        <v>862</v>
      </c>
      <c r="P685" s="283">
        <v>174</v>
      </c>
      <c r="Q685" s="283">
        <v>510</v>
      </c>
      <c r="R685" s="283"/>
      <c r="S685" s="283"/>
      <c r="T685" s="283">
        <v>0</v>
      </c>
    </row>
    <row r="686" spans="2:20" x14ac:dyDescent="0.35">
      <c r="B686" s="286">
        <v>679</v>
      </c>
      <c r="C686" s="283" t="s">
        <v>651</v>
      </c>
      <c r="D686" s="283">
        <v>441268</v>
      </c>
      <c r="E686" s="283">
        <v>362435</v>
      </c>
      <c r="F686" s="280">
        <f t="shared" si="32"/>
        <v>78833</v>
      </c>
      <c r="G686" s="283">
        <v>151.5</v>
      </c>
      <c r="H686" s="283">
        <v>56</v>
      </c>
      <c r="I686" s="283">
        <v>0</v>
      </c>
      <c r="J686" s="284">
        <v>12712</v>
      </c>
      <c r="K686" s="283">
        <v>1951</v>
      </c>
      <c r="L686" s="283">
        <v>644</v>
      </c>
      <c r="M686" s="283">
        <v>331</v>
      </c>
      <c r="N686" s="283">
        <v>615</v>
      </c>
      <c r="O686" s="283">
        <v>1153</v>
      </c>
      <c r="P686" s="283">
        <v>275</v>
      </c>
      <c r="Q686" s="283">
        <v>879</v>
      </c>
      <c r="R686" s="283"/>
      <c r="S686" s="283"/>
      <c r="T686" s="283">
        <v>0</v>
      </c>
    </row>
    <row r="687" spans="2:20" x14ac:dyDescent="0.35">
      <c r="B687" s="286">
        <v>680</v>
      </c>
      <c r="C687" s="283" t="s">
        <v>652</v>
      </c>
      <c r="D687" s="283">
        <v>447923</v>
      </c>
      <c r="E687" s="283">
        <v>367915</v>
      </c>
      <c r="F687" s="280">
        <f t="shared" si="32"/>
        <v>80008</v>
      </c>
      <c r="G687" s="283">
        <v>151.5</v>
      </c>
      <c r="H687" s="283">
        <v>47</v>
      </c>
      <c r="I687" s="283">
        <v>3</v>
      </c>
      <c r="J687" s="284">
        <v>12978</v>
      </c>
      <c r="K687" s="283">
        <v>1794</v>
      </c>
      <c r="L687" s="283">
        <v>598</v>
      </c>
      <c r="M687" s="283">
        <v>331</v>
      </c>
      <c r="N687" s="283">
        <v>585</v>
      </c>
      <c r="O687" s="283">
        <v>890</v>
      </c>
      <c r="P687" s="283">
        <v>197</v>
      </c>
      <c r="Q687" s="283">
        <v>605</v>
      </c>
      <c r="R687" s="283"/>
      <c r="S687" s="283"/>
      <c r="T687" s="283">
        <v>0</v>
      </c>
    </row>
    <row r="688" spans="2:20" x14ac:dyDescent="0.35">
      <c r="B688" s="286">
        <v>681</v>
      </c>
      <c r="C688" s="283" t="s">
        <v>653</v>
      </c>
      <c r="D688" s="283">
        <v>404028</v>
      </c>
      <c r="E688" s="283">
        <v>325322</v>
      </c>
      <c r="F688" s="280">
        <f t="shared" si="32"/>
        <v>78706</v>
      </c>
      <c r="G688" s="283">
        <v>175</v>
      </c>
      <c r="H688" s="283">
        <v>72</v>
      </c>
      <c r="I688" s="283">
        <v>4</v>
      </c>
      <c r="J688" s="284">
        <v>12220</v>
      </c>
      <c r="K688" s="283">
        <v>1354</v>
      </c>
      <c r="L688" s="283">
        <v>407</v>
      </c>
      <c r="M688" s="283">
        <v>449</v>
      </c>
      <c r="N688" s="283">
        <v>477</v>
      </c>
      <c r="O688" s="283">
        <v>696</v>
      </c>
      <c r="P688" s="283">
        <v>131</v>
      </c>
      <c r="Q688" s="283">
        <v>315</v>
      </c>
      <c r="R688" s="283"/>
      <c r="S688" s="283"/>
      <c r="T688" s="283">
        <v>0</v>
      </c>
    </row>
    <row r="689" spans="2:20" x14ac:dyDescent="0.35">
      <c r="B689" s="286">
        <v>682</v>
      </c>
      <c r="C689" s="283" t="s">
        <v>654</v>
      </c>
      <c r="D689" s="283">
        <v>401892</v>
      </c>
      <c r="E689" s="283">
        <v>313771</v>
      </c>
      <c r="F689" s="280">
        <f t="shared" si="32"/>
        <v>88121</v>
      </c>
      <c r="G689" s="283">
        <v>175</v>
      </c>
      <c r="H689" s="283">
        <v>74</v>
      </c>
      <c r="I689" s="283">
        <v>0</v>
      </c>
      <c r="J689" s="284">
        <v>11670</v>
      </c>
      <c r="K689" s="283">
        <v>1045</v>
      </c>
      <c r="L689" s="283">
        <v>295</v>
      </c>
      <c r="M689" s="283">
        <v>449</v>
      </c>
      <c r="N689" s="283">
        <v>367</v>
      </c>
      <c r="O689" s="283">
        <v>532</v>
      </c>
      <c r="P689" s="283">
        <v>79</v>
      </c>
      <c r="Q689" s="283">
        <v>208</v>
      </c>
      <c r="R689" s="283"/>
      <c r="S689" s="283"/>
      <c r="T689" s="283">
        <v>0</v>
      </c>
    </row>
    <row r="690" spans="2:20" x14ac:dyDescent="0.35">
      <c r="B690" s="286">
        <v>683</v>
      </c>
      <c r="C690" s="283" t="s">
        <v>655</v>
      </c>
      <c r="D690" s="283">
        <v>402045</v>
      </c>
      <c r="E690" s="283">
        <v>307587</v>
      </c>
      <c r="F690" s="280">
        <f t="shared" si="32"/>
        <v>94458</v>
      </c>
      <c r="G690" s="283">
        <v>132</v>
      </c>
      <c r="H690" s="283">
        <v>70</v>
      </c>
      <c r="I690" s="283">
        <v>6</v>
      </c>
      <c r="J690" s="284">
        <v>12164</v>
      </c>
      <c r="K690" s="283">
        <v>901</v>
      </c>
      <c r="L690" s="283">
        <v>258</v>
      </c>
      <c r="M690" s="283">
        <v>352</v>
      </c>
      <c r="N690" s="283">
        <v>305</v>
      </c>
      <c r="O690" s="283">
        <v>380</v>
      </c>
      <c r="P690" s="283">
        <v>60</v>
      </c>
      <c r="Q690" s="283">
        <v>128</v>
      </c>
      <c r="R690" s="283"/>
      <c r="S690" s="283"/>
      <c r="T690" s="283">
        <v>0</v>
      </c>
    </row>
    <row r="691" spans="2:20" x14ac:dyDescent="0.35">
      <c r="B691" s="286">
        <v>684</v>
      </c>
      <c r="C691" s="283" t="s">
        <v>656</v>
      </c>
      <c r="D691" s="283">
        <v>378372</v>
      </c>
      <c r="E691" s="283">
        <v>279732</v>
      </c>
      <c r="F691" s="280">
        <f t="shared" si="32"/>
        <v>98640</v>
      </c>
      <c r="G691" s="283">
        <v>132</v>
      </c>
      <c r="H691" s="283">
        <v>49</v>
      </c>
      <c r="I691" s="283">
        <v>3</v>
      </c>
      <c r="J691" s="284">
        <v>11598</v>
      </c>
      <c r="K691" s="283">
        <v>793</v>
      </c>
      <c r="L691" s="283">
        <v>260</v>
      </c>
      <c r="M691" s="283">
        <v>352</v>
      </c>
      <c r="N691" s="283">
        <v>287</v>
      </c>
      <c r="O691" s="283">
        <v>255</v>
      </c>
      <c r="P691" s="283">
        <v>54</v>
      </c>
      <c r="Q691" s="283">
        <v>109</v>
      </c>
      <c r="R691" s="283"/>
      <c r="S691" s="283"/>
      <c r="T691" s="283">
        <v>0</v>
      </c>
    </row>
    <row r="692" spans="2:20" x14ac:dyDescent="0.35">
      <c r="B692" s="286">
        <v>685</v>
      </c>
      <c r="C692" s="283" t="s">
        <v>657</v>
      </c>
      <c r="D692" s="283">
        <v>357614</v>
      </c>
      <c r="E692" s="283">
        <v>255821</v>
      </c>
      <c r="F692" s="280">
        <f t="shared" si="32"/>
        <v>101793</v>
      </c>
      <c r="G692" s="283">
        <v>40</v>
      </c>
      <c r="H692" s="283">
        <v>21</v>
      </c>
      <c r="I692" s="283">
        <v>3</v>
      </c>
      <c r="J692" s="284">
        <v>9856</v>
      </c>
      <c r="K692" s="283">
        <v>659</v>
      </c>
      <c r="L692" s="283">
        <v>233</v>
      </c>
      <c r="M692" s="283">
        <v>172</v>
      </c>
      <c r="N692" s="283">
        <v>262</v>
      </c>
      <c r="O692" s="283">
        <v>201</v>
      </c>
      <c r="P692" s="283">
        <v>30</v>
      </c>
      <c r="Q692" s="283">
        <v>94</v>
      </c>
      <c r="R692" s="283"/>
      <c r="S692" s="283"/>
      <c r="T692" s="283">
        <v>0</v>
      </c>
    </row>
    <row r="693" spans="2:20" x14ac:dyDescent="0.35">
      <c r="B693" s="286">
        <v>686</v>
      </c>
      <c r="C693" s="283" t="s">
        <v>658</v>
      </c>
      <c r="D693" s="283">
        <v>319839</v>
      </c>
      <c r="E693" s="283">
        <v>221079</v>
      </c>
      <c r="F693" s="280">
        <f t="shared" si="32"/>
        <v>98760</v>
      </c>
      <c r="G693" s="283">
        <v>40</v>
      </c>
      <c r="H693" s="283">
        <v>11</v>
      </c>
      <c r="I693" s="283">
        <v>0</v>
      </c>
      <c r="J693" s="283">
        <v>8061</v>
      </c>
      <c r="K693" s="283">
        <v>549</v>
      </c>
      <c r="L693" s="283">
        <v>226</v>
      </c>
      <c r="M693" s="283">
        <v>172</v>
      </c>
      <c r="N693" s="283">
        <v>214</v>
      </c>
      <c r="O693" s="283">
        <v>143</v>
      </c>
      <c r="P693" s="283">
        <v>23</v>
      </c>
      <c r="Q693" s="283">
        <v>79</v>
      </c>
      <c r="R693" s="283"/>
      <c r="S693" s="283"/>
      <c r="T693" s="283">
        <v>0</v>
      </c>
    </row>
    <row r="694" spans="2:20" x14ac:dyDescent="0.35">
      <c r="B694" s="286">
        <v>687</v>
      </c>
      <c r="C694" s="283" t="s">
        <v>659</v>
      </c>
      <c r="D694" s="283">
        <v>291395</v>
      </c>
      <c r="E694" s="283">
        <v>197002</v>
      </c>
      <c r="F694" s="280">
        <f t="shared" si="32"/>
        <v>94393</v>
      </c>
      <c r="G694" s="283">
        <v>16.5</v>
      </c>
      <c r="H694" s="283">
        <v>9</v>
      </c>
      <c r="I694" s="283">
        <v>0</v>
      </c>
      <c r="J694" s="283">
        <v>6600</v>
      </c>
      <c r="K694" s="283">
        <v>432</v>
      </c>
      <c r="L694" s="283">
        <v>200</v>
      </c>
      <c r="M694" s="283">
        <v>54.5</v>
      </c>
      <c r="N694" s="283">
        <v>157</v>
      </c>
      <c r="O694" s="283">
        <v>96</v>
      </c>
      <c r="P694" s="283">
        <v>24</v>
      </c>
      <c r="Q694" s="283">
        <v>58</v>
      </c>
      <c r="R694" s="283"/>
      <c r="S694" s="283"/>
      <c r="T694" s="283">
        <v>0</v>
      </c>
    </row>
    <row r="695" spans="2:20" x14ac:dyDescent="0.35">
      <c r="B695" s="286">
        <v>688</v>
      </c>
      <c r="C695" s="283" t="s">
        <v>660</v>
      </c>
      <c r="D695" s="283">
        <v>218198</v>
      </c>
      <c r="E695" s="283">
        <v>147282</v>
      </c>
      <c r="F695" s="280">
        <f t="shared" si="32"/>
        <v>70916</v>
      </c>
      <c r="G695" s="283">
        <v>16.5</v>
      </c>
      <c r="H695" s="283">
        <v>8</v>
      </c>
      <c r="I695" s="283">
        <v>0</v>
      </c>
      <c r="J695" s="283">
        <v>4541</v>
      </c>
      <c r="K695" s="283">
        <v>339</v>
      </c>
      <c r="L695" s="283">
        <v>146</v>
      </c>
      <c r="M695" s="283">
        <v>54.5</v>
      </c>
      <c r="N695" s="283">
        <v>124</v>
      </c>
      <c r="O695" s="283">
        <v>52</v>
      </c>
      <c r="P695" s="283">
        <v>15</v>
      </c>
      <c r="Q695" s="283">
        <v>57</v>
      </c>
      <c r="R695" s="283"/>
      <c r="S695" s="283"/>
      <c r="T695" s="283">
        <v>0</v>
      </c>
    </row>
    <row r="696" spans="2:20" x14ac:dyDescent="0.35">
      <c r="B696" s="286">
        <v>689</v>
      </c>
      <c r="C696" s="283" t="s">
        <v>661</v>
      </c>
      <c r="D696" s="283">
        <v>165110</v>
      </c>
      <c r="E696" s="283">
        <v>112837</v>
      </c>
      <c r="F696" s="280">
        <f t="shared" si="32"/>
        <v>52273</v>
      </c>
      <c r="G696" s="283">
        <v>8.5</v>
      </c>
      <c r="H696" s="283">
        <v>3</v>
      </c>
      <c r="I696" s="283">
        <v>0</v>
      </c>
      <c r="J696" s="283">
        <v>3015</v>
      </c>
      <c r="K696" s="283">
        <v>258</v>
      </c>
      <c r="L696" s="283">
        <v>123</v>
      </c>
      <c r="M696" s="283">
        <v>27</v>
      </c>
      <c r="N696" s="283">
        <v>99</v>
      </c>
      <c r="O696" s="283">
        <v>32</v>
      </c>
      <c r="P696" s="283">
        <v>12</v>
      </c>
      <c r="Q696" s="283">
        <v>43</v>
      </c>
      <c r="R696" s="283"/>
      <c r="S696" s="283"/>
      <c r="T696" s="283">
        <v>0</v>
      </c>
    </row>
    <row r="697" spans="2:20" x14ac:dyDescent="0.35">
      <c r="B697" s="286">
        <v>690</v>
      </c>
      <c r="C697" s="283" t="s">
        <v>662</v>
      </c>
      <c r="D697" s="283">
        <v>119896</v>
      </c>
      <c r="E697" s="283">
        <v>83218</v>
      </c>
      <c r="F697" s="280">
        <f t="shared" si="32"/>
        <v>36678</v>
      </c>
      <c r="G697" s="283">
        <v>8.5</v>
      </c>
      <c r="H697" s="283">
        <v>3</v>
      </c>
      <c r="I697" s="283">
        <v>0</v>
      </c>
      <c r="J697" s="283">
        <v>1903</v>
      </c>
      <c r="K697" s="283">
        <v>174</v>
      </c>
      <c r="L697" s="283">
        <v>94</v>
      </c>
      <c r="M697" s="283">
        <v>27</v>
      </c>
      <c r="N697" s="283">
        <v>79</v>
      </c>
      <c r="O697" s="283">
        <v>19</v>
      </c>
      <c r="P697" s="283">
        <v>6</v>
      </c>
      <c r="Q697" s="283">
        <v>25</v>
      </c>
      <c r="R697" s="283"/>
      <c r="S697" s="283"/>
      <c r="T697" s="283">
        <v>0</v>
      </c>
    </row>
    <row r="698" spans="2:20" x14ac:dyDescent="0.35">
      <c r="B698" s="286">
        <v>691</v>
      </c>
      <c r="C698" s="283" t="s">
        <v>663</v>
      </c>
      <c r="D698" s="283">
        <v>127990</v>
      </c>
      <c r="E698" s="283">
        <v>89150</v>
      </c>
      <c r="F698" s="280">
        <f t="shared" si="32"/>
        <v>38840</v>
      </c>
      <c r="G698" s="283">
        <v>7</v>
      </c>
      <c r="H698" s="283">
        <v>6</v>
      </c>
      <c r="I698" s="283">
        <v>0</v>
      </c>
      <c r="J698" s="283">
        <v>1311</v>
      </c>
      <c r="K698" s="283">
        <v>135</v>
      </c>
      <c r="L698" s="283">
        <v>71</v>
      </c>
      <c r="M698" s="283">
        <v>13</v>
      </c>
      <c r="N698" s="283">
        <v>97</v>
      </c>
      <c r="O698" s="283">
        <v>15</v>
      </c>
      <c r="P698" s="283">
        <v>3</v>
      </c>
      <c r="Q698" s="283">
        <v>23</v>
      </c>
      <c r="R698" s="283"/>
      <c r="S698" s="283"/>
      <c r="T698" s="283">
        <v>0</v>
      </c>
    </row>
    <row r="699" spans="2:20" x14ac:dyDescent="0.35">
      <c r="B699" s="286">
        <v>692</v>
      </c>
      <c r="C699" s="283" t="s">
        <v>664</v>
      </c>
      <c r="D699" s="283">
        <v>5926624</v>
      </c>
      <c r="E699" s="283">
        <v>4485210</v>
      </c>
      <c r="F699" s="280">
        <f t="shared" si="32"/>
        <v>1441414</v>
      </c>
      <c r="G699" s="283">
        <v>1759</v>
      </c>
      <c r="H699" s="283">
        <v>733</v>
      </c>
      <c r="I699" s="283">
        <v>29</v>
      </c>
      <c r="J699" s="283">
        <v>173452</v>
      </c>
      <c r="K699" s="283">
        <v>15906</v>
      </c>
      <c r="L699" s="283">
        <v>5235</v>
      </c>
      <c r="M699" s="283">
        <v>4604</v>
      </c>
      <c r="N699" s="283">
        <v>5940</v>
      </c>
      <c r="O699" s="283">
        <v>7791</v>
      </c>
      <c r="P699" s="283">
        <v>1395</v>
      </c>
      <c r="Q699" s="283">
        <v>3952</v>
      </c>
      <c r="R699" s="283"/>
      <c r="S699" s="283"/>
      <c r="T699" s="283">
        <v>0</v>
      </c>
    </row>
    <row r="700" spans="2:20" x14ac:dyDescent="0.35">
      <c r="B700" s="286">
        <v>693</v>
      </c>
      <c r="C700" s="282" t="s">
        <v>768</v>
      </c>
      <c r="D700" s="282">
        <v>2525539</v>
      </c>
      <c r="E700" s="282">
        <v>1834359</v>
      </c>
      <c r="F700" s="282">
        <f>D700-E700</f>
        <v>691180</v>
      </c>
      <c r="G700" s="282">
        <v>491</v>
      </c>
      <c r="H700" s="282">
        <v>222</v>
      </c>
      <c r="I700" s="282">
        <v>13</v>
      </c>
      <c r="J700" s="282">
        <v>57332</v>
      </c>
      <c r="K700" s="282">
        <v>6874</v>
      </c>
      <c r="L700" s="282">
        <v>2480</v>
      </c>
      <c r="M700" s="282">
        <v>1220</v>
      </c>
      <c r="N700" s="282">
        <v>1714</v>
      </c>
      <c r="O700" s="282">
        <v>2409</v>
      </c>
      <c r="P700" s="282">
        <v>540</v>
      </c>
      <c r="Q700" s="282">
        <v>1714</v>
      </c>
      <c r="R700" s="282"/>
      <c r="S700" s="282"/>
      <c r="T700" s="282">
        <v>1</v>
      </c>
    </row>
    <row r="701" spans="2:20" ht="42" x14ac:dyDescent="0.4">
      <c r="B701" s="286">
        <v>694</v>
      </c>
      <c r="C701" s="218"/>
      <c r="D701" s="607" t="s">
        <v>2353</v>
      </c>
      <c r="E701" s="607" t="s">
        <v>2354</v>
      </c>
      <c r="F701" s="607" t="s">
        <v>2355</v>
      </c>
      <c r="G701" s="285" t="s">
        <v>2357</v>
      </c>
      <c r="H701" s="285" t="s">
        <v>2358</v>
      </c>
      <c r="I701" s="285" t="s">
        <v>2359</v>
      </c>
      <c r="J701" s="285" t="s">
        <v>3969</v>
      </c>
      <c r="K701" s="285" t="s">
        <v>3970</v>
      </c>
      <c r="L701" s="285" t="s">
        <v>3971</v>
      </c>
      <c r="M701" s="285" t="s">
        <v>2068</v>
      </c>
      <c r="N701" s="285" t="s">
        <v>2069</v>
      </c>
      <c r="O701" s="285" t="s">
        <v>2070</v>
      </c>
      <c r="P701" s="285" t="s">
        <v>2071</v>
      </c>
      <c r="Q701" s="285" t="s">
        <v>2072</v>
      </c>
      <c r="R701" s="285">
        <v>9</v>
      </c>
      <c r="S701" s="285">
        <v>10</v>
      </c>
      <c r="T701" s="285" t="s">
        <v>765</v>
      </c>
    </row>
    <row r="702" spans="2:20" x14ac:dyDescent="0.35">
      <c r="B702" s="286">
        <v>695</v>
      </c>
      <c r="C702" s="280" t="s">
        <v>646</v>
      </c>
      <c r="D702" s="280">
        <v>371219</v>
      </c>
      <c r="E702" s="280">
        <v>287178</v>
      </c>
      <c r="F702" s="280">
        <f>D702-E702</f>
        <v>84041</v>
      </c>
      <c r="G702" s="280">
        <v>146</v>
      </c>
      <c r="H702" s="280">
        <v>49</v>
      </c>
      <c r="I702" s="280">
        <v>0</v>
      </c>
      <c r="J702" s="281">
        <v>746</v>
      </c>
      <c r="K702" s="280">
        <v>4</v>
      </c>
      <c r="L702" s="280">
        <v>12</v>
      </c>
      <c r="M702" s="280">
        <v>351</v>
      </c>
      <c r="N702" s="280">
        <v>583</v>
      </c>
      <c r="O702" s="280">
        <v>765</v>
      </c>
      <c r="P702" s="280">
        <v>128</v>
      </c>
      <c r="Q702" s="280">
        <v>379</v>
      </c>
      <c r="R702" s="280"/>
      <c r="S702" s="280"/>
      <c r="T702" s="280">
        <v>0</v>
      </c>
    </row>
    <row r="703" spans="2:20" x14ac:dyDescent="0.35">
      <c r="B703" s="286">
        <v>696</v>
      </c>
      <c r="C703" s="283" t="s">
        <v>647</v>
      </c>
      <c r="D703" s="283">
        <v>368635</v>
      </c>
      <c r="E703" s="283">
        <v>278505</v>
      </c>
      <c r="F703" s="280">
        <f t="shared" ref="F703:F720" si="33">D703-E703</f>
        <v>90130</v>
      </c>
      <c r="G703" s="283">
        <v>169.5</v>
      </c>
      <c r="H703" s="283">
        <v>84</v>
      </c>
      <c r="I703" s="283">
        <v>0</v>
      </c>
      <c r="J703" s="284">
        <v>984</v>
      </c>
      <c r="K703" s="283">
        <v>3</v>
      </c>
      <c r="L703" s="283">
        <v>9</v>
      </c>
      <c r="M703" s="283">
        <v>400.5</v>
      </c>
      <c r="N703" s="283">
        <v>366</v>
      </c>
      <c r="O703" s="283">
        <v>600</v>
      </c>
      <c r="P703" s="283">
        <v>67</v>
      </c>
      <c r="Q703" s="283">
        <v>160</v>
      </c>
      <c r="R703" s="283"/>
      <c r="S703" s="283"/>
      <c r="T703" s="283">
        <v>0</v>
      </c>
    </row>
    <row r="704" spans="2:20" x14ac:dyDescent="0.35">
      <c r="B704" s="286">
        <v>697</v>
      </c>
      <c r="C704" s="283" t="s">
        <v>648</v>
      </c>
      <c r="D704" s="283">
        <v>341065</v>
      </c>
      <c r="E704" s="283">
        <v>254016</v>
      </c>
      <c r="F704" s="280">
        <f t="shared" si="33"/>
        <v>87049</v>
      </c>
      <c r="G704" s="283">
        <v>169.5</v>
      </c>
      <c r="H704" s="283">
        <v>71</v>
      </c>
      <c r="I704" s="283">
        <v>4</v>
      </c>
      <c r="J704" s="284">
        <v>1014</v>
      </c>
      <c r="K704" s="283">
        <v>8</v>
      </c>
      <c r="L704" s="283">
        <v>7</v>
      </c>
      <c r="M704" s="283">
        <v>400.5</v>
      </c>
      <c r="N704" s="283">
        <v>384</v>
      </c>
      <c r="O704" s="283">
        <v>543</v>
      </c>
      <c r="P704" s="283">
        <v>61</v>
      </c>
      <c r="Q704" s="283">
        <v>146</v>
      </c>
      <c r="R704" s="283"/>
      <c r="S704" s="283"/>
      <c r="T704" s="283">
        <v>0</v>
      </c>
    </row>
    <row r="705" spans="2:20" x14ac:dyDescent="0.35">
      <c r="B705" s="286">
        <v>698</v>
      </c>
      <c r="C705" s="283" t="s">
        <v>649</v>
      </c>
      <c r="D705" s="283">
        <v>356338</v>
      </c>
      <c r="E705" s="283">
        <v>269019</v>
      </c>
      <c r="F705" s="280">
        <f t="shared" si="33"/>
        <v>87319</v>
      </c>
      <c r="G705" s="283">
        <v>98</v>
      </c>
      <c r="H705" s="283">
        <v>45</v>
      </c>
      <c r="I705" s="283">
        <v>3</v>
      </c>
      <c r="J705" s="284">
        <v>870</v>
      </c>
      <c r="K705" s="283">
        <v>3</v>
      </c>
      <c r="L705" s="283">
        <v>9</v>
      </c>
      <c r="M705" s="283">
        <v>384</v>
      </c>
      <c r="N705" s="283">
        <v>442</v>
      </c>
      <c r="O705" s="283">
        <v>557</v>
      </c>
      <c r="P705" s="283">
        <v>56</v>
      </c>
      <c r="Q705" s="283">
        <v>134</v>
      </c>
      <c r="R705" s="283"/>
      <c r="S705" s="283"/>
      <c r="T705" s="283">
        <v>0</v>
      </c>
    </row>
    <row r="706" spans="2:20" x14ac:dyDescent="0.35">
      <c r="B706" s="286">
        <v>699</v>
      </c>
      <c r="C706" s="283" t="s">
        <v>650</v>
      </c>
      <c r="D706" s="283">
        <v>413790</v>
      </c>
      <c r="E706" s="283">
        <v>333362</v>
      </c>
      <c r="F706" s="280">
        <f t="shared" si="33"/>
        <v>80428</v>
      </c>
      <c r="G706" s="283">
        <v>122</v>
      </c>
      <c r="H706" s="280">
        <v>55</v>
      </c>
      <c r="I706" s="283">
        <v>3</v>
      </c>
      <c r="J706" s="284">
        <v>536</v>
      </c>
      <c r="K706" s="283">
        <v>6</v>
      </c>
      <c r="L706" s="283">
        <v>23</v>
      </c>
      <c r="M706" s="283">
        <v>284</v>
      </c>
      <c r="N706" s="283">
        <v>497</v>
      </c>
      <c r="O706" s="283">
        <v>862</v>
      </c>
      <c r="P706" s="283">
        <v>174</v>
      </c>
      <c r="Q706" s="283">
        <v>510</v>
      </c>
      <c r="R706" s="283"/>
      <c r="S706" s="283"/>
      <c r="T706" s="283">
        <v>0</v>
      </c>
    </row>
    <row r="707" spans="2:20" x14ac:dyDescent="0.35">
      <c r="B707" s="286">
        <v>700</v>
      </c>
      <c r="C707" s="283" t="s">
        <v>651</v>
      </c>
      <c r="D707" s="283">
        <v>441268</v>
      </c>
      <c r="E707" s="283">
        <v>362435</v>
      </c>
      <c r="F707" s="280">
        <f t="shared" si="33"/>
        <v>78833</v>
      </c>
      <c r="G707" s="283">
        <v>151.5</v>
      </c>
      <c r="H707" s="283">
        <v>56</v>
      </c>
      <c r="I707" s="283">
        <v>0</v>
      </c>
      <c r="J707" s="284">
        <v>493</v>
      </c>
      <c r="K707" s="283">
        <v>11</v>
      </c>
      <c r="L707" s="283">
        <v>23</v>
      </c>
      <c r="M707" s="283">
        <v>331</v>
      </c>
      <c r="N707" s="283">
        <v>615</v>
      </c>
      <c r="O707" s="283">
        <v>1153</v>
      </c>
      <c r="P707" s="283">
        <v>275</v>
      </c>
      <c r="Q707" s="283">
        <v>879</v>
      </c>
      <c r="R707" s="283"/>
      <c r="S707" s="283"/>
      <c r="T707" s="283">
        <v>0</v>
      </c>
    </row>
    <row r="708" spans="2:20" x14ac:dyDescent="0.35">
      <c r="B708" s="286">
        <v>701</v>
      </c>
      <c r="C708" s="283" t="s">
        <v>652</v>
      </c>
      <c r="D708" s="283">
        <v>447923</v>
      </c>
      <c r="E708" s="283">
        <v>367915</v>
      </c>
      <c r="F708" s="280">
        <f t="shared" si="33"/>
        <v>80008</v>
      </c>
      <c r="G708" s="283">
        <v>151.5</v>
      </c>
      <c r="H708" s="283">
        <v>47</v>
      </c>
      <c r="I708" s="283">
        <v>3</v>
      </c>
      <c r="J708" s="284">
        <v>589</v>
      </c>
      <c r="K708" s="283">
        <v>5</v>
      </c>
      <c r="L708" s="283">
        <v>14</v>
      </c>
      <c r="M708" s="283">
        <v>331</v>
      </c>
      <c r="N708" s="283">
        <v>585</v>
      </c>
      <c r="O708" s="283">
        <v>890</v>
      </c>
      <c r="P708" s="283">
        <v>197</v>
      </c>
      <c r="Q708" s="283">
        <v>605</v>
      </c>
      <c r="R708" s="283"/>
      <c r="S708" s="283"/>
      <c r="T708" s="283">
        <v>0</v>
      </c>
    </row>
    <row r="709" spans="2:20" x14ac:dyDescent="0.35">
      <c r="B709" s="286">
        <v>702</v>
      </c>
      <c r="C709" s="283" t="s">
        <v>653</v>
      </c>
      <c r="D709" s="283">
        <v>404028</v>
      </c>
      <c r="E709" s="283">
        <v>325322</v>
      </c>
      <c r="F709" s="280">
        <f t="shared" si="33"/>
        <v>78706</v>
      </c>
      <c r="G709" s="283">
        <v>175</v>
      </c>
      <c r="H709" s="283">
        <v>72</v>
      </c>
      <c r="I709" s="283">
        <v>4</v>
      </c>
      <c r="J709" s="284">
        <v>736</v>
      </c>
      <c r="K709" s="283">
        <v>14</v>
      </c>
      <c r="L709" s="283">
        <v>13</v>
      </c>
      <c r="M709" s="283">
        <v>449</v>
      </c>
      <c r="N709" s="283">
        <v>477</v>
      </c>
      <c r="O709" s="283">
        <v>696</v>
      </c>
      <c r="P709" s="283">
        <v>131</v>
      </c>
      <c r="Q709" s="283">
        <v>315</v>
      </c>
      <c r="R709" s="283"/>
      <c r="S709" s="283"/>
      <c r="T709" s="283">
        <v>0</v>
      </c>
    </row>
    <row r="710" spans="2:20" x14ac:dyDescent="0.35">
      <c r="B710" s="286">
        <v>703</v>
      </c>
      <c r="C710" s="283" t="s">
        <v>654</v>
      </c>
      <c r="D710" s="283">
        <v>401892</v>
      </c>
      <c r="E710" s="283">
        <v>313771</v>
      </c>
      <c r="F710" s="280">
        <f t="shared" si="33"/>
        <v>88121</v>
      </c>
      <c r="G710" s="283">
        <v>175</v>
      </c>
      <c r="H710" s="283">
        <v>74</v>
      </c>
      <c r="I710" s="283">
        <v>0</v>
      </c>
      <c r="J710" s="284">
        <v>996</v>
      </c>
      <c r="K710" s="283">
        <v>9</v>
      </c>
      <c r="L710" s="283">
        <v>15</v>
      </c>
      <c r="M710" s="283">
        <v>449</v>
      </c>
      <c r="N710" s="283">
        <v>367</v>
      </c>
      <c r="O710" s="283">
        <v>532</v>
      </c>
      <c r="P710" s="283">
        <v>79</v>
      </c>
      <c r="Q710" s="283">
        <v>208</v>
      </c>
      <c r="R710" s="283"/>
      <c r="S710" s="283"/>
      <c r="T710" s="283">
        <v>0</v>
      </c>
    </row>
    <row r="711" spans="2:20" x14ac:dyDescent="0.35">
      <c r="B711" s="286">
        <v>704</v>
      </c>
      <c r="C711" s="283" t="s">
        <v>655</v>
      </c>
      <c r="D711" s="283">
        <v>402045</v>
      </c>
      <c r="E711" s="283">
        <v>307587</v>
      </c>
      <c r="F711" s="280">
        <f t="shared" si="33"/>
        <v>94458</v>
      </c>
      <c r="G711" s="283">
        <v>132</v>
      </c>
      <c r="H711" s="283">
        <v>70</v>
      </c>
      <c r="I711" s="283">
        <v>6</v>
      </c>
      <c r="J711" s="284">
        <v>1104</v>
      </c>
      <c r="K711" s="283">
        <v>6</v>
      </c>
      <c r="L711" s="283">
        <v>21</v>
      </c>
      <c r="M711" s="283">
        <v>352</v>
      </c>
      <c r="N711" s="283">
        <v>305</v>
      </c>
      <c r="O711" s="283">
        <v>380</v>
      </c>
      <c r="P711" s="283">
        <v>60</v>
      </c>
      <c r="Q711" s="283">
        <v>128</v>
      </c>
      <c r="R711" s="283"/>
      <c r="S711" s="283"/>
      <c r="T711" s="283">
        <v>0</v>
      </c>
    </row>
    <row r="712" spans="2:20" x14ac:dyDescent="0.35">
      <c r="B712" s="286">
        <v>705</v>
      </c>
      <c r="C712" s="283" t="s">
        <v>656</v>
      </c>
      <c r="D712" s="283">
        <v>378372</v>
      </c>
      <c r="E712" s="283">
        <v>279732</v>
      </c>
      <c r="F712" s="280">
        <f t="shared" si="33"/>
        <v>98640</v>
      </c>
      <c r="G712" s="283">
        <v>132</v>
      </c>
      <c r="H712" s="283">
        <v>49</v>
      </c>
      <c r="I712" s="283">
        <v>3</v>
      </c>
      <c r="J712" s="284">
        <v>1182</v>
      </c>
      <c r="K712" s="283">
        <v>8</v>
      </c>
      <c r="L712" s="283">
        <v>17</v>
      </c>
      <c r="M712" s="283">
        <v>352</v>
      </c>
      <c r="N712" s="283">
        <v>287</v>
      </c>
      <c r="O712" s="283">
        <v>255</v>
      </c>
      <c r="P712" s="283">
        <v>54</v>
      </c>
      <c r="Q712" s="283">
        <v>109</v>
      </c>
      <c r="R712" s="283"/>
      <c r="S712" s="283"/>
      <c r="T712" s="283">
        <v>0</v>
      </c>
    </row>
    <row r="713" spans="2:20" x14ac:dyDescent="0.35">
      <c r="B713" s="286">
        <v>706</v>
      </c>
      <c r="C713" s="283" t="s">
        <v>657</v>
      </c>
      <c r="D713" s="283">
        <v>357614</v>
      </c>
      <c r="E713" s="283">
        <v>255821</v>
      </c>
      <c r="F713" s="280">
        <f t="shared" si="33"/>
        <v>101793</v>
      </c>
      <c r="G713" s="283">
        <v>40</v>
      </c>
      <c r="H713" s="283">
        <v>21</v>
      </c>
      <c r="I713" s="283">
        <v>3</v>
      </c>
      <c r="J713" s="284">
        <v>1222</v>
      </c>
      <c r="K713" s="283">
        <v>14</v>
      </c>
      <c r="L713" s="283">
        <v>21</v>
      </c>
      <c r="M713" s="283">
        <v>172</v>
      </c>
      <c r="N713" s="283">
        <v>262</v>
      </c>
      <c r="O713" s="283">
        <v>201</v>
      </c>
      <c r="P713" s="283">
        <v>30</v>
      </c>
      <c r="Q713" s="283">
        <v>94</v>
      </c>
      <c r="R713" s="283"/>
      <c r="S713" s="283"/>
      <c r="T713" s="283">
        <v>0</v>
      </c>
    </row>
    <row r="714" spans="2:20" x14ac:dyDescent="0.35">
      <c r="B714" s="286">
        <v>707</v>
      </c>
      <c r="C714" s="283" t="s">
        <v>658</v>
      </c>
      <c r="D714" s="283">
        <v>319839</v>
      </c>
      <c r="E714" s="283">
        <v>221079</v>
      </c>
      <c r="F714" s="280">
        <f t="shared" si="33"/>
        <v>98760</v>
      </c>
      <c r="G714" s="283">
        <v>40</v>
      </c>
      <c r="H714" s="283">
        <v>11</v>
      </c>
      <c r="I714" s="283">
        <v>0</v>
      </c>
      <c r="J714" s="283">
        <v>1124</v>
      </c>
      <c r="K714" s="283">
        <v>6</v>
      </c>
      <c r="L714" s="283">
        <v>36</v>
      </c>
      <c r="M714" s="283">
        <v>172</v>
      </c>
      <c r="N714" s="283">
        <v>214</v>
      </c>
      <c r="O714" s="283">
        <v>143</v>
      </c>
      <c r="P714" s="283">
        <v>23</v>
      </c>
      <c r="Q714" s="283">
        <v>79</v>
      </c>
      <c r="R714" s="283"/>
      <c r="S714" s="283"/>
      <c r="T714" s="283">
        <v>0</v>
      </c>
    </row>
    <row r="715" spans="2:20" x14ac:dyDescent="0.35">
      <c r="B715" s="286">
        <v>708</v>
      </c>
      <c r="C715" s="283" t="s">
        <v>659</v>
      </c>
      <c r="D715" s="283">
        <v>291395</v>
      </c>
      <c r="E715" s="283">
        <v>197002</v>
      </c>
      <c r="F715" s="280">
        <f t="shared" si="33"/>
        <v>94393</v>
      </c>
      <c r="G715" s="283">
        <v>16.5</v>
      </c>
      <c r="H715" s="283">
        <v>9</v>
      </c>
      <c r="I715" s="283">
        <v>0</v>
      </c>
      <c r="J715" s="283">
        <v>1023</v>
      </c>
      <c r="K715" s="283">
        <v>19</v>
      </c>
      <c r="L715" s="283">
        <v>36</v>
      </c>
      <c r="M715" s="283">
        <v>54.5</v>
      </c>
      <c r="N715" s="283">
        <v>157</v>
      </c>
      <c r="O715" s="283">
        <v>96</v>
      </c>
      <c r="P715" s="283">
        <v>24</v>
      </c>
      <c r="Q715" s="283">
        <v>58</v>
      </c>
      <c r="R715" s="283"/>
      <c r="S715" s="283"/>
      <c r="T715" s="283">
        <v>0</v>
      </c>
    </row>
    <row r="716" spans="2:20" x14ac:dyDescent="0.35">
      <c r="B716" s="286">
        <v>709</v>
      </c>
      <c r="C716" s="283" t="s">
        <v>660</v>
      </c>
      <c r="D716" s="283">
        <v>218198</v>
      </c>
      <c r="E716" s="283">
        <v>147282</v>
      </c>
      <c r="F716" s="280">
        <f t="shared" si="33"/>
        <v>70916</v>
      </c>
      <c r="G716" s="283">
        <v>16.5</v>
      </c>
      <c r="H716" s="283">
        <v>8</v>
      </c>
      <c r="I716" s="283">
        <v>0</v>
      </c>
      <c r="J716" s="283">
        <v>662</v>
      </c>
      <c r="K716" s="283">
        <v>9</v>
      </c>
      <c r="L716" s="283">
        <v>37</v>
      </c>
      <c r="M716" s="283">
        <v>54.5</v>
      </c>
      <c r="N716" s="283">
        <v>124</v>
      </c>
      <c r="O716" s="283">
        <v>52</v>
      </c>
      <c r="P716" s="283">
        <v>15</v>
      </c>
      <c r="Q716" s="283">
        <v>57</v>
      </c>
      <c r="R716" s="283"/>
      <c r="S716" s="283"/>
      <c r="T716" s="283">
        <v>0</v>
      </c>
    </row>
    <row r="717" spans="2:20" x14ac:dyDescent="0.35">
      <c r="B717" s="286">
        <v>710</v>
      </c>
      <c r="C717" s="283" t="s">
        <v>661</v>
      </c>
      <c r="D717" s="283">
        <v>165110</v>
      </c>
      <c r="E717" s="283">
        <v>112837</v>
      </c>
      <c r="F717" s="280">
        <f t="shared" si="33"/>
        <v>52273</v>
      </c>
      <c r="G717" s="283">
        <v>8.5</v>
      </c>
      <c r="H717" s="283">
        <v>3</v>
      </c>
      <c r="I717" s="283">
        <v>0</v>
      </c>
      <c r="J717" s="283">
        <v>455</v>
      </c>
      <c r="K717" s="283">
        <v>25</v>
      </c>
      <c r="L717" s="283">
        <v>23</v>
      </c>
      <c r="M717" s="283">
        <v>27</v>
      </c>
      <c r="N717" s="283">
        <v>99</v>
      </c>
      <c r="O717" s="283">
        <v>32</v>
      </c>
      <c r="P717" s="283">
        <v>12</v>
      </c>
      <c r="Q717" s="283">
        <v>43</v>
      </c>
      <c r="R717" s="283"/>
      <c r="S717" s="283"/>
      <c r="T717" s="283">
        <v>0</v>
      </c>
    </row>
    <row r="718" spans="2:20" x14ac:dyDescent="0.35">
      <c r="B718" s="286">
        <v>711</v>
      </c>
      <c r="C718" s="283" t="s">
        <v>662</v>
      </c>
      <c r="D718" s="283">
        <v>119896</v>
      </c>
      <c r="E718" s="283">
        <v>83218</v>
      </c>
      <c r="F718" s="280">
        <f t="shared" si="33"/>
        <v>36678</v>
      </c>
      <c r="G718" s="283">
        <v>8.5</v>
      </c>
      <c r="H718" s="283">
        <v>3</v>
      </c>
      <c r="I718" s="283">
        <v>0</v>
      </c>
      <c r="J718" s="283">
        <v>272</v>
      </c>
      <c r="K718" s="283">
        <v>13</v>
      </c>
      <c r="L718" s="283">
        <v>20</v>
      </c>
      <c r="M718" s="283">
        <v>27</v>
      </c>
      <c r="N718" s="283">
        <v>79</v>
      </c>
      <c r="O718" s="283">
        <v>19</v>
      </c>
      <c r="P718" s="283">
        <v>6</v>
      </c>
      <c r="Q718" s="283">
        <v>25</v>
      </c>
      <c r="R718" s="283"/>
      <c r="S718" s="283"/>
      <c r="T718" s="283">
        <v>0</v>
      </c>
    </row>
    <row r="719" spans="2:20" x14ac:dyDescent="0.35">
      <c r="B719" s="286">
        <v>712</v>
      </c>
      <c r="C719" s="283" t="s">
        <v>663</v>
      </c>
      <c r="D719" s="283">
        <v>127990</v>
      </c>
      <c r="E719" s="283">
        <v>89150</v>
      </c>
      <c r="F719" s="280">
        <f t="shared" si="33"/>
        <v>38840</v>
      </c>
      <c r="G719" s="283">
        <v>7</v>
      </c>
      <c r="H719" s="283">
        <v>6</v>
      </c>
      <c r="I719" s="283">
        <v>0</v>
      </c>
      <c r="J719" s="283">
        <v>223</v>
      </c>
      <c r="K719" s="283">
        <v>14</v>
      </c>
      <c r="L719" s="283">
        <v>16</v>
      </c>
      <c r="M719" s="283">
        <v>13</v>
      </c>
      <c r="N719" s="283">
        <v>97</v>
      </c>
      <c r="O719" s="283">
        <v>15</v>
      </c>
      <c r="P719" s="283">
        <v>3</v>
      </c>
      <c r="Q719" s="283">
        <v>23</v>
      </c>
      <c r="R719" s="283"/>
      <c r="S719" s="283"/>
      <c r="T719" s="283">
        <v>0</v>
      </c>
    </row>
    <row r="720" spans="2:20" x14ac:dyDescent="0.35">
      <c r="B720" s="286">
        <v>713</v>
      </c>
      <c r="C720" s="283" t="s">
        <v>664</v>
      </c>
      <c r="D720" s="283">
        <v>5926624</v>
      </c>
      <c r="E720" s="283">
        <v>4485210</v>
      </c>
      <c r="F720" s="280">
        <f t="shared" si="33"/>
        <v>1441414</v>
      </c>
      <c r="G720" s="283">
        <v>1759</v>
      </c>
      <c r="H720" s="283">
        <v>733</v>
      </c>
      <c r="I720" s="283">
        <v>29</v>
      </c>
      <c r="J720" s="283">
        <v>14221</v>
      </c>
      <c r="K720" s="283">
        <v>164</v>
      </c>
      <c r="L720" s="283">
        <v>340</v>
      </c>
      <c r="M720" s="283">
        <v>4604</v>
      </c>
      <c r="N720" s="283">
        <v>5940</v>
      </c>
      <c r="O720" s="283">
        <v>7791</v>
      </c>
      <c r="P720" s="283">
        <v>1395</v>
      </c>
      <c r="Q720" s="283">
        <v>3952</v>
      </c>
      <c r="R720" s="283"/>
      <c r="S720" s="283"/>
      <c r="T720" s="283">
        <v>0</v>
      </c>
    </row>
    <row r="721" spans="2:20" x14ac:dyDescent="0.35">
      <c r="B721" s="286">
        <v>714</v>
      </c>
      <c r="C721" s="282" t="s">
        <v>768</v>
      </c>
      <c r="D721" s="282">
        <v>2525539</v>
      </c>
      <c r="E721" s="282">
        <v>1834359</v>
      </c>
      <c r="F721" s="282">
        <f>D721-E721</f>
        <v>691180</v>
      </c>
      <c r="G721" s="282">
        <v>491</v>
      </c>
      <c r="H721" s="282">
        <v>222</v>
      </c>
      <c r="I721" s="282">
        <v>13</v>
      </c>
      <c r="J721" s="282">
        <v>6449</v>
      </c>
      <c r="K721" s="282">
        <v>123</v>
      </c>
      <c r="L721" s="282">
        <v>275</v>
      </c>
      <c r="M721" s="282">
        <v>1220</v>
      </c>
      <c r="N721" s="282">
        <v>1714</v>
      </c>
      <c r="O721" s="282">
        <v>2409</v>
      </c>
      <c r="P721" s="282">
        <v>540</v>
      </c>
      <c r="Q721" s="282">
        <v>1714</v>
      </c>
      <c r="R721" s="282"/>
      <c r="S721" s="282"/>
      <c r="T721" s="282">
        <v>1</v>
      </c>
    </row>
    <row r="722" spans="2:20" ht="42" x14ac:dyDescent="0.4">
      <c r="B722" s="286">
        <v>715</v>
      </c>
      <c r="C722" s="218"/>
      <c r="D722" s="607" t="s">
        <v>2353</v>
      </c>
      <c r="E722" s="607" t="s">
        <v>2354</v>
      </c>
      <c r="F722" s="607" t="s">
        <v>2355</v>
      </c>
      <c r="G722" s="285" t="s">
        <v>2357</v>
      </c>
      <c r="H722" s="285" t="s">
        <v>2358</v>
      </c>
      <c r="I722" s="285" t="s">
        <v>2359</v>
      </c>
      <c r="J722" s="285" t="s">
        <v>3972</v>
      </c>
      <c r="K722" s="285" t="s">
        <v>3973</v>
      </c>
      <c r="L722" s="285" t="s">
        <v>3974</v>
      </c>
      <c r="M722" s="285" t="s">
        <v>2068</v>
      </c>
      <c r="N722" s="285" t="s">
        <v>2069</v>
      </c>
      <c r="O722" s="285" t="s">
        <v>2070</v>
      </c>
      <c r="P722" s="285" t="s">
        <v>2071</v>
      </c>
      <c r="Q722" s="285" t="s">
        <v>2072</v>
      </c>
      <c r="R722" s="285">
        <v>9</v>
      </c>
      <c r="S722" s="285">
        <v>10</v>
      </c>
      <c r="T722" s="285" t="s">
        <v>765</v>
      </c>
    </row>
    <row r="723" spans="2:20" x14ac:dyDescent="0.35">
      <c r="B723" s="286">
        <v>716</v>
      </c>
      <c r="C723" s="280" t="s">
        <v>646</v>
      </c>
      <c r="D723" s="280">
        <v>371219</v>
      </c>
      <c r="E723" s="280">
        <v>287178</v>
      </c>
      <c r="F723" s="280">
        <f>D723-E723</f>
        <v>84041</v>
      </c>
      <c r="G723" s="280">
        <v>146</v>
      </c>
      <c r="H723" s="280">
        <v>49</v>
      </c>
      <c r="I723" s="280">
        <v>0</v>
      </c>
      <c r="J723" s="281">
        <v>5863</v>
      </c>
      <c r="K723" s="280">
        <v>2309</v>
      </c>
      <c r="L723" s="280">
        <v>823</v>
      </c>
      <c r="M723" s="280">
        <v>351</v>
      </c>
      <c r="N723" s="280">
        <v>583</v>
      </c>
      <c r="O723" s="280">
        <v>765</v>
      </c>
      <c r="P723" s="280">
        <v>128</v>
      </c>
      <c r="Q723" s="280">
        <v>379</v>
      </c>
      <c r="R723" s="280"/>
      <c r="S723" s="280"/>
      <c r="T723" s="280">
        <v>0</v>
      </c>
    </row>
    <row r="724" spans="2:20" x14ac:dyDescent="0.35">
      <c r="B724" s="286">
        <v>717</v>
      </c>
      <c r="C724" s="283" t="s">
        <v>647</v>
      </c>
      <c r="D724" s="283">
        <v>368635</v>
      </c>
      <c r="E724" s="283">
        <v>278505</v>
      </c>
      <c r="F724" s="280">
        <f t="shared" ref="F724:F741" si="34">D724-E724</f>
        <v>90130</v>
      </c>
      <c r="G724" s="283">
        <v>169.5</v>
      </c>
      <c r="H724" s="283">
        <v>84</v>
      </c>
      <c r="I724" s="283">
        <v>0</v>
      </c>
      <c r="J724" s="284">
        <v>7102</v>
      </c>
      <c r="K724" s="283">
        <v>1650</v>
      </c>
      <c r="L724" s="283">
        <v>494</v>
      </c>
      <c r="M724" s="283">
        <v>400.5</v>
      </c>
      <c r="N724" s="283">
        <v>366</v>
      </c>
      <c r="O724" s="283">
        <v>600</v>
      </c>
      <c r="P724" s="283">
        <v>67</v>
      </c>
      <c r="Q724" s="283">
        <v>160</v>
      </c>
      <c r="R724" s="283"/>
      <c r="S724" s="283"/>
      <c r="T724" s="283">
        <v>0</v>
      </c>
    </row>
    <row r="725" spans="2:20" x14ac:dyDescent="0.35">
      <c r="B725" s="286">
        <v>718</v>
      </c>
      <c r="C725" s="283" t="s">
        <v>648</v>
      </c>
      <c r="D725" s="283">
        <v>341065</v>
      </c>
      <c r="E725" s="283">
        <v>254016</v>
      </c>
      <c r="F725" s="280">
        <f t="shared" si="34"/>
        <v>87049</v>
      </c>
      <c r="G725" s="283">
        <v>169.5</v>
      </c>
      <c r="H725" s="283">
        <v>71</v>
      </c>
      <c r="I725" s="283">
        <v>4</v>
      </c>
      <c r="J725" s="284">
        <v>6736</v>
      </c>
      <c r="K725" s="283">
        <v>1231</v>
      </c>
      <c r="L725" s="283">
        <v>329</v>
      </c>
      <c r="M725" s="283">
        <v>400.5</v>
      </c>
      <c r="N725" s="283">
        <v>384</v>
      </c>
      <c r="O725" s="283">
        <v>543</v>
      </c>
      <c r="P725" s="283">
        <v>61</v>
      </c>
      <c r="Q725" s="283">
        <v>146</v>
      </c>
      <c r="R725" s="283"/>
      <c r="S725" s="283"/>
      <c r="T725" s="283">
        <v>0</v>
      </c>
    </row>
    <row r="726" spans="2:20" x14ac:dyDescent="0.35">
      <c r="B726" s="286">
        <v>719</v>
      </c>
      <c r="C726" s="283" t="s">
        <v>649</v>
      </c>
      <c r="D726" s="283">
        <v>356338</v>
      </c>
      <c r="E726" s="283">
        <v>269019</v>
      </c>
      <c r="F726" s="280">
        <f t="shared" si="34"/>
        <v>87319</v>
      </c>
      <c r="G726" s="283">
        <v>98</v>
      </c>
      <c r="H726" s="283">
        <v>45</v>
      </c>
      <c r="I726" s="283">
        <v>3</v>
      </c>
      <c r="J726" s="284">
        <v>6488</v>
      </c>
      <c r="K726" s="283">
        <v>1272</v>
      </c>
      <c r="L726" s="283">
        <v>459</v>
      </c>
      <c r="M726" s="283">
        <v>384</v>
      </c>
      <c r="N726" s="283">
        <v>442</v>
      </c>
      <c r="O726" s="283">
        <v>557</v>
      </c>
      <c r="P726" s="283">
        <v>56</v>
      </c>
      <c r="Q726" s="283">
        <v>134</v>
      </c>
      <c r="R726" s="283"/>
      <c r="S726" s="283"/>
      <c r="T726" s="283">
        <v>0</v>
      </c>
    </row>
    <row r="727" spans="2:20" x14ac:dyDescent="0.35">
      <c r="B727" s="286">
        <v>720</v>
      </c>
      <c r="C727" s="283" t="s">
        <v>650</v>
      </c>
      <c r="D727" s="283">
        <v>413790</v>
      </c>
      <c r="E727" s="283">
        <v>333362</v>
      </c>
      <c r="F727" s="280">
        <f t="shared" si="34"/>
        <v>80428</v>
      </c>
      <c r="G727" s="283">
        <v>122</v>
      </c>
      <c r="H727" s="280">
        <v>55</v>
      </c>
      <c r="I727" s="283">
        <v>3</v>
      </c>
      <c r="J727" s="284">
        <v>5929</v>
      </c>
      <c r="K727" s="283">
        <v>1763</v>
      </c>
      <c r="L727" s="283">
        <v>987</v>
      </c>
      <c r="M727" s="283">
        <v>284</v>
      </c>
      <c r="N727" s="283">
        <v>497</v>
      </c>
      <c r="O727" s="283">
        <v>862</v>
      </c>
      <c r="P727" s="283">
        <v>174</v>
      </c>
      <c r="Q727" s="283">
        <v>510</v>
      </c>
      <c r="R727" s="283"/>
      <c r="S727" s="283"/>
      <c r="T727" s="283">
        <v>0</v>
      </c>
    </row>
    <row r="728" spans="2:20" x14ac:dyDescent="0.35">
      <c r="B728" s="286">
        <v>721</v>
      </c>
      <c r="C728" s="283" t="s">
        <v>651</v>
      </c>
      <c r="D728" s="283">
        <v>441268</v>
      </c>
      <c r="E728" s="283">
        <v>362435</v>
      </c>
      <c r="F728" s="280">
        <f t="shared" si="34"/>
        <v>78833</v>
      </c>
      <c r="G728" s="283">
        <v>151.5</v>
      </c>
      <c r="H728" s="283">
        <v>56</v>
      </c>
      <c r="I728" s="283">
        <v>0</v>
      </c>
      <c r="J728" s="284">
        <v>4795</v>
      </c>
      <c r="K728" s="283">
        <v>2762</v>
      </c>
      <c r="L728" s="283">
        <v>1778</v>
      </c>
      <c r="M728" s="283">
        <v>331</v>
      </c>
      <c r="N728" s="283">
        <v>615</v>
      </c>
      <c r="O728" s="283">
        <v>1153</v>
      </c>
      <c r="P728" s="283">
        <v>275</v>
      </c>
      <c r="Q728" s="283">
        <v>879</v>
      </c>
      <c r="R728" s="283"/>
      <c r="S728" s="283"/>
      <c r="T728" s="283">
        <v>0</v>
      </c>
    </row>
    <row r="729" spans="2:20" x14ac:dyDescent="0.35">
      <c r="B729" s="286">
        <v>722</v>
      </c>
      <c r="C729" s="283" t="s">
        <v>652</v>
      </c>
      <c r="D729" s="283">
        <v>447923</v>
      </c>
      <c r="E729" s="283">
        <v>367915</v>
      </c>
      <c r="F729" s="280">
        <f t="shared" si="34"/>
        <v>80008</v>
      </c>
      <c r="G729" s="283">
        <v>151.5</v>
      </c>
      <c r="H729" s="283">
        <v>47</v>
      </c>
      <c r="I729" s="283">
        <v>3</v>
      </c>
      <c r="J729" s="284">
        <v>5122</v>
      </c>
      <c r="K729" s="283">
        <v>3214</v>
      </c>
      <c r="L729" s="283">
        <v>1881</v>
      </c>
      <c r="M729" s="283">
        <v>331</v>
      </c>
      <c r="N729" s="283">
        <v>585</v>
      </c>
      <c r="O729" s="283">
        <v>890</v>
      </c>
      <c r="P729" s="283">
        <v>197</v>
      </c>
      <c r="Q729" s="283">
        <v>605</v>
      </c>
      <c r="R729" s="283"/>
      <c r="S729" s="283"/>
      <c r="T729" s="283">
        <v>0</v>
      </c>
    </row>
    <row r="730" spans="2:20" x14ac:dyDescent="0.35">
      <c r="B730" s="286">
        <v>723</v>
      </c>
      <c r="C730" s="283" t="s">
        <v>653</v>
      </c>
      <c r="D730" s="283">
        <v>404028</v>
      </c>
      <c r="E730" s="283">
        <v>325322</v>
      </c>
      <c r="F730" s="280">
        <f t="shared" si="34"/>
        <v>78706</v>
      </c>
      <c r="G730" s="283">
        <v>175</v>
      </c>
      <c r="H730" s="283">
        <v>72</v>
      </c>
      <c r="I730" s="283">
        <v>4</v>
      </c>
      <c r="J730" s="284">
        <v>6523</v>
      </c>
      <c r="K730" s="283">
        <v>2893</v>
      </c>
      <c r="L730" s="283">
        <v>1270</v>
      </c>
      <c r="M730" s="283">
        <v>449</v>
      </c>
      <c r="N730" s="283">
        <v>477</v>
      </c>
      <c r="O730" s="283">
        <v>696</v>
      </c>
      <c r="P730" s="283">
        <v>131</v>
      </c>
      <c r="Q730" s="283">
        <v>315</v>
      </c>
      <c r="R730" s="283"/>
      <c r="S730" s="283"/>
      <c r="T730" s="283">
        <v>0</v>
      </c>
    </row>
    <row r="731" spans="2:20" x14ac:dyDescent="0.35">
      <c r="B731" s="286">
        <v>724</v>
      </c>
      <c r="C731" s="283" t="s">
        <v>654</v>
      </c>
      <c r="D731" s="283">
        <v>401892</v>
      </c>
      <c r="E731" s="283">
        <v>313771</v>
      </c>
      <c r="F731" s="280">
        <f t="shared" si="34"/>
        <v>88121</v>
      </c>
      <c r="G731" s="283">
        <v>175</v>
      </c>
      <c r="H731" s="283">
        <v>74</v>
      </c>
      <c r="I731" s="283">
        <v>0</v>
      </c>
      <c r="J731" s="284">
        <v>7705</v>
      </c>
      <c r="K731" s="283">
        <v>2516</v>
      </c>
      <c r="L731" s="283">
        <v>1087</v>
      </c>
      <c r="M731" s="283">
        <v>449</v>
      </c>
      <c r="N731" s="283">
        <v>367</v>
      </c>
      <c r="O731" s="283">
        <v>532</v>
      </c>
      <c r="P731" s="283">
        <v>79</v>
      </c>
      <c r="Q731" s="283">
        <v>208</v>
      </c>
      <c r="R731" s="283"/>
      <c r="S731" s="283"/>
      <c r="T731" s="283">
        <v>0</v>
      </c>
    </row>
    <row r="732" spans="2:20" x14ac:dyDescent="0.35">
      <c r="B732" s="286">
        <v>725</v>
      </c>
      <c r="C732" s="283" t="s">
        <v>655</v>
      </c>
      <c r="D732" s="283">
        <v>402045</v>
      </c>
      <c r="E732" s="283">
        <v>307587</v>
      </c>
      <c r="F732" s="280">
        <f t="shared" si="34"/>
        <v>94458</v>
      </c>
      <c r="G732" s="283">
        <v>132</v>
      </c>
      <c r="H732" s="283">
        <v>70</v>
      </c>
      <c r="I732" s="283">
        <v>6</v>
      </c>
      <c r="J732" s="284">
        <v>8111</v>
      </c>
      <c r="K732" s="283">
        <v>2247</v>
      </c>
      <c r="L732" s="283">
        <v>893</v>
      </c>
      <c r="M732" s="283">
        <v>352</v>
      </c>
      <c r="N732" s="283">
        <v>305</v>
      </c>
      <c r="O732" s="283">
        <v>380</v>
      </c>
      <c r="P732" s="283">
        <v>60</v>
      </c>
      <c r="Q732" s="283">
        <v>128</v>
      </c>
      <c r="R732" s="283"/>
      <c r="S732" s="283"/>
      <c r="T732" s="283">
        <v>0</v>
      </c>
    </row>
    <row r="733" spans="2:20" x14ac:dyDescent="0.35">
      <c r="B733" s="286">
        <v>726</v>
      </c>
      <c r="C733" s="283" t="s">
        <v>656</v>
      </c>
      <c r="D733" s="283">
        <v>378372</v>
      </c>
      <c r="E733" s="283">
        <v>279732</v>
      </c>
      <c r="F733" s="280">
        <f t="shared" si="34"/>
        <v>98640</v>
      </c>
      <c r="G733" s="283">
        <v>132</v>
      </c>
      <c r="H733" s="283">
        <v>49</v>
      </c>
      <c r="I733" s="283">
        <v>3</v>
      </c>
      <c r="J733" s="284">
        <v>7229</v>
      </c>
      <c r="K733" s="283">
        <v>1862</v>
      </c>
      <c r="L733" s="283">
        <v>795</v>
      </c>
      <c r="M733" s="283">
        <v>352</v>
      </c>
      <c r="N733" s="283">
        <v>287</v>
      </c>
      <c r="O733" s="283">
        <v>255</v>
      </c>
      <c r="P733" s="283">
        <v>54</v>
      </c>
      <c r="Q733" s="283">
        <v>109</v>
      </c>
      <c r="R733" s="283"/>
      <c r="S733" s="283"/>
      <c r="T733" s="283">
        <v>0</v>
      </c>
    </row>
    <row r="734" spans="2:20" x14ac:dyDescent="0.35">
      <c r="B734" s="286">
        <v>727</v>
      </c>
      <c r="C734" s="283" t="s">
        <v>657</v>
      </c>
      <c r="D734" s="283">
        <v>357614</v>
      </c>
      <c r="E734" s="283">
        <v>255821</v>
      </c>
      <c r="F734" s="280">
        <f t="shared" si="34"/>
        <v>101793</v>
      </c>
      <c r="G734" s="283">
        <v>40</v>
      </c>
      <c r="H734" s="283">
        <v>21</v>
      </c>
      <c r="I734" s="283">
        <v>3</v>
      </c>
      <c r="J734" s="284">
        <v>6473</v>
      </c>
      <c r="K734" s="283">
        <v>1861</v>
      </c>
      <c r="L734" s="283">
        <v>762</v>
      </c>
      <c r="M734" s="283">
        <v>172</v>
      </c>
      <c r="N734" s="283">
        <v>262</v>
      </c>
      <c r="O734" s="283">
        <v>201</v>
      </c>
      <c r="P734" s="283">
        <v>30</v>
      </c>
      <c r="Q734" s="283">
        <v>94</v>
      </c>
      <c r="R734" s="283"/>
      <c r="S734" s="283"/>
      <c r="T734" s="283">
        <v>0</v>
      </c>
    </row>
    <row r="735" spans="2:20" x14ac:dyDescent="0.35">
      <c r="B735" s="286">
        <v>728</v>
      </c>
      <c r="C735" s="283" t="s">
        <v>658</v>
      </c>
      <c r="D735" s="283">
        <v>319839</v>
      </c>
      <c r="E735" s="283">
        <v>221079</v>
      </c>
      <c r="F735" s="280">
        <f t="shared" si="34"/>
        <v>98760</v>
      </c>
      <c r="G735" s="283">
        <v>40</v>
      </c>
      <c r="H735" s="283">
        <v>11</v>
      </c>
      <c r="I735" s="283">
        <v>0</v>
      </c>
      <c r="J735" s="283">
        <v>5592</v>
      </c>
      <c r="K735" s="283">
        <v>1837</v>
      </c>
      <c r="L735" s="283">
        <v>693</v>
      </c>
      <c r="M735" s="283">
        <v>172</v>
      </c>
      <c r="N735" s="283">
        <v>214</v>
      </c>
      <c r="O735" s="283">
        <v>143</v>
      </c>
      <c r="P735" s="283">
        <v>23</v>
      </c>
      <c r="Q735" s="283">
        <v>79</v>
      </c>
      <c r="R735" s="283"/>
      <c r="S735" s="283"/>
      <c r="T735" s="283">
        <v>0</v>
      </c>
    </row>
    <row r="736" spans="2:20" x14ac:dyDescent="0.35">
      <c r="B736" s="286">
        <v>729</v>
      </c>
      <c r="C736" s="283" t="s">
        <v>659</v>
      </c>
      <c r="D736" s="283">
        <v>291395</v>
      </c>
      <c r="E736" s="283">
        <v>197002</v>
      </c>
      <c r="F736" s="280">
        <f t="shared" si="34"/>
        <v>94393</v>
      </c>
      <c r="G736" s="283">
        <v>16.5</v>
      </c>
      <c r="H736" s="283">
        <v>9</v>
      </c>
      <c r="I736" s="283">
        <v>0</v>
      </c>
      <c r="J736" s="283">
        <v>4953</v>
      </c>
      <c r="K736" s="283">
        <v>1685</v>
      </c>
      <c r="L736" s="283">
        <v>679</v>
      </c>
      <c r="M736" s="283">
        <v>54.5</v>
      </c>
      <c r="N736" s="283">
        <v>157</v>
      </c>
      <c r="O736" s="283">
        <v>96</v>
      </c>
      <c r="P736" s="283">
        <v>24</v>
      </c>
      <c r="Q736" s="283">
        <v>58</v>
      </c>
      <c r="R736" s="283"/>
      <c r="S736" s="283"/>
      <c r="T736" s="283">
        <v>0</v>
      </c>
    </row>
    <row r="737" spans="2:20" x14ac:dyDescent="0.35">
      <c r="B737" s="286">
        <v>730</v>
      </c>
      <c r="C737" s="283" t="s">
        <v>660</v>
      </c>
      <c r="D737" s="283">
        <v>218198</v>
      </c>
      <c r="E737" s="283">
        <v>147282</v>
      </c>
      <c r="F737" s="280">
        <f t="shared" si="34"/>
        <v>70916</v>
      </c>
      <c r="G737" s="283">
        <v>16.5</v>
      </c>
      <c r="H737" s="283">
        <v>8</v>
      </c>
      <c r="I737" s="283">
        <v>0</v>
      </c>
      <c r="J737" s="283">
        <v>3707</v>
      </c>
      <c r="K737" s="283">
        <v>1289</v>
      </c>
      <c r="L737" s="283">
        <v>571</v>
      </c>
      <c r="M737" s="283">
        <v>54.5</v>
      </c>
      <c r="N737" s="283">
        <v>124</v>
      </c>
      <c r="O737" s="283">
        <v>52</v>
      </c>
      <c r="P737" s="283">
        <v>15</v>
      </c>
      <c r="Q737" s="283">
        <v>57</v>
      </c>
      <c r="R737" s="283"/>
      <c r="S737" s="283"/>
      <c r="T737" s="283">
        <v>0</v>
      </c>
    </row>
    <row r="738" spans="2:20" x14ac:dyDescent="0.35">
      <c r="B738" s="286">
        <v>731</v>
      </c>
      <c r="C738" s="283" t="s">
        <v>661</v>
      </c>
      <c r="D738" s="283">
        <v>165110</v>
      </c>
      <c r="E738" s="283">
        <v>112837</v>
      </c>
      <c r="F738" s="280">
        <f t="shared" si="34"/>
        <v>52273</v>
      </c>
      <c r="G738" s="283">
        <v>8.5</v>
      </c>
      <c r="H738" s="283">
        <v>3</v>
      </c>
      <c r="I738" s="283">
        <v>0</v>
      </c>
      <c r="J738" s="283">
        <v>2923</v>
      </c>
      <c r="K738" s="283">
        <v>942</v>
      </c>
      <c r="L738" s="283">
        <v>484</v>
      </c>
      <c r="M738" s="283">
        <v>27</v>
      </c>
      <c r="N738" s="283">
        <v>99</v>
      </c>
      <c r="O738" s="283">
        <v>32</v>
      </c>
      <c r="P738" s="283">
        <v>12</v>
      </c>
      <c r="Q738" s="283">
        <v>43</v>
      </c>
      <c r="R738" s="283"/>
      <c r="S738" s="283"/>
      <c r="T738" s="283">
        <v>0</v>
      </c>
    </row>
    <row r="739" spans="2:20" x14ac:dyDescent="0.35">
      <c r="B739" s="286">
        <v>732</v>
      </c>
      <c r="C739" s="283" t="s">
        <v>662</v>
      </c>
      <c r="D739" s="283">
        <v>119896</v>
      </c>
      <c r="E739" s="283">
        <v>83218</v>
      </c>
      <c r="F739" s="280">
        <f t="shared" si="34"/>
        <v>36678</v>
      </c>
      <c r="G739" s="283">
        <v>8.5</v>
      </c>
      <c r="H739" s="283">
        <v>3</v>
      </c>
      <c r="I739" s="283">
        <v>0</v>
      </c>
      <c r="J739" s="283">
        <v>2153</v>
      </c>
      <c r="K739" s="283">
        <v>743</v>
      </c>
      <c r="L739" s="283">
        <v>364</v>
      </c>
      <c r="M739" s="283">
        <v>27</v>
      </c>
      <c r="N739" s="283">
        <v>79</v>
      </c>
      <c r="O739" s="283">
        <v>19</v>
      </c>
      <c r="P739" s="283">
        <v>6</v>
      </c>
      <c r="Q739" s="283">
        <v>25</v>
      </c>
      <c r="R739" s="283"/>
      <c r="S739" s="283"/>
      <c r="T739" s="283">
        <v>0</v>
      </c>
    </row>
    <row r="740" spans="2:20" x14ac:dyDescent="0.35">
      <c r="B740" s="286">
        <v>733</v>
      </c>
      <c r="C740" s="283" t="s">
        <v>663</v>
      </c>
      <c r="D740" s="283">
        <v>127990</v>
      </c>
      <c r="E740" s="283">
        <v>89150</v>
      </c>
      <c r="F740" s="280">
        <f t="shared" si="34"/>
        <v>38840</v>
      </c>
      <c r="G740" s="283">
        <v>7</v>
      </c>
      <c r="H740" s="283">
        <v>6</v>
      </c>
      <c r="I740" s="283">
        <v>0</v>
      </c>
      <c r="J740" s="283">
        <v>1923</v>
      </c>
      <c r="K740" s="283">
        <v>688</v>
      </c>
      <c r="L740" s="283">
        <v>410</v>
      </c>
      <c r="M740" s="283">
        <v>13</v>
      </c>
      <c r="N740" s="283">
        <v>97</v>
      </c>
      <c r="O740" s="283">
        <v>15</v>
      </c>
      <c r="P740" s="283">
        <v>3</v>
      </c>
      <c r="Q740" s="283">
        <v>23</v>
      </c>
      <c r="R740" s="283"/>
      <c r="S740" s="283"/>
      <c r="T740" s="283">
        <v>0</v>
      </c>
    </row>
    <row r="741" spans="2:20" x14ac:dyDescent="0.35">
      <c r="B741" s="286">
        <v>734</v>
      </c>
      <c r="C741" s="283" t="s">
        <v>664</v>
      </c>
      <c r="D741" s="283">
        <v>5926624</v>
      </c>
      <c r="E741" s="283">
        <v>4485210</v>
      </c>
      <c r="F741" s="280">
        <f t="shared" si="34"/>
        <v>1441414</v>
      </c>
      <c r="G741" s="283">
        <v>1759</v>
      </c>
      <c r="H741" s="283">
        <v>733</v>
      </c>
      <c r="I741" s="283">
        <v>29</v>
      </c>
      <c r="J741" s="283">
        <v>99315</v>
      </c>
      <c r="K741" s="283">
        <v>32761</v>
      </c>
      <c r="L741" s="283">
        <v>14762</v>
      </c>
      <c r="M741" s="283">
        <v>4604</v>
      </c>
      <c r="N741" s="283">
        <v>5940</v>
      </c>
      <c r="O741" s="283">
        <v>7791</v>
      </c>
      <c r="P741" s="283">
        <v>1395</v>
      </c>
      <c r="Q741" s="283">
        <v>3952</v>
      </c>
      <c r="R741" s="283"/>
      <c r="S741" s="283"/>
      <c r="T741" s="283">
        <v>0</v>
      </c>
    </row>
    <row r="742" spans="2:20" x14ac:dyDescent="0.35">
      <c r="B742" s="286">
        <v>735</v>
      </c>
      <c r="C742" s="282" t="s">
        <v>768</v>
      </c>
      <c r="D742" s="282">
        <v>2525539</v>
      </c>
      <c r="E742" s="282">
        <v>1834359</v>
      </c>
      <c r="F742" s="282">
        <f>D742-E742</f>
        <v>691180</v>
      </c>
      <c r="G742" s="282">
        <v>491</v>
      </c>
      <c r="H742" s="282">
        <v>222</v>
      </c>
      <c r="I742" s="282">
        <v>13</v>
      </c>
      <c r="J742" s="282">
        <v>37133</v>
      </c>
      <c r="K742" s="282">
        <v>16632</v>
      </c>
      <c r="L742" s="282">
        <v>9360</v>
      </c>
      <c r="M742" s="282">
        <v>1220</v>
      </c>
      <c r="N742" s="282">
        <v>1714</v>
      </c>
      <c r="O742" s="282">
        <v>2409</v>
      </c>
      <c r="P742" s="282">
        <v>540</v>
      </c>
      <c r="Q742" s="282">
        <v>1714</v>
      </c>
      <c r="R742" s="282"/>
      <c r="S742" s="282"/>
      <c r="T742" s="282">
        <v>1</v>
      </c>
    </row>
    <row r="743" spans="2:20" ht="42" x14ac:dyDescent="0.4">
      <c r="B743" s="286">
        <v>736</v>
      </c>
      <c r="C743" s="218"/>
      <c r="D743" s="607" t="s">
        <v>2353</v>
      </c>
      <c r="E743" s="607" t="s">
        <v>2354</v>
      </c>
      <c r="F743" s="607" t="s">
        <v>2355</v>
      </c>
      <c r="G743" s="285" t="s">
        <v>2357</v>
      </c>
      <c r="H743" s="285" t="s">
        <v>2358</v>
      </c>
      <c r="I743" s="285" t="s">
        <v>2359</v>
      </c>
      <c r="J743" s="285" t="s">
        <v>3975</v>
      </c>
      <c r="K743" s="285" t="s">
        <v>3976</v>
      </c>
      <c r="L743" s="285" t="s">
        <v>3977</v>
      </c>
      <c r="M743" s="285" t="s">
        <v>2068</v>
      </c>
      <c r="N743" s="285" t="s">
        <v>2069</v>
      </c>
      <c r="O743" s="285" t="s">
        <v>2070</v>
      </c>
      <c r="P743" s="285" t="s">
        <v>2071</v>
      </c>
      <c r="Q743" s="285" t="s">
        <v>2072</v>
      </c>
      <c r="R743" s="285">
        <v>9</v>
      </c>
      <c r="S743" s="285">
        <v>10</v>
      </c>
      <c r="T743" s="285" t="s">
        <v>765</v>
      </c>
    </row>
    <row r="744" spans="2:20" x14ac:dyDescent="0.35">
      <c r="B744" s="286">
        <v>737</v>
      </c>
      <c r="C744" s="280" t="s">
        <v>646</v>
      </c>
      <c r="D744" s="280">
        <v>371219</v>
      </c>
      <c r="E744" s="280">
        <v>287178</v>
      </c>
      <c r="F744" s="280">
        <f>D744-E744</f>
        <v>84041</v>
      </c>
      <c r="G744" s="280">
        <v>146</v>
      </c>
      <c r="H744" s="280">
        <v>49</v>
      </c>
      <c r="I744" s="280">
        <v>0</v>
      </c>
      <c r="J744" s="281">
        <v>8085</v>
      </c>
      <c r="K744" s="280">
        <v>813</v>
      </c>
      <c r="L744" s="280">
        <v>91</v>
      </c>
      <c r="M744" s="280">
        <v>351</v>
      </c>
      <c r="N744" s="280">
        <v>583</v>
      </c>
      <c r="O744" s="280">
        <v>765</v>
      </c>
      <c r="P744" s="280">
        <v>128</v>
      </c>
      <c r="Q744" s="280">
        <v>379</v>
      </c>
      <c r="R744" s="280"/>
      <c r="S744" s="280"/>
      <c r="T744" s="280">
        <v>0</v>
      </c>
    </row>
    <row r="745" spans="2:20" x14ac:dyDescent="0.35">
      <c r="B745" s="286">
        <v>738</v>
      </c>
      <c r="C745" s="283" t="s">
        <v>647</v>
      </c>
      <c r="D745" s="283">
        <v>368635</v>
      </c>
      <c r="E745" s="283">
        <v>278505</v>
      </c>
      <c r="F745" s="280">
        <f t="shared" ref="F745:F762" si="35">D745-E745</f>
        <v>90130</v>
      </c>
      <c r="G745" s="283">
        <v>169.5</v>
      </c>
      <c r="H745" s="283">
        <v>84</v>
      </c>
      <c r="I745" s="283">
        <v>0</v>
      </c>
      <c r="J745" s="284">
        <v>8391</v>
      </c>
      <c r="K745" s="283">
        <v>597</v>
      </c>
      <c r="L745" s="283">
        <v>58</v>
      </c>
      <c r="M745" s="283">
        <v>400.5</v>
      </c>
      <c r="N745" s="283">
        <v>366</v>
      </c>
      <c r="O745" s="283">
        <v>600</v>
      </c>
      <c r="P745" s="283">
        <v>67</v>
      </c>
      <c r="Q745" s="283">
        <v>160</v>
      </c>
      <c r="R745" s="283"/>
      <c r="S745" s="283"/>
      <c r="T745" s="283">
        <v>0</v>
      </c>
    </row>
    <row r="746" spans="2:20" x14ac:dyDescent="0.35">
      <c r="B746" s="286">
        <v>739</v>
      </c>
      <c r="C746" s="283" t="s">
        <v>648</v>
      </c>
      <c r="D746" s="283">
        <v>341065</v>
      </c>
      <c r="E746" s="283">
        <v>254016</v>
      </c>
      <c r="F746" s="280">
        <f t="shared" si="35"/>
        <v>87049</v>
      </c>
      <c r="G746" s="283">
        <v>169.5</v>
      </c>
      <c r="H746" s="283">
        <v>71</v>
      </c>
      <c r="I746" s="283">
        <v>4</v>
      </c>
      <c r="J746" s="284">
        <v>8427</v>
      </c>
      <c r="K746" s="283">
        <v>536</v>
      </c>
      <c r="L746" s="283">
        <v>32</v>
      </c>
      <c r="M746" s="283">
        <v>400.5</v>
      </c>
      <c r="N746" s="283">
        <v>384</v>
      </c>
      <c r="O746" s="283">
        <v>543</v>
      </c>
      <c r="P746" s="283">
        <v>61</v>
      </c>
      <c r="Q746" s="283">
        <v>146</v>
      </c>
      <c r="R746" s="283"/>
      <c r="S746" s="283"/>
      <c r="T746" s="283">
        <v>0</v>
      </c>
    </row>
    <row r="747" spans="2:20" x14ac:dyDescent="0.35">
      <c r="B747" s="286">
        <v>740</v>
      </c>
      <c r="C747" s="283" t="s">
        <v>649</v>
      </c>
      <c r="D747" s="283">
        <v>356338</v>
      </c>
      <c r="E747" s="283">
        <v>269019</v>
      </c>
      <c r="F747" s="280">
        <f t="shared" si="35"/>
        <v>87319</v>
      </c>
      <c r="G747" s="283">
        <v>98</v>
      </c>
      <c r="H747" s="283">
        <v>45</v>
      </c>
      <c r="I747" s="283">
        <v>3</v>
      </c>
      <c r="J747" s="284">
        <v>9304</v>
      </c>
      <c r="K747" s="283">
        <v>552</v>
      </c>
      <c r="L747" s="283">
        <v>56</v>
      </c>
      <c r="M747" s="283">
        <v>384</v>
      </c>
      <c r="N747" s="283">
        <v>442</v>
      </c>
      <c r="O747" s="283">
        <v>557</v>
      </c>
      <c r="P747" s="283">
        <v>56</v>
      </c>
      <c r="Q747" s="283">
        <v>134</v>
      </c>
      <c r="R747" s="283"/>
      <c r="S747" s="283"/>
      <c r="T747" s="283">
        <v>0</v>
      </c>
    </row>
    <row r="748" spans="2:20" x14ac:dyDescent="0.35">
      <c r="B748" s="286">
        <v>741</v>
      </c>
      <c r="C748" s="283" t="s">
        <v>650</v>
      </c>
      <c r="D748" s="283">
        <v>413790</v>
      </c>
      <c r="E748" s="283">
        <v>333362</v>
      </c>
      <c r="F748" s="280">
        <f t="shared" si="35"/>
        <v>80428</v>
      </c>
      <c r="G748" s="283">
        <v>122</v>
      </c>
      <c r="H748" s="280">
        <v>55</v>
      </c>
      <c r="I748" s="283">
        <v>3</v>
      </c>
      <c r="J748" s="284">
        <v>9214</v>
      </c>
      <c r="K748" s="283">
        <v>769</v>
      </c>
      <c r="L748" s="283">
        <v>138</v>
      </c>
      <c r="M748" s="283">
        <v>284</v>
      </c>
      <c r="N748" s="283">
        <v>497</v>
      </c>
      <c r="O748" s="283">
        <v>862</v>
      </c>
      <c r="P748" s="283">
        <v>174</v>
      </c>
      <c r="Q748" s="283">
        <v>510</v>
      </c>
      <c r="R748" s="283"/>
      <c r="S748" s="283"/>
      <c r="T748" s="283">
        <v>0</v>
      </c>
    </row>
    <row r="749" spans="2:20" x14ac:dyDescent="0.35">
      <c r="B749" s="286">
        <v>742</v>
      </c>
      <c r="C749" s="283" t="s">
        <v>651</v>
      </c>
      <c r="D749" s="283">
        <v>441268</v>
      </c>
      <c r="E749" s="283">
        <v>362435</v>
      </c>
      <c r="F749" s="280">
        <f t="shared" si="35"/>
        <v>78833</v>
      </c>
      <c r="G749" s="283">
        <v>151.5</v>
      </c>
      <c r="H749" s="283">
        <v>56</v>
      </c>
      <c r="I749" s="283">
        <v>0</v>
      </c>
      <c r="J749" s="284">
        <v>8329</v>
      </c>
      <c r="K749" s="283">
        <v>1199</v>
      </c>
      <c r="L749" s="283">
        <v>260</v>
      </c>
      <c r="M749" s="283">
        <v>331</v>
      </c>
      <c r="N749" s="283">
        <v>615</v>
      </c>
      <c r="O749" s="283">
        <v>1153</v>
      </c>
      <c r="P749" s="283">
        <v>275</v>
      </c>
      <c r="Q749" s="283">
        <v>879</v>
      </c>
      <c r="R749" s="283"/>
      <c r="S749" s="283"/>
      <c r="T749" s="283">
        <v>0</v>
      </c>
    </row>
    <row r="750" spans="2:20" x14ac:dyDescent="0.35">
      <c r="B750" s="286">
        <v>743</v>
      </c>
      <c r="C750" s="283" t="s">
        <v>652</v>
      </c>
      <c r="D750" s="283">
        <v>447923</v>
      </c>
      <c r="E750" s="283">
        <v>367915</v>
      </c>
      <c r="F750" s="280">
        <f t="shared" si="35"/>
        <v>80008</v>
      </c>
      <c r="G750" s="283">
        <v>151.5</v>
      </c>
      <c r="H750" s="283">
        <v>47</v>
      </c>
      <c r="I750" s="283">
        <v>3</v>
      </c>
      <c r="J750" s="284">
        <v>8776</v>
      </c>
      <c r="K750" s="283">
        <v>1345</v>
      </c>
      <c r="L750" s="283">
        <v>224</v>
      </c>
      <c r="M750" s="283">
        <v>331</v>
      </c>
      <c r="N750" s="283">
        <v>585</v>
      </c>
      <c r="O750" s="283">
        <v>890</v>
      </c>
      <c r="P750" s="283">
        <v>197</v>
      </c>
      <c r="Q750" s="283">
        <v>605</v>
      </c>
      <c r="R750" s="283"/>
      <c r="S750" s="283"/>
      <c r="T750" s="283">
        <v>0</v>
      </c>
    </row>
    <row r="751" spans="2:20" x14ac:dyDescent="0.35">
      <c r="B751" s="286">
        <v>744</v>
      </c>
      <c r="C751" s="283" t="s">
        <v>653</v>
      </c>
      <c r="D751" s="283">
        <v>404028</v>
      </c>
      <c r="E751" s="283">
        <v>325322</v>
      </c>
      <c r="F751" s="280">
        <f t="shared" si="35"/>
        <v>78706</v>
      </c>
      <c r="G751" s="283">
        <v>175</v>
      </c>
      <c r="H751" s="283">
        <v>72</v>
      </c>
      <c r="I751" s="283">
        <v>4</v>
      </c>
      <c r="J751" s="284">
        <v>8981</v>
      </c>
      <c r="K751" s="283">
        <v>1035</v>
      </c>
      <c r="L751" s="283">
        <v>150</v>
      </c>
      <c r="M751" s="283">
        <v>449</v>
      </c>
      <c r="N751" s="283">
        <v>477</v>
      </c>
      <c r="O751" s="283">
        <v>696</v>
      </c>
      <c r="P751" s="283">
        <v>131</v>
      </c>
      <c r="Q751" s="283">
        <v>315</v>
      </c>
      <c r="R751" s="283"/>
      <c r="S751" s="283"/>
      <c r="T751" s="283">
        <v>0</v>
      </c>
    </row>
    <row r="752" spans="2:20" x14ac:dyDescent="0.35">
      <c r="B752" s="286">
        <v>745</v>
      </c>
      <c r="C752" s="283" t="s">
        <v>654</v>
      </c>
      <c r="D752" s="283">
        <v>401892</v>
      </c>
      <c r="E752" s="283">
        <v>313771</v>
      </c>
      <c r="F752" s="280">
        <f t="shared" si="35"/>
        <v>88121</v>
      </c>
      <c r="G752" s="283">
        <v>175</v>
      </c>
      <c r="H752" s="283">
        <v>74</v>
      </c>
      <c r="I752" s="283">
        <v>0</v>
      </c>
      <c r="J752" s="284">
        <v>9397</v>
      </c>
      <c r="K752" s="283">
        <v>859</v>
      </c>
      <c r="L752" s="283">
        <v>120</v>
      </c>
      <c r="M752" s="283">
        <v>449</v>
      </c>
      <c r="N752" s="283">
        <v>367</v>
      </c>
      <c r="O752" s="283">
        <v>532</v>
      </c>
      <c r="P752" s="283">
        <v>79</v>
      </c>
      <c r="Q752" s="283">
        <v>208</v>
      </c>
      <c r="R752" s="283"/>
      <c r="S752" s="283"/>
      <c r="T752" s="283">
        <v>0</v>
      </c>
    </row>
    <row r="753" spans="2:20" x14ac:dyDescent="0.35">
      <c r="B753" s="286">
        <v>746</v>
      </c>
      <c r="C753" s="283" t="s">
        <v>655</v>
      </c>
      <c r="D753" s="283">
        <v>402045</v>
      </c>
      <c r="E753" s="283">
        <v>307587</v>
      </c>
      <c r="F753" s="280">
        <f t="shared" si="35"/>
        <v>94458</v>
      </c>
      <c r="G753" s="283">
        <v>132</v>
      </c>
      <c r="H753" s="283">
        <v>70</v>
      </c>
      <c r="I753" s="283">
        <v>6</v>
      </c>
      <c r="J753" s="284">
        <v>9942</v>
      </c>
      <c r="K753" s="283">
        <v>842</v>
      </c>
      <c r="L753" s="283">
        <v>90</v>
      </c>
      <c r="M753" s="283">
        <v>352</v>
      </c>
      <c r="N753" s="283">
        <v>305</v>
      </c>
      <c r="O753" s="283">
        <v>380</v>
      </c>
      <c r="P753" s="283">
        <v>60</v>
      </c>
      <c r="Q753" s="283">
        <v>128</v>
      </c>
      <c r="R753" s="283"/>
      <c r="S753" s="283"/>
      <c r="T753" s="283">
        <v>0</v>
      </c>
    </row>
    <row r="754" spans="2:20" x14ac:dyDescent="0.35">
      <c r="B754" s="286">
        <v>747</v>
      </c>
      <c r="C754" s="283" t="s">
        <v>656</v>
      </c>
      <c r="D754" s="283">
        <v>378372</v>
      </c>
      <c r="E754" s="283">
        <v>279732</v>
      </c>
      <c r="F754" s="280">
        <f t="shared" si="35"/>
        <v>98640</v>
      </c>
      <c r="G754" s="283">
        <v>132</v>
      </c>
      <c r="H754" s="283">
        <v>49</v>
      </c>
      <c r="I754" s="283">
        <v>3</v>
      </c>
      <c r="J754" s="284">
        <v>9996</v>
      </c>
      <c r="K754" s="283">
        <v>725</v>
      </c>
      <c r="L754" s="283">
        <v>85</v>
      </c>
      <c r="M754" s="283">
        <v>352</v>
      </c>
      <c r="N754" s="283">
        <v>287</v>
      </c>
      <c r="O754" s="283">
        <v>255</v>
      </c>
      <c r="P754" s="283">
        <v>54</v>
      </c>
      <c r="Q754" s="283">
        <v>109</v>
      </c>
      <c r="R754" s="283"/>
      <c r="S754" s="283"/>
      <c r="T754" s="283">
        <v>0</v>
      </c>
    </row>
    <row r="755" spans="2:20" x14ac:dyDescent="0.35">
      <c r="B755" s="286">
        <v>748</v>
      </c>
      <c r="C755" s="283" t="s">
        <v>657</v>
      </c>
      <c r="D755" s="283">
        <v>357614</v>
      </c>
      <c r="E755" s="283">
        <v>255821</v>
      </c>
      <c r="F755" s="280">
        <f t="shared" si="35"/>
        <v>101793</v>
      </c>
      <c r="G755" s="283">
        <v>40</v>
      </c>
      <c r="H755" s="283">
        <v>21</v>
      </c>
      <c r="I755" s="283">
        <v>3</v>
      </c>
      <c r="J755" s="284">
        <v>9517</v>
      </c>
      <c r="K755" s="283">
        <v>724</v>
      </c>
      <c r="L755" s="283">
        <v>93</v>
      </c>
      <c r="M755" s="283">
        <v>172</v>
      </c>
      <c r="N755" s="283">
        <v>262</v>
      </c>
      <c r="O755" s="283">
        <v>201</v>
      </c>
      <c r="P755" s="283">
        <v>30</v>
      </c>
      <c r="Q755" s="283">
        <v>94</v>
      </c>
      <c r="R755" s="283"/>
      <c r="S755" s="283"/>
      <c r="T755" s="283">
        <v>0</v>
      </c>
    </row>
    <row r="756" spans="2:20" x14ac:dyDescent="0.35">
      <c r="B756" s="286">
        <v>749</v>
      </c>
      <c r="C756" s="283" t="s">
        <v>658</v>
      </c>
      <c r="D756" s="283">
        <v>319839</v>
      </c>
      <c r="E756" s="283">
        <v>221079</v>
      </c>
      <c r="F756" s="280">
        <f t="shared" si="35"/>
        <v>98760</v>
      </c>
      <c r="G756" s="283">
        <v>40</v>
      </c>
      <c r="H756" s="283">
        <v>11</v>
      </c>
      <c r="I756" s="283">
        <v>0</v>
      </c>
      <c r="J756" s="283">
        <v>8365</v>
      </c>
      <c r="K756" s="283">
        <v>723</v>
      </c>
      <c r="L756" s="283">
        <v>88</v>
      </c>
      <c r="M756" s="283">
        <v>172</v>
      </c>
      <c r="N756" s="283">
        <v>214</v>
      </c>
      <c r="O756" s="283">
        <v>143</v>
      </c>
      <c r="P756" s="283">
        <v>23</v>
      </c>
      <c r="Q756" s="283">
        <v>79</v>
      </c>
      <c r="R756" s="283"/>
      <c r="S756" s="283"/>
      <c r="T756" s="283">
        <v>0</v>
      </c>
    </row>
    <row r="757" spans="2:20" x14ac:dyDescent="0.35">
      <c r="B757" s="286">
        <v>750</v>
      </c>
      <c r="C757" s="283" t="s">
        <v>659</v>
      </c>
      <c r="D757" s="283">
        <v>291395</v>
      </c>
      <c r="E757" s="283">
        <v>197002</v>
      </c>
      <c r="F757" s="280">
        <f t="shared" si="35"/>
        <v>94393</v>
      </c>
      <c r="G757" s="283">
        <v>16.5</v>
      </c>
      <c r="H757" s="283">
        <v>9</v>
      </c>
      <c r="I757" s="283">
        <v>0</v>
      </c>
      <c r="J757" s="283">
        <v>6899</v>
      </c>
      <c r="K757" s="283">
        <v>708</v>
      </c>
      <c r="L757" s="283">
        <v>120</v>
      </c>
      <c r="M757" s="283">
        <v>54.5</v>
      </c>
      <c r="N757" s="283">
        <v>157</v>
      </c>
      <c r="O757" s="283">
        <v>96</v>
      </c>
      <c r="P757" s="283">
        <v>24</v>
      </c>
      <c r="Q757" s="283">
        <v>58</v>
      </c>
      <c r="R757" s="283"/>
      <c r="S757" s="283"/>
      <c r="T757" s="283">
        <v>0</v>
      </c>
    </row>
    <row r="758" spans="2:20" x14ac:dyDescent="0.35">
      <c r="B758" s="286">
        <v>751</v>
      </c>
      <c r="C758" s="283" t="s">
        <v>660</v>
      </c>
      <c r="D758" s="283">
        <v>218198</v>
      </c>
      <c r="E758" s="283">
        <v>147282</v>
      </c>
      <c r="F758" s="280">
        <f t="shared" si="35"/>
        <v>70916</v>
      </c>
      <c r="G758" s="283">
        <v>16.5</v>
      </c>
      <c r="H758" s="283">
        <v>8</v>
      </c>
      <c r="I758" s="283">
        <v>0</v>
      </c>
      <c r="J758" s="283">
        <v>4439</v>
      </c>
      <c r="K758" s="283">
        <v>628</v>
      </c>
      <c r="L758" s="283">
        <v>147</v>
      </c>
      <c r="M758" s="283">
        <v>54.5</v>
      </c>
      <c r="N758" s="283">
        <v>124</v>
      </c>
      <c r="O758" s="283">
        <v>52</v>
      </c>
      <c r="P758" s="283">
        <v>15</v>
      </c>
      <c r="Q758" s="283">
        <v>57</v>
      </c>
      <c r="R758" s="283"/>
      <c r="S758" s="283"/>
      <c r="T758" s="283">
        <v>0</v>
      </c>
    </row>
    <row r="759" spans="2:20" x14ac:dyDescent="0.35">
      <c r="B759" s="286">
        <v>752</v>
      </c>
      <c r="C759" s="283" t="s">
        <v>661</v>
      </c>
      <c r="D759" s="283">
        <v>165110</v>
      </c>
      <c r="E759" s="283">
        <v>112837</v>
      </c>
      <c r="F759" s="280">
        <f t="shared" si="35"/>
        <v>52273</v>
      </c>
      <c r="G759" s="283">
        <v>8.5</v>
      </c>
      <c r="H759" s="283">
        <v>3</v>
      </c>
      <c r="I759" s="283">
        <v>0</v>
      </c>
      <c r="J759" s="283">
        <v>3075</v>
      </c>
      <c r="K759" s="283">
        <v>626</v>
      </c>
      <c r="L759" s="283">
        <v>166</v>
      </c>
      <c r="M759" s="283">
        <v>27</v>
      </c>
      <c r="N759" s="283">
        <v>99</v>
      </c>
      <c r="O759" s="283">
        <v>32</v>
      </c>
      <c r="P759" s="283">
        <v>12</v>
      </c>
      <c r="Q759" s="283">
        <v>43</v>
      </c>
      <c r="R759" s="283"/>
      <c r="S759" s="283"/>
      <c r="T759" s="283">
        <v>0</v>
      </c>
    </row>
    <row r="760" spans="2:20" x14ac:dyDescent="0.35">
      <c r="B760" s="286">
        <v>753</v>
      </c>
      <c r="C760" s="283" t="s">
        <v>662</v>
      </c>
      <c r="D760" s="283">
        <v>119896</v>
      </c>
      <c r="E760" s="283">
        <v>83218</v>
      </c>
      <c r="F760" s="280">
        <f t="shared" si="35"/>
        <v>36678</v>
      </c>
      <c r="G760" s="283">
        <v>8.5</v>
      </c>
      <c r="H760" s="283">
        <v>3</v>
      </c>
      <c r="I760" s="283">
        <v>0</v>
      </c>
      <c r="J760" s="283">
        <v>1732</v>
      </c>
      <c r="K760" s="283">
        <v>598</v>
      </c>
      <c r="L760" s="283">
        <v>180</v>
      </c>
      <c r="M760" s="283">
        <v>27</v>
      </c>
      <c r="N760" s="283">
        <v>79</v>
      </c>
      <c r="O760" s="283">
        <v>19</v>
      </c>
      <c r="P760" s="283">
        <v>6</v>
      </c>
      <c r="Q760" s="283">
        <v>25</v>
      </c>
      <c r="R760" s="283"/>
      <c r="S760" s="283"/>
      <c r="T760" s="283">
        <v>0</v>
      </c>
    </row>
    <row r="761" spans="2:20" x14ac:dyDescent="0.35">
      <c r="B761" s="286">
        <v>754</v>
      </c>
      <c r="C761" s="283" t="s">
        <v>663</v>
      </c>
      <c r="D761" s="283">
        <v>127990</v>
      </c>
      <c r="E761" s="283">
        <v>89150</v>
      </c>
      <c r="F761" s="280">
        <f t="shared" si="35"/>
        <v>38840</v>
      </c>
      <c r="G761" s="283">
        <v>7</v>
      </c>
      <c r="H761" s="283">
        <v>6</v>
      </c>
      <c r="I761" s="283">
        <v>0</v>
      </c>
      <c r="J761" s="283">
        <v>1298</v>
      </c>
      <c r="K761" s="283">
        <v>619</v>
      </c>
      <c r="L761" s="283">
        <v>188</v>
      </c>
      <c r="M761" s="283">
        <v>13</v>
      </c>
      <c r="N761" s="283">
        <v>97</v>
      </c>
      <c r="O761" s="283">
        <v>15</v>
      </c>
      <c r="P761" s="283">
        <v>3</v>
      </c>
      <c r="Q761" s="283">
        <v>23</v>
      </c>
      <c r="R761" s="283"/>
      <c r="S761" s="283"/>
      <c r="T761" s="283">
        <v>0</v>
      </c>
    </row>
    <row r="762" spans="2:20" x14ac:dyDescent="0.35">
      <c r="B762" s="286">
        <v>755</v>
      </c>
      <c r="C762" s="283" t="s">
        <v>664</v>
      </c>
      <c r="D762" s="283">
        <v>5926624</v>
      </c>
      <c r="E762" s="283">
        <v>4485210</v>
      </c>
      <c r="F762" s="280">
        <f t="shared" si="35"/>
        <v>1441414</v>
      </c>
      <c r="G762" s="283">
        <v>1759</v>
      </c>
      <c r="H762" s="283">
        <v>733</v>
      </c>
      <c r="I762" s="283">
        <v>29</v>
      </c>
      <c r="J762" s="283">
        <v>134161</v>
      </c>
      <c r="K762" s="283">
        <v>13896</v>
      </c>
      <c r="L762" s="283">
        <v>2302</v>
      </c>
      <c r="M762" s="283">
        <v>4604</v>
      </c>
      <c r="N762" s="283">
        <v>5940</v>
      </c>
      <c r="O762" s="283">
        <v>7791</v>
      </c>
      <c r="P762" s="283">
        <v>1395</v>
      </c>
      <c r="Q762" s="283">
        <v>3952</v>
      </c>
      <c r="R762" s="283"/>
      <c r="S762" s="283"/>
      <c r="T762" s="283">
        <v>0</v>
      </c>
    </row>
    <row r="763" spans="2:20" x14ac:dyDescent="0.35">
      <c r="B763" s="286">
        <v>756</v>
      </c>
      <c r="C763" s="282" t="s">
        <v>768</v>
      </c>
      <c r="D763" s="282">
        <v>2525539</v>
      </c>
      <c r="E763" s="282">
        <v>1834359</v>
      </c>
      <c r="F763" s="282">
        <f>D763-E763</f>
        <v>691180</v>
      </c>
      <c r="G763" s="282">
        <v>491</v>
      </c>
      <c r="H763" s="282">
        <v>222</v>
      </c>
      <c r="I763" s="282">
        <v>13</v>
      </c>
      <c r="J763" s="282">
        <v>49456</v>
      </c>
      <c r="K763" s="282">
        <v>7526</v>
      </c>
      <c r="L763" s="282">
        <v>1614</v>
      </c>
      <c r="M763" s="282">
        <v>1220</v>
      </c>
      <c r="N763" s="282">
        <v>1714</v>
      </c>
      <c r="O763" s="282">
        <v>2409</v>
      </c>
      <c r="P763" s="282">
        <v>540</v>
      </c>
      <c r="Q763" s="282">
        <v>1714</v>
      </c>
      <c r="R763" s="282"/>
      <c r="S763" s="282"/>
      <c r="T763" s="282">
        <v>1</v>
      </c>
    </row>
    <row r="764" spans="2:20" ht="42" x14ac:dyDescent="0.4">
      <c r="B764" s="286">
        <v>757</v>
      </c>
      <c r="C764" s="218"/>
      <c r="D764" s="607" t="s">
        <v>2353</v>
      </c>
      <c r="E764" s="607" t="s">
        <v>2354</v>
      </c>
      <c r="F764" s="607" t="s">
        <v>2355</v>
      </c>
      <c r="G764" s="285" t="s">
        <v>2357</v>
      </c>
      <c r="H764" s="285" t="s">
        <v>2358</v>
      </c>
      <c r="I764" s="285" t="s">
        <v>2359</v>
      </c>
      <c r="J764" s="285" t="s">
        <v>3978</v>
      </c>
      <c r="K764" s="285" t="s">
        <v>3979</v>
      </c>
      <c r="L764" s="285" t="s">
        <v>3980</v>
      </c>
      <c r="M764" s="285" t="s">
        <v>2068</v>
      </c>
      <c r="N764" s="285" t="s">
        <v>2069</v>
      </c>
      <c r="O764" s="285" t="s">
        <v>2070</v>
      </c>
      <c r="P764" s="285" t="s">
        <v>2071</v>
      </c>
      <c r="Q764" s="285" t="s">
        <v>2072</v>
      </c>
      <c r="R764" s="285">
        <v>9</v>
      </c>
      <c r="S764" s="285">
        <v>10</v>
      </c>
      <c r="T764" s="285" t="s">
        <v>765</v>
      </c>
    </row>
    <row r="765" spans="2:20" x14ac:dyDescent="0.35">
      <c r="B765" s="286">
        <v>758</v>
      </c>
      <c r="C765" s="280" t="s">
        <v>646</v>
      </c>
      <c r="D765" s="280">
        <v>371219</v>
      </c>
      <c r="E765" s="280">
        <v>287178</v>
      </c>
      <c r="F765" s="280">
        <f>D765-E765</f>
        <v>84041</v>
      </c>
      <c r="G765" s="280">
        <v>146</v>
      </c>
      <c r="H765" s="280">
        <v>49</v>
      </c>
      <c r="I765" s="280">
        <v>0</v>
      </c>
      <c r="J765" s="281">
        <v>4136</v>
      </c>
      <c r="K765" s="280">
        <v>98</v>
      </c>
      <c r="L765" s="280">
        <v>89</v>
      </c>
      <c r="M765" s="280">
        <v>351</v>
      </c>
      <c r="N765" s="280">
        <v>583</v>
      </c>
      <c r="O765" s="280">
        <v>765</v>
      </c>
      <c r="P765" s="280">
        <v>128</v>
      </c>
      <c r="Q765" s="280">
        <v>379</v>
      </c>
      <c r="R765" s="280"/>
      <c r="S765" s="280"/>
      <c r="T765" s="280">
        <v>0</v>
      </c>
    </row>
    <row r="766" spans="2:20" x14ac:dyDescent="0.35">
      <c r="B766" s="286">
        <v>759</v>
      </c>
      <c r="C766" s="283" t="s">
        <v>647</v>
      </c>
      <c r="D766" s="283">
        <v>368635</v>
      </c>
      <c r="E766" s="283">
        <v>278505</v>
      </c>
      <c r="F766" s="280">
        <f t="shared" ref="F766:F783" si="36">D766-E766</f>
        <v>90130</v>
      </c>
      <c r="G766" s="283">
        <v>169.5</v>
      </c>
      <c r="H766" s="283">
        <v>84</v>
      </c>
      <c r="I766" s="283">
        <v>0</v>
      </c>
      <c r="J766" s="284">
        <v>4406</v>
      </c>
      <c r="K766" s="283">
        <v>76</v>
      </c>
      <c r="L766" s="283">
        <v>63</v>
      </c>
      <c r="M766" s="283">
        <v>400.5</v>
      </c>
      <c r="N766" s="283">
        <v>366</v>
      </c>
      <c r="O766" s="283">
        <v>600</v>
      </c>
      <c r="P766" s="283">
        <v>67</v>
      </c>
      <c r="Q766" s="283">
        <v>160</v>
      </c>
      <c r="R766" s="283"/>
      <c r="S766" s="283"/>
      <c r="T766" s="283">
        <v>0</v>
      </c>
    </row>
    <row r="767" spans="2:20" x14ac:dyDescent="0.35">
      <c r="B767" s="286">
        <v>760</v>
      </c>
      <c r="C767" s="283" t="s">
        <v>648</v>
      </c>
      <c r="D767" s="283">
        <v>341065</v>
      </c>
      <c r="E767" s="283">
        <v>254016</v>
      </c>
      <c r="F767" s="280">
        <f t="shared" si="36"/>
        <v>87049</v>
      </c>
      <c r="G767" s="283">
        <v>169.5</v>
      </c>
      <c r="H767" s="283">
        <v>71</v>
      </c>
      <c r="I767" s="283">
        <v>4</v>
      </c>
      <c r="J767" s="284">
        <v>4218</v>
      </c>
      <c r="K767" s="283">
        <v>61</v>
      </c>
      <c r="L767" s="283">
        <v>39</v>
      </c>
      <c r="M767" s="283">
        <v>400.5</v>
      </c>
      <c r="N767" s="283">
        <v>384</v>
      </c>
      <c r="O767" s="283">
        <v>543</v>
      </c>
      <c r="P767" s="283">
        <v>61</v>
      </c>
      <c r="Q767" s="283">
        <v>146</v>
      </c>
      <c r="R767" s="283"/>
      <c r="S767" s="283"/>
      <c r="T767" s="283">
        <v>0</v>
      </c>
    </row>
    <row r="768" spans="2:20" x14ac:dyDescent="0.35">
      <c r="B768" s="286">
        <v>761</v>
      </c>
      <c r="C768" s="283" t="s">
        <v>649</v>
      </c>
      <c r="D768" s="283">
        <v>356338</v>
      </c>
      <c r="E768" s="283">
        <v>269019</v>
      </c>
      <c r="F768" s="280">
        <f t="shared" si="36"/>
        <v>87319</v>
      </c>
      <c r="G768" s="283">
        <v>98</v>
      </c>
      <c r="H768" s="283">
        <v>45</v>
      </c>
      <c r="I768" s="283">
        <v>3</v>
      </c>
      <c r="J768" s="284">
        <v>4186</v>
      </c>
      <c r="K768" s="283">
        <v>74</v>
      </c>
      <c r="L768" s="283">
        <v>95</v>
      </c>
      <c r="M768" s="283">
        <v>384</v>
      </c>
      <c r="N768" s="283">
        <v>442</v>
      </c>
      <c r="O768" s="283">
        <v>557</v>
      </c>
      <c r="P768" s="283">
        <v>56</v>
      </c>
      <c r="Q768" s="283">
        <v>134</v>
      </c>
      <c r="R768" s="283"/>
      <c r="S768" s="283"/>
      <c r="T768" s="283">
        <v>0</v>
      </c>
    </row>
    <row r="769" spans="2:20" x14ac:dyDescent="0.35">
      <c r="B769" s="286">
        <v>762</v>
      </c>
      <c r="C769" s="283" t="s">
        <v>650</v>
      </c>
      <c r="D769" s="283">
        <v>413790</v>
      </c>
      <c r="E769" s="283">
        <v>333362</v>
      </c>
      <c r="F769" s="280">
        <f t="shared" si="36"/>
        <v>80428</v>
      </c>
      <c r="G769" s="283">
        <v>122</v>
      </c>
      <c r="H769" s="280">
        <v>55</v>
      </c>
      <c r="I769" s="283">
        <v>3</v>
      </c>
      <c r="J769" s="284">
        <v>4203</v>
      </c>
      <c r="K769" s="283">
        <v>176</v>
      </c>
      <c r="L769" s="283">
        <v>199</v>
      </c>
      <c r="M769" s="283">
        <v>284</v>
      </c>
      <c r="N769" s="283">
        <v>497</v>
      </c>
      <c r="O769" s="283">
        <v>862</v>
      </c>
      <c r="P769" s="283">
        <v>174</v>
      </c>
      <c r="Q769" s="283">
        <v>510</v>
      </c>
      <c r="R769" s="283"/>
      <c r="S769" s="283"/>
      <c r="T769" s="283">
        <v>0</v>
      </c>
    </row>
    <row r="770" spans="2:20" x14ac:dyDescent="0.35">
      <c r="B770" s="286">
        <v>763</v>
      </c>
      <c r="C770" s="283" t="s">
        <v>651</v>
      </c>
      <c r="D770" s="283">
        <v>441268</v>
      </c>
      <c r="E770" s="283">
        <v>362435</v>
      </c>
      <c r="F770" s="280">
        <f t="shared" si="36"/>
        <v>78833</v>
      </c>
      <c r="G770" s="283">
        <v>151.5</v>
      </c>
      <c r="H770" s="283">
        <v>56</v>
      </c>
      <c r="I770" s="283">
        <v>0</v>
      </c>
      <c r="J770" s="284">
        <v>4050</v>
      </c>
      <c r="K770" s="283">
        <v>201</v>
      </c>
      <c r="L770" s="283">
        <v>218</v>
      </c>
      <c r="M770" s="283">
        <v>331</v>
      </c>
      <c r="N770" s="283">
        <v>615</v>
      </c>
      <c r="O770" s="283">
        <v>1153</v>
      </c>
      <c r="P770" s="283">
        <v>275</v>
      </c>
      <c r="Q770" s="283">
        <v>879</v>
      </c>
      <c r="R770" s="283"/>
      <c r="S770" s="283"/>
      <c r="T770" s="283">
        <v>0</v>
      </c>
    </row>
    <row r="771" spans="2:20" x14ac:dyDescent="0.35">
      <c r="B771" s="286">
        <v>764</v>
      </c>
      <c r="C771" s="283" t="s">
        <v>652</v>
      </c>
      <c r="D771" s="283">
        <v>447923</v>
      </c>
      <c r="E771" s="283">
        <v>367915</v>
      </c>
      <c r="F771" s="280">
        <f t="shared" si="36"/>
        <v>80008</v>
      </c>
      <c r="G771" s="283">
        <v>151.5</v>
      </c>
      <c r="H771" s="283">
        <v>47</v>
      </c>
      <c r="I771" s="283">
        <v>3</v>
      </c>
      <c r="J771" s="284">
        <v>4045</v>
      </c>
      <c r="K771" s="283">
        <v>167</v>
      </c>
      <c r="L771" s="283">
        <v>174</v>
      </c>
      <c r="M771" s="283">
        <v>331</v>
      </c>
      <c r="N771" s="283">
        <v>585</v>
      </c>
      <c r="O771" s="283">
        <v>890</v>
      </c>
      <c r="P771" s="283">
        <v>197</v>
      </c>
      <c r="Q771" s="283">
        <v>605</v>
      </c>
      <c r="R771" s="283"/>
      <c r="S771" s="283"/>
      <c r="T771" s="283">
        <v>0</v>
      </c>
    </row>
    <row r="772" spans="2:20" x14ac:dyDescent="0.35">
      <c r="B772" s="286">
        <v>765</v>
      </c>
      <c r="C772" s="283" t="s">
        <v>653</v>
      </c>
      <c r="D772" s="283">
        <v>404028</v>
      </c>
      <c r="E772" s="283">
        <v>325322</v>
      </c>
      <c r="F772" s="280">
        <f t="shared" si="36"/>
        <v>78706</v>
      </c>
      <c r="G772" s="283">
        <v>175</v>
      </c>
      <c r="H772" s="283">
        <v>72</v>
      </c>
      <c r="I772" s="283">
        <v>4</v>
      </c>
      <c r="J772" s="284">
        <v>3729</v>
      </c>
      <c r="K772" s="283">
        <v>104</v>
      </c>
      <c r="L772" s="283">
        <v>137</v>
      </c>
      <c r="M772" s="283">
        <v>449</v>
      </c>
      <c r="N772" s="283">
        <v>477</v>
      </c>
      <c r="O772" s="283">
        <v>696</v>
      </c>
      <c r="P772" s="283">
        <v>131</v>
      </c>
      <c r="Q772" s="283">
        <v>315</v>
      </c>
      <c r="R772" s="283"/>
      <c r="S772" s="283"/>
      <c r="T772" s="283">
        <v>0</v>
      </c>
    </row>
    <row r="773" spans="2:20" x14ac:dyDescent="0.35">
      <c r="B773" s="286">
        <v>766</v>
      </c>
      <c r="C773" s="283" t="s">
        <v>654</v>
      </c>
      <c r="D773" s="283">
        <v>401892</v>
      </c>
      <c r="E773" s="283">
        <v>313771</v>
      </c>
      <c r="F773" s="280">
        <f t="shared" si="36"/>
        <v>88121</v>
      </c>
      <c r="G773" s="283">
        <v>175</v>
      </c>
      <c r="H773" s="283">
        <v>74</v>
      </c>
      <c r="I773" s="283">
        <v>0</v>
      </c>
      <c r="J773" s="284">
        <v>3879</v>
      </c>
      <c r="K773" s="283">
        <v>119</v>
      </c>
      <c r="L773" s="283">
        <v>134</v>
      </c>
      <c r="M773" s="283">
        <v>449</v>
      </c>
      <c r="N773" s="283">
        <v>367</v>
      </c>
      <c r="O773" s="283">
        <v>532</v>
      </c>
      <c r="P773" s="283">
        <v>79</v>
      </c>
      <c r="Q773" s="283">
        <v>208</v>
      </c>
      <c r="R773" s="283"/>
      <c r="S773" s="283"/>
      <c r="T773" s="283">
        <v>0</v>
      </c>
    </row>
    <row r="774" spans="2:20" x14ac:dyDescent="0.35">
      <c r="B774" s="286">
        <v>767</v>
      </c>
      <c r="C774" s="283" t="s">
        <v>655</v>
      </c>
      <c r="D774" s="283">
        <v>402045</v>
      </c>
      <c r="E774" s="283">
        <v>307587</v>
      </c>
      <c r="F774" s="280">
        <f t="shared" si="36"/>
        <v>94458</v>
      </c>
      <c r="G774" s="283">
        <v>132</v>
      </c>
      <c r="H774" s="283">
        <v>70</v>
      </c>
      <c r="I774" s="283">
        <v>6</v>
      </c>
      <c r="J774" s="284">
        <v>4242</v>
      </c>
      <c r="K774" s="283">
        <v>118</v>
      </c>
      <c r="L774" s="283">
        <v>154</v>
      </c>
      <c r="M774" s="283">
        <v>352</v>
      </c>
      <c r="N774" s="283">
        <v>305</v>
      </c>
      <c r="O774" s="283">
        <v>380</v>
      </c>
      <c r="P774" s="283">
        <v>60</v>
      </c>
      <c r="Q774" s="283">
        <v>128</v>
      </c>
      <c r="R774" s="283"/>
      <c r="S774" s="283"/>
      <c r="T774" s="283">
        <v>0</v>
      </c>
    </row>
    <row r="775" spans="2:20" x14ac:dyDescent="0.35">
      <c r="B775" s="286">
        <v>768</v>
      </c>
      <c r="C775" s="283" t="s">
        <v>656</v>
      </c>
      <c r="D775" s="283">
        <v>378372</v>
      </c>
      <c r="E775" s="283">
        <v>279732</v>
      </c>
      <c r="F775" s="280">
        <f t="shared" si="36"/>
        <v>98640</v>
      </c>
      <c r="G775" s="283">
        <v>132</v>
      </c>
      <c r="H775" s="283">
        <v>49</v>
      </c>
      <c r="I775" s="283">
        <v>3</v>
      </c>
      <c r="J775" s="284">
        <v>4531</v>
      </c>
      <c r="K775" s="283">
        <v>158</v>
      </c>
      <c r="L775" s="283">
        <v>129</v>
      </c>
      <c r="M775" s="283">
        <v>352</v>
      </c>
      <c r="N775" s="283">
        <v>287</v>
      </c>
      <c r="O775" s="283">
        <v>255</v>
      </c>
      <c r="P775" s="283">
        <v>54</v>
      </c>
      <c r="Q775" s="283">
        <v>109</v>
      </c>
      <c r="R775" s="283"/>
      <c r="S775" s="283"/>
      <c r="T775" s="283">
        <v>0</v>
      </c>
    </row>
    <row r="776" spans="2:20" x14ac:dyDescent="0.35">
      <c r="B776" s="286">
        <v>769</v>
      </c>
      <c r="C776" s="283" t="s">
        <v>657</v>
      </c>
      <c r="D776" s="283">
        <v>357614</v>
      </c>
      <c r="E776" s="283">
        <v>255821</v>
      </c>
      <c r="F776" s="280">
        <f t="shared" si="36"/>
        <v>101793</v>
      </c>
      <c r="G776" s="283">
        <v>40</v>
      </c>
      <c r="H776" s="283">
        <v>21</v>
      </c>
      <c r="I776" s="283">
        <v>3</v>
      </c>
      <c r="J776" s="284">
        <v>4644</v>
      </c>
      <c r="K776" s="283">
        <v>170</v>
      </c>
      <c r="L776" s="283">
        <v>166</v>
      </c>
      <c r="M776" s="283">
        <v>172</v>
      </c>
      <c r="N776" s="283">
        <v>262</v>
      </c>
      <c r="O776" s="283">
        <v>201</v>
      </c>
      <c r="P776" s="283">
        <v>30</v>
      </c>
      <c r="Q776" s="283">
        <v>94</v>
      </c>
      <c r="R776" s="283"/>
      <c r="S776" s="283"/>
      <c r="T776" s="283">
        <v>0</v>
      </c>
    </row>
    <row r="777" spans="2:20" x14ac:dyDescent="0.35">
      <c r="B777" s="286">
        <v>770</v>
      </c>
      <c r="C777" s="283" t="s">
        <v>658</v>
      </c>
      <c r="D777" s="283">
        <v>319839</v>
      </c>
      <c r="E777" s="283">
        <v>221079</v>
      </c>
      <c r="F777" s="280">
        <f t="shared" si="36"/>
        <v>98760</v>
      </c>
      <c r="G777" s="283">
        <v>40</v>
      </c>
      <c r="H777" s="283">
        <v>11</v>
      </c>
      <c r="I777" s="283">
        <v>0</v>
      </c>
      <c r="J777" s="283">
        <v>4161</v>
      </c>
      <c r="K777" s="283">
        <v>194</v>
      </c>
      <c r="L777" s="283">
        <v>170</v>
      </c>
      <c r="M777" s="283">
        <v>172</v>
      </c>
      <c r="N777" s="283">
        <v>214</v>
      </c>
      <c r="O777" s="283">
        <v>143</v>
      </c>
      <c r="P777" s="283">
        <v>23</v>
      </c>
      <c r="Q777" s="283">
        <v>79</v>
      </c>
      <c r="R777" s="283"/>
      <c r="S777" s="283"/>
      <c r="T777" s="283">
        <v>0</v>
      </c>
    </row>
    <row r="778" spans="2:20" x14ac:dyDescent="0.35">
      <c r="B778" s="286">
        <v>771</v>
      </c>
      <c r="C778" s="283" t="s">
        <v>659</v>
      </c>
      <c r="D778" s="283">
        <v>291395</v>
      </c>
      <c r="E778" s="283">
        <v>197002</v>
      </c>
      <c r="F778" s="280">
        <f t="shared" si="36"/>
        <v>94393</v>
      </c>
      <c r="G778" s="283">
        <v>16.5</v>
      </c>
      <c r="H778" s="283">
        <v>9</v>
      </c>
      <c r="I778" s="283">
        <v>0</v>
      </c>
      <c r="J778" s="283">
        <v>3554</v>
      </c>
      <c r="K778" s="283">
        <v>247</v>
      </c>
      <c r="L778" s="283">
        <v>143</v>
      </c>
      <c r="M778" s="283">
        <v>54.5</v>
      </c>
      <c r="N778" s="283">
        <v>157</v>
      </c>
      <c r="O778" s="283">
        <v>96</v>
      </c>
      <c r="P778" s="283">
        <v>24</v>
      </c>
      <c r="Q778" s="283">
        <v>58</v>
      </c>
      <c r="R778" s="283"/>
      <c r="S778" s="283"/>
      <c r="T778" s="283">
        <v>0</v>
      </c>
    </row>
    <row r="779" spans="2:20" x14ac:dyDescent="0.35">
      <c r="B779" s="286">
        <v>772</v>
      </c>
      <c r="C779" s="283" t="s">
        <v>660</v>
      </c>
      <c r="D779" s="283">
        <v>218198</v>
      </c>
      <c r="E779" s="283">
        <v>147282</v>
      </c>
      <c r="F779" s="280">
        <f t="shared" si="36"/>
        <v>70916</v>
      </c>
      <c r="G779" s="283">
        <v>16.5</v>
      </c>
      <c r="H779" s="283">
        <v>8</v>
      </c>
      <c r="I779" s="283">
        <v>0</v>
      </c>
      <c r="J779" s="283">
        <v>2520</v>
      </c>
      <c r="K779" s="283">
        <v>208</v>
      </c>
      <c r="L779" s="283">
        <v>134</v>
      </c>
      <c r="M779" s="283">
        <v>54.5</v>
      </c>
      <c r="N779" s="283">
        <v>124</v>
      </c>
      <c r="O779" s="283">
        <v>52</v>
      </c>
      <c r="P779" s="283">
        <v>15</v>
      </c>
      <c r="Q779" s="283">
        <v>57</v>
      </c>
      <c r="R779" s="283"/>
      <c r="S779" s="283"/>
      <c r="T779" s="283">
        <v>0</v>
      </c>
    </row>
    <row r="780" spans="2:20" x14ac:dyDescent="0.35">
      <c r="B780" s="286">
        <v>773</v>
      </c>
      <c r="C780" s="283" t="s">
        <v>661</v>
      </c>
      <c r="D780" s="283">
        <v>165110</v>
      </c>
      <c r="E780" s="283">
        <v>112837</v>
      </c>
      <c r="F780" s="280">
        <f t="shared" si="36"/>
        <v>52273</v>
      </c>
      <c r="G780" s="283">
        <v>8.5</v>
      </c>
      <c r="H780" s="283">
        <v>3</v>
      </c>
      <c r="I780" s="283">
        <v>0</v>
      </c>
      <c r="J780" s="283">
        <v>1920</v>
      </c>
      <c r="K780" s="283">
        <v>202</v>
      </c>
      <c r="L780" s="283">
        <v>115</v>
      </c>
      <c r="M780" s="283">
        <v>27</v>
      </c>
      <c r="N780" s="283">
        <v>99</v>
      </c>
      <c r="O780" s="283">
        <v>32</v>
      </c>
      <c r="P780" s="283">
        <v>12</v>
      </c>
      <c r="Q780" s="283">
        <v>43</v>
      </c>
      <c r="R780" s="283"/>
      <c r="S780" s="283"/>
      <c r="T780" s="283">
        <v>0</v>
      </c>
    </row>
    <row r="781" spans="2:20" x14ac:dyDescent="0.35">
      <c r="B781" s="286">
        <v>774</v>
      </c>
      <c r="C781" s="283" t="s">
        <v>662</v>
      </c>
      <c r="D781" s="283">
        <v>119896</v>
      </c>
      <c r="E781" s="283">
        <v>83218</v>
      </c>
      <c r="F781" s="280">
        <f t="shared" si="36"/>
        <v>36678</v>
      </c>
      <c r="G781" s="283">
        <v>8.5</v>
      </c>
      <c r="H781" s="283">
        <v>3</v>
      </c>
      <c r="I781" s="283">
        <v>0</v>
      </c>
      <c r="J781" s="283">
        <v>1183</v>
      </c>
      <c r="K781" s="283">
        <v>170</v>
      </c>
      <c r="L781" s="283">
        <v>90</v>
      </c>
      <c r="M781" s="283">
        <v>27</v>
      </c>
      <c r="N781" s="283">
        <v>79</v>
      </c>
      <c r="O781" s="283">
        <v>19</v>
      </c>
      <c r="P781" s="283">
        <v>6</v>
      </c>
      <c r="Q781" s="283">
        <v>25</v>
      </c>
      <c r="R781" s="283"/>
      <c r="S781" s="283"/>
      <c r="T781" s="283">
        <v>0</v>
      </c>
    </row>
    <row r="782" spans="2:20" x14ac:dyDescent="0.35">
      <c r="B782" s="286">
        <v>775</v>
      </c>
      <c r="C782" s="283" t="s">
        <v>663</v>
      </c>
      <c r="D782" s="283">
        <v>127990</v>
      </c>
      <c r="E782" s="283">
        <v>89150</v>
      </c>
      <c r="F782" s="280">
        <f t="shared" si="36"/>
        <v>38840</v>
      </c>
      <c r="G782" s="283">
        <v>7</v>
      </c>
      <c r="H782" s="283">
        <v>6</v>
      </c>
      <c r="I782" s="283">
        <v>0</v>
      </c>
      <c r="J782" s="283">
        <v>925</v>
      </c>
      <c r="K782" s="283">
        <v>206</v>
      </c>
      <c r="L782" s="283">
        <v>87</v>
      </c>
      <c r="M782" s="283">
        <v>13</v>
      </c>
      <c r="N782" s="283">
        <v>97</v>
      </c>
      <c r="O782" s="283">
        <v>15</v>
      </c>
      <c r="P782" s="283">
        <v>3</v>
      </c>
      <c r="Q782" s="283">
        <v>23</v>
      </c>
      <c r="R782" s="283"/>
      <c r="S782" s="283"/>
      <c r="T782" s="283">
        <v>0</v>
      </c>
    </row>
    <row r="783" spans="2:20" x14ac:dyDescent="0.35">
      <c r="B783" s="286">
        <v>776</v>
      </c>
      <c r="C783" s="283" t="s">
        <v>664</v>
      </c>
      <c r="D783" s="283">
        <v>5926624</v>
      </c>
      <c r="E783" s="283">
        <v>4485210</v>
      </c>
      <c r="F783" s="280">
        <f t="shared" si="36"/>
        <v>1441414</v>
      </c>
      <c r="G783" s="283">
        <v>1759</v>
      </c>
      <c r="H783" s="283">
        <v>733</v>
      </c>
      <c r="I783" s="283">
        <v>29</v>
      </c>
      <c r="J783" s="283">
        <v>64521</v>
      </c>
      <c r="K783" s="283">
        <v>2748</v>
      </c>
      <c r="L783" s="283">
        <v>2342</v>
      </c>
      <c r="M783" s="283">
        <v>4604</v>
      </c>
      <c r="N783" s="283">
        <v>5940</v>
      </c>
      <c r="O783" s="283">
        <v>7791</v>
      </c>
      <c r="P783" s="283">
        <v>1395</v>
      </c>
      <c r="Q783" s="283">
        <v>3952</v>
      </c>
      <c r="R783" s="283"/>
      <c r="S783" s="283"/>
      <c r="T783" s="283">
        <v>0</v>
      </c>
    </row>
    <row r="784" spans="2:20" x14ac:dyDescent="0.35">
      <c r="B784" s="286">
        <v>777</v>
      </c>
      <c r="C784" s="282" t="s">
        <v>768</v>
      </c>
      <c r="D784" s="282">
        <v>2525539</v>
      </c>
      <c r="E784" s="282">
        <v>1834359</v>
      </c>
      <c r="F784" s="282">
        <f>D784-E784</f>
        <v>691180</v>
      </c>
      <c r="G784" s="282">
        <v>491</v>
      </c>
      <c r="H784" s="282">
        <v>222</v>
      </c>
      <c r="I784" s="282">
        <v>13</v>
      </c>
      <c r="J784" s="282">
        <v>29385</v>
      </c>
      <c r="K784" s="282">
        <v>2300</v>
      </c>
      <c r="L784" s="282">
        <v>2106</v>
      </c>
      <c r="M784" s="282">
        <v>1220</v>
      </c>
      <c r="N784" s="282">
        <v>1714</v>
      </c>
      <c r="O784" s="282">
        <v>2409</v>
      </c>
      <c r="P784" s="282">
        <v>540</v>
      </c>
      <c r="Q784" s="282">
        <v>1714</v>
      </c>
      <c r="R784" s="282"/>
      <c r="S784" s="282"/>
      <c r="T784" s="282">
        <v>1</v>
      </c>
    </row>
    <row r="785" spans="2:20" ht="42" x14ac:dyDescent="0.4">
      <c r="B785" s="286">
        <v>778</v>
      </c>
      <c r="C785" s="218"/>
      <c r="D785" s="607" t="s">
        <v>2353</v>
      </c>
      <c r="E785" s="607" t="s">
        <v>2354</v>
      </c>
      <c r="F785" s="607" t="s">
        <v>2355</v>
      </c>
      <c r="G785" s="285" t="s">
        <v>2357</v>
      </c>
      <c r="H785" s="285" t="s">
        <v>2358</v>
      </c>
      <c r="I785" s="285" t="s">
        <v>2359</v>
      </c>
      <c r="J785" s="285" t="s">
        <v>3981</v>
      </c>
      <c r="K785" s="285" t="s">
        <v>3982</v>
      </c>
      <c r="L785" s="285" t="s">
        <v>3983</v>
      </c>
      <c r="M785" s="285" t="s">
        <v>2068</v>
      </c>
      <c r="N785" s="285" t="s">
        <v>2069</v>
      </c>
      <c r="O785" s="285" t="s">
        <v>2070</v>
      </c>
      <c r="P785" s="285" t="s">
        <v>2071</v>
      </c>
      <c r="Q785" s="285" t="s">
        <v>2072</v>
      </c>
      <c r="R785" s="285">
        <v>9</v>
      </c>
      <c r="S785" s="285">
        <v>10</v>
      </c>
      <c r="T785" s="285" t="s">
        <v>765</v>
      </c>
    </row>
    <row r="786" spans="2:20" x14ac:dyDescent="0.35">
      <c r="B786" s="286">
        <v>779</v>
      </c>
      <c r="C786" s="280" t="s">
        <v>646</v>
      </c>
      <c r="D786" s="280">
        <v>371219</v>
      </c>
      <c r="E786" s="280">
        <v>287178</v>
      </c>
      <c r="F786" s="280">
        <f>D786-E786</f>
        <v>84041</v>
      </c>
      <c r="G786" s="280">
        <v>146</v>
      </c>
      <c r="H786" s="280">
        <v>49</v>
      </c>
      <c r="I786" s="280">
        <v>0</v>
      </c>
      <c r="J786" s="281">
        <v>328</v>
      </c>
      <c r="K786" s="280">
        <v>0</v>
      </c>
      <c r="L786" s="280">
        <v>0</v>
      </c>
      <c r="M786" s="280">
        <v>351</v>
      </c>
      <c r="N786" s="280">
        <v>583</v>
      </c>
      <c r="O786" s="280">
        <v>765</v>
      </c>
      <c r="P786" s="280">
        <v>128</v>
      </c>
      <c r="Q786" s="280">
        <v>379</v>
      </c>
      <c r="R786" s="280"/>
      <c r="S786" s="280"/>
      <c r="T786" s="280">
        <v>0</v>
      </c>
    </row>
    <row r="787" spans="2:20" x14ac:dyDescent="0.35">
      <c r="B787" s="286">
        <v>780</v>
      </c>
      <c r="C787" s="283" t="s">
        <v>647</v>
      </c>
      <c r="D787" s="283">
        <v>368635</v>
      </c>
      <c r="E787" s="283">
        <v>278505</v>
      </c>
      <c r="F787" s="280">
        <f t="shared" ref="F787:F804" si="37">D787-E787</f>
        <v>90130</v>
      </c>
      <c r="G787" s="283">
        <v>169.5</v>
      </c>
      <c r="H787" s="283">
        <v>84</v>
      </c>
      <c r="I787" s="283">
        <v>0</v>
      </c>
      <c r="J787" s="284">
        <v>403</v>
      </c>
      <c r="K787" s="283">
        <v>0</v>
      </c>
      <c r="L787" s="283">
        <v>0</v>
      </c>
      <c r="M787" s="283">
        <v>400.5</v>
      </c>
      <c r="N787" s="283">
        <v>366</v>
      </c>
      <c r="O787" s="283">
        <v>600</v>
      </c>
      <c r="P787" s="283">
        <v>67</v>
      </c>
      <c r="Q787" s="283">
        <v>160</v>
      </c>
      <c r="R787" s="283"/>
      <c r="S787" s="283"/>
      <c r="T787" s="283">
        <v>0</v>
      </c>
    </row>
    <row r="788" spans="2:20" x14ac:dyDescent="0.35">
      <c r="B788" s="286">
        <v>781</v>
      </c>
      <c r="C788" s="283" t="s">
        <v>648</v>
      </c>
      <c r="D788" s="283">
        <v>341065</v>
      </c>
      <c r="E788" s="283">
        <v>254016</v>
      </c>
      <c r="F788" s="280">
        <f t="shared" si="37"/>
        <v>87049</v>
      </c>
      <c r="G788" s="283">
        <v>169.5</v>
      </c>
      <c r="H788" s="283">
        <v>71</v>
      </c>
      <c r="I788" s="283">
        <v>4</v>
      </c>
      <c r="J788" s="284">
        <v>438</v>
      </c>
      <c r="K788" s="283">
        <v>0</v>
      </c>
      <c r="L788" s="283">
        <v>0</v>
      </c>
      <c r="M788" s="283">
        <v>400.5</v>
      </c>
      <c r="N788" s="283">
        <v>384</v>
      </c>
      <c r="O788" s="283">
        <v>543</v>
      </c>
      <c r="P788" s="283">
        <v>61</v>
      </c>
      <c r="Q788" s="283">
        <v>146</v>
      </c>
      <c r="R788" s="283"/>
      <c r="S788" s="283"/>
      <c r="T788" s="283">
        <v>0</v>
      </c>
    </row>
    <row r="789" spans="2:20" x14ac:dyDescent="0.35">
      <c r="B789" s="286">
        <v>782</v>
      </c>
      <c r="C789" s="283" t="s">
        <v>649</v>
      </c>
      <c r="D789" s="283">
        <v>356338</v>
      </c>
      <c r="E789" s="283">
        <v>269019</v>
      </c>
      <c r="F789" s="280">
        <f t="shared" si="37"/>
        <v>87319</v>
      </c>
      <c r="G789" s="283">
        <v>98</v>
      </c>
      <c r="H789" s="283">
        <v>45</v>
      </c>
      <c r="I789" s="283">
        <v>3</v>
      </c>
      <c r="J789" s="284">
        <v>375</v>
      </c>
      <c r="K789" s="283">
        <v>0</v>
      </c>
      <c r="L789" s="283">
        <v>0</v>
      </c>
      <c r="M789" s="283">
        <v>384</v>
      </c>
      <c r="N789" s="283">
        <v>442</v>
      </c>
      <c r="O789" s="283">
        <v>557</v>
      </c>
      <c r="P789" s="283">
        <v>56</v>
      </c>
      <c r="Q789" s="283">
        <v>134</v>
      </c>
      <c r="R789" s="283"/>
      <c r="S789" s="283"/>
      <c r="T789" s="283">
        <v>0</v>
      </c>
    </row>
    <row r="790" spans="2:20" x14ac:dyDescent="0.35">
      <c r="B790" s="286">
        <v>783</v>
      </c>
      <c r="C790" s="283" t="s">
        <v>650</v>
      </c>
      <c r="D790" s="283">
        <v>413790</v>
      </c>
      <c r="E790" s="283">
        <v>333362</v>
      </c>
      <c r="F790" s="280">
        <f t="shared" si="37"/>
        <v>80428</v>
      </c>
      <c r="G790" s="283">
        <v>122</v>
      </c>
      <c r="H790" s="280">
        <v>55</v>
      </c>
      <c r="I790" s="283">
        <v>3</v>
      </c>
      <c r="J790" s="284">
        <v>226</v>
      </c>
      <c r="K790" s="283">
        <v>0</v>
      </c>
      <c r="L790" s="283">
        <v>4</v>
      </c>
      <c r="M790" s="283">
        <v>284</v>
      </c>
      <c r="N790" s="283">
        <v>497</v>
      </c>
      <c r="O790" s="283">
        <v>862</v>
      </c>
      <c r="P790" s="283">
        <v>174</v>
      </c>
      <c r="Q790" s="283">
        <v>510</v>
      </c>
      <c r="R790" s="283"/>
      <c r="S790" s="283"/>
      <c r="T790" s="283">
        <v>0</v>
      </c>
    </row>
    <row r="791" spans="2:20" x14ac:dyDescent="0.35">
      <c r="B791" s="286">
        <v>784</v>
      </c>
      <c r="C791" s="283" t="s">
        <v>651</v>
      </c>
      <c r="D791" s="283">
        <v>441268</v>
      </c>
      <c r="E791" s="283">
        <v>362435</v>
      </c>
      <c r="F791" s="280">
        <f t="shared" si="37"/>
        <v>78833</v>
      </c>
      <c r="G791" s="283">
        <v>151.5</v>
      </c>
      <c r="H791" s="283">
        <v>56</v>
      </c>
      <c r="I791" s="283">
        <v>0</v>
      </c>
      <c r="J791" s="284">
        <v>222</v>
      </c>
      <c r="K791" s="283">
        <v>0</v>
      </c>
      <c r="L791" s="283">
        <v>3</v>
      </c>
      <c r="M791" s="283">
        <v>331</v>
      </c>
      <c r="N791" s="283">
        <v>615</v>
      </c>
      <c r="O791" s="283">
        <v>1153</v>
      </c>
      <c r="P791" s="283">
        <v>275</v>
      </c>
      <c r="Q791" s="283">
        <v>879</v>
      </c>
      <c r="R791" s="283"/>
      <c r="S791" s="283"/>
      <c r="T791" s="283">
        <v>0</v>
      </c>
    </row>
    <row r="792" spans="2:20" x14ac:dyDescent="0.35">
      <c r="B792" s="286">
        <v>785</v>
      </c>
      <c r="C792" s="283" t="s">
        <v>652</v>
      </c>
      <c r="D792" s="283">
        <v>447923</v>
      </c>
      <c r="E792" s="283">
        <v>367915</v>
      </c>
      <c r="F792" s="280">
        <f t="shared" si="37"/>
        <v>80008</v>
      </c>
      <c r="G792" s="283">
        <v>151.5</v>
      </c>
      <c r="H792" s="283">
        <v>47</v>
      </c>
      <c r="I792" s="283">
        <v>3</v>
      </c>
      <c r="J792" s="284">
        <v>269</v>
      </c>
      <c r="K792" s="283">
        <v>0</v>
      </c>
      <c r="L792" s="283">
        <v>4</v>
      </c>
      <c r="M792" s="283">
        <v>331</v>
      </c>
      <c r="N792" s="283">
        <v>585</v>
      </c>
      <c r="O792" s="283">
        <v>890</v>
      </c>
      <c r="P792" s="283">
        <v>197</v>
      </c>
      <c r="Q792" s="283">
        <v>605</v>
      </c>
      <c r="R792" s="283"/>
      <c r="S792" s="283"/>
      <c r="T792" s="283">
        <v>0</v>
      </c>
    </row>
    <row r="793" spans="2:20" x14ac:dyDescent="0.35">
      <c r="B793" s="286">
        <v>786</v>
      </c>
      <c r="C793" s="283" t="s">
        <v>653</v>
      </c>
      <c r="D793" s="283">
        <v>404028</v>
      </c>
      <c r="E793" s="283">
        <v>325322</v>
      </c>
      <c r="F793" s="280">
        <f t="shared" si="37"/>
        <v>78706</v>
      </c>
      <c r="G793" s="283">
        <v>175</v>
      </c>
      <c r="H793" s="283">
        <v>72</v>
      </c>
      <c r="I793" s="283">
        <v>4</v>
      </c>
      <c r="J793" s="284">
        <v>304</v>
      </c>
      <c r="K793" s="283">
        <v>0</v>
      </c>
      <c r="L793" s="283">
        <v>0</v>
      </c>
      <c r="M793" s="283">
        <v>449</v>
      </c>
      <c r="N793" s="283">
        <v>477</v>
      </c>
      <c r="O793" s="283">
        <v>696</v>
      </c>
      <c r="P793" s="283">
        <v>131</v>
      </c>
      <c r="Q793" s="283">
        <v>315</v>
      </c>
      <c r="R793" s="283"/>
      <c r="S793" s="283"/>
      <c r="T793" s="283">
        <v>0</v>
      </c>
    </row>
    <row r="794" spans="2:20" x14ac:dyDescent="0.35">
      <c r="B794" s="286">
        <v>787</v>
      </c>
      <c r="C794" s="283" t="s">
        <v>654</v>
      </c>
      <c r="D794" s="283">
        <v>401892</v>
      </c>
      <c r="E794" s="283">
        <v>313771</v>
      </c>
      <c r="F794" s="280">
        <f t="shared" si="37"/>
        <v>88121</v>
      </c>
      <c r="G794" s="283">
        <v>175</v>
      </c>
      <c r="H794" s="283">
        <v>74</v>
      </c>
      <c r="I794" s="283">
        <v>0</v>
      </c>
      <c r="J794" s="284">
        <v>376</v>
      </c>
      <c r="K794" s="283">
        <v>4</v>
      </c>
      <c r="L794" s="283">
        <v>7</v>
      </c>
      <c r="M794" s="283">
        <v>449</v>
      </c>
      <c r="N794" s="283">
        <v>367</v>
      </c>
      <c r="O794" s="283">
        <v>532</v>
      </c>
      <c r="P794" s="283">
        <v>79</v>
      </c>
      <c r="Q794" s="283">
        <v>208</v>
      </c>
      <c r="R794" s="283"/>
      <c r="S794" s="283"/>
      <c r="T794" s="283">
        <v>0</v>
      </c>
    </row>
    <row r="795" spans="2:20" x14ac:dyDescent="0.35">
      <c r="B795" s="286">
        <v>788</v>
      </c>
      <c r="C795" s="283" t="s">
        <v>655</v>
      </c>
      <c r="D795" s="283">
        <v>402045</v>
      </c>
      <c r="E795" s="283">
        <v>307587</v>
      </c>
      <c r="F795" s="280">
        <f t="shared" si="37"/>
        <v>94458</v>
      </c>
      <c r="G795" s="283">
        <v>132</v>
      </c>
      <c r="H795" s="283">
        <v>70</v>
      </c>
      <c r="I795" s="283">
        <v>6</v>
      </c>
      <c r="J795" s="284">
        <v>462</v>
      </c>
      <c r="K795" s="283">
        <v>0</v>
      </c>
      <c r="L795" s="283">
        <v>3</v>
      </c>
      <c r="M795" s="283">
        <v>352</v>
      </c>
      <c r="N795" s="283">
        <v>305</v>
      </c>
      <c r="O795" s="283">
        <v>380</v>
      </c>
      <c r="P795" s="283">
        <v>60</v>
      </c>
      <c r="Q795" s="283">
        <v>128</v>
      </c>
      <c r="R795" s="283"/>
      <c r="S795" s="283"/>
      <c r="T795" s="283">
        <v>0</v>
      </c>
    </row>
    <row r="796" spans="2:20" x14ac:dyDescent="0.35">
      <c r="B796" s="286">
        <v>789</v>
      </c>
      <c r="C796" s="283" t="s">
        <v>656</v>
      </c>
      <c r="D796" s="283">
        <v>378372</v>
      </c>
      <c r="E796" s="283">
        <v>279732</v>
      </c>
      <c r="F796" s="280">
        <f t="shared" si="37"/>
        <v>98640</v>
      </c>
      <c r="G796" s="283">
        <v>132</v>
      </c>
      <c r="H796" s="283">
        <v>49</v>
      </c>
      <c r="I796" s="283">
        <v>3</v>
      </c>
      <c r="J796" s="284">
        <v>529</v>
      </c>
      <c r="K796" s="283">
        <v>0</v>
      </c>
      <c r="L796" s="283">
        <v>8</v>
      </c>
      <c r="M796" s="283">
        <v>352</v>
      </c>
      <c r="N796" s="283">
        <v>287</v>
      </c>
      <c r="O796" s="283">
        <v>255</v>
      </c>
      <c r="P796" s="283">
        <v>54</v>
      </c>
      <c r="Q796" s="283">
        <v>109</v>
      </c>
      <c r="R796" s="283"/>
      <c r="S796" s="283"/>
      <c r="T796" s="283">
        <v>0</v>
      </c>
    </row>
    <row r="797" spans="2:20" x14ac:dyDescent="0.35">
      <c r="B797" s="286">
        <v>790</v>
      </c>
      <c r="C797" s="283" t="s">
        <v>657</v>
      </c>
      <c r="D797" s="283">
        <v>357614</v>
      </c>
      <c r="E797" s="283">
        <v>255821</v>
      </c>
      <c r="F797" s="280">
        <f t="shared" si="37"/>
        <v>101793</v>
      </c>
      <c r="G797" s="283">
        <v>40</v>
      </c>
      <c r="H797" s="283">
        <v>21</v>
      </c>
      <c r="I797" s="283">
        <v>3</v>
      </c>
      <c r="J797" s="284">
        <v>637</v>
      </c>
      <c r="K797" s="283">
        <v>0</v>
      </c>
      <c r="L797" s="283">
        <v>6</v>
      </c>
      <c r="M797" s="283">
        <v>172</v>
      </c>
      <c r="N797" s="283">
        <v>262</v>
      </c>
      <c r="O797" s="283">
        <v>201</v>
      </c>
      <c r="P797" s="283">
        <v>30</v>
      </c>
      <c r="Q797" s="283">
        <v>94</v>
      </c>
      <c r="R797" s="283"/>
      <c r="S797" s="283"/>
      <c r="T797" s="283">
        <v>0</v>
      </c>
    </row>
    <row r="798" spans="2:20" x14ac:dyDescent="0.35">
      <c r="B798" s="286">
        <v>791</v>
      </c>
      <c r="C798" s="283" t="s">
        <v>658</v>
      </c>
      <c r="D798" s="283">
        <v>319839</v>
      </c>
      <c r="E798" s="283">
        <v>221079</v>
      </c>
      <c r="F798" s="280">
        <f t="shared" si="37"/>
        <v>98760</v>
      </c>
      <c r="G798" s="283">
        <v>40</v>
      </c>
      <c r="H798" s="283">
        <v>11</v>
      </c>
      <c r="I798" s="283">
        <v>0</v>
      </c>
      <c r="J798" s="283">
        <v>592</v>
      </c>
      <c r="K798" s="283">
        <v>0</v>
      </c>
      <c r="L798" s="283">
        <v>0</v>
      </c>
      <c r="M798" s="283">
        <v>172</v>
      </c>
      <c r="N798" s="283">
        <v>214</v>
      </c>
      <c r="O798" s="283">
        <v>143</v>
      </c>
      <c r="P798" s="283">
        <v>23</v>
      </c>
      <c r="Q798" s="283">
        <v>79</v>
      </c>
      <c r="R798" s="283"/>
      <c r="S798" s="283"/>
      <c r="T798" s="283">
        <v>0</v>
      </c>
    </row>
    <row r="799" spans="2:20" x14ac:dyDescent="0.35">
      <c r="B799" s="286">
        <v>792</v>
      </c>
      <c r="C799" s="283" t="s">
        <v>659</v>
      </c>
      <c r="D799" s="283">
        <v>291395</v>
      </c>
      <c r="E799" s="283">
        <v>197002</v>
      </c>
      <c r="F799" s="280">
        <f t="shared" si="37"/>
        <v>94393</v>
      </c>
      <c r="G799" s="283">
        <v>16.5</v>
      </c>
      <c r="H799" s="283">
        <v>9</v>
      </c>
      <c r="I799" s="283">
        <v>0</v>
      </c>
      <c r="J799" s="283">
        <v>592</v>
      </c>
      <c r="K799" s="283">
        <v>5</v>
      </c>
      <c r="L799" s="283">
        <v>10</v>
      </c>
      <c r="M799" s="283">
        <v>54.5</v>
      </c>
      <c r="N799" s="283">
        <v>157</v>
      </c>
      <c r="O799" s="283">
        <v>96</v>
      </c>
      <c r="P799" s="283">
        <v>24</v>
      </c>
      <c r="Q799" s="283">
        <v>58</v>
      </c>
      <c r="R799" s="283"/>
      <c r="S799" s="283"/>
      <c r="T799" s="283">
        <v>0</v>
      </c>
    </row>
    <row r="800" spans="2:20" x14ac:dyDescent="0.35">
      <c r="B800" s="286">
        <v>793</v>
      </c>
      <c r="C800" s="283" t="s">
        <v>660</v>
      </c>
      <c r="D800" s="283">
        <v>218198</v>
      </c>
      <c r="E800" s="283">
        <v>147282</v>
      </c>
      <c r="F800" s="280">
        <f t="shared" si="37"/>
        <v>70916</v>
      </c>
      <c r="G800" s="283">
        <v>16.5</v>
      </c>
      <c r="H800" s="283">
        <v>8</v>
      </c>
      <c r="I800" s="283">
        <v>0</v>
      </c>
      <c r="J800" s="283">
        <v>426</v>
      </c>
      <c r="K800" s="283">
        <v>0</v>
      </c>
      <c r="L800" s="283">
        <v>12</v>
      </c>
      <c r="M800" s="283">
        <v>54.5</v>
      </c>
      <c r="N800" s="283">
        <v>124</v>
      </c>
      <c r="O800" s="283">
        <v>52</v>
      </c>
      <c r="P800" s="283">
        <v>15</v>
      </c>
      <c r="Q800" s="283">
        <v>57</v>
      </c>
      <c r="R800" s="283"/>
      <c r="S800" s="283"/>
      <c r="T800" s="283">
        <v>0</v>
      </c>
    </row>
    <row r="801" spans="2:20" x14ac:dyDescent="0.35">
      <c r="B801" s="286">
        <v>794</v>
      </c>
      <c r="C801" s="283" t="s">
        <v>661</v>
      </c>
      <c r="D801" s="283">
        <v>165110</v>
      </c>
      <c r="E801" s="283">
        <v>112837</v>
      </c>
      <c r="F801" s="280">
        <f t="shared" si="37"/>
        <v>52273</v>
      </c>
      <c r="G801" s="283">
        <v>8.5</v>
      </c>
      <c r="H801" s="283">
        <v>3</v>
      </c>
      <c r="I801" s="283">
        <v>0</v>
      </c>
      <c r="J801" s="283">
        <v>307</v>
      </c>
      <c r="K801" s="283">
        <v>0</v>
      </c>
      <c r="L801" s="283">
        <v>6</v>
      </c>
      <c r="M801" s="283">
        <v>27</v>
      </c>
      <c r="N801" s="283">
        <v>99</v>
      </c>
      <c r="O801" s="283">
        <v>32</v>
      </c>
      <c r="P801" s="283">
        <v>12</v>
      </c>
      <c r="Q801" s="283">
        <v>43</v>
      </c>
      <c r="R801" s="283"/>
      <c r="S801" s="283"/>
      <c r="T801" s="283">
        <v>0</v>
      </c>
    </row>
    <row r="802" spans="2:20" x14ac:dyDescent="0.35">
      <c r="B802" s="286">
        <v>795</v>
      </c>
      <c r="C802" s="283" t="s">
        <v>662</v>
      </c>
      <c r="D802" s="283">
        <v>119896</v>
      </c>
      <c r="E802" s="283">
        <v>83218</v>
      </c>
      <c r="F802" s="280">
        <f t="shared" si="37"/>
        <v>36678</v>
      </c>
      <c r="G802" s="283">
        <v>8.5</v>
      </c>
      <c r="H802" s="283">
        <v>3</v>
      </c>
      <c r="I802" s="283">
        <v>0</v>
      </c>
      <c r="J802" s="283">
        <v>222</v>
      </c>
      <c r="K802" s="283">
        <v>0</v>
      </c>
      <c r="L802" s="283">
        <v>5</v>
      </c>
      <c r="M802" s="283">
        <v>27</v>
      </c>
      <c r="N802" s="283">
        <v>79</v>
      </c>
      <c r="O802" s="283">
        <v>19</v>
      </c>
      <c r="P802" s="283">
        <v>6</v>
      </c>
      <c r="Q802" s="283">
        <v>25</v>
      </c>
      <c r="R802" s="283"/>
      <c r="S802" s="283"/>
      <c r="T802" s="283">
        <v>0</v>
      </c>
    </row>
    <row r="803" spans="2:20" x14ac:dyDescent="0.35">
      <c r="B803" s="286">
        <v>796</v>
      </c>
      <c r="C803" s="283" t="s">
        <v>663</v>
      </c>
      <c r="D803" s="283">
        <v>127990</v>
      </c>
      <c r="E803" s="283">
        <v>89150</v>
      </c>
      <c r="F803" s="280">
        <f t="shared" si="37"/>
        <v>38840</v>
      </c>
      <c r="G803" s="283">
        <v>7</v>
      </c>
      <c r="H803" s="283">
        <v>6</v>
      </c>
      <c r="I803" s="283">
        <v>0</v>
      </c>
      <c r="J803" s="283">
        <v>181</v>
      </c>
      <c r="K803" s="283">
        <v>0</v>
      </c>
      <c r="L803" s="283">
        <v>6</v>
      </c>
      <c r="M803" s="283">
        <v>13</v>
      </c>
      <c r="N803" s="283">
        <v>97</v>
      </c>
      <c r="O803" s="283">
        <v>15</v>
      </c>
      <c r="P803" s="283">
        <v>3</v>
      </c>
      <c r="Q803" s="283">
        <v>23</v>
      </c>
      <c r="R803" s="283"/>
      <c r="S803" s="283"/>
      <c r="T803" s="283">
        <v>0</v>
      </c>
    </row>
    <row r="804" spans="2:20" x14ac:dyDescent="0.35">
      <c r="B804" s="286">
        <v>797</v>
      </c>
      <c r="C804" s="283" t="s">
        <v>664</v>
      </c>
      <c r="D804" s="283">
        <v>5926624</v>
      </c>
      <c r="E804" s="283">
        <v>4485210</v>
      </c>
      <c r="F804" s="280">
        <f t="shared" si="37"/>
        <v>1441414</v>
      </c>
      <c r="G804" s="283">
        <v>1759</v>
      </c>
      <c r="H804" s="283">
        <v>733</v>
      </c>
      <c r="I804" s="283">
        <v>29</v>
      </c>
      <c r="J804" s="283">
        <v>6902</v>
      </c>
      <c r="K804" s="283">
        <v>18</v>
      </c>
      <c r="L804" s="283">
        <v>77</v>
      </c>
      <c r="M804" s="283">
        <v>4604</v>
      </c>
      <c r="N804" s="283">
        <v>5940</v>
      </c>
      <c r="O804" s="283">
        <v>7791</v>
      </c>
      <c r="P804" s="283">
        <v>1395</v>
      </c>
      <c r="Q804" s="283">
        <v>3952</v>
      </c>
      <c r="R804" s="283"/>
      <c r="S804" s="283"/>
      <c r="T804" s="283">
        <v>0</v>
      </c>
    </row>
    <row r="805" spans="2:20" x14ac:dyDescent="0.35">
      <c r="B805" s="286">
        <v>798</v>
      </c>
      <c r="C805" s="282" t="s">
        <v>768</v>
      </c>
      <c r="D805" s="282">
        <v>2525539</v>
      </c>
      <c r="E805" s="282">
        <v>1834359</v>
      </c>
      <c r="F805" s="282">
        <f>D805-E805</f>
        <v>691180</v>
      </c>
      <c r="G805" s="282">
        <v>491</v>
      </c>
      <c r="H805" s="282">
        <v>222</v>
      </c>
      <c r="I805" s="282">
        <v>13</v>
      </c>
      <c r="J805" s="282">
        <v>3876</v>
      </c>
      <c r="K805" s="282">
        <v>12</v>
      </c>
      <c r="L805" s="282">
        <v>76</v>
      </c>
      <c r="M805" s="282">
        <v>1220</v>
      </c>
      <c r="N805" s="282">
        <v>1714</v>
      </c>
      <c r="O805" s="282">
        <v>2409</v>
      </c>
      <c r="P805" s="282">
        <v>540</v>
      </c>
      <c r="Q805" s="282">
        <v>1714</v>
      </c>
      <c r="R805" s="282"/>
      <c r="S805" s="282"/>
      <c r="T805" s="282">
        <v>1</v>
      </c>
    </row>
    <row r="806" spans="2:20" ht="42" x14ac:dyDescent="0.4">
      <c r="B806" s="286">
        <v>799</v>
      </c>
      <c r="C806" s="218"/>
      <c r="D806" s="607" t="s">
        <v>2353</v>
      </c>
      <c r="E806" s="607" t="s">
        <v>2354</v>
      </c>
      <c r="F806" s="607" t="s">
        <v>2355</v>
      </c>
      <c r="G806" s="285" t="s">
        <v>2357</v>
      </c>
      <c r="H806" s="285" t="s">
        <v>2358</v>
      </c>
      <c r="I806" s="285" t="s">
        <v>2359</v>
      </c>
      <c r="J806" s="285" t="s">
        <v>3984</v>
      </c>
      <c r="K806" s="285" t="s">
        <v>3985</v>
      </c>
      <c r="L806" s="285" t="s">
        <v>3986</v>
      </c>
      <c r="M806" s="285" t="s">
        <v>2068</v>
      </c>
      <c r="N806" s="285" t="s">
        <v>2069</v>
      </c>
      <c r="O806" s="285" t="s">
        <v>2070</v>
      </c>
      <c r="P806" s="285" t="s">
        <v>2071</v>
      </c>
      <c r="Q806" s="285" t="s">
        <v>2072</v>
      </c>
      <c r="R806" s="285">
        <v>9</v>
      </c>
      <c r="S806" s="285">
        <v>10</v>
      </c>
      <c r="T806" s="285" t="s">
        <v>765</v>
      </c>
    </row>
    <row r="807" spans="2:20" x14ac:dyDescent="0.35">
      <c r="B807" s="286">
        <v>800</v>
      </c>
      <c r="C807" s="280" t="s">
        <v>646</v>
      </c>
      <c r="D807" s="280">
        <v>371219</v>
      </c>
      <c r="E807" s="280">
        <v>287178</v>
      </c>
      <c r="F807" s="280">
        <f>D807-E807</f>
        <v>84041</v>
      </c>
      <c r="G807" s="280">
        <v>146</v>
      </c>
      <c r="H807" s="280">
        <v>49</v>
      </c>
      <c r="I807" s="280">
        <v>0</v>
      </c>
      <c r="J807" s="281">
        <v>2785</v>
      </c>
      <c r="K807" s="280">
        <v>53</v>
      </c>
      <c r="L807" s="280">
        <v>14</v>
      </c>
      <c r="M807" s="280">
        <v>351</v>
      </c>
      <c r="N807" s="280">
        <v>583</v>
      </c>
      <c r="O807" s="280">
        <v>765</v>
      </c>
      <c r="P807" s="280">
        <v>128</v>
      </c>
      <c r="Q807" s="280">
        <v>379</v>
      </c>
      <c r="R807" s="280"/>
      <c r="S807" s="280"/>
      <c r="T807" s="280">
        <v>0</v>
      </c>
    </row>
    <row r="808" spans="2:20" x14ac:dyDescent="0.35">
      <c r="B808" s="286">
        <v>801</v>
      </c>
      <c r="C808" s="283" t="s">
        <v>647</v>
      </c>
      <c r="D808" s="283">
        <v>368635</v>
      </c>
      <c r="E808" s="283">
        <v>278505</v>
      </c>
      <c r="F808" s="280">
        <f t="shared" ref="F808:F825" si="38">D808-E808</f>
        <v>90130</v>
      </c>
      <c r="G808" s="283">
        <v>169.5</v>
      </c>
      <c r="H808" s="283">
        <v>84</v>
      </c>
      <c r="I808" s="283">
        <v>0</v>
      </c>
      <c r="J808" s="284">
        <v>3174</v>
      </c>
      <c r="K808" s="283">
        <v>51</v>
      </c>
      <c r="L808" s="283">
        <v>7</v>
      </c>
      <c r="M808" s="283">
        <v>400.5</v>
      </c>
      <c r="N808" s="283">
        <v>366</v>
      </c>
      <c r="O808" s="283">
        <v>600</v>
      </c>
      <c r="P808" s="283">
        <v>67</v>
      </c>
      <c r="Q808" s="283">
        <v>160</v>
      </c>
      <c r="R808" s="283"/>
      <c r="S808" s="283"/>
      <c r="T808" s="283">
        <v>0</v>
      </c>
    </row>
    <row r="809" spans="2:20" x14ac:dyDescent="0.35">
      <c r="B809" s="286">
        <v>802</v>
      </c>
      <c r="C809" s="283" t="s">
        <v>648</v>
      </c>
      <c r="D809" s="283">
        <v>341065</v>
      </c>
      <c r="E809" s="283">
        <v>254016</v>
      </c>
      <c r="F809" s="280">
        <f t="shared" si="38"/>
        <v>87049</v>
      </c>
      <c r="G809" s="283">
        <v>169.5</v>
      </c>
      <c r="H809" s="283">
        <v>71</v>
      </c>
      <c r="I809" s="283">
        <v>4</v>
      </c>
      <c r="J809" s="284">
        <v>3186</v>
      </c>
      <c r="K809" s="283">
        <v>38</v>
      </c>
      <c r="L809" s="283">
        <v>8</v>
      </c>
      <c r="M809" s="283">
        <v>400.5</v>
      </c>
      <c r="N809" s="283">
        <v>384</v>
      </c>
      <c r="O809" s="283">
        <v>543</v>
      </c>
      <c r="P809" s="283">
        <v>61</v>
      </c>
      <c r="Q809" s="283">
        <v>146</v>
      </c>
      <c r="R809" s="283"/>
      <c r="S809" s="283"/>
      <c r="T809" s="283">
        <v>0</v>
      </c>
    </row>
    <row r="810" spans="2:20" x14ac:dyDescent="0.35">
      <c r="B810" s="286">
        <v>803</v>
      </c>
      <c r="C810" s="283" t="s">
        <v>649</v>
      </c>
      <c r="D810" s="283">
        <v>356338</v>
      </c>
      <c r="E810" s="283">
        <v>269019</v>
      </c>
      <c r="F810" s="280">
        <f t="shared" si="38"/>
        <v>87319</v>
      </c>
      <c r="G810" s="283">
        <v>98</v>
      </c>
      <c r="H810" s="283">
        <v>45</v>
      </c>
      <c r="I810" s="283">
        <v>3</v>
      </c>
      <c r="J810" s="284">
        <v>2814</v>
      </c>
      <c r="K810" s="283">
        <v>51</v>
      </c>
      <c r="L810" s="283">
        <v>3</v>
      </c>
      <c r="M810" s="283">
        <v>384</v>
      </c>
      <c r="N810" s="283">
        <v>442</v>
      </c>
      <c r="O810" s="283">
        <v>557</v>
      </c>
      <c r="P810" s="283">
        <v>56</v>
      </c>
      <c r="Q810" s="283">
        <v>134</v>
      </c>
      <c r="R810" s="283"/>
      <c r="S810" s="283"/>
      <c r="T810" s="283">
        <v>0</v>
      </c>
    </row>
    <row r="811" spans="2:20" x14ac:dyDescent="0.35">
      <c r="B811" s="286">
        <v>804</v>
      </c>
      <c r="C811" s="283" t="s">
        <v>650</v>
      </c>
      <c r="D811" s="283">
        <v>413790</v>
      </c>
      <c r="E811" s="283">
        <v>333362</v>
      </c>
      <c r="F811" s="280">
        <f t="shared" si="38"/>
        <v>80428</v>
      </c>
      <c r="G811" s="283">
        <v>122</v>
      </c>
      <c r="H811" s="280">
        <v>55</v>
      </c>
      <c r="I811" s="283">
        <v>3</v>
      </c>
      <c r="J811" s="284">
        <v>2013</v>
      </c>
      <c r="K811" s="283">
        <v>58</v>
      </c>
      <c r="L811" s="283">
        <v>4</v>
      </c>
      <c r="M811" s="283">
        <v>284</v>
      </c>
      <c r="N811" s="283">
        <v>497</v>
      </c>
      <c r="O811" s="283">
        <v>862</v>
      </c>
      <c r="P811" s="283">
        <v>174</v>
      </c>
      <c r="Q811" s="283">
        <v>510</v>
      </c>
      <c r="R811" s="283"/>
      <c r="S811" s="283"/>
      <c r="T811" s="283">
        <v>0</v>
      </c>
    </row>
    <row r="812" spans="2:20" x14ac:dyDescent="0.35">
      <c r="B812" s="286">
        <v>805</v>
      </c>
      <c r="C812" s="283" t="s">
        <v>651</v>
      </c>
      <c r="D812" s="283">
        <v>441268</v>
      </c>
      <c r="E812" s="283">
        <v>362435</v>
      </c>
      <c r="F812" s="280">
        <f t="shared" si="38"/>
        <v>78833</v>
      </c>
      <c r="G812" s="283">
        <v>151.5</v>
      </c>
      <c r="H812" s="283">
        <v>56</v>
      </c>
      <c r="I812" s="283">
        <v>0</v>
      </c>
      <c r="J812" s="284">
        <v>1632</v>
      </c>
      <c r="K812" s="283">
        <v>59</v>
      </c>
      <c r="L812" s="283">
        <v>17</v>
      </c>
      <c r="M812" s="283">
        <v>331</v>
      </c>
      <c r="N812" s="283">
        <v>615</v>
      </c>
      <c r="O812" s="283">
        <v>1153</v>
      </c>
      <c r="P812" s="283">
        <v>275</v>
      </c>
      <c r="Q812" s="283">
        <v>879</v>
      </c>
      <c r="R812" s="283"/>
      <c r="S812" s="283"/>
      <c r="T812" s="283">
        <v>0</v>
      </c>
    </row>
    <row r="813" spans="2:20" x14ac:dyDescent="0.35">
      <c r="B813" s="286">
        <v>806</v>
      </c>
      <c r="C813" s="283" t="s">
        <v>652</v>
      </c>
      <c r="D813" s="283">
        <v>447923</v>
      </c>
      <c r="E813" s="283">
        <v>367915</v>
      </c>
      <c r="F813" s="280">
        <f t="shared" si="38"/>
        <v>80008</v>
      </c>
      <c r="G813" s="283">
        <v>151.5</v>
      </c>
      <c r="H813" s="283">
        <v>47</v>
      </c>
      <c r="I813" s="283">
        <v>3</v>
      </c>
      <c r="J813" s="284">
        <v>2024</v>
      </c>
      <c r="K813" s="283">
        <v>83</v>
      </c>
      <c r="L813" s="283">
        <v>19</v>
      </c>
      <c r="M813" s="283">
        <v>331</v>
      </c>
      <c r="N813" s="283">
        <v>585</v>
      </c>
      <c r="O813" s="283">
        <v>890</v>
      </c>
      <c r="P813" s="283">
        <v>197</v>
      </c>
      <c r="Q813" s="283">
        <v>605</v>
      </c>
      <c r="R813" s="283"/>
      <c r="S813" s="283"/>
      <c r="T813" s="283">
        <v>0</v>
      </c>
    </row>
    <row r="814" spans="2:20" x14ac:dyDescent="0.35">
      <c r="B814" s="286">
        <v>807</v>
      </c>
      <c r="C814" s="283" t="s">
        <v>653</v>
      </c>
      <c r="D814" s="283">
        <v>404028</v>
      </c>
      <c r="E814" s="283">
        <v>325322</v>
      </c>
      <c r="F814" s="280">
        <f t="shared" si="38"/>
        <v>78706</v>
      </c>
      <c r="G814" s="283">
        <v>175</v>
      </c>
      <c r="H814" s="283">
        <v>72</v>
      </c>
      <c r="I814" s="283">
        <v>4</v>
      </c>
      <c r="J814" s="284">
        <v>2577</v>
      </c>
      <c r="K814" s="283">
        <v>74</v>
      </c>
      <c r="L814" s="283">
        <v>8</v>
      </c>
      <c r="M814" s="283">
        <v>449</v>
      </c>
      <c r="N814" s="283">
        <v>477</v>
      </c>
      <c r="O814" s="283">
        <v>696</v>
      </c>
      <c r="P814" s="283">
        <v>131</v>
      </c>
      <c r="Q814" s="283">
        <v>315</v>
      </c>
      <c r="R814" s="283"/>
      <c r="S814" s="283"/>
      <c r="T814" s="283">
        <v>0</v>
      </c>
    </row>
    <row r="815" spans="2:20" x14ac:dyDescent="0.35">
      <c r="B815" s="286">
        <v>808</v>
      </c>
      <c r="C815" s="283" t="s">
        <v>654</v>
      </c>
      <c r="D815" s="283">
        <v>401892</v>
      </c>
      <c r="E815" s="283">
        <v>313771</v>
      </c>
      <c r="F815" s="280">
        <f t="shared" si="38"/>
        <v>88121</v>
      </c>
      <c r="G815" s="283">
        <v>175</v>
      </c>
      <c r="H815" s="283">
        <v>74</v>
      </c>
      <c r="I815" s="283">
        <v>0</v>
      </c>
      <c r="J815" s="284">
        <v>3305</v>
      </c>
      <c r="K815" s="283">
        <v>73</v>
      </c>
      <c r="L815" s="283">
        <v>34</v>
      </c>
      <c r="M815" s="283">
        <v>449</v>
      </c>
      <c r="N815" s="283">
        <v>367</v>
      </c>
      <c r="O815" s="283">
        <v>532</v>
      </c>
      <c r="P815" s="283">
        <v>79</v>
      </c>
      <c r="Q815" s="283">
        <v>208</v>
      </c>
      <c r="R815" s="283"/>
      <c r="S815" s="283"/>
      <c r="T815" s="283">
        <v>0</v>
      </c>
    </row>
    <row r="816" spans="2:20" x14ac:dyDescent="0.35">
      <c r="B816" s="286">
        <v>809</v>
      </c>
      <c r="C816" s="283" t="s">
        <v>655</v>
      </c>
      <c r="D816" s="283">
        <v>402045</v>
      </c>
      <c r="E816" s="283">
        <v>307587</v>
      </c>
      <c r="F816" s="280">
        <f t="shared" si="38"/>
        <v>94458</v>
      </c>
      <c r="G816" s="283">
        <v>132</v>
      </c>
      <c r="H816" s="283">
        <v>70</v>
      </c>
      <c r="I816" s="283">
        <v>6</v>
      </c>
      <c r="J816" s="284">
        <v>3488</v>
      </c>
      <c r="K816" s="283">
        <v>86</v>
      </c>
      <c r="L816" s="283">
        <v>12</v>
      </c>
      <c r="M816" s="283">
        <v>352</v>
      </c>
      <c r="N816" s="283">
        <v>305</v>
      </c>
      <c r="O816" s="283">
        <v>380</v>
      </c>
      <c r="P816" s="283">
        <v>60</v>
      </c>
      <c r="Q816" s="283">
        <v>128</v>
      </c>
      <c r="R816" s="283"/>
      <c r="S816" s="283"/>
      <c r="T816" s="283">
        <v>0</v>
      </c>
    </row>
    <row r="817" spans="2:20" x14ac:dyDescent="0.35">
      <c r="B817" s="286">
        <v>810</v>
      </c>
      <c r="C817" s="283" t="s">
        <v>656</v>
      </c>
      <c r="D817" s="283">
        <v>378372</v>
      </c>
      <c r="E817" s="283">
        <v>279732</v>
      </c>
      <c r="F817" s="280">
        <f t="shared" si="38"/>
        <v>98640</v>
      </c>
      <c r="G817" s="283">
        <v>132</v>
      </c>
      <c r="H817" s="283">
        <v>49</v>
      </c>
      <c r="I817" s="283">
        <v>3</v>
      </c>
      <c r="J817" s="284">
        <v>3293</v>
      </c>
      <c r="K817" s="283">
        <v>58</v>
      </c>
      <c r="L817" s="283">
        <v>17</v>
      </c>
      <c r="M817" s="283">
        <v>352</v>
      </c>
      <c r="N817" s="283">
        <v>287</v>
      </c>
      <c r="O817" s="283">
        <v>255</v>
      </c>
      <c r="P817" s="283">
        <v>54</v>
      </c>
      <c r="Q817" s="283">
        <v>109</v>
      </c>
      <c r="R817" s="283"/>
      <c r="S817" s="283"/>
      <c r="T817" s="283">
        <v>0</v>
      </c>
    </row>
    <row r="818" spans="2:20" x14ac:dyDescent="0.35">
      <c r="B818" s="286">
        <v>811</v>
      </c>
      <c r="C818" s="283" t="s">
        <v>657</v>
      </c>
      <c r="D818" s="283">
        <v>357614</v>
      </c>
      <c r="E818" s="283">
        <v>255821</v>
      </c>
      <c r="F818" s="280">
        <f t="shared" si="38"/>
        <v>101793</v>
      </c>
      <c r="G818" s="283">
        <v>40</v>
      </c>
      <c r="H818" s="283">
        <v>21</v>
      </c>
      <c r="I818" s="283">
        <v>3</v>
      </c>
      <c r="J818" s="284">
        <v>3107</v>
      </c>
      <c r="K818" s="283">
        <v>82</v>
      </c>
      <c r="L818" s="283">
        <v>21</v>
      </c>
      <c r="M818" s="283">
        <v>172</v>
      </c>
      <c r="N818" s="283">
        <v>262</v>
      </c>
      <c r="O818" s="283">
        <v>201</v>
      </c>
      <c r="P818" s="283">
        <v>30</v>
      </c>
      <c r="Q818" s="283">
        <v>94</v>
      </c>
      <c r="R818" s="283"/>
      <c r="S818" s="283"/>
      <c r="T818" s="283">
        <v>0</v>
      </c>
    </row>
    <row r="819" spans="2:20" x14ac:dyDescent="0.35">
      <c r="B819" s="286">
        <v>812</v>
      </c>
      <c r="C819" s="283" t="s">
        <v>658</v>
      </c>
      <c r="D819" s="283">
        <v>319839</v>
      </c>
      <c r="E819" s="283">
        <v>221079</v>
      </c>
      <c r="F819" s="280">
        <f t="shared" si="38"/>
        <v>98760</v>
      </c>
      <c r="G819" s="283">
        <v>40</v>
      </c>
      <c r="H819" s="283">
        <v>11</v>
      </c>
      <c r="I819" s="283">
        <v>0</v>
      </c>
      <c r="J819" s="283">
        <v>2751</v>
      </c>
      <c r="K819" s="283">
        <v>70</v>
      </c>
      <c r="L819" s="283">
        <v>18</v>
      </c>
      <c r="M819" s="283">
        <v>172</v>
      </c>
      <c r="N819" s="283">
        <v>214</v>
      </c>
      <c r="O819" s="283">
        <v>143</v>
      </c>
      <c r="P819" s="283">
        <v>23</v>
      </c>
      <c r="Q819" s="283">
        <v>79</v>
      </c>
      <c r="R819" s="283"/>
      <c r="S819" s="283"/>
      <c r="T819" s="283">
        <v>0</v>
      </c>
    </row>
    <row r="820" spans="2:20" x14ac:dyDescent="0.35">
      <c r="B820" s="286">
        <v>813</v>
      </c>
      <c r="C820" s="283" t="s">
        <v>659</v>
      </c>
      <c r="D820" s="283">
        <v>291395</v>
      </c>
      <c r="E820" s="283">
        <v>197002</v>
      </c>
      <c r="F820" s="280">
        <f t="shared" si="38"/>
        <v>94393</v>
      </c>
      <c r="G820" s="283">
        <v>16.5</v>
      </c>
      <c r="H820" s="283">
        <v>9</v>
      </c>
      <c r="I820" s="283">
        <v>0</v>
      </c>
      <c r="J820" s="283">
        <v>2634</v>
      </c>
      <c r="K820" s="283">
        <v>110</v>
      </c>
      <c r="L820" s="283">
        <v>19</v>
      </c>
      <c r="M820" s="283">
        <v>54.5</v>
      </c>
      <c r="N820" s="283">
        <v>157</v>
      </c>
      <c r="O820" s="283">
        <v>96</v>
      </c>
      <c r="P820" s="283">
        <v>24</v>
      </c>
      <c r="Q820" s="283">
        <v>58</v>
      </c>
      <c r="R820" s="283"/>
      <c r="S820" s="283"/>
      <c r="T820" s="283">
        <v>0</v>
      </c>
    </row>
    <row r="821" spans="2:20" x14ac:dyDescent="0.35">
      <c r="B821" s="286">
        <v>814</v>
      </c>
      <c r="C821" s="283" t="s">
        <v>660</v>
      </c>
      <c r="D821" s="283">
        <v>218198</v>
      </c>
      <c r="E821" s="283">
        <v>147282</v>
      </c>
      <c r="F821" s="280">
        <f t="shared" si="38"/>
        <v>70916</v>
      </c>
      <c r="G821" s="283">
        <v>16.5</v>
      </c>
      <c r="H821" s="283">
        <v>8</v>
      </c>
      <c r="I821" s="283">
        <v>0</v>
      </c>
      <c r="J821" s="283">
        <v>1817</v>
      </c>
      <c r="K821" s="283">
        <v>88</v>
      </c>
      <c r="L821" s="283">
        <v>23</v>
      </c>
      <c r="M821" s="283">
        <v>54.5</v>
      </c>
      <c r="N821" s="283">
        <v>124</v>
      </c>
      <c r="O821" s="283">
        <v>52</v>
      </c>
      <c r="P821" s="283">
        <v>15</v>
      </c>
      <c r="Q821" s="283">
        <v>57</v>
      </c>
      <c r="R821" s="283"/>
      <c r="S821" s="283"/>
      <c r="T821" s="283">
        <v>0</v>
      </c>
    </row>
    <row r="822" spans="2:20" x14ac:dyDescent="0.35">
      <c r="B822" s="286">
        <v>815</v>
      </c>
      <c r="C822" s="283" t="s">
        <v>661</v>
      </c>
      <c r="D822" s="283">
        <v>165110</v>
      </c>
      <c r="E822" s="283">
        <v>112837</v>
      </c>
      <c r="F822" s="280">
        <f t="shared" si="38"/>
        <v>52273</v>
      </c>
      <c r="G822" s="283">
        <v>8.5</v>
      </c>
      <c r="H822" s="283">
        <v>3</v>
      </c>
      <c r="I822" s="283">
        <v>0</v>
      </c>
      <c r="J822" s="283">
        <v>1046</v>
      </c>
      <c r="K822" s="283">
        <v>75</v>
      </c>
      <c r="L822" s="283">
        <v>14</v>
      </c>
      <c r="M822" s="283">
        <v>27</v>
      </c>
      <c r="N822" s="283">
        <v>99</v>
      </c>
      <c r="O822" s="283">
        <v>32</v>
      </c>
      <c r="P822" s="283">
        <v>12</v>
      </c>
      <c r="Q822" s="283">
        <v>43</v>
      </c>
      <c r="R822" s="283"/>
      <c r="S822" s="283"/>
      <c r="T822" s="283">
        <v>0</v>
      </c>
    </row>
    <row r="823" spans="2:20" x14ac:dyDescent="0.35">
      <c r="B823" s="286">
        <v>816</v>
      </c>
      <c r="C823" s="283" t="s">
        <v>662</v>
      </c>
      <c r="D823" s="283">
        <v>119896</v>
      </c>
      <c r="E823" s="283">
        <v>83218</v>
      </c>
      <c r="F823" s="280">
        <f t="shared" si="38"/>
        <v>36678</v>
      </c>
      <c r="G823" s="283">
        <v>8.5</v>
      </c>
      <c r="H823" s="283">
        <v>3</v>
      </c>
      <c r="I823" s="283">
        <v>0</v>
      </c>
      <c r="J823" s="283">
        <v>571</v>
      </c>
      <c r="K823" s="283">
        <v>64</v>
      </c>
      <c r="L823" s="283">
        <v>20</v>
      </c>
      <c r="M823" s="283">
        <v>27</v>
      </c>
      <c r="N823" s="283">
        <v>79</v>
      </c>
      <c r="O823" s="283">
        <v>19</v>
      </c>
      <c r="P823" s="283">
        <v>6</v>
      </c>
      <c r="Q823" s="283">
        <v>25</v>
      </c>
      <c r="R823" s="283"/>
      <c r="S823" s="283"/>
      <c r="T823" s="283">
        <v>0</v>
      </c>
    </row>
    <row r="824" spans="2:20" x14ac:dyDescent="0.35">
      <c r="B824" s="286">
        <v>817</v>
      </c>
      <c r="C824" s="283" t="s">
        <v>663</v>
      </c>
      <c r="D824" s="283">
        <v>127990</v>
      </c>
      <c r="E824" s="283">
        <v>89150</v>
      </c>
      <c r="F824" s="280">
        <f t="shared" si="38"/>
        <v>38840</v>
      </c>
      <c r="G824" s="283">
        <v>7</v>
      </c>
      <c r="H824" s="283">
        <v>6</v>
      </c>
      <c r="I824" s="283">
        <v>0</v>
      </c>
      <c r="J824" s="283">
        <v>450</v>
      </c>
      <c r="K824" s="283">
        <v>76</v>
      </c>
      <c r="L824" s="283">
        <v>5</v>
      </c>
      <c r="M824" s="283">
        <v>13</v>
      </c>
      <c r="N824" s="283">
        <v>97</v>
      </c>
      <c r="O824" s="283">
        <v>15</v>
      </c>
      <c r="P824" s="283">
        <v>3</v>
      </c>
      <c r="Q824" s="283">
        <v>23</v>
      </c>
      <c r="R824" s="283"/>
      <c r="S824" s="283"/>
      <c r="T824" s="283">
        <v>0</v>
      </c>
    </row>
    <row r="825" spans="2:20" x14ac:dyDescent="0.35">
      <c r="B825" s="286">
        <v>818</v>
      </c>
      <c r="C825" s="283" t="s">
        <v>664</v>
      </c>
      <c r="D825" s="283">
        <v>5926624</v>
      </c>
      <c r="E825" s="283">
        <v>4485210</v>
      </c>
      <c r="F825" s="280">
        <f t="shared" si="38"/>
        <v>1441414</v>
      </c>
      <c r="G825" s="283">
        <v>1759</v>
      </c>
      <c r="H825" s="283">
        <v>733</v>
      </c>
      <c r="I825" s="283">
        <v>29</v>
      </c>
      <c r="J825" s="283">
        <v>42675</v>
      </c>
      <c r="K825" s="283">
        <v>1253</v>
      </c>
      <c r="L825" s="283">
        <v>266</v>
      </c>
      <c r="M825" s="283">
        <v>4604</v>
      </c>
      <c r="N825" s="283">
        <v>5940</v>
      </c>
      <c r="O825" s="283">
        <v>7791</v>
      </c>
      <c r="P825" s="283">
        <v>1395</v>
      </c>
      <c r="Q825" s="283">
        <v>3952</v>
      </c>
      <c r="R825" s="283"/>
      <c r="S825" s="283"/>
      <c r="T825" s="283">
        <v>0</v>
      </c>
    </row>
    <row r="826" spans="2:20" x14ac:dyDescent="0.35">
      <c r="B826" s="286">
        <v>819</v>
      </c>
      <c r="C826" s="282" t="s">
        <v>768</v>
      </c>
      <c r="D826" s="282">
        <v>2525539</v>
      </c>
      <c r="E826" s="282">
        <v>1834359</v>
      </c>
      <c r="F826" s="282">
        <f>D826-E826</f>
        <v>691180</v>
      </c>
      <c r="G826" s="282">
        <v>491</v>
      </c>
      <c r="H826" s="282">
        <v>222</v>
      </c>
      <c r="I826" s="282">
        <v>13</v>
      </c>
      <c r="J826" s="282">
        <v>17335</v>
      </c>
      <c r="K826" s="282">
        <v>886</v>
      </c>
      <c r="L826" s="282">
        <v>192</v>
      </c>
      <c r="M826" s="282">
        <v>1220</v>
      </c>
      <c r="N826" s="282">
        <v>1714</v>
      </c>
      <c r="O826" s="282">
        <v>2409</v>
      </c>
      <c r="P826" s="282">
        <v>540</v>
      </c>
      <c r="Q826" s="282">
        <v>1714</v>
      </c>
      <c r="R826" s="282"/>
      <c r="S826" s="282"/>
      <c r="T826" s="282">
        <v>1</v>
      </c>
    </row>
    <row r="827" spans="2:20" ht="42" x14ac:dyDescent="0.4">
      <c r="B827" s="286">
        <v>820</v>
      </c>
      <c r="C827" s="218"/>
      <c r="D827" s="607" t="s">
        <v>2353</v>
      </c>
      <c r="E827" s="607" t="s">
        <v>2354</v>
      </c>
      <c r="F827" s="607" t="s">
        <v>2355</v>
      </c>
      <c r="G827" s="285" t="s">
        <v>2357</v>
      </c>
      <c r="H827" s="285" t="s">
        <v>2358</v>
      </c>
      <c r="I827" s="285" t="s">
        <v>2359</v>
      </c>
      <c r="J827" s="285" t="s">
        <v>3987</v>
      </c>
      <c r="K827" s="285" t="s">
        <v>3988</v>
      </c>
      <c r="L827" s="285" t="s">
        <v>3989</v>
      </c>
      <c r="M827" s="285" t="s">
        <v>2068</v>
      </c>
      <c r="N827" s="285" t="s">
        <v>2069</v>
      </c>
      <c r="O827" s="285" t="s">
        <v>2070</v>
      </c>
      <c r="P827" s="285" t="s">
        <v>2071</v>
      </c>
      <c r="Q827" s="285" t="s">
        <v>2072</v>
      </c>
      <c r="R827" s="285">
        <v>9</v>
      </c>
      <c r="S827" s="285">
        <v>10</v>
      </c>
      <c r="T827" s="285" t="s">
        <v>765</v>
      </c>
    </row>
    <row r="828" spans="2:20" x14ac:dyDescent="0.35">
      <c r="B828" s="286">
        <v>821</v>
      </c>
      <c r="C828" s="280" t="s">
        <v>646</v>
      </c>
      <c r="D828" s="280">
        <v>371219</v>
      </c>
      <c r="E828" s="280">
        <v>287178</v>
      </c>
      <c r="F828" s="280">
        <f>D828-E828</f>
        <v>84041</v>
      </c>
      <c r="G828" s="280">
        <v>146</v>
      </c>
      <c r="H828" s="280">
        <v>49</v>
      </c>
      <c r="I828" s="280">
        <v>0</v>
      </c>
      <c r="J828" s="281">
        <v>4191</v>
      </c>
      <c r="K828" s="280">
        <v>1099</v>
      </c>
      <c r="L828" s="280">
        <v>279</v>
      </c>
      <c r="M828" s="280">
        <v>351</v>
      </c>
      <c r="N828" s="280">
        <v>583</v>
      </c>
      <c r="O828" s="280">
        <v>765</v>
      </c>
      <c r="P828" s="280">
        <v>128</v>
      </c>
      <c r="Q828" s="280">
        <v>379</v>
      </c>
      <c r="R828" s="280"/>
      <c r="S828" s="280"/>
      <c r="T828" s="280">
        <v>0</v>
      </c>
    </row>
    <row r="829" spans="2:20" x14ac:dyDescent="0.35">
      <c r="B829" s="286">
        <v>822</v>
      </c>
      <c r="C829" s="283" t="s">
        <v>647</v>
      </c>
      <c r="D829" s="283">
        <v>368635</v>
      </c>
      <c r="E829" s="283">
        <v>278505</v>
      </c>
      <c r="F829" s="280">
        <f t="shared" ref="F829:F846" si="39">D829-E829</f>
        <v>90130</v>
      </c>
      <c r="G829" s="283">
        <v>169.5</v>
      </c>
      <c r="H829" s="283">
        <v>84</v>
      </c>
      <c r="I829" s="283">
        <v>0</v>
      </c>
      <c r="J829" s="284">
        <v>5401</v>
      </c>
      <c r="K829" s="283">
        <v>937</v>
      </c>
      <c r="L829" s="283">
        <v>242</v>
      </c>
      <c r="M829" s="283">
        <v>400.5</v>
      </c>
      <c r="N829" s="283">
        <v>366</v>
      </c>
      <c r="O829" s="283">
        <v>600</v>
      </c>
      <c r="P829" s="283">
        <v>67</v>
      </c>
      <c r="Q829" s="283">
        <v>160</v>
      </c>
      <c r="R829" s="283"/>
      <c r="S829" s="283"/>
      <c r="T829" s="283">
        <v>0</v>
      </c>
    </row>
    <row r="830" spans="2:20" x14ac:dyDescent="0.35">
      <c r="B830" s="286">
        <v>823</v>
      </c>
      <c r="C830" s="283" t="s">
        <v>648</v>
      </c>
      <c r="D830" s="283">
        <v>341065</v>
      </c>
      <c r="E830" s="283">
        <v>254016</v>
      </c>
      <c r="F830" s="280">
        <f t="shared" si="39"/>
        <v>87049</v>
      </c>
      <c r="G830" s="283">
        <v>169.5</v>
      </c>
      <c r="H830" s="283">
        <v>71</v>
      </c>
      <c r="I830" s="283">
        <v>4</v>
      </c>
      <c r="J830" s="284">
        <v>5725</v>
      </c>
      <c r="K830" s="283">
        <v>798</v>
      </c>
      <c r="L830" s="283">
        <v>171</v>
      </c>
      <c r="M830" s="283">
        <v>400.5</v>
      </c>
      <c r="N830" s="283">
        <v>384</v>
      </c>
      <c r="O830" s="283">
        <v>543</v>
      </c>
      <c r="P830" s="283">
        <v>61</v>
      </c>
      <c r="Q830" s="283">
        <v>146</v>
      </c>
      <c r="R830" s="283"/>
      <c r="S830" s="283"/>
      <c r="T830" s="283">
        <v>0</v>
      </c>
    </row>
    <row r="831" spans="2:20" x14ac:dyDescent="0.35">
      <c r="B831" s="286">
        <v>824</v>
      </c>
      <c r="C831" s="283" t="s">
        <v>649</v>
      </c>
      <c r="D831" s="283">
        <v>356338</v>
      </c>
      <c r="E831" s="283">
        <v>269019</v>
      </c>
      <c r="F831" s="280">
        <f t="shared" si="39"/>
        <v>87319</v>
      </c>
      <c r="G831" s="283">
        <v>98</v>
      </c>
      <c r="H831" s="283">
        <v>45</v>
      </c>
      <c r="I831" s="283">
        <v>3</v>
      </c>
      <c r="J831" s="284">
        <v>6530</v>
      </c>
      <c r="K831" s="283">
        <v>892</v>
      </c>
      <c r="L831" s="283">
        <v>201</v>
      </c>
      <c r="M831" s="283">
        <v>384</v>
      </c>
      <c r="N831" s="283">
        <v>442</v>
      </c>
      <c r="O831" s="283">
        <v>557</v>
      </c>
      <c r="P831" s="283">
        <v>56</v>
      </c>
      <c r="Q831" s="283">
        <v>134</v>
      </c>
      <c r="R831" s="283"/>
      <c r="S831" s="283"/>
      <c r="T831" s="283">
        <v>0</v>
      </c>
    </row>
    <row r="832" spans="2:20" x14ac:dyDescent="0.35">
      <c r="B832" s="286">
        <v>825</v>
      </c>
      <c r="C832" s="283" t="s">
        <v>650</v>
      </c>
      <c r="D832" s="283">
        <v>413790</v>
      </c>
      <c r="E832" s="283">
        <v>333362</v>
      </c>
      <c r="F832" s="280">
        <f t="shared" si="39"/>
        <v>80428</v>
      </c>
      <c r="G832" s="283">
        <v>122</v>
      </c>
      <c r="H832" s="280">
        <v>55</v>
      </c>
      <c r="I832" s="283">
        <v>3</v>
      </c>
      <c r="J832" s="284">
        <v>5853</v>
      </c>
      <c r="K832" s="283">
        <v>939</v>
      </c>
      <c r="L832" s="283">
        <v>425</v>
      </c>
      <c r="M832" s="283">
        <v>284</v>
      </c>
      <c r="N832" s="283">
        <v>497</v>
      </c>
      <c r="O832" s="283">
        <v>862</v>
      </c>
      <c r="P832" s="283">
        <v>174</v>
      </c>
      <c r="Q832" s="283">
        <v>510</v>
      </c>
      <c r="R832" s="283"/>
      <c r="S832" s="283"/>
      <c r="T832" s="283">
        <v>0</v>
      </c>
    </row>
    <row r="833" spans="2:20" x14ac:dyDescent="0.35">
      <c r="B833" s="286">
        <v>826</v>
      </c>
      <c r="C833" s="283" t="s">
        <v>651</v>
      </c>
      <c r="D833" s="283">
        <v>441268</v>
      </c>
      <c r="E833" s="283">
        <v>362435</v>
      </c>
      <c r="F833" s="280">
        <f t="shared" si="39"/>
        <v>78833</v>
      </c>
      <c r="G833" s="283">
        <v>151.5</v>
      </c>
      <c r="H833" s="283">
        <v>56</v>
      </c>
      <c r="I833" s="283">
        <v>0</v>
      </c>
      <c r="J833" s="284">
        <v>4659</v>
      </c>
      <c r="K833" s="283">
        <v>1199</v>
      </c>
      <c r="L833" s="283">
        <v>725</v>
      </c>
      <c r="M833" s="283">
        <v>331</v>
      </c>
      <c r="N833" s="283">
        <v>615</v>
      </c>
      <c r="O833" s="283">
        <v>1153</v>
      </c>
      <c r="P833" s="283">
        <v>275</v>
      </c>
      <c r="Q833" s="283">
        <v>879</v>
      </c>
      <c r="R833" s="283"/>
      <c r="S833" s="283"/>
      <c r="T833" s="283">
        <v>0</v>
      </c>
    </row>
    <row r="834" spans="2:20" x14ac:dyDescent="0.35">
      <c r="B834" s="286">
        <v>827</v>
      </c>
      <c r="C834" s="283" t="s">
        <v>652</v>
      </c>
      <c r="D834" s="283">
        <v>447923</v>
      </c>
      <c r="E834" s="283">
        <v>367915</v>
      </c>
      <c r="F834" s="280">
        <f t="shared" si="39"/>
        <v>80008</v>
      </c>
      <c r="G834" s="283">
        <v>151.5</v>
      </c>
      <c r="H834" s="283">
        <v>47</v>
      </c>
      <c r="I834" s="283">
        <v>3</v>
      </c>
      <c r="J834" s="284">
        <v>4292</v>
      </c>
      <c r="K834" s="283">
        <v>1353</v>
      </c>
      <c r="L834" s="283">
        <v>694</v>
      </c>
      <c r="M834" s="283">
        <v>331</v>
      </c>
      <c r="N834" s="283">
        <v>585</v>
      </c>
      <c r="O834" s="283">
        <v>890</v>
      </c>
      <c r="P834" s="283">
        <v>197</v>
      </c>
      <c r="Q834" s="283">
        <v>605</v>
      </c>
      <c r="R834" s="283"/>
      <c r="S834" s="283"/>
      <c r="T834" s="283">
        <v>0</v>
      </c>
    </row>
    <row r="835" spans="2:20" x14ac:dyDescent="0.35">
      <c r="B835" s="286">
        <v>828</v>
      </c>
      <c r="C835" s="283" t="s">
        <v>653</v>
      </c>
      <c r="D835" s="283">
        <v>404028</v>
      </c>
      <c r="E835" s="283">
        <v>325322</v>
      </c>
      <c r="F835" s="280">
        <f t="shared" si="39"/>
        <v>78706</v>
      </c>
      <c r="G835" s="283">
        <v>175</v>
      </c>
      <c r="H835" s="283">
        <v>72</v>
      </c>
      <c r="I835" s="283">
        <v>4</v>
      </c>
      <c r="J835" s="284">
        <v>4832</v>
      </c>
      <c r="K835" s="283">
        <v>1337</v>
      </c>
      <c r="L835" s="283">
        <v>491</v>
      </c>
      <c r="M835" s="283">
        <v>449</v>
      </c>
      <c r="N835" s="283">
        <v>477</v>
      </c>
      <c r="O835" s="283">
        <v>696</v>
      </c>
      <c r="P835" s="283">
        <v>131</v>
      </c>
      <c r="Q835" s="283">
        <v>315</v>
      </c>
      <c r="R835" s="283"/>
      <c r="S835" s="283"/>
      <c r="T835" s="283">
        <v>0</v>
      </c>
    </row>
    <row r="836" spans="2:20" x14ac:dyDescent="0.35">
      <c r="B836" s="286">
        <v>829</v>
      </c>
      <c r="C836" s="283" t="s">
        <v>654</v>
      </c>
      <c r="D836" s="283">
        <v>401892</v>
      </c>
      <c r="E836" s="283">
        <v>313771</v>
      </c>
      <c r="F836" s="280">
        <f t="shared" si="39"/>
        <v>88121</v>
      </c>
      <c r="G836" s="283">
        <v>175</v>
      </c>
      <c r="H836" s="283">
        <v>74</v>
      </c>
      <c r="I836" s="283">
        <v>0</v>
      </c>
      <c r="J836" s="284">
        <v>5842</v>
      </c>
      <c r="K836" s="283">
        <v>1136</v>
      </c>
      <c r="L836" s="283">
        <v>389</v>
      </c>
      <c r="M836" s="283">
        <v>449</v>
      </c>
      <c r="N836" s="283">
        <v>367</v>
      </c>
      <c r="O836" s="283">
        <v>532</v>
      </c>
      <c r="P836" s="283">
        <v>79</v>
      </c>
      <c r="Q836" s="283">
        <v>208</v>
      </c>
      <c r="R836" s="283"/>
      <c r="S836" s="283"/>
      <c r="T836" s="283">
        <v>0</v>
      </c>
    </row>
    <row r="837" spans="2:20" x14ac:dyDescent="0.35">
      <c r="B837" s="286">
        <v>830</v>
      </c>
      <c r="C837" s="283" t="s">
        <v>655</v>
      </c>
      <c r="D837" s="283">
        <v>402045</v>
      </c>
      <c r="E837" s="283">
        <v>307587</v>
      </c>
      <c r="F837" s="280">
        <f t="shared" si="39"/>
        <v>94458</v>
      </c>
      <c r="G837" s="283">
        <v>132</v>
      </c>
      <c r="H837" s="283">
        <v>70</v>
      </c>
      <c r="I837" s="283">
        <v>6</v>
      </c>
      <c r="J837" s="284">
        <v>7106</v>
      </c>
      <c r="K837" s="283">
        <v>1047</v>
      </c>
      <c r="L837" s="283">
        <v>276</v>
      </c>
      <c r="M837" s="283">
        <v>352</v>
      </c>
      <c r="N837" s="283">
        <v>305</v>
      </c>
      <c r="O837" s="283">
        <v>380</v>
      </c>
      <c r="P837" s="283">
        <v>60</v>
      </c>
      <c r="Q837" s="283">
        <v>128</v>
      </c>
      <c r="R837" s="283"/>
      <c r="S837" s="283"/>
      <c r="T837" s="283">
        <v>0</v>
      </c>
    </row>
    <row r="838" spans="2:20" x14ac:dyDescent="0.35">
      <c r="B838" s="286">
        <v>831</v>
      </c>
      <c r="C838" s="283" t="s">
        <v>656</v>
      </c>
      <c r="D838" s="283">
        <v>378372</v>
      </c>
      <c r="E838" s="283">
        <v>279732</v>
      </c>
      <c r="F838" s="280">
        <f t="shared" si="39"/>
        <v>98640</v>
      </c>
      <c r="G838" s="283">
        <v>132</v>
      </c>
      <c r="H838" s="283">
        <v>49</v>
      </c>
      <c r="I838" s="283">
        <v>3</v>
      </c>
      <c r="J838" s="284">
        <v>6891</v>
      </c>
      <c r="K838" s="283">
        <v>1053</v>
      </c>
      <c r="L838" s="283">
        <v>288</v>
      </c>
      <c r="M838" s="283">
        <v>352</v>
      </c>
      <c r="N838" s="283">
        <v>287</v>
      </c>
      <c r="O838" s="283">
        <v>255</v>
      </c>
      <c r="P838" s="283">
        <v>54</v>
      </c>
      <c r="Q838" s="283">
        <v>109</v>
      </c>
      <c r="R838" s="283"/>
      <c r="S838" s="283"/>
      <c r="T838" s="283">
        <v>0</v>
      </c>
    </row>
    <row r="839" spans="2:20" x14ac:dyDescent="0.35">
      <c r="B839" s="286">
        <v>832</v>
      </c>
      <c r="C839" s="283" t="s">
        <v>657</v>
      </c>
      <c r="D839" s="283">
        <v>357614</v>
      </c>
      <c r="E839" s="283">
        <v>255821</v>
      </c>
      <c r="F839" s="280">
        <f t="shared" si="39"/>
        <v>101793</v>
      </c>
      <c r="G839" s="283">
        <v>40</v>
      </c>
      <c r="H839" s="283">
        <v>21</v>
      </c>
      <c r="I839" s="283">
        <v>3</v>
      </c>
      <c r="J839" s="284">
        <v>6485</v>
      </c>
      <c r="K839" s="283">
        <v>1003</v>
      </c>
      <c r="L839" s="283">
        <v>260</v>
      </c>
      <c r="M839" s="283">
        <v>172</v>
      </c>
      <c r="N839" s="283">
        <v>262</v>
      </c>
      <c r="O839" s="283">
        <v>201</v>
      </c>
      <c r="P839" s="283">
        <v>30</v>
      </c>
      <c r="Q839" s="283">
        <v>94</v>
      </c>
      <c r="R839" s="283"/>
      <c r="S839" s="283"/>
      <c r="T839" s="283">
        <v>0</v>
      </c>
    </row>
    <row r="840" spans="2:20" x14ac:dyDescent="0.35">
      <c r="B840" s="286">
        <v>833</v>
      </c>
      <c r="C840" s="283" t="s">
        <v>658</v>
      </c>
      <c r="D840" s="283">
        <v>319839</v>
      </c>
      <c r="E840" s="283">
        <v>221079</v>
      </c>
      <c r="F840" s="280">
        <f t="shared" si="39"/>
        <v>98760</v>
      </c>
      <c r="G840" s="283">
        <v>40</v>
      </c>
      <c r="H840" s="283">
        <v>11</v>
      </c>
      <c r="I840" s="283">
        <v>0</v>
      </c>
      <c r="J840" s="283">
        <v>5583</v>
      </c>
      <c r="K840" s="283">
        <v>902</v>
      </c>
      <c r="L840" s="283">
        <v>255</v>
      </c>
      <c r="M840" s="283">
        <v>172</v>
      </c>
      <c r="N840" s="283">
        <v>214</v>
      </c>
      <c r="O840" s="283">
        <v>143</v>
      </c>
      <c r="P840" s="283">
        <v>23</v>
      </c>
      <c r="Q840" s="283">
        <v>79</v>
      </c>
      <c r="R840" s="283"/>
      <c r="S840" s="283"/>
      <c r="T840" s="283">
        <v>0</v>
      </c>
    </row>
    <row r="841" spans="2:20" x14ac:dyDescent="0.35">
      <c r="B841" s="286">
        <v>834</v>
      </c>
      <c r="C841" s="283" t="s">
        <v>659</v>
      </c>
      <c r="D841" s="283">
        <v>291395</v>
      </c>
      <c r="E841" s="283">
        <v>197002</v>
      </c>
      <c r="F841" s="280">
        <f t="shared" si="39"/>
        <v>94393</v>
      </c>
      <c r="G841" s="283">
        <v>16.5</v>
      </c>
      <c r="H841" s="283">
        <v>9</v>
      </c>
      <c r="I841" s="283">
        <v>0</v>
      </c>
      <c r="J841" s="283">
        <v>5281</v>
      </c>
      <c r="K841" s="283">
        <v>865</v>
      </c>
      <c r="L841" s="283">
        <v>242</v>
      </c>
      <c r="M841" s="283">
        <v>54.5</v>
      </c>
      <c r="N841" s="283">
        <v>157</v>
      </c>
      <c r="O841" s="283">
        <v>96</v>
      </c>
      <c r="P841" s="283">
        <v>24</v>
      </c>
      <c r="Q841" s="283">
        <v>58</v>
      </c>
      <c r="R841" s="283"/>
      <c r="S841" s="283"/>
      <c r="T841" s="283">
        <v>0</v>
      </c>
    </row>
    <row r="842" spans="2:20" x14ac:dyDescent="0.35">
      <c r="B842" s="286">
        <v>835</v>
      </c>
      <c r="C842" s="283" t="s">
        <v>660</v>
      </c>
      <c r="D842" s="283">
        <v>218198</v>
      </c>
      <c r="E842" s="283">
        <v>147282</v>
      </c>
      <c r="F842" s="280">
        <f t="shared" si="39"/>
        <v>70916</v>
      </c>
      <c r="G842" s="283">
        <v>16.5</v>
      </c>
      <c r="H842" s="283">
        <v>8</v>
      </c>
      <c r="I842" s="283">
        <v>0</v>
      </c>
      <c r="J842" s="283">
        <v>4619</v>
      </c>
      <c r="K842" s="283">
        <v>673</v>
      </c>
      <c r="L842" s="283">
        <v>206</v>
      </c>
      <c r="M842" s="283">
        <v>54.5</v>
      </c>
      <c r="N842" s="283">
        <v>124</v>
      </c>
      <c r="O842" s="283">
        <v>52</v>
      </c>
      <c r="P842" s="283">
        <v>15</v>
      </c>
      <c r="Q842" s="283">
        <v>57</v>
      </c>
      <c r="R842" s="283"/>
      <c r="S842" s="283"/>
      <c r="T842" s="283">
        <v>0</v>
      </c>
    </row>
    <row r="843" spans="2:20" x14ac:dyDescent="0.35">
      <c r="B843" s="286">
        <v>836</v>
      </c>
      <c r="C843" s="283" t="s">
        <v>661</v>
      </c>
      <c r="D843" s="283">
        <v>165110</v>
      </c>
      <c r="E843" s="283">
        <v>112837</v>
      </c>
      <c r="F843" s="280">
        <f t="shared" si="39"/>
        <v>52273</v>
      </c>
      <c r="G843" s="283">
        <v>8.5</v>
      </c>
      <c r="H843" s="283">
        <v>3</v>
      </c>
      <c r="I843" s="283">
        <v>0</v>
      </c>
      <c r="J843" s="283">
        <v>3993</v>
      </c>
      <c r="K843" s="283">
        <v>590</v>
      </c>
      <c r="L843" s="283">
        <v>184</v>
      </c>
      <c r="M843" s="283">
        <v>27</v>
      </c>
      <c r="N843" s="283">
        <v>99</v>
      </c>
      <c r="O843" s="283">
        <v>32</v>
      </c>
      <c r="P843" s="283">
        <v>12</v>
      </c>
      <c r="Q843" s="283">
        <v>43</v>
      </c>
      <c r="R843" s="283"/>
      <c r="S843" s="283"/>
      <c r="T843" s="283">
        <v>0</v>
      </c>
    </row>
    <row r="844" spans="2:20" x14ac:dyDescent="0.35">
      <c r="B844" s="286">
        <v>837</v>
      </c>
      <c r="C844" s="283" t="s">
        <v>662</v>
      </c>
      <c r="D844" s="283">
        <v>119896</v>
      </c>
      <c r="E844" s="283">
        <v>83218</v>
      </c>
      <c r="F844" s="280">
        <f t="shared" si="39"/>
        <v>36678</v>
      </c>
      <c r="G844" s="283">
        <v>8.5</v>
      </c>
      <c r="H844" s="283">
        <v>3</v>
      </c>
      <c r="I844" s="283">
        <v>0</v>
      </c>
      <c r="J844" s="283">
        <v>2644</v>
      </c>
      <c r="K844" s="283">
        <v>404</v>
      </c>
      <c r="L844" s="283">
        <v>159</v>
      </c>
      <c r="M844" s="283">
        <v>27</v>
      </c>
      <c r="N844" s="283">
        <v>79</v>
      </c>
      <c r="O844" s="283">
        <v>19</v>
      </c>
      <c r="P844" s="283">
        <v>6</v>
      </c>
      <c r="Q844" s="283">
        <v>25</v>
      </c>
      <c r="R844" s="283"/>
      <c r="S844" s="283"/>
      <c r="T844" s="283">
        <v>0</v>
      </c>
    </row>
    <row r="845" spans="2:20" x14ac:dyDescent="0.35">
      <c r="B845" s="286">
        <v>838</v>
      </c>
      <c r="C845" s="283" t="s">
        <v>663</v>
      </c>
      <c r="D845" s="283">
        <v>127990</v>
      </c>
      <c r="E845" s="283">
        <v>89150</v>
      </c>
      <c r="F845" s="280">
        <f t="shared" si="39"/>
        <v>38840</v>
      </c>
      <c r="G845" s="283">
        <v>7</v>
      </c>
      <c r="H845" s="283">
        <v>6</v>
      </c>
      <c r="I845" s="283">
        <v>0</v>
      </c>
      <c r="J845" s="283">
        <v>1872</v>
      </c>
      <c r="K845" s="283">
        <v>476</v>
      </c>
      <c r="L845" s="283">
        <v>175</v>
      </c>
      <c r="M845" s="283">
        <v>13</v>
      </c>
      <c r="N845" s="283">
        <v>97</v>
      </c>
      <c r="O845" s="283">
        <v>15</v>
      </c>
      <c r="P845" s="283">
        <v>3</v>
      </c>
      <c r="Q845" s="283">
        <v>23</v>
      </c>
      <c r="R845" s="283"/>
      <c r="S845" s="283"/>
      <c r="T845" s="283">
        <v>0</v>
      </c>
    </row>
    <row r="846" spans="2:20" x14ac:dyDescent="0.35">
      <c r="B846" s="286">
        <v>839</v>
      </c>
      <c r="C846" s="283" t="s">
        <v>664</v>
      </c>
      <c r="D846" s="283">
        <v>5926624</v>
      </c>
      <c r="E846" s="283">
        <v>4485210</v>
      </c>
      <c r="F846" s="280">
        <f t="shared" si="39"/>
        <v>1441414</v>
      </c>
      <c r="G846" s="283">
        <v>1759</v>
      </c>
      <c r="H846" s="283">
        <v>733</v>
      </c>
      <c r="I846" s="283">
        <v>29</v>
      </c>
      <c r="J846" s="283">
        <v>91794</v>
      </c>
      <c r="K846" s="283">
        <v>16705</v>
      </c>
      <c r="L846" s="283">
        <v>5656</v>
      </c>
      <c r="M846" s="283">
        <v>4604</v>
      </c>
      <c r="N846" s="283">
        <v>5940</v>
      </c>
      <c r="O846" s="283">
        <v>7791</v>
      </c>
      <c r="P846" s="283">
        <v>1395</v>
      </c>
      <c r="Q846" s="283">
        <v>3952</v>
      </c>
      <c r="R846" s="283"/>
      <c r="S846" s="283"/>
      <c r="T846" s="283">
        <v>0</v>
      </c>
    </row>
    <row r="847" spans="2:20" x14ac:dyDescent="0.35">
      <c r="B847" s="286">
        <v>840</v>
      </c>
      <c r="C847" s="282" t="s">
        <v>768</v>
      </c>
      <c r="D847" s="282">
        <v>2525539</v>
      </c>
      <c r="E847" s="282">
        <v>1834359</v>
      </c>
      <c r="F847" s="282">
        <f>D847-E847</f>
        <v>691180</v>
      </c>
      <c r="G847" s="282">
        <v>491</v>
      </c>
      <c r="H847" s="282">
        <v>222</v>
      </c>
      <c r="I847" s="282">
        <v>13</v>
      </c>
      <c r="J847" s="282">
        <v>34245</v>
      </c>
      <c r="K847" s="282">
        <v>7395</v>
      </c>
      <c r="L847" s="282">
        <v>3481</v>
      </c>
      <c r="M847" s="282">
        <v>1220</v>
      </c>
      <c r="N847" s="282">
        <v>1714</v>
      </c>
      <c r="O847" s="282">
        <v>2409</v>
      </c>
      <c r="P847" s="282">
        <v>540</v>
      </c>
      <c r="Q847" s="282">
        <v>1714</v>
      </c>
      <c r="R847" s="282"/>
      <c r="S847" s="282"/>
      <c r="T847" s="282">
        <v>1</v>
      </c>
    </row>
    <row r="848" spans="2:20" ht="42" x14ac:dyDescent="0.4">
      <c r="B848" s="286">
        <v>841</v>
      </c>
      <c r="C848" s="218"/>
      <c r="D848" s="607" t="s">
        <v>2353</v>
      </c>
      <c r="E848" s="607" t="s">
        <v>2354</v>
      </c>
      <c r="F848" s="607" t="s">
        <v>2355</v>
      </c>
      <c r="G848" s="285" t="s">
        <v>2357</v>
      </c>
      <c r="H848" s="285" t="s">
        <v>2358</v>
      </c>
      <c r="I848" s="285" t="s">
        <v>2359</v>
      </c>
      <c r="J848" s="285" t="s">
        <v>3990</v>
      </c>
      <c r="K848" s="285" t="s">
        <v>3991</v>
      </c>
      <c r="L848" s="285" t="s">
        <v>3992</v>
      </c>
      <c r="M848" s="285" t="s">
        <v>2068</v>
      </c>
      <c r="N848" s="285" t="s">
        <v>2069</v>
      </c>
      <c r="O848" s="285" t="s">
        <v>2070</v>
      </c>
      <c r="P848" s="285" t="s">
        <v>2071</v>
      </c>
      <c r="Q848" s="285" t="s">
        <v>2072</v>
      </c>
      <c r="R848" s="285">
        <v>9</v>
      </c>
      <c r="S848" s="285">
        <v>10</v>
      </c>
      <c r="T848" s="285" t="s">
        <v>765</v>
      </c>
    </row>
    <row r="849" spans="2:20" x14ac:dyDescent="0.35">
      <c r="B849" s="286">
        <v>842</v>
      </c>
      <c r="C849" s="280" t="s">
        <v>646</v>
      </c>
      <c r="D849" s="280">
        <v>371219</v>
      </c>
      <c r="E849" s="280">
        <v>287178</v>
      </c>
      <c r="F849" s="280">
        <f>D849-E849</f>
        <v>84041</v>
      </c>
      <c r="G849" s="280">
        <v>146</v>
      </c>
      <c r="H849" s="280">
        <v>49</v>
      </c>
      <c r="I849" s="280">
        <v>0</v>
      </c>
      <c r="J849" s="281">
        <v>427</v>
      </c>
      <c r="K849" s="280">
        <v>3</v>
      </c>
      <c r="L849" s="280">
        <v>5</v>
      </c>
      <c r="M849" s="280">
        <v>351</v>
      </c>
      <c r="N849" s="280">
        <v>583</v>
      </c>
      <c r="O849" s="280">
        <v>765</v>
      </c>
      <c r="P849" s="280">
        <v>128</v>
      </c>
      <c r="Q849" s="280">
        <v>379</v>
      </c>
      <c r="R849" s="280"/>
      <c r="S849" s="280"/>
      <c r="T849" s="280">
        <v>0</v>
      </c>
    </row>
    <row r="850" spans="2:20" x14ac:dyDescent="0.35">
      <c r="B850" s="286">
        <v>843</v>
      </c>
      <c r="C850" s="283" t="s">
        <v>647</v>
      </c>
      <c r="D850" s="283">
        <v>368635</v>
      </c>
      <c r="E850" s="283">
        <v>278505</v>
      </c>
      <c r="F850" s="280">
        <f t="shared" ref="F850:F867" si="40">D850-E850</f>
        <v>90130</v>
      </c>
      <c r="G850" s="283">
        <v>169.5</v>
      </c>
      <c r="H850" s="283">
        <v>84</v>
      </c>
      <c r="I850" s="283">
        <v>0</v>
      </c>
      <c r="J850" s="284">
        <v>526</v>
      </c>
      <c r="K850" s="283">
        <v>3</v>
      </c>
      <c r="L850" s="283">
        <v>0</v>
      </c>
      <c r="M850" s="283">
        <v>400.5</v>
      </c>
      <c r="N850" s="283">
        <v>366</v>
      </c>
      <c r="O850" s="283">
        <v>600</v>
      </c>
      <c r="P850" s="283">
        <v>67</v>
      </c>
      <c r="Q850" s="283">
        <v>160</v>
      </c>
      <c r="R850" s="283"/>
      <c r="S850" s="283"/>
      <c r="T850" s="283">
        <v>0</v>
      </c>
    </row>
    <row r="851" spans="2:20" x14ac:dyDescent="0.35">
      <c r="B851" s="286">
        <v>844</v>
      </c>
      <c r="C851" s="283" t="s">
        <v>648</v>
      </c>
      <c r="D851" s="283">
        <v>341065</v>
      </c>
      <c r="E851" s="283">
        <v>254016</v>
      </c>
      <c r="F851" s="280">
        <f t="shared" si="40"/>
        <v>87049</v>
      </c>
      <c r="G851" s="283">
        <v>169.5</v>
      </c>
      <c r="H851" s="283">
        <v>71</v>
      </c>
      <c r="I851" s="283">
        <v>4</v>
      </c>
      <c r="J851" s="284">
        <v>434</v>
      </c>
      <c r="K851" s="283">
        <v>6</v>
      </c>
      <c r="L851" s="283">
        <v>12</v>
      </c>
      <c r="M851" s="283">
        <v>400.5</v>
      </c>
      <c r="N851" s="283">
        <v>384</v>
      </c>
      <c r="O851" s="283">
        <v>543</v>
      </c>
      <c r="P851" s="283">
        <v>61</v>
      </c>
      <c r="Q851" s="283">
        <v>146</v>
      </c>
      <c r="R851" s="283"/>
      <c r="S851" s="283"/>
      <c r="T851" s="283">
        <v>0</v>
      </c>
    </row>
    <row r="852" spans="2:20" x14ac:dyDescent="0.35">
      <c r="B852" s="286">
        <v>845</v>
      </c>
      <c r="C852" s="283" t="s">
        <v>649</v>
      </c>
      <c r="D852" s="283">
        <v>356338</v>
      </c>
      <c r="E852" s="283">
        <v>269019</v>
      </c>
      <c r="F852" s="280">
        <f t="shared" si="40"/>
        <v>87319</v>
      </c>
      <c r="G852" s="283">
        <v>98</v>
      </c>
      <c r="H852" s="283">
        <v>45</v>
      </c>
      <c r="I852" s="283">
        <v>3</v>
      </c>
      <c r="J852" s="284">
        <v>356</v>
      </c>
      <c r="K852" s="283">
        <v>0</v>
      </c>
      <c r="L852" s="283">
        <v>6</v>
      </c>
      <c r="M852" s="283">
        <v>384</v>
      </c>
      <c r="N852" s="283">
        <v>442</v>
      </c>
      <c r="O852" s="283">
        <v>557</v>
      </c>
      <c r="P852" s="283">
        <v>56</v>
      </c>
      <c r="Q852" s="283">
        <v>134</v>
      </c>
      <c r="R852" s="283"/>
      <c r="S852" s="283"/>
      <c r="T852" s="283">
        <v>0</v>
      </c>
    </row>
    <row r="853" spans="2:20" x14ac:dyDescent="0.35">
      <c r="B853" s="286">
        <v>846</v>
      </c>
      <c r="C853" s="283" t="s">
        <v>650</v>
      </c>
      <c r="D853" s="283">
        <v>413790</v>
      </c>
      <c r="E853" s="283">
        <v>333362</v>
      </c>
      <c r="F853" s="280">
        <f t="shared" si="40"/>
        <v>80428</v>
      </c>
      <c r="G853" s="283">
        <v>122</v>
      </c>
      <c r="H853" s="280">
        <v>55</v>
      </c>
      <c r="I853" s="283">
        <v>3</v>
      </c>
      <c r="J853" s="284">
        <v>286</v>
      </c>
      <c r="K853" s="283">
        <v>10</v>
      </c>
      <c r="L853" s="283">
        <v>7</v>
      </c>
      <c r="M853" s="283">
        <v>284</v>
      </c>
      <c r="N853" s="283">
        <v>497</v>
      </c>
      <c r="O853" s="283">
        <v>862</v>
      </c>
      <c r="P853" s="283">
        <v>174</v>
      </c>
      <c r="Q853" s="283">
        <v>510</v>
      </c>
      <c r="R853" s="283"/>
      <c r="S853" s="283"/>
      <c r="T853" s="283">
        <v>0</v>
      </c>
    </row>
    <row r="854" spans="2:20" x14ac:dyDescent="0.35">
      <c r="B854" s="286">
        <v>847</v>
      </c>
      <c r="C854" s="283" t="s">
        <v>651</v>
      </c>
      <c r="D854" s="283">
        <v>441268</v>
      </c>
      <c r="E854" s="283">
        <v>362435</v>
      </c>
      <c r="F854" s="280">
        <f t="shared" si="40"/>
        <v>78833</v>
      </c>
      <c r="G854" s="283">
        <v>151.5</v>
      </c>
      <c r="H854" s="283">
        <v>56</v>
      </c>
      <c r="I854" s="283">
        <v>0</v>
      </c>
      <c r="J854" s="284">
        <v>271</v>
      </c>
      <c r="K854" s="283">
        <v>7</v>
      </c>
      <c r="L854" s="283">
        <v>9</v>
      </c>
      <c r="M854" s="283">
        <v>331</v>
      </c>
      <c r="N854" s="283">
        <v>615</v>
      </c>
      <c r="O854" s="283">
        <v>1153</v>
      </c>
      <c r="P854" s="283">
        <v>275</v>
      </c>
      <c r="Q854" s="283">
        <v>879</v>
      </c>
      <c r="R854" s="283"/>
      <c r="S854" s="283"/>
      <c r="T854" s="283">
        <v>0</v>
      </c>
    </row>
    <row r="855" spans="2:20" x14ac:dyDescent="0.35">
      <c r="B855" s="286">
        <v>848</v>
      </c>
      <c r="C855" s="283" t="s">
        <v>652</v>
      </c>
      <c r="D855" s="283">
        <v>447923</v>
      </c>
      <c r="E855" s="283">
        <v>367915</v>
      </c>
      <c r="F855" s="280">
        <f t="shared" si="40"/>
        <v>80008</v>
      </c>
      <c r="G855" s="283">
        <v>151.5</v>
      </c>
      <c r="H855" s="283">
        <v>47</v>
      </c>
      <c r="I855" s="283">
        <v>3</v>
      </c>
      <c r="J855" s="284">
        <v>363</v>
      </c>
      <c r="K855" s="283">
        <v>5</v>
      </c>
      <c r="L855" s="283">
        <v>10</v>
      </c>
      <c r="M855" s="283">
        <v>331</v>
      </c>
      <c r="N855" s="283">
        <v>585</v>
      </c>
      <c r="O855" s="283">
        <v>890</v>
      </c>
      <c r="P855" s="283">
        <v>197</v>
      </c>
      <c r="Q855" s="283">
        <v>605</v>
      </c>
      <c r="R855" s="283"/>
      <c r="S855" s="283"/>
      <c r="T855" s="283">
        <v>0</v>
      </c>
    </row>
    <row r="856" spans="2:20" x14ac:dyDescent="0.35">
      <c r="B856" s="286">
        <v>849</v>
      </c>
      <c r="C856" s="283" t="s">
        <v>653</v>
      </c>
      <c r="D856" s="283">
        <v>404028</v>
      </c>
      <c r="E856" s="283">
        <v>325322</v>
      </c>
      <c r="F856" s="280">
        <f t="shared" si="40"/>
        <v>78706</v>
      </c>
      <c r="G856" s="283">
        <v>175</v>
      </c>
      <c r="H856" s="283">
        <v>72</v>
      </c>
      <c r="I856" s="283">
        <v>4</v>
      </c>
      <c r="J856" s="284">
        <v>409</v>
      </c>
      <c r="K856" s="283">
        <v>7</v>
      </c>
      <c r="L856" s="283">
        <v>0</v>
      </c>
      <c r="M856" s="283">
        <v>449</v>
      </c>
      <c r="N856" s="283">
        <v>477</v>
      </c>
      <c r="O856" s="283">
        <v>696</v>
      </c>
      <c r="P856" s="283">
        <v>131</v>
      </c>
      <c r="Q856" s="283">
        <v>315</v>
      </c>
      <c r="R856" s="283"/>
      <c r="S856" s="283"/>
      <c r="T856" s="283">
        <v>0</v>
      </c>
    </row>
    <row r="857" spans="2:20" x14ac:dyDescent="0.35">
      <c r="B857" s="286">
        <v>850</v>
      </c>
      <c r="C857" s="283" t="s">
        <v>654</v>
      </c>
      <c r="D857" s="283">
        <v>401892</v>
      </c>
      <c r="E857" s="283">
        <v>313771</v>
      </c>
      <c r="F857" s="280">
        <f t="shared" si="40"/>
        <v>88121</v>
      </c>
      <c r="G857" s="283">
        <v>175</v>
      </c>
      <c r="H857" s="283">
        <v>74</v>
      </c>
      <c r="I857" s="283">
        <v>0</v>
      </c>
      <c r="J857" s="284">
        <v>464</v>
      </c>
      <c r="K857" s="283">
        <v>0</v>
      </c>
      <c r="L857" s="283">
        <v>9</v>
      </c>
      <c r="M857" s="283">
        <v>449</v>
      </c>
      <c r="N857" s="283">
        <v>367</v>
      </c>
      <c r="O857" s="283">
        <v>532</v>
      </c>
      <c r="P857" s="283">
        <v>79</v>
      </c>
      <c r="Q857" s="283">
        <v>208</v>
      </c>
      <c r="R857" s="283"/>
      <c r="S857" s="283"/>
      <c r="T857" s="283">
        <v>0</v>
      </c>
    </row>
    <row r="858" spans="2:20" x14ac:dyDescent="0.35">
      <c r="B858" s="286">
        <v>851</v>
      </c>
      <c r="C858" s="283" t="s">
        <v>655</v>
      </c>
      <c r="D858" s="283">
        <v>402045</v>
      </c>
      <c r="E858" s="283">
        <v>307587</v>
      </c>
      <c r="F858" s="280">
        <f t="shared" si="40"/>
        <v>94458</v>
      </c>
      <c r="G858" s="283">
        <v>132</v>
      </c>
      <c r="H858" s="283">
        <v>70</v>
      </c>
      <c r="I858" s="283">
        <v>6</v>
      </c>
      <c r="J858" s="284">
        <v>497</v>
      </c>
      <c r="K858" s="283">
        <v>4</v>
      </c>
      <c r="L858" s="283">
        <v>11</v>
      </c>
      <c r="M858" s="283">
        <v>352</v>
      </c>
      <c r="N858" s="283">
        <v>305</v>
      </c>
      <c r="O858" s="283">
        <v>380</v>
      </c>
      <c r="P858" s="283">
        <v>60</v>
      </c>
      <c r="Q858" s="283">
        <v>128</v>
      </c>
      <c r="R858" s="283"/>
      <c r="S858" s="283"/>
      <c r="T858" s="283">
        <v>0</v>
      </c>
    </row>
    <row r="859" spans="2:20" x14ac:dyDescent="0.35">
      <c r="B859" s="286">
        <v>852</v>
      </c>
      <c r="C859" s="283" t="s">
        <v>656</v>
      </c>
      <c r="D859" s="283">
        <v>378372</v>
      </c>
      <c r="E859" s="283">
        <v>279732</v>
      </c>
      <c r="F859" s="280">
        <f t="shared" si="40"/>
        <v>98640</v>
      </c>
      <c r="G859" s="283">
        <v>132</v>
      </c>
      <c r="H859" s="283">
        <v>49</v>
      </c>
      <c r="I859" s="283">
        <v>3</v>
      </c>
      <c r="J859" s="284">
        <v>545</v>
      </c>
      <c r="K859" s="283">
        <v>6</v>
      </c>
      <c r="L859" s="283">
        <v>0</v>
      </c>
      <c r="M859" s="283">
        <v>352</v>
      </c>
      <c r="N859" s="283">
        <v>287</v>
      </c>
      <c r="O859" s="283">
        <v>255</v>
      </c>
      <c r="P859" s="283">
        <v>54</v>
      </c>
      <c r="Q859" s="283">
        <v>109</v>
      </c>
      <c r="R859" s="283"/>
      <c r="S859" s="283"/>
      <c r="T859" s="283">
        <v>0</v>
      </c>
    </row>
    <row r="860" spans="2:20" x14ac:dyDescent="0.35">
      <c r="B860" s="286">
        <v>853</v>
      </c>
      <c r="C860" s="283" t="s">
        <v>657</v>
      </c>
      <c r="D860" s="283">
        <v>357614</v>
      </c>
      <c r="E860" s="283">
        <v>255821</v>
      </c>
      <c r="F860" s="280">
        <f t="shared" si="40"/>
        <v>101793</v>
      </c>
      <c r="G860" s="283">
        <v>40</v>
      </c>
      <c r="H860" s="283">
        <v>21</v>
      </c>
      <c r="I860" s="283">
        <v>3</v>
      </c>
      <c r="J860" s="284">
        <v>641</v>
      </c>
      <c r="K860" s="283">
        <v>3</v>
      </c>
      <c r="L860" s="283">
        <v>0</v>
      </c>
      <c r="M860" s="283">
        <v>172</v>
      </c>
      <c r="N860" s="283">
        <v>262</v>
      </c>
      <c r="O860" s="283">
        <v>201</v>
      </c>
      <c r="P860" s="283">
        <v>30</v>
      </c>
      <c r="Q860" s="283">
        <v>94</v>
      </c>
      <c r="R860" s="283"/>
      <c r="S860" s="283"/>
      <c r="T860" s="283">
        <v>0</v>
      </c>
    </row>
    <row r="861" spans="2:20" x14ac:dyDescent="0.35">
      <c r="B861" s="286">
        <v>854</v>
      </c>
      <c r="C861" s="283" t="s">
        <v>658</v>
      </c>
      <c r="D861" s="283">
        <v>319839</v>
      </c>
      <c r="E861" s="283">
        <v>221079</v>
      </c>
      <c r="F861" s="280">
        <f t="shared" si="40"/>
        <v>98760</v>
      </c>
      <c r="G861" s="283">
        <v>40</v>
      </c>
      <c r="H861" s="283">
        <v>11</v>
      </c>
      <c r="I861" s="283">
        <v>0</v>
      </c>
      <c r="J861" s="283">
        <v>632</v>
      </c>
      <c r="K861" s="283">
        <v>5</v>
      </c>
      <c r="L861" s="283">
        <v>6</v>
      </c>
      <c r="M861" s="283">
        <v>172</v>
      </c>
      <c r="N861" s="283">
        <v>214</v>
      </c>
      <c r="O861" s="283">
        <v>143</v>
      </c>
      <c r="P861" s="283">
        <v>23</v>
      </c>
      <c r="Q861" s="283">
        <v>79</v>
      </c>
      <c r="R861" s="283"/>
      <c r="S861" s="283"/>
      <c r="T861" s="283">
        <v>0</v>
      </c>
    </row>
    <row r="862" spans="2:20" x14ac:dyDescent="0.35">
      <c r="B862" s="286">
        <v>855</v>
      </c>
      <c r="C862" s="283" t="s">
        <v>659</v>
      </c>
      <c r="D862" s="283">
        <v>291395</v>
      </c>
      <c r="E862" s="283">
        <v>197002</v>
      </c>
      <c r="F862" s="280">
        <f t="shared" si="40"/>
        <v>94393</v>
      </c>
      <c r="G862" s="283">
        <v>16.5</v>
      </c>
      <c r="H862" s="283">
        <v>9</v>
      </c>
      <c r="I862" s="283">
        <v>0</v>
      </c>
      <c r="J862" s="283">
        <v>648</v>
      </c>
      <c r="K862" s="283">
        <v>0</v>
      </c>
      <c r="L862" s="283">
        <v>7</v>
      </c>
      <c r="M862" s="283">
        <v>54.5</v>
      </c>
      <c r="N862" s="283">
        <v>157</v>
      </c>
      <c r="O862" s="283">
        <v>96</v>
      </c>
      <c r="P862" s="283">
        <v>24</v>
      </c>
      <c r="Q862" s="283">
        <v>58</v>
      </c>
      <c r="R862" s="283"/>
      <c r="S862" s="283"/>
      <c r="T862" s="283">
        <v>0</v>
      </c>
    </row>
    <row r="863" spans="2:20" x14ac:dyDescent="0.35">
      <c r="B863" s="286">
        <v>856</v>
      </c>
      <c r="C863" s="283" t="s">
        <v>660</v>
      </c>
      <c r="D863" s="283">
        <v>218198</v>
      </c>
      <c r="E863" s="283">
        <v>147282</v>
      </c>
      <c r="F863" s="280">
        <f t="shared" si="40"/>
        <v>70916</v>
      </c>
      <c r="G863" s="283">
        <v>16.5</v>
      </c>
      <c r="H863" s="283">
        <v>8</v>
      </c>
      <c r="I863" s="283">
        <v>0</v>
      </c>
      <c r="J863" s="283">
        <v>477</v>
      </c>
      <c r="K863" s="283">
        <v>3</v>
      </c>
      <c r="L863" s="283">
        <v>10</v>
      </c>
      <c r="M863" s="283">
        <v>54.5</v>
      </c>
      <c r="N863" s="283">
        <v>124</v>
      </c>
      <c r="O863" s="283">
        <v>52</v>
      </c>
      <c r="P863" s="283">
        <v>15</v>
      </c>
      <c r="Q863" s="283">
        <v>57</v>
      </c>
      <c r="R863" s="283"/>
      <c r="S863" s="283"/>
      <c r="T863" s="283">
        <v>0</v>
      </c>
    </row>
    <row r="864" spans="2:20" x14ac:dyDescent="0.35">
      <c r="B864" s="286">
        <v>857</v>
      </c>
      <c r="C864" s="283" t="s">
        <v>661</v>
      </c>
      <c r="D864" s="283">
        <v>165110</v>
      </c>
      <c r="E864" s="283">
        <v>112837</v>
      </c>
      <c r="F864" s="280">
        <f t="shared" si="40"/>
        <v>52273</v>
      </c>
      <c r="G864" s="283">
        <v>8.5</v>
      </c>
      <c r="H864" s="283">
        <v>3</v>
      </c>
      <c r="I864" s="283">
        <v>0</v>
      </c>
      <c r="J864" s="283">
        <v>296</v>
      </c>
      <c r="K864" s="283">
        <v>3</v>
      </c>
      <c r="L864" s="283">
        <v>0</v>
      </c>
      <c r="M864" s="283">
        <v>27</v>
      </c>
      <c r="N864" s="283">
        <v>99</v>
      </c>
      <c r="O864" s="283">
        <v>32</v>
      </c>
      <c r="P864" s="283">
        <v>12</v>
      </c>
      <c r="Q864" s="283">
        <v>43</v>
      </c>
      <c r="R864" s="283"/>
      <c r="S864" s="283"/>
      <c r="T864" s="283">
        <v>0</v>
      </c>
    </row>
    <row r="865" spans="2:20" x14ac:dyDescent="0.35">
      <c r="B865" s="286">
        <v>858</v>
      </c>
      <c r="C865" s="283" t="s">
        <v>662</v>
      </c>
      <c r="D865" s="283">
        <v>119896</v>
      </c>
      <c r="E865" s="283">
        <v>83218</v>
      </c>
      <c r="F865" s="280">
        <f t="shared" si="40"/>
        <v>36678</v>
      </c>
      <c r="G865" s="283">
        <v>8.5</v>
      </c>
      <c r="H865" s="283">
        <v>3</v>
      </c>
      <c r="I865" s="283">
        <v>0</v>
      </c>
      <c r="J865" s="283">
        <v>180</v>
      </c>
      <c r="K865" s="283">
        <v>3</v>
      </c>
      <c r="L865" s="283">
        <v>0</v>
      </c>
      <c r="M865" s="283">
        <v>27</v>
      </c>
      <c r="N865" s="283">
        <v>79</v>
      </c>
      <c r="O865" s="283">
        <v>19</v>
      </c>
      <c r="P865" s="283">
        <v>6</v>
      </c>
      <c r="Q865" s="283">
        <v>25</v>
      </c>
      <c r="R865" s="283"/>
      <c r="S865" s="283"/>
      <c r="T865" s="283">
        <v>0</v>
      </c>
    </row>
    <row r="866" spans="2:20" x14ac:dyDescent="0.35">
      <c r="B866" s="286">
        <v>859</v>
      </c>
      <c r="C866" s="283" t="s">
        <v>663</v>
      </c>
      <c r="D866" s="283">
        <v>127990</v>
      </c>
      <c r="E866" s="283">
        <v>89150</v>
      </c>
      <c r="F866" s="280">
        <f t="shared" si="40"/>
        <v>38840</v>
      </c>
      <c r="G866" s="283">
        <v>7</v>
      </c>
      <c r="H866" s="283">
        <v>6</v>
      </c>
      <c r="I866" s="283">
        <v>0</v>
      </c>
      <c r="J866" s="283">
        <v>142</v>
      </c>
      <c r="K866" s="283">
        <v>3</v>
      </c>
      <c r="L866" s="283">
        <v>0</v>
      </c>
      <c r="M866" s="283">
        <v>13</v>
      </c>
      <c r="N866" s="283">
        <v>97</v>
      </c>
      <c r="O866" s="283">
        <v>15</v>
      </c>
      <c r="P866" s="283">
        <v>3</v>
      </c>
      <c r="Q866" s="283">
        <v>23</v>
      </c>
      <c r="R866" s="283"/>
      <c r="S866" s="283"/>
      <c r="T866" s="283">
        <v>0</v>
      </c>
    </row>
    <row r="867" spans="2:20" x14ac:dyDescent="0.35">
      <c r="B867" s="286">
        <v>860</v>
      </c>
      <c r="C867" s="283" t="s">
        <v>664</v>
      </c>
      <c r="D867" s="283">
        <v>5926624</v>
      </c>
      <c r="E867" s="283">
        <v>4485210</v>
      </c>
      <c r="F867" s="280">
        <f t="shared" si="40"/>
        <v>1441414</v>
      </c>
      <c r="G867" s="283">
        <v>1759</v>
      </c>
      <c r="H867" s="283">
        <v>733</v>
      </c>
      <c r="I867" s="283">
        <v>29</v>
      </c>
      <c r="J867" s="283">
        <v>7585</v>
      </c>
      <c r="K867" s="283">
        <v>80</v>
      </c>
      <c r="L867" s="283">
        <v>91</v>
      </c>
      <c r="M867" s="283">
        <v>4604</v>
      </c>
      <c r="N867" s="283">
        <v>5940</v>
      </c>
      <c r="O867" s="283">
        <v>7791</v>
      </c>
      <c r="P867" s="283">
        <v>1395</v>
      </c>
      <c r="Q867" s="283">
        <v>3952</v>
      </c>
      <c r="R867" s="283"/>
      <c r="S867" s="283"/>
      <c r="T867" s="283">
        <v>0</v>
      </c>
    </row>
    <row r="868" spans="2:20" x14ac:dyDescent="0.35">
      <c r="B868" s="286">
        <v>861</v>
      </c>
      <c r="C868" s="282" t="s">
        <v>768</v>
      </c>
      <c r="D868" s="282">
        <v>2525539</v>
      </c>
      <c r="E868" s="282">
        <v>1834359</v>
      </c>
      <c r="F868" s="282">
        <f>D868-E868</f>
        <v>691180</v>
      </c>
      <c r="G868" s="282">
        <v>491</v>
      </c>
      <c r="H868" s="282">
        <v>222</v>
      </c>
      <c r="I868" s="282">
        <v>13</v>
      </c>
      <c r="J868" s="282">
        <v>5581</v>
      </c>
      <c r="K868" s="282">
        <v>62</v>
      </c>
      <c r="L868" s="282">
        <v>99</v>
      </c>
      <c r="M868" s="282">
        <v>1220</v>
      </c>
      <c r="N868" s="282">
        <v>1714</v>
      </c>
      <c r="O868" s="282">
        <v>2409</v>
      </c>
      <c r="P868" s="282">
        <v>540</v>
      </c>
      <c r="Q868" s="282">
        <v>1714</v>
      </c>
      <c r="R868" s="282"/>
      <c r="S868" s="282"/>
      <c r="T868" s="282">
        <v>1</v>
      </c>
    </row>
    <row r="869" spans="2:20" ht="42" x14ac:dyDescent="0.4">
      <c r="B869" s="286">
        <v>862</v>
      </c>
      <c r="C869" s="218"/>
      <c r="D869" s="607" t="s">
        <v>2353</v>
      </c>
      <c r="E869" s="607" t="s">
        <v>2354</v>
      </c>
      <c r="F869" s="607" t="s">
        <v>2355</v>
      </c>
      <c r="G869" s="285" t="s">
        <v>2357</v>
      </c>
      <c r="H869" s="285" t="s">
        <v>2358</v>
      </c>
      <c r="I869" s="285" t="s">
        <v>2359</v>
      </c>
      <c r="J869" s="285" t="s">
        <v>3993</v>
      </c>
      <c r="K869" s="285" t="s">
        <v>3994</v>
      </c>
      <c r="L869" s="285" t="s">
        <v>3995</v>
      </c>
      <c r="M869" s="285" t="s">
        <v>2068</v>
      </c>
      <c r="N869" s="285" t="s">
        <v>2069</v>
      </c>
      <c r="O869" s="285" t="s">
        <v>2070</v>
      </c>
      <c r="P869" s="285" t="s">
        <v>2071</v>
      </c>
      <c r="Q869" s="285" t="s">
        <v>2072</v>
      </c>
      <c r="R869" s="285">
        <v>9</v>
      </c>
      <c r="S869" s="285">
        <v>10</v>
      </c>
      <c r="T869" s="285" t="s">
        <v>765</v>
      </c>
    </row>
    <row r="870" spans="2:20" x14ac:dyDescent="0.35">
      <c r="B870" s="286">
        <v>863</v>
      </c>
      <c r="C870" s="280" t="s">
        <v>646</v>
      </c>
      <c r="D870" s="280">
        <v>371219</v>
      </c>
      <c r="E870" s="280">
        <v>287178</v>
      </c>
      <c r="F870" s="280">
        <f>D870-E870</f>
        <v>84041</v>
      </c>
      <c r="G870" s="280">
        <v>146</v>
      </c>
      <c r="H870" s="280">
        <v>49</v>
      </c>
      <c r="I870" s="280">
        <v>0</v>
      </c>
      <c r="J870" s="281">
        <v>3361</v>
      </c>
      <c r="K870" s="280">
        <v>1458</v>
      </c>
      <c r="L870" s="280">
        <v>827</v>
      </c>
      <c r="M870" s="280">
        <v>351</v>
      </c>
      <c r="N870" s="280">
        <v>583</v>
      </c>
      <c r="O870" s="280">
        <v>765</v>
      </c>
      <c r="P870" s="280">
        <v>128</v>
      </c>
      <c r="Q870" s="280">
        <v>379</v>
      </c>
      <c r="R870" s="280"/>
      <c r="S870" s="280"/>
      <c r="T870" s="280">
        <v>0</v>
      </c>
    </row>
    <row r="871" spans="2:20" x14ac:dyDescent="0.35">
      <c r="B871" s="286">
        <v>864</v>
      </c>
      <c r="C871" s="283" t="s">
        <v>647</v>
      </c>
      <c r="D871" s="283">
        <v>368635</v>
      </c>
      <c r="E871" s="283">
        <v>278505</v>
      </c>
      <c r="F871" s="280">
        <f t="shared" ref="F871:F888" si="41">D871-E871</f>
        <v>90130</v>
      </c>
      <c r="G871" s="283">
        <v>169.5</v>
      </c>
      <c r="H871" s="283">
        <v>84</v>
      </c>
      <c r="I871" s="283">
        <v>0</v>
      </c>
      <c r="J871" s="284">
        <v>2930</v>
      </c>
      <c r="K871" s="283">
        <v>982</v>
      </c>
      <c r="L871" s="283">
        <v>371</v>
      </c>
      <c r="M871" s="283">
        <v>400.5</v>
      </c>
      <c r="N871" s="283">
        <v>366</v>
      </c>
      <c r="O871" s="283">
        <v>600</v>
      </c>
      <c r="P871" s="283">
        <v>67</v>
      </c>
      <c r="Q871" s="283">
        <v>160</v>
      </c>
      <c r="R871" s="283"/>
      <c r="S871" s="283"/>
      <c r="T871" s="283">
        <v>0</v>
      </c>
    </row>
    <row r="872" spans="2:20" x14ac:dyDescent="0.35">
      <c r="B872" s="286">
        <v>865</v>
      </c>
      <c r="C872" s="283" t="s">
        <v>648</v>
      </c>
      <c r="D872" s="283">
        <v>341065</v>
      </c>
      <c r="E872" s="283">
        <v>254016</v>
      </c>
      <c r="F872" s="280">
        <f t="shared" si="41"/>
        <v>87049</v>
      </c>
      <c r="G872" s="283">
        <v>169.5</v>
      </c>
      <c r="H872" s="283">
        <v>71</v>
      </c>
      <c r="I872" s="283">
        <v>4</v>
      </c>
      <c r="J872" s="284">
        <v>2297</v>
      </c>
      <c r="K872" s="283">
        <v>708</v>
      </c>
      <c r="L872" s="283">
        <v>200</v>
      </c>
      <c r="M872" s="283">
        <v>400.5</v>
      </c>
      <c r="N872" s="283">
        <v>384</v>
      </c>
      <c r="O872" s="283">
        <v>543</v>
      </c>
      <c r="P872" s="283">
        <v>61</v>
      </c>
      <c r="Q872" s="283">
        <v>146</v>
      </c>
      <c r="R872" s="283"/>
      <c r="S872" s="283"/>
      <c r="T872" s="283">
        <v>0</v>
      </c>
    </row>
    <row r="873" spans="2:20" x14ac:dyDescent="0.35">
      <c r="B873" s="286">
        <v>866</v>
      </c>
      <c r="C873" s="283" t="s">
        <v>649</v>
      </c>
      <c r="D873" s="283">
        <v>356338</v>
      </c>
      <c r="E873" s="283">
        <v>269019</v>
      </c>
      <c r="F873" s="280">
        <f t="shared" si="41"/>
        <v>87319</v>
      </c>
      <c r="G873" s="283">
        <v>98</v>
      </c>
      <c r="H873" s="283">
        <v>45</v>
      </c>
      <c r="I873" s="283">
        <v>3</v>
      </c>
      <c r="J873" s="284">
        <v>2316</v>
      </c>
      <c r="K873" s="283">
        <v>837</v>
      </c>
      <c r="L873" s="283">
        <v>464</v>
      </c>
      <c r="M873" s="283">
        <v>384</v>
      </c>
      <c r="N873" s="283">
        <v>442</v>
      </c>
      <c r="O873" s="283">
        <v>557</v>
      </c>
      <c r="P873" s="283">
        <v>56</v>
      </c>
      <c r="Q873" s="283">
        <v>134</v>
      </c>
      <c r="R873" s="283"/>
      <c r="S873" s="283"/>
      <c r="T873" s="283">
        <v>0</v>
      </c>
    </row>
    <row r="874" spans="2:20" x14ac:dyDescent="0.35">
      <c r="B874" s="286">
        <v>867</v>
      </c>
      <c r="C874" s="283" t="s">
        <v>650</v>
      </c>
      <c r="D874" s="283">
        <v>413790</v>
      </c>
      <c r="E874" s="283">
        <v>333362</v>
      </c>
      <c r="F874" s="280">
        <f t="shared" si="41"/>
        <v>80428</v>
      </c>
      <c r="G874" s="283">
        <v>122</v>
      </c>
      <c r="H874" s="280">
        <v>55</v>
      </c>
      <c r="I874" s="283">
        <v>3</v>
      </c>
      <c r="J874" s="284">
        <v>3288</v>
      </c>
      <c r="K874" s="283">
        <v>1894</v>
      </c>
      <c r="L874" s="283">
        <v>2147</v>
      </c>
      <c r="M874" s="283">
        <v>284</v>
      </c>
      <c r="N874" s="283">
        <v>497</v>
      </c>
      <c r="O874" s="283">
        <v>862</v>
      </c>
      <c r="P874" s="283">
        <v>174</v>
      </c>
      <c r="Q874" s="283">
        <v>510</v>
      </c>
      <c r="R874" s="283"/>
      <c r="S874" s="283"/>
      <c r="T874" s="283">
        <v>0</v>
      </c>
    </row>
    <row r="875" spans="2:20" x14ac:dyDescent="0.35">
      <c r="B875" s="286">
        <v>868</v>
      </c>
      <c r="C875" s="283" t="s">
        <v>651</v>
      </c>
      <c r="D875" s="283">
        <v>441268</v>
      </c>
      <c r="E875" s="283">
        <v>362435</v>
      </c>
      <c r="F875" s="280">
        <f t="shared" si="41"/>
        <v>78833</v>
      </c>
      <c r="G875" s="283">
        <v>151.5</v>
      </c>
      <c r="H875" s="283">
        <v>56</v>
      </c>
      <c r="I875" s="283">
        <v>0</v>
      </c>
      <c r="J875" s="284">
        <v>3814</v>
      </c>
      <c r="K875" s="283">
        <v>2443</v>
      </c>
      <c r="L875" s="283">
        <v>3212</v>
      </c>
      <c r="M875" s="283">
        <v>331</v>
      </c>
      <c r="N875" s="283">
        <v>615</v>
      </c>
      <c r="O875" s="283">
        <v>1153</v>
      </c>
      <c r="P875" s="283">
        <v>275</v>
      </c>
      <c r="Q875" s="283">
        <v>879</v>
      </c>
      <c r="R875" s="283"/>
      <c r="S875" s="283"/>
      <c r="T875" s="283">
        <v>0</v>
      </c>
    </row>
    <row r="876" spans="2:20" x14ac:dyDescent="0.35">
      <c r="B876" s="286">
        <v>869</v>
      </c>
      <c r="C876" s="283" t="s">
        <v>652</v>
      </c>
      <c r="D876" s="283">
        <v>447923</v>
      </c>
      <c r="E876" s="283">
        <v>367915</v>
      </c>
      <c r="F876" s="280">
        <f t="shared" si="41"/>
        <v>80008</v>
      </c>
      <c r="G876" s="283">
        <v>151.5</v>
      </c>
      <c r="H876" s="283">
        <v>47</v>
      </c>
      <c r="I876" s="283">
        <v>3</v>
      </c>
      <c r="J876" s="284">
        <v>3921</v>
      </c>
      <c r="K876" s="283">
        <v>2597</v>
      </c>
      <c r="L876" s="283">
        <v>2751</v>
      </c>
      <c r="M876" s="283">
        <v>331</v>
      </c>
      <c r="N876" s="283">
        <v>585</v>
      </c>
      <c r="O876" s="283">
        <v>890</v>
      </c>
      <c r="P876" s="283">
        <v>197</v>
      </c>
      <c r="Q876" s="283">
        <v>605</v>
      </c>
      <c r="R876" s="283"/>
      <c r="S876" s="283"/>
      <c r="T876" s="283">
        <v>0</v>
      </c>
    </row>
    <row r="877" spans="2:20" x14ac:dyDescent="0.35">
      <c r="B877" s="286">
        <v>870</v>
      </c>
      <c r="C877" s="283" t="s">
        <v>653</v>
      </c>
      <c r="D877" s="283">
        <v>404028</v>
      </c>
      <c r="E877" s="283">
        <v>325322</v>
      </c>
      <c r="F877" s="280">
        <f t="shared" si="41"/>
        <v>78706</v>
      </c>
      <c r="G877" s="283">
        <v>175</v>
      </c>
      <c r="H877" s="283">
        <v>72</v>
      </c>
      <c r="I877" s="283">
        <v>4</v>
      </c>
      <c r="J877" s="284">
        <v>4053</v>
      </c>
      <c r="K877" s="283">
        <v>1999</v>
      </c>
      <c r="L877" s="283">
        <v>1550</v>
      </c>
      <c r="M877" s="283">
        <v>449</v>
      </c>
      <c r="N877" s="283">
        <v>477</v>
      </c>
      <c r="O877" s="283">
        <v>696</v>
      </c>
      <c r="P877" s="283">
        <v>131</v>
      </c>
      <c r="Q877" s="283">
        <v>315</v>
      </c>
      <c r="R877" s="283"/>
      <c r="S877" s="283"/>
      <c r="T877" s="283">
        <v>0</v>
      </c>
    </row>
    <row r="878" spans="2:20" x14ac:dyDescent="0.35">
      <c r="B878" s="286">
        <v>871</v>
      </c>
      <c r="C878" s="283" t="s">
        <v>654</v>
      </c>
      <c r="D878" s="283">
        <v>401892</v>
      </c>
      <c r="E878" s="283">
        <v>313771</v>
      </c>
      <c r="F878" s="280">
        <f t="shared" si="41"/>
        <v>88121</v>
      </c>
      <c r="G878" s="283">
        <v>175</v>
      </c>
      <c r="H878" s="283">
        <v>74</v>
      </c>
      <c r="I878" s="283">
        <v>0</v>
      </c>
      <c r="J878" s="284">
        <v>3762</v>
      </c>
      <c r="K878" s="283">
        <v>1520</v>
      </c>
      <c r="L878" s="283">
        <v>875</v>
      </c>
      <c r="M878" s="283">
        <v>449</v>
      </c>
      <c r="N878" s="283">
        <v>367</v>
      </c>
      <c r="O878" s="283">
        <v>532</v>
      </c>
      <c r="P878" s="283">
        <v>79</v>
      </c>
      <c r="Q878" s="283">
        <v>208</v>
      </c>
      <c r="R878" s="283"/>
      <c r="S878" s="283"/>
      <c r="T878" s="283">
        <v>0</v>
      </c>
    </row>
    <row r="879" spans="2:20" x14ac:dyDescent="0.35">
      <c r="B879" s="286">
        <v>872</v>
      </c>
      <c r="C879" s="283" t="s">
        <v>655</v>
      </c>
      <c r="D879" s="283">
        <v>402045</v>
      </c>
      <c r="E879" s="283">
        <v>307587</v>
      </c>
      <c r="F879" s="280">
        <f t="shared" si="41"/>
        <v>94458</v>
      </c>
      <c r="G879" s="283">
        <v>132</v>
      </c>
      <c r="H879" s="283">
        <v>70</v>
      </c>
      <c r="I879" s="283">
        <v>6</v>
      </c>
      <c r="J879" s="284">
        <v>3409</v>
      </c>
      <c r="K879" s="283">
        <v>1106</v>
      </c>
      <c r="L879" s="283">
        <v>718</v>
      </c>
      <c r="M879" s="283">
        <v>352</v>
      </c>
      <c r="N879" s="283">
        <v>305</v>
      </c>
      <c r="O879" s="283">
        <v>380</v>
      </c>
      <c r="P879" s="283">
        <v>60</v>
      </c>
      <c r="Q879" s="283">
        <v>128</v>
      </c>
      <c r="R879" s="283"/>
      <c r="S879" s="283"/>
      <c r="T879" s="283">
        <v>0</v>
      </c>
    </row>
    <row r="880" spans="2:20" x14ac:dyDescent="0.35">
      <c r="B880" s="286">
        <v>873</v>
      </c>
      <c r="C880" s="283" t="s">
        <v>656</v>
      </c>
      <c r="D880" s="283">
        <v>378372</v>
      </c>
      <c r="E880" s="283">
        <v>279732</v>
      </c>
      <c r="F880" s="280">
        <f t="shared" si="41"/>
        <v>98640</v>
      </c>
      <c r="G880" s="283">
        <v>132</v>
      </c>
      <c r="H880" s="283">
        <v>49</v>
      </c>
      <c r="I880" s="283">
        <v>3</v>
      </c>
      <c r="J880" s="284">
        <v>2898</v>
      </c>
      <c r="K880" s="283">
        <v>990</v>
      </c>
      <c r="L880" s="283">
        <v>505</v>
      </c>
      <c r="M880" s="283">
        <v>352</v>
      </c>
      <c r="N880" s="283">
        <v>287</v>
      </c>
      <c r="O880" s="283">
        <v>255</v>
      </c>
      <c r="P880" s="283">
        <v>54</v>
      </c>
      <c r="Q880" s="283">
        <v>109</v>
      </c>
      <c r="R880" s="283"/>
      <c r="S880" s="283"/>
      <c r="T880" s="283">
        <v>0</v>
      </c>
    </row>
    <row r="881" spans="2:20" x14ac:dyDescent="0.35">
      <c r="B881" s="286">
        <v>874</v>
      </c>
      <c r="C881" s="283" t="s">
        <v>657</v>
      </c>
      <c r="D881" s="283">
        <v>357614</v>
      </c>
      <c r="E881" s="283">
        <v>255821</v>
      </c>
      <c r="F881" s="280">
        <f t="shared" si="41"/>
        <v>101793</v>
      </c>
      <c r="G881" s="283">
        <v>40</v>
      </c>
      <c r="H881" s="283">
        <v>21</v>
      </c>
      <c r="I881" s="283">
        <v>3</v>
      </c>
      <c r="J881" s="284">
        <v>2555</v>
      </c>
      <c r="K881" s="283">
        <v>937</v>
      </c>
      <c r="L881" s="283">
        <v>521</v>
      </c>
      <c r="M881" s="283">
        <v>172</v>
      </c>
      <c r="N881" s="283">
        <v>262</v>
      </c>
      <c r="O881" s="283">
        <v>201</v>
      </c>
      <c r="P881" s="283">
        <v>30</v>
      </c>
      <c r="Q881" s="283">
        <v>94</v>
      </c>
      <c r="R881" s="283"/>
      <c r="S881" s="283"/>
      <c r="T881" s="283">
        <v>0</v>
      </c>
    </row>
    <row r="882" spans="2:20" x14ac:dyDescent="0.35">
      <c r="B882" s="286">
        <v>875</v>
      </c>
      <c r="C882" s="283" t="s">
        <v>658</v>
      </c>
      <c r="D882" s="283">
        <v>319839</v>
      </c>
      <c r="E882" s="283">
        <v>221079</v>
      </c>
      <c r="F882" s="280">
        <f t="shared" si="41"/>
        <v>98760</v>
      </c>
      <c r="G882" s="283">
        <v>40</v>
      </c>
      <c r="H882" s="283">
        <v>11</v>
      </c>
      <c r="I882" s="283">
        <v>0</v>
      </c>
      <c r="J882" s="283">
        <v>1976</v>
      </c>
      <c r="K882" s="283">
        <v>788</v>
      </c>
      <c r="L882" s="283">
        <v>384</v>
      </c>
      <c r="M882" s="283">
        <v>172</v>
      </c>
      <c r="N882" s="283">
        <v>214</v>
      </c>
      <c r="O882" s="283">
        <v>143</v>
      </c>
      <c r="P882" s="283">
        <v>23</v>
      </c>
      <c r="Q882" s="283">
        <v>79</v>
      </c>
      <c r="R882" s="283"/>
      <c r="S882" s="283"/>
      <c r="T882" s="283">
        <v>0</v>
      </c>
    </row>
    <row r="883" spans="2:20" x14ac:dyDescent="0.35">
      <c r="B883" s="286">
        <v>876</v>
      </c>
      <c r="C883" s="283" t="s">
        <v>659</v>
      </c>
      <c r="D883" s="283">
        <v>291395</v>
      </c>
      <c r="E883" s="283">
        <v>197002</v>
      </c>
      <c r="F883" s="280">
        <f t="shared" si="41"/>
        <v>94393</v>
      </c>
      <c r="G883" s="283">
        <v>16.5</v>
      </c>
      <c r="H883" s="283">
        <v>9</v>
      </c>
      <c r="I883" s="283">
        <v>0</v>
      </c>
      <c r="J883" s="283">
        <v>1517</v>
      </c>
      <c r="K883" s="283">
        <v>596</v>
      </c>
      <c r="L883" s="283">
        <v>291</v>
      </c>
      <c r="M883" s="283">
        <v>54.5</v>
      </c>
      <c r="N883" s="283">
        <v>157</v>
      </c>
      <c r="O883" s="283">
        <v>96</v>
      </c>
      <c r="P883" s="283">
        <v>24</v>
      </c>
      <c r="Q883" s="283">
        <v>58</v>
      </c>
      <c r="R883" s="283"/>
      <c r="S883" s="283"/>
      <c r="T883" s="283">
        <v>0</v>
      </c>
    </row>
    <row r="884" spans="2:20" x14ac:dyDescent="0.35">
      <c r="B884" s="286">
        <v>877</v>
      </c>
      <c r="C884" s="283" t="s">
        <v>660</v>
      </c>
      <c r="D884" s="283">
        <v>218198</v>
      </c>
      <c r="E884" s="283">
        <v>147282</v>
      </c>
      <c r="F884" s="280">
        <f t="shared" si="41"/>
        <v>70916</v>
      </c>
      <c r="G884" s="283">
        <v>16.5</v>
      </c>
      <c r="H884" s="283">
        <v>8</v>
      </c>
      <c r="I884" s="283">
        <v>0</v>
      </c>
      <c r="J884" s="283">
        <v>1027</v>
      </c>
      <c r="K884" s="283">
        <v>380</v>
      </c>
      <c r="L884" s="283">
        <v>159</v>
      </c>
      <c r="M884" s="283">
        <v>54.5</v>
      </c>
      <c r="N884" s="283">
        <v>124</v>
      </c>
      <c r="O884" s="283">
        <v>52</v>
      </c>
      <c r="P884" s="283">
        <v>15</v>
      </c>
      <c r="Q884" s="283">
        <v>57</v>
      </c>
      <c r="R884" s="283"/>
      <c r="S884" s="283"/>
      <c r="T884" s="283">
        <v>0</v>
      </c>
    </row>
    <row r="885" spans="2:20" x14ac:dyDescent="0.35">
      <c r="B885" s="286">
        <v>878</v>
      </c>
      <c r="C885" s="283" t="s">
        <v>661</v>
      </c>
      <c r="D885" s="283">
        <v>165110</v>
      </c>
      <c r="E885" s="283">
        <v>112837</v>
      </c>
      <c r="F885" s="280">
        <f t="shared" si="41"/>
        <v>52273</v>
      </c>
      <c r="G885" s="283">
        <v>8.5</v>
      </c>
      <c r="H885" s="283">
        <v>3</v>
      </c>
      <c r="I885" s="283">
        <v>0</v>
      </c>
      <c r="J885" s="283">
        <v>932</v>
      </c>
      <c r="K885" s="283">
        <v>255</v>
      </c>
      <c r="L885" s="283">
        <v>101</v>
      </c>
      <c r="M885" s="283">
        <v>27</v>
      </c>
      <c r="N885" s="283">
        <v>99</v>
      </c>
      <c r="O885" s="283">
        <v>32</v>
      </c>
      <c r="P885" s="283">
        <v>12</v>
      </c>
      <c r="Q885" s="283">
        <v>43</v>
      </c>
      <c r="R885" s="283"/>
      <c r="S885" s="283"/>
      <c r="T885" s="283">
        <v>0</v>
      </c>
    </row>
    <row r="886" spans="2:20" x14ac:dyDescent="0.35">
      <c r="B886" s="286">
        <v>879</v>
      </c>
      <c r="C886" s="283" t="s">
        <v>662</v>
      </c>
      <c r="D886" s="283">
        <v>119896</v>
      </c>
      <c r="E886" s="283">
        <v>83218</v>
      </c>
      <c r="F886" s="280">
        <f t="shared" si="41"/>
        <v>36678</v>
      </c>
      <c r="G886" s="283">
        <v>8.5</v>
      </c>
      <c r="H886" s="283">
        <v>3</v>
      </c>
      <c r="I886" s="283">
        <v>0</v>
      </c>
      <c r="J886" s="283">
        <v>772</v>
      </c>
      <c r="K886" s="283">
        <v>157</v>
      </c>
      <c r="L886" s="283">
        <v>73</v>
      </c>
      <c r="M886" s="283">
        <v>27</v>
      </c>
      <c r="N886" s="283">
        <v>79</v>
      </c>
      <c r="O886" s="283">
        <v>19</v>
      </c>
      <c r="P886" s="283">
        <v>6</v>
      </c>
      <c r="Q886" s="283">
        <v>25</v>
      </c>
      <c r="R886" s="283"/>
      <c r="S886" s="283"/>
      <c r="T886" s="283">
        <v>0</v>
      </c>
    </row>
    <row r="887" spans="2:20" x14ac:dyDescent="0.35">
      <c r="B887" s="286">
        <v>880</v>
      </c>
      <c r="C887" s="283" t="s">
        <v>663</v>
      </c>
      <c r="D887" s="283">
        <v>127990</v>
      </c>
      <c r="E887" s="283">
        <v>89150</v>
      </c>
      <c r="F887" s="280">
        <f t="shared" si="41"/>
        <v>38840</v>
      </c>
      <c r="G887" s="283">
        <v>7</v>
      </c>
      <c r="H887" s="283">
        <v>6</v>
      </c>
      <c r="I887" s="283">
        <v>0</v>
      </c>
      <c r="J887" s="283">
        <v>819</v>
      </c>
      <c r="K887" s="283">
        <v>129</v>
      </c>
      <c r="L887" s="283">
        <v>59</v>
      </c>
      <c r="M887" s="283">
        <v>13</v>
      </c>
      <c r="N887" s="283">
        <v>97</v>
      </c>
      <c r="O887" s="283">
        <v>15</v>
      </c>
      <c r="P887" s="283">
        <v>3</v>
      </c>
      <c r="Q887" s="283">
        <v>23</v>
      </c>
      <c r="R887" s="283"/>
      <c r="S887" s="283"/>
      <c r="T887" s="283">
        <v>0</v>
      </c>
    </row>
    <row r="888" spans="2:20" x14ac:dyDescent="0.35">
      <c r="B888" s="286">
        <v>881</v>
      </c>
      <c r="C888" s="283" t="s">
        <v>664</v>
      </c>
      <c r="D888" s="283">
        <v>5926624</v>
      </c>
      <c r="E888" s="283">
        <v>4485210</v>
      </c>
      <c r="F888" s="280">
        <f t="shared" si="41"/>
        <v>1441414</v>
      </c>
      <c r="G888" s="283">
        <v>1759</v>
      </c>
      <c r="H888" s="283">
        <v>733</v>
      </c>
      <c r="I888" s="283">
        <v>29</v>
      </c>
      <c r="J888" s="283">
        <v>45662</v>
      </c>
      <c r="K888" s="283">
        <v>19769</v>
      </c>
      <c r="L888" s="283">
        <v>15183</v>
      </c>
      <c r="M888" s="283">
        <v>4604</v>
      </c>
      <c r="N888" s="283">
        <v>5940</v>
      </c>
      <c r="O888" s="283">
        <v>7791</v>
      </c>
      <c r="P888" s="283">
        <v>1395</v>
      </c>
      <c r="Q888" s="283">
        <v>3952</v>
      </c>
      <c r="R888" s="283"/>
      <c r="S888" s="283"/>
      <c r="T888" s="283">
        <v>0</v>
      </c>
    </row>
    <row r="889" spans="2:20" x14ac:dyDescent="0.35">
      <c r="B889" s="286">
        <v>882</v>
      </c>
      <c r="C889" s="282" t="s">
        <v>768</v>
      </c>
      <c r="D889" s="282">
        <v>2525539</v>
      </c>
      <c r="E889" s="282">
        <v>1834359</v>
      </c>
      <c r="F889" s="282">
        <f>D889-E889</f>
        <v>691180</v>
      </c>
      <c r="G889" s="282">
        <v>491</v>
      </c>
      <c r="H889" s="282">
        <v>222</v>
      </c>
      <c r="I889" s="282">
        <v>13</v>
      </c>
      <c r="J889" s="282">
        <v>17736</v>
      </c>
      <c r="K889" s="282">
        <v>8624</v>
      </c>
      <c r="L889" s="282">
        <v>8852</v>
      </c>
      <c r="M889" s="282">
        <v>1220</v>
      </c>
      <c r="N889" s="282">
        <v>1714</v>
      </c>
      <c r="O889" s="282">
        <v>2409</v>
      </c>
      <c r="P889" s="282">
        <v>540</v>
      </c>
      <c r="Q889" s="282">
        <v>1714</v>
      </c>
      <c r="R889" s="282"/>
      <c r="S889" s="282"/>
      <c r="T889" s="282">
        <v>1</v>
      </c>
    </row>
    <row r="890" spans="2:20" ht="42" x14ac:dyDescent="0.4">
      <c r="B890" s="286">
        <v>883</v>
      </c>
      <c r="C890" s="218"/>
      <c r="D890" s="607" t="s">
        <v>2353</v>
      </c>
      <c r="E890" s="607" t="s">
        <v>2354</v>
      </c>
      <c r="F890" s="607" t="s">
        <v>2355</v>
      </c>
      <c r="G890" s="285" t="s">
        <v>2357</v>
      </c>
      <c r="H890" s="285" t="s">
        <v>2358</v>
      </c>
      <c r="I890" s="285" t="s">
        <v>2359</v>
      </c>
      <c r="J890" s="285" t="s">
        <v>3996</v>
      </c>
      <c r="K890" s="285" t="s">
        <v>3997</v>
      </c>
      <c r="L890" s="285" t="s">
        <v>3998</v>
      </c>
      <c r="M890" s="285" t="s">
        <v>2068</v>
      </c>
      <c r="N890" s="285" t="s">
        <v>2069</v>
      </c>
      <c r="O890" s="285" t="s">
        <v>2070</v>
      </c>
      <c r="P890" s="285" t="s">
        <v>2071</v>
      </c>
      <c r="Q890" s="285" t="s">
        <v>2072</v>
      </c>
      <c r="R890" s="285">
        <v>9</v>
      </c>
      <c r="S890" s="285">
        <v>10</v>
      </c>
      <c r="T890" s="285" t="s">
        <v>765</v>
      </c>
    </row>
    <row r="891" spans="2:20" x14ac:dyDescent="0.35">
      <c r="B891" s="286">
        <v>884</v>
      </c>
      <c r="C891" s="280" t="s">
        <v>646</v>
      </c>
      <c r="D891" s="280">
        <v>371219</v>
      </c>
      <c r="E891" s="280">
        <v>287178</v>
      </c>
      <c r="F891" s="280">
        <f>D891-E891</f>
        <v>84041</v>
      </c>
      <c r="G891" s="280">
        <v>146</v>
      </c>
      <c r="H891" s="280">
        <v>49</v>
      </c>
      <c r="I891" s="280">
        <v>0</v>
      </c>
      <c r="J891" s="281">
        <v>6509</v>
      </c>
      <c r="K891" s="280">
        <v>575</v>
      </c>
      <c r="L891" s="280">
        <v>141</v>
      </c>
      <c r="M891" s="280">
        <v>351</v>
      </c>
      <c r="N891" s="280">
        <v>583</v>
      </c>
      <c r="O891" s="280">
        <v>765</v>
      </c>
      <c r="P891" s="280">
        <v>128</v>
      </c>
      <c r="Q891" s="280">
        <v>379</v>
      </c>
      <c r="R891" s="280"/>
      <c r="S891" s="280"/>
      <c r="T891" s="280">
        <v>0</v>
      </c>
    </row>
    <row r="892" spans="2:20" x14ac:dyDescent="0.35">
      <c r="B892" s="286">
        <v>885</v>
      </c>
      <c r="C892" s="283" t="s">
        <v>647</v>
      </c>
      <c r="D892" s="283">
        <v>368635</v>
      </c>
      <c r="E892" s="283">
        <v>278505</v>
      </c>
      <c r="F892" s="280">
        <f t="shared" ref="F892:F909" si="42">D892-E892</f>
        <v>90130</v>
      </c>
      <c r="G892" s="283">
        <v>169.5</v>
      </c>
      <c r="H892" s="283">
        <v>84</v>
      </c>
      <c r="I892" s="283">
        <v>0</v>
      </c>
      <c r="J892" s="284">
        <v>6397</v>
      </c>
      <c r="K892" s="283">
        <v>352</v>
      </c>
      <c r="L892" s="283">
        <v>102</v>
      </c>
      <c r="M892" s="283">
        <v>400.5</v>
      </c>
      <c r="N892" s="283">
        <v>366</v>
      </c>
      <c r="O892" s="283">
        <v>600</v>
      </c>
      <c r="P892" s="283">
        <v>67</v>
      </c>
      <c r="Q892" s="283">
        <v>160</v>
      </c>
      <c r="R892" s="283"/>
      <c r="S892" s="283"/>
      <c r="T892" s="283">
        <v>0</v>
      </c>
    </row>
    <row r="893" spans="2:20" x14ac:dyDescent="0.35">
      <c r="B893" s="286">
        <v>886</v>
      </c>
      <c r="C893" s="283" t="s">
        <v>648</v>
      </c>
      <c r="D893" s="283">
        <v>341065</v>
      </c>
      <c r="E893" s="283">
        <v>254016</v>
      </c>
      <c r="F893" s="280">
        <f t="shared" si="42"/>
        <v>87049</v>
      </c>
      <c r="G893" s="283">
        <v>169.5</v>
      </c>
      <c r="H893" s="283">
        <v>71</v>
      </c>
      <c r="I893" s="283">
        <v>4</v>
      </c>
      <c r="J893" s="284">
        <v>6048</v>
      </c>
      <c r="K893" s="283">
        <v>251</v>
      </c>
      <c r="L893" s="283">
        <v>60</v>
      </c>
      <c r="M893" s="283">
        <v>400.5</v>
      </c>
      <c r="N893" s="283">
        <v>384</v>
      </c>
      <c r="O893" s="283">
        <v>543</v>
      </c>
      <c r="P893" s="283">
        <v>61</v>
      </c>
      <c r="Q893" s="283">
        <v>146</v>
      </c>
      <c r="R893" s="283"/>
      <c r="S893" s="283"/>
      <c r="T893" s="283">
        <v>0</v>
      </c>
    </row>
    <row r="894" spans="2:20" x14ac:dyDescent="0.35">
      <c r="B894" s="286">
        <v>887</v>
      </c>
      <c r="C894" s="283" t="s">
        <v>649</v>
      </c>
      <c r="D894" s="283">
        <v>356338</v>
      </c>
      <c r="E894" s="283">
        <v>269019</v>
      </c>
      <c r="F894" s="280">
        <f t="shared" si="42"/>
        <v>87319</v>
      </c>
      <c r="G894" s="283">
        <v>98</v>
      </c>
      <c r="H894" s="283">
        <v>45</v>
      </c>
      <c r="I894" s="283">
        <v>3</v>
      </c>
      <c r="J894" s="284">
        <v>6349</v>
      </c>
      <c r="K894" s="283">
        <v>257</v>
      </c>
      <c r="L894" s="283">
        <v>71</v>
      </c>
      <c r="M894" s="283">
        <v>384</v>
      </c>
      <c r="N894" s="283">
        <v>442</v>
      </c>
      <c r="O894" s="283">
        <v>557</v>
      </c>
      <c r="P894" s="283">
        <v>56</v>
      </c>
      <c r="Q894" s="283">
        <v>134</v>
      </c>
      <c r="R894" s="283"/>
      <c r="S894" s="283"/>
      <c r="T894" s="283">
        <v>0</v>
      </c>
    </row>
    <row r="895" spans="2:20" x14ac:dyDescent="0.35">
      <c r="B895" s="286">
        <v>888</v>
      </c>
      <c r="C895" s="283" t="s">
        <v>650</v>
      </c>
      <c r="D895" s="283">
        <v>413790</v>
      </c>
      <c r="E895" s="283">
        <v>333362</v>
      </c>
      <c r="F895" s="280">
        <f t="shared" si="42"/>
        <v>80428</v>
      </c>
      <c r="G895" s="283">
        <v>122</v>
      </c>
      <c r="H895" s="280">
        <v>55</v>
      </c>
      <c r="I895" s="283">
        <v>3</v>
      </c>
      <c r="J895" s="284">
        <v>5963</v>
      </c>
      <c r="K895" s="283">
        <v>477</v>
      </c>
      <c r="L895" s="283">
        <v>140</v>
      </c>
      <c r="M895" s="283">
        <v>284</v>
      </c>
      <c r="N895" s="283">
        <v>497</v>
      </c>
      <c r="O895" s="283">
        <v>862</v>
      </c>
      <c r="P895" s="283">
        <v>174</v>
      </c>
      <c r="Q895" s="283">
        <v>510</v>
      </c>
      <c r="R895" s="283"/>
      <c r="S895" s="283"/>
      <c r="T895" s="283">
        <v>0</v>
      </c>
    </row>
    <row r="896" spans="2:20" x14ac:dyDescent="0.35">
      <c r="B896" s="286">
        <v>889</v>
      </c>
      <c r="C896" s="283" t="s">
        <v>651</v>
      </c>
      <c r="D896" s="283">
        <v>441268</v>
      </c>
      <c r="E896" s="283">
        <v>362435</v>
      </c>
      <c r="F896" s="280">
        <f t="shared" si="42"/>
        <v>78833</v>
      </c>
      <c r="G896" s="283">
        <v>151.5</v>
      </c>
      <c r="H896" s="283">
        <v>56</v>
      </c>
      <c r="I896" s="283">
        <v>0</v>
      </c>
      <c r="J896" s="284">
        <v>5940</v>
      </c>
      <c r="K896" s="283">
        <v>826</v>
      </c>
      <c r="L896" s="283">
        <v>299</v>
      </c>
      <c r="M896" s="283">
        <v>331</v>
      </c>
      <c r="N896" s="283">
        <v>615</v>
      </c>
      <c r="O896" s="283">
        <v>1153</v>
      </c>
      <c r="P896" s="283">
        <v>275</v>
      </c>
      <c r="Q896" s="283">
        <v>879</v>
      </c>
      <c r="R896" s="283"/>
      <c r="S896" s="283"/>
      <c r="T896" s="283">
        <v>0</v>
      </c>
    </row>
    <row r="897" spans="2:20" x14ac:dyDescent="0.35">
      <c r="B897" s="286">
        <v>890</v>
      </c>
      <c r="C897" s="283" t="s">
        <v>652</v>
      </c>
      <c r="D897" s="283">
        <v>447923</v>
      </c>
      <c r="E897" s="283">
        <v>367915</v>
      </c>
      <c r="F897" s="280">
        <f t="shared" si="42"/>
        <v>80008</v>
      </c>
      <c r="G897" s="283">
        <v>151.5</v>
      </c>
      <c r="H897" s="283">
        <v>47</v>
      </c>
      <c r="I897" s="283">
        <v>3</v>
      </c>
      <c r="J897" s="284">
        <v>6896</v>
      </c>
      <c r="K897" s="283">
        <v>902</v>
      </c>
      <c r="L897" s="283">
        <v>267</v>
      </c>
      <c r="M897" s="283">
        <v>331</v>
      </c>
      <c r="N897" s="283">
        <v>585</v>
      </c>
      <c r="O897" s="283">
        <v>890</v>
      </c>
      <c r="P897" s="283">
        <v>197</v>
      </c>
      <c r="Q897" s="283">
        <v>605</v>
      </c>
      <c r="R897" s="283"/>
      <c r="S897" s="283"/>
      <c r="T897" s="283">
        <v>0</v>
      </c>
    </row>
    <row r="898" spans="2:20" x14ac:dyDescent="0.35">
      <c r="B898" s="286">
        <v>891</v>
      </c>
      <c r="C898" s="283" t="s">
        <v>653</v>
      </c>
      <c r="D898" s="283">
        <v>404028</v>
      </c>
      <c r="E898" s="283">
        <v>325322</v>
      </c>
      <c r="F898" s="280">
        <f t="shared" si="42"/>
        <v>78706</v>
      </c>
      <c r="G898" s="283">
        <v>175</v>
      </c>
      <c r="H898" s="283">
        <v>72</v>
      </c>
      <c r="I898" s="283">
        <v>4</v>
      </c>
      <c r="J898" s="284">
        <v>6742</v>
      </c>
      <c r="K898" s="283">
        <v>630</v>
      </c>
      <c r="L898" s="283">
        <v>228</v>
      </c>
      <c r="M898" s="283">
        <v>449</v>
      </c>
      <c r="N898" s="283">
        <v>477</v>
      </c>
      <c r="O898" s="283">
        <v>696</v>
      </c>
      <c r="P898" s="283">
        <v>131</v>
      </c>
      <c r="Q898" s="283">
        <v>315</v>
      </c>
      <c r="R898" s="283"/>
      <c r="S898" s="283"/>
      <c r="T898" s="283">
        <v>0</v>
      </c>
    </row>
    <row r="899" spans="2:20" x14ac:dyDescent="0.35">
      <c r="B899" s="286">
        <v>892</v>
      </c>
      <c r="C899" s="283" t="s">
        <v>654</v>
      </c>
      <c r="D899" s="283">
        <v>401892</v>
      </c>
      <c r="E899" s="283">
        <v>313771</v>
      </c>
      <c r="F899" s="280">
        <f t="shared" si="42"/>
        <v>88121</v>
      </c>
      <c r="G899" s="283">
        <v>175</v>
      </c>
      <c r="H899" s="283">
        <v>74</v>
      </c>
      <c r="I899" s="283">
        <v>0</v>
      </c>
      <c r="J899" s="284">
        <v>7015</v>
      </c>
      <c r="K899" s="283">
        <v>517</v>
      </c>
      <c r="L899" s="283">
        <v>171</v>
      </c>
      <c r="M899" s="283">
        <v>449</v>
      </c>
      <c r="N899" s="283">
        <v>367</v>
      </c>
      <c r="O899" s="283">
        <v>532</v>
      </c>
      <c r="P899" s="283">
        <v>79</v>
      </c>
      <c r="Q899" s="283">
        <v>208</v>
      </c>
      <c r="R899" s="283"/>
      <c r="S899" s="283"/>
      <c r="T899" s="283">
        <v>0</v>
      </c>
    </row>
    <row r="900" spans="2:20" x14ac:dyDescent="0.35">
      <c r="B900" s="286">
        <v>893</v>
      </c>
      <c r="C900" s="283" t="s">
        <v>655</v>
      </c>
      <c r="D900" s="283">
        <v>402045</v>
      </c>
      <c r="E900" s="283">
        <v>307587</v>
      </c>
      <c r="F900" s="280">
        <f t="shared" si="42"/>
        <v>94458</v>
      </c>
      <c r="G900" s="283">
        <v>132</v>
      </c>
      <c r="H900" s="283">
        <v>70</v>
      </c>
      <c r="I900" s="283">
        <v>6</v>
      </c>
      <c r="J900" s="284">
        <v>7043</v>
      </c>
      <c r="K900" s="283">
        <v>353</v>
      </c>
      <c r="L900" s="283">
        <v>137</v>
      </c>
      <c r="M900" s="283">
        <v>352</v>
      </c>
      <c r="N900" s="283">
        <v>305</v>
      </c>
      <c r="O900" s="283">
        <v>380</v>
      </c>
      <c r="P900" s="283">
        <v>60</v>
      </c>
      <c r="Q900" s="283">
        <v>128</v>
      </c>
      <c r="R900" s="283"/>
      <c r="S900" s="283"/>
      <c r="T900" s="283">
        <v>0</v>
      </c>
    </row>
    <row r="901" spans="2:20" x14ac:dyDescent="0.35">
      <c r="B901" s="286">
        <v>894</v>
      </c>
      <c r="C901" s="283" t="s">
        <v>656</v>
      </c>
      <c r="D901" s="283">
        <v>378372</v>
      </c>
      <c r="E901" s="283">
        <v>279732</v>
      </c>
      <c r="F901" s="280">
        <f t="shared" si="42"/>
        <v>98640</v>
      </c>
      <c r="G901" s="283">
        <v>132</v>
      </c>
      <c r="H901" s="283">
        <v>49</v>
      </c>
      <c r="I901" s="283">
        <v>3</v>
      </c>
      <c r="J901" s="284">
        <v>6778</v>
      </c>
      <c r="K901" s="283">
        <v>378</v>
      </c>
      <c r="L901" s="283">
        <v>127</v>
      </c>
      <c r="M901" s="283">
        <v>352</v>
      </c>
      <c r="N901" s="283">
        <v>287</v>
      </c>
      <c r="O901" s="283">
        <v>255</v>
      </c>
      <c r="P901" s="283">
        <v>54</v>
      </c>
      <c r="Q901" s="283">
        <v>109</v>
      </c>
      <c r="R901" s="283"/>
      <c r="S901" s="283"/>
      <c r="T901" s="283">
        <v>0</v>
      </c>
    </row>
    <row r="902" spans="2:20" x14ac:dyDescent="0.35">
      <c r="B902" s="286">
        <v>895</v>
      </c>
      <c r="C902" s="283" t="s">
        <v>657</v>
      </c>
      <c r="D902" s="283">
        <v>357614</v>
      </c>
      <c r="E902" s="283">
        <v>255821</v>
      </c>
      <c r="F902" s="280">
        <f t="shared" si="42"/>
        <v>101793</v>
      </c>
      <c r="G902" s="283">
        <v>40</v>
      </c>
      <c r="H902" s="283">
        <v>21</v>
      </c>
      <c r="I902" s="283">
        <v>3</v>
      </c>
      <c r="J902" s="284">
        <v>6131</v>
      </c>
      <c r="K902" s="283">
        <v>346</v>
      </c>
      <c r="L902" s="283">
        <v>82</v>
      </c>
      <c r="M902" s="283">
        <v>172</v>
      </c>
      <c r="N902" s="283">
        <v>262</v>
      </c>
      <c r="O902" s="283">
        <v>201</v>
      </c>
      <c r="P902" s="283">
        <v>30</v>
      </c>
      <c r="Q902" s="283">
        <v>94</v>
      </c>
      <c r="R902" s="283"/>
      <c r="S902" s="283"/>
      <c r="T902" s="283">
        <v>0</v>
      </c>
    </row>
    <row r="903" spans="2:20" x14ac:dyDescent="0.35">
      <c r="B903" s="286">
        <v>896</v>
      </c>
      <c r="C903" s="283" t="s">
        <v>658</v>
      </c>
      <c r="D903" s="283">
        <v>319839</v>
      </c>
      <c r="E903" s="283">
        <v>221079</v>
      </c>
      <c r="F903" s="280">
        <f t="shared" si="42"/>
        <v>98760</v>
      </c>
      <c r="G903" s="283">
        <v>40</v>
      </c>
      <c r="H903" s="283">
        <v>11</v>
      </c>
      <c r="I903" s="283">
        <v>0</v>
      </c>
      <c r="J903" s="283">
        <v>5479</v>
      </c>
      <c r="K903" s="283">
        <v>333</v>
      </c>
      <c r="L903" s="283">
        <v>73</v>
      </c>
      <c r="M903" s="283">
        <v>172</v>
      </c>
      <c r="N903" s="283">
        <v>214</v>
      </c>
      <c r="O903" s="283">
        <v>143</v>
      </c>
      <c r="P903" s="283">
        <v>23</v>
      </c>
      <c r="Q903" s="283">
        <v>79</v>
      </c>
      <c r="R903" s="283"/>
      <c r="S903" s="283"/>
      <c r="T903" s="283">
        <v>0</v>
      </c>
    </row>
    <row r="904" spans="2:20" x14ac:dyDescent="0.35">
      <c r="B904" s="286">
        <v>897</v>
      </c>
      <c r="C904" s="283" t="s">
        <v>659</v>
      </c>
      <c r="D904" s="283">
        <v>291395</v>
      </c>
      <c r="E904" s="283">
        <v>197002</v>
      </c>
      <c r="F904" s="280">
        <f t="shared" si="42"/>
        <v>94393</v>
      </c>
      <c r="G904" s="283">
        <v>16.5</v>
      </c>
      <c r="H904" s="283">
        <v>9</v>
      </c>
      <c r="I904" s="283">
        <v>0</v>
      </c>
      <c r="J904" s="283">
        <v>4714</v>
      </c>
      <c r="K904" s="283">
        <v>326</v>
      </c>
      <c r="L904" s="283">
        <v>38</v>
      </c>
      <c r="M904" s="283">
        <v>54.5</v>
      </c>
      <c r="N904" s="283">
        <v>157</v>
      </c>
      <c r="O904" s="283">
        <v>96</v>
      </c>
      <c r="P904" s="283">
        <v>24</v>
      </c>
      <c r="Q904" s="283">
        <v>58</v>
      </c>
      <c r="R904" s="283"/>
      <c r="S904" s="283"/>
      <c r="T904" s="283">
        <v>0</v>
      </c>
    </row>
    <row r="905" spans="2:20" x14ac:dyDescent="0.35">
      <c r="B905" s="286">
        <v>898</v>
      </c>
      <c r="C905" s="283" t="s">
        <v>660</v>
      </c>
      <c r="D905" s="283">
        <v>218198</v>
      </c>
      <c r="E905" s="283">
        <v>147282</v>
      </c>
      <c r="F905" s="280">
        <f t="shared" si="42"/>
        <v>70916</v>
      </c>
      <c r="G905" s="283">
        <v>16.5</v>
      </c>
      <c r="H905" s="283">
        <v>8</v>
      </c>
      <c r="I905" s="283">
        <v>0</v>
      </c>
      <c r="J905" s="283">
        <v>3672</v>
      </c>
      <c r="K905" s="283">
        <v>243</v>
      </c>
      <c r="L905" s="283">
        <v>44</v>
      </c>
      <c r="M905" s="283">
        <v>54.5</v>
      </c>
      <c r="N905" s="283">
        <v>124</v>
      </c>
      <c r="O905" s="283">
        <v>52</v>
      </c>
      <c r="P905" s="283">
        <v>15</v>
      </c>
      <c r="Q905" s="283">
        <v>57</v>
      </c>
      <c r="R905" s="283"/>
      <c r="S905" s="283"/>
      <c r="T905" s="283">
        <v>0</v>
      </c>
    </row>
    <row r="906" spans="2:20" x14ac:dyDescent="0.35">
      <c r="B906" s="286">
        <v>899</v>
      </c>
      <c r="C906" s="283" t="s">
        <v>661</v>
      </c>
      <c r="D906" s="283">
        <v>165110</v>
      </c>
      <c r="E906" s="283">
        <v>112837</v>
      </c>
      <c r="F906" s="280">
        <f t="shared" si="42"/>
        <v>52273</v>
      </c>
      <c r="G906" s="283">
        <v>8.5</v>
      </c>
      <c r="H906" s="283">
        <v>3</v>
      </c>
      <c r="I906" s="283">
        <v>0</v>
      </c>
      <c r="J906" s="283">
        <v>2539</v>
      </c>
      <c r="K906" s="283">
        <v>185</v>
      </c>
      <c r="L906" s="283">
        <v>23</v>
      </c>
      <c r="M906" s="283">
        <v>27</v>
      </c>
      <c r="N906" s="283">
        <v>99</v>
      </c>
      <c r="O906" s="283">
        <v>32</v>
      </c>
      <c r="P906" s="283">
        <v>12</v>
      </c>
      <c r="Q906" s="283">
        <v>43</v>
      </c>
      <c r="R906" s="283"/>
      <c r="S906" s="283"/>
      <c r="T906" s="283">
        <v>0</v>
      </c>
    </row>
    <row r="907" spans="2:20" x14ac:dyDescent="0.35">
      <c r="B907" s="286">
        <v>900</v>
      </c>
      <c r="C907" s="283" t="s">
        <v>662</v>
      </c>
      <c r="D907" s="283">
        <v>119896</v>
      </c>
      <c r="E907" s="283">
        <v>83218</v>
      </c>
      <c r="F907" s="280">
        <f t="shared" si="42"/>
        <v>36678</v>
      </c>
      <c r="G907" s="283">
        <v>8.5</v>
      </c>
      <c r="H907" s="283">
        <v>3</v>
      </c>
      <c r="I907" s="283">
        <v>0</v>
      </c>
      <c r="J907" s="283">
        <v>1864</v>
      </c>
      <c r="K907" s="283">
        <v>178</v>
      </c>
      <c r="L907" s="283">
        <v>16</v>
      </c>
      <c r="M907" s="283">
        <v>27</v>
      </c>
      <c r="N907" s="283">
        <v>79</v>
      </c>
      <c r="O907" s="283">
        <v>19</v>
      </c>
      <c r="P907" s="283">
        <v>6</v>
      </c>
      <c r="Q907" s="283">
        <v>25</v>
      </c>
      <c r="R907" s="283"/>
      <c r="S907" s="283"/>
      <c r="T907" s="283">
        <v>0</v>
      </c>
    </row>
    <row r="908" spans="2:20" x14ac:dyDescent="0.35">
      <c r="B908" s="286">
        <v>901</v>
      </c>
      <c r="C908" s="283" t="s">
        <v>663</v>
      </c>
      <c r="D908" s="283">
        <v>127990</v>
      </c>
      <c r="E908" s="283">
        <v>89150</v>
      </c>
      <c r="F908" s="280">
        <f t="shared" si="42"/>
        <v>38840</v>
      </c>
      <c r="G908" s="283">
        <v>7</v>
      </c>
      <c r="H908" s="283">
        <v>6</v>
      </c>
      <c r="I908" s="283">
        <v>0</v>
      </c>
      <c r="J908" s="283">
        <v>1509</v>
      </c>
      <c r="K908" s="283">
        <v>164</v>
      </c>
      <c r="L908" s="283">
        <v>10</v>
      </c>
      <c r="M908" s="283">
        <v>13</v>
      </c>
      <c r="N908" s="283">
        <v>97</v>
      </c>
      <c r="O908" s="283">
        <v>15</v>
      </c>
      <c r="P908" s="283">
        <v>3</v>
      </c>
      <c r="Q908" s="283">
        <v>23</v>
      </c>
      <c r="R908" s="283"/>
      <c r="S908" s="283"/>
      <c r="T908" s="283">
        <v>0</v>
      </c>
    </row>
    <row r="909" spans="2:20" x14ac:dyDescent="0.35">
      <c r="B909" s="286">
        <v>902</v>
      </c>
      <c r="C909" s="283" t="s">
        <v>664</v>
      </c>
      <c r="D909" s="283">
        <v>5926624</v>
      </c>
      <c r="E909" s="283">
        <v>4485210</v>
      </c>
      <c r="F909" s="280">
        <f t="shared" si="42"/>
        <v>1441414</v>
      </c>
      <c r="G909" s="283">
        <v>1759</v>
      </c>
      <c r="H909" s="283">
        <v>733</v>
      </c>
      <c r="I909" s="283">
        <v>29</v>
      </c>
      <c r="J909" s="283">
        <v>97590</v>
      </c>
      <c r="K909" s="283">
        <v>7282</v>
      </c>
      <c r="L909" s="283">
        <v>2025</v>
      </c>
      <c r="M909" s="283">
        <v>4604</v>
      </c>
      <c r="N909" s="283">
        <v>5940</v>
      </c>
      <c r="O909" s="283">
        <v>7791</v>
      </c>
      <c r="P909" s="283">
        <v>1395</v>
      </c>
      <c r="Q909" s="283">
        <v>3952</v>
      </c>
      <c r="R909" s="283"/>
      <c r="S909" s="283"/>
      <c r="T909" s="283">
        <v>0</v>
      </c>
    </row>
    <row r="910" spans="2:20" x14ac:dyDescent="0.35">
      <c r="B910" s="286">
        <v>903</v>
      </c>
      <c r="C910" s="282" t="s">
        <v>768</v>
      </c>
      <c r="D910" s="282">
        <v>2525539</v>
      </c>
      <c r="E910" s="282">
        <v>1834359</v>
      </c>
      <c r="F910" s="282">
        <f>D910-E910</f>
        <v>691180</v>
      </c>
      <c r="G910" s="282">
        <v>491</v>
      </c>
      <c r="H910" s="282">
        <v>222</v>
      </c>
      <c r="I910" s="282">
        <v>13</v>
      </c>
      <c r="J910" s="282">
        <v>38876</v>
      </c>
      <c r="K910" s="282">
        <v>4159</v>
      </c>
      <c r="L910" s="282">
        <v>1225</v>
      </c>
      <c r="M910" s="282">
        <v>1220</v>
      </c>
      <c r="N910" s="282">
        <v>1714</v>
      </c>
      <c r="O910" s="282">
        <v>2409</v>
      </c>
      <c r="P910" s="282">
        <v>540</v>
      </c>
      <c r="Q910" s="282">
        <v>1714</v>
      </c>
      <c r="R910" s="282"/>
      <c r="S910" s="282"/>
      <c r="T910" s="282">
        <v>1</v>
      </c>
    </row>
    <row r="911" spans="2:20" ht="42" x14ac:dyDescent="0.4">
      <c r="B911" s="286">
        <v>904</v>
      </c>
      <c r="C911" s="218"/>
      <c r="D911" s="607" t="s">
        <v>2353</v>
      </c>
      <c r="E911" s="607" t="s">
        <v>2354</v>
      </c>
      <c r="F911" s="607" t="s">
        <v>2355</v>
      </c>
      <c r="G911" s="285" t="s">
        <v>2357</v>
      </c>
      <c r="H911" s="285" t="s">
        <v>2358</v>
      </c>
      <c r="I911" s="285" t="s">
        <v>2359</v>
      </c>
      <c r="J911" s="285" t="s">
        <v>3999</v>
      </c>
      <c r="K911" s="285" t="s">
        <v>4000</v>
      </c>
      <c r="L911" s="285" t="s">
        <v>4001</v>
      </c>
      <c r="M911" s="285" t="s">
        <v>2068</v>
      </c>
      <c r="N911" s="285" t="s">
        <v>2069</v>
      </c>
      <c r="O911" s="285" t="s">
        <v>2070</v>
      </c>
      <c r="P911" s="285" t="s">
        <v>2071</v>
      </c>
      <c r="Q911" s="285" t="s">
        <v>2072</v>
      </c>
      <c r="R911" s="285">
        <v>9</v>
      </c>
      <c r="S911" s="285">
        <v>10</v>
      </c>
      <c r="T911" s="285" t="s">
        <v>765</v>
      </c>
    </row>
    <row r="912" spans="2:20" x14ac:dyDescent="0.35">
      <c r="B912" s="286">
        <v>905</v>
      </c>
      <c r="C912" s="280" t="s">
        <v>646</v>
      </c>
      <c r="D912" s="280">
        <v>371219</v>
      </c>
      <c r="E912" s="280">
        <v>287178</v>
      </c>
      <c r="F912" s="280">
        <f>D912-E912</f>
        <v>84041</v>
      </c>
      <c r="G912" s="280">
        <v>146</v>
      </c>
      <c r="H912" s="280">
        <v>49</v>
      </c>
      <c r="I912" s="280">
        <v>0</v>
      </c>
      <c r="J912" s="281">
        <v>254</v>
      </c>
      <c r="K912" s="280">
        <v>956</v>
      </c>
      <c r="L912" s="280">
        <v>3172</v>
      </c>
      <c r="M912" s="280">
        <v>351</v>
      </c>
      <c r="N912" s="280">
        <v>583</v>
      </c>
      <c r="O912" s="280">
        <v>765</v>
      </c>
      <c r="P912" s="280">
        <v>128</v>
      </c>
      <c r="Q912" s="280">
        <v>379</v>
      </c>
      <c r="R912" s="280"/>
      <c r="S912" s="280"/>
      <c r="T912" s="280">
        <v>0</v>
      </c>
    </row>
    <row r="913" spans="2:20" x14ac:dyDescent="0.35">
      <c r="B913" s="286">
        <v>906</v>
      </c>
      <c r="C913" s="283" t="s">
        <v>647</v>
      </c>
      <c r="D913" s="283">
        <v>368635</v>
      </c>
      <c r="E913" s="283">
        <v>278505</v>
      </c>
      <c r="F913" s="280">
        <f t="shared" ref="F913:F930" si="43">D913-E913</f>
        <v>90130</v>
      </c>
      <c r="G913" s="283">
        <v>169.5</v>
      </c>
      <c r="H913" s="283">
        <v>84</v>
      </c>
      <c r="I913" s="283">
        <v>0</v>
      </c>
      <c r="J913" s="284">
        <v>242</v>
      </c>
      <c r="K913" s="283">
        <v>721</v>
      </c>
      <c r="L913" s="283">
        <v>1546</v>
      </c>
      <c r="M913" s="283">
        <v>400.5</v>
      </c>
      <c r="N913" s="283">
        <v>366</v>
      </c>
      <c r="O913" s="283">
        <v>600</v>
      </c>
      <c r="P913" s="283">
        <v>67</v>
      </c>
      <c r="Q913" s="283">
        <v>160</v>
      </c>
      <c r="R913" s="283"/>
      <c r="S913" s="283"/>
      <c r="T913" s="283">
        <v>0</v>
      </c>
    </row>
    <row r="914" spans="2:20" x14ac:dyDescent="0.35">
      <c r="B914" s="286">
        <v>907</v>
      </c>
      <c r="C914" s="283" t="s">
        <v>648</v>
      </c>
      <c r="D914" s="283">
        <v>341065</v>
      </c>
      <c r="E914" s="283">
        <v>254016</v>
      </c>
      <c r="F914" s="280">
        <f t="shared" si="43"/>
        <v>87049</v>
      </c>
      <c r="G914" s="283">
        <v>169.5</v>
      </c>
      <c r="H914" s="283">
        <v>71</v>
      </c>
      <c r="I914" s="283">
        <v>4</v>
      </c>
      <c r="J914" s="284">
        <v>241</v>
      </c>
      <c r="K914" s="283">
        <v>626</v>
      </c>
      <c r="L914" s="283">
        <v>1025</v>
      </c>
      <c r="M914" s="283">
        <v>400.5</v>
      </c>
      <c r="N914" s="283">
        <v>384</v>
      </c>
      <c r="O914" s="283">
        <v>543</v>
      </c>
      <c r="P914" s="283">
        <v>61</v>
      </c>
      <c r="Q914" s="283">
        <v>146</v>
      </c>
      <c r="R914" s="283"/>
      <c r="S914" s="283"/>
      <c r="T914" s="283">
        <v>0</v>
      </c>
    </row>
    <row r="915" spans="2:20" x14ac:dyDescent="0.35">
      <c r="B915" s="286">
        <v>908</v>
      </c>
      <c r="C915" s="283" t="s">
        <v>649</v>
      </c>
      <c r="D915" s="283">
        <v>356338</v>
      </c>
      <c r="E915" s="283">
        <v>269019</v>
      </c>
      <c r="F915" s="280">
        <f t="shared" si="43"/>
        <v>87319</v>
      </c>
      <c r="G915" s="283">
        <v>98</v>
      </c>
      <c r="H915" s="283">
        <v>45</v>
      </c>
      <c r="I915" s="283">
        <v>3</v>
      </c>
      <c r="J915" s="284">
        <v>260</v>
      </c>
      <c r="K915" s="283">
        <v>789</v>
      </c>
      <c r="L915" s="283">
        <v>8095</v>
      </c>
      <c r="M915" s="283">
        <v>384</v>
      </c>
      <c r="N915" s="283">
        <v>442</v>
      </c>
      <c r="O915" s="283">
        <v>557</v>
      </c>
      <c r="P915" s="283">
        <v>56</v>
      </c>
      <c r="Q915" s="283">
        <v>134</v>
      </c>
      <c r="R915" s="283"/>
      <c r="S915" s="283"/>
      <c r="T915" s="283">
        <v>0</v>
      </c>
    </row>
    <row r="916" spans="2:20" x14ac:dyDescent="0.35">
      <c r="B916" s="286">
        <v>909</v>
      </c>
      <c r="C916" s="283" t="s">
        <v>650</v>
      </c>
      <c r="D916" s="283">
        <v>413790</v>
      </c>
      <c r="E916" s="283">
        <v>333362</v>
      </c>
      <c r="F916" s="280">
        <f t="shared" si="43"/>
        <v>80428</v>
      </c>
      <c r="G916" s="283">
        <v>122</v>
      </c>
      <c r="H916" s="280">
        <v>55</v>
      </c>
      <c r="I916" s="283">
        <v>3</v>
      </c>
      <c r="J916" s="284">
        <v>472</v>
      </c>
      <c r="K916" s="283">
        <v>2627</v>
      </c>
      <c r="L916" s="283">
        <v>25907</v>
      </c>
      <c r="M916" s="283">
        <v>284</v>
      </c>
      <c r="N916" s="283">
        <v>497</v>
      </c>
      <c r="O916" s="283">
        <v>862</v>
      </c>
      <c r="P916" s="283">
        <v>174</v>
      </c>
      <c r="Q916" s="283">
        <v>510</v>
      </c>
      <c r="R916" s="283"/>
      <c r="S916" s="283"/>
      <c r="T916" s="283">
        <v>0</v>
      </c>
    </row>
    <row r="917" spans="2:20" x14ac:dyDescent="0.35">
      <c r="B917" s="286">
        <v>910</v>
      </c>
      <c r="C917" s="283" t="s">
        <v>651</v>
      </c>
      <c r="D917" s="283">
        <v>441268</v>
      </c>
      <c r="E917" s="283">
        <v>362435</v>
      </c>
      <c r="F917" s="280">
        <f t="shared" si="43"/>
        <v>78833</v>
      </c>
      <c r="G917" s="283">
        <v>151.5</v>
      </c>
      <c r="H917" s="283">
        <v>56</v>
      </c>
      <c r="I917" s="283">
        <v>0</v>
      </c>
      <c r="J917" s="284">
        <v>467</v>
      </c>
      <c r="K917" s="283">
        <v>2924</v>
      </c>
      <c r="L917" s="283">
        <v>22597</v>
      </c>
      <c r="M917" s="283">
        <v>331</v>
      </c>
      <c r="N917" s="283">
        <v>615</v>
      </c>
      <c r="O917" s="283">
        <v>1153</v>
      </c>
      <c r="P917" s="283">
        <v>275</v>
      </c>
      <c r="Q917" s="283">
        <v>879</v>
      </c>
      <c r="R917" s="283"/>
      <c r="S917" s="283"/>
      <c r="T917" s="283">
        <v>0</v>
      </c>
    </row>
    <row r="918" spans="2:20" x14ac:dyDescent="0.35">
      <c r="B918" s="286">
        <v>911</v>
      </c>
      <c r="C918" s="283" t="s">
        <v>652</v>
      </c>
      <c r="D918" s="283">
        <v>447923</v>
      </c>
      <c r="E918" s="283">
        <v>367915</v>
      </c>
      <c r="F918" s="280">
        <f t="shared" si="43"/>
        <v>80008</v>
      </c>
      <c r="G918" s="283">
        <v>151.5</v>
      </c>
      <c r="H918" s="283">
        <v>47</v>
      </c>
      <c r="I918" s="283">
        <v>3</v>
      </c>
      <c r="J918" s="284">
        <v>376</v>
      </c>
      <c r="K918" s="283">
        <v>2152</v>
      </c>
      <c r="L918" s="283">
        <v>15197</v>
      </c>
      <c r="M918" s="283">
        <v>331</v>
      </c>
      <c r="N918" s="283">
        <v>585</v>
      </c>
      <c r="O918" s="283">
        <v>890</v>
      </c>
      <c r="P918" s="283">
        <v>197</v>
      </c>
      <c r="Q918" s="283">
        <v>605</v>
      </c>
      <c r="R918" s="283"/>
      <c r="S918" s="283"/>
      <c r="T918" s="283">
        <v>0</v>
      </c>
    </row>
    <row r="919" spans="2:20" x14ac:dyDescent="0.35">
      <c r="B919" s="286">
        <v>912</v>
      </c>
      <c r="C919" s="283" t="s">
        <v>653</v>
      </c>
      <c r="D919" s="283">
        <v>404028</v>
      </c>
      <c r="E919" s="283">
        <v>325322</v>
      </c>
      <c r="F919" s="280">
        <f t="shared" si="43"/>
        <v>78706</v>
      </c>
      <c r="G919" s="283">
        <v>175</v>
      </c>
      <c r="H919" s="283">
        <v>72</v>
      </c>
      <c r="I919" s="283">
        <v>4</v>
      </c>
      <c r="J919" s="284">
        <v>304</v>
      </c>
      <c r="K919" s="283">
        <v>1519</v>
      </c>
      <c r="L919" s="283">
        <v>7683</v>
      </c>
      <c r="M919" s="283">
        <v>449</v>
      </c>
      <c r="N919" s="283">
        <v>477</v>
      </c>
      <c r="O919" s="283">
        <v>696</v>
      </c>
      <c r="P919" s="283">
        <v>131</v>
      </c>
      <c r="Q919" s="283">
        <v>315</v>
      </c>
      <c r="R919" s="283"/>
      <c r="S919" s="283"/>
      <c r="T919" s="283">
        <v>0</v>
      </c>
    </row>
    <row r="920" spans="2:20" x14ac:dyDescent="0.35">
      <c r="B920" s="286">
        <v>913</v>
      </c>
      <c r="C920" s="283" t="s">
        <v>654</v>
      </c>
      <c r="D920" s="283">
        <v>401892</v>
      </c>
      <c r="E920" s="283">
        <v>313771</v>
      </c>
      <c r="F920" s="280">
        <f t="shared" si="43"/>
        <v>88121</v>
      </c>
      <c r="G920" s="283">
        <v>175</v>
      </c>
      <c r="H920" s="283">
        <v>74</v>
      </c>
      <c r="I920" s="283">
        <v>0</v>
      </c>
      <c r="J920" s="284">
        <v>294</v>
      </c>
      <c r="K920" s="283">
        <v>1192</v>
      </c>
      <c r="L920" s="283">
        <v>4462</v>
      </c>
      <c r="M920" s="283">
        <v>449</v>
      </c>
      <c r="N920" s="283">
        <v>367</v>
      </c>
      <c r="O920" s="283">
        <v>532</v>
      </c>
      <c r="P920" s="283">
        <v>79</v>
      </c>
      <c r="Q920" s="283">
        <v>208</v>
      </c>
      <c r="R920" s="283"/>
      <c r="S920" s="283"/>
      <c r="T920" s="283">
        <v>0</v>
      </c>
    </row>
    <row r="921" spans="2:20" x14ac:dyDescent="0.35">
      <c r="B921" s="286">
        <v>914</v>
      </c>
      <c r="C921" s="283" t="s">
        <v>655</v>
      </c>
      <c r="D921" s="283">
        <v>402045</v>
      </c>
      <c r="E921" s="283">
        <v>307587</v>
      </c>
      <c r="F921" s="280">
        <f t="shared" si="43"/>
        <v>94458</v>
      </c>
      <c r="G921" s="283">
        <v>132</v>
      </c>
      <c r="H921" s="283">
        <v>70</v>
      </c>
      <c r="I921" s="283">
        <v>6</v>
      </c>
      <c r="J921" s="284">
        <v>330</v>
      </c>
      <c r="K921" s="283">
        <v>1099</v>
      </c>
      <c r="L921" s="283">
        <v>3672</v>
      </c>
      <c r="M921" s="283">
        <v>352</v>
      </c>
      <c r="N921" s="283">
        <v>305</v>
      </c>
      <c r="O921" s="283">
        <v>380</v>
      </c>
      <c r="P921" s="283">
        <v>60</v>
      </c>
      <c r="Q921" s="283">
        <v>128</v>
      </c>
      <c r="R921" s="283"/>
      <c r="S921" s="283"/>
      <c r="T921" s="283">
        <v>0</v>
      </c>
    </row>
    <row r="922" spans="2:20" x14ac:dyDescent="0.35">
      <c r="B922" s="286">
        <v>915</v>
      </c>
      <c r="C922" s="283" t="s">
        <v>656</v>
      </c>
      <c r="D922" s="283">
        <v>378372</v>
      </c>
      <c r="E922" s="283">
        <v>279732</v>
      </c>
      <c r="F922" s="280">
        <f t="shared" si="43"/>
        <v>98640</v>
      </c>
      <c r="G922" s="283">
        <v>132</v>
      </c>
      <c r="H922" s="283">
        <v>49</v>
      </c>
      <c r="I922" s="283">
        <v>3</v>
      </c>
      <c r="J922" s="284">
        <v>348</v>
      </c>
      <c r="K922" s="283">
        <v>1004</v>
      </c>
      <c r="L922" s="283">
        <v>3488</v>
      </c>
      <c r="M922" s="283">
        <v>352</v>
      </c>
      <c r="N922" s="283">
        <v>287</v>
      </c>
      <c r="O922" s="283">
        <v>255</v>
      </c>
      <c r="P922" s="283">
        <v>54</v>
      </c>
      <c r="Q922" s="283">
        <v>109</v>
      </c>
      <c r="R922" s="283"/>
      <c r="S922" s="283"/>
      <c r="T922" s="283">
        <v>0</v>
      </c>
    </row>
    <row r="923" spans="2:20" x14ac:dyDescent="0.35">
      <c r="B923" s="286">
        <v>916</v>
      </c>
      <c r="C923" s="283" t="s">
        <v>657</v>
      </c>
      <c r="D923" s="283">
        <v>357614</v>
      </c>
      <c r="E923" s="283">
        <v>255821</v>
      </c>
      <c r="F923" s="280">
        <f t="shared" si="43"/>
        <v>101793</v>
      </c>
      <c r="G923" s="283">
        <v>40</v>
      </c>
      <c r="H923" s="283">
        <v>21</v>
      </c>
      <c r="I923" s="283">
        <v>3</v>
      </c>
      <c r="J923" s="284">
        <v>306</v>
      </c>
      <c r="K923" s="283">
        <v>877</v>
      </c>
      <c r="L923" s="283">
        <v>3106</v>
      </c>
      <c r="M923" s="283">
        <v>172</v>
      </c>
      <c r="N923" s="283">
        <v>262</v>
      </c>
      <c r="O923" s="283">
        <v>201</v>
      </c>
      <c r="P923" s="283">
        <v>30</v>
      </c>
      <c r="Q923" s="283">
        <v>94</v>
      </c>
      <c r="R923" s="283"/>
      <c r="S923" s="283"/>
      <c r="T923" s="283">
        <v>0</v>
      </c>
    </row>
    <row r="924" spans="2:20" x14ac:dyDescent="0.35">
      <c r="B924" s="286">
        <v>917</v>
      </c>
      <c r="C924" s="283" t="s">
        <v>658</v>
      </c>
      <c r="D924" s="283">
        <v>319839</v>
      </c>
      <c r="E924" s="283">
        <v>221079</v>
      </c>
      <c r="F924" s="280">
        <f t="shared" si="43"/>
        <v>98760</v>
      </c>
      <c r="G924" s="283">
        <v>40</v>
      </c>
      <c r="H924" s="283">
        <v>11</v>
      </c>
      <c r="I924" s="283">
        <v>0</v>
      </c>
      <c r="J924" s="283">
        <v>274</v>
      </c>
      <c r="K924" s="283">
        <v>855</v>
      </c>
      <c r="L924" s="283">
        <v>2660</v>
      </c>
      <c r="M924" s="283">
        <v>172</v>
      </c>
      <c r="N924" s="283">
        <v>214</v>
      </c>
      <c r="O924" s="283">
        <v>143</v>
      </c>
      <c r="P924" s="283">
        <v>23</v>
      </c>
      <c r="Q924" s="283">
        <v>79</v>
      </c>
      <c r="R924" s="283"/>
      <c r="S924" s="283"/>
      <c r="T924" s="283">
        <v>0</v>
      </c>
    </row>
    <row r="925" spans="2:20" x14ac:dyDescent="0.35">
      <c r="B925" s="286">
        <v>918</v>
      </c>
      <c r="C925" s="283" t="s">
        <v>659</v>
      </c>
      <c r="D925" s="283">
        <v>291395</v>
      </c>
      <c r="E925" s="283">
        <v>197002</v>
      </c>
      <c r="F925" s="280">
        <f t="shared" si="43"/>
        <v>94393</v>
      </c>
      <c r="G925" s="283">
        <v>16.5</v>
      </c>
      <c r="H925" s="283">
        <v>9</v>
      </c>
      <c r="I925" s="283">
        <v>0</v>
      </c>
      <c r="J925" s="283">
        <v>253</v>
      </c>
      <c r="K925" s="283">
        <v>722</v>
      </c>
      <c r="L925" s="283">
        <v>2199</v>
      </c>
      <c r="M925" s="283">
        <v>54.5</v>
      </c>
      <c r="N925" s="283">
        <v>157</v>
      </c>
      <c r="O925" s="283">
        <v>96</v>
      </c>
      <c r="P925" s="283">
        <v>24</v>
      </c>
      <c r="Q925" s="283">
        <v>58</v>
      </c>
      <c r="R925" s="283"/>
      <c r="S925" s="283"/>
      <c r="T925" s="283">
        <v>0</v>
      </c>
    </row>
    <row r="926" spans="2:20" x14ac:dyDescent="0.35">
      <c r="B926" s="286">
        <v>919</v>
      </c>
      <c r="C926" s="283" t="s">
        <v>660</v>
      </c>
      <c r="D926" s="283">
        <v>218198</v>
      </c>
      <c r="E926" s="283">
        <v>147282</v>
      </c>
      <c r="F926" s="280">
        <f t="shared" si="43"/>
        <v>70916</v>
      </c>
      <c r="G926" s="283">
        <v>16.5</v>
      </c>
      <c r="H926" s="283">
        <v>8</v>
      </c>
      <c r="I926" s="283">
        <v>0</v>
      </c>
      <c r="J926" s="283">
        <v>157</v>
      </c>
      <c r="K926" s="283">
        <v>480</v>
      </c>
      <c r="L926" s="283">
        <v>1324</v>
      </c>
      <c r="M926" s="283">
        <v>54.5</v>
      </c>
      <c r="N926" s="283">
        <v>124</v>
      </c>
      <c r="O926" s="283">
        <v>52</v>
      </c>
      <c r="P926" s="283">
        <v>15</v>
      </c>
      <c r="Q926" s="283">
        <v>57</v>
      </c>
      <c r="R926" s="283"/>
      <c r="S926" s="283"/>
      <c r="T926" s="283">
        <v>0</v>
      </c>
    </row>
    <row r="927" spans="2:20" x14ac:dyDescent="0.35">
      <c r="B927" s="286">
        <v>920</v>
      </c>
      <c r="C927" s="283" t="s">
        <v>661</v>
      </c>
      <c r="D927" s="283">
        <v>165110</v>
      </c>
      <c r="E927" s="283">
        <v>112837</v>
      </c>
      <c r="F927" s="280">
        <f t="shared" si="43"/>
        <v>52273</v>
      </c>
      <c r="G927" s="283">
        <v>8.5</v>
      </c>
      <c r="H927" s="283">
        <v>3</v>
      </c>
      <c r="I927" s="283">
        <v>0</v>
      </c>
      <c r="J927" s="283">
        <v>123</v>
      </c>
      <c r="K927" s="283">
        <v>290</v>
      </c>
      <c r="L927" s="283">
        <v>836</v>
      </c>
      <c r="M927" s="283">
        <v>27</v>
      </c>
      <c r="N927" s="283">
        <v>99</v>
      </c>
      <c r="O927" s="283">
        <v>32</v>
      </c>
      <c r="P927" s="283">
        <v>12</v>
      </c>
      <c r="Q927" s="283">
        <v>43</v>
      </c>
      <c r="R927" s="283"/>
      <c r="S927" s="283"/>
      <c r="T927" s="283">
        <v>0</v>
      </c>
    </row>
    <row r="928" spans="2:20" x14ac:dyDescent="0.35">
      <c r="B928" s="286">
        <v>921</v>
      </c>
      <c r="C928" s="283" t="s">
        <v>662</v>
      </c>
      <c r="D928" s="283">
        <v>119896</v>
      </c>
      <c r="E928" s="283">
        <v>83218</v>
      </c>
      <c r="F928" s="280">
        <f t="shared" si="43"/>
        <v>36678</v>
      </c>
      <c r="G928" s="283">
        <v>8.5</v>
      </c>
      <c r="H928" s="283">
        <v>3</v>
      </c>
      <c r="I928" s="283">
        <v>0</v>
      </c>
      <c r="J928" s="283">
        <v>71</v>
      </c>
      <c r="K928" s="283">
        <v>193</v>
      </c>
      <c r="L928" s="283">
        <v>473</v>
      </c>
      <c r="M928" s="283">
        <v>27</v>
      </c>
      <c r="N928" s="283">
        <v>79</v>
      </c>
      <c r="O928" s="283">
        <v>19</v>
      </c>
      <c r="P928" s="283">
        <v>6</v>
      </c>
      <c r="Q928" s="283">
        <v>25</v>
      </c>
      <c r="R928" s="283"/>
      <c r="S928" s="283"/>
      <c r="T928" s="283">
        <v>0</v>
      </c>
    </row>
    <row r="929" spans="2:20" x14ac:dyDescent="0.35">
      <c r="B929" s="286">
        <v>922</v>
      </c>
      <c r="C929" s="283" t="s">
        <v>663</v>
      </c>
      <c r="D929" s="283">
        <v>127990</v>
      </c>
      <c r="E929" s="283">
        <v>89150</v>
      </c>
      <c r="F929" s="280">
        <f t="shared" si="43"/>
        <v>38840</v>
      </c>
      <c r="G929" s="283">
        <v>7</v>
      </c>
      <c r="H929" s="283">
        <v>6</v>
      </c>
      <c r="I929" s="283">
        <v>0</v>
      </c>
      <c r="J929" s="283">
        <v>65</v>
      </c>
      <c r="K929" s="283">
        <v>154</v>
      </c>
      <c r="L929" s="283">
        <v>403</v>
      </c>
      <c r="M929" s="283">
        <v>13</v>
      </c>
      <c r="N929" s="283">
        <v>97</v>
      </c>
      <c r="O929" s="283">
        <v>15</v>
      </c>
      <c r="P929" s="283">
        <v>3</v>
      </c>
      <c r="Q929" s="283">
        <v>23</v>
      </c>
      <c r="R929" s="283"/>
      <c r="S929" s="283"/>
      <c r="T929" s="283">
        <v>0</v>
      </c>
    </row>
    <row r="930" spans="2:20" x14ac:dyDescent="0.35">
      <c r="B930" s="286">
        <v>923</v>
      </c>
      <c r="C930" s="283" t="s">
        <v>664</v>
      </c>
      <c r="D930" s="283">
        <v>5926624</v>
      </c>
      <c r="E930" s="283">
        <v>4485210</v>
      </c>
      <c r="F930" s="280">
        <f t="shared" si="43"/>
        <v>1441414</v>
      </c>
      <c r="G930" s="283">
        <v>1759</v>
      </c>
      <c r="H930" s="283">
        <v>733</v>
      </c>
      <c r="I930" s="283">
        <v>29</v>
      </c>
      <c r="J930" s="283">
        <v>4836</v>
      </c>
      <c r="K930" s="283">
        <v>19185</v>
      </c>
      <c r="L930" s="283">
        <v>107832</v>
      </c>
      <c r="M930" s="283">
        <v>4604</v>
      </c>
      <c r="N930" s="283">
        <v>5940</v>
      </c>
      <c r="O930" s="283">
        <v>7791</v>
      </c>
      <c r="P930" s="283">
        <v>1395</v>
      </c>
      <c r="Q930" s="283">
        <v>3952</v>
      </c>
      <c r="R930" s="283"/>
      <c r="S930" s="283"/>
      <c r="T930" s="283">
        <v>0</v>
      </c>
    </row>
    <row r="931" spans="2:20" x14ac:dyDescent="0.35">
      <c r="B931" s="286">
        <v>924</v>
      </c>
      <c r="C931" s="282" t="s">
        <v>768</v>
      </c>
      <c r="D931" s="282">
        <v>2525539</v>
      </c>
      <c r="E931" s="282">
        <v>1834359</v>
      </c>
      <c r="F931" s="282">
        <f>D931-E931</f>
        <v>691180</v>
      </c>
      <c r="G931" s="282">
        <v>491</v>
      </c>
      <c r="H931" s="282">
        <v>222</v>
      </c>
      <c r="I931" s="282">
        <v>13</v>
      </c>
      <c r="J931" s="282">
        <v>2073</v>
      </c>
      <c r="K931" s="282">
        <v>8738</v>
      </c>
      <c r="L931" s="282">
        <v>63726</v>
      </c>
      <c r="M931" s="282">
        <v>1220</v>
      </c>
      <c r="N931" s="282">
        <v>1714</v>
      </c>
      <c r="O931" s="282">
        <v>2409</v>
      </c>
      <c r="P931" s="282">
        <v>540</v>
      </c>
      <c r="Q931" s="282">
        <v>1714</v>
      </c>
      <c r="R931" s="282"/>
      <c r="S931" s="282"/>
      <c r="T931" s="282">
        <v>1</v>
      </c>
    </row>
    <row r="932" spans="2:20" ht="42" x14ac:dyDescent="0.4">
      <c r="B932" s="286">
        <v>925</v>
      </c>
      <c r="C932" s="218"/>
      <c r="D932" s="607" t="s">
        <v>2353</v>
      </c>
      <c r="E932" s="607" t="s">
        <v>2354</v>
      </c>
      <c r="F932" s="607" t="s">
        <v>2355</v>
      </c>
      <c r="G932" s="285" t="s">
        <v>2357</v>
      </c>
      <c r="H932" s="285" t="s">
        <v>2358</v>
      </c>
      <c r="I932" s="285" t="s">
        <v>2359</v>
      </c>
      <c r="J932" s="285" t="s">
        <v>4002</v>
      </c>
      <c r="K932" s="285" t="s">
        <v>4003</v>
      </c>
      <c r="L932" s="285" t="s">
        <v>4004</v>
      </c>
      <c r="M932" s="285" t="s">
        <v>2068</v>
      </c>
      <c r="N932" s="285" t="s">
        <v>2069</v>
      </c>
      <c r="O932" s="285" t="s">
        <v>2070</v>
      </c>
      <c r="P932" s="285" t="s">
        <v>2071</v>
      </c>
      <c r="Q932" s="285" t="s">
        <v>2072</v>
      </c>
      <c r="R932" s="285">
        <v>9</v>
      </c>
      <c r="S932" s="285">
        <v>10</v>
      </c>
      <c r="T932" s="285" t="s">
        <v>765</v>
      </c>
    </row>
    <row r="933" spans="2:20" x14ac:dyDescent="0.35">
      <c r="B933" s="286">
        <v>926</v>
      </c>
      <c r="C933" s="280" t="s">
        <v>646</v>
      </c>
      <c r="D933" s="280">
        <v>371219</v>
      </c>
      <c r="E933" s="280">
        <v>287178</v>
      </c>
      <c r="F933" s="280">
        <f>D933-E933</f>
        <v>84041</v>
      </c>
      <c r="G933" s="280">
        <v>146</v>
      </c>
      <c r="H933" s="280">
        <v>49</v>
      </c>
      <c r="I933" s="280">
        <v>0</v>
      </c>
      <c r="J933" s="281">
        <v>10208</v>
      </c>
      <c r="K933" s="280">
        <v>1125</v>
      </c>
      <c r="L933" s="280">
        <v>74</v>
      </c>
      <c r="M933" s="280">
        <v>351</v>
      </c>
      <c r="N933" s="280">
        <v>583</v>
      </c>
      <c r="O933" s="280">
        <v>765</v>
      </c>
      <c r="P933" s="280">
        <v>128</v>
      </c>
      <c r="Q933" s="280">
        <v>379</v>
      </c>
      <c r="R933" s="280"/>
      <c r="S933" s="280"/>
      <c r="T933" s="280">
        <v>0</v>
      </c>
    </row>
    <row r="934" spans="2:20" x14ac:dyDescent="0.35">
      <c r="B934" s="286">
        <v>927</v>
      </c>
      <c r="C934" s="283" t="s">
        <v>647</v>
      </c>
      <c r="D934" s="283">
        <v>368635</v>
      </c>
      <c r="E934" s="283">
        <v>278505</v>
      </c>
      <c r="F934" s="280">
        <f t="shared" ref="F934:F951" si="44">D934-E934</f>
        <v>90130</v>
      </c>
      <c r="G934" s="283">
        <v>169.5</v>
      </c>
      <c r="H934" s="283">
        <v>84</v>
      </c>
      <c r="I934" s="283">
        <v>0</v>
      </c>
      <c r="J934" s="284">
        <v>10748</v>
      </c>
      <c r="K934" s="283">
        <v>975</v>
      </c>
      <c r="L934" s="283">
        <v>45</v>
      </c>
      <c r="M934" s="283">
        <v>400.5</v>
      </c>
      <c r="N934" s="283">
        <v>366</v>
      </c>
      <c r="O934" s="283">
        <v>600</v>
      </c>
      <c r="P934" s="283">
        <v>67</v>
      </c>
      <c r="Q934" s="283">
        <v>160</v>
      </c>
      <c r="R934" s="283"/>
      <c r="S934" s="283"/>
      <c r="T934" s="283">
        <v>0</v>
      </c>
    </row>
    <row r="935" spans="2:20" x14ac:dyDescent="0.35">
      <c r="B935" s="286">
        <v>928</v>
      </c>
      <c r="C935" s="283" t="s">
        <v>648</v>
      </c>
      <c r="D935" s="283">
        <v>341065</v>
      </c>
      <c r="E935" s="283">
        <v>254016</v>
      </c>
      <c r="F935" s="280">
        <f t="shared" si="44"/>
        <v>87049</v>
      </c>
      <c r="G935" s="283">
        <v>169.5</v>
      </c>
      <c r="H935" s="283">
        <v>71</v>
      </c>
      <c r="I935" s="283">
        <v>4</v>
      </c>
      <c r="J935" s="284">
        <v>9307</v>
      </c>
      <c r="K935" s="283">
        <v>675</v>
      </c>
      <c r="L935" s="283">
        <v>50</v>
      </c>
      <c r="M935" s="283">
        <v>400.5</v>
      </c>
      <c r="N935" s="283">
        <v>384</v>
      </c>
      <c r="O935" s="283">
        <v>543</v>
      </c>
      <c r="P935" s="283">
        <v>61</v>
      </c>
      <c r="Q935" s="283">
        <v>146</v>
      </c>
      <c r="R935" s="283"/>
      <c r="S935" s="283"/>
      <c r="T935" s="283">
        <v>0</v>
      </c>
    </row>
    <row r="936" spans="2:20" x14ac:dyDescent="0.35">
      <c r="B936" s="286">
        <v>929</v>
      </c>
      <c r="C936" s="283" t="s">
        <v>649</v>
      </c>
      <c r="D936" s="283">
        <v>356338</v>
      </c>
      <c r="E936" s="283">
        <v>269019</v>
      </c>
      <c r="F936" s="280">
        <f t="shared" si="44"/>
        <v>87319</v>
      </c>
      <c r="G936" s="283">
        <v>98</v>
      </c>
      <c r="H936" s="283">
        <v>45</v>
      </c>
      <c r="I936" s="283">
        <v>3</v>
      </c>
      <c r="J936" s="284">
        <v>8200</v>
      </c>
      <c r="K936" s="283">
        <v>615</v>
      </c>
      <c r="L936" s="283">
        <v>49</v>
      </c>
      <c r="M936" s="283">
        <v>384</v>
      </c>
      <c r="N936" s="283">
        <v>442</v>
      </c>
      <c r="O936" s="283">
        <v>557</v>
      </c>
      <c r="P936" s="283">
        <v>56</v>
      </c>
      <c r="Q936" s="283">
        <v>134</v>
      </c>
      <c r="R936" s="283"/>
      <c r="S936" s="283"/>
      <c r="T936" s="283">
        <v>0</v>
      </c>
    </row>
    <row r="937" spans="2:20" x14ac:dyDescent="0.35">
      <c r="B937" s="286">
        <v>930</v>
      </c>
      <c r="C937" s="283" t="s">
        <v>650</v>
      </c>
      <c r="D937" s="283">
        <v>413790</v>
      </c>
      <c r="E937" s="283">
        <v>333362</v>
      </c>
      <c r="F937" s="280">
        <f t="shared" si="44"/>
        <v>80428</v>
      </c>
      <c r="G937" s="283">
        <v>122</v>
      </c>
      <c r="H937" s="280">
        <v>55</v>
      </c>
      <c r="I937" s="283">
        <v>3</v>
      </c>
      <c r="J937" s="284">
        <v>7523</v>
      </c>
      <c r="K937" s="283">
        <v>803</v>
      </c>
      <c r="L937" s="283">
        <v>63</v>
      </c>
      <c r="M937" s="283">
        <v>284</v>
      </c>
      <c r="N937" s="283">
        <v>497</v>
      </c>
      <c r="O937" s="283">
        <v>862</v>
      </c>
      <c r="P937" s="283">
        <v>174</v>
      </c>
      <c r="Q937" s="283">
        <v>510</v>
      </c>
      <c r="R937" s="283"/>
      <c r="S937" s="283"/>
      <c r="T937" s="283">
        <v>0</v>
      </c>
    </row>
    <row r="938" spans="2:20" x14ac:dyDescent="0.35">
      <c r="B938" s="286">
        <v>931</v>
      </c>
      <c r="C938" s="283" t="s">
        <v>651</v>
      </c>
      <c r="D938" s="283">
        <v>441268</v>
      </c>
      <c r="E938" s="283">
        <v>362435</v>
      </c>
      <c r="F938" s="280">
        <f t="shared" si="44"/>
        <v>78833</v>
      </c>
      <c r="G938" s="283">
        <v>151.5</v>
      </c>
      <c r="H938" s="283">
        <v>56</v>
      </c>
      <c r="I938" s="283">
        <v>0</v>
      </c>
      <c r="J938" s="284">
        <v>8181</v>
      </c>
      <c r="K938" s="283">
        <v>1124</v>
      </c>
      <c r="L938" s="283">
        <v>66</v>
      </c>
      <c r="M938" s="283">
        <v>331</v>
      </c>
      <c r="N938" s="283">
        <v>615</v>
      </c>
      <c r="O938" s="283">
        <v>1153</v>
      </c>
      <c r="P938" s="283">
        <v>275</v>
      </c>
      <c r="Q938" s="283">
        <v>879</v>
      </c>
      <c r="R938" s="283"/>
      <c r="S938" s="283"/>
      <c r="T938" s="283">
        <v>0</v>
      </c>
    </row>
    <row r="939" spans="2:20" x14ac:dyDescent="0.35">
      <c r="B939" s="286">
        <v>932</v>
      </c>
      <c r="C939" s="283" t="s">
        <v>652</v>
      </c>
      <c r="D939" s="283">
        <v>447923</v>
      </c>
      <c r="E939" s="283">
        <v>367915</v>
      </c>
      <c r="F939" s="280">
        <f t="shared" si="44"/>
        <v>80008</v>
      </c>
      <c r="G939" s="283">
        <v>151.5</v>
      </c>
      <c r="H939" s="283">
        <v>47</v>
      </c>
      <c r="I939" s="283">
        <v>3</v>
      </c>
      <c r="J939" s="284">
        <v>9661</v>
      </c>
      <c r="K939" s="283">
        <v>1210</v>
      </c>
      <c r="L939" s="283">
        <v>118</v>
      </c>
      <c r="M939" s="283">
        <v>331</v>
      </c>
      <c r="N939" s="283">
        <v>585</v>
      </c>
      <c r="O939" s="283">
        <v>890</v>
      </c>
      <c r="P939" s="283">
        <v>197</v>
      </c>
      <c r="Q939" s="283">
        <v>605</v>
      </c>
      <c r="R939" s="283"/>
      <c r="S939" s="283"/>
      <c r="T939" s="283">
        <v>0</v>
      </c>
    </row>
    <row r="940" spans="2:20" x14ac:dyDescent="0.35">
      <c r="B940" s="286">
        <v>933</v>
      </c>
      <c r="C940" s="283" t="s">
        <v>653</v>
      </c>
      <c r="D940" s="283">
        <v>404028</v>
      </c>
      <c r="E940" s="283">
        <v>325322</v>
      </c>
      <c r="F940" s="280">
        <f t="shared" si="44"/>
        <v>78706</v>
      </c>
      <c r="G940" s="283">
        <v>175</v>
      </c>
      <c r="H940" s="283">
        <v>72</v>
      </c>
      <c r="I940" s="283">
        <v>4</v>
      </c>
      <c r="J940" s="284">
        <v>10242</v>
      </c>
      <c r="K940" s="283">
        <v>1091</v>
      </c>
      <c r="L940" s="283">
        <v>60</v>
      </c>
      <c r="M940" s="283">
        <v>449</v>
      </c>
      <c r="N940" s="283">
        <v>477</v>
      </c>
      <c r="O940" s="283">
        <v>696</v>
      </c>
      <c r="P940" s="283">
        <v>131</v>
      </c>
      <c r="Q940" s="283">
        <v>315</v>
      </c>
      <c r="R940" s="283"/>
      <c r="S940" s="283"/>
      <c r="T940" s="283">
        <v>0</v>
      </c>
    </row>
    <row r="941" spans="2:20" x14ac:dyDescent="0.35">
      <c r="B941" s="286">
        <v>934</v>
      </c>
      <c r="C941" s="283" t="s">
        <v>654</v>
      </c>
      <c r="D941" s="283">
        <v>401892</v>
      </c>
      <c r="E941" s="283">
        <v>313771</v>
      </c>
      <c r="F941" s="280">
        <f t="shared" si="44"/>
        <v>88121</v>
      </c>
      <c r="G941" s="283">
        <v>175</v>
      </c>
      <c r="H941" s="283">
        <v>74</v>
      </c>
      <c r="I941" s="283">
        <v>0</v>
      </c>
      <c r="J941" s="284">
        <v>9950</v>
      </c>
      <c r="K941" s="283">
        <v>929</v>
      </c>
      <c r="L941" s="283">
        <v>57</v>
      </c>
      <c r="M941" s="283">
        <v>449</v>
      </c>
      <c r="N941" s="283">
        <v>367</v>
      </c>
      <c r="O941" s="283">
        <v>532</v>
      </c>
      <c r="P941" s="283">
        <v>79</v>
      </c>
      <c r="Q941" s="283">
        <v>208</v>
      </c>
      <c r="R941" s="283"/>
      <c r="S941" s="283"/>
      <c r="T941" s="283">
        <v>0</v>
      </c>
    </row>
    <row r="942" spans="2:20" x14ac:dyDescent="0.35">
      <c r="B942" s="286">
        <v>935</v>
      </c>
      <c r="C942" s="283" t="s">
        <v>655</v>
      </c>
      <c r="D942" s="283">
        <v>402045</v>
      </c>
      <c r="E942" s="283">
        <v>307587</v>
      </c>
      <c r="F942" s="280">
        <f t="shared" si="44"/>
        <v>94458</v>
      </c>
      <c r="G942" s="283">
        <v>132</v>
      </c>
      <c r="H942" s="283">
        <v>70</v>
      </c>
      <c r="I942" s="283">
        <v>6</v>
      </c>
      <c r="J942" s="284">
        <v>8368</v>
      </c>
      <c r="K942" s="283">
        <v>688</v>
      </c>
      <c r="L942" s="283">
        <v>49</v>
      </c>
      <c r="M942" s="283">
        <v>352</v>
      </c>
      <c r="N942" s="283">
        <v>305</v>
      </c>
      <c r="O942" s="283">
        <v>380</v>
      </c>
      <c r="P942" s="283">
        <v>60</v>
      </c>
      <c r="Q942" s="283">
        <v>128</v>
      </c>
      <c r="R942" s="283"/>
      <c r="S942" s="283"/>
      <c r="T942" s="283">
        <v>0</v>
      </c>
    </row>
    <row r="943" spans="2:20" x14ac:dyDescent="0.35">
      <c r="B943" s="286">
        <v>936</v>
      </c>
      <c r="C943" s="283" t="s">
        <v>656</v>
      </c>
      <c r="D943" s="283">
        <v>378372</v>
      </c>
      <c r="E943" s="283">
        <v>279732</v>
      </c>
      <c r="F943" s="280">
        <f t="shared" si="44"/>
        <v>98640</v>
      </c>
      <c r="G943" s="283">
        <v>132</v>
      </c>
      <c r="H943" s="283">
        <v>49</v>
      </c>
      <c r="I943" s="283">
        <v>3</v>
      </c>
      <c r="J943" s="284">
        <v>6943</v>
      </c>
      <c r="K943" s="283">
        <v>517</v>
      </c>
      <c r="L943" s="283">
        <v>49</v>
      </c>
      <c r="M943" s="283">
        <v>352</v>
      </c>
      <c r="N943" s="283">
        <v>287</v>
      </c>
      <c r="O943" s="283">
        <v>255</v>
      </c>
      <c r="P943" s="283">
        <v>54</v>
      </c>
      <c r="Q943" s="283">
        <v>109</v>
      </c>
      <c r="R943" s="283"/>
      <c r="S943" s="283"/>
      <c r="T943" s="283">
        <v>0</v>
      </c>
    </row>
    <row r="944" spans="2:20" x14ac:dyDescent="0.35">
      <c r="B944" s="286">
        <v>937</v>
      </c>
      <c r="C944" s="283" t="s">
        <v>657</v>
      </c>
      <c r="D944" s="283">
        <v>357614</v>
      </c>
      <c r="E944" s="283">
        <v>255821</v>
      </c>
      <c r="F944" s="280">
        <f t="shared" si="44"/>
        <v>101793</v>
      </c>
      <c r="G944" s="283">
        <v>40</v>
      </c>
      <c r="H944" s="283">
        <v>21</v>
      </c>
      <c r="I944" s="283">
        <v>3</v>
      </c>
      <c r="J944" s="284">
        <v>5951</v>
      </c>
      <c r="K944" s="283">
        <v>523</v>
      </c>
      <c r="L944" s="283">
        <v>46</v>
      </c>
      <c r="M944" s="283">
        <v>172</v>
      </c>
      <c r="N944" s="283">
        <v>262</v>
      </c>
      <c r="O944" s="283">
        <v>201</v>
      </c>
      <c r="P944" s="283">
        <v>30</v>
      </c>
      <c r="Q944" s="283">
        <v>94</v>
      </c>
      <c r="R944" s="283"/>
      <c r="S944" s="283"/>
      <c r="T944" s="283">
        <v>0</v>
      </c>
    </row>
    <row r="945" spans="2:20" x14ac:dyDescent="0.35">
      <c r="B945" s="286">
        <v>938</v>
      </c>
      <c r="C945" s="283" t="s">
        <v>658</v>
      </c>
      <c r="D945" s="283">
        <v>319839</v>
      </c>
      <c r="E945" s="283">
        <v>221079</v>
      </c>
      <c r="F945" s="280">
        <f t="shared" si="44"/>
        <v>98760</v>
      </c>
      <c r="G945" s="283">
        <v>40</v>
      </c>
      <c r="H945" s="283">
        <v>11</v>
      </c>
      <c r="I945" s="283">
        <v>0</v>
      </c>
      <c r="J945" s="283">
        <v>5448</v>
      </c>
      <c r="K945" s="283">
        <v>504</v>
      </c>
      <c r="L945" s="283">
        <v>37</v>
      </c>
      <c r="M945" s="283">
        <v>172</v>
      </c>
      <c r="N945" s="283">
        <v>214</v>
      </c>
      <c r="O945" s="283">
        <v>143</v>
      </c>
      <c r="P945" s="283">
        <v>23</v>
      </c>
      <c r="Q945" s="283">
        <v>79</v>
      </c>
      <c r="R945" s="283"/>
      <c r="S945" s="283"/>
      <c r="T945" s="283">
        <v>0</v>
      </c>
    </row>
    <row r="946" spans="2:20" x14ac:dyDescent="0.35">
      <c r="B946" s="286">
        <v>939</v>
      </c>
      <c r="C946" s="283" t="s">
        <v>659</v>
      </c>
      <c r="D946" s="283">
        <v>291395</v>
      </c>
      <c r="E946" s="283">
        <v>197002</v>
      </c>
      <c r="F946" s="280">
        <f t="shared" si="44"/>
        <v>94393</v>
      </c>
      <c r="G946" s="283">
        <v>16.5</v>
      </c>
      <c r="H946" s="283">
        <v>9</v>
      </c>
      <c r="I946" s="283">
        <v>0</v>
      </c>
      <c r="J946" s="283">
        <v>4219</v>
      </c>
      <c r="K946" s="283">
        <v>461</v>
      </c>
      <c r="L946" s="283">
        <v>34</v>
      </c>
      <c r="M946" s="283">
        <v>54.5</v>
      </c>
      <c r="N946" s="283">
        <v>157</v>
      </c>
      <c r="O946" s="283">
        <v>96</v>
      </c>
      <c r="P946" s="283">
        <v>24</v>
      </c>
      <c r="Q946" s="283">
        <v>58</v>
      </c>
      <c r="R946" s="283"/>
      <c r="S946" s="283"/>
      <c r="T946" s="283">
        <v>0</v>
      </c>
    </row>
    <row r="947" spans="2:20" x14ac:dyDescent="0.35">
      <c r="B947" s="286">
        <v>940</v>
      </c>
      <c r="C947" s="283" t="s">
        <v>660</v>
      </c>
      <c r="D947" s="283">
        <v>218198</v>
      </c>
      <c r="E947" s="283">
        <v>147282</v>
      </c>
      <c r="F947" s="280">
        <f t="shared" si="44"/>
        <v>70916</v>
      </c>
      <c r="G947" s="283">
        <v>16.5</v>
      </c>
      <c r="H947" s="283">
        <v>8</v>
      </c>
      <c r="I947" s="283">
        <v>0</v>
      </c>
      <c r="J947" s="283">
        <v>2495</v>
      </c>
      <c r="K947" s="283">
        <v>356</v>
      </c>
      <c r="L947" s="283">
        <v>20</v>
      </c>
      <c r="M947" s="283">
        <v>54.5</v>
      </c>
      <c r="N947" s="283">
        <v>124</v>
      </c>
      <c r="O947" s="283">
        <v>52</v>
      </c>
      <c r="P947" s="283">
        <v>15</v>
      </c>
      <c r="Q947" s="283">
        <v>57</v>
      </c>
      <c r="R947" s="283"/>
      <c r="S947" s="283"/>
      <c r="T947" s="283">
        <v>0</v>
      </c>
    </row>
    <row r="948" spans="2:20" x14ac:dyDescent="0.35">
      <c r="B948" s="286">
        <v>941</v>
      </c>
      <c r="C948" s="283" t="s">
        <v>661</v>
      </c>
      <c r="D948" s="283">
        <v>165110</v>
      </c>
      <c r="E948" s="283">
        <v>112837</v>
      </c>
      <c r="F948" s="280">
        <f t="shared" si="44"/>
        <v>52273</v>
      </c>
      <c r="G948" s="283">
        <v>8.5</v>
      </c>
      <c r="H948" s="283">
        <v>3</v>
      </c>
      <c r="I948" s="283">
        <v>0</v>
      </c>
      <c r="J948" s="283">
        <v>1400</v>
      </c>
      <c r="K948" s="283">
        <v>290</v>
      </c>
      <c r="L948" s="283">
        <v>12</v>
      </c>
      <c r="M948" s="283">
        <v>27</v>
      </c>
      <c r="N948" s="283">
        <v>99</v>
      </c>
      <c r="O948" s="283">
        <v>32</v>
      </c>
      <c r="P948" s="283">
        <v>12</v>
      </c>
      <c r="Q948" s="283">
        <v>43</v>
      </c>
      <c r="R948" s="283"/>
      <c r="S948" s="283"/>
      <c r="T948" s="283">
        <v>0</v>
      </c>
    </row>
    <row r="949" spans="2:20" x14ac:dyDescent="0.35">
      <c r="B949" s="286">
        <v>942</v>
      </c>
      <c r="C949" s="283" t="s">
        <v>662</v>
      </c>
      <c r="D949" s="283">
        <v>119896</v>
      </c>
      <c r="E949" s="283">
        <v>83218</v>
      </c>
      <c r="F949" s="280">
        <f t="shared" si="44"/>
        <v>36678</v>
      </c>
      <c r="G949" s="283">
        <v>8.5</v>
      </c>
      <c r="H949" s="283">
        <v>3</v>
      </c>
      <c r="I949" s="283">
        <v>0</v>
      </c>
      <c r="J949" s="283">
        <v>771</v>
      </c>
      <c r="K949" s="283">
        <v>215</v>
      </c>
      <c r="L949" s="283">
        <v>22</v>
      </c>
      <c r="M949" s="283">
        <v>27</v>
      </c>
      <c r="N949" s="283">
        <v>79</v>
      </c>
      <c r="O949" s="283">
        <v>19</v>
      </c>
      <c r="P949" s="283">
        <v>6</v>
      </c>
      <c r="Q949" s="283">
        <v>25</v>
      </c>
      <c r="R949" s="283"/>
      <c r="S949" s="283"/>
      <c r="T949" s="283">
        <v>0</v>
      </c>
    </row>
    <row r="950" spans="2:20" x14ac:dyDescent="0.35">
      <c r="B950" s="286">
        <v>943</v>
      </c>
      <c r="C950" s="283" t="s">
        <v>663</v>
      </c>
      <c r="D950" s="283">
        <v>127990</v>
      </c>
      <c r="E950" s="283">
        <v>89150</v>
      </c>
      <c r="F950" s="280">
        <f t="shared" si="44"/>
        <v>38840</v>
      </c>
      <c r="G950" s="283">
        <v>7</v>
      </c>
      <c r="H950" s="283">
        <v>6</v>
      </c>
      <c r="I950" s="283">
        <v>0</v>
      </c>
      <c r="J950" s="283">
        <v>497</v>
      </c>
      <c r="K950" s="283">
        <v>180</v>
      </c>
      <c r="L950" s="283">
        <v>23</v>
      </c>
      <c r="M950" s="283">
        <v>13</v>
      </c>
      <c r="N950" s="283">
        <v>97</v>
      </c>
      <c r="O950" s="283">
        <v>15</v>
      </c>
      <c r="P950" s="283">
        <v>3</v>
      </c>
      <c r="Q950" s="283">
        <v>23</v>
      </c>
      <c r="R950" s="283"/>
      <c r="S950" s="283"/>
      <c r="T950" s="283">
        <v>0</v>
      </c>
    </row>
    <row r="951" spans="2:20" x14ac:dyDescent="0.35">
      <c r="B951" s="286">
        <v>944</v>
      </c>
      <c r="C951" s="283" t="s">
        <v>664</v>
      </c>
      <c r="D951" s="283">
        <v>5926624</v>
      </c>
      <c r="E951" s="283">
        <v>4485210</v>
      </c>
      <c r="F951" s="280">
        <f t="shared" si="44"/>
        <v>1441414</v>
      </c>
      <c r="G951" s="283">
        <v>1759</v>
      </c>
      <c r="H951" s="283">
        <v>733</v>
      </c>
      <c r="I951" s="283">
        <v>29</v>
      </c>
      <c r="J951" s="283">
        <v>120162</v>
      </c>
      <c r="K951" s="283">
        <v>12284</v>
      </c>
      <c r="L951" s="283">
        <v>873</v>
      </c>
      <c r="M951" s="283">
        <v>4604</v>
      </c>
      <c r="N951" s="283">
        <v>5940</v>
      </c>
      <c r="O951" s="283">
        <v>7791</v>
      </c>
      <c r="P951" s="283">
        <v>1395</v>
      </c>
      <c r="Q951" s="283">
        <v>3952</v>
      </c>
      <c r="R951" s="283"/>
      <c r="S951" s="283"/>
      <c r="T951" s="283">
        <v>0</v>
      </c>
    </row>
    <row r="952" spans="2:20" x14ac:dyDescent="0.35">
      <c r="B952" s="286">
        <v>945</v>
      </c>
      <c r="C952" s="282" t="s">
        <v>768</v>
      </c>
      <c r="D952" s="282">
        <v>2525539</v>
      </c>
      <c r="E952" s="282">
        <v>1834359</v>
      </c>
      <c r="F952" s="282">
        <f>D952-E952</f>
        <v>691180</v>
      </c>
      <c r="G952" s="282">
        <v>491</v>
      </c>
      <c r="H952" s="282">
        <v>222</v>
      </c>
      <c r="I952" s="282">
        <v>13</v>
      </c>
      <c r="J952" s="282">
        <v>40596</v>
      </c>
      <c r="K952" s="282">
        <v>5310</v>
      </c>
      <c r="L952" s="282">
        <v>502</v>
      </c>
      <c r="M952" s="282">
        <v>1220</v>
      </c>
      <c r="N952" s="282">
        <v>1714</v>
      </c>
      <c r="O952" s="282">
        <v>2409</v>
      </c>
      <c r="P952" s="282">
        <v>540</v>
      </c>
      <c r="Q952" s="282">
        <v>1714</v>
      </c>
      <c r="R952" s="282"/>
      <c r="S952" s="282"/>
      <c r="T952" s="282">
        <v>1</v>
      </c>
    </row>
    <row r="953" spans="2:20" ht="42" x14ac:dyDescent="0.4">
      <c r="B953" s="286">
        <v>946</v>
      </c>
      <c r="C953" s="218"/>
      <c r="D953" s="607" t="s">
        <v>2353</v>
      </c>
      <c r="E953" s="607" t="s">
        <v>2354</v>
      </c>
      <c r="F953" s="607" t="s">
        <v>2355</v>
      </c>
      <c r="G953" s="285" t="s">
        <v>2357</v>
      </c>
      <c r="H953" s="285" t="s">
        <v>2358</v>
      </c>
      <c r="I953" s="285" t="s">
        <v>2359</v>
      </c>
      <c r="J953" s="285" t="s">
        <v>4005</v>
      </c>
      <c r="K953" s="285" t="s">
        <v>4006</v>
      </c>
      <c r="L953" s="285" t="s">
        <v>4007</v>
      </c>
      <c r="M953" s="285" t="s">
        <v>2068</v>
      </c>
      <c r="N953" s="285" t="s">
        <v>2069</v>
      </c>
      <c r="O953" s="285" t="s">
        <v>2070</v>
      </c>
      <c r="P953" s="285" t="s">
        <v>2071</v>
      </c>
      <c r="Q953" s="285" t="s">
        <v>2072</v>
      </c>
      <c r="R953" s="285">
        <v>9</v>
      </c>
      <c r="S953" s="285">
        <v>10</v>
      </c>
      <c r="T953" s="285" t="s">
        <v>765</v>
      </c>
    </row>
    <row r="954" spans="2:20" x14ac:dyDescent="0.35">
      <c r="B954" s="286">
        <v>947</v>
      </c>
      <c r="C954" s="280" t="s">
        <v>646</v>
      </c>
      <c r="D954" s="280">
        <v>371219</v>
      </c>
      <c r="E954" s="280">
        <v>287178</v>
      </c>
      <c r="F954" s="280">
        <f>D954-E954</f>
        <v>84041</v>
      </c>
      <c r="G954" s="280">
        <v>146</v>
      </c>
      <c r="H954" s="280">
        <v>49</v>
      </c>
      <c r="I954" s="280">
        <v>0</v>
      </c>
      <c r="J954" s="281">
        <v>3076</v>
      </c>
      <c r="K954" s="280">
        <v>143</v>
      </c>
      <c r="L954" s="280">
        <v>88</v>
      </c>
      <c r="M954" s="280">
        <v>351</v>
      </c>
      <c r="N954" s="280">
        <v>583</v>
      </c>
      <c r="O954" s="280">
        <v>765</v>
      </c>
      <c r="P954" s="280">
        <v>128</v>
      </c>
      <c r="Q954" s="280">
        <v>379</v>
      </c>
      <c r="R954" s="280"/>
      <c r="S954" s="280"/>
      <c r="T954" s="280">
        <v>0</v>
      </c>
    </row>
    <row r="955" spans="2:20" x14ac:dyDescent="0.35">
      <c r="B955" s="286">
        <v>948</v>
      </c>
      <c r="C955" s="283" t="s">
        <v>647</v>
      </c>
      <c r="D955" s="283">
        <v>368635</v>
      </c>
      <c r="E955" s="283">
        <v>278505</v>
      </c>
      <c r="F955" s="280">
        <f t="shared" ref="F955:F972" si="45">D955-E955</f>
        <v>90130</v>
      </c>
      <c r="G955" s="283">
        <v>169.5</v>
      </c>
      <c r="H955" s="283">
        <v>84</v>
      </c>
      <c r="I955" s="283">
        <v>0</v>
      </c>
      <c r="J955" s="284">
        <v>3307</v>
      </c>
      <c r="K955" s="283">
        <v>84</v>
      </c>
      <c r="L955" s="283">
        <v>54</v>
      </c>
      <c r="M955" s="283">
        <v>400.5</v>
      </c>
      <c r="N955" s="283">
        <v>366</v>
      </c>
      <c r="O955" s="283">
        <v>600</v>
      </c>
      <c r="P955" s="283">
        <v>67</v>
      </c>
      <c r="Q955" s="283">
        <v>160</v>
      </c>
      <c r="R955" s="283"/>
      <c r="S955" s="283"/>
      <c r="T955" s="283">
        <v>0</v>
      </c>
    </row>
    <row r="956" spans="2:20" x14ac:dyDescent="0.35">
      <c r="B956" s="286">
        <v>949</v>
      </c>
      <c r="C956" s="283" t="s">
        <v>648</v>
      </c>
      <c r="D956" s="283">
        <v>341065</v>
      </c>
      <c r="E956" s="283">
        <v>254016</v>
      </c>
      <c r="F956" s="280">
        <f t="shared" si="45"/>
        <v>87049</v>
      </c>
      <c r="G956" s="283">
        <v>169.5</v>
      </c>
      <c r="H956" s="283">
        <v>71</v>
      </c>
      <c r="I956" s="283">
        <v>4</v>
      </c>
      <c r="J956" s="284">
        <v>3172</v>
      </c>
      <c r="K956" s="283">
        <v>63</v>
      </c>
      <c r="L956" s="283">
        <v>35</v>
      </c>
      <c r="M956" s="283">
        <v>400.5</v>
      </c>
      <c r="N956" s="283">
        <v>384</v>
      </c>
      <c r="O956" s="283">
        <v>543</v>
      </c>
      <c r="P956" s="283">
        <v>61</v>
      </c>
      <c r="Q956" s="283">
        <v>146</v>
      </c>
      <c r="R956" s="283"/>
      <c r="S956" s="283"/>
      <c r="T956" s="283">
        <v>0</v>
      </c>
    </row>
    <row r="957" spans="2:20" x14ac:dyDescent="0.35">
      <c r="B957" s="286">
        <v>950</v>
      </c>
      <c r="C957" s="283" t="s">
        <v>649</v>
      </c>
      <c r="D957" s="283">
        <v>356338</v>
      </c>
      <c r="E957" s="283">
        <v>269019</v>
      </c>
      <c r="F957" s="280">
        <f t="shared" si="45"/>
        <v>87319</v>
      </c>
      <c r="G957" s="283">
        <v>98</v>
      </c>
      <c r="H957" s="283">
        <v>45</v>
      </c>
      <c r="I957" s="283">
        <v>3</v>
      </c>
      <c r="J957" s="284">
        <v>3321</v>
      </c>
      <c r="K957" s="283">
        <v>106</v>
      </c>
      <c r="L957" s="283">
        <v>69</v>
      </c>
      <c r="M957" s="283">
        <v>384</v>
      </c>
      <c r="N957" s="283">
        <v>442</v>
      </c>
      <c r="O957" s="283">
        <v>557</v>
      </c>
      <c r="P957" s="283">
        <v>56</v>
      </c>
      <c r="Q957" s="283">
        <v>134</v>
      </c>
      <c r="R957" s="283"/>
      <c r="S957" s="283"/>
      <c r="T957" s="283">
        <v>0</v>
      </c>
    </row>
    <row r="958" spans="2:20" x14ac:dyDescent="0.35">
      <c r="B958" s="286">
        <v>951</v>
      </c>
      <c r="C958" s="283" t="s">
        <v>650</v>
      </c>
      <c r="D958" s="283">
        <v>413790</v>
      </c>
      <c r="E958" s="283">
        <v>333362</v>
      </c>
      <c r="F958" s="280">
        <f t="shared" si="45"/>
        <v>80428</v>
      </c>
      <c r="G958" s="283">
        <v>122</v>
      </c>
      <c r="H958" s="280">
        <v>55</v>
      </c>
      <c r="I958" s="283">
        <v>3</v>
      </c>
      <c r="J958" s="284">
        <v>2598</v>
      </c>
      <c r="K958" s="283">
        <v>256</v>
      </c>
      <c r="L958" s="283">
        <v>151</v>
      </c>
      <c r="M958" s="283">
        <v>284</v>
      </c>
      <c r="N958" s="283">
        <v>497</v>
      </c>
      <c r="O958" s="283">
        <v>862</v>
      </c>
      <c r="P958" s="283">
        <v>174</v>
      </c>
      <c r="Q958" s="283">
        <v>510</v>
      </c>
      <c r="R958" s="283"/>
      <c r="S958" s="283"/>
      <c r="T958" s="283">
        <v>0</v>
      </c>
    </row>
    <row r="959" spans="2:20" x14ac:dyDescent="0.35">
      <c r="B959" s="286">
        <v>952</v>
      </c>
      <c r="C959" s="283" t="s">
        <v>651</v>
      </c>
      <c r="D959" s="283">
        <v>441268</v>
      </c>
      <c r="E959" s="283">
        <v>362435</v>
      </c>
      <c r="F959" s="280">
        <f t="shared" si="45"/>
        <v>78833</v>
      </c>
      <c r="G959" s="283">
        <v>151.5</v>
      </c>
      <c r="H959" s="283">
        <v>56</v>
      </c>
      <c r="I959" s="283">
        <v>0</v>
      </c>
      <c r="J959" s="284">
        <v>2769</v>
      </c>
      <c r="K959" s="283">
        <v>296</v>
      </c>
      <c r="L959" s="283">
        <v>208</v>
      </c>
      <c r="M959" s="283">
        <v>331</v>
      </c>
      <c r="N959" s="283">
        <v>615</v>
      </c>
      <c r="O959" s="283">
        <v>1153</v>
      </c>
      <c r="P959" s="283">
        <v>275</v>
      </c>
      <c r="Q959" s="283">
        <v>879</v>
      </c>
      <c r="R959" s="283"/>
      <c r="S959" s="283"/>
      <c r="T959" s="283">
        <v>0</v>
      </c>
    </row>
    <row r="960" spans="2:20" x14ac:dyDescent="0.35">
      <c r="B960" s="286">
        <v>953</v>
      </c>
      <c r="C960" s="283" t="s">
        <v>652</v>
      </c>
      <c r="D960" s="283">
        <v>447923</v>
      </c>
      <c r="E960" s="283">
        <v>367915</v>
      </c>
      <c r="F960" s="280">
        <f t="shared" si="45"/>
        <v>80008</v>
      </c>
      <c r="G960" s="283">
        <v>151.5</v>
      </c>
      <c r="H960" s="283">
        <v>47</v>
      </c>
      <c r="I960" s="283">
        <v>3</v>
      </c>
      <c r="J960" s="284">
        <v>2655</v>
      </c>
      <c r="K960" s="283">
        <v>192</v>
      </c>
      <c r="L960" s="283">
        <v>149</v>
      </c>
      <c r="M960" s="283">
        <v>331</v>
      </c>
      <c r="N960" s="283">
        <v>585</v>
      </c>
      <c r="O960" s="283">
        <v>890</v>
      </c>
      <c r="P960" s="283">
        <v>197</v>
      </c>
      <c r="Q960" s="283">
        <v>605</v>
      </c>
      <c r="R960" s="283"/>
      <c r="S960" s="283"/>
      <c r="T960" s="283">
        <v>0</v>
      </c>
    </row>
    <row r="961" spans="2:20" x14ac:dyDescent="0.35">
      <c r="B961" s="286">
        <v>954</v>
      </c>
      <c r="C961" s="283" t="s">
        <v>653</v>
      </c>
      <c r="D961" s="283">
        <v>404028</v>
      </c>
      <c r="E961" s="283">
        <v>325322</v>
      </c>
      <c r="F961" s="280">
        <f t="shared" si="45"/>
        <v>78706</v>
      </c>
      <c r="G961" s="283">
        <v>175</v>
      </c>
      <c r="H961" s="283">
        <v>72</v>
      </c>
      <c r="I961" s="283">
        <v>4</v>
      </c>
      <c r="J961" s="284">
        <v>2562</v>
      </c>
      <c r="K961" s="283">
        <v>146</v>
      </c>
      <c r="L961" s="283">
        <v>120</v>
      </c>
      <c r="M961" s="283">
        <v>449</v>
      </c>
      <c r="N961" s="283">
        <v>477</v>
      </c>
      <c r="O961" s="283">
        <v>696</v>
      </c>
      <c r="P961" s="283">
        <v>131</v>
      </c>
      <c r="Q961" s="283">
        <v>315</v>
      </c>
      <c r="R961" s="283"/>
      <c r="S961" s="283"/>
      <c r="T961" s="283">
        <v>0</v>
      </c>
    </row>
    <row r="962" spans="2:20" x14ac:dyDescent="0.35">
      <c r="B962" s="286">
        <v>955</v>
      </c>
      <c r="C962" s="283" t="s">
        <v>654</v>
      </c>
      <c r="D962" s="283">
        <v>401892</v>
      </c>
      <c r="E962" s="283">
        <v>313771</v>
      </c>
      <c r="F962" s="280">
        <f t="shared" si="45"/>
        <v>88121</v>
      </c>
      <c r="G962" s="283">
        <v>175</v>
      </c>
      <c r="H962" s="283">
        <v>74</v>
      </c>
      <c r="I962" s="283">
        <v>0</v>
      </c>
      <c r="J962" s="284">
        <v>2897</v>
      </c>
      <c r="K962" s="283">
        <v>146</v>
      </c>
      <c r="L962" s="283">
        <v>96</v>
      </c>
      <c r="M962" s="283">
        <v>449</v>
      </c>
      <c r="N962" s="283">
        <v>367</v>
      </c>
      <c r="O962" s="283">
        <v>532</v>
      </c>
      <c r="P962" s="283">
        <v>79</v>
      </c>
      <c r="Q962" s="283">
        <v>208</v>
      </c>
      <c r="R962" s="283"/>
      <c r="S962" s="283"/>
      <c r="T962" s="283">
        <v>0</v>
      </c>
    </row>
    <row r="963" spans="2:20" x14ac:dyDescent="0.35">
      <c r="B963" s="286">
        <v>956</v>
      </c>
      <c r="C963" s="283" t="s">
        <v>655</v>
      </c>
      <c r="D963" s="283">
        <v>402045</v>
      </c>
      <c r="E963" s="283">
        <v>307587</v>
      </c>
      <c r="F963" s="280">
        <f t="shared" si="45"/>
        <v>94458</v>
      </c>
      <c r="G963" s="283">
        <v>132</v>
      </c>
      <c r="H963" s="283">
        <v>70</v>
      </c>
      <c r="I963" s="283">
        <v>6</v>
      </c>
      <c r="J963" s="284">
        <v>3211</v>
      </c>
      <c r="K963" s="283">
        <v>119</v>
      </c>
      <c r="L963" s="283">
        <v>116</v>
      </c>
      <c r="M963" s="283">
        <v>352</v>
      </c>
      <c r="N963" s="283">
        <v>305</v>
      </c>
      <c r="O963" s="283">
        <v>380</v>
      </c>
      <c r="P963" s="283">
        <v>60</v>
      </c>
      <c r="Q963" s="283">
        <v>128</v>
      </c>
      <c r="R963" s="283"/>
      <c r="S963" s="283"/>
      <c r="T963" s="283">
        <v>0</v>
      </c>
    </row>
    <row r="964" spans="2:20" x14ac:dyDescent="0.35">
      <c r="B964" s="286">
        <v>957</v>
      </c>
      <c r="C964" s="283" t="s">
        <v>656</v>
      </c>
      <c r="D964" s="283">
        <v>378372</v>
      </c>
      <c r="E964" s="283">
        <v>279732</v>
      </c>
      <c r="F964" s="280">
        <f t="shared" si="45"/>
        <v>98640</v>
      </c>
      <c r="G964" s="283">
        <v>132</v>
      </c>
      <c r="H964" s="283">
        <v>49</v>
      </c>
      <c r="I964" s="283">
        <v>3</v>
      </c>
      <c r="J964" s="284">
        <v>3083</v>
      </c>
      <c r="K964" s="283">
        <v>123</v>
      </c>
      <c r="L964" s="283">
        <v>104</v>
      </c>
      <c r="M964" s="283">
        <v>352</v>
      </c>
      <c r="N964" s="283">
        <v>287</v>
      </c>
      <c r="O964" s="283">
        <v>255</v>
      </c>
      <c r="P964" s="283">
        <v>54</v>
      </c>
      <c r="Q964" s="283">
        <v>109</v>
      </c>
      <c r="R964" s="283"/>
      <c r="S964" s="283"/>
      <c r="T964" s="283">
        <v>0</v>
      </c>
    </row>
    <row r="965" spans="2:20" x14ac:dyDescent="0.35">
      <c r="B965" s="286">
        <v>958</v>
      </c>
      <c r="C965" s="283" t="s">
        <v>657</v>
      </c>
      <c r="D965" s="283">
        <v>357614</v>
      </c>
      <c r="E965" s="283">
        <v>255821</v>
      </c>
      <c r="F965" s="280">
        <f t="shared" si="45"/>
        <v>101793</v>
      </c>
      <c r="G965" s="283">
        <v>40</v>
      </c>
      <c r="H965" s="283">
        <v>21</v>
      </c>
      <c r="I965" s="283">
        <v>3</v>
      </c>
      <c r="J965" s="284">
        <v>3219</v>
      </c>
      <c r="K965" s="283">
        <v>173</v>
      </c>
      <c r="L965" s="283">
        <v>144</v>
      </c>
      <c r="M965" s="283">
        <v>172</v>
      </c>
      <c r="N965" s="283">
        <v>262</v>
      </c>
      <c r="O965" s="283">
        <v>201</v>
      </c>
      <c r="P965" s="283">
        <v>30</v>
      </c>
      <c r="Q965" s="283">
        <v>94</v>
      </c>
      <c r="R965" s="283"/>
      <c r="S965" s="283"/>
      <c r="T965" s="283">
        <v>0</v>
      </c>
    </row>
    <row r="966" spans="2:20" x14ac:dyDescent="0.35">
      <c r="B966" s="286">
        <v>959</v>
      </c>
      <c r="C966" s="283" t="s">
        <v>658</v>
      </c>
      <c r="D966" s="283">
        <v>319839</v>
      </c>
      <c r="E966" s="283">
        <v>221079</v>
      </c>
      <c r="F966" s="280">
        <f t="shared" si="45"/>
        <v>98760</v>
      </c>
      <c r="G966" s="283">
        <v>40</v>
      </c>
      <c r="H966" s="283">
        <v>11</v>
      </c>
      <c r="I966" s="283">
        <v>0</v>
      </c>
      <c r="J966" s="283">
        <v>2806</v>
      </c>
      <c r="K966" s="283">
        <v>216</v>
      </c>
      <c r="L966" s="283">
        <v>135</v>
      </c>
      <c r="M966" s="283">
        <v>172</v>
      </c>
      <c r="N966" s="283">
        <v>214</v>
      </c>
      <c r="O966" s="283">
        <v>143</v>
      </c>
      <c r="P966" s="283">
        <v>23</v>
      </c>
      <c r="Q966" s="283">
        <v>79</v>
      </c>
      <c r="R966" s="283"/>
      <c r="S966" s="283"/>
      <c r="T966" s="283">
        <v>0</v>
      </c>
    </row>
    <row r="967" spans="2:20" x14ac:dyDescent="0.35">
      <c r="B967" s="286">
        <v>960</v>
      </c>
      <c r="C967" s="283" t="s">
        <v>659</v>
      </c>
      <c r="D967" s="283">
        <v>291395</v>
      </c>
      <c r="E967" s="283">
        <v>197002</v>
      </c>
      <c r="F967" s="280">
        <f t="shared" si="45"/>
        <v>94393</v>
      </c>
      <c r="G967" s="283">
        <v>16.5</v>
      </c>
      <c r="H967" s="283">
        <v>9</v>
      </c>
      <c r="I967" s="283">
        <v>0</v>
      </c>
      <c r="J967" s="283">
        <v>2492</v>
      </c>
      <c r="K967" s="283">
        <v>271</v>
      </c>
      <c r="L967" s="283">
        <v>130</v>
      </c>
      <c r="M967" s="283">
        <v>54.5</v>
      </c>
      <c r="N967" s="283">
        <v>157</v>
      </c>
      <c r="O967" s="283">
        <v>96</v>
      </c>
      <c r="P967" s="283">
        <v>24</v>
      </c>
      <c r="Q967" s="283">
        <v>58</v>
      </c>
      <c r="R967" s="283"/>
      <c r="S967" s="283"/>
      <c r="T967" s="283">
        <v>0</v>
      </c>
    </row>
    <row r="968" spans="2:20" x14ac:dyDescent="0.35">
      <c r="B968" s="286">
        <v>961</v>
      </c>
      <c r="C968" s="283" t="s">
        <v>660</v>
      </c>
      <c r="D968" s="283">
        <v>218198</v>
      </c>
      <c r="E968" s="283">
        <v>147282</v>
      </c>
      <c r="F968" s="280">
        <f t="shared" si="45"/>
        <v>70916</v>
      </c>
      <c r="G968" s="283">
        <v>16.5</v>
      </c>
      <c r="H968" s="283">
        <v>8</v>
      </c>
      <c r="I968" s="283">
        <v>0</v>
      </c>
      <c r="J968" s="283">
        <v>1767</v>
      </c>
      <c r="K968" s="283">
        <v>226</v>
      </c>
      <c r="L968" s="283">
        <v>128</v>
      </c>
      <c r="M968" s="283">
        <v>54.5</v>
      </c>
      <c r="N968" s="283">
        <v>124</v>
      </c>
      <c r="O968" s="283">
        <v>52</v>
      </c>
      <c r="P968" s="283">
        <v>15</v>
      </c>
      <c r="Q968" s="283">
        <v>57</v>
      </c>
      <c r="R968" s="283"/>
      <c r="S968" s="283"/>
      <c r="T968" s="283">
        <v>0</v>
      </c>
    </row>
    <row r="969" spans="2:20" x14ac:dyDescent="0.35">
      <c r="B969" s="286">
        <v>962</v>
      </c>
      <c r="C969" s="283" t="s">
        <v>661</v>
      </c>
      <c r="D969" s="283">
        <v>165110</v>
      </c>
      <c r="E969" s="283">
        <v>112837</v>
      </c>
      <c r="F969" s="280">
        <f t="shared" si="45"/>
        <v>52273</v>
      </c>
      <c r="G969" s="283">
        <v>8.5</v>
      </c>
      <c r="H969" s="283">
        <v>3</v>
      </c>
      <c r="I969" s="283">
        <v>0</v>
      </c>
      <c r="J969" s="283">
        <v>1347</v>
      </c>
      <c r="K969" s="283">
        <v>209</v>
      </c>
      <c r="L969" s="283">
        <v>104</v>
      </c>
      <c r="M969" s="283">
        <v>27</v>
      </c>
      <c r="N969" s="283">
        <v>99</v>
      </c>
      <c r="O969" s="283">
        <v>32</v>
      </c>
      <c r="P969" s="283">
        <v>12</v>
      </c>
      <c r="Q969" s="283">
        <v>43</v>
      </c>
      <c r="R969" s="283"/>
      <c r="S969" s="283"/>
      <c r="T969" s="283">
        <v>0</v>
      </c>
    </row>
    <row r="970" spans="2:20" x14ac:dyDescent="0.35">
      <c r="B970" s="286">
        <v>963</v>
      </c>
      <c r="C970" s="283" t="s">
        <v>662</v>
      </c>
      <c r="D970" s="283">
        <v>119896</v>
      </c>
      <c r="E970" s="283">
        <v>83218</v>
      </c>
      <c r="F970" s="280">
        <f t="shared" si="45"/>
        <v>36678</v>
      </c>
      <c r="G970" s="283">
        <v>8.5</v>
      </c>
      <c r="H970" s="283">
        <v>3</v>
      </c>
      <c r="I970" s="283">
        <v>0</v>
      </c>
      <c r="J970" s="283">
        <v>903</v>
      </c>
      <c r="K970" s="283">
        <v>174</v>
      </c>
      <c r="L970" s="283">
        <v>92</v>
      </c>
      <c r="M970" s="283">
        <v>27</v>
      </c>
      <c r="N970" s="283">
        <v>79</v>
      </c>
      <c r="O970" s="283">
        <v>19</v>
      </c>
      <c r="P970" s="283">
        <v>6</v>
      </c>
      <c r="Q970" s="283">
        <v>25</v>
      </c>
      <c r="R970" s="283"/>
      <c r="S970" s="283"/>
      <c r="T970" s="283">
        <v>0</v>
      </c>
    </row>
    <row r="971" spans="2:20" x14ac:dyDescent="0.35">
      <c r="B971" s="286">
        <v>964</v>
      </c>
      <c r="C971" s="283" t="s">
        <v>663</v>
      </c>
      <c r="D971" s="283">
        <v>127990</v>
      </c>
      <c r="E971" s="283">
        <v>89150</v>
      </c>
      <c r="F971" s="280">
        <f t="shared" si="45"/>
        <v>38840</v>
      </c>
      <c r="G971" s="283">
        <v>7</v>
      </c>
      <c r="H971" s="283">
        <v>6</v>
      </c>
      <c r="I971" s="283">
        <v>0</v>
      </c>
      <c r="J971" s="283">
        <v>751</v>
      </c>
      <c r="K971" s="283">
        <v>188</v>
      </c>
      <c r="L971" s="283">
        <v>98</v>
      </c>
      <c r="M971" s="283">
        <v>13</v>
      </c>
      <c r="N971" s="283">
        <v>97</v>
      </c>
      <c r="O971" s="283">
        <v>15</v>
      </c>
      <c r="P971" s="283">
        <v>3</v>
      </c>
      <c r="Q971" s="283">
        <v>23</v>
      </c>
      <c r="R971" s="283"/>
      <c r="S971" s="283"/>
      <c r="T971" s="283">
        <v>0</v>
      </c>
    </row>
    <row r="972" spans="2:20" x14ac:dyDescent="0.35">
      <c r="B972" s="286">
        <v>965</v>
      </c>
      <c r="C972" s="283" t="s">
        <v>664</v>
      </c>
      <c r="D972" s="283">
        <v>5926624</v>
      </c>
      <c r="E972" s="283">
        <v>4485210</v>
      </c>
      <c r="F972" s="280">
        <f t="shared" si="45"/>
        <v>1441414</v>
      </c>
      <c r="G972" s="283">
        <v>1759</v>
      </c>
      <c r="H972" s="283">
        <v>733</v>
      </c>
      <c r="I972" s="283">
        <v>29</v>
      </c>
      <c r="J972" s="283">
        <v>45948</v>
      </c>
      <c r="K972" s="283">
        <v>3131</v>
      </c>
      <c r="L972" s="283">
        <v>2012</v>
      </c>
      <c r="M972" s="283">
        <v>4604</v>
      </c>
      <c r="N972" s="283">
        <v>5940</v>
      </c>
      <c r="O972" s="283">
        <v>7791</v>
      </c>
      <c r="P972" s="283">
        <v>1395</v>
      </c>
      <c r="Q972" s="283">
        <v>3952</v>
      </c>
      <c r="R972" s="283"/>
      <c r="S972" s="283"/>
      <c r="T972" s="283">
        <v>0</v>
      </c>
    </row>
    <row r="973" spans="2:20" x14ac:dyDescent="0.35">
      <c r="B973" s="286">
        <v>966</v>
      </c>
      <c r="C973" s="282" t="s">
        <v>768</v>
      </c>
      <c r="D973" s="282">
        <v>2525539</v>
      </c>
      <c r="E973" s="282">
        <v>1834359</v>
      </c>
      <c r="F973" s="282">
        <f>D973-E973</f>
        <v>691180</v>
      </c>
      <c r="G973" s="282">
        <v>491</v>
      </c>
      <c r="H973" s="282">
        <v>222</v>
      </c>
      <c r="I973" s="282">
        <v>13</v>
      </c>
      <c r="J973" s="282">
        <v>19633</v>
      </c>
      <c r="K973" s="282">
        <v>2095</v>
      </c>
      <c r="L973" s="282">
        <v>1552</v>
      </c>
      <c r="M973" s="282">
        <v>1220</v>
      </c>
      <c r="N973" s="282">
        <v>1714</v>
      </c>
      <c r="O973" s="282">
        <v>2409</v>
      </c>
      <c r="P973" s="282">
        <v>540</v>
      </c>
      <c r="Q973" s="282">
        <v>1714</v>
      </c>
      <c r="R973" s="282"/>
      <c r="S973" s="282"/>
      <c r="T973" s="282">
        <v>1</v>
      </c>
    </row>
    <row r="974" spans="2:20" ht="42" x14ac:dyDescent="0.4">
      <c r="B974" s="286">
        <v>967</v>
      </c>
      <c r="C974" s="218"/>
      <c r="D974" s="607" t="s">
        <v>2353</v>
      </c>
      <c r="E974" s="607" t="s">
        <v>2354</v>
      </c>
      <c r="F974" s="607" t="s">
        <v>2355</v>
      </c>
      <c r="G974" s="285" t="s">
        <v>2357</v>
      </c>
      <c r="H974" s="285" t="s">
        <v>2358</v>
      </c>
      <c r="I974" s="285" t="s">
        <v>2359</v>
      </c>
      <c r="J974" s="285" t="s">
        <v>4008</v>
      </c>
      <c r="K974" s="285" t="s">
        <v>4009</v>
      </c>
      <c r="L974" s="285" t="s">
        <v>4010</v>
      </c>
      <c r="M974" s="285" t="s">
        <v>2068</v>
      </c>
      <c r="N974" s="285" t="s">
        <v>2069</v>
      </c>
      <c r="O974" s="285" t="s">
        <v>2070</v>
      </c>
      <c r="P974" s="285" t="s">
        <v>2071</v>
      </c>
      <c r="Q974" s="285" t="s">
        <v>2072</v>
      </c>
      <c r="R974" s="285">
        <v>9</v>
      </c>
      <c r="S974" s="285">
        <v>10</v>
      </c>
      <c r="T974" s="285" t="s">
        <v>765</v>
      </c>
    </row>
    <row r="975" spans="2:20" x14ac:dyDescent="0.35">
      <c r="B975" s="286">
        <v>968</v>
      </c>
      <c r="C975" s="280" t="s">
        <v>646</v>
      </c>
      <c r="D975" s="280">
        <v>371219</v>
      </c>
      <c r="E975" s="280">
        <v>287178</v>
      </c>
      <c r="F975" s="280">
        <f>D975-E975</f>
        <v>84041</v>
      </c>
      <c r="G975" s="280">
        <v>146</v>
      </c>
      <c r="H975" s="280">
        <v>49</v>
      </c>
      <c r="I975" s="280">
        <v>0</v>
      </c>
      <c r="J975" s="281">
        <v>2733</v>
      </c>
      <c r="K975" s="280">
        <v>46</v>
      </c>
      <c r="L975" s="280">
        <v>27</v>
      </c>
      <c r="M975" s="280">
        <v>351</v>
      </c>
      <c r="N975" s="280">
        <v>583</v>
      </c>
      <c r="O975" s="280">
        <v>765</v>
      </c>
      <c r="P975" s="280">
        <v>128</v>
      </c>
      <c r="Q975" s="280">
        <v>379</v>
      </c>
      <c r="R975" s="280"/>
      <c r="S975" s="280"/>
      <c r="T975" s="280">
        <v>0</v>
      </c>
    </row>
    <row r="976" spans="2:20" x14ac:dyDescent="0.35">
      <c r="B976" s="286">
        <v>969</v>
      </c>
      <c r="C976" s="283" t="s">
        <v>647</v>
      </c>
      <c r="D976" s="283">
        <v>368635</v>
      </c>
      <c r="E976" s="283">
        <v>278505</v>
      </c>
      <c r="F976" s="280">
        <f t="shared" ref="F976:F993" si="46">D976-E976</f>
        <v>90130</v>
      </c>
      <c r="G976" s="283">
        <v>169.5</v>
      </c>
      <c r="H976" s="283">
        <v>84</v>
      </c>
      <c r="I976" s="283">
        <v>0</v>
      </c>
      <c r="J976" s="284">
        <v>2821</v>
      </c>
      <c r="K976" s="283">
        <v>32</v>
      </c>
      <c r="L976" s="283">
        <v>20</v>
      </c>
      <c r="M976" s="283">
        <v>400.5</v>
      </c>
      <c r="N976" s="283">
        <v>366</v>
      </c>
      <c r="O976" s="283">
        <v>600</v>
      </c>
      <c r="P976" s="283">
        <v>67</v>
      </c>
      <c r="Q976" s="283">
        <v>160</v>
      </c>
      <c r="R976" s="283"/>
      <c r="S976" s="283"/>
      <c r="T976" s="283">
        <v>0</v>
      </c>
    </row>
    <row r="977" spans="2:20" x14ac:dyDescent="0.35">
      <c r="B977" s="286">
        <v>970</v>
      </c>
      <c r="C977" s="283" t="s">
        <v>648</v>
      </c>
      <c r="D977" s="283">
        <v>341065</v>
      </c>
      <c r="E977" s="283">
        <v>254016</v>
      </c>
      <c r="F977" s="280">
        <f t="shared" si="46"/>
        <v>87049</v>
      </c>
      <c r="G977" s="283">
        <v>169.5</v>
      </c>
      <c r="H977" s="283">
        <v>71</v>
      </c>
      <c r="I977" s="283">
        <v>4</v>
      </c>
      <c r="J977" s="284">
        <v>2644</v>
      </c>
      <c r="K977" s="283">
        <v>26</v>
      </c>
      <c r="L977" s="283">
        <v>10</v>
      </c>
      <c r="M977" s="283">
        <v>400.5</v>
      </c>
      <c r="N977" s="283">
        <v>384</v>
      </c>
      <c r="O977" s="283">
        <v>543</v>
      </c>
      <c r="P977" s="283">
        <v>61</v>
      </c>
      <c r="Q977" s="283">
        <v>146</v>
      </c>
      <c r="R977" s="283"/>
      <c r="S977" s="283"/>
      <c r="T977" s="283">
        <v>0</v>
      </c>
    </row>
    <row r="978" spans="2:20" x14ac:dyDescent="0.35">
      <c r="B978" s="286">
        <v>971</v>
      </c>
      <c r="C978" s="283" t="s">
        <v>649</v>
      </c>
      <c r="D978" s="283">
        <v>356338</v>
      </c>
      <c r="E978" s="283">
        <v>269019</v>
      </c>
      <c r="F978" s="280">
        <f t="shared" si="46"/>
        <v>87319</v>
      </c>
      <c r="G978" s="283">
        <v>98</v>
      </c>
      <c r="H978" s="283">
        <v>45</v>
      </c>
      <c r="I978" s="283">
        <v>3</v>
      </c>
      <c r="J978" s="284">
        <v>2546</v>
      </c>
      <c r="K978" s="283">
        <v>28</v>
      </c>
      <c r="L978" s="283">
        <v>27</v>
      </c>
      <c r="M978" s="283">
        <v>384</v>
      </c>
      <c r="N978" s="283">
        <v>442</v>
      </c>
      <c r="O978" s="283">
        <v>557</v>
      </c>
      <c r="P978" s="283">
        <v>56</v>
      </c>
      <c r="Q978" s="283">
        <v>134</v>
      </c>
      <c r="R978" s="283"/>
      <c r="S978" s="283"/>
      <c r="T978" s="283">
        <v>0</v>
      </c>
    </row>
    <row r="979" spans="2:20" x14ac:dyDescent="0.35">
      <c r="B979" s="286">
        <v>972</v>
      </c>
      <c r="C979" s="283" t="s">
        <v>650</v>
      </c>
      <c r="D979" s="283">
        <v>413790</v>
      </c>
      <c r="E979" s="283">
        <v>333362</v>
      </c>
      <c r="F979" s="280">
        <f t="shared" si="46"/>
        <v>80428</v>
      </c>
      <c r="G979" s="283">
        <v>122</v>
      </c>
      <c r="H979" s="280">
        <v>55</v>
      </c>
      <c r="I979" s="283">
        <v>3</v>
      </c>
      <c r="J979" s="284">
        <v>2288</v>
      </c>
      <c r="K979" s="283">
        <v>46</v>
      </c>
      <c r="L979" s="283">
        <v>38</v>
      </c>
      <c r="M979" s="283">
        <v>284</v>
      </c>
      <c r="N979" s="283">
        <v>497</v>
      </c>
      <c r="O979" s="283">
        <v>862</v>
      </c>
      <c r="P979" s="283">
        <v>174</v>
      </c>
      <c r="Q979" s="283">
        <v>510</v>
      </c>
      <c r="R979" s="283"/>
      <c r="S979" s="283"/>
      <c r="T979" s="283">
        <v>0</v>
      </c>
    </row>
    <row r="980" spans="2:20" x14ac:dyDescent="0.35">
      <c r="B980" s="286">
        <v>973</v>
      </c>
      <c r="C980" s="283" t="s">
        <v>651</v>
      </c>
      <c r="D980" s="283">
        <v>441268</v>
      </c>
      <c r="E980" s="283">
        <v>362435</v>
      </c>
      <c r="F980" s="280">
        <f t="shared" si="46"/>
        <v>78833</v>
      </c>
      <c r="G980" s="283">
        <v>151.5</v>
      </c>
      <c r="H980" s="283">
        <v>56</v>
      </c>
      <c r="I980" s="283">
        <v>0</v>
      </c>
      <c r="J980" s="284">
        <v>2326</v>
      </c>
      <c r="K980" s="283">
        <v>62</v>
      </c>
      <c r="L980" s="283">
        <v>47</v>
      </c>
      <c r="M980" s="283">
        <v>331</v>
      </c>
      <c r="N980" s="283">
        <v>615</v>
      </c>
      <c r="O980" s="283">
        <v>1153</v>
      </c>
      <c r="P980" s="283">
        <v>275</v>
      </c>
      <c r="Q980" s="283">
        <v>879</v>
      </c>
      <c r="R980" s="283"/>
      <c r="S980" s="283"/>
      <c r="T980" s="283">
        <v>0</v>
      </c>
    </row>
    <row r="981" spans="2:20" x14ac:dyDescent="0.35">
      <c r="B981" s="286">
        <v>974</v>
      </c>
      <c r="C981" s="283" t="s">
        <v>652</v>
      </c>
      <c r="D981" s="283">
        <v>447923</v>
      </c>
      <c r="E981" s="283">
        <v>367915</v>
      </c>
      <c r="F981" s="280">
        <f t="shared" si="46"/>
        <v>80008</v>
      </c>
      <c r="G981" s="283">
        <v>151.5</v>
      </c>
      <c r="H981" s="283">
        <v>47</v>
      </c>
      <c r="I981" s="283">
        <v>3</v>
      </c>
      <c r="J981" s="284">
        <v>2507</v>
      </c>
      <c r="K981" s="283">
        <v>73</v>
      </c>
      <c r="L981" s="283">
        <v>33</v>
      </c>
      <c r="M981" s="283">
        <v>331</v>
      </c>
      <c r="N981" s="283">
        <v>585</v>
      </c>
      <c r="O981" s="283">
        <v>890</v>
      </c>
      <c r="P981" s="283">
        <v>197</v>
      </c>
      <c r="Q981" s="283">
        <v>605</v>
      </c>
      <c r="R981" s="283"/>
      <c r="S981" s="283"/>
      <c r="T981" s="283">
        <v>0</v>
      </c>
    </row>
    <row r="982" spans="2:20" x14ac:dyDescent="0.35">
      <c r="B982" s="286">
        <v>975</v>
      </c>
      <c r="C982" s="283" t="s">
        <v>653</v>
      </c>
      <c r="D982" s="283">
        <v>404028</v>
      </c>
      <c r="E982" s="283">
        <v>325322</v>
      </c>
      <c r="F982" s="280">
        <f t="shared" si="46"/>
        <v>78706</v>
      </c>
      <c r="G982" s="283">
        <v>175</v>
      </c>
      <c r="H982" s="283">
        <v>72</v>
      </c>
      <c r="I982" s="283">
        <v>4</v>
      </c>
      <c r="J982" s="284">
        <v>2309</v>
      </c>
      <c r="K982" s="283">
        <v>46</v>
      </c>
      <c r="L982" s="283">
        <v>26</v>
      </c>
      <c r="M982" s="283">
        <v>449</v>
      </c>
      <c r="N982" s="283">
        <v>477</v>
      </c>
      <c r="O982" s="283">
        <v>696</v>
      </c>
      <c r="P982" s="283">
        <v>131</v>
      </c>
      <c r="Q982" s="283">
        <v>315</v>
      </c>
      <c r="R982" s="283"/>
      <c r="S982" s="283"/>
      <c r="T982" s="283">
        <v>0</v>
      </c>
    </row>
    <row r="983" spans="2:20" x14ac:dyDescent="0.35">
      <c r="B983" s="286">
        <v>976</v>
      </c>
      <c r="C983" s="283" t="s">
        <v>654</v>
      </c>
      <c r="D983" s="283">
        <v>401892</v>
      </c>
      <c r="E983" s="283">
        <v>313771</v>
      </c>
      <c r="F983" s="280">
        <f t="shared" si="46"/>
        <v>88121</v>
      </c>
      <c r="G983" s="283">
        <v>175</v>
      </c>
      <c r="H983" s="283">
        <v>74</v>
      </c>
      <c r="I983" s="283">
        <v>0</v>
      </c>
      <c r="J983" s="284">
        <v>2595</v>
      </c>
      <c r="K983" s="283">
        <v>58</v>
      </c>
      <c r="L983" s="283">
        <v>25</v>
      </c>
      <c r="M983" s="283">
        <v>449</v>
      </c>
      <c r="N983" s="283">
        <v>367</v>
      </c>
      <c r="O983" s="283">
        <v>532</v>
      </c>
      <c r="P983" s="283">
        <v>79</v>
      </c>
      <c r="Q983" s="283">
        <v>208</v>
      </c>
      <c r="R983" s="283"/>
      <c r="S983" s="283"/>
      <c r="T983" s="283">
        <v>0</v>
      </c>
    </row>
    <row r="984" spans="2:20" x14ac:dyDescent="0.35">
      <c r="B984" s="286">
        <v>977</v>
      </c>
      <c r="C984" s="283" t="s">
        <v>655</v>
      </c>
      <c r="D984" s="283">
        <v>402045</v>
      </c>
      <c r="E984" s="283">
        <v>307587</v>
      </c>
      <c r="F984" s="280">
        <f t="shared" si="46"/>
        <v>94458</v>
      </c>
      <c r="G984" s="283">
        <v>132</v>
      </c>
      <c r="H984" s="283">
        <v>70</v>
      </c>
      <c r="I984" s="283">
        <v>6</v>
      </c>
      <c r="J984" s="284">
        <v>2765</v>
      </c>
      <c r="K984" s="283">
        <v>36</v>
      </c>
      <c r="L984" s="283">
        <v>35</v>
      </c>
      <c r="M984" s="283">
        <v>352</v>
      </c>
      <c r="N984" s="283">
        <v>305</v>
      </c>
      <c r="O984" s="283">
        <v>380</v>
      </c>
      <c r="P984" s="283">
        <v>60</v>
      </c>
      <c r="Q984" s="283">
        <v>128</v>
      </c>
      <c r="R984" s="283"/>
      <c r="S984" s="283"/>
      <c r="T984" s="283">
        <v>0</v>
      </c>
    </row>
    <row r="985" spans="2:20" x14ac:dyDescent="0.35">
      <c r="B985" s="286">
        <v>978</v>
      </c>
      <c r="C985" s="283" t="s">
        <v>656</v>
      </c>
      <c r="D985" s="283">
        <v>378372</v>
      </c>
      <c r="E985" s="283">
        <v>279732</v>
      </c>
      <c r="F985" s="280">
        <f t="shared" si="46"/>
        <v>98640</v>
      </c>
      <c r="G985" s="283">
        <v>132</v>
      </c>
      <c r="H985" s="283">
        <v>49</v>
      </c>
      <c r="I985" s="283">
        <v>3</v>
      </c>
      <c r="J985" s="284">
        <v>2728</v>
      </c>
      <c r="K985" s="283">
        <v>41</v>
      </c>
      <c r="L985" s="283">
        <v>45</v>
      </c>
      <c r="M985" s="283">
        <v>352</v>
      </c>
      <c r="N985" s="283">
        <v>287</v>
      </c>
      <c r="O985" s="283">
        <v>255</v>
      </c>
      <c r="P985" s="283">
        <v>54</v>
      </c>
      <c r="Q985" s="283">
        <v>109</v>
      </c>
      <c r="R985" s="283"/>
      <c r="S985" s="283"/>
      <c r="T985" s="283">
        <v>0</v>
      </c>
    </row>
    <row r="986" spans="2:20" x14ac:dyDescent="0.35">
      <c r="B986" s="286">
        <v>979</v>
      </c>
      <c r="C986" s="283" t="s">
        <v>657</v>
      </c>
      <c r="D986" s="283">
        <v>357614</v>
      </c>
      <c r="E986" s="283">
        <v>255821</v>
      </c>
      <c r="F986" s="280">
        <f t="shared" si="46"/>
        <v>101793</v>
      </c>
      <c r="G986" s="283">
        <v>40</v>
      </c>
      <c r="H986" s="283">
        <v>21</v>
      </c>
      <c r="I986" s="283">
        <v>3</v>
      </c>
      <c r="J986" s="284">
        <v>2511</v>
      </c>
      <c r="K986" s="283">
        <v>38</v>
      </c>
      <c r="L986" s="283">
        <v>33</v>
      </c>
      <c r="M986" s="283">
        <v>172</v>
      </c>
      <c r="N986" s="283">
        <v>262</v>
      </c>
      <c r="O986" s="283">
        <v>201</v>
      </c>
      <c r="P986" s="283">
        <v>30</v>
      </c>
      <c r="Q986" s="283">
        <v>94</v>
      </c>
      <c r="R986" s="283"/>
      <c r="S986" s="283"/>
      <c r="T986" s="283">
        <v>0</v>
      </c>
    </row>
    <row r="987" spans="2:20" x14ac:dyDescent="0.35">
      <c r="B987" s="286">
        <v>980</v>
      </c>
      <c r="C987" s="283" t="s">
        <v>658</v>
      </c>
      <c r="D987" s="283">
        <v>319839</v>
      </c>
      <c r="E987" s="283">
        <v>221079</v>
      </c>
      <c r="F987" s="280">
        <f t="shared" si="46"/>
        <v>98760</v>
      </c>
      <c r="G987" s="283">
        <v>40</v>
      </c>
      <c r="H987" s="283">
        <v>11</v>
      </c>
      <c r="I987" s="283">
        <v>0</v>
      </c>
      <c r="J987" s="283">
        <v>2198</v>
      </c>
      <c r="K987" s="283">
        <v>51</v>
      </c>
      <c r="L987" s="283">
        <v>38</v>
      </c>
      <c r="M987" s="283">
        <v>172</v>
      </c>
      <c r="N987" s="283">
        <v>214</v>
      </c>
      <c r="O987" s="283">
        <v>143</v>
      </c>
      <c r="P987" s="283">
        <v>23</v>
      </c>
      <c r="Q987" s="283">
        <v>79</v>
      </c>
      <c r="R987" s="283"/>
      <c r="S987" s="283"/>
      <c r="T987" s="283">
        <v>0</v>
      </c>
    </row>
    <row r="988" spans="2:20" x14ac:dyDescent="0.35">
      <c r="B988" s="286">
        <v>981</v>
      </c>
      <c r="C988" s="283" t="s">
        <v>659</v>
      </c>
      <c r="D988" s="283">
        <v>291395</v>
      </c>
      <c r="E988" s="283">
        <v>197002</v>
      </c>
      <c r="F988" s="280">
        <f t="shared" si="46"/>
        <v>94393</v>
      </c>
      <c r="G988" s="283">
        <v>16.5</v>
      </c>
      <c r="H988" s="283">
        <v>9</v>
      </c>
      <c r="I988" s="283">
        <v>0</v>
      </c>
      <c r="J988" s="283">
        <v>1856</v>
      </c>
      <c r="K988" s="283">
        <v>59</v>
      </c>
      <c r="L988" s="283">
        <v>48</v>
      </c>
      <c r="M988" s="283">
        <v>54.5</v>
      </c>
      <c r="N988" s="283">
        <v>157</v>
      </c>
      <c r="O988" s="283">
        <v>96</v>
      </c>
      <c r="P988" s="283">
        <v>24</v>
      </c>
      <c r="Q988" s="283">
        <v>58</v>
      </c>
      <c r="R988" s="283"/>
      <c r="S988" s="283"/>
      <c r="T988" s="283">
        <v>0</v>
      </c>
    </row>
    <row r="989" spans="2:20" x14ac:dyDescent="0.35">
      <c r="B989" s="286">
        <v>982</v>
      </c>
      <c r="C989" s="283" t="s">
        <v>660</v>
      </c>
      <c r="D989" s="283">
        <v>218198</v>
      </c>
      <c r="E989" s="283">
        <v>147282</v>
      </c>
      <c r="F989" s="280">
        <f t="shared" si="46"/>
        <v>70916</v>
      </c>
      <c r="G989" s="283">
        <v>16.5</v>
      </c>
      <c r="H989" s="283">
        <v>8</v>
      </c>
      <c r="I989" s="283">
        <v>0</v>
      </c>
      <c r="J989" s="283">
        <v>1208</v>
      </c>
      <c r="K989" s="283">
        <v>67</v>
      </c>
      <c r="L989" s="283">
        <v>61</v>
      </c>
      <c r="M989" s="283">
        <v>54.5</v>
      </c>
      <c r="N989" s="283">
        <v>124</v>
      </c>
      <c r="O989" s="283">
        <v>52</v>
      </c>
      <c r="P989" s="283">
        <v>15</v>
      </c>
      <c r="Q989" s="283">
        <v>57</v>
      </c>
      <c r="R989" s="283"/>
      <c r="S989" s="283"/>
      <c r="T989" s="283">
        <v>0</v>
      </c>
    </row>
    <row r="990" spans="2:20" x14ac:dyDescent="0.35">
      <c r="B990" s="286">
        <v>983</v>
      </c>
      <c r="C990" s="283" t="s">
        <v>661</v>
      </c>
      <c r="D990" s="283">
        <v>165110</v>
      </c>
      <c r="E990" s="283">
        <v>112837</v>
      </c>
      <c r="F990" s="280">
        <f t="shared" si="46"/>
        <v>52273</v>
      </c>
      <c r="G990" s="283">
        <v>8.5</v>
      </c>
      <c r="H990" s="283">
        <v>3</v>
      </c>
      <c r="I990" s="283">
        <v>0</v>
      </c>
      <c r="J990" s="283">
        <v>753</v>
      </c>
      <c r="K990" s="283">
        <v>73</v>
      </c>
      <c r="L990" s="283">
        <v>40</v>
      </c>
      <c r="M990" s="283">
        <v>27</v>
      </c>
      <c r="N990" s="283">
        <v>99</v>
      </c>
      <c r="O990" s="283">
        <v>32</v>
      </c>
      <c r="P990" s="283">
        <v>12</v>
      </c>
      <c r="Q990" s="283">
        <v>43</v>
      </c>
      <c r="R990" s="283"/>
      <c r="S990" s="283"/>
      <c r="T990" s="283">
        <v>0</v>
      </c>
    </row>
    <row r="991" spans="2:20" x14ac:dyDescent="0.35">
      <c r="B991" s="286">
        <v>984</v>
      </c>
      <c r="C991" s="283" t="s">
        <v>662</v>
      </c>
      <c r="D991" s="283">
        <v>119896</v>
      </c>
      <c r="E991" s="283">
        <v>83218</v>
      </c>
      <c r="F991" s="280">
        <f t="shared" si="46"/>
        <v>36678</v>
      </c>
      <c r="G991" s="283">
        <v>8.5</v>
      </c>
      <c r="H991" s="283">
        <v>3</v>
      </c>
      <c r="I991" s="283">
        <v>0</v>
      </c>
      <c r="J991" s="283">
        <v>528</v>
      </c>
      <c r="K991" s="283">
        <v>38</v>
      </c>
      <c r="L991" s="283">
        <v>24</v>
      </c>
      <c r="M991" s="283">
        <v>27</v>
      </c>
      <c r="N991" s="283">
        <v>79</v>
      </c>
      <c r="O991" s="283">
        <v>19</v>
      </c>
      <c r="P991" s="283">
        <v>6</v>
      </c>
      <c r="Q991" s="283">
        <v>25</v>
      </c>
      <c r="R991" s="283"/>
      <c r="S991" s="283"/>
      <c r="T991" s="283">
        <v>0</v>
      </c>
    </row>
    <row r="992" spans="2:20" x14ac:dyDescent="0.35">
      <c r="B992" s="286">
        <v>985</v>
      </c>
      <c r="C992" s="283" t="s">
        <v>663</v>
      </c>
      <c r="D992" s="283">
        <v>127990</v>
      </c>
      <c r="E992" s="283">
        <v>89150</v>
      </c>
      <c r="F992" s="280">
        <f t="shared" si="46"/>
        <v>38840</v>
      </c>
      <c r="G992" s="283">
        <v>7</v>
      </c>
      <c r="H992" s="283">
        <v>6</v>
      </c>
      <c r="I992" s="283">
        <v>0</v>
      </c>
      <c r="J992" s="283">
        <v>383</v>
      </c>
      <c r="K992" s="283">
        <v>28</v>
      </c>
      <c r="L992" s="283">
        <v>38</v>
      </c>
      <c r="M992" s="283">
        <v>13</v>
      </c>
      <c r="N992" s="283">
        <v>97</v>
      </c>
      <c r="O992" s="283">
        <v>15</v>
      </c>
      <c r="P992" s="283">
        <v>3</v>
      </c>
      <c r="Q992" s="283">
        <v>23</v>
      </c>
      <c r="R992" s="283"/>
      <c r="S992" s="283"/>
      <c r="T992" s="283">
        <v>0</v>
      </c>
    </row>
    <row r="993" spans="2:20" x14ac:dyDescent="0.35">
      <c r="B993" s="286">
        <v>986</v>
      </c>
      <c r="C993" s="283" t="s">
        <v>664</v>
      </c>
      <c r="D993" s="283">
        <v>5926624</v>
      </c>
      <c r="E993" s="283">
        <v>4485210</v>
      </c>
      <c r="F993" s="280">
        <f t="shared" si="46"/>
        <v>1441414</v>
      </c>
      <c r="G993" s="283">
        <v>1759</v>
      </c>
      <c r="H993" s="283">
        <v>733</v>
      </c>
      <c r="I993" s="283">
        <v>29</v>
      </c>
      <c r="J993" s="283">
        <v>37697</v>
      </c>
      <c r="K993" s="283">
        <v>864</v>
      </c>
      <c r="L993" s="283">
        <v>616</v>
      </c>
      <c r="M993" s="283">
        <v>4604</v>
      </c>
      <c r="N993" s="283">
        <v>5940</v>
      </c>
      <c r="O993" s="283">
        <v>7791</v>
      </c>
      <c r="P993" s="283">
        <v>1395</v>
      </c>
      <c r="Q993" s="283">
        <v>3952</v>
      </c>
      <c r="R993" s="283"/>
      <c r="S993" s="283"/>
      <c r="T993" s="283">
        <v>0</v>
      </c>
    </row>
    <row r="994" spans="2:20" x14ac:dyDescent="0.35">
      <c r="B994" s="286">
        <v>987</v>
      </c>
      <c r="C994" s="282" t="s">
        <v>768</v>
      </c>
      <c r="D994" s="282">
        <v>2525539</v>
      </c>
      <c r="E994" s="282">
        <v>1834359</v>
      </c>
      <c r="F994" s="282">
        <f>D994-E994</f>
        <v>691180</v>
      </c>
      <c r="G994" s="282">
        <v>491</v>
      </c>
      <c r="H994" s="282">
        <v>222</v>
      </c>
      <c r="I994" s="282">
        <v>13</v>
      </c>
      <c r="J994" s="282">
        <v>14983</v>
      </c>
      <c r="K994" s="282">
        <v>580</v>
      </c>
      <c r="L994" s="282">
        <v>467</v>
      </c>
      <c r="M994" s="282">
        <v>1220</v>
      </c>
      <c r="N994" s="282">
        <v>1714</v>
      </c>
      <c r="O994" s="282">
        <v>2409</v>
      </c>
      <c r="P994" s="282">
        <v>540</v>
      </c>
      <c r="Q994" s="282">
        <v>1714</v>
      </c>
      <c r="R994" s="282"/>
      <c r="S994" s="282"/>
      <c r="T994" s="282">
        <v>1</v>
      </c>
    </row>
    <row r="995" spans="2:20" ht="42" x14ac:dyDescent="0.4">
      <c r="B995" s="286">
        <v>988</v>
      </c>
      <c r="C995" s="218"/>
      <c r="D995" s="607" t="s">
        <v>2353</v>
      </c>
      <c r="E995" s="607" t="s">
        <v>2354</v>
      </c>
      <c r="F995" s="607" t="s">
        <v>2355</v>
      </c>
      <c r="G995" s="285" t="s">
        <v>2357</v>
      </c>
      <c r="H995" s="285" t="s">
        <v>2358</v>
      </c>
      <c r="I995" s="285" t="s">
        <v>2359</v>
      </c>
      <c r="J995" s="285" t="s">
        <v>4011</v>
      </c>
      <c r="K995" s="285" t="s">
        <v>4012</v>
      </c>
      <c r="L995" s="285" t="s">
        <v>4013</v>
      </c>
      <c r="M995" s="285" t="s">
        <v>2068</v>
      </c>
      <c r="N995" s="285" t="s">
        <v>2069</v>
      </c>
      <c r="O995" s="285" t="s">
        <v>2070</v>
      </c>
      <c r="P995" s="285" t="s">
        <v>2071</v>
      </c>
      <c r="Q995" s="285" t="s">
        <v>2072</v>
      </c>
      <c r="R995" s="285">
        <v>9</v>
      </c>
      <c r="S995" s="285">
        <v>10</v>
      </c>
      <c r="T995" s="285" t="s">
        <v>765</v>
      </c>
    </row>
    <row r="996" spans="2:20" x14ac:dyDescent="0.35">
      <c r="B996" s="286">
        <v>989</v>
      </c>
      <c r="C996" s="280" t="s">
        <v>646</v>
      </c>
      <c r="D996" s="280">
        <v>371219</v>
      </c>
      <c r="E996" s="280">
        <v>287178</v>
      </c>
      <c r="F996" s="280">
        <f>D996-E996</f>
        <v>84041</v>
      </c>
      <c r="G996" s="280">
        <v>146</v>
      </c>
      <c r="H996" s="280">
        <v>49</v>
      </c>
      <c r="I996" s="280">
        <v>0</v>
      </c>
      <c r="J996" s="281">
        <v>1464</v>
      </c>
      <c r="K996" s="280">
        <v>41</v>
      </c>
      <c r="L996" s="280">
        <v>36</v>
      </c>
      <c r="M996" s="280">
        <v>351</v>
      </c>
      <c r="N996" s="280">
        <v>583</v>
      </c>
      <c r="O996" s="280">
        <v>765</v>
      </c>
      <c r="P996" s="280">
        <v>128</v>
      </c>
      <c r="Q996" s="280">
        <v>379</v>
      </c>
      <c r="R996" s="280"/>
      <c r="S996" s="280"/>
      <c r="T996" s="280">
        <v>0</v>
      </c>
    </row>
    <row r="997" spans="2:20" x14ac:dyDescent="0.35">
      <c r="B997" s="286">
        <v>990</v>
      </c>
      <c r="C997" s="283" t="s">
        <v>647</v>
      </c>
      <c r="D997" s="283">
        <v>368635</v>
      </c>
      <c r="E997" s="283">
        <v>278505</v>
      </c>
      <c r="F997" s="280">
        <f t="shared" ref="F997:F1014" si="47">D997-E997</f>
        <v>90130</v>
      </c>
      <c r="G997" s="283">
        <v>169.5</v>
      </c>
      <c r="H997" s="283">
        <v>84</v>
      </c>
      <c r="I997" s="283">
        <v>0</v>
      </c>
      <c r="J997" s="284">
        <v>1689</v>
      </c>
      <c r="K997" s="283">
        <v>18</v>
      </c>
      <c r="L997" s="283">
        <v>8</v>
      </c>
      <c r="M997" s="283">
        <v>400.5</v>
      </c>
      <c r="N997" s="283">
        <v>366</v>
      </c>
      <c r="O997" s="283">
        <v>600</v>
      </c>
      <c r="P997" s="283">
        <v>67</v>
      </c>
      <c r="Q997" s="283">
        <v>160</v>
      </c>
      <c r="R997" s="283"/>
      <c r="S997" s="283"/>
      <c r="T997" s="283">
        <v>0</v>
      </c>
    </row>
    <row r="998" spans="2:20" x14ac:dyDescent="0.35">
      <c r="B998" s="286">
        <v>991</v>
      </c>
      <c r="C998" s="283" t="s">
        <v>648</v>
      </c>
      <c r="D998" s="283">
        <v>341065</v>
      </c>
      <c r="E998" s="283">
        <v>254016</v>
      </c>
      <c r="F998" s="280">
        <f t="shared" si="47"/>
        <v>87049</v>
      </c>
      <c r="G998" s="283">
        <v>169.5</v>
      </c>
      <c r="H998" s="283">
        <v>71</v>
      </c>
      <c r="I998" s="283">
        <v>4</v>
      </c>
      <c r="J998" s="284">
        <v>1737</v>
      </c>
      <c r="K998" s="283">
        <v>10</v>
      </c>
      <c r="L998" s="283">
        <v>7</v>
      </c>
      <c r="M998" s="283">
        <v>400.5</v>
      </c>
      <c r="N998" s="283">
        <v>384</v>
      </c>
      <c r="O998" s="283">
        <v>543</v>
      </c>
      <c r="P998" s="283">
        <v>61</v>
      </c>
      <c r="Q998" s="283">
        <v>146</v>
      </c>
      <c r="R998" s="283"/>
      <c r="S998" s="283"/>
      <c r="T998" s="283">
        <v>0</v>
      </c>
    </row>
    <row r="999" spans="2:20" x14ac:dyDescent="0.35">
      <c r="B999" s="286">
        <v>992</v>
      </c>
      <c r="C999" s="283" t="s">
        <v>649</v>
      </c>
      <c r="D999" s="283">
        <v>356338</v>
      </c>
      <c r="E999" s="283">
        <v>269019</v>
      </c>
      <c r="F999" s="280">
        <f t="shared" si="47"/>
        <v>87319</v>
      </c>
      <c r="G999" s="283">
        <v>98</v>
      </c>
      <c r="H999" s="283">
        <v>45</v>
      </c>
      <c r="I999" s="283">
        <v>3</v>
      </c>
      <c r="J999" s="284">
        <v>1625</v>
      </c>
      <c r="K999" s="283">
        <v>21</v>
      </c>
      <c r="L999" s="283">
        <v>25</v>
      </c>
      <c r="M999" s="283">
        <v>384</v>
      </c>
      <c r="N999" s="283">
        <v>442</v>
      </c>
      <c r="O999" s="283">
        <v>557</v>
      </c>
      <c r="P999" s="283">
        <v>56</v>
      </c>
      <c r="Q999" s="283">
        <v>134</v>
      </c>
      <c r="R999" s="283"/>
      <c r="S999" s="283"/>
      <c r="T999" s="283">
        <v>0</v>
      </c>
    </row>
    <row r="1000" spans="2:20" x14ac:dyDescent="0.35">
      <c r="B1000" s="286">
        <v>993</v>
      </c>
      <c r="C1000" s="283" t="s">
        <v>650</v>
      </c>
      <c r="D1000" s="283">
        <v>413790</v>
      </c>
      <c r="E1000" s="283">
        <v>333362</v>
      </c>
      <c r="F1000" s="280">
        <f t="shared" si="47"/>
        <v>80428</v>
      </c>
      <c r="G1000" s="283">
        <v>122</v>
      </c>
      <c r="H1000" s="280">
        <v>55</v>
      </c>
      <c r="I1000" s="283">
        <v>3</v>
      </c>
      <c r="J1000" s="284">
        <v>1221</v>
      </c>
      <c r="K1000" s="283">
        <v>38</v>
      </c>
      <c r="L1000" s="283">
        <v>37</v>
      </c>
      <c r="M1000" s="283">
        <v>284</v>
      </c>
      <c r="N1000" s="283">
        <v>497</v>
      </c>
      <c r="O1000" s="283">
        <v>862</v>
      </c>
      <c r="P1000" s="283">
        <v>174</v>
      </c>
      <c r="Q1000" s="283">
        <v>510</v>
      </c>
      <c r="R1000" s="283"/>
      <c r="S1000" s="283"/>
      <c r="T1000" s="283">
        <v>0</v>
      </c>
    </row>
    <row r="1001" spans="2:20" x14ac:dyDescent="0.35">
      <c r="B1001" s="286">
        <v>994</v>
      </c>
      <c r="C1001" s="283" t="s">
        <v>651</v>
      </c>
      <c r="D1001" s="283">
        <v>441268</v>
      </c>
      <c r="E1001" s="283">
        <v>362435</v>
      </c>
      <c r="F1001" s="280">
        <f t="shared" si="47"/>
        <v>78833</v>
      </c>
      <c r="G1001" s="283">
        <v>151.5</v>
      </c>
      <c r="H1001" s="283">
        <v>56</v>
      </c>
      <c r="I1001" s="283">
        <v>0</v>
      </c>
      <c r="J1001" s="284">
        <v>1197</v>
      </c>
      <c r="K1001" s="283">
        <v>54</v>
      </c>
      <c r="L1001" s="283">
        <v>57</v>
      </c>
      <c r="M1001" s="283">
        <v>331</v>
      </c>
      <c r="N1001" s="283">
        <v>615</v>
      </c>
      <c r="O1001" s="283">
        <v>1153</v>
      </c>
      <c r="P1001" s="283">
        <v>275</v>
      </c>
      <c r="Q1001" s="283">
        <v>879</v>
      </c>
      <c r="R1001" s="283"/>
      <c r="S1001" s="283"/>
      <c r="T1001" s="283">
        <v>0</v>
      </c>
    </row>
    <row r="1002" spans="2:20" x14ac:dyDescent="0.35">
      <c r="B1002" s="286">
        <v>995</v>
      </c>
      <c r="C1002" s="283" t="s">
        <v>652</v>
      </c>
      <c r="D1002" s="283">
        <v>447923</v>
      </c>
      <c r="E1002" s="283">
        <v>367915</v>
      </c>
      <c r="F1002" s="280">
        <f t="shared" si="47"/>
        <v>80008</v>
      </c>
      <c r="G1002" s="283">
        <v>151.5</v>
      </c>
      <c r="H1002" s="283">
        <v>47</v>
      </c>
      <c r="I1002" s="283">
        <v>3</v>
      </c>
      <c r="J1002" s="284">
        <v>1258</v>
      </c>
      <c r="K1002" s="283">
        <v>32</v>
      </c>
      <c r="L1002" s="283">
        <v>43</v>
      </c>
      <c r="M1002" s="283">
        <v>331</v>
      </c>
      <c r="N1002" s="283">
        <v>585</v>
      </c>
      <c r="O1002" s="283">
        <v>890</v>
      </c>
      <c r="P1002" s="283">
        <v>197</v>
      </c>
      <c r="Q1002" s="283">
        <v>605</v>
      </c>
      <c r="R1002" s="283"/>
      <c r="S1002" s="283"/>
      <c r="T1002" s="283">
        <v>0</v>
      </c>
    </row>
    <row r="1003" spans="2:20" x14ac:dyDescent="0.35">
      <c r="B1003" s="286">
        <v>996</v>
      </c>
      <c r="C1003" s="283" t="s">
        <v>653</v>
      </c>
      <c r="D1003" s="283">
        <v>404028</v>
      </c>
      <c r="E1003" s="283">
        <v>325322</v>
      </c>
      <c r="F1003" s="280">
        <f t="shared" si="47"/>
        <v>78706</v>
      </c>
      <c r="G1003" s="283">
        <v>175</v>
      </c>
      <c r="H1003" s="283">
        <v>72</v>
      </c>
      <c r="I1003" s="283">
        <v>4</v>
      </c>
      <c r="J1003" s="284">
        <v>1227</v>
      </c>
      <c r="K1003" s="283">
        <v>28</v>
      </c>
      <c r="L1003" s="283">
        <v>28</v>
      </c>
      <c r="M1003" s="283">
        <v>449</v>
      </c>
      <c r="N1003" s="283">
        <v>477</v>
      </c>
      <c r="O1003" s="283">
        <v>696</v>
      </c>
      <c r="P1003" s="283">
        <v>131</v>
      </c>
      <c r="Q1003" s="283">
        <v>315</v>
      </c>
      <c r="R1003" s="283"/>
      <c r="S1003" s="283"/>
      <c r="T1003" s="283">
        <v>0</v>
      </c>
    </row>
    <row r="1004" spans="2:20" x14ac:dyDescent="0.35">
      <c r="B1004" s="286">
        <v>997</v>
      </c>
      <c r="C1004" s="283" t="s">
        <v>654</v>
      </c>
      <c r="D1004" s="283">
        <v>401892</v>
      </c>
      <c r="E1004" s="283">
        <v>313771</v>
      </c>
      <c r="F1004" s="280">
        <f t="shared" si="47"/>
        <v>88121</v>
      </c>
      <c r="G1004" s="283">
        <v>175</v>
      </c>
      <c r="H1004" s="283">
        <v>74</v>
      </c>
      <c r="I1004" s="283">
        <v>0</v>
      </c>
      <c r="J1004" s="284">
        <v>1478</v>
      </c>
      <c r="K1004" s="283">
        <v>25</v>
      </c>
      <c r="L1004" s="283">
        <v>18</v>
      </c>
      <c r="M1004" s="283">
        <v>449</v>
      </c>
      <c r="N1004" s="283">
        <v>367</v>
      </c>
      <c r="O1004" s="283">
        <v>532</v>
      </c>
      <c r="P1004" s="283">
        <v>79</v>
      </c>
      <c r="Q1004" s="283">
        <v>208</v>
      </c>
      <c r="R1004" s="283"/>
      <c r="S1004" s="283"/>
      <c r="T1004" s="283">
        <v>0</v>
      </c>
    </row>
    <row r="1005" spans="2:20" x14ac:dyDescent="0.35">
      <c r="B1005" s="286">
        <v>998</v>
      </c>
      <c r="C1005" s="283" t="s">
        <v>655</v>
      </c>
      <c r="D1005" s="283">
        <v>402045</v>
      </c>
      <c r="E1005" s="283">
        <v>307587</v>
      </c>
      <c r="F1005" s="280">
        <f t="shared" si="47"/>
        <v>94458</v>
      </c>
      <c r="G1005" s="283">
        <v>132</v>
      </c>
      <c r="H1005" s="283">
        <v>70</v>
      </c>
      <c r="I1005" s="283">
        <v>6</v>
      </c>
      <c r="J1005" s="284">
        <v>1682</v>
      </c>
      <c r="K1005" s="283">
        <v>25</v>
      </c>
      <c r="L1005" s="283">
        <v>28</v>
      </c>
      <c r="M1005" s="283">
        <v>352</v>
      </c>
      <c r="N1005" s="283">
        <v>305</v>
      </c>
      <c r="O1005" s="283">
        <v>380</v>
      </c>
      <c r="P1005" s="283">
        <v>60</v>
      </c>
      <c r="Q1005" s="283">
        <v>128</v>
      </c>
      <c r="R1005" s="283"/>
      <c r="S1005" s="283"/>
      <c r="T1005" s="283">
        <v>0</v>
      </c>
    </row>
    <row r="1006" spans="2:20" x14ac:dyDescent="0.35">
      <c r="B1006" s="286">
        <v>999</v>
      </c>
      <c r="C1006" s="283" t="s">
        <v>656</v>
      </c>
      <c r="D1006" s="283">
        <v>378372</v>
      </c>
      <c r="E1006" s="283">
        <v>279732</v>
      </c>
      <c r="F1006" s="280">
        <f t="shared" si="47"/>
        <v>98640</v>
      </c>
      <c r="G1006" s="283">
        <v>132</v>
      </c>
      <c r="H1006" s="283">
        <v>49</v>
      </c>
      <c r="I1006" s="283">
        <v>3</v>
      </c>
      <c r="J1006" s="284">
        <v>1784</v>
      </c>
      <c r="K1006" s="283">
        <v>21</v>
      </c>
      <c r="L1006" s="283">
        <v>36</v>
      </c>
      <c r="M1006" s="283">
        <v>352</v>
      </c>
      <c r="N1006" s="283">
        <v>287</v>
      </c>
      <c r="O1006" s="283">
        <v>255</v>
      </c>
      <c r="P1006" s="283">
        <v>54</v>
      </c>
      <c r="Q1006" s="283">
        <v>109</v>
      </c>
      <c r="R1006" s="283"/>
      <c r="S1006" s="283"/>
      <c r="T1006" s="283">
        <v>0</v>
      </c>
    </row>
    <row r="1007" spans="2:20" x14ac:dyDescent="0.35">
      <c r="B1007" s="286">
        <v>1000</v>
      </c>
      <c r="C1007" s="283" t="s">
        <v>657</v>
      </c>
      <c r="D1007" s="283">
        <v>357614</v>
      </c>
      <c r="E1007" s="283">
        <v>255821</v>
      </c>
      <c r="F1007" s="280">
        <f t="shared" si="47"/>
        <v>101793</v>
      </c>
      <c r="G1007" s="283">
        <v>40</v>
      </c>
      <c r="H1007" s="283">
        <v>21</v>
      </c>
      <c r="I1007" s="283">
        <v>3</v>
      </c>
      <c r="J1007" s="284">
        <v>1835</v>
      </c>
      <c r="K1007" s="283">
        <v>25</v>
      </c>
      <c r="L1007" s="283">
        <v>43</v>
      </c>
      <c r="M1007" s="283">
        <v>172</v>
      </c>
      <c r="N1007" s="283">
        <v>262</v>
      </c>
      <c r="O1007" s="283">
        <v>201</v>
      </c>
      <c r="P1007" s="283">
        <v>30</v>
      </c>
      <c r="Q1007" s="283">
        <v>94</v>
      </c>
      <c r="R1007" s="283"/>
      <c r="S1007" s="283"/>
      <c r="T1007" s="283">
        <v>0</v>
      </c>
    </row>
    <row r="1008" spans="2:20" x14ac:dyDescent="0.35">
      <c r="B1008" s="286">
        <v>1001</v>
      </c>
      <c r="C1008" s="283" t="s">
        <v>658</v>
      </c>
      <c r="D1008" s="283">
        <v>319839</v>
      </c>
      <c r="E1008" s="283">
        <v>221079</v>
      </c>
      <c r="F1008" s="280">
        <f t="shared" si="47"/>
        <v>98760</v>
      </c>
      <c r="G1008" s="283">
        <v>40</v>
      </c>
      <c r="H1008" s="283">
        <v>11</v>
      </c>
      <c r="I1008" s="283">
        <v>0</v>
      </c>
      <c r="J1008" s="283">
        <v>1856</v>
      </c>
      <c r="K1008" s="283">
        <v>36</v>
      </c>
      <c r="L1008" s="283">
        <v>59</v>
      </c>
      <c r="M1008" s="283">
        <v>172</v>
      </c>
      <c r="N1008" s="283">
        <v>214</v>
      </c>
      <c r="O1008" s="283">
        <v>143</v>
      </c>
      <c r="P1008" s="283">
        <v>23</v>
      </c>
      <c r="Q1008" s="283">
        <v>79</v>
      </c>
      <c r="R1008" s="283"/>
      <c r="S1008" s="283"/>
      <c r="T1008" s="283">
        <v>0</v>
      </c>
    </row>
    <row r="1009" spans="2:20" x14ac:dyDescent="0.35">
      <c r="B1009" s="286">
        <v>1002</v>
      </c>
      <c r="C1009" s="283" t="s">
        <v>659</v>
      </c>
      <c r="D1009" s="283">
        <v>291395</v>
      </c>
      <c r="E1009" s="283">
        <v>197002</v>
      </c>
      <c r="F1009" s="280">
        <f t="shared" si="47"/>
        <v>94393</v>
      </c>
      <c r="G1009" s="283">
        <v>16.5</v>
      </c>
      <c r="H1009" s="283">
        <v>9</v>
      </c>
      <c r="I1009" s="283">
        <v>0</v>
      </c>
      <c r="J1009" s="283">
        <v>1794</v>
      </c>
      <c r="K1009" s="283">
        <v>50</v>
      </c>
      <c r="L1009" s="283">
        <v>70</v>
      </c>
      <c r="M1009" s="283">
        <v>54.5</v>
      </c>
      <c r="N1009" s="283">
        <v>157</v>
      </c>
      <c r="O1009" s="283">
        <v>96</v>
      </c>
      <c r="P1009" s="283">
        <v>24</v>
      </c>
      <c r="Q1009" s="283">
        <v>58</v>
      </c>
      <c r="R1009" s="283"/>
      <c r="S1009" s="283"/>
      <c r="T1009" s="283">
        <v>0</v>
      </c>
    </row>
    <row r="1010" spans="2:20" x14ac:dyDescent="0.35">
      <c r="B1010" s="286">
        <v>1003</v>
      </c>
      <c r="C1010" s="283" t="s">
        <v>660</v>
      </c>
      <c r="D1010" s="283">
        <v>218198</v>
      </c>
      <c r="E1010" s="283">
        <v>147282</v>
      </c>
      <c r="F1010" s="280">
        <f t="shared" si="47"/>
        <v>70916</v>
      </c>
      <c r="G1010" s="283">
        <v>16.5</v>
      </c>
      <c r="H1010" s="283">
        <v>8</v>
      </c>
      <c r="I1010" s="283">
        <v>0</v>
      </c>
      <c r="J1010" s="283">
        <v>1394</v>
      </c>
      <c r="K1010" s="283">
        <v>29</v>
      </c>
      <c r="L1010" s="283">
        <v>65</v>
      </c>
      <c r="M1010" s="283">
        <v>54.5</v>
      </c>
      <c r="N1010" s="283">
        <v>124</v>
      </c>
      <c r="O1010" s="283">
        <v>52</v>
      </c>
      <c r="P1010" s="283">
        <v>15</v>
      </c>
      <c r="Q1010" s="283">
        <v>57</v>
      </c>
      <c r="R1010" s="283"/>
      <c r="S1010" s="283"/>
      <c r="T1010" s="283">
        <v>0</v>
      </c>
    </row>
    <row r="1011" spans="2:20" x14ac:dyDescent="0.35">
      <c r="B1011" s="286">
        <v>1004</v>
      </c>
      <c r="C1011" s="283" t="s">
        <v>661</v>
      </c>
      <c r="D1011" s="283">
        <v>165110</v>
      </c>
      <c r="E1011" s="283">
        <v>112837</v>
      </c>
      <c r="F1011" s="280">
        <f t="shared" si="47"/>
        <v>52273</v>
      </c>
      <c r="G1011" s="283">
        <v>8.5</v>
      </c>
      <c r="H1011" s="283">
        <v>3</v>
      </c>
      <c r="I1011" s="283">
        <v>0</v>
      </c>
      <c r="J1011" s="283">
        <v>1072</v>
      </c>
      <c r="K1011" s="283">
        <v>47</v>
      </c>
      <c r="L1011" s="283">
        <v>78</v>
      </c>
      <c r="M1011" s="283">
        <v>27</v>
      </c>
      <c r="N1011" s="283">
        <v>99</v>
      </c>
      <c r="O1011" s="283">
        <v>32</v>
      </c>
      <c r="P1011" s="283">
        <v>12</v>
      </c>
      <c r="Q1011" s="283">
        <v>43</v>
      </c>
      <c r="R1011" s="283"/>
      <c r="S1011" s="283"/>
      <c r="T1011" s="283">
        <v>0</v>
      </c>
    </row>
    <row r="1012" spans="2:20" x14ac:dyDescent="0.35">
      <c r="B1012" s="286">
        <v>1005</v>
      </c>
      <c r="C1012" s="283" t="s">
        <v>662</v>
      </c>
      <c r="D1012" s="283">
        <v>119896</v>
      </c>
      <c r="E1012" s="283">
        <v>83218</v>
      </c>
      <c r="F1012" s="280">
        <f t="shared" si="47"/>
        <v>36678</v>
      </c>
      <c r="G1012" s="283">
        <v>8.5</v>
      </c>
      <c r="H1012" s="283">
        <v>3</v>
      </c>
      <c r="I1012" s="283">
        <v>0</v>
      </c>
      <c r="J1012" s="283">
        <v>747</v>
      </c>
      <c r="K1012" s="283">
        <v>53</v>
      </c>
      <c r="L1012" s="283">
        <v>54</v>
      </c>
      <c r="M1012" s="283">
        <v>27</v>
      </c>
      <c r="N1012" s="283">
        <v>79</v>
      </c>
      <c r="O1012" s="283">
        <v>19</v>
      </c>
      <c r="P1012" s="283">
        <v>6</v>
      </c>
      <c r="Q1012" s="283">
        <v>25</v>
      </c>
      <c r="R1012" s="283"/>
      <c r="S1012" s="283"/>
      <c r="T1012" s="283">
        <v>0</v>
      </c>
    </row>
    <row r="1013" spans="2:20" x14ac:dyDescent="0.35">
      <c r="B1013" s="286">
        <v>1006</v>
      </c>
      <c r="C1013" s="283" t="s">
        <v>663</v>
      </c>
      <c r="D1013" s="283">
        <v>127990</v>
      </c>
      <c r="E1013" s="283">
        <v>89150</v>
      </c>
      <c r="F1013" s="280">
        <f t="shared" si="47"/>
        <v>38840</v>
      </c>
      <c r="G1013" s="283">
        <v>7</v>
      </c>
      <c r="H1013" s="283">
        <v>6</v>
      </c>
      <c r="I1013" s="283">
        <v>0</v>
      </c>
      <c r="J1013" s="283">
        <v>556</v>
      </c>
      <c r="K1013" s="283">
        <v>36</v>
      </c>
      <c r="L1013" s="283">
        <v>65</v>
      </c>
      <c r="M1013" s="283">
        <v>13</v>
      </c>
      <c r="N1013" s="283">
        <v>97</v>
      </c>
      <c r="O1013" s="283">
        <v>15</v>
      </c>
      <c r="P1013" s="283">
        <v>3</v>
      </c>
      <c r="Q1013" s="283">
        <v>23</v>
      </c>
      <c r="R1013" s="283"/>
      <c r="S1013" s="283"/>
      <c r="T1013" s="283">
        <v>0</v>
      </c>
    </row>
    <row r="1014" spans="2:20" x14ac:dyDescent="0.35">
      <c r="B1014" s="286">
        <v>1007</v>
      </c>
      <c r="C1014" s="283" t="s">
        <v>664</v>
      </c>
      <c r="D1014" s="283">
        <v>5926624</v>
      </c>
      <c r="E1014" s="283">
        <v>4485210</v>
      </c>
      <c r="F1014" s="280">
        <f t="shared" si="47"/>
        <v>1441414</v>
      </c>
      <c r="G1014" s="283">
        <v>1759</v>
      </c>
      <c r="H1014" s="283">
        <v>733</v>
      </c>
      <c r="I1014" s="283">
        <v>29</v>
      </c>
      <c r="J1014" s="283">
        <v>25624</v>
      </c>
      <c r="K1014" s="283">
        <v>586</v>
      </c>
      <c r="L1014" s="283">
        <v>771</v>
      </c>
      <c r="M1014" s="283">
        <v>4604</v>
      </c>
      <c r="N1014" s="283">
        <v>5940</v>
      </c>
      <c r="O1014" s="283">
        <v>7791</v>
      </c>
      <c r="P1014" s="283">
        <v>1395</v>
      </c>
      <c r="Q1014" s="283">
        <v>3952</v>
      </c>
      <c r="R1014" s="283"/>
      <c r="S1014" s="283"/>
      <c r="T1014" s="283">
        <v>0</v>
      </c>
    </row>
    <row r="1015" spans="2:20" x14ac:dyDescent="0.35">
      <c r="B1015" s="286">
        <v>1008</v>
      </c>
      <c r="C1015" s="282" t="s">
        <v>768</v>
      </c>
      <c r="D1015" s="282">
        <v>2525539</v>
      </c>
      <c r="E1015" s="282">
        <v>1834359</v>
      </c>
      <c r="F1015" s="282">
        <f>D1015-E1015</f>
        <v>691180</v>
      </c>
      <c r="G1015" s="282">
        <v>491</v>
      </c>
      <c r="H1015" s="282">
        <v>222</v>
      </c>
      <c r="I1015" s="282">
        <v>13</v>
      </c>
      <c r="J1015" s="282">
        <v>12274</v>
      </c>
      <c r="K1015" s="282">
        <v>481</v>
      </c>
      <c r="L1015" s="282">
        <v>660</v>
      </c>
      <c r="M1015" s="282">
        <v>1220</v>
      </c>
      <c r="N1015" s="282">
        <v>1714</v>
      </c>
      <c r="O1015" s="282">
        <v>2409</v>
      </c>
      <c r="P1015" s="282">
        <v>540</v>
      </c>
      <c r="Q1015" s="282">
        <v>1714</v>
      </c>
      <c r="R1015" s="282"/>
      <c r="S1015" s="282"/>
      <c r="T1015" s="282">
        <v>1</v>
      </c>
    </row>
    <row r="1016" spans="2:20" ht="42" x14ac:dyDescent="0.4">
      <c r="B1016" s="286">
        <v>1009</v>
      </c>
      <c r="C1016" s="218"/>
      <c r="D1016" s="607" t="s">
        <v>2353</v>
      </c>
      <c r="E1016" s="607" t="s">
        <v>2354</v>
      </c>
      <c r="F1016" s="607" t="s">
        <v>2355</v>
      </c>
      <c r="G1016" s="285" t="s">
        <v>2357</v>
      </c>
      <c r="H1016" s="285" t="s">
        <v>2358</v>
      </c>
      <c r="I1016" s="285" t="s">
        <v>2359</v>
      </c>
      <c r="J1016" s="285" t="s">
        <v>4014</v>
      </c>
      <c r="K1016" s="285" t="s">
        <v>4015</v>
      </c>
      <c r="L1016" s="285" t="s">
        <v>4016</v>
      </c>
      <c r="M1016" s="285" t="s">
        <v>2068</v>
      </c>
      <c r="N1016" s="285" t="s">
        <v>2069</v>
      </c>
      <c r="O1016" s="285" t="s">
        <v>2070</v>
      </c>
      <c r="P1016" s="285" t="s">
        <v>2071</v>
      </c>
      <c r="Q1016" s="285" t="s">
        <v>2072</v>
      </c>
      <c r="R1016" s="285">
        <v>9</v>
      </c>
      <c r="S1016" s="285">
        <v>10</v>
      </c>
      <c r="T1016" s="285" t="s">
        <v>765</v>
      </c>
    </row>
    <row r="1017" spans="2:20" x14ac:dyDescent="0.35">
      <c r="B1017" s="286">
        <v>1010</v>
      </c>
      <c r="C1017" s="280" t="s">
        <v>646</v>
      </c>
      <c r="D1017" s="280">
        <v>371219</v>
      </c>
      <c r="E1017" s="280">
        <v>287178</v>
      </c>
      <c r="F1017" s="280">
        <f>D1017-E1017</f>
        <v>84041</v>
      </c>
      <c r="G1017" s="280">
        <v>146</v>
      </c>
      <c r="H1017" s="280">
        <v>49</v>
      </c>
      <c r="I1017" s="280">
        <v>0</v>
      </c>
      <c r="J1017" s="281">
        <v>6480</v>
      </c>
      <c r="K1017" s="280">
        <v>1785</v>
      </c>
      <c r="L1017" s="280">
        <v>1040</v>
      </c>
      <c r="M1017" s="280">
        <v>351</v>
      </c>
      <c r="N1017" s="280">
        <v>583</v>
      </c>
      <c r="O1017" s="280">
        <v>765</v>
      </c>
      <c r="P1017" s="280">
        <v>128</v>
      </c>
      <c r="Q1017" s="280">
        <v>379</v>
      </c>
      <c r="R1017" s="280"/>
      <c r="S1017" s="280"/>
      <c r="T1017" s="280">
        <v>0</v>
      </c>
    </row>
    <row r="1018" spans="2:20" x14ac:dyDescent="0.35">
      <c r="B1018" s="286">
        <v>1011</v>
      </c>
      <c r="C1018" s="283" t="s">
        <v>647</v>
      </c>
      <c r="D1018" s="283">
        <v>368635</v>
      </c>
      <c r="E1018" s="283">
        <v>278505</v>
      </c>
      <c r="F1018" s="280">
        <f t="shared" ref="F1018:F1035" si="48">D1018-E1018</f>
        <v>90130</v>
      </c>
      <c r="G1018" s="283">
        <v>169.5</v>
      </c>
      <c r="H1018" s="283">
        <v>84</v>
      </c>
      <c r="I1018" s="283">
        <v>0</v>
      </c>
      <c r="J1018" s="284">
        <v>7842</v>
      </c>
      <c r="K1018" s="283">
        <v>1299</v>
      </c>
      <c r="L1018" s="283">
        <v>852</v>
      </c>
      <c r="M1018" s="283">
        <v>400.5</v>
      </c>
      <c r="N1018" s="283">
        <v>366</v>
      </c>
      <c r="O1018" s="283">
        <v>600</v>
      </c>
      <c r="P1018" s="283">
        <v>67</v>
      </c>
      <c r="Q1018" s="283">
        <v>160</v>
      </c>
      <c r="R1018" s="283"/>
      <c r="S1018" s="283"/>
      <c r="T1018" s="283">
        <v>0</v>
      </c>
    </row>
    <row r="1019" spans="2:20" x14ac:dyDescent="0.35">
      <c r="B1019" s="286">
        <v>1012</v>
      </c>
      <c r="C1019" s="283" t="s">
        <v>648</v>
      </c>
      <c r="D1019" s="283">
        <v>341065</v>
      </c>
      <c r="E1019" s="283">
        <v>254016</v>
      </c>
      <c r="F1019" s="280">
        <f t="shared" si="48"/>
        <v>87049</v>
      </c>
      <c r="G1019" s="283">
        <v>169.5</v>
      </c>
      <c r="H1019" s="283">
        <v>71</v>
      </c>
      <c r="I1019" s="283">
        <v>4</v>
      </c>
      <c r="J1019" s="284">
        <v>8171</v>
      </c>
      <c r="K1019" s="283">
        <v>927</v>
      </c>
      <c r="L1019" s="283">
        <v>648</v>
      </c>
      <c r="M1019" s="283">
        <v>400.5</v>
      </c>
      <c r="N1019" s="283">
        <v>384</v>
      </c>
      <c r="O1019" s="283">
        <v>543</v>
      </c>
      <c r="P1019" s="283">
        <v>61</v>
      </c>
      <c r="Q1019" s="283">
        <v>146</v>
      </c>
      <c r="R1019" s="283"/>
      <c r="S1019" s="283"/>
      <c r="T1019" s="283">
        <v>0</v>
      </c>
    </row>
    <row r="1020" spans="2:20" x14ac:dyDescent="0.35">
      <c r="B1020" s="286">
        <v>1013</v>
      </c>
      <c r="C1020" s="283" t="s">
        <v>649</v>
      </c>
      <c r="D1020" s="283">
        <v>356338</v>
      </c>
      <c r="E1020" s="283">
        <v>269019</v>
      </c>
      <c r="F1020" s="280">
        <f t="shared" si="48"/>
        <v>87319</v>
      </c>
      <c r="G1020" s="283">
        <v>98</v>
      </c>
      <c r="H1020" s="283">
        <v>45</v>
      </c>
      <c r="I1020" s="283">
        <v>3</v>
      </c>
      <c r="J1020" s="284">
        <v>9206</v>
      </c>
      <c r="K1020" s="283">
        <v>1415</v>
      </c>
      <c r="L1020" s="283">
        <v>981</v>
      </c>
      <c r="M1020" s="283">
        <v>384</v>
      </c>
      <c r="N1020" s="283">
        <v>442</v>
      </c>
      <c r="O1020" s="283">
        <v>557</v>
      </c>
      <c r="P1020" s="283">
        <v>56</v>
      </c>
      <c r="Q1020" s="283">
        <v>134</v>
      </c>
      <c r="R1020" s="283"/>
      <c r="S1020" s="283"/>
      <c r="T1020" s="283">
        <v>0</v>
      </c>
    </row>
    <row r="1021" spans="2:20" x14ac:dyDescent="0.35">
      <c r="B1021" s="286">
        <v>1014</v>
      </c>
      <c r="C1021" s="283" t="s">
        <v>650</v>
      </c>
      <c r="D1021" s="283">
        <v>413790</v>
      </c>
      <c r="E1021" s="283">
        <v>333362</v>
      </c>
      <c r="F1021" s="280">
        <f t="shared" si="48"/>
        <v>80428</v>
      </c>
      <c r="G1021" s="283">
        <v>122</v>
      </c>
      <c r="H1021" s="280">
        <v>55</v>
      </c>
      <c r="I1021" s="283">
        <v>3</v>
      </c>
      <c r="J1021" s="284">
        <v>10889</v>
      </c>
      <c r="K1021" s="283">
        <v>3700</v>
      </c>
      <c r="L1021" s="283">
        <v>2241</v>
      </c>
      <c r="M1021" s="283">
        <v>284</v>
      </c>
      <c r="N1021" s="283">
        <v>497</v>
      </c>
      <c r="O1021" s="283">
        <v>862</v>
      </c>
      <c r="P1021" s="283">
        <v>174</v>
      </c>
      <c r="Q1021" s="283">
        <v>510</v>
      </c>
      <c r="R1021" s="283"/>
      <c r="S1021" s="283"/>
      <c r="T1021" s="283">
        <v>0</v>
      </c>
    </row>
    <row r="1022" spans="2:20" x14ac:dyDescent="0.35">
      <c r="B1022" s="286">
        <v>1015</v>
      </c>
      <c r="C1022" s="283" t="s">
        <v>651</v>
      </c>
      <c r="D1022" s="283">
        <v>441268</v>
      </c>
      <c r="E1022" s="283">
        <v>362435</v>
      </c>
      <c r="F1022" s="280">
        <f t="shared" si="48"/>
        <v>78833</v>
      </c>
      <c r="G1022" s="283">
        <v>151.5</v>
      </c>
      <c r="H1022" s="283">
        <v>56</v>
      </c>
      <c r="I1022" s="283">
        <v>0</v>
      </c>
      <c r="J1022" s="284">
        <v>8620</v>
      </c>
      <c r="K1022" s="283">
        <v>3181</v>
      </c>
      <c r="L1022" s="283">
        <v>2301</v>
      </c>
      <c r="M1022" s="283">
        <v>331</v>
      </c>
      <c r="N1022" s="283">
        <v>615</v>
      </c>
      <c r="O1022" s="283">
        <v>1153</v>
      </c>
      <c r="P1022" s="283">
        <v>275</v>
      </c>
      <c r="Q1022" s="283">
        <v>879</v>
      </c>
      <c r="R1022" s="283"/>
      <c r="S1022" s="283"/>
      <c r="T1022" s="283">
        <v>0</v>
      </c>
    </row>
    <row r="1023" spans="2:20" x14ac:dyDescent="0.35">
      <c r="B1023" s="286">
        <v>1016</v>
      </c>
      <c r="C1023" s="283" t="s">
        <v>652</v>
      </c>
      <c r="D1023" s="283">
        <v>447923</v>
      </c>
      <c r="E1023" s="283">
        <v>367915</v>
      </c>
      <c r="F1023" s="280">
        <f t="shared" si="48"/>
        <v>80008</v>
      </c>
      <c r="G1023" s="283">
        <v>151.5</v>
      </c>
      <c r="H1023" s="283">
        <v>47</v>
      </c>
      <c r="I1023" s="283">
        <v>3</v>
      </c>
      <c r="J1023" s="284">
        <v>7684</v>
      </c>
      <c r="K1023" s="283">
        <v>3107</v>
      </c>
      <c r="L1023" s="283">
        <v>2089</v>
      </c>
      <c r="M1023" s="283">
        <v>331</v>
      </c>
      <c r="N1023" s="283">
        <v>585</v>
      </c>
      <c r="O1023" s="283">
        <v>890</v>
      </c>
      <c r="P1023" s="283">
        <v>197</v>
      </c>
      <c r="Q1023" s="283">
        <v>605</v>
      </c>
      <c r="R1023" s="283"/>
      <c r="S1023" s="283"/>
      <c r="T1023" s="283">
        <v>0</v>
      </c>
    </row>
    <row r="1024" spans="2:20" x14ac:dyDescent="0.35">
      <c r="B1024" s="286">
        <v>1017</v>
      </c>
      <c r="C1024" s="283" t="s">
        <v>653</v>
      </c>
      <c r="D1024" s="283">
        <v>404028</v>
      </c>
      <c r="E1024" s="283">
        <v>325322</v>
      </c>
      <c r="F1024" s="280">
        <f t="shared" si="48"/>
        <v>78706</v>
      </c>
      <c r="G1024" s="283">
        <v>175</v>
      </c>
      <c r="H1024" s="283">
        <v>72</v>
      </c>
      <c r="I1024" s="283">
        <v>4</v>
      </c>
      <c r="J1024" s="284">
        <v>7781</v>
      </c>
      <c r="K1024" s="283">
        <v>2191</v>
      </c>
      <c r="L1024" s="283">
        <v>1477</v>
      </c>
      <c r="M1024" s="283">
        <v>449</v>
      </c>
      <c r="N1024" s="283">
        <v>477</v>
      </c>
      <c r="O1024" s="283">
        <v>696</v>
      </c>
      <c r="P1024" s="283">
        <v>131</v>
      </c>
      <c r="Q1024" s="283">
        <v>315</v>
      </c>
      <c r="R1024" s="283"/>
      <c r="S1024" s="283"/>
      <c r="T1024" s="283">
        <v>0</v>
      </c>
    </row>
    <row r="1025" spans="2:20" x14ac:dyDescent="0.35">
      <c r="B1025" s="286">
        <v>1018</v>
      </c>
      <c r="C1025" s="283" t="s">
        <v>654</v>
      </c>
      <c r="D1025" s="283">
        <v>401892</v>
      </c>
      <c r="E1025" s="283">
        <v>313771</v>
      </c>
      <c r="F1025" s="280">
        <f t="shared" si="48"/>
        <v>88121</v>
      </c>
      <c r="G1025" s="283">
        <v>175</v>
      </c>
      <c r="H1025" s="283">
        <v>74</v>
      </c>
      <c r="I1025" s="283">
        <v>0</v>
      </c>
      <c r="J1025" s="284">
        <v>9214</v>
      </c>
      <c r="K1025" s="283">
        <v>1656</v>
      </c>
      <c r="L1025" s="283">
        <v>1101</v>
      </c>
      <c r="M1025" s="283">
        <v>449</v>
      </c>
      <c r="N1025" s="283">
        <v>367</v>
      </c>
      <c r="O1025" s="283">
        <v>532</v>
      </c>
      <c r="P1025" s="283">
        <v>79</v>
      </c>
      <c r="Q1025" s="283">
        <v>208</v>
      </c>
      <c r="R1025" s="283"/>
      <c r="S1025" s="283"/>
      <c r="T1025" s="283">
        <v>0</v>
      </c>
    </row>
    <row r="1026" spans="2:20" x14ac:dyDescent="0.35">
      <c r="B1026" s="286">
        <v>1019</v>
      </c>
      <c r="C1026" s="283" t="s">
        <v>655</v>
      </c>
      <c r="D1026" s="283">
        <v>402045</v>
      </c>
      <c r="E1026" s="283">
        <v>307587</v>
      </c>
      <c r="F1026" s="280">
        <f t="shared" si="48"/>
        <v>94458</v>
      </c>
      <c r="G1026" s="283">
        <v>132</v>
      </c>
      <c r="H1026" s="283">
        <v>70</v>
      </c>
      <c r="I1026" s="283">
        <v>6</v>
      </c>
      <c r="J1026" s="284">
        <v>9942</v>
      </c>
      <c r="K1026" s="283">
        <v>1328</v>
      </c>
      <c r="L1026" s="283">
        <v>909</v>
      </c>
      <c r="M1026" s="283">
        <v>352</v>
      </c>
      <c r="N1026" s="283">
        <v>305</v>
      </c>
      <c r="O1026" s="283">
        <v>380</v>
      </c>
      <c r="P1026" s="283">
        <v>60</v>
      </c>
      <c r="Q1026" s="283">
        <v>128</v>
      </c>
      <c r="R1026" s="283"/>
      <c r="S1026" s="283"/>
      <c r="T1026" s="283">
        <v>0</v>
      </c>
    </row>
    <row r="1027" spans="2:20" x14ac:dyDescent="0.35">
      <c r="B1027" s="286">
        <v>1020</v>
      </c>
      <c r="C1027" s="283" t="s">
        <v>656</v>
      </c>
      <c r="D1027" s="283">
        <v>378372</v>
      </c>
      <c r="E1027" s="283">
        <v>279732</v>
      </c>
      <c r="F1027" s="280">
        <f t="shared" si="48"/>
        <v>98640</v>
      </c>
      <c r="G1027" s="283">
        <v>132</v>
      </c>
      <c r="H1027" s="283">
        <v>49</v>
      </c>
      <c r="I1027" s="283">
        <v>3</v>
      </c>
      <c r="J1027" s="284">
        <v>9076</v>
      </c>
      <c r="K1027" s="283">
        <v>1116</v>
      </c>
      <c r="L1027" s="283">
        <v>783</v>
      </c>
      <c r="M1027" s="283">
        <v>352</v>
      </c>
      <c r="N1027" s="283">
        <v>287</v>
      </c>
      <c r="O1027" s="283">
        <v>255</v>
      </c>
      <c r="P1027" s="283">
        <v>54</v>
      </c>
      <c r="Q1027" s="283">
        <v>109</v>
      </c>
      <c r="R1027" s="283"/>
      <c r="S1027" s="283"/>
      <c r="T1027" s="283">
        <v>0</v>
      </c>
    </row>
    <row r="1028" spans="2:20" x14ac:dyDescent="0.35">
      <c r="B1028" s="286">
        <v>1021</v>
      </c>
      <c r="C1028" s="283" t="s">
        <v>657</v>
      </c>
      <c r="D1028" s="283">
        <v>357614</v>
      </c>
      <c r="E1028" s="283">
        <v>255821</v>
      </c>
      <c r="F1028" s="280">
        <f t="shared" si="48"/>
        <v>101793</v>
      </c>
      <c r="G1028" s="283">
        <v>40</v>
      </c>
      <c r="H1028" s="283">
        <v>21</v>
      </c>
      <c r="I1028" s="283">
        <v>3</v>
      </c>
      <c r="J1028" s="284">
        <v>8081</v>
      </c>
      <c r="K1028" s="283">
        <v>1036</v>
      </c>
      <c r="L1028" s="283">
        <v>711</v>
      </c>
      <c r="M1028" s="283">
        <v>172</v>
      </c>
      <c r="N1028" s="283">
        <v>262</v>
      </c>
      <c r="O1028" s="283">
        <v>201</v>
      </c>
      <c r="P1028" s="283">
        <v>30</v>
      </c>
      <c r="Q1028" s="283">
        <v>94</v>
      </c>
      <c r="R1028" s="283"/>
      <c r="S1028" s="283"/>
      <c r="T1028" s="283">
        <v>0</v>
      </c>
    </row>
    <row r="1029" spans="2:20" x14ac:dyDescent="0.35">
      <c r="B1029" s="286">
        <v>1022</v>
      </c>
      <c r="C1029" s="283" t="s">
        <v>658</v>
      </c>
      <c r="D1029" s="283">
        <v>319839</v>
      </c>
      <c r="E1029" s="283">
        <v>221079</v>
      </c>
      <c r="F1029" s="280">
        <f t="shared" si="48"/>
        <v>98760</v>
      </c>
      <c r="G1029" s="283">
        <v>40</v>
      </c>
      <c r="H1029" s="283">
        <v>11</v>
      </c>
      <c r="I1029" s="283">
        <v>0</v>
      </c>
      <c r="J1029" s="283">
        <v>7259</v>
      </c>
      <c r="K1029" s="283">
        <v>946</v>
      </c>
      <c r="L1029" s="283">
        <v>666</v>
      </c>
      <c r="M1029" s="283">
        <v>172</v>
      </c>
      <c r="N1029" s="283">
        <v>214</v>
      </c>
      <c r="O1029" s="283">
        <v>143</v>
      </c>
      <c r="P1029" s="283">
        <v>23</v>
      </c>
      <c r="Q1029" s="283">
        <v>79</v>
      </c>
      <c r="R1029" s="283"/>
      <c r="S1029" s="283"/>
      <c r="T1029" s="283">
        <v>0</v>
      </c>
    </row>
    <row r="1030" spans="2:20" x14ac:dyDescent="0.35">
      <c r="B1030" s="286">
        <v>1023</v>
      </c>
      <c r="C1030" s="283" t="s">
        <v>659</v>
      </c>
      <c r="D1030" s="283">
        <v>291395</v>
      </c>
      <c r="E1030" s="283">
        <v>197002</v>
      </c>
      <c r="F1030" s="280">
        <f t="shared" si="48"/>
        <v>94393</v>
      </c>
      <c r="G1030" s="283">
        <v>16.5</v>
      </c>
      <c r="H1030" s="283">
        <v>9</v>
      </c>
      <c r="I1030" s="283">
        <v>0</v>
      </c>
      <c r="J1030" s="283">
        <v>6675</v>
      </c>
      <c r="K1030" s="283">
        <v>825</v>
      </c>
      <c r="L1030" s="283">
        <v>561</v>
      </c>
      <c r="M1030" s="283">
        <v>54.5</v>
      </c>
      <c r="N1030" s="283">
        <v>157</v>
      </c>
      <c r="O1030" s="283">
        <v>96</v>
      </c>
      <c r="P1030" s="283">
        <v>24</v>
      </c>
      <c r="Q1030" s="283">
        <v>58</v>
      </c>
      <c r="R1030" s="283"/>
      <c r="S1030" s="283"/>
      <c r="T1030" s="283">
        <v>0</v>
      </c>
    </row>
    <row r="1031" spans="2:20" x14ac:dyDescent="0.35">
      <c r="B1031" s="286">
        <v>1024</v>
      </c>
      <c r="C1031" s="283" t="s">
        <v>660</v>
      </c>
      <c r="D1031" s="283">
        <v>218198</v>
      </c>
      <c r="E1031" s="283">
        <v>147282</v>
      </c>
      <c r="F1031" s="280">
        <f t="shared" si="48"/>
        <v>70916</v>
      </c>
      <c r="G1031" s="283">
        <v>16.5</v>
      </c>
      <c r="H1031" s="283">
        <v>8</v>
      </c>
      <c r="I1031" s="283">
        <v>0</v>
      </c>
      <c r="J1031" s="283">
        <v>5766</v>
      </c>
      <c r="K1031" s="283">
        <v>597</v>
      </c>
      <c r="L1031" s="283">
        <v>476</v>
      </c>
      <c r="M1031" s="283">
        <v>54.5</v>
      </c>
      <c r="N1031" s="283">
        <v>124</v>
      </c>
      <c r="O1031" s="283">
        <v>52</v>
      </c>
      <c r="P1031" s="283">
        <v>15</v>
      </c>
      <c r="Q1031" s="283">
        <v>57</v>
      </c>
      <c r="R1031" s="283"/>
      <c r="S1031" s="283"/>
      <c r="T1031" s="283">
        <v>0</v>
      </c>
    </row>
    <row r="1032" spans="2:20" x14ac:dyDescent="0.35">
      <c r="B1032" s="286">
        <v>1025</v>
      </c>
      <c r="C1032" s="283" t="s">
        <v>661</v>
      </c>
      <c r="D1032" s="283">
        <v>165110</v>
      </c>
      <c r="E1032" s="283">
        <v>112837</v>
      </c>
      <c r="F1032" s="280">
        <f t="shared" si="48"/>
        <v>52273</v>
      </c>
      <c r="G1032" s="283">
        <v>8.5</v>
      </c>
      <c r="H1032" s="283">
        <v>3</v>
      </c>
      <c r="I1032" s="283">
        <v>0</v>
      </c>
      <c r="J1032" s="283">
        <v>4895</v>
      </c>
      <c r="K1032" s="283">
        <v>540</v>
      </c>
      <c r="L1032" s="283">
        <v>456</v>
      </c>
      <c r="M1032" s="283">
        <v>27</v>
      </c>
      <c r="N1032" s="283">
        <v>99</v>
      </c>
      <c r="O1032" s="283">
        <v>32</v>
      </c>
      <c r="P1032" s="283">
        <v>12</v>
      </c>
      <c r="Q1032" s="283">
        <v>43</v>
      </c>
      <c r="R1032" s="283"/>
      <c r="S1032" s="283"/>
      <c r="T1032" s="283">
        <v>0</v>
      </c>
    </row>
    <row r="1033" spans="2:20" x14ac:dyDescent="0.35">
      <c r="B1033" s="286">
        <v>1026</v>
      </c>
      <c r="C1033" s="283" t="s">
        <v>662</v>
      </c>
      <c r="D1033" s="283">
        <v>119896</v>
      </c>
      <c r="E1033" s="283">
        <v>83218</v>
      </c>
      <c r="F1033" s="280">
        <f t="shared" si="48"/>
        <v>36678</v>
      </c>
      <c r="G1033" s="283">
        <v>8.5</v>
      </c>
      <c r="H1033" s="283">
        <v>3</v>
      </c>
      <c r="I1033" s="283">
        <v>0</v>
      </c>
      <c r="J1033" s="283">
        <v>3532</v>
      </c>
      <c r="K1033" s="283">
        <v>456</v>
      </c>
      <c r="L1033" s="283">
        <v>362</v>
      </c>
      <c r="M1033" s="283">
        <v>27</v>
      </c>
      <c r="N1033" s="283">
        <v>79</v>
      </c>
      <c r="O1033" s="283">
        <v>19</v>
      </c>
      <c r="P1033" s="283">
        <v>6</v>
      </c>
      <c r="Q1033" s="283">
        <v>25</v>
      </c>
      <c r="R1033" s="283"/>
      <c r="S1033" s="283"/>
      <c r="T1033" s="283">
        <v>0</v>
      </c>
    </row>
    <row r="1034" spans="2:20" x14ac:dyDescent="0.35">
      <c r="B1034" s="286">
        <v>1027</v>
      </c>
      <c r="C1034" s="283" t="s">
        <v>663</v>
      </c>
      <c r="D1034" s="283">
        <v>127990</v>
      </c>
      <c r="E1034" s="283">
        <v>89150</v>
      </c>
      <c r="F1034" s="280">
        <f t="shared" si="48"/>
        <v>38840</v>
      </c>
      <c r="G1034" s="283">
        <v>7</v>
      </c>
      <c r="H1034" s="283">
        <v>6</v>
      </c>
      <c r="I1034" s="283">
        <v>0</v>
      </c>
      <c r="J1034" s="283">
        <v>2812</v>
      </c>
      <c r="K1034" s="283">
        <v>460</v>
      </c>
      <c r="L1034" s="283">
        <v>406</v>
      </c>
      <c r="M1034" s="283">
        <v>13</v>
      </c>
      <c r="N1034" s="283">
        <v>97</v>
      </c>
      <c r="O1034" s="283">
        <v>15</v>
      </c>
      <c r="P1034" s="283">
        <v>3</v>
      </c>
      <c r="Q1034" s="283">
        <v>23</v>
      </c>
      <c r="R1034" s="283"/>
      <c r="S1034" s="283"/>
      <c r="T1034" s="283">
        <v>0</v>
      </c>
    </row>
    <row r="1035" spans="2:20" x14ac:dyDescent="0.35">
      <c r="B1035" s="286">
        <v>1028</v>
      </c>
      <c r="C1035" s="283" t="s">
        <v>664</v>
      </c>
      <c r="D1035" s="283">
        <v>5926624</v>
      </c>
      <c r="E1035" s="283">
        <v>4485210</v>
      </c>
      <c r="F1035" s="280">
        <f t="shared" si="48"/>
        <v>1441414</v>
      </c>
      <c r="G1035" s="283">
        <v>1759</v>
      </c>
      <c r="H1035" s="283">
        <v>733</v>
      </c>
      <c r="I1035" s="283">
        <v>29</v>
      </c>
      <c r="J1035" s="283">
        <v>133923</v>
      </c>
      <c r="K1035" s="283">
        <v>26549</v>
      </c>
      <c r="L1035" s="283">
        <v>18063</v>
      </c>
      <c r="M1035" s="283">
        <v>4604</v>
      </c>
      <c r="N1035" s="283">
        <v>5940</v>
      </c>
      <c r="O1035" s="283">
        <v>7791</v>
      </c>
      <c r="P1035" s="283">
        <v>1395</v>
      </c>
      <c r="Q1035" s="283">
        <v>3952</v>
      </c>
      <c r="R1035" s="283"/>
      <c r="S1035" s="283"/>
      <c r="T1035" s="283">
        <v>0</v>
      </c>
    </row>
    <row r="1036" spans="2:20" x14ac:dyDescent="0.35">
      <c r="B1036" s="286">
        <v>1029</v>
      </c>
      <c r="C1036" s="282" t="s">
        <v>768</v>
      </c>
      <c r="D1036" s="282">
        <v>2525539</v>
      </c>
      <c r="E1036" s="282">
        <v>1834359</v>
      </c>
      <c r="F1036" s="282">
        <f>D1036-E1036</f>
        <v>691180</v>
      </c>
      <c r="G1036" s="282">
        <v>491</v>
      </c>
      <c r="H1036" s="282">
        <v>222</v>
      </c>
      <c r="I1036" s="282">
        <v>13</v>
      </c>
      <c r="J1036" s="282">
        <v>49987</v>
      </c>
      <c r="K1036" s="282">
        <v>11221</v>
      </c>
      <c r="L1036" s="282">
        <v>8987</v>
      </c>
      <c r="M1036" s="282">
        <v>1220</v>
      </c>
      <c r="N1036" s="282">
        <v>1714</v>
      </c>
      <c r="O1036" s="282">
        <v>2409</v>
      </c>
      <c r="P1036" s="282">
        <v>540</v>
      </c>
      <c r="Q1036" s="282">
        <v>1714</v>
      </c>
      <c r="R1036" s="282"/>
      <c r="S1036" s="282"/>
      <c r="T1036" s="282">
        <v>1</v>
      </c>
    </row>
    <row r="1037" spans="2:20" ht="42" x14ac:dyDescent="0.4">
      <c r="B1037" s="286">
        <v>1030</v>
      </c>
      <c r="C1037" s="218"/>
      <c r="D1037" s="607" t="s">
        <v>2353</v>
      </c>
      <c r="E1037" s="607" t="s">
        <v>2354</v>
      </c>
      <c r="F1037" s="607" t="s">
        <v>2355</v>
      </c>
      <c r="G1037" s="285" t="s">
        <v>2357</v>
      </c>
      <c r="H1037" s="285" t="s">
        <v>2358</v>
      </c>
      <c r="I1037" s="285" t="s">
        <v>2359</v>
      </c>
      <c r="J1037" s="285" t="s">
        <v>4017</v>
      </c>
      <c r="K1037" s="285" t="s">
        <v>4018</v>
      </c>
      <c r="L1037" s="285" t="s">
        <v>4019</v>
      </c>
      <c r="M1037" s="285" t="s">
        <v>2068</v>
      </c>
      <c r="N1037" s="285" t="s">
        <v>2069</v>
      </c>
      <c r="O1037" s="285" t="s">
        <v>2070</v>
      </c>
      <c r="P1037" s="285" t="s">
        <v>2071</v>
      </c>
      <c r="Q1037" s="285" t="s">
        <v>2072</v>
      </c>
      <c r="R1037" s="285">
        <v>9</v>
      </c>
      <c r="S1037" s="285">
        <v>10</v>
      </c>
      <c r="T1037" s="285" t="s">
        <v>765</v>
      </c>
    </row>
    <row r="1038" spans="2:20" x14ac:dyDescent="0.35">
      <c r="B1038" s="286">
        <v>1031</v>
      </c>
      <c r="C1038" s="280" t="s">
        <v>646</v>
      </c>
      <c r="D1038" s="280">
        <v>371219</v>
      </c>
      <c r="E1038" s="280">
        <v>287178</v>
      </c>
      <c r="F1038" s="280">
        <f>D1038-E1038</f>
        <v>84041</v>
      </c>
      <c r="G1038" s="280">
        <v>146</v>
      </c>
      <c r="H1038" s="280">
        <v>49</v>
      </c>
      <c r="I1038" s="280">
        <v>0</v>
      </c>
      <c r="J1038" s="281">
        <v>3974</v>
      </c>
      <c r="K1038" s="280">
        <v>1491</v>
      </c>
      <c r="L1038" s="280">
        <v>1052</v>
      </c>
      <c r="M1038" s="280">
        <v>351</v>
      </c>
      <c r="N1038" s="280">
        <v>583</v>
      </c>
      <c r="O1038" s="280">
        <v>765</v>
      </c>
      <c r="P1038" s="280">
        <v>128</v>
      </c>
      <c r="Q1038" s="280">
        <v>379</v>
      </c>
      <c r="R1038" s="280"/>
      <c r="S1038" s="280"/>
      <c r="T1038" s="280">
        <v>0</v>
      </c>
    </row>
    <row r="1039" spans="2:20" x14ac:dyDescent="0.35">
      <c r="B1039" s="286">
        <v>1032</v>
      </c>
      <c r="C1039" s="283" t="s">
        <v>647</v>
      </c>
      <c r="D1039" s="283">
        <v>368635</v>
      </c>
      <c r="E1039" s="283">
        <v>278505</v>
      </c>
      <c r="F1039" s="280">
        <f t="shared" ref="F1039:F1056" si="49">D1039-E1039</f>
        <v>90130</v>
      </c>
      <c r="G1039" s="283">
        <v>169.5</v>
      </c>
      <c r="H1039" s="283">
        <v>84</v>
      </c>
      <c r="I1039" s="283">
        <v>0</v>
      </c>
      <c r="J1039" s="284">
        <v>4717</v>
      </c>
      <c r="K1039" s="283">
        <v>1180</v>
      </c>
      <c r="L1039" s="283">
        <v>731</v>
      </c>
      <c r="M1039" s="283">
        <v>400.5</v>
      </c>
      <c r="N1039" s="283">
        <v>366</v>
      </c>
      <c r="O1039" s="283">
        <v>600</v>
      </c>
      <c r="P1039" s="283">
        <v>67</v>
      </c>
      <c r="Q1039" s="283">
        <v>160</v>
      </c>
      <c r="R1039" s="283"/>
      <c r="S1039" s="283"/>
      <c r="T1039" s="283">
        <v>0</v>
      </c>
    </row>
    <row r="1040" spans="2:20" x14ac:dyDescent="0.35">
      <c r="B1040" s="286">
        <v>1033</v>
      </c>
      <c r="C1040" s="283" t="s">
        <v>648</v>
      </c>
      <c r="D1040" s="283">
        <v>341065</v>
      </c>
      <c r="E1040" s="283">
        <v>254016</v>
      </c>
      <c r="F1040" s="280">
        <f t="shared" si="49"/>
        <v>87049</v>
      </c>
      <c r="G1040" s="283">
        <v>169.5</v>
      </c>
      <c r="H1040" s="283">
        <v>71</v>
      </c>
      <c r="I1040" s="283">
        <v>4</v>
      </c>
      <c r="J1040" s="284">
        <v>4801</v>
      </c>
      <c r="K1040" s="283">
        <v>949</v>
      </c>
      <c r="L1040" s="283">
        <v>534</v>
      </c>
      <c r="M1040" s="283">
        <v>400.5</v>
      </c>
      <c r="N1040" s="283">
        <v>384</v>
      </c>
      <c r="O1040" s="283">
        <v>543</v>
      </c>
      <c r="P1040" s="283">
        <v>61</v>
      </c>
      <c r="Q1040" s="283">
        <v>146</v>
      </c>
      <c r="R1040" s="283"/>
      <c r="S1040" s="283"/>
      <c r="T1040" s="283">
        <v>0</v>
      </c>
    </row>
    <row r="1041" spans="2:20" x14ac:dyDescent="0.35">
      <c r="B1041" s="286">
        <v>1034</v>
      </c>
      <c r="C1041" s="283" t="s">
        <v>649</v>
      </c>
      <c r="D1041" s="283">
        <v>356338</v>
      </c>
      <c r="E1041" s="283">
        <v>269019</v>
      </c>
      <c r="F1041" s="280">
        <f t="shared" si="49"/>
        <v>87319</v>
      </c>
      <c r="G1041" s="283">
        <v>98</v>
      </c>
      <c r="H1041" s="283">
        <v>45</v>
      </c>
      <c r="I1041" s="283">
        <v>3</v>
      </c>
      <c r="J1041" s="284">
        <v>4782</v>
      </c>
      <c r="K1041" s="283">
        <v>951</v>
      </c>
      <c r="L1041" s="283">
        <v>661</v>
      </c>
      <c r="M1041" s="283">
        <v>384</v>
      </c>
      <c r="N1041" s="283">
        <v>442</v>
      </c>
      <c r="O1041" s="283">
        <v>557</v>
      </c>
      <c r="P1041" s="283">
        <v>56</v>
      </c>
      <c r="Q1041" s="283">
        <v>134</v>
      </c>
      <c r="R1041" s="283"/>
      <c r="S1041" s="283"/>
      <c r="T1041" s="283">
        <v>0</v>
      </c>
    </row>
    <row r="1042" spans="2:20" x14ac:dyDescent="0.35">
      <c r="B1042" s="286">
        <v>1035</v>
      </c>
      <c r="C1042" s="283" t="s">
        <v>650</v>
      </c>
      <c r="D1042" s="283">
        <v>413790</v>
      </c>
      <c r="E1042" s="283">
        <v>333362</v>
      </c>
      <c r="F1042" s="280">
        <f t="shared" si="49"/>
        <v>80428</v>
      </c>
      <c r="G1042" s="283">
        <v>122</v>
      </c>
      <c r="H1042" s="280">
        <v>55</v>
      </c>
      <c r="I1042" s="283">
        <v>3</v>
      </c>
      <c r="J1042" s="284">
        <v>4629</v>
      </c>
      <c r="K1042" s="283">
        <v>1431</v>
      </c>
      <c r="L1042" s="283">
        <v>1866</v>
      </c>
      <c r="M1042" s="283">
        <v>284</v>
      </c>
      <c r="N1042" s="283">
        <v>497</v>
      </c>
      <c r="O1042" s="283">
        <v>862</v>
      </c>
      <c r="P1042" s="283">
        <v>174</v>
      </c>
      <c r="Q1042" s="283">
        <v>510</v>
      </c>
      <c r="R1042" s="283"/>
      <c r="S1042" s="283"/>
      <c r="T1042" s="283">
        <v>0</v>
      </c>
    </row>
    <row r="1043" spans="2:20" x14ac:dyDescent="0.35">
      <c r="B1043" s="286">
        <v>1036</v>
      </c>
      <c r="C1043" s="283" t="s">
        <v>651</v>
      </c>
      <c r="D1043" s="283">
        <v>441268</v>
      </c>
      <c r="E1043" s="283">
        <v>362435</v>
      </c>
      <c r="F1043" s="280">
        <f t="shared" si="49"/>
        <v>78833</v>
      </c>
      <c r="G1043" s="283">
        <v>151.5</v>
      </c>
      <c r="H1043" s="283">
        <v>56</v>
      </c>
      <c r="I1043" s="283">
        <v>0</v>
      </c>
      <c r="J1043" s="284">
        <v>3717</v>
      </c>
      <c r="K1043" s="283">
        <v>2186</v>
      </c>
      <c r="L1043" s="283">
        <v>3178</v>
      </c>
      <c r="M1043" s="283">
        <v>331</v>
      </c>
      <c r="N1043" s="283">
        <v>615</v>
      </c>
      <c r="O1043" s="283">
        <v>1153</v>
      </c>
      <c r="P1043" s="283">
        <v>275</v>
      </c>
      <c r="Q1043" s="283">
        <v>879</v>
      </c>
      <c r="R1043" s="283"/>
      <c r="S1043" s="283"/>
      <c r="T1043" s="283">
        <v>0</v>
      </c>
    </row>
    <row r="1044" spans="2:20" x14ac:dyDescent="0.35">
      <c r="B1044" s="286">
        <v>1037</v>
      </c>
      <c r="C1044" s="283" t="s">
        <v>652</v>
      </c>
      <c r="D1044" s="283">
        <v>447923</v>
      </c>
      <c r="E1044" s="283">
        <v>367915</v>
      </c>
      <c r="F1044" s="280">
        <f t="shared" si="49"/>
        <v>80008</v>
      </c>
      <c r="G1044" s="283">
        <v>151.5</v>
      </c>
      <c r="H1044" s="283">
        <v>47</v>
      </c>
      <c r="I1044" s="283">
        <v>3</v>
      </c>
      <c r="J1044" s="284">
        <v>3744</v>
      </c>
      <c r="K1044" s="283">
        <v>2585</v>
      </c>
      <c r="L1044" s="283">
        <v>2943</v>
      </c>
      <c r="M1044" s="283">
        <v>331</v>
      </c>
      <c r="N1044" s="283">
        <v>585</v>
      </c>
      <c r="O1044" s="283">
        <v>890</v>
      </c>
      <c r="P1044" s="283">
        <v>197</v>
      </c>
      <c r="Q1044" s="283">
        <v>605</v>
      </c>
      <c r="R1044" s="283"/>
      <c r="S1044" s="283"/>
      <c r="T1044" s="283">
        <v>0</v>
      </c>
    </row>
    <row r="1045" spans="2:20" x14ac:dyDescent="0.35">
      <c r="B1045" s="286">
        <v>1038</v>
      </c>
      <c r="C1045" s="283" t="s">
        <v>653</v>
      </c>
      <c r="D1045" s="283">
        <v>404028</v>
      </c>
      <c r="E1045" s="283">
        <v>325322</v>
      </c>
      <c r="F1045" s="280">
        <f t="shared" si="49"/>
        <v>78706</v>
      </c>
      <c r="G1045" s="283">
        <v>175</v>
      </c>
      <c r="H1045" s="283">
        <v>72</v>
      </c>
      <c r="I1045" s="283">
        <v>4</v>
      </c>
      <c r="J1045" s="284">
        <v>4292</v>
      </c>
      <c r="K1045" s="283">
        <v>2015</v>
      </c>
      <c r="L1045" s="283">
        <v>1749</v>
      </c>
      <c r="M1045" s="283">
        <v>449</v>
      </c>
      <c r="N1045" s="283">
        <v>477</v>
      </c>
      <c r="O1045" s="283">
        <v>696</v>
      </c>
      <c r="P1045" s="283">
        <v>131</v>
      </c>
      <c r="Q1045" s="283">
        <v>315</v>
      </c>
      <c r="R1045" s="283"/>
      <c r="S1045" s="283"/>
      <c r="T1045" s="283">
        <v>0</v>
      </c>
    </row>
    <row r="1046" spans="2:20" x14ac:dyDescent="0.35">
      <c r="B1046" s="286">
        <v>1039</v>
      </c>
      <c r="C1046" s="283" t="s">
        <v>654</v>
      </c>
      <c r="D1046" s="283">
        <v>401892</v>
      </c>
      <c r="E1046" s="283">
        <v>313771</v>
      </c>
      <c r="F1046" s="280">
        <f t="shared" si="49"/>
        <v>88121</v>
      </c>
      <c r="G1046" s="283">
        <v>175</v>
      </c>
      <c r="H1046" s="283">
        <v>74</v>
      </c>
      <c r="I1046" s="283">
        <v>0</v>
      </c>
      <c r="J1046" s="284">
        <v>5394</v>
      </c>
      <c r="K1046" s="283">
        <v>1647</v>
      </c>
      <c r="L1046" s="283">
        <v>1201</v>
      </c>
      <c r="M1046" s="283">
        <v>449</v>
      </c>
      <c r="N1046" s="283">
        <v>367</v>
      </c>
      <c r="O1046" s="283">
        <v>532</v>
      </c>
      <c r="P1046" s="283">
        <v>79</v>
      </c>
      <c r="Q1046" s="283">
        <v>208</v>
      </c>
      <c r="R1046" s="283"/>
      <c r="S1046" s="283"/>
      <c r="T1046" s="283">
        <v>0</v>
      </c>
    </row>
    <row r="1047" spans="2:20" x14ac:dyDescent="0.35">
      <c r="B1047" s="286">
        <v>1040</v>
      </c>
      <c r="C1047" s="283" t="s">
        <v>655</v>
      </c>
      <c r="D1047" s="283">
        <v>402045</v>
      </c>
      <c r="E1047" s="283">
        <v>307587</v>
      </c>
      <c r="F1047" s="280">
        <f t="shared" si="49"/>
        <v>94458</v>
      </c>
      <c r="G1047" s="283">
        <v>132</v>
      </c>
      <c r="H1047" s="283">
        <v>70</v>
      </c>
      <c r="I1047" s="283">
        <v>6</v>
      </c>
      <c r="J1047" s="284">
        <v>5858</v>
      </c>
      <c r="K1047" s="283">
        <v>1577</v>
      </c>
      <c r="L1047" s="283">
        <v>972</v>
      </c>
      <c r="M1047" s="283">
        <v>352</v>
      </c>
      <c r="N1047" s="283">
        <v>305</v>
      </c>
      <c r="O1047" s="283">
        <v>380</v>
      </c>
      <c r="P1047" s="283">
        <v>60</v>
      </c>
      <c r="Q1047" s="283">
        <v>128</v>
      </c>
      <c r="R1047" s="283"/>
      <c r="S1047" s="283"/>
      <c r="T1047" s="283">
        <v>0</v>
      </c>
    </row>
    <row r="1048" spans="2:20" x14ac:dyDescent="0.35">
      <c r="B1048" s="286">
        <v>1041</v>
      </c>
      <c r="C1048" s="283" t="s">
        <v>656</v>
      </c>
      <c r="D1048" s="283">
        <v>378372</v>
      </c>
      <c r="E1048" s="283">
        <v>279732</v>
      </c>
      <c r="F1048" s="280">
        <f t="shared" si="49"/>
        <v>98640</v>
      </c>
      <c r="G1048" s="283">
        <v>132</v>
      </c>
      <c r="H1048" s="283">
        <v>49</v>
      </c>
      <c r="I1048" s="283">
        <v>3</v>
      </c>
      <c r="J1048" s="284">
        <v>5230</v>
      </c>
      <c r="K1048" s="283">
        <v>1272</v>
      </c>
      <c r="L1048" s="283">
        <v>829</v>
      </c>
      <c r="M1048" s="283">
        <v>352</v>
      </c>
      <c r="N1048" s="283">
        <v>287</v>
      </c>
      <c r="O1048" s="283">
        <v>255</v>
      </c>
      <c r="P1048" s="283">
        <v>54</v>
      </c>
      <c r="Q1048" s="283">
        <v>109</v>
      </c>
      <c r="R1048" s="283"/>
      <c r="S1048" s="283"/>
      <c r="T1048" s="283">
        <v>0</v>
      </c>
    </row>
    <row r="1049" spans="2:20" x14ac:dyDescent="0.35">
      <c r="B1049" s="286">
        <v>1042</v>
      </c>
      <c r="C1049" s="283" t="s">
        <v>657</v>
      </c>
      <c r="D1049" s="283">
        <v>357614</v>
      </c>
      <c r="E1049" s="283">
        <v>255821</v>
      </c>
      <c r="F1049" s="280">
        <f t="shared" si="49"/>
        <v>101793</v>
      </c>
      <c r="G1049" s="283">
        <v>40</v>
      </c>
      <c r="H1049" s="283">
        <v>21</v>
      </c>
      <c r="I1049" s="283">
        <v>3</v>
      </c>
      <c r="J1049" s="284">
        <v>4723</v>
      </c>
      <c r="K1049" s="283">
        <v>1172</v>
      </c>
      <c r="L1049" s="283">
        <v>802</v>
      </c>
      <c r="M1049" s="283">
        <v>172</v>
      </c>
      <c r="N1049" s="283">
        <v>262</v>
      </c>
      <c r="O1049" s="283">
        <v>201</v>
      </c>
      <c r="P1049" s="283">
        <v>30</v>
      </c>
      <c r="Q1049" s="283">
        <v>94</v>
      </c>
      <c r="R1049" s="283"/>
      <c r="S1049" s="283"/>
      <c r="T1049" s="283">
        <v>0</v>
      </c>
    </row>
    <row r="1050" spans="2:20" x14ac:dyDescent="0.35">
      <c r="B1050" s="286">
        <v>1043</v>
      </c>
      <c r="C1050" s="283" t="s">
        <v>658</v>
      </c>
      <c r="D1050" s="283">
        <v>319839</v>
      </c>
      <c r="E1050" s="283">
        <v>221079</v>
      </c>
      <c r="F1050" s="280">
        <f t="shared" si="49"/>
        <v>98760</v>
      </c>
      <c r="G1050" s="283">
        <v>40</v>
      </c>
      <c r="H1050" s="283">
        <v>11</v>
      </c>
      <c r="I1050" s="283">
        <v>0</v>
      </c>
      <c r="J1050" s="283">
        <v>4103</v>
      </c>
      <c r="K1050" s="283">
        <v>1001</v>
      </c>
      <c r="L1050" s="283">
        <v>648</v>
      </c>
      <c r="M1050" s="283">
        <v>172</v>
      </c>
      <c r="N1050" s="283">
        <v>214</v>
      </c>
      <c r="O1050" s="283">
        <v>143</v>
      </c>
      <c r="P1050" s="283">
        <v>23</v>
      </c>
      <c r="Q1050" s="283">
        <v>79</v>
      </c>
      <c r="R1050" s="283"/>
      <c r="S1050" s="283"/>
      <c r="T1050" s="283">
        <v>0</v>
      </c>
    </row>
    <row r="1051" spans="2:20" x14ac:dyDescent="0.35">
      <c r="B1051" s="286">
        <v>1044</v>
      </c>
      <c r="C1051" s="283" t="s">
        <v>659</v>
      </c>
      <c r="D1051" s="283">
        <v>291395</v>
      </c>
      <c r="E1051" s="283">
        <v>197002</v>
      </c>
      <c r="F1051" s="280">
        <f t="shared" si="49"/>
        <v>94393</v>
      </c>
      <c r="G1051" s="283">
        <v>16.5</v>
      </c>
      <c r="H1051" s="283">
        <v>9</v>
      </c>
      <c r="I1051" s="283">
        <v>0</v>
      </c>
      <c r="J1051" s="283">
        <v>3603</v>
      </c>
      <c r="K1051" s="283">
        <v>923</v>
      </c>
      <c r="L1051" s="283">
        <v>587</v>
      </c>
      <c r="M1051" s="283">
        <v>54.5</v>
      </c>
      <c r="N1051" s="283">
        <v>157</v>
      </c>
      <c r="O1051" s="283">
        <v>96</v>
      </c>
      <c r="P1051" s="283">
        <v>24</v>
      </c>
      <c r="Q1051" s="283">
        <v>58</v>
      </c>
      <c r="R1051" s="283"/>
      <c r="S1051" s="283"/>
      <c r="T1051" s="283">
        <v>0</v>
      </c>
    </row>
    <row r="1052" spans="2:20" x14ac:dyDescent="0.35">
      <c r="B1052" s="286">
        <v>1045</v>
      </c>
      <c r="C1052" s="283" t="s">
        <v>660</v>
      </c>
      <c r="D1052" s="283">
        <v>218198</v>
      </c>
      <c r="E1052" s="283">
        <v>147282</v>
      </c>
      <c r="F1052" s="280">
        <f t="shared" si="49"/>
        <v>70916</v>
      </c>
      <c r="G1052" s="283">
        <v>16.5</v>
      </c>
      <c r="H1052" s="283">
        <v>8</v>
      </c>
      <c r="I1052" s="283">
        <v>0</v>
      </c>
      <c r="J1052" s="283">
        <v>2905</v>
      </c>
      <c r="K1052" s="283">
        <v>591</v>
      </c>
      <c r="L1052" s="283">
        <v>392</v>
      </c>
      <c r="M1052" s="283">
        <v>54.5</v>
      </c>
      <c r="N1052" s="283">
        <v>124</v>
      </c>
      <c r="O1052" s="283">
        <v>52</v>
      </c>
      <c r="P1052" s="283">
        <v>15</v>
      </c>
      <c r="Q1052" s="283">
        <v>57</v>
      </c>
      <c r="R1052" s="283"/>
      <c r="S1052" s="283"/>
      <c r="T1052" s="283">
        <v>0</v>
      </c>
    </row>
    <row r="1053" spans="2:20" x14ac:dyDescent="0.35">
      <c r="B1053" s="286">
        <v>1046</v>
      </c>
      <c r="C1053" s="283" t="s">
        <v>661</v>
      </c>
      <c r="D1053" s="283">
        <v>165110</v>
      </c>
      <c r="E1053" s="283">
        <v>112837</v>
      </c>
      <c r="F1053" s="280">
        <f t="shared" si="49"/>
        <v>52273</v>
      </c>
      <c r="G1053" s="283">
        <v>8.5</v>
      </c>
      <c r="H1053" s="283">
        <v>3</v>
      </c>
      <c r="I1053" s="283">
        <v>0</v>
      </c>
      <c r="J1053" s="283">
        <v>2538</v>
      </c>
      <c r="K1053" s="283">
        <v>440</v>
      </c>
      <c r="L1053" s="283">
        <v>349</v>
      </c>
      <c r="M1053" s="283">
        <v>27</v>
      </c>
      <c r="N1053" s="283">
        <v>99</v>
      </c>
      <c r="O1053" s="283">
        <v>32</v>
      </c>
      <c r="P1053" s="283">
        <v>12</v>
      </c>
      <c r="Q1053" s="283">
        <v>43</v>
      </c>
      <c r="R1053" s="283"/>
      <c r="S1053" s="283"/>
      <c r="T1053" s="283">
        <v>0</v>
      </c>
    </row>
    <row r="1054" spans="2:20" x14ac:dyDescent="0.35">
      <c r="B1054" s="286">
        <v>1047</v>
      </c>
      <c r="C1054" s="283" t="s">
        <v>662</v>
      </c>
      <c r="D1054" s="283">
        <v>119896</v>
      </c>
      <c r="E1054" s="283">
        <v>83218</v>
      </c>
      <c r="F1054" s="280">
        <f t="shared" si="49"/>
        <v>36678</v>
      </c>
      <c r="G1054" s="283">
        <v>8.5</v>
      </c>
      <c r="H1054" s="283">
        <v>3</v>
      </c>
      <c r="I1054" s="283">
        <v>0</v>
      </c>
      <c r="J1054" s="283">
        <v>1910</v>
      </c>
      <c r="K1054" s="283">
        <v>332</v>
      </c>
      <c r="L1054" s="283">
        <v>277</v>
      </c>
      <c r="M1054" s="283">
        <v>27</v>
      </c>
      <c r="N1054" s="283">
        <v>79</v>
      </c>
      <c r="O1054" s="283">
        <v>19</v>
      </c>
      <c r="P1054" s="283">
        <v>6</v>
      </c>
      <c r="Q1054" s="283">
        <v>25</v>
      </c>
      <c r="R1054" s="283"/>
      <c r="S1054" s="283"/>
      <c r="T1054" s="283">
        <v>0</v>
      </c>
    </row>
    <row r="1055" spans="2:20" x14ac:dyDescent="0.35">
      <c r="B1055" s="286">
        <v>1048</v>
      </c>
      <c r="C1055" s="283" t="s">
        <v>663</v>
      </c>
      <c r="D1055" s="283">
        <v>127990</v>
      </c>
      <c r="E1055" s="283">
        <v>89150</v>
      </c>
      <c r="F1055" s="280">
        <f t="shared" si="49"/>
        <v>38840</v>
      </c>
      <c r="G1055" s="283">
        <v>7</v>
      </c>
      <c r="H1055" s="283">
        <v>6</v>
      </c>
      <c r="I1055" s="283">
        <v>0</v>
      </c>
      <c r="J1055" s="283">
        <v>1752</v>
      </c>
      <c r="K1055" s="283">
        <v>266</v>
      </c>
      <c r="L1055" s="283">
        <v>292</v>
      </c>
      <c r="M1055" s="283">
        <v>13</v>
      </c>
      <c r="N1055" s="283">
        <v>97</v>
      </c>
      <c r="O1055" s="283">
        <v>15</v>
      </c>
      <c r="P1055" s="283">
        <v>3</v>
      </c>
      <c r="Q1055" s="283">
        <v>23</v>
      </c>
      <c r="R1055" s="283"/>
      <c r="S1055" s="283"/>
      <c r="T1055" s="283">
        <v>0</v>
      </c>
    </row>
    <row r="1056" spans="2:20" x14ac:dyDescent="0.35">
      <c r="B1056" s="286">
        <v>1049</v>
      </c>
      <c r="C1056" s="283" t="s">
        <v>664</v>
      </c>
      <c r="D1056" s="283">
        <v>5926624</v>
      </c>
      <c r="E1056" s="283">
        <v>4485210</v>
      </c>
      <c r="F1056" s="280">
        <f t="shared" si="49"/>
        <v>1441414</v>
      </c>
      <c r="G1056" s="283">
        <v>1759</v>
      </c>
      <c r="H1056" s="283">
        <v>733</v>
      </c>
      <c r="I1056" s="283">
        <v>29</v>
      </c>
      <c r="J1056" s="283">
        <v>72692</v>
      </c>
      <c r="K1056" s="283">
        <v>21997</v>
      </c>
      <c r="L1056" s="283">
        <v>19058</v>
      </c>
      <c r="M1056" s="283">
        <v>4604</v>
      </c>
      <c r="N1056" s="283">
        <v>5940</v>
      </c>
      <c r="O1056" s="283">
        <v>7791</v>
      </c>
      <c r="P1056" s="283">
        <v>1395</v>
      </c>
      <c r="Q1056" s="283">
        <v>3952</v>
      </c>
      <c r="R1056" s="283"/>
      <c r="S1056" s="283"/>
      <c r="T1056" s="283">
        <v>0</v>
      </c>
    </row>
    <row r="1057" spans="2:20" x14ac:dyDescent="0.35">
      <c r="B1057" s="286">
        <v>1050</v>
      </c>
      <c r="C1057" s="282" t="s">
        <v>768</v>
      </c>
      <c r="D1057" s="282">
        <v>2525539</v>
      </c>
      <c r="E1057" s="282">
        <v>1834359</v>
      </c>
      <c r="F1057" s="282">
        <f>D1057-E1057</f>
        <v>691180</v>
      </c>
      <c r="G1057" s="282">
        <v>491</v>
      </c>
      <c r="H1057" s="282">
        <v>222</v>
      </c>
      <c r="I1057" s="282">
        <v>13</v>
      </c>
      <c r="J1057" s="282">
        <v>27858</v>
      </c>
      <c r="K1057" s="282">
        <v>10474</v>
      </c>
      <c r="L1057" s="282">
        <v>11348</v>
      </c>
      <c r="M1057" s="282">
        <v>1220</v>
      </c>
      <c r="N1057" s="282">
        <v>1714</v>
      </c>
      <c r="O1057" s="282">
        <v>2409</v>
      </c>
      <c r="P1057" s="282">
        <v>540</v>
      </c>
      <c r="Q1057" s="282">
        <v>1714</v>
      </c>
      <c r="R1057" s="282"/>
      <c r="S1057" s="282"/>
      <c r="T1057" s="282">
        <v>1</v>
      </c>
    </row>
    <row r="1058" spans="2:20" ht="42" x14ac:dyDescent="0.4">
      <c r="B1058" s="286">
        <v>1051</v>
      </c>
      <c r="C1058" s="218"/>
      <c r="D1058" s="607" t="s">
        <v>2353</v>
      </c>
      <c r="E1058" s="607" t="s">
        <v>2354</v>
      </c>
      <c r="F1058" s="607" t="s">
        <v>2355</v>
      </c>
      <c r="G1058" s="285" t="s">
        <v>2357</v>
      </c>
      <c r="H1058" s="285" t="s">
        <v>2358</v>
      </c>
      <c r="I1058" s="285" t="s">
        <v>2359</v>
      </c>
      <c r="J1058" s="285" t="s">
        <v>4020</v>
      </c>
      <c r="K1058" s="285" t="s">
        <v>4021</v>
      </c>
      <c r="L1058" s="285" t="s">
        <v>4022</v>
      </c>
      <c r="M1058" s="285" t="s">
        <v>2068</v>
      </c>
      <c r="N1058" s="285" t="s">
        <v>2069</v>
      </c>
      <c r="O1058" s="285" t="s">
        <v>2070</v>
      </c>
      <c r="P1058" s="285" t="s">
        <v>2071</v>
      </c>
      <c r="Q1058" s="285" t="s">
        <v>2072</v>
      </c>
      <c r="R1058" s="285">
        <v>9</v>
      </c>
      <c r="S1058" s="285">
        <v>10</v>
      </c>
      <c r="T1058" s="285" t="s">
        <v>765</v>
      </c>
    </row>
    <row r="1059" spans="2:20" x14ac:dyDescent="0.35">
      <c r="B1059" s="286">
        <v>1052</v>
      </c>
      <c r="C1059" s="280" t="s">
        <v>646</v>
      </c>
      <c r="D1059" s="280">
        <v>371219</v>
      </c>
      <c r="E1059" s="280">
        <v>287178</v>
      </c>
      <c r="F1059" s="280">
        <f>D1059-E1059</f>
        <v>84041</v>
      </c>
      <c r="G1059" s="280">
        <v>146</v>
      </c>
      <c r="H1059" s="280">
        <v>49</v>
      </c>
      <c r="I1059" s="280">
        <v>0</v>
      </c>
      <c r="J1059" s="281">
        <v>1898</v>
      </c>
      <c r="K1059" s="280">
        <v>88</v>
      </c>
      <c r="L1059" s="280">
        <v>3</v>
      </c>
      <c r="M1059" s="280">
        <v>351</v>
      </c>
      <c r="N1059" s="280">
        <v>583</v>
      </c>
      <c r="O1059" s="280">
        <v>765</v>
      </c>
      <c r="P1059" s="280">
        <v>128</v>
      </c>
      <c r="Q1059" s="280">
        <v>379</v>
      </c>
      <c r="R1059" s="280"/>
      <c r="S1059" s="280"/>
      <c r="T1059" s="280">
        <v>0</v>
      </c>
    </row>
    <row r="1060" spans="2:20" x14ac:dyDescent="0.35">
      <c r="B1060" s="286">
        <v>1053</v>
      </c>
      <c r="C1060" s="283" t="s">
        <v>647</v>
      </c>
      <c r="D1060" s="283">
        <v>368635</v>
      </c>
      <c r="E1060" s="283">
        <v>278505</v>
      </c>
      <c r="F1060" s="280">
        <f t="shared" ref="F1060:F1077" si="50">D1060-E1060</f>
        <v>90130</v>
      </c>
      <c r="G1060" s="283">
        <v>169.5</v>
      </c>
      <c r="H1060" s="283">
        <v>84</v>
      </c>
      <c r="I1060" s="283">
        <v>0</v>
      </c>
      <c r="J1060" s="284">
        <v>2197</v>
      </c>
      <c r="K1060" s="283">
        <v>70</v>
      </c>
      <c r="L1060" s="283">
        <v>0</v>
      </c>
      <c r="M1060" s="283">
        <v>400.5</v>
      </c>
      <c r="N1060" s="283">
        <v>366</v>
      </c>
      <c r="O1060" s="283">
        <v>600</v>
      </c>
      <c r="P1060" s="283">
        <v>67</v>
      </c>
      <c r="Q1060" s="283">
        <v>160</v>
      </c>
      <c r="R1060" s="283"/>
      <c r="S1060" s="283"/>
      <c r="T1060" s="283">
        <v>0</v>
      </c>
    </row>
    <row r="1061" spans="2:20" x14ac:dyDescent="0.35">
      <c r="B1061" s="286">
        <v>1054</v>
      </c>
      <c r="C1061" s="283" t="s">
        <v>648</v>
      </c>
      <c r="D1061" s="283">
        <v>341065</v>
      </c>
      <c r="E1061" s="283">
        <v>254016</v>
      </c>
      <c r="F1061" s="280">
        <f t="shared" si="50"/>
        <v>87049</v>
      </c>
      <c r="G1061" s="283">
        <v>169.5</v>
      </c>
      <c r="H1061" s="283">
        <v>71</v>
      </c>
      <c r="I1061" s="283">
        <v>4</v>
      </c>
      <c r="J1061" s="284">
        <v>2022</v>
      </c>
      <c r="K1061" s="283">
        <v>74</v>
      </c>
      <c r="L1061" s="283">
        <v>0</v>
      </c>
      <c r="M1061" s="283">
        <v>400.5</v>
      </c>
      <c r="N1061" s="283">
        <v>384</v>
      </c>
      <c r="O1061" s="283">
        <v>543</v>
      </c>
      <c r="P1061" s="283">
        <v>61</v>
      </c>
      <c r="Q1061" s="283">
        <v>146</v>
      </c>
      <c r="R1061" s="283"/>
      <c r="S1061" s="283"/>
      <c r="T1061" s="283">
        <v>0</v>
      </c>
    </row>
    <row r="1062" spans="2:20" x14ac:dyDescent="0.35">
      <c r="B1062" s="286">
        <v>1055</v>
      </c>
      <c r="C1062" s="283" t="s">
        <v>649</v>
      </c>
      <c r="D1062" s="283">
        <v>356338</v>
      </c>
      <c r="E1062" s="283">
        <v>269019</v>
      </c>
      <c r="F1062" s="280">
        <f t="shared" si="50"/>
        <v>87319</v>
      </c>
      <c r="G1062" s="283">
        <v>98</v>
      </c>
      <c r="H1062" s="283">
        <v>45</v>
      </c>
      <c r="I1062" s="283">
        <v>3</v>
      </c>
      <c r="J1062" s="284">
        <v>1981</v>
      </c>
      <c r="K1062" s="283">
        <v>62</v>
      </c>
      <c r="L1062" s="283">
        <v>0</v>
      </c>
      <c r="M1062" s="283">
        <v>384</v>
      </c>
      <c r="N1062" s="283">
        <v>442</v>
      </c>
      <c r="O1062" s="283">
        <v>557</v>
      </c>
      <c r="P1062" s="283">
        <v>56</v>
      </c>
      <c r="Q1062" s="283">
        <v>134</v>
      </c>
      <c r="R1062" s="283"/>
      <c r="S1062" s="283"/>
      <c r="T1062" s="283">
        <v>0</v>
      </c>
    </row>
    <row r="1063" spans="2:20" x14ac:dyDescent="0.35">
      <c r="B1063" s="286">
        <v>1056</v>
      </c>
      <c r="C1063" s="283" t="s">
        <v>650</v>
      </c>
      <c r="D1063" s="283">
        <v>413790</v>
      </c>
      <c r="E1063" s="283">
        <v>333362</v>
      </c>
      <c r="F1063" s="280">
        <f t="shared" si="50"/>
        <v>80428</v>
      </c>
      <c r="G1063" s="283">
        <v>122</v>
      </c>
      <c r="H1063" s="280">
        <v>55</v>
      </c>
      <c r="I1063" s="283">
        <v>3</v>
      </c>
      <c r="J1063" s="284">
        <v>1596</v>
      </c>
      <c r="K1063" s="283">
        <v>87</v>
      </c>
      <c r="L1063" s="283">
        <v>6</v>
      </c>
      <c r="M1063" s="283">
        <v>284</v>
      </c>
      <c r="N1063" s="283">
        <v>497</v>
      </c>
      <c r="O1063" s="283">
        <v>862</v>
      </c>
      <c r="P1063" s="283">
        <v>174</v>
      </c>
      <c r="Q1063" s="283">
        <v>510</v>
      </c>
      <c r="R1063" s="283"/>
      <c r="S1063" s="283"/>
      <c r="T1063" s="283">
        <v>0</v>
      </c>
    </row>
    <row r="1064" spans="2:20" x14ac:dyDescent="0.35">
      <c r="B1064" s="286">
        <v>1057</v>
      </c>
      <c r="C1064" s="283" t="s">
        <v>651</v>
      </c>
      <c r="D1064" s="283">
        <v>441268</v>
      </c>
      <c r="E1064" s="283">
        <v>362435</v>
      </c>
      <c r="F1064" s="280">
        <f t="shared" si="50"/>
        <v>78833</v>
      </c>
      <c r="G1064" s="283">
        <v>151.5</v>
      </c>
      <c r="H1064" s="283">
        <v>56</v>
      </c>
      <c r="I1064" s="283">
        <v>0</v>
      </c>
      <c r="J1064" s="284">
        <v>1521</v>
      </c>
      <c r="K1064" s="283">
        <v>118</v>
      </c>
      <c r="L1064" s="283">
        <v>5</v>
      </c>
      <c r="M1064" s="283">
        <v>331</v>
      </c>
      <c r="N1064" s="283">
        <v>615</v>
      </c>
      <c r="O1064" s="283">
        <v>1153</v>
      </c>
      <c r="P1064" s="283">
        <v>275</v>
      </c>
      <c r="Q1064" s="283">
        <v>879</v>
      </c>
      <c r="R1064" s="283"/>
      <c r="S1064" s="283"/>
      <c r="T1064" s="283">
        <v>0</v>
      </c>
    </row>
    <row r="1065" spans="2:20" x14ac:dyDescent="0.35">
      <c r="B1065" s="286">
        <v>1058</v>
      </c>
      <c r="C1065" s="283" t="s">
        <v>652</v>
      </c>
      <c r="D1065" s="283">
        <v>447923</v>
      </c>
      <c r="E1065" s="283">
        <v>367915</v>
      </c>
      <c r="F1065" s="280">
        <f t="shared" si="50"/>
        <v>80008</v>
      </c>
      <c r="G1065" s="283">
        <v>151.5</v>
      </c>
      <c r="H1065" s="283">
        <v>47</v>
      </c>
      <c r="I1065" s="283">
        <v>3</v>
      </c>
      <c r="J1065" s="284">
        <v>1718</v>
      </c>
      <c r="K1065" s="283">
        <v>97</v>
      </c>
      <c r="L1065" s="283">
        <v>4</v>
      </c>
      <c r="M1065" s="283">
        <v>331</v>
      </c>
      <c r="N1065" s="283">
        <v>585</v>
      </c>
      <c r="O1065" s="283">
        <v>890</v>
      </c>
      <c r="P1065" s="283">
        <v>197</v>
      </c>
      <c r="Q1065" s="283">
        <v>605</v>
      </c>
      <c r="R1065" s="283"/>
      <c r="S1065" s="283"/>
      <c r="T1065" s="283">
        <v>0</v>
      </c>
    </row>
    <row r="1066" spans="2:20" x14ac:dyDescent="0.35">
      <c r="B1066" s="286">
        <v>1059</v>
      </c>
      <c r="C1066" s="283" t="s">
        <v>653</v>
      </c>
      <c r="D1066" s="283">
        <v>404028</v>
      </c>
      <c r="E1066" s="283">
        <v>325322</v>
      </c>
      <c r="F1066" s="280">
        <f t="shared" si="50"/>
        <v>78706</v>
      </c>
      <c r="G1066" s="283">
        <v>175</v>
      </c>
      <c r="H1066" s="283">
        <v>72</v>
      </c>
      <c r="I1066" s="283">
        <v>4</v>
      </c>
      <c r="J1066" s="284">
        <v>1909</v>
      </c>
      <c r="K1066" s="283">
        <v>99</v>
      </c>
      <c r="L1066" s="283">
        <v>9</v>
      </c>
      <c r="M1066" s="283">
        <v>449</v>
      </c>
      <c r="N1066" s="283">
        <v>477</v>
      </c>
      <c r="O1066" s="283">
        <v>696</v>
      </c>
      <c r="P1066" s="283">
        <v>131</v>
      </c>
      <c r="Q1066" s="283">
        <v>315</v>
      </c>
      <c r="R1066" s="283"/>
      <c r="S1066" s="283"/>
      <c r="T1066" s="283">
        <v>0</v>
      </c>
    </row>
    <row r="1067" spans="2:20" x14ac:dyDescent="0.35">
      <c r="B1067" s="286">
        <v>1060</v>
      </c>
      <c r="C1067" s="283" t="s">
        <v>654</v>
      </c>
      <c r="D1067" s="283">
        <v>401892</v>
      </c>
      <c r="E1067" s="283">
        <v>313771</v>
      </c>
      <c r="F1067" s="280">
        <f t="shared" si="50"/>
        <v>88121</v>
      </c>
      <c r="G1067" s="283">
        <v>175</v>
      </c>
      <c r="H1067" s="283">
        <v>74</v>
      </c>
      <c r="I1067" s="283">
        <v>0</v>
      </c>
      <c r="J1067" s="284">
        <v>2045</v>
      </c>
      <c r="K1067" s="283">
        <v>96</v>
      </c>
      <c r="L1067" s="283">
        <v>9</v>
      </c>
      <c r="M1067" s="283">
        <v>449</v>
      </c>
      <c r="N1067" s="283">
        <v>367</v>
      </c>
      <c r="O1067" s="283">
        <v>532</v>
      </c>
      <c r="P1067" s="283">
        <v>79</v>
      </c>
      <c r="Q1067" s="283">
        <v>208</v>
      </c>
      <c r="R1067" s="283"/>
      <c r="S1067" s="283"/>
      <c r="T1067" s="283">
        <v>0</v>
      </c>
    </row>
    <row r="1068" spans="2:20" x14ac:dyDescent="0.35">
      <c r="B1068" s="286">
        <v>1061</v>
      </c>
      <c r="C1068" s="283" t="s">
        <v>655</v>
      </c>
      <c r="D1068" s="283">
        <v>402045</v>
      </c>
      <c r="E1068" s="283">
        <v>307587</v>
      </c>
      <c r="F1068" s="280">
        <f t="shared" si="50"/>
        <v>94458</v>
      </c>
      <c r="G1068" s="283">
        <v>132</v>
      </c>
      <c r="H1068" s="283">
        <v>70</v>
      </c>
      <c r="I1068" s="283">
        <v>6</v>
      </c>
      <c r="J1068" s="284">
        <v>2206</v>
      </c>
      <c r="K1068" s="283">
        <v>102</v>
      </c>
      <c r="L1068" s="283">
        <v>12</v>
      </c>
      <c r="M1068" s="283">
        <v>352</v>
      </c>
      <c r="N1068" s="283">
        <v>305</v>
      </c>
      <c r="O1068" s="283">
        <v>380</v>
      </c>
      <c r="P1068" s="283">
        <v>60</v>
      </c>
      <c r="Q1068" s="283">
        <v>128</v>
      </c>
      <c r="R1068" s="283"/>
      <c r="S1068" s="283"/>
      <c r="T1068" s="283">
        <v>0</v>
      </c>
    </row>
    <row r="1069" spans="2:20" x14ac:dyDescent="0.35">
      <c r="B1069" s="286">
        <v>1062</v>
      </c>
      <c r="C1069" s="283" t="s">
        <v>656</v>
      </c>
      <c r="D1069" s="283">
        <v>378372</v>
      </c>
      <c r="E1069" s="283">
        <v>279732</v>
      </c>
      <c r="F1069" s="280">
        <f t="shared" si="50"/>
        <v>98640</v>
      </c>
      <c r="G1069" s="283">
        <v>132</v>
      </c>
      <c r="H1069" s="283">
        <v>49</v>
      </c>
      <c r="I1069" s="283">
        <v>3</v>
      </c>
      <c r="J1069" s="284">
        <v>2178</v>
      </c>
      <c r="K1069" s="283">
        <v>84</v>
      </c>
      <c r="L1069" s="283">
        <v>10</v>
      </c>
      <c r="M1069" s="283">
        <v>352</v>
      </c>
      <c r="N1069" s="283">
        <v>287</v>
      </c>
      <c r="O1069" s="283">
        <v>255</v>
      </c>
      <c r="P1069" s="283">
        <v>54</v>
      </c>
      <c r="Q1069" s="283">
        <v>109</v>
      </c>
      <c r="R1069" s="283"/>
      <c r="S1069" s="283"/>
      <c r="T1069" s="283">
        <v>0</v>
      </c>
    </row>
    <row r="1070" spans="2:20" x14ac:dyDescent="0.35">
      <c r="B1070" s="286">
        <v>1063</v>
      </c>
      <c r="C1070" s="283" t="s">
        <v>657</v>
      </c>
      <c r="D1070" s="283">
        <v>357614</v>
      </c>
      <c r="E1070" s="283">
        <v>255821</v>
      </c>
      <c r="F1070" s="280">
        <f t="shared" si="50"/>
        <v>101793</v>
      </c>
      <c r="G1070" s="283">
        <v>40</v>
      </c>
      <c r="H1070" s="283">
        <v>21</v>
      </c>
      <c r="I1070" s="283">
        <v>3</v>
      </c>
      <c r="J1070" s="284">
        <v>1994</v>
      </c>
      <c r="K1070" s="283">
        <v>67</v>
      </c>
      <c r="L1070" s="283">
        <v>22</v>
      </c>
      <c r="M1070" s="283">
        <v>172</v>
      </c>
      <c r="N1070" s="283">
        <v>262</v>
      </c>
      <c r="O1070" s="283">
        <v>201</v>
      </c>
      <c r="P1070" s="283">
        <v>30</v>
      </c>
      <c r="Q1070" s="283">
        <v>94</v>
      </c>
      <c r="R1070" s="283"/>
      <c r="S1070" s="283"/>
      <c r="T1070" s="283">
        <v>0</v>
      </c>
    </row>
    <row r="1071" spans="2:20" x14ac:dyDescent="0.35">
      <c r="B1071" s="286">
        <v>1064</v>
      </c>
      <c r="C1071" s="283" t="s">
        <v>658</v>
      </c>
      <c r="D1071" s="283">
        <v>319839</v>
      </c>
      <c r="E1071" s="283">
        <v>221079</v>
      </c>
      <c r="F1071" s="280">
        <f t="shared" si="50"/>
        <v>98760</v>
      </c>
      <c r="G1071" s="283">
        <v>40</v>
      </c>
      <c r="H1071" s="283">
        <v>11</v>
      </c>
      <c r="I1071" s="283">
        <v>0</v>
      </c>
      <c r="J1071" s="283">
        <v>1766</v>
      </c>
      <c r="K1071" s="283">
        <v>91</v>
      </c>
      <c r="L1071" s="283">
        <v>13</v>
      </c>
      <c r="M1071" s="283">
        <v>172</v>
      </c>
      <c r="N1071" s="283">
        <v>214</v>
      </c>
      <c r="O1071" s="283">
        <v>143</v>
      </c>
      <c r="P1071" s="283">
        <v>23</v>
      </c>
      <c r="Q1071" s="283">
        <v>79</v>
      </c>
      <c r="R1071" s="283"/>
      <c r="S1071" s="283"/>
      <c r="T1071" s="283">
        <v>0</v>
      </c>
    </row>
    <row r="1072" spans="2:20" x14ac:dyDescent="0.35">
      <c r="B1072" s="286">
        <v>1065</v>
      </c>
      <c r="C1072" s="283" t="s">
        <v>659</v>
      </c>
      <c r="D1072" s="283">
        <v>291395</v>
      </c>
      <c r="E1072" s="283">
        <v>197002</v>
      </c>
      <c r="F1072" s="280">
        <f t="shared" si="50"/>
        <v>94393</v>
      </c>
      <c r="G1072" s="283">
        <v>16.5</v>
      </c>
      <c r="H1072" s="283">
        <v>9</v>
      </c>
      <c r="I1072" s="283">
        <v>0</v>
      </c>
      <c r="J1072" s="283">
        <v>1617</v>
      </c>
      <c r="K1072" s="283">
        <v>103</v>
      </c>
      <c r="L1072" s="283">
        <v>26</v>
      </c>
      <c r="M1072" s="283">
        <v>54.5</v>
      </c>
      <c r="N1072" s="283">
        <v>157</v>
      </c>
      <c r="O1072" s="283">
        <v>96</v>
      </c>
      <c r="P1072" s="283">
        <v>24</v>
      </c>
      <c r="Q1072" s="283">
        <v>58</v>
      </c>
      <c r="R1072" s="283"/>
      <c r="S1072" s="283"/>
      <c r="T1072" s="283">
        <v>0</v>
      </c>
    </row>
    <row r="1073" spans="2:20" x14ac:dyDescent="0.35">
      <c r="B1073" s="286">
        <v>1066</v>
      </c>
      <c r="C1073" s="283" t="s">
        <v>660</v>
      </c>
      <c r="D1073" s="283">
        <v>218198</v>
      </c>
      <c r="E1073" s="283">
        <v>147282</v>
      </c>
      <c r="F1073" s="280">
        <f t="shared" si="50"/>
        <v>70916</v>
      </c>
      <c r="G1073" s="283">
        <v>16.5</v>
      </c>
      <c r="H1073" s="283">
        <v>8</v>
      </c>
      <c r="I1073" s="283">
        <v>0</v>
      </c>
      <c r="J1073" s="283">
        <v>1155</v>
      </c>
      <c r="K1073" s="283">
        <v>111</v>
      </c>
      <c r="L1073" s="283">
        <v>14</v>
      </c>
      <c r="M1073" s="283">
        <v>54.5</v>
      </c>
      <c r="N1073" s="283">
        <v>124</v>
      </c>
      <c r="O1073" s="283">
        <v>52</v>
      </c>
      <c r="P1073" s="283">
        <v>15</v>
      </c>
      <c r="Q1073" s="283">
        <v>57</v>
      </c>
      <c r="R1073" s="283"/>
      <c r="S1073" s="283"/>
      <c r="T1073" s="283">
        <v>0</v>
      </c>
    </row>
    <row r="1074" spans="2:20" x14ac:dyDescent="0.35">
      <c r="B1074" s="286">
        <v>1067</v>
      </c>
      <c r="C1074" s="283" t="s">
        <v>661</v>
      </c>
      <c r="D1074" s="283">
        <v>165110</v>
      </c>
      <c r="E1074" s="283">
        <v>112837</v>
      </c>
      <c r="F1074" s="280">
        <f t="shared" si="50"/>
        <v>52273</v>
      </c>
      <c r="G1074" s="283">
        <v>8.5</v>
      </c>
      <c r="H1074" s="283">
        <v>3</v>
      </c>
      <c r="I1074" s="283">
        <v>0</v>
      </c>
      <c r="J1074" s="283">
        <v>654</v>
      </c>
      <c r="K1074" s="283">
        <v>76</v>
      </c>
      <c r="L1074" s="283">
        <v>9</v>
      </c>
      <c r="M1074" s="283">
        <v>27</v>
      </c>
      <c r="N1074" s="283">
        <v>99</v>
      </c>
      <c r="O1074" s="283">
        <v>32</v>
      </c>
      <c r="P1074" s="283">
        <v>12</v>
      </c>
      <c r="Q1074" s="283">
        <v>43</v>
      </c>
      <c r="R1074" s="283"/>
      <c r="S1074" s="283"/>
      <c r="T1074" s="283">
        <v>0</v>
      </c>
    </row>
    <row r="1075" spans="2:20" x14ac:dyDescent="0.35">
      <c r="B1075" s="286">
        <v>1068</v>
      </c>
      <c r="C1075" s="283" t="s">
        <v>662</v>
      </c>
      <c r="D1075" s="283">
        <v>119896</v>
      </c>
      <c r="E1075" s="283">
        <v>83218</v>
      </c>
      <c r="F1075" s="280">
        <f t="shared" si="50"/>
        <v>36678</v>
      </c>
      <c r="G1075" s="283">
        <v>8.5</v>
      </c>
      <c r="H1075" s="283">
        <v>3</v>
      </c>
      <c r="I1075" s="283">
        <v>0</v>
      </c>
      <c r="J1075" s="283">
        <v>400</v>
      </c>
      <c r="K1075" s="283">
        <v>40</v>
      </c>
      <c r="L1075" s="283">
        <v>17</v>
      </c>
      <c r="M1075" s="283">
        <v>27</v>
      </c>
      <c r="N1075" s="283">
        <v>79</v>
      </c>
      <c r="O1075" s="283">
        <v>19</v>
      </c>
      <c r="P1075" s="283">
        <v>6</v>
      </c>
      <c r="Q1075" s="283">
        <v>25</v>
      </c>
      <c r="R1075" s="283"/>
      <c r="S1075" s="283"/>
      <c r="T1075" s="283">
        <v>0</v>
      </c>
    </row>
    <row r="1076" spans="2:20" x14ac:dyDescent="0.35">
      <c r="B1076" s="286">
        <v>1069</v>
      </c>
      <c r="C1076" s="283" t="s">
        <v>663</v>
      </c>
      <c r="D1076" s="283">
        <v>127990</v>
      </c>
      <c r="E1076" s="283">
        <v>89150</v>
      </c>
      <c r="F1076" s="280">
        <f t="shared" si="50"/>
        <v>38840</v>
      </c>
      <c r="G1076" s="283">
        <v>7</v>
      </c>
      <c r="H1076" s="283">
        <v>6</v>
      </c>
      <c r="I1076" s="283">
        <v>0</v>
      </c>
      <c r="J1076" s="283">
        <v>316</v>
      </c>
      <c r="K1076" s="283">
        <v>55</v>
      </c>
      <c r="L1076" s="283">
        <v>16</v>
      </c>
      <c r="M1076" s="283">
        <v>13</v>
      </c>
      <c r="N1076" s="283">
        <v>97</v>
      </c>
      <c r="O1076" s="283">
        <v>15</v>
      </c>
      <c r="P1076" s="283">
        <v>3</v>
      </c>
      <c r="Q1076" s="283">
        <v>23</v>
      </c>
      <c r="R1076" s="283"/>
      <c r="S1076" s="283"/>
      <c r="T1076" s="283">
        <v>0</v>
      </c>
    </row>
    <row r="1077" spans="2:20" x14ac:dyDescent="0.35">
      <c r="B1077" s="286">
        <v>1070</v>
      </c>
      <c r="C1077" s="283" t="s">
        <v>664</v>
      </c>
      <c r="D1077" s="283">
        <v>5926624</v>
      </c>
      <c r="E1077" s="283">
        <v>4485210</v>
      </c>
      <c r="F1077" s="280">
        <f t="shared" si="50"/>
        <v>1441414</v>
      </c>
      <c r="G1077" s="283">
        <v>1759</v>
      </c>
      <c r="H1077" s="283">
        <v>733</v>
      </c>
      <c r="I1077" s="283">
        <v>29</v>
      </c>
      <c r="J1077" s="283">
        <v>29177</v>
      </c>
      <c r="K1077" s="283">
        <v>1518</v>
      </c>
      <c r="L1077" s="283">
        <v>182</v>
      </c>
      <c r="M1077" s="283">
        <v>4604</v>
      </c>
      <c r="N1077" s="283">
        <v>5940</v>
      </c>
      <c r="O1077" s="283">
        <v>7791</v>
      </c>
      <c r="P1077" s="283">
        <v>1395</v>
      </c>
      <c r="Q1077" s="283">
        <v>3952</v>
      </c>
      <c r="R1077" s="283"/>
      <c r="S1077" s="283"/>
      <c r="T1077" s="283">
        <v>0</v>
      </c>
    </row>
    <row r="1078" spans="2:20" x14ac:dyDescent="0.35">
      <c r="B1078" s="286">
        <v>1071</v>
      </c>
      <c r="C1078" s="282" t="s">
        <v>768</v>
      </c>
      <c r="D1078" s="282">
        <v>2525539</v>
      </c>
      <c r="E1078" s="282">
        <v>1834359</v>
      </c>
      <c r="F1078" s="282">
        <f>D1078-E1078</f>
        <v>691180</v>
      </c>
      <c r="G1078" s="282">
        <v>491</v>
      </c>
      <c r="H1078" s="282">
        <v>222</v>
      </c>
      <c r="I1078" s="282">
        <v>13</v>
      </c>
      <c r="J1078" s="282">
        <v>11843</v>
      </c>
      <c r="K1078" s="282">
        <v>898</v>
      </c>
      <c r="L1078" s="282">
        <v>188</v>
      </c>
      <c r="M1078" s="282">
        <v>1220</v>
      </c>
      <c r="N1078" s="282">
        <v>1714</v>
      </c>
      <c r="O1078" s="282">
        <v>2409</v>
      </c>
      <c r="P1078" s="282">
        <v>540</v>
      </c>
      <c r="Q1078" s="282">
        <v>1714</v>
      </c>
      <c r="R1078" s="282"/>
      <c r="S1078" s="282"/>
      <c r="T1078" s="282">
        <v>1</v>
      </c>
    </row>
    <row r="1079" spans="2:20" ht="42" x14ac:dyDescent="0.4">
      <c r="B1079" s="286">
        <v>1072</v>
      </c>
      <c r="C1079" s="218"/>
      <c r="D1079" s="607" t="s">
        <v>2353</v>
      </c>
      <c r="E1079" s="607" t="s">
        <v>2354</v>
      </c>
      <c r="F1079" s="607" t="s">
        <v>2355</v>
      </c>
      <c r="G1079" s="285" t="s">
        <v>2357</v>
      </c>
      <c r="H1079" s="285" t="s">
        <v>2358</v>
      </c>
      <c r="I1079" s="285" t="s">
        <v>2359</v>
      </c>
      <c r="J1079" s="285" t="s">
        <v>4023</v>
      </c>
      <c r="K1079" s="285" t="s">
        <v>4024</v>
      </c>
      <c r="L1079" s="285" t="s">
        <v>4025</v>
      </c>
      <c r="M1079" s="285" t="s">
        <v>2068</v>
      </c>
      <c r="N1079" s="285" t="s">
        <v>2069</v>
      </c>
      <c r="O1079" s="285" t="s">
        <v>2070</v>
      </c>
      <c r="P1079" s="285" t="s">
        <v>2071</v>
      </c>
      <c r="Q1079" s="285" t="s">
        <v>2072</v>
      </c>
      <c r="R1079" s="285">
        <v>9</v>
      </c>
      <c r="S1079" s="285">
        <v>10</v>
      </c>
      <c r="T1079" s="285" t="s">
        <v>765</v>
      </c>
    </row>
    <row r="1080" spans="2:20" x14ac:dyDescent="0.35">
      <c r="B1080" s="286">
        <v>1073</v>
      </c>
      <c r="C1080" s="280" t="s">
        <v>646</v>
      </c>
      <c r="D1080" s="280">
        <v>371219</v>
      </c>
      <c r="E1080" s="280">
        <v>287178</v>
      </c>
      <c r="F1080" s="280">
        <f>D1080-E1080</f>
        <v>84041</v>
      </c>
      <c r="G1080" s="280">
        <v>146</v>
      </c>
      <c r="H1080" s="280">
        <v>49</v>
      </c>
      <c r="I1080" s="280">
        <v>0</v>
      </c>
      <c r="J1080" s="281">
        <v>6286</v>
      </c>
      <c r="K1080" s="280">
        <v>2945</v>
      </c>
      <c r="L1080" s="280">
        <v>856</v>
      </c>
      <c r="M1080" s="280">
        <v>351</v>
      </c>
      <c r="N1080" s="280">
        <v>583</v>
      </c>
      <c r="O1080" s="280">
        <v>765</v>
      </c>
      <c r="P1080" s="280">
        <v>128</v>
      </c>
      <c r="Q1080" s="280">
        <v>379</v>
      </c>
      <c r="R1080" s="280"/>
      <c r="S1080" s="280"/>
      <c r="T1080" s="280">
        <v>0</v>
      </c>
    </row>
    <row r="1081" spans="2:20" x14ac:dyDescent="0.35">
      <c r="B1081" s="286">
        <v>1074</v>
      </c>
      <c r="C1081" s="283" t="s">
        <v>647</v>
      </c>
      <c r="D1081" s="283">
        <v>368635</v>
      </c>
      <c r="E1081" s="283">
        <v>278505</v>
      </c>
      <c r="F1081" s="280">
        <f t="shared" ref="F1081:F1098" si="51">D1081-E1081</f>
        <v>90130</v>
      </c>
      <c r="G1081" s="283">
        <v>169.5</v>
      </c>
      <c r="H1081" s="283">
        <v>84</v>
      </c>
      <c r="I1081" s="283">
        <v>0</v>
      </c>
      <c r="J1081" s="284">
        <v>6442</v>
      </c>
      <c r="K1081" s="283">
        <v>1773</v>
      </c>
      <c r="L1081" s="283">
        <v>395</v>
      </c>
      <c r="M1081" s="283">
        <v>400.5</v>
      </c>
      <c r="N1081" s="283">
        <v>366</v>
      </c>
      <c r="O1081" s="283">
        <v>600</v>
      </c>
      <c r="P1081" s="283">
        <v>67</v>
      </c>
      <c r="Q1081" s="283">
        <v>160</v>
      </c>
      <c r="R1081" s="283"/>
      <c r="S1081" s="283"/>
      <c r="T1081" s="283">
        <v>0</v>
      </c>
    </row>
    <row r="1082" spans="2:20" x14ac:dyDescent="0.35">
      <c r="B1082" s="286">
        <v>1075</v>
      </c>
      <c r="C1082" s="283" t="s">
        <v>648</v>
      </c>
      <c r="D1082" s="283">
        <v>341065</v>
      </c>
      <c r="E1082" s="283">
        <v>254016</v>
      </c>
      <c r="F1082" s="280">
        <f t="shared" si="51"/>
        <v>87049</v>
      </c>
      <c r="G1082" s="283">
        <v>169.5</v>
      </c>
      <c r="H1082" s="283">
        <v>71</v>
      </c>
      <c r="I1082" s="283">
        <v>4</v>
      </c>
      <c r="J1082" s="284">
        <v>5722</v>
      </c>
      <c r="K1082" s="283">
        <v>1183</v>
      </c>
      <c r="L1082" s="283">
        <v>225</v>
      </c>
      <c r="M1082" s="283">
        <v>400.5</v>
      </c>
      <c r="N1082" s="283">
        <v>384</v>
      </c>
      <c r="O1082" s="283">
        <v>543</v>
      </c>
      <c r="P1082" s="283">
        <v>61</v>
      </c>
      <c r="Q1082" s="283">
        <v>146</v>
      </c>
      <c r="R1082" s="283"/>
      <c r="S1082" s="283"/>
      <c r="T1082" s="283">
        <v>0</v>
      </c>
    </row>
    <row r="1083" spans="2:20" x14ac:dyDescent="0.35">
      <c r="B1083" s="286">
        <v>1076</v>
      </c>
      <c r="C1083" s="283" t="s">
        <v>649</v>
      </c>
      <c r="D1083" s="283">
        <v>356338</v>
      </c>
      <c r="E1083" s="283">
        <v>269019</v>
      </c>
      <c r="F1083" s="280">
        <f t="shared" si="51"/>
        <v>87319</v>
      </c>
      <c r="G1083" s="283">
        <v>98</v>
      </c>
      <c r="H1083" s="283">
        <v>45</v>
      </c>
      <c r="I1083" s="283">
        <v>3</v>
      </c>
      <c r="J1083" s="284">
        <v>5504</v>
      </c>
      <c r="K1083" s="283">
        <v>1195</v>
      </c>
      <c r="L1083" s="283">
        <v>427</v>
      </c>
      <c r="M1083" s="283">
        <v>384</v>
      </c>
      <c r="N1083" s="283">
        <v>442</v>
      </c>
      <c r="O1083" s="283">
        <v>557</v>
      </c>
      <c r="P1083" s="283">
        <v>56</v>
      </c>
      <c r="Q1083" s="283">
        <v>134</v>
      </c>
      <c r="R1083" s="283"/>
      <c r="S1083" s="283"/>
      <c r="T1083" s="283">
        <v>0</v>
      </c>
    </row>
    <row r="1084" spans="2:20" x14ac:dyDescent="0.35">
      <c r="B1084" s="286">
        <v>1077</v>
      </c>
      <c r="C1084" s="283" t="s">
        <v>650</v>
      </c>
      <c r="D1084" s="283">
        <v>413790</v>
      </c>
      <c r="E1084" s="283">
        <v>333362</v>
      </c>
      <c r="F1084" s="280">
        <f t="shared" si="51"/>
        <v>80428</v>
      </c>
      <c r="G1084" s="283">
        <v>122</v>
      </c>
      <c r="H1084" s="280">
        <v>55</v>
      </c>
      <c r="I1084" s="283">
        <v>3</v>
      </c>
      <c r="J1084" s="284">
        <v>6980</v>
      </c>
      <c r="K1084" s="283">
        <v>3454</v>
      </c>
      <c r="L1084" s="283">
        <v>2314</v>
      </c>
      <c r="M1084" s="283">
        <v>284</v>
      </c>
      <c r="N1084" s="283">
        <v>497</v>
      </c>
      <c r="O1084" s="283">
        <v>862</v>
      </c>
      <c r="P1084" s="283">
        <v>174</v>
      </c>
      <c r="Q1084" s="283">
        <v>510</v>
      </c>
      <c r="R1084" s="283"/>
      <c r="S1084" s="283"/>
      <c r="T1084" s="283">
        <v>0</v>
      </c>
    </row>
    <row r="1085" spans="2:20" x14ac:dyDescent="0.35">
      <c r="B1085" s="286">
        <v>1078</v>
      </c>
      <c r="C1085" s="283" t="s">
        <v>651</v>
      </c>
      <c r="D1085" s="283">
        <v>441268</v>
      </c>
      <c r="E1085" s="283">
        <v>362435</v>
      </c>
      <c r="F1085" s="280">
        <f t="shared" si="51"/>
        <v>78833</v>
      </c>
      <c r="G1085" s="283">
        <v>151.5</v>
      </c>
      <c r="H1085" s="283">
        <v>56</v>
      </c>
      <c r="I1085" s="283">
        <v>0</v>
      </c>
      <c r="J1085" s="284">
        <v>7262</v>
      </c>
      <c r="K1085" s="283">
        <v>5945</v>
      </c>
      <c r="L1085" s="283">
        <v>4460</v>
      </c>
      <c r="M1085" s="283">
        <v>331</v>
      </c>
      <c r="N1085" s="283">
        <v>615</v>
      </c>
      <c r="O1085" s="283">
        <v>1153</v>
      </c>
      <c r="P1085" s="283">
        <v>275</v>
      </c>
      <c r="Q1085" s="283">
        <v>879</v>
      </c>
      <c r="R1085" s="283"/>
      <c r="S1085" s="283"/>
      <c r="T1085" s="283">
        <v>0</v>
      </c>
    </row>
    <row r="1086" spans="2:20" x14ac:dyDescent="0.35">
      <c r="B1086" s="286">
        <v>1079</v>
      </c>
      <c r="C1086" s="283" t="s">
        <v>652</v>
      </c>
      <c r="D1086" s="283">
        <v>447923</v>
      </c>
      <c r="E1086" s="283">
        <v>367915</v>
      </c>
      <c r="F1086" s="280">
        <f t="shared" si="51"/>
        <v>80008</v>
      </c>
      <c r="G1086" s="283">
        <v>151.5</v>
      </c>
      <c r="H1086" s="283">
        <v>47</v>
      </c>
      <c r="I1086" s="283">
        <v>3</v>
      </c>
      <c r="J1086" s="284">
        <v>6992</v>
      </c>
      <c r="K1086" s="283">
        <v>6258</v>
      </c>
      <c r="L1086" s="283">
        <v>3889</v>
      </c>
      <c r="M1086" s="283">
        <v>331</v>
      </c>
      <c r="N1086" s="283">
        <v>585</v>
      </c>
      <c r="O1086" s="283">
        <v>890</v>
      </c>
      <c r="P1086" s="283">
        <v>197</v>
      </c>
      <c r="Q1086" s="283">
        <v>605</v>
      </c>
      <c r="R1086" s="283"/>
      <c r="S1086" s="283"/>
      <c r="T1086" s="283">
        <v>0</v>
      </c>
    </row>
    <row r="1087" spans="2:20" x14ac:dyDescent="0.35">
      <c r="B1087" s="286">
        <v>1080</v>
      </c>
      <c r="C1087" s="283" t="s">
        <v>653</v>
      </c>
      <c r="D1087" s="283">
        <v>404028</v>
      </c>
      <c r="E1087" s="283">
        <v>325322</v>
      </c>
      <c r="F1087" s="280">
        <f t="shared" si="51"/>
        <v>78706</v>
      </c>
      <c r="G1087" s="283">
        <v>175</v>
      </c>
      <c r="H1087" s="283">
        <v>72</v>
      </c>
      <c r="I1087" s="283">
        <v>4</v>
      </c>
      <c r="J1087" s="284">
        <v>7224</v>
      </c>
      <c r="K1087" s="283">
        <v>4356</v>
      </c>
      <c r="L1087" s="283">
        <v>2229</v>
      </c>
      <c r="M1087" s="283">
        <v>449</v>
      </c>
      <c r="N1087" s="283">
        <v>477</v>
      </c>
      <c r="O1087" s="283">
        <v>696</v>
      </c>
      <c r="P1087" s="283">
        <v>131</v>
      </c>
      <c r="Q1087" s="283">
        <v>315</v>
      </c>
      <c r="R1087" s="283"/>
      <c r="S1087" s="283"/>
      <c r="T1087" s="283">
        <v>0</v>
      </c>
    </row>
    <row r="1088" spans="2:20" x14ac:dyDescent="0.35">
      <c r="B1088" s="286">
        <v>1081</v>
      </c>
      <c r="C1088" s="283" t="s">
        <v>654</v>
      </c>
      <c r="D1088" s="283">
        <v>401892</v>
      </c>
      <c r="E1088" s="283">
        <v>313771</v>
      </c>
      <c r="F1088" s="280">
        <f t="shared" si="51"/>
        <v>88121</v>
      </c>
      <c r="G1088" s="283">
        <v>175</v>
      </c>
      <c r="H1088" s="283">
        <v>74</v>
      </c>
      <c r="I1088" s="283">
        <v>0</v>
      </c>
      <c r="J1088" s="284">
        <v>7298</v>
      </c>
      <c r="K1088" s="283">
        <v>2701</v>
      </c>
      <c r="L1088" s="283">
        <v>1192</v>
      </c>
      <c r="M1088" s="283">
        <v>449</v>
      </c>
      <c r="N1088" s="283">
        <v>367</v>
      </c>
      <c r="O1088" s="283">
        <v>532</v>
      </c>
      <c r="P1088" s="283">
        <v>79</v>
      </c>
      <c r="Q1088" s="283">
        <v>208</v>
      </c>
      <c r="R1088" s="283"/>
      <c r="S1088" s="283"/>
      <c r="T1088" s="283">
        <v>0</v>
      </c>
    </row>
    <row r="1089" spans="2:20" x14ac:dyDescent="0.35">
      <c r="B1089" s="286">
        <v>1082</v>
      </c>
      <c r="C1089" s="283" t="s">
        <v>655</v>
      </c>
      <c r="D1089" s="283">
        <v>402045</v>
      </c>
      <c r="E1089" s="283">
        <v>307587</v>
      </c>
      <c r="F1089" s="280">
        <f t="shared" si="51"/>
        <v>94458</v>
      </c>
      <c r="G1089" s="283">
        <v>132</v>
      </c>
      <c r="H1089" s="283">
        <v>70</v>
      </c>
      <c r="I1089" s="283">
        <v>6</v>
      </c>
      <c r="J1089" s="284">
        <v>7198</v>
      </c>
      <c r="K1089" s="283">
        <v>2136</v>
      </c>
      <c r="L1089" s="283">
        <v>727</v>
      </c>
      <c r="M1089" s="283">
        <v>352</v>
      </c>
      <c r="N1089" s="283">
        <v>305</v>
      </c>
      <c r="O1089" s="283">
        <v>380</v>
      </c>
      <c r="P1089" s="283">
        <v>60</v>
      </c>
      <c r="Q1089" s="283">
        <v>128</v>
      </c>
      <c r="R1089" s="283"/>
      <c r="S1089" s="283"/>
      <c r="T1089" s="283">
        <v>0</v>
      </c>
    </row>
    <row r="1090" spans="2:20" x14ac:dyDescent="0.35">
      <c r="B1090" s="286">
        <v>1083</v>
      </c>
      <c r="C1090" s="283" t="s">
        <v>656</v>
      </c>
      <c r="D1090" s="283">
        <v>378372</v>
      </c>
      <c r="E1090" s="283">
        <v>279732</v>
      </c>
      <c r="F1090" s="280">
        <f t="shared" si="51"/>
        <v>98640</v>
      </c>
      <c r="G1090" s="283">
        <v>132</v>
      </c>
      <c r="H1090" s="283">
        <v>49</v>
      </c>
      <c r="I1090" s="283">
        <v>3</v>
      </c>
      <c r="J1090" s="284">
        <v>6505</v>
      </c>
      <c r="K1090" s="283">
        <v>1655</v>
      </c>
      <c r="L1090" s="283">
        <v>636</v>
      </c>
      <c r="M1090" s="283">
        <v>352</v>
      </c>
      <c r="N1090" s="283">
        <v>287</v>
      </c>
      <c r="O1090" s="283">
        <v>255</v>
      </c>
      <c r="P1090" s="283">
        <v>54</v>
      </c>
      <c r="Q1090" s="283">
        <v>109</v>
      </c>
      <c r="R1090" s="283"/>
      <c r="S1090" s="283"/>
      <c r="T1090" s="283">
        <v>0</v>
      </c>
    </row>
    <row r="1091" spans="2:20" x14ac:dyDescent="0.35">
      <c r="B1091" s="286">
        <v>1084</v>
      </c>
      <c r="C1091" s="283" t="s">
        <v>657</v>
      </c>
      <c r="D1091" s="283">
        <v>357614</v>
      </c>
      <c r="E1091" s="283">
        <v>255821</v>
      </c>
      <c r="F1091" s="280">
        <f t="shared" si="51"/>
        <v>101793</v>
      </c>
      <c r="G1091" s="283">
        <v>40</v>
      </c>
      <c r="H1091" s="283">
        <v>21</v>
      </c>
      <c r="I1091" s="283">
        <v>3</v>
      </c>
      <c r="J1091" s="284">
        <v>5485</v>
      </c>
      <c r="K1091" s="283">
        <v>1519</v>
      </c>
      <c r="L1091" s="283">
        <v>576</v>
      </c>
      <c r="M1091" s="283">
        <v>172</v>
      </c>
      <c r="N1091" s="283">
        <v>262</v>
      </c>
      <c r="O1091" s="283">
        <v>201</v>
      </c>
      <c r="P1091" s="283">
        <v>30</v>
      </c>
      <c r="Q1091" s="283">
        <v>94</v>
      </c>
      <c r="R1091" s="283"/>
      <c r="S1091" s="283"/>
      <c r="T1091" s="283">
        <v>0</v>
      </c>
    </row>
    <row r="1092" spans="2:20" x14ac:dyDescent="0.35">
      <c r="B1092" s="286">
        <v>1085</v>
      </c>
      <c r="C1092" s="283" t="s">
        <v>658</v>
      </c>
      <c r="D1092" s="283">
        <v>319839</v>
      </c>
      <c r="E1092" s="283">
        <v>221079</v>
      </c>
      <c r="F1092" s="280">
        <f t="shared" si="51"/>
        <v>98760</v>
      </c>
      <c r="G1092" s="283">
        <v>40</v>
      </c>
      <c r="H1092" s="283">
        <v>11</v>
      </c>
      <c r="I1092" s="283">
        <v>0</v>
      </c>
      <c r="J1092" s="283">
        <v>4409</v>
      </c>
      <c r="K1092" s="283">
        <v>1220</v>
      </c>
      <c r="L1092" s="283">
        <v>503</v>
      </c>
      <c r="M1092" s="283">
        <v>172</v>
      </c>
      <c r="N1092" s="283">
        <v>214</v>
      </c>
      <c r="O1092" s="283">
        <v>143</v>
      </c>
      <c r="P1092" s="283">
        <v>23</v>
      </c>
      <c r="Q1092" s="283">
        <v>79</v>
      </c>
      <c r="R1092" s="283"/>
      <c r="S1092" s="283"/>
      <c r="T1092" s="283">
        <v>0</v>
      </c>
    </row>
    <row r="1093" spans="2:20" x14ac:dyDescent="0.35">
      <c r="B1093" s="286">
        <v>1086</v>
      </c>
      <c r="C1093" s="283" t="s">
        <v>659</v>
      </c>
      <c r="D1093" s="283">
        <v>291395</v>
      </c>
      <c r="E1093" s="283">
        <v>197002</v>
      </c>
      <c r="F1093" s="280">
        <f t="shared" si="51"/>
        <v>94393</v>
      </c>
      <c r="G1093" s="283">
        <v>16.5</v>
      </c>
      <c r="H1093" s="283">
        <v>9</v>
      </c>
      <c r="I1093" s="283">
        <v>0</v>
      </c>
      <c r="J1093" s="283">
        <v>3819</v>
      </c>
      <c r="K1093" s="283">
        <v>1002</v>
      </c>
      <c r="L1093" s="283">
        <v>365</v>
      </c>
      <c r="M1093" s="283">
        <v>54.5</v>
      </c>
      <c r="N1093" s="283">
        <v>157</v>
      </c>
      <c r="O1093" s="283">
        <v>96</v>
      </c>
      <c r="P1093" s="283">
        <v>24</v>
      </c>
      <c r="Q1093" s="283">
        <v>58</v>
      </c>
      <c r="R1093" s="283"/>
      <c r="S1093" s="283"/>
      <c r="T1093" s="283">
        <v>0</v>
      </c>
    </row>
    <row r="1094" spans="2:20" x14ac:dyDescent="0.35">
      <c r="B1094" s="286">
        <v>1087</v>
      </c>
      <c r="C1094" s="283" t="s">
        <v>660</v>
      </c>
      <c r="D1094" s="283">
        <v>218198</v>
      </c>
      <c r="E1094" s="283">
        <v>147282</v>
      </c>
      <c r="F1094" s="280">
        <f t="shared" si="51"/>
        <v>70916</v>
      </c>
      <c r="G1094" s="283">
        <v>16.5</v>
      </c>
      <c r="H1094" s="283">
        <v>8</v>
      </c>
      <c r="I1094" s="283">
        <v>0</v>
      </c>
      <c r="J1094" s="283">
        <v>3140</v>
      </c>
      <c r="K1094" s="283">
        <v>664</v>
      </c>
      <c r="L1094" s="283">
        <v>272</v>
      </c>
      <c r="M1094" s="283">
        <v>54.5</v>
      </c>
      <c r="N1094" s="283">
        <v>124</v>
      </c>
      <c r="O1094" s="283">
        <v>52</v>
      </c>
      <c r="P1094" s="283">
        <v>15</v>
      </c>
      <c r="Q1094" s="283">
        <v>57</v>
      </c>
      <c r="R1094" s="283"/>
      <c r="S1094" s="283"/>
      <c r="T1094" s="283">
        <v>0</v>
      </c>
    </row>
    <row r="1095" spans="2:20" x14ac:dyDescent="0.35">
      <c r="B1095" s="286">
        <v>1088</v>
      </c>
      <c r="C1095" s="283" t="s">
        <v>661</v>
      </c>
      <c r="D1095" s="283">
        <v>165110</v>
      </c>
      <c r="E1095" s="283">
        <v>112837</v>
      </c>
      <c r="F1095" s="280">
        <f t="shared" si="51"/>
        <v>52273</v>
      </c>
      <c r="G1095" s="283">
        <v>8.5</v>
      </c>
      <c r="H1095" s="283">
        <v>3</v>
      </c>
      <c r="I1095" s="283">
        <v>0</v>
      </c>
      <c r="J1095" s="283">
        <v>3498</v>
      </c>
      <c r="K1095" s="283">
        <v>483</v>
      </c>
      <c r="L1095" s="283">
        <v>232</v>
      </c>
      <c r="M1095" s="283">
        <v>27</v>
      </c>
      <c r="N1095" s="283">
        <v>99</v>
      </c>
      <c r="O1095" s="283">
        <v>32</v>
      </c>
      <c r="P1095" s="283">
        <v>12</v>
      </c>
      <c r="Q1095" s="283">
        <v>43</v>
      </c>
      <c r="R1095" s="283"/>
      <c r="S1095" s="283"/>
      <c r="T1095" s="283">
        <v>0</v>
      </c>
    </row>
    <row r="1096" spans="2:20" x14ac:dyDescent="0.35">
      <c r="B1096" s="286">
        <v>1089</v>
      </c>
      <c r="C1096" s="283" t="s">
        <v>662</v>
      </c>
      <c r="D1096" s="283">
        <v>119896</v>
      </c>
      <c r="E1096" s="283">
        <v>83218</v>
      </c>
      <c r="F1096" s="280">
        <f t="shared" si="51"/>
        <v>36678</v>
      </c>
      <c r="G1096" s="283">
        <v>8.5</v>
      </c>
      <c r="H1096" s="283">
        <v>3</v>
      </c>
      <c r="I1096" s="283">
        <v>0</v>
      </c>
      <c r="J1096" s="283">
        <v>3005</v>
      </c>
      <c r="K1096" s="283">
        <v>376</v>
      </c>
      <c r="L1096" s="283">
        <v>175</v>
      </c>
      <c r="M1096" s="283">
        <v>27</v>
      </c>
      <c r="N1096" s="283">
        <v>79</v>
      </c>
      <c r="O1096" s="283">
        <v>19</v>
      </c>
      <c r="P1096" s="283">
        <v>6</v>
      </c>
      <c r="Q1096" s="283">
        <v>25</v>
      </c>
      <c r="R1096" s="283"/>
      <c r="S1096" s="283"/>
      <c r="T1096" s="283">
        <v>0</v>
      </c>
    </row>
    <row r="1097" spans="2:20" x14ac:dyDescent="0.35">
      <c r="B1097" s="286">
        <v>1090</v>
      </c>
      <c r="C1097" s="283" t="s">
        <v>663</v>
      </c>
      <c r="D1097" s="283">
        <v>127990</v>
      </c>
      <c r="E1097" s="283">
        <v>89150</v>
      </c>
      <c r="F1097" s="280">
        <f t="shared" si="51"/>
        <v>38840</v>
      </c>
      <c r="G1097" s="283">
        <v>7</v>
      </c>
      <c r="H1097" s="283">
        <v>6</v>
      </c>
      <c r="I1097" s="283">
        <v>0</v>
      </c>
      <c r="J1097" s="283">
        <v>2784</v>
      </c>
      <c r="K1097" s="283">
        <v>364</v>
      </c>
      <c r="L1097" s="283">
        <v>142</v>
      </c>
      <c r="M1097" s="283">
        <v>13</v>
      </c>
      <c r="N1097" s="283">
        <v>97</v>
      </c>
      <c r="O1097" s="283">
        <v>15</v>
      </c>
      <c r="P1097" s="283">
        <v>3</v>
      </c>
      <c r="Q1097" s="283">
        <v>23</v>
      </c>
      <c r="R1097" s="283"/>
      <c r="S1097" s="283"/>
      <c r="T1097" s="283">
        <v>0</v>
      </c>
    </row>
    <row r="1098" spans="2:20" x14ac:dyDescent="0.35">
      <c r="B1098" s="286">
        <v>1091</v>
      </c>
      <c r="C1098" s="283" t="s">
        <v>664</v>
      </c>
      <c r="D1098" s="283">
        <v>5926624</v>
      </c>
      <c r="E1098" s="283">
        <v>4485210</v>
      </c>
      <c r="F1098" s="280">
        <f t="shared" si="51"/>
        <v>1441414</v>
      </c>
      <c r="G1098" s="283">
        <v>1759</v>
      </c>
      <c r="H1098" s="283">
        <v>733</v>
      </c>
      <c r="I1098" s="283">
        <v>29</v>
      </c>
      <c r="J1098" s="283">
        <v>99537</v>
      </c>
      <c r="K1098" s="283">
        <v>39231</v>
      </c>
      <c r="L1098" s="283">
        <v>19634</v>
      </c>
      <c r="M1098" s="283">
        <v>4604</v>
      </c>
      <c r="N1098" s="283">
        <v>5940</v>
      </c>
      <c r="O1098" s="283">
        <v>7791</v>
      </c>
      <c r="P1098" s="283">
        <v>1395</v>
      </c>
      <c r="Q1098" s="283">
        <v>3952</v>
      </c>
      <c r="R1098" s="283"/>
      <c r="S1098" s="283"/>
      <c r="T1098" s="283">
        <v>0</v>
      </c>
    </row>
    <row r="1099" spans="2:20" x14ac:dyDescent="0.35">
      <c r="B1099" s="286">
        <v>1092</v>
      </c>
      <c r="C1099" s="282" t="s">
        <v>768</v>
      </c>
      <c r="D1099" s="282">
        <v>2525539</v>
      </c>
      <c r="E1099" s="282">
        <v>1834359</v>
      </c>
      <c r="F1099" s="282">
        <f>D1099-E1099</f>
        <v>691180</v>
      </c>
      <c r="G1099" s="282">
        <v>491</v>
      </c>
      <c r="H1099" s="282">
        <v>222</v>
      </c>
      <c r="I1099" s="282">
        <v>13</v>
      </c>
      <c r="J1099" s="282">
        <v>38708</v>
      </c>
      <c r="K1099" s="282">
        <v>18775</v>
      </c>
      <c r="L1099" s="282">
        <v>12537</v>
      </c>
      <c r="M1099" s="282">
        <v>1220</v>
      </c>
      <c r="N1099" s="282">
        <v>1714</v>
      </c>
      <c r="O1099" s="282">
        <v>2409</v>
      </c>
      <c r="P1099" s="282">
        <v>540</v>
      </c>
      <c r="Q1099" s="282">
        <v>1714</v>
      </c>
      <c r="R1099" s="282"/>
      <c r="S1099" s="282"/>
      <c r="T1099" s="282">
        <v>1</v>
      </c>
    </row>
    <row r="1100" spans="2:20" ht="42" x14ac:dyDescent="0.4">
      <c r="B1100" s="286">
        <v>1093</v>
      </c>
      <c r="C1100" s="218"/>
      <c r="D1100" s="607" t="s">
        <v>2353</v>
      </c>
      <c r="E1100" s="607" t="s">
        <v>2354</v>
      </c>
      <c r="F1100" s="607" t="s">
        <v>2355</v>
      </c>
      <c r="G1100" s="285" t="s">
        <v>2357</v>
      </c>
      <c r="H1100" s="285" t="s">
        <v>2358</v>
      </c>
      <c r="I1100" s="285" t="s">
        <v>2359</v>
      </c>
      <c r="J1100" s="285" t="s">
        <v>4026</v>
      </c>
      <c r="K1100" s="285" t="s">
        <v>4027</v>
      </c>
      <c r="L1100" s="285" t="s">
        <v>4028</v>
      </c>
      <c r="M1100" s="285" t="s">
        <v>2068</v>
      </c>
      <c r="N1100" s="285" t="s">
        <v>2069</v>
      </c>
      <c r="O1100" s="285" t="s">
        <v>2070</v>
      </c>
      <c r="P1100" s="285" t="s">
        <v>2071</v>
      </c>
      <c r="Q1100" s="285" t="s">
        <v>2072</v>
      </c>
      <c r="R1100" s="285">
        <v>9</v>
      </c>
      <c r="S1100" s="285">
        <v>10</v>
      </c>
      <c r="T1100" s="285" t="s">
        <v>765</v>
      </c>
    </row>
    <row r="1101" spans="2:20" x14ac:dyDescent="0.35">
      <c r="B1101" s="286">
        <v>1094</v>
      </c>
      <c r="C1101" s="280" t="s">
        <v>646</v>
      </c>
      <c r="D1101" s="280">
        <v>371219</v>
      </c>
      <c r="E1101" s="280">
        <v>287178</v>
      </c>
      <c r="F1101" s="280">
        <f>D1101-E1101</f>
        <v>84041</v>
      </c>
      <c r="G1101" s="280">
        <v>146</v>
      </c>
      <c r="H1101" s="280">
        <v>49</v>
      </c>
      <c r="I1101" s="280">
        <v>0</v>
      </c>
      <c r="J1101" s="281">
        <v>7288</v>
      </c>
      <c r="K1101" s="280">
        <v>481</v>
      </c>
      <c r="L1101" s="280">
        <v>143</v>
      </c>
      <c r="M1101" s="280">
        <v>351</v>
      </c>
      <c r="N1101" s="280">
        <v>583</v>
      </c>
      <c r="O1101" s="280">
        <v>765</v>
      </c>
      <c r="P1101" s="280">
        <v>128</v>
      </c>
      <c r="Q1101" s="280">
        <v>379</v>
      </c>
      <c r="R1101" s="280"/>
      <c r="S1101" s="280"/>
      <c r="T1101" s="280">
        <v>0</v>
      </c>
    </row>
    <row r="1102" spans="2:20" x14ac:dyDescent="0.35">
      <c r="B1102" s="286">
        <v>1095</v>
      </c>
      <c r="C1102" s="283" t="s">
        <v>647</v>
      </c>
      <c r="D1102" s="283">
        <v>368635</v>
      </c>
      <c r="E1102" s="283">
        <v>278505</v>
      </c>
      <c r="F1102" s="280">
        <f t="shared" ref="F1102:F1119" si="52">D1102-E1102</f>
        <v>90130</v>
      </c>
      <c r="G1102" s="283">
        <v>169.5</v>
      </c>
      <c r="H1102" s="283">
        <v>84</v>
      </c>
      <c r="I1102" s="283">
        <v>0</v>
      </c>
      <c r="J1102" s="284">
        <v>9062</v>
      </c>
      <c r="K1102" s="283">
        <v>359</v>
      </c>
      <c r="L1102" s="283">
        <v>106</v>
      </c>
      <c r="M1102" s="283">
        <v>400.5</v>
      </c>
      <c r="N1102" s="283">
        <v>366</v>
      </c>
      <c r="O1102" s="283">
        <v>600</v>
      </c>
      <c r="P1102" s="283">
        <v>67</v>
      </c>
      <c r="Q1102" s="283">
        <v>160</v>
      </c>
      <c r="R1102" s="283"/>
      <c r="S1102" s="283"/>
      <c r="T1102" s="283">
        <v>0</v>
      </c>
    </row>
    <row r="1103" spans="2:20" x14ac:dyDescent="0.35">
      <c r="B1103" s="286">
        <v>1096</v>
      </c>
      <c r="C1103" s="283" t="s">
        <v>648</v>
      </c>
      <c r="D1103" s="283">
        <v>341065</v>
      </c>
      <c r="E1103" s="283">
        <v>254016</v>
      </c>
      <c r="F1103" s="280">
        <f t="shared" si="52"/>
        <v>87049</v>
      </c>
      <c r="G1103" s="283">
        <v>169.5</v>
      </c>
      <c r="H1103" s="283">
        <v>71</v>
      </c>
      <c r="I1103" s="283">
        <v>4</v>
      </c>
      <c r="J1103" s="284">
        <v>8702</v>
      </c>
      <c r="K1103" s="283">
        <v>385</v>
      </c>
      <c r="L1103" s="283">
        <v>77</v>
      </c>
      <c r="M1103" s="283">
        <v>400.5</v>
      </c>
      <c r="N1103" s="283">
        <v>384</v>
      </c>
      <c r="O1103" s="283">
        <v>543</v>
      </c>
      <c r="P1103" s="283">
        <v>61</v>
      </c>
      <c r="Q1103" s="283">
        <v>146</v>
      </c>
      <c r="R1103" s="283"/>
      <c r="S1103" s="283"/>
      <c r="T1103" s="283">
        <v>0</v>
      </c>
    </row>
    <row r="1104" spans="2:20" x14ac:dyDescent="0.35">
      <c r="B1104" s="286">
        <v>1097</v>
      </c>
      <c r="C1104" s="283" t="s">
        <v>649</v>
      </c>
      <c r="D1104" s="283">
        <v>356338</v>
      </c>
      <c r="E1104" s="283">
        <v>269019</v>
      </c>
      <c r="F1104" s="280">
        <f t="shared" si="52"/>
        <v>87319</v>
      </c>
      <c r="G1104" s="283">
        <v>98</v>
      </c>
      <c r="H1104" s="283">
        <v>45</v>
      </c>
      <c r="I1104" s="283">
        <v>3</v>
      </c>
      <c r="J1104" s="284">
        <v>8060</v>
      </c>
      <c r="K1104" s="283">
        <v>378</v>
      </c>
      <c r="L1104" s="283">
        <v>101</v>
      </c>
      <c r="M1104" s="283">
        <v>384</v>
      </c>
      <c r="N1104" s="283">
        <v>442</v>
      </c>
      <c r="O1104" s="283">
        <v>557</v>
      </c>
      <c r="P1104" s="283">
        <v>56</v>
      </c>
      <c r="Q1104" s="283">
        <v>134</v>
      </c>
      <c r="R1104" s="283"/>
      <c r="S1104" s="283"/>
      <c r="T1104" s="283">
        <v>0</v>
      </c>
    </row>
    <row r="1105" spans="2:20" x14ac:dyDescent="0.35">
      <c r="B1105" s="286">
        <v>1098</v>
      </c>
      <c r="C1105" s="283" t="s">
        <v>650</v>
      </c>
      <c r="D1105" s="283">
        <v>413790</v>
      </c>
      <c r="E1105" s="283">
        <v>333362</v>
      </c>
      <c r="F1105" s="280">
        <f t="shared" si="52"/>
        <v>80428</v>
      </c>
      <c r="G1105" s="283">
        <v>122</v>
      </c>
      <c r="H1105" s="280">
        <v>55</v>
      </c>
      <c r="I1105" s="283">
        <v>3</v>
      </c>
      <c r="J1105" s="284">
        <v>6184</v>
      </c>
      <c r="K1105" s="283">
        <v>513</v>
      </c>
      <c r="L1105" s="283">
        <v>162</v>
      </c>
      <c r="M1105" s="283">
        <v>284</v>
      </c>
      <c r="N1105" s="283">
        <v>497</v>
      </c>
      <c r="O1105" s="283">
        <v>862</v>
      </c>
      <c r="P1105" s="283">
        <v>174</v>
      </c>
      <c r="Q1105" s="283">
        <v>510</v>
      </c>
      <c r="R1105" s="283"/>
      <c r="S1105" s="283"/>
      <c r="T1105" s="283">
        <v>0</v>
      </c>
    </row>
    <row r="1106" spans="2:20" x14ac:dyDescent="0.35">
      <c r="B1106" s="286">
        <v>1099</v>
      </c>
      <c r="C1106" s="283" t="s">
        <v>651</v>
      </c>
      <c r="D1106" s="283">
        <v>441268</v>
      </c>
      <c r="E1106" s="283">
        <v>362435</v>
      </c>
      <c r="F1106" s="280">
        <f t="shared" si="52"/>
        <v>78833</v>
      </c>
      <c r="G1106" s="283">
        <v>151.5</v>
      </c>
      <c r="H1106" s="283">
        <v>56</v>
      </c>
      <c r="I1106" s="283">
        <v>0</v>
      </c>
      <c r="J1106" s="284">
        <v>5415</v>
      </c>
      <c r="K1106" s="283">
        <v>620</v>
      </c>
      <c r="L1106" s="283">
        <v>298</v>
      </c>
      <c r="M1106" s="283">
        <v>331</v>
      </c>
      <c r="N1106" s="283">
        <v>615</v>
      </c>
      <c r="O1106" s="283">
        <v>1153</v>
      </c>
      <c r="P1106" s="283">
        <v>275</v>
      </c>
      <c r="Q1106" s="283">
        <v>879</v>
      </c>
      <c r="R1106" s="283"/>
      <c r="S1106" s="283"/>
      <c r="T1106" s="283">
        <v>0</v>
      </c>
    </row>
    <row r="1107" spans="2:20" x14ac:dyDescent="0.35">
      <c r="B1107" s="286">
        <v>1100</v>
      </c>
      <c r="C1107" s="283" t="s">
        <v>652</v>
      </c>
      <c r="D1107" s="283">
        <v>447923</v>
      </c>
      <c r="E1107" s="283">
        <v>367915</v>
      </c>
      <c r="F1107" s="280">
        <f t="shared" si="52"/>
        <v>80008</v>
      </c>
      <c r="G1107" s="283">
        <v>151.5</v>
      </c>
      <c r="H1107" s="283">
        <v>47</v>
      </c>
      <c r="I1107" s="283">
        <v>3</v>
      </c>
      <c r="J1107" s="284">
        <v>5902</v>
      </c>
      <c r="K1107" s="283">
        <v>589</v>
      </c>
      <c r="L1107" s="283">
        <v>267</v>
      </c>
      <c r="M1107" s="283">
        <v>331</v>
      </c>
      <c r="N1107" s="283">
        <v>585</v>
      </c>
      <c r="O1107" s="283">
        <v>890</v>
      </c>
      <c r="P1107" s="283">
        <v>197</v>
      </c>
      <c r="Q1107" s="283">
        <v>605</v>
      </c>
      <c r="R1107" s="283"/>
      <c r="S1107" s="283"/>
      <c r="T1107" s="283">
        <v>0</v>
      </c>
    </row>
    <row r="1108" spans="2:20" x14ac:dyDescent="0.35">
      <c r="B1108" s="286">
        <v>1101</v>
      </c>
      <c r="C1108" s="283" t="s">
        <v>653</v>
      </c>
      <c r="D1108" s="283">
        <v>404028</v>
      </c>
      <c r="E1108" s="283">
        <v>325322</v>
      </c>
      <c r="F1108" s="280">
        <f t="shared" si="52"/>
        <v>78706</v>
      </c>
      <c r="G1108" s="283">
        <v>175</v>
      </c>
      <c r="H1108" s="283">
        <v>72</v>
      </c>
      <c r="I1108" s="283">
        <v>4</v>
      </c>
      <c r="J1108" s="284">
        <v>6934</v>
      </c>
      <c r="K1108" s="283">
        <v>501</v>
      </c>
      <c r="L1108" s="283">
        <v>210</v>
      </c>
      <c r="M1108" s="283">
        <v>449</v>
      </c>
      <c r="N1108" s="283">
        <v>477</v>
      </c>
      <c r="O1108" s="283">
        <v>696</v>
      </c>
      <c r="P1108" s="283">
        <v>131</v>
      </c>
      <c r="Q1108" s="283">
        <v>315</v>
      </c>
      <c r="R1108" s="283"/>
      <c r="S1108" s="283"/>
      <c r="T1108" s="283">
        <v>0</v>
      </c>
    </row>
    <row r="1109" spans="2:20" x14ac:dyDescent="0.35">
      <c r="B1109" s="286">
        <v>1102</v>
      </c>
      <c r="C1109" s="283" t="s">
        <v>654</v>
      </c>
      <c r="D1109" s="283">
        <v>401892</v>
      </c>
      <c r="E1109" s="283">
        <v>313771</v>
      </c>
      <c r="F1109" s="280">
        <f t="shared" si="52"/>
        <v>88121</v>
      </c>
      <c r="G1109" s="283">
        <v>175</v>
      </c>
      <c r="H1109" s="283">
        <v>74</v>
      </c>
      <c r="I1109" s="283">
        <v>0</v>
      </c>
      <c r="J1109" s="284">
        <v>9071</v>
      </c>
      <c r="K1109" s="283">
        <v>534</v>
      </c>
      <c r="L1109" s="283">
        <v>198</v>
      </c>
      <c r="M1109" s="283">
        <v>449</v>
      </c>
      <c r="N1109" s="283">
        <v>367</v>
      </c>
      <c r="O1109" s="283">
        <v>532</v>
      </c>
      <c r="P1109" s="283">
        <v>79</v>
      </c>
      <c r="Q1109" s="283">
        <v>208</v>
      </c>
      <c r="R1109" s="283"/>
      <c r="S1109" s="283"/>
      <c r="T1109" s="283">
        <v>0</v>
      </c>
    </row>
    <row r="1110" spans="2:20" x14ac:dyDescent="0.35">
      <c r="B1110" s="286">
        <v>1103</v>
      </c>
      <c r="C1110" s="283" t="s">
        <v>655</v>
      </c>
      <c r="D1110" s="283">
        <v>402045</v>
      </c>
      <c r="E1110" s="283">
        <v>307587</v>
      </c>
      <c r="F1110" s="280">
        <f t="shared" si="52"/>
        <v>94458</v>
      </c>
      <c r="G1110" s="283">
        <v>132</v>
      </c>
      <c r="H1110" s="283">
        <v>70</v>
      </c>
      <c r="I1110" s="283">
        <v>6</v>
      </c>
      <c r="J1110" s="284">
        <v>9883</v>
      </c>
      <c r="K1110" s="283">
        <v>522</v>
      </c>
      <c r="L1110" s="283">
        <v>204</v>
      </c>
      <c r="M1110" s="283">
        <v>352</v>
      </c>
      <c r="N1110" s="283">
        <v>305</v>
      </c>
      <c r="O1110" s="283">
        <v>380</v>
      </c>
      <c r="P1110" s="283">
        <v>60</v>
      </c>
      <c r="Q1110" s="283">
        <v>128</v>
      </c>
      <c r="R1110" s="283"/>
      <c r="S1110" s="283"/>
      <c r="T1110" s="283">
        <v>0</v>
      </c>
    </row>
    <row r="1111" spans="2:20" x14ac:dyDescent="0.35">
      <c r="B1111" s="286">
        <v>1104</v>
      </c>
      <c r="C1111" s="283" t="s">
        <v>656</v>
      </c>
      <c r="D1111" s="283">
        <v>378372</v>
      </c>
      <c r="E1111" s="283">
        <v>279732</v>
      </c>
      <c r="F1111" s="280">
        <f t="shared" si="52"/>
        <v>98640</v>
      </c>
      <c r="G1111" s="283">
        <v>132</v>
      </c>
      <c r="H1111" s="283">
        <v>49</v>
      </c>
      <c r="I1111" s="283">
        <v>3</v>
      </c>
      <c r="J1111" s="284">
        <v>9181</v>
      </c>
      <c r="K1111" s="283">
        <v>545</v>
      </c>
      <c r="L1111" s="283">
        <v>256</v>
      </c>
      <c r="M1111" s="283">
        <v>352</v>
      </c>
      <c r="N1111" s="283">
        <v>287</v>
      </c>
      <c r="O1111" s="283">
        <v>255</v>
      </c>
      <c r="P1111" s="283">
        <v>54</v>
      </c>
      <c r="Q1111" s="283">
        <v>109</v>
      </c>
      <c r="R1111" s="283"/>
      <c r="S1111" s="283"/>
      <c r="T1111" s="283">
        <v>0</v>
      </c>
    </row>
    <row r="1112" spans="2:20" x14ac:dyDescent="0.35">
      <c r="B1112" s="286">
        <v>1105</v>
      </c>
      <c r="C1112" s="283" t="s">
        <v>657</v>
      </c>
      <c r="D1112" s="283">
        <v>357614</v>
      </c>
      <c r="E1112" s="283">
        <v>255821</v>
      </c>
      <c r="F1112" s="280">
        <f t="shared" si="52"/>
        <v>101793</v>
      </c>
      <c r="G1112" s="283">
        <v>40</v>
      </c>
      <c r="H1112" s="283">
        <v>21</v>
      </c>
      <c r="I1112" s="283">
        <v>3</v>
      </c>
      <c r="J1112" s="284">
        <v>8987</v>
      </c>
      <c r="K1112" s="283">
        <v>674</v>
      </c>
      <c r="L1112" s="283">
        <v>268</v>
      </c>
      <c r="M1112" s="283">
        <v>172</v>
      </c>
      <c r="N1112" s="283">
        <v>262</v>
      </c>
      <c r="O1112" s="283">
        <v>201</v>
      </c>
      <c r="P1112" s="283">
        <v>30</v>
      </c>
      <c r="Q1112" s="283">
        <v>94</v>
      </c>
      <c r="R1112" s="283"/>
      <c r="S1112" s="283"/>
      <c r="T1112" s="283">
        <v>0</v>
      </c>
    </row>
    <row r="1113" spans="2:20" x14ac:dyDescent="0.35">
      <c r="B1113" s="286">
        <v>1106</v>
      </c>
      <c r="C1113" s="283" t="s">
        <v>658</v>
      </c>
      <c r="D1113" s="283">
        <v>319839</v>
      </c>
      <c r="E1113" s="283">
        <v>221079</v>
      </c>
      <c r="F1113" s="280">
        <f t="shared" si="52"/>
        <v>98760</v>
      </c>
      <c r="G1113" s="283">
        <v>40</v>
      </c>
      <c r="H1113" s="283">
        <v>11</v>
      </c>
      <c r="I1113" s="283">
        <v>0</v>
      </c>
      <c r="J1113" s="283">
        <v>8731</v>
      </c>
      <c r="K1113" s="283">
        <v>767</v>
      </c>
      <c r="L1113" s="283">
        <v>307</v>
      </c>
      <c r="M1113" s="283">
        <v>172</v>
      </c>
      <c r="N1113" s="283">
        <v>214</v>
      </c>
      <c r="O1113" s="283">
        <v>143</v>
      </c>
      <c r="P1113" s="283">
        <v>23</v>
      </c>
      <c r="Q1113" s="283">
        <v>79</v>
      </c>
      <c r="R1113" s="283"/>
      <c r="S1113" s="283"/>
      <c r="T1113" s="283">
        <v>0</v>
      </c>
    </row>
    <row r="1114" spans="2:20" x14ac:dyDescent="0.35">
      <c r="B1114" s="286">
        <v>1107</v>
      </c>
      <c r="C1114" s="283" t="s">
        <v>659</v>
      </c>
      <c r="D1114" s="283">
        <v>291395</v>
      </c>
      <c r="E1114" s="283">
        <v>197002</v>
      </c>
      <c r="F1114" s="280">
        <f t="shared" si="52"/>
        <v>94393</v>
      </c>
      <c r="G1114" s="283">
        <v>16.5</v>
      </c>
      <c r="H1114" s="283">
        <v>9</v>
      </c>
      <c r="I1114" s="283">
        <v>0</v>
      </c>
      <c r="J1114" s="283">
        <v>8878</v>
      </c>
      <c r="K1114" s="283">
        <v>915</v>
      </c>
      <c r="L1114" s="283">
        <v>432</v>
      </c>
      <c r="M1114" s="283">
        <v>54.5</v>
      </c>
      <c r="N1114" s="283">
        <v>157</v>
      </c>
      <c r="O1114" s="283">
        <v>96</v>
      </c>
      <c r="P1114" s="283">
        <v>24</v>
      </c>
      <c r="Q1114" s="283">
        <v>58</v>
      </c>
      <c r="R1114" s="283"/>
      <c r="S1114" s="283"/>
      <c r="T1114" s="283">
        <v>0</v>
      </c>
    </row>
    <row r="1115" spans="2:20" x14ac:dyDescent="0.35">
      <c r="B1115" s="286">
        <v>1108</v>
      </c>
      <c r="C1115" s="283" t="s">
        <v>660</v>
      </c>
      <c r="D1115" s="283">
        <v>218198</v>
      </c>
      <c r="E1115" s="283">
        <v>147282</v>
      </c>
      <c r="F1115" s="280">
        <f t="shared" si="52"/>
        <v>70916</v>
      </c>
      <c r="G1115" s="283">
        <v>16.5</v>
      </c>
      <c r="H1115" s="283">
        <v>8</v>
      </c>
      <c r="I1115" s="283">
        <v>0</v>
      </c>
      <c r="J1115" s="283">
        <v>7198</v>
      </c>
      <c r="K1115" s="283">
        <v>773</v>
      </c>
      <c r="L1115" s="283">
        <v>430</v>
      </c>
      <c r="M1115" s="283">
        <v>54.5</v>
      </c>
      <c r="N1115" s="283">
        <v>124</v>
      </c>
      <c r="O1115" s="283">
        <v>52</v>
      </c>
      <c r="P1115" s="283">
        <v>15</v>
      </c>
      <c r="Q1115" s="283">
        <v>57</v>
      </c>
      <c r="R1115" s="283"/>
      <c r="S1115" s="283"/>
      <c r="T1115" s="283">
        <v>0</v>
      </c>
    </row>
    <row r="1116" spans="2:20" x14ac:dyDescent="0.35">
      <c r="B1116" s="286">
        <v>1109</v>
      </c>
      <c r="C1116" s="283" t="s">
        <v>661</v>
      </c>
      <c r="D1116" s="283">
        <v>165110</v>
      </c>
      <c r="E1116" s="283">
        <v>112837</v>
      </c>
      <c r="F1116" s="280">
        <f t="shared" si="52"/>
        <v>52273</v>
      </c>
      <c r="G1116" s="283">
        <v>8.5</v>
      </c>
      <c r="H1116" s="283">
        <v>3</v>
      </c>
      <c r="I1116" s="283">
        <v>0</v>
      </c>
      <c r="J1116" s="283">
        <v>5102</v>
      </c>
      <c r="K1116" s="283">
        <v>789</v>
      </c>
      <c r="L1116" s="283">
        <v>386</v>
      </c>
      <c r="M1116" s="283">
        <v>27</v>
      </c>
      <c r="N1116" s="283">
        <v>99</v>
      </c>
      <c r="O1116" s="283">
        <v>32</v>
      </c>
      <c r="P1116" s="283">
        <v>12</v>
      </c>
      <c r="Q1116" s="283">
        <v>43</v>
      </c>
      <c r="R1116" s="283"/>
      <c r="S1116" s="283"/>
      <c r="T1116" s="283">
        <v>0</v>
      </c>
    </row>
    <row r="1117" spans="2:20" x14ac:dyDescent="0.35">
      <c r="B1117" s="286">
        <v>1110</v>
      </c>
      <c r="C1117" s="283" t="s">
        <v>662</v>
      </c>
      <c r="D1117" s="283">
        <v>119896</v>
      </c>
      <c r="E1117" s="283">
        <v>83218</v>
      </c>
      <c r="F1117" s="280">
        <f t="shared" si="52"/>
        <v>36678</v>
      </c>
      <c r="G1117" s="283">
        <v>8.5</v>
      </c>
      <c r="H1117" s="283">
        <v>3</v>
      </c>
      <c r="I1117" s="283">
        <v>0</v>
      </c>
      <c r="J1117" s="283">
        <v>3295</v>
      </c>
      <c r="K1117" s="283">
        <v>712</v>
      </c>
      <c r="L1117" s="283">
        <v>289</v>
      </c>
      <c r="M1117" s="283">
        <v>27</v>
      </c>
      <c r="N1117" s="283">
        <v>79</v>
      </c>
      <c r="O1117" s="283">
        <v>19</v>
      </c>
      <c r="P1117" s="283">
        <v>6</v>
      </c>
      <c r="Q1117" s="283">
        <v>25</v>
      </c>
      <c r="R1117" s="283"/>
      <c r="S1117" s="283"/>
      <c r="T1117" s="283">
        <v>0</v>
      </c>
    </row>
    <row r="1118" spans="2:20" x14ac:dyDescent="0.35">
      <c r="B1118" s="286">
        <v>1111</v>
      </c>
      <c r="C1118" s="283" t="s">
        <v>663</v>
      </c>
      <c r="D1118" s="283">
        <v>127990</v>
      </c>
      <c r="E1118" s="283">
        <v>89150</v>
      </c>
      <c r="F1118" s="280">
        <f t="shared" si="52"/>
        <v>38840</v>
      </c>
      <c r="G1118" s="283">
        <v>7</v>
      </c>
      <c r="H1118" s="283">
        <v>6</v>
      </c>
      <c r="I1118" s="283">
        <v>0</v>
      </c>
      <c r="J1118" s="283">
        <v>2606</v>
      </c>
      <c r="K1118" s="283">
        <v>781</v>
      </c>
      <c r="L1118" s="283">
        <v>307</v>
      </c>
      <c r="M1118" s="283">
        <v>13</v>
      </c>
      <c r="N1118" s="283">
        <v>97</v>
      </c>
      <c r="O1118" s="283">
        <v>15</v>
      </c>
      <c r="P1118" s="283">
        <v>3</v>
      </c>
      <c r="Q1118" s="283">
        <v>23</v>
      </c>
      <c r="R1118" s="283"/>
      <c r="S1118" s="283"/>
      <c r="T1118" s="283">
        <v>0</v>
      </c>
    </row>
    <row r="1119" spans="2:20" x14ac:dyDescent="0.35">
      <c r="B1119" s="286">
        <v>1112</v>
      </c>
      <c r="C1119" s="283" t="s">
        <v>664</v>
      </c>
      <c r="D1119" s="283">
        <v>5926624</v>
      </c>
      <c r="E1119" s="283">
        <v>4485210</v>
      </c>
      <c r="F1119" s="280">
        <f t="shared" si="52"/>
        <v>1441414</v>
      </c>
      <c r="G1119" s="283">
        <v>1759</v>
      </c>
      <c r="H1119" s="283">
        <v>733</v>
      </c>
      <c r="I1119" s="283">
        <v>29</v>
      </c>
      <c r="J1119" s="283">
        <v>130488</v>
      </c>
      <c r="K1119" s="283">
        <v>10844</v>
      </c>
      <c r="L1119" s="283">
        <v>4449</v>
      </c>
      <c r="M1119" s="283">
        <v>4604</v>
      </c>
      <c r="N1119" s="283">
        <v>5940</v>
      </c>
      <c r="O1119" s="283">
        <v>7791</v>
      </c>
      <c r="P1119" s="283">
        <v>1395</v>
      </c>
      <c r="Q1119" s="283">
        <v>3952</v>
      </c>
      <c r="R1119" s="283"/>
      <c r="S1119" s="283"/>
      <c r="T1119" s="283">
        <v>0</v>
      </c>
    </row>
    <row r="1120" spans="2:20" x14ac:dyDescent="0.35">
      <c r="B1120" s="286">
        <v>1113</v>
      </c>
      <c r="C1120" s="282" t="s">
        <v>768</v>
      </c>
      <c r="D1120" s="282">
        <v>2525539</v>
      </c>
      <c r="E1120" s="282">
        <v>1834359</v>
      </c>
      <c r="F1120" s="282">
        <f>D1120-E1120</f>
        <v>691180</v>
      </c>
      <c r="G1120" s="282">
        <v>491</v>
      </c>
      <c r="H1120" s="282">
        <v>222</v>
      </c>
      <c r="I1120" s="282">
        <v>13</v>
      </c>
      <c r="J1120" s="282">
        <v>76514</v>
      </c>
      <c r="K1120" s="282">
        <v>8004</v>
      </c>
      <c r="L1120" s="282">
        <v>3634</v>
      </c>
      <c r="M1120" s="282">
        <v>1220</v>
      </c>
      <c r="N1120" s="282">
        <v>1714</v>
      </c>
      <c r="O1120" s="282">
        <v>2409</v>
      </c>
      <c r="P1120" s="282">
        <v>540</v>
      </c>
      <c r="Q1120" s="282">
        <v>1714</v>
      </c>
      <c r="R1120" s="282"/>
      <c r="S1120" s="282"/>
      <c r="T1120" s="282">
        <v>1</v>
      </c>
    </row>
    <row r="1121" spans="2:20" ht="31.5" x14ac:dyDescent="0.4">
      <c r="B1121" s="286">
        <v>1114</v>
      </c>
      <c r="C1121" s="218"/>
      <c r="D1121" s="607" t="s">
        <v>2353</v>
      </c>
      <c r="E1121" s="607" t="s">
        <v>2354</v>
      </c>
      <c r="F1121" s="607" t="s">
        <v>2355</v>
      </c>
      <c r="G1121" s="285" t="s">
        <v>766</v>
      </c>
      <c r="H1121" s="285" t="s">
        <v>1041</v>
      </c>
      <c r="I1121" s="285" t="s">
        <v>1042</v>
      </c>
      <c r="J1121" s="285" t="s">
        <v>4029</v>
      </c>
      <c r="K1121" s="285" t="s">
        <v>4030</v>
      </c>
      <c r="L1121" s="285" t="s">
        <v>4031</v>
      </c>
      <c r="M1121" s="285" t="s">
        <v>2068</v>
      </c>
      <c r="N1121" s="285" t="s">
        <v>2069</v>
      </c>
      <c r="O1121" s="285" t="s">
        <v>2070</v>
      </c>
      <c r="P1121" s="285" t="s">
        <v>2071</v>
      </c>
      <c r="Q1121" s="285" t="s">
        <v>2072</v>
      </c>
      <c r="R1121" s="285">
        <v>9</v>
      </c>
      <c r="S1121" s="285">
        <v>10</v>
      </c>
      <c r="T1121" s="285" t="s">
        <v>765</v>
      </c>
    </row>
    <row r="1122" spans="2:20" x14ac:dyDescent="0.35">
      <c r="B1122" s="286">
        <v>1115</v>
      </c>
      <c r="C1122" s="280" t="s">
        <v>646</v>
      </c>
      <c r="D1122" s="280">
        <v>371219</v>
      </c>
      <c r="E1122" s="280">
        <v>287178</v>
      </c>
      <c r="F1122" s="280">
        <f>D1122-E1122</f>
        <v>84041</v>
      </c>
      <c r="G1122" s="280">
        <v>146</v>
      </c>
      <c r="H1122" s="280">
        <v>49</v>
      </c>
      <c r="I1122" s="280">
        <v>0</v>
      </c>
      <c r="J1122" s="281">
        <v>809</v>
      </c>
      <c r="K1122" s="280">
        <v>12</v>
      </c>
      <c r="L1122" s="280">
        <v>0</v>
      </c>
      <c r="M1122" s="280">
        <v>351</v>
      </c>
      <c r="N1122" s="280">
        <v>583</v>
      </c>
      <c r="O1122" s="280">
        <v>765</v>
      </c>
      <c r="P1122" s="280">
        <v>128</v>
      </c>
      <c r="Q1122" s="280">
        <v>379</v>
      </c>
      <c r="R1122" s="280"/>
      <c r="S1122" s="280"/>
      <c r="T1122" s="280">
        <v>0</v>
      </c>
    </row>
    <row r="1123" spans="2:20" x14ac:dyDescent="0.35">
      <c r="B1123" s="286">
        <v>1116</v>
      </c>
      <c r="C1123" s="283" t="s">
        <v>647</v>
      </c>
      <c r="D1123" s="283">
        <v>368635</v>
      </c>
      <c r="E1123" s="283">
        <v>278505</v>
      </c>
      <c r="F1123" s="280">
        <f t="shared" ref="F1123:F1140" si="53">D1123-E1123</f>
        <v>90130</v>
      </c>
      <c r="G1123" s="283">
        <v>169.5</v>
      </c>
      <c r="H1123" s="283">
        <v>84</v>
      </c>
      <c r="I1123" s="283">
        <v>0</v>
      </c>
      <c r="J1123" s="284">
        <v>943</v>
      </c>
      <c r="K1123" s="283">
        <v>13</v>
      </c>
      <c r="L1123" s="283">
        <v>3</v>
      </c>
      <c r="M1123" s="283">
        <v>400.5</v>
      </c>
      <c r="N1123" s="283">
        <v>366</v>
      </c>
      <c r="O1123" s="283">
        <v>600</v>
      </c>
      <c r="P1123" s="283">
        <v>67</v>
      </c>
      <c r="Q1123" s="283">
        <v>160</v>
      </c>
      <c r="R1123" s="283"/>
      <c r="S1123" s="283"/>
      <c r="T1123" s="283">
        <v>0</v>
      </c>
    </row>
    <row r="1124" spans="2:20" x14ac:dyDescent="0.35">
      <c r="B1124" s="286">
        <v>1117</v>
      </c>
      <c r="C1124" s="283" t="s">
        <v>648</v>
      </c>
      <c r="D1124" s="283">
        <v>341065</v>
      </c>
      <c r="E1124" s="283">
        <v>254016</v>
      </c>
      <c r="F1124" s="280">
        <f t="shared" si="53"/>
        <v>87049</v>
      </c>
      <c r="G1124" s="283">
        <v>169.5</v>
      </c>
      <c r="H1124" s="283">
        <v>71</v>
      </c>
      <c r="I1124" s="283">
        <v>4</v>
      </c>
      <c r="J1124" s="284">
        <v>975</v>
      </c>
      <c r="K1124" s="283">
        <v>16</v>
      </c>
      <c r="L1124" s="283">
        <v>0</v>
      </c>
      <c r="M1124" s="283">
        <v>400.5</v>
      </c>
      <c r="N1124" s="283">
        <v>384</v>
      </c>
      <c r="O1124" s="283">
        <v>543</v>
      </c>
      <c r="P1124" s="283">
        <v>61</v>
      </c>
      <c r="Q1124" s="283">
        <v>146</v>
      </c>
      <c r="R1124" s="283"/>
      <c r="S1124" s="283"/>
      <c r="T1124" s="283">
        <v>0</v>
      </c>
    </row>
    <row r="1125" spans="2:20" x14ac:dyDescent="0.35">
      <c r="B1125" s="286">
        <v>1118</v>
      </c>
      <c r="C1125" s="283" t="s">
        <v>649</v>
      </c>
      <c r="D1125" s="283">
        <v>356338</v>
      </c>
      <c r="E1125" s="283">
        <v>269019</v>
      </c>
      <c r="F1125" s="280">
        <f t="shared" si="53"/>
        <v>87319</v>
      </c>
      <c r="G1125" s="283">
        <v>98</v>
      </c>
      <c r="H1125" s="283">
        <v>45</v>
      </c>
      <c r="I1125" s="283">
        <v>3</v>
      </c>
      <c r="J1125" s="284">
        <v>908</v>
      </c>
      <c r="K1125" s="283">
        <v>7</v>
      </c>
      <c r="L1125" s="283">
        <v>0</v>
      </c>
      <c r="M1125" s="283">
        <v>384</v>
      </c>
      <c r="N1125" s="283">
        <v>442</v>
      </c>
      <c r="O1125" s="283">
        <v>557</v>
      </c>
      <c r="P1125" s="283">
        <v>56</v>
      </c>
      <c r="Q1125" s="283">
        <v>134</v>
      </c>
      <c r="R1125" s="283"/>
      <c r="S1125" s="283"/>
      <c r="T1125" s="283">
        <v>0</v>
      </c>
    </row>
    <row r="1126" spans="2:20" x14ac:dyDescent="0.35">
      <c r="B1126" s="286">
        <v>1119</v>
      </c>
      <c r="C1126" s="283" t="s">
        <v>650</v>
      </c>
      <c r="D1126" s="283">
        <v>413790</v>
      </c>
      <c r="E1126" s="283">
        <v>333362</v>
      </c>
      <c r="F1126" s="280">
        <f t="shared" si="53"/>
        <v>80428</v>
      </c>
      <c r="G1126" s="283">
        <v>122</v>
      </c>
      <c r="H1126" s="280">
        <v>55</v>
      </c>
      <c r="I1126" s="283">
        <v>3</v>
      </c>
      <c r="J1126" s="284">
        <v>638</v>
      </c>
      <c r="K1126" s="283">
        <v>17</v>
      </c>
      <c r="L1126" s="283">
        <v>3</v>
      </c>
      <c r="M1126" s="283">
        <v>284</v>
      </c>
      <c r="N1126" s="283">
        <v>497</v>
      </c>
      <c r="O1126" s="283">
        <v>862</v>
      </c>
      <c r="P1126" s="283">
        <v>174</v>
      </c>
      <c r="Q1126" s="283">
        <v>510</v>
      </c>
      <c r="R1126" s="283"/>
      <c r="S1126" s="283"/>
      <c r="T1126" s="283">
        <v>0</v>
      </c>
    </row>
    <row r="1127" spans="2:20" x14ac:dyDescent="0.35">
      <c r="B1127" s="286">
        <v>1120</v>
      </c>
      <c r="C1127" s="283" t="s">
        <v>651</v>
      </c>
      <c r="D1127" s="283">
        <v>441268</v>
      </c>
      <c r="E1127" s="283">
        <v>362435</v>
      </c>
      <c r="F1127" s="280">
        <f t="shared" si="53"/>
        <v>78833</v>
      </c>
      <c r="G1127" s="283">
        <v>151.5</v>
      </c>
      <c r="H1127" s="283">
        <v>56</v>
      </c>
      <c r="I1127" s="283">
        <v>0</v>
      </c>
      <c r="J1127" s="284">
        <v>571</v>
      </c>
      <c r="K1127" s="283">
        <v>33</v>
      </c>
      <c r="L1127" s="283">
        <v>5</v>
      </c>
      <c r="M1127" s="283">
        <v>331</v>
      </c>
      <c r="N1127" s="283">
        <v>615</v>
      </c>
      <c r="O1127" s="283">
        <v>1153</v>
      </c>
      <c r="P1127" s="283">
        <v>275</v>
      </c>
      <c r="Q1127" s="283">
        <v>879</v>
      </c>
      <c r="R1127" s="283"/>
      <c r="S1127" s="283"/>
      <c r="T1127" s="283">
        <v>0</v>
      </c>
    </row>
    <row r="1128" spans="2:20" x14ac:dyDescent="0.35">
      <c r="B1128" s="286">
        <v>1121</v>
      </c>
      <c r="C1128" s="283" t="s">
        <v>652</v>
      </c>
      <c r="D1128" s="283">
        <v>447923</v>
      </c>
      <c r="E1128" s="283">
        <v>367915</v>
      </c>
      <c r="F1128" s="280">
        <f t="shared" si="53"/>
        <v>80008</v>
      </c>
      <c r="G1128" s="283">
        <v>151.5</v>
      </c>
      <c r="H1128" s="283">
        <v>47</v>
      </c>
      <c r="I1128" s="283">
        <v>3</v>
      </c>
      <c r="J1128" s="284">
        <v>641</v>
      </c>
      <c r="K1128" s="283">
        <v>24</v>
      </c>
      <c r="L1128" s="283">
        <v>0</v>
      </c>
      <c r="M1128" s="283">
        <v>331</v>
      </c>
      <c r="N1128" s="283">
        <v>585</v>
      </c>
      <c r="O1128" s="283">
        <v>890</v>
      </c>
      <c r="P1128" s="283">
        <v>197</v>
      </c>
      <c r="Q1128" s="283">
        <v>605</v>
      </c>
      <c r="R1128" s="283"/>
      <c r="S1128" s="283"/>
      <c r="T1128" s="283">
        <v>0</v>
      </c>
    </row>
    <row r="1129" spans="2:20" x14ac:dyDescent="0.35">
      <c r="B1129" s="286">
        <v>1122</v>
      </c>
      <c r="C1129" s="283" t="s">
        <v>653</v>
      </c>
      <c r="D1129" s="283">
        <v>404028</v>
      </c>
      <c r="E1129" s="283">
        <v>325322</v>
      </c>
      <c r="F1129" s="280">
        <f t="shared" si="53"/>
        <v>78706</v>
      </c>
      <c r="G1129" s="283">
        <v>175</v>
      </c>
      <c r="H1129" s="283">
        <v>72</v>
      </c>
      <c r="I1129" s="283">
        <v>4</v>
      </c>
      <c r="J1129" s="284">
        <v>837</v>
      </c>
      <c r="K1129" s="283">
        <v>19</v>
      </c>
      <c r="L1129" s="283">
        <v>3</v>
      </c>
      <c r="M1129" s="283">
        <v>449</v>
      </c>
      <c r="N1129" s="283">
        <v>477</v>
      </c>
      <c r="O1129" s="283">
        <v>696</v>
      </c>
      <c r="P1129" s="283">
        <v>131</v>
      </c>
      <c r="Q1129" s="283">
        <v>315</v>
      </c>
      <c r="R1129" s="283"/>
      <c r="S1129" s="283"/>
      <c r="T1129" s="283">
        <v>0</v>
      </c>
    </row>
    <row r="1130" spans="2:20" x14ac:dyDescent="0.35">
      <c r="B1130" s="286">
        <v>1123</v>
      </c>
      <c r="C1130" s="283" t="s">
        <v>654</v>
      </c>
      <c r="D1130" s="283">
        <v>401892</v>
      </c>
      <c r="E1130" s="283">
        <v>313771</v>
      </c>
      <c r="F1130" s="280">
        <f t="shared" si="53"/>
        <v>88121</v>
      </c>
      <c r="G1130" s="283">
        <v>175</v>
      </c>
      <c r="H1130" s="283">
        <v>74</v>
      </c>
      <c r="I1130" s="283">
        <v>0</v>
      </c>
      <c r="J1130" s="284">
        <v>1038</v>
      </c>
      <c r="K1130" s="283">
        <v>26</v>
      </c>
      <c r="L1130" s="283">
        <v>4</v>
      </c>
      <c r="M1130" s="283">
        <v>449</v>
      </c>
      <c r="N1130" s="283">
        <v>367</v>
      </c>
      <c r="O1130" s="283">
        <v>532</v>
      </c>
      <c r="P1130" s="283">
        <v>79</v>
      </c>
      <c r="Q1130" s="283">
        <v>208</v>
      </c>
      <c r="R1130" s="283"/>
      <c r="S1130" s="283"/>
      <c r="T1130" s="283">
        <v>0</v>
      </c>
    </row>
    <row r="1131" spans="2:20" x14ac:dyDescent="0.35">
      <c r="B1131" s="286">
        <v>1124</v>
      </c>
      <c r="C1131" s="283" t="s">
        <v>655</v>
      </c>
      <c r="D1131" s="283">
        <v>402045</v>
      </c>
      <c r="E1131" s="283">
        <v>307587</v>
      </c>
      <c r="F1131" s="280">
        <f t="shared" si="53"/>
        <v>94458</v>
      </c>
      <c r="G1131" s="283">
        <v>132</v>
      </c>
      <c r="H1131" s="283">
        <v>70</v>
      </c>
      <c r="I1131" s="283">
        <v>6</v>
      </c>
      <c r="J1131" s="284">
        <v>1239</v>
      </c>
      <c r="K1131" s="283">
        <v>26</v>
      </c>
      <c r="L1131" s="283">
        <v>3</v>
      </c>
      <c r="M1131" s="283">
        <v>352</v>
      </c>
      <c r="N1131" s="283">
        <v>305</v>
      </c>
      <c r="O1131" s="283">
        <v>380</v>
      </c>
      <c r="P1131" s="283">
        <v>60</v>
      </c>
      <c r="Q1131" s="283">
        <v>128</v>
      </c>
      <c r="R1131" s="283"/>
      <c r="S1131" s="283"/>
      <c r="T1131" s="283">
        <v>0</v>
      </c>
    </row>
    <row r="1132" spans="2:20" x14ac:dyDescent="0.35">
      <c r="B1132" s="286">
        <v>1125</v>
      </c>
      <c r="C1132" s="283" t="s">
        <v>656</v>
      </c>
      <c r="D1132" s="283">
        <v>378372</v>
      </c>
      <c r="E1132" s="283">
        <v>279732</v>
      </c>
      <c r="F1132" s="280">
        <f t="shared" si="53"/>
        <v>98640</v>
      </c>
      <c r="G1132" s="283">
        <v>132</v>
      </c>
      <c r="H1132" s="283">
        <v>49</v>
      </c>
      <c r="I1132" s="283">
        <v>3</v>
      </c>
      <c r="J1132" s="284">
        <v>1283</v>
      </c>
      <c r="K1132" s="283">
        <v>12</v>
      </c>
      <c r="L1132" s="283">
        <v>8</v>
      </c>
      <c r="M1132" s="283">
        <v>352</v>
      </c>
      <c r="N1132" s="283">
        <v>287</v>
      </c>
      <c r="O1132" s="283">
        <v>255</v>
      </c>
      <c r="P1132" s="283">
        <v>54</v>
      </c>
      <c r="Q1132" s="283">
        <v>109</v>
      </c>
      <c r="R1132" s="283"/>
      <c r="S1132" s="283"/>
      <c r="T1132" s="283">
        <v>0</v>
      </c>
    </row>
    <row r="1133" spans="2:20" x14ac:dyDescent="0.35">
      <c r="B1133" s="286">
        <v>1126</v>
      </c>
      <c r="C1133" s="283" t="s">
        <v>657</v>
      </c>
      <c r="D1133" s="283">
        <v>357614</v>
      </c>
      <c r="E1133" s="283">
        <v>255821</v>
      </c>
      <c r="F1133" s="280">
        <f t="shared" si="53"/>
        <v>101793</v>
      </c>
      <c r="G1133" s="283">
        <v>40</v>
      </c>
      <c r="H1133" s="283">
        <v>21</v>
      </c>
      <c r="I1133" s="283">
        <v>3</v>
      </c>
      <c r="J1133" s="284">
        <v>1407</v>
      </c>
      <c r="K1133" s="283">
        <v>31</v>
      </c>
      <c r="L1133" s="283">
        <v>8</v>
      </c>
      <c r="M1133" s="283">
        <v>172</v>
      </c>
      <c r="N1133" s="283">
        <v>262</v>
      </c>
      <c r="O1133" s="283">
        <v>201</v>
      </c>
      <c r="P1133" s="283">
        <v>30</v>
      </c>
      <c r="Q1133" s="283">
        <v>94</v>
      </c>
      <c r="R1133" s="283"/>
      <c r="S1133" s="283"/>
      <c r="T1133" s="283">
        <v>0</v>
      </c>
    </row>
    <row r="1134" spans="2:20" x14ac:dyDescent="0.35">
      <c r="B1134" s="286">
        <v>1127</v>
      </c>
      <c r="C1134" s="283" t="s">
        <v>658</v>
      </c>
      <c r="D1134" s="283">
        <v>319839</v>
      </c>
      <c r="E1134" s="283">
        <v>221079</v>
      </c>
      <c r="F1134" s="280">
        <f t="shared" si="53"/>
        <v>98760</v>
      </c>
      <c r="G1134" s="283">
        <v>40</v>
      </c>
      <c r="H1134" s="283">
        <v>11</v>
      </c>
      <c r="I1134" s="283">
        <v>0</v>
      </c>
      <c r="J1134" s="283">
        <v>1475</v>
      </c>
      <c r="K1134" s="283">
        <v>52</v>
      </c>
      <c r="L1134" s="283">
        <v>3</v>
      </c>
      <c r="M1134" s="283">
        <v>172</v>
      </c>
      <c r="N1134" s="283">
        <v>214</v>
      </c>
      <c r="O1134" s="283">
        <v>143</v>
      </c>
      <c r="P1134" s="283">
        <v>23</v>
      </c>
      <c r="Q1134" s="283">
        <v>79</v>
      </c>
      <c r="R1134" s="283"/>
      <c r="S1134" s="283"/>
      <c r="T1134" s="283">
        <v>0</v>
      </c>
    </row>
    <row r="1135" spans="2:20" x14ac:dyDescent="0.35">
      <c r="B1135" s="286">
        <v>1128</v>
      </c>
      <c r="C1135" s="283" t="s">
        <v>659</v>
      </c>
      <c r="D1135" s="283">
        <v>291395</v>
      </c>
      <c r="E1135" s="283">
        <v>197002</v>
      </c>
      <c r="F1135" s="280">
        <f t="shared" si="53"/>
        <v>94393</v>
      </c>
      <c r="G1135" s="283">
        <v>16.5</v>
      </c>
      <c r="H1135" s="283">
        <v>9</v>
      </c>
      <c r="I1135" s="283">
        <v>0</v>
      </c>
      <c r="J1135" s="283">
        <v>1362</v>
      </c>
      <c r="K1135" s="283">
        <v>37</v>
      </c>
      <c r="L1135" s="283">
        <v>9</v>
      </c>
      <c r="M1135" s="283">
        <v>54.5</v>
      </c>
      <c r="N1135" s="283">
        <v>157</v>
      </c>
      <c r="O1135" s="283">
        <v>96</v>
      </c>
      <c r="P1135" s="283">
        <v>24</v>
      </c>
      <c r="Q1135" s="283">
        <v>58</v>
      </c>
      <c r="R1135" s="283"/>
      <c r="S1135" s="283"/>
      <c r="T1135" s="283">
        <v>0</v>
      </c>
    </row>
    <row r="1136" spans="2:20" x14ac:dyDescent="0.35">
      <c r="B1136" s="286">
        <v>1129</v>
      </c>
      <c r="C1136" s="283" t="s">
        <v>660</v>
      </c>
      <c r="D1136" s="283">
        <v>218198</v>
      </c>
      <c r="E1136" s="283">
        <v>147282</v>
      </c>
      <c r="F1136" s="280">
        <f t="shared" si="53"/>
        <v>70916</v>
      </c>
      <c r="G1136" s="283">
        <v>16.5</v>
      </c>
      <c r="H1136" s="283">
        <v>8</v>
      </c>
      <c r="I1136" s="283">
        <v>0</v>
      </c>
      <c r="J1136" s="283">
        <v>978</v>
      </c>
      <c r="K1136" s="283">
        <v>30</v>
      </c>
      <c r="L1136" s="283">
        <v>5</v>
      </c>
      <c r="M1136" s="283">
        <v>54.5</v>
      </c>
      <c r="N1136" s="283">
        <v>124</v>
      </c>
      <c r="O1136" s="283">
        <v>52</v>
      </c>
      <c r="P1136" s="283">
        <v>15</v>
      </c>
      <c r="Q1136" s="283">
        <v>57</v>
      </c>
      <c r="R1136" s="283"/>
      <c r="S1136" s="283"/>
      <c r="T1136" s="283">
        <v>0</v>
      </c>
    </row>
    <row r="1137" spans="2:20" x14ac:dyDescent="0.35">
      <c r="B1137" s="286">
        <v>1130</v>
      </c>
      <c r="C1137" s="283" t="s">
        <v>661</v>
      </c>
      <c r="D1137" s="283">
        <v>165110</v>
      </c>
      <c r="E1137" s="283">
        <v>112837</v>
      </c>
      <c r="F1137" s="280">
        <f t="shared" si="53"/>
        <v>52273</v>
      </c>
      <c r="G1137" s="283">
        <v>8.5</v>
      </c>
      <c r="H1137" s="283">
        <v>3</v>
      </c>
      <c r="I1137" s="283">
        <v>0</v>
      </c>
      <c r="J1137" s="283">
        <v>718</v>
      </c>
      <c r="K1137" s="283">
        <v>31</v>
      </c>
      <c r="L1137" s="283">
        <v>4</v>
      </c>
      <c r="M1137" s="283">
        <v>27</v>
      </c>
      <c r="N1137" s="283">
        <v>99</v>
      </c>
      <c r="O1137" s="283">
        <v>32</v>
      </c>
      <c r="P1137" s="283">
        <v>12</v>
      </c>
      <c r="Q1137" s="283">
        <v>43</v>
      </c>
      <c r="R1137" s="283"/>
      <c r="S1137" s="283"/>
      <c r="T1137" s="283">
        <v>0</v>
      </c>
    </row>
    <row r="1138" spans="2:20" x14ac:dyDescent="0.35">
      <c r="B1138" s="286">
        <v>1131</v>
      </c>
      <c r="C1138" s="283" t="s">
        <v>662</v>
      </c>
      <c r="D1138" s="283">
        <v>119896</v>
      </c>
      <c r="E1138" s="283">
        <v>83218</v>
      </c>
      <c r="F1138" s="280">
        <f t="shared" si="53"/>
        <v>36678</v>
      </c>
      <c r="G1138" s="283">
        <v>8.5</v>
      </c>
      <c r="H1138" s="283">
        <v>3</v>
      </c>
      <c r="I1138" s="283">
        <v>0</v>
      </c>
      <c r="J1138" s="283">
        <v>429</v>
      </c>
      <c r="K1138" s="283">
        <v>13</v>
      </c>
      <c r="L1138" s="283">
        <v>5</v>
      </c>
      <c r="M1138" s="283">
        <v>27</v>
      </c>
      <c r="N1138" s="283">
        <v>79</v>
      </c>
      <c r="O1138" s="283">
        <v>19</v>
      </c>
      <c r="P1138" s="283">
        <v>6</v>
      </c>
      <c r="Q1138" s="283">
        <v>25</v>
      </c>
      <c r="R1138" s="283"/>
      <c r="S1138" s="283"/>
      <c r="T1138" s="283">
        <v>0</v>
      </c>
    </row>
    <row r="1139" spans="2:20" x14ac:dyDescent="0.35">
      <c r="B1139" s="286">
        <v>1132</v>
      </c>
      <c r="C1139" s="283" t="s">
        <v>663</v>
      </c>
      <c r="D1139" s="283">
        <v>127990</v>
      </c>
      <c r="E1139" s="283">
        <v>89150</v>
      </c>
      <c r="F1139" s="280">
        <f t="shared" si="53"/>
        <v>38840</v>
      </c>
      <c r="G1139" s="283">
        <v>7</v>
      </c>
      <c r="H1139" s="283">
        <v>6</v>
      </c>
      <c r="I1139" s="283">
        <v>0</v>
      </c>
      <c r="J1139" s="283">
        <v>387</v>
      </c>
      <c r="K1139" s="283">
        <v>34</v>
      </c>
      <c r="L1139" s="283">
        <v>4</v>
      </c>
      <c r="M1139" s="283">
        <v>13</v>
      </c>
      <c r="N1139" s="283">
        <v>97</v>
      </c>
      <c r="O1139" s="283">
        <v>15</v>
      </c>
      <c r="P1139" s="283">
        <v>3</v>
      </c>
      <c r="Q1139" s="283">
        <v>23</v>
      </c>
      <c r="R1139" s="283"/>
      <c r="S1139" s="283"/>
      <c r="T1139" s="283">
        <v>0</v>
      </c>
    </row>
    <row r="1140" spans="2:20" x14ac:dyDescent="0.35">
      <c r="B1140" s="286">
        <v>1133</v>
      </c>
      <c r="C1140" s="283" t="s">
        <v>664</v>
      </c>
      <c r="D1140" s="283">
        <v>5926624</v>
      </c>
      <c r="E1140" s="283">
        <v>4485210</v>
      </c>
      <c r="F1140" s="280">
        <f t="shared" si="53"/>
        <v>1441414</v>
      </c>
      <c r="G1140" s="283">
        <v>1759</v>
      </c>
      <c r="H1140" s="283">
        <v>733</v>
      </c>
      <c r="I1140" s="283">
        <v>29</v>
      </c>
      <c r="J1140" s="283">
        <v>16634</v>
      </c>
      <c r="K1140" s="283">
        <v>424</v>
      </c>
      <c r="L1140" s="283">
        <v>71</v>
      </c>
      <c r="M1140" s="283">
        <v>4604</v>
      </c>
      <c r="N1140" s="283">
        <v>5940</v>
      </c>
      <c r="O1140" s="283">
        <v>7791</v>
      </c>
      <c r="P1140" s="283">
        <v>1395</v>
      </c>
      <c r="Q1140" s="283">
        <v>3952</v>
      </c>
      <c r="R1140" s="283"/>
      <c r="S1140" s="283"/>
      <c r="T1140" s="283">
        <v>0</v>
      </c>
    </row>
    <row r="1141" spans="2:20" x14ac:dyDescent="0.35">
      <c r="B1141" s="286">
        <v>1134</v>
      </c>
      <c r="C1141" s="282" t="s">
        <v>768</v>
      </c>
      <c r="D1141" s="282">
        <v>2525539</v>
      </c>
      <c r="E1141" s="282">
        <v>1834359</v>
      </c>
      <c r="F1141" s="282">
        <f>D1141-E1141</f>
        <v>691180</v>
      </c>
      <c r="G1141" s="282">
        <v>491</v>
      </c>
      <c r="H1141" s="282">
        <v>222</v>
      </c>
      <c r="I1141" s="282">
        <v>13</v>
      </c>
      <c r="J1141" s="282">
        <v>8709</v>
      </c>
      <c r="K1141" s="282">
        <v>337</v>
      </c>
      <c r="L1141" s="282">
        <v>75</v>
      </c>
      <c r="M1141" s="282">
        <v>1220</v>
      </c>
      <c r="N1141" s="282">
        <v>1714</v>
      </c>
      <c r="O1141" s="282">
        <v>2409</v>
      </c>
      <c r="P1141" s="282">
        <v>540</v>
      </c>
      <c r="Q1141" s="282">
        <v>1714</v>
      </c>
      <c r="R1141" s="282"/>
      <c r="S1141" s="282"/>
      <c r="T1141" s="282">
        <v>1</v>
      </c>
    </row>
    <row r="1142" spans="2:20" ht="42" x14ac:dyDescent="0.4">
      <c r="B1142" s="286">
        <v>1135</v>
      </c>
      <c r="C1142" s="218"/>
      <c r="D1142" s="607" t="s">
        <v>2353</v>
      </c>
      <c r="E1142" s="607" t="s">
        <v>2354</v>
      </c>
      <c r="F1142" s="607" t="s">
        <v>2355</v>
      </c>
      <c r="G1142" s="285" t="s">
        <v>2357</v>
      </c>
      <c r="H1142" s="285" t="s">
        <v>2358</v>
      </c>
      <c r="I1142" s="285" t="s">
        <v>2359</v>
      </c>
      <c r="J1142" s="285" t="s">
        <v>4032</v>
      </c>
      <c r="K1142" s="285" t="s">
        <v>4033</v>
      </c>
      <c r="L1142" s="285" t="s">
        <v>4034</v>
      </c>
      <c r="M1142" s="285" t="s">
        <v>2068</v>
      </c>
      <c r="N1142" s="285" t="s">
        <v>2069</v>
      </c>
      <c r="O1142" s="285" t="s">
        <v>2070</v>
      </c>
      <c r="P1142" s="285" t="s">
        <v>2071</v>
      </c>
      <c r="Q1142" s="285" t="s">
        <v>2072</v>
      </c>
      <c r="R1142" s="285">
        <v>9</v>
      </c>
      <c r="S1142" s="285">
        <v>10</v>
      </c>
      <c r="T1142" s="285" t="s">
        <v>765</v>
      </c>
    </row>
    <row r="1143" spans="2:20" x14ac:dyDescent="0.35">
      <c r="B1143" s="286">
        <v>1136</v>
      </c>
      <c r="C1143" s="280" t="s">
        <v>646</v>
      </c>
      <c r="D1143" s="280">
        <v>371219</v>
      </c>
      <c r="E1143" s="280">
        <v>287178</v>
      </c>
      <c r="F1143" s="280">
        <f>D1143-E1143</f>
        <v>84041</v>
      </c>
      <c r="G1143" s="280">
        <v>146</v>
      </c>
      <c r="H1143" s="280">
        <v>49</v>
      </c>
      <c r="I1143" s="280">
        <v>0</v>
      </c>
      <c r="J1143" s="281">
        <v>937</v>
      </c>
      <c r="K1143" s="280">
        <v>0</v>
      </c>
      <c r="L1143" s="280">
        <v>0</v>
      </c>
      <c r="M1143" s="280">
        <v>351</v>
      </c>
      <c r="N1143" s="280">
        <v>583</v>
      </c>
      <c r="O1143" s="280">
        <v>765</v>
      </c>
      <c r="P1143" s="280">
        <v>128</v>
      </c>
      <c r="Q1143" s="280">
        <v>379</v>
      </c>
      <c r="R1143" s="280"/>
      <c r="S1143" s="280"/>
      <c r="T1143" s="280">
        <v>0</v>
      </c>
    </row>
    <row r="1144" spans="2:20" x14ac:dyDescent="0.35">
      <c r="B1144" s="286">
        <v>1137</v>
      </c>
      <c r="C1144" s="283" t="s">
        <v>647</v>
      </c>
      <c r="D1144" s="283">
        <v>368635</v>
      </c>
      <c r="E1144" s="283">
        <v>278505</v>
      </c>
      <c r="F1144" s="280">
        <f t="shared" ref="F1144:F1161" si="54">D1144-E1144</f>
        <v>90130</v>
      </c>
      <c r="G1144" s="283">
        <v>169.5</v>
      </c>
      <c r="H1144" s="283">
        <v>84</v>
      </c>
      <c r="I1144" s="283">
        <v>0</v>
      </c>
      <c r="J1144" s="284">
        <v>1150</v>
      </c>
      <c r="K1144" s="283">
        <v>5</v>
      </c>
      <c r="L1144" s="283">
        <v>0</v>
      </c>
      <c r="M1144" s="283">
        <v>400.5</v>
      </c>
      <c r="N1144" s="283">
        <v>366</v>
      </c>
      <c r="O1144" s="283">
        <v>600</v>
      </c>
      <c r="P1144" s="283">
        <v>67</v>
      </c>
      <c r="Q1144" s="283">
        <v>160</v>
      </c>
      <c r="R1144" s="283"/>
      <c r="S1144" s="283"/>
      <c r="T1144" s="283">
        <v>0</v>
      </c>
    </row>
    <row r="1145" spans="2:20" x14ac:dyDescent="0.35">
      <c r="B1145" s="286">
        <v>1138</v>
      </c>
      <c r="C1145" s="283" t="s">
        <v>648</v>
      </c>
      <c r="D1145" s="283">
        <v>341065</v>
      </c>
      <c r="E1145" s="283">
        <v>254016</v>
      </c>
      <c r="F1145" s="280">
        <f t="shared" si="54"/>
        <v>87049</v>
      </c>
      <c r="G1145" s="283">
        <v>169.5</v>
      </c>
      <c r="H1145" s="283">
        <v>71</v>
      </c>
      <c r="I1145" s="283">
        <v>4</v>
      </c>
      <c r="J1145" s="284">
        <v>1193</v>
      </c>
      <c r="K1145" s="283">
        <v>0</v>
      </c>
      <c r="L1145" s="283">
        <v>3</v>
      </c>
      <c r="M1145" s="283">
        <v>400.5</v>
      </c>
      <c r="N1145" s="283">
        <v>384</v>
      </c>
      <c r="O1145" s="283">
        <v>543</v>
      </c>
      <c r="P1145" s="283">
        <v>61</v>
      </c>
      <c r="Q1145" s="283">
        <v>146</v>
      </c>
      <c r="R1145" s="283"/>
      <c r="S1145" s="283"/>
      <c r="T1145" s="283">
        <v>0</v>
      </c>
    </row>
    <row r="1146" spans="2:20" x14ac:dyDescent="0.35">
      <c r="B1146" s="286">
        <v>1139</v>
      </c>
      <c r="C1146" s="283" t="s">
        <v>649</v>
      </c>
      <c r="D1146" s="283">
        <v>356338</v>
      </c>
      <c r="E1146" s="283">
        <v>269019</v>
      </c>
      <c r="F1146" s="280">
        <f t="shared" si="54"/>
        <v>87319</v>
      </c>
      <c r="G1146" s="283">
        <v>98</v>
      </c>
      <c r="H1146" s="283">
        <v>45</v>
      </c>
      <c r="I1146" s="283">
        <v>3</v>
      </c>
      <c r="J1146" s="284">
        <v>951</v>
      </c>
      <c r="K1146" s="283">
        <v>5</v>
      </c>
      <c r="L1146" s="283">
        <v>4</v>
      </c>
      <c r="M1146" s="283">
        <v>384</v>
      </c>
      <c r="N1146" s="283">
        <v>442</v>
      </c>
      <c r="O1146" s="283">
        <v>557</v>
      </c>
      <c r="P1146" s="283">
        <v>56</v>
      </c>
      <c r="Q1146" s="283">
        <v>134</v>
      </c>
      <c r="R1146" s="283"/>
      <c r="S1146" s="283"/>
      <c r="T1146" s="283">
        <v>0</v>
      </c>
    </row>
    <row r="1147" spans="2:20" x14ac:dyDescent="0.35">
      <c r="B1147" s="286">
        <v>1140</v>
      </c>
      <c r="C1147" s="283" t="s">
        <v>650</v>
      </c>
      <c r="D1147" s="283">
        <v>413790</v>
      </c>
      <c r="E1147" s="283">
        <v>333362</v>
      </c>
      <c r="F1147" s="280">
        <f t="shared" si="54"/>
        <v>80428</v>
      </c>
      <c r="G1147" s="283">
        <v>122</v>
      </c>
      <c r="H1147" s="280">
        <v>55</v>
      </c>
      <c r="I1147" s="283">
        <v>3</v>
      </c>
      <c r="J1147" s="284">
        <v>685</v>
      </c>
      <c r="K1147" s="283">
        <v>3</v>
      </c>
      <c r="L1147" s="283">
        <v>10</v>
      </c>
      <c r="M1147" s="283">
        <v>284</v>
      </c>
      <c r="N1147" s="283">
        <v>497</v>
      </c>
      <c r="O1147" s="283">
        <v>862</v>
      </c>
      <c r="P1147" s="283">
        <v>174</v>
      </c>
      <c r="Q1147" s="283">
        <v>510</v>
      </c>
      <c r="R1147" s="283"/>
      <c r="S1147" s="283"/>
      <c r="T1147" s="283">
        <v>0</v>
      </c>
    </row>
    <row r="1148" spans="2:20" x14ac:dyDescent="0.35">
      <c r="B1148" s="286">
        <v>1141</v>
      </c>
      <c r="C1148" s="283" t="s">
        <v>651</v>
      </c>
      <c r="D1148" s="283">
        <v>441268</v>
      </c>
      <c r="E1148" s="283">
        <v>362435</v>
      </c>
      <c r="F1148" s="280">
        <f t="shared" si="54"/>
        <v>78833</v>
      </c>
      <c r="G1148" s="283">
        <v>151.5</v>
      </c>
      <c r="H1148" s="283">
        <v>56</v>
      </c>
      <c r="I1148" s="283">
        <v>0</v>
      </c>
      <c r="J1148" s="284">
        <v>714</v>
      </c>
      <c r="K1148" s="283">
        <v>9</v>
      </c>
      <c r="L1148" s="283">
        <v>26</v>
      </c>
      <c r="M1148" s="283">
        <v>331</v>
      </c>
      <c r="N1148" s="283">
        <v>615</v>
      </c>
      <c r="O1148" s="283">
        <v>1153</v>
      </c>
      <c r="P1148" s="283">
        <v>275</v>
      </c>
      <c r="Q1148" s="283">
        <v>879</v>
      </c>
      <c r="R1148" s="283"/>
      <c r="S1148" s="283"/>
      <c r="T1148" s="283">
        <v>0</v>
      </c>
    </row>
    <row r="1149" spans="2:20" x14ac:dyDescent="0.35">
      <c r="B1149" s="286">
        <v>1142</v>
      </c>
      <c r="C1149" s="283" t="s">
        <v>652</v>
      </c>
      <c r="D1149" s="283">
        <v>447923</v>
      </c>
      <c r="E1149" s="283">
        <v>367915</v>
      </c>
      <c r="F1149" s="280">
        <f t="shared" si="54"/>
        <v>80008</v>
      </c>
      <c r="G1149" s="283">
        <v>151.5</v>
      </c>
      <c r="H1149" s="283">
        <v>47</v>
      </c>
      <c r="I1149" s="283">
        <v>3</v>
      </c>
      <c r="J1149" s="284">
        <v>771</v>
      </c>
      <c r="K1149" s="283">
        <v>4</v>
      </c>
      <c r="L1149" s="283">
        <v>7</v>
      </c>
      <c r="M1149" s="283">
        <v>331</v>
      </c>
      <c r="N1149" s="283">
        <v>585</v>
      </c>
      <c r="O1149" s="283">
        <v>890</v>
      </c>
      <c r="P1149" s="283">
        <v>197</v>
      </c>
      <c r="Q1149" s="283">
        <v>605</v>
      </c>
      <c r="R1149" s="283"/>
      <c r="S1149" s="283"/>
      <c r="T1149" s="283">
        <v>0</v>
      </c>
    </row>
    <row r="1150" spans="2:20" x14ac:dyDescent="0.35">
      <c r="B1150" s="286">
        <v>1143</v>
      </c>
      <c r="C1150" s="283" t="s">
        <v>653</v>
      </c>
      <c r="D1150" s="283">
        <v>404028</v>
      </c>
      <c r="E1150" s="283">
        <v>325322</v>
      </c>
      <c r="F1150" s="280">
        <f t="shared" si="54"/>
        <v>78706</v>
      </c>
      <c r="G1150" s="283">
        <v>175</v>
      </c>
      <c r="H1150" s="283">
        <v>72</v>
      </c>
      <c r="I1150" s="283">
        <v>4</v>
      </c>
      <c r="J1150" s="284">
        <v>862</v>
      </c>
      <c r="K1150" s="283">
        <v>8</v>
      </c>
      <c r="L1150" s="283">
        <v>3</v>
      </c>
      <c r="M1150" s="283">
        <v>449</v>
      </c>
      <c r="N1150" s="283">
        <v>477</v>
      </c>
      <c r="O1150" s="283">
        <v>696</v>
      </c>
      <c r="P1150" s="283">
        <v>131</v>
      </c>
      <c r="Q1150" s="283">
        <v>315</v>
      </c>
      <c r="R1150" s="283"/>
      <c r="S1150" s="283"/>
      <c r="T1150" s="283">
        <v>0</v>
      </c>
    </row>
    <row r="1151" spans="2:20" x14ac:dyDescent="0.35">
      <c r="B1151" s="286">
        <v>1144</v>
      </c>
      <c r="C1151" s="283" t="s">
        <v>654</v>
      </c>
      <c r="D1151" s="283">
        <v>401892</v>
      </c>
      <c r="E1151" s="283">
        <v>313771</v>
      </c>
      <c r="F1151" s="280">
        <f t="shared" si="54"/>
        <v>88121</v>
      </c>
      <c r="G1151" s="283">
        <v>175</v>
      </c>
      <c r="H1151" s="283">
        <v>74</v>
      </c>
      <c r="I1151" s="283">
        <v>0</v>
      </c>
      <c r="J1151" s="284">
        <v>1037</v>
      </c>
      <c r="K1151" s="283">
        <v>14</v>
      </c>
      <c r="L1151" s="283">
        <v>0</v>
      </c>
      <c r="M1151" s="283">
        <v>449</v>
      </c>
      <c r="N1151" s="283">
        <v>367</v>
      </c>
      <c r="O1151" s="283">
        <v>532</v>
      </c>
      <c r="P1151" s="283">
        <v>79</v>
      </c>
      <c r="Q1151" s="283">
        <v>208</v>
      </c>
      <c r="R1151" s="283"/>
      <c r="S1151" s="283"/>
      <c r="T1151" s="283">
        <v>0</v>
      </c>
    </row>
    <row r="1152" spans="2:20" x14ac:dyDescent="0.35">
      <c r="B1152" s="286">
        <v>1145</v>
      </c>
      <c r="C1152" s="283" t="s">
        <v>655</v>
      </c>
      <c r="D1152" s="283">
        <v>402045</v>
      </c>
      <c r="E1152" s="283">
        <v>307587</v>
      </c>
      <c r="F1152" s="280">
        <f t="shared" si="54"/>
        <v>94458</v>
      </c>
      <c r="G1152" s="283">
        <v>132</v>
      </c>
      <c r="H1152" s="283">
        <v>70</v>
      </c>
      <c r="I1152" s="283">
        <v>6</v>
      </c>
      <c r="J1152" s="284">
        <v>1093</v>
      </c>
      <c r="K1152" s="283">
        <v>4</v>
      </c>
      <c r="L1152" s="283">
        <v>0</v>
      </c>
      <c r="M1152" s="283">
        <v>352</v>
      </c>
      <c r="N1152" s="283">
        <v>305</v>
      </c>
      <c r="O1152" s="283">
        <v>380</v>
      </c>
      <c r="P1152" s="283">
        <v>60</v>
      </c>
      <c r="Q1152" s="283">
        <v>128</v>
      </c>
      <c r="R1152" s="283"/>
      <c r="S1152" s="283"/>
      <c r="T1152" s="283">
        <v>0</v>
      </c>
    </row>
    <row r="1153" spans="2:20" x14ac:dyDescent="0.35">
      <c r="B1153" s="286">
        <v>1146</v>
      </c>
      <c r="C1153" s="283" t="s">
        <v>656</v>
      </c>
      <c r="D1153" s="283">
        <v>378372</v>
      </c>
      <c r="E1153" s="283">
        <v>279732</v>
      </c>
      <c r="F1153" s="280">
        <f t="shared" si="54"/>
        <v>98640</v>
      </c>
      <c r="G1153" s="283">
        <v>132</v>
      </c>
      <c r="H1153" s="283">
        <v>49</v>
      </c>
      <c r="I1153" s="283">
        <v>3</v>
      </c>
      <c r="J1153" s="284">
        <v>1147</v>
      </c>
      <c r="K1153" s="283">
        <v>7</v>
      </c>
      <c r="L1153" s="283">
        <v>0</v>
      </c>
      <c r="M1153" s="283">
        <v>352</v>
      </c>
      <c r="N1153" s="283">
        <v>287</v>
      </c>
      <c r="O1153" s="283">
        <v>255</v>
      </c>
      <c r="P1153" s="283">
        <v>54</v>
      </c>
      <c r="Q1153" s="283">
        <v>109</v>
      </c>
      <c r="R1153" s="283"/>
      <c r="S1153" s="283"/>
      <c r="T1153" s="283">
        <v>0</v>
      </c>
    </row>
    <row r="1154" spans="2:20" x14ac:dyDescent="0.35">
      <c r="B1154" s="286">
        <v>1147</v>
      </c>
      <c r="C1154" s="283" t="s">
        <v>657</v>
      </c>
      <c r="D1154" s="283">
        <v>357614</v>
      </c>
      <c r="E1154" s="283">
        <v>255821</v>
      </c>
      <c r="F1154" s="280">
        <f t="shared" si="54"/>
        <v>101793</v>
      </c>
      <c r="G1154" s="283">
        <v>40</v>
      </c>
      <c r="H1154" s="283">
        <v>21</v>
      </c>
      <c r="I1154" s="283">
        <v>3</v>
      </c>
      <c r="J1154" s="284">
        <v>1179</v>
      </c>
      <c r="K1154" s="283">
        <v>11</v>
      </c>
      <c r="L1154" s="283">
        <v>3</v>
      </c>
      <c r="M1154" s="283">
        <v>172</v>
      </c>
      <c r="N1154" s="283">
        <v>262</v>
      </c>
      <c r="O1154" s="283">
        <v>201</v>
      </c>
      <c r="P1154" s="283">
        <v>30</v>
      </c>
      <c r="Q1154" s="283">
        <v>94</v>
      </c>
      <c r="R1154" s="283"/>
      <c r="S1154" s="283"/>
      <c r="T1154" s="283">
        <v>0</v>
      </c>
    </row>
    <row r="1155" spans="2:20" x14ac:dyDescent="0.35">
      <c r="B1155" s="286">
        <v>1148</v>
      </c>
      <c r="C1155" s="283" t="s">
        <v>658</v>
      </c>
      <c r="D1155" s="283">
        <v>319839</v>
      </c>
      <c r="E1155" s="283">
        <v>221079</v>
      </c>
      <c r="F1155" s="280">
        <f t="shared" si="54"/>
        <v>98760</v>
      </c>
      <c r="G1155" s="283">
        <v>40</v>
      </c>
      <c r="H1155" s="283">
        <v>11</v>
      </c>
      <c r="I1155" s="283">
        <v>0</v>
      </c>
      <c r="J1155" s="283">
        <v>1118</v>
      </c>
      <c r="K1155" s="283">
        <v>28</v>
      </c>
      <c r="L1155" s="283">
        <v>3</v>
      </c>
      <c r="M1155" s="283">
        <v>172</v>
      </c>
      <c r="N1155" s="283">
        <v>214</v>
      </c>
      <c r="O1155" s="283">
        <v>143</v>
      </c>
      <c r="P1155" s="283">
        <v>23</v>
      </c>
      <c r="Q1155" s="283">
        <v>79</v>
      </c>
      <c r="R1155" s="283"/>
      <c r="S1155" s="283"/>
      <c r="T1155" s="283">
        <v>0</v>
      </c>
    </row>
    <row r="1156" spans="2:20" x14ac:dyDescent="0.35">
      <c r="B1156" s="286">
        <v>1149</v>
      </c>
      <c r="C1156" s="283" t="s">
        <v>659</v>
      </c>
      <c r="D1156" s="283">
        <v>291395</v>
      </c>
      <c r="E1156" s="283">
        <v>197002</v>
      </c>
      <c r="F1156" s="280">
        <f t="shared" si="54"/>
        <v>94393</v>
      </c>
      <c r="G1156" s="283">
        <v>16.5</v>
      </c>
      <c r="H1156" s="283">
        <v>9</v>
      </c>
      <c r="I1156" s="283">
        <v>0</v>
      </c>
      <c r="J1156" s="283">
        <v>969</v>
      </c>
      <c r="K1156" s="283">
        <v>25</v>
      </c>
      <c r="L1156" s="283">
        <v>5</v>
      </c>
      <c r="M1156" s="283">
        <v>54.5</v>
      </c>
      <c r="N1156" s="283">
        <v>157</v>
      </c>
      <c r="O1156" s="283">
        <v>96</v>
      </c>
      <c r="P1156" s="283">
        <v>24</v>
      </c>
      <c r="Q1156" s="283">
        <v>58</v>
      </c>
      <c r="R1156" s="283"/>
      <c r="S1156" s="283"/>
      <c r="T1156" s="283">
        <v>0</v>
      </c>
    </row>
    <row r="1157" spans="2:20" x14ac:dyDescent="0.35">
      <c r="B1157" s="286">
        <v>1150</v>
      </c>
      <c r="C1157" s="283" t="s">
        <v>660</v>
      </c>
      <c r="D1157" s="283">
        <v>218198</v>
      </c>
      <c r="E1157" s="283">
        <v>147282</v>
      </c>
      <c r="F1157" s="280">
        <f t="shared" si="54"/>
        <v>70916</v>
      </c>
      <c r="G1157" s="283">
        <v>16.5</v>
      </c>
      <c r="H1157" s="283">
        <v>8</v>
      </c>
      <c r="I1157" s="283">
        <v>0</v>
      </c>
      <c r="J1157" s="283">
        <v>651</v>
      </c>
      <c r="K1157" s="283">
        <v>11</v>
      </c>
      <c r="L1157" s="283">
        <v>3</v>
      </c>
      <c r="M1157" s="283">
        <v>54.5</v>
      </c>
      <c r="N1157" s="283">
        <v>124</v>
      </c>
      <c r="O1157" s="283">
        <v>52</v>
      </c>
      <c r="P1157" s="283">
        <v>15</v>
      </c>
      <c r="Q1157" s="283">
        <v>57</v>
      </c>
      <c r="R1157" s="283"/>
      <c r="S1157" s="283"/>
      <c r="T1157" s="283">
        <v>0</v>
      </c>
    </row>
    <row r="1158" spans="2:20" x14ac:dyDescent="0.35">
      <c r="B1158" s="286">
        <v>1151</v>
      </c>
      <c r="C1158" s="283" t="s">
        <v>661</v>
      </c>
      <c r="D1158" s="283">
        <v>165110</v>
      </c>
      <c r="E1158" s="283">
        <v>112837</v>
      </c>
      <c r="F1158" s="280">
        <f t="shared" si="54"/>
        <v>52273</v>
      </c>
      <c r="G1158" s="283">
        <v>8.5</v>
      </c>
      <c r="H1158" s="283">
        <v>3</v>
      </c>
      <c r="I1158" s="283">
        <v>0</v>
      </c>
      <c r="J1158" s="283">
        <v>456</v>
      </c>
      <c r="K1158" s="283">
        <v>3</v>
      </c>
      <c r="L1158" s="283">
        <v>0</v>
      </c>
      <c r="M1158" s="283">
        <v>27</v>
      </c>
      <c r="N1158" s="283">
        <v>99</v>
      </c>
      <c r="O1158" s="283">
        <v>32</v>
      </c>
      <c r="P1158" s="283">
        <v>12</v>
      </c>
      <c r="Q1158" s="283">
        <v>43</v>
      </c>
      <c r="R1158" s="283"/>
      <c r="S1158" s="283"/>
      <c r="T1158" s="283">
        <v>0</v>
      </c>
    </row>
    <row r="1159" spans="2:20" x14ac:dyDescent="0.35">
      <c r="B1159" s="286">
        <v>1152</v>
      </c>
      <c r="C1159" s="283" t="s">
        <v>662</v>
      </c>
      <c r="D1159" s="283">
        <v>119896</v>
      </c>
      <c r="E1159" s="283">
        <v>83218</v>
      </c>
      <c r="F1159" s="280">
        <f t="shared" si="54"/>
        <v>36678</v>
      </c>
      <c r="G1159" s="283">
        <v>8.5</v>
      </c>
      <c r="H1159" s="283">
        <v>3</v>
      </c>
      <c r="I1159" s="283">
        <v>0</v>
      </c>
      <c r="J1159" s="283">
        <v>295</v>
      </c>
      <c r="K1159" s="283">
        <v>8</v>
      </c>
      <c r="L1159" s="283">
        <v>0</v>
      </c>
      <c r="M1159" s="283">
        <v>27</v>
      </c>
      <c r="N1159" s="283">
        <v>79</v>
      </c>
      <c r="O1159" s="283">
        <v>19</v>
      </c>
      <c r="P1159" s="283">
        <v>6</v>
      </c>
      <c r="Q1159" s="283">
        <v>25</v>
      </c>
      <c r="R1159" s="283"/>
      <c r="S1159" s="283"/>
      <c r="T1159" s="283">
        <v>0</v>
      </c>
    </row>
    <row r="1160" spans="2:20" x14ac:dyDescent="0.35">
      <c r="B1160" s="286">
        <v>1153</v>
      </c>
      <c r="C1160" s="283" t="s">
        <v>663</v>
      </c>
      <c r="D1160" s="283">
        <v>127990</v>
      </c>
      <c r="E1160" s="283">
        <v>89150</v>
      </c>
      <c r="F1160" s="280">
        <f t="shared" si="54"/>
        <v>38840</v>
      </c>
      <c r="G1160" s="283">
        <v>7</v>
      </c>
      <c r="H1160" s="283">
        <v>6</v>
      </c>
      <c r="I1160" s="283">
        <v>0</v>
      </c>
      <c r="J1160" s="283">
        <v>274</v>
      </c>
      <c r="K1160" s="283">
        <v>9</v>
      </c>
      <c r="L1160" s="283">
        <v>0</v>
      </c>
      <c r="M1160" s="283">
        <v>13</v>
      </c>
      <c r="N1160" s="283">
        <v>97</v>
      </c>
      <c r="O1160" s="283">
        <v>15</v>
      </c>
      <c r="P1160" s="283">
        <v>3</v>
      </c>
      <c r="Q1160" s="283">
        <v>23</v>
      </c>
      <c r="R1160" s="283"/>
      <c r="S1160" s="283"/>
      <c r="T1160" s="283">
        <v>0</v>
      </c>
    </row>
    <row r="1161" spans="2:20" x14ac:dyDescent="0.35">
      <c r="B1161" s="286">
        <v>1154</v>
      </c>
      <c r="C1161" s="283" t="s">
        <v>664</v>
      </c>
      <c r="D1161" s="283">
        <v>5926624</v>
      </c>
      <c r="E1161" s="283">
        <v>4485210</v>
      </c>
      <c r="F1161" s="280">
        <f t="shared" si="54"/>
        <v>1441414</v>
      </c>
      <c r="G1161" s="283">
        <v>1759</v>
      </c>
      <c r="H1161" s="283">
        <v>733</v>
      </c>
      <c r="I1161" s="283">
        <v>29</v>
      </c>
      <c r="J1161" s="283">
        <v>15477</v>
      </c>
      <c r="K1161" s="283">
        <v>147</v>
      </c>
      <c r="L1161" s="283">
        <v>68</v>
      </c>
      <c r="M1161" s="283">
        <v>4604</v>
      </c>
      <c r="N1161" s="283">
        <v>5940</v>
      </c>
      <c r="O1161" s="283">
        <v>7791</v>
      </c>
      <c r="P1161" s="283">
        <v>1395</v>
      </c>
      <c r="Q1161" s="283">
        <v>3952</v>
      </c>
      <c r="R1161" s="283"/>
      <c r="S1161" s="283"/>
      <c r="T1161" s="283">
        <v>0</v>
      </c>
    </row>
    <row r="1162" spans="2:20" x14ac:dyDescent="0.35">
      <c r="B1162" s="286">
        <v>1155</v>
      </c>
      <c r="C1162" s="282" t="s">
        <v>768</v>
      </c>
      <c r="D1162" s="282">
        <v>2525539</v>
      </c>
      <c r="E1162" s="282">
        <v>1834359</v>
      </c>
      <c r="F1162" s="282">
        <f>D1162-E1162</f>
        <v>691180</v>
      </c>
      <c r="G1162" s="282">
        <v>491</v>
      </c>
      <c r="H1162" s="282">
        <v>222</v>
      </c>
      <c r="I1162" s="282">
        <v>13</v>
      </c>
      <c r="J1162" s="282">
        <v>7614</v>
      </c>
      <c r="K1162" s="282">
        <v>213</v>
      </c>
      <c r="L1162" s="282">
        <v>51</v>
      </c>
      <c r="M1162" s="282">
        <v>1220</v>
      </c>
      <c r="N1162" s="282">
        <v>1714</v>
      </c>
      <c r="O1162" s="282">
        <v>2409</v>
      </c>
      <c r="P1162" s="282">
        <v>540</v>
      </c>
      <c r="Q1162" s="282">
        <v>1714</v>
      </c>
      <c r="R1162" s="282"/>
      <c r="S1162" s="282"/>
      <c r="T1162" s="282">
        <v>1</v>
      </c>
    </row>
    <row r="1163" spans="2:20" ht="42" x14ac:dyDescent="0.4">
      <c r="B1163" s="286">
        <v>1156</v>
      </c>
      <c r="C1163" s="218"/>
      <c r="D1163" s="607" t="s">
        <v>2353</v>
      </c>
      <c r="E1163" s="607" t="s">
        <v>2354</v>
      </c>
      <c r="F1163" s="607" t="s">
        <v>2355</v>
      </c>
      <c r="G1163" s="285" t="s">
        <v>2357</v>
      </c>
      <c r="H1163" s="285" t="s">
        <v>2358</v>
      </c>
      <c r="I1163" s="285" t="s">
        <v>2359</v>
      </c>
      <c r="J1163" s="285" t="s">
        <v>4035</v>
      </c>
      <c r="K1163" s="285" t="s">
        <v>4036</v>
      </c>
      <c r="L1163" s="285" t="s">
        <v>4037</v>
      </c>
      <c r="M1163" s="285" t="s">
        <v>2068</v>
      </c>
      <c r="N1163" s="285" t="s">
        <v>2069</v>
      </c>
      <c r="O1163" s="285" t="s">
        <v>2070</v>
      </c>
      <c r="P1163" s="285" t="s">
        <v>2071</v>
      </c>
      <c r="Q1163" s="285" t="s">
        <v>2072</v>
      </c>
      <c r="R1163" s="285">
        <v>9</v>
      </c>
      <c r="S1163" s="285">
        <v>10</v>
      </c>
      <c r="T1163" s="285" t="s">
        <v>765</v>
      </c>
    </row>
    <row r="1164" spans="2:20" x14ac:dyDescent="0.35">
      <c r="B1164" s="286">
        <v>1157</v>
      </c>
      <c r="C1164" s="280" t="s">
        <v>646</v>
      </c>
      <c r="D1164" s="280">
        <v>371219</v>
      </c>
      <c r="E1164" s="280">
        <v>287178</v>
      </c>
      <c r="F1164" s="280">
        <f>D1164-E1164</f>
        <v>84041</v>
      </c>
      <c r="G1164" s="280">
        <v>146</v>
      </c>
      <c r="H1164" s="280">
        <v>49</v>
      </c>
      <c r="I1164" s="280">
        <v>0</v>
      </c>
      <c r="J1164" s="281">
        <v>601</v>
      </c>
      <c r="K1164" s="280">
        <v>6</v>
      </c>
      <c r="L1164" s="280">
        <v>0</v>
      </c>
      <c r="M1164" s="280">
        <v>351</v>
      </c>
      <c r="N1164" s="280">
        <v>583</v>
      </c>
      <c r="O1164" s="280">
        <v>765</v>
      </c>
      <c r="P1164" s="280">
        <v>128</v>
      </c>
      <c r="Q1164" s="280">
        <v>379</v>
      </c>
      <c r="R1164" s="280"/>
      <c r="S1164" s="280"/>
      <c r="T1164" s="280">
        <v>0</v>
      </c>
    </row>
    <row r="1165" spans="2:20" x14ac:dyDescent="0.35">
      <c r="B1165" s="286">
        <v>1158</v>
      </c>
      <c r="C1165" s="283" t="s">
        <v>647</v>
      </c>
      <c r="D1165" s="283">
        <v>368635</v>
      </c>
      <c r="E1165" s="283">
        <v>278505</v>
      </c>
      <c r="F1165" s="280">
        <f t="shared" ref="F1165:F1182" si="55">D1165-E1165</f>
        <v>90130</v>
      </c>
      <c r="G1165" s="283">
        <v>169.5</v>
      </c>
      <c r="H1165" s="283">
        <v>84</v>
      </c>
      <c r="I1165" s="283">
        <v>0</v>
      </c>
      <c r="J1165" s="284">
        <v>760</v>
      </c>
      <c r="K1165" s="283">
        <v>0</v>
      </c>
      <c r="L1165" s="283">
        <v>0</v>
      </c>
      <c r="M1165" s="283">
        <v>400.5</v>
      </c>
      <c r="N1165" s="283">
        <v>366</v>
      </c>
      <c r="O1165" s="283">
        <v>600</v>
      </c>
      <c r="P1165" s="283">
        <v>67</v>
      </c>
      <c r="Q1165" s="283">
        <v>160</v>
      </c>
      <c r="R1165" s="283"/>
      <c r="S1165" s="283"/>
      <c r="T1165" s="283">
        <v>0</v>
      </c>
    </row>
    <row r="1166" spans="2:20" x14ac:dyDescent="0.35">
      <c r="B1166" s="286">
        <v>1159</v>
      </c>
      <c r="C1166" s="283" t="s">
        <v>648</v>
      </c>
      <c r="D1166" s="283">
        <v>341065</v>
      </c>
      <c r="E1166" s="283">
        <v>254016</v>
      </c>
      <c r="F1166" s="280">
        <f t="shared" si="55"/>
        <v>87049</v>
      </c>
      <c r="G1166" s="283">
        <v>169.5</v>
      </c>
      <c r="H1166" s="283">
        <v>71</v>
      </c>
      <c r="I1166" s="283">
        <v>4</v>
      </c>
      <c r="J1166" s="284">
        <v>749</v>
      </c>
      <c r="K1166" s="283">
        <v>6</v>
      </c>
      <c r="L1166" s="283">
        <v>0</v>
      </c>
      <c r="M1166" s="283">
        <v>400.5</v>
      </c>
      <c r="N1166" s="283">
        <v>384</v>
      </c>
      <c r="O1166" s="283">
        <v>543</v>
      </c>
      <c r="P1166" s="283">
        <v>61</v>
      </c>
      <c r="Q1166" s="283">
        <v>146</v>
      </c>
      <c r="R1166" s="283"/>
      <c r="S1166" s="283"/>
      <c r="T1166" s="283">
        <v>0</v>
      </c>
    </row>
    <row r="1167" spans="2:20" x14ac:dyDescent="0.35">
      <c r="B1167" s="286">
        <v>1160</v>
      </c>
      <c r="C1167" s="283" t="s">
        <v>649</v>
      </c>
      <c r="D1167" s="283">
        <v>356338</v>
      </c>
      <c r="E1167" s="283">
        <v>269019</v>
      </c>
      <c r="F1167" s="280">
        <f t="shared" si="55"/>
        <v>87319</v>
      </c>
      <c r="G1167" s="283">
        <v>98</v>
      </c>
      <c r="H1167" s="283">
        <v>45</v>
      </c>
      <c r="I1167" s="283">
        <v>3</v>
      </c>
      <c r="J1167" s="284">
        <v>642</v>
      </c>
      <c r="K1167" s="283">
        <v>3</v>
      </c>
      <c r="L1167" s="283">
        <v>4</v>
      </c>
      <c r="M1167" s="283">
        <v>384</v>
      </c>
      <c r="N1167" s="283">
        <v>442</v>
      </c>
      <c r="O1167" s="283">
        <v>557</v>
      </c>
      <c r="P1167" s="283">
        <v>56</v>
      </c>
      <c r="Q1167" s="283">
        <v>134</v>
      </c>
      <c r="R1167" s="283"/>
      <c r="S1167" s="283"/>
      <c r="T1167" s="283">
        <v>0</v>
      </c>
    </row>
    <row r="1168" spans="2:20" x14ac:dyDescent="0.35">
      <c r="B1168" s="286">
        <v>1161</v>
      </c>
      <c r="C1168" s="283" t="s">
        <v>650</v>
      </c>
      <c r="D1168" s="283">
        <v>413790</v>
      </c>
      <c r="E1168" s="283">
        <v>333362</v>
      </c>
      <c r="F1168" s="280">
        <f t="shared" si="55"/>
        <v>80428</v>
      </c>
      <c r="G1168" s="283">
        <v>122</v>
      </c>
      <c r="H1168" s="280">
        <v>55</v>
      </c>
      <c r="I1168" s="283">
        <v>3</v>
      </c>
      <c r="J1168" s="284">
        <v>467</v>
      </c>
      <c r="K1168" s="283">
        <v>9</v>
      </c>
      <c r="L1168" s="283">
        <v>3</v>
      </c>
      <c r="M1168" s="283">
        <v>284</v>
      </c>
      <c r="N1168" s="283">
        <v>497</v>
      </c>
      <c r="O1168" s="283">
        <v>862</v>
      </c>
      <c r="P1168" s="283">
        <v>174</v>
      </c>
      <c r="Q1168" s="283">
        <v>510</v>
      </c>
      <c r="R1168" s="283"/>
      <c r="S1168" s="283"/>
      <c r="T1168" s="283">
        <v>0</v>
      </c>
    </row>
    <row r="1169" spans="2:20" x14ac:dyDescent="0.35">
      <c r="B1169" s="286">
        <v>1162</v>
      </c>
      <c r="C1169" s="283" t="s">
        <v>651</v>
      </c>
      <c r="D1169" s="283">
        <v>441268</v>
      </c>
      <c r="E1169" s="283">
        <v>362435</v>
      </c>
      <c r="F1169" s="280">
        <f t="shared" si="55"/>
        <v>78833</v>
      </c>
      <c r="G1169" s="283">
        <v>151.5</v>
      </c>
      <c r="H1169" s="283">
        <v>56</v>
      </c>
      <c r="I1169" s="283">
        <v>0</v>
      </c>
      <c r="J1169" s="284">
        <v>447</v>
      </c>
      <c r="K1169" s="283">
        <v>17</v>
      </c>
      <c r="L1169" s="283">
        <v>4</v>
      </c>
      <c r="M1169" s="283">
        <v>331</v>
      </c>
      <c r="N1169" s="283">
        <v>615</v>
      </c>
      <c r="O1169" s="283">
        <v>1153</v>
      </c>
      <c r="P1169" s="283">
        <v>275</v>
      </c>
      <c r="Q1169" s="283">
        <v>879</v>
      </c>
      <c r="R1169" s="283"/>
      <c r="S1169" s="283"/>
      <c r="T1169" s="283">
        <v>0</v>
      </c>
    </row>
    <row r="1170" spans="2:20" x14ac:dyDescent="0.35">
      <c r="B1170" s="286">
        <v>1163</v>
      </c>
      <c r="C1170" s="283" t="s">
        <v>652</v>
      </c>
      <c r="D1170" s="283">
        <v>447923</v>
      </c>
      <c r="E1170" s="283">
        <v>367915</v>
      </c>
      <c r="F1170" s="280">
        <f t="shared" si="55"/>
        <v>80008</v>
      </c>
      <c r="G1170" s="283">
        <v>151.5</v>
      </c>
      <c r="H1170" s="283">
        <v>47</v>
      </c>
      <c r="I1170" s="283">
        <v>3</v>
      </c>
      <c r="J1170" s="284">
        <v>565</v>
      </c>
      <c r="K1170" s="283">
        <v>14</v>
      </c>
      <c r="L1170" s="283">
        <v>5</v>
      </c>
      <c r="M1170" s="283">
        <v>331</v>
      </c>
      <c r="N1170" s="283">
        <v>585</v>
      </c>
      <c r="O1170" s="283">
        <v>890</v>
      </c>
      <c r="P1170" s="283">
        <v>197</v>
      </c>
      <c r="Q1170" s="283">
        <v>605</v>
      </c>
      <c r="R1170" s="283"/>
      <c r="S1170" s="283"/>
      <c r="T1170" s="283">
        <v>0</v>
      </c>
    </row>
    <row r="1171" spans="2:20" x14ac:dyDescent="0.35">
      <c r="B1171" s="286">
        <v>1164</v>
      </c>
      <c r="C1171" s="283" t="s">
        <v>653</v>
      </c>
      <c r="D1171" s="283">
        <v>404028</v>
      </c>
      <c r="E1171" s="283">
        <v>325322</v>
      </c>
      <c r="F1171" s="280">
        <f t="shared" si="55"/>
        <v>78706</v>
      </c>
      <c r="G1171" s="283">
        <v>175</v>
      </c>
      <c r="H1171" s="283">
        <v>72</v>
      </c>
      <c r="I1171" s="283">
        <v>4</v>
      </c>
      <c r="J1171" s="284">
        <v>667</v>
      </c>
      <c r="K1171" s="283">
        <v>5</v>
      </c>
      <c r="L1171" s="283">
        <v>4</v>
      </c>
      <c r="M1171" s="283">
        <v>449</v>
      </c>
      <c r="N1171" s="283">
        <v>477</v>
      </c>
      <c r="O1171" s="283">
        <v>696</v>
      </c>
      <c r="P1171" s="283">
        <v>131</v>
      </c>
      <c r="Q1171" s="283">
        <v>315</v>
      </c>
      <c r="R1171" s="283"/>
      <c r="S1171" s="283"/>
      <c r="T1171" s="283">
        <v>0</v>
      </c>
    </row>
    <row r="1172" spans="2:20" x14ac:dyDescent="0.35">
      <c r="B1172" s="286">
        <v>1165</v>
      </c>
      <c r="C1172" s="283" t="s">
        <v>654</v>
      </c>
      <c r="D1172" s="283">
        <v>401892</v>
      </c>
      <c r="E1172" s="283">
        <v>313771</v>
      </c>
      <c r="F1172" s="280">
        <f t="shared" si="55"/>
        <v>88121</v>
      </c>
      <c r="G1172" s="283">
        <v>175</v>
      </c>
      <c r="H1172" s="283">
        <v>74</v>
      </c>
      <c r="I1172" s="283">
        <v>0</v>
      </c>
      <c r="J1172" s="284">
        <v>803</v>
      </c>
      <c r="K1172" s="283">
        <v>6</v>
      </c>
      <c r="L1172" s="283">
        <v>3</v>
      </c>
      <c r="M1172" s="283">
        <v>449</v>
      </c>
      <c r="N1172" s="283">
        <v>367</v>
      </c>
      <c r="O1172" s="283">
        <v>532</v>
      </c>
      <c r="P1172" s="283">
        <v>79</v>
      </c>
      <c r="Q1172" s="283">
        <v>208</v>
      </c>
      <c r="R1172" s="283"/>
      <c r="S1172" s="283"/>
      <c r="T1172" s="283">
        <v>0</v>
      </c>
    </row>
    <row r="1173" spans="2:20" x14ac:dyDescent="0.35">
      <c r="B1173" s="286">
        <v>1166</v>
      </c>
      <c r="C1173" s="283" t="s">
        <v>655</v>
      </c>
      <c r="D1173" s="283">
        <v>402045</v>
      </c>
      <c r="E1173" s="283">
        <v>307587</v>
      </c>
      <c r="F1173" s="280">
        <f t="shared" si="55"/>
        <v>94458</v>
      </c>
      <c r="G1173" s="283">
        <v>132</v>
      </c>
      <c r="H1173" s="283">
        <v>70</v>
      </c>
      <c r="I1173" s="283">
        <v>6</v>
      </c>
      <c r="J1173" s="284">
        <v>908</v>
      </c>
      <c r="K1173" s="283">
        <v>8</v>
      </c>
      <c r="L1173" s="283">
        <v>9</v>
      </c>
      <c r="M1173" s="283">
        <v>352</v>
      </c>
      <c r="N1173" s="283">
        <v>305</v>
      </c>
      <c r="O1173" s="283">
        <v>380</v>
      </c>
      <c r="P1173" s="283">
        <v>60</v>
      </c>
      <c r="Q1173" s="283">
        <v>128</v>
      </c>
      <c r="R1173" s="283"/>
      <c r="S1173" s="283"/>
      <c r="T1173" s="283">
        <v>0</v>
      </c>
    </row>
    <row r="1174" spans="2:20" x14ac:dyDescent="0.35">
      <c r="B1174" s="286">
        <v>1167</v>
      </c>
      <c r="C1174" s="283" t="s">
        <v>656</v>
      </c>
      <c r="D1174" s="283">
        <v>378372</v>
      </c>
      <c r="E1174" s="283">
        <v>279732</v>
      </c>
      <c r="F1174" s="280">
        <f t="shared" si="55"/>
        <v>98640</v>
      </c>
      <c r="G1174" s="283">
        <v>132</v>
      </c>
      <c r="H1174" s="283">
        <v>49</v>
      </c>
      <c r="I1174" s="283">
        <v>3</v>
      </c>
      <c r="J1174" s="284">
        <v>929</v>
      </c>
      <c r="K1174" s="283">
        <v>8</v>
      </c>
      <c r="L1174" s="283">
        <v>11</v>
      </c>
      <c r="M1174" s="283">
        <v>352</v>
      </c>
      <c r="N1174" s="283">
        <v>287</v>
      </c>
      <c r="O1174" s="283">
        <v>255</v>
      </c>
      <c r="P1174" s="283">
        <v>54</v>
      </c>
      <c r="Q1174" s="283">
        <v>109</v>
      </c>
      <c r="R1174" s="283"/>
      <c r="S1174" s="283"/>
      <c r="T1174" s="283">
        <v>0</v>
      </c>
    </row>
    <row r="1175" spans="2:20" x14ac:dyDescent="0.35">
      <c r="B1175" s="286">
        <v>1168</v>
      </c>
      <c r="C1175" s="283" t="s">
        <v>657</v>
      </c>
      <c r="D1175" s="283">
        <v>357614</v>
      </c>
      <c r="E1175" s="283">
        <v>255821</v>
      </c>
      <c r="F1175" s="280">
        <f t="shared" si="55"/>
        <v>101793</v>
      </c>
      <c r="G1175" s="283">
        <v>40</v>
      </c>
      <c r="H1175" s="283">
        <v>21</v>
      </c>
      <c r="I1175" s="283">
        <v>3</v>
      </c>
      <c r="J1175" s="284">
        <v>1055</v>
      </c>
      <c r="K1175" s="283">
        <v>23</v>
      </c>
      <c r="L1175" s="283">
        <v>4</v>
      </c>
      <c r="M1175" s="283">
        <v>172</v>
      </c>
      <c r="N1175" s="283">
        <v>262</v>
      </c>
      <c r="O1175" s="283">
        <v>201</v>
      </c>
      <c r="P1175" s="283">
        <v>30</v>
      </c>
      <c r="Q1175" s="283">
        <v>94</v>
      </c>
      <c r="R1175" s="283"/>
      <c r="S1175" s="283"/>
      <c r="T1175" s="283">
        <v>0</v>
      </c>
    </row>
    <row r="1176" spans="2:20" x14ac:dyDescent="0.35">
      <c r="B1176" s="286">
        <v>1169</v>
      </c>
      <c r="C1176" s="283" t="s">
        <v>658</v>
      </c>
      <c r="D1176" s="283">
        <v>319839</v>
      </c>
      <c r="E1176" s="283">
        <v>221079</v>
      </c>
      <c r="F1176" s="280">
        <f t="shared" si="55"/>
        <v>98760</v>
      </c>
      <c r="G1176" s="283">
        <v>40</v>
      </c>
      <c r="H1176" s="283">
        <v>11</v>
      </c>
      <c r="I1176" s="283">
        <v>0</v>
      </c>
      <c r="J1176" s="283">
        <v>1014</v>
      </c>
      <c r="K1176" s="283">
        <v>17</v>
      </c>
      <c r="L1176" s="283">
        <v>4</v>
      </c>
      <c r="M1176" s="283">
        <v>172</v>
      </c>
      <c r="N1176" s="283">
        <v>214</v>
      </c>
      <c r="O1176" s="283">
        <v>143</v>
      </c>
      <c r="P1176" s="283">
        <v>23</v>
      </c>
      <c r="Q1176" s="283">
        <v>79</v>
      </c>
      <c r="R1176" s="283"/>
      <c r="S1176" s="283"/>
      <c r="T1176" s="283">
        <v>0</v>
      </c>
    </row>
    <row r="1177" spans="2:20" x14ac:dyDescent="0.35">
      <c r="B1177" s="286">
        <v>1170</v>
      </c>
      <c r="C1177" s="283" t="s">
        <v>659</v>
      </c>
      <c r="D1177" s="283">
        <v>291395</v>
      </c>
      <c r="E1177" s="283">
        <v>197002</v>
      </c>
      <c r="F1177" s="280">
        <f t="shared" si="55"/>
        <v>94393</v>
      </c>
      <c r="G1177" s="283">
        <v>16.5</v>
      </c>
      <c r="H1177" s="283">
        <v>9</v>
      </c>
      <c r="I1177" s="283">
        <v>0</v>
      </c>
      <c r="J1177" s="283">
        <v>1000</v>
      </c>
      <c r="K1177" s="283">
        <v>26</v>
      </c>
      <c r="L1177" s="283">
        <v>9</v>
      </c>
      <c r="M1177" s="283">
        <v>54.5</v>
      </c>
      <c r="N1177" s="283">
        <v>157</v>
      </c>
      <c r="O1177" s="283">
        <v>96</v>
      </c>
      <c r="P1177" s="283">
        <v>24</v>
      </c>
      <c r="Q1177" s="283">
        <v>58</v>
      </c>
      <c r="R1177" s="283"/>
      <c r="S1177" s="283"/>
      <c r="T1177" s="283">
        <v>0</v>
      </c>
    </row>
    <row r="1178" spans="2:20" x14ac:dyDescent="0.35">
      <c r="B1178" s="286">
        <v>1171</v>
      </c>
      <c r="C1178" s="283" t="s">
        <v>660</v>
      </c>
      <c r="D1178" s="283">
        <v>218198</v>
      </c>
      <c r="E1178" s="283">
        <v>147282</v>
      </c>
      <c r="F1178" s="280">
        <f t="shared" si="55"/>
        <v>70916</v>
      </c>
      <c r="G1178" s="283">
        <v>16.5</v>
      </c>
      <c r="H1178" s="283">
        <v>8</v>
      </c>
      <c r="I1178" s="283">
        <v>0</v>
      </c>
      <c r="J1178" s="283">
        <v>744</v>
      </c>
      <c r="K1178" s="283">
        <v>14</v>
      </c>
      <c r="L1178" s="283">
        <v>9</v>
      </c>
      <c r="M1178" s="283">
        <v>54.5</v>
      </c>
      <c r="N1178" s="283">
        <v>124</v>
      </c>
      <c r="O1178" s="283">
        <v>52</v>
      </c>
      <c r="P1178" s="283">
        <v>15</v>
      </c>
      <c r="Q1178" s="283">
        <v>57</v>
      </c>
      <c r="R1178" s="283"/>
      <c r="S1178" s="283"/>
      <c r="T1178" s="283">
        <v>0</v>
      </c>
    </row>
    <row r="1179" spans="2:20" x14ac:dyDescent="0.35">
      <c r="B1179" s="286">
        <v>1172</v>
      </c>
      <c r="C1179" s="283" t="s">
        <v>661</v>
      </c>
      <c r="D1179" s="283">
        <v>165110</v>
      </c>
      <c r="E1179" s="283">
        <v>112837</v>
      </c>
      <c r="F1179" s="280">
        <f t="shared" si="55"/>
        <v>52273</v>
      </c>
      <c r="G1179" s="283">
        <v>8.5</v>
      </c>
      <c r="H1179" s="283">
        <v>3</v>
      </c>
      <c r="I1179" s="283">
        <v>0</v>
      </c>
      <c r="J1179" s="283">
        <v>438</v>
      </c>
      <c r="K1179" s="283">
        <v>25</v>
      </c>
      <c r="L1179" s="283">
        <v>0</v>
      </c>
      <c r="M1179" s="283">
        <v>27</v>
      </c>
      <c r="N1179" s="283">
        <v>99</v>
      </c>
      <c r="O1179" s="283">
        <v>32</v>
      </c>
      <c r="P1179" s="283">
        <v>12</v>
      </c>
      <c r="Q1179" s="283">
        <v>43</v>
      </c>
      <c r="R1179" s="283"/>
      <c r="S1179" s="283"/>
      <c r="T1179" s="283">
        <v>0</v>
      </c>
    </row>
    <row r="1180" spans="2:20" x14ac:dyDescent="0.35">
      <c r="B1180" s="286">
        <v>1173</v>
      </c>
      <c r="C1180" s="283" t="s">
        <v>662</v>
      </c>
      <c r="D1180" s="283">
        <v>119896</v>
      </c>
      <c r="E1180" s="283">
        <v>83218</v>
      </c>
      <c r="F1180" s="280">
        <f t="shared" si="55"/>
        <v>36678</v>
      </c>
      <c r="G1180" s="283">
        <v>8.5</v>
      </c>
      <c r="H1180" s="283">
        <v>3</v>
      </c>
      <c r="I1180" s="283">
        <v>0</v>
      </c>
      <c r="J1180" s="283">
        <v>232</v>
      </c>
      <c r="K1180" s="283">
        <v>18</v>
      </c>
      <c r="L1180" s="283">
        <v>6</v>
      </c>
      <c r="M1180" s="283">
        <v>27</v>
      </c>
      <c r="N1180" s="283">
        <v>79</v>
      </c>
      <c r="O1180" s="283">
        <v>19</v>
      </c>
      <c r="P1180" s="283">
        <v>6</v>
      </c>
      <c r="Q1180" s="283">
        <v>25</v>
      </c>
      <c r="R1180" s="283"/>
      <c r="S1180" s="283"/>
      <c r="T1180" s="283">
        <v>0</v>
      </c>
    </row>
    <row r="1181" spans="2:20" x14ac:dyDescent="0.35">
      <c r="B1181" s="286">
        <v>1174</v>
      </c>
      <c r="C1181" s="283" t="s">
        <v>663</v>
      </c>
      <c r="D1181" s="283">
        <v>127990</v>
      </c>
      <c r="E1181" s="283">
        <v>89150</v>
      </c>
      <c r="F1181" s="280">
        <f t="shared" si="55"/>
        <v>38840</v>
      </c>
      <c r="G1181" s="283">
        <v>7</v>
      </c>
      <c r="H1181" s="283">
        <v>6</v>
      </c>
      <c r="I1181" s="283">
        <v>0</v>
      </c>
      <c r="J1181" s="283">
        <v>213</v>
      </c>
      <c r="K1181" s="283">
        <v>15</v>
      </c>
      <c r="L1181" s="283">
        <v>3</v>
      </c>
      <c r="M1181" s="283">
        <v>13</v>
      </c>
      <c r="N1181" s="283">
        <v>97</v>
      </c>
      <c r="O1181" s="283">
        <v>15</v>
      </c>
      <c r="P1181" s="283">
        <v>3</v>
      </c>
      <c r="Q1181" s="283">
        <v>23</v>
      </c>
      <c r="R1181" s="283"/>
      <c r="S1181" s="283"/>
      <c r="T1181" s="283">
        <v>0</v>
      </c>
    </row>
    <row r="1182" spans="2:20" x14ac:dyDescent="0.35">
      <c r="B1182" s="286">
        <v>1175</v>
      </c>
      <c r="C1182" s="283" t="s">
        <v>664</v>
      </c>
      <c r="D1182" s="283">
        <v>5926624</v>
      </c>
      <c r="E1182" s="283">
        <v>4485210</v>
      </c>
      <c r="F1182" s="280">
        <f t="shared" si="55"/>
        <v>1441414</v>
      </c>
      <c r="G1182" s="283">
        <v>1759</v>
      </c>
      <c r="H1182" s="283">
        <v>733</v>
      </c>
      <c r="I1182" s="283">
        <v>29</v>
      </c>
      <c r="J1182" s="283">
        <v>12238</v>
      </c>
      <c r="K1182" s="283">
        <v>205</v>
      </c>
      <c r="L1182" s="283">
        <v>74</v>
      </c>
      <c r="M1182" s="283">
        <v>4604</v>
      </c>
      <c r="N1182" s="283">
        <v>5940</v>
      </c>
      <c r="O1182" s="283">
        <v>7791</v>
      </c>
      <c r="P1182" s="283">
        <v>1395</v>
      </c>
      <c r="Q1182" s="283">
        <v>3952</v>
      </c>
      <c r="R1182" s="283"/>
      <c r="S1182" s="283"/>
      <c r="T1182" s="283">
        <v>0</v>
      </c>
    </row>
    <row r="1183" spans="2:20" x14ac:dyDescent="0.35">
      <c r="B1183" s="286">
        <v>1176</v>
      </c>
      <c r="C1183" s="282" t="s">
        <v>768</v>
      </c>
      <c r="D1183" s="282">
        <v>2525539</v>
      </c>
      <c r="E1183" s="282">
        <v>1834359</v>
      </c>
      <c r="F1183" s="282">
        <f>D1183-E1183</f>
        <v>691180</v>
      </c>
      <c r="G1183" s="282">
        <v>491</v>
      </c>
      <c r="H1183" s="282">
        <v>222</v>
      </c>
      <c r="I1183" s="282">
        <v>13</v>
      </c>
      <c r="J1183" s="282">
        <v>6944</v>
      </c>
      <c r="K1183" s="282">
        <v>172</v>
      </c>
      <c r="L1183" s="282">
        <v>70</v>
      </c>
      <c r="M1183" s="282">
        <v>1220</v>
      </c>
      <c r="N1183" s="282">
        <v>1714</v>
      </c>
      <c r="O1183" s="282">
        <v>2409</v>
      </c>
      <c r="P1183" s="282">
        <v>540</v>
      </c>
      <c r="Q1183" s="282">
        <v>1714</v>
      </c>
      <c r="R1183" s="282"/>
      <c r="S1183" s="282"/>
      <c r="T1183" s="282">
        <v>1</v>
      </c>
    </row>
    <row r="1184" spans="2:20" ht="42" x14ac:dyDescent="0.4">
      <c r="B1184" s="286">
        <v>1177</v>
      </c>
      <c r="C1184" s="218"/>
      <c r="D1184" s="607" t="s">
        <v>2353</v>
      </c>
      <c r="E1184" s="607" t="s">
        <v>2354</v>
      </c>
      <c r="F1184" s="607" t="s">
        <v>2355</v>
      </c>
      <c r="G1184" s="285" t="s">
        <v>2357</v>
      </c>
      <c r="H1184" s="285" t="s">
        <v>2358</v>
      </c>
      <c r="I1184" s="285" t="s">
        <v>2359</v>
      </c>
      <c r="J1184" s="285" t="s">
        <v>4038</v>
      </c>
      <c r="K1184" s="285" t="s">
        <v>4039</v>
      </c>
      <c r="L1184" s="285" t="s">
        <v>4040</v>
      </c>
      <c r="M1184" s="285" t="s">
        <v>2068</v>
      </c>
      <c r="N1184" s="285" t="s">
        <v>2069</v>
      </c>
      <c r="O1184" s="285" t="s">
        <v>2070</v>
      </c>
      <c r="P1184" s="285" t="s">
        <v>2071</v>
      </c>
      <c r="Q1184" s="285" t="s">
        <v>2072</v>
      </c>
      <c r="R1184" s="285">
        <v>9</v>
      </c>
      <c r="S1184" s="285">
        <v>10</v>
      </c>
      <c r="T1184" s="285" t="s">
        <v>765</v>
      </c>
    </row>
    <row r="1185" spans="2:20" x14ac:dyDescent="0.35">
      <c r="B1185" s="286">
        <v>1178</v>
      </c>
      <c r="C1185" s="280" t="s">
        <v>646</v>
      </c>
      <c r="D1185" s="280">
        <v>371219</v>
      </c>
      <c r="E1185" s="280">
        <v>287178</v>
      </c>
      <c r="F1185" s="280">
        <f>D1185-E1185</f>
        <v>84041</v>
      </c>
      <c r="G1185" s="280">
        <v>146</v>
      </c>
      <c r="H1185" s="280">
        <v>49</v>
      </c>
      <c r="I1185" s="280">
        <v>0</v>
      </c>
      <c r="J1185" s="281">
        <v>3119</v>
      </c>
      <c r="K1185" s="280">
        <v>83</v>
      </c>
      <c r="L1185" s="280">
        <v>55</v>
      </c>
      <c r="M1185" s="280">
        <v>351</v>
      </c>
      <c r="N1185" s="280">
        <v>583</v>
      </c>
      <c r="O1185" s="280">
        <v>765</v>
      </c>
      <c r="P1185" s="280">
        <v>128</v>
      </c>
      <c r="Q1185" s="280">
        <v>379</v>
      </c>
      <c r="R1185" s="280"/>
      <c r="S1185" s="280"/>
      <c r="T1185" s="280">
        <v>0</v>
      </c>
    </row>
    <row r="1186" spans="2:20" x14ac:dyDescent="0.35">
      <c r="B1186" s="286">
        <v>1179</v>
      </c>
      <c r="C1186" s="283" t="s">
        <v>647</v>
      </c>
      <c r="D1186" s="283">
        <v>368635</v>
      </c>
      <c r="E1186" s="283">
        <v>278505</v>
      </c>
      <c r="F1186" s="280">
        <f t="shared" ref="F1186:F1203" si="56">D1186-E1186</f>
        <v>90130</v>
      </c>
      <c r="G1186" s="283">
        <v>169.5</v>
      </c>
      <c r="H1186" s="283">
        <v>84</v>
      </c>
      <c r="I1186" s="283">
        <v>0</v>
      </c>
      <c r="J1186" s="284">
        <v>4048</v>
      </c>
      <c r="K1186" s="283">
        <v>89</v>
      </c>
      <c r="L1186" s="283">
        <v>45</v>
      </c>
      <c r="M1186" s="283">
        <v>400.5</v>
      </c>
      <c r="N1186" s="283">
        <v>366</v>
      </c>
      <c r="O1186" s="283">
        <v>600</v>
      </c>
      <c r="P1186" s="283">
        <v>67</v>
      </c>
      <c r="Q1186" s="283">
        <v>160</v>
      </c>
      <c r="R1186" s="283"/>
      <c r="S1186" s="283"/>
      <c r="T1186" s="283">
        <v>0</v>
      </c>
    </row>
    <row r="1187" spans="2:20" x14ac:dyDescent="0.35">
      <c r="B1187" s="286">
        <v>1180</v>
      </c>
      <c r="C1187" s="283" t="s">
        <v>648</v>
      </c>
      <c r="D1187" s="283">
        <v>341065</v>
      </c>
      <c r="E1187" s="283">
        <v>254016</v>
      </c>
      <c r="F1187" s="280">
        <f t="shared" si="56"/>
        <v>87049</v>
      </c>
      <c r="G1187" s="283">
        <v>169.5</v>
      </c>
      <c r="H1187" s="283">
        <v>71</v>
      </c>
      <c r="I1187" s="283">
        <v>4</v>
      </c>
      <c r="J1187" s="284">
        <v>4394</v>
      </c>
      <c r="K1187" s="283">
        <v>68</v>
      </c>
      <c r="L1187" s="283">
        <v>48</v>
      </c>
      <c r="M1187" s="283">
        <v>400.5</v>
      </c>
      <c r="N1187" s="283">
        <v>384</v>
      </c>
      <c r="O1187" s="283">
        <v>543</v>
      </c>
      <c r="P1187" s="283">
        <v>61</v>
      </c>
      <c r="Q1187" s="283">
        <v>146</v>
      </c>
      <c r="R1187" s="283"/>
      <c r="S1187" s="283"/>
      <c r="T1187" s="283">
        <v>0</v>
      </c>
    </row>
    <row r="1188" spans="2:20" x14ac:dyDescent="0.35">
      <c r="B1188" s="286">
        <v>1181</v>
      </c>
      <c r="C1188" s="283" t="s">
        <v>649</v>
      </c>
      <c r="D1188" s="283">
        <v>356338</v>
      </c>
      <c r="E1188" s="283">
        <v>269019</v>
      </c>
      <c r="F1188" s="280">
        <f t="shared" si="56"/>
        <v>87319</v>
      </c>
      <c r="G1188" s="283">
        <v>98</v>
      </c>
      <c r="H1188" s="283">
        <v>45</v>
      </c>
      <c r="I1188" s="283">
        <v>3</v>
      </c>
      <c r="J1188" s="284">
        <v>4464</v>
      </c>
      <c r="K1188" s="283">
        <v>83</v>
      </c>
      <c r="L1188" s="283">
        <v>21</v>
      </c>
      <c r="M1188" s="283">
        <v>384</v>
      </c>
      <c r="N1188" s="283">
        <v>442</v>
      </c>
      <c r="O1188" s="283">
        <v>557</v>
      </c>
      <c r="P1188" s="283">
        <v>56</v>
      </c>
      <c r="Q1188" s="283">
        <v>134</v>
      </c>
      <c r="R1188" s="283"/>
      <c r="S1188" s="283"/>
      <c r="T1188" s="283">
        <v>0</v>
      </c>
    </row>
    <row r="1189" spans="2:20" x14ac:dyDescent="0.35">
      <c r="B1189" s="286">
        <v>1182</v>
      </c>
      <c r="C1189" s="283" t="s">
        <v>650</v>
      </c>
      <c r="D1189" s="283">
        <v>413790</v>
      </c>
      <c r="E1189" s="283">
        <v>333362</v>
      </c>
      <c r="F1189" s="280">
        <f t="shared" si="56"/>
        <v>80428</v>
      </c>
      <c r="G1189" s="283">
        <v>122</v>
      </c>
      <c r="H1189" s="280">
        <v>55</v>
      </c>
      <c r="I1189" s="283">
        <v>3</v>
      </c>
      <c r="J1189" s="284">
        <v>3788</v>
      </c>
      <c r="K1189" s="283">
        <v>78</v>
      </c>
      <c r="L1189" s="283">
        <v>43</v>
      </c>
      <c r="M1189" s="283">
        <v>284</v>
      </c>
      <c r="N1189" s="283">
        <v>497</v>
      </c>
      <c r="O1189" s="283">
        <v>862</v>
      </c>
      <c r="P1189" s="283">
        <v>174</v>
      </c>
      <c r="Q1189" s="283">
        <v>510</v>
      </c>
      <c r="R1189" s="283"/>
      <c r="S1189" s="283"/>
      <c r="T1189" s="283">
        <v>0</v>
      </c>
    </row>
    <row r="1190" spans="2:20" x14ac:dyDescent="0.35">
      <c r="B1190" s="286">
        <v>1183</v>
      </c>
      <c r="C1190" s="283" t="s">
        <v>651</v>
      </c>
      <c r="D1190" s="283">
        <v>441268</v>
      </c>
      <c r="E1190" s="283">
        <v>362435</v>
      </c>
      <c r="F1190" s="280">
        <f t="shared" si="56"/>
        <v>78833</v>
      </c>
      <c r="G1190" s="283">
        <v>151.5</v>
      </c>
      <c r="H1190" s="283">
        <v>56</v>
      </c>
      <c r="I1190" s="283">
        <v>0</v>
      </c>
      <c r="J1190" s="284">
        <v>2639</v>
      </c>
      <c r="K1190" s="283">
        <v>104</v>
      </c>
      <c r="L1190" s="283">
        <v>75</v>
      </c>
      <c r="M1190" s="283">
        <v>331</v>
      </c>
      <c r="N1190" s="283">
        <v>615</v>
      </c>
      <c r="O1190" s="283">
        <v>1153</v>
      </c>
      <c r="P1190" s="283">
        <v>275</v>
      </c>
      <c r="Q1190" s="283">
        <v>879</v>
      </c>
      <c r="R1190" s="283"/>
      <c r="S1190" s="283"/>
      <c r="T1190" s="283">
        <v>0</v>
      </c>
    </row>
    <row r="1191" spans="2:20" x14ac:dyDescent="0.35">
      <c r="B1191" s="286">
        <v>1184</v>
      </c>
      <c r="C1191" s="283" t="s">
        <v>652</v>
      </c>
      <c r="D1191" s="283">
        <v>447923</v>
      </c>
      <c r="E1191" s="283">
        <v>367915</v>
      </c>
      <c r="F1191" s="280">
        <f t="shared" si="56"/>
        <v>80008</v>
      </c>
      <c r="G1191" s="283">
        <v>151.5</v>
      </c>
      <c r="H1191" s="283">
        <v>47</v>
      </c>
      <c r="I1191" s="283">
        <v>3</v>
      </c>
      <c r="J1191" s="284">
        <v>2529</v>
      </c>
      <c r="K1191" s="283">
        <v>122</v>
      </c>
      <c r="L1191" s="283">
        <v>72</v>
      </c>
      <c r="M1191" s="283">
        <v>331</v>
      </c>
      <c r="N1191" s="283">
        <v>585</v>
      </c>
      <c r="O1191" s="283">
        <v>890</v>
      </c>
      <c r="P1191" s="283">
        <v>197</v>
      </c>
      <c r="Q1191" s="283">
        <v>605</v>
      </c>
      <c r="R1191" s="283"/>
      <c r="S1191" s="283"/>
      <c r="T1191" s="283">
        <v>0</v>
      </c>
    </row>
    <row r="1192" spans="2:20" x14ac:dyDescent="0.35">
      <c r="B1192" s="286">
        <v>1185</v>
      </c>
      <c r="C1192" s="283" t="s">
        <v>653</v>
      </c>
      <c r="D1192" s="283">
        <v>404028</v>
      </c>
      <c r="E1192" s="283">
        <v>325322</v>
      </c>
      <c r="F1192" s="280">
        <f t="shared" si="56"/>
        <v>78706</v>
      </c>
      <c r="G1192" s="283">
        <v>175</v>
      </c>
      <c r="H1192" s="283">
        <v>72</v>
      </c>
      <c r="I1192" s="283">
        <v>4</v>
      </c>
      <c r="J1192" s="284">
        <v>3191</v>
      </c>
      <c r="K1192" s="283">
        <v>103</v>
      </c>
      <c r="L1192" s="283">
        <v>52</v>
      </c>
      <c r="M1192" s="283">
        <v>449</v>
      </c>
      <c r="N1192" s="283">
        <v>477</v>
      </c>
      <c r="O1192" s="283">
        <v>696</v>
      </c>
      <c r="P1192" s="283">
        <v>131</v>
      </c>
      <c r="Q1192" s="283">
        <v>315</v>
      </c>
      <c r="R1192" s="283"/>
      <c r="S1192" s="283"/>
      <c r="T1192" s="283">
        <v>0</v>
      </c>
    </row>
    <row r="1193" spans="2:20" x14ac:dyDescent="0.35">
      <c r="B1193" s="286">
        <v>1186</v>
      </c>
      <c r="C1193" s="283" t="s">
        <v>654</v>
      </c>
      <c r="D1193" s="283">
        <v>401892</v>
      </c>
      <c r="E1193" s="283">
        <v>313771</v>
      </c>
      <c r="F1193" s="280">
        <f t="shared" si="56"/>
        <v>88121</v>
      </c>
      <c r="G1193" s="283">
        <v>175</v>
      </c>
      <c r="H1193" s="283">
        <v>74</v>
      </c>
      <c r="I1193" s="283">
        <v>0</v>
      </c>
      <c r="J1193" s="284">
        <v>4331</v>
      </c>
      <c r="K1193" s="283">
        <v>116</v>
      </c>
      <c r="L1193" s="283">
        <v>59</v>
      </c>
      <c r="M1193" s="283">
        <v>449</v>
      </c>
      <c r="N1193" s="283">
        <v>367</v>
      </c>
      <c r="O1193" s="283">
        <v>532</v>
      </c>
      <c r="P1193" s="283">
        <v>79</v>
      </c>
      <c r="Q1193" s="283">
        <v>208</v>
      </c>
      <c r="R1193" s="283"/>
      <c r="S1193" s="283"/>
      <c r="T1193" s="283">
        <v>0</v>
      </c>
    </row>
    <row r="1194" spans="2:20" x14ac:dyDescent="0.35">
      <c r="B1194" s="286">
        <v>1187</v>
      </c>
      <c r="C1194" s="283" t="s">
        <v>655</v>
      </c>
      <c r="D1194" s="283">
        <v>402045</v>
      </c>
      <c r="E1194" s="283">
        <v>307587</v>
      </c>
      <c r="F1194" s="280">
        <f t="shared" si="56"/>
        <v>94458</v>
      </c>
      <c r="G1194" s="283">
        <v>132</v>
      </c>
      <c r="H1194" s="283">
        <v>70</v>
      </c>
      <c r="I1194" s="283">
        <v>6</v>
      </c>
      <c r="J1194" s="284">
        <v>4831</v>
      </c>
      <c r="K1194" s="283">
        <v>103</v>
      </c>
      <c r="L1194" s="283">
        <v>68</v>
      </c>
      <c r="M1194" s="283">
        <v>352</v>
      </c>
      <c r="N1194" s="283">
        <v>305</v>
      </c>
      <c r="O1194" s="283">
        <v>380</v>
      </c>
      <c r="P1194" s="283">
        <v>60</v>
      </c>
      <c r="Q1194" s="283">
        <v>128</v>
      </c>
      <c r="R1194" s="283"/>
      <c r="S1194" s="283"/>
      <c r="T1194" s="283">
        <v>0</v>
      </c>
    </row>
    <row r="1195" spans="2:20" x14ac:dyDescent="0.35">
      <c r="B1195" s="286">
        <v>1188</v>
      </c>
      <c r="C1195" s="283" t="s">
        <v>656</v>
      </c>
      <c r="D1195" s="283">
        <v>378372</v>
      </c>
      <c r="E1195" s="283">
        <v>279732</v>
      </c>
      <c r="F1195" s="280">
        <f t="shared" si="56"/>
        <v>98640</v>
      </c>
      <c r="G1195" s="283">
        <v>132</v>
      </c>
      <c r="H1195" s="283">
        <v>49</v>
      </c>
      <c r="I1195" s="283">
        <v>3</v>
      </c>
      <c r="J1195" s="284">
        <v>4650</v>
      </c>
      <c r="K1195" s="283">
        <v>92</v>
      </c>
      <c r="L1195" s="283">
        <v>38</v>
      </c>
      <c r="M1195" s="283">
        <v>352</v>
      </c>
      <c r="N1195" s="283">
        <v>287</v>
      </c>
      <c r="O1195" s="283">
        <v>255</v>
      </c>
      <c r="P1195" s="283">
        <v>54</v>
      </c>
      <c r="Q1195" s="283">
        <v>109</v>
      </c>
      <c r="R1195" s="283"/>
      <c r="S1195" s="283"/>
      <c r="T1195" s="283">
        <v>0</v>
      </c>
    </row>
    <row r="1196" spans="2:20" x14ac:dyDescent="0.35">
      <c r="B1196" s="286">
        <v>1189</v>
      </c>
      <c r="C1196" s="283" t="s">
        <v>657</v>
      </c>
      <c r="D1196" s="283">
        <v>357614</v>
      </c>
      <c r="E1196" s="283">
        <v>255821</v>
      </c>
      <c r="F1196" s="280">
        <f t="shared" si="56"/>
        <v>101793</v>
      </c>
      <c r="G1196" s="283">
        <v>40</v>
      </c>
      <c r="H1196" s="283">
        <v>21</v>
      </c>
      <c r="I1196" s="283">
        <v>3</v>
      </c>
      <c r="J1196" s="284">
        <v>4528</v>
      </c>
      <c r="K1196" s="283">
        <v>96</v>
      </c>
      <c r="L1196" s="283">
        <v>41</v>
      </c>
      <c r="M1196" s="283">
        <v>172</v>
      </c>
      <c r="N1196" s="283">
        <v>262</v>
      </c>
      <c r="O1196" s="283">
        <v>201</v>
      </c>
      <c r="P1196" s="283">
        <v>30</v>
      </c>
      <c r="Q1196" s="283">
        <v>94</v>
      </c>
      <c r="R1196" s="283"/>
      <c r="S1196" s="283"/>
      <c r="T1196" s="283">
        <v>0</v>
      </c>
    </row>
    <row r="1197" spans="2:20" x14ac:dyDescent="0.35">
      <c r="B1197" s="286">
        <v>1190</v>
      </c>
      <c r="C1197" s="283" t="s">
        <v>658</v>
      </c>
      <c r="D1197" s="283">
        <v>319839</v>
      </c>
      <c r="E1197" s="283">
        <v>221079</v>
      </c>
      <c r="F1197" s="280">
        <f t="shared" si="56"/>
        <v>98760</v>
      </c>
      <c r="G1197" s="283">
        <v>40</v>
      </c>
      <c r="H1197" s="283">
        <v>11</v>
      </c>
      <c r="I1197" s="283">
        <v>0</v>
      </c>
      <c r="J1197" s="283">
        <v>3692</v>
      </c>
      <c r="K1197" s="283">
        <v>67</v>
      </c>
      <c r="L1197" s="283">
        <v>54</v>
      </c>
      <c r="M1197" s="283">
        <v>172</v>
      </c>
      <c r="N1197" s="283">
        <v>214</v>
      </c>
      <c r="O1197" s="283">
        <v>143</v>
      </c>
      <c r="P1197" s="283">
        <v>23</v>
      </c>
      <c r="Q1197" s="283">
        <v>79</v>
      </c>
      <c r="R1197" s="283"/>
      <c r="S1197" s="283"/>
      <c r="T1197" s="283">
        <v>0</v>
      </c>
    </row>
    <row r="1198" spans="2:20" x14ac:dyDescent="0.35">
      <c r="B1198" s="286">
        <v>1191</v>
      </c>
      <c r="C1198" s="283" t="s">
        <v>659</v>
      </c>
      <c r="D1198" s="283">
        <v>291395</v>
      </c>
      <c r="E1198" s="283">
        <v>197002</v>
      </c>
      <c r="F1198" s="280">
        <f t="shared" si="56"/>
        <v>94393</v>
      </c>
      <c r="G1198" s="283">
        <v>16.5</v>
      </c>
      <c r="H1198" s="283">
        <v>9</v>
      </c>
      <c r="I1198" s="283">
        <v>0</v>
      </c>
      <c r="J1198" s="283">
        <v>2935</v>
      </c>
      <c r="K1198" s="283">
        <v>83</v>
      </c>
      <c r="L1198" s="283">
        <v>52</v>
      </c>
      <c r="M1198" s="283">
        <v>54.5</v>
      </c>
      <c r="N1198" s="283">
        <v>157</v>
      </c>
      <c r="O1198" s="283">
        <v>96</v>
      </c>
      <c r="P1198" s="283">
        <v>24</v>
      </c>
      <c r="Q1198" s="283">
        <v>58</v>
      </c>
      <c r="R1198" s="283"/>
      <c r="S1198" s="283"/>
      <c r="T1198" s="283">
        <v>0</v>
      </c>
    </row>
    <row r="1199" spans="2:20" x14ac:dyDescent="0.35">
      <c r="B1199" s="286">
        <v>1192</v>
      </c>
      <c r="C1199" s="283" t="s">
        <v>660</v>
      </c>
      <c r="D1199" s="283">
        <v>218198</v>
      </c>
      <c r="E1199" s="283">
        <v>147282</v>
      </c>
      <c r="F1199" s="280">
        <f t="shared" si="56"/>
        <v>70916</v>
      </c>
      <c r="G1199" s="283">
        <v>16.5</v>
      </c>
      <c r="H1199" s="283">
        <v>8</v>
      </c>
      <c r="I1199" s="283">
        <v>0</v>
      </c>
      <c r="J1199" s="283">
        <v>1866</v>
      </c>
      <c r="K1199" s="283">
        <v>43</v>
      </c>
      <c r="L1199" s="283">
        <v>62</v>
      </c>
      <c r="M1199" s="283">
        <v>54.5</v>
      </c>
      <c r="N1199" s="283">
        <v>124</v>
      </c>
      <c r="O1199" s="283">
        <v>52</v>
      </c>
      <c r="P1199" s="283">
        <v>15</v>
      </c>
      <c r="Q1199" s="283">
        <v>57</v>
      </c>
      <c r="R1199" s="283"/>
      <c r="S1199" s="283"/>
      <c r="T1199" s="283">
        <v>0</v>
      </c>
    </row>
    <row r="1200" spans="2:20" x14ac:dyDescent="0.35">
      <c r="B1200" s="286">
        <v>1193</v>
      </c>
      <c r="C1200" s="283" t="s">
        <v>661</v>
      </c>
      <c r="D1200" s="283">
        <v>165110</v>
      </c>
      <c r="E1200" s="283">
        <v>112837</v>
      </c>
      <c r="F1200" s="280">
        <f t="shared" si="56"/>
        <v>52273</v>
      </c>
      <c r="G1200" s="283">
        <v>8.5</v>
      </c>
      <c r="H1200" s="283">
        <v>3</v>
      </c>
      <c r="I1200" s="283">
        <v>0</v>
      </c>
      <c r="J1200" s="283">
        <v>1022</v>
      </c>
      <c r="K1200" s="283">
        <v>51</v>
      </c>
      <c r="L1200" s="283">
        <v>43</v>
      </c>
      <c r="M1200" s="283">
        <v>27</v>
      </c>
      <c r="N1200" s="283">
        <v>99</v>
      </c>
      <c r="O1200" s="283">
        <v>32</v>
      </c>
      <c r="P1200" s="283">
        <v>12</v>
      </c>
      <c r="Q1200" s="283">
        <v>43</v>
      </c>
      <c r="R1200" s="283"/>
      <c r="S1200" s="283"/>
      <c r="T1200" s="283">
        <v>0</v>
      </c>
    </row>
    <row r="1201" spans="2:20" x14ac:dyDescent="0.35">
      <c r="B1201" s="286">
        <v>1194</v>
      </c>
      <c r="C1201" s="283" t="s">
        <v>662</v>
      </c>
      <c r="D1201" s="283">
        <v>119896</v>
      </c>
      <c r="E1201" s="283">
        <v>83218</v>
      </c>
      <c r="F1201" s="280">
        <f t="shared" si="56"/>
        <v>36678</v>
      </c>
      <c r="G1201" s="283">
        <v>8.5</v>
      </c>
      <c r="H1201" s="283">
        <v>3</v>
      </c>
      <c r="I1201" s="283">
        <v>0</v>
      </c>
      <c r="J1201" s="283">
        <v>557</v>
      </c>
      <c r="K1201" s="283">
        <v>36</v>
      </c>
      <c r="L1201" s="283">
        <v>67</v>
      </c>
      <c r="M1201" s="283">
        <v>27</v>
      </c>
      <c r="N1201" s="283">
        <v>79</v>
      </c>
      <c r="O1201" s="283">
        <v>19</v>
      </c>
      <c r="P1201" s="283">
        <v>6</v>
      </c>
      <c r="Q1201" s="283">
        <v>25</v>
      </c>
      <c r="R1201" s="283"/>
      <c r="S1201" s="283"/>
      <c r="T1201" s="283">
        <v>0</v>
      </c>
    </row>
    <row r="1202" spans="2:20" x14ac:dyDescent="0.35">
      <c r="B1202" s="286">
        <v>1195</v>
      </c>
      <c r="C1202" s="283" t="s">
        <v>663</v>
      </c>
      <c r="D1202" s="283">
        <v>127990</v>
      </c>
      <c r="E1202" s="283">
        <v>89150</v>
      </c>
      <c r="F1202" s="280">
        <f t="shared" si="56"/>
        <v>38840</v>
      </c>
      <c r="G1202" s="283">
        <v>7</v>
      </c>
      <c r="H1202" s="283">
        <v>6</v>
      </c>
      <c r="I1202" s="283">
        <v>0</v>
      </c>
      <c r="J1202" s="283">
        <v>425</v>
      </c>
      <c r="K1202" s="283">
        <v>44</v>
      </c>
      <c r="L1202" s="283">
        <v>46</v>
      </c>
      <c r="M1202" s="283">
        <v>13</v>
      </c>
      <c r="N1202" s="283">
        <v>97</v>
      </c>
      <c r="O1202" s="283">
        <v>15</v>
      </c>
      <c r="P1202" s="283">
        <v>3</v>
      </c>
      <c r="Q1202" s="283">
        <v>23</v>
      </c>
      <c r="R1202" s="283"/>
      <c r="S1202" s="283"/>
      <c r="T1202" s="283">
        <v>0</v>
      </c>
    </row>
    <row r="1203" spans="2:20" x14ac:dyDescent="0.35">
      <c r="B1203" s="286">
        <v>1196</v>
      </c>
      <c r="C1203" s="283" t="s">
        <v>664</v>
      </c>
      <c r="D1203" s="283">
        <v>5926624</v>
      </c>
      <c r="E1203" s="283">
        <v>4485210</v>
      </c>
      <c r="F1203" s="280">
        <f t="shared" si="56"/>
        <v>1441414</v>
      </c>
      <c r="G1203" s="283">
        <v>1759</v>
      </c>
      <c r="H1203" s="283">
        <v>733</v>
      </c>
      <c r="I1203" s="283">
        <v>29</v>
      </c>
      <c r="J1203" s="283">
        <v>57002</v>
      </c>
      <c r="K1203" s="283">
        <v>1455</v>
      </c>
      <c r="L1203" s="283">
        <v>957</v>
      </c>
      <c r="M1203" s="283">
        <v>4604</v>
      </c>
      <c r="N1203" s="283">
        <v>5940</v>
      </c>
      <c r="O1203" s="283">
        <v>7791</v>
      </c>
      <c r="P1203" s="283">
        <v>1395</v>
      </c>
      <c r="Q1203" s="283">
        <v>3952</v>
      </c>
      <c r="R1203" s="283"/>
      <c r="S1203" s="283"/>
      <c r="T1203" s="283">
        <v>0</v>
      </c>
    </row>
    <row r="1204" spans="2:20" x14ac:dyDescent="0.35">
      <c r="B1204" s="286">
        <v>1197</v>
      </c>
      <c r="C1204" s="282" t="s">
        <v>768</v>
      </c>
      <c r="D1204" s="282">
        <v>2525539</v>
      </c>
      <c r="E1204" s="282">
        <v>1834359</v>
      </c>
      <c r="F1204" s="282">
        <f>D1204-E1204</f>
        <v>691180</v>
      </c>
      <c r="G1204" s="282">
        <v>491</v>
      </c>
      <c r="H1204" s="282">
        <v>222</v>
      </c>
      <c r="I1204" s="282">
        <v>13</v>
      </c>
      <c r="J1204" s="282">
        <v>20231</v>
      </c>
      <c r="K1204" s="282">
        <v>815</v>
      </c>
      <c r="L1204" s="282">
        <v>601</v>
      </c>
      <c r="M1204" s="282">
        <v>1220</v>
      </c>
      <c r="N1204" s="282">
        <v>1714</v>
      </c>
      <c r="O1204" s="282">
        <v>2409</v>
      </c>
      <c r="P1204" s="282">
        <v>540</v>
      </c>
      <c r="Q1204" s="282">
        <v>1714</v>
      </c>
      <c r="R1204" s="282"/>
      <c r="S1204" s="282"/>
      <c r="T1204" s="282">
        <v>1</v>
      </c>
    </row>
    <row r="1205" spans="2:20" ht="42" x14ac:dyDescent="0.4">
      <c r="B1205" s="286">
        <v>1198</v>
      </c>
      <c r="C1205" s="218"/>
      <c r="D1205" s="607" t="s">
        <v>2353</v>
      </c>
      <c r="E1205" s="607" t="s">
        <v>2354</v>
      </c>
      <c r="F1205" s="607" t="s">
        <v>2355</v>
      </c>
      <c r="G1205" s="285" t="s">
        <v>2357</v>
      </c>
      <c r="H1205" s="285" t="s">
        <v>2358</v>
      </c>
      <c r="I1205" s="285" t="s">
        <v>2359</v>
      </c>
      <c r="J1205" s="285" t="s">
        <v>4041</v>
      </c>
      <c r="K1205" s="285" t="s">
        <v>4042</v>
      </c>
      <c r="L1205" s="285" t="s">
        <v>4043</v>
      </c>
      <c r="M1205" s="285" t="s">
        <v>2068</v>
      </c>
      <c r="N1205" s="285" t="s">
        <v>2069</v>
      </c>
      <c r="O1205" s="285" t="s">
        <v>2070</v>
      </c>
      <c r="P1205" s="285" t="s">
        <v>2071</v>
      </c>
      <c r="Q1205" s="285" t="s">
        <v>2072</v>
      </c>
      <c r="R1205" s="285">
        <v>9</v>
      </c>
      <c r="S1205" s="285">
        <v>10</v>
      </c>
      <c r="T1205" s="285" t="s">
        <v>765</v>
      </c>
    </row>
    <row r="1206" spans="2:20" x14ac:dyDescent="0.35">
      <c r="B1206" s="286">
        <v>1199</v>
      </c>
      <c r="C1206" s="280" t="s">
        <v>646</v>
      </c>
      <c r="D1206" s="280">
        <v>371219</v>
      </c>
      <c r="E1206" s="280">
        <v>287178</v>
      </c>
      <c r="F1206" s="280">
        <f>D1206-E1206</f>
        <v>84041</v>
      </c>
      <c r="G1206" s="280">
        <v>146</v>
      </c>
      <c r="H1206" s="280">
        <v>49</v>
      </c>
      <c r="I1206" s="280">
        <v>0</v>
      </c>
      <c r="J1206" s="281">
        <v>512</v>
      </c>
      <c r="K1206" s="280">
        <v>0</v>
      </c>
      <c r="L1206" s="280">
        <v>9</v>
      </c>
      <c r="M1206" s="280">
        <v>351</v>
      </c>
      <c r="N1206" s="280">
        <v>583</v>
      </c>
      <c r="O1206" s="280">
        <v>765</v>
      </c>
      <c r="P1206" s="280">
        <v>128</v>
      </c>
      <c r="Q1206" s="280">
        <v>379</v>
      </c>
      <c r="R1206" s="280"/>
      <c r="S1206" s="280"/>
      <c r="T1206" s="280">
        <v>0</v>
      </c>
    </row>
    <row r="1207" spans="2:20" x14ac:dyDescent="0.35">
      <c r="B1207" s="286">
        <v>1200</v>
      </c>
      <c r="C1207" s="283" t="s">
        <v>647</v>
      </c>
      <c r="D1207" s="283">
        <v>368635</v>
      </c>
      <c r="E1207" s="283">
        <v>278505</v>
      </c>
      <c r="F1207" s="280">
        <f t="shared" ref="F1207:F1224" si="57">D1207-E1207</f>
        <v>90130</v>
      </c>
      <c r="G1207" s="283">
        <v>169.5</v>
      </c>
      <c r="H1207" s="283">
        <v>84</v>
      </c>
      <c r="I1207" s="283">
        <v>0</v>
      </c>
      <c r="J1207" s="284">
        <v>534</v>
      </c>
      <c r="K1207" s="283">
        <v>6</v>
      </c>
      <c r="L1207" s="283">
        <v>6</v>
      </c>
      <c r="M1207" s="283">
        <v>400.5</v>
      </c>
      <c r="N1207" s="283">
        <v>366</v>
      </c>
      <c r="O1207" s="283">
        <v>600</v>
      </c>
      <c r="P1207" s="283">
        <v>67</v>
      </c>
      <c r="Q1207" s="283">
        <v>160</v>
      </c>
      <c r="R1207" s="283"/>
      <c r="S1207" s="283"/>
      <c r="T1207" s="283">
        <v>0</v>
      </c>
    </row>
    <row r="1208" spans="2:20" x14ac:dyDescent="0.35">
      <c r="B1208" s="286">
        <v>1201</v>
      </c>
      <c r="C1208" s="283" t="s">
        <v>648</v>
      </c>
      <c r="D1208" s="283">
        <v>341065</v>
      </c>
      <c r="E1208" s="283">
        <v>254016</v>
      </c>
      <c r="F1208" s="280">
        <f t="shared" si="57"/>
        <v>87049</v>
      </c>
      <c r="G1208" s="283">
        <v>169.5</v>
      </c>
      <c r="H1208" s="283">
        <v>71</v>
      </c>
      <c r="I1208" s="283">
        <v>4</v>
      </c>
      <c r="J1208" s="284">
        <v>614</v>
      </c>
      <c r="K1208" s="283">
        <v>4</v>
      </c>
      <c r="L1208" s="283">
        <v>5</v>
      </c>
      <c r="M1208" s="283">
        <v>400.5</v>
      </c>
      <c r="N1208" s="283">
        <v>384</v>
      </c>
      <c r="O1208" s="283">
        <v>543</v>
      </c>
      <c r="P1208" s="283">
        <v>61</v>
      </c>
      <c r="Q1208" s="283">
        <v>146</v>
      </c>
      <c r="R1208" s="283"/>
      <c r="S1208" s="283"/>
      <c r="T1208" s="283">
        <v>0</v>
      </c>
    </row>
    <row r="1209" spans="2:20" x14ac:dyDescent="0.35">
      <c r="B1209" s="286">
        <v>1202</v>
      </c>
      <c r="C1209" s="283" t="s">
        <v>649</v>
      </c>
      <c r="D1209" s="283">
        <v>356338</v>
      </c>
      <c r="E1209" s="283">
        <v>269019</v>
      </c>
      <c r="F1209" s="280">
        <f t="shared" si="57"/>
        <v>87319</v>
      </c>
      <c r="G1209" s="283">
        <v>98</v>
      </c>
      <c r="H1209" s="283">
        <v>45</v>
      </c>
      <c r="I1209" s="283">
        <v>3</v>
      </c>
      <c r="J1209" s="284">
        <v>632</v>
      </c>
      <c r="K1209" s="283">
        <v>0</v>
      </c>
      <c r="L1209" s="283">
        <v>11</v>
      </c>
      <c r="M1209" s="283">
        <v>384</v>
      </c>
      <c r="N1209" s="283">
        <v>442</v>
      </c>
      <c r="O1209" s="283">
        <v>557</v>
      </c>
      <c r="P1209" s="283">
        <v>56</v>
      </c>
      <c r="Q1209" s="283">
        <v>134</v>
      </c>
      <c r="R1209" s="283"/>
      <c r="S1209" s="283"/>
      <c r="T1209" s="283">
        <v>0</v>
      </c>
    </row>
    <row r="1210" spans="2:20" x14ac:dyDescent="0.35">
      <c r="B1210" s="286">
        <v>1203</v>
      </c>
      <c r="C1210" s="283" t="s">
        <v>650</v>
      </c>
      <c r="D1210" s="283">
        <v>413790</v>
      </c>
      <c r="E1210" s="283">
        <v>333362</v>
      </c>
      <c r="F1210" s="280">
        <f t="shared" si="57"/>
        <v>80428</v>
      </c>
      <c r="G1210" s="283">
        <v>122</v>
      </c>
      <c r="H1210" s="280">
        <v>55</v>
      </c>
      <c r="I1210" s="283">
        <v>3</v>
      </c>
      <c r="J1210" s="284">
        <v>489</v>
      </c>
      <c r="K1210" s="283">
        <v>4</v>
      </c>
      <c r="L1210" s="283">
        <v>19</v>
      </c>
      <c r="M1210" s="283">
        <v>284</v>
      </c>
      <c r="N1210" s="283">
        <v>497</v>
      </c>
      <c r="O1210" s="283">
        <v>862</v>
      </c>
      <c r="P1210" s="283">
        <v>174</v>
      </c>
      <c r="Q1210" s="283">
        <v>510</v>
      </c>
      <c r="R1210" s="283"/>
      <c r="S1210" s="283"/>
      <c r="T1210" s="283">
        <v>0</v>
      </c>
    </row>
    <row r="1211" spans="2:20" x14ac:dyDescent="0.35">
      <c r="B1211" s="286">
        <v>1204</v>
      </c>
      <c r="C1211" s="283" t="s">
        <v>651</v>
      </c>
      <c r="D1211" s="283">
        <v>441268</v>
      </c>
      <c r="E1211" s="283">
        <v>362435</v>
      </c>
      <c r="F1211" s="280">
        <f t="shared" si="57"/>
        <v>78833</v>
      </c>
      <c r="G1211" s="283">
        <v>151.5</v>
      </c>
      <c r="H1211" s="283">
        <v>56</v>
      </c>
      <c r="I1211" s="283">
        <v>0</v>
      </c>
      <c r="J1211" s="284">
        <v>548</v>
      </c>
      <c r="K1211" s="283">
        <v>5</v>
      </c>
      <c r="L1211" s="283">
        <v>27</v>
      </c>
      <c r="M1211" s="283">
        <v>331</v>
      </c>
      <c r="N1211" s="283">
        <v>615</v>
      </c>
      <c r="O1211" s="283">
        <v>1153</v>
      </c>
      <c r="P1211" s="283">
        <v>275</v>
      </c>
      <c r="Q1211" s="283">
        <v>879</v>
      </c>
      <c r="R1211" s="283"/>
      <c r="S1211" s="283"/>
      <c r="T1211" s="283">
        <v>0</v>
      </c>
    </row>
    <row r="1212" spans="2:20" x14ac:dyDescent="0.35">
      <c r="B1212" s="286">
        <v>1205</v>
      </c>
      <c r="C1212" s="283" t="s">
        <v>652</v>
      </c>
      <c r="D1212" s="283">
        <v>447923</v>
      </c>
      <c r="E1212" s="283">
        <v>367915</v>
      </c>
      <c r="F1212" s="280">
        <f t="shared" si="57"/>
        <v>80008</v>
      </c>
      <c r="G1212" s="283">
        <v>151.5</v>
      </c>
      <c r="H1212" s="283">
        <v>47</v>
      </c>
      <c r="I1212" s="283">
        <v>3</v>
      </c>
      <c r="J1212" s="284">
        <v>429</v>
      </c>
      <c r="K1212" s="283">
        <v>0</v>
      </c>
      <c r="L1212" s="283">
        <v>27</v>
      </c>
      <c r="M1212" s="283">
        <v>331</v>
      </c>
      <c r="N1212" s="283">
        <v>585</v>
      </c>
      <c r="O1212" s="283">
        <v>890</v>
      </c>
      <c r="P1212" s="283">
        <v>197</v>
      </c>
      <c r="Q1212" s="283">
        <v>605</v>
      </c>
      <c r="R1212" s="283"/>
      <c r="S1212" s="283"/>
      <c r="T1212" s="283">
        <v>0</v>
      </c>
    </row>
    <row r="1213" spans="2:20" x14ac:dyDescent="0.35">
      <c r="B1213" s="286">
        <v>1206</v>
      </c>
      <c r="C1213" s="283" t="s">
        <v>653</v>
      </c>
      <c r="D1213" s="283">
        <v>404028</v>
      </c>
      <c r="E1213" s="283">
        <v>325322</v>
      </c>
      <c r="F1213" s="280">
        <f t="shared" si="57"/>
        <v>78706</v>
      </c>
      <c r="G1213" s="283">
        <v>175</v>
      </c>
      <c r="H1213" s="283">
        <v>72</v>
      </c>
      <c r="I1213" s="283">
        <v>4</v>
      </c>
      <c r="J1213" s="284">
        <v>467</v>
      </c>
      <c r="K1213" s="283">
        <v>5</v>
      </c>
      <c r="L1213" s="283">
        <v>23</v>
      </c>
      <c r="M1213" s="283">
        <v>449</v>
      </c>
      <c r="N1213" s="283">
        <v>477</v>
      </c>
      <c r="O1213" s="283">
        <v>696</v>
      </c>
      <c r="P1213" s="283">
        <v>131</v>
      </c>
      <c r="Q1213" s="283">
        <v>315</v>
      </c>
      <c r="R1213" s="283"/>
      <c r="S1213" s="283"/>
      <c r="T1213" s="283">
        <v>0</v>
      </c>
    </row>
    <row r="1214" spans="2:20" x14ac:dyDescent="0.35">
      <c r="B1214" s="286">
        <v>1207</v>
      </c>
      <c r="C1214" s="283" t="s">
        <v>654</v>
      </c>
      <c r="D1214" s="283">
        <v>401892</v>
      </c>
      <c r="E1214" s="283">
        <v>313771</v>
      </c>
      <c r="F1214" s="280">
        <f t="shared" si="57"/>
        <v>88121</v>
      </c>
      <c r="G1214" s="283">
        <v>175</v>
      </c>
      <c r="H1214" s="283">
        <v>74</v>
      </c>
      <c r="I1214" s="283">
        <v>0</v>
      </c>
      <c r="J1214" s="284">
        <v>613</v>
      </c>
      <c r="K1214" s="283">
        <v>0</v>
      </c>
      <c r="L1214" s="283">
        <v>9</v>
      </c>
      <c r="M1214" s="283">
        <v>449</v>
      </c>
      <c r="N1214" s="283">
        <v>367</v>
      </c>
      <c r="O1214" s="283">
        <v>532</v>
      </c>
      <c r="P1214" s="283">
        <v>79</v>
      </c>
      <c r="Q1214" s="283">
        <v>208</v>
      </c>
      <c r="R1214" s="283"/>
      <c r="S1214" s="283"/>
      <c r="T1214" s="283">
        <v>0</v>
      </c>
    </row>
    <row r="1215" spans="2:20" x14ac:dyDescent="0.35">
      <c r="B1215" s="286">
        <v>1208</v>
      </c>
      <c r="C1215" s="283" t="s">
        <v>655</v>
      </c>
      <c r="D1215" s="283">
        <v>402045</v>
      </c>
      <c r="E1215" s="283">
        <v>307587</v>
      </c>
      <c r="F1215" s="280">
        <f t="shared" si="57"/>
        <v>94458</v>
      </c>
      <c r="G1215" s="283">
        <v>132</v>
      </c>
      <c r="H1215" s="283">
        <v>70</v>
      </c>
      <c r="I1215" s="283">
        <v>6</v>
      </c>
      <c r="J1215" s="284">
        <v>699</v>
      </c>
      <c r="K1215" s="283">
        <v>6</v>
      </c>
      <c r="L1215" s="283">
        <v>4</v>
      </c>
      <c r="M1215" s="283">
        <v>352</v>
      </c>
      <c r="N1215" s="283">
        <v>305</v>
      </c>
      <c r="O1215" s="283">
        <v>380</v>
      </c>
      <c r="P1215" s="283">
        <v>60</v>
      </c>
      <c r="Q1215" s="283">
        <v>128</v>
      </c>
      <c r="R1215" s="283"/>
      <c r="S1215" s="283"/>
      <c r="T1215" s="283">
        <v>0</v>
      </c>
    </row>
    <row r="1216" spans="2:20" x14ac:dyDescent="0.35">
      <c r="B1216" s="286">
        <v>1209</v>
      </c>
      <c r="C1216" s="283" t="s">
        <v>656</v>
      </c>
      <c r="D1216" s="283">
        <v>378372</v>
      </c>
      <c r="E1216" s="283">
        <v>279732</v>
      </c>
      <c r="F1216" s="280">
        <f t="shared" si="57"/>
        <v>98640</v>
      </c>
      <c r="G1216" s="283">
        <v>132</v>
      </c>
      <c r="H1216" s="283">
        <v>49</v>
      </c>
      <c r="I1216" s="283">
        <v>3</v>
      </c>
      <c r="J1216" s="284">
        <v>805</v>
      </c>
      <c r="K1216" s="283">
        <v>3</v>
      </c>
      <c r="L1216" s="283">
        <v>10</v>
      </c>
      <c r="M1216" s="283">
        <v>352</v>
      </c>
      <c r="N1216" s="283">
        <v>287</v>
      </c>
      <c r="O1216" s="283">
        <v>255</v>
      </c>
      <c r="P1216" s="283">
        <v>54</v>
      </c>
      <c r="Q1216" s="283">
        <v>109</v>
      </c>
      <c r="R1216" s="283"/>
      <c r="S1216" s="283"/>
      <c r="T1216" s="283">
        <v>0</v>
      </c>
    </row>
    <row r="1217" spans="2:20" x14ac:dyDescent="0.35">
      <c r="B1217" s="286">
        <v>1210</v>
      </c>
      <c r="C1217" s="283" t="s">
        <v>657</v>
      </c>
      <c r="D1217" s="283">
        <v>357614</v>
      </c>
      <c r="E1217" s="283">
        <v>255821</v>
      </c>
      <c r="F1217" s="280">
        <f t="shared" si="57"/>
        <v>101793</v>
      </c>
      <c r="G1217" s="283">
        <v>40</v>
      </c>
      <c r="H1217" s="283">
        <v>21</v>
      </c>
      <c r="I1217" s="283">
        <v>3</v>
      </c>
      <c r="J1217" s="284">
        <v>803</v>
      </c>
      <c r="K1217" s="283">
        <v>5</v>
      </c>
      <c r="L1217" s="283">
        <v>7</v>
      </c>
      <c r="M1217" s="283">
        <v>172</v>
      </c>
      <c r="N1217" s="283">
        <v>262</v>
      </c>
      <c r="O1217" s="283">
        <v>201</v>
      </c>
      <c r="P1217" s="283">
        <v>30</v>
      </c>
      <c r="Q1217" s="283">
        <v>94</v>
      </c>
      <c r="R1217" s="283"/>
      <c r="S1217" s="283"/>
      <c r="T1217" s="283">
        <v>0</v>
      </c>
    </row>
    <row r="1218" spans="2:20" x14ac:dyDescent="0.35">
      <c r="B1218" s="286">
        <v>1211</v>
      </c>
      <c r="C1218" s="283" t="s">
        <v>658</v>
      </c>
      <c r="D1218" s="283">
        <v>319839</v>
      </c>
      <c r="E1218" s="283">
        <v>221079</v>
      </c>
      <c r="F1218" s="280">
        <f t="shared" si="57"/>
        <v>98760</v>
      </c>
      <c r="G1218" s="283">
        <v>40</v>
      </c>
      <c r="H1218" s="283">
        <v>11</v>
      </c>
      <c r="I1218" s="283">
        <v>0</v>
      </c>
      <c r="J1218" s="283">
        <v>855</v>
      </c>
      <c r="K1218" s="283">
        <v>7</v>
      </c>
      <c r="L1218" s="283">
        <v>10</v>
      </c>
      <c r="M1218" s="283">
        <v>172</v>
      </c>
      <c r="N1218" s="283">
        <v>214</v>
      </c>
      <c r="O1218" s="283">
        <v>143</v>
      </c>
      <c r="P1218" s="283">
        <v>23</v>
      </c>
      <c r="Q1218" s="283">
        <v>79</v>
      </c>
      <c r="R1218" s="283"/>
      <c r="S1218" s="283"/>
      <c r="T1218" s="283">
        <v>0</v>
      </c>
    </row>
    <row r="1219" spans="2:20" x14ac:dyDescent="0.35">
      <c r="B1219" s="286">
        <v>1212</v>
      </c>
      <c r="C1219" s="283" t="s">
        <v>659</v>
      </c>
      <c r="D1219" s="283">
        <v>291395</v>
      </c>
      <c r="E1219" s="283">
        <v>197002</v>
      </c>
      <c r="F1219" s="280">
        <f t="shared" si="57"/>
        <v>94393</v>
      </c>
      <c r="G1219" s="283">
        <v>16.5</v>
      </c>
      <c r="H1219" s="283">
        <v>9</v>
      </c>
      <c r="I1219" s="283">
        <v>0</v>
      </c>
      <c r="J1219" s="283">
        <v>809</v>
      </c>
      <c r="K1219" s="283">
        <v>10</v>
      </c>
      <c r="L1219" s="283">
        <v>19</v>
      </c>
      <c r="M1219" s="283">
        <v>54.5</v>
      </c>
      <c r="N1219" s="283">
        <v>157</v>
      </c>
      <c r="O1219" s="283">
        <v>96</v>
      </c>
      <c r="P1219" s="283">
        <v>24</v>
      </c>
      <c r="Q1219" s="283">
        <v>58</v>
      </c>
      <c r="R1219" s="283"/>
      <c r="S1219" s="283"/>
      <c r="T1219" s="283">
        <v>0</v>
      </c>
    </row>
    <row r="1220" spans="2:20" x14ac:dyDescent="0.35">
      <c r="B1220" s="286">
        <v>1213</v>
      </c>
      <c r="C1220" s="283" t="s">
        <v>660</v>
      </c>
      <c r="D1220" s="283">
        <v>218198</v>
      </c>
      <c r="E1220" s="283">
        <v>147282</v>
      </c>
      <c r="F1220" s="280">
        <f t="shared" si="57"/>
        <v>70916</v>
      </c>
      <c r="G1220" s="283">
        <v>16.5</v>
      </c>
      <c r="H1220" s="283">
        <v>8</v>
      </c>
      <c r="I1220" s="283">
        <v>0</v>
      </c>
      <c r="J1220" s="283">
        <v>588</v>
      </c>
      <c r="K1220" s="283">
        <v>11</v>
      </c>
      <c r="L1220" s="283">
        <v>8</v>
      </c>
      <c r="M1220" s="283">
        <v>54.5</v>
      </c>
      <c r="N1220" s="283">
        <v>124</v>
      </c>
      <c r="O1220" s="283">
        <v>52</v>
      </c>
      <c r="P1220" s="283">
        <v>15</v>
      </c>
      <c r="Q1220" s="283">
        <v>57</v>
      </c>
      <c r="R1220" s="283"/>
      <c r="S1220" s="283"/>
      <c r="T1220" s="283">
        <v>0</v>
      </c>
    </row>
    <row r="1221" spans="2:20" x14ac:dyDescent="0.35">
      <c r="B1221" s="286">
        <v>1214</v>
      </c>
      <c r="C1221" s="283" t="s">
        <v>661</v>
      </c>
      <c r="D1221" s="283">
        <v>165110</v>
      </c>
      <c r="E1221" s="283">
        <v>112837</v>
      </c>
      <c r="F1221" s="280">
        <f t="shared" si="57"/>
        <v>52273</v>
      </c>
      <c r="G1221" s="283">
        <v>8.5</v>
      </c>
      <c r="H1221" s="283">
        <v>3</v>
      </c>
      <c r="I1221" s="283">
        <v>0</v>
      </c>
      <c r="J1221" s="283">
        <v>403</v>
      </c>
      <c r="K1221" s="283">
        <v>15</v>
      </c>
      <c r="L1221" s="283">
        <v>21</v>
      </c>
      <c r="M1221" s="283">
        <v>27</v>
      </c>
      <c r="N1221" s="283">
        <v>99</v>
      </c>
      <c r="O1221" s="283">
        <v>32</v>
      </c>
      <c r="P1221" s="283">
        <v>12</v>
      </c>
      <c r="Q1221" s="283">
        <v>43</v>
      </c>
      <c r="R1221" s="283"/>
      <c r="S1221" s="283"/>
      <c r="T1221" s="283">
        <v>0</v>
      </c>
    </row>
    <row r="1222" spans="2:20" x14ac:dyDescent="0.35">
      <c r="B1222" s="286">
        <v>1215</v>
      </c>
      <c r="C1222" s="283" t="s">
        <v>662</v>
      </c>
      <c r="D1222" s="283">
        <v>119896</v>
      </c>
      <c r="E1222" s="283">
        <v>83218</v>
      </c>
      <c r="F1222" s="280">
        <f t="shared" si="57"/>
        <v>36678</v>
      </c>
      <c r="G1222" s="283">
        <v>8.5</v>
      </c>
      <c r="H1222" s="283">
        <v>3</v>
      </c>
      <c r="I1222" s="283">
        <v>0</v>
      </c>
      <c r="J1222" s="283">
        <v>269</v>
      </c>
      <c r="K1222" s="283">
        <v>14</v>
      </c>
      <c r="L1222" s="283">
        <v>22</v>
      </c>
      <c r="M1222" s="283">
        <v>27</v>
      </c>
      <c r="N1222" s="283">
        <v>79</v>
      </c>
      <c r="O1222" s="283">
        <v>19</v>
      </c>
      <c r="P1222" s="283">
        <v>6</v>
      </c>
      <c r="Q1222" s="283">
        <v>25</v>
      </c>
      <c r="R1222" s="283"/>
      <c r="S1222" s="283"/>
      <c r="T1222" s="283">
        <v>0</v>
      </c>
    </row>
    <row r="1223" spans="2:20" x14ac:dyDescent="0.35">
      <c r="B1223" s="286">
        <v>1216</v>
      </c>
      <c r="C1223" s="283" t="s">
        <v>663</v>
      </c>
      <c r="D1223" s="283">
        <v>127990</v>
      </c>
      <c r="E1223" s="283">
        <v>89150</v>
      </c>
      <c r="F1223" s="280">
        <f t="shared" si="57"/>
        <v>38840</v>
      </c>
      <c r="G1223" s="283">
        <v>7</v>
      </c>
      <c r="H1223" s="283">
        <v>6</v>
      </c>
      <c r="I1223" s="283">
        <v>0</v>
      </c>
      <c r="J1223" s="283">
        <v>245</v>
      </c>
      <c r="K1223" s="283">
        <v>23</v>
      </c>
      <c r="L1223" s="283">
        <v>19</v>
      </c>
      <c r="M1223" s="283">
        <v>13</v>
      </c>
      <c r="N1223" s="283">
        <v>97</v>
      </c>
      <c r="O1223" s="283">
        <v>15</v>
      </c>
      <c r="P1223" s="283">
        <v>3</v>
      </c>
      <c r="Q1223" s="283">
        <v>23</v>
      </c>
      <c r="R1223" s="283"/>
      <c r="S1223" s="283"/>
      <c r="T1223" s="283">
        <v>0</v>
      </c>
    </row>
    <row r="1224" spans="2:20" x14ac:dyDescent="0.35">
      <c r="B1224" s="286">
        <v>1217</v>
      </c>
      <c r="C1224" s="283" t="s">
        <v>664</v>
      </c>
      <c r="D1224" s="283">
        <v>5926624</v>
      </c>
      <c r="E1224" s="283">
        <v>4485210</v>
      </c>
      <c r="F1224" s="280">
        <f t="shared" si="57"/>
        <v>1441414</v>
      </c>
      <c r="G1224" s="283">
        <v>1759</v>
      </c>
      <c r="H1224" s="283">
        <v>733</v>
      </c>
      <c r="I1224" s="283">
        <v>29</v>
      </c>
      <c r="J1224" s="283">
        <v>10328</v>
      </c>
      <c r="K1224" s="283">
        <v>126</v>
      </c>
      <c r="L1224" s="283">
        <v>254</v>
      </c>
      <c r="M1224" s="283">
        <v>4604</v>
      </c>
      <c r="N1224" s="283">
        <v>5940</v>
      </c>
      <c r="O1224" s="283">
        <v>7791</v>
      </c>
      <c r="P1224" s="283">
        <v>1395</v>
      </c>
      <c r="Q1224" s="283">
        <v>3952</v>
      </c>
      <c r="R1224" s="283"/>
      <c r="S1224" s="283"/>
      <c r="T1224" s="283">
        <v>0</v>
      </c>
    </row>
    <row r="1225" spans="2:20" x14ac:dyDescent="0.35">
      <c r="B1225" s="286">
        <v>1218</v>
      </c>
      <c r="C1225" s="282" t="s">
        <v>768</v>
      </c>
      <c r="D1225" s="282">
        <v>2525539</v>
      </c>
      <c r="E1225" s="282">
        <v>1834359</v>
      </c>
      <c r="F1225" s="282">
        <f>D1225-E1225</f>
        <v>691180</v>
      </c>
      <c r="G1225" s="282">
        <v>491</v>
      </c>
      <c r="H1225" s="282">
        <v>222</v>
      </c>
      <c r="I1225" s="282">
        <v>13</v>
      </c>
      <c r="J1225" s="282">
        <v>5489</v>
      </c>
      <c r="K1225" s="282">
        <v>116</v>
      </c>
      <c r="L1225" s="282">
        <v>222</v>
      </c>
      <c r="M1225" s="282">
        <v>1220</v>
      </c>
      <c r="N1225" s="282">
        <v>1714</v>
      </c>
      <c r="O1225" s="282">
        <v>2409</v>
      </c>
      <c r="P1225" s="282">
        <v>540</v>
      </c>
      <c r="Q1225" s="282">
        <v>1714</v>
      </c>
      <c r="R1225" s="282"/>
      <c r="S1225" s="282"/>
      <c r="T1225" s="282">
        <v>1</v>
      </c>
    </row>
    <row r="1226" spans="2:20" ht="42" x14ac:dyDescent="0.4">
      <c r="B1226" s="286">
        <v>1219</v>
      </c>
      <c r="C1226" s="218"/>
      <c r="D1226" s="607" t="s">
        <v>2353</v>
      </c>
      <c r="E1226" s="607" t="s">
        <v>2354</v>
      </c>
      <c r="F1226" s="607" t="s">
        <v>2355</v>
      </c>
      <c r="G1226" s="285" t="s">
        <v>2357</v>
      </c>
      <c r="H1226" s="285" t="s">
        <v>2358</v>
      </c>
      <c r="I1226" s="285" t="s">
        <v>2359</v>
      </c>
      <c r="J1226" s="285" t="s">
        <v>4044</v>
      </c>
      <c r="K1226" s="285" t="s">
        <v>4045</v>
      </c>
      <c r="L1226" s="285" t="s">
        <v>4046</v>
      </c>
      <c r="M1226" s="285" t="s">
        <v>2068</v>
      </c>
      <c r="N1226" s="285" t="s">
        <v>2069</v>
      </c>
      <c r="O1226" s="285" t="s">
        <v>2070</v>
      </c>
      <c r="P1226" s="285" t="s">
        <v>2071</v>
      </c>
      <c r="Q1226" s="285" t="s">
        <v>2072</v>
      </c>
      <c r="R1226" s="285">
        <v>9</v>
      </c>
      <c r="S1226" s="285">
        <v>10</v>
      </c>
      <c r="T1226" s="285" t="s">
        <v>765</v>
      </c>
    </row>
    <row r="1227" spans="2:20" x14ac:dyDescent="0.35">
      <c r="B1227" s="286">
        <v>1220</v>
      </c>
      <c r="C1227" s="280" t="s">
        <v>646</v>
      </c>
      <c r="D1227" s="280">
        <v>371219</v>
      </c>
      <c r="E1227" s="280">
        <v>287178</v>
      </c>
      <c r="F1227" s="280">
        <f>D1227-E1227</f>
        <v>84041</v>
      </c>
      <c r="G1227" s="280">
        <v>146</v>
      </c>
      <c r="H1227" s="280">
        <v>49</v>
      </c>
      <c r="I1227" s="280">
        <v>0</v>
      </c>
      <c r="J1227" s="281">
        <v>732</v>
      </c>
      <c r="K1227" s="280">
        <v>2018</v>
      </c>
      <c r="L1227" s="280">
        <v>2044</v>
      </c>
      <c r="M1227" s="280">
        <v>351</v>
      </c>
      <c r="N1227" s="280">
        <v>583</v>
      </c>
      <c r="O1227" s="280">
        <v>765</v>
      </c>
      <c r="P1227" s="280">
        <v>128</v>
      </c>
      <c r="Q1227" s="280">
        <v>379</v>
      </c>
      <c r="R1227" s="280"/>
      <c r="S1227" s="280"/>
      <c r="T1227" s="280">
        <v>0</v>
      </c>
    </row>
    <row r="1228" spans="2:20" x14ac:dyDescent="0.35">
      <c r="B1228" s="286">
        <v>1221</v>
      </c>
      <c r="C1228" s="283" t="s">
        <v>647</v>
      </c>
      <c r="D1228" s="283">
        <v>368635</v>
      </c>
      <c r="E1228" s="283">
        <v>278505</v>
      </c>
      <c r="F1228" s="280">
        <f t="shared" ref="F1228:F1245" si="58">D1228-E1228</f>
        <v>90130</v>
      </c>
      <c r="G1228" s="283">
        <v>169.5</v>
      </c>
      <c r="H1228" s="283">
        <v>84</v>
      </c>
      <c r="I1228" s="283">
        <v>0</v>
      </c>
      <c r="J1228" s="284">
        <v>902</v>
      </c>
      <c r="K1228" s="283">
        <v>1761</v>
      </c>
      <c r="L1228" s="283">
        <v>1144</v>
      </c>
      <c r="M1228" s="283">
        <v>400.5</v>
      </c>
      <c r="N1228" s="283">
        <v>366</v>
      </c>
      <c r="O1228" s="283">
        <v>600</v>
      </c>
      <c r="P1228" s="283">
        <v>67</v>
      </c>
      <c r="Q1228" s="283">
        <v>160</v>
      </c>
      <c r="R1228" s="283"/>
      <c r="S1228" s="283"/>
      <c r="T1228" s="283">
        <v>0</v>
      </c>
    </row>
    <row r="1229" spans="2:20" x14ac:dyDescent="0.35">
      <c r="B1229" s="286">
        <v>1222</v>
      </c>
      <c r="C1229" s="283" t="s">
        <v>648</v>
      </c>
      <c r="D1229" s="283">
        <v>341065</v>
      </c>
      <c r="E1229" s="283">
        <v>254016</v>
      </c>
      <c r="F1229" s="280">
        <f t="shared" si="58"/>
        <v>87049</v>
      </c>
      <c r="G1229" s="283">
        <v>169.5</v>
      </c>
      <c r="H1229" s="283">
        <v>71</v>
      </c>
      <c r="I1229" s="283">
        <v>4</v>
      </c>
      <c r="J1229" s="284">
        <v>860</v>
      </c>
      <c r="K1229" s="283">
        <v>1440</v>
      </c>
      <c r="L1229" s="283">
        <v>724</v>
      </c>
      <c r="M1229" s="283">
        <v>400.5</v>
      </c>
      <c r="N1229" s="283">
        <v>384</v>
      </c>
      <c r="O1229" s="283">
        <v>543</v>
      </c>
      <c r="P1229" s="283">
        <v>61</v>
      </c>
      <c r="Q1229" s="283">
        <v>146</v>
      </c>
      <c r="R1229" s="283"/>
      <c r="S1229" s="283"/>
      <c r="T1229" s="283">
        <v>0</v>
      </c>
    </row>
    <row r="1230" spans="2:20" x14ac:dyDescent="0.35">
      <c r="B1230" s="286">
        <v>1223</v>
      </c>
      <c r="C1230" s="283" t="s">
        <v>649</v>
      </c>
      <c r="D1230" s="283">
        <v>356338</v>
      </c>
      <c r="E1230" s="283">
        <v>269019</v>
      </c>
      <c r="F1230" s="280">
        <f t="shared" si="58"/>
        <v>87319</v>
      </c>
      <c r="G1230" s="283">
        <v>98</v>
      </c>
      <c r="H1230" s="283">
        <v>45</v>
      </c>
      <c r="I1230" s="283">
        <v>3</v>
      </c>
      <c r="J1230" s="284">
        <v>748</v>
      </c>
      <c r="K1230" s="283">
        <v>1115</v>
      </c>
      <c r="L1230" s="283">
        <v>1045</v>
      </c>
      <c r="M1230" s="283">
        <v>384</v>
      </c>
      <c r="N1230" s="283">
        <v>442</v>
      </c>
      <c r="O1230" s="283">
        <v>557</v>
      </c>
      <c r="P1230" s="283">
        <v>56</v>
      </c>
      <c r="Q1230" s="283">
        <v>134</v>
      </c>
      <c r="R1230" s="283"/>
      <c r="S1230" s="283"/>
      <c r="T1230" s="283">
        <v>0</v>
      </c>
    </row>
    <row r="1231" spans="2:20" x14ac:dyDescent="0.35">
      <c r="B1231" s="286">
        <v>1224</v>
      </c>
      <c r="C1231" s="283" t="s">
        <v>650</v>
      </c>
      <c r="D1231" s="283">
        <v>413790</v>
      </c>
      <c r="E1231" s="283">
        <v>333362</v>
      </c>
      <c r="F1231" s="280">
        <f t="shared" si="58"/>
        <v>80428</v>
      </c>
      <c r="G1231" s="283">
        <v>122</v>
      </c>
      <c r="H1231" s="280">
        <v>55</v>
      </c>
      <c r="I1231" s="283">
        <v>3</v>
      </c>
      <c r="J1231" s="284">
        <v>607</v>
      </c>
      <c r="K1231" s="283">
        <v>1188</v>
      </c>
      <c r="L1231" s="283">
        <v>4704</v>
      </c>
      <c r="M1231" s="283">
        <v>284</v>
      </c>
      <c r="N1231" s="283">
        <v>497</v>
      </c>
      <c r="O1231" s="283">
        <v>862</v>
      </c>
      <c r="P1231" s="283">
        <v>174</v>
      </c>
      <c r="Q1231" s="283">
        <v>510</v>
      </c>
      <c r="R1231" s="283"/>
      <c r="S1231" s="283"/>
      <c r="T1231" s="283">
        <v>0</v>
      </c>
    </row>
    <row r="1232" spans="2:20" x14ac:dyDescent="0.35">
      <c r="B1232" s="286">
        <v>1225</v>
      </c>
      <c r="C1232" s="283" t="s">
        <v>651</v>
      </c>
      <c r="D1232" s="283">
        <v>441268</v>
      </c>
      <c r="E1232" s="283">
        <v>362435</v>
      </c>
      <c r="F1232" s="280">
        <f t="shared" si="58"/>
        <v>78833</v>
      </c>
      <c r="G1232" s="283">
        <v>151.5</v>
      </c>
      <c r="H1232" s="283">
        <v>56</v>
      </c>
      <c r="I1232" s="283">
        <v>0</v>
      </c>
      <c r="J1232" s="284">
        <v>546</v>
      </c>
      <c r="K1232" s="283">
        <v>1570</v>
      </c>
      <c r="L1232" s="283">
        <v>10201</v>
      </c>
      <c r="M1232" s="283">
        <v>331</v>
      </c>
      <c r="N1232" s="283">
        <v>615</v>
      </c>
      <c r="O1232" s="283">
        <v>1153</v>
      </c>
      <c r="P1232" s="283">
        <v>275</v>
      </c>
      <c r="Q1232" s="283">
        <v>879</v>
      </c>
      <c r="R1232" s="283"/>
      <c r="S1232" s="283"/>
      <c r="T1232" s="283">
        <v>0</v>
      </c>
    </row>
    <row r="1233" spans="2:20" x14ac:dyDescent="0.35">
      <c r="B1233" s="286">
        <v>1226</v>
      </c>
      <c r="C1233" s="283" t="s">
        <v>652</v>
      </c>
      <c r="D1233" s="283">
        <v>447923</v>
      </c>
      <c r="E1233" s="283">
        <v>367915</v>
      </c>
      <c r="F1233" s="280">
        <f t="shared" si="58"/>
        <v>80008</v>
      </c>
      <c r="G1233" s="283">
        <v>151.5</v>
      </c>
      <c r="H1233" s="283">
        <v>47</v>
      </c>
      <c r="I1233" s="283">
        <v>3</v>
      </c>
      <c r="J1233" s="284">
        <v>550</v>
      </c>
      <c r="K1233" s="283">
        <v>2130</v>
      </c>
      <c r="L1233" s="283">
        <v>10281</v>
      </c>
      <c r="M1233" s="283">
        <v>331</v>
      </c>
      <c r="N1233" s="283">
        <v>585</v>
      </c>
      <c r="O1233" s="283">
        <v>890</v>
      </c>
      <c r="P1233" s="283">
        <v>197</v>
      </c>
      <c r="Q1233" s="283">
        <v>605</v>
      </c>
      <c r="R1233" s="283"/>
      <c r="S1233" s="283"/>
      <c r="T1233" s="283">
        <v>0</v>
      </c>
    </row>
    <row r="1234" spans="2:20" x14ac:dyDescent="0.35">
      <c r="B1234" s="286">
        <v>1227</v>
      </c>
      <c r="C1234" s="283" t="s">
        <v>653</v>
      </c>
      <c r="D1234" s="283">
        <v>404028</v>
      </c>
      <c r="E1234" s="283">
        <v>325322</v>
      </c>
      <c r="F1234" s="280">
        <f t="shared" si="58"/>
        <v>78706</v>
      </c>
      <c r="G1234" s="283">
        <v>175</v>
      </c>
      <c r="H1234" s="283">
        <v>72</v>
      </c>
      <c r="I1234" s="283">
        <v>4</v>
      </c>
      <c r="J1234" s="284">
        <v>733</v>
      </c>
      <c r="K1234" s="283">
        <v>2405</v>
      </c>
      <c r="L1234" s="283">
        <v>6364</v>
      </c>
      <c r="M1234" s="283">
        <v>449</v>
      </c>
      <c r="N1234" s="283">
        <v>477</v>
      </c>
      <c r="O1234" s="283">
        <v>696</v>
      </c>
      <c r="P1234" s="283">
        <v>131</v>
      </c>
      <c r="Q1234" s="283">
        <v>315</v>
      </c>
      <c r="R1234" s="283"/>
      <c r="S1234" s="283"/>
      <c r="T1234" s="283">
        <v>0</v>
      </c>
    </row>
    <row r="1235" spans="2:20" x14ac:dyDescent="0.35">
      <c r="B1235" s="286">
        <v>1228</v>
      </c>
      <c r="C1235" s="283" t="s">
        <v>654</v>
      </c>
      <c r="D1235" s="283">
        <v>401892</v>
      </c>
      <c r="E1235" s="283">
        <v>313771</v>
      </c>
      <c r="F1235" s="280">
        <f t="shared" si="58"/>
        <v>88121</v>
      </c>
      <c r="G1235" s="283">
        <v>175</v>
      </c>
      <c r="H1235" s="283">
        <v>74</v>
      </c>
      <c r="I1235" s="283">
        <v>0</v>
      </c>
      <c r="J1235" s="284">
        <v>1003</v>
      </c>
      <c r="K1235" s="283">
        <v>2369</v>
      </c>
      <c r="L1235" s="283">
        <v>4419</v>
      </c>
      <c r="M1235" s="283">
        <v>449</v>
      </c>
      <c r="N1235" s="283">
        <v>367</v>
      </c>
      <c r="O1235" s="283">
        <v>532</v>
      </c>
      <c r="P1235" s="283">
        <v>79</v>
      </c>
      <c r="Q1235" s="283">
        <v>208</v>
      </c>
      <c r="R1235" s="283"/>
      <c r="S1235" s="283"/>
      <c r="T1235" s="283">
        <v>0</v>
      </c>
    </row>
    <row r="1236" spans="2:20" x14ac:dyDescent="0.35">
      <c r="B1236" s="286">
        <v>1229</v>
      </c>
      <c r="C1236" s="283" t="s">
        <v>655</v>
      </c>
      <c r="D1236" s="283">
        <v>402045</v>
      </c>
      <c r="E1236" s="283">
        <v>307587</v>
      </c>
      <c r="F1236" s="280">
        <f t="shared" si="58"/>
        <v>94458</v>
      </c>
      <c r="G1236" s="283">
        <v>132</v>
      </c>
      <c r="H1236" s="283">
        <v>70</v>
      </c>
      <c r="I1236" s="283">
        <v>6</v>
      </c>
      <c r="J1236" s="284">
        <v>1043</v>
      </c>
      <c r="K1236" s="283">
        <v>2452</v>
      </c>
      <c r="L1236" s="283">
        <v>3523</v>
      </c>
      <c r="M1236" s="283">
        <v>352</v>
      </c>
      <c r="N1236" s="283">
        <v>305</v>
      </c>
      <c r="O1236" s="283">
        <v>380</v>
      </c>
      <c r="P1236" s="283">
        <v>60</v>
      </c>
      <c r="Q1236" s="283">
        <v>128</v>
      </c>
      <c r="R1236" s="283"/>
      <c r="S1236" s="283"/>
      <c r="T1236" s="283">
        <v>0</v>
      </c>
    </row>
    <row r="1237" spans="2:20" x14ac:dyDescent="0.35">
      <c r="B1237" s="286">
        <v>1230</v>
      </c>
      <c r="C1237" s="283" t="s">
        <v>656</v>
      </c>
      <c r="D1237" s="283">
        <v>378372</v>
      </c>
      <c r="E1237" s="283">
        <v>279732</v>
      </c>
      <c r="F1237" s="280">
        <f t="shared" si="58"/>
        <v>98640</v>
      </c>
      <c r="G1237" s="283">
        <v>132</v>
      </c>
      <c r="H1237" s="283">
        <v>49</v>
      </c>
      <c r="I1237" s="283">
        <v>3</v>
      </c>
      <c r="J1237" s="284">
        <v>922</v>
      </c>
      <c r="K1237" s="283">
        <v>1980</v>
      </c>
      <c r="L1237" s="283">
        <v>2933</v>
      </c>
      <c r="M1237" s="283">
        <v>352</v>
      </c>
      <c r="N1237" s="283">
        <v>287</v>
      </c>
      <c r="O1237" s="283">
        <v>255</v>
      </c>
      <c r="P1237" s="283">
        <v>54</v>
      </c>
      <c r="Q1237" s="283">
        <v>109</v>
      </c>
      <c r="R1237" s="283"/>
      <c r="S1237" s="283"/>
      <c r="T1237" s="283">
        <v>0</v>
      </c>
    </row>
    <row r="1238" spans="2:20" x14ac:dyDescent="0.35">
      <c r="B1238" s="286">
        <v>1231</v>
      </c>
      <c r="C1238" s="283" t="s">
        <v>657</v>
      </c>
      <c r="D1238" s="283">
        <v>357614</v>
      </c>
      <c r="E1238" s="283">
        <v>255821</v>
      </c>
      <c r="F1238" s="280">
        <f t="shared" si="58"/>
        <v>101793</v>
      </c>
      <c r="G1238" s="283">
        <v>40</v>
      </c>
      <c r="H1238" s="283">
        <v>21</v>
      </c>
      <c r="I1238" s="283">
        <v>3</v>
      </c>
      <c r="J1238" s="284">
        <v>804</v>
      </c>
      <c r="K1238" s="283">
        <v>1743</v>
      </c>
      <c r="L1238" s="283">
        <v>2820</v>
      </c>
      <c r="M1238" s="283">
        <v>172</v>
      </c>
      <c r="N1238" s="283">
        <v>262</v>
      </c>
      <c r="O1238" s="283">
        <v>201</v>
      </c>
      <c r="P1238" s="283">
        <v>30</v>
      </c>
      <c r="Q1238" s="283">
        <v>94</v>
      </c>
      <c r="R1238" s="283"/>
      <c r="S1238" s="283"/>
      <c r="T1238" s="283">
        <v>0</v>
      </c>
    </row>
    <row r="1239" spans="2:20" x14ac:dyDescent="0.35">
      <c r="B1239" s="286">
        <v>1232</v>
      </c>
      <c r="C1239" s="283" t="s">
        <v>658</v>
      </c>
      <c r="D1239" s="283">
        <v>319839</v>
      </c>
      <c r="E1239" s="283">
        <v>221079</v>
      </c>
      <c r="F1239" s="280">
        <f t="shared" si="58"/>
        <v>98760</v>
      </c>
      <c r="G1239" s="283">
        <v>40</v>
      </c>
      <c r="H1239" s="283">
        <v>11</v>
      </c>
      <c r="I1239" s="283">
        <v>0</v>
      </c>
      <c r="J1239" s="283">
        <v>631</v>
      </c>
      <c r="K1239" s="283">
        <v>1449</v>
      </c>
      <c r="L1239" s="283">
        <v>2277</v>
      </c>
      <c r="M1239" s="283">
        <v>172</v>
      </c>
      <c r="N1239" s="283">
        <v>214</v>
      </c>
      <c r="O1239" s="283">
        <v>143</v>
      </c>
      <c r="P1239" s="283">
        <v>23</v>
      </c>
      <c r="Q1239" s="283">
        <v>79</v>
      </c>
      <c r="R1239" s="283"/>
      <c r="S1239" s="283"/>
      <c r="T1239" s="283">
        <v>0</v>
      </c>
    </row>
    <row r="1240" spans="2:20" x14ac:dyDescent="0.35">
      <c r="B1240" s="286">
        <v>1233</v>
      </c>
      <c r="C1240" s="283" t="s">
        <v>659</v>
      </c>
      <c r="D1240" s="283">
        <v>291395</v>
      </c>
      <c r="E1240" s="283">
        <v>197002</v>
      </c>
      <c r="F1240" s="280">
        <f t="shared" si="58"/>
        <v>94393</v>
      </c>
      <c r="G1240" s="283">
        <v>16.5</v>
      </c>
      <c r="H1240" s="283">
        <v>9</v>
      </c>
      <c r="I1240" s="283">
        <v>0</v>
      </c>
      <c r="J1240" s="283">
        <v>511</v>
      </c>
      <c r="K1240" s="283">
        <v>1372</v>
      </c>
      <c r="L1240" s="283">
        <v>2034</v>
      </c>
      <c r="M1240" s="283">
        <v>54.5</v>
      </c>
      <c r="N1240" s="283">
        <v>157</v>
      </c>
      <c r="O1240" s="283">
        <v>96</v>
      </c>
      <c r="P1240" s="283">
        <v>24</v>
      </c>
      <c r="Q1240" s="283">
        <v>58</v>
      </c>
      <c r="R1240" s="283"/>
      <c r="S1240" s="283"/>
      <c r="T1240" s="283">
        <v>0</v>
      </c>
    </row>
    <row r="1241" spans="2:20" x14ac:dyDescent="0.35">
      <c r="B1241" s="286">
        <v>1234</v>
      </c>
      <c r="C1241" s="283" t="s">
        <v>660</v>
      </c>
      <c r="D1241" s="283">
        <v>218198</v>
      </c>
      <c r="E1241" s="283">
        <v>147282</v>
      </c>
      <c r="F1241" s="280">
        <f t="shared" si="58"/>
        <v>70916</v>
      </c>
      <c r="G1241" s="283">
        <v>16.5</v>
      </c>
      <c r="H1241" s="283">
        <v>8</v>
      </c>
      <c r="I1241" s="283">
        <v>0</v>
      </c>
      <c r="J1241" s="283">
        <v>381</v>
      </c>
      <c r="K1241" s="283">
        <v>947</v>
      </c>
      <c r="L1241" s="283">
        <v>1291</v>
      </c>
      <c r="M1241" s="283">
        <v>54.5</v>
      </c>
      <c r="N1241" s="283">
        <v>124</v>
      </c>
      <c r="O1241" s="283">
        <v>52</v>
      </c>
      <c r="P1241" s="283">
        <v>15</v>
      </c>
      <c r="Q1241" s="283">
        <v>57</v>
      </c>
      <c r="R1241" s="283"/>
      <c r="S1241" s="283"/>
      <c r="T1241" s="283">
        <v>0</v>
      </c>
    </row>
    <row r="1242" spans="2:20" x14ac:dyDescent="0.35">
      <c r="B1242" s="286">
        <v>1235</v>
      </c>
      <c r="C1242" s="283" t="s">
        <v>661</v>
      </c>
      <c r="D1242" s="283">
        <v>165110</v>
      </c>
      <c r="E1242" s="283">
        <v>112837</v>
      </c>
      <c r="F1242" s="280">
        <f t="shared" si="58"/>
        <v>52273</v>
      </c>
      <c r="G1242" s="283">
        <v>8.5</v>
      </c>
      <c r="H1242" s="283">
        <v>3</v>
      </c>
      <c r="I1242" s="283">
        <v>0</v>
      </c>
      <c r="J1242" s="283">
        <v>301</v>
      </c>
      <c r="K1242" s="283">
        <v>628</v>
      </c>
      <c r="L1242" s="283">
        <v>853</v>
      </c>
      <c r="M1242" s="283">
        <v>27</v>
      </c>
      <c r="N1242" s="283">
        <v>99</v>
      </c>
      <c r="O1242" s="283">
        <v>32</v>
      </c>
      <c r="P1242" s="283">
        <v>12</v>
      </c>
      <c r="Q1242" s="283">
        <v>43</v>
      </c>
      <c r="R1242" s="283"/>
      <c r="S1242" s="283"/>
      <c r="T1242" s="283">
        <v>0</v>
      </c>
    </row>
    <row r="1243" spans="2:20" x14ac:dyDescent="0.35">
      <c r="B1243" s="286">
        <v>1236</v>
      </c>
      <c r="C1243" s="283" t="s">
        <v>662</v>
      </c>
      <c r="D1243" s="283">
        <v>119896</v>
      </c>
      <c r="E1243" s="283">
        <v>83218</v>
      </c>
      <c r="F1243" s="280">
        <f t="shared" si="58"/>
        <v>36678</v>
      </c>
      <c r="G1243" s="283">
        <v>8.5</v>
      </c>
      <c r="H1243" s="283">
        <v>3</v>
      </c>
      <c r="I1243" s="283">
        <v>0</v>
      </c>
      <c r="J1243" s="283">
        <v>186</v>
      </c>
      <c r="K1243" s="283">
        <v>399</v>
      </c>
      <c r="L1243" s="283">
        <v>543</v>
      </c>
      <c r="M1243" s="283">
        <v>27</v>
      </c>
      <c r="N1243" s="283">
        <v>79</v>
      </c>
      <c r="O1243" s="283">
        <v>19</v>
      </c>
      <c r="P1243" s="283">
        <v>6</v>
      </c>
      <c r="Q1243" s="283">
        <v>25</v>
      </c>
      <c r="R1243" s="283"/>
      <c r="S1243" s="283"/>
      <c r="T1243" s="283">
        <v>0</v>
      </c>
    </row>
    <row r="1244" spans="2:20" x14ac:dyDescent="0.35">
      <c r="B1244" s="286">
        <v>1237</v>
      </c>
      <c r="C1244" s="283" t="s">
        <v>663</v>
      </c>
      <c r="D1244" s="283">
        <v>127990</v>
      </c>
      <c r="E1244" s="283">
        <v>89150</v>
      </c>
      <c r="F1244" s="280">
        <f t="shared" si="58"/>
        <v>38840</v>
      </c>
      <c r="G1244" s="283">
        <v>7</v>
      </c>
      <c r="H1244" s="283">
        <v>6</v>
      </c>
      <c r="I1244" s="283">
        <v>0</v>
      </c>
      <c r="J1244" s="283">
        <v>173</v>
      </c>
      <c r="K1244" s="283">
        <v>317</v>
      </c>
      <c r="L1244" s="283">
        <v>551</v>
      </c>
      <c r="M1244" s="283">
        <v>13</v>
      </c>
      <c r="N1244" s="283">
        <v>97</v>
      </c>
      <c r="O1244" s="283">
        <v>15</v>
      </c>
      <c r="P1244" s="283">
        <v>3</v>
      </c>
      <c r="Q1244" s="283">
        <v>23</v>
      </c>
      <c r="R1244" s="283"/>
      <c r="S1244" s="283"/>
      <c r="T1244" s="283">
        <v>0</v>
      </c>
    </row>
    <row r="1245" spans="2:20" x14ac:dyDescent="0.35">
      <c r="B1245" s="286">
        <v>1238</v>
      </c>
      <c r="C1245" s="283" t="s">
        <v>664</v>
      </c>
      <c r="D1245" s="283">
        <v>5926624</v>
      </c>
      <c r="E1245" s="283">
        <v>4485210</v>
      </c>
      <c r="F1245" s="280">
        <f t="shared" si="58"/>
        <v>1441414</v>
      </c>
      <c r="G1245" s="283">
        <v>1759</v>
      </c>
      <c r="H1245" s="283">
        <v>733</v>
      </c>
      <c r="I1245" s="283">
        <v>29</v>
      </c>
      <c r="J1245" s="283">
        <v>11632</v>
      </c>
      <c r="K1245" s="283">
        <v>27279</v>
      </c>
      <c r="L1245" s="283">
        <v>57749</v>
      </c>
      <c r="M1245" s="283">
        <v>4604</v>
      </c>
      <c r="N1245" s="283">
        <v>5940</v>
      </c>
      <c r="O1245" s="283">
        <v>7791</v>
      </c>
      <c r="P1245" s="283">
        <v>1395</v>
      </c>
      <c r="Q1245" s="283">
        <v>3952</v>
      </c>
      <c r="R1245" s="283"/>
      <c r="S1245" s="283"/>
      <c r="T1245" s="283">
        <v>0</v>
      </c>
    </row>
    <row r="1246" spans="2:20" x14ac:dyDescent="0.35">
      <c r="B1246" s="286">
        <v>1239</v>
      </c>
      <c r="C1246" s="282" t="s">
        <v>768</v>
      </c>
      <c r="D1246" s="282">
        <v>2525539</v>
      </c>
      <c r="E1246" s="282">
        <v>1834359</v>
      </c>
      <c r="F1246" s="282">
        <f>D1246-E1246</f>
        <v>691180</v>
      </c>
      <c r="G1246" s="282">
        <v>491</v>
      </c>
      <c r="H1246" s="282">
        <v>222</v>
      </c>
      <c r="I1246" s="282">
        <v>13</v>
      </c>
      <c r="J1246" s="282">
        <v>4840</v>
      </c>
      <c r="K1246" s="282">
        <v>12869</v>
      </c>
      <c r="L1246" s="282">
        <v>39027</v>
      </c>
      <c r="M1246" s="282">
        <v>1220</v>
      </c>
      <c r="N1246" s="282">
        <v>1714</v>
      </c>
      <c r="O1246" s="282">
        <v>2409</v>
      </c>
      <c r="P1246" s="282">
        <v>540</v>
      </c>
      <c r="Q1246" s="282">
        <v>1714</v>
      </c>
      <c r="R1246" s="282"/>
      <c r="S1246" s="282"/>
      <c r="T1246" s="282">
        <v>1</v>
      </c>
    </row>
    <row r="1247" spans="2:20" ht="42" x14ac:dyDescent="0.4">
      <c r="B1247" s="286">
        <v>1240</v>
      </c>
      <c r="C1247" s="218"/>
      <c r="D1247" s="607" t="s">
        <v>2353</v>
      </c>
      <c r="E1247" s="607" t="s">
        <v>2354</v>
      </c>
      <c r="F1247" s="607" t="s">
        <v>2355</v>
      </c>
      <c r="G1247" s="285" t="s">
        <v>2357</v>
      </c>
      <c r="H1247" s="285" t="s">
        <v>2358</v>
      </c>
      <c r="I1247" s="285" t="s">
        <v>2359</v>
      </c>
      <c r="J1247" s="285" t="s">
        <v>4047</v>
      </c>
      <c r="K1247" s="285" t="s">
        <v>4048</v>
      </c>
      <c r="L1247" s="285" t="s">
        <v>4049</v>
      </c>
      <c r="M1247" s="285" t="s">
        <v>2068</v>
      </c>
      <c r="N1247" s="285" t="s">
        <v>2069</v>
      </c>
      <c r="O1247" s="285" t="s">
        <v>2070</v>
      </c>
      <c r="P1247" s="285" t="s">
        <v>2071</v>
      </c>
      <c r="Q1247" s="285" t="s">
        <v>2072</v>
      </c>
      <c r="R1247" s="285">
        <v>9</v>
      </c>
      <c r="S1247" s="285">
        <v>10</v>
      </c>
      <c r="T1247" s="285" t="s">
        <v>765</v>
      </c>
    </row>
    <row r="1248" spans="2:20" x14ac:dyDescent="0.35">
      <c r="B1248" s="286">
        <v>1241</v>
      </c>
      <c r="C1248" s="280" t="s">
        <v>646</v>
      </c>
      <c r="D1248" s="280">
        <v>371219</v>
      </c>
      <c r="E1248" s="280">
        <v>287178</v>
      </c>
      <c r="F1248" s="280">
        <f>D1248-E1248</f>
        <v>84041</v>
      </c>
      <c r="G1248" s="280">
        <v>146</v>
      </c>
      <c r="H1248" s="280">
        <v>49</v>
      </c>
      <c r="I1248" s="280">
        <v>0</v>
      </c>
      <c r="J1248" s="281">
        <v>339</v>
      </c>
      <c r="K1248" s="280">
        <v>0</v>
      </c>
      <c r="L1248" s="280">
        <v>3</v>
      </c>
      <c r="M1248" s="280">
        <v>351</v>
      </c>
      <c r="N1248" s="280">
        <v>583</v>
      </c>
      <c r="O1248" s="280">
        <v>765</v>
      </c>
      <c r="P1248" s="280">
        <v>128</v>
      </c>
      <c r="Q1248" s="280">
        <v>379</v>
      </c>
      <c r="R1248" s="280"/>
      <c r="S1248" s="280"/>
      <c r="T1248" s="280">
        <v>0</v>
      </c>
    </row>
    <row r="1249" spans="2:20" x14ac:dyDescent="0.35">
      <c r="B1249" s="286">
        <v>1242</v>
      </c>
      <c r="C1249" s="283" t="s">
        <v>647</v>
      </c>
      <c r="D1249" s="283">
        <v>368635</v>
      </c>
      <c r="E1249" s="283">
        <v>278505</v>
      </c>
      <c r="F1249" s="280">
        <f t="shared" ref="F1249:F1266" si="59">D1249-E1249</f>
        <v>90130</v>
      </c>
      <c r="G1249" s="283">
        <v>169.5</v>
      </c>
      <c r="H1249" s="283">
        <v>84</v>
      </c>
      <c r="I1249" s="283">
        <v>0</v>
      </c>
      <c r="J1249" s="284">
        <v>385</v>
      </c>
      <c r="K1249" s="283">
        <v>0</v>
      </c>
      <c r="L1249" s="283">
        <v>0</v>
      </c>
      <c r="M1249" s="283">
        <v>400.5</v>
      </c>
      <c r="N1249" s="283">
        <v>366</v>
      </c>
      <c r="O1249" s="283">
        <v>600</v>
      </c>
      <c r="P1249" s="283">
        <v>67</v>
      </c>
      <c r="Q1249" s="283">
        <v>160</v>
      </c>
      <c r="R1249" s="283"/>
      <c r="S1249" s="283"/>
      <c r="T1249" s="283">
        <v>0</v>
      </c>
    </row>
    <row r="1250" spans="2:20" x14ac:dyDescent="0.35">
      <c r="B1250" s="286">
        <v>1243</v>
      </c>
      <c r="C1250" s="283" t="s">
        <v>648</v>
      </c>
      <c r="D1250" s="283">
        <v>341065</v>
      </c>
      <c r="E1250" s="283">
        <v>254016</v>
      </c>
      <c r="F1250" s="280">
        <f t="shared" si="59"/>
        <v>87049</v>
      </c>
      <c r="G1250" s="283">
        <v>169.5</v>
      </c>
      <c r="H1250" s="283">
        <v>71</v>
      </c>
      <c r="I1250" s="283">
        <v>4</v>
      </c>
      <c r="J1250" s="284">
        <v>398</v>
      </c>
      <c r="K1250" s="283">
        <v>0</v>
      </c>
      <c r="L1250" s="283">
        <v>0</v>
      </c>
      <c r="M1250" s="283">
        <v>400.5</v>
      </c>
      <c r="N1250" s="283">
        <v>384</v>
      </c>
      <c r="O1250" s="283">
        <v>543</v>
      </c>
      <c r="P1250" s="283">
        <v>61</v>
      </c>
      <c r="Q1250" s="283">
        <v>146</v>
      </c>
      <c r="R1250" s="283"/>
      <c r="S1250" s="283"/>
      <c r="T1250" s="283">
        <v>0</v>
      </c>
    </row>
    <row r="1251" spans="2:20" x14ac:dyDescent="0.35">
      <c r="B1251" s="286">
        <v>1244</v>
      </c>
      <c r="C1251" s="283" t="s">
        <v>649</v>
      </c>
      <c r="D1251" s="283">
        <v>356338</v>
      </c>
      <c r="E1251" s="283">
        <v>269019</v>
      </c>
      <c r="F1251" s="280">
        <f t="shared" si="59"/>
        <v>87319</v>
      </c>
      <c r="G1251" s="283">
        <v>98</v>
      </c>
      <c r="H1251" s="283">
        <v>45</v>
      </c>
      <c r="I1251" s="283">
        <v>3</v>
      </c>
      <c r="J1251" s="284">
        <v>321</v>
      </c>
      <c r="K1251" s="283">
        <v>0</v>
      </c>
      <c r="L1251" s="283">
        <v>0</v>
      </c>
      <c r="M1251" s="283">
        <v>384</v>
      </c>
      <c r="N1251" s="283">
        <v>442</v>
      </c>
      <c r="O1251" s="283">
        <v>557</v>
      </c>
      <c r="P1251" s="283">
        <v>56</v>
      </c>
      <c r="Q1251" s="283">
        <v>134</v>
      </c>
      <c r="R1251" s="283"/>
      <c r="S1251" s="283"/>
      <c r="T1251" s="283">
        <v>0</v>
      </c>
    </row>
    <row r="1252" spans="2:20" x14ac:dyDescent="0.35">
      <c r="B1252" s="286">
        <v>1245</v>
      </c>
      <c r="C1252" s="283" t="s">
        <v>650</v>
      </c>
      <c r="D1252" s="283">
        <v>413790</v>
      </c>
      <c r="E1252" s="283">
        <v>333362</v>
      </c>
      <c r="F1252" s="280">
        <f t="shared" si="59"/>
        <v>80428</v>
      </c>
      <c r="G1252" s="283">
        <v>122</v>
      </c>
      <c r="H1252" s="280">
        <v>55</v>
      </c>
      <c r="I1252" s="283">
        <v>3</v>
      </c>
      <c r="J1252" s="284">
        <v>235</v>
      </c>
      <c r="K1252" s="283">
        <v>0</v>
      </c>
      <c r="L1252" s="283">
        <v>0</v>
      </c>
      <c r="M1252" s="283">
        <v>284</v>
      </c>
      <c r="N1252" s="283">
        <v>497</v>
      </c>
      <c r="O1252" s="283">
        <v>862</v>
      </c>
      <c r="P1252" s="283">
        <v>174</v>
      </c>
      <c r="Q1252" s="283">
        <v>510</v>
      </c>
      <c r="R1252" s="283"/>
      <c r="S1252" s="283"/>
      <c r="T1252" s="283">
        <v>0</v>
      </c>
    </row>
    <row r="1253" spans="2:20" x14ac:dyDescent="0.35">
      <c r="B1253" s="286">
        <v>1246</v>
      </c>
      <c r="C1253" s="283" t="s">
        <v>651</v>
      </c>
      <c r="D1253" s="283">
        <v>441268</v>
      </c>
      <c r="E1253" s="283">
        <v>362435</v>
      </c>
      <c r="F1253" s="280">
        <f t="shared" si="59"/>
        <v>78833</v>
      </c>
      <c r="G1253" s="283">
        <v>151.5</v>
      </c>
      <c r="H1253" s="283">
        <v>56</v>
      </c>
      <c r="I1253" s="283">
        <v>0</v>
      </c>
      <c r="J1253" s="284">
        <v>233</v>
      </c>
      <c r="K1253" s="283">
        <v>0</v>
      </c>
      <c r="L1253" s="283">
        <v>0</v>
      </c>
      <c r="M1253" s="283">
        <v>331</v>
      </c>
      <c r="N1253" s="283">
        <v>615</v>
      </c>
      <c r="O1253" s="283">
        <v>1153</v>
      </c>
      <c r="P1253" s="283">
        <v>275</v>
      </c>
      <c r="Q1253" s="283">
        <v>879</v>
      </c>
      <c r="R1253" s="283"/>
      <c r="S1253" s="283"/>
      <c r="T1253" s="283">
        <v>0</v>
      </c>
    </row>
    <row r="1254" spans="2:20" x14ac:dyDescent="0.35">
      <c r="B1254" s="286">
        <v>1247</v>
      </c>
      <c r="C1254" s="283" t="s">
        <v>652</v>
      </c>
      <c r="D1254" s="283">
        <v>447923</v>
      </c>
      <c r="E1254" s="283">
        <v>367915</v>
      </c>
      <c r="F1254" s="280">
        <f t="shared" si="59"/>
        <v>80008</v>
      </c>
      <c r="G1254" s="283">
        <v>151.5</v>
      </c>
      <c r="H1254" s="283">
        <v>47</v>
      </c>
      <c r="I1254" s="283">
        <v>3</v>
      </c>
      <c r="J1254" s="284">
        <v>270</v>
      </c>
      <c r="K1254" s="283">
        <v>0</v>
      </c>
      <c r="L1254" s="283">
        <v>0</v>
      </c>
      <c r="M1254" s="283">
        <v>331</v>
      </c>
      <c r="N1254" s="283">
        <v>585</v>
      </c>
      <c r="O1254" s="283">
        <v>890</v>
      </c>
      <c r="P1254" s="283">
        <v>197</v>
      </c>
      <c r="Q1254" s="283">
        <v>605</v>
      </c>
      <c r="R1254" s="283"/>
      <c r="S1254" s="283"/>
      <c r="T1254" s="283">
        <v>0</v>
      </c>
    </row>
    <row r="1255" spans="2:20" x14ac:dyDescent="0.35">
      <c r="B1255" s="286">
        <v>1248</v>
      </c>
      <c r="C1255" s="283" t="s">
        <v>653</v>
      </c>
      <c r="D1255" s="283">
        <v>404028</v>
      </c>
      <c r="E1255" s="283">
        <v>325322</v>
      </c>
      <c r="F1255" s="280">
        <f t="shared" si="59"/>
        <v>78706</v>
      </c>
      <c r="G1255" s="283">
        <v>175</v>
      </c>
      <c r="H1255" s="283">
        <v>72</v>
      </c>
      <c r="I1255" s="283">
        <v>4</v>
      </c>
      <c r="J1255" s="284">
        <v>302</v>
      </c>
      <c r="K1255" s="283">
        <v>0</v>
      </c>
      <c r="L1255" s="283">
        <v>0</v>
      </c>
      <c r="M1255" s="283">
        <v>449</v>
      </c>
      <c r="N1255" s="283">
        <v>477</v>
      </c>
      <c r="O1255" s="283">
        <v>696</v>
      </c>
      <c r="P1255" s="283">
        <v>131</v>
      </c>
      <c r="Q1255" s="283">
        <v>315</v>
      </c>
      <c r="R1255" s="283"/>
      <c r="S1255" s="283"/>
      <c r="T1255" s="283">
        <v>0</v>
      </c>
    </row>
    <row r="1256" spans="2:20" x14ac:dyDescent="0.35">
      <c r="B1256" s="286">
        <v>1249</v>
      </c>
      <c r="C1256" s="283" t="s">
        <v>654</v>
      </c>
      <c r="D1256" s="283">
        <v>401892</v>
      </c>
      <c r="E1256" s="283">
        <v>313771</v>
      </c>
      <c r="F1256" s="280">
        <f t="shared" si="59"/>
        <v>88121</v>
      </c>
      <c r="G1256" s="283">
        <v>175</v>
      </c>
      <c r="H1256" s="283">
        <v>74</v>
      </c>
      <c r="I1256" s="283">
        <v>0</v>
      </c>
      <c r="J1256" s="284">
        <v>391</v>
      </c>
      <c r="K1256" s="283">
        <v>0</v>
      </c>
      <c r="L1256" s="283">
        <v>0</v>
      </c>
      <c r="M1256" s="283">
        <v>449</v>
      </c>
      <c r="N1256" s="283">
        <v>367</v>
      </c>
      <c r="O1256" s="283">
        <v>532</v>
      </c>
      <c r="P1256" s="283">
        <v>79</v>
      </c>
      <c r="Q1256" s="283">
        <v>208</v>
      </c>
      <c r="R1256" s="283"/>
      <c r="S1256" s="283"/>
      <c r="T1256" s="283">
        <v>0</v>
      </c>
    </row>
    <row r="1257" spans="2:20" x14ac:dyDescent="0.35">
      <c r="B1257" s="286">
        <v>1250</v>
      </c>
      <c r="C1257" s="283" t="s">
        <v>655</v>
      </c>
      <c r="D1257" s="283">
        <v>402045</v>
      </c>
      <c r="E1257" s="283">
        <v>307587</v>
      </c>
      <c r="F1257" s="280">
        <f t="shared" si="59"/>
        <v>94458</v>
      </c>
      <c r="G1257" s="283">
        <v>132</v>
      </c>
      <c r="H1257" s="283">
        <v>70</v>
      </c>
      <c r="I1257" s="283">
        <v>6</v>
      </c>
      <c r="J1257" s="284">
        <v>411</v>
      </c>
      <c r="K1257" s="283">
        <v>0</v>
      </c>
      <c r="L1257" s="283">
        <v>0</v>
      </c>
      <c r="M1257" s="283">
        <v>352</v>
      </c>
      <c r="N1257" s="283">
        <v>305</v>
      </c>
      <c r="O1257" s="283">
        <v>380</v>
      </c>
      <c r="P1257" s="283">
        <v>60</v>
      </c>
      <c r="Q1257" s="283">
        <v>128</v>
      </c>
      <c r="R1257" s="283"/>
      <c r="S1257" s="283"/>
      <c r="T1257" s="283">
        <v>0</v>
      </c>
    </row>
    <row r="1258" spans="2:20" x14ac:dyDescent="0.35">
      <c r="B1258" s="286">
        <v>1251</v>
      </c>
      <c r="C1258" s="283" t="s">
        <v>656</v>
      </c>
      <c r="D1258" s="283">
        <v>378372</v>
      </c>
      <c r="E1258" s="283">
        <v>279732</v>
      </c>
      <c r="F1258" s="280">
        <f t="shared" si="59"/>
        <v>98640</v>
      </c>
      <c r="G1258" s="283">
        <v>132</v>
      </c>
      <c r="H1258" s="283">
        <v>49</v>
      </c>
      <c r="I1258" s="283">
        <v>3</v>
      </c>
      <c r="J1258" s="284">
        <v>467</v>
      </c>
      <c r="K1258" s="283">
        <v>0</v>
      </c>
      <c r="L1258" s="283">
        <v>0</v>
      </c>
      <c r="M1258" s="283">
        <v>352</v>
      </c>
      <c r="N1258" s="283">
        <v>287</v>
      </c>
      <c r="O1258" s="283">
        <v>255</v>
      </c>
      <c r="P1258" s="283">
        <v>54</v>
      </c>
      <c r="Q1258" s="283">
        <v>109</v>
      </c>
      <c r="R1258" s="283"/>
      <c r="S1258" s="283"/>
      <c r="T1258" s="283">
        <v>0</v>
      </c>
    </row>
    <row r="1259" spans="2:20" x14ac:dyDescent="0.35">
      <c r="B1259" s="286">
        <v>1252</v>
      </c>
      <c r="C1259" s="283" t="s">
        <v>657</v>
      </c>
      <c r="D1259" s="283">
        <v>357614</v>
      </c>
      <c r="E1259" s="283">
        <v>255821</v>
      </c>
      <c r="F1259" s="280">
        <f t="shared" si="59"/>
        <v>101793</v>
      </c>
      <c r="G1259" s="283">
        <v>40</v>
      </c>
      <c r="H1259" s="283">
        <v>21</v>
      </c>
      <c r="I1259" s="283">
        <v>3</v>
      </c>
      <c r="J1259" s="284">
        <v>558</v>
      </c>
      <c r="K1259" s="283">
        <v>0</v>
      </c>
      <c r="L1259" s="283">
        <v>4</v>
      </c>
      <c r="M1259" s="283">
        <v>172</v>
      </c>
      <c r="N1259" s="283">
        <v>262</v>
      </c>
      <c r="O1259" s="283">
        <v>201</v>
      </c>
      <c r="P1259" s="283">
        <v>30</v>
      </c>
      <c r="Q1259" s="283">
        <v>94</v>
      </c>
      <c r="R1259" s="283"/>
      <c r="S1259" s="283"/>
      <c r="T1259" s="283">
        <v>0</v>
      </c>
    </row>
    <row r="1260" spans="2:20" x14ac:dyDescent="0.35">
      <c r="B1260" s="286">
        <v>1253</v>
      </c>
      <c r="C1260" s="283" t="s">
        <v>658</v>
      </c>
      <c r="D1260" s="283">
        <v>319839</v>
      </c>
      <c r="E1260" s="283">
        <v>221079</v>
      </c>
      <c r="F1260" s="280">
        <f t="shared" si="59"/>
        <v>98760</v>
      </c>
      <c r="G1260" s="283">
        <v>40</v>
      </c>
      <c r="H1260" s="283">
        <v>11</v>
      </c>
      <c r="I1260" s="283">
        <v>0</v>
      </c>
      <c r="J1260" s="283">
        <v>611</v>
      </c>
      <c r="K1260" s="283">
        <v>0</v>
      </c>
      <c r="L1260" s="283">
        <v>0</v>
      </c>
      <c r="M1260" s="283">
        <v>172</v>
      </c>
      <c r="N1260" s="283">
        <v>214</v>
      </c>
      <c r="O1260" s="283">
        <v>143</v>
      </c>
      <c r="P1260" s="283">
        <v>23</v>
      </c>
      <c r="Q1260" s="283">
        <v>79</v>
      </c>
      <c r="R1260" s="283"/>
      <c r="S1260" s="283"/>
      <c r="T1260" s="283">
        <v>0</v>
      </c>
    </row>
    <row r="1261" spans="2:20" x14ac:dyDescent="0.35">
      <c r="B1261" s="286">
        <v>1254</v>
      </c>
      <c r="C1261" s="283" t="s">
        <v>659</v>
      </c>
      <c r="D1261" s="283">
        <v>291395</v>
      </c>
      <c r="E1261" s="283">
        <v>197002</v>
      </c>
      <c r="F1261" s="280">
        <f t="shared" si="59"/>
        <v>94393</v>
      </c>
      <c r="G1261" s="283">
        <v>16.5</v>
      </c>
      <c r="H1261" s="283">
        <v>9</v>
      </c>
      <c r="I1261" s="283">
        <v>0</v>
      </c>
      <c r="J1261" s="283">
        <v>553</v>
      </c>
      <c r="K1261" s="283">
        <v>0</v>
      </c>
      <c r="L1261" s="283">
        <v>0</v>
      </c>
      <c r="M1261" s="283">
        <v>54.5</v>
      </c>
      <c r="N1261" s="283">
        <v>157</v>
      </c>
      <c r="O1261" s="283">
        <v>96</v>
      </c>
      <c r="P1261" s="283">
        <v>24</v>
      </c>
      <c r="Q1261" s="283">
        <v>58</v>
      </c>
      <c r="R1261" s="283"/>
      <c r="S1261" s="283"/>
      <c r="T1261" s="283">
        <v>0</v>
      </c>
    </row>
    <row r="1262" spans="2:20" x14ac:dyDescent="0.35">
      <c r="B1262" s="286">
        <v>1255</v>
      </c>
      <c r="C1262" s="283" t="s">
        <v>660</v>
      </c>
      <c r="D1262" s="283">
        <v>218198</v>
      </c>
      <c r="E1262" s="283">
        <v>147282</v>
      </c>
      <c r="F1262" s="280">
        <f t="shared" si="59"/>
        <v>70916</v>
      </c>
      <c r="G1262" s="283">
        <v>16.5</v>
      </c>
      <c r="H1262" s="283">
        <v>8</v>
      </c>
      <c r="I1262" s="283">
        <v>0</v>
      </c>
      <c r="J1262" s="283">
        <v>445</v>
      </c>
      <c r="K1262" s="283">
        <v>0</v>
      </c>
      <c r="L1262" s="283">
        <v>4</v>
      </c>
      <c r="M1262" s="283">
        <v>54.5</v>
      </c>
      <c r="N1262" s="283">
        <v>124</v>
      </c>
      <c r="O1262" s="283">
        <v>52</v>
      </c>
      <c r="P1262" s="283">
        <v>15</v>
      </c>
      <c r="Q1262" s="283">
        <v>57</v>
      </c>
      <c r="R1262" s="283"/>
      <c r="S1262" s="283"/>
      <c r="T1262" s="283">
        <v>0</v>
      </c>
    </row>
    <row r="1263" spans="2:20" x14ac:dyDescent="0.35">
      <c r="B1263" s="286">
        <v>1256</v>
      </c>
      <c r="C1263" s="283" t="s">
        <v>661</v>
      </c>
      <c r="D1263" s="283">
        <v>165110</v>
      </c>
      <c r="E1263" s="283">
        <v>112837</v>
      </c>
      <c r="F1263" s="280">
        <f t="shared" si="59"/>
        <v>52273</v>
      </c>
      <c r="G1263" s="283">
        <v>8.5</v>
      </c>
      <c r="H1263" s="283">
        <v>3</v>
      </c>
      <c r="I1263" s="283">
        <v>0</v>
      </c>
      <c r="J1263" s="283">
        <v>251</v>
      </c>
      <c r="K1263" s="283">
        <v>0</v>
      </c>
      <c r="L1263" s="283">
        <v>7</v>
      </c>
      <c r="M1263" s="283">
        <v>27</v>
      </c>
      <c r="N1263" s="283">
        <v>99</v>
      </c>
      <c r="O1263" s="283">
        <v>32</v>
      </c>
      <c r="P1263" s="283">
        <v>12</v>
      </c>
      <c r="Q1263" s="283">
        <v>43</v>
      </c>
      <c r="R1263" s="283"/>
      <c r="S1263" s="283"/>
      <c r="T1263" s="283">
        <v>0</v>
      </c>
    </row>
    <row r="1264" spans="2:20" x14ac:dyDescent="0.35">
      <c r="B1264" s="286">
        <v>1257</v>
      </c>
      <c r="C1264" s="283" t="s">
        <v>662</v>
      </c>
      <c r="D1264" s="283">
        <v>119896</v>
      </c>
      <c r="E1264" s="283">
        <v>83218</v>
      </c>
      <c r="F1264" s="280">
        <f t="shared" si="59"/>
        <v>36678</v>
      </c>
      <c r="G1264" s="283">
        <v>8.5</v>
      </c>
      <c r="H1264" s="283">
        <v>3</v>
      </c>
      <c r="I1264" s="283">
        <v>0</v>
      </c>
      <c r="J1264" s="283">
        <v>141</v>
      </c>
      <c r="K1264" s="283">
        <v>0</v>
      </c>
      <c r="L1264" s="283">
        <v>3</v>
      </c>
      <c r="M1264" s="283">
        <v>27</v>
      </c>
      <c r="N1264" s="283">
        <v>79</v>
      </c>
      <c r="O1264" s="283">
        <v>19</v>
      </c>
      <c r="P1264" s="283">
        <v>6</v>
      </c>
      <c r="Q1264" s="283">
        <v>25</v>
      </c>
      <c r="R1264" s="283"/>
      <c r="S1264" s="283"/>
      <c r="T1264" s="283">
        <v>0</v>
      </c>
    </row>
    <row r="1265" spans="2:20" x14ac:dyDescent="0.35">
      <c r="B1265" s="286">
        <v>1258</v>
      </c>
      <c r="C1265" s="283" t="s">
        <v>663</v>
      </c>
      <c r="D1265" s="283">
        <v>127990</v>
      </c>
      <c r="E1265" s="283">
        <v>89150</v>
      </c>
      <c r="F1265" s="280">
        <f t="shared" si="59"/>
        <v>38840</v>
      </c>
      <c r="G1265" s="283">
        <v>7</v>
      </c>
      <c r="H1265" s="283">
        <v>6</v>
      </c>
      <c r="I1265" s="283">
        <v>0</v>
      </c>
      <c r="J1265" s="283">
        <v>129</v>
      </c>
      <c r="K1265" s="283">
        <v>0</v>
      </c>
      <c r="L1265" s="283">
        <v>0</v>
      </c>
      <c r="M1265" s="283">
        <v>13</v>
      </c>
      <c r="N1265" s="283">
        <v>97</v>
      </c>
      <c r="O1265" s="283">
        <v>15</v>
      </c>
      <c r="P1265" s="283">
        <v>3</v>
      </c>
      <c r="Q1265" s="283">
        <v>23</v>
      </c>
      <c r="R1265" s="283"/>
      <c r="S1265" s="283"/>
      <c r="T1265" s="283">
        <v>0</v>
      </c>
    </row>
    <row r="1266" spans="2:20" x14ac:dyDescent="0.35">
      <c r="B1266" s="286">
        <v>1259</v>
      </c>
      <c r="C1266" s="283" t="s">
        <v>664</v>
      </c>
      <c r="D1266" s="283">
        <v>5926624</v>
      </c>
      <c r="E1266" s="283">
        <v>4485210</v>
      </c>
      <c r="F1266" s="280">
        <f t="shared" si="59"/>
        <v>1441414</v>
      </c>
      <c r="G1266" s="283">
        <v>1759</v>
      </c>
      <c r="H1266" s="283">
        <v>733</v>
      </c>
      <c r="I1266" s="283">
        <v>29</v>
      </c>
      <c r="J1266" s="283">
        <v>6434</v>
      </c>
      <c r="K1266" s="283">
        <v>3</v>
      </c>
      <c r="L1266" s="283">
        <v>32</v>
      </c>
      <c r="M1266" s="283">
        <v>4604</v>
      </c>
      <c r="N1266" s="283">
        <v>5940</v>
      </c>
      <c r="O1266" s="283">
        <v>7791</v>
      </c>
      <c r="P1266" s="283">
        <v>1395</v>
      </c>
      <c r="Q1266" s="283">
        <v>3952</v>
      </c>
      <c r="R1266" s="283"/>
      <c r="S1266" s="283"/>
      <c r="T1266" s="283">
        <v>0</v>
      </c>
    </row>
    <row r="1267" spans="2:20" x14ac:dyDescent="0.35">
      <c r="B1267" s="286">
        <v>1260</v>
      </c>
      <c r="C1267" s="282" t="s">
        <v>768</v>
      </c>
      <c r="D1267" s="282">
        <v>2525539</v>
      </c>
      <c r="E1267" s="282">
        <v>1834359</v>
      </c>
      <c r="F1267" s="282">
        <f>D1267-E1267</f>
        <v>691180</v>
      </c>
      <c r="G1267" s="282">
        <v>491</v>
      </c>
      <c r="H1267" s="282">
        <v>222</v>
      </c>
      <c r="I1267" s="282">
        <v>13</v>
      </c>
      <c r="J1267" s="282">
        <v>3434</v>
      </c>
      <c r="K1267" s="282">
        <v>0</v>
      </c>
      <c r="L1267" s="282">
        <v>29</v>
      </c>
      <c r="M1267" s="282">
        <v>1220</v>
      </c>
      <c r="N1267" s="282">
        <v>1714</v>
      </c>
      <c r="O1267" s="282">
        <v>2409</v>
      </c>
      <c r="P1267" s="282">
        <v>540</v>
      </c>
      <c r="Q1267" s="282">
        <v>1714</v>
      </c>
      <c r="R1267" s="282"/>
      <c r="S1267" s="282"/>
      <c r="T1267" s="282">
        <v>1</v>
      </c>
    </row>
    <row r="1268" spans="2:20" ht="42" x14ac:dyDescent="0.4">
      <c r="B1268" s="286">
        <v>1261</v>
      </c>
      <c r="C1268" s="218"/>
      <c r="D1268" s="607" t="s">
        <v>2353</v>
      </c>
      <c r="E1268" s="607" t="s">
        <v>2354</v>
      </c>
      <c r="F1268" s="607" t="s">
        <v>2355</v>
      </c>
      <c r="G1268" s="285" t="s">
        <v>2357</v>
      </c>
      <c r="H1268" s="285" t="s">
        <v>2358</v>
      </c>
      <c r="I1268" s="285" t="s">
        <v>2359</v>
      </c>
      <c r="J1268" s="285" t="s">
        <v>4050</v>
      </c>
      <c r="K1268" s="285" t="s">
        <v>4051</v>
      </c>
      <c r="L1268" s="285" t="s">
        <v>4052</v>
      </c>
      <c r="M1268" s="285" t="s">
        <v>2068</v>
      </c>
      <c r="N1268" s="285" t="s">
        <v>2069</v>
      </c>
      <c r="O1268" s="285" t="s">
        <v>2070</v>
      </c>
      <c r="P1268" s="285" t="s">
        <v>2071</v>
      </c>
      <c r="Q1268" s="285" t="s">
        <v>2072</v>
      </c>
      <c r="R1268" s="285">
        <v>9</v>
      </c>
      <c r="S1268" s="285">
        <v>10</v>
      </c>
      <c r="T1268" s="285" t="s">
        <v>765</v>
      </c>
    </row>
    <row r="1269" spans="2:20" x14ac:dyDescent="0.35">
      <c r="B1269" s="286">
        <v>1262</v>
      </c>
      <c r="C1269" s="280" t="s">
        <v>646</v>
      </c>
      <c r="D1269" s="280">
        <v>371219</v>
      </c>
      <c r="E1269" s="280">
        <v>287178</v>
      </c>
      <c r="F1269" s="280">
        <f>D1269-E1269</f>
        <v>84041</v>
      </c>
      <c r="G1269" s="280">
        <v>146</v>
      </c>
      <c r="H1269" s="280">
        <v>49</v>
      </c>
      <c r="I1269" s="280">
        <v>0</v>
      </c>
      <c r="J1269" s="281">
        <v>66</v>
      </c>
      <c r="K1269" s="280">
        <v>3</v>
      </c>
      <c r="L1269" s="280">
        <v>0</v>
      </c>
      <c r="M1269" s="280">
        <v>351</v>
      </c>
      <c r="N1269" s="280">
        <v>583</v>
      </c>
      <c r="O1269" s="280">
        <v>765</v>
      </c>
      <c r="P1269" s="280">
        <v>128</v>
      </c>
      <c r="Q1269" s="280">
        <v>379</v>
      </c>
      <c r="R1269" s="280"/>
      <c r="S1269" s="280"/>
      <c r="T1269" s="280">
        <v>0</v>
      </c>
    </row>
    <row r="1270" spans="2:20" x14ac:dyDescent="0.35">
      <c r="B1270" s="286">
        <v>1263</v>
      </c>
      <c r="C1270" s="283" t="s">
        <v>647</v>
      </c>
      <c r="D1270" s="283">
        <v>368635</v>
      </c>
      <c r="E1270" s="283">
        <v>278505</v>
      </c>
      <c r="F1270" s="280">
        <f t="shared" ref="F1270:F1287" si="60">D1270-E1270</f>
        <v>90130</v>
      </c>
      <c r="G1270" s="283">
        <v>169.5</v>
      </c>
      <c r="H1270" s="283">
        <v>84</v>
      </c>
      <c r="I1270" s="283">
        <v>0</v>
      </c>
      <c r="J1270" s="284">
        <v>106</v>
      </c>
      <c r="K1270" s="283">
        <v>3</v>
      </c>
      <c r="L1270" s="283">
        <v>0</v>
      </c>
      <c r="M1270" s="283">
        <v>400.5</v>
      </c>
      <c r="N1270" s="283">
        <v>366</v>
      </c>
      <c r="O1270" s="283">
        <v>600</v>
      </c>
      <c r="P1270" s="283">
        <v>67</v>
      </c>
      <c r="Q1270" s="283">
        <v>160</v>
      </c>
      <c r="R1270" s="283"/>
      <c r="S1270" s="283"/>
      <c r="T1270" s="283">
        <v>0</v>
      </c>
    </row>
    <row r="1271" spans="2:20" x14ac:dyDescent="0.35">
      <c r="B1271" s="286">
        <v>1264</v>
      </c>
      <c r="C1271" s="283" t="s">
        <v>648</v>
      </c>
      <c r="D1271" s="283">
        <v>341065</v>
      </c>
      <c r="E1271" s="283">
        <v>254016</v>
      </c>
      <c r="F1271" s="280">
        <f t="shared" si="60"/>
        <v>87049</v>
      </c>
      <c r="G1271" s="283">
        <v>169.5</v>
      </c>
      <c r="H1271" s="283">
        <v>71</v>
      </c>
      <c r="I1271" s="283">
        <v>4</v>
      </c>
      <c r="J1271" s="284">
        <v>133</v>
      </c>
      <c r="K1271" s="283">
        <v>4</v>
      </c>
      <c r="L1271" s="283">
        <v>0</v>
      </c>
      <c r="M1271" s="283">
        <v>400.5</v>
      </c>
      <c r="N1271" s="283">
        <v>384</v>
      </c>
      <c r="O1271" s="283">
        <v>543</v>
      </c>
      <c r="P1271" s="283">
        <v>61</v>
      </c>
      <c r="Q1271" s="283">
        <v>146</v>
      </c>
      <c r="R1271" s="283"/>
      <c r="S1271" s="283"/>
      <c r="T1271" s="283">
        <v>0</v>
      </c>
    </row>
    <row r="1272" spans="2:20" x14ac:dyDescent="0.35">
      <c r="B1272" s="286">
        <v>1265</v>
      </c>
      <c r="C1272" s="283" t="s">
        <v>649</v>
      </c>
      <c r="D1272" s="283">
        <v>356338</v>
      </c>
      <c r="E1272" s="283">
        <v>269019</v>
      </c>
      <c r="F1272" s="280">
        <f t="shared" si="60"/>
        <v>87319</v>
      </c>
      <c r="G1272" s="283">
        <v>98</v>
      </c>
      <c r="H1272" s="283">
        <v>45</v>
      </c>
      <c r="I1272" s="283">
        <v>3</v>
      </c>
      <c r="J1272" s="284">
        <v>125</v>
      </c>
      <c r="K1272" s="283">
        <v>4</v>
      </c>
      <c r="L1272" s="283">
        <v>0</v>
      </c>
      <c r="M1272" s="283">
        <v>384</v>
      </c>
      <c r="N1272" s="283">
        <v>442</v>
      </c>
      <c r="O1272" s="283">
        <v>557</v>
      </c>
      <c r="P1272" s="283">
        <v>56</v>
      </c>
      <c r="Q1272" s="283">
        <v>134</v>
      </c>
      <c r="R1272" s="283"/>
      <c r="S1272" s="283"/>
      <c r="T1272" s="283">
        <v>0</v>
      </c>
    </row>
    <row r="1273" spans="2:20" x14ac:dyDescent="0.35">
      <c r="B1273" s="286">
        <v>1266</v>
      </c>
      <c r="C1273" s="283" t="s">
        <v>650</v>
      </c>
      <c r="D1273" s="283">
        <v>413790</v>
      </c>
      <c r="E1273" s="283">
        <v>333362</v>
      </c>
      <c r="F1273" s="280">
        <f t="shared" si="60"/>
        <v>80428</v>
      </c>
      <c r="G1273" s="283">
        <v>122</v>
      </c>
      <c r="H1273" s="280">
        <v>55</v>
      </c>
      <c r="I1273" s="283">
        <v>3</v>
      </c>
      <c r="J1273" s="284">
        <v>66</v>
      </c>
      <c r="K1273" s="283">
        <v>9</v>
      </c>
      <c r="L1273" s="283">
        <v>0</v>
      </c>
      <c r="M1273" s="283">
        <v>284</v>
      </c>
      <c r="N1273" s="283">
        <v>497</v>
      </c>
      <c r="O1273" s="283">
        <v>862</v>
      </c>
      <c r="P1273" s="283">
        <v>174</v>
      </c>
      <c r="Q1273" s="283">
        <v>510</v>
      </c>
      <c r="R1273" s="283"/>
      <c r="S1273" s="283"/>
      <c r="T1273" s="283">
        <v>0</v>
      </c>
    </row>
    <row r="1274" spans="2:20" x14ac:dyDescent="0.35">
      <c r="B1274" s="286">
        <v>1267</v>
      </c>
      <c r="C1274" s="283" t="s">
        <v>651</v>
      </c>
      <c r="D1274" s="283">
        <v>441268</v>
      </c>
      <c r="E1274" s="283">
        <v>362435</v>
      </c>
      <c r="F1274" s="280">
        <f t="shared" si="60"/>
        <v>78833</v>
      </c>
      <c r="G1274" s="283">
        <v>151.5</v>
      </c>
      <c r="H1274" s="283">
        <v>56</v>
      </c>
      <c r="I1274" s="283">
        <v>0</v>
      </c>
      <c r="J1274" s="284">
        <v>45</v>
      </c>
      <c r="K1274" s="283">
        <v>0</v>
      </c>
      <c r="L1274" s="283">
        <v>6</v>
      </c>
      <c r="M1274" s="283">
        <v>331</v>
      </c>
      <c r="N1274" s="283">
        <v>615</v>
      </c>
      <c r="O1274" s="283">
        <v>1153</v>
      </c>
      <c r="P1274" s="283">
        <v>275</v>
      </c>
      <c r="Q1274" s="283">
        <v>879</v>
      </c>
      <c r="R1274" s="283"/>
      <c r="S1274" s="283"/>
      <c r="T1274" s="283">
        <v>0</v>
      </c>
    </row>
    <row r="1275" spans="2:20" x14ac:dyDescent="0.35">
      <c r="B1275" s="286">
        <v>1268</v>
      </c>
      <c r="C1275" s="283" t="s">
        <v>652</v>
      </c>
      <c r="D1275" s="283">
        <v>447923</v>
      </c>
      <c r="E1275" s="283">
        <v>367915</v>
      </c>
      <c r="F1275" s="280">
        <f t="shared" si="60"/>
        <v>80008</v>
      </c>
      <c r="G1275" s="283">
        <v>151.5</v>
      </c>
      <c r="H1275" s="283">
        <v>47</v>
      </c>
      <c r="I1275" s="283">
        <v>3</v>
      </c>
      <c r="J1275" s="284">
        <v>72</v>
      </c>
      <c r="K1275" s="283">
        <v>0</v>
      </c>
      <c r="L1275" s="283">
        <v>0</v>
      </c>
      <c r="M1275" s="283">
        <v>331</v>
      </c>
      <c r="N1275" s="283">
        <v>585</v>
      </c>
      <c r="O1275" s="283">
        <v>890</v>
      </c>
      <c r="P1275" s="283">
        <v>197</v>
      </c>
      <c r="Q1275" s="283">
        <v>605</v>
      </c>
      <c r="R1275" s="283"/>
      <c r="S1275" s="283"/>
      <c r="T1275" s="283">
        <v>0</v>
      </c>
    </row>
    <row r="1276" spans="2:20" x14ac:dyDescent="0.35">
      <c r="B1276" s="286">
        <v>1269</v>
      </c>
      <c r="C1276" s="283" t="s">
        <v>653</v>
      </c>
      <c r="D1276" s="283">
        <v>404028</v>
      </c>
      <c r="E1276" s="283">
        <v>325322</v>
      </c>
      <c r="F1276" s="280">
        <f t="shared" si="60"/>
        <v>78706</v>
      </c>
      <c r="G1276" s="283">
        <v>175</v>
      </c>
      <c r="H1276" s="283">
        <v>72</v>
      </c>
      <c r="I1276" s="283">
        <v>4</v>
      </c>
      <c r="J1276" s="284">
        <v>66</v>
      </c>
      <c r="K1276" s="283">
        <v>3</v>
      </c>
      <c r="L1276" s="283">
        <v>0</v>
      </c>
      <c r="M1276" s="283">
        <v>449</v>
      </c>
      <c r="N1276" s="283">
        <v>477</v>
      </c>
      <c r="O1276" s="283">
        <v>696</v>
      </c>
      <c r="P1276" s="283">
        <v>131</v>
      </c>
      <c r="Q1276" s="283">
        <v>315</v>
      </c>
      <c r="R1276" s="283"/>
      <c r="S1276" s="283"/>
      <c r="T1276" s="283">
        <v>0</v>
      </c>
    </row>
    <row r="1277" spans="2:20" x14ac:dyDescent="0.35">
      <c r="B1277" s="286">
        <v>1270</v>
      </c>
      <c r="C1277" s="283" t="s">
        <v>654</v>
      </c>
      <c r="D1277" s="283">
        <v>401892</v>
      </c>
      <c r="E1277" s="283">
        <v>313771</v>
      </c>
      <c r="F1277" s="280">
        <f t="shared" si="60"/>
        <v>88121</v>
      </c>
      <c r="G1277" s="283">
        <v>175</v>
      </c>
      <c r="H1277" s="283">
        <v>74</v>
      </c>
      <c r="I1277" s="283">
        <v>0</v>
      </c>
      <c r="J1277" s="284">
        <v>118</v>
      </c>
      <c r="K1277" s="283">
        <v>5</v>
      </c>
      <c r="L1277" s="283">
        <v>0</v>
      </c>
      <c r="M1277" s="283">
        <v>449</v>
      </c>
      <c r="N1277" s="283">
        <v>367</v>
      </c>
      <c r="O1277" s="283">
        <v>532</v>
      </c>
      <c r="P1277" s="283">
        <v>79</v>
      </c>
      <c r="Q1277" s="283">
        <v>208</v>
      </c>
      <c r="R1277" s="283"/>
      <c r="S1277" s="283"/>
      <c r="T1277" s="283">
        <v>0</v>
      </c>
    </row>
    <row r="1278" spans="2:20" x14ac:dyDescent="0.35">
      <c r="B1278" s="286">
        <v>1271</v>
      </c>
      <c r="C1278" s="283" t="s">
        <v>655</v>
      </c>
      <c r="D1278" s="283">
        <v>402045</v>
      </c>
      <c r="E1278" s="283">
        <v>307587</v>
      </c>
      <c r="F1278" s="280">
        <f t="shared" si="60"/>
        <v>94458</v>
      </c>
      <c r="G1278" s="283">
        <v>132</v>
      </c>
      <c r="H1278" s="283">
        <v>70</v>
      </c>
      <c r="I1278" s="283">
        <v>6</v>
      </c>
      <c r="J1278" s="284">
        <v>123</v>
      </c>
      <c r="K1278" s="283">
        <v>9</v>
      </c>
      <c r="L1278" s="283">
        <v>0</v>
      </c>
      <c r="M1278" s="283">
        <v>352</v>
      </c>
      <c r="N1278" s="283">
        <v>305</v>
      </c>
      <c r="O1278" s="283">
        <v>380</v>
      </c>
      <c r="P1278" s="283">
        <v>60</v>
      </c>
      <c r="Q1278" s="283">
        <v>128</v>
      </c>
      <c r="R1278" s="283"/>
      <c r="S1278" s="283"/>
      <c r="T1278" s="283">
        <v>0</v>
      </c>
    </row>
    <row r="1279" spans="2:20" x14ac:dyDescent="0.35">
      <c r="B1279" s="286">
        <v>1272</v>
      </c>
      <c r="C1279" s="283" t="s">
        <v>656</v>
      </c>
      <c r="D1279" s="283">
        <v>378372</v>
      </c>
      <c r="E1279" s="283">
        <v>279732</v>
      </c>
      <c r="F1279" s="280">
        <f t="shared" si="60"/>
        <v>98640</v>
      </c>
      <c r="G1279" s="283">
        <v>132</v>
      </c>
      <c r="H1279" s="283">
        <v>49</v>
      </c>
      <c r="I1279" s="283">
        <v>3</v>
      </c>
      <c r="J1279" s="284">
        <v>163</v>
      </c>
      <c r="K1279" s="283">
        <v>7</v>
      </c>
      <c r="L1279" s="283">
        <v>4</v>
      </c>
      <c r="M1279" s="283">
        <v>352</v>
      </c>
      <c r="N1279" s="283">
        <v>287</v>
      </c>
      <c r="O1279" s="283">
        <v>255</v>
      </c>
      <c r="P1279" s="283">
        <v>54</v>
      </c>
      <c r="Q1279" s="283">
        <v>109</v>
      </c>
      <c r="R1279" s="283"/>
      <c r="S1279" s="283"/>
      <c r="T1279" s="283">
        <v>0</v>
      </c>
    </row>
    <row r="1280" spans="2:20" x14ac:dyDescent="0.35">
      <c r="B1280" s="286">
        <v>1273</v>
      </c>
      <c r="C1280" s="283" t="s">
        <v>657</v>
      </c>
      <c r="D1280" s="283">
        <v>357614</v>
      </c>
      <c r="E1280" s="283">
        <v>255821</v>
      </c>
      <c r="F1280" s="280">
        <f t="shared" si="60"/>
        <v>101793</v>
      </c>
      <c r="G1280" s="283">
        <v>40</v>
      </c>
      <c r="H1280" s="283">
        <v>21</v>
      </c>
      <c r="I1280" s="283">
        <v>3</v>
      </c>
      <c r="J1280" s="284">
        <v>186</v>
      </c>
      <c r="K1280" s="283">
        <v>7</v>
      </c>
      <c r="L1280" s="283">
        <v>3</v>
      </c>
      <c r="M1280" s="283">
        <v>172</v>
      </c>
      <c r="N1280" s="283">
        <v>262</v>
      </c>
      <c r="O1280" s="283">
        <v>201</v>
      </c>
      <c r="P1280" s="283">
        <v>30</v>
      </c>
      <c r="Q1280" s="283">
        <v>94</v>
      </c>
      <c r="R1280" s="283"/>
      <c r="S1280" s="283"/>
      <c r="T1280" s="283">
        <v>0</v>
      </c>
    </row>
    <row r="1281" spans="2:20" x14ac:dyDescent="0.35">
      <c r="B1281" s="286">
        <v>1274</v>
      </c>
      <c r="C1281" s="283" t="s">
        <v>658</v>
      </c>
      <c r="D1281" s="283">
        <v>319839</v>
      </c>
      <c r="E1281" s="283">
        <v>221079</v>
      </c>
      <c r="F1281" s="280">
        <f t="shared" si="60"/>
        <v>98760</v>
      </c>
      <c r="G1281" s="283">
        <v>40</v>
      </c>
      <c r="H1281" s="283">
        <v>11</v>
      </c>
      <c r="I1281" s="283">
        <v>0</v>
      </c>
      <c r="J1281" s="283">
        <v>217</v>
      </c>
      <c r="K1281" s="283">
        <v>23</v>
      </c>
      <c r="L1281" s="283">
        <v>4</v>
      </c>
      <c r="M1281" s="283">
        <v>172</v>
      </c>
      <c r="N1281" s="283">
        <v>214</v>
      </c>
      <c r="O1281" s="283">
        <v>143</v>
      </c>
      <c r="P1281" s="283">
        <v>23</v>
      </c>
      <c r="Q1281" s="283">
        <v>79</v>
      </c>
      <c r="R1281" s="283"/>
      <c r="S1281" s="283"/>
      <c r="T1281" s="283">
        <v>0</v>
      </c>
    </row>
    <row r="1282" spans="2:20" x14ac:dyDescent="0.35">
      <c r="B1282" s="286">
        <v>1275</v>
      </c>
      <c r="C1282" s="283" t="s">
        <v>659</v>
      </c>
      <c r="D1282" s="283">
        <v>291395</v>
      </c>
      <c r="E1282" s="283">
        <v>197002</v>
      </c>
      <c r="F1282" s="280">
        <f t="shared" si="60"/>
        <v>94393</v>
      </c>
      <c r="G1282" s="283">
        <v>16.5</v>
      </c>
      <c r="H1282" s="283">
        <v>9</v>
      </c>
      <c r="I1282" s="283">
        <v>0</v>
      </c>
      <c r="J1282" s="283">
        <v>253</v>
      </c>
      <c r="K1282" s="283">
        <v>19</v>
      </c>
      <c r="L1282" s="283">
        <v>11</v>
      </c>
      <c r="M1282" s="283">
        <v>54.5</v>
      </c>
      <c r="N1282" s="283">
        <v>157</v>
      </c>
      <c r="O1282" s="283">
        <v>96</v>
      </c>
      <c r="P1282" s="283">
        <v>24</v>
      </c>
      <c r="Q1282" s="283">
        <v>58</v>
      </c>
      <c r="R1282" s="283"/>
      <c r="S1282" s="283"/>
      <c r="T1282" s="283">
        <v>0</v>
      </c>
    </row>
    <row r="1283" spans="2:20" x14ac:dyDescent="0.35">
      <c r="B1283" s="286">
        <v>1276</v>
      </c>
      <c r="C1283" s="283" t="s">
        <v>660</v>
      </c>
      <c r="D1283" s="283">
        <v>218198</v>
      </c>
      <c r="E1283" s="283">
        <v>147282</v>
      </c>
      <c r="F1283" s="280">
        <f t="shared" si="60"/>
        <v>70916</v>
      </c>
      <c r="G1283" s="283">
        <v>16.5</v>
      </c>
      <c r="H1283" s="283">
        <v>8</v>
      </c>
      <c r="I1283" s="283">
        <v>0</v>
      </c>
      <c r="J1283" s="283">
        <v>222</v>
      </c>
      <c r="K1283" s="283">
        <v>22</v>
      </c>
      <c r="L1283" s="283">
        <v>3</v>
      </c>
      <c r="M1283" s="283">
        <v>54.5</v>
      </c>
      <c r="N1283" s="283">
        <v>124</v>
      </c>
      <c r="O1283" s="283">
        <v>52</v>
      </c>
      <c r="P1283" s="283">
        <v>15</v>
      </c>
      <c r="Q1283" s="283">
        <v>57</v>
      </c>
      <c r="R1283" s="283"/>
      <c r="S1283" s="283"/>
      <c r="T1283" s="283">
        <v>0</v>
      </c>
    </row>
    <row r="1284" spans="2:20" x14ac:dyDescent="0.35">
      <c r="B1284" s="286">
        <v>1277</v>
      </c>
      <c r="C1284" s="283" t="s">
        <v>661</v>
      </c>
      <c r="D1284" s="283">
        <v>165110</v>
      </c>
      <c r="E1284" s="283">
        <v>112837</v>
      </c>
      <c r="F1284" s="280">
        <f t="shared" si="60"/>
        <v>52273</v>
      </c>
      <c r="G1284" s="283">
        <v>8.5</v>
      </c>
      <c r="H1284" s="283">
        <v>3</v>
      </c>
      <c r="I1284" s="283">
        <v>0</v>
      </c>
      <c r="J1284" s="283">
        <v>171</v>
      </c>
      <c r="K1284" s="283">
        <v>17</v>
      </c>
      <c r="L1284" s="283">
        <v>5</v>
      </c>
      <c r="M1284" s="283">
        <v>27</v>
      </c>
      <c r="N1284" s="283">
        <v>99</v>
      </c>
      <c r="O1284" s="283">
        <v>32</v>
      </c>
      <c r="P1284" s="283">
        <v>12</v>
      </c>
      <c r="Q1284" s="283">
        <v>43</v>
      </c>
      <c r="R1284" s="283"/>
      <c r="S1284" s="283"/>
      <c r="T1284" s="283">
        <v>0</v>
      </c>
    </row>
    <row r="1285" spans="2:20" x14ac:dyDescent="0.35">
      <c r="B1285" s="286">
        <v>1278</v>
      </c>
      <c r="C1285" s="283" t="s">
        <v>662</v>
      </c>
      <c r="D1285" s="283">
        <v>119896</v>
      </c>
      <c r="E1285" s="283">
        <v>83218</v>
      </c>
      <c r="F1285" s="280">
        <f t="shared" si="60"/>
        <v>36678</v>
      </c>
      <c r="G1285" s="283">
        <v>8.5</v>
      </c>
      <c r="H1285" s="283">
        <v>3</v>
      </c>
      <c r="I1285" s="283">
        <v>0</v>
      </c>
      <c r="J1285" s="283">
        <v>132</v>
      </c>
      <c r="K1285" s="283">
        <v>12</v>
      </c>
      <c r="L1285" s="283">
        <v>4</v>
      </c>
      <c r="M1285" s="283">
        <v>27</v>
      </c>
      <c r="N1285" s="283">
        <v>79</v>
      </c>
      <c r="O1285" s="283">
        <v>19</v>
      </c>
      <c r="P1285" s="283">
        <v>6</v>
      </c>
      <c r="Q1285" s="283">
        <v>25</v>
      </c>
      <c r="R1285" s="283"/>
      <c r="S1285" s="283"/>
      <c r="T1285" s="283">
        <v>0</v>
      </c>
    </row>
    <row r="1286" spans="2:20" x14ac:dyDescent="0.35">
      <c r="B1286" s="286">
        <v>1279</v>
      </c>
      <c r="C1286" s="283" t="s">
        <v>663</v>
      </c>
      <c r="D1286" s="283">
        <v>127990</v>
      </c>
      <c r="E1286" s="283">
        <v>89150</v>
      </c>
      <c r="F1286" s="280">
        <f t="shared" si="60"/>
        <v>38840</v>
      </c>
      <c r="G1286" s="283">
        <v>7</v>
      </c>
      <c r="H1286" s="283">
        <v>6</v>
      </c>
      <c r="I1286" s="283">
        <v>0</v>
      </c>
      <c r="J1286" s="283">
        <v>120</v>
      </c>
      <c r="K1286" s="283">
        <v>14</v>
      </c>
      <c r="L1286" s="283">
        <v>4</v>
      </c>
      <c r="M1286" s="283">
        <v>13</v>
      </c>
      <c r="N1286" s="283">
        <v>97</v>
      </c>
      <c r="O1286" s="283">
        <v>15</v>
      </c>
      <c r="P1286" s="283">
        <v>3</v>
      </c>
      <c r="Q1286" s="283">
        <v>23</v>
      </c>
      <c r="R1286" s="283"/>
      <c r="S1286" s="283"/>
      <c r="T1286" s="283">
        <v>0</v>
      </c>
    </row>
    <row r="1287" spans="2:20" x14ac:dyDescent="0.35">
      <c r="B1287" s="286">
        <v>1280</v>
      </c>
      <c r="C1287" s="283" t="s">
        <v>664</v>
      </c>
      <c r="D1287" s="283">
        <v>5926624</v>
      </c>
      <c r="E1287" s="283">
        <v>4485210</v>
      </c>
      <c r="F1287" s="280">
        <f t="shared" si="60"/>
        <v>1441414</v>
      </c>
      <c r="G1287" s="283">
        <v>1759</v>
      </c>
      <c r="H1287" s="283">
        <v>733</v>
      </c>
      <c r="I1287" s="283">
        <v>29</v>
      </c>
      <c r="J1287" s="283">
        <v>2385</v>
      </c>
      <c r="K1287" s="283">
        <v>149</v>
      </c>
      <c r="L1287" s="283">
        <v>42</v>
      </c>
      <c r="M1287" s="283">
        <v>4604</v>
      </c>
      <c r="N1287" s="283">
        <v>5940</v>
      </c>
      <c r="O1287" s="283">
        <v>7791</v>
      </c>
      <c r="P1287" s="283">
        <v>1395</v>
      </c>
      <c r="Q1287" s="283">
        <v>3952</v>
      </c>
      <c r="R1287" s="283"/>
      <c r="S1287" s="283"/>
      <c r="T1287" s="283">
        <v>0</v>
      </c>
    </row>
    <row r="1288" spans="2:20" x14ac:dyDescent="0.35">
      <c r="B1288" s="286">
        <v>1281</v>
      </c>
      <c r="C1288" s="282" t="s">
        <v>768</v>
      </c>
      <c r="D1288" s="282">
        <v>2525539</v>
      </c>
      <c r="E1288" s="282">
        <v>1834359</v>
      </c>
      <c r="F1288" s="282">
        <f>D1288-E1288</f>
        <v>691180</v>
      </c>
      <c r="G1288" s="282">
        <v>491</v>
      </c>
      <c r="H1288" s="282">
        <v>222</v>
      </c>
      <c r="I1288" s="282">
        <v>13</v>
      </c>
      <c r="J1288" s="282">
        <v>2439</v>
      </c>
      <c r="K1288" s="282">
        <v>215</v>
      </c>
      <c r="L1288" s="282">
        <v>94</v>
      </c>
      <c r="M1288" s="282">
        <v>1220</v>
      </c>
      <c r="N1288" s="282">
        <v>1714</v>
      </c>
      <c r="O1288" s="282">
        <v>2409</v>
      </c>
      <c r="P1288" s="282">
        <v>540</v>
      </c>
      <c r="Q1288" s="282">
        <v>1714</v>
      </c>
      <c r="R1288" s="282"/>
      <c r="S1288" s="282"/>
      <c r="T1288" s="282">
        <v>1</v>
      </c>
    </row>
    <row r="1289" spans="2:20" ht="42" x14ac:dyDescent="0.4">
      <c r="B1289" s="286">
        <v>1282</v>
      </c>
      <c r="C1289" s="218"/>
      <c r="D1289" s="607" t="s">
        <v>2353</v>
      </c>
      <c r="E1289" s="607" t="s">
        <v>2354</v>
      </c>
      <c r="F1289" s="607" t="s">
        <v>2355</v>
      </c>
      <c r="G1289" s="285" t="s">
        <v>2357</v>
      </c>
      <c r="H1289" s="285" t="s">
        <v>2358</v>
      </c>
      <c r="I1289" s="285" t="s">
        <v>2359</v>
      </c>
      <c r="J1289" s="285" t="s">
        <v>4053</v>
      </c>
      <c r="K1289" s="285" t="s">
        <v>4054</v>
      </c>
      <c r="L1289" s="285" t="s">
        <v>4055</v>
      </c>
      <c r="M1289" s="285" t="s">
        <v>2068</v>
      </c>
      <c r="N1289" s="285" t="s">
        <v>2069</v>
      </c>
      <c r="O1289" s="285" t="s">
        <v>2070</v>
      </c>
      <c r="P1289" s="285" t="s">
        <v>2071</v>
      </c>
      <c r="Q1289" s="285" t="s">
        <v>2072</v>
      </c>
      <c r="R1289" s="285">
        <v>9</v>
      </c>
      <c r="S1289" s="285">
        <v>10</v>
      </c>
      <c r="T1289" s="285" t="s">
        <v>765</v>
      </c>
    </row>
    <row r="1290" spans="2:20" x14ac:dyDescent="0.35">
      <c r="B1290" s="286">
        <v>1283</v>
      </c>
      <c r="C1290" s="280" t="s">
        <v>646</v>
      </c>
      <c r="D1290" s="280">
        <v>371219</v>
      </c>
      <c r="E1290" s="280">
        <v>287178</v>
      </c>
      <c r="F1290" s="280">
        <f>D1290-E1290</f>
        <v>84041</v>
      </c>
      <c r="G1290" s="280">
        <v>146</v>
      </c>
      <c r="H1290" s="280">
        <v>49</v>
      </c>
      <c r="I1290" s="280">
        <v>0</v>
      </c>
      <c r="J1290" s="281">
        <v>1565</v>
      </c>
      <c r="K1290" s="280">
        <v>13</v>
      </c>
      <c r="L1290" s="280">
        <v>9</v>
      </c>
      <c r="M1290" s="280">
        <v>351</v>
      </c>
      <c r="N1290" s="280">
        <v>583</v>
      </c>
      <c r="O1290" s="280">
        <v>765</v>
      </c>
      <c r="P1290" s="280">
        <v>128</v>
      </c>
      <c r="Q1290" s="280">
        <v>379</v>
      </c>
      <c r="R1290" s="280"/>
      <c r="S1290" s="280"/>
      <c r="T1290" s="280">
        <v>0</v>
      </c>
    </row>
    <row r="1291" spans="2:20" x14ac:dyDescent="0.35">
      <c r="B1291" s="286">
        <v>1284</v>
      </c>
      <c r="C1291" s="283" t="s">
        <v>647</v>
      </c>
      <c r="D1291" s="283">
        <v>368635</v>
      </c>
      <c r="E1291" s="283">
        <v>278505</v>
      </c>
      <c r="F1291" s="280">
        <f t="shared" ref="F1291:F1308" si="61">D1291-E1291</f>
        <v>90130</v>
      </c>
      <c r="G1291" s="283">
        <v>169.5</v>
      </c>
      <c r="H1291" s="283">
        <v>84</v>
      </c>
      <c r="I1291" s="283">
        <v>0</v>
      </c>
      <c r="J1291" s="284">
        <v>1719</v>
      </c>
      <c r="K1291" s="283">
        <v>3</v>
      </c>
      <c r="L1291" s="283">
        <v>8</v>
      </c>
      <c r="M1291" s="283">
        <v>400.5</v>
      </c>
      <c r="N1291" s="283">
        <v>366</v>
      </c>
      <c r="O1291" s="283">
        <v>600</v>
      </c>
      <c r="P1291" s="283">
        <v>67</v>
      </c>
      <c r="Q1291" s="283">
        <v>160</v>
      </c>
      <c r="R1291" s="283"/>
      <c r="S1291" s="283"/>
      <c r="T1291" s="283">
        <v>0</v>
      </c>
    </row>
    <row r="1292" spans="2:20" x14ac:dyDescent="0.35">
      <c r="B1292" s="286">
        <v>1285</v>
      </c>
      <c r="C1292" s="283" t="s">
        <v>648</v>
      </c>
      <c r="D1292" s="283">
        <v>341065</v>
      </c>
      <c r="E1292" s="283">
        <v>254016</v>
      </c>
      <c r="F1292" s="280">
        <f t="shared" si="61"/>
        <v>87049</v>
      </c>
      <c r="G1292" s="283">
        <v>169.5</v>
      </c>
      <c r="H1292" s="283">
        <v>71</v>
      </c>
      <c r="I1292" s="283">
        <v>4</v>
      </c>
      <c r="J1292" s="284">
        <v>1710</v>
      </c>
      <c r="K1292" s="283">
        <v>6</v>
      </c>
      <c r="L1292" s="283">
        <v>8</v>
      </c>
      <c r="M1292" s="283">
        <v>400.5</v>
      </c>
      <c r="N1292" s="283">
        <v>384</v>
      </c>
      <c r="O1292" s="283">
        <v>543</v>
      </c>
      <c r="P1292" s="283">
        <v>61</v>
      </c>
      <c r="Q1292" s="283">
        <v>146</v>
      </c>
      <c r="R1292" s="283"/>
      <c r="S1292" s="283"/>
      <c r="T1292" s="283">
        <v>0</v>
      </c>
    </row>
    <row r="1293" spans="2:20" x14ac:dyDescent="0.35">
      <c r="B1293" s="286">
        <v>1286</v>
      </c>
      <c r="C1293" s="283" t="s">
        <v>649</v>
      </c>
      <c r="D1293" s="283">
        <v>356338</v>
      </c>
      <c r="E1293" s="283">
        <v>269019</v>
      </c>
      <c r="F1293" s="280">
        <f t="shared" si="61"/>
        <v>87319</v>
      </c>
      <c r="G1293" s="283">
        <v>98</v>
      </c>
      <c r="H1293" s="283">
        <v>45</v>
      </c>
      <c r="I1293" s="283">
        <v>3</v>
      </c>
      <c r="J1293" s="284">
        <v>1580</v>
      </c>
      <c r="K1293" s="283">
        <v>12</v>
      </c>
      <c r="L1293" s="283">
        <v>4</v>
      </c>
      <c r="M1293" s="283">
        <v>384</v>
      </c>
      <c r="N1293" s="283">
        <v>442</v>
      </c>
      <c r="O1293" s="283">
        <v>557</v>
      </c>
      <c r="P1293" s="283">
        <v>56</v>
      </c>
      <c r="Q1293" s="283">
        <v>134</v>
      </c>
      <c r="R1293" s="283"/>
      <c r="S1293" s="283"/>
      <c r="T1293" s="283">
        <v>0</v>
      </c>
    </row>
    <row r="1294" spans="2:20" x14ac:dyDescent="0.35">
      <c r="B1294" s="286">
        <v>1287</v>
      </c>
      <c r="C1294" s="283" t="s">
        <v>650</v>
      </c>
      <c r="D1294" s="283">
        <v>413790</v>
      </c>
      <c r="E1294" s="283">
        <v>333362</v>
      </c>
      <c r="F1294" s="280">
        <f t="shared" si="61"/>
        <v>80428</v>
      </c>
      <c r="G1294" s="283">
        <v>122</v>
      </c>
      <c r="H1294" s="280">
        <v>55</v>
      </c>
      <c r="I1294" s="283">
        <v>3</v>
      </c>
      <c r="J1294" s="284">
        <v>1090</v>
      </c>
      <c r="K1294" s="283">
        <v>21</v>
      </c>
      <c r="L1294" s="283">
        <v>21</v>
      </c>
      <c r="M1294" s="283">
        <v>284</v>
      </c>
      <c r="N1294" s="283">
        <v>497</v>
      </c>
      <c r="O1294" s="283">
        <v>862</v>
      </c>
      <c r="P1294" s="283">
        <v>174</v>
      </c>
      <c r="Q1294" s="283">
        <v>510</v>
      </c>
      <c r="R1294" s="283"/>
      <c r="S1294" s="283"/>
      <c r="T1294" s="283">
        <v>0</v>
      </c>
    </row>
    <row r="1295" spans="2:20" x14ac:dyDescent="0.35">
      <c r="B1295" s="286">
        <v>1288</v>
      </c>
      <c r="C1295" s="283" t="s">
        <v>651</v>
      </c>
      <c r="D1295" s="283">
        <v>441268</v>
      </c>
      <c r="E1295" s="283">
        <v>362435</v>
      </c>
      <c r="F1295" s="280">
        <f t="shared" si="61"/>
        <v>78833</v>
      </c>
      <c r="G1295" s="283">
        <v>151.5</v>
      </c>
      <c r="H1295" s="283">
        <v>56</v>
      </c>
      <c r="I1295" s="283">
        <v>0</v>
      </c>
      <c r="J1295" s="284">
        <v>1157</v>
      </c>
      <c r="K1295" s="283">
        <v>22</v>
      </c>
      <c r="L1295" s="283">
        <v>17</v>
      </c>
      <c r="M1295" s="283">
        <v>331</v>
      </c>
      <c r="N1295" s="283">
        <v>615</v>
      </c>
      <c r="O1295" s="283">
        <v>1153</v>
      </c>
      <c r="P1295" s="283">
        <v>275</v>
      </c>
      <c r="Q1295" s="283">
        <v>879</v>
      </c>
      <c r="R1295" s="283"/>
      <c r="S1295" s="283"/>
      <c r="T1295" s="283">
        <v>0</v>
      </c>
    </row>
    <row r="1296" spans="2:20" x14ac:dyDescent="0.35">
      <c r="B1296" s="286">
        <v>1289</v>
      </c>
      <c r="C1296" s="283" t="s">
        <v>652</v>
      </c>
      <c r="D1296" s="283">
        <v>447923</v>
      </c>
      <c r="E1296" s="283">
        <v>367915</v>
      </c>
      <c r="F1296" s="280">
        <f t="shared" si="61"/>
        <v>80008</v>
      </c>
      <c r="G1296" s="283">
        <v>151.5</v>
      </c>
      <c r="H1296" s="283">
        <v>47</v>
      </c>
      <c r="I1296" s="283">
        <v>3</v>
      </c>
      <c r="J1296" s="284">
        <v>1262</v>
      </c>
      <c r="K1296" s="283">
        <v>18</v>
      </c>
      <c r="L1296" s="283">
        <v>22</v>
      </c>
      <c r="M1296" s="283">
        <v>331</v>
      </c>
      <c r="N1296" s="283">
        <v>585</v>
      </c>
      <c r="O1296" s="283">
        <v>890</v>
      </c>
      <c r="P1296" s="283">
        <v>197</v>
      </c>
      <c r="Q1296" s="283">
        <v>605</v>
      </c>
      <c r="R1296" s="283"/>
      <c r="S1296" s="283"/>
      <c r="T1296" s="283">
        <v>0</v>
      </c>
    </row>
    <row r="1297" spans="2:20" x14ac:dyDescent="0.35">
      <c r="B1297" s="286">
        <v>1290</v>
      </c>
      <c r="C1297" s="283" t="s">
        <v>653</v>
      </c>
      <c r="D1297" s="283">
        <v>404028</v>
      </c>
      <c r="E1297" s="283">
        <v>325322</v>
      </c>
      <c r="F1297" s="280">
        <f t="shared" si="61"/>
        <v>78706</v>
      </c>
      <c r="G1297" s="283">
        <v>175</v>
      </c>
      <c r="H1297" s="283">
        <v>72</v>
      </c>
      <c r="I1297" s="283">
        <v>4</v>
      </c>
      <c r="J1297" s="284">
        <v>1274</v>
      </c>
      <c r="K1297" s="283">
        <v>13</v>
      </c>
      <c r="L1297" s="283">
        <v>10</v>
      </c>
      <c r="M1297" s="283">
        <v>449</v>
      </c>
      <c r="N1297" s="283">
        <v>477</v>
      </c>
      <c r="O1297" s="283">
        <v>696</v>
      </c>
      <c r="P1297" s="283">
        <v>131</v>
      </c>
      <c r="Q1297" s="283">
        <v>315</v>
      </c>
      <c r="R1297" s="283"/>
      <c r="S1297" s="283"/>
      <c r="T1297" s="283">
        <v>0</v>
      </c>
    </row>
    <row r="1298" spans="2:20" x14ac:dyDescent="0.35">
      <c r="B1298" s="286">
        <v>1291</v>
      </c>
      <c r="C1298" s="283" t="s">
        <v>654</v>
      </c>
      <c r="D1298" s="283">
        <v>401892</v>
      </c>
      <c r="E1298" s="283">
        <v>313771</v>
      </c>
      <c r="F1298" s="280">
        <f t="shared" si="61"/>
        <v>88121</v>
      </c>
      <c r="G1298" s="283">
        <v>175</v>
      </c>
      <c r="H1298" s="283">
        <v>74</v>
      </c>
      <c r="I1298" s="283">
        <v>0</v>
      </c>
      <c r="J1298" s="284">
        <v>1571</v>
      </c>
      <c r="K1298" s="283">
        <v>14</v>
      </c>
      <c r="L1298" s="283">
        <v>14</v>
      </c>
      <c r="M1298" s="283">
        <v>449</v>
      </c>
      <c r="N1298" s="283">
        <v>367</v>
      </c>
      <c r="O1298" s="283">
        <v>532</v>
      </c>
      <c r="P1298" s="283">
        <v>79</v>
      </c>
      <c r="Q1298" s="283">
        <v>208</v>
      </c>
      <c r="R1298" s="283"/>
      <c r="S1298" s="283"/>
      <c r="T1298" s="283">
        <v>0</v>
      </c>
    </row>
    <row r="1299" spans="2:20" x14ac:dyDescent="0.35">
      <c r="B1299" s="286">
        <v>1292</v>
      </c>
      <c r="C1299" s="283" t="s">
        <v>655</v>
      </c>
      <c r="D1299" s="283">
        <v>402045</v>
      </c>
      <c r="E1299" s="283">
        <v>307587</v>
      </c>
      <c r="F1299" s="280">
        <f t="shared" si="61"/>
        <v>94458</v>
      </c>
      <c r="G1299" s="283">
        <v>132</v>
      </c>
      <c r="H1299" s="283">
        <v>70</v>
      </c>
      <c r="I1299" s="283">
        <v>6</v>
      </c>
      <c r="J1299" s="284">
        <v>1771</v>
      </c>
      <c r="K1299" s="283">
        <v>15</v>
      </c>
      <c r="L1299" s="283">
        <v>21</v>
      </c>
      <c r="M1299" s="283">
        <v>352</v>
      </c>
      <c r="N1299" s="283">
        <v>305</v>
      </c>
      <c r="O1299" s="283">
        <v>380</v>
      </c>
      <c r="P1299" s="283">
        <v>60</v>
      </c>
      <c r="Q1299" s="283">
        <v>128</v>
      </c>
      <c r="R1299" s="283"/>
      <c r="S1299" s="283"/>
      <c r="T1299" s="283">
        <v>0</v>
      </c>
    </row>
    <row r="1300" spans="2:20" x14ac:dyDescent="0.35">
      <c r="B1300" s="286">
        <v>1293</v>
      </c>
      <c r="C1300" s="283" t="s">
        <v>656</v>
      </c>
      <c r="D1300" s="283">
        <v>378372</v>
      </c>
      <c r="E1300" s="283">
        <v>279732</v>
      </c>
      <c r="F1300" s="280">
        <f t="shared" si="61"/>
        <v>98640</v>
      </c>
      <c r="G1300" s="283">
        <v>132</v>
      </c>
      <c r="H1300" s="283">
        <v>49</v>
      </c>
      <c r="I1300" s="283">
        <v>3</v>
      </c>
      <c r="J1300" s="284">
        <v>1937</v>
      </c>
      <c r="K1300" s="283">
        <v>18</v>
      </c>
      <c r="L1300" s="283">
        <v>18</v>
      </c>
      <c r="M1300" s="283">
        <v>352</v>
      </c>
      <c r="N1300" s="283">
        <v>287</v>
      </c>
      <c r="O1300" s="283">
        <v>255</v>
      </c>
      <c r="P1300" s="283">
        <v>54</v>
      </c>
      <c r="Q1300" s="283">
        <v>109</v>
      </c>
      <c r="R1300" s="283"/>
      <c r="S1300" s="283"/>
      <c r="T1300" s="283">
        <v>0</v>
      </c>
    </row>
    <row r="1301" spans="2:20" x14ac:dyDescent="0.35">
      <c r="B1301" s="286">
        <v>1294</v>
      </c>
      <c r="C1301" s="283" t="s">
        <v>657</v>
      </c>
      <c r="D1301" s="283">
        <v>357614</v>
      </c>
      <c r="E1301" s="283">
        <v>255821</v>
      </c>
      <c r="F1301" s="280">
        <f t="shared" si="61"/>
        <v>101793</v>
      </c>
      <c r="G1301" s="283">
        <v>40</v>
      </c>
      <c r="H1301" s="283">
        <v>21</v>
      </c>
      <c r="I1301" s="283">
        <v>3</v>
      </c>
      <c r="J1301" s="284">
        <v>2043</v>
      </c>
      <c r="K1301" s="283">
        <v>16</v>
      </c>
      <c r="L1301" s="283">
        <v>16</v>
      </c>
      <c r="M1301" s="283">
        <v>172</v>
      </c>
      <c r="N1301" s="283">
        <v>262</v>
      </c>
      <c r="O1301" s="283">
        <v>201</v>
      </c>
      <c r="P1301" s="283">
        <v>30</v>
      </c>
      <c r="Q1301" s="283">
        <v>94</v>
      </c>
      <c r="R1301" s="283"/>
      <c r="S1301" s="283"/>
      <c r="T1301" s="283">
        <v>0</v>
      </c>
    </row>
    <row r="1302" spans="2:20" x14ac:dyDescent="0.35">
      <c r="B1302" s="286">
        <v>1295</v>
      </c>
      <c r="C1302" s="283" t="s">
        <v>658</v>
      </c>
      <c r="D1302" s="283">
        <v>319839</v>
      </c>
      <c r="E1302" s="283">
        <v>221079</v>
      </c>
      <c r="F1302" s="280">
        <f t="shared" si="61"/>
        <v>98760</v>
      </c>
      <c r="G1302" s="283">
        <v>40</v>
      </c>
      <c r="H1302" s="283">
        <v>11</v>
      </c>
      <c r="I1302" s="283">
        <v>0</v>
      </c>
      <c r="J1302" s="283">
        <v>2070</v>
      </c>
      <c r="K1302" s="283">
        <v>23</v>
      </c>
      <c r="L1302" s="283">
        <v>30</v>
      </c>
      <c r="M1302" s="283">
        <v>172</v>
      </c>
      <c r="N1302" s="283">
        <v>214</v>
      </c>
      <c r="O1302" s="283">
        <v>143</v>
      </c>
      <c r="P1302" s="283">
        <v>23</v>
      </c>
      <c r="Q1302" s="283">
        <v>79</v>
      </c>
      <c r="R1302" s="283"/>
      <c r="S1302" s="283"/>
      <c r="T1302" s="283">
        <v>0</v>
      </c>
    </row>
    <row r="1303" spans="2:20" x14ac:dyDescent="0.35">
      <c r="B1303" s="286">
        <v>1296</v>
      </c>
      <c r="C1303" s="283" t="s">
        <v>659</v>
      </c>
      <c r="D1303" s="283">
        <v>291395</v>
      </c>
      <c r="E1303" s="283">
        <v>197002</v>
      </c>
      <c r="F1303" s="280">
        <f t="shared" si="61"/>
        <v>94393</v>
      </c>
      <c r="G1303" s="283">
        <v>16.5</v>
      </c>
      <c r="H1303" s="283">
        <v>9</v>
      </c>
      <c r="I1303" s="283">
        <v>0</v>
      </c>
      <c r="J1303" s="283">
        <v>2066</v>
      </c>
      <c r="K1303" s="283">
        <v>26</v>
      </c>
      <c r="L1303" s="283">
        <v>37</v>
      </c>
      <c r="M1303" s="283">
        <v>54.5</v>
      </c>
      <c r="N1303" s="283">
        <v>157</v>
      </c>
      <c r="O1303" s="283">
        <v>96</v>
      </c>
      <c r="P1303" s="283">
        <v>24</v>
      </c>
      <c r="Q1303" s="283">
        <v>58</v>
      </c>
      <c r="R1303" s="283"/>
      <c r="S1303" s="283"/>
      <c r="T1303" s="283">
        <v>0</v>
      </c>
    </row>
    <row r="1304" spans="2:20" x14ac:dyDescent="0.35">
      <c r="B1304" s="286">
        <v>1297</v>
      </c>
      <c r="C1304" s="283" t="s">
        <v>660</v>
      </c>
      <c r="D1304" s="283">
        <v>218198</v>
      </c>
      <c r="E1304" s="283">
        <v>147282</v>
      </c>
      <c r="F1304" s="280">
        <f t="shared" si="61"/>
        <v>70916</v>
      </c>
      <c r="G1304" s="283">
        <v>16.5</v>
      </c>
      <c r="H1304" s="283">
        <v>8</v>
      </c>
      <c r="I1304" s="283">
        <v>0</v>
      </c>
      <c r="J1304" s="283">
        <v>1419</v>
      </c>
      <c r="K1304" s="283">
        <v>22</v>
      </c>
      <c r="L1304" s="283">
        <v>45</v>
      </c>
      <c r="M1304" s="283">
        <v>54.5</v>
      </c>
      <c r="N1304" s="283">
        <v>124</v>
      </c>
      <c r="O1304" s="283">
        <v>52</v>
      </c>
      <c r="P1304" s="283">
        <v>15</v>
      </c>
      <c r="Q1304" s="283">
        <v>57</v>
      </c>
      <c r="R1304" s="283"/>
      <c r="S1304" s="283"/>
      <c r="T1304" s="283">
        <v>0</v>
      </c>
    </row>
    <row r="1305" spans="2:20" x14ac:dyDescent="0.35">
      <c r="B1305" s="286">
        <v>1298</v>
      </c>
      <c r="C1305" s="283" t="s">
        <v>661</v>
      </c>
      <c r="D1305" s="283">
        <v>165110</v>
      </c>
      <c r="E1305" s="283">
        <v>112837</v>
      </c>
      <c r="F1305" s="280">
        <f t="shared" si="61"/>
        <v>52273</v>
      </c>
      <c r="G1305" s="283">
        <v>8.5</v>
      </c>
      <c r="H1305" s="283">
        <v>3</v>
      </c>
      <c r="I1305" s="283">
        <v>0</v>
      </c>
      <c r="J1305" s="283">
        <v>969</v>
      </c>
      <c r="K1305" s="283">
        <v>41</v>
      </c>
      <c r="L1305" s="283">
        <v>37</v>
      </c>
      <c r="M1305" s="283">
        <v>27</v>
      </c>
      <c r="N1305" s="283">
        <v>99</v>
      </c>
      <c r="O1305" s="283">
        <v>32</v>
      </c>
      <c r="P1305" s="283">
        <v>12</v>
      </c>
      <c r="Q1305" s="283">
        <v>43</v>
      </c>
      <c r="R1305" s="283"/>
      <c r="S1305" s="283"/>
      <c r="T1305" s="283">
        <v>0</v>
      </c>
    </row>
    <row r="1306" spans="2:20" x14ac:dyDescent="0.35">
      <c r="B1306" s="286">
        <v>1299</v>
      </c>
      <c r="C1306" s="283" t="s">
        <v>662</v>
      </c>
      <c r="D1306" s="283">
        <v>119896</v>
      </c>
      <c r="E1306" s="283">
        <v>83218</v>
      </c>
      <c r="F1306" s="280">
        <f t="shared" si="61"/>
        <v>36678</v>
      </c>
      <c r="G1306" s="283">
        <v>8.5</v>
      </c>
      <c r="H1306" s="283">
        <v>3</v>
      </c>
      <c r="I1306" s="283">
        <v>0</v>
      </c>
      <c r="J1306" s="283">
        <v>626</v>
      </c>
      <c r="K1306" s="283">
        <v>30</v>
      </c>
      <c r="L1306" s="283">
        <v>27</v>
      </c>
      <c r="M1306" s="283">
        <v>27</v>
      </c>
      <c r="N1306" s="283">
        <v>79</v>
      </c>
      <c r="O1306" s="283">
        <v>19</v>
      </c>
      <c r="P1306" s="283">
        <v>6</v>
      </c>
      <c r="Q1306" s="283">
        <v>25</v>
      </c>
      <c r="R1306" s="283"/>
      <c r="S1306" s="283"/>
      <c r="T1306" s="283">
        <v>0</v>
      </c>
    </row>
    <row r="1307" spans="2:20" x14ac:dyDescent="0.35">
      <c r="B1307" s="286">
        <v>1300</v>
      </c>
      <c r="C1307" s="283" t="s">
        <v>663</v>
      </c>
      <c r="D1307" s="283">
        <v>127990</v>
      </c>
      <c r="E1307" s="283">
        <v>89150</v>
      </c>
      <c r="F1307" s="280">
        <f t="shared" si="61"/>
        <v>38840</v>
      </c>
      <c r="G1307" s="283">
        <v>7</v>
      </c>
      <c r="H1307" s="283">
        <v>6</v>
      </c>
      <c r="I1307" s="283">
        <v>0</v>
      </c>
      <c r="J1307" s="283">
        <v>503</v>
      </c>
      <c r="K1307" s="283">
        <v>57</v>
      </c>
      <c r="L1307" s="283">
        <v>33</v>
      </c>
      <c r="M1307" s="283">
        <v>13</v>
      </c>
      <c r="N1307" s="283">
        <v>97</v>
      </c>
      <c r="O1307" s="283">
        <v>15</v>
      </c>
      <c r="P1307" s="283">
        <v>3</v>
      </c>
      <c r="Q1307" s="283">
        <v>23</v>
      </c>
      <c r="R1307" s="283"/>
      <c r="S1307" s="283"/>
      <c r="T1307" s="283">
        <v>0</v>
      </c>
    </row>
    <row r="1308" spans="2:20" x14ac:dyDescent="0.35">
      <c r="B1308" s="286">
        <v>1301</v>
      </c>
      <c r="C1308" s="283" t="s">
        <v>664</v>
      </c>
      <c r="D1308" s="283">
        <v>5926624</v>
      </c>
      <c r="E1308" s="283">
        <v>4485210</v>
      </c>
      <c r="F1308" s="280">
        <f t="shared" si="61"/>
        <v>1441414</v>
      </c>
      <c r="G1308" s="283">
        <v>1759</v>
      </c>
      <c r="H1308" s="283">
        <v>733</v>
      </c>
      <c r="I1308" s="283">
        <v>29</v>
      </c>
      <c r="J1308" s="283">
        <v>26320</v>
      </c>
      <c r="K1308" s="283">
        <v>371</v>
      </c>
      <c r="L1308" s="283">
        <v>388</v>
      </c>
      <c r="M1308" s="283">
        <v>4604</v>
      </c>
      <c r="N1308" s="283">
        <v>5940</v>
      </c>
      <c r="O1308" s="283">
        <v>7791</v>
      </c>
      <c r="P1308" s="283">
        <v>1395</v>
      </c>
      <c r="Q1308" s="283">
        <v>3952</v>
      </c>
      <c r="R1308" s="283"/>
      <c r="S1308" s="283"/>
      <c r="T1308" s="283">
        <v>0</v>
      </c>
    </row>
    <row r="1309" spans="2:20" x14ac:dyDescent="0.35">
      <c r="B1309" s="286">
        <v>1302</v>
      </c>
      <c r="C1309" s="282" t="s">
        <v>768</v>
      </c>
      <c r="D1309" s="282">
        <v>2525539</v>
      </c>
      <c r="E1309" s="282">
        <v>1834359</v>
      </c>
      <c r="F1309" s="282">
        <f>D1309-E1309</f>
        <v>691180</v>
      </c>
      <c r="G1309" s="282">
        <v>491</v>
      </c>
      <c r="H1309" s="282">
        <v>222</v>
      </c>
      <c r="I1309" s="282">
        <v>13</v>
      </c>
      <c r="J1309" s="282">
        <v>14982</v>
      </c>
      <c r="K1309" s="282">
        <v>320</v>
      </c>
      <c r="L1309" s="282">
        <v>317</v>
      </c>
      <c r="M1309" s="282">
        <v>1220</v>
      </c>
      <c r="N1309" s="282">
        <v>1714</v>
      </c>
      <c r="O1309" s="282">
        <v>2409</v>
      </c>
      <c r="P1309" s="282">
        <v>540</v>
      </c>
      <c r="Q1309" s="282">
        <v>1714</v>
      </c>
      <c r="R1309" s="282"/>
      <c r="S1309" s="282"/>
      <c r="T1309" s="282">
        <v>1</v>
      </c>
    </row>
    <row r="1310" spans="2:20" ht="42" x14ac:dyDescent="0.4">
      <c r="B1310" s="286">
        <v>1303</v>
      </c>
      <c r="C1310" s="218"/>
      <c r="D1310" s="607" t="s">
        <v>2353</v>
      </c>
      <c r="E1310" s="607" t="s">
        <v>2354</v>
      </c>
      <c r="F1310" s="607" t="s">
        <v>2355</v>
      </c>
      <c r="G1310" s="285" t="s">
        <v>2357</v>
      </c>
      <c r="H1310" s="285" t="s">
        <v>2358</v>
      </c>
      <c r="I1310" s="285" t="s">
        <v>2359</v>
      </c>
      <c r="J1310" s="285" t="s">
        <v>4056</v>
      </c>
      <c r="K1310" s="285" t="s">
        <v>4057</v>
      </c>
      <c r="L1310" s="285" t="s">
        <v>4058</v>
      </c>
      <c r="M1310" s="285" t="s">
        <v>2068</v>
      </c>
      <c r="N1310" s="285" t="s">
        <v>2069</v>
      </c>
      <c r="O1310" s="285" t="s">
        <v>2070</v>
      </c>
      <c r="P1310" s="285" t="s">
        <v>2071</v>
      </c>
      <c r="Q1310" s="285" t="s">
        <v>2072</v>
      </c>
      <c r="R1310" s="285">
        <v>9</v>
      </c>
      <c r="S1310" s="285">
        <v>10</v>
      </c>
      <c r="T1310" s="285" t="s">
        <v>765</v>
      </c>
    </row>
    <row r="1311" spans="2:20" x14ac:dyDescent="0.35">
      <c r="B1311" s="286">
        <v>1304</v>
      </c>
      <c r="C1311" s="280" t="s">
        <v>646</v>
      </c>
      <c r="D1311" s="280">
        <v>371219</v>
      </c>
      <c r="E1311" s="280">
        <v>287178</v>
      </c>
      <c r="F1311" s="280">
        <f>D1311-E1311</f>
        <v>84041</v>
      </c>
      <c r="G1311" s="280">
        <v>146</v>
      </c>
      <c r="H1311" s="280">
        <v>49</v>
      </c>
      <c r="I1311" s="280">
        <v>0</v>
      </c>
      <c r="J1311" s="281">
        <v>807</v>
      </c>
      <c r="K1311" s="280">
        <v>12</v>
      </c>
      <c r="L1311" s="280">
        <v>9</v>
      </c>
      <c r="M1311" s="280">
        <v>351</v>
      </c>
      <c r="N1311" s="280">
        <v>583</v>
      </c>
      <c r="O1311" s="280">
        <v>765</v>
      </c>
      <c r="P1311" s="280">
        <v>128</v>
      </c>
      <c r="Q1311" s="280">
        <v>379</v>
      </c>
      <c r="R1311" s="280"/>
      <c r="S1311" s="280"/>
      <c r="T1311" s="280">
        <v>0</v>
      </c>
    </row>
    <row r="1312" spans="2:20" x14ac:dyDescent="0.35">
      <c r="B1312" s="286">
        <v>1305</v>
      </c>
      <c r="C1312" s="283" t="s">
        <v>647</v>
      </c>
      <c r="D1312" s="283">
        <v>368635</v>
      </c>
      <c r="E1312" s="283">
        <v>278505</v>
      </c>
      <c r="F1312" s="280">
        <f t="shared" ref="F1312:F1329" si="62">D1312-E1312</f>
        <v>90130</v>
      </c>
      <c r="G1312" s="283">
        <v>169.5</v>
      </c>
      <c r="H1312" s="283">
        <v>84</v>
      </c>
      <c r="I1312" s="283">
        <v>0</v>
      </c>
      <c r="J1312" s="284">
        <v>893</v>
      </c>
      <c r="K1312" s="283">
        <v>8</v>
      </c>
      <c r="L1312" s="283">
        <v>3</v>
      </c>
      <c r="M1312" s="283">
        <v>400.5</v>
      </c>
      <c r="N1312" s="283">
        <v>366</v>
      </c>
      <c r="O1312" s="283">
        <v>600</v>
      </c>
      <c r="P1312" s="283">
        <v>67</v>
      </c>
      <c r="Q1312" s="283">
        <v>160</v>
      </c>
      <c r="R1312" s="283"/>
      <c r="S1312" s="283"/>
      <c r="T1312" s="283">
        <v>0</v>
      </c>
    </row>
    <row r="1313" spans="2:20" x14ac:dyDescent="0.35">
      <c r="B1313" s="286">
        <v>1306</v>
      </c>
      <c r="C1313" s="283" t="s">
        <v>648</v>
      </c>
      <c r="D1313" s="283">
        <v>341065</v>
      </c>
      <c r="E1313" s="283">
        <v>254016</v>
      </c>
      <c r="F1313" s="280">
        <f t="shared" si="62"/>
        <v>87049</v>
      </c>
      <c r="G1313" s="283">
        <v>169.5</v>
      </c>
      <c r="H1313" s="283">
        <v>71</v>
      </c>
      <c r="I1313" s="283">
        <v>4</v>
      </c>
      <c r="J1313" s="284">
        <v>930</v>
      </c>
      <c r="K1313" s="283">
        <v>13</v>
      </c>
      <c r="L1313" s="283">
        <v>6</v>
      </c>
      <c r="M1313" s="283">
        <v>400.5</v>
      </c>
      <c r="N1313" s="283">
        <v>384</v>
      </c>
      <c r="O1313" s="283">
        <v>543</v>
      </c>
      <c r="P1313" s="283">
        <v>61</v>
      </c>
      <c r="Q1313" s="283">
        <v>146</v>
      </c>
      <c r="R1313" s="283"/>
      <c r="S1313" s="283"/>
      <c r="T1313" s="283">
        <v>0</v>
      </c>
    </row>
    <row r="1314" spans="2:20" x14ac:dyDescent="0.35">
      <c r="B1314" s="286">
        <v>1307</v>
      </c>
      <c r="C1314" s="283" t="s">
        <v>649</v>
      </c>
      <c r="D1314" s="283">
        <v>356338</v>
      </c>
      <c r="E1314" s="283">
        <v>269019</v>
      </c>
      <c r="F1314" s="280">
        <f t="shared" si="62"/>
        <v>87319</v>
      </c>
      <c r="G1314" s="283">
        <v>98</v>
      </c>
      <c r="H1314" s="283">
        <v>45</v>
      </c>
      <c r="I1314" s="283">
        <v>3</v>
      </c>
      <c r="J1314" s="284">
        <v>880</v>
      </c>
      <c r="K1314" s="283">
        <v>17</v>
      </c>
      <c r="L1314" s="283">
        <v>5</v>
      </c>
      <c r="M1314" s="283">
        <v>384</v>
      </c>
      <c r="N1314" s="283">
        <v>442</v>
      </c>
      <c r="O1314" s="283">
        <v>557</v>
      </c>
      <c r="P1314" s="283">
        <v>56</v>
      </c>
      <c r="Q1314" s="283">
        <v>134</v>
      </c>
      <c r="R1314" s="283"/>
      <c r="S1314" s="283"/>
      <c r="T1314" s="283">
        <v>0</v>
      </c>
    </row>
    <row r="1315" spans="2:20" x14ac:dyDescent="0.35">
      <c r="B1315" s="286">
        <v>1308</v>
      </c>
      <c r="C1315" s="283" t="s">
        <v>650</v>
      </c>
      <c r="D1315" s="283">
        <v>413790</v>
      </c>
      <c r="E1315" s="283">
        <v>333362</v>
      </c>
      <c r="F1315" s="280">
        <f t="shared" si="62"/>
        <v>80428</v>
      </c>
      <c r="G1315" s="283">
        <v>122</v>
      </c>
      <c r="H1315" s="280">
        <v>55</v>
      </c>
      <c r="I1315" s="283">
        <v>3</v>
      </c>
      <c r="J1315" s="284">
        <v>671</v>
      </c>
      <c r="K1315" s="283">
        <v>15</v>
      </c>
      <c r="L1315" s="283">
        <v>18</v>
      </c>
      <c r="M1315" s="283">
        <v>284</v>
      </c>
      <c r="N1315" s="283">
        <v>497</v>
      </c>
      <c r="O1315" s="283">
        <v>862</v>
      </c>
      <c r="P1315" s="283">
        <v>174</v>
      </c>
      <c r="Q1315" s="283">
        <v>510</v>
      </c>
      <c r="R1315" s="283"/>
      <c r="S1315" s="283"/>
      <c r="T1315" s="283">
        <v>0</v>
      </c>
    </row>
    <row r="1316" spans="2:20" x14ac:dyDescent="0.35">
      <c r="B1316" s="286">
        <v>1309</v>
      </c>
      <c r="C1316" s="283" t="s">
        <v>651</v>
      </c>
      <c r="D1316" s="283">
        <v>441268</v>
      </c>
      <c r="E1316" s="283">
        <v>362435</v>
      </c>
      <c r="F1316" s="280">
        <f t="shared" si="62"/>
        <v>78833</v>
      </c>
      <c r="G1316" s="283">
        <v>151.5</v>
      </c>
      <c r="H1316" s="283">
        <v>56</v>
      </c>
      <c r="I1316" s="283">
        <v>0</v>
      </c>
      <c r="J1316" s="284">
        <v>626</v>
      </c>
      <c r="K1316" s="283">
        <v>31</v>
      </c>
      <c r="L1316" s="283">
        <v>13</v>
      </c>
      <c r="M1316" s="283">
        <v>331</v>
      </c>
      <c r="N1316" s="283">
        <v>615</v>
      </c>
      <c r="O1316" s="283">
        <v>1153</v>
      </c>
      <c r="P1316" s="283">
        <v>275</v>
      </c>
      <c r="Q1316" s="283">
        <v>879</v>
      </c>
      <c r="R1316" s="283"/>
      <c r="S1316" s="283"/>
      <c r="T1316" s="283">
        <v>0</v>
      </c>
    </row>
    <row r="1317" spans="2:20" x14ac:dyDescent="0.35">
      <c r="B1317" s="286">
        <v>1310</v>
      </c>
      <c r="C1317" s="283" t="s">
        <v>652</v>
      </c>
      <c r="D1317" s="283">
        <v>447923</v>
      </c>
      <c r="E1317" s="283">
        <v>367915</v>
      </c>
      <c r="F1317" s="280">
        <f t="shared" si="62"/>
        <v>80008</v>
      </c>
      <c r="G1317" s="283">
        <v>151.5</v>
      </c>
      <c r="H1317" s="283">
        <v>47</v>
      </c>
      <c r="I1317" s="283">
        <v>3</v>
      </c>
      <c r="J1317" s="284">
        <v>728</v>
      </c>
      <c r="K1317" s="283">
        <v>9</v>
      </c>
      <c r="L1317" s="283">
        <v>3</v>
      </c>
      <c r="M1317" s="283">
        <v>331</v>
      </c>
      <c r="N1317" s="283">
        <v>585</v>
      </c>
      <c r="O1317" s="283">
        <v>890</v>
      </c>
      <c r="P1317" s="283">
        <v>197</v>
      </c>
      <c r="Q1317" s="283">
        <v>605</v>
      </c>
      <c r="R1317" s="283"/>
      <c r="S1317" s="283"/>
      <c r="T1317" s="283">
        <v>0</v>
      </c>
    </row>
    <row r="1318" spans="2:20" x14ac:dyDescent="0.35">
      <c r="B1318" s="286">
        <v>1311</v>
      </c>
      <c r="C1318" s="283" t="s">
        <v>653</v>
      </c>
      <c r="D1318" s="283">
        <v>404028</v>
      </c>
      <c r="E1318" s="283">
        <v>325322</v>
      </c>
      <c r="F1318" s="280">
        <f t="shared" si="62"/>
        <v>78706</v>
      </c>
      <c r="G1318" s="283">
        <v>175</v>
      </c>
      <c r="H1318" s="283">
        <v>72</v>
      </c>
      <c r="I1318" s="283">
        <v>4</v>
      </c>
      <c r="J1318" s="284">
        <v>707</v>
      </c>
      <c r="K1318" s="283">
        <v>9</v>
      </c>
      <c r="L1318" s="283">
        <v>8</v>
      </c>
      <c r="M1318" s="283">
        <v>449</v>
      </c>
      <c r="N1318" s="283">
        <v>477</v>
      </c>
      <c r="O1318" s="283">
        <v>696</v>
      </c>
      <c r="P1318" s="283">
        <v>131</v>
      </c>
      <c r="Q1318" s="283">
        <v>315</v>
      </c>
      <c r="R1318" s="283"/>
      <c r="S1318" s="283"/>
      <c r="T1318" s="283">
        <v>0</v>
      </c>
    </row>
    <row r="1319" spans="2:20" x14ac:dyDescent="0.35">
      <c r="B1319" s="286">
        <v>1312</v>
      </c>
      <c r="C1319" s="283" t="s">
        <v>654</v>
      </c>
      <c r="D1319" s="283">
        <v>401892</v>
      </c>
      <c r="E1319" s="283">
        <v>313771</v>
      </c>
      <c r="F1319" s="280">
        <f t="shared" si="62"/>
        <v>88121</v>
      </c>
      <c r="G1319" s="283">
        <v>175</v>
      </c>
      <c r="H1319" s="283">
        <v>74</v>
      </c>
      <c r="I1319" s="283">
        <v>0</v>
      </c>
      <c r="J1319" s="284">
        <v>821</v>
      </c>
      <c r="K1319" s="283">
        <v>10</v>
      </c>
      <c r="L1319" s="283">
        <v>12</v>
      </c>
      <c r="M1319" s="283">
        <v>449</v>
      </c>
      <c r="N1319" s="283">
        <v>367</v>
      </c>
      <c r="O1319" s="283">
        <v>532</v>
      </c>
      <c r="P1319" s="283">
        <v>79</v>
      </c>
      <c r="Q1319" s="283">
        <v>208</v>
      </c>
      <c r="R1319" s="283"/>
      <c r="S1319" s="283"/>
      <c r="T1319" s="283">
        <v>0</v>
      </c>
    </row>
    <row r="1320" spans="2:20" x14ac:dyDescent="0.35">
      <c r="B1320" s="286">
        <v>1313</v>
      </c>
      <c r="C1320" s="283" t="s">
        <v>655</v>
      </c>
      <c r="D1320" s="283">
        <v>402045</v>
      </c>
      <c r="E1320" s="283">
        <v>307587</v>
      </c>
      <c r="F1320" s="280">
        <f t="shared" si="62"/>
        <v>94458</v>
      </c>
      <c r="G1320" s="283">
        <v>132</v>
      </c>
      <c r="H1320" s="283">
        <v>70</v>
      </c>
      <c r="I1320" s="283">
        <v>6</v>
      </c>
      <c r="J1320" s="284">
        <v>984</v>
      </c>
      <c r="K1320" s="283">
        <v>24</v>
      </c>
      <c r="L1320" s="283">
        <v>15</v>
      </c>
      <c r="M1320" s="283">
        <v>352</v>
      </c>
      <c r="N1320" s="283">
        <v>305</v>
      </c>
      <c r="O1320" s="283">
        <v>380</v>
      </c>
      <c r="P1320" s="283">
        <v>60</v>
      </c>
      <c r="Q1320" s="283">
        <v>128</v>
      </c>
      <c r="R1320" s="283"/>
      <c r="S1320" s="283"/>
      <c r="T1320" s="283">
        <v>0</v>
      </c>
    </row>
    <row r="1321" spans="2:20" x14ac:dyDescent="0.35">
      <c r="B1321" s="286">
        <v>1314</v>
      </c>
      <c r="C1321" s="283" t="s">
        <v>656</v>
      </c>
      <c r="D1321" s="283">
        <v>378372</v>
      </c>
      <c r="E1321" s="283">
        <v>279732</v>
      </c>
      <c r="F1321" s="280">
        <f t="shared" si="62"/>
        <v>98640</v>
      </c>
      <c r="G1321" s="283">
        <v>132</v>
      </c>
      <c r="H1321" s="283">
        <v>49</v>
      </c>
      <c r="I1321" s="283">
        <v>3</v>
      </c>
      <c r="J1321" s="284">
        <v>1036</v>
      </c>
      <c r="K1321" s="283">
        <v>13</v>
      </c>
      <c r="L1321" s="283">
        <v>9</v>
      </c>
      <c r="M1321" s="283">
        <v>352</v>
      </c>
      <c r="N1321" s="283">
        <v>287</v>
      </c>
      <c r="O1321" s="283">
        <v>255</v>
      </c>
      <c r="P1321" s="283">
        <v>54</v>
      </c>
      <c r="Q1321" s="283">
        <v>109</v>
      </c>
      <c r="R1321" s="283"/>
      <c r="S1321" s="283"/>
      <c r="T1321" s="283">
        <v>0</v>
      </c>
    </row>
    <row r="1322" spans="2:20" x14ac:dyDescent="0.35">
      <c r="B1322" s="286">
        <v>1315</v>
      </c>
      <c r="C1322" s="283" t="s">
        <v>657</v>
      </c>
      <c r="D1322" s="283">
        <v>357614</v>
      </c>
      <c r="E1322" s="283">
        <v>255821</v>
      </c>
      <c r="F1322" s="280">
        <f t="shared" si="62"/>
        <v>101793</v>
      </c>
      <c r="G1322" s="283">
        <v>40</v>
      </c>
      <c r="H1322" s="283">
        <v>21</v>
      </c>
      <c r="I1322" s="283">
        <v>3</v>
      </c>
      <c r="J1322" s="284">
        <v>1058</v>
      </c>
      <c r="K1322" s="283">
        <v>14</v>
      </c>
      <c r="L1322" s="283">
        <v>14</v>
      </c>
      <c r="M1322" s="283">
        <v>172</v>
      </c>
      <c r="N1322" s="283">
        <v>262</v>
      </c>
      <c r="O1322" s="283">
        <v>201</v>
      </c>
      <c r="P1322" s="283">
        <v>30</v>
      </c>
      <c r="Q1322" s="283">
        <v>94</v>
      </c>
      <c r="R1322" s="283"/>
      <c r="S1322" s="283"/>
      <c r="T1322" s="283">
        <v>0</v>
      </c>
    </row>
    <row r="1323" spans="2:20" x14ac:dyDescent="0.35">
      <c r="B1323" s="286">
        <v>1316</v>
      </c>
      <c r="C1323" s="283" t="s">
        <v>658</v>
      </c>
      <c r="D1323" s="283">
        <v>319839</v>
      </c>
      <c r="E1323" s="283">
        <v>221079</v>
      </c>
      <c r="F1323" s="280">
        <f t="shared" si="62"/>
        <v>98760</v>
      </c>
      <c r="G1323" s="283">
        <v>40</v>
      </c>
      <c r="H1323" s="283">
        <v>11</v>
      </c>
      <c r="I1323" s="283">
        <v>0</v>
      </c>
      <c r="J1323" s="283">
        <v>1129</v>
      </c>
      <c r="K1323" s="283">
        <v>11</v>
      </c>
      <c r="L1323" s="283">
        <v>7</v>
      </c>
      <c r="M1323" s="283">
        <v>172</v>
      </c>
      <c r="N1323" s="283">
        <v>214</v>
      </c>
      <c r="O1323" s="283">
        <v>143</v>
      </c>
      <c r="P1323" s="283">
        <v>23</v>
      </c>
      <c r="Q1323" s="283">
        <v>79</v>
      </c>
      <c r="R1323" s="283"/>
      <c r="S1323" s="283"/>
      <c r="T1323" s="283">
        <v>0</v>
      </c>
    </row>
    <row r="1324" spans="2:20" x14ac:dyDescent="0.35">
      <c r="B1324" s="286">
        <v>1317</v>
      </c>
      <c r="C1324" s="283" t="s">
        <v>659</v>
      </c>
      <c r="D1324" s="283">
        <v>291395</v>
      </c>
      <c r="E1324" s="283">
        <v>197002</v>
      </c>
      <c r="F1324" s="280">
        <f t="shared" si="62"/>
        <v>94393</v>
      </c>
      <c r="G1324" s="283">
        <v>16.5</v>
      </c>
      <c r="H1324" s="283">
        <v>9</v>
      </c>
      <c r="I1324" s="283">
        <v>0</v>
      </c>
      <c r="J1324" s="283">
        <v>947</v>
      </c>
      <c r="K1324" s="283">
        <v>21</v>
      </c>
      <c r="L1324" s="283">
        <v>11</v>
      </c>
      <c r="M1324" s="283">
        <v>54.5</v>
      </c>
      <c r="N1324" s="283">
        <v>157</v>
      </c>
      <c r="O1324" s="283">
        <v>96</v>
      </c>
      <c r="P1324" s="283">
        <v>24</v>
      </c>
      <c r="Q1324" s="283">
        <v>58</v>
      </c>
      <c r="R1324" s="283"/>
      <c r="S1324" s="283"/>
      <c r="T1324" s="283">
        <v>0</v>
      </c>
    </row>
    <row r="1325" spans="2:20" x14ac:dyDescent="0.35">
      <c r="B1325" s="286">
        <v>1318</v>
      </c>
      <c r="C1325" s="283" t="s">
        <v>660</v>
      </c>
      <c r="D1325" s="283">
        <v>218198</v>
      </c>
      <c r="E1325" s="283">
        <v>147282</v>
      </c>
      <c r="F1325" s="280">
        <f t="shared" si="62"/>
        <v>70916</v>
      </c>
      <c r="G1325" s="283">
        <v>16.5</v>
      </c>
      <c r="H1325" s="283">
        <v>8</v>
      </c>
      <c r="I1325" s="283">
        <v>0</v>
      </c>
      <c r="J1325" s="283">
        <v>764</v>
      </c>
      <c r="K1325" s="283">
        <v>13</v>
      </c>
      <c r="L1325" s="283">
        <v>13</v>
      </c>
      <c r="M1325" s="283">
        <v>54.5</v>
      </c>
      <c r="N1325" s="283">
        <v>124</v>
      </c>
      <c r="O1325" s="283">
        <v>52</v>
      </c>
      <c r="P1325" s="283">
        <v>15</v>
      </c>
      <c r="Q1325" s="283">
        <v>57</v>
      </c>
      <c r="R1325" s="283"/>
      <c r="S1325" s="283"/>
      <c r="T1325" s="283">
        <v>0</v>
      </c>
    </row>
    <row r="1326" spans="2:20" x14ac:dyDescent="0.35">
      <c r="B1326" s="286">
        <v>1319</v>
      </c>
      <c r="C1326" s="283" t="s">
        <v>661</v>
      </c>
      <c r="D1326" s="283">
        <v>165110</v>
      </c>
      <c r="E1326" s="283">
        <v>112837</v>
      </c>
      <c r="F1326" s="280">
        <f t="shared" si="62"/>
        <v>52273</v>
      </c>
      <c r="G1326" s="283">
        <v>8.5</v>
      </c>
      <c r="H1326" s="283">
        <v>3</v>
      </c>
      <c r="I1326" s="283">
        <v>0</v>
      </c>
      <c r="J1326" s="283">
        <v>535</v>
      </c>
      <c r="K1326" s="283">
        <v>15</v>
      </c>
      <c r="L1326" s="283">
        <v>14</v>
      </c>
      <c r="M1326" s="283">
        <v>27</v>
      </c>
      <c r="N1326" s="283">
        <v>99</v>
      </c>
      <c r="O1326" s="283">
        <v>32</v>
      </c>
      <c r="P1326" s="283">
        <v>12</v>
      </c>
      <c r="Q1326" s="283">
        <v>43</v>
      </c>
      <c r="R1326" s="283"/>
      <c r="S1326" s="283"/>
      <c r="T1326" s="283">
        <v>0</v>
      </c>
    </row>
    <row r="1327" spans="2:20" x14ac:dyDescent="0.35">
      <c r="B1327" s="286">
        <v>1320</v>
      </c>
      <c r="C1327" s="283" t="s">
        <v>662</v>
      </c>
      <c r="D1327" s="283">
        <v>119896</v>
      </c>
      <c r="E1327" s="283">
        <v>83218</v>
      </c>
      <c r="F1327" s="280">
        <f t="shared" si="62"/>
        <v>36678</v>
      </c>
      <c r="G1327" s="283">
        <v>8.5</v>
      </c>
      <c r="H1327" s="283">
        <v>3</v>
      </c>
      <c r="I1327" s="283">
        <v>0</v>
      </c>
      <c r="J1327" s="283">
        <v>379</v>
      </c>
      <c r="K1327" s="283">
        <v>13</v>
      </c>
      <c r="L1327" s="283">
        <v>8</v>
      </c>
      <c r="M1327" s="283">
        <v>27</v>
      </c>
      <c r="N1327" s="283">
        <v>79</v>
      </c>
      <c r="O1327" s="283">
        <v>19</v>
      </c>
      <c r="P1327" s="283">
        <v>6</v>
      </c>
      <c r="Q1327" s="283">
        <v>25</v>
      </c>
      <c r="R1327" s="283"/>
      <c r="S1327" s="283"/>
      <c r="T1327" s="283">
        <v>0</v>
      </c>
    </row>
    <row r="1328" spans="2:20" x14ac:dyDescent="0.35">
      <c r="B1328" s="286">
        <v>1321</v>
      </c>
      <c r="C1328" s="283" t="s">
        <v>663</v>
      </c>
      <c r="D1328" s="283">
        <v>127990</v>
      </c>
      <c r="E1328" s="283">
        <v>89150</v>
      </c>
      <c r="F1328" s="280">
        <f t="shared" si="62"/>
        <v>38840</v>
      </c>
      <c r="G1328" s="283">
        <v>7</v>
      </c>
      <c r="H1328" s="283">
        <v>6</v>
      </c>
      <c r="I1328" s="283">
        <v>0</v>
      </c>
      <c r="J1328" s="283">
        <v>328</v>
      </c>
      <c r="K1328" s="283">
        <v>42</v>
      </c>
      <c r="L1328" s="283">
        <v>8</v>
      </c>
      <c r="M1328" s="283">
        <v>13</v>
      </c>
      <c r="N1328" s="283">
        <v>97</v>
      </c>
      <c r="O1328" s="283">
        <v>15</v>
      </c>
      <c r="P1328" s="283">
        <v>3</v>
      </c>
      <c r="Q1328" s="283">
        <v>23</v>
      </c>
      <c r="R1328" s="283"/>
      <c r="S1328" s="283"/>
      <c r="T1328" s="283">
        <v>0</v>
      </c>
    </row>
    <row r="1329" spans="2:20" x14ac:dyDescent="0.35">
      <c r="B1329" s="286">
        <v>1322</v>
      </c>
      <c r="C1329" s="283" t="s">
        <v>664</v>
      </c>
      <c r="D1329" s="283">
        <v>5926624</v>
      </c>
      <c r="E1329" s="283">
        <v>4485210</v>
      </c>
      <c r="F1329" s="280">
        <f t="shared" si="62"/>
        <v>1441414</v>
      </c>
      <c r="G1329" s="283">
        <v>1759</v>
      </c>
      <c r="H1329" s="283">
        <v>733</v>
      </c>
      <c r="I1329" s="283">
        <v>29</v>
      </c>
      <c r="J1329" s="283">
        <v>14235</v>
      </c>
      <c r="K1329" s="283">
        <v>293</v>
      </c>
      <c r="L1329" s="283">
        <v>164</v>
      </c>
      <c r="M1329" s="283">
        <v>4604</v>
      </c>
      <c r="N1329" s="283">
        <v>5940</v>
      </c>
      <c r="O1329" s="283">
        <v>7791</v>
      </c>
      <c r="P1329" s="283">
        <v>1395</v>
      </c>
      <c r="Q1329" s="283">
        <v>3952</v>
      </c>
      <c r="R1329" s="283"/>
      <c r="S1329" s="283"/>
      <c r="T1329" s="283">
        <v>0</v>
      </c>
    </row>
    <row r="1330" spans="2:20" x14ac:dyDescent="0.35">
      <c r="B1330" s="286">
        <v>1323</v>
      </c>
      <c r="C1330" s="282" t="s">
        <v>768</v>
      </c>
      <c r="D1330" s="282">
        <v>2525539</v>
      </c>
      <c r="E1330" s="282">
        <v>1834359</v>
      </c>
      <c r="F1330" s="282">
        <f>D1330-E1330</f>
        <v>691180</v>
      </c>
      <c r="G1330" s="282">
        <v>491</v>
      </c>
      <c r="H1330" s="282">
        <v>222</v>
      </c>
      <c r="I1330" s="282">
        <v>13</v>
      </c>
      <c r="J1330" s="282">
        <v>7366</v>
      </c>
      <c r="K1330" s="282">
        <v>270</v>
      </c>
      <c r="L1330" s="282">
        <v>165</v>
      </c>
      <c r="M1330" s="282">
        <v>1220</v>
      </c>
      <c r="N1330" s="282">
        <v>1714</v>
      </c>
      <c r="O1330" s="282">
        <v>2409</v>
      </c>
      <c r="P1330" s="282">
        <v>540</v>
      </c>
      <c r="Q1330" s="282">
        <v>1714</v>
      </c>
      <c r="R1330" s="282"/>
      <c r="S1330" s="282"/>
      <c r="T1330" s="282">
        <v>1</v>
      </c>
    </row>
    <row r="1331" spans="2:20" ht="42" x14ac:dyDescent="0.4">
      <c r="B1331" s="286">
        <v>1324</v>
      </c>
      <c r="C1331" s="218"/>
      <c r="D1331" s="607" t="s">
        <v>2353</v>
      </c>
      <c r="E1331" s="607" t="s">
        <v>2354</v>
      </c>
      <c r="F1331" s="607" t="s">
        <v>2355</v>
      </c>
      <c r="G1331" s="285" t="s">
        <v>2357</v>
      </c>
      <c r="H1331" s="285" t="s">
        <v>2358</v>
      </c>
      <c r="I1331" s="285" t="s">
        <v>2359</v>
      </c>
      <c r="J1331" s="285" t="s">
        <v>4059</v>
      </c>
      <c r="K1331" s="285" t="s">
        <v>4060</v>
      </c>
      <c r="L1331" s="285" t="s">
        <v>4061</v>
      </c>
      <c r="M1331" s="285" t="s">
        <v>2068</v>
      </c>
      <c r="N1331" s="285" t="s">
        <v>2069</v>
      </c>
      <c r="O1331" s="285" t="s">
        <v>2070</v>
      </c>
      <c r="P1331" s="285" t="s">
        <v>2071</v>
      </c>
      <c r="Q1331" s="285" t="s">
        <v>2072</v>
      </c>
      <c r="R1331" s="285">
        <v>9</v>
      </c>
      <c r="S1331" s="285">
        <v>10</v>
      </c>
      <c r="T1331" s="285" t="s">
        <v>765</v>
      </c>
    </row>
    <row r="1332" spans="2:20" x14ac:dyDescent="0.35">
      <c r="B1332" s="286">
        <v>1325</v>
      </c>
      <c r="C1332" s="280" t="s">
        <v>646</v>
      </c>
      <c r="D1332" s="280">
        <v>371219</v>
      </c>
      <c r="E1332" s="280">
        <v>287178</v>
      </c>
      <c r="F1332" s="280">
        <f>D1332-E1332</f>
        <v>84041</v>
      </c>
      <c r="G1332" s="280">
        <v>146</v>
      </c>
      <c r="H1332" s="280">
        <v>49</v>
      </c>
      <c r="I1332" s="280">
        <v>0</v>
      </c>
      <c r="J1332" s="281">
        <v>1811</v>
      </c>
      <c r="K1332" s="280">
        <v>1248</v>
      </c>
      <c r="L1332" s="280">
        <v>1216</v>
      </c>
      <c r="M1332" s="280">
        <v>351</v>
      </c>
      <c r="N1332" s="280">
        <v>583</v>
      </c>
      <c r="O1332" s="280">
        <v>765</v>
      </c>
      <c r="P1332" s="280">
        <v>128</v>
      </c>
      <c r="Q1332" s="280">
        <v>379</v>
      </c>
      <c r="R1332" s="280"/>
      <c r="S1332" s="280"/>
      <c r="T1332" s="280">
        <v>0</v>
      </c>
    </row>
    <row r="1333" spans="2:20" x14ac:dyDescent="0.35">
      <c r="B1333" s="286">
        <v>1326</v>
      </c>
      <c r="C1333" s="283" t="s">
        <v>647</v>
      </c>
      <c r="D1333" s="283">
        <v>368635</v>
      </c>
      <c r="E1333" s="283">
        <v>278505</v>
      </c>
      <c r="F1333" s="280">
        <f t="shared" ref="F1333:F1350" si="63">D1333-E1333</f>
        <v>90130</v>
      </c>
      <c r="G1333" s="283">
        <v>169.5</v>
      </c>
      <c r="H1333" s="283">
        <v>84</v>
      </c>
      <c r="I1333" s="283">
        <v>0</v>
      </c>
      <c r="J1333" s="284">
        <v>2673</v>
      </c>
      <c r="K1333" s="283">
        <v>931</v>
      </c>
      <c r="L1333" s="283">
        <v>657</v>
      </c>
      <c r="M1333" s="283">
        <v>400.5</v>
      </c>
      <c r="N1333" s="283">
        <v>366</v>
      </c>
      <c r="O1333" s="283">
        <v>600</v>
      </c>
      <c r="P1333" s="283">
        <v>67</v>
      </c>
      <c r="Q1333" s="283">
        <v>160</v>
      </c>
      <c r="R1333" s="283"/>
      <c r="S1333" s="283"/>
      <c r="T1333" s="283">
        <v>0</v>
      </c>
    </row>
    <row r="1334" spans="2:20" x14ac:dyDescent="0.35">
      <c r="B1334" s="286">
        <v>1327</v>
      </c>
      <c r="C1334" s="283" t="s">
        <v>648</v>
      </c>
      <c r="D1334" s="283">
        <v>341065</v>
      </c>
      <c r="E1334" s="283">
        <v>254016</v>
      </c>
      <c r="F1334" s="280">
        <f t="shared" si="63"/>
        <v>87049</v>
      </c>
      <c r="G1334" s="283">
        <v>169.5</v>
      </c>
      <c r="H1334" s="283">
        <v>71</v>
      </c>
      <c r="I1334" s="283">
        <v>4</v>
      </c>
      <c r="J1334" s="284">
        <v>2931</v>
      </c>
      <c r="K1334" s="283">
        <v>776</v>
      </c>
      <c r="L1334" s="283">
        <v>454</v>
      </c>
      <c r="M1334" s="283">
        <v>400.5</v>
      </c>
      <c r="N1334" s="283">
        <v>384</v>
      </c>
      <c r="O1334" s="283">
        <v>543</v>
      </c>
      <c r="P1334" s="283">
        <v>61</v>
      </c>
      <c r="Q1334" s="283">
        <v>146</v>
      </c>
      <c r="R1334" s="283"/>
      <c r="S1334" s="283"/>
      <c r="T1334" s="283">
        <v>0</v>
      </c>
    </row>
    <row r="1335" spans="2:20" x14ac:dyDescent="0.35">
      <c r="B1335" s="286">
        <v>1328</v>
      </c>
      <c r="C1335" s="283" t="s">
        <v>649</v>
      </c>
      <c r="D1335" s="283">
        <v>356338</v>
      </c>
      <c r="E1335" s="283">
        <v>269019</v>
      </c>
      <c r="F1335" s="280">
        <f t="shared" si="63"/>
        <v>87319</v>
      </c>
      <c r="G1335" s="283">
        <v>98</v>
      </c>
      <c r="H1335" s="283">
        <v>45</v>
      </c>
      <c r="I1335" s="283">
        <v>3</v>
      </c>
      <c r="J1335" s="284">
        <v>2746</v>
      </c>
      <c r="K1335" s="283">
        <v>802</v>
      </c>
      <c r="L1335" s="283">
        <v>1037</v>
      </c>
      <c r="M1335" s="283">
        <v>384</v>
      </c>
      <c r="N1335" s="283">
        <v>442</v>
      </c>
      <c r="O1335" s="283">
        <v>557</v>
      </c>
      <c r="P1335" s="283">
        <v>56</v>
      </c>
      <c r="Q1335" s="283">
        <v>134</v>
      </c>
      <c r="R1335" s="283"/>
      <c r="S1335" s="283"/>
      <c r="T1335" s="283">
        <v>0</v>
      </c>
    </row>
    <row r="1336" spans="2:20" x14ac:dyDescent="0.35">
      <c r="B1336" s="286">
        <v>1329</v>
      </c>
      <c r="C1336" s="283" t="s">
        <v>650</v>
      </c>
      <c r="D1336" s="283">
        <v>413790</v>
      </c>
      <c r="E1336" s="283">
        <v>333362</v>
      </c>
      <c r="F1336" s="280">
        <f t="shared" si="63"/>
        <v>80428</v>
      </c>
      <c r="G1336" s="283">
        <v>122</v>
      </c>
      <c r="H1336" s="280">
        <v>55</v>
      </c>
      <c r="I1336" s="283">
        <v>3</v>
      </c>
      <c r="J1336" s="284">
        <v>2662</v>
      </c>
      <c r="K1336" s="283">
        <v>1392</v>
      </c>
      <c r="L1336" s="283">
        <v>5341</v>
      </c>
      <c r="M1336" s="283">
        <v>284</v>
      </c>
      <c r="N1336" s="283">
        <v>497</v>
      </c>
      <c r="O1336" s="283">
        <v>862</v>
      </c>
      <c r="P1336" s="283">
        <v>174</v>
      </c>
      <c r="Q1336" s="283">
        <v>510</v>
      </c>
      <c r="R1336" s="283"/>
      <c r="S1336" s="283"/>
      <c r="T1336" s="283">
        <v>0</v>
      </c>
    </row>
    <row r="1337" spans="2:20" x14ac:dyDescent="0.35">
      <c r="B1337" s="286">
        <v>1330</v>
      </c>
      <c r="C1337" s="283" t="s">
        <v>651</v>
      </c>
      <c r="D1337" s="283">
        <v>441268</v>
      </c>
      <c r="E1337" s="283">
        <v>362435</v>
      </c>
      <c r="F1337" s="280">
        <f t="shared" si="63"/>
        <v>78833</v>
      </c>
      <c r="G1337" s="283">
        <v>151.5</v>
      </c>
      <c r="H1337" s="283">
        <v>56</v>
      </c>
      <c r="I1337" s="283">
        <v>0</v>
      </c>
      <c r="J1337" s="284">
        <v>1824</v>
      </c>
      <c r="K1337" s="283">
        <v>2083</v>
      </c>
      <c r="L1337" s="283">
        <v>9115</v>
      </c>
      <c r="M1337" s="283">
        <v>331</v>
      </c>
      <c r="N1337" s="283">
        <v>615</v>
      </c>
      <c r="O1337" s="283">
        <v>1153</v>
      </c>
      <c r="P1337" s="283">
        <v>275</v>
      </c>
      <c r="Q1337" s="283">
        <v>879</v>
      </c>
      <c r="R1337" s="283"/>
      <c r="S1337" s="283"/>
      <c r="T1337" s="283">
        <v>0</v>
      </c>
    </row>
    <row r="1338" spans="2:20" x14ac:dyDescent="0.35">
      <c r="B1338" s="286">
        <v>1331</v>
      </c>
      <c r="C1338" s="283" t="s">
        <v>652</v>
      </c>
      <c r="D1338" s="283">
        <v>447923</v>
      </c>
      <c r="E1338" s="283">
        <v>367915</v>
      </c>
      <c r="F1338" s="280">
        <f t="shared" si="63"/>
        <v>80008</v>
      </c>
      <c r="G1338" s="283">
        <v>151.5</v>
      </c>
      <c r="H1338" s="283">
        <v>47</v>
      </c>
      <c r="I1338" s="283">
        <v>3</v>
      </c>
      <c r="J1338" s="284">
        <v>1312</v>
      </c>
      <c r="K1338" s="283">
        <v>2160</v>
      </c>
      <c r="L1338" s="283">
        <v>7616</v>
      </c>
      <c r="M1338" s="283">
        <v>331</v>
      </c>
      <c r="N1338" s="283">
        <v>585</v>
      </c>
      <c r="O1338" s="283">
        <v>890</v>
      </c>
      <c r="P1338" s="283">
        <v>197</v>
      </c>
      <c r="Q1338" s="283">
        <v>605</v>
      </c>
      <c r="R1338" s="283"/>
      <c r="S1338" s="283"/>
      <c r="T1338" s="283">
        <v>0</v>
      </c>
    </row>
    <row r="1339" spans="2:20" x14ac:dyDescent="0.35">
      <c r="B1339" s="286">
        <v>1332</v>
      </c>
      <c r="C1339" s="283" t="s">
        <v>653</v>
      </c>
      <c r="D1339" s="283">
        <v>404028</v>
      </c>
      <c r="E1339" s="283">
        <v>325322</v>
      </c>
      <c r="F1339" s="280">
        <f t="shared" si="63"/>
        <v>78706</v>
      </c>
      <c r="G1339" s="283">
        <v>175</v>
      </c>
      <c r="H1339" s="283">
        <v>72</v>
      </c>
      <c r="I1339" s="283">
        <v>4</v>
      </c>
      <c r="J1339" s="284">
        <v>1728</v>
      </c>
      <c r="K1339" s="283">
        <v>1751</v>
      </c>
      <c r="L1339" s="283">
        <v>3963</v>
      </c>
      <c r="M1339" s="283">
        <v>449</v>
      </c>
      <c r="N1339" s="283">
        <v>477</v>
      </c>
      <c r="O1339" s="283">
        <v>696</v>
      </c>
      <c r="P1339" s="283">
        <v>131</v>
      </c>
      <c r="Q1339" s="283">
        <v>315</v>
      </c>
      <c r="R1339" s="283"/>
      <c r="S1339" s="283"/>
      <c r="T1339" s="283">
        <v>0</v>
      </c>
    </row>
    <row r="1340" spans="2:20" x14ac:dyDescent="0.35">
      <c r="B1340" s="286">
        <v>1333</v>
      </c>
      <c r="C1340" s="283" t="s">
        <v>654</v>
      </c>
      <c r="D1340" s="283">
        <v>401892</v>
      </c>
      <c r="E1340" s="283">
        <v>313771</v>
      </c>
      <c r="F1340" s="280">
        <f t="shared" si="63"/>
        <v>88121</v>
      </c>
      <c r="G1340" s="283">
        <v>175</v>
      </c>
      <c r="H1340" s="283">
        <v>74</v>
      </c>
      <c r="I1340" s="283">
        <v>0</v>
      </c>
      <c r="J1340" s="284">
        <v>2514</v>
      </c>
      <c r="K1340" s="283">
        <v>1488</v>
      </c>
      <c r="L1340" s="283">
        <v>2278</v>
      </c>
      <c r="M1340" s="283">
        <v>449</v>
      </c>
      <c r="N1340" s="283">
        <v>367</v>
      </c>
      <c r="O1340" s="283">
        <v>532</v>
      </c>
      <c r="P1340" s="283">
        <v>79</v>
      </c>
      <c r="Q1340" s="283">
        <v>208</v>
      </c>
      <c r="R1340" s="283"/>
      <c r="S1340" s="283"/>
      <c r="T1340" s="283">
        <v>0</v>
      </c>
    </row>
    <row r="1341" spans="2:20" x14ac:dyDescent="0.35">
      <c r="B1341" s="286">
        <v>1334</v>
      </c>
      <c r="C1341" s="283" t="s">
        <v>655</v>
      </c>
      <c r="D1341" s="283">
        <v>402045</v>
      </c>
      <c r="E1341" s="283">
        <v>307587</v>
      </c>
      <c r="F1341" s="280">
        <f t="shared" si="63"/>
        <v>94458</v>
      </c>
      <c r="G1341" s="283">
        <v>132</v>
      </c>
      <c r="H1341" s="283">
        <v>70</v>
      </c>
      <c r="I1341" s="283">
        <v>6</v>
      </c>
      <c r="J1341" s="284">
        <v>3062</v>
      </c>
      <c r="K1341" s="283">
        <v>1419</v>
      </c>
      <c r="L1341" s="283">
        <v>1758</v>
      </c>
      <c r="M1341" s="283">
        <v>352</v>
      </c>
      <c r="N1341" s="283">
        <v>305</v>
      </c>
      <c r="O1341" s="283">
        <v>380</v>
      </c>
      <c r="P1341" s="283">
        <v>60</v>
      </c>
      <c r="Q1341" s="283">
        <v>128</v>
      </c>
      <c r="R1341" s="283"/>
      <c r="S1341" s="283"/>
      <c r="T1341" s="283">
        <v>0</v>
      </c>
    </row>
    <row r="1342" spans="2:20" x14ac:dyDescent="0.35">
      <c r="B1342" s="286">
        <v>1335</v>
      </c>
      <c r="C1342" s="283" t="s">
        <v>656</v>
      </c>
      <c r="D1342" s="283">
        <v>378372</v>
      </c>
      <c r="E1342" s="283">
        <v>279732</v>
      </c>
      <c r="F1342" s="280">
        <f t="shared" si="63"/>
        <v>98640</v>
      </c>
      <c r="G1342" s="283">
        <v>132</v>
      </c>
      <c r="H1342" s="283">
        <v>49</v>
      </c>
      <c r="I1342" s="283">
        <v>3</v>
      </c>
      <c r="J1342" s="284">
        <v>2835</v>
      </c>
      <c r="K1342" s="283">
        <v>1241</v>
      </c>
      <c r="L1342" s="283">
        <v>1521</v>
      </c>
      <c r="M1342" s="283">
        <v>352</v>
      </c>
      <c r="N1342" s="283">
        <v>287</v>
      </c>
      <c r="O1342" s="283">
        <v>255</v>
      </c>
      <c r="P1342" s="283">
        <v>54</v>
      </c>
      <c r="Q1342" s="283">
        <v>109</v>
      </c>
      <c r="R1342" s="283"/>
      <c r="S1342" s="283"/>
      <c r="T1342" s="283">
        <v>0</v>
      </c>
    </row>
    <row r="1343" spans="2:20" x14ac:dyDescent="0.35">
      <c r="B1343" s="286">
        <v>1336</v>
      </c>
      <c r="C1343" s="283" t="s">
        <v>657</v>
      </c>
      <c r="D1343" s="283">
        <v>357614</v>
      </c>
      <c r="E1343" s="283">
        <v>255821</v>
      </c>
      <c r="F1343" s="280">
        <f t="shared" si="63"/>
        <v>101793</v>
      </c>
      <c r="G1343" s="283">
        <v>40</v>
      </c>
      <c r="H1343" s="283">
        <v>21</v>
      </c>
      <c r="I1343" s="283">
        <v>3</v>
      </c>
      <c r="J1343" s="284">
        <v>2443</v>
      </c>
      <c r="K1343" s="283">
        <v>1246</v>
      </c>
      <c r="L1343" s="283">
        <v>1452</v>
      </c>
      <c r="M1343" s="283">
        <v>172</v>
      </c>
      <c r="N1343" s="283">
        <v>262</v>
      </c>
      <c r="O1343" s="283">
        <v>201</v>
      </c>
      <c r="P1343" s="283">
        <v>30</v>
      </c>
      <c r="Q1343" s="283">
        <v>94</v>
      </c>
      <c r="R1343" s="283"/>
      <c r="S1343" s="283"/>
      <c r="T1343" s="283">
        <v>0</v>
      </c>
    </row>
    <row r="1344" spans="2:20" x14ac:dyDescent="0.35">
      <c r="B1344" s="286">
        <v>1337</v>
      </c>
      <c r="C1344" s="283" t="s">
        <v>658</v>
      </c>
      <c r="D1344" s="283">
        <v>319839</v>
      </c>
      <c r="E1344" s="283">
        <v>221079</v>
      </c>
      <c r="F1344" s="280">
        <f t="shared" si="63"/>
        <v>98760</v>
      </c>
      <c r="G1344" s="283">
        <v>40</v>
      </c>
      <c r="H1344" s="283">
        <v>11</v>
      </c>
      <c r="I1344" s="283">
        <v>0</v>
      </c>
      <c r="J1344" s="283">
        <v>2054</v>
      </c>
      <c r="K1344" s="283">
        <v>1157</v>
      </c>
      <c r="L1344" s="283">
        <v>1434</v>
      </c>
      <c r="M1344" s="283">
        <v>172</v>
      </c>
      <c r="N1344" s="283">
        <v>214</v>
      </c>
      <c r="O1344" s="283">
        <v>143</v>
      </c>
      <c r="P1344" s="283">
        <v>23</v>
      </c>
      <c r="Q1344" s="283">
        <v>79</v>
      </c>
      <c r="R1344" s="283"/>
      <c r="S1344" s="283"/>
      <c r="T1344" s="283">
        <v>0</v>
      </c>
    </row>
    <row r="1345" spans="2:20" x14ac:dyDescent="0.35">
      <c r="B1345" s="286">
        <v>1338</v>
      </c>
      <c r="C1345" s="283" t="s">
        <v>659</v>
      </c>
      <c r="D1345" s="283">
        <v>291395</v>
      </c>
      <c r="E1345" s="283">
        <v>197002</v>
      </c>
      <c r="F1345" s="280">
        <f t="shared" si="63"/>
        <v>94393</v>
      </c>
      <c r="G1345" s="283">
        <v>16.5</v>
      </c>
      <c r="H1345" s="283">
        <v>9</v>
      </c>
      <c r="I1345" s="283">
        <v>0</v>
      </c>
      <c r="J1345" s="283">
        <v>1845</v>
      </c>
      <c r="K1345" s="283">
        <v>1242</v>
      </c>
      <c r="L1345" s="283">
        <v>1337</v>
      </c>
      <c r="M1345" s="283">
        <v>54.5</v>
      </c>
      <c r="N1345" s="283">
        <v>157</v>
      </c>
      <c r="O1345" s="283">
        <v>96</v>
      </c>
      <c r="P1345" s="283">
        <v>24</v>
      </c>
      <c r="Q1345" s="283">
        <v>58</v>
      </c>
      <c r="R1345" s="283"/>
      <c r="S1345" s="283"/>
      <c r="T1345" s="283">
        <v>0</v>
      </c>
    </row>
    <row r="1346" spans="2:20" x14ac:dyDescent="0.35">
      <c r="B1346" s="286">
        <v>1339</v>
      </c>
      <c r="C1346" s="283" t="s">
        <v>660</v>
      </c>
      <c r="D1346" s="283">
        <v>218198</v>
      </c>
      <c r="E1346" s="283">
        <v>147282</v>
      </c>
      <c r="F1346" s="280">
        <f t="shared" si="63"/>
        <v>70916</v>
      </c>
      <c r="G1346" s="283">
        <v>16.5</v>
      </c>
      <c r="H1346" s="283">
        <v>8</v>
      </c>
      <c r="I1346" s="283">
        <v>0</v>
      </c>
      <c r="J1346" s="283">
        <v>1388</v>
      </c>
      <c r="K1346" s="283">
        <v>935</v>
      </c>
      <c r="L1346" s="283">
        <v>1055</v>
      </c>
      <c r="M1346" s="283">
        <v>54.5</v>
      </c>
      <c r="N1346" s="283">
        <v>124</v>
      </c>
      <c r="O1346" s="283">
        <v>52</v>
      </c>
      <c r="P1346" s="283">
        <v>15</v>
      </c>
      <c r="Q1346" s="283">
        <v>57</v>
      </c>
      <c r="R1346" s="283"/>
      <c r="S1346" s="283"/>
      <c r="T1346" s="283">
        <v>0</v>
      </c>
    </row>
    <row r="1347" spans="2:20" x14ac:dyDescent="0.35">
      <c r="B1347" s="286">
        <v>1340</v>
      </c>
      <c r="C1347" s="283" t="s">
        <v>661</v>
      </c>
      <c r="D1347" s="283">
        <v>165110</v>
      </c>
      <c r="E1347" s="283">
        <v>112837</v>
      </c>
      <c r="F1347" s="280">
        <f t="shared" si="63"/>
        <v>52273</v>
      </c>
      <c r="G1347" s="283">
        <v>8.5</v>
      </c>
      <c r="H1347" s="283">
        <v>3</v>
      </c>
      <c r="I1347" s="283">
        <v>0</v>
      </c>
      <c r="J1347" s="283">
        <v>1151</v>
      </c>
      <c r="K1347" s="283">
        <v>674</v>
      </c>
      <c r="L1347" s="283">
        <v>892</v>
      </c>
      <c r="M1347" s="283">
        <v>27</v>
      </c>
      <c r="N1347" s="283">
        <v>99</v>
      </c>
      <c r="O1347" s="283">
        <v>32</v>
      </c>
      <c r="P1347" s="283">
        <v>12</v>
      </c>
      <c r="Q1347" s="283">
        <v>43</v>
      </c>
      <c r="R1347" s="283"/>
      <c r="S1347" s="283"/>
      <c r="T1347" s="283">
        <v>0</v>
      </c>
    </row>
    <row r="1348" spans="2:20" x14ac:dyDescent="0.35">
      <c r="B1348" s="286">
        <v>1341</v>
      </c>
      <c r="C1348" s="283" t="s">
        <v>662</v>
      </c>
      <c r="D1348" s="283">
        <v>119896</v>
      </c>
      <c r="E1348" s="283">
        <v>83218</v>
      </c>
      <c r="F1348" s="280">
        <f t="shared" si="63"/>
        <v>36678</v>
      </c>
      <c r="G1348" s="283">
        <v>8.5</v>
      </c>
      <c r="H1348" s="283">
        <v>3</v>
      </c>
      <c r="I1348" s="283">
        <v>0</v>
      </c>
      <c r="J1348" s="283">
        <v>747</v>
      </c>
      <c r="K1348" s="283">
        <v>461</v>
      </c>
      <c r="L1348" s="283">
        <v>695</v>
      </c>
      <c r="M1348" s="283">
        <v>27</v>
      </c>
      <c r="N1348" s="283">
        <v>79</v>
      </c>
      <c r="O1348" s="283">
        <v>19</v>
      </c>
      <c r="P1348" s="283">
        <v>6</v>
      </c>
      <c r="Q1348" s="283">
        <v>25</v>
      </c>
      <c r="R1348" s="283"/>
      <c r="S1348" s="283"/>
      <c r="T1348" s="283">
        <v>0</v>
      </c>
    </row>
    <row r="1349" spans="2:20" x14ac:dyDescent="0.35">
      <c r="B1349" s="286">
        <v>1342</v>
      </c>
      <c r="C1349" s="283" t="s">
        <v>663</v>
      </c>
      <c r="D1349" s="283">
        <v>127990</v>
      </c>
      <c r="E1349" s="283">
        <v>89150</v>
      </c>
      <c r="F1349" s="280">
        <f t="shared" si="63"/>
        <v>38840</v>
      </c>
      <c r="G1349" s="283">
        <v>7</v>
      </c>
      <c r="H1349" s="283">
        <v>6</v>
      </c>
      <c r="I1349" s="283">
        <v>0</v>
      </c>
      <c r="J1349" s="283">
        <v>716</v>
      </c>
      <c r="K1349" s="283">
        <v>401</v>
      </c>
      <c r="L1349" s="283">
        <v>716</v>
      </c>
      <c r="M1349" s="283">
        <v>13</v>
      </c>
      <c r="N1349" s="283">
        <v>97</v>
      </c>
      <c r="O1349" s="283">
        <v>15</v>
      </c>
      <c r="P1349" s="283">
        <v>3</v>
      </c>
      <c r="Q1349" s="283">
        <v>23</v>
      </c>
      <c r="R1349" s="283"/>
      <c r="S1349" s="283"/>
      <c r="T1349" s="283">
        <v>0</v>
      </c>
    </row>
    <row r="1350" spans="2:20" x14ac:dyDescent="0.35">
      <c r="B1350" s="286">
        <v>1343</v>
      </c>
      <c r="C1350" s="283" t="s">
        <v>664</v>
      </c>
      <c r="D1350" s="283">
        <v>5926624</v>
      </c>
      <c r="E1350" s="283">
        <v>4485210</v>
      </c>
      <c r="F1350" s="280">
        <f t="shared" si="63"/>
        <v>1441414</v>
      </c>
      <c r="G1350" s="283">
        <v>1759</v>
      </c>
      <c r="H1350" s="283">
        <v>733</v>
      </c>
      <c r="I1350" s="283">
        <v>29</v>
      </c>
      <c r="J1350" s="283">
        <v>36446</v>
      </c>
      <c r="K1350" s="283">
        <v>21396</v>
      </c>
      <c r="L1350" s="283">
        <v>42545</v>
      </c>
      <c r="M1350" s="283">
        <v>4604</v>
      </c>
      <c r="N1350" s="283">
        <v>5940</v>
      </c>
      <c r="O1350" s="283">
        <v>7791</v>
      </c>
      <c r="P1350" s="283">
        <v>1395</v>
      </c>
      <c r="Q1350" s="283">
        <v>3952</v>
      </c>
      <c r="R1350" s="283"/>
      <c r="S1350" s="283"/>
      <c r="T1350" s="283">
        <v>0</v>
      </c>
    </row>
    <row r="1351" spans="2:20" x14ac:dyDescent="0.35">
      <c r="B1351" s="286">
        <v>1344</v>
      </c>
      <c r="C1351" s="282" t="s">
        <v>768</v>
      </c>
      <c r="D1351" s="282">
        <v>2525539</v>
      </c>
      <c r="E1351" s="282">
        <v>1834359</v>
      </c>
      <c r="F1351" s="282">
        <f>D1351-E1351</f>
        <v>691180</v>
      </c>
      <c r="G1351" s="282">
        <v>491</v>
      </c>
      <c r="H1351" s="282">
        <v>222</v>
      </c>
      <c r="I1351" s="282">
        <v>13</v>
      </c>
      <c r="J1351" s="282">
        <v>13859</v>
      </c>
      <c r="K1351" s="282">
        <v>10881</v>
      </c>
      <c r="L1351" s="282">
        <v>28872</v>
      </c>
      <c r="M1351" s="282">
        <v>1220</v>
      </c>
      <c r="N1351" s="282">
        <v>1714</v>
      </c>
      <c r="O1351" s="282">
        <v>2409</v>
      </c>
      <c r="P1351" s="282">
        <v>540</v>
      </c>
      <c r="Q1351" s="282">
        <v>1714</v>
      </c>
      <c r="R1351" s="282"/>
      <c r="S1351" s="282"/>
      <c r="T1351" s="282">
        <v>1</v>
      </c>
    </row>
    <row r="1352" spans="2:20" ht="42" x14ac:dyDescent="0.4">
      <c r="B1352" s="286">
        <v>1345</v>
      </c>
      <c r="C1352" s="218"/>
      <c r="D1352" s="607" t="s">
        <v>2353</v>
      </c>
      <c r="E1352" s="607" t="s">
        <v>2354</v>
      </c>
      <c r="F1352" s="607" t="s">
        <v>2355</v>
      </c>
      <c r="G1352" s="285" t="s">
        <v>2357</v>
      </c>
      <c r="H1352" s="285" t="s">
        <v>2358</v>
      </c>
      <c r="I1352" s="285" t="s">
        <v>2359</v>
      </c>
      <c r="J1352" s="285" t="s">
        <v>4062</v>
      </c>
      <c r="K1352" s="285" t="s">
        <v>4063</v>
      </c>
      <c r="L1352" s="285" t="s">
        <v>4064</v>
      </c>
      <c r="M1352" s="285" t="s">
        <v>2068</v>
      </c>
      <c r="N1352" s="285" t="s">
        <v>2069</v>
      </c>
      <c r="O1352" s="285" t="s">
        <v>2070</v>
      </c>
      <c r="P1352" s="285" t="s">
        <v>2071</v>
      </c>
      <c r="Q1352" s="285" t="s">
        <v>2072</v>
      </c>
      <c r="R1352" s="285">
        <v>9</v>
      </c>
      <c r="S1352" s="285">
        <v>10</v>
      </c>
      <c r="T1352" s="285" t="s">
        <v>765</v>
      </c>
    </row>
    <row r="1353" spans="2:20" x14ac:dyDescent="0.35">
      <c r="B1353" s="286">
        <v>1346</v>
      </c>
      <c r="C1353" s="280" t="s">
        <v>646</v>
      </c>
      <c r="D1353" s="280">
        <v>371219</v>
      </c>
      <c r="E1353" s="280">
        <v>287178</v>
      </c>
      <c r="F1353" s="280">
        <f>D1353-E1353</f>
        <v>84041</v>
      </c>
      <c r="G1353" s="280">
        <v>146</v>
      </c>
      <c r="H1353" s="280">
        <v>49</v>
      </c>
      <c r="I1353" s="280">
        <v>0</v>
      </c>
      <c r="J1353" s="281">
        <v>453</v>
      </c>
      <c r="K1353" s="280">
        <v>0</v>
      </c>
      <c r="L1353" s="280">
        <v>3</v>
      </c>
      <c r="M1353" s="280">
        <v>351</v>
      </c>
      <c r="N1353" s="280">
        <v>583</v>
      </c>
      <c r="O1353" s="280">
        <v>765</v>
      </c>
      <c r="P1353" s="280">
        <v>128</v>
      </c>
      <c r="Q1353" s="280">
        <v>379</v>
      </c>
      <c r="R1353" s="280"/>
      <c r="S1353" s="280"/>
      <c r="T1353" s="280">
        <v>0</v>
      </c>
    </row>
    <row r="1354" spans="2:20" x14ac:dyDescent="0.35">
      <c r="B1354" s="286">
        <v>1347</v>
      </c>
      <c r="C1354" s="283" t="s">
        <v>647</v>
      </c>
      <c r="D1354" s="283">
        <v>368635</v>
      </c>
      <c r="E1354" s="283">
        <v>278505</v>
      </c>
      <c r="F1354" s="280">
        <f t="shared" ref="F1354:F1371" si="64">D1354-E1354</f>
        <v>90130</v>
      </c>
      <c r="G1354" s="283">
        <v>169.5</v>
      </c>
      <c r="H1354" s="283">
        <v>84</v>
      </c>
      <c r="I1354" s="283">
        <v>0</v>
      </c>
      <c r="J1354" s="284">
        <v>537</v>
      </c>
      <c r="K1354" s="283">
        <v>4</v>
      </c>
      <c r="L1354" s="283">
        <v>0</v>
      </c>
      <c r="M1354" s="283">
        <v>400.5</v>
      </c>
      <c r="N1354" s="283">
        <v>366</v>
      </c>
      <c r="O1354" s="283">
        <v>600</v>
      </c>
      <c r="P1354" s="283">
        <v>67</v>
      </c>
      <c r="Q1354" s="283">
        <v>160</v>
      </c>
      <c r="R1354" s="283"/>
      <c r="S1354" s="283"/>
      <c r="T1354" s="283">
        <v>0</v>
      </c>
    </row>
    <row r="1355" spans="2:20" x14ac:dyDescent="0.35">
      <c r="B1355" s="286">
        <v>1348</v>
      </c>
      <c r="C1355" s="283" t="s">
        <v>648</v>
      </c>
      <c r="D1355" s="283">
        <v>341065</v>
      </c>
      <c r="E1355" s="283">
        <v>254016</v>
      </c>
      <c r="F1355" s="280">
        <f t="shared" si="64"/>
        <v>87049</v>
      </c>
      <c r="G1355" s="283">
        <v>169.5</v>
      </c>
      <c r="H1355" s="283">
        <v>71</v>
      </c>
      <c r="I1355" s="283">
        <v>4</v>
      </c>
      <c r="J1355" s="284">
        <v>516</v>
      </c>
      <c r="K1355" s="283">
        <v>0</v>
      </c>
      <c r="L1355" s="283">
        <v>0</v>
      </c>
      <c r="M1355" s="283">
        <v>400.5</v>
      </c>
      <c r="N1355" s="283">
        <v>384</v>
      </c>
      <c r="O1355" s="283">
        <v>543</v>
      </c>
      <c r="P1355" s="283">
        <v>61</v>
      </c>
      <c r="Q1355" s="283">
        <v>146</v>
      </c>
      <c r="R1355" s="283"/>
      <c r="S1355" s="283"/>
      <c r="T1355" s="283">
        <v>0</v>
      </c>
    </row>
    <row r="1356" spans="2:20" x14ac:dyDescent="0.35">
      <c r="B1356" s="286">
        <v>1349</v>
      </c>
      <c r="C1356" s="283" t="s">
        <v>649</v>
      </c>
      <c r="D1356" s="283">
        <v>356338</v>
      </c>
      <c r="E1356" s="283">
        <v>269019</v>
      </c>
      <c r="F1356" s="280">
        <f t="shared" si="64"/>
        <v>87319</v>
      </c>
      <c r="G1356" s="283">
        <v>98</v>
      </c>
      <c r="H1356" s="283">
        <v>45</v>
      </c>
      <c r="I1356" s="283">
        <v>3</v>
      </c>
      <c r="J1356" s="284">
        <v>463</v>
      </c>
      <c r="K1356" s="283">
        <v>3</v>
      </c>
      <c r="L1356" s="283">
        <v>10</v>
      </c>
      <c r="M1356" s="283">
        <v>384</v>
      </c>
      <c r="N1356" s="283">
        <v>442</v>
      </c>
      <c r="O1356" s="283">
        <v>557</v>
      </c>
      <c r="P1356" s="283">
        <v>56</v>
      </c>
      <c r="Q1356" s="283">
        <v>134</v>
      </c>
      <c r="R1356" s="283"/>
      <c r="S1356" s="283"/>
      <c r="T1356" s="283">
        <v>0</v>
      </c>
    </row>
    <row r="1357" spans="2:20" x14ac:dyDescent="0.35">
      <c r="B1357" s="286">
        <v>1350</v>
      </c>
      <c r="C1357" s="283" t="s">
        <v>650</v>
      </c>
      <c r="D1357" s="283">
        <v>413790</v>
      </c>
      <c r="E1357" s="283">
        <v>333362</v>
      </c>
      <c r="F1357" s="280">
        <f t="shared" si="64"/>
        <v>80428</v>
      </c>
      <c r="G1357" s="283">
        <v>122</v>
      </c>
      <c r="H1357" s="280">
        <v>55</v>
      </c>
      <c r="I1357" s="283">
        <v>3</v>
      </c>
      <c r="J1357" s="284">
        <v>329</v>
      </c>
      <c r="K1357" s="283">
        <v>6</v>
      </c>
      <c r="L1357" s="283">
        <v>13</v>
      </c>
      <c r="M1357" s="283">
        <v>284</v>
      </c>
      <c r="N1357" s="283">
        <v>497</v>
      </c>
      <c r="O1357" s="283">
        <v>862</v>
      </c>
      <c r="P1357" s="283">
        <v>174</v>
      </c>
      <c r="Q1357" s="283">
        <v>510</v>
      </c>
      <c r="R1357" s="283"/>
      <c r="S1357" s="283"/>
      <c r="T1357" s="283">
        <v>0</v>
      </c>
    </row>
    <row r="1358" spans="2:20" x14ac:dyDescent="0.35">
      <c r="B1358" s="286">
        <v>1351</v>
      </c>
      <c r="C1358" s="283" t="s">
        <v>651</v>
      </c>
      <c r="D1358" s="283">
        <v>441268</v>
      </c>
      <c r="E1358" s="283">
        <v>362435</v>
      </c>
      <c r="F1358" s="280">
        <f t="shared" si="64"/>
        <v>78833</v>
      </c>
      <c r="G1358" s="283">
        <v>151.5</v>
      </c>
      <c r="H1358" s="283">
        <v>56</v>
      </c>
      <c r="I1358" s="283">
        <v>0</v>
      </c>
      <c r="J1358" s="284">
        <v>374</v>
      </c>
      <c r="K1358" s="283">
        <v>5</v>
      </c>
      <c r="L1358" s="283">
        <v>12</v>
      </c>
      <c r="M1358" s="283">
        <v>331</v>
      </c>
      <c r="N1358" s="283">
        <v>615</v>
      </c>
      <c r="O1358" s="283">
        <v>1153</v>
      </c>
      <c r="P1358" s="283">
        <v>275</v>
      </c>
      <c r="Q1358" s="283">
        <v>879</v>
      </c>
      <c r="R1358" s="283"/>
      <c r="S1358" s="283"/>
      <c r="T1358" s="283">
        <v>0</v>
      </c>
    </row>
    <row r="1359" spans="2:20" x14ac:dyDescent="0.35">
      <c r="B1359" s="286">
        <v>1352</v>
      </c>
      <c r="C1359" s="283" t="s">
        <v>652</v>
      </c>
      <c r="D1359" s="283">
        <v>447923</v>
      </c>
      <c r="E1359" s="283">
        <v>367915</v>
      </c>
      <c r="F1359" s="280">
        <f t="shared" si="64"/>
        <v>80008</v>
      </c>
      <c r="G1359" s="283">
        <v>151.5</v>
      </c>
      <c r="H1359" s="283">
        <v>47</v>
      </c>
      <c r="I1359" s="283">
        <v>3</v>
      </c>
      <c r="J1359" s="284">
        <v>387</v>
      </c>
      <c r="K1359" s="283">
        <v>4</v>
      </c>
      <c r="L1359" s="283">
        <v>5</v>
      </c>
      <c r="M1359" s="283">
        <v>331</v>
      </c>
      <c r="N1359" s="283">
        <v>585</v>
      </c>
      <c r="O1359" s="283">
        <v>890</v>
      </c>
      <c r="P1359" s="283">
        <v>197</v>
      </c>
      <c r="Q1359" s="283">
        <v>605</v>
      </c>
      <c r="R1359" s="283"/>
      <c r="S1359" s="283"/>
      <c r="T1359" s="283">
        <v>0</v>
      </c>
    </row>
    <row r="1360" spans="2:20" x14ac:dyDescent="0.35">
      <c r="B1360" s="286">
        <v>1353</v>
      </c>
      <c r="C1360" s="283" t="s">
        <v>653</v>
      </c>
      <c r="D1360" s="283">
        <v>404028</v>
      </c>
      <c r="E1360" s="283">
        <v>325322</v>
      </c>
      <c r="F1360" s="280">
        <f t="shared" si="64"/>
        <v>78706</v>
      </c>
      <c r="G1360" s="283">
        <v>175</v>
      </c>
      <c r="H1360" s="283">
        <v>72</v>
      </c>
      <c r="I1360" s="283">
        <v>4</v>
      </c>
      <c r="J1360" s="284">
        <v>451</v>
      </c>
      <c r="K1360" s="283">
        <v>5</v>
      </c>
      <c r="L1360" s="283">
        <v>10</v>
      </c>
      <c r="M1360" s="283">
        <v>449</v>
      </c>
      <c r="N1360" s="283">
        <v>477</v>
      </c>
      <c r="O1360" s="283">
        <v>696</v>
      </c>
      <c r="P1360" s="283">
        <v>131</v>
      </c>
      <c r="Q1360" s="283">
        <v>315</v>
      </c>
      <c r="R1360" s="283"/>
      <c r="S1360" s="283"/>
      <c r="T1360" s="283">
        <v>0</v>
      </c>
    </row>
    <row r="1361" spans="2:20" x14ac:dyDescent="0.35">
      <c r="B1361" s="286">
        <v>1354</v>
      </c>
      <c r="C1361" s="283" t="s">
        <v>654</v>
      </c>
      <c r="D1361" s="283">
        <v>401892</v>
      </c>
      <c r="E1361" s="283">
        <v>313771</v>
      </c>
      <c r="F1361" s="280">
        <f t="shared" si="64"/>
        <v>88121</v>
      </c>
      <c r="G1361" s="283">
        <v>175</v>
      </c>
      <c r="H1361" s="283">
        <v>74</v>
      </c>
      <c r="I1361" s="283">
        <v>0</v>
      </c>
      <c r="J1361" s="284">
        <v>468</v>
      </c>
      <c r="K1361" s="283">
        <v>3</v>
      </c>
      <c r="L1361" s="283">
        <v>3</v>
      </c>
      <c r="M1361" s="283">
        <v>449</v>
      </c>
      <c r="N1361" s="283">
        <v>367</v>
      </c>
      <c r="O1361" s="283">
        <v>532</v>
      </c>
      <c r="P1361" s="283">
        <v>79</v>
      </c>
      <c r="Q1361" s="283">
        <v>208</v>
      </c>
      <c r="R1361" s="283"/>
      <c r="S1361" s="283"/>
      <c r="T1361" s="283">
        <v>0</v>
      </c>
    </row>
    <row r="1362" spans="2:20" x14ac:dyDescent="0.35">
      <c r="B1362" s="286">
        <v>1355</v>
      </c>
      <c r="C1362" s="283" t="s">
        <v>655</v>
      </c>
      <c r="D1362" s="283">
        <v>402045</v>
      </c>
      <c r="E1362" s="283">
        <v>307587</v>
      </c>
      <c r="F1362" s="280">
        <f t="shared" si="64"/>
        <v>94458</v>
      </c>
      <c r="G1362" s="283">
        <v>132</v>
      </c>
      <c r="H1362" s="283">
        <v>70</v>
      </c>
      <c r="I1362" s="283">
        <v>6</v>
      </c>
      <c r="J1362" s="284">
        <v>562</v>
      </c>
      <c r="K1362" s="283">
        <v>4</v>
      </c>
      <c r="L1362" s="283">
        <v>6</v>
      </c>
      <c r="M1362" s="283">
        <v>352</v>
      </c>
      <c r="N1362" s="283">
        <v>305</v>
      </c>
      <c r="O1362" s="283">
        <v>380</v>
      </c>
      <c r="P1362" s="283">
        <v>60</v>
      </c>
      <c r="Q1362" s="283">
        <v>128</v>
      </c>
      <c r="R1362" s="283"/>
      <c r="S1362" s="283"/>
      <c r="T1362" s="283">
        <v>0</v>
      </c>
    </row>
    <row r="1363" spans="2:20" x14ac:dyDescent="0.35">
      <c r="B1363" s="286">
        <v>1356</v>
      </c>
      <c r="C1363" s="283" t="s">
        <v>656</v>
      </c>
      <c r="D1363" s="283">
        <v>378372</v>
      </c>
      <c r="E1363" s="283">
        <v>279732</v>
      </c>
      <c r="F1363" s="280">
        <f t="shared" si="64"/>
        <v>98640</v>
      </c>
      <c r="G1363" s="283">
        <v>132</v>
      </c>
      <c r="H1363" s="283">
        <v>49</v>
      </c>
      <c r="I1363" s="283">
        <v>3</v>
      </c>
      <c r="J1363" s="284">
        <v>722</v>
      </c>
      <c r="K1363" s="283">
        <v>9</v>
      </c>
      <c r="L1363" s="283">
        <v>3</v>
      </c>
      <c r="M1363" s="283">
        <v>352</v>
      </c>
      <c r="N1363" s="283">
        <v>287</v>
      </c>
      <c r="O1363" s="283">
        <v>255</v>
      </c>
      <c r="P1363" s="283">
        <v>54</v>
      </c>
      <c r="Q1363" s="283">
        <v>109</v>
      </c>
      <c r="R1363" s="283"/>
      <c r="S1363" s="283"/>
      <c r="T1363" s="283">
        <v>0</v>
      </c>
    </row>
    <row r="1364" spans="2:20" x14ac:dyDescent="0.35">
      <c r="B1364" s="286">
        <v>1357</v>
      </c>
      <c r="C1364" s="283" t="s">
        <v>657</v>
      </c>
      <c r="D1364" s="283">
        <v>357614</v>
      </c>
      <c r="E1364" s="283">
        <v>255821</v>
      </c>
      <c r="F1364" s="280">
        <f t="shared" si="64"/>
        <v>101793</v>
      </c>
      <c r="G1364" s="283">
        <v>40</v>
      </c>
      <c r="H1364" s="283">
        <v>21</v>
      </c>
      <c r="I1364" s="283">
        <v>3</v>
      </c>
      <c r="J1364" s="284">
        <v>795</v>
      </c>
      <c r="K1364" s="283">
        <v>6</v>
      </c>
      <c r="L1364" s="283">
        <v>13</v>
      </c>
      <c r="M1364" s="283">
        <v>172</v>
      </c>
      <c r="N1364" s="283">
        <v>262</v>
      </c>
      <c r="O1364" s="283">
        <v>201</v>
      </c>
      <c r="P1364" s="283">
        <v>30</v>
      </c>
      <c r="Q1364" s="283">
        <v>94</v>
      </c>
      <c r="R1364" s="283"/>
      <c r="S1364" s="283"/>
      <c r="T1364" s="283">
        <v>0</v>
      </c>
    </row>
    <row r="1365" spans="2:20" x14ac:dyDescent="0.35">
      <c r="B1365" s="286">
        <v>1358</v>
      </c>
      <c r="C1365" s="283" t="s">
        <v>658</v>
      </c>
      <c r="D1365" s="283">
        <v>319839</v>
      </c>
      <c r="E1365" s="283">
        <v>221079</v>
      </c>
      <c r="F1365" s="280">
        <f t="shared" si="64"/>
        <v>98760</v>
      </c>
      <c r="G1365" s="283">
        <v>40</v>
      </c>
      <c r="H1365" s="283">
        <v>11</v>
      </c>
      <c r="I1365" s="283">
        <v>0</v>
      </c>
      <c r="J1365" s="283">
        <v>852</v>
      </c>
      <c r="K1365" s="283">
        <v>14</v>
      </c>
      <c r="L1365" s="283">
        <v>12</v>
      </c>
      <c r="M1365" s="283">
        <v>172</v>
      </c>
      <c r="N1365" s="283">
        <v>214</v>
      </c>
      <c r="O1365" s="283">
        <v>143</v>
      </c>
      <c r="P1365" s="283">
        <v>23</v>
      </c>
      <c r="Q1365" s="283">
        <v>79</v>
      </c>
      <c r="R1365" s="283"/>
      <c r="S1365" s="283"/>
      <c r="T1365" s="283">
        <v>0</v>
      </c>
    </row>
    <row r="1366" spans="2:20" x14ac:dyDescent="0.35">
      <c r="B1366" s="286">
        <v>1359</v>
      </c>
      <c r="C1366" s="283" t="s">
        <v>659</v>
      </c>
      <c r="D1366" s="283">
        <v>291395</v>
      </c>
      <c r="E1366" s="283">
        <v>197002</v>
      </c>
      <c r="F1366" s="280">
        <f t="shared" si="64"/>
        <v>94393</v>
      </c>
      <c r="G1366" s="283">
        <v>16.5</v>
      </c>
      <c r="H1366" s="283">
        <v>9</v>
      </c>
      <c r="I1366" s="283">
        <v>0</v>
      </c>
      <c r="J1366" s="283">
        <v>818</v>
      </c>
      <c r="K1366" s="283">
        <v>15</v>
      </c>
      <c r="L1366" s="283">
        <v>9</v>
      </c>
      <c r="M1366" s="283">
        <v>54.5</v>
      </c>
      <c r="N1366" s="283">
        <v>157</v>
      </c>
      <c r="O1366" s="283">
        <v>96</v>
      </c>
      <c r="P1366" s="283">
        <v>24</v>
      </c>
      <c r="Q1366" s="283">
        <v>58</v>
      </c>
      <c r="R1366" s="283"/>
      <c r="S1366" s="283"/>
      <c r="T1366" s="283">
        <v>0</v>
      </c>
    </row>
    <row r="1367" spans="2:20" x14ac:dyDescent="0.35">
      <c r="B1367" s="286">
        <v>1360</v>
      </c>
      <c r="C1367" s="283" t="s">
        <v>660</v>
      </c>
      <c r="D1367" s="283">
        <v>218198</v>
      </c>
      <c r="E1367" s="283">
        <v>147282</v>
      </c>
      <c r="F1367" s="280">
        <f t="shared" si="64"/>
        <v>70916</v>
      </c>
      <c r="G1367" s="283">
        <v>16.5</v>
      </c>
      <c r="H1367" s="283">
        <v>8</v>
      </c>
      <c r="I1367" s="283">
        <v>0</v>
      </c>
      <c r="J1367" s="283">
        <v>614</v>
      </c>
      <c r="K1367" s="283">
        <v>17</v>
      </c>
      <c r="L1367" s="283">
        <v>13</v>
      </c>
      <c r="M1367" s="283">
        <v>54.5</v>
      </c>
      <c r="N1367" s="283">
        <v>124</v>
      </c>
      <c r="O1367" s="283">
        <v>52</v>
      </c>
      <c r="P1367" s="283">
        <v>15</v>
      </c>
      <c r="Q1367" s="283">
        <v>57</v>
      </c>
      <c r="R1367" s="283"/>
      <c r="S1367" s="283"/>
      <c r="T1367" s="283">
        <v>0</v>
      </c>
    </row>
    <row r="1368" spans="2:20" x14ac:dyDescent="0.35">
      <c r="B1368" s="286">
        <v>1361</v>
      </c>
      <c r="C1368" s="283" t="s">
        <v>661</v>
      </c>
      <c r="D1368" s="283">
        <v>165110</v>
      </c>
      <c r="E1368" s="283">
        <v>112837</v>
      </c>
      <c r="F1368" s="280">
        <f t="shared" si="64"/>
        <v>52273</v>
      </c>
      <c r="G1368" s="283">
        <v>8.5</v>
      </c>
      <c r="H1368" s="283">
        <v>3</v>
      </c>
      <c r="I1368" s="283">
        <v>0</v>
      </c>
      <c r="J1368" s="283">
        <v>434</v>
      </c>
      <c r="K1368" s="283">
        <v>22</v>
      </c>
      <c r="L1368" s="283">
        <v>6</v>
      </c>
      <c r="M1368" s="283">
        <v>27</v>
      </c>
      <c r="N1368" s="283">
        <v>99</v>
      </c>
      <c r="O1368" s="283">
        <v>32</v>
      </c>
      <c r="P1368" s="283">
        <v>12</v>
      </c>
      <c r="Q1368" s="283">
        <v>43</v>
      </c>
      <c r="R1368" s="283"/>
      <c r="S1368" s="283"/>
      <c r="T1368" s="283">
        <v>0</v>
      </c>
    </row>
    <row r="1369" spans="2:20" x14ac:dyDescent="0.35">
      <c r="B1369" s="286">
        <v>1362</v>
      </c>
      <c r="C1369" s="283" t="s">
        <v>662</v>
      </c>
      <c r="D1369" s="283">
        <v>119896</v>
      </c>
      <c r="E1369" s="283">
        <v>83218</v>
      </c>
      <c r="F1369" s="280">
        <f t="shared" si="64"/>
        <v>36678</v>
      </c>
      <c r="G1369" s="283">
        <v>8.5</v>
      </c>
      <c r="H1369" s="283">
        <v>3</v>
      </c>
      <c r="I1369" s="283">
        <v>0</v>
      </c>
      <c r="J1369" s="283">
        <v>272</v>
      </c>
      <c r="K1369" s="283">
        <v>22</v>
      </c>
      <c r="L1369" s="283">
        <v>9</v>
      </c>
      <c r="M1369" s="283">
        <v>27</v>
      </c>
      <c r="N1369" s="283">
        <v>79</v>
      </c>
      <c r="O1369" s="283">
        <v>19</v>
      </c>
      <c r="P1369" s="283">
        <v>6</v>
      </c>
      <c r="Q1369" s="283">
        <v>25</v>
      </c>
      <c r="R1369" s="283"/>
      <c r="S1369" s="283"/>
      <c r="T1369" s="283">
        <v>0</v>
      </c>
    </row>
    <row r="1370" spans="2:20" x14ac:dyDescent="0.35">
      <c r="B1370" s="286">
        <v>1363</v>
      </c>
      <c r="C1370" s="283" t="s">
        <v>663</v>
      </c>
      <c r="D1370" s="283">
        <v>127990</v>
      </c>
      <c r="E1370" s="283">
        <v>89150</v>
      </c>
      <c r="F1370" s="280">
        <f t="shared" si="64"/>
        <v>38840</v>
      </c>
      <c r="G1370" s="283">
        <v>7</v>
      </c>
      <c r="H1370" s="283">
        <v>6</v>
      </c>
      <c r="I1370" s="283">
        <v>0</v>
      </c>
      <c r="J1370" s="283">
        <v>211</v>
      </c>
      <c r="K1370" s="283">
        <v>30</v>
      </c>
      <c r="L1370" s="283">
        <v>11</v>
      </c>
      <c r="M1370" s="283">
        <v>13</v>
      </c>
      <c r="N1370" s="283">
        <v>97</v>
      </c>
      <c r="O1370" s="283">
        <v>15</v>
      </c>
      <c r="P1370" s="283">
        <v>3</v>
      </c>
      <c r="Q1370" s="283">
        <v>23</v>
      </c>
      <c r="R1370" s="283"/>
      <c r="S1370" s="283"/>
      <c r="T1370" s="283">
        <v>0</v>
      </c>
    </row>
    <row r="1371" spans="2:20" x14ac:dyDescent="0.35">
      <c r="B1371" s="286">
        <v>1364</v>
      </c>
      <c r="C1371" s="283" t="s">
        <v>664</v>
      </c>
      <c r="D1371" s="283">
        <v>5926624</v>
      </c>
      <c r="E1371" s="283">
        <v>4485210</v>
      </c>
      <c r="F1371" s="280">
        <f t="shared" si="64"/>
        <v>1441414</v>
      </c>
      <c r="G1371" s="283">
        <v>1759</v>
      </c>
      <c r="H1371" s="283">
        <v>733</v>
      </c>
      <c r="I1371" s="283">
        <v>29</v>
      </c>
      <c r="J1371" s="283">
        <v>9255</v>
      </c>
      <c r="K1371" s="283">
        <v>164</v>
      </c>
      <c r="L1371" s="283">
        <v>145</v>
      </c>
      <c r="M1371" s="283">
        <v>4604</v>
      </c>
      <c r="N1371" s="283">
        <v>5940</v>
      </c>
      <c r="O1371" s="283">
        <v>7791</v>
      </c>
      <c r="P1371" s="283">
        <v>1395</v>
      </c>
      <c r="Q1371" s="283">
        <v>3952</v>
      </c>
      <c r="R1371" s="283"/>
      <c r="S1371" s="283"/>
      <c r="T1371" s="283">
        <v>0</v>
      </c>
    </row>
    <row r="1372" spans="2:20" x14ac:dyDescent="0.35">
      <c r="B1372" s="286">
        <v>1365</v>
      </c>
      <c r="C1372" s="282" t="s">
        <v>768</v>
      </c>
      <c r="D1372" s="282">
        <v>2525539</v>
      </c>
      <c r="E1372" s="282">
        <v>1834359</v>
      </c>
      <c r="F1372" s="282">
        <f>D1372-E1372</f>
        <v>691180</v>
      </c>
      <c r="G1372" s="282">
        <v>491</v>
      </c>
      <c r="H1372" s="282">
        <v>222</v>
      </c>
      <c r="I1372" s="282">
        <v>13</v>
      </c>
      <c r="J1372" s="282">
        <v>5157</v>
      </c>
      <c r="K1372" s="282">
        <v>152</v>
      </c>
      <c r="L1372" s="282">
        <v>134</v>
      </c>
      <c r="M1372" s="282">
        <v>1220</v>
      </c>
      <c r="N1372" s="282">
        <v>1714</v>
      </c>
      <c r="O1372" s="282">
        <v>2409</v>
      </c>
      <c r="P1372" s="282">
        <v>540</v>
      </c>
      <c r="Q1372" s="282">
        <v>1714</v>
      </c>
      <c r="R1372" s="282"/>
      <c r="S1372" s="282"/>
      <c r="T1372" s="282">
        <v>1</v>
      </c>
    </row>
    <row r="1373" spans="2:20" ht="42" x14ac:dyDescent="0.4">
      <c r="B1373" s="286">
        <v>1366</v>
      </c>
      <c r="C1373" s="218"/>
      <c r="D1373" s="607" t="s">
        <v>2353</v>
      </c>
      <c r="E1373" s="607" t="s">
        <v>2354</v>
      </c>
      <c r="F1373" s="607" t="s">
        <v>2355</v>
      </c>
      <c r="G1373" s="285" t="s">
        <v>2357</v>
      </c>
      <c r="H1373" s="285" t="s">
        <v>2358</v>
      </c>
      <c r="I1373" s="285" t="s">
        <v>2359</v>
      </c>
      <c r="J1373" s="285" t="s">
        <v>4065</v>
      </c>
      <c r="K1373" s="285" t="s">
        <v>4066</v>
      </c>
      <c r="L1373" s="285" t="s">
        <v>4067</v>
      </c>
      <c r="M1373" s="285" t="s">
        <v>2068</v>
      </c>
      <c r="N1373" s="285" t="s">
        <v>2069</v>
      </c>
      <c r="O1373" s="285" t="s">
        <v>2070</v>
      </c>
      <c r="P1373" s="285" t="s">
        <v>2071</v>
      </c>
      <c r="Q1373" s="285" t="s">
        <v>2072</v>
      </c>
      <c r="R1373" s="285">
        <v>9</v>
      </c>
      <c r="S1373" s="285">
        <v>10</v>
      </c>
      <c r="T1373" s="285" t="s">
        <v>765</v>
      </c>
    </row>
    <row r="1374" spans="2:20" x14ac:dyDescent="0.35">
      <c r="B1374" s="286">
        <v>1367</v>
      </c>
      <c r="C1374" s="280" t="s">
        <v>646</v>
      </c>
      <c r="D1374" s="280">
        <v>371219</v>
      </c>
      <c r="E1374" s="280">
        <v>287178</v>
      </c>
      <c r="F1374" s="280">
        <f>D1374-E1374</f>
        <v>84041</v>
      </c>
      <c r="G1374" s="280">
        <v>146</v>
      </c>
      <c r="H1374" s="280">
        <v>49</v>
      </c>
      <c r="I1374" s="280">
        <v>0</v>
      </c>
      <c r="J1374" s="281">
        <v>1755</v>
      </c>
      <c r="K1374" s="280">
        <v>84</v>
      </c>
      <c r="L1374" s="280">
        <v>10</v>
      </c>
      <c r="M1374" s="280">
        <v>351</v>
      </c>
      <c r="N1374" s="280">
        <v>583</v>
      </c>
      <c r="O1374" s="280">
        <v>765</v>
      </c>
      <c r="P1374" s="280">
        <v>128</v>
      </c>
      <c r="Q1374" s="280">
        <v>379</v>
      </c>
      <c r="R1374" s="280"/>
      <c r="S1374" s="280"/>
      <c r="T1374" s="280">
        <v>0</v>
      </c>
    </row>
    <row r="1375" spans="2:20" x14ac:dyDescent="0.35">
      <c r="B1375" s="286">
        <v>1368</v>
      </c>
      <c r="C1375" s="283" t="s">
        <v>647</v>
      </c>
      <c r="D1375" s="283">
        <v>368635</v>
      </c>
      <c r="E1375" s="283">
        <v>278505</v>
      </c>
      <c r="F1375" s="280">
        <f t="shared" ref="F1375:F1392" si="65">D1375-E1375</f>
        <v>90130</v>
      </c>
      <c r="G1375" s="283">
        <v>169.5</v>
      </c>
      <c r="H1375" s="283">
        <v>84</v>
      </c>
      <c r="I1375" s="283">
        <v>0</v>
      </c>
      <c r="J1375" s="284">
        <v>2028</v>
      </c>
      <c r="K1375" s="283">
        <v>60</v>
      </c>
      <c r="L1375" s="283">
        <v>8</v>
      </c>
      <c r="M1375" s="283">
        <v>400.5</v>
      </c>
      <c r="N1375" s="283">
        <v>366</v>
      </c>
      <c r="O1375" s="283">
        <v>600</v>
      </c>
      <c r="P1375" s="283">
        <v>67</v>
      </c>
      <c r="Q1375" s="283">
        <v>160</v>
      </c>
      <c r="R1375" s="283"/>
      <c r="S1375" s="283"/>
      <c r="T1375" s="283">
        <v>0</v>
      </c>
    </row>
    <row r="1376" spans="2:20" x14ac:dyDescent="0.35">
      <c r="B1376" s="286">
        <v>1369</v>
      </c>
      <c r="C1376" s="283" t="s">
        <v>648</v>
      </c>
      <c r="D1376" s="283">
        <v>341065</v>
      </c>
      <c r="E1376" s="283">
        <v>254016</v>
      </c>
      <c r="F1376" s="280">
        <f t="shared" si="65"/>
        <v>87049</v>
      </c>
      <c r="G1376" s="283">
        <v>169.5</v>
      </c>
      <c r="H1376" s="283">
        <v>71</v>
      </c>
      <c r="I1376" s="283">
        <v>4</v>
      </c>
      <c r="J1376" s="284">
        <v>1964</v>
      </c>
      <c r="K1376" s="283">
        <v>64</v>
      </c>
      <c r="L1376" s="283">
        <v>4</v>
      </c>
      <c r="M1376" s="283">
        <v>400.5</v>
      </c>
      <c r="N1376" s="283">
        <v>384</v>
      </c>
      <c r="O1376" s="283">
        <v>543</v>
      </c>
      <c r="P1376" s="283">
        <v>61</v>
      </c>
      <c r="Q1376" s="283">
        <v>146</v>
      </c>
      <c r="R1376" s="283"/>
      <c r="S1376" s="283"/>
      <c r="T1376" s="283">
        <v>0</v>
      </c>
    </row>
    <row r="1377" spans="2:20" x14ac:dyDescent="0.35">
      <c r="B1377" s="286">
        <v>1370</v>
      </c>
      <c r="C1377" s="283" t="s">
        <v>649</v>
      </c>
      <c r="D1377" s="283">
        <v>356338</v>
      </c>
      <c r="E1377" s="283">
        <v>269019</v>
      </c>
      <c r="F1377" s="280">
        <f t="shared" si="65"/>
        <v>87319</v>
      </c>
      <c r="G1377" s="283">
        <v>98</v>
      </c>
      <c r="H1377" s="283">
        <v>45</v>
      </c>
      <c r="I1377" s="283">
        <v>3</v>
      </c>
      <c r="J1377" s="284">
        <v>1559</v>
      </c>
      <c r="K1377" s="283">
        <v>42</v>
      </c>
      <c r="L1377" s="283">
        <v>3</v>
      </c>
      <c r="M1377" s="283">
        <v>384</v>
      </c>
      <c r="N1377" s="283">
        <v>442</v>
      </c>
      <c r="O1377" s="283">
        <v>557</v>
      </c>
      <c r="P1377" s="283">
        <v>56</v>
      </c>
      <c r="Q1377" s="283">
        <v>134</v>
      </c>
      <c r="R1377" s="283"/>
      <c r="S1377" s="283"/>
      <c r="T1377" s="283">
        <v>0</v>
      </c>
    </row>
    <row r="1378" spans="2:20" x14ac:dyDescent="0.35">
      <c r="B1378" s="286">
        <v>1371</v>
      </c>
      <c r="C1378" s="283" t="s">
        <v>650</v>
      </c>
      <c r="D1378" s="283">
        <v>413790</v>
      </c>
      <c r="E1378" s="283">
        <v>333362</v>
      </c>
      <c r="F1378" s="280">
        <f t="shared" si="65"/>
        <v>80428</v>
      </c>
      <c r="G1378" s="283">
        <v>122</v>
      </c>
      <c r="H1378" s="280">
        <v>55</v>
      </c>
      <c r="I1378" s="283">
        <v>3</v>
      </c>
      <c r="J1378" s="284">
        <v>1088</v>
      </c>
      <c r="K1378" s="283">
        <v>64</v>
      </c>
      <c r="L1378" s="283">
        <v>14</v>
      </c>
      <c r="M1378" s="283">
        <v>284</v>
      </c>
      <c r="N1378" s="283">
        <v>497</v>
      </c>
      <c r="O1378" s="283">
        <v>862</v>
      </c>
      <c r="P1378" s="283">
        <v>174</v>
      </c>
      <c r="Q1378" s="283">
        <v>510</v>
      </c>
      <c r="R1378" s="283"/>
      <c r="S1378" s="283"/>
      <c r="T1378" s="283">
        <v>0</v>
      </c>
    </row>
    <row r="1379" spans="2:20" x14ac:dyDescent="0.35">
      <c r="B1379" s="286">
        <v>1372</v>
      </c>
      <c r="C1379" s="283" t="s">
        <v>651</v>
      </c>
      <c r="D1379" s="283">
        <v>441268</v>
      </c>
      <c r="E1379" s="283">
        <v>362435</v>
      </c>
      <c r="F1379" s="280">
        <f t="shared" si="65"/>
        <v>78833</v>
      </c>
      <c r="G1379" s="283">
        <v>151.5</v>
      </c>
      <c r="H1379" s="283">
        <v>56</v>
      </c>
      <c r="I1379" s="283">
        <v>0</v>
      </c>
      <c r="J1379" s="284">
        <v>1078</v>
      </c>
      <c r="K1379" s="283">
        <v>111</v>
      </c>
      <c r="L1379" s="283">
        <v>22</v>
      </c>
      <c r="M1379" s="283">
        <v>331</v>
      </c>
      <c r="N1379" s="283">
        <v>615</v>
      </c>
      <c r="O1379" s="283">
        <v>1153</v>
      </c>
      <c r="P1379" s="283">
        <v>275</v>
      </c>
      <c r="Q1379" s="283">
        <v>879</v>
      </c>
      <c r="R1379" s="283"/>
      <c r="S1379" s="283"/>
      <c r="T1379" s="283">
        <v>0</v>
      </c>
    </row>
    <row r="1380" spans="2:20" x14ac:dyDescent="0.35">
      <c r="B1380" s="286">
        <v>1373</v>
      </c>
      <c r="C1380" s="283" t="s">
        <v>652</v>
      </c>
      <c r="D1380" s="283">
        <v>447923</v>
      </c>
      <c r="E1380" s="283">
        <v>367915</v>
      </c>
      <c r="F1380" s="280">
        <f t="shared" si="65"/>
        <v>80008</v>
      </c>
      <c r="G1380" s="283">
        <v>151.5</v>
      </c>
      <c r="H1380" s="283">
        <v>47</v>
      </c>
      <c r="I1380" s="283">
        <v>3</v>
      </c>
      <c r="J1380" s="284">
        <v>1448</v>
      </c>
      <c r="K1380" s="283">
        <v>135</v>
      </c>
      <c r="L1380" s="283">
        <v>26</v>
      </c>
      <c r="M1380" s="283">
        <v>331</v>
      </c>
      <c r="N1380" s="283">
        <v>585</v>
      </c>
      <c r="O1380" s="283">
        <v>890</v>
      </c>
      <c r="P1380" s="283">
        <v>197</v>
      </c>
      <c r="Q1380" s="283">
        <v>605</v>
      </c>
      <c r="R1380" s="283"/>
      <c r="S1380" s="283"/>
      <c r="T1380" s="283">
        <v>0</v>
      </c>
    </row>
    <row r="1381" spans="2:20" x14ac:dyDescent="0.35">
      <c r="B1381" s="286">
        <v>1374</v>
      </c>
      <c r="C1381" s="283" t="s">
        <v>653</v>
      </c>
      <c r="D1381" s="283">
        <v>404028</v>
      </c>
      <c r="E1381" s="283">
        <v>325322</v>
      </c>
      <c r="F1381" s="280">
        <f t="shared" si="65"/>
        <v>78706</v>
      </c>
      <c r="G1381" s="283">
        <v>175</v>
      </c>
      <c r="H1381" s="283">
        <v>72</v>
      </c>
      <c r="I1381" s="283">
        <v>4</v>
      </c>
      <c r="J1381" s="284">
        <v>1727</v>
      </c>
      <c r="K1381" s="283">
        <v>112</v>
      </c>
      <c r="L1381" s="283">
        <v>19</v>
      </c>
      <c r="M1381" s="283">
        <v>449</v>
      </c>
      <c r="N1381" s="283">
        <v>477</v>
      </c>
      <c r="O1381" s="283">
        <v>696</v>
      </c>
      <c r="P1381" s="283">
        <v>131</v>
      </c>
      <c r="Q1381" s="283">
        <v>315</v>
      </c>
      <c r="R1381" s="283"/>
      <c r="S1381" s="283"/>
      <c r="T1381" s="283">
        <v>0</v>
      </c>
    </row>
    <row r="1382" spans="2:20" x14ac:dyDescent="0.35">
      <c r="B1382" s="286">
        <v>1375</v>
      </c>
      <c r="C1382" s="283" t="s">
        <v>654</v>
      </c>
      <c r="D1382" s="283">
        <v>401892</v>
      </c>
      <c r="E1382" s="283">
        <v>313771</v>
      </c>
      <c r="F1382" s="280">
        <f t="shared" si="65"/>
        <v>88121</v>
      </c>
      <c r="G1382" s="283">
        <v>175</v>
      </c>
      <c r="H1382" s="283">
        <v>74</v>
      </c>
      <c r="I1382" s="283">
        <v>0</v>
      </c>
      <c r="J1382" s="284">
        <v>2004</v>
      </c>
      <c r="K1382" s="283">
        <v>107</v>
      </c>
      <c r="L1382" s="283">
        <v>14</v>
      </c>
      <c r="M1382" s="283">
        <v>449</v>
      </c>
      <c r="N1382" s="283">
        <v>367</v>
      </c>
      <c r="O1382" s="283">
        <v>532</v>
      </c>
      <c r="P1382" s="283">
        <v>79</v>
      </c>
      <c r="Q1382" s="283">
        <v>208</v>
      </c>
      <c r="R1382" s="283"/>
      <c r="S1382" s="283"/>
      <c r="T1382" s="283">
        <v>0</v>
      </c>
    </row>
    <row r="1383" spans="2:20" x14ac:dyDescent="0.35">
      <c r="B1383" s="286">
        <v>1376</v>
      </c>
      <c r="C1383" s="283" t="s">
        <v>655</v>
      </c>
      <c r="D1383" s="283">
        <v>402045</v>
      </c>
      <c r="E1383" s="283">
        <v>307587</v>
      </c>
      <c r="F1383" s="280">
        <f t="shared" si="65"/>
        <v>94458</v>
      </c>
      <c r="G1383" s="283">
        <v>132</v>
      </c>
      <c r="H1383" s="283">
        <v>70</v>
      </c>
      <c r="I1383" s="283">
        <v>6</v>
      </c>
      <c r="J1383" s="284">
        <v>2016</v>
      </c>
      <c r="K1383" s="283">
        <v>61</v>
      </c>
      <c r="L1383" s="283">
        <v>14</v>
      </c>
      <c r="M1383" s="283">
        <v>352</v>
      </c>
      <c r="N1383" s="283">
        <v>305</v>
      </c>
      <c r="O1383" s="283">
        <v>380</v>
      </c>
      <c r="P1383" s="283">
        <v>60</v>
      </c>
      <c r="Q1383" s="283">
        <v>128</v>
      </c>
      <c r="R1383" s="283"/>
      <c r="S1383" s="283"/>
      <c r="T1383" s="283">
        <v>0</v>
      </c>
    </row>
    <row r="1384" spans="2:20" x14ac:dyDescent="0.35">
      <c r="B1384" s="286">
        <v>1377</v>
      </c>
      <c r="C1384" s="283" t="s">
        <v>656</v>
      </c>
      <c r="D1384" s="283">
        <v>378372</v>
      </c>
      <c r="E1384" s="283">
        <v>279732</v>
      </c>
      <c r="F1384" s="280">
        <f t="shared" si="65"/>
        <v>98640</v>
      </c>
      <c r="G1384" s="283">
        <v>132</v>
      </c>
      <c r="H1384" s="283">
        <v>49</v>
      </c>
      <c r="I1384" s="283">
        <v>3</v>
      </c>
      <c r="J1384" s="284">
        <v>1840</v>
      </c>
      <c r="K1384" s="283">
        <v>68</v>
      </c>
      <c r="L1384" s="283">
        <v>12</v>
      </c>
      <c r="M1384" s="283">
        <v>352</v>
      </c>
      <c r="N1384" s="283">
        <v>287</v>
      </c>
      <c r="O1384" s="283">
        <v>255</v>
      </c>
      <c r="P1384" s="283">
        <v>54</v>
      </c>
      <c r="Q1384" s="283">
        <v>109</v>
      </c>
      <c r="R1384" s="283"/>
      <c r="S1384" s="283"/>
      <c r="T1384" s="283">
        <v>0</v>
      </c>
    </row>
    <row r="1385" spans="2:20" x14ac:dyDescent="0.35">
      <c r="B1385" s="286">
        <v>1378</v>
      </c>
      <c r="C1385" s="283" t="s">
        <v>657</v>
      </c>
      <c r="D1385" s="283">
        <v>357614</v>
      </c>
      <c r="E1385" s="283">
        <v>255821</v>
      </c>
      <c r="F1385" s="280">
        <f t="shared" si="65"/>
        <v>101793</v>
      </c>
      <c r="G1385" s="283">
        <v>40</v>
      </c>
      <c r="H1385" s="283">
        <v>21</v>
      </c>
      <c r="I1385" s="283">
        <v>3</v>
      </c>
      <c r="J1385" s="284">
        <v>1836</v>
      </c>
      <c r="K1385" s="283">
        <v>86</v>
      </c>
      <c r="L1385" s="283">
        <v>17</v>
      </c>
      <c r="M1385" s="283">
        <v>172</v>
      </c>
      <c r="N1385" s="283">
        <v>262</v>
      </c>
      <c r="O1385" s="283">
        <v>201</v>
      </c>
      <c r="P1385" s="283">
        <v>30</v>
      </c>
      <c r="Q1385" s="283">
        <v>94</v>
      </c>
      <c r="R1385" s="283"/>
      <c r="S1385" s="283"/>
      <c r="T1385" s="283">
        <v>0</v>
      </c>
    </row>
    <row r="1386" spans="2:20" x14ac:dyDescent="0.35">
      <c r="B1386" s="286">
        <v>1379</v>
      </c>
      <c r="C1386" s="283" t="s">
        <v>658</v>
      </c>
      <c r="D1386" s="283">
        <v>319839</v>
      </c>
      <c r="E1386" s="283">
        <v>221079</v>
      </c>
      <c r="F1386" s="280">
        <f t="shared" si="65"/>
        <v>98760</v>
      </c>
      <c r="G1386" s="283">
        <v>40</v>
      </c>
      <c r="H1386" s="283">
        <v>11</v>
      </c>
      <c r="I1386" s="283">
        <v>0</v>
      </c>
      <c r="J1386" s="283">
        <v>1760</v>
      </c>
      <c r="K1386" s="283">
        <v>65</v>
      </c>
      <c r="L1386" s="283">
        <v>31</v>
      </c>
      <c r="M1386" s="283">
        <v>172</v>
      </c>
      <c r="N1386" s="283">
        <v>214</v>
      </c>
      <c r="O1386" s="283">
        <v>143</v>
      </c>
      <c r="P1386" s="283">
        <v>23</v>
      </c>
      <c r="Q1386" s="283">
        <v>79</v>
      </c>
      <c r="R1386" s="283"/>
      <c r="S1386" s="283"/>
      <c r="T1386" s="283">
        <v>0</v>
      </c>
    </row>
    <row r="1387" spans="2:20" x14ac:dyDescent="0.35">
      <c r="B1387" s="286">
        <v>1380</v>
      </c>
      <c r="C1387" s="283" t="s">
        <v>659</v>
      </c>
      <c r="D1387" s="283">
        <v>291395</v>
      </c>
      <c r="E1387" s="283">
        <v>197002</v>
      </c>
      <c r="F1387" s="280">
        <f t="shared" si="65"/>
        <v>94393</v>
      </c>
      <c r="G1387" s="283">
        <v>16.5</v>
      </c>
      <c r="H1387" s="283">
        <v>9</v>
      </c>
      <c r="I1387" s="283">
        <v>0</v>
      </c>
      <c r="J1387" s="283">
        <v>1608</v>
      </c>
      <c r="K1387" s="283">
        <v>56</v>
      </c>
      <c r="L1387" s="283">
        <v>14</v>
      </c>
      <c r="M1387" s="283">
        <v>54.5</v>
      </c>
      <c r="N1387" s="283">
        <v>157</v>
      </c>
      <c r="O1387" s="283">
        <v>96</v>
      </c>
      <c r="P1387" s="283">
        <v>24</v>
      </c>
      <c r="Q1387" s="283">
        <v>58</v>
      </c>
      <c r="R1387" s="283"/>
      <c r="S1387" s="283"/>
      <c r="T1387" s="283">
        <v>0</v>
      </c>
    </row>
    <row r="1388" spans="2:20" x14ac:dyDescent="0.35">
      <c r="B1388" s="286">
        <v>1381</v>
      </c>
      <c r="C1388" s="283" t="s">
        <v>660</v>
      </c>
      <c r="D1388" s="283">
        <v>218198</v>
      </c>
      <c r="E1388" s="283">
        <v>147282</v>
      </c>
      <c r="F1388" s="280">
        <f t="shared" si="65"/>
        <v>70916</v>
      </c>
      <c r="G1388" s="283">
        <v>16.5</v>
      </c>
      <c r="H1388" s="283">
        <v>8</v>
      </c>
      <c r="I1388" s="283">
        <v>0</v>
      </c>
      <c r="J1388" s="283">
        <v>1061</v>
      </c>
      <c r="K1388" s="283">
        <v>79</v>
      </c>
      <c r="L1388" s="283">
        <v>6</v>
      </c>
      <c r="M1388" s="283">
        <v>54.5</v>
      </c>
      <c r="N1388" s="283">
        <v>124</v>
      </c>
      <c r="O1388" s="283">
        <v>52</v>
      </c>
      <c r="P1388" s="283">
        <v>15</v>
      </c>
      <c r="Q1388" s="283">
        <v>57</v>
      </c>
      <c r="R1388" s="283"/>
      <c r="S1388" s="283"/>
      <c r="T1388" s="283">
        <v>0</v>
      </c>
    </row>
    <row r="1389" spans="2:20" x14ac:dyDescent="0.35">
      <c r="B1389" s="286">
        <v>1382</v>
      </c>
      <c r="C1389" s="283" t="s">
        <v>661</v>
      </c>
      <c r="D1389" s="283">
        <v>165110</v>
      </c>
      <c r="E1389" s="283">
        <v>112837</v>
      </c>
      <c r="F1389" s="280">
        <f t="shared" si="65"/>
        <v>52273</v>
      </c>
      <c r="G1389" s="283">
        <v>8.5</v>
      </c>
      <c r="H1389" s="283">
        <v>3</v>
      </c>
      <c r="I1389" s="283">
        <v>0</v>
      </c>
      <c r="J1389" s="283">
        <v>643</v>
      </c>
      <c r="K1389" s="283">
        <v>61</v>
      </c>
      <c r="L1389" s="283">
        <v>12</v>
      </c>
      <c r="M1389" s="283">
        <v>27</v>
      </c>
      <c r="N1389" s="283">
        <v>99</v>
      </c>
      <c r="O1389" s="283">
        <v>32</v>
      </c>
      <c r="P1389" s="283">
        <v>12</v>
      </c>
      <c r="Q1389" s="283">
        <v>43</v>
      </c>
      <c r="R1389" s="283"/>
      <c r="S1389" s="283"/>
      <c r="T1389" s="283">
        <v>0</v>
      </c>
    </row>
    <row r="1390" spans="2:20" x14ac:dyDescent="0.35">
      <c r="B1390" s="286">
        <v>1383</v>
      </c>
      <c r="C1390" s="283" t="s">
        <v>662</v>
      </c>
      <c r="D1390" s="283">
        <v>119896</v>
      </c>
      <c r="E1390" s="283">
        <v>83218</v>
      </c>
      <c r="F1390" s="280">
        <f t="shared" si="65"/>
        <v>36678</v>
      </c>
      <c r="G1390" s="283">
        <v>8.5</v>
      </c>
      <c r="H1390" s="283">
        <v>3</v>
      </c>
      <c r="I1390" s="283">
        <v>0</v>
      </c>
      <c r="J1390" s="283">
        <v>436</v>
      </c>
      <c r="K1390" s="283">
        <v>38</v>
      </c>
      <c r="L1390" s="283">
        <v>14</v>
      </c>
      <c r="M1390" s="283">
        <v>27</v>
      </c>
      <c r="N1390" s="283">
        <v>79</v>
      </c>
      <c r="O1390" s="283">
        <v>19</v>
      </c>
      <c r="P1390" s="283">
        <v>6</v>
      </c>
      <c r="Q1390" s="283">
        <v>25</v>
      </c>
      <c r="R1390" s="283"/>
      <c r="S1390" s="283"/>
      <c r="T1390" s="283">
        <v>0</v>
      </c>
    </row>
    <row r="1391" spans="2:20" x14ac:dyDescent="0.35">
      <c r="B1391" s="286">
        <v>1384</v>
      </c>
      <c r="C1391" s="283" t="s">
        <v>663</v>
      </c>
      <c r="D1391" s="283">
        <v>127990</v>
      </c>
      <c r="E1391" s="283">
        <v>89150</v>
      </c>
      <c r="F1391" s="280">
        <f t="shared" si="65"/>
        <v>38840</v>
      </c>
      <c r="G1391" s="283">
        <v>7</v>
      </c>
      <c r="H1391" s="283">
        <v>6</v>
      </c>
      <c r="I1391" s="283">
        <v>0</v>
      </c>
      <c r="J1391" s="283">
        <v>335</v>
      </c>
      <c r="K1391" s="283">
        <v>36</v>
      </c>
      <c r="L1391" s="283">
        <v>7</v>
      </c>
      <c r="M1391" s="283">
        <v>13</v>
      </c>
      <c r="N1391" s="283">
        <v>97</v>
      </c>
      <c r="O1391" s="283">
        <v>15</v>
      </c>
      <c r="P1391" s="283">
        <v>3</v>
      </c>
      <c r="Q1391" s="283">
        <v>23</v>
      </c>
      <c r="R1391" s="283"/>
      <c r="S1391" s="283"/>
      <c r="T1391" s="283">
        <v>0</v>
      </c>
    </row>
    <row r="1392" spans="2:20" x14ac:dyDescent="0.35">
      <c r="B1392" s="286">
        <v>1385</v>
      </c>
      <c r="C1392" s="283" t="s">
        <v>664</v>
      </c>
      <c r="D1392" s="283">
        <v>5926624</v>
      </c>
      <c r="E1392" s="283">
        <v>4485210</v>
      </c>
      <c r="F1392" s="280">
        <f t="shared" si="65"/>
        <v>1441414</v>
      </c>
      <c r="G1392" s="283">
        <v>1759</v>
      </c>
      <c r="H1392" s="283">
        <v>733</v>
      </c>
      <c r="I1392" s="283">
        <v>29</v>
      </c>
      <c r="J1392" s="283">
        <v>26174</v>
      </c>
      <c r="K1392" s="283">
        <v>1300</v>
      </c>
      <c r="L1392" s="283">
        <v>255</v>
      </c>
      <c r="M1392" s="283">
        <v>4604</v>
      </c>
      <c r="N1392" s="283">
        <v>5940</v>
      </c>
      <c r="O1392" s="283">
        <v>7791</v>
      </c>
      <c r="P1392" s="283">
        <v>1395</v>
      </c>
      <c r="Q1392" s="283">
        <v>3952</v>
      </c>
      <c r="R1392" s="283"/>
      <c r="S1392" s="283"/>
      <c r="T1392" s="283">
        <v>0</v>
      </c>
    </row>
    <row r="1393" spans="2:20" x14ac:dyDescent="0.35">
      <c r="B1393" s="286">
        <v>1386</v>
      </c>
      <c r="C1393" s="282" t="s">
        <v>768</v>
      </c>
      <c r="D1393" s="282">
        <v>2525539</v>
      </c>
      <c r="E1393" s="282">
        <v>1834359</v>
      </c>
      <c r="F1393" s="282">
        <f>D1393-E1393</f>
        <v>691180</v>
      </c>
      <c r="G1393" s="282">
        <v>491</v>
      </c>
      <c r="H1393" s="282">
        <v>222</v>
      </c>
      <c r="I1393" s="282">
        <v>13</v>
      </c>
      <c r="J1393" s="282">
        <v>16361</v>
      </c>
      <c r="K1393" s="282">
        <v>1232</v>
      </c>
      <c r="L1393" s="282">
        <v>446</v>
      </c>
      <c r="M1393" s="282">
        <v>1220</v>
      </c>
      <c r="N1393" s="282">
        <v>1714</v>
      </c>
      <c r="O1393" s="282">
        <v>2409</v>
      </c>
      <c r="P1393" s="282">
        <v>540</v>
      </c>
      <c r="Q1393" s="282">
        <v>1714</v>
      </c>
      <c r="R1393" s="282"/>
      <c r="S1393" s="282"/>
      <c r="T1393" s="282">
        <v>1</v>
      </c>
    </row>
    <row r="1394" spans="2:20" ht="42" x14ac:dyDescent="0.4">
      <c r="B1394" s="286">
        <v>1387</v>
      </c>
      <c r="C1394" s="218"/>
      <c r="D1394" s="607" t="s">
        <v>2353</v>
      </c>
      <c r="E1394" s="607" t="s">
        <v>2354</v>
      </c>
      <c r="F1394" s="607" t="s">
        <v>2355</v>
      </c>
      <c r="G1394" s="285" t="s">
        <v>2357</v>
      </c>
      <c r="H1394" s="285" t="s">
        <v>2358</v>
      </c>
      <c r="I1394" s="285" t="s">
        <v>2359</v>
      </c>
      <c r="J1394" s="285" t="s">
        <v>4068</v>
      </c>
      <c r="K1394" s="285" t="s">
        <v>4069</v>
      </c>
      <c r="L1394" s="285" t="s">
        <v>4070</v>
      </c>
      <c r="M1394" s="285" t="s">
        <v>2068</v>
      </c>
      <c r="N1394" s="285" t="s">
        <v>2069</v>
      </c>
      <c r="O1394" s="285" t="s">
        <v>2070</v>
      </c>
      <c r="P1394" s="285" t="s">
        <v>2071</v>
      </c>
      <c r="Q1394" s="285" t="s">
        <v>2072</v>
      </c>
      <c r="R1394" s="285">
        <v>9</v>
      </c>
      <c r="S1394" s="285">
        <v>10</v>
      </c>
      <c r="T1394" s="285" t="s">
        <v>765</v>
      </c>
    </row>
    <row r="1395" spans="2:20" x14ac:dyDescent="0.35">
      <c r="B1395" s="286">
        <v>1388</v>
      </c>
      <c r="C1395" s="280" t="s">
        <v>646</v>
      </c>
      <c r="D1395" s="280">
        <v>371219</v>
      </c>
      <c r="E1395" s="280">
        <v>287178</v>
      </c>
      <c r="F1395" s="280">
        <f>D1395-E1395</f>
        <v>84041</v>
      </c>
      <c r="G1395" s="280">
        <v>146</v>
      </c>
      <c r="H1395" s="280">
        <v>49</v>
      </c>
      <c r="I1395" s="280">
        <v>0</v>
      </c>
      <c r="J1395" s="281">
        <v>1212</v>
      </c>
      <c r="K1395" s="280">
        <v>22</v>
      </c>
      <c r="L1395" s="280">
        <v>52</v>
      </c>
      <c r="M1395" s="280">
        <v>351</v>
      </c>
      <c r="N1395" s="280">
        <v>583</v>
      </c>
      <c r="O1395" s="280">
        <v>765</v>
      </c>
      <c r="P1395" s="280">
        <v>128</v>
      </c>
      <c r="Q1395" s="280">
        <v>379</v>
      </c>
      <c r="R1395" s="280"/>
      <c r="S1395" s="280"/>
      <c r="T1395" s="280">
        <v>0</v>
      </c>
    </row>
    <row r="1396" spans="2:20" x14ac:dyDescent="0.35">
      <c r="B1396" s="286">
        <v>1389</v>
      </c>
      <c r="C1396" s="283" t="s">
        <v>647</v>
      </c>
      <c r="D1396" s="283">
        <v>368635</v>
      </c>
      <c r="E1396" s="283">
        <v>278505</v>
      </c>
      <c r="F1396" s="280">
        <f t="shared" ref="F1396:F1413" si="66">D1396-E1396</f>
        <v>90130</v>
      </c>
      <c r="G1396" s="283">
        <v>169.5</v>
      </c>
      <c r="H1396" s="283">
        <v>84</v>
      </c>
      <c r="I1396" s="283">
        <v>0</v>
      </c>
      <c r="J1396" s="284">
        <v>1291</v>
      </c>
      <c r="K1396" s="283">
        <v>3</v>
      </c>
      <c r="L1396" s="283">
        <v>19</v>
      </c>
      <c r="M1396" s="283">
        <v>400.5</v>
      </c>
      <c r="N1396" s="283">
        <v>366</v>
      </c>
      <c r="O1396" s="283">
        <v>600</v>
      </c>
      <c r="P1396" s="283">
        <v>67</v>
      </c>
      <c r="Q1396" s="283">
        <v>160</v>
      </c>
      <c r="R1396" s="283"/>
      <c r="S1396" s="283"/>
      <c r="T1396" s="283">
        <v>0</v>
      </c>
    </row>
    <row r="1397" spans="2:20" x14ac:dyDescent="0.35">
      <c r="B1397" s="286">
        <v>1390</v>
      </c>
      <c r="C1397" s="283" t="s">
        <v>648</v>
      </c>
      <c r="D1397" s="283">
        <v>341065</v>
      </c>
      <c r="E1397" s="283">
        <v>254016</v>
      </c>
      <c r="F1397" s="280">
        <f t="shared" si="66"/>
        <v>87049</v>
      </c>
      <c r="G1397" s="283">
        <v>169.5</v>
      </c>
      <c r="H1397" s="283">
        <v>71</v>
      </c>
      <c r="I1397" s="283">
        <v>4</v>
      </c>
      <c r="J1397" s="284">
        <v>1204</v>
      </c>
      <c r="K1397" s="283">
        <v>0</v>
      </c>
      <c r="L1397" s="283">
        <v>14</v>
      </c>
      <c r="M1397" s="283">
        <v>400.5</v>
      </c>
      <c r="N1397" s="283">
        <v>384</v>
      </c>
      <c r="O1397" s="283">
        <v>543</v>
      </c>
      <c r="P1397" s="283">
        <v>61</v>
      </c>
      <c r="Q1397" s="283">
        <v>146</v>
      </c>
      <c r="R1397" s="283"/>
      <c r="S1397" s="283"/>
      <c r="T1397" s="283">
        <v>0</v>
      </c>
    </row>
    <row r="1398" spans="2:20" x14ac:dyDescent="0.35">
      <c r="B1398" s="286">
        <v>1391</v>
      </c>
      <c r="C1398" s="283" t="s">
        <v>649</v>
      </c>
      <c r="D1398" s="283">
        <v>356338</v>
      </c>
      <c r="E1398" s="283">
        <v>269019</v>
      </c>
      <c r="F1398" s="280">
        <f t="shared" si="66"/>
        <v>87319</v>
      </c>
      <c r="G1398" s="283">
        <v>98</v>
      </c>
      <c r="H1398" s="283">
        <v>45</v>
      </c>
      <c r="I1398" s="283">
        <v>3</v>
      </c>
      <c r="J1398" s="284">
        <v>1183</v>
      </c>
      <c r="K1398" s="283">
        <v>11</v>
      </c>
      <c r="L1398" s="283">
        <v>23</v>
      </c>
      <c r="M1398" s="283">
        <v>384</v>
      </c>
      <c r="N1398" s="283">
        <v>442</v>
      </c>
      <c r="O1398" s="283">
        <v>557</v>
      </c>
      <c r="P1398" s="283">
        <v>56</v>
      </c>
      <c r="Q1398" s="283">
        <v>134</v>
      </c>
      <c r="R1398" s="283"/>
      <c r="S1398" s="283"/>
      <c r="T1398" s="283">
        <v>0</v>
      </c>
    </row>
    <row r="1399" spans="2:20" x14ac:dyDescent="0.35">
      <c r="B1399" s="286">
        <v>1392</v>
      </c>
      <c r="C1399" s="283" t="s">
        <v>650</v>
      </c>
      <c r="D1399" s="283">
        <v>413790</v>
      </c>
      <c r="E1399" s="283">
        <v>333362</v>
      </c>
      <c r="F1399" s="280">
        <f t="shared" si="66"/>
        <v>80428</v>
      </c>
      <c r="G1399" s="283">
        <v>122</v>
      </c>
      <c r="H1399" s="280">
        <v>55</v>
      </c>
      <c r="I1399" s="283">
        <v>3</v>
      </c>
      <c r="J1399" s="284">
        <v>1010</v>
      </c>
      <c r="K1399" s="283">
        <v>50</v>
      </c>
      <c r="L1399" s="283">
        <v>74</v>
      </c>
      <c r="M1399" s="283">
        <v>284</v>
      </c>
      <c r="N1399" s="283">
        <v>497</v>
      </c>
      <c r="O1399" s="283">
        <v>862</v>
      </c>
      <c r="P1399" s="283">
        <v>174</v>
      </c>
      <c r="Q1399" s="283">
        <v>510</v>
      </c>
      <c r="R1399" s="283"/>
      <c r="S1399" s="283"/>
      <c r="T1399" s="283">
        <v>0</v>
      </c>
    </row>
    <row r="1400" spans="2:20" x14ac:dyDescent="0.35">
      <c r="B1400" s="286">
        <v>1393</v>
      </c>
      <c r="C1400" s="283" t="s">
        <v>651</v>
      </c>
      <c r="D1400" s="283">
        <v>441268</v>
      </c>
      <c r="E1400" s="283">
        <v>362435</v>
      </c>
      <c r="F1400" s="280">
        <f t="shared" si="66"/>
        <v>78833</v>
      </c>
      <c r="G1400" s="283">
        <v>151.5</v>
      </c>
      <c r="H1400" s="283">
        <v>56</v>
      </c>
      <c r="I1400" s="283">
        <v>0</v>
      </c>
      <c r="J1400" s="284">
        <v>1059</v>
      </c>
      <c r="K1400" s="283">
        <v>46</v>
      </c>
      <c r="L1400" s="283">
        <v>89</v>
      </c>
      <c r="M1400" s="283">
        <v>331</v>
      </c>
      <c r="N1400" s="283">
        <v>615</v>
      </c>
      <c r="O1400" s="283">
        <v>1153</v>
      </c>
      <c r="P1400" s="283">
        <v>275</v>
      </c>
      <c r="Q1400" s="283">
        <v>879</v>
      </c>
      <c r="R1400" s="283"/>
      <c r="S1400" s="283"/>
      <c r="T1400" s="283">
        <v>0</v>
      </c>
    </row>
    <row r="1401" spans="2:20" x14ac:dyDescent="0.35">
      <c r="B1401" s="286">
        <v>1394</v>
      </c>
      <c r="C1401" s="283" t="s">
        <v>652</v>
      </c>
      <c r="D1401" s="283">
        <v>447923</v>
      </c>
      <c r="E1401" s="283">
        <v>367915</v>
      </c>
      <c r="F1401" s="280">
        <f t="shared" si="66"/>
        <v>80008</v>
      </c>
      <c r="G1401" s="283">
        <v>151.5</v>
      </c>
      <c r="H1401" s="283">
        <v>47</v>
      </c>
      <c r="I1401" s="283">
        <v>3</v>
      </c>
      <c r="J1401" s="284">
        <v>1077</v>
      </c>
      <c r="K1401" s="283">
        <v>41</v>
      </c>
      <c r="L1401" s="283">
        <v>70</v>
      </c>
      <c r="M1401" s="283">
        <v>331</v>
      </c>
      <c r="N1401" s="283">
        <v>585</v>
      </c>
      <c r="O1401" s="283">
        <v>890</v>
      </c>
      <c r="P1401" s="283">
        <v>197</v>
      </c>
      <c r="Q1401" s="283">
        <v>605</v>
      </c>
      <c r="R1401" s="283"/>
      <c r="S1401" s="283"/>
      <c r="T1401" s="283">
        <v>0</v>
      </c>
    </row>
    <row r="1402" spans="2:20" x14ac:dyDescent="0.35">
      <c r="B1402" s="286">
        <v>1395</v>
      </c>
      <c r="C1402" s="283" t="s">
        <v>653</v>
      </c>
      <c r="D1402" s="283">
        <v>404028</v>
      </c>
      <c r="E1402" s="283">
        <v>325322</v>
      </c>
      <c r="F1402" s="280">
        <f t="shared" si="66"/>
        <v>78706</v>
      </c>
      <c r="G1402" s="283">
        <v>175</v>
      </c>
      <c r="H1402" s="283">
        <v>72</v>
      </c>
      <c r="I1402" s="283">
        <v>4</v>
      </c>
      <c r="J1402" s="284">
        <v>993</v>
      </c>
      <c r="K1402" s="283">
        <v>38</v>
      </c>
      <c r="L1402" s="283">
        <v>71</v>
      </c>
      <c r="M1402" s="283">
        <v>449</v>
      </c>
      <c r="N1402" s="283">
        <v>477</v>
      </c>
      <c r="O1402" s="283">
        <v>696</v>
      </c>
      <c r="P1402" s="283">
        <v>131</v>
      </c>
      <c r="Q1402" s="283">
        <v>315</v>
      </c>
      <c r="R1402" s="283"/>
      <c r="S1402" s="283"/>
      <c r="T1402" s="283">
        <v>0</v>
      </c>
    </row>
    <row r="1403" spans="2:20" x14ac:dyDescent="0.35">
      <c r="B1403" s="286">
        <v>1396</v>
      </c>
      <c r="C1403" s="283" t="s">
        <v>654</v>
      </c>
      <c r="D1403" s="283">
        <v>401892</v>
      </c>
      <c r="E1403" s="283">
        <v>313771</v>
      </c>
      <c r="F1403" s="280">
        <f t="shared" si="66"/>
        <v>88121</v>
      </c>
      <c r="G1403" s="283">
        <v>175</v>
      </c>
      <c r="H1403" s="283">
        <v>74</v>
      </c>
      <c r="I1403" s="283">
        <v>0</v>
      </c>
      <c r="J1403" s="284">
        <v>1037</v>
      </c>
      <c r="K1403" s="283">
        <v>21</v>
      </c>
      <c r="L1403" s="283">
        <v>43</v>
      </c>
      <c r="M1403" s="283">
        <v>449</v>
      </c>
      <c r="N1403" s="283">
        <v>367</v>
      </c>
      <c r="O1403" s="283">
        <v>532</v>
      </c>
      <c r="P1403" s="283">
        <v>79</v>
      </c>
      <c r="Q1403" s="283">
        <v>208</v>
      </c>
      <c r="R1403" s="283"/>
      <c r="S1403" s="283"/>
      <c r="T1403" s="283">
        <v>0</v>
      </c>
    </row>
    <row r="1404" spans="2:20" x14ac:dyDescent="0.35">
      <c r="B1404" s="286">
        <v>1397</v>
      </c>
      <c r="C1404" s="283" t="s">
        <v>655</v>
      </c>
      <c r="D1404" s="283">
        <v>402045</v>
      </c>
      <c r="E1404" s="283">
        <v>307587</v>
      </c>
      <c r="F1404" s="280">
        <f t="shared" si="66"/>
        <v>94458</v>
      </c>
      <c r="G1404" s="283">
        <v>132</v>
      </c>
      <c r="H1404" s="283">
        <v>70</v>
      </c>
      <c r="I1404" s="283">
        <v>6</v>
      </c>
      <c r="J1404" s="284">
        <v>1173</v>
      </c>
      <c r="K1404" s="283">
        <v>12</v>
      </c>
      <c r="L1404" s="283">
        <v>38</v>
      </c>
      <c r="M1404" s="283">
        <v>352</v>
      </c>
      <c r="N1404" s="283">
        <v>305</v>
      </c>
      <c r="O1404" s="283">
        <v>380</v>
      </c>
      <c r="P1404" s="283">
        <v>60</v>
      </c>
      <c r="Q1404" s="283">
        <v>128</v>
      </c>
      <c r="R1404" s="283"/>
      <c r="S1404" s="283"/>
      <c r="T1404" s="283">
        <v>0</v>
      </c>
    </row>
    <row r="1405" spans="2:20" x14ac:dyDescent="0.35">
      <c r="B1405" s="286">
        <v>1398</v>
      </c>
      <c r="C1405" s="283" t="s">
        <v>656</v>
      </c>
      <c r="D1405" s="283">
        <v>378372</v>
      </c>
      <c r="E1405" s="283">
        <v>279732</v>
      </c>
      <c r="F1405" s="280">
        <f t="shared" si="66"/>
        <v>98640</v>
      </c>
      <c r="G1405" s="283">
        <v>132</v>
      </c>
      <c r="H1405" s="283">
        <v>49</v>
      </c>
      <c r="I1405" s="283">
        <v>3</v>
      </c>
      <c r="J1405" s="284">
        <v>1253</v>
      </c>
      <c r="K1405" s="283">
        <v>43</v>
      </c>
      <c r="L1405" s="283">
        <v>50</v>
      </c>
      <c r="M1405" s="283">
        <v>352</v>
      </c>
      <c r="N1405" s="283">
        <v>287</v>
      </c>
      <c r="O1405" s="283">
        <v>255</v>
      </c>
      <c r="P1405" s="283">
        <v>54</v>
      </c>
      <c r="Q1405" s="283">
        <v>109</v>
      </c>
      <c r="R1405" s="283"/>
      <c r="S1405" s="283"/>
      <c r="T1405" s="283">
        <v>0</v>
      </c>
    </row>
    <row r="1406" spans="2:20" x14ac:dyDescent="0.35">
      <c r="B1406" s="286">
        <v>1399</v>
      </c>
      <c r="C1406" s="283" t="s">
        <v>657</v>
      </c>
      <c r="D1406" s="283">
        <v>357614</v>
      </c>
      <c r="E1406" s="283">
        <v>255821</v>
      </c>
      <c r="F1406" s="280">
        <f t="shared" si="66"/>
        <v>101793</v>
      </c>
      <c r="G1406" s="283">
        <v>40</v>
      </c>
      <c r="H1406" s="283">
        <v>21</v>
      </c>
      <c r="I1406" s="283">
        <v>3</v>
      </c>
      <c r="J1406" s="284">
        <v>1270</v>
      </c>
      <c r="K1406" s="283">
        <v>31</v>
      </c>
      <c r="L1406" s="283">
        <v>50</v>
      </c>
      <c r="M1406" s="283">
        <v>172</v>
      </c>
      <c r="N1406" s="283">
        <v>262</v>
      </c>
      <c r="O1406" s="283">
        <v>201</v>
      </c>
      <c r="P1406" s="283">
        <v>30</v>
      </c>
      <c r="Q1406" s="283">
        <v>94</v>
      </c>
      <c r="R1406" s="283"/>
      <c r="S1406" s="283"/>
      <c r="T1406" s="283">
        <v>0</v>
      </c>
    </row>
    <row r="1407" spans="2:20" x14ac:dyDescent="0.35">
      <c r="B1407" s="286">
        <v>1400</v>
      </c>
      <c r="C1407" s="283" t="s">
        <v>658</v>
      </c>
      <c r="D1407" s="283">
        <v>319839</v>
      </c>
      <c r="E1407" s="283">
        <v>221079</v>
      </c>
      <c r="F1407" s="280">
        <f t="shared" si="66"/>
        <v>98760</v>
      </c>
      <c r="G1407" s="283">
        <v>40</v>
      </c>
      <c r="H1407" s="283">
        <v>11</v>
      </c>
      <c r="I1407" s="283">
        <v>0</v>
      </c>
      <c r="J1407" s="283">
        <v>1113</v>
      </c>
      <c r="K1407" s="283">
        <v>38</v>
      </c>
      <c r="L1407" s="283">
        <v>39</v>
      </c>
      <c r="M1407" s="283">
        <v>172</v>
      </c>
      <c r="N1407" s="283">
        <v>214</v>
      </c>
      <c r="O1407" s="283">
        <v>143</v>
      </c>
      <c r="P1407" s="283">
        <v>23</v>
      </c>
      <c r="Q1407" s="283">
        <v>79</v>
      </c>
      <c r="R1407" s="283"/>
      <c r="S1407" s="283"/>
      <c r="T1407" s="283">
        <v>0</v>
      </c>
    </row>
    <row r="1408" spans="2:20" x14ac:dyDescent="0.35">
      <c r="B1408" s="286">
        <v>1401</v>
      </c>
      <c r="C1408" s="283" t="s">
        <v>659</v>
      </c>
      <c r="D1408" s="283">
        <v>291395</v>
      </c>
      <c r="E1408" s="283">
        <v>197002</v>
      </c>
      <c r="F1408" s="280">
        <f t="shared" si="66"/>
        <v>94393</v>
      </c>
      <c r="G1408" s="283">
        <v>16.5</v>
      </c>
      <c r="H1408" s="283">
        <v>9</v>
      </c>
      <c r="I1408" s="283">
        <v>0</v>
      </c>
      <c r="J1408" s="283">
        <v>923</v>
      </c>
      <c r="K1408" s="283">
        <v>24</v>
      </c>
      <c r="L1408" s="283">
        <v>59</v>
      </c>
      <c r="M1408" s="283">
        <v>54.5</v>
      </c>
      <c r="N1408" s="283">
        <v>157</v>
      </c>
      <c r="O1408" s="283">
        <v>96</v>
      </c>
      <c r="P1408" s="283">
        <v>24</v>
      </c>
      <c r="Q1408" s="283">
        <v>58</v>
      </c>
      <c r="R1408" s="283"/>
      <c r="S1408" s="283"/>
      <c r="T1408" s="283">
        <v>0</v>
      </c>
    </row>
    <row r="1409" spans="2:20" x14ac:dyDescent="0.35">
      <c r="B1409" s="286">
        <v>1402</v>
      </c>
      <c r="C1409" s="283" t="s">
        <v>660</v>
      </c>
      <c r="D1409" s="283">
        <v>218198</v>
      </c>
      <c r="E1409" s="283">
        <v>147282</v>
      </c>
      <c r="F1409" s="280">
        <f t="shared" si="66"/>
        <v>70916</v>
      </c>
      <c r="G1409" s="283">
        <v>16.5</v>
      </c>
      <c r="H1409" s="283">
        <v>8</v>
      </c>
      <c r="I1409" s="283">
        <v>0</v>
      </c>
      <c r="J1409" s="283">
        <v>727</v>
      </c>
      <c r="K1409" s="283">
        <v>28</v>
      </c>
      <c r="L1409" s="283">
        <v>46</v>
      </c>
      <c r="M1409" s="283">
        <v>54.5</v>
      </c>
      <c r="N1409" s="283">
        <v>124</v>
      </c>
      <c r="O1409" s="283">
        <v>52</v>
      </c>
      <c r="P1409" s="283">
        <v>15</v>
      </c>
      <c r="Q1409" s="283">
        <v>57</v>
      </c>
      <c r="R1409" s="283"/>
      <c r="S1409" s="283"/>
      <c r="T1409" s="283">
        <v>0</v>
      </c>
    </row>
    <row r="1410" spans="2:20" x14ac:dyDescent="0.35">
      <c r="B1410" s="286">
        <v>1403</v>
      </c>
      <c r="C1410" s="283" t="s">
        <v>661</v>
      </c>
      <c r="D1410" s="283">
        <v>165110</v>
      </c>
      <c r="E1410" s="283">
        <v>112837</v>
      </c>
      <c r="F1410" s="280">
        <f t="shared" si="66"/>
        <v>52273</v>
      </c>
      <c r="G1410" s="283">
        <v>8.5</v>
      </c>
      <c r="H1410" s="283">
        <v>3</v>
      </c>
      <c r="I1410" s="283">
        <v>0</v>
      </c>
      <c r="J1410" s="283">
        <v>589</v>
      </c>
      <c r="K1410" s="283">
        <v>33</v>
      </c>
      <c r="L1410" s="283">
        <v>31</v>
      </c>
      <c r="M1410" s="283">
        <v>27</v>
      </c>
      <c r="N1410" s="283">
        <v>99</v>
      </c>
      <c r="O1410" s="283">
        <v>32</v>
      </c>
      <c r="P1410" s="283">
        <v>12</v>
      </c>
      <c r="Q1410" s="283">
        <v>43</v>
      </c>
      <c r="R1410" s="283"/>
      <c r="S1410" s="283"/>
      <c r="T1410" s="283">
        <v>0</v>
      </c>
    </row>
    <row r="1411" spans="2:20" x14ac:dyDescent="0.35">
      <c r="B1411" s="286">
        <v>1404</v>
      </c>
      <c r="C1411" s="283" t="s">
        <v>662</v>
      </c>
      <c r="D1411" s="283">
        <v>119896</v>
      </c>
      <c r="E1411" s="283">
        <v>83218</v>
      </c>
      <c r="F1411" s="280">
        <f t="shared" si="66"/>
        <v>36678</v>
      </c>
      <c r="G1411" s="283">
        <v>8.5</v>
      </c>
      <c r="H1411" s="283">
        <v>3</v>
      </c>
      <c r="I1411" s="283">
        <v>0</v>
      </c>
      <c r="J1411" s="283">
        <v>429</v>
      </c>
      <c r="K1411" s="283">
        <v>31</v>
      </c>
      <c r="L1411" s="283">
        <v>25</v>
      </c>
      <c r="M1411" s="283">
        <v>27</v>
      </c>
      <c r="N1411" s="283">
        <v>79</v>
      </c>
      <c r="O1411" s="283">
        <v>19</v>
      </c>
      <c r="P1411" s="283">
        <v>6</v>
      </c>
      <c r="Q1411" s="283">
        <v>25</v>
      </c>
      <c r="R1411" s="283"/>
      <c r="S1411" s="283"/>
      <c r="T1411" s="283">
        <v>0</v>
      </c>
    </row>
    <row r="1412" spans="2:20" x14ac:dyDescent="0.35">
      <c r="B1412" s="286">
        <v>1405</v>
      </c>
      <c r="C1412" s="283" t="s">
        <v>663</v>
      </c>
      <c r="D1412" s="283">
        <v>127990</v>
      </c>
      <c r="E1412" s="283">
        <v>89150</v>
      </c>
      <c r="F1412" s="280">
        <f t="shared" si="66"/>
        <v>38840</v>
      </c>
      <c r="G1412" s="283">
        <v>7</v>
      </c>
      <c r="H1412" s="283">
        <v>6</v>
      </c>
      <c r="I1412" s="283">
        <v>0</v>
      </c>
      <c r="J1412" s="283">
        <v>346</v>
      </c>
      <c r="K1412" s="283">
        <v>41</v>
      </c>
      <c r="L1412" s="283">
        <v>32</v>
      </c>
      <c r="M1412" s="283">
        <v>13</v>
      </c>
      <c r="N1412" s="283">
        <v>97</v>
      </c>
      <c r="O1412" s="283">
        <v>15</v>
      </c>
      <c r="P1412" s="283">
        <v>3</v>
      </c>
      <c r="Q1412" s="283">
        <v>23</v>
      </c>
      <c r="R1412" s="283"/>
      <c r="S1412" s="283"/>
      <c r="T1412" s="283">
        <v>0</v>
      </c>
    </row>
    <row r="1413" spans="2:20" x14ac:dyDescent="0.35">
      <c r="B1413" s="286">
        <v>1406</v>
      </c>
      <c r="C1413" s="283" t="s">
        <v>664</v>
      </c>
      <c r="D1413" s="283">
        <v>5926624</v>
      </c>
      <c r="E1413" s="283">
        <v>4485210</v>
      </c>
      <c r="F1413" s="280">
        <f t="shared" si="66"/>
        <v>1441414</v>
      </c>
      <c r="G1413" s="283">
        <v>1759</v>
      </c>
      <c r="H1413" s="283">
        <v>733</v>
      </c>
      <c r="I1413" s="283">
        <v>29</v>
      </c>
      <c r="J1413" s="283">
        <v>17901</v>
      </c>
      <c r="K1413" s="283">
        <v>515</v>
      </c>
      <c r="L1413" s="283">
        <v>816</v>
      </c>
      <c r="M1413" s="283">
        <v>4604</v>
      </c>
      <c r="N1413" s="283">
        <v>5940</v>
      </c>
      <c r="O1413" s="283">
        <v>7791</v>
      </c>
      <c r="P1413" s="283">
        <v>1395</v>
      </c>
      <c r="Q1413" s="283">
        <v>3952</v>
      </c>
      <c r="R1413" s="283"/>
      <c r="S1413" s="283"/>
      <c r="T1413" s="283">
        <v>0</v>
      </c>
    </row>
    <row r="1414" spans="2:20" x14ac:dyDescent="0.35">
      <c r="B1414" s="286">
        <v>1407</v>
      </c>
      <c r="C1414" s="282" t="s">
        <v>768</v>
      </c>
      <c r="D1414" s="282">
        <v>2525539</v>
      </c>
      <c r="E1414" s="282">
        <v>1834359</v>
      </c>
      <c r="F1414" s="282">
        <f>D1414-E1414</f>
        <v>691180</v>
      </c>
      <c r="G1414" s="282">
        <v>491</v>
      </c>
      <c r="H1414" s="282">
        <v>222</v>
      </c>
      <c r="I1414" s="282">
        <v>13</v>
      </c>
      <c r="J1414" s="282">
        <v>7761</v>
      </c>
      <c r="K1414" s="282">
        <v>365</v>
      </c>
      <c r="L1414" s="282">
        <v>542</v>
      </c>
      <c r="M1414" s="282">
        <v>1220</v>
      </c>
      <c r="N1414" s="282">
        <v>1714</v>
      </c>
      <c r="O1414" s="282">
        <v>2409</v>
      </c>
      <c r="P1414" s="282">
        <v>540</v>
      </c>
      <c r="Q1414" s="282">
        <v>1714</v>
      </c>
      <c r="R1414" s="282"/>
      <c r="S1414" s="282"/>
      <c r="T1414" s="282">
        <v>1</v>
      </c>
    </row>
    <row r="1415" spans="2:20" ht="42" x14ac:dyDescent="0.4">
      <c r="B1415" s="286">
        <v>1408</v>
      </c>
      <c r="C1415" s="218"/>
      <c r="D1415" s="607" t="s">
        <v>2353</v>
      </c>
      <c r="E1415" s="607" t="s">
        <v>2354</v>
      </c>
      <c r="F1415" s="607" t="s">
        <v>2355</v>
      </c>
      <c r="G1415" s="285" t="s">
        <v>2357</v>
      </c>
      <c r="H1415" s="285" t="s">
        <v>2358</v>
      </c>
      <c r="I1415" s="285" t="s">
        <v>2359</v>
      </c>
      <c r="J1415" s="285" t="s">
        <v>4071</v>
      </c>
      <c r="K1415" s="285" t="s">
        <v>4072</v>
      </c>
      <c r="L1415" s="285" t="s">
        <v>4073</v>
      </c>
      <c r="M1415" s="285" t="s">
        <v>2068</v>
      </c>
      <c r="N1415" s="285" t="s">
        <v>2069</v>
      </c>
      <c r="O1415" s="285" t="s">
        <v>2070</v>
      </c>
      <c r="P1415" s="285" t="s">
        <v>2071</v>
      </c>
      <c r="Q1415" s="285" t="s">
        <v>2072</v>
      </c>
      <c r="R1415" s="285">
        <v>9</v>
      </c>
      <c r="S1415" s="285">
        <v>10</v>
      </c>
      <c r="T1415" s="285" t="s">
        <v>765</v>
      </c>
    </row>
    <row r="1416" spans="2:20" x14ac:dyDescent="0.35">
      <c r="B1416" s="286">
        <v>1409</v>
      </c>
      <c r="C1416" s="280" t="s">
        <v>646</v>
      </c>
      <c r="D1416" s="280">
        <v>371219</v>
      </c>
      <c r="E1416" s="280">
        <v>287178</v>
      </c>
      <c r="F1416" s="280">
        <f>D1416-E1416</f>
        <v>84041</v>
      </c>
      <c r="G1416" s="280">
        <v>146</v>
      </c>
      <c r="H1416" s="280">
        <v>49</v>
      </c>
      <c r="I1416" s="280">
        <v>0</v>
      </c>
      <c r="J1416" s="281">
        <v>273</v>
      </c>
      <c r="K1416" s="280">
        <v>0</v>
      </c>
      <c r="L1416" s="280">
        <v>0</v>
      </c>
      <c r="M1416" s="280">
        <v>351</v>
      </c>
      <c r="N1416" s="280">
        <v>583</v>
      </c>
      <c r="O1416" s="280">
        <v>765</v>
      </c>
      <c r="P1416" s="280">
        <v>128</v>
      </c>
      <c r="Q1416" s="280">
        <v>379</v>
      </c>
      <c r="R1416" s="280"/>
      <c r="S1416" s="280"/>
      <c r="T1416" s="280">
        <v>0</v>
      </c>
    </row>
    <row r="1417" spans="2:20" x14ac:dyDescent="0.35">
      <c r="B1417" s="286">
        <v>1410</v>
      </c>
      <c r="C1417" s="283" t="s">
        <v>647</v>
      </c>
      <c r="D1417" s="283">
        <v>368635</v>
      </c>
      <c r="E1417" s="283">
        <v>278505</v>
      </c>
      <c r="F1417" s="280">
        <f t="shared" ref="F1417:F1434" si="67">D1417-E1417</f>
        <v>90130</v>
      </c>
      <c r="G1417" s="283">
        <v>169.5</v>
      </c>
      <c r="H1417" s="283">
        <v>84</v>
      </c>
      <c r="I1417" s="283">
        <v>0</v>
      </c>
      <c r="J1417" s="284">
        <v>303</v>
      </c>
      <c r="K1417" s="283">
        <v>3</v>
      </c>
      <c r="L1417" s="283">
        <v>0</v>
      </c>
      <c r="M1417" s="283">
        <v>400.5</v>
      </c>
      <c r="N1417" s="283">
        <v>366</v>
      </c>
      <c r="O1417" s="283">
        <v>600</v>
      </c>
      <c r="P1417" s="283">
        <v>67</v>
      </c>
      <c r="Q1417" s="283">
        <v>160</v>
      </c>
      <c r="R1417" s="283"/>
      <c r="S1417" s="283"/>
      <c r="T1417" s="283">
        <v>0</v>
      </c>
    </row>
    <row r="1418" spans="2:20" x14ac:dyDescent="0.35">
      <c r="B1418" s="286">
        <v>1411</v>
      </c>
      <c r="C1418" s="283" t="s">
        <v>648</v>
      </c>
      <c r="D1418" s="283">
        <v>341065</v>
      </c>
      <c r="E1418" s="283">
        <v>254016</v>
      </c>
      <c r="F1418" s="280">
        <f t="shared" si="67"/>
        <v>87049</v>
      </c>
      <c r="G1418" s="283">
        <v>169.5</v>
      </c>
      <c r="H1418" s="283">
        <v>71</v>
      </c>
      <c r="I1418" s="283">
        <v>4</v>
      </c>
      <c r="J1418" s="284">
        <v>340</v>
      </c>
      <c r="K1418" s="283">
        <v>0</v>
      </c>
      <c r="L1418" s="283">
        <v>0</v>
      </c>
      <c r="M1418" s="283">
        <v>400.5</v>
      </c>
      <c r="N1418" s="283">
        <v>384</v>
      </c>
      <c r="O1418" s="283">
        <v>543</v>
      </c>
      <c r="P1418" s="283">
        <v>61</v>
      </c>
      <c r="Q1418" s="283">
        <v>146</v>
      </c>
      <c r="R1418" s="283"/>
      <c r="S1418" s="283"/>
      <c r="T1418" s="283">
        <v>0</v>
      </c>
    </row>
    <row r="1419" spans="2:20" x14ac:dyDescent="0.35">
      <c r="B1419" s="286">
        <v>1412</v>
      </c>
      <c r="C1419" s="283" t="s">
        <v>649</v>
      </c>
      <c r="D1419" s="283">
        <v>356338</v>
      </c>
      <c r="E1419" s="283">
        <v>269019</v>
      </c>
      <c r="F1419" s="280">
        <f t="shared" si="67"/>
        <v>87319</v>
      </c>
      <c r="G1419" s="283">
        <v>98</v>
      </c>
      <c r="H1419" s="283">
        <v>45</v>
      </c>
      <c r="I1419" s="283">
        <v>3</v>
      </c>
      <c r="J1419" s="284">
        <v>313</v>
      </c>
      <c r="K1419" s="283">
        <v>0</v>
      </c>
      <c r="L1419" s="283">
        <v>0</v>
      </c>
      <c r="M1419" s="283">
        <v>384</v>
      </c>
      <c r="N1419" s="283">
        <v>442</v>
      </c>
      <c r="O1419" s="283">
        <v>557</v>
      </c>
      <c r="P1419" s="283">
        <v>56</v>
      </c>
      <c r="Q1419" s="283">
        <v>134</v>
      </c>
      <c r="R1419" s="283"/>
      <c r="S1419" s="283"/>
      <c r="T1419" s="283">
        <v>0</v>
      </c>
    </row>
    <row r="1420" spans="2:20" x14ac:dyDescent="0.35">
      <c r="B1420" s="286">
        <v>1413</v>
      </c>
      <c r="C1420" s="283" t="s">
        <v>650</v>
      </c>
      <c r="D1420" s="283">
        <v>413790</v>
      </c>
      <c r="E1420" s="283">
        <v>333362</v>
      </c>
      <c r="F1420" s="280">
        <f t="shared" si="67"/>
        <v>80428</v>
      </c>
      <c r="G1420" s="283">
        <v>122</v>
      </c>
      <c r="H1420" s="280">
        <v>55</v>
      </c>
      <c r="I1420" s="283">
        <v>3</v>
      </c>
      <c r="J1420" s="284">
        <v>201</v>
      </c>
      <c r="K1420" s="283">
        <v>0</v>
      </c>
      <c r="L1420" s="283">
        <v>5</v>
      </c>
      <c r="M1420" s="283">
        <v>284</v>
      </c>
      <c r="N1420" s="283">
        <v>497</v>
      </c>
      <c r="O1420" s="283">
        <v>862</v>
      </c>
      <c r="P1420" s="283">
        <v>174</v>
      </c>
      <c r="Q1420" s="283">
        <v>510</v>
      </c>
      <c r="R1420" s="283"/>
      <c r="S1420" s="283"/>
      <c r="T1420" s="283">
        <v>0</v>
      </c>
    </row>
    <row r="1421" spans="2:20" x14ac:dyDescent="0.35">
      <c r="B1421" s="286">
        <v>1414</v>
      </c>
      <c r="C1421" s="283" t="s">
        <v>651</v>
      </c>
      <c r="D1421" s="283">
        <v>441268</v>
      </c>
      <c r="E1421" s="283">
        <v>362435</v>
      </c>
      <c r="F1421" s="280">
        <f t="shared" si="67"/>
        <v>78833</v>
      </c>
      <c r="G1421" s="283">
        <v>151.5</v>
      </c>
      <c r="H1421" s="283">
        <v>56</v>
      </c>
      <c r="I1421" s="283">
        <v>0</v>
      </c>
      <c r="J1421" s="284">
        <v>206</v>
      </c>
      <c r="K1421" s="283">
        <v>0</v>
      </c>
      <c r="L1421" s="283">
        <v>0</v>
      </c>
      <c r="M1421" s="283">
        <v>331</v>
      </c>
      <c r="N1421" s="283">
        <v>615</v>
      </c>
      <c r="O1421" s="283">
        <v>1153</v>
      </c>
      <c r="P1421" s="283">
        <v>275</v>
      </c>
      <c r="Q1421" s="283">
        <v>879</v>
      </c>
      <c r="R1421" s="283"/>
      <c r="S1421" s="283"/>
      <c r="T1421" s="283">
        <v>0</v>
      </c>
    </row>
    <row r="1422" spans="2:20" x14ac:dyDescent="0.35">
      <c r="B1422" s="286">
        <v>1415</v>
      </c>
      <c r="C1422" s="283" t="s">
        <v>652</v>
      </c>
      <c r="D1422" s="283">
        <v>447923</v>
      </c>
      <c r="E1422" s="283">
        <v>367915</v>
      </c>
      <c r="F1422" s="280">
        <f t="shared" si="67"/>
        <v>80008</v>
      </c>
      <c r="G1422" s="283">
        <v>151.5</v>
      </c>
      <c r="H1422" s="283">
        <v>47</v>
      </c>
      <c r="I1422" s="283">
        <v>3</v>
      </c>
      <c r="J1422" s="284">
        <v>225</v>
      </c>
      <c r="K1422" s="283">
        <v>3</v>
      </c>
      <c r="L1422" s="283">
        <v>0</v>
      </c>
      <c r="M1422" s="283">
        <v>331</v>
      </c>
      <c r="N1422" s="283">
        <v>585</v>
      </c>
      <c r="O1422" s="283">
        <v>890</v>
      </c>
      <c r="P1422" s="283">
        <v>197</v>
      </c>
      <c r="Q1422" s="283">
        <v>605</v>
      </c>
      <c r="R1422" s="283"/>
      <c r="S1422" s="283"/>
      <c r="T1422" s="283">
        <v>0</v>
      </c>
    </row>
    <row r="1423" spans="2:20" x14ac:dyDescent="0.35">
      <c r="B1423" s="286">
        <v>1416</v>
      </c>
      <c r="C1423" s="283" t="s">
        <v>653</v>
      </c>
      <c r="D1423" s="283">
        <v>404028</v>
      </c>
      <c r="E1423" s="283">
        <v>325322</v>
      </c>
      <c r="F1423" s="280">
        <f t="shared" si="67"/>
        <v>78706</v>
      </c>
      <c r="G1423" s="283">
        <v>175</v>
      </c>
      <c r="H1423" s="283">
        <v>72</v>
      </c>
      <c r="I1423" s="283">
        <v>4</v>
      </c>
      <c r="J1423" s="284">
        <v>237</v>
      </c>
      <c r="K1423" s="283">
        <v>5</v>
      </c>
      <c r="L1423" s="283">
        <v>0</v>
      </c>
      <c r="M1423" s="283">
        <v>449</v>
      </c>
      <c r="N1423" s="283">
        <v>477</v>
      </c>
      <c r="O1423" s="283">
        <v>696</v>
      </c>
      <c r="P1423" s="283">
        <v>131</v>
      </c>
      <c r="Q1423" s="283">
        <v>315</v>
      </c>
      <c r="R1423" s="283"/>
      <c r="S1423" s="283"/>
      <c r="T1423" s="283">
        <v>0</v>
      </c>
    </row>
    <row r="1424" spans="2:20" x14ac:dyDescent="0.35">
      <c r="B1424" s="286">
        <v>1417</v>
      </c>
      <c r="C1424" s="283" t="s">
        <v>654</v>
      </c>
      <c r="D1424" s="283">
        <v>401892</v>
      </c>
      <c r="E1424" s="283">
        <v>313771</v>
      </c>
      <c r="F1424" s="280">
        <f t="shared" si="67"/>
        <v>88121</v>
      </c>
      <c r="G1424" s="283">
        <v>175</v>
      </c>
      <c r="H1424" s="283">
        <v>74</v>
      </c>
      <c r="I1424" s="283">
        <v>0</v>
      </c>
      <c r="J1424" s="284">
        <v>275</v>
      </c>
      <c r="K1424" s="283">
        <v>3</v>
      </c>
      <c r="L1424" s="283">
        <v>0</v>
      </c>
      <c r="M1424" s="283">
        <v>449</v>
      </c>
      <c r="N1424" s="283">
        <v>367</v>
      </c>
      <c r="O1424" s="283">
        <v>532</v>
      </c>
      <c r="P1424" s="283">
        <v>79</v>
      </c>
      <c r="Q1424" s="283">
        <v>208</v>
      </c>
      <c r="R1424" s="283"/>
      <c r="S1424" s="283"/>
      <c r="T1424" s="283">
        <v>0</v>
      </c>
    </row>
    <row r="1425" spans="2:20" x14ac:dyDescent="0.35">
      <c r="B1425" s="286">
        <v>1418</v>
      </c>
      <c r="C1425" s="283" t="s">
        <v>655</v>
      </c>
      <c r="D1425" s="283">
        <v>402045</v>
      </c>
      <c r="E1425" s="283">
        <v>307587</v>
      </c>
      <c r="F1425" s="280">
        <f t="shared" si="67"/>
        <v>94458</v>
      </c>
      <c r="G1425" s="283">
        <v>132</v>
      </c>
      <c r="H1425" s="283">
        <v>70</v>
      </c>
      <c r="I1425" s="283">
        <v>6</v>
      </c>
      <c r="J1425" s="284">
        <v>366</v>
      </c>
      <c r="K1425" s="283">
        <v>0</v>
      </c>
      <c r="L1425" s="283">
        <v>0</v>
      </c>
      <c r="M1425" s="283">
        <v>352</v>
      </c>
      <c r="N1425" s="283">
        <v>305</v>
      </c>
      <c r="O1425" s="283">
        <v>380</v>
      </c>
      <c r="P1425" s="283">
        <v>60</v>
      </c>
      <c r="Q1425" s="283">
        <v>128</v>
      </c>
      <c r="R1425" s="283"/>
      <c r="S1425" s="283"/>
      <c r="T1425" s="283">
        <v>0</v>
      </c>
    </row>
    <row r="1426" spans="2:20" x14ac:dyDescent="0.35">
      <c r="B1426" s="286">
        <v>1419</v>
      </c>
      <c r="C1426" s="283" t="s">
        <v>656</v>
      </c>
      <c r="D1426" s="283">
        <v>378372</v>
      </c>
      <c r="E1426" s="283">
        <v>279732</v>
      </c>
      <c r="F1426" s="280">
        <f t="shared" si="67"/>
        <v>98640</v>
      </c>
      <c r="G1426" s="283">
        <v>132</v>
      </c>
      <c r="H1426" s="283">
        <v>49</v>
      </c>
      <c r="I1426" s="283">
        <v>3</v>
      </c>
      <c r="J1426" s="284">
        <v>455</v>
      </c>
      <c r="K1426" s="283">
        <v>5</v>
      </c>
      <c r="L1426" s="283">
        <v>0</v>
      </c>
      <c r="M1426" s="283">
        <v>352</v>
      </c>
      <c r="N1426" s="283">
        <v>287</v>
      </c>
      <c r="O1426" s="283">
        <v>255</v>
      </c>
      <c r="P1426" s="283">
        <v>54</v>
      </c>
      <c r="Q1426" s="283">
        <v>109</v>
      </c>
      <c r="R1426" s="283"/>
      <c r="S1426" s="283"/>
      <c r="T1426" s="283">
        <v>0</v>
      </c>
    </row>
    <row r="1427" spans="2:20" x14ac:dyDescent="0.35">
      <c r="B1427" s="286">
        <v>1420</v>
      </c>
      <c r="C1427" s="283" t="s">
        <v>657</v>
      </c>
      <c r="D1427" s="283">
        <v>357614</v>
      </c>
      <c r="E1427" s="283">
        <v>255821</v>
      </c>
      <c r="F1427" s="280">
        <f t="shared" si="67"/>
        <v>101793</v>
      </c>
      <c r="G1427" s="283">
        <v>40</v>
      </c>
      <c r="H1427" s="283">
        <v>21</v>
      </c>
      <c r="I1427" s="283">
        <v>3</v>
      </c>
      <c r="J1427" s="284">
        <v>495</v>
      </c>
      <c r="K1427" s="283">
        <v>6</v>
      </c>
      <c r="L1427" s="283">
        <v>0</v>
      </c>
      <c r="M1427" s="283">
        <v>172</v>
      </c>
      <c r="N1427" s="283">
        <v>262</v>
      </c>
      <c r="O1427" s="283">
        <v>201</v>
      </c>
      <c r="P1427" s="283">
        <v>30</v>
      </c>
      <c r="Q1427" s="283">
        <v>94</v>
      </c>
      <c r="R1427" s="283"/>
      <c r="S1427" s="283"/>
      <c r="T1427" s="283">
        <v>0</v>
      </c>
    </row>
    <row r="1428" spans="2:20" x14ac:dyDescent="0.35">
      <c r="B1428" s="286">
        <v>1421</v>
      </c>
      <c r="C1428" s="283" t="s">
        <v>658</v>
      </c>
      <c r="D1428" s="283">
        <v>319839</v>
      </c>
      <c r="E1428" s="283">
        <v>221079</v>
      </c>
      <c r="F1428" s="280">
        <f t="shared" si="67"/>
        <v>98760</v>
      </c>
      <c r="G1428" s="283">
        <v>40</v>
      </c>
      <c r="H1428" s="283">
        <v>11</v>
      </c>
      <c r="I1428" s="283">
        <v>0</v>
      </c>
      <c r="J1428" s="283">
        <v>454</v>
      </c>
      <c r="K1428" s="283">
        <v>8</v>
      </c>
      <c r="L1428" s="283">
        <v>0</v>
      </c>
      <c r="M1428" s="283">
        <v>172</v>
      </c>
      <c r="N1428" s="283">
        <v>214</v>
      </c>
      <c r="O1428" s="283">
        <v>143</v>
      </c>
      <c r="P1428" s="283">
        <v>23</v>
      </c>
      <c r="Q1428" s="283">
        <v>79</v>
      </c>
      <c r="R1428" s="283"/>
      <c r="S1428" s="283"/>
      <c r="T1428" s="283">
        <v>0</v>
      </c>
    </row>
    <row r="1429" spans="2:20" x14ac:dyDescent="0.35">
      <c r="B1429" s="286">
        <v>1422</v>
      </c>
      <c r="C1429" s="283" t="s">
        <v>659</v>
      </c>
      <c r="D1429" s="283">
        <v>291395</v>
      </c>
      <c r="E1429" s="283">
        <v>197002</v>
      </c>
      <c r="F1429" s="280">
        <f t="shared" si="67"/>
        <v>94393</v>
      </c>
      <c r="G1429" s="283">
        <v>16.5</v>
      </c>
      <c r="H1429" s="283">
        <v>9</v>
      </c>
      <c r="I1429" s="283">
        <v>0</v>
      </c>
      <c r="J1429" s="283">
        <v>440</v>
      </c>
      <c r="K1429" s="283">
        <v>0</v>
      </c>
      <c r="L1429" s="283">
        <v>0</v>
      </c>
      <c r="M1429" s="283">
        <v>54.5</v>
      </c>
      <c r="N1429" s="283">
        <v>157</v>
      </c>
      <c r="O1429" s="283">
        <v>96</v>
      </c>
      <c r="P1429" s="283">
        <v>24</v>
      </c>
      <c r="Q1429" s="283">
        <v>58</v>
      </c>
      <c r="R1429" s="283"/>
      <c r="S1429" s="283"/>
      <c r="T1429" s="283">
        <v>0</v>
      </c>
    </row>
    <row r="1430" spans="2:20" x14ac:dyDescent="0.35">
      <c r="B1430" s="286">
        <v>1423</v>
      </c>
      <c r="C1430" s="283" t="s">
        <v>660</v>
      </c>
      <c r="D1430" s="283">
        <v>218198</v>
      </c>
      <c r="E1430" s="283">
        <v>147282</v>
      </c>
      <c r="F1430" s="280">
        <f t="shared" si="67"/>
        <v>70916</v>
      </c>
      <c r="G1430" s="283">
        <v>16.5</v>
      </c>
      <c r="H1430" s="283">
        <v>8</v>
      </c>
      <c r="I1430" s="283">
        <v>0</v>
      </c>
      <c r="J1430" s="283">
        <v>349</v>
      </c>
      <c r="K1430" s="283">
        <v>3</v>
      </c>
      <c r="L1430" s="283">
        <v>0</v>
      </c>
      <c r="M1430" s="283">
        <v>54.5</v>
      </c>
      <c r="N1430" s="283">
        <v>124</v>
      </c>
      <c r="O1430" s="283">
        <v>52</v>
      </c>
      <c r="P1430" s="283">
        <v>15</v>
      </c>
      <c r="Q1430" s="283">
        <v>57</v>
      </c>
      <c r="R1430" s="283"/>
      <c r="S1430" s="283"/>
      <c r="T1430" s="283">
        <v>0</v>
      </c>
    </row>
    <row r="1431" spans="2:20" x14ac:dyDescent="0.35">
      <c r="B1431" s="286">
        <v>1424</v>
      </c>
      <c r="C1431" s="283" t="s">
        <v>661</v>
      </c>
      <c r="D1431" s="283">
        <v>165110</v>
      </c>
      <c r="E1431" s="283">
        <v>112837</v>
      </c>
      <c r="F1431" s="280">
        <f t="shared" si="67"/>
        <v>52273</v>
      </c>
      <c r="G1431" s="283">
        <v>8.5</v>
      </c>
      <c r="H1431" s="283">
        <v>3</v>
      </c>
      <c r="I1431" s="283">
        <v>0</v>
      </c>
      <c r="J1431" s="283">
        <v>224</v>
      </c>
      <c r="K1431" s="283">
        <v>0</v>
      </c>
      <c r="L1431" s="283">
        <v>3</v>
      </c>
      <c r="M1431" s="283">
        <v>27</v>
      </c>
      <c r="N1431" s="283">
        <v>99</v>
      </c>
      <c r="O1431" s="283">
        <v>32</v>
      </c>
      <c r="P1431" s="283">
        <v>12</v>
      </c>
      <c r="Q1431" s="283">
        <v>43</v>
      </c>
      <c r="R1431" s="283"/>
      <c r="S1431" s="283"/>
      <c r="T1431" s="283">
        <v>0</v>
      </c>
    </row>
    <row r="1432" spans="2:20" x14ac:dyDescent="0.35">
      <c r="B1432" s="286">
        <v>1425</v>
      </c>
      <c r="C1432" s="283" t="s">
        <v>662</v>
      </c>
      <c r="D1432" s="283">
        <v>119896</v>
      </c>
      <c r="E1432" s="283">
        <v>83218</v>
      </c>
      <c r="F1432" s="280">
        <f t="shared" si="67"/>
        <v>36678</v>
      </c>
      <c r="G1432" s="283">
        <v>8.5</v>
      </c>
      <c r="H1432" s="283">
        <v>3</v>
      </c>
      <c r="I1432" s="283">
        <v>0</v>
      </c>
      <c r="J1432" s="283">
        <v>156</v>
      </c>
      <c r="K1432" s="283">
        <v>0</v>
      </c>
      <c r="L1432" s="283">
        <v>0</v>
      </c>
      <c r="M1432" s="283">
        <v>27</v>
      </c>
      <c r="N1432" s="283">
        <v>79</v>
      </c>
      <c r="O1432" s="283">
        <v>19</v>
      </c>
      <c r="P1432" s="283">
        <v>6</v>
      </c>
      <c r="Q1432" s="283">
        <v>25</v>
      </c>
      <c r="R1432" s="283"/>
      <c r="S1432" s="283"/>
      <c r="T1432" s="283">
        <v>0</v>
      </c>
    </row>
    <row r="1433" spans="2:20" x14ac:dyDescent="0.35">
      <c r="B1433" s="286">
        <v>1426</v>
      </c>
      <c r="C1433" s="283" t="s">
        <v>663</v>
      </c>
      <c r="D1433" s="283">
        <v>127990</v>
      </c>
      <c r="E1433" s="283">
        <v>89150</v>
      </c>
      <c r="F1433" s="280">
        <f t="shared" si="67"/>
        <v>38840</v>
      </c>
      <c r="G1433" s="283">
        <v>7</v>
      </c>
      <c r="H1433" s="283">
        <v>6</v>
      </c>
      <c r="I1433" s="283">
        <v>0</v>
      </c>
      <c r="J1433" s="283">
        <v>128</v>
      </c>
      <c r="K1433" s="283">
        <v>3</v>
      </c>
      <c r="L1433" s="283">
        <v>5</v>
      </c>
      <c r="M1433" s="283">
        <v>13</v>
      </c>
      <c r="N1433" s="283">
        <v>97</v>
      </c>
      <c r="O1433" s="283">
        <v>15</v>
      </c>
      <c r="P1433" s="283">
        <v>3</v>
      </c>
      <c r="Q1433" s="283">
        <v>23</v>
      </c>
      <c r="R1433" s="283"/>
      <c r="S1433" s="283"/>
      <c r="T1433" s="283">
        <v>0</v>
      </c>
    </row>
    <row r="1434" spans="2:20" x14ac:dyDescent="0.35">
      <c r="B1434" s="286">
        <v>1427</v>
      </c>
      <c r="C1434" s="283" t="s">
        <v>664</v>
      </c>
      <c r="D1434" s="283">
        <v>5926624</v>
      </c>
      <c r="E1434" s="283">
        <v>4485210</v>
      </c>
      <c r="F1434" s="280">
        <f t="shared" si="67"/>
        <v>1441414</v>
      </c>
      <c r="G1434" s="283">
        <v>1759</v>
      </c>
      <c r="H1434" s="283">
        <v>733</v>
      </c>
      <c r="I1434" s="283">
        <v>29</v>
      </c>
      <c r="J1434" s="283">
        <v>5434</v>
      </c>
      <c r="K1434" s="283">
        <v>44</v>
      </c>
      <c r="L1434" s="283">
        <v>24</v>
      </c>
      <c r="M1434" s="283">
        <v>4604</v>
      </c>
      <c r="N1434" s="283">
        <v>5940</v>
      </c>
      <c r="O1434" s="283">
        <v>7791</v>
      </c>
      <c r="P1434" s="283">
        <v>1395</v>
      </c>
      <c r="Q1434" s="283">
        <v>3952</v>
      </c>
      <c r="R1434" s="283"/>
      <c r="S1434" s="283"/>
      <c r="T1434" s="283">
        <v>0</v>
      </c>
    </row>
    <row r="1435" spans="2:20" x14ac:dyDescent="0.35">
      <c r="B1435" s="286">
        <v>1428</v>
      </c>
      <c r="C1435" s="282" t="s">
        <v>768</v>
      </c>
      <c r="D1435" s="282">
        <v>2525539</v>
      </c>
      <c r="E1435" s="282">
        <v>1834359</v>
      </c>
      <c r="F1435" s="282">
        <f>D1435-E1435</f>
        <v>691180</v>
      </c>
      <c r="G1435" s="282">
        <v>491</v>
      </c>
      <c r="H1435" s="282">
        <v>222</v>
      </c>
      <c r="I1435" s="282">
        <v>13</v>
      </c>
      <c r="J1435" s="282">
        <v>2954</v>
      </c>
      <c r="K1435" s="282">
        <v>36</v>
      </c>
      <c r="L1435" s="282">
        <v>22</v>
      </c>
      <c r="M1435" s="282">
        <v>1220</v>
      </c>
      <c r="N1435" s="282">
        <v>1714</v>
      </c>
      <c r="O1435" s="282">
        <v>2409</v>
      </c>
      <c r="P1435" s="282">
        <v>540</v>
      </c>
      <c r="Q1435" s="282">
        <v>1714</v>
      </c>
      <c r="R1435" s="282"/>
      <c r="S1435" s="282"/>
      <c r="T1435" s="282">
        <v>1</v>
      </c>
    </row>
    <row r="1436" spans="2:20" ht="42" x14ac:dyDescent="0.4">
      <c r="B1436" s="286">
        <v>1429</v>
      </c>
      <c r="C1436" s="218"/>
      <c r="D1436" s="607" t="s">
        <v>2353</v>
      </c>
      <c r="E1436" s="607" t="s">
        <v>2354</v>
      </c>
      <c r="F1436" s="607" t="s">
        <v>2355</v>
      </c>
      <c r="G1436" s="285" t="s">
        <v>2357</v>
      </c>
      <c r="H1436" s="285" t="s">
        <v>2358</v>
      </c>
      <c r="I1436" s="285" t="s">
        <v>2359</v>
      </c>
      <c r="J1436" s="285" t="s">
        <v>4074</v>
      </c>
      <c r="K1436" s="285" t="s">
        <v>4075</v>
      </c>
      <c r="L1436" s="285" t="s">
        <v>4076</v>
      </c>
      <c r="M1436" s="285" t="s">
        <v>2068</v>
      </c>
      <c r="N1436" s="285" t="s">
        <v>2069</v>
      </c>
      <c r="O1436" s="285" t="s">
        <v>2070</v>
      </c>
      <c r="P1436" s="285" t="s">
        <v>2071</v>
      </c>
      <c r="Q1436" s="285" t="s">
        <v>2072</v>
      </c>
      <c r="R1436" s="285">
        <v>9</v>
      </c>
      <c r="S1436" s="285">
        <v>10</v>
      </c>
      <c r="T1436" s="285" t="s">
        <v>765</v>
      </c>
    </row>
    <row r="1437" spans="2:20" x14ac:dyDescent="0.35">
      <c r="B1437" s="286">
        <v>1430</v>
      </c>
      <c r="C1437" s="280" t="s">
        <v>646</v>
      </c>
      <c r="D1437" s="280">
        <v>371219</v>
      </c>
      <c r="E1437" s="280">
        <v>287178</v>
      </c>
      <c r="F1437" s="280">
        <f>D1437-E1437</f>
        <v>84041</v>
      </c>
      <c r="G1437" s="280">
        <v>146</v>
      </c>
      <c r="H1437" s="280">
        <v>49</v>
      </c>
      <c r="I1437" s="280">
        <v>0</v>
      </c>
      <c r="J1437" s="281">
        <v>1485</v>
      </c>
      <c r="K1437" s="280">
        <v>43</v>
      </c>
      <c r="L1437" s="280">
        <v>12</v>
      </c>
      <c r="M1437" s="280">
        <v>351</v>
      </c>
      <c r="N1437" s="280">
        <v>583</v>
      </c>
      <c r="O1437" s="280">
        <v>765</v>
      </c>
      <c r="P1437" s="280">
        <v>128</v>
      </c>
      <c r="Q1437" s="280">
        <v>379</v>
      </c>
      <c r="R1437" s="280"/>
      <c r="S1437" s="280"/>
      <c r="T1437" s="280">
        <v>0</v>
      </c>
    </row>
    <row r="1438" spans="2:20" x14ac:dyDescent="0.35">
      <c r="B1438" s="286">
        <v>1431</v>
      </c>
      <c r="C1438" s="283" t="s">
        <v>647</v>
      </c>
      <c r="D1438" s="283">
        <v>368635</v>
      </c>
      <c r="E1438" s="283">
        <v>278505</v>
      </c>
      <c r="F1438" s="280">
        <f t="shared" ref="F1438:F1455" si="68">D1438-E1438</f>
        <v>90130</v>
      </c>
      <c r="G1438" s="283">
        <v>169.5</v>
      </c>
      <c r="H1438" s="283">
        <v>84</v>
      </c>
      <c r="I1438" s="283">
        <v>0</v>
      </c>
      <c r="J1438" s="284">
        <v>1735</v>
      </c>
      <c r="K1438" s="283">
        <v>32</v>
      </c>
      <c r="L1438" s="283">
        <v>5</v>
      </c>
      <c r="M1438" s="283">
        <v>400.5</v>
      </c>
      <c r="N1438" s="283">
        <v>366</v>
      </c>
      <c r="O1438" s="283">
        <v>600</v>
      </c>
      <c r="P1438" s="283">
        <v>67</v>
      </c>
      <c r="Q1438" s="283">
        <v>160</v>
      </c>
      <c r="R1438" s="283"/>
      <c r="S1438" s="283"/>
      <c r="T1438" s="283">
        <v>0</v>
      </c>
    </row>
    <row r="1439" spans="2:20" x14ac:dyDescent="0.35">
      <c r="B1439" s="286">
        <v>1432</v>
      </c>
      <c r="C1439" s="283" t="s">
        <v>648</v>
      </c>
      <c r="D1439" s="283">
        <v>341065</v>
      </c>
      <c r="E1439" s="283">
        <v>254016</v>
      </c>
      <c r="F1439" s="280">
        <f t="shared" si="68"/>
        <v>87049</v>
      </c>
      <c r="G1439" s="283">
        <v>169.5</v>
      </c>
      <c r="H1439" s="283">
        <v>71</v>
      </c>
      <c r="I1439" s="283">
        <v>4</v>
      </c>
      <c r="J1439" s="284">
        <v>1713</v>
      </c>
      <c r="K1439" s="283">
        <v>30</v>
      </c>
      <c r="L1439" s="283">
        <v>4</v>
      </c>
      <c r="M1439" s="283">
        <v>400.5</v>
      </c>
      <c r="N1439" s="283">
        <v>384</v>
      </c>
      <c r="O1439" s="283">
        <v>543</v>
      </c>
      <c r="P1439" s="283">
        <v>61</v>
      </c>
      <c r="Q1439" s="283">
        <v>146</v>
      </c>
      <c r="R1439" s="283"/>
      <c r="S1439" s="283"/>
      <c r="T1439" s="283">
        <v>0</v>
      </c>
    </row>
    <row r="1440" spans="2:20" x14ac:dyDescent="0.35">
      <c r="B1440" s="286">
        <v>1433</v>
      </c>
      <c r="C1440" s="283" t="s">
        <v>649</v>
      </c>
      <c r="D1440" s="283">
        <v>356338</v>
      </c>
      <c r="E1440" s="283">
        <v>269019</v>
      </c>
      <c r="F1440" s="280">
        <f t="shared" si="68"/>
        <v>87319</v>
      </c>
      <c r="G1440" s="283">
        <v>98</v>
      </c>
      <c r="H1440" s="283">
        <v>45</v>
      </c>
      <c r="I1440" s="283">
        <v>3</v>
      </c>
      <c r="J1440" s="284">
        <v>1571</v>
      </c>
      <c r="K1440" s="283">
        <v>61</v>
      </c>
      <c r="L1440" s="283">
        <v>4</v>
      </c>
      <c r="M1440" s="283">
        <v>384</v>
      </c>
      <c r="N1440" s="283">
        <v>442</v>
      </c>
      <c r="O1440" s="283">
        <v>557</v>
      </c>
      <c r="P1440" s="283">
        <v>56</v>
      </c>
      <c r="Q1440" s="283">
        <v>134</v>
      </c>
      <c r="R1440" s="283"/>
      <c r="S1440" s="283"/>
      <c r="T1440" s="283">
        <v>0</v>
      </c>
    </row>
    <row r="1441" spans="2:20" x14ac:dyDescent="0.35">
      <c r="B1441" s="286">
        <v>1434</v>
      </c>
      <c r="C1441" s="283" t="s">
        <v>650</v>
      </c>
      <c r="D1441" s="283">
        <v>413790</v>
      </c>
      <c r="E1441" s="283">
        <v>333362</v>
      </c>
      <c r="F1441" s="280">
        <f t="shared" si="68"/>
        <v>80428</v>
      </c>
      <c r="G1441" s="283">
        <v>122</v>
      </c>
      <c r="H1441" s="280">
        <v>55</v>
      </c>
      <c r="I1441" s="283">
        <v>3</v>
      </c>
      <c r="J1441" s="284">
        <v>1118</v>
      </c>
      <c r="K1441" s="283">
        <v>119</v>
      </c>
      <c r="L1441" s="283">
        <v>11</v>
      </c>
      <c r="M1441" s="283">
        <v>284</v>
      </c>
      <c r="N1441" s="283">
        <v>497</v>
      </c>
      <c r="O1441" s="283">
        <v>862</v>
      </c>
      <c r="P1441" s="283">
        <v>174</v>
      </c>
      <c r="Q1441" s="283">
        <v>510</v>
      </c>
      <c r="R1441" s="283"/>
      <c r="S1441" s="283"/>
      <c r="T1441" s="283">
        <v>0</v>
      </c>
    </row>
    <row r="1442" spans="2:20" x14ac:dyDescent="0.35">
      <c r="B1442" s="286">
        <v>1435</v>
      </c>
      <c r="C1442" s="283" t="s">
        <v>651</v>
      </c>
      <c r="D1442" s="283">
        <v>441268</v>
      </c>
      <c r="E1442" s="283">
        <v>362435</v>
      </c>
      <c r="F1442" s="280">
        <f t="shared" si="68"/>
        <v>78833</v>
      </c>
      <c r="G1442" s="283">
        <v>151.5</v>
      </c>
      <c r="H1442" s="283">
        <v>56</v>
      </c>
      <c r="I1442" s="283">
        <v>0</v>
      </c>
      <c r="J1442" s="284">
        <v>1085</v>
      </c>
      <c r="K1442" s="283">
        <v>132</v>
      </c>
      <c r="L1442" s="283">
        <v>5</v>
      </c>
      <c r="M1442" s="283">
        <v>331</v>
      </c>
      <c r="N1442" s="283">
        <v>615</v>
      </c>
      <c r="O1442" s="283">
        <v>1153</v>
      </c>
      <c r="P1442" s="283">
        <v>275</v>
      </c>
      <c r="Q1442" s="283">
        <v>879</v>
      </c>
      <c r="R1442" s="283"/>
      <c r="S1442" s="283"/>
      <c r="T1442" s="283">
        <v>0</v>
      </c>
    </row>
    <row r="1443" spans="2:20" x14ac:dyDescent="0.35">
      <c r="B1443" s="286">
        <v>1436</v>
      </c>
      <c r="C1443" s="283" t="s">
        <v>652</v>
      </c>
      <c r="D1443" s="283">
        <v>447923</v>
      </c>
      <c r="E1443" s="283">
        <v>367915</v>
      </c>
      <c r="F1443" s="280">
        <f t="shared" si="68"/>
        <v>80008</v>
      </c>
      <c r="G1443" s="283">
        <v>151.5</v>
      </c>
      <c r="H1443" s="283">
        <v>47</v>
      </c>
      <c r="I1443" s="283">
        <v>3</v>
      </c>
      <c r="J1443" s="284">
        <v>1247</v>
      </c>
      <c r="K1443" s="283">
        <v>112</v>
      </c>
      <c r="L1443" s="283">
        <v>15</v>
      </c>
      <c r="M1443" s="283">
        <v>331</v>
      </c>
      <c r="N1443" s="283">
        <v>585</v>
      </c>
      <c r="O1443" s="283">
        <v>890</v>
      </c>
      <c r="P1443" s="283">
        <v>197</v>
      </c>
      <c r="Q1443" s="283">
        <v>605</v>
      </c>
      <c r="R1443" s="283"/>
      <c r="S1443" s="283"/>
      <c r="T1443" s="283">
        <v>0</v>
      </c>
    </row>
    <row r="1444" spans="2:20" x14ac:dyDescent="0.35">
      <c r="B1444" s="286">
        <v>1437</v>
      </c>
      <c r="C1444" s="283" t="s">
        <v>653</v>
      </c>
      <c r="D1444" s="283">
        <v>404028</v>
      </c>
      <c r="E1444" s="283">
        <v>325322</v>
      </c>
      <c r="F1444" s="280">
        <f t="shared" si="68"/>
        <v>78706</v>
      </c>
      <c r="G1444" s="283">
        <v>175</v>
      </c>
      <c r="H1444" s="283">
        <v>72</v>
      </c>
      <c r="I1444" s="283">
        <v>4</v>
      </c>
      <c r="J1444" s="284">
        <v>1401</v>
      </c>
      <c r="K1444" s="283">
        <v>57</v>
      </c>
      <c r="L1444" s="283">
        <v>9</v>
      </c>
      <c r="M1444" s="283">
        <v>449</v>
      </c>
      <c r="N1444" s="283">
        <v>477</v>
      </c>
      <c r="O1444" s="283">
        <v>696</v>
      </c>
      <c r="P1444" s="283">
        <v>131</v>
      </c>
      <c r="Q1444" s="283">
        <v>315</v>
      </c>
      <c r="R1444" s="283"/>
      <c r="S1444" s="283"/>
      <c r="T1444" s="283">
        <v>0</v>
      </c>
    </row>
    <row r="1445" spans="2:20" x14ac:dyDescent="0.35">
      <c r="B1445" s="286">
        <v>1438</v>
      </c>
      <c r="C1445" s="283" t="s">
        <v>654</v>
      </c>
      <c r="D1445" s="283">
        <v>401892</v>
      </c>
      <c r="E1445" s="283">
        <v>313771</v>
      </c>
      <c r="F1445" s="280">
        <f t="shared" si="68"/>
        <v>88121</v>
      </c>
      <c r="G1445" s="283">
        <v>175</v>
      </c>
      <c r="H1445" s="283">
        <v>74</v>
      </c>
      <c r="I1445" s="283">
        <v>0</v>
      </c>
      <c r="J1445" s="284">
        <v>1639</v>
      </c>
      <c r="K1445" s="283">
        <v>75</v>
      </c>
      <c r="L1445" s="283">
        <v>10</v>
      </c>
      <c r="M1445" s="283">
        <v>449</v>
      </c>
      <c r="N1445" s="283">
        <v>367</v>
      </c>
      <c r="O1445" s="283">
        <v>532</v>
      </c>
      <c r="P1445" s="283">
        <v>79</v>
      </c>
      <c r="Q1445" s="283">
        <v>208</v>
      </c>
      <c r="R1445" s="283"/>
      <c r="S1445" s="283"/>
      <c r="T1445" s="283">
        <v>0</v>
      </c>
    </row>
    <row r="1446" spans="2:20" x14ac:dyDescent="0.35">
      <c r="B1446" s="286">
        <v>1439</v>
      </c>
      <c r="C1446" s="283" t="s">
        <v>655</v>
      </c>
      <c r="D1446" s="283">
        <v>402045</v>
      </c>
      <c r="E1446" s="283">
        <v>307587</v>
      </c>
      <c r="F1446" s="280">
        <f t="shared" si="68"/>
        <v>94458</v>
      </c>
      <c r="G1446" s="283">
        <v>132</v>
      </c>
      <c r="H1446" s="283">
        <v>70</v>
      </c>
      <c r="I1446" s="283">
        <v>6</v>
      </c>
      <c r="J1446" s="284">
        <v>1706</v>
      </c>
      <c r="K1446" s="283">
        <v>88</v>
      </c>
      <c r="L1446" s="283">
        <v>6</v>
      </c>
      <c r="M1446" s="283">
        <v>352</v>
      </c>
      <c r="N1446" s="283">
        <v>305</v>
      </c>
      <c r="O1446" s="283">
        <v>380</v>
      </c>
      <c r="P1446" s="283">
        <v>60</v>
      </c>
      <c r="Q1446" s="283">
        <v>128</v>
      </c>
      <c r="R1446" s="283"/>
      <c r="S1446" s="283"/>
      <c r="T1446" s="283">
        <v>0</v>
      </c>
    </row>
    <row r="1447" spans="2:20" x14ac:dyDescent="0.35">
      <c r="B1447" s="286">
        <v>1440</v>
      </c>
      <c r="C1447" s="283" t="s">
        <v>656</v>
      </c>
      <c r="D1447" s="283">
        <v>378372</v>
      </c>
      <c r="E1447" s="283">
        <v>279732</v>
      </c>
      <c r="F1447" s="280">
        <f t="shared" si="68"/>
        <v>98640</v>
      </c>
      <c r="G1447" s="283">
        <v>132</v>
      </c>
      <c r="H1447" s="283">
        <v>49</v>
      </c>
      <c r="I1447" s="283">
        <v>3</v>
      </c>
      <c r="J1447" s="284">
        <v>1805</v>
      </c>
      <c r="K1447" s="283">
        <v>92</v>
      </c>
      <c r="L1447" s="283">
        <v>13</v>
      </c>
      <c r="M1447" s="283">
        <v>352</v>
      </c>
      <c r="N1447" s="283">
        <v>287</v>
      </c>
      <c r="O1447" s="283">
        <v>255</v>
      </c>
      <c r="P1447" s="283">
        <v>54</v>
      </c>
      <c r="Q1447" s="283">
        <v>109</v>
      </c>
      <c r="R1447" s="283"/>
      <c r="S1447" s="283"/>
      <c r="T1447" s="283">
        <v>0</v>
      </c>
    </row>
    <row r="1448" spans="2:20" x14ac:dyDescent="0.35">
      <c r="B1448" s="286">
        <v>1441</v>
      </c>
      <c r="C1448" s="283" t="s">
        <v>657</v>
      </c>
      <c r="D1448" s="283">
        <v>357614</v>
      </c>
      <c r="E1448" s="283">
        <v>255821</v>
      </c>
      <c r="F1448" s="280">
        <f t="shared" si="68"/>
        <v>101793</v>
      </c>
      <c r="G1448" s="283">
        <v>40</v>
      </c>
      <c r="H1448" s="283">
        <v>21</v>
      </c>
      <c r="I1448" s="283">
        <v>3</v>
      </c>
      <c r="J1448" s="284">
        <v>1884</v>
      </c>
      <c r="K1448" s="283">
        <v>106</v>
      </c>
      <c r="L1448" s="283">
        <v>6</v>
      </c>
      <c r="M1448" s="283">
        <v>172</v>
      </c>
      <c r="N1448" s="283">
        <v>262</v>
      </c>
      <c r="O1448" s="283">
        <v>201</v>
      </c>
      <c r="P1448" s="283">
        <v>30</v>
      </c>
      <c r="Q1448" s="283">
        <v>94</v>
      </c>
      <c r="R1448" s="283"/>
      <c r="S1448" s="283"/>
      <c r="T1448" s="283">
        <v>0</v>
      </c>
    </row>
    <row r="1449" spans="2:20" x14ac:dyDescent="0.35">
      <c r="B1449" s="286">
        <v>1442</v>
      </c>
      <c r="C1449" s="283" t="s">
        <v>658</v>
      </c>
      <c r="D1449" s="283">
        <v>319839</v>
      </c>
      <c r="E1449" s="283">
        <v>221079</v>
      </c>
      <c r="F1449" s="280">
        <f t="shared" si="68"/>
        <v>98760</v>
      </c>
      <c r="G1449" s="283">
        <v>40</v>
      </c>
      <c r="H1449" s="283">
        <v>11</v>
      </c>
      <c r="I1449" s="283">
        <v>0</v>
      </c>
      <c r="J1449" s="283">
        <v>1743</v>
      </c>
      <c r="K1449" s="283">
        <v>123</v>
      </c>
      <c r="L1449" s="283">
        <v>13</v>
      </c>
      <c r="M1449" s="283">
        <v>172</v>
      </c>
      <c r="N1449" s="283">
        <v>214</v>
      </c>
      <c r="O1449" s="283">
        <v>143</v>
      </c>
      <c r="P1449" s="283">
        <v>23</v>
      </c>
      <c r="Q1449" s="283">
        <v>79</v>
      </c>
      <c r="R1449" s="283"/>
      <c r="S1449" s="283"/>
      <c r="T1449" s="283">
        <v>0</v>
      </c>
    </row>
    <row r="1450" spans="2:20" x14ac:dyDescent="0.35">
      <c r="B1450" s="286">
        <v>1443</v>
      </c>
      <c r="C1450" s="283" t="s">
        <v>659</v>
      </c>
      <c r="D1450" s="283">
        <v>291395</v>
      </c>
      <c r="E1450" s="283">
        <v>197002</v>
      </c>
      <c r="F1450" s="280">
        <f t="shared" si="68"/>
        <v>94393</v>
      </c>
      <c r="G1450" s="283">
        <v>16.5</v>
      </c>
      <c r="H1450" s="283">
        <v>9</v>
      </c>
      <c r="I1450" s="283">
        <v>0</v>
      </c>
      <c r="J1450" s="283">
        <v>1556</v>
      </c>
      <c r="K1450" s="283">
        <v>108</v>
      </c>
      <c r="L1450" s="283">
        <v>5</v>
      </c>
      <c r="M1450" s="283">
        <v>54.5</v>
      </c>
      <c r="N1450" s="283">
        <v>157</v>
      </c>
      <c r="O1450" s="283">
        <v>96</v>
      </c>
      <c r="P1450" s="283">
        <v>24</v>
      </c>
      <c r="Q1450" s="283">
        <v>58</v>
      </c>
      <c r="R1450" s="283"/>
      <c r="S1450" s="283"/>
      <c r="T1450" s="283">
        <v>0</v>
      </c>
    </row>
    <row r="1451" spans="2:20" x14ac:dyDescent="0.35">
      <c r="B1451" s="286">
        <v>1444</v>
      </c>
      <c r="C1451" s="283" t="s">
        <v>660</v>
      </c>
      <c r="D1451" s="283">
        <v>218198</v>
      </c>
      <c r="E1451" s="283">
        <v>147282</v>
      </c>
      <c r="F1451" s="280">
        <f t="shared" si="68"/>
        <v>70916</v>
      </c>
      <c r="G1451" s="283">
        <v>16.5</v>
      </c>
      <c r="H1451" s="283">
        <v>8</v>
      </c>
      <c r="I1451" s="283">
        <v>0</v>
      </c>
      <c r="J1451" s="283">
        <v>1216</v>
      </c>
      <c r="K1451" s="283">
        <v>118</v>
      </c>
      <c r="L1451" s="283">
        <v>7</v>
      </c>
      <c r="M1451" s="283">
        <v>54.5</v>
      </c>
      <c r="N1451" s="283">
        <v>124</v>
      </c>
      <c r="O1451" s="283">
        <v>52</v>
      </c>
      <c r="P1451" s="283">
        <v>15</v>
      </c>
      <c r="Q1451" s="283">
        <v>57</v>
      </c>
      <c r="R1451" s="283"/>
      <c r="S1451" s="283"/>
      <c r="T1451" s="283">
        <v>0</v>
      </c>
    </row>
    <row r="1452" spans="2:20" x14ac:dyDescent="0.35">
      <c r="B1452" s="286">
        <v>1445</v>
      </c>
      <c r="C1452" s="283" t="s">
        <v>661</v>
      </c>
      <c r="D1452" s="283">
        <v>165110</v>
      </c>
      <c r="E1452" s="283">
        <v>112837</v>
      </c>
      <c r="F1452" s="280">
        <f t="shared" si="68"/>
        <v>52273</v>
      </c>
      <c r="G1452" s="283">
        <v>8.5</v>
      </c>
      <c r="H1452" s="283">
        <v>3</v>
      </c>
      <c r="I1452" s="283">
        <v>0</v>
      </c>
      <c r="J1452" s="283">
        <v>895</v>
      </c>
      <c r="K1452" s="283">
        <v>120</v>
      </c>
      <c r="L1452" s="283">
        <v>10</v>
      </c>
      <c r="M1452" s="283">
        <v>27</v>
      </c>
      <c r="N1452" s="283">
        <v>99</v>
      </c>
      <c r="O1452" s="283">
        <v>32</v>
      </c>
      <c r="P1452" s="283">
        <v>12</v>
      </c>
      <c r="Q1452" s="283">
        <v>43</v>
      </c>
      <c r="R1452" s="283"/>
      <c r="S1452" s="283"/>
      <c r="T1452" s="283">
        <v>0</v>
      </c>
    </row>
    <row r="1453" spans="2:20" x14ac:dyDescent="0.35">
      <c r="B1453" s="286">
        <v>1446</v>
      </c>
      <c r="C1453" s="283" t="s">
        <v>662</v>
      </c>
      <c r="D1453" s="283">
        <v>119896</v>
      </c>
      <c r="E1453" s="283">
        <v>83218</v>
      </c>
      <c r="F1453" s="280">
        <f t="shared" si="68"/>
        <v>36678</v>
      </c>
      <c r="G1453" s="283">
        <v>8.5</v>
      </c>
      <c r="H1453" s="283">
        <v>3</v>
      </c>
      <c r="I1453" s="283">
        <v>0</v>
      </c>
      <c r="J1453" s="283">
        <v>586</v>
      </c>
      <c r="K1453" s="283">
        <v>109</v>
      </c>
      <c r="L1453" s="283">
        <v>10</v>
      </c>
      <c r="M1453" s="283">
        <v>27</v>
      </c>
      <c r="N1453" s="283">
        <v>79</v>
      </c>
      <c r="O1453" s="283">
        <v>19</v>
      </c>
      <c r="P1453" s="283">
        <v>6</v>
      </c>
      <c r="Q1453" s="283">
        <v>25</v>
      </c>
      <c r="R1453" s="283"/>
      <c r="S1453" s="283"/>
      <c r="T1453" s="283">
        <v>0</v>
      </c>
    </row>
    <row r="1454" spans="2:20" x14ac:dyDescent="0.35">
      <c r="B1454" s="286">
        <v>1447</v>
      </c>
      <c r="C1454" s="283" t="s">
        <v>663</v>
      </c>
      <c r="D1454" s="283">
        <v>127990</v>
      </c>
      <c r="E1454" s="283">
        <v>89150</v>
      </c>
      <c r="F1454" s="280">
        <f t="shared" si="68"/>
        <v>38840</v>
      </c>
      <c r="G1454" s="283">
        <v>7</v>
      </c>
      <c r="H1454" s="283">
        <v>6</v>
      </c>
      <c r="I1454" s="283">
        <v>0</v>
      </c>
      <c r="J1454" s="283">
        <v>532</v>
      </c>
      <c r="K1454" s="283">
        <v>119</v>
      </c>
      <c r="L1454" s="283">
        <v>17</v>
      </c>
      <c r="M1454" s="283">
        <v>13</v>
      </c>
      <c r="N1454" s="283">
        <v>97</v>
      </c>
      <c r="O1454" s="283">
        <v>15</v>
      </c>
      <c r="P1454" s="283">
        <v>3</v>
      </c>
      <c r="Q1454" s="283">
        <v>23</v>
      </c>
      <c r="R1454" s="283"/>
      <c r="S1454" s="283"/>
      <c r="T1454" s="283">
        <v>0</v>
      </c>
    </row>
    <row r="1455" spans="2:20" x14ac:dyDescent="0.35">
      <c r="B1455" s="286">
        <v>1448</v>
      </c>
      <c r="C1455" s="283" t="s">
        <v>664</v>
      </c>
      <c r="D1455" s="283">
        <v>5926624</v>
      </c>
      <c r="E1455" s="283">
        <v>4485210</v>
      </c>
      <c r="F1455" s="280">
        <f t="shared" si="68"/>
        <v>1441414</v>
      </c>
      <c r="G1455" s="283">
        <v>1759</v>
      </c>
      <c r="H1455" s="283">
        <v>733</v>
      </c>
      <c r="I1455" s="283">
        <v>29</v>
      </c>
      <c r="J1455" s="283">
        <v>24913</v>
      </c>
      <c r="K1455" s="283">
        <v>1648</v>
      </c>
      <c r="L1455" s="283">
        <v>169</v>
      </c>
      <c r="M1455" s="283">
        <v>4604</v>
      </c>
      <c r="N1455" s="283">
        <v>5940</v>
      </c>
      <c r="O1455" s="283">
        <v>7791</v>
      </c>
      <c r="P1455" s="283">
        <v>1395</v>
      </c>
      <c r="Q1455" s="283">
        <v>3952</v>
      </c>
      <c r="R1455" s="283"/>
      <c r="S1455" s="283"/>
      <c r="T1455" s="283">
        <v>0</v>
      </c>
    </row>
    <row r="1456" spans="2:20" x14ac:dyDescent="0.35">
      <c r="B1456" s="286">
        <v>1449</v>
      </c>
      <c r="C1456" s="282" t="s">
        <v>768</v>
      </c>
      <c r="D1456" s="282">
        <v>2525539</v>
      </c>
      <c r="E1456" s="282">
        <v>1834359</v>
      </c>
      <c r="F1456" s="282">
        <f>D1456-E1456</f>
        <v>691180</v>
      </c>
      <c r="G1456" s="282">
        <v>491</v>
      </c>
      <c r="H1456" s="282">
        <v>222</v>
      </c>
      <c r="I1456" s="282">
        <v>13</v>
      </c>
      <c r="J1456" s="282">
        <v>11301</v>
      </c>
      <c r="K1456" s="282">
        <v>1343</v>
      </c>
      <c r="L1456" s="282">
        <v>176</v>
      </c>
      <c r="M1456" s="282">
        <v>1220</v>
      </c>
      <c r="N1456" s="282">
        <v>1714</v>
      </c>
      <c r="O1456" s="282">
        <v>2409</v>
      </c>
      <c r="P1456" s="282">
        <v>540</v>
      </c>
      <c r="Q1456" s="282">
        <v>1714</v>
      </c>
      <c r="R1456" s="282"/>
      <c r="S1456" s="282"/>
      <c r="T1456" s="282">
        <v>1</v>
      </c>
    </row>
    <row r="1457" spans="2:20" ht="42" x14ac:dyDescent="0.4">
      <c r="B1457" s="286">
        <v>1450</v>
      </c>
      <c r="C1457" s="218"/>
      <c r="D1457" s="607" t="s">
        <v>2353</v>
      </c>
      <c r="E1457" s="607" t="s">
        <v>2354</v>
      </c>
      <c r="F1457" s="607" t="s">
        <v>2355</v>
      </c>
      <c r="G1457" s="285" t="s">
        <v>2357</v>
      </c>
      <c r="H1457" s="285" t="s">
        <v>2358</v>
      </c>
      <c r="I1457" s="285" t="s">
        <v>2359</v>
      </c>
      <c r="J1457" s="285" t="s">
        <v>4077</v>
      </c>
      <c r="K1457" s="285" t="s">
        <v>4078</v>
      </c>
      <c r="L1457" s="285" t="s">
        <v>4079</v>
      </c>
      <c r="M1457" s="285" t="s">
        <v>2068</v>
      </c>
      <c r="N1457" s="285" t="s">
        <v>2069</v>
      </c>
      <c r="O1457" s="285" t="s">
        <v>2070</v>
      </c>
      <c r="P1457" s="285" t="s">
        <v>2071</v>
      </c>
      <c r="Q1457" s="285" t="s">
        <v>2072</v>
      </c>
      <c r="R1457" s="285">
        <v>9</v>
      </c>
      <c r="S1457" s="285">
        <v>10</v>
      </c>
      <c r="T1457" s="285" t="s">
        <v>765</v>
      </c>
    </row>
    <row r="1458" spans="2:20" x14ac:dyDescent="0.35">
      <c r="B1458" s="286">
        <v>1451</v>
      </c>
      <c r="C1458" s="280" t="s">
        <v>646</v>
      </c>
      <c r="D1458" s="280">
        <v>371219</v>
      </c>
      <c r="E1458" s="280">
        <v>287178</v>
      </c>
      <c r="F1458" s="280">
        <f>D1458-E1458</f>
        <v>84041</v>
      </c>
      <c r="G1458" s="280">
        <v>146</v>
      </c>
      <c r="H1458" s="280">
        <v>49</v>
      </c>
      <c r="I1458" s="280">
        <v>0</v>
      </c>
      <c r="J1458" s="281">
        <v>1791</v>
      </c>
      <c r="K1458" s="280">
        <v>102</v>
      </c>
      <c r="L1458" s="280">
        <v>25</v>
      </c>
      <c r="M1458" s="280">
        <v>351</v>
      </c>
      <c r="N1458" s="280">
        <v>583</v>
      </c>
      <c r="O1458" s="280">
        <v>765</v>
      </c>
      <c r="P1458" s="280">
        <v>128</v>
      </c>
      <c r="Q1458" s="280">
        <v>379</v>
      </c>
      <c r="R1458" s="280"/>
      <c r="S1458" s="280"/>
      <c r="T1458" s="280">
        <v>0</v>
      </c>
    </row>
    <row r="1459" spans="2:20" x14ac:dyDescent="0.35">
      <c r="B1459" s="286">
        <v>1452</v>
      </c>
      <c r="C1459" s="283" t="s">
        <v>647</v>
      </c>
      <c r="D1459" s="283">
        <v>368635</v>
      </c>
      <c r="E1459" s="283">
        <v>278505</v>
      </c>
      <c r="F1459" s="280">
        <f t="shared" ref="F1459:F1476" si="69">D1459-E1459</f>
        <v>90130</v>
      </c>
      <c r="G1459" s="283">
        <v>169.5</v>
      </c>
      <c r="H1459" s="283">
        <v>84</v>
      </c>
      <c r="I1459" s="283">
        <v>0</v>
      </c>
      <c r="J1459" s="284">
        <v>1993</v>
      </c>
      <c r="K1459" s="283">
        <v>72</v>
      </c>
      <c r="L1459" s="283">
        <v>18</v>
      </c>
      <c r="M1459" s="283">
        <v>400.5</v>
      </c>
      <c r="N1459" s="283">
        <v>366</v>
      </c>
      <c r="O1459" s="283">
        <v>600</v>
      </c>
      <c r="P1459" s="283">
        <v>67</v>
      </c>
      <c r="Q1459" s="283">
        <v>160</v>
      </c>
      <c r="R1459" s="283"/>
      <c r="S1459" s="283"/>
      <c r="T1459" s="283">
        <v>0</v>
      </c>
    </row>
    <row r="1460" spans="2:20" x14ac:dyDescent="0.35">
      <c r="B1460" s="286">
        <v>1453</v>
      </c>
      <c r="C1460" s="283" t="s">
        <v>648</v>
      </c>
      <c r="D1460" s="283">
        <v>341065</v>
      </c>
      <c r="E1460" s="283">
        <v>254016</v>
      </c>
      <c r="F1460" s="280">
        <f t="shared" si="69"/>
        <v>87049</v>
      </c>
      <c r="G1460" s="283">
        <v>169.5</v>
      </c>
      <c r="H1460" s="283">
        <v>71</v>
      </c>
      <c r="I1460" s="283">
        <v>4</v>
      </c>
      <c r="J1460" s="284">
        <v>1912</v>
      </c>
      <c r="K1460" s="283">
        <v>68</v>
      </c>
      <c r="L1460" s="283">
        <v>14</v>
      </c>
      <c r="M1460" s="283">
        <v>400.5</v>
      </c>
      <c r="N1460" s="283">
        <v>384</v>
      </c>
      <c r="O1460" s="283">
        <v>543</v>
      </c>
      <c r="P1460" s="283">
        <v>61</v>
      </c>
      <c r="Q1460" s="283">
        <v>146</v>
      </c>
      <c r="R1460" s="283"/>
      <c r="S1460" s="283"/>
      <c r="T1460" s="283">
        <v>0</v>
      </c>
    </row>
    <row r="1461" spans="2:20" x14ac:dyDescent="0.35">
      <c r="B1461" s="286">
        <v>1454</v>
      </c>
      <c r="C1461" s="283" t="s">
        <v>649</v>
      </c>
      <c r="D1461" s="283">
        <v>356338</v>
      </c>
      <c r="E1461" s="283">
        <v>269019</v>
      </c>
      <c r="F1461" s="280">
        <f t="shared" si="69"/>
        <v>87319</v>
      </c>
      <c r="G1461" s="283">
        <v>98</v>
      </c>
      <c r="H1461" s="283">
        <v>45</v>
      </c>
      <c r="I1461" s="283">
        <v>3</v>
      </c>
      <c r="J1461" s="284">
        <v>1969</v>
      </c>
      <c r="K1461" s="283">
        <v>139</v>
      </c>
      <c r="L1461" s="283">
        <v>51</v>
      </c>
      <c r="M1461" s="283">
        <v>384</v>
      </c>
      <c r="N1461" s="283">
        <v>442</v>
      </c>
      <c r="O1461" s="283">
        <v>557</v>
      </c>
      <c r="P1461" s="283">
        <v>56</v>
      </c>
      <c r="Q1461" s="283">
        <v>134</v>
      </c>
      <c r="R1461" s="283"/>
      <c r="S1461" s="283"/>
      <c r="T1461" s="283">
        <v>0</v>
      </c>
    </row>
    <row r="1462" spans="2:20" x14ac:dyDescent="0.35">
      <c r="B1462" s="286">
        <v>1455</v>
      </c>
      <c r="C1462" s="283" t="s">
        <v>650</v>
      </c>
      <c r="D1462" s="283">
        <v>413790</v>
      </c>
      <c r="E1462" s="283">
        <v>333362</v>
      </c>
      <c r="F1462" s="280">
        <f t="shared" si="69"/>
        <v>80428</v>
      </c>
      <c r="G1462" s="283">
        <v>122</v>
      </c>
      <c r="H1462" s="280">
        <v>55</v>
      </c>
      <c r="I1462" s="283">
        <v>3</v>
      </c>
      <c r="J1462" s="284">
        <v>1791</v>
      </c>
      <c r="K1462" s="283">
        <v>258</v>
      </c>
      <c r="L1462" s="283">
        <v>84</v>
      </c>
      <c r="M1462" s="283">
        <v>284</v>
      </c>
      <c r="N1462" s="283">
        <v>497</v>
      </c>
      <c r="O1462" s="283">
        <v>862</v>
      </c>
      <c r="P1462" s="283">
        <v>174</v>
      </c>
      <c r="Q1462" s="283">
        <v>510</v>
      </c>
      <c r="R1462" s="283"/>
      <c r="S1462" s="283"/>
      <c r="T1462" s="283">
        <v>0</v>
      </c>
    </row>
    <row r="1463" spans="2:20" x14ac:dyDescent="0.35">
      <c r="B1463" s="286">
        <v>1456</v>
      </c>
      <c r="C1463" s="283" t="s">
        <v>651</v>
      </c>
      <c r="D1463" s="283">
        <v>441268</v>
      </c>
      <c r="E1463" s="283">
        <v>362435</v>
      </c>
      <c r="F1463" s="280">
        <f t="shared" si="69"/>
        <v>78833</v>
      </c>
      <c r="G1463" s="283">
        <v>151.5</v>
      </c>
      <c r="H1463" s="283">
        <v>56</v>
      </c>
      <c r="I1463" s="283">
        <v>0</v>
      </c>
      <c r="J1463" s="284">
        <v>1777</v>
      </c>
      <c r="K1463" s="283">
        <v>231</v>
      </c>
      <c r="L1463" s="283">
        <v>111</v>
      </c>
      <c r="M1463" s="283">
        <v>331</v>
      </c>
      <c r="N1463" s="283">
        <v>615</v>
      </c>
      <c r="O1463" s="283">
        <v>1153</v>
      </c>
      <c r="P1463" s="283">
        <v>275</v>
      </c>
      <c r="Q1463" s="283">
        <v>879</v>
      </c>
      <c r="R1463" s="283"/>
      <c r="S1463" s="283"/>
      <c r="T1463" s="283">
        <v>0</v>
      </c>
    </row>
    <row r="1464" spans="2:20" x14ac:dyDescent="0.35">
      <c r="B1464" s="286">
        <v>1457</v>
      </c>
      <c r="C1464" s="283" t="s">
        <v>652</v>
      </c>
      <c r="D1464" s="283">
        <v>447923</v>
      </c>
      <c r="E1464" s="283">
        <v>367915</v>
      </c>
      <c r="F1464" s="280">
        <f t="shared" si="69"/>
        <v>80008</v>
      </c>
      <c r="G1464" s="283">
        <v>151.5</v>
      </c>
      <c r="H1464" s="283">
        <v>47</v>
      </c>
      <c r="I1464" s="283">
        <v>3</v>
      </c>
      <c r="J1464" s="284">
        <v>1602</v>
      </c>
      <c r="K1464" s="283">
        <v>196</v>
      </c>
      <c r="L1464" s="283">
        <v>78</v>
      </c>
      <c r="M1464" s="283">
        <v>331</v>
      </c>
      <c r="N1464" s="283">
        <v>585</v>
      </c>
      <c r="O1464" s="283">
        <v>890</v>
      </c>
      <c r="P1464" s="283">
        <v>197</v>
      </c>
      <c r="Q1464" s="283">
        <v>605</v>
      </c>
      <c r="R1464" s="283"/>
      <c r="S1464" s="283"/>
      <c r="T1464" s="283">
        <v>0</v>
      </c>
    </row>
    <row r="1465" spans="2:20" x14ac:dyDescent="0.35">
      <c r="B1465" s="286">
        <v>1458</v>
      </c>
      <c r="C1465" s="283" t="s">
        <v>653</v>
      </c>
      <c r="D1465" s="283">
        <v>404028</v>
      </c>
      <c r="E1465" s="283">
        <v>325322</v>
      </c>
      <c r="F1465" s="280">
        <f t="shared" si="69"/>
        <v>78706</v>
      </c>
      <c r="G1465" s="283">
        <v>175</v>
      </c>
      <c r="H1465" s="283">
        <v>72</v>
      </c>
      <c r="I1465" s="283">
        <v>4</v>
      </c>
      <c r="J1465" s="284">
        <v>1663</v>
      </c>
      <c r="K1465" s="283">
        <v>148</v>
      </c>
      <c r="L1465" s="283">
        <v>58</v>
      </c>
      <c r="M1465" s="283">
        <v>449</v>
      </c>
      <c r="N1465" s="283">
        <v>477</v>
      </c>
      <c r="O1465" s="283">
        <v>696</v>
      </c>
      <c r="P1465" s="283">
        <v>131</v>
      </c>
      <c r="Q1465" s="283">
        <v>315</v>
      </c>
      <c r="R1465" s="283"/>
      <c r="S1465" s="283"/>
      <c r="T1465" s="283">
        <v>0</v>
      </c>
    </row>
    <row r="1466" spans="2:20" x14ac:dyDescent="0.35">
      <c r="B1466" s="286">
        <v>1459</v>
      </c>
      <c r="C1466" s="283" t="s">
        <v>654</v>
      </c>
      <c r="D1466" s="283">
        <v>401892</v>
      </c>
      <c r="E1466" s="283">
        <v>313771</v>
      </c>
      <c r="F1466" s="280">
        <f t="shared" si="69"/>
        <v>88121</v>
      </c>
      <c r="G1466" s="283">
        <v>175</v>
      </c>
      <c r="H1466" s="283">
        <v>74</v>
      </c>
      <c r="I1466" s="283">
        <v>0</v>
      </c>
      <c r="J1466" s="284">
        <v>1788</v>
      </c>
      <c r="K1466" s="283">
        <v>135</v>
      </c>
      <c r="L1466" s="283">
        <v>33</v>
      </c>
      <c r="M1466" s="283">
        <v>449</v>
      </c>
      <c r="N1466" s="283">
        <v>367</v>
      </c>
      <c r="O1466" s="283">
        <v>532</v>
      </c>
      <c r="P1466" s="283">
        <v>79</v>
      </c>
      <c r="Q1466" s="283">
        <v>208</v>
      </c>
      <c r="R1466" s="283"/>
      <c r="S1466" s="283"/>
      <c r="T1466" s="283">
        <v>0</v>
      </c>
    </row>
    <row r="1467" spans="2:20" x14ac:dyDescent="0.35">
      <c r="B1467" s="286">
        <v>1460</v>
      </c>
      <c r="C1467" s="283" t="s">
        <v>655</v>
      </c>
      <c r="D1467" s="283">
        <v>402045</v>
      </c>
      <c r="E1467" s="283">
        <v>307587</v>
      </c>
      <c r="F1467" s="280">
        <f t="shared" si="69"/>
        <v>94458</v>
      </c>
      <c r="G1467" s="283">
        <v>132</v>
      </c>
      <c r="H1467" s="283">
        <v>70</v>
      </c>
      <c r="I1467" s="283">
        <v>6</v>
      </c>
      <c r="J1467" s="284">
        <v>1931</v>
      </c>
      <c r="K1467" s="283">
        <v>164</v>
      </c>
      <c r="L1467" s="283">
        <v>56</v>
      </c>
      <c r="M1467" s="283">
        <v>352</v>
      </c>
      <c r="N1467" s="283">
        <v>305</v>
      </c>
      <c r="O1467" s="283">
        <v>380</v>
      </c>
      <c r="P1467" s="283">
        <v>60</v>
      </c>
      <c r="Q1467" s="283">
        <v>128</v>
      </c>
      <c r="R1467" s="283"/>
      <c r="S1467" s="283"/>
      <c r="T1467" s="283">
        <v>0</v>
      </c>
    </row>
    <row r="1468" spans="2:20" x14ac:dyDescent="0.35">
      <c r="B1468" s="286">
        <v>1461</v>
      </c>
      <c r="C1468" s="283" t="s">
        <v>656</v>
      </c>
      <c r="D1468" s="283">
        <v>378372</v>
      </c>
      <c r="E1468" s="283">
        <v>279732</v>
      </c>
      <c r="F1468" s="280">
        <f t="shared" si="69"/>
        <v>98640</v>
      </c>
      <c r="G1468" s="283">
        <v>132</v>
      </c>
      <c r="H1468" s="283">
        <v>49</v>
      </c>
      <c r="I1468" s="283">
        <v>3</v>
      </c>
      <c r="J1468" s="284">
        <v>1926</v>
      </c>
      <c r="K1468" s="283">
        <v>143</v>
      </c>
      <c r="L1468" s="283">
        <v>61</v>
      </c>
      <c r="M1468" s="283">
        <v>352</v>
      </c>
      <c r="N1468" s="283">
        <v>287</v>
      </c>
      <c r="O1468" s="283">
        <v>255</v>
      </c>
      <c r="P1468" s="283">
        <v>54</v>
      </c>
      <c r="Q1468" s="283">
        <v>109</v>
      </c>
      <c r="R1468" s="283"/>
      <c r="S1468" s="283"/>
      <c r="T1468" s="283">
        <v>0</v>
      </c>
    </row>
    <row r="1469" spans="2:20" x14ac:dyDescent="0.35">
      <c r="B1469" s="286">
        <v>1462</v>
      </c>
      <c r="C1469" s="283" t="s">
        <v>657</v>
      </c>
      <c r="D1469" s="283">
        <v>357614</v>
      </c>
      <c r="E1469" s="283">
        <v>255821</v>
      </c>
      <c r="F1469" s="280">
        <f t="shared" si="69"/>
        <v>101793</v>
      </c>
      <c r="G1469" s="283">
        <v>40</v>
      </c>
      <c r="H1469" s="283">
        <v>21</v>
      </c>
      <c r="I1469" s="283">
        <v>3</v>
      </c>
      <c r="J1469" s="284">
        <v>1820</v>
      </c>
      <c r="K1469" s="283">
        <v>188</v>
      </c>
      <c r="L1469" s="283">
        <v>56</v>
      </c>
      <c r="M1469" s="283">
        <v>172</v>
      </c>
      <c r="N1469" s="283">
        <v>262</v>
      </c>
      <c r="O1469" s="283">
        <v>201</v>
      </c>
      <c r="P1469" s="283">
        <v>30</v>
      </c>
      <c r="Q1469" s="283">
        <v>94</v>
      </c>
      <c r="R1469" s="283"/>
      <c r="S1469" s="283"/>
      <c r="T1469" s="283">
        <v>0</v>
      </c>
    </row>
    <row r="1470" spans="2:20" x14ac:dyDescent="0.35">
      <c r="B1470" s="286">
        <v>1463</v>
      </c>
      <c r="C1470" s="283" t="s">
        <v>658</v>
      </c>
      <c r="D1470" s="283">
        <v>319839</v>
      </c>
      <c r="E1470" s="283">
        <v>221079</v>
      </c>
      <c r="F1470" s="280">
        <f t="shared" si="69"/>
        <v>98760</v>
      </c>
      <c r="G1470" s="283">
        <v>40</v>
      </c>
      <c r="H1470" s="283">
        <v>11</v>
      </c>
      <c r="I1470" s="283">
        <v>0</v>
      </c>
      <c r="J1470" s="283">
        <v>1578</v>
      </c>
      <c r="K1470" s="283">
        <v>202</v>
      </c>
      <c r="L1470" s="283">
        <v>65</v>
      </c>
      <c r="M1470" s="283">
        <v>172</v>
      </c>
      <c r="N1470" s="283">
        <v>214</v>
      </c>
      <c r="O1470" s="283">
        <v>143</v>
      </c>
      <c r="P1470" s="283">
        <v>23</v>
      </c>
      <c r="Q1470" s="283">
        <v>79</v>
      </c>
      <c r="R1470" s="283"/>
      <c r="S1470" s="283"/>
      <c r="T1470" s="283">
        <v>0</v>
      </c>
    </row>
    <row r="1471" spans="2:20" x14ac:dyDescent="0.35">
      <c r="B1471" s="286">
        <v>1464</v>
      </c>
      <c r="C1471" s="283" t="s">
        <v>659</v>
      </c>
      <c r="D1471" s="283">
        <v>291395</v>
      </c>
      <c r="E1471" s="283">
        <v>197002</v>
      </c>
      <c r="F1471" s="280">
        <f t="shared" si="69"/>
        <v>94393</v>
      </c>
      <c r="G1471" s="283">
        <v>16.5</v>
      </c>
      <c r="H1471" s="283">
        <v>9</v>
      </c>
      <c r="I1471" s="283">
        <v>0</v>
      </c>
      <c r="J1471" s="283">
        <v>1487</v>
      </c>
      <c r="K1471" s="283">
        <v>158</v>
      </c>
      <c r="L1471" s="283">
        <v>57</v>
      </c>
      <c r="M1471" s="283">
        <v>54.5</v>
      </c>
      <c r="N1471" s="283">
        <v>157</v>
      </c>
      <c r="O1471" s="283">
        <v>96</v>
      </c>
      <c r="P1471" s="283">
        <v>24</v>
      </c>
      <c r="Q1471" s="283">
        <v>58</v>
      </c>
      <c r="R1471" s="283"/>
      <c r="S1471" s="283"/>
      <c r="T1471" s="283">
        <v>0</v>
      </c>
    </row>
    <row r="1472" spans="2:20" x14ac:dyDescent="0.35">
      <c r="B1472" s="286">
        <v>1465</v>
      </c>
      <c r="C1472" s="283" t="s">
        <v>660</v>
      </c>
      <c r="D1472" s="283">
        <v>218198</v>
      </c>
      <c r="E1472" s="283">
        <v>147282</v>
      </c>
      <c r="F1472" s="280">
        <f t="shared" si="69"/>
        <v>70916</v>
      </c>
      <c r="G1472" s="283">
        <v>16.5</v>
      </c>
      <c r="H1472" s="283">
        <v>8</v>
      </c>
      <c r="I1472" s="283">
        <v>0</v>
      </c>
      <c r="J1472" s="283">
        <v>1039</v>
      </c>
      <c r="K1472" s="283">
        <v>164</v>
      </c>
      <c r="L1472" s="283">
        <v>70</v>
      </c>
      <c r="M1472" s="283">
        <v>54.5</v>
      </c>
      <c r="N1472" s="283">
        <v>124</v>
      </c>
      <c r="O1472" s="283">
        <v>52</v>
      </c>
      <c r="P1472" s="283">
        <v>15</v>
      </c>
      <c r="Q1472" s="283">
        <v>57</v>
      </c>
      <c r="R1472" s="283"/>
      <c r="S1472" s="283"/>
      <c r="T1472" s="283">
        <v>0</v>
      </c>
    </row>
    <row r="1473" spans="2:20" x14ac:dyDescent="0.35">
      <c r="B1473" s="286">
        <v>1466</v>
      </c>
      <c r="C1473" s="283" t="s">
        <v>661</v>
      </c>
      <c r="D1473" s="283">
        <v>165110</v>
      </c>
      <c r="E1473" s="283">
        <v>112837</v>
      </c>
      <c r="F1473" s="280">
        <f t="shared" si="69"/>
        <v>52273</v>
      </c>
      <c r="G1473" s="283">
        <v>8.5</v>
      </c>
      <c r="H1473" s="283">
        <v>3</v>
      </c>
      <c r="I1473" s="283">
        <v>0</v>
      </c>
      <c r="J1473" s="283">
        <v>778</v>
      </c>
      <c r="K1473" s="283">
        <v>133</v>
      </c>
      <c r="L1473" s="283">
        <v>64</v>
      </c>
      <c r="M1473" s="283">
        <v>27</v>
      </c>
      <c r="N1473" s="283">
        <v>99</v>
      </c>
      <c r="O1473" s="283">
        <v>32</v>
      </c>
      <c r="P1473" s="283">
        <v>12</v>
      </c>
      <c r="Q1473" s="283">
        <v>43</v>
      </c>
      <c r="R1473" s="283"/>
      <c r="S1473" s="283"/>
      <c r="T1473" s="283">
        <v>0</v>
      </c>
    </row>
    <row r="1474" spans="2:20" x14ac:dyDescent="0.35">
      <c r="B1474" s="286">
        <v>1467</v>
      </c>
      <c r="C1474" s="283" t="s">
        <v>662</v>
      </c>
      <c r="D1474" s="283">
        <v>119896</v>
      </c>
      <c r="E1474" s="283">
        <v>83218</v>
      </c>
      <c r="F1474" s="280">
        <f t="shared" si="69"/>
        <v>36678</v>
      </c>
      <c r="G1474" s="283">
        <v>8.5</v>
      </c>
      <c r="H1474" s="283">
        <v>3</v>
      </c>
      <c r="I1474" s="283">
        <v>0</v>
      </c>
      <c r="J1474" s="283">
        <v>538</v>
      </c>
      <c r="K1474" s="283">
        <v>135</v>
      </c>
      <c r="L1474" s="283">
        <v>70</v>
      </c>
      <c r="M1474" s="283">
        <v>27</v>
      </c>
      <c r="N1474" s="283">
        <v>79</v>
      </c>
      <c r="O1474" s="283">
        <v>19</v>
      </c>
      <c r="P1474" s="283">
        <v>6</v>
      </c>
      <c r="Q1474" s="283">
        <v>25</v>
      </c>
      <c r="R1474" s="283"/>
      <c r="S1474" s="283"/>
      <c r="T1474" s="283">
        <v>0</v>
      </c>
    </row>
    <row r="1475" spans="2:20" x14ac:dyDescent="0.35">
      <c r="B1475" s="286">
        <v>1468</v>
      </c>
      <c r="C1475" s="283" t="s">
        <v>663</v>
      </c>
      <c r="D1475" s="283">
        <v>127990</v>
      </c>
      <c r="E1475" s="283">
        <v>89150</v>
      </c>
      <c r="F1475" s="280">
        <f t="shared" si="69"/>
        <v>38840</v>
      </c>
      <c r="G1475" s="283">
        <v>7</v>
      </c>
      <c r="H1475" s="283">
        <v>6</v>
      </c>
      <c r="I1475" s="283">
        <v>0</v>
      </c>
      <c r="J1475" s="283">
        <v>482</v>
      </c>
      <c r="K1475" s="283">
        <v>118</v>
      </c>
      <c r="L1475" s="283">
        <v>101</v>
      </c>
      <c r="M1475" s="283">
        <v>13</v>
      </c>
      <c r="N1475" s="283">
        <v>97</v>
      </c>
      <c r="O1475" s="283">
        <v>15</v>
      </c>
      <c r="P1475" s="283">
        <v>3</v>
      </c>
      <c r="Q1475" s="283">
        <v>23</v>
      </c>
      <c r="R1475" s="283"/>
      <c r="S1475" s="283"/>
      <c r="T1475" s="283">
        <v>0</v>
      </c>
    </row>
    <row r="1476" spans="2:20" x14ac:dyDescent="0.35">
      <c r="B1476" s="286">
        <v>1469</v>
      </c>
      <c r="C1476" s="283" t="s">
        <v>664</v>
      </c>
      <c r="D1476" s="283">
        <v>5926624</v>
      </c>
      <c r="E1476" s="283">
        <v>4485210</v>
      </c>
      <c r="F1476" s="280">
        <f t="shared" si="69"/>
        <v>1441414</v>
      </c>
      <c r="G1476" s="283">
        <v>1759</v>
      </c>
      <c r="H1476" s="283">
        <v>733</v>
      </c>
      <c r="I1476" s="283">
        <v>29</v>
      </c>
      <c r="J1476" s="283">
        <v>27882</v>
      </c>
      <c r="K1476" s="283">
        <v>2735</v>
      </c>
      <c r="L1476" s="283">
        <v>1072</v>
      </c>
      <c r="M1476" s="283">
        <v>4604</v>
      </c>
      <c r="N1476" s="283">
        <v>5940</v>
      </c>
      <c r="O1476" s="283">
        <v>7791</v>
      </c>
      <c r="P1476" s="283">
        <v>1395</v>
      </c>
      <c r="Q1476" s="283">
        <v>3952</v>
      </c>
      <c r="R1476" s="283"/>
      <c r="S1476" s="283"/>
      <c r="T1476" s="283">
        <v>0</v>
      </c>
    </row>
    <row r="1477" spans="2:20" x14ac:dyDescent="0.35">
      <c r="B1477" s="286">
        <v>1470</v>
      </c>
      <c r="C1477" s="282" t="s">
        <v>768</v>
      </c>
      <c r="D1477" s="282">
        <v>2525539</v>
      </c>
      <c r="E1477" s="282">
        <v>1834359</v>
      </c>
      <c r="F1477" s="282">
        <f>D1477-E1477</f>
        <v>691180</v>
      </c>
      <c r="G1477" s="282">
        <v>491</v>
      </c>
      <c r="H1477" s="282">
        <v>222</v>
      </c>
      <c r="I1477" s="282">
        <v>13</v>
      </c>
      <c r="J1477" s="282">
        <v>11906</v>
      </c>
      <c r="K1477" s="282">
        <v>2040</v>
      </c>
      <c r="L1477" s="282">
        <v>933</v>
      </c>
      <c r="M1477" s="282">
        <v>1220</v>
      </c>
      <c r="N1477" s="282">
        <v>1714</v>
      </c>
      <c r="O1477" s="282">
        <v>2409</v>
      </c>
      <c r="P1477" s="282">
        <v>540</v>
      </c>
      <c r="Q1477" s="282">
        <v>1714</v>
      </c>
      <c r="R1477" s="282"/>
      <c r="S1477" s="282"/>
      <c r="T1477" s="282">
        <v>1</v>
      </c>
    </row>
    <row r="1478" spans="2:20" ht="42" x14ac:dyDescent="0.4">
      <c r="B1478" s="286">
        <v>1471</v>
      </c>
      <c r="C1478" s="218"/>
      <c r="D1478" s="607" t="s">
        <v>2353</v>
      </c>
      <c r="E1478" s="607" t="s">
        <v>2354</v>
      </c>
      <c r="F1478" s="607" t="s">
        <v>2355</v>
      </c>
      <c r="G1478" s="285" t="s">
        <v>2357</v>
      </c>
      <c r="H1478" s="285" t="s">
        <v>2358</v>
      </c>
      <c r="I1478" s="285" t="s">
        <v>2359</v>
      </c>
      <c r="J1478" s="285" t="s">
        <v>4080</v>
      </c>
      <c r="K1478" s="285" t="s">
        <v>4081</v>
      </c>
      <c r="L1478" s="285" t="s">
        <v>4082</v>
      </c>
      <c r="M1478" s="285" t="s">
        <v>2068</v>
      </c>
      <c r="N1478" s="285" t="s">
        <v>2069</v>
      </c>
      <c r="O1478" s="285" t="s">
        <v>2070</v>
      </c>
      <c r="P1478" s="285" t="s">
        <v>2071</v>
      </c>
      <c r="Q1478" s="285" t="s">
        <v>2072</v>
      </c>
      <c r="R1478" s="285">
        <v>9</v>
      </c>
      <c r="S1478" s="285">
        <v>10</v>
      </c>
      <c r="T1478" s="285" t="s">
        <v>765</v>
      </c>
    </row>
    <row r="1479" spans="2:20" x14ac:dyDescent="0.35">
      <c r="B1479" s="286">
        <v>1472</v>
      </c>
      <c r="C1479" s="280" t="s">
        <v>646</v>
      </c>
      <c r="D1479" s="280">
        <v>371219</v>
      </c>
      <c r="E1479" s="280">
        <v>287178</v>
      </c>
      <c r="F1479" s="280">
        <f>D1479-E1479</f>
        <v>84041</v>
      </c>
      <c r="G1479" s="280">
        <v>146</v>
      </c>
      <c r="H1479" s="280">
        <v>49</v>
      </c>
      <c r="I1479" s="280">
        <v>0</v>
      </c>
      <c r="J1479" s="281">
        <v>2349</v>
      </c>
      <c r="K1479" s="280">
        <v>41</v>
      </c>
      <c r="L1479" s="280">
        <v>33</v>
      </c>
      <c r="M1479" s="280">
        <v>351</v>
      </c>
      <c r="N1479" s="280">
        <v>583</v>
      </c>
      <c r="O1479" s="280">
        <v>765</v>
      </c>
      <c r="P1479" s="280">
        <v>128</v>
      </c>
      <c r="Q1479" s="280">
        <v>379</v>
      </c>
      <c r="R1479" s="280"/>
      <c r="S1479" s="280"/>
      <c r="T1479" s="280">
        <v>0</v>
      </c>
    </row>
    <row r="1480" spans="2:20" x14ac:dyDescent="0.35">
      <c r="B1480" s="286">
        <v>1473</v>
      </c>
      <c r="C1480" s="283" t="s">
        <v>647</v>
      </c>
      <c r="D1480" s="283">
        <v>368635</v>
      </c>
      <c r="E1480" s="283">
        <v>278505</v>
      </c>
      <c r="F1480" s="280">
        <f t="shared" ref="F1480:F1497" si="70">D1480-E1480</f>
        <v>90130</v>
      </c>
      <c r="G1480" s="283">
        <v>169.5</v>
      </c>
      <c r="H1480" s="283">
        <v>84</v>
      </c>
      <c r="I1480" s="283">
        <v>0</v>
      </c>
      <c r="J1480" s="284">
        <v>2561</v>
      </c>
      <c r="K1480" s="283">
        <v>16</v>
      </c>
      <c r="L1480" s="283">
        <v>15</v>
      </c>
      <c r="M1480" s="283">
        <v>400.5</v>
      </c>
      <c r="N1480" s="283">
        <v>366</v>
      </c>
      <c r="O1480" s="283">
        <v>600</v>
      </c>
      <c r="P1480" s="283">
        <v>67</v>
      </c>
      <c r="Q1480" s="283">
        <v>160</v>
      </c>
      <c r="R1480" s="283"/>
      <c r="S1480" s="283"/>
      <c r="T1480" s="283">
        <v>0</v>
      </c>
    </row>
    <row r="1481" spans="2:20" x14ac:dyDescent="0.35">
      <c r="B1481" s="286">
        <v>1474</v>
      </c>
      <c r="C1481" s="283" t="s">
        <v>648</v>
      </c>
      <c r="D1481" s="283">
        <v>341065</v>
      </c>
      <c r="E1481" s="283">
        <v>254016</v>
      </c>
      <c r="F1481" s="280">
        <f t="shared" si="70"/>
        <v>87049</v>
      </c>
      <c r="G1481" s="283">
        <v>169.5</v>
      </c>
      <c r="H1481" s="283">
        <v>71</v>
      </c>
      <c r="I1481" s="283">
        <v>4</v>
      </c>
      <c r="J1481" s="284">
        <v>2482</v>
      </c>
      <c r="K1481" s="283">
        <v>13</v>
      </c>
      <c r="L1481" s="283">
        <v>9</v>
      </c>
      <c r="M1481" s="283">
        <v>400.5</v>
      </c>
      <c r="N1481" s="283">
        <v>384</v>
      </c>
      <c r="O1481" s="283">
        <v>543</v>
      </c>
      <c r="P1481" s="283">
        <v>61</v>
      </c>
      <c r="Q1481" s="283">
        <v>146</v>
      </c>
      <c r="R1481" s="283"/>
      <c r="S1481" s="283"/>
      <c r="T1481" s="283">
        <v>0</v>
      </c>
    </row>
    <row r="1482" spans="2:20" x14ac:dyDescent="0.35">
      <c r="B1482" s="286">
        <v>1475</v>
      </c>
      <c r="C1482" s="283" t="s">
        <v>649</v>
      </c>
      <c r="D1482" s="283">
        <v>356338</v>
      </c>
      <c r="E1482" s="283">
        <v>269019</v>
      </c>
      <c r="F1482" s="280">
        <f t="shared" si="70"/>
        <v>87319</v>
      </c>
      <c r="G1482" s="283">
        <v>98</v>
      </c>
      <c r="H1482" s="283">
        <v>45</v>
      </c>
      <c r="I1482" s="283">
        <v>3</v>
      </c>
      <c r="J1482" s="284">
        <v>2408</v>
      </c>
      <c r="K1482" s="283">
        <v>36</v>
      </c>
      <c r="L1482" s="283">
        <v>21</v>
      </c>
      <c r="M1482" s="283">
        <v>384</v>
      </c>
      <c r="N1482" s="283">
        <v>442</v>
      </c>
      <c r="O1482" s="283">
        <v>557</v>
      </c>
      <c r="P1482" s="283">
        <v>56</v>
      </c>
      <c r="Q1482" s="283">
        <v>134</v>
      </c>
      <c r="R1482" s="283"/>
      <c r="S1482" s="283"/>
      <c r="T1482" s="283">
        <v>0</v>
      </c>
    </row>
    <row r="1483" spans="2:20" x14ac:dyDescent="0.35">
      <c r="B1483" s="286">
        <v>1476</v>
      </c>
      <c r="C1483" s="283" t="s">
        <v>650</v>
      </c>
      <c r="D1483" s="283">
        <v>413790</v>
      </c>
      <c r="E1483" s="283">
        <v>333362</v>
      </c>
      <c r="F1483" s="280">
        <f t="shared" si="70"/>
        <v>80428</v>
      </c>
      <c r="G1483" s="283">
        <v>122</v>
      </c>
      <c r="H1483" s="280">
        <v>55</v>
      </c>
      <c r="I1483" s="283">
        <v>3</v>
      </c>
      <c r="J1483" s="284">
        <v>1835</v>
      </c>
      <c r="K1483" s="283">
        <v>63</v>
      </c>
      <c r="L1483" s="283">
        <v>66</v>
      </c>
      <c r="M1483" s="283">
        <v>284</v>
      </c>
      <c r="N1483" s="283">
        <v>497</v>
      </c>
      <c r="O1483" s="283">
        <v>862</v>
      </c>
      <c r="P1483" s="283">
        <v>174</v>
      </c>
      <c r="Q1483" s="283">
        <v>510</v>
      </c>
      <c r="R1483" s="283"/>
      <c r="S1483" s="283"/>
      <c r="T1483" s="283">
        <v>0</v>
      </c>
    </row>
    <row r="1484" spans="2:20" x14ac:dyDescent="0.35">
      <c r="B1484" s="286">
        <v>1477</v>
      </c>
      <c r="C1484" s="283" t="s">
        <v>651</v>
      </c>
      <c r="D1484" s="283">
        <v>441268</v>
      </c>
      <c r="E1484" s="283">
        <v>362435</v>
      </c>
      <c r="F1484" s="280">
        <f t="shared" si="70"/>
        <v>78833</v>
      </c>
      <c r="G1484" s="283">
        <v>151.5</v>
      </c>
      <c r="H1484" s="283">
        <v>56</v>
      </c>
      <c r="I1484" s="283">
        <v>0</v>
      </c>
      <c r="J1484" s="284">
        <v>1917</v>
      </c>
      <c r="K1484" s="283">
        <v>56</v>
      </c>
      <c r="L1484" s="283">
        <v>80</v>
      </c>
      <c r="M1484" s="283">
        <v>331</v>
      </c>
      <c r="N1484" s="283">
        <v>615</v>
      </c>
      <c r="O1484" s="283">
        <v>1153</v>
      </c>
      <c r="P1484" s="283">
        <v>275</v>
      </c>
      <c r="Q1484" s="283">
        <v>879</v>
      </c>
      <c r="R1484" s="283"/>
      <c r="S1484" s="283"/>
      <c r="T1484" s="283">
        <v>0</v>
      </c>
    </row>
    <row r="1485" spans="2:20" x14ac:dyDescent="0.35">
      <c r="B1485" s="286">
        <v>1478</v>
      </c>
      <c r="C1485" s="283" t="s">
        <v>652</v>
      </c>
      <c r="D1485" s="283">
        <v>447923</v>
      </c>
      <c r="E1485" s="283">
        <v>367915</v>
      </c>
      <c r="F1485" s="280">
        <f t="shared" si="70"/>
        <v>80008</v>
      </c>
      <c r="G1485" s="283">
        <v>151.5</v>
      </c>
      <c r="H1485" s="283">
        <v>47</v>
      </c>
      <c r="I1485" s="283">
        <v>3</v>
      </c>
      <c r="J1485" s="284">
        <v>2221</v>
      </c>
      <c r="K1485" s="283">
        <v>53</v>
      </c>
      <c r="L1485" s="283">
        <v>67</v>
      </c>
      <c r="M1485" s="283">
        <v>331</v>
      </c>
      <c r="N1485" s="283">
        <v>585</v>
      </c>
      <c r="O1485" s="283">
        <v>890</v>
      </c>
      <c r="P1485" s="283">
        <v>197</v>
      </c>
      <c r="Q1485" s="283">
        <v>605</v>
      </c>
      <c r="R1485" s="283"/>
      <c r="S1485" s="283"/>
      <c r="T1485" s="283">
        <v>0</v>
      </c>
    </row>
    <row r="1486" spans="2:20" x14ac:dyDescent="0.35">
      <c r="B1486" s="286">
        <v>1479</v>
      </c>
      <c r="C1486" s="283" t="s">
        <v>653</v>
      </c>
      <c r="D1486" s="283">
        <v>404028</v>
      </c>
      <c r="E1486" s="283">
        <v>325322</v>
      </c>
      <c r="F1486" s="280">
        <f t="shared" si="70"/>
        <v>78706</v>
      </c>
      <c r="G1486" s="283">
        <v>175</v>
      </c>
      <c r="H1486" s="283">
        <v>72</v>
      </c>
      <c r="I1486" s="283">
        <v>4</v>
      </c>
      <c r="J1486" s="284">
        <v>2091</v>
      </c>
      <c r="K1486" s="283">
        <v>35</v>
      </c>
      <c r="L1486" s="283">
        <v>31</v>
      </c>
      <c r="M1486" s="283">
        <v>449</v>
      </c>
      <c r="N1486" s="283">
        <v>477</v>
      </c>
      <c r="O1486" s="283">
        <v>696</v>
      </c>
      <c r="P1486" s="283">
        <v>131</v>
      </c>
      <c r="Q1486" s="283">
        <v>315</v>
      </c>
      <c r="R1486" s="283"/>
      <c r="S1486" s="283"/>
      <c r="T1486" s="283">
        <v>0</v>
      </c>
    </row>
    <row r="1487" spans="2:20" x14ac:dyDescent="0.35">
      <c r="B1487" s="286">
        <v>1480</v>
      </c>
      <c r="C1487" s="283" t="s">
        <v>654</v>
      </c>
      <c r="D1487" s="283">
        <v>401892</v>
      </c>
      <c r="E1487" s="283">
        <v>313771</v>
      </c>
      <c r="F1487" s="280">
        <f t="shared" si="70"/>
        <v>88121</v>
      </c>
      <c r="G1487" s="283">
        <v>175</v>
      </c>
      <c r="H1487" s="283">
        <v>74</v>
      </c>
      <c r="I1487" s="283">
        <v>0</v>
      </c>
      <c r="J1487" s="284">
        <v>2242</v>
      </c>
      <c r="K1487" s="283">
        <v>33</v>
      </c>
      <c r="L1487" s="283">
        <v>32</v>
      </c>
      <c r="M1487" s="283">
        <v>449</v>
      </c>
      <c r="N1487" s="283">
        <v>367</v>
      </c>
      <c r="O1487" s="283">
        <v>532</v>
      </c>
      <c r="P1487" s="283">
        <v>79</v>
      </c>
      <c r="Q1487" s="283">
        <v>208</v>
      </c>
      <c r="R1487" s="283"/>
      <c r="S1487" s="283"/>
      <c r="T1487" s="283">
        <v>0</v>
      </c>
    </row>
    <row r="1488" spans="2:20" x14ac:dyDescent="0.35">
      <c r="B1488" s="286">
        <v>1481</v>
      </c>
      <c r="C1488" s="283" t="s">
        <v>655</v>
      </c>
      <c r="D1488" s="283">
        <v>402045</v>
      </c>
      <c r="E1488" s="283">
        <v>307587</v>
      </c>
      <c r="F1488" s="280">
        <f t="shared" si="70"/>
        <v>94458</v>
      </c>
      <c r="G1488" s="283">
        <v>132</v>
      </c>
      <c r="H1488" s="283">
        <v>70</v>
      </c>
      <c r="I1488" s="283">
        <v>6</v>
      </c>
      <c r="J1488" s="284">
        <v>2474</v>
      </c>
      <c r="K1488" s="283">
        <v>43</v>
      </c>
      <c r="L1488" s="283">
        <v>39</v>
      </c>
      <c r="M1488" s="283">
        <v>352</v>
      </c>
      <c r="N1488" s="283">
        <v>305</v>
      </c>
      <c r="O1488" s="283">
        <v>380</v>
      </c>
      <c r="P1488" s="283">
        <v>60</v>
      </c>
      <c r="Q1488" s="283">
        <v>128</v>
      </c>
      <c r="R1488" s="283"/>
      <c r="S1488" s="283"/>
      <c r="T1488" s="283">
        <v>0</v>
      </c>
    </row>
    <row r="1489" spans="2:20" x14ac:dyDescent="0.35">
      <c r="B1489" s="286">
        <v>1482</v>
      </c>
      <c r="C1489" s="283" t="s">
        <v>656</v>
      </c>
      <c r="D1489" s="283">
        <v>378372</v>
      </c>
      <c r="E1489" s="283">
        <v>279732</v>
      </c>
      <c r="F1489" s="280">
        <f t="shared" si="70"/>
        <v>98640</v>
      </c>
      <c r="G1489" s="283">
        <v>132</v>
      </c>
      <c r="H1489" s="283">
        <v>49</v>
      </c>
      <c r="I1489" s="283">
        <v>3</v>
      </c>
      <c r="J1489" s="284">
        <v>2684</v>
      </c>
      <c r="K1489" s="283">
        <v>57</v>
      </c>
      <c r="L1489" s="283">
        <v>30</v>
      </c>
      <c r="M1489" s="283">
        <v>352</v>
      </c>
      <c r="N1489" s="283">
        <v>287</v>
      </c>
      <c r="O1489" s="283">
        <v>255</v>
      </c>
      <c r="P1489" s="283">
        <v>54</v>
      </c>
      <c r="Q1489" s="283">
        <v>109</v>
      </c>
      <c r="R1489" s="283"/>
      <c r="S1489" s="283"/>
      <c r="T1489" s="283">
        <v>0</v>
      </c>
    </row>
    <row r="1490" spans="2:20" x14ac:dyDescent="0.35">
      <c r="B1490" s="286">
        <v>1483</v>
      </c>
      <c r="C1490" s="283" t="s">
        <v>657</v>
      </c>
      <c r="D1490" s="283">
        <v>357614</v>
      </c>
      <c r="E1490" s="283">
        <v>255821</v>
      </c>
      <c r="F1490" s="280">
        <f t="shared" si="70"/>
        <v>101793</v>
      </c>
      <c r="G1490" s="283">
        <v>40</v>
      </c>
      <c r="H1490" s="283">
        <v>21</v>
      </c>
      <c r="I1490" s="283">
        <v>3</v>
      </c>
      <c r="J1490" s="284">
        <v>2937</v>
      </c>
      <c r="K1490" s="283">
        <v>64</v>
      </c>
      <c r="L1490" s="283">
        <v>33</v>
      </c>
      <c r="M1490" s="283">
        <v>172</v>
      </c>
      <c r="N1490" s="283">
        <v>262</v>
      </c>
      <c r="O1490" s="283">
        <v>201</v>
      </c>
      <c r="P1490" s="283">
        <v>30</v>
      </c>
      <c r="Q1490" s="283">
        <v>94</v>
      </c>
      <c r="R1490" s="283"/>
      <c r="S1490" s="283"/>
      <c r="T1490" s="283">
        <v>0</v>
      </c>
    </row>
    <row r="1491" spans="2:20" x14ac:dyDescent="0.35">
      <c r="B1491" s="286">
        <v>1484</v>
      </c>
      <c r="C1491" s="283" t="s">
        <v>658</v>
      </c>
      <c r="D1491" s="283">
        <v>319839</v>
      </c>
      <c r="E1491" s="283">
        <v>221079</v>
      </c>
      <c r="F1491" s="280">
        <f t="shared" si="70"/>
        <v>98760</v>
      </c>
      <c r="G1491" s="283">
        <v>40</v>
      </c>
      <c r="H1491" s="283">
        <v>11</v>
      </c>
      <c r="I1491" s="283">
        <v>0</v>
      </c>
      <c r="J1491" s="283">
        <v>2885</v>
      </c>
      <c r="K1491" s="283">
        <v>61</v>
      </c>
      <c r="L1491" s="283">
        <v>46</v>
      </c>
      <c r="M1491" s="283">
        <v>172</v>
      </c>
      <c r="N1491" s="283">
        <v>214</v>
      </c>
      <c r="O1491" s="283">
        <v>143</v>
      </c>
      <c r="P1491" s="283">
        <v>23</v>
      </c>
      <c r="Q1491" s="283">
        <v>79</v>
      </c>
      <c r="R1491" s="283"/>
      <c r="S1491" s="283"/>
      <c r="T1491" s="283">
        <v>0</v>
      </c>
    </row>
    <row r="1492" spans="2:20" x14ac:dyDescent="0.35">
      <c r="B1492" s="286">
        <v>1485</v>
      </c>
      <c r="C1492" s="283" t="s">
        <v>659</v>
      </c>
      <c r="D1492" s="283">
        <v>291395</v>
      </c>
      <c r="E1492" s="283">
        <v>197002</v>
      </c>
      <c r="F1492" s="280">
        <f t="shared" si="70"/>
        <v>94393</v>
      </c>
      <c r="G1492" s="283">
        <v>16.5</v>
      </c>
      <c r="H1492" s="283">
        <v>9</v>
      </c>
      <c r="I1492" s="283">
        <v>0</v>
      </c>
      <c r="J1492" s="283">
        <v>2612</v>
      </c>
      <c r="K1492" s="283">
        <v>63</v>
      </c>
      <c r="L1492" s="283">
        <v>49</v>
      </c>
      <c r="M1492" s="283">
        <v>54.5</v>
      </c>
      <c r="N1492" s="283">
        <v>157</v>
      </c>
      <c r="O1492" s="283">
        <v>96</v>
      </c>
      <c r="P1492" s="283">
        <v>24</v>
      </c>
      <c r="Q1492" s="283">
        <v>58</v>
      </c>
      <c r="R1492" s="283"/>
      <c r="S1492" s="283"/>
      <c r="T1492" s="283">
        <v>0</v>
      </c>
    </row>
    <row r="1493" spans="2:20" x14ac:dyDescent="0.35">
      <c r="B1493" s="286">
        <v>1486</v>
      </c>
      <c r="C1493" s="283" t="s">
        <v>660</v>
      </c>
      <c r="D1493" s="283">
        <v>218198</v>
      </c>
      <c r="E1493" s="283">
        <v>147282</v>
      </c>
      <c r="F1493" s="280">
        <f t="shared" si="70"/>
        <v>70916</v>
      </c>
      <c r="G1493" s="283">
        <v>16.5</v>
      </c>
      <c r="H1493" s="283">
        <v>8</v>
      </c>
      <c r="I1493" s="283">
        <v>0</v>
      </c>
      <c r="J1493" s="283">
        <v>1716</v>
      </c>
      <c r="K1493" s="283">
        <v>58</v>
      </c>
      <c r="L1493" s="283">
        <v>32</v>
      </c>
      <c r="M1493" s="283">
        <v>54.5</v>
      </c>
      <c r="N1493" s="283">
        <v>124</v>
      </c>
      <c r="O1493" s="283">
        <v>52</v>
      </c>
      <c r="P1493" s="283">
        <v>15</v>
      </c>
      <c r="Q1493" s="283">
        <v>57</v>
      </c>
      <c r="R1493" s="283"/>
      <c r="S1493" s="283"/>
      <c r="T1493" s="283">
        <v>0</v>
      </c>
    </row>
    <row r="1494" spans="2:20" x14ac:dyDescent="0.35">
      <c r="B1494" s="286">
        <v>1487</v>
      </c>
      <c r="C1494" s="283" t="s">
        <v>661</v>
      </c>
      <c r="D1494" s="283">
        <v>165110</v>
      </c>
      <c r="E1494" s="283">
        <v>112837</v>
      </c>
      <c r="F1494" s="280">
        <f t="shared" si="70"/>
        <v>52273</v>
      </c>
      <c r="G1494" s="283">
        <v>8.5</v>
      </c>
      <c r="H1494" s="283">
        <v>3</v>
      </c>
      <c r="I1494" s="283">
        <v>0</v>
      </c>
      <c r="J1494" s="283">
        <v>1274</v>
      </c>
      <c r="K1494" s="283">
        <v>57</v>
      </c>
      <c r="L1494" s="283">
        <v>37</v>
      </c>
      <c r="M1494" s="283">
        <v>27</v>
      </c>
      <c r="N1494" s="283">
        <v>99</v>
      </c>
      <c r="O1494" s="283">
        <v>32</v>
      </c>
      <c r="P1494" s="283">
        <v>12</v>
      </c>
      <c r="Q1494" s="283">
        <v>43</v>
      </c>
      <c r="R1494" s="283"/>
      <c r="S1494" s="283"/>
      <c r="T1494" s="283">
        <v>0</v>
      </c>
    </row>
    <row r="1495" spans="2:20" x14ac:dyDescent="0.35">
      <c r="B1495" s="286">
        <v>1488</v>
      </c>
      <c r="C1495" s="283" t="s">
        <v>662</v>
      </c>
      <c r="D1495" s="283">
        <v>119896</v>
      </c>
      <c r="E1495" s="283">
        <v>83218</v>
      </c>
      <c r="F1495" s="280">
        <f t="shared" si="70"/>
        <v>36678</v>
      </c>
      <c r="G1495" s="283">
        <v>8.5</v>
      </c>
      <c r="H1495" s="283">
        <v>3</v>
      </c>
      <c r="I1495" s="283">
        <v>0</v>
      </c>
      <c r="J1495" s="283">
        <v>776</v>
      </c>
      <c r="K1495" s="283">
        <v>60</v>
      </c>
      <c r="L1495" s="283">
        <v>29</v>
      </c>
      <c r="M1495" s="283">
        <v>27</v>
      </c>
      <c r="N1495" s="283">
        <v>79</v>
      </c>
      <c r="O1495" s="283">
        <v>19</v>
      </c>
      <c r="P1495" s="283">
        <v>6</v>
      </c>
      <c r="Q1495" s="283">
        <v>25</v>
      </c>
      <c r="R1495" s="283"/>
      <c r="S1495" s="283"/>
      <c r="T1495" s="283">
        <v>0</v>
      </c>
    </row>
    <row r="1496" spans="2:20" x14ac:dyDescent="0.35">
      <c r="B1496" s="286">
        <v>1489</v>
      </c>
      <c r="C1496" s="283" t="s">
        <v>663</v>
      </c>
      <c r="D1496" s="283">
        <v>127990</v>
      </c>
      <c r="E1496" s="283">
        <v>89150</v>
      </c>
      <c r="F1496" s="280">
        <f t="shared" si="70"/>
        <v>38840</v>
      </c>
      <c r="G1496" s="283">
        <v>7</v>
      </c>
      <c r="H1496" s="283">
        <v>6</v>
      </c>
      <c r="I1496" s="283">
        <v>0</v>
      </c>
      <c r="J1496" s="283">
        <v>690</v>
      </c>
      <c r="K1496" s="283">
        <v>67</v>
      </c>
      <c r="L1496" s="283">
        <v>20</v>
      </c>
      <c r="M1496" s="283">
        <v>13</v>
      </c>
      <c r="N1496" s="283">
        <v>97</v>
      </c>
      <c r="O1496" s="283">
        <v>15</v>
      </c>
      <c r="P1496" s="283">
        <v>3</v>
      </c>
      <c r="Q1496" s="283">
        <v>23</v>
      </c>
      <c r="R1496" s="283"/>
      <c r="S1496" s="283"/>
      <c r="T1496" s="283">
        <v>0</v>
      </c>
    </row>
    <row r="1497" spans="2:20" x14ac:dyDescent="0.35">
      <c r="B1497" s="286">
        <v>1490</v>
      </c>
      <c r="C1497" s="283" t="s">
        <v>664</v>
      </c>
      <c r="D1497" s="283">
        <v>5926624</v>
      </c>
      <c r="E1497" s="283">
        <v>4485210</v>
      </c>
      <c r="F1497" s="280">
        <f t="shared" si="70"/>
        <v>1441414</v>
      </c>
      <c r="G1497" s="283">
        <v>1759</v>
      </c>
      <c r="H1497" s="283">
        <v>733</v>
      </c>
      <c r="I1497" s="283">
        <v>29</v>
      </c>
      <c r="J1497" s="283">
        <v>38162</v>
      </c>
      <c r="K1497" s="283">
        <v>876</v>
      </c>
      <c r="L1497" s="283">
        <v>677</v>
      </c>
      <c r="M1497" s="283">
        <v>4604</v>
      </c>
      <c r="N1497" s="283">
        <v>5940</v>
      </c>
      <c r="O1497" s="283">
        <v>7791</v>
      </c>
      <c r="P1497" s="283">
        <v>1395</v>
      </c>
      <c r="Q1497" s="283">
        <v>3952</v>
      </c>
      <c r="R1497" s="283"/>
      <c r="S1497" s="283"/>
      <c r="T1497" s="283">
        <v>0</v>
      </c>
    </row>
    <row r="1498" spans="2:20" x14ac:dyDescent="0.35">
      <c r="B1498" s="286">
        <v>1491</v>
      </c>
      <c r="C1498" s="282" t="s">
        <v>768</v>
      </c>
      <c r="D1498" s="282">
        <v>2525539</v>
      </c>
      <c r="E1498" s="282">
        <v>1834359</v>
      </c>
      <c r="F1498" s="282">
        <f>D1498-E1498</f>
        <v>691180</v>
      </c>
      <c r="G1498" s="282">
        <v>491</v>
      </c>
      <c r="H1498" s="282">
        <v>222</v>
      </c>
      <c r="I1498" s="282">
        <v>13</v>
      </c>
      <c r="J1498" s="282">
        <v>20335</v>
      </c>
      <c r="K1498" s="282">
        <v>788</v>
      </c>
      <c r="L1498" s="282">
        <v>545</v>
      </c>
      <c r="M1498" s="282">
        <v>1220</v>
      </c>
      <c r="N1498" s="282">
        <v>1714</v>
      </c>
      <c r="O1498" s="282">
        <v>2409</v>
      </c>
      <c r="P1498" s="282">
        <v>540</v>
      </c>
      <c r="Q1498" s="282">
        <v>1714</v>
      </c>
      <c r="R1498" s="282"/>
      <c r="S1498" s="282"/>
      <c r="T1498" s="282">
        <v>1</v>
      </c>
    </row>
    <row r="1499" spans="2:20" ht="42" x14ac:dyDescent="0.4">
      <c r="B1499" s="286">
        <v>1492</v>
      </c>
      <c r="C1499" s="218"/>
      <c r="D1499" s="607" t="s">
        <v>2353</v>
      </c>
      <c r="E1499" s="607" t="s">
        <v>2354</v>
      </c>
      <c r="F1499" s="607" t="s">
        <v>2355</v>
      </c>
      <c r="G1499" s="285" t="s">
        <v>2357</v>
      </c>
      <c r="H1499" s="285" t="s">
        <v>2358</v>
      </c>
      <c r="I1499" s="285" t="s">
        <v>2359</v>
      </c>
      <c r="J1499" s="285" t="s">
        <v>4083</v>
      </c>
      <c r="K1499" s="285" t="s">
        <v>4084</v>
      </c>
      <c r="L1499" s="285" t="s">
        <v>4085</v>
      </c>
      <c r="M1499" s="285" t="s">
        <v>2068</v>
      </c>
      <c r="N1499" s="285" t="s">
        <v>2069</v>
      </c>
      <c r="O1499" s="285" t="s">
        <v>2070</v>
      </c>
      <c r="P1499" s="285" t="s">
        <v>2071</v>
      </c>
      <c r="Q1499" s="285" t="s">
        <v>2072</v>
      </c>
      <c r="R1499" s="285">
        <v>9</v>
      </c>
      <c r="S1499" s="285">
        <v>10</v>
      </c>
      <c r="T1499" s="285" t="s">
        <v>765</v>
      </c>
    </row>
    <row r="1500" spans="2:20" x14ac:dyDescent="0.35">
      <c r="B1500" s="286">
        <v>1493</v>
      </c>
      <c r="C1500" s="280" t="s">
        <v>646</v>
      </c>
      <c r="D1500" s="280">
        <v>371219</v>
      </c>
      <c r="E1500" s="280">
        <v>287178</v>
      </c>
      <c r="F1500" s="280">
        <f>D1500-E1500</f>
        <v>84041</v>
      </c>
      <c r="G1500" s="280">
        <v>146</v>
      </c>
      <c r="H1500" s="280">
        <v>49</v>
      </c>
      <c r="I1500" s="280">
        <v>0</v>
      </c>
      <c r="J1500" s="281">
        <v>203</v>
      </c>
      <c r="K1500" s="280">
        <v>0</v>
      </c>
      <c r="L1500" s="280">
        <v>0</v>
      </c>
      <c r="M1500" s="280">
        <v>351</v>
      </c>
      <c r="N1500" s="280">
        <v>583</v>
      </c>
      <c r="O1500" s="280">
        <v>765</v>
      </c>
      <c r="P1500" s="280">
        <v>128</v>
      </c>
      <c r="Q1500" s="280">
        <v>379</v>
      </c>
      <c r="R1500" s="280"/>
      <c r="S1500" s="280"/>
      <c r="T1500" s="280">
        <v>0</v>
      </c>
    </row>
    <row r="1501" spans="2:20" x14ac:dyDescent="0.35">
      <c r="B1501" s="286">
        <v>1494</v>
      </c>
      <c r="C1501" s="283" t="s">
        <v>647</v>
      </c>
      <c r="D1501" s="283">
        <v>368635</v>
      </c>
      <c r="E1501" s="283">
        <v>278505</v>
      </c>
      <c r="F1501" s="280">
        <f t="shared" ref="F1501:F1518" si="71">D1501-E1501</f>
        <v>90130</v>
      </c>
      <c r="G1501" s="283">
        <v>169.5</v>
      </c>
      <c r="H1501" s="283">
        <v>84</v>
      </c>
      <c r="I1501" s="283">
        <v>0</v>
      </c>
      <c r="J1501" s="284">
        <v>219</v>
      </c>
      <c r="K1501" s="283">
        <v>0</v>
      </c>
      <c r="L1501" s="283">
        <v>0</v>
      </c>
      <c r="M1501" s="283">
        <v>400.5</v>
      </c>
      <c r="N1501" s="283">
        <v>366</v>
      </c>
      <c r="O1501" s="283">
        <v>600</v>
      </c>
      <c r="P1501" s="283">
        <v>67</v>
      </c>
      <c r="Q1501" s="283">
        <v>160</v>
      </c>
      <c r="R1501" s="283"/>
      <c r="S1501" s="283"/>
      <c r="T1501" s="283">
        <v>0</v>
      </c>
    </row>
    <row r="1502" spans="2:20" x14ac:dyDescent="0.35">
      <c r="B1502" s="286">
        <v>1495</v>
      </c>
      <c r="C1502" s="283" t="s">
        <v>648</v>
      </c>
      <c r="D1502" s="283">
        <v>341065</v>
      </c>
      <c r="E1502" s="283">
        <v>254016</v>
      </c>
      <c r="F1502" s="280">
        <f t="shared" si="71"/>
        <v>87049</v>
      </c>
      <c r="G1502" s="283">
        <v>169.5</v>
      </c>
      <c r="H1502" s="283">
        <v>71</v>
      </c>
      <c r="I1502" s="283">
        <v>4</v>
      </c>
      <c r="J1502" s="284">
        <v>230</v>
      </c>
      <c r="K1502" s="283">
        <v>0</v>
      </c>
      <c r="L1502" s="283">
        <v>0</v>
      </c>
      <c r="M1502" s="283">
        <v>400.5</v>
      </c>
      <c r="N1502" s="283">
        <v>384</v>
      </c>
      <c r="O1502" s="283">
        <v>543</v>
      </c>
      <c r="P1502" s="283">
        <v>61</v>
      </c>
      <c r="Q1502" s="283">
        <v>146</v>
      </c>
      <c r="R1502" s="283"/>
      <c r="S1502" s="283"/>
      <c r="T1502" s="283">
        <v>0</v>
      </c>
    </row>
    <row r="1503" spans="2:20" x14ac:dyDescent="0.35">
      <c r="B1503" s="286">
        <v>1496</v>
      </c>
      <c r="C1503" s="283" t="s">
        <v>649</v>
      </c>
      <c r="D1503" s="283">
        <v>356338</v>
      </c>
      <c r="E1503" s="283">
        <v>269019</v>
      </c>
      <c r="F1503" s="280">
        <f t="shared" si="71"/>
        <v>87319</v>
      </c>
      <c r="G1503" s="283">
        <v>98</v>
      </c>
      <c r="H1503" s="283">
        <v>45</v>
      </c>
      <c r="I1503" s="283">
        <v>3</v>
      </c>
      <c r="J1503" s="284">
        <v>199</v>
      </c>
      <c r="K1503" s="283">
        <v>0</v>
      </c>
      <c r="L1503" s="283">
        <v>0</v>
      </c>
      <c r="M1503" s="283">
        <v>384</v>
      </c>
      <c r="N1503" s="283">
        <v>442</v>
      </c>
      <c r="O1503" s="283">
        <v>557</v>
      </c>
      <c r="P1503" s="283">
        <v>56</v>
      </c>
      <c r="Q1503" s="283">
        <v>134</v>
      </c>
      <c r="R1503" s="283"/>
      <c r="S1503" s="283"/>
      <c r="T1503" s="283">
        <v>0</v>
      </c>
    </row>
    <row r="1504" spans="2:20" x14ac:dyDescent="0.35">
      <c r="B1504" s="286">
        <v>1497</v>
      </c>
      <c r="C1504" s="283" t="s">
        <v>650</v>
      </c>
      <c r="D1504" s="283">
        <v>413790</v>
      </c>
      <c r="E1504" s="283">
        <v>333362</v>
      </c>
      <c r="F1504" s="280">
        <f t="shared" si="71"/>
        <v>80428</v>
      </c>
      <c r="G1504" s="283">
        <v>122</v>
      </c>
      <c r="H1504" s="280">
        <v>55</v>
      </c>
      <c r="I1504" s="283">
        <v>3</v>
      </c>
      <c r="J1504" s="284">
        <v>151</v>
      </c>
      <c r="K1504" s="283">
        <v>0</v>
      </c>
      <c r="L1504" s="283">
        <v>0</v>
      </c>
      <c r="M1504" s="283">
        <v>284</v>
      </c>
      <c r="N1504" s="283">
        <v>497</v>
      </c>
      <c r="O1504" s="283">
        <v>862</v>
      </c>
      <c r="P1504" s="283">
        <v>174</v>
      </c>
      <c r="Q1504" s="283">
        <v>510</v>
      </c>
      <c r="R1504" s="283"/>
      <c r="S1504" s="283"/>
      <c r="T1504" s="283">
        <v>0</v>
      </c>
    </row>
    <row r="1505" spans="2:20" x14ac:dyDescent="0.35">
      <c r="B1505" s="286">
        <v>1498</v>
      </c>
      <c r="C1505" s="283" t="s">
        <v>651</v>
      </c>
      <c r="D1505" s="283">
        <v>441268</v>
      </c>
      <c r="E1505" s="283">
        <v>362435</v>
      </c>
      <c r="F1505" s="280">
        <f t="shared" si="71"/>
        <v>78833</v>
      </c>
      <c r="G1505" s="283">
        <v>151.5</v>
      </c>
      <c r="H1505" s="283">
        <v>56</v>
      </c>
      <c r="I1505" s="283">
        <v>0</v>
      </c>
      <c r="J1505" s="284">
        <v>160</v>
      </c>
      <c r="K1505" s="283">
        <v>0</v>
      </c>
      <c r="L1505" s="283">
        <v>4</v>
      </c>
      <c r="M1505" s="283">
        <v>331</v>
      </c>
      <c r="N1505" s="283">
        <v>615</v>
      </c>
      <c r="O1505" s="283">
        <v>1153</v>
      </c>
      <c r="P1505" s="283">
        <v>275</v>
      </c>
      <c r="Q1505" s="283">
        <v>879</v>
      </c>
      <c r="R1505" s="283"/>
      <c r="S1505" s="283"/>
      <c r="T1505" s="283">
        <v>0</v>
      </c>
    </row>
    <row r="1506" spans="2:20" x14ac:dyDescent="0.35">
      <c r="B1506" s="286">
        <v>1499</v>
      </c>
      <c r="C1506" s="283" t="s">
        <v>652</v>
      </c>
      <c r="D1506" s="283">
        <v>447923</v>
      </c>
      <c r="E1506" s="283">
        <v>367915</v>
      </c>
      <c r="F1506" s="280">
        <f t="shared" si="71"/>
        <v>80008</v>
      </c>
      <c r="G1506" s="283">
        <v>151.5</v>
      </c>
      <c r="H1506" s="283">
        <v>47</v>
      </c>
      <c r="I1506" s="283">
        <v>3</v>
      </c>
      <c r="J1506" s="284">
        <v>181</v>
      </c>
      <c r="K1506" s="283">
        <v>0</v>
      </c>
      <c r="L1506" s="283">
        <v>0</v>
      </c>
      <c r="M1506" s="283">
        <v>331</v>
      </c>
      <c r="N1506" s="283">
        <v>585</v>
      </c>
      <c r="O1506" s="283">
        <v>890</v>
      </c>
      <c r="P1506" s="283">
        <v>197</v>
      </c>
      <c r="Q1506" s="283">
        <v>605</v>
      </c>
      <c r="R1506" s="283"/>
      <c r="S1506" s="283"/>
      <c r="T1506" s="283">
        <v>0</v>
      </c>
    </row>
    <row r="1507" spans="2:20" x14ac:dyDescent="0.35">
      <c r="B1507" s="286">
        <v>1500</v>
      </c>
      <c r="C1507" s="283" t="s">
        <v>653</v>
      </c>
      <c r="D1507" s="283">
        <v>404028</v>
      </c>
      <c r="E1507" s="283">
        <v>325322</v>
      </c>
      <c r="F1507" s="280">
        <f t="shared" si="71"/>
        <v>78706</v>
      </c>
      <c r="G1507" s="283">
        <v>175</v>
      </c>
      <c r="H1507" s="283">
        <v>72</v>
      </c>
      <c r="I1507" s="283">
        <v>4</v>
      </c>
      <c r="J1507" s="284">
        <v>143</v>
      </c>
      <c r="K1507" s="283">
        <v>0</v>
      </c>
      <c r="L1507" s="283">
        <v>0</v>
      </c>
      <c r="M1507" s="283">
        <v>449</v>
      </c>
      <c r="N1507" s="283">
        <v>477</v>
      </c>
      <c r="O1507" s="283">
        <v>696</v>
      </c>
      <c r="P1507" s="283">
        <v>131</v>
      </c>
      <c r="Q1507" s="283">
        <v>315</v>
      </c>
      <c r="R1507" s="283"/>
      <c r="S1507" s="283"/>
      <c r="T1507" s="283">
        <v>0</v>
      </c>
    </row>
    <row r="1508" spans="2:20" x14ac:dyDescent="0.35">
      <c r="B1508" s="286">
        <v>1501</v>
      </c>
      <c r="C1508" s="283" t="s">
        <v>654</v>
      </c>
      <c r="D1508" s="283">
        <v>401892</v>
      </c>
      <c r="E1508" s="283">
        <v>313771</v>
      </c>
      <c r="F1508" s="280">
        <f t="shared" si="71"/>
        <v>88121</v>
      </c>
      <c r="G1508" s="283">
        <v>175</v>
      </c>
      <c r="H1508" s="283">
        <v>74</v>
      </c>
      <c r="I1508" s="283">
        <v>0</v>
      </c>
      <c r="J1508" s="284">
        <v>193</v>
      </c>
      <c r="K1508" s="283">
        <v>0</v>
      </c>
      <c r="L1508" s="283">
        <v>0</v>
      </c>
      <c r="M1508" s="283">
        <v>449</v>
      </c>
      <c r="N1508" s="283">
        <v>367</v>
      </c>
      <c r="O1508" s="283">
        <v>532</v>
      </c>
      <c r="P1508" s="283">
        <v>79</v>
      </c>
      <c r="Q1508" s="283">
        <v>208</v>
      </c>
      <c r="R1508" s="283"/>
      <c r="S1508" s="283"/>
      <c r="T1508" s="283">
        <v>0</v>
      </c>
    </row>
    <row r="1509" spans="2:20" x14ac:dyDescent="0.35">
      <c r="B1509" s="286">
        <v>1502</v>
      </c>
      <c r="C1509" s="283" t="s">
        <v>655</v>
      </c>
      <c r="D1509" s="283">
        <v>402045</v>
      </c>
      <c r="E1509" s="283">
        <v>307587</v>
      </c>
      <c r="F1509" s="280">
        <f t="shared" si="71"/>
        <v>94458</v>
      </c>
      <c r="G1509" s="283">
        <v>132</v>
      </c>
      <c r="H1509" s="283">
        <v>70</v>
      </c>
      <c r="I1509" s="283">
        <v>6</v>
      </c>
      <c r="J1509" s="284">
        <v>249</v>
      </c>
      <c r="K1509" s="283">
        <v>0</v>
      </c>
      <c r="L1509" s="283">
        <v>0</v>
      </c>
      <c r="M1509" s="283">
        <v>352</v>
      </c>
      <c r="N1509" s="283">
        <v>305</v>
      </c>
      <c r="O1509" s="283">
        <v>380</v>
      </c>
      <c r="P1509" s="283">
        <v>60</v>
      </c>
      <c r="Q1509" s="283">
        <v>128</v>
      </c>
      <c r="R1509" s="283"/>
      <c r="S1509" s="283"/>
      <c r="T1509" s="283">
        <v>0</v>
      </c>
    </row>
    <row r="1510" spans="2:20" x14ac:dyDescent="0.35">
      <c r="B1510" s="286">
        <v>1503</v>
      </c>
      <c r="C1510" s="283" t="s">
        <v>656</v>
      </c>
      <c r="D1510" s="283">
        <v>378372</v>
      </c>
      <c r="E1510" s="283">
        <v>279732</v>
      </c>
      <c r="F1510" s="280">
        <f t="shared" si="71"/>
        <v>98640</v>
      </c>
      <c r="G1510" s="283">
        <v>132</v>
      </c>
      <c r="H1510" s="283">
        <v>49</v>
      </c>
      <c r="I1510" s="283">
        <v>3</v>
      </c>
      <c r="J1510" s="284">
        <v>300</v>
      </c>
      <c r="K1510" s="283">
        <v>4</v>
      </c>
      <c r="L1510" s="283">
        <v>0</v>
      </c>
      <c r="M1510" s="283">
        <v>352</v>
      </c>
      <c r="N1510" s="283">
        <v>287</v>
      </c>
      <c r="O1510" s="283">
        <v>255</v>
      </c>
      <c r="P1510" s="283">
        <v>54</v>
      </c>
      <c r="Q1510" s="283">
        <v>109</v>
      </c>
      <c r="R1510" s="283"/>
      <c r="S1510" s="283"/>
      <c r="T1510" s="283">
        <v>0</v>
      </c>
    </row>
    <row r="1511" spans="2:20" x14ac:dyDescent="0.35">
      <c r="B1511" s="286">
        <v>1504</v>
      </c>
      <c r="C1511" s="283" t="s">
        <v>657</v>
      </c>
      <c r="D1511" s="283">
        <v>357614</v>
      </c>
      <c r="E1511" s="283">
        <v>255821</v>
      </c>
      <c r="F1511" s="280">
        <f t="shared" si="71"/>
        <v>101793</v>
      </c>
      <c r="G1511" s="283">
        <v>40</v>
      </c>
      <c r="H1511" s="283">
        <v>21</v>
      </c>
      <c r="I1511" s="283">
        <v>3</v>
      </c>
      <c r="J1511" s="284">
        <v>293</v>
      </c>
      <c r="K1511" s="283">
        <v>3</v>
      </c>
      <c r="L1511" s="283">
        <v>9</v>
      </c>
      <c r="M1511" s="283">
        <v>172</v>
      </c>
      <c r="N1511" s="283">
        <v>262</v>
      </c>
      <c r="O1511" s="283">
        <v>201</v>
      </c>
      <c r="P1511" s="283">
        <v>30</v>
      </c>
      <c r="Q1511" s="283">
        <v>94</v>
      </c>
      <c r="R1511" s="283"/>
      <c r="S1511" s="283"/>
      <c r="T1511" s="283">
        <v>0</v>
      </c>
    </row>
    <row r="1512" spans="2:20" x14ac:dyDescent="0.35">
      <c r="B1512" s="286">
        <v>1505</v>
      </c>
      <c r="C1512" s="283" t="s">
        <v>658</v>
      </c>
      <c r="D1512" s="283">
        <v>319839</v>
      </c>
      <c r="E1512" s="283">
        <v>221079</v>
      </c>
      <c r="F1512" s="280">
        <f t="shared" si="71"/>
        <v>98760</v>
      </c>
      <c r="G1512" s="283">
        <v>40</v>
      </c>
      <c r="H1512" s="283">
        <v>11</v>
      </c>
      <c r="I1512" s="283">
        <v>0</v>
      </c>
      <c r="J1512" s="283">
        <v>264</v>
      </c>
      <c r="K1512" s="283">
        <v>0</v>
      </c>
      <c r="L1512" s="283">
        <v>0</v>
      </c>
      <c r="M1512" s="283">
        <v>172</v>
      </c>
      <c r="N1512" s="283">
        <v>214</v>
      </c>
      <c r="O1512" s="283">
        <v>143</v>
      </c>
      <c r="P1512" s="283">
        <v>23</v>
      </c>
      <c r="Q1512" s="283">
        <v>79</v>
      </c>
      <c r="R1512" s="283"/>
      <c r="S1512" s="283"/>
      <c r="T1512" s="283">
        <v>0</v>
      </c>
    </row>
    <row r="1513" spans="2:20" x14ac:dyDescent="0.35">
      <c r="B1513" s="286">
        <v>1506</v>
      </c>
      <c r="C1513" s="283" t="s">
        <v>659</v>
      </c>
      <c r="D1513" s="283">
        <v>291395</v>
      </c>
      <c r="E1513" s="283">
        <v>197002</v>
      </c>
      <c r="F1513" s="280">
        <f t="shared" si="71"/>
        <v>94393</v>
      </c>
      <c r="G1513" s="283">
        <v>16.5</v>
      </c>
      <c r="H1513" s="283">
        <v>9</v>
      </c>
      <c r="I1513" s="283">
        <v>0</v>
      </c>
      <c r="J1513" s="283">
        <v>252</v>
      </c>
      <c r="K1513" s="283">
        <v>3</v>
      </c>
      <c r="L1513" s="283">
        <v>0</v>
      </c>
      <c r="M1513" s="283">
        <v>54.5</v>
      </c>
      <c r="N1513" s="283">
        <v>157</v>
      </c>
      <c r="O1513" s="283">
        <v>96</v>
      </c>
      <c r="P1513" s="283">
        <v>24</v>
      </c>
      <c r="Q1513" s="283">
        <v>58</v>
      </c>
      <c r="R1513" s="283"/>
      <c r="S1513" s="283"/>
      <c r="T1513" s="283">
        <v>0</v>
      </c>
    </row>
    <row r="1514" spans="2:20" x14ac:dyDescent="0.35">
      <c r="B1514" s="286">
        <v>1507</v>
      </c>
      <c r="C1514" s="283" t="s">
        <v>660</v>
      </c>
      <c r="D1514" s="283">
        <v>218198</v>
      </c>
      <c r="E1514" s="283">
        <v>147282</v>
      </c>
      <c r="F1514" s="280">
        <f t="shared" si="71"/>
        <v>70916</v>
      </c>
      <c r="G1514" s="283">
        <v>16.5</v>
      </c>
      <c r="H1514" s="283">
        <v>8</v>
      </c>
      <c r="I1514" s="283">
        <v>0</v>
      </c>
      <c r="J1514" s="283">
        <v>191</v>
      </c>
      <c r="K1514" s="283">
        <v>3</v>
      </c>
      <c r="L1514" s="283">
        <v>0</v>
      </c>
      <c r="M1514" s="283">
        <v>54.5</v>
      </c>
      <c r="N1514" s="283">
        <v>124</v>
      </c>
      <c r="O1514" s="283">
        <v>52</v>
      </c>
      <c r="P1514" s="283">
        <v>15</v>
      </c>
      <c r="Q1514" s="283">
        <v>57</v>
      </c>
      <c r="R1514" s="283"/>
      <c r="S1514" s="283"/>
      <c r="T1514" s="283">
        <v>0</v>
      </c>
    </row>
    <row r="1515" spans="2:20" x14ac:dyDescent="0.35">
      <c r="B1515" s="286">
        <v>1508</v>
      </c>
      <c r="C1515" s="283" t="s">
        <v>661</v>
      </c>
      <c r="D1515" s="283">
        <v>165110</v>
      </c>
      <c r="E1515" s="283">
        <v>112837</v>
      </c>
      <c r="F1515" s="280">
        <f t="shared" si="71"/>
        <v>52273</v>
      </c>
      <c r="G1515" s="283">
        <v>8.5</v>
      </c>
      <c r="H1515" s="283">
        <v>3</v>
      </c>
      <c r="I1515" s="283">
        <v>0</v>
      </c>
      <c r="J1515" s="283">
        <v>156</v>
      </c>
      <c r="K1515" s="283">
        <v>4</v>
      </c>
      <c r="L1515" s="283">
        <v>4</v>
      </c>
      <c r="M1515" s="283">
        <v>27</v>
      </c>
      <c r="N1515" s="283">
        <v>99</v>
      </c>
      <c r="O1515" s="283">
        <v>32</v>
      </c>
      <c r="P1515" s="283">
        <v>12</v>
      </c>
      <c r="Q1515" s="283">
        <v>43</v>
      </c>
      <c r="R1515" s="283"/>
      <c r="S1515" s="283"/>
      <c r="T1515" s="283">
        <v>0</v>
      </c>
    </row>
    <row r="1516" spans="2:20" x14ac:dyDescent="0.35">
      <c r="B1516" s="286">
        <v>1509</v>
      </c>
      <c r="C1516" s="283" t="s">
        <v>662</v>
      </c>
      <c r="D1516" s="283">
        <v>119896</v>
      </c>
      <c r="E1516" s="283">
        <v>83218</v>
      </c>
      <c r="F1516" s="280">
        <f t="shared" si="71"/>
        <v>36678</v>
      </c>
      <c r="G1516" s="283">
        <v>8.5</v>
      </c>
      <c r="H1516" s="283">
        <v>3</v>
      </c>
      <c r="I1516" s="283">
        <v>0</v>
      </c>
      <c r="J1516" s="283">
        <v>105</v>
      </c>
      <c r="K1516" s="283">
        <v>3</v>
      </c>
      <c r="L1516" s="283">
        <v>0</v>
      </c>
      <c r="M1516" s="283">
        <v>27</v>
      </c>
      <c r="N1516" s="283">
        <v>79</v>
      </c>
      <c r="O1516" s="283">
        <v>19</v>
      </c>
      <c r="P1516" s="283">
        <v>6</v>
      </c>
      <c r="Q1516" s="283">
        <v>25</v>
      </c>
      <c r="R1516" s="283"/>
      <c r="S1516" s="283"/>
      <c r="T1516" s="283">
        <v>0</v>
      </c>
    </row>
    <row r="1517" spans="2:20" x14ac:dyDescent="0.35">
      <c r="B1517" s="286">
        <v>1510</v>
      </c>
      <c r="C1517" s="283" t="s">
        <v>663</v>
      </c>
      <c r="D1517" s="283">
        <v>127990</v>
      </c>
      <c r="E1517" s="283">
        <v>89150</v>
      </c>
      <c r="F1517" s="280">
        <f t="shared" si="71"/>
        <v>38840</v>
      </c>
      <c r="G1517" s="283">
        <v>7</v>
      </c>
      <c r="H1517" s="283">
        <v>6</v>
      </c>
      <c r="I1517" s="283">
        <v>0</v>
      </c>
      <c r="J1517" s="283">
        <v>81</v>
      </c>
      <c r="K1517" s="283">
        <v>8</v>
      </c>
      <c r="L1517" s="283">
        <v>0</v>
      </c>
      <c r="M1517" s="283">
        <v>13</v>
      </c>
      <c r="N1517" s="283">
        <v>97</v>
      </c>
      <c r="O1517" s="283">
        <v>15</v>
      </c>
      <c r="P1517" s="283">
        <v>3</v>
      </c>
      <c r="Q1517" s="283">
        <v>23</v>
      </c>
      <c r="R1517" s="283"/>
      <c r="S1517" s="283"/>
      <c r="T1517" s="283">
        <v>0</v>
      </c>
    </row>
    <row r="1518" spans="2:20" x14ac:dyDescent="0.35">
      <c r="B1518" s="286">
        <v>1511</v>
      </c>
      <c r="C1518" s="283" t="s">
        <v>664</v>
      </c>
      <c r="D1518" s="283">
        <v>5926624</v>
      </c>
      <c r="E1518" s="283">
        <v>4485210</v>
      </c>
      <c r="F1518" s="280">
        <f t="shared" si="71"/>
        <v>1441414</v>
      </c>
      <c r="G1518" s="283">
        <v>1759</v>
      </c>
      <c r="H1518" s="283">
        <v>733</v>
      </c>
      <c r="I1518" s="283">
        <v>29</v>
      </c>
      <c r="J1518" s="283">
        <v>3569</v>
      </c>
      <c r="K1518" s="283">
        <v>30</v>
      </c>
      <c r="L1518" s="283">
        <v>22</v>
      </c>
      <c r="M1518" s="283">
        <v>4604</v>
      </c>
      <c r="N1518" s="283">
        <v>5940</v>
      </c>
      <c r="O1518" s="283">
        <v>7791</v>
      </c>
      <c r="P1518" s="283">
        <v>1395</v>
      </c>
      <c r="Q1518" s="283">
        <v>3952</v>
      </c>
      <c r="R1518" s="283"/>
      <c r="S1518" s="283"/>
      <c r="T1518" s="283">
        <v>0</v>
      </c>
    </row>
    <row r="1519" spans="2:20" x14ac:dyDescent="0.35">
      <c r="B1519" s="286">
        <v>1512</v>
      </c>
      <c r="C1519" s="282" t="s">
        <v>768</v>
      </c>
      <c r="D1519" s="282">
        <v>2525539</v>
      </c>
      <c r="E1519" s="282">
        <v>1834359</v>
      </c>
      <c r="F1519" s="282">
        <f>D1519-E1519</f>
        <v>691180</v>
      </c>
      <c r="G1519" s="282">
        <v>491</v>
      </c>
      <c r="H1519" s="282">
        <v>222</v>
      </c>
      <c r="I1519" s="282">
        <v>13</v>
      </c>
      <c r="J1519" s="282">
        <v>2120</v>
      </c>
      <c r="K1519" s="282">
        <v>37</v>
      </c>
      <c r="L1519" s="282">
        <v>31</v>
      </c>
      <c r="M1519" s="282">
        <v>1220</v>
      </c>
      <c r="N1519" s="282">
        <v>1714</v>
      </c>
      <c r="O1519" s="282">
        <v>2409</v>
      </c>
      <c r="P1519" s="282">
        <v>540</v>
      </c>
      <c r="Q1519" s="282">
        <v>1714</v>
      </c>
      <c r="R1519" s="282"/>
      <c r="S1519" s="282"/>
      <c r="T1519" s="282">
        <v>1</v>
      </c>
    </row>
    <row r="1520" spans="2:20" ht="42" x14ac:dyDescent="0.4">
      <c r="B1520" s="286">
        <v>1513</v>
      </c>
      <c r="C1520" s="218"/>
      <c r="D1520" s="607" t="s">
        <v>2353</v>
      </c>
      <c r="E1520" s="607" t="s">
        <v>2354</v>
      </c>
      <c r="F1520" s="607" t="s">
        <v>2355</v>
      </c>
      <c r="G1520" s="285" t="s">
        <v>2357</v>
      </c>
      <c r="H1520" s="285" t="s">
        <v>2358</v>
      </c>
      <c r="I1520" s="285" t="s">
        <v>2359</v>
      </c>
      <c r="J1520" s="285" t="s">
        <v>4086</v>
      </c>
      <c r="K1520" s="285" t="s">
        <v>4087</v>
      </c>
      <c r="L1520" s="285" t="s">
        <v>4088</v>
      </c>
      <c r="M1520" s="285" t="s">
        <v>2068</v>
      </c>
      <c r="N1520" s="285" t="s">
        <v>2069</v>
      </c>
      <c r="O1520" s="285" t="s">
        <v>2070</v>
      </c>
      <c r="P1520" s="285" t="s">
        <v>2071</v>
      </c>
      <c r="Q1520" s="285" t="s">
        <v>2072</v>
      </c>
      <c r="R1520" s="285">
        <v>9</v>
      </c>
      <c r="S1520" s="285">
        <v>10</v>
      </c>
      <c r="T1520" s="285" t="s">
        <v>765</v>
      </c>
    </row>
    <row r="1521" spans="2:20" x14ac:dyDescent="0.35">
      <c r="B1521" s="286">
        <v>1514</v>
      </c>
      <c r="C1521" s="280" t="s">
        <v>646</v>
      </c>
      <c r="D1521" s="280">
        <v>371219</v>
      </c>
      <c r="E1521" s="280">
        <v>287178</v>
      </c>
      <c r="F1521" s="280">
        <f>D1521-E1521</f>
        <v>84041</v>
      </c>
      <c r="G1521" s="280">
        <v>146</v>
      </c>
      <c r="H1521" s="280">
        <v>49</v>
      </c>
      <c r="I1521" s="280">
        <v>0</v>
      </c>
      <c r="J1521" s="281">
        <v>6336</v>
      </c>
      <c r="K1521" s="280">
        <v>2091</v>
      </c>
      <c r="L1521" s="280">
        <v>378</v>
      </c>
      <c r="M1521" s="280">
        <v>351</v>
      </c>
      <c r="N1521" s="280">
        <v>583</v>
      </c>
      <c r="O1521" s="280">
        <v>765</v>
      </c>
      <c r="P1521" s="280">
        <v>128</v>
      </c>
      <c r="Q1521" s="280">
        <v>379</v>
      </c>
      <c r="R1521" s="280"/>
      <c r="S1521" s="280"/>
      <c r="T1521" s="280">
        <v>0</v>
      </c>
    </row>
    <row r="1522" spans="2:20" x14ac:dyDescent="0.35">
      <c r="B1522" s="286">
        <v>1515</v>
      </c>
      <c r="C1522" s="283" t="s">
        <v>647</v>
      </c>
      <c r="D1522" s="283">
        <v>368635</v>
      </c>
      <c r="E1522" s="283">
        <v>278505</v>
      </c>
      <c r="F1522" s="280">
        <f t="shared" ref="F1522:F1539" si="72">D1522-E1522</f>
        <v>90130</v>
      </c>
      <c r="G1522" s="283">
        <v>169.5</v>
      </c>
      <c r="H1522" s="283">
        <v>84</v>
      </c>
      <c r="I1522" s="283">
        <v>0</v>
      </c>
      <c r="J1522" s="284">
        <v>7699</v>
      </c>
      <c r="K1522" s="283">
        <v>1431</v>
      </c>
      <c r="L1522" s="283">
        <v>197</v>
      </c>
      <c r="M1522" s="283">
        <v>400.5</v>
      </c>
      <c r="N1522" s="283">
        <v>366</v>
      </c>
      <c r="O1522" s="283">
        <v>600</v>
      </c>
      <c r="P1522" s="283">
        <v>67</v>
      </c>
      <c r="Q1522" s="283">
        <v>160</v>
      </c>
      <c r="R1522" s="283"/>
      <c r="S1522" s="283"/>
      <c r="T1522" s="283">
        <v>0</v>
      </c>
    </row>
    <row r="1523" spans="2:20" x14ac:dyDescent="0.35">
      <c r="B1523" s="286">
        <v>1516</v>
      </c>
      <c r="C1523" s="283" t="s">
        <v>648</v>
      </c>
      <c r="D1523" s="283">
        <v>341065</v>
      </c>
      <c r="E1523" s="283">
        <v>254016</v>
      </c>
      <c r="F1523" s="280">
        <f t="shared" si="72"/>
        <v>87049</v>
      </c>
      <c r="G1523" s="283">
        <v>169.5</v>
      </c>
      <c r="H1523" s="283">
        <v>71</v>
      </c>
      <c r="I1523" s="283">
        <v>4</v>
      </c>
      <c r="J1523" s="284">
        <v>7722</v>
      </c>
      <c r="K1523" s="283">
        <v>1207</v>
      </c>
      <c r="L1523" s="283">
        <v>169</v>
      </c>
      <c r="M1523" s="283">
        <v>400.5</v>
      </c>
      <c r="N1523" s="283">
        <v>384</v>
      </c>
      <c r="O1523" s="283">
        <v>543</v>
      </c>
      <c r="P1523" s="283">
        <v>61</v>
      </c>
      <c r="Q1523" s="283">
        <v>146</v>
      </c>
      <c r="R1523" s="283"/>
      <c r="S1523" s="283"/>
      <c r="T1523" s="283">
        <v>0</v>
      </c>
    </row>
    <row r="1524" spans="2:20" x14ac:dyDescent="0.35">
      <c r="B1524" s="286">
        <v>1517</v>
      </c>
      <c r="C1524" s="283" t="s">
        <v>649</v>
      </c>
      <c r="D1524" s="283">
        <v>356338</v>
      </c>
      <c r="E1524" s="283">
        <v>269019</v>
      </c>
      <c r="F1524" s="280">
        <f t="shared" si="72"/>
        <v>87319</v>
      </c>
      <c r="G1524" s="283">
        <v>98</v>
      </c>
      <c r="H1524" s="283">
        <v>45</v>
      </c>
      <c r="I1524" s="283">
        <v>3</v>
      </c>
      <c r="J1524" s="284">
        <v>8240</v>
      </c>
      <c r="K1524" s="283">
        <v>1470</v>
      </c>
      <c r="L1524" s="283">
        <v>488</v>
      </c>
      <c r="M1524" s="283">
        <v>384</v>
      </c>
      <c r="N1524" s="283">
        <v>442</v>
      </c>
      <c r="O1524" s="283">
        <v>557</v>
      </c>
      <c r="P1524" s="283">
        <v>56</v>
      </c>
      <c r="Q1524" s="283">
        <v>134</v>
      </c>
      <c r="R1524" s="283"/>
      <c r="S1524" s="283"/>
      <c r="T1524" s="283">
        <v>0</v>
      </c>
    </row>
    <row r="1525" spans="2:20" x14ac:dyDescent="0.35">
      <c r="B1525" s="286">
        <v>1518</v>
      </c>
      <c r="C1525" s="283" t="s">
        <v>650</v>
      </c>
      <c r="D1525" s="283">
        <v>413790</v>
      </c>
      <c r="E1525" s="283">
        <v>333362</v>
      </c>
      <c r="F1525" s="280">
        <f t="shared" si="72"/>
        <v>80428</v>
      </c>
      <c r="G1525" s="283">
        <v>122</v>
      </c>
      <c r="H1525" s="280">
        <v>55</v>
      </c>
      <c r="I1525" s="283">
        <v>3</v>
      </c>
      <c r="J1525" s="284">
        <v>8723</v>
      </c>
      <c r="K1525" s="283">
        <v>2553</v>
      </c>
      <c r="L1525" s="283">
        <v>1720</v>
      </c>
      <c r="M1525" s="283">
        <v>284</v>
      </c>
      <c r="N1525" s="283">
        <v>497</v>
      </c>
      <c r="O1525" s="283">
        <v>862</v>
      </c>
      <c r="P1525" s="283">
        <v>174</v>
      </c>
      <c r="Q1525" s="283">
        <v>510</v>
      </c>
      <c r="R1525" s="283"/>
      <c r="S1525" s="283"/>
      <c r="T1525" s="283">
        <v>0</v>
      </c>
    </row>
    <row r="1526" spans="2:20" x14ac:dyDescent="0.35">
      <c r="B1526" s="286">
        <v>1519</v>
      </c>
      <c r="C1526" s="283" t="s">
        <v>651</v>
      </c>
      <c r="D1526" s="283">
        <v>441268</v>
      </c>
      <c r="E1526" s="283">
        <v>362435</v>
      </c>
      <c r="F1526" s="280">
        <f t="shared" si="72"/>
        <v>78833</v>
      </c>
      <c r="G1526" s="283">
        <v>151.5</v>
      </c>
      <c r="H1526" s="283">
        <v>56</v>
      </c>
      <c r="I1526" s="283">
        <v>0</v>
      </c>
      <c r="J1526" s="284">
        <v>6769</v>
      </c>
      <c r="K1526" s="283">
        <v>3220</v>
      </c>
      <c r="L1526" s="283">
        <v>1684</v>
      </c>
      <c r="M1526" s="283">
        <v>331</v>
      </c>
      <c r="N1526" s="283">
        <v>615</v>
      </c>
      <c r="O1526" s="283">
        <v>1153</v>
      </c>
      <c r="P1526" s="283">
        <v>275</v>
      </c>
      <c r="Q1526" s="283">
        <v>879</v>
      </c>
      <c r="R1526" s="283"/>
      <c r="S1526" s="283"/>
      <c r="T1526" s="283">
        <v>0</v>
      </c>
    </row>
    <row r="1527" spans="2:20" x14ac:dyDescent="0.35">
      <c r="B1527" s="286">
        <v>1520</v>
      </c>
      <c r="C1527" s="283" t="s">
        <v>652</v>
      </c>
      <c r="D1527" s="283">
        <v>447923</v>
      </c>
      <c r="E1527" s="283">
        <v>367915</v>
      </c>
      <c r="F1527" s="280">
        <f t="shared" si="72"/>
        <v>80008</v>
      </c>
      <c r="G1527" s="283">
        <v>151.5</v>
      </c>
      <c r="H1527" s="283">
        <v>47</v>
      </c>
      <c r="I1527" s="283">
        <v>3</v>
      </c>
      <c r="J1527" s="284">
        <v>6420</v>
      </c>
      <c r="K1527" s="283">
        <v>3402</v>
      </c>
      <c r="L1527" s="283">
        <v>1221</v>
      </c>
      <c r="M1527" s="283">
        <v>331</v>
      </c>
      <c r="N1527" s="283">
        <v>585</v>
      </c>
      <c r="O1527" s="283">
        <v>890</v>
      </c>
      <c r="P1527" s="283">
        <v>197</v>
      </c>
      <c r="Q1527" s="283">
        <v>605</v>
      </c>
      <c r="R1527" s="283"/>
      <c r="S1527" s="283"/>
      <c r="T1527" s="283">
        <v>0</v>
      </c>
    </row>
    <row r="1528" spans="2:20" x14ac:dyDescent="0.35">
      <c r="B1528" s="286">
        <v>1521</v>
      </c>
      <c r="C1528" s="283" t="s">
        <v>653</v>
      </c>
      <c r="D1528" s="283">
        <v>404028</v>
      </c>
      <c r="E1528" s="283">
        <v>325322</v>
      </c>
      <c r="F1528" s="280">
        <f t="shared" si="72"/>
        <v>78706</v>
      </c>
      <c r="G1528" s="283">
        <v>175</v>
      </c>
      <c r="H1528" s="283">
        <v>72</v>
      </c>
      <c r="I1528" s="283">
        <v>4</v>
      </c>
      <c r="J1528" s="284">
        <v>7139</v>
      </c>
      <c r="K1528" s="283">
        <v>2623</v>
      </c>
      <c r="L1528" s="283">
        <v>604</v>
      </c>
      <c r="M1528" s="283">
        <v>449</v>
      </c>
      <c r="N1528" s="283">
        <v>477</v>
      </c>
      <c r="O1528" s="283">
        <v>696</v>
      </c>
      <c r="P1528" s="283">
        <v>131</v>
      </c>
      <c r="Q1528" s="283">
        <v>315</v>
      </c>
      <c r="R1528" s="283"/>
      <c r="S1528" s="283"/>
      <c r="T1528" s="283">
        <v>0</v>
      </c>
    </row>
    <row r="1529" spans="2:20" x14ac:dyDescent="0.35">
      <c r="B1529" s="286">
        <v>1522</v>
      </c>
      <c r="C1529" s="283" t="s">
        <v>654</v>
      </c>
      <c r="D1529" s="283">
        <v>401892</v>
      </c>
      <c r="E1529" s="283">
        <v>313771</v>
      </c>
      <c r="F1529" s="280">
        <f t="shared" si="72"/>
        <v>88121</v>
      </c>
      <c r="G1529" s="283">
        <v>175</v>
      </c>
      <c r="H1529" s="283">
        <v>74</v>
      </c>
      <c r="I1529" s="283">
        <v>0</v>
      </c>
      <c r="J1529" s="284">
        <v>8367</v>
      </c>
      <c r="K1529" s="283">
        <v>2230</v>
      </c>
      <c r="L1529" s="283">
        <v>469</v>
      </c>
      <c r="M1529" s="283">
        <v>449</v>
      </c>
      <c r="N1529" s="283">
        <v>367</v>
      </c>
      <c r="O1529" s="283">
        <v>532</v>
      </c>
      <c r="P1529" s="283">
        <v>79</v>
      </c>
      <c r="Q1529" s="283">
        <v>208</v>
      </c>
      <c r="R1529" s="283"/>
      <c r="S1529" s="283"/>
      <c r="T1529" s="283">
        <v>0</v>
      </c>
    </row>
    <row r="1530" spans="2:20" x14ac:dyDescent="0.35">
      <c r="B1530" s="286">
        <v>1523</v>
      </c>
      <c r="C1530" s="283" t="s">
        <v>655</v>
      </c>
      <c r="D1530" s="283">
        <v>402045</v>
      </c>
      <c r="E1530" s="283">
        <v>307587</v>
      </c>
      <c r="F1530" s="280">
        <f t="shared" si="72"/>
        <v>94458</v>
      </c>
      <c r="G1530" s="283">
        <v>132</v>
      </c>
      <c r="H1530" s="283">
        <v>70</v>
      </c>
      <c r="I1530" s="283">
        <v>6</v>
      </c>
      <c r="J1530" s="284">
        <v>8946</v>
      </c>
      <c r="K1530" s="283">
        <v>1892</v>
      </c>
      <c r="L1530" s="283">
        <v>365</v>
      </c>
      <c r="M1530" s="283">
        <v>352</v>
      </c>
      <c r="N1530" s="283">
        <v>305</v>
      </c>
      <c r="O1530" s="283">
        <v>380</v>
      </c>
      <c r="P1530" s="283">
        <v>60</v>
      </c>
      <c r="Q1530" s="283">
        <v>128</v>
      </c>
      <c r="R1530" s="283"/>
      <c r="S1530" s="283"/>
      <c r="T1530" s="283">
        <v>0</v>
      </c>
    </row>
    <row r="1531" spans="2:20" x14ac:dyDescent="0.35">
      <c r="B1531" s="286">
        <v>1524</v>
      </c>
      <c r="C1531" s="283" t="s">
        <v>656</v>
      </c>
      <c r="D1531" s="283">
        <v>378372</v>
      </c>
      <c r="E1531" s="283">
        <v>279732</v>
      </c>
      <c r="F1531" s="280">
        <f t="shared" si="72"/>
        <v>98640</v>
      </c>
      <c r="G1531" s="283">
        <v>132</v>
      </c>
      <c r="H1531" s="283">
        <v>49</v>
      </c>
      <c r="I1531" s="283">
        <v>3</v>
      </c>
      <c r="J1531" s="284">
        <v>7938</v>
      </c>
      <c r="K1531" s="283">
        <v>1718</v>
      </c>
      <c r="L1531" s="283">
        <v>268</v>
      </c>
      <c r="M1531" s="283">
        <v>352</v>
      </c>
      <c r="N1531" s="283">
        <v>287</v>
      </c>
      <c r="O1531" s="283">
        <v>255</v>
      </c>
      <c r="P1531" s="283">
        <v>54</v>
      </c>
      <c r="Q1531" s="283">
        <v>109</v>
      </c>
      <c r="R1531" s="283"/>
      <c r="S1531" s="283"/>
      <c r="T1531" s="283">
        <v>0</v>
      </c>
    </row>
    <row r="1532" spans="2:20" x14ac:dyDescent="0.35">
      <c r="B1532" s="286">
        <v>1525</v>
      </c>
      <c r="C1532" s="283" t="s">
        <v>657</v>
      </c>
      <c r="D1532" s="283">
        <v>357614</v>
      </c>
      <c r="E1532" s="283">
        <v>255821</v>
      </c>
      <c r="F1532" s="280">
        <f t="shared" si="72"/>
        <v>101793</v>
      </c>
      <c r="G1532" s="283">
        <v>40</v>
      </c>
      <c r="H1532" s="283">
        <v>21</v>
      </c>
      <c r="I1532" s="283">
        <v>3</v>
      </c>
      <c r="J1532" s="284">
        <v>7355</v>
      </c>
      <c r="K1532" s="283">
        <v>1614</v>
      </c>
      <c r="L1532" s="283">
        <v>304</v>
      </c>
      <c r="M1532" s="283">
        <v>172</v>
      </c>
      <c r="N1532" s="283">
        <v>262</v>
      </c>
      <c r="O1532" s="283">
        <v>201</v>
      </c>
      <c r="P1532" s="283">
        <v>30</v>
      </c>
      <c r="Q1532" s="283">
        <v>94</v>
      </c>
      <c r="R1532" s="283"/>
      <c r="S1532" s="283"/>
      <c r="T1532" s="283">
        <v>0</v>
      </c>
    </row>
    <row r="1533" spans="2:20" x14ac:dyDescent="0.35">
      <c r="B1533" s="286">
        <v>1526</v>
      </c>
      <c r="C1533" s="283" t="s">
        <v>658</v>
      </c>
      <c r="D1533" s="283">
        <v>319839</v>
      </c>
      <c r="E1533" s="283">
        <v>221079</v>
      </c>
      <c r="F1533" s="280">
        <f t="shared" si="72"/>
        <v>98760</v>
      </c>
      <c r="G1533" s="283">
        <v>40</v>
      </c>
      <c r="H1533" s="283">
        <v>11</v>
      </c>
      <c r="I1533" s="283">
        <v>0</v>
      </c>
      <c r="J1533" s="283">
        <v>6272</v>
      </c>
      <c r="K1533" s="283">
        <v>1581</v>
      </c>
      <c r="L1533" s="283">
        <v>321</v>
      </c>
      <c r="M1533" s="283">
        <v>172</v>
      </c>
      <c r="N1533" s="283">
        <v>214</v>
      </c>
      <c r="O1533" s="283">
        <v>143</v>
      </c>
      <c r="P1533" s="283">
        <v>23</v>
      </c>
      <c r="Q1533" s="283">
        <v>79</v>
      </c>
      <c r="R1533" s="283"/>
      <c r="S1533" s="283"/>
      <c r="T1533" s="283">
        <v>0</v>
      </c>
    </row>
    <row r="1534" spans="2:20" x14ac:dyDescent="0.35">
      <c r="B1534" s="286">
        <v>1527</v>
      </c>
      <c r="C1534" s="283" t="s">
        <v>659</v>
      </c>
      <c r="D1534" s="283">
        <v>291395</v>
      </c>
      <c r="E1534" s="283">
        <v>197002</v>
      </c>
      <c r="F1534" s="280">
        <f t="shared" si="72"/>
        <v>94393</v>
      </c>
      <c r="G1534" s="283">
        <v>16.5</v>
      </c>
      <c r="H1534" s="283">
        <v>9</v>
      </c>
      <c r="I1534" s="283">
        <v>0</v>
      </c>
      <c r="J1534" s="283">
        <v>5543</v>
      </c>
      <c r="K1534" s="283">
        <v>1443</v>
      </c>
      <c r="L1534" s="283">
        <v>240</v>
      </c>
      <c r="M1534" s="283">
        <v>54.5</v>
      </c>
      <c r="N1534" s="283">
        <v>157</v>
      </c>
      <c r="O1534" s="283">
        <v>96</v>
      </c>
      <c r="P1534" s="283">
        <v>24</v>
      </c>
      <c r="Q1534" s="283">
        <v>58</v>
      </c>
      <c r="R1534" s="283"/>
      <c r="S1534" s="283"/>
      <c r="T1534" s="283">
        <v>0</v>
      </c>
    </row>
    <row r="1535" spans="2:20" x14ac:dyDescent="0.35">
      <c r="B1535" s="286">
        <v>1528</v>
      </c>
      <c r="C1535" s="283" t="s">
        <v>660</v>
      </c>
      <c r="D1535" s="283">
        <v>218198</v>
      </c>
      <c r="E1535" s="283">
        <v>147282</v>
      </c>
      <c r="F1535" s="280">
        <f t="shared" si="72"/>
        <v>70916</v>
      </c>
      <c r="G1535" s="283">
        <v>16.5</v>
      </c>
      <c r="H1535" s="283">
        <v>8</v>
      </c>
      <c r="I1535" s="283">
        <v>0</v>
      </c>
      <c r="J1535" s="283">
        <v>4514</v>
      </c>
      <c r="K1535" s="283">
        <v>1216</v>
      </c>
      <c r="L1535" s="283">
        <v>191</v>
      </c>
      <c r="M1535" s="283">
        <v>54.5</v>
      </c>
      <c r="N1535" s="283">
        <v>124</v>
      </c>
      <c r="O1535" s="283">
        <v>52</v>
      </c>
      <c r="P1535" s="283">
        <v>15</v>
      </c>
      <c r="Q1535" s="283">
        <v>57</v>
      </c>
      <c r="R1535" s="283"/>
      <c r="S1535" s="283"/>
      <c r="T1535" s="283">
        <v>0</v>
      </c>
    </row>
    <row r="1536" spans="2:20" x14ac:dyDescent="0.35">
      <c r="B1536" s="286">
        <v>1529</v>
      </c>
      <c r="C1536" s="283" t="s">
        <v>661</v>
      </c>
      <c r="D1536" s="283">
        <v>165110</v>
      </c>
      <c r="E1536" s="283">
        <v>112837</v>
      </c>
      <c r="F1536" s="280">
        <f t="shared" si="72"/>
        <v>52273</v>
      </c>
      <c r="G1536" s="283">
        <v>8.5</v>
      </c>
      <c r="H1536" s="283">
        <v>3</v>
      </c>
      <c r="I1536" s="283">
        <v>0</v>
      </c>
      <c r="J1536" s="283">
        <v>3699</v>
      </c>
      <c r="K1536" s="283">
        <v>1049</v>
      </c>
      <c r="L1536" s="283">
        <v>229</v>
      </c>
      <c r="M1536" s="283">
        <v>27</v>
      </c>
      <c r="N1536" s="283">
        <v>99</v>
      </c>
      <c r="O1536" s="283">
        <v>32</v>
      </c>
      <c r="P1536" s="283">
        <v>12</v>
      </c>
      <c r="Q1536" s="283">
        <v>43</v>
      </c>
      <c r="R1536" s="283"/>
      <c r="S1536" s="283"/>
      <c r="T1536" s="283">
        <v>0</v>
      </c>
    </row>
    <row r="1537" spans="2:20" x14ac:dyDescent="0.35">
      <c r="B1537" s="286">
        <v>1530</v>
      </c>
      <c r="C1537" s="283" t="s">
        <v>662</v>
      </c>
      <c r="D1537" s="283">
        <v>119896</v>
      </c>
      <c r="E1537" s="283">
        <v>83218</v>
      </c>
      <c r="F1537" s="280">
        <f t="shared" si="72"/>
        <v>36678</v>
      </c>
      <c r="G1537" s="283">
        <v>8.5</v>
      </c>
      <c r="H1537" s="283">
        <v>3</v>
      </c>
      <c r="I1537" s="283">
        <v>0</v>
      </c>
      <c r="J1537" s="283">
        <v>2726</v>
      </c>
      <c r="K1537" s="283">
        <v>903</v>
      </c>
      <c r="L1537" s="283">
        <v>202</v>
      </c>
      <c r="M1537" s="283">
        <v>27</v>
      </c>
      <c r="N1537" s="283">
        <v>79</v>
      </c>
      <c r="O1537" s="283">
        <v>19</v>
      </c>
      <c r="P1537" s="283">
        <v>6</v>
      </c>
      <c r="Q1537" s="283">
        <v>25</v>
      </c>
      <c r="R1537" s="283"/>
      <c r="S1537" s="283"/>
      <c r="T1537" s="283">
        <v>0</v>
      </c>
    </row>
    <row r="1538" spans="2:20" x14ac:dyDescent="0.35">
      <c r="B1538" s="286">
        <v>1531</v>
      </c>
      <c r="C1538" s="283" t="s">
        <v>663</v>
      </c>
      <c r="D1538" s="283">
        <v>127990</v>
      </c>
      <c r="E1538" s="283">
        <v>89150</v>
      </c>
      <c r="F1538" s="280">
        <f t="shared" si="72"/>
        <v>38840</v>
      </c>
      <c r="G1538" s="283">
        <v>7</v>
      </c>
      <c r="H1538" s="283">
        <v>6</v>
      </c>
      <c r="I1538" s="283">
        <v>0</v>
      </c>
      <c r="J1538" s="283">
        <v>2479</v>
      </c>
      <c r="K1538" s="283">
        <v>1034</v>
      </c>
      <c r="L1538" s="283">
        <v>216</v>
      </c>
      <c r="M1538" s="283">
        <v>13</v>
      </c>
      <c r="N1538" s="283">
        <v>97</v>
      </c>
      <c r="O1538" s="283">
        <v>15</v>
      </c>
      <c r="P1538" s="283">
        <v>3</v>
      </c>
      <c r="Q1538" s="283">
        <v>23</v>
      </c>
      <c r="R1538" s="283"/>
      <c r="S1538" s="283"/>
      <c r="T1538" s="283">
        <v>0</v>
      </c>
    </row>
    <row r="1539" spans="2:20" x14ac:dyDescent="0.35">
      <c r="B1539" s="286">
        <v>1532</v>
      </c>
      <c r="C1539" s="283" t="s">
        <v>664</v>
      </c>
      <c r="D1539" s="283">
        <v>5926624</v>
      </c>
      <c r="E1539" s="283">
        <v>4485210</v>
      </c>
      <c r="F1539" s="280">
        <f t="shared" si="72"/>
        <v>1441414</v>
      </c>
      <c r="G1539" s="283">
        <v>1759</v>
      </c>
      <c r="H1539" s="283">
        <v>733</v>
      </c>
      <c r="I1539" s="283">
        <v>29</v>
      </c>
      <c r="J1539" s="283">
        <v>116888</v>
      </c>
      <c r="K1539" s="283">
        <v>32676</v>
      </c>
      <c r="L1539" s="283">
        <v>9257</v>
      </c>
      <c r="M1539" s="283">
        <v>4604</v>
      </c>
      <c r="N1539" s="283">
        <v>5940</v>
      </c>
      <c r="O1539" s="283">
        <v>7791</v>
      </c>
      <c r="P1539" s="283">
        <v>1395</v>
      </c>
      <c r="Q1539" s="283">
        <v>3952</v>
      </c>
      <c r="R1539" s="283"/>
      <c r="S1539" s="283"/>
      <c r="T1539" s="283">
        <v>0</v>
      </c>
    </row>
    <row r="1540" spans="2:20" x14ac:dyDescent="0.35">
      <c r="B1540" s="286">
        <v>1533</v>
      </c>
      <c r="C1540" s="282" t="s">
        <v>768</v>
      </c>
      <c r="D1540" s="282">
        <v>2525539</v>
      </c>
      <c r="E1540" s="282">
        <v>1834359</v>
      </c>
      <c r="F1540" s="282">
        <f>D1540-E1540</f>
        <v>691180</v>
      </c>
      <c r="G1540" s="282">
        <v>491</v>
      </c>
      <c r="H1540" s="282">
        <v>222</v>
      </c>
      <c r="I1540" s="282">
        <v>13</v>
      </c>
      <c r="J1540" s="282">
        <v>43794</v>
      </c>
      <c r="K1540" s="282">
        <v>15942</v>
      </c>
      <c r="L1540" s="282">
        <v>5796</v>
      </c>
      <c r="M1540" s="282">
        <v>1220</v>
      </c>
      <c r="N1540" s="282">
        <v>1714</v>
      </c>
      <c r="O1540" s="282">
        <v>2409</v>
      </c>
      <c r="P1540" s="282">
        <v>540</v>
      </c>
      <c r="Q1540" s="282">
        <v>1714</v>
      </c>
      <c r="R1540" s="282"/>
      <c r="S1540" s="282"/>
      <c r="T1540" s="282">
        <v>1</v>
      </c>
    </row>
    <row r="1541" spans="2:20" ht="42" x14ac:dyDescent="0.4">
      <c r="B1541" s="286">
        <v>1534</v>
      </c>
      <c r="C1541" s="218"/>
      <c r="D1541" s="607" t="s">
        <v>2353</v>
      </c>
      <c r="E1541" s="607" t="s">
        <v>2354</v>
      </c>
      <c r="F1541" s="607" t="s">
        <v>2355</v>
      </c>
      <c r="G1541" s="285" t="s">
        <v>2357</v>
      </c>
      <c r="H1541" s="285" t="s">
        <v>2358</v>
      </c>
      <c r="I1541" s="285" t="s">
        <v>2359</v>
      </c>
      <c r="J1541" s="285" t="s">
        <v>4089</v>
      </c>
      <c r="K1541" s="285" t="s">
        <v>4090</v>
      </c>
      <c r="L1541" s="285" t="s">
        <v>4091</v>
      </c>
      <c r="M1541" s="285" t="s">
        <v>2068</v>
      </c>
      <c r="N1541" s="285" t="s">
        <v>2069</v>
      </c>
      <c r="O1541" s="285" t="s">
        <v>2070</v>
      </c>
      <c r="P1541" s="285" t="s">
        <v>2071</v>
      </c>
      <c r="Q1541" s="285" t="s">
        <v>2072</v>
      </c>
      <c r="R1541" s="285">
        <v>9</v>
      </c>
      <c r="S1541" s="285">
        <v>10</v>
      </c>
      <c r="T1541" s="285" t="s">
        <v>765</v>
      </c>
    </row>
    <row r="1542" spans="2:20" x14ac:dyDescent="0.35">
      <c r="B1542" s="286">
        <v>1535</v>
      </c>
      <c r="C1542" s="280" t="s">
        <v>646</v>
      </c>
      <c r="D1542" s="280">
        <v>371219</v>
      </c>
      <c r="E1542" s="280">
        <v>287178</v>
      </c>
      <c r="F1542" s="280">
        <f>D1542-E1542</f>
        <v>84041</v>
      </c>
      <c r="G1542" s="280">
        <v>146</v>
      </c>
      <c r="H1542" s="280">
        <v>49</v>
      </c>
      <c r="I1542" s="280">
        <v>0</v>
      </c>
      <c r="J1542" s="281">
        <v>13800</v>
      </c>
      <c r="K1542" s="280">
        <v>1898</v>
      </c>
      <c r="L1542" s="280">
        <v>373</v>
      </c>
      <c r="M1542" s="280">
        <v>351</v>
      </c>
      <c r="N1542" s="280">
        <v>583</v>
      </c>
      <c r="O1542" s="280">
        <v>765</v>
      </c>
      <c r="P1542" s="280">
        <v>128</v>
      </c>
      <c r="Q1542" s="280">
        <v>379</v>
      </c>
      <c r="R1542" s="280"/>
      <c r="S1542" s="280"/>
      <c r="T1542" s="280">
        <v>0</v>
      </c>
    </row>
    <row r="1543" spans="2:20" x14ac:dyDescent="0.35">
      <c r="B1543" s="286">
        <v>1536</v>
      </c>
      <c r="C1543" s="283" t="s">
        <v>647</v>
      </c>
      <c r="D1543" s="283">
        <v>368635</v>
      </c>
      <c r="E1543" s="283">
        <v>278505</v>
      </c>
      <c r="F1543" s="280">
        <f t="shared" ref="F1543:F1560" si="73">D1543-E1543</f>
        <v>90130</v>
      </c>
      <c r="G1543" s="283">
        <v>169.5</v>
      </c>
      <c r="H1543" s="283">
        <v>84</v>
      </c>
      <c r="I1543" s="283">
        <v>0</v>
      </c>
      <c r="J1543" s="284">
        <v>12295</v>
      </c>
      <c r="K1543" s="283">
        <v>1439</v>
      </c>
      <c r="L1543" s="283">
        <v>196</v>
      </c>
      <c r="M1543" s="283">
        <v>400.5</v>
      </c>
      <c r="N1543" s="283">
        <v>366</v>
      </c>
      <c r="O1543" s="283">
        <v>600</v>
      </c>
      <c r="P1543" s="283">
        <v>67</v>
      </c>
      <c r="Q1543" s="283">
        <v>160</v>
      </c>
      <c r="R1543" s="283"/>
      <c r="S1543" s="283"/>
      <c r="T1543" s="283">
        <v>0</v>
      </c>
    </row>
    <row r="1544" spans="2:20" x14ac:dyDescent="0.35">
      <c r="B1544" s="286">
        <v>1537</v>
      </c>
      <c r="C1544" s="283" t="s">
        <v>648</v>
      </c>
      <c r="D1544" s="283">
        <v>341065</v>
      </c>
      <c r="E1544" s="283">
        <v>254016</v>
      </c>
      <c r="F1544" s="280">
        <f t="shared" si="73"/>
        <v>87049</v>
      </c>
      <c r="G1544" s="283">
        <v>169.5</v>
      </c>
      <c r="H1544" s="283">
        <v>71</v>
      </c>
      <c r="I1544" s="283">
        <v>4</v>
      </c>
      <c r="J1544" s="284">
        <v>10771</v>
      </c>
      <c r="K1544" s="283">
        <v>1199</v>
      </c>
      <c r="L1544" s="283">
        <v>126</v>
      </c>
      <c r="M1544" s="283">
        <v>400.5</v>
      </c>
      <c r="N1544" s="283">
        <v>384</v>
      </c>
      <c r="O1544" s="283">
        <v>543</v>
      </c>
      <c r="P1544" s="283">
        <v>61</v>
      </c>
      <c r="Q1544" s="283">
        <v>146</v>
      </c>
      <c r="R1544" s="283"/>
      <c r="S1544" s="283"/>
      <c r="T1544" s="283">
        <v>0</v>
      </c>
    </row>
    <row r="1545" spans="2:20" x14ac:dyDescent="0.35">
      <c r="B1545" s="286">
        <v>1538</v>
      </c>
      <c r="C1545" s="283" t="s">
        <v>649</v>
      </c>
      <c r="D1545" s="283">
        <v>356338</v>
      </c>
      <c r="E1545" s="283">
        <v>269019</v>
      </c>
      <c r="F1545" s="280">
        <f t="shared" si="73"/>
        <v>87319</v>
      </c>
      <c r="G1545" s="283">
        <v>98</v>
      </c>
      <c r="H1545" s="283">
        <v>45</v>
      </c>
      <c r="I1545" s="283">
        <v>3</v>
      </c>
      <c r="J1545" s="284">
        <v>10352</v>
      </c>
      <c r="K1545" s="283">
        <v>1081</v>
      </c>
      <c r="L1545" s="283">
        <v>211</v>
      </c>
      <c r="M1545" s="283">
        <v>384</v>
      </c>
      <c r="N1545" s="283">
        <v>442</v>
      </c>
      <c r="O1545" s="283">
        <v>557</v>
      </c>
      <c r="P1545" s="283">
        <v>56</v>
      </c>
      <c r="Q1545" s="283">
        <v>134</v>
      </c>
      <c r="R1545" s="283"/>
      <c r="S1545" s="283"/>
      <c r="T1545" s="283">
        <v>0</v>
      </c>
    </row>
    <row r="1546" spans="2:20" x14ac:dyDescent="0.35">
      <c r="B1546" s="286">
        <v>1539</v>
      </c>
      <c r="C1546" s="283" t="s">
        <v>650</v>
      </c>
      <c r="D1546" s="283">
        <v>413790</v>
      </c>
      <c r="E1546" s="283">
        <v>333362</v>
      </c>
      <c r="F1546" s="280">
        <f t="shared" si="73"/>
        <v>80428</v>
      </c>
      <c r="G1546" s="283">
        <v>122</v>
      </c>
      <c r="H1546" s="280">
        <v>55</v>
      </c>
      <c r="I1546" s="283">
        <v>3</v>
      </c>
      <c r="J1546" s="284">
        <v>11112</v>
      </c>
      <c r="K1546" s="283">
        <v>1805</v>
      </c>
      <c r="L1546" s="283">
        <v>616</v>
      </c>
      <c r="M1546" s="283">
        <v>284</v>
      </c>
      <c r="N1546" s="283">
        <v>497</v>
      </c>
      <c r="O1546" s="283">
        <v>862</v>
      </c>
      <c r="P1546" s="283">
        <v>174</v>
      </c>
      <c r="Q1546" s="283">
        <v>510</v>
      </c>
      <c r="R1546" s="283"/>
      <c r="S1546" s="283"/>
      <c r="T1546" s="283">
        <v>0</v>
      </c>
    </row>
    <row r="1547" spans="2:20" x14ac:dyDescent="0.35">
      <c r="B1547" s="286">
        <v>1540</v>
      </c>
      <c r="C1547" s="283" t="s">
        <v>651</v>
      </c>
      <c r="D1547" s="283">
        <v>441268</v>
      </c>
      <c r="E1547" s="283">
        <v>362435</v>
      </c>
      <c r="F1547" s="280">
        <f t="shared" si="73"/>
        <v>78833</v>
      </c>
      <c r="G1547" s="283">
        <v>151.5</v>
      </c>
      <c r="H1547" s="283">
        <v>56</v>
      </c>
      <c r="I1547" s="283">
        <v>0</v>
      </c>
      <c r="J1547" s="284">
        <v>12451</v>
      </c>
      <c r="K1547" s="283">
        <v>2512</v>
      </c>
      <c r="L1547" s="283">
        <v>723</v>
      </c>
      <c r="M1547" s="283">
        <v>331</v>
      </c>
      <c r="N1547" s="283">
        <v>615</v>
      </c>
      <c r="O1547" s="283">
        <v>1153</v>
      </c>
      <c r="P1547" s="283">
        <v>275</v>
      </c>
      <c r="Q1547" s="283">
        <v>879</v>
      </c>
      <c r="R1547" s="283"/>
      <c r="S1547" s="283"/>
      <c r="T1547" s="283">
        <v>0</v>
      </c>
    </row>
    <row r="1548" spans="2:20" x14ac:dyDescent="0.35">
      <c r="B1548" s="286">
        <v>1541</v>
      </c>
      <c r="C1548" s="283" t="s">
        <v>652</v>
      </c>
      <c r="D1548" s="283">
        <v>447923</v>
      </c>
      <c r="E1548" s="283">
        <v>367915</v>
      </c>
      <c r="F1548" s="280">
        <f t="shared" si="73"/>
        <v>80008</v>
      </c>
      <c r="G1548" s="283">
        <v>151.5</v>
      </c>
      <c r="H1548" s="283">
        <v>47</v>
      </c>
      <c r="I1548" s="283">
        <v>3</v>
      </c>
      <c r="J1548" s="284">
        <v>14654</v>
      </c>
      <c r="K1548" s="283">
        <v>2553</v>
      </c>
      <c r="L1548" s="283">
        <v>642</v>
      </c>
      <c r="M1548" s="283">
        <v>331</v>
      </c>
      <c r="N1548" s="283">
        <v>585</v>
      </c>
      <c r="O1548" s="283">
        <v>890</v>
      </c>
      <c r="P1548" s="283">
        <v>197</v>
      </c>
      <c r="Q1548" s="283">
        <v>605</v>
      </c>
      <c r="R1548" s="283"/>
      <c r="S1548" s="283"/>
      <c r="T1548" s="283">
        <v>0</v>
      </c>
    </row>
    <row r="1549" spans="2:20" x14ac:dyDescent="0.35">
      <c r="B1549" s="286">
        <v>1542</v>
      </c>
      <c r="C1549" s="283" t="s">
        <v>653</v>
      </c>
      <c r="D1549" s="283">
        <v>404028</v>
      </c>
      <c r="E1549" s="283">
        <v>325322</v>
      </c>
      <c r="F1549" s="280">
        <f t="shared" si="73"/>
        <v>78706</v>
      </c>
      <c r="G1549" s="283">
        <v>175</v>
      </c>
      <c r="H1549" s="283">
        <v>72</v>
      </c>
      <c r="I1549" s="283">
        <v>4</v>
      </c>
      <c r="J1549" s="284">
        <v>13297</v>
      </c>
      <c r="K1549" s="283">
        <v>1838</v>
      </c>
      <c r="L1549" s="283">
        <v>338</v>
      </c>
      <c r="M1549" s="283">
        <v>449</v>
      </c>
      <c r="N1549" s="283">
        <v>477</v>
      </c>
      <c r="O1549" s="283">
        <v>696</v>
      </c>
      <c r="P1549" s="283">
        <v>131</v>
      </c>
      <c r="Q1549" s="283">
        <v>315</v>
      </c>
      <c r="R1549" s="283"/>
      <c r="S1549" s="283"/>
      <c r="T1549" s="283">
        <v>0</v>
      </c>
    </row>
    <row r="1550" spans="2:20" x14ac:dyDescent="0.35">
      <c r="B1550" s="286">
        <v>1543</v>
      </c>
      <c r="C1550" s="283" t="s">
        <v>654</v>
      </c>
      <c r="D1550" s="283">
        <v>401892</v>
      </c>
      <c r="E1550" s="283">
        <v>313771</v>
      </c>
      <c r="F1550" s="280">
        <f t="shared" si="73"/>
        <v>88121</v>
      </c>
      <c r="G1550" s="283">
        <v>175</v>
      </c>
      <c r="H1550" s="283">
        <v>74</v>
      </c>
      <c r="I1550" s="283">
        <v>0</v>
      </c>
      <c r="J1550" s="284">
        <v>12088</v>
      </c>
      <c r="K1550" s="283">
        <v>1487</v>
      </c>
      <c r="L1550" s="283">
        <v>237</v>
      </c>
      <c r="M1550" s="283">
        <v>449</v>
      </c>
      <c r="N1550" s="283">
        <v>367</v>
      </c>
      <c r="O1550" s="283">
        <v>532</v>
      </c>
      <c r="P1550" s="283">
        <v>79</v>
      </c>
      <c r="Q1550" s="283">
        <v>208</v>
      </c>
      <c r="R1550" s="283"/>
      <c r="S1550" s="283"/>
      <c r="T1550" s="283">
        <v>0</v>
      </c>
    </row>
    <row r="1551" spans="2:20" x14ac:dyDescent="0.35">
      <c r="B1551" s="286">
        <v>1544</v>
      </c>
      <c r="C1551" s="283" t="s">
        <v>655</v>
      </c>
      <c r="D1551" s="283">
        <v>402045</v>
      </c>
      <c r="E1551" s="283">
        <v>307587</v>
      </c>
      <c r="F1551" s="280">
        <f t="shared" si="73"/>
        <v>94458</v>
      </c>
      <c r="G1551" s="283">
        <v>132</v>
      </c>
      <c r="H1551" s="283">
        <v>70</v>
      </c>
      <c r="I1551" s="283">
        <v>6</v>
      </c>
      <c r="J1551" s="284">
        <v>11194</v>
      </c>
      <c r="K1551" s="283">
        <v>1352</v>
      </c>
      <c r="L1551" s="283">
        <v>174</v>
      </c>
      <c r="M1551" s="283">
        <v>352</v>
      </c>
      <c r="N1551" s="283">
        <v>305</v>
      </c>
      <c r="O1551" s="283">
        <v>380</v>
      </c>
      <c r="P1551" s="283">
        <v>60</v>
      </c>
      <c r="Q1551" s="283">
        <v>128</v>
      </c>
      <c r="R1551" s="283"/>
      <c r="S1551" s="283"/>
      <c r="T1551" s="283">
        <v>0</v>
      </c>
    </row>
    <row r="1552" spans="2:20" x14ac:dyDescent="0.35">
      <c r="B1552" s="286">
        <v>1545</v>
      </c>
      <c r="C1552" s="283" t="s">
        <v>656</v>
      </c>
      <c r="D1552" s="283">
        <v>378372</v>
      </c>
      <c r="E1552" s="283">
        <v>279732</v>
      </c>
      <c r="F1552" s="280">
        <f t="shared" si="73"/>
        <v>98640</v>
      </c>
      <c r="G1552" s="283">
        <v>132</v>
      </c>
      <c r="H1552" s="283">
        <v>49</v>
      </c>
      <c r="I1552" s="283">
        <v>3</v>
      </c>
      <c r="J1552" s="284">
        <v>10331</v>
      </c>
      <c r="K1552" s="283">
        <v>1176</v>
      </c>
      <c r="L1552" s="283">
        <v>173</v>
      </c>
      <c r="M1552" s="283">
        <v>352</v>
      </c>
      <c r="N1552" s="283">
        <v>287</v>
      </c>
      <c r="O1552" s="283">
        <v>255</v>
      </c>
      <c r="P1552" s="283">
        <v>54</v>
      </c>
      <c r="Q1552" s="283">
        <v>109</v>
      </c>
      <c r="R1552" s="283"/>
      <c r="S1552" s="283"/>
      <c r="T1552" s="283">
        <v>0</v>
      </c>
    </row>
    <row r="1553" spans="2:20" x14ac:dyDescent="0.35">
      <c r="B1553" s="286">
        <v>1546</v>
      </c>
      <c r="C1553" s="283" t="s">
        <v>657</v>
      </c>
      <c r="D1553" s="283">
        <v>357614</v>
      </c>
      <c r="E1553" s="283">
        <v>255821</v>
      </c>
      <c r="F1553" s="280">
        <f t="shared" si="73"/>
        <v>101793</v>
      </c>
      <c r="G1553" s="283">
        <v>40</v>
      </c>
      <c r="H1553" s="283">
        <v>21</v>
      </c>
      <c r="I1553" s="283">
        <v>3</v>
      </c>
      <c r="J1553" s="284">
        <v>9378</v>
      </c>
      <c r="K1553" s="283">
        <v>999</v>
      </c>
      <c r="L1553" s="283">
        <v>140</v>
      </c>
      <c r="M1553" s="283">
        <v>172</v>
      </c>
      <c r="N1553" s="283">
        <v>262</v>
      </c>
      <c r="O1553" s="283">
        <v>201</v>
      </c>
      <c r="P1553" s="283">
        <v>30</v>
      </c>
      <c r="Q1553" s="283">
        <v>94</v>
      </c>
      <c r="R1553" s="283"/>
      <c r="S1553" s="283"/>
      <c r="T1553" s="283">
        <v>0</v>
      </c>
    </row>
    <row r="1554" spans="2:20" x14ac:dyDescent="0.35">
      <c r="B1554" s="286">
        <v>1547</v>
      </c>
      <c r="C1554" s="283" t="s">
        <v>658</v>
      </c>
      <c r="D1554" s="283">
        <v>319839</v>
      </c>
      <c r="E1554" s="283">
        <v>221079</v>
      </c>
      <c r="F1554" s="280">
        <f t="shared" si="73"/>
        <v>98760</v>
      </c>
      <c r="G1554" s="283">
        <v>40</v>
      </c>
      <c r="H1554" s="283">
        <v>11</v>
      </c>
      <c r="I1554" s="283">
        <v>0</v>
      </c>
      <c r="J1554" s="283">
        <v>8220</v>
      </c>
      <c r="K1554" s="283">
        <v>887</v>
      </c>
      <c r="L1554" s="283">
        <v>135</v>
      </c>
      <c r="M1554" s="283">
        <v>172</v>
      </c>
      <c r="N1554" s="283">
        <v>214</v>
      </c>
      <c r="O1554" s="283">
        <v>143</v>
      </c>
      <c r="P1554" s="283">
        <v>23</v>
      </c>
      <c r="Q1554" s="283">
        <v>79</v>
      </c>
      <c r="R1554" s="283"/>
      <c r="S1554" s="283"/>
      <c r="T1554" s="283">
        <v>0</v>
      </c>
    </row>
    <row r="1555" spans="2:20" x14ac:dyDescent="0.35">
      <c r="B1555" s="286">
        <v>1548</v>
      </c>
      <c r="C1555" s="283" t="s">
        <v>659</v>
      </c>
      <c r="D1555" s="283">
        <v>291395</v>
      </c>
      <c r="E1555" s="283">
        <v>197002</v>
      </c>
      <c r="F1555" s="280">
        <f t="shared" si="73"/>
        <v>94393</v>
      </c>
      <c r="G1555" s="283">
        <v>16.5</v>
      </c>
      <c r="H1555" s="283">
        <v>9</v>
      </c>
      <c r="I1555" s="283">
        <v>0</v>
      </c>
      <c r="J1555" s="283">
        <v>7122</v>
      </c>
      <c r="K1555" s="283">
        <v>691</v>
      </c>
      <c r="L1555" s="283">
        <v>93</v>
      </c>
      <c r="M1555" s="283">
        <v>54.5</v>
      </c>
      <c r="N1555" s="283">
        <v>157</v>
      </c>
      <c r="O1555" s="283">
        <v>96</v>
      </c>
      <c r="P1555" s="283">
        <v>24</v>
      </c>
      <c r="Q1555" s="283">
        <v>58</v>
      </c>
      <c r="R1555" s="283"/>
      <c r="S1555" s="283"/>
      <c r="T1555" s="283">
        <v>0</v>
      </c>
    </row>
    <row r="1556" spans="2:20" x14ac:dyDescent="0.35">
      <c r="B1556" s="286">
        <v>1549</v>
      </c>
      <c r="C1556" s="283" t="s">
        <v>660</v>
      </c>
      <c r="D1556" s="283">
        <v>218198</v>
      </c>
      <c r="E1556" s="283">
        <v>147282</v>
      </c>
      <c r="F1556" s="280">
        <f t="shared" si="73"/>
        <v>70916</v>
      </c>
      <c r="G1556" s="283">
        <v>16.5</v>
      </c>
      <c r="H1556" s="283">
        <v>8</v>
      </c>
      <c r="I1556" s="283">
        <v>0</v>
      </c>
      <c r="J1556" s="283">
        <v>4841</v>
      </c>
      <c r="K1556" s="283">
        <v>487</v>
      </c>
      <c r="L1556" s="283">
        <v>110</v>
      </c>
      <c r="M1556" s="283">
        <v>54.5</v>
      </c>
      <c r="N1556" s="283">
        <v>124</v>
      </c>
      <c r="O1556" s="283">
        <v>52</v>
      </c>
      <c r="P1556" s="283">
        <v>15</v>
      </c>
      <c r="Q1556" s="283">
        <v>57</v>
      </c>
      <c r="R1556" s="283"/>
      <c r="S1556" s="283"/>
      <c r="T1556" s="283">
        <v>0</v>
      </c>
    </row>
    <row r="1557" spans="2:20" x14ac:dyDescent="0.35">
      <c r="B1557" s="286">
        <v>1550</v>
      </c>
      <c r="C1557" s="283" t="s">
        <v>661</v>
      </c>
      <c r="D1557" s="283">
        <v>165110</v>
      </c>
      <c r="E1557" s="283">
        <v>112837</v>
      </c>
      <c r="F1557" s="280">
        <f t="shared" si="73"/>
        <v>52273</v>
      </c>
      <c r="G1557" s="283">
        <v>8.5</v>
      </c>
      <c r="H1557" s="283">
        <v>3</v>
      </c>
      <c r="I1557" s="283">
        <v>0</v>
      </c>
      <c r="J1557" s="283">
        <v>3496</v>
      </c>
      <c r="K1557" s="283">
        <v>337</v>
      </c>
      <c r="L1557" s="283">
        <v>134</v>
      </c>
      <c r="M1557" s="283">
        <v>27</v>
      </c>
      <c r="N1557" s="283">
        <v>99</v>
      </c>
      <c r="O1557" s="283">
        <v>32</v>
      </c>
      <c r="P1557" s="283">
        <v>12</v>
      </c>
      <c r="Q1557" s="283">
        <v>43</v>
      </c>
      <c r="R1557" s="283"/>
      <c r="S1557" s="283"/>
      <c r="T1557" s="283">
        <v>0</v>
      </c>
    </row>
    <row r="1558" spans="2:20" x14ac:dyDescent="0.35">
      <c r="B1558" s="286">
        <v>1551</v>
      </c>
      <c r="C1558" s="283" t="s">
        <v>662</v>
      </c>
      <c r="D1558" s="283">
        <v>119896</v>
      </c>
      <c r="E1558" s="283">
        <v>83218</v>
      </c>
      <c r="F1558" s="280">
        <f t="shared" si="73"/>
        <v>36678</v>
      </c>
      <c r="G1558" s="283">
        <v>8.5</v>
      </c>
      <c r="H1558" s="283">
        <v>3</v>
      </c>
      <c r="I1558" s="283">
        <v>0</v>
      </c>
      <c r="J1558" s="283">
        <v>2397</v>
      </c>
      <c r="K1558" s="283">
        <v>259</v>
      </c>
      <c r="L1558" s="283">
        <v>150</v>
      </c>
      <c r="M1558" s="283">
        <v>27</v>
      </c>
      <c r="N1558" s="283">
        <v>79</v>
      </c>
      <c r="O1558" s="283">
        <v>19</v>
      </c>
      <c r="P1558" s="283">
        <v>6</v>
      </c>
      <c r="Q1558" s="283">
        <v>25</v>
      </c>
      <c r="R1558" s="283"/>
      <c r="S1558" s="283"/>
      <c r="T1558" s="283">
        <v>0</v>
      </c>
    </row>
    <row r="1559" spans="2:20" x14ac:dyDescent="0.35">
      <c r="B1559" s="286">
        <v>1552</v>
      </c>
      <c r="C1559" s="283" t="s">
        <v>663</v>
      </c>
      <c r="D1559" s="283">
        <v>127990</v>
      </c>
      <c r="E1559" s="283">
        <v>89150</v>
      </c>
      <c r="F1559" s="280">
        <f t="shared" si="73"/>
        <v>38840</v>
      </c>
      <c r="G1559" s="283">
        <v>7</v>
      </c>
      <c r="H1559" s="283">
        <v>6</v>
      </c>
      <c r="I1559" s="283">
        <v>0</v>
      </c>
      <c r="J1559" s="283">
        <v>1415</v>
      </c>
      <c r="K1559" s="283">
        <v>144</v>
      </c>
      <c r="L1559" s="283">
        <v>139</v>
      </c>
      <c r="M1559" s="283">
        <v>13</v>
      </c>
      <c r="N1559" s="283">
        <v>97</v>
      </c>
      <c r="O1559" s="283">
        <v>15</v>
      </c>
      <c r="P1559" s="283">
        <v>3</v>
      </c>
      <c r="Q1559" s="283">
        <v>23</v>
      </c>
      <c r="R1559" s="283"/>
      <c r="S1559" s="283"/>
      <c r="T1559" s="283">
        <v>0</v>
      </c>
    </row>
    <row r="1560" spans="2:20" x14ac:dyDescent="0.35">
      <c r="B1560" s="286">
        <v>1553</v>
      </c>
      <c r="C1560" s="283" t="s">
        <v>664</v>
      </c>
      <c r="D1560" s="283">
        <v>5926624</v>
      </c>
      <c r="E1560" s="283">
        <v>4485210</v>
      </c>
      <c r="F1560" s="280">
        <f t="shared" si="73"/>
        <v>1441414</v>
      </c>
      <c r="G1560" s="283">
        <v>1759</v>
      </c>
      <c r="H1560" s="283">
        <v>733</v>
      </c>
      <c r="I1560" s="283">
        <v>29</v>
      </c>
      <c r="J1560" s="283">
        <v>169221</v>
      </c>
      <c r="K1560" s="283">
        <v>22160</v>
      </c>
      <c r="L1560" s="283">
        <v>4701</v>
      </c>
      <c r="M1560" s="283">
        <v>4604</v>
      </c>
      <c r="N1560" s="283">
        <v>5940</v>
      </c>
      <c r="O1560" s="283">
        <v>7791</v>
      </c>
      <c r="P1560" s="283">
        <v>1395</v>
      </c>
      <c r="Q1560" s="283">
        <v>3952</v>
      </c>
      <c r="R1560" s="283"/>
      <c r="S1560" s="283"/>
      <c r="T1560" s="283">
        <v>0</v>
      </c>
    </row>
    <row r="1561" spans="2:20" x14ac:dyDescent="0.35">
      <c r="B1561" s="286">
        <v>1554</v>
      </c>
      <c r="C1561" s="282" t="s">
        <v>768</v>
      </c>
      <c r="D1561" s="282">
        <v>2525539</v>
      </c>
      <c r="E1561" s="282">
        <v>1834359</v>
      </c>
      <c r="F1561" s="282">
        <f>D1561-E1561</f>
        <v>691180</v>
      </c>
      <c r="G1561" s="282">
        <v>491</v>
      </c>
      <c r="H1561" s="282">
        <v>222</v>
      </c>
      <c r="I1561" s="282">
        <v>13</v>
      </c>
      <c r="J1561" s="282">
        <v>58870</v>
      </c>
      <c r="K1561" s="282">
        <v>9341</v>
      </c>
      <c r="L1561" s="282">
        <v>2621</v>
      </c>
      <c r="M1561" s="282">
        <v>1220</v>
      </c>
      <c r="N1561" s="282">
        <v>1714</v>
      </c>
      <c r="O1561" s="282">
        <v>2409</v>
      </c>
      <c r="P1561" s="282">
        <v>540</v>
      </c>
      <c r="Q1561" s="282">
        <v>1714</v>
      </c>
      <c r="R1561" s="282"/>
      <c r="S1561" s="282"/>
      <c r="T1561" s="282">
        <v>1</v>
      </c>
    </row>
    <row r="1562" spans="2:20" ht="42" x14ac:dyDescent="0.4">
      <c r="B1562" s="286">
        <v>1555</v>
      </c>
      <c r="C1562" s="218"/>
      <c r="D1562" s="607" t="s">
        <v>2353</v>
      </c>
      <c r="E1562" s="607" t="s">
        <v>2354</v>
      </c>
      <c r="F1562" s="607" t="s">
        <v>2355</v>
      </c>
      <c r="G1562" s="285" t="s">
        <v>2357</v>
      </c>
      <c r="H1562" s="285" t="s">
        <v>2358</v>
      </c>
      <c r="I1562" s="285" t="s">
        <v>2359</v>
      </c>
      <c r="J1562" s="285" t="s">
        <v>4092</v>
      </c>
      <c r="K1562" s="285" t="s">
        <v>4093</v>
      </c>
      <c r="L1562" s="285" t="s">
        <v>4094</v>
      </c>
      <c r="M1562" s="285" t="s">
        <v>2068</v>
      </c>
      <c r="N1562" s="285" t="s">
        <v>2069</v>
      </c>
      <c r="O1562" s="285" t="s">
        <v>2070</v>
      </c>
      <c r="P1562" s="285" t="s">
        <v>2071</v>
      </c>
      <c r="Q1562" s="285" t="s">
        <v>2072</v>
      </c>
      <c r="R1562" s="285">
        <v>9</v>
      </c>
      <c r="S1562" s="285">
        <v>10</v>
      </c>
      <c r="T1562" s="285" t="s">
        <v>765</v>
      </c>
    </row>
    <row r="1563" spans="2:20" x14ac:dyDescent="0.35">
      <c r="B1563" s="286">
        <v>1556</v>
      </c>
      <c r="C1563" s="280" t="s">
        <v>646</v>
      </c>
      <c r="D1563" s="280">
        <v>371219</v>
      </c>
      <c r="E1563" s="280">
        <v>287178</v>
      </c>
      <c r="F1563" s="280">
        <f>D1563-E1563</f>
        <v>84041</v>
      </c>
      <c r="G1563" s="280">
        <v>146</v>
      </c>
      <c r="H1563" s="280">
        <v>49</v>
      </c>
      <c r="I1563" s="280">
        <v>0</v>
      </c>
      <c r="J1563" s="281">
        <v>2656</v>
      </c>
      <c r="K1563" s="280">
        <v>119</v>
      </c>
      <c r="L1563" s="280">
        <v>29</v>
      </c>
      <c r="M1563" s="280">
        <v>351</v>
      </c>
      <c r="N1563" s="280">
        <v>583</v>
      </c>
      <c r="O1563" s="280">
        <v>765</v>
      </c>
      <c r="P1563" s="280">
        <v>128</v>
      </c>
      <c r="Q1563" s="280">
        <v>379</v>
      </c>
      <c r="R1563" s="280"/>
      <c r="S1563" s="280"/>
      <c r="T1563" s="280">
        <v>0</v>
      </c>
    </row>
    <row r="1564" spans="2:20" x14ac:dyDescent="0.35">
      <c r="B1564" s="286">
        <v>1557</v>
      </c>
      <c r="C1564" s="283" t="s">
        <v>647</v>
      </c>
      <c r="D1564" s="283">
        <v>368635</v>
      </c>
      <c r="E1564" s="283">
        <v>278505</v>
      </c>
      <c r="F1564" s="280">
        <f t="shared" ref="F1564:F1581" si="74">D1564-E1564</f>
        <v>90130</v>
      </c>
      <c r="G1564" s="283">
        <v>169.5</v>
      </c>
      <c r="H1564" s="283">
        <v>84</v>
      </c>
      <c r="I1564" s="283">
        <v>0</v>
      </c>
      <c r="J1564" s="284">
        <v>2622</v>
      </c>
      <c r="K1564" s="283">
        <v>97</v>
      </c>
      <c r="L1564" s="283">
        <v>17</v>
      </c>
      <c r="M1564" s="283">
        <v>400.5</v>
      </c>
      <c r="N1564" s="283">
        <v>366</v>
      </c>
      <c r="O1564" s="283">
        <v>600</v>
      </c>
      <c r="P1564" s="283">
        <v>67</v>
      </c>
      <c r="Q1564" s="283">
        <v>160</v>
      </c>
      <c r="R1564" s="283"/>
      <c r="S1564" s="283"/>
      <c r="T1564" s="283">
        <v>0</v>
      </c>
    </row>
    <row r="1565" spans="2:20" x14ac:dyDescent="0.35">
      <c r="B1565" s="286">
        <v>1558</v>
      </c>
      <c r="C1565" s="283" t="s">
        <v>648</v>
      </c>
      <c r="D1565" s="283">
        <v>341065</v>
      </c>
      <c r="E1565" s="283">
        <v>254016</v>
      </c>
      <c r="F1565" s="280">
        <f t="shared" si="74"/>
        <v>87049</v>
      </c>
      <c r="G1565" s="283">
        <v>169.5</v>
      </c>
      <c r="H1565" s="283">
        <v>71</v>
      </c>
      <c r="I1565" s="283">
        <v>4</v>
      </c>
      <c r="J1565" s="284">
        <v>2421</v>
      </c>
      <c r="K1565" s="283">
        <v>73</v>
      </c>
      <c r="L1565" s="283">
        <v>11</v>
      </c>
      <c r="M1565" s="283">
        <v>400.5</v>
      </c>
      <c r="N1565" s="283">
        <v>384</v>
      </c>
      <c r="O1565" s="283">
        <v>543</v>
      </c>
      <c r="P1565" s="283">
        <v>61</v>
      </c>
      <c r="Q1565" s="283">
        <v>146</v>
      </c>
      <c r="R1565" s="283"/>
      <c r="S1565" s="283"/>
      <c r="T1565" s="283">
        <v>0</v>
      </c>
    </row>
    <row r="1566" spans="2:20" x14ac:dyDescent="0.35">
      <c r="B1566" s="286">
        <v>1559</v>
      </c>
      <c r="C1566" s="283" t="s">
        <v>649</v>
      </c>
      <c r="D1566" s="283">
        <v>356338</v>
      </c>
      <c r="E1566" s="283">
        <v>269019</v>
      </c>
      <c r="F1566" s="280">
        <f t="shared" si="74"/>
        <v>87319</v>
      </c>
      <c r="G1566" s="283">
        <v>98</v>
      </c>
      <c r="H1566" s="283">
        <v>45</v>
      </c>
      <c r="I1566" s="283">
        <v>3</v>
      </c>
      <c r="J1566" s="284">
        <v>2357</v>
      </c>
      <c r="K1566" s="283">
        <v>111</v>
      </c>
      <c r="L1566" s="283">
        <v>23</v>
      </c>
      <c r="M1566" s="283">
        <v>384</v>
      </c>
      <c r="N1566" s="283">
        <v>442</v>
      </c>
      <c r="O1566" s="283">
        <v>557</v>
      </c>
      <c r="P1566" s="283">
        <v>56</v>
      </c>
      <c r="Q1566" s="283">
        <v>134</v>
      </c>
      <c r="R1566" s="283"/>
      <c r="S1566" s="283"/>
      <c r="T1566" s="283">
        <v>0</v>
      </c>
    </row>
    <row r="1567" spans="2:20" x14ac:dyDescent="0.35">
      <c r="B1567" s="286">
        <v>1560</v>
      </c>
      <c r="C1567" s="283" t="s">
        <v>650</v>
      </c>
      <c r="D1567" s="283">
        <v>413790</v>
      </c>
      <c r="E1567" s="283">
        <v>333362</v>
      </c>
      <c r="F1567" s="280">
        <f t="shared" si="74"/>
        <v>80428</v>
      </c>
      <c r="G1567" s="283">
        <v>122</v>
      </c>
      <c r="H1567" s="280">
        <v>55</v>
      </c>
      <c r="I1567" s="283">
        <v>3</v>
      </c>
      <c r="J1567" s="284">
        <v>1998</v>
      </c>
      <c r="K1567" s="283">
        <v>282</v>
      </c>
      <c r="L1567" s="283">
        <v>57</v>
      </c>
      <c r="M1567" s="283">
        <v>284</v>
      </c>
      <c r="N1567" s="283">
        <v>497</v>
      </c>
      <c r="O1567" s="283">
        <v>862</v>
      </c>
      <c r="P1567" s="283">
        <v>174</v>
      </c>
      <c r="Q1567" s="283">
        <v>510</v>
      </c>
      <c r="R1567" s="283"/>
      <c r="S1567" s="283"/>
      <c r="T1567" s="283">
        <v>0</v>
      </c>
    </row>
    <row r="1568" spans="2:20" x14ac:dyDescent="0.35">
      <c r="B1568" s="286">
        <v>1561</v>
      </c>
      <c r="C1568" s="283" t="s">
        <v>651</v>
      </c>
      <c r="D1568" s="283">
        <v>441268</v>
      </c>
      <c r="E1568" s="283">
        <v>362435</v>
      </c>
      <c r="F1568" s="280">
        <f t="shared" si="74"/>
        <v>78833</v>
      </c>
      <c r="G1568" s="283">
        <v>151.5</v>
      </c>
      <c r="H1568" s="283">
        <v>56</v>
      </c>
      <c r="I1568" s="283">
        <v>0</v>
      </c>
      <c r="J1568" s="284">
        <v>2229</v>
      </c>
      <c r="K1568" s="283">
        <v>298</v>
      </c>
      <c r="L1568" s="283">
        <v>64</v>
      </c>
      <c r="M1568" s="283">
        <v>331</v>
      </c>
      <c r="N1568" s="283">
        <v>615</v>
      </c>
      <c r="O1568" s="283">
        <v>1153</v>
      </c>
      <c r="P1568" s="283">
        <v>275</v>
      </c>
      <c r="Q1568" s="283">
        <v>879</v>
      </c>
      <c r="R1568" s="283"/>
      <c r="S1568" s="283"/>
      <c r="T1568" s="283">
        <v>0</v>
      </c>
    </row>
    <row r="1569" spans="2:20" x14ac:dyDescent="0.35">
      <c r="B1569" s="286">
        <v>1562</v>
      </c>
      <c r="C1569" s="283" t="s">
        <v>652</v>
      </c>
      <c r="D1569" s="283">
        <v>447923</v>
      </c>
      <c r="E1569" s="283">
        <v>367915</v>
      </c>
      <c r="F1569" s="280">
        <f t="shared" si="74"/>
        <v>80008</v>
      </c>
      <c r="G1569" s="283">
        <v>151.5</v>
      </c>
      <c r="H1569" s="283">
        <v>47</v>
      </c>
      <c r="I1569" s="283">
        <v>3</v>
      </c>
      <c r="J1569" s="284">
        <v>2302</v>
      </c>
      <c r="K1569" s="283">
        <v>200</v>
      </c>
      <c r="L1569" s="283">
        <v>46</v>
      </c>
      <c r="M1569" s="283">
        <v>331</v>
      </c>
      <c r="N1569" s="283">
        <v>585</v>
      </c>
      <c r="O1569" s="283">
        <v>890</v>
      </c>
      <c r="P1569" s="283">
        <v>197</v>
      </c>
      <c r="Q1569" s="283">
        <v>605</v>
      </c>
      <c r="R1569" s="283"/>
      <c r="S1569" s="283"/>
      <c r="T1569" s="283">
        <v>0</v>
      </c>
    </row>
    <row r="1570" spans="2:20" x14ac:dyDescent="0.35">
      <c r="B1570" s="286">
        <v>1563</v>
      </c>
      <c r="C1570" s="283" t="s">
        <v>653</v>
      </c>
      <c r="D1570" s="283">
        <v>404028</v>
      </c>
      <c r="E1570" s="283">
        <v>325322</v>
      </c>
      <c r="F1570" s="280">
        <f t="shared" si="74"/>
        <v>78706</v>
      </c>
      <c r="G1570" s="283">
        <v>175</v>
      </c>
      <c r="H1570" s="283">
        <v>72</v>
      </c>
      <c r="I1570" s="283">
        <v>4</v>
      </c>
      <c r="J1570" s="284">
        <v>2170</v>
      </c>
      <c r="K1570" s="283">
        <v>166</v>
      </c>
      <c r="L1570" s="283">
        <v>21</v>
      </c>
      <c r="M1570" s="283">
        <v>449</v>
      </c>
      <c r="N1570" s="283">
        <v>477</v>
      </c>
      <c r="O1570" s="283">
        <v>696</v>
      </c>
      <c r="P1570" s="283">
        <v>131</v>
      </c>
      <c r="Q1570" s="283">
        <v>315</v>
      </c>
      <c r="R1570" s="283"/>
      <c r="S1570" s="283"/>
      <c r="T1570" s="283">
        <v>0</v>
      </c>
    </row>
    <row r="1571" spans="2:20" x14ac:dyDescent="0.35">
      <c r="B1571" s="286">
        <v>1564</v>
      </c>
      <c r="C1571" s="283" t="s">
        <v>654</v>
      </c>
      <c r="D1571" s="283">
        <v>401892</v>
      </c>
      <c r="E1571" s="283">
        <v>313771</v>
      </c>
      <c r="F1571" s="280">
        <f t="shared" si="74"/>
        <v>88121</v>
      </c>
      <c r="G1571" s="283">
        <v>175</v>
      </c>
      <c r="H1571" s="283">
        <v>74</v>
      </c>
      <c r="I1571" s="283">
        <v>0</v>
      </c>
      <c r="J1571" s="284">
        <v>2180</v>
      </c>
      <c r="K1571" s="283">
        <v>138</v>
      </c>
      <c r="L1571" s="283">
        <v>14</v>
      </c>
      <c r="M1571" s="283">
        <v>449</v>
      </c>
      <c r="N1571" s="283">
        <v>367</v>
      </c>
      <c r="O1571" s="283">
        <v>532</v>
      </c>
      <c r="P1571" s="283">
        <v>79</v>
      </c>
      <c r="Q1571" s="283">
        <v>208</v>
      </c>
      <c r="R1571" s="283"/>
      <c r="S1571" s="283"/>
      <c r="T1571" s="283">
        <v>0</v>
      </c>
    </row>
    <row r="1572" spans="2:20" x14ac:dyDescent="0.35">
      <c r="B1572" s="286">
        <v>1565</v>
      </c>
      <c r="C1572" s="283" t="s">
        <v>655</v>
      </c>
      <c r="D1572" s="283">
        <v>402045</v>
      </c>
      <c r="E1572" s="283">
        <v>307587</v>
      </c>
      <c r="F1572" s="280">
        <f t="shared" si="74"/>
        <v>94458</v>
      </c>
      <c r="G1572" s="283">
        <v>132</v>
      </c>
      <c r="H1572" s="283">
        <v>70</v>
      </c>
      <c r="I1572" s="283">
        <v>6</v>
      </c>
      <c r="J1572" s="284">
        <v>2280</v>
      </c>
      <c r="K1572" s="283">
        <v>140</v>
      </c>
      <c r="L1572" s="283">
        <v>35</v>
      </c>
      <c r="M1572" s="283">
        <v>352</v>
      </c>
      <c r="N1572" s="283">
        <v>305</v>
      </c>
      <c r="O1572" s="283">
        <v>380</v>
      </c>
      <c r="P1572" s="283">
        <v>60</v>
      </c>
      <c r="Q1572" s="283">
        <v>128</v>
      </c>
      <c r="R1572" s="283"/>
      <c r="S1572" s="283"/>
      <c r="T1572" s="283">
        <v>0</v>
      </c>
    </row>
    <row r="1573" spans="2:20" x14ac:dyDescent="0.35">
      <c r="B1573" s="286">
        <v>1566</v>
      </c>
      <c r="C1573" s="283" t="s">
        <v>656</v>
      </c>
      <c r="D1573" s="283">
        <v>378372</v>
      </c>
      <c r="E1573" s="283">
        <v>279732</v>
      </c>
      <c r="F1573" s="280">
        <f t="shared" si="74"/>
        <v>98640</v>
      </c>
      <c r="G1573" s="283">
        <v>132</v>
      </c>
      <c r="H1573" s="283">
        <v>49</v>
      </c>
      <c r="I1573" s="283">
        <v>3</v>
      </c>
      <c r="J1573" s="284">
        <v>2205</v>
      </c>
      <c r="K1573" s="283">
        <v>142</v>
      </c>
      <c r="L1573" s="283">
        <v>41</v>
      </c>
      <c r="M1573" s="283">
        <v>352</v>
      </c>
      <c r="N1573" s="283">
        <v>287</v>
      </c>
      <c r="O1573" s="283">
        <v>255</v>
      </c>
      <c r="P1573" s="283">
        <v>54</v>
      </c>
      <c r="Q1573" s="283">
        <v>109</v>
      </c>
      <c r="R1573" s="283"/>
      <c r="S1573" s="283"/>
      <c r="T1573" s="283">
        <v>0</v>
      </c>
    </row>
    <row r="1574" spans="2:20" x14ac:dyDescent="0.35">
      <c r="B1574" s="286">
        <v>1567</v>
      </c>
      <c r="C1574" s="283" t="s">
        <v>657</v>
      </c>
      <c r="D1574" s="283">
        <v>357614</v>
      </c>
      <c r="E1574" s="283">
        <v>255821</v>
      </c>
      <c r="F1574" s="280">
        <f t="shared" si="74"/>
        <v>101793</v>
      </c>
      <c r="G1574" s="283">
        <v>40</v>
      </c>
      <c r="H1574" s="283">
        <v>21</v>
      </c>
      <c r="I1574" s="283">
        <v>3</v>
      </c>
      <c r="J1574" s="284">
        <v>2073</v>
      </c>
      <c r="K1574" s="283">
        <v>165</v>
      </c>
      <c r="L1574" s="283">
        <v>44</v>
      </c>
      <c r="M1574" s="283">
        <v>172</v>
      </c>
      <c r="N1574" s="283">
        <v>262</v>
      </c>
      <c r="O1574" s="283">
        <v>201</v>
      </c>
      <c r="P1574" s="283">
        <v>30</v>
      </c>
      <c r="Q1574" s="283">
        <v>94</v>
      </c>
      <c r="R1574" s="283"/>
      <c r="S1574" s="283"/>
      <c r="T1574" s="283">
        <v>0</v>
      </c>
    </row>
    <row r="1575" spans="2:20" x14ac:dyDescent="0.35">
      <c r="B1575" s="286">
        <v>1568</v>
      </c>
      <c r="C1575" s="283" t="s">
        <v>658</v>
      </c>
      <c r="D1575" s="283">
        <v>319839</v>
      </c>
      <c r="E1575" s="283">
        <v>221079</v>
      </c>
      <c r="F1575" s="280">
        <f t="shared" si="74"/>
        <v>98760</v>
      </c>
      <c r="G1575" s="283">
        <v>40</v>
      </c>
      <c r="H1575" s="283">
        <v>11</v>
      </c>
      <c r="I1575" s="283">
        <v>0</v>
      </c>
      <c r="J1575" s="283">
        <v>1880</v>
      </c>
      <c r="K1575" s="283">
        <v>165</v>
      </c>
      <c r="L1575" s="283">
        <v>36</v>
      </c>
      <c r="M1575" s="283">
        <v>172</v>
      </c>
      <c r="N1575" s="283">
        <v>214</v>
      </c>
      <c r="O1575" s="283">
        <v>143</v>
      </c>
      <c r="P1575" s="283">
        <v>23</v>
      </c>
      <c r="Q1575" s="283">
        <v>79</v>
      </c>
      <c r="R1575" s="283"/>
      <c r="S1575" s="283"/>
      <c r="T1575" s="283">
        <v>0</v>
      </c>
    </row>
    <row r="1576" spans="2:20" x14ac:dyDescent="0.35">
      <c r="B1576" s="286">
        <v>1569</v>
      </c>
      <c r="C1576" s="283" t="s">
        <v>659</v>
      </c>
      <c r="D1576" s="283">
        <v>291395</v>
      </c>
      <c r="E1576" s="283">
        <v>197002</v>
      </c>
      <c r="F1576" s="280">
        <f t="shared" si="74"/>
        <v>94393</v>
      </c>
      <c r="G1576" s="283">
        <v>16.5</v>
      </c>
      <c r="H1576" s="283">
        <v>9</v>
      </c>
      <c r="I1576" s="283">
        <v>0</v>
      </c>
      <c r="J1576" s="283">
        <v>1599</v>
      </c>
      <c r="K1576" s="283">
        <v>148</v>
      </c>
      <c r="L1576" s="283">
        <v>30</v>
      </c>
      <c r="M1576" s="283">
        <v>54.5</v>
      </c>
      <c r="N1576" s="283">
        <v>157</v>
      </c>
      <c r="O1576" s="283">
        <v>96</v>
      </c>
      <c r="P1576" s="283">
        <v>24</v>
      </c>
      <c r="Q1576" s="283">
        <v>58</v>
      </c>
      <c r="R1576" s="283"/>
      <c r="S1576" s="283"/>
      <c r="T1576" s="283">
        <v>0</v>
      </c>
    </row>
    <row r="1577" spans="2:20" x14ac:dyDescent="0.35">
      <c r="B1577" s="286">
        <v>1570</v>
      </c>
      <c r="C1577" s="283" t="s">
        <v>660</v>
      </c>
      <c r="D1577" s="283">
        <v>218198</v>
      </c>
      <c r="E1577" s="283">
        <v>147282</v>
      </c>
      <c r="F1577" s="280">
        <f t="shared" si="74"/>
        <v>70916</v>
      </c>
      <c r="G1577" s="283">
        <v>16.5</v>
      </c>
      <c r="H1577" s="283">
        <v>8</v>
      </c>
      <c r="I1577" s="283">
        <v>0</v>
      </c>
      <c r="J1577" s="283">
        <v>1093</v>
      </c>
      <c r="K1577" s="283">
        <v>141</v>
      </c>
      <c r="L1577" s="283">
        <v>30</v>
      </c>
      <c r="M1577" s="283">
        <v>54.5</v>
      </c>
      <c r="N1577" s="283">
        <v>124</v>
      </c>
      <c r="O1577" s="283">
        <v>52</v>
      </c>
      <c r="P1577" s="283">
        <v>15</v>
      </c>
      <c r="Q1577" s="283">
        <v>57</v>
      </c>
      <c r="R1577" s="283"/>
      <c r="S1577" s="283"/>
      <c r="T1577" s="283">
        <v>0</v>
      </c>
    </row>
    <row r="1578" spans="2:20" x14ac:dyDescent="0.35">
      <c r="B1578" s="286">
        <v>1571</v>
      </c>
      <c r="C1578" s="283" t="s">
        <v>661</v>
      </c>
      <c r="D1578" s="283">
        <v>165110</v>
      </c>
      <c r="E1578" s="283">
        <v>112837</v>
      </c>
      <c r="F1578" s="280">
        <f t="shared" si="74"/>
        <v>52273</v>
      </c>
      <c r="G1578" s="283">
        <v>8.5</v>
      </c>
      <c r="H1578" s="283">
        <v>3</v>
      </c>
      <c r="I1578" s="283">
        <v>0</v>
      </c>
      <c r="J1578" s="283">
        <v>788</v>
      </c>
      <c r="K1578" s="283">
        <v>118</v>
      </c>
      <c r="L1578" s="283">
        <v>21</v>
      </c>
      <c r="M1578" s="283">
        <v>27</v>
      </c>
      <c r="N1578" s="283">
        <v>99</v>
      </c>
      <c r="O1578" s="283">
        <v>32</v>
      </c>
      <c r="P1578" s="283">
        <v>12</v>
      </c>
      <c r="Q1578" s="283">
        <v>43</v>
      </c>
      <c r="R1578" s="283"/>
      <c r="S1578" s="283"/>
      <c r="T1578" s="283">
        <v>0</v>
      </c>
    </row>
    <row r="1579" spans="2:20" x14ac:dyDescent="0.35">
      <c r="B1579" s="286">
        <v>1572</v>
      </c>
      <c r="C1579" s="283" t="s">
        <v>662</v>
      </c>
      <c r="D1579" s="283">
        <v>119896</v>
      </c>
      <c r="E1579" s="283">
        <v>83218</v>
      </c>
      <c r="F1579" s="280">
        <f t="shared" si="74"/>
        <v>36678</v>
      </c>
      <c r="G1579" s="283">
        <v>8.5</v>
      </c>
      <c r="H1579" s="283">
        <v>3</v>
      </c>
      <c r="I1579" s="283">
        <v>0</v>
      </c>
      <c r="J1579" s="283">
        <v>505</v>
      </c>
      <c r="K1579" s="283">
        <v>82</v>
      </c>
      <c r="L1579" s="283">
        <v>17</v>
      </c>
      <c r="M1579" s="283">
        <v>27</v>
      </c>
      <c r="N1579" s="283">
        <v>79</v>
      </c>
      <c r="O1579" s="283">
        <v>19</v>
      </c>
      <c r="P1579" s="283">
        <v>6</v>
      </c>
      <c r="Q1579" s="283">
        <v>25</v>
      </c>
      <c r="R1579" s="283"/>
      <c r="S1579" s="283"/>
      <c r="T1579" s="283">
        <v>0</v>
      </c>
    </row>
    <row r="1580" spans="2:20" x14ac:dyDescent="0.35">
      <c r="B1580" s="286">
        <v>1573</v>
      </c>
      <c r="C1580" s="283" t="s">
        <v>663</v>
      </c>
      <c r="D1580" s="283">
        <v>127990</v>
      </c>
      <c r="E1580" s="283">
        <v>89150</v>
      </c>
      <c r="F1580" s="280">
        <f t="shared" si="74"/>
        <v>38840</v>
      </c>
      <c r="G1580" s="283">
        <v>7</v>
      </c>
      <c r="H1580" s="283">
        <v>6</v>
      </c>
      <c r="I1580" s="283">
        <v>0</v>
      </c>
      <c r="J1580" s="283">
        <v>422</v>
      </c>
      <c r="K1580" s="283">
        <v>82</v>
      </c>
      <c r="L1580" s="283">
        <v>18</v>
      </c>
      <c r="M1580" s="283">
        <v>13</v>
      </c>
      <c r="N1580" s="283">
        <v>97</v>
      </c>
      <c r="O1580" s="283">
        <v>15</v>
      </c>
      <c r="P1580" s="283">
        <v>3</v>
      </c>
      <c r="Q1580" s="283">
        <v>23</v>
      </c>
      <c r="R1580" s="283"/>
      <c r="S1580" s="283"/>
      <c r="T1580" s="283">
        <v>0</v>
      </c>
    </row>
    <row r="1581" spans="2:20" x14ac:dyDescent="0.35">
      <c r="B1581" s="286">
        <v>1574</v>
      </c>
      <c r="C1581" s="283" t="s">
        <v>664</v>
      </c>
      <c r="D1581" s="283">
        <v>5926624</v>
      </c>
      <c r="E1581" s="283">
        <v>4485210</v>
      </c>
      <c r="F1581" s="280">
        <f t="shared" si="74"/>
        <v>1441414</v>
      </c>
      <c r="G1581" s="283">
        <v>1759</v>
      </c>
      <c r="H1581" s="283">
        <v>733</v>
      </c>
      <c r="I1581" s="283">
        <v>29</v>
      </c>
      <c r="J1581" s="283">
        <v>33777</v>
      </c>
      <c r="K1581" s="283">
        <v>2662</v>
      </c>
      <c r="L1581" s="283">
        <v>557</v>
      </c>
      <c r="M1581" s="283">
        <v>4604</v>
      </c>
      <c r="N1581" s="283">
        <v>5940</v>
      </c>
      <c r="O1581" s="283">
        <v>7791</v>
      </c>
      <c r="P1581" s="283">
        <v>1395</v>
      </c>
      <c r="Q1581" s="283">
        <v>3952</v>
      </c>
      <c r="R1581" s="283"/>
      <c r="S1581" s="283"/>
      <c r="T1581" s="283">
        <v>0</v>
      </c>
    </row>
    <row r="1582" spans="2:20" x14ac:dyDescent="0.35">
      <c r="B1582" s="286">
        <v>1575</v>
      </c>
      <c r="C1582" s="282" t="s">
        <v>768</v>
      </c>
      <c r="D1582" s="282">
        <v>2525539</v>
      </c>
      <c r="E1582" s="282">
        <v>1834359</v>
      </c>
      <c r="F1582" s="282">
        <f>D1582-E1582</f>
        <v>691180</v>
      </c>
      <c r="G1582" s="282">
        <v>491</v>
      </c>
      <c r="H1582" s="282">
        <v>222</v>
      </c>
      <c r="I1582" s="282">
        <v>13</v>
      </c>
      <c r="J1582" s="282">
        <v>13981</v>
      </c>
      <c r="K1582" s="282">
        <v>1866</v>
      </c>
      <c r="L1582" s="282">
        <v>438</v>
      </c>
      <c r="M1582" s="282">
        <v>1220</v>
      </c>
      <c r="N1582" s="282">
        <v>1714</v>
      </c>
      <c r="O1582" s="282">
        <v>2409</v>
      </c>
      <c r="P1582" s="282">
        <v>540</v>
      </c>
      <c r="Q1582" s="282">
        <v>1714</v>
      </c>
      <c r="R1582" s="282"/>
      <c r="S1582" s="282"/>
      <c r="T1582" s="282">
        <v>1</v>
      </c>
    </row>
    <row r="1583" spans="2:20" ht="42" x14ac:dyDescent="0.4">
      <c r="B1583" s="286">
        <v>1576</v>
      </c>
      <c r="C1583" s="218"/>
      <c r="D1583" s="607" t="s">
        <v>2353</v>
      </c>
      <c r="E1583" s="607" t="s">
        <v>2354</v>
      </c>
      <c r="F1583" s="607" t="s">
        <v>2355</v>
      </c>
      <c r="G1583" s="285" t="s">
        <v>2357</v>
      </c>
      <c r="H1583" s="285" t="s">
        <v>2358</v>
      </c>
      <c r="I1583" s="285" t="s">
        <v>2359</v>
      </c>
      <c r="J1583" s="285" t="s">
        <v>4095</v>
      </c>
      <c r="K1583" s="285" t="s">
        <v>4096</v>
      </c>
      <c r="L1583" s="285" t="s">
        <v>4097</v>
      </c>
      <c r="M1583" s="285" t="s">
        <v>2068</v>
      </c>
      <c r="N1583" s="285" t="s">
        <v>2069</v>
      </c>
      <c r="O1583" s="285" t="s">
        <v>2070</v>
      </c>
      <c r="P1583" s="285" t="s">
        <v>2071</v>
      </c>
      <c r="Q1583" s="285" t="s">
        <v>2072</v>
      </c>
      <c r="R1583" s="285">
        <v>9</v>
      </c>
      <c r="S1583" s="285">
        <v>10</v>
      </c>
      <c r="T1583" s="285" t="s">
        <v>765</v>
      </c>
    </row>
    <row r="1584" spans="2:20" x14ac:dyDescent="0.35">
      <c r="B1584" s="286">
        <v>1577</v>
      </c>
      <c r="C1584" s="280" t="s">
        <v>646</v>
      </c>
      <c r="D1584" s="280">
        <v>371219</v>
      </c>
      <c r="E1584" s="280">
        <v>287178</v>
      </c>
      <c r="F1584" s="280">
        <f>D1584-E1584</f>
        <v>84041</v>
      </c>
      <c r="G1584" s="280">
        <v>146</v>
      </c>
      <c r="H1584" s="280">
        <v>49</v>
      </c>
      <c r="I1584" s="280">
        <v>0</v>
      </c>
      <c r="J1584" s="281">
        <v>18286</v>
      </c>
      <c r="K1584" s="280">
        <v>2670</v>
      </c>
      <c r="L1584" s="280">
        <v>323</v>
      </c>
      <c r="M1584" s="280">
        <v>351</v>
      </c>
      <c r="N1584" s="280">
        <v>583</v>
      </c>
      <c r="O1584" s="280">
        <v>765</v>
      </c>
      <c r="P1584" s="280">
        <v>128</v>
      </c>
      <c r="Q1584" s="280">
        <v>379</v>
      </c>
      <c r="R1584" s="280"/>
      <c r="S1584" s="280"/>
      <c r="T1584" s="280">
        <v>0</v>
      </c>
    </row>
    <row r="1585" spans="2:20" x14ac:dyDescent="0.35">
      <c r="B1585" s="286">
        <v>1578</v>
      </c>
      <c r="C1585" s="283" t="s">
        <v>647</v>
      </c>
      <c r="D1585" s="283">
        <v>368635</v>
      </c>
      <c r="E1585" s="283">
        <v>278505</v>
      </c>
      <c r="F1585" s="280">
        <f t="shared" ref="F1585:F1602" si="75">D1585-E1585</f>
        <v>90130</v>
      </c>
      <c r="G1585" s="283">
        <v>169.5</v>
      </c>
      <c r="H1585" s="283">
        <v>84</v>
      </c>
      <c r="I1585" s="283">
        <v>0</v>
      </c>
      <c r="J1585" s="284">
        <v>16235</v>
      </c>
      <c r="K1585" s="283">
        <v>1949</v>
      </c>
      <c r="L1585" s="283">
        <v>209</v>
      </c>
      <c r="M1585" s="283">
        <v>400.5</v>
      </c>
      <c r="N1585" s="283">
        <v>366</v>
      </c>
      <c r="O1585" s="283">
        <v>600</v>
      </c>
      <c r="P1585" s="283">
        <v>67</v>
      </c>
      <c r="Q1585" s="283">
        <v>160</v>
      </c>
      <c r="R1585" s="283"/>
      <c r="S1585" s="283"/>
      <c r="T1585" s="283">
        <v>0</v>
      </c>
    </row>
    <row r="1586" spans="2:20" x14ac:dyDescent="0.35">
      <c r="B1586" s="286">
        <v>1579</v>
      </c>
      <c r="C1586" s="283" t="s">
        <v>648</v>
      </c>
      <c r="D1586" s="283">
        <v>341065</v>
      </c>
      <c r="E1586" s="283">
        <v>254016</v>
      </c>
      <c r="F1586" s="280">
        <f t="shared" si="75"/>
        <v>87049</v>
      </c>
      <c r="G1586" s="283">
        <v>169.5</v>
      </c>
      <c r="H1586" s="283">
        <v>71</v>
      </c>
      <c r="I1586" s="283">
        <v>4</v>
      </c>
      <c r="J1586" s="284">
        <v>12597</v>
      </c>
      <c r="K1586" s="283">
        <v>1353</v>
      </c>
      <c r="L1586" s="283">
        <v>111</v>
      </c>
      <c r="M1586" s="283">
        <v>400.5</v>
      </c>
      <c r="N1586" s="283">
        <v>384</v>
      </c>
      <c r="O1586" s="283">
        <v>543</v>
      </c>
      <c r="P1586" s="283">
        <v>61</v>
      </c>
      <c r="Q1586" s="283">
        <v>146</v>
      </c>
      <c r="R1586" s="283"/>
      <c r="S1586" s="283"/>
      <c r="T1586" s="283">
        <v>0</v>
      </c>
    </row>
    <row r="1587" spans="2:20" x14ac:dyDescent="0.35">
      <c r="B1587" s="286">
        <v>1580</v>
      </c>
      <c r="C1587" s="283" t="s">
        <v>649</v>
      </c>
      <c r="D1587" s="283">
        <v>356338</v>
      </c>
      <c r="E1587" s="283">
        <v>269019</v>
      </c>
      <c r="F1587" s="280">
        <f t="shared" si="75"/>
        <v>87319</v>
      </c>
      <c r="G1587" s="283">
        <v>98</v>
      </c>
      <c r="H1587" s="283">
        <v>45</v>
      </c>
      <c r="I1587" s="283">
        <v>3</v>
      </c>
      <c r="J1587" s="284">
        <v>11423</v>
      </c>
      <c r="K1587" s="283">
        <v>1240</v>
      </c>
      <c r="L1587" s="283">
        <v>93</v>
      </c>
      <c r="M1587" s="283">
        <v>384</v>
      </c>
      <c r="N1587" s="283">
        <v>442</v>
      </c>
      <c r="O1587" s="283">
        <v>557</v>
      </c>
      <c r="P1587" s="283">
        <v>56</v>
      </c>
      <c r="Q1587" s="283">
        <v>134</v>
      </c>
      <c r="R1587" s="283"/>
      <c r="S1587" s="283"/>
      <c r="T1587" s="283">
        <v>0</v>
      </c>
    </row>
    <row r="1588" spans="2:20" x14ac:dyDescent="0.35">
      <c r="B1588" s="286">
        <v>1581</v>
      </c>
      <c r="C1588" s="283" t="s">
        <v>650</v>
      </c>
      <c r="D1588" s="283">
        <v>413790</v>
      </c>
      <c r="E1588" s="283">
        <v>333362</v>
      </c>
      <c r="F1588" s="280">
        <f t="shared" si="75"/>
        <v>80428</v>
      </c>
      <c r="G1588" s="283">
        <v>122</v>
      </c>
      <c r="H1588" s="280">
        <v>55</v>
      </c>
      <c r="I1588" s="283">
        <v>3</v>
      </c>
      <c r="J1588" s="284">
        <v>11397</v>
      </c>
      <c r="K1588" s="283">
        <v>1555</v>
      </c>
      <c r="L1588" s="283">
        <v>209</v>
      </c>
      <c r="M1588" s="283">
        <v>284</v>
      </c>
      <c r="N1588" s="283">
        <v>497</v>
      </c>
      <c r="O1588" s="283">
        <v>862</v>
      </c>
      <c r="P1588" s="283">
        <v>174</v>
      </c>
      <c r="Q1588" s="283">
        <v>510</v>
      </c>
      <c r="R1588" s="283"/>
      <c r="S1588" s="283"/>
      <c r="T1588" s="283">
        <v>0</v>
      </c>
    </row>
    <row r="1589" spans="2:20" x14ac:dyDescent="0.35">
      <c r="B1589" s="286">
        <v>1582</v>
      </c>
      <c r="C1589" s="283" t="s">
        <v>651</v>
      </c>
      <c r="D1589" s="283">
        <v>441268</v>
      </c>
      <c r="E1589" s="283">
        <v>362435</v>
      </c>
      <c r="F1589" s="280">
        <f t="shared" si="75"/>
        <v>78833</v>
      </c>
      <c r="G1589" s="283">
        <v>151.5</v>
      </c>
      <c r="H1589" s="283">
        <v>56</v>
      </c>
      <c r="I1589" s="283">
        <v>0</v>
      </c>
      <c r="J1589" s="284">
        <v>14132</v>
      </c>
      <c r="K1589" s="283">
        <v>2590</v>
      </c>
      <c r="L1589" s="283">
        <v>432</v>
      </c>
      <c r="M1589" s="283">
        <v>331</v>
      </c>
      <c r="N1589" s="283">
        <v>615</v>
      </c>
      <c r="O1589" s="283">
        <v>1153</v>
      </c>
      <c r="P1589" s="283">
        <v>275</v>
      </c>
      <c r="Q1589" s="283">
        <v>879</v>
      </c>
      <c r="R1589" s="283"/>
      <c r="S1589" s="283"/>
      <c r="T1589" s="283">
        <v>0</v>
      </c>
    </row>
    <row r="1590" spans="2:20" x14ac:dyDescent="0.35">
      <c r="B1590" s="286">
        <v>1583</v>
      </c>
      <c r="C1590" s="283" t="s">
        <v>652</v>
      </c>
      <c r="D1590" s="283">
        <v>447923</v>
      </c>
      <c r="E1590" s="283">
        <v>367915</v>
      </c>
      <c r="F1590" s="280">
        <f t="shared" si="75"/>
        <v>80008</v>
      </c>
      <c r="G1590" s="283">
        <v>151.5</v>
      </c>
      <c r="H1590" s="283">
        <v>47</v>
      </c>
      <c r="I1590" s="283">
        <v>3</v>
      </c>
      <c r="J1590" s="284">
        <v>19304</v>
      </c>
      <c r="K1590" s="283">
        <v>3362</v>
      </c>
      <c r="L1590" s="283">
        <v>534</v>
      </c>
      <c r="M1590" s="283">
        <v>331</v>
      </c>
      <c r="N1590" s="283">
        <v>585</v>
      </c>
      <c r="O1590" s="283">
        <v>890</v>
      </c>
      <c r="P1590" s="283">
        <v>197</v>
      </c>
      <c r="Q1590" s="283">
        <v>605</v>
      </c>
      <c r="R1590" s="283"/>
      <c r="S1590" s="283"/>
      <c r="T1590" s="283">
        <v>0</v>
      </c>
    </row>
    <row r="1591" spans="2:20" x14ac:dyDescent="0.35">
      <c r="B1591" s="286">
        <v>1584</v>
      </c>
      <c r="C1591" s="283" t="s">
        <v>653</v>
      </c>
      <c r="D1591" s="283">
        <v>404028</v>
      </c>
      <c r="E1591" s="283">
        <v>325322</v>
      </c>
      <c r="F1591" s="280">
        <f t="shared" si="75"/>
        <v>78706</v>
      </c>
      <c r="G1591" s="283">
        <v>175</v>
      </c>
      <c r="H1591" s="283">
        <v>72</v>
      </c>
      <c r="I1591" s="283">
        <v>4</v>
      </c>
      <c r="J1591" s="284">
        <v>17239</v>
      </c>
      <c r="K1591" s="283">
        <v>2640</v>
      </c>
      <c r="L1591" s="283">
        <v>319</v>
      </c>
      <c r="M1591" s="283">
        <v>449</v>
      </c>
      <c r="N1591" s="283">
        <v>477</v>
      </c>
      <c r="O1591" s="283">
        <v>696</v>
      </c>
      <c r="P1591" s="283">
        <v>131</v>
      </c>
      <c r="Q1591" s="283">
        <v>315</v>
      </c>
      <c r="R1591" s="283"/>
      <c r="S1591" s="283"/>
      <c r="T1591" s="283">
        <v>0</v>
      </c>
    </row>
    <row r="1592" spans="2:20" x14ac:dyDescent="0.35">
      <c r="B1592" s="286">
        <v>1585</v>
      </c>
      <c r="C1592" s="283" t="s">
        <v>654</v>
      </c>
      <c r="D1592" s="283">
        <v>401892</v>
      </c>
      <c r="E1592" s="283">
        <v>313771</v>
      </c>
      <c r="F1592" s="280">
        <f t="shared" si="75"/>
        <v>88121</v>
      </c>
      <c r="G1592" s="283">
        <v>175</v>
      </c>
      <c r="H1592" s="283">
        <v>74</v>
      </c>
      <c r="I1592" s="283">
        <v>0</v>
      </c>
      <c r="J1592" s="284">
        <v>13960</v>
      </c>
      <c r="K1592" s="283">
        <v>1749</v>
      </c>
      <c r="L1592" s="283">
        <v>172</v>
      </c>
      <c r="M1592" s="283">
        <v>449</v>
      </c>
      <c r="N1592" s="283">
        <v>367</v>
      </c>
      <c r="O1592" s="283">
        <v>532</v>
      </c>
      <c r="P1592" s="283">
        <v>79</v>
      </c>
      <c r="Q1592" s="283">
        <v>208</v>
      </c>
      <c r="R1592" s="283"/>
      <c r="S1592" s="283"/>
      <c r="T1592" s="283">
        <v>0</v>
      </c>
    </row>
    <row r="1593" spans="2:20" x14ac:dyDescent="0.35">
      <c r="B1593" s="286">
        <v>1586</v>
      </c>
      <c r="C1593" s="283" t="s">
        <v>655</v>
      </c>
      <c r="D1593" s="283">
        <v>402045</v>
      </c>
      <c r="E1593" s="283">
        <v>307587</v>
      </c>
      <c r="F1593" s="280">
        <f t="shared" si="75"/>
        <v>94458</v>
      </c>
      <c r="G1593" s="283">
        <v>132</v>
      </c>
      <c r="H1593" s="283">
        <v>70</v>
      </c>
      <c r="I1593" s="283">
        <v>6</v>
      </c>
      <c r="J1593" s="284">
        <v>11874</v>
      </c>
      <c r="K1593" s="283">
        <v>1522</v>
      </c>
      <c r="L1593" s="283">
        <v>185</v>
      </c>
      <c r="M1593" s="283">
        <v>352</v>
      </c>
      <c r="N1593" s="283">
        <v>305</v>
      </c>
      <c r="O1593" s="283">
        <v>380</v>
      </c>
      <c r="P1593" s="283">
        <v>60</v>
      </c>
      <c r="Q1593" s="283">
        <v>128</v>
      </c>
      <c r="R1593" s="283"/>
      <c r="S1593" s="283"/>
      <c r="T1593" s="283">
        <v>0</v>
      </c>
    </row>
    <row r="1594" spans="2:20" x14ac:dyDescent="0.35">
      <c r="B1594" s="286">
        <v>1587</v>
      </c>
      <c r="C1594" s="283" t="s">
        <v>656</v>
      </c>
      <c r="D1594" s="283">
        <v>378372</v>
      </c>
      <c r="E1594" s="283">
        <v>279732</v>
      </c>
      <c r="F1594" s="280">
        <f t="shared" si="75"/>
        <v>98640</v>
      </c>
      <c r="G1594" s="283">
        <v>132</v>
      </c>
      <c r="H1594" s="283">
        <v>49</v>
      </c>
      <c r="I1594" s="283">
        <v>3</v>
      </c>
      <c r="J1594" s="284">
        <v>10357</v>
      </c>
      <c r="K1594" s="283">
        <v>1222</v>
      </c>
      <c r="L1594" s="283">
        <v>167</v>
      </c>
      <c r="M1594" s="283">
        <v>352</v>
      </c>
      <c r="N1594" s="283">
        <v>287</v>
      </c>
      <c r="O1594" s="283">
        <v>255</v>
      </c>
      <c r="P1594" s="283">
        <v>54</v>
      </c>
      <c r="Q1594" s="283">
        <v>109</v>
      </c>
      <c r="R1594" s="283"/>
      <c r="S1594" s="283"/>
      <c r="T1594" s="283">
        <v>0</v>
      </c>
    </row>
    <row r="1595" spans="2:20" x14ac:dyDescent="0.35">
      <c r="B1595" s="286">
        <v>1588</v>
      </c>
      <c r="C1595" s="283" t="s">
        <v>657</v>
      </c>
      <c r="D1595" s="283">
        <v>357614</v>
      </c>
      <c r="E1595" s="283">
        <v>255821</v>
      </c>
      <c r="F1595" s="280">
        <f t="shared" si="75"/>
        <v>101793</v>
      </c>
      <c r="G1595" s="283">
        <v>40</v>
      </c>
      <c r="H1595" s="283">
        <v>21</v>
      </c>
      <c r="I1595" s="283">
        <v>3</v>
      </c>
      <c r="J1595" s="284">
        <v>9052</v>
      </c>
      <c r="K1595" s="283">
        <v>1007</v>
      </c>
      <c r="L1595" s="283">
        <v>157</v>
      </c>
      <c r="M1595" s="283">
        <v>172</v>
      </c>
      <c r="N1595" s="283">
        <v>262</v>
      </c>
      <c r="O1595" s="283">
        <v>201</v>
      </c>
      <c r="P1595" s="283">
        <v>30</v>
      </c>
      <c r="Q1595" s="283">
        <v>94</v>
      </c>
      <c r="R1595" s="283"/>
      <c r="S1595" s="283"/>
      <c r="T1595" s="283">
        <v>0</v>
      </c>
    </row>
    <row r="1596" spans="2:20" x14ac:dyDescent="0.35">
      <c r="B1596" s="286">
        <v>1589</v>
      </c>
      <c r="C1596" s="283" t="s">
        <v>658</v>
      </c>
      <c r="D1596" s="283">
        <v>319839</v>
      </c>
      <c r="E1596" s="283">
        <v>221079</v>
      </c>
      <c r="F1596" s="280">
        <f t="shared" si="75"/>
        <v>98760</v>
      </c>
      <c r="G1596" s="283">
        <v>40</v>
      </c>
      <c r="H1596" s="283">
        <v>11</v>
      </c>
      <c r="I1596" s="283">
        <v>0</v>
      </c>
      <c r="J1596" s="283">
        <v>7455</v>
      </c>
      <c r="K1596" s="283">
        <v>952</v>
      </c>
      <c r="L1596" s="283">
        <v>138</v>
      </c>
      <c r="M1596" s="283">
        <v>172</v>
      </c>
      <c r="N1596" s="283">
        <v>214</v>
      </c>
      <c r="O1596" s="283">
        <v>143</v>
      </c>
      <c r="P1596" s="283">
        <v>23</v>
      </c>
      <c r="Q1596" s="283">
        <v>79</v>
      </c>
      <c r="R1596" s="283"/>
      <c r="S1596" s="283"/>
      <c r="T1596" s="283">
        <v>0</v>
      </c>
    </row>
    <row r="1597" spans="2:20" x14ac:dyDescent="0.35">
      <c r="B1597" s="286">
        <v>1590</v>
      </c>
      <c r="C1597" s="283" t="s">
        <v>659</v>
      </c>
      <c r="D1597" s="283">
        <v>291395</v>
      </c>
      <c r="E1597" s="283">
        <v>197002</v>
      </c>
      <c r="F1597" s="280">
        <f t="shared" si="75"/>
        <v>94393</v>
      </c>
      <c r="G1597" s="283">
        <v>16.5</v>
      </c>
      <c r="H1597" s="283">
        <v>9</v>
      </c>
      <c r="I1597" s="283">
        <v>0</v>
      </c>
      <c r="J1597" s="283">
        <v>5725</v>
      </c>
      <c r="K1597" s="283">
        <v>818</v>
      </c>
      <c r="L1597" s="283">
        <v>128</v>
      </c>
      <c r="M1597" s="283">
        <v>54.5</v>
      </c>
      <c r="N1597" s="283">
        <v>157</v>
      </c>
      <c r="O1597" s="283">
        <v>96</v>
      </c>
      <c r="P1597" s="283">
        <v>24</v>
      </c>
      <c r="Q1597" s="283">
        <v>58</v>
      </c>
      <c r="R1597" s="283"/>
      <c r="S1597" s="283"/>
      <c r="T1597" s="283">
        <v>0</v>
      </c>
    </row>
    <row r="1598" spans="2:20" x14ac:dyDescent="0.35">
      <c r="B1598" s="286">
        <v>1591</v>
      </c>
      <c r="C1598" s="283" t="s">
        <v>660</v>
      </c>
      <c r="D1598" s="283">
        <v>218198</v>
      </c>
      <c r="E1598" s="283">
        <v>147282</v>
      </c>
      <c r="F1598" s="280">
        <f t="shared" si="75"/>
        <v>70916</v>
      </c>
      <c r="G1598" s="283">
        <v>16.5</v>
      </c>
      <c r="H1598" s="283">
        <v>8</v>
      </c>
      <c r="I1598" s="283">
        <v>0</v>
      </c>
      <c r="J1598" s="283">
        <v>3312</v>
      </c>
      <c r="K1598" s="283">
        <v>589</v>
      </c>
      <c r="L1598" s="283">
        <v>99</v>
      </c>
      <c r="M1598" s="283">
        <v>54.5</v>
      </c>
      <c r="N1598" s="283">
        <v>124</v>
      </c>
      <c r="O1598" s="283">
        <v>52</v>
      </c>
      <c r="P1598" s="283">
        <v>15</v>
      </c>
      <c r="Q1598" s="283">
        <v>57</v>
      </c>
      <c r="R1598" s="283"/>
      <c r="S1598" s="283"/>
      <c r="T1598" s="283">
        <v>0</v>
      </c>
    </row>
    <row r="1599" spans="2:20" x14ac:dyDescent="0.35">
      <c r="B1599" s="286">
        <v>1592</v>
      </c>
      <c r="C1599" s="283" t="s">
        <v>661</v>
      </c>
      <c r="D1599" s="283">
        <v>165110</v>
      </c>
      <c r="E1599" s="283">
        <v>112837</v>
      </c>
      <c r="F1599" s="280">
        <f t="shared" si="75"/>
        <v>52273</v>
      </c>
      <c r="G1599" s="283">
        <v>8.5</v>
      </c>
      <c r="H1599" s="283">
        <v>3</v>
      </c>
      <c r="I1599" s="283">
        <v>0</v>
      </c>
      <c r="J1599" s="283">
        <v>2052</v>
      </c>
      <c r="K1599" s="283">
        <v>455</v>
      </c>
      <c r="L1599" s="283">
        <v>100</v>
      </c>
      <c r="M1599" s="283">
        <v>27</v>
      </c>
      <c r="N1599" s="283">
        <v>99</v>
      </c>
      <c r="O1599" s="283">
        <v>32</v>
      </c>
      <c r="P1599" s="283">
        <v>12</v>
      </c>
      <c r="Q1599" s="283">
        <v>43</v>
      </c>
      <c r="R1599" s="283"/>
      <c r="S1599" s="283"/>
      <c r="T1599" s="283">
        <v>0</v>
      </c>
    </row>
    <row r="1600" spans="2:20" x14ac:dyDescent="0.35">
      <c r="B1600" s="286">
        <v>1593</v>
      </c>
      <c r="C1600" s="283" t="s">
        <v>662</v>
      </c>
      <c r="D1600" s="283">
        <v>119896</v>
      </c>
      <c r="E1600" s="283">
        <v>83218</v>
      </c>
      <c r="F1600" s="280">
        <f t="shared" si="75"/>
        <v>36678</v>
      </c>
      <c r="G1600" s="283">
        <v>8.5</v>
      </c>
      <c r="H1600" s="283">
        <v>3</v>
      </c>
      <c r="I1600" s="283">
        <v>0</v>
      </c>
      <c r="J1600" s="283">
        <v>1212</v>
      </c>
      <c r="K1600" s="283">
        <v>279</v>
      </c>
      <c r="L1600" s="283">
        <v>54</v>
      </c>
      <c r="M1600" s="283">
        <v>27</v>
      </c>
      <c r="N1600" s="283">
        <v>79</v>
      </c>
      <c r="O1600" s="283">
        <v>19</v>
      </c>
      <c r="P1600" s="283">
        <v>6</v>
      </c>
      <c r="Q1600" s="283">
        <v>25</v>
      </c>
      <c r="R1600" s="283"/>
      <c r="S1600" s="283"/>
      <c r="T1600" s="283">
        <v>0</v>
      </c>
    </row>
    <row r="1601" spans="2:20" x14ac:dyDescent="0.35">
      <c r="B1601" s="286">
        <v>1594</v>
      </c>
      <c r="C1601" s="283" t="s">
        <v>663</v>
      </c>
      <c r="D1601" s="283">
        <v>127990</v>
      </c>
      <c r="E1601" s="283">
        <v>89150</v>
      </c>
      <c r="F1601" s="280">
        <f t="shared" si="75"/>
        <v>38840</v>
      </c>
      <c r="G1601" s="283">
        <v>7</v>
      </c>
      <c r="H1601" s="283">
        <v>6</v>
      </c>
      <c r="I1601" s="283">
        <v>0</v>
      </c>
      <c r="J1601" s="283">
        <v>828</v>
      </c>
      <c r="K1601" s="283">
        <v>202</v>
      </c>
      <c r="L1601" s="283">
        <v>53</v>
      </c>
      <c r="M1601" s="283">
        <v>13</v>
      </c>
      <c r="N1601" s="283">
        <v>97</v>
      </c>
      <c r="O1601" s="283">
        <v>15</v>
      </c>
      <c r="P1601" s="283">
        <v>3</v>
      </c>
      <c r="Q1601" s="283">
        <v>23</v>
      </c>
      <c r="R1601" s="283"/>
      <c r="S1601" s="283"/>
      <c r="T1601" s="283">
        <v>0</v>
      </c>
    </row>
    <row r="1602" spans="2:20" x14ac:dyDescent="0.35">
      <c r="B1602" s="286">
        <v>1595</v>
      </c>
      <c r="C1602" s="283" t="s">
        <v>664</v>
      </c>
      <c r="D1602" s="283">
        <v>5926624</v>
      </c>
      <c r="E1602" s="283">
        <v>4485210</v>
      </c>
      <c r="F1602" s="280">
        <f t="shared" si="75"/>
        <v>1441414</v>
      </c>
      <c r="G1602" s="283">
        <v>1759</v>
      </c>
      <c r="H1602" s="283">
        <v>733</v>
      </c>
      <c r="I1602" s="283">
        <v>29</v>
      </c>
      <c r="J1602" s="283">
        <v>186441</v>
      </c>
      <c r="K1602" s="283">
        <v>26163</v>
      </c>
      <c r="L1602" s="283">
        <v>3496</v>
      </c>
      <c r="M1602" s="283">
        <v>4604</v>
      </c>
      <c r="N1602" s="283">
        <v>5940</v>
      </c>
      <c r="O1602" s="283">
        <v>7791</v>
      </c>
      <c r="P1602" s="283">
        <v>1395</v>
      </c>
      <c r="Q1602" s="283">
        <v>3952</v>
      </c>
      <c r="R1602" s="283"/>
      <c r="S1602" s="283"/>
      <c r="T1602" s="283">
        <v>0</v>
      </c>
    </row>
    <row r="1603" spans="2:20" x14ac:dyDescent="0.35">
      <c r="B1603" s="286">
        <v>1596</v>
      </c>
      <c r="C1603" s="282" t="s">
        <v>768</v>
      </c>
      <c r="D1603" s="282">
        <v>2525539</v>
      </c>
      <c r="E1603" s="282">
        <v>1834359</v>
      </c>
      <c r="F1603" s="282">
        <f>D1603-E1603</f>
        <v>691180</v>
      </c>
      <c r="G1603" s="282">
        <v>491</v>
      </c>
      <c r="H1603" s="282">
        <v>222</v>
      </c>
      <c r="I1603" s="282">
        <v>13</v>
      </c>
      <c r="J1603" s="282">
        <v>62480</v>
      </c>
      <c r="K1603" s="282">
        <v>10503</v>
      </c>
      <c r="L1603" s="282">
        <v>1881</v>
      </c>
      <c r="M1603" s="282">
        <v>1220</v>
      </c>
      <c r="N1603" s="282">
        <v>1714</v>
      </c>
      <c r="O1603" s="282">
        <v>2409</v>
      </c>
      <c r="P1603" s="282">
        <v>540</v>
      </c>
      <c r="Q1603" s="282">
        <v>1714</v>
      </c>
      <c r="R1603" s="282"/>
      <c r="S1603" s="282"/>
      <c r="T1603" s="282">
        <v>1</v>
      </c>
    </row>
    <row r="1604" spans="2:20" ht="42" x14ac:dyDescent="0.4">
      <c r="B1604" s="286">
        <v>1597</v>
      </c>
      <c r="C1604" s="218"/>
      <c r="D1604" s="607" t="s">
        <v>2353</v>
      </c>
      <c r="E1604" s="607" t="s">
        <v>2354</v>
      </c>
      <c r="F1604" s="607" t="s">
        <v>2355</v>
      </c>
      <c r="G1604" s="285" t="s">
        <v>2357</v>
      </c>
      <c r="H1604" s="285" t="s">
        <v>2358</v>
      </c>
      <c r="I1604" s="285" t="s">
        <v>2359</v>
      </c>
      <c r="J1604" s="285" t="s">
        <v>4098</v>
      </c>
      <c r="K1604" s="285" t="s">
        <v>4099</v>
      </c>
      <c r="L1604" s="285" t="s">
        <v>4100</v>
      </c>
      <c r="M1604" s="285" t="s">
        <v>2068</v>
      </c>
      <c r="N1604" s="285" t="s">
        <v>2069</v>
      </c>
      <c r="O1604" s="285" t="s">
        <v>2070</v>
      </c>
      <c r="P1604" s="285" t="s">
        <v>2071</v>
      </c>
      <c r="Q1604" s="285" t="s">
        <v>2072</v>
      </c>
      <c r="R1604" s="285">
        <v>9</v>
      </c>
      <c r="S1604" s="285">
        <v>10</v>
      </c>
      <c r="T1604" s="285" t="s">
        <v>765</v>
      </c>
    </row>
    <row r="1605" spans="2:20" x14ac:dyDescent="0.35">
      <c r="B1605" s="286">
        <v>1598</v>
      </c>
      <c r="C1605" s="280" t="s">
        <v>646</v>
      </c>
      <c r="D1605" s="280">
        <v>371219</v>
      </c>
      <c r="E1605" s="280">
        <v>287178</v>
      </c>
      <c r="F1605" s="280">
        <f>D1605-E1605</f>
        <v>84041</v>
      </c>
      <c r="G1605" s="280">
        <v>146</v>
      </c>
      <c r="H1605" s="280">
        <v>49</v>
      </c>
      <c r="I1605" s="280">
        <v>0</v>
      </c>
      <c r="J1605" s="281">
        <v>695</v>
      </c>
      <c r="K1605" s="280">
        <v>1839</v>
      </c>
      <c r="L1605" s="280">
        <v>1390</v>
      </c>
      <c r="M1605" s="280">
        <v>351</v>
      </c>
      <c r="N1605" s="280">
        <v>583</v>
      </c>
      <c r="O1605" s="280">
        <v>765</v>
      </c>
      <c r="P1605" s="280">
        <v>128</v>
      </c>
      <c r="Q1605" s="280">
        <v>379</v>
      </c>
      <c r="R1605" s="280"/>
      <c r="S1605" s="280"/>
      <c r="T1605" s="280">
        <v>0</v>
      </c>
    </row>
    <row r="1606" spans="2:20" x14ac:dyDescent="0.35">
      <c r="B1606" s="286">
        <v>1599</v>
      </c>
      <c r="C1606" s="283" t="s">
        <v>647</v>
      </c>
      <c r="D1606" s="283">
        <v>368635</v>
      </c>
      <c r="E1606" s="283">
        <v>278505</v>
      </c>
      <c r="F1606" s="280">
        <f t="shared" ref="F1606:F1623" si="76">D1606-E1606</f>
        <v>90130</v>
      </c>
      <c r="G1606" s="283">
        <v>169.5</v>
      </c>
      <c r="H1606" s="283">
        <v>84</v>
      </c>
      <c r="I1606" s="283">
        <v>0</v>
      </c>
      <c r="J1606" s="284">
        <v>736</v>
      </c>
      <c r="K1606" s="283">
        <v>1465</v>
      </c>
      <c r="L1606" s="283">
        <v>894</v>
      </c>
      <c r="M1606" s="283">
        <v>400.5</v>
      </c>
      <c r="N1606" s="283">
        <v>366</v>
      </c>
      <c r="O1606" s="283">
        <v>600</v>
      </c>
      <c r="P1606" s="283">
        <v>67</v>
      </c>
      <c r="Q1606" s="283">
        <v>160</v>
      </c>
      <c r="R1606" s="283"/>
      <c r="S1606" s="283"/>
      <c r="T1606" s="283">
        <v>0</v>
      </c>
    </row>
    <row r="1607" spans="2:20" x14ac:dyDescent="0.35">
      <c r="B1607" s="286">
        <v>1600</v>
      </c>
      <c r="C1607" s="283" t="s">
        <v>648</v>
      </c>
      <c r="D1607" s="283">
        <v>341065</v>
      </c>
      <c r="E1607" s="283">
        <v>254016</v>
      </c>
      <c r="F1607" s="280">
        <f t="shared" si="76"/>
        <v>87049</v>
      </c>
      <c r="G1607" s="283">
        <v>169.5</v>
      </c>
      <c r="H1607" s="283">
        <v>71</v>
      </c>
      <c r="I1607" s="283">
        <v>4</v>
      </c>
      <c r="J1607" s="284">
        <v>646</v>
      </c>
      <c r="K1607" s="283">
        <v>1161</v>
      </c>
      <c r="L1607" s="283">
        <v>729</v>
      </c>
      <c r="M1607" s="283">
        <v>400.5</v>
      </c>
      <c r="N1607" s="283">
        <v>384</v>
      </c>
      <c r="O1607" s="283">
        <v>543</v>
      </c>
      <c r="P1607" s="283">
        <v>61</v>
      </c>
      <c r="Q1607" s="283">
        <v>146</v>
      </c>
      <c r="R1607" s="283"/>
      <c r="S1607" s="283"/>
      <c r="T1607" s="283">
        <v>0</v>
      </c>
    </row>
    <row r="1608" spans="2:20" x14ac:dyDescent="0.35">
      <c r="B1608" s="286">
        <v>1601</v>
      </c>
      <c r="C1608" s="283" t="s">
        <v>649</v>
      </c>
      <c r="D1608" s="283">
        <v>356338</v>
      </c>
      <c r="E1608" s="283">
        <v>269019</v>
      </c>
      <c r="F1608" s="280">
        <f t="shared" si="76"/>
        <v>87319</v>
      </c>
      <c r="G1608" s="283">
        <v>98</v>
      </c>
      <c r="H1608" s="283">
        <v>45</v>
      </c>
      <c r="I1608" s="283">
        <v>3</v>
      </c>
      <c r="J1608" s="284">
        <v>624</v>
      </c>
      <c r="K1608" s="283">
        <v>1073</v>
      </c>
      <c r="L1608" s="283">
        <v>966</v>
      </c>
      <c r="M1608" s="283">
        <v>384</v>
      </c>
      <c r="N1608" s="283">
        <v>442</v>
      </c>
      <c r="O1608" s="283">
        <v>557</v>
      </c>
      <c r="P1608" s="283">
        <v>56</v>
      </c>
      <c r="Q1608" s="283">
        <v>134</v>
      </c>
      <c r="R1608" s="283"/>
      <c r="S1608" s="283"/>
      <c r="T1608" s="283">
        <v>0</v>
      </c>
    </row>
    <row r="1609" spans="2:20" x14ac:dyDescent="0.35">
      <c r="B1609" s="286">
        <v>1602</v>
      </c>
      <c r="C1609" s="283" t="s">
        <v>650</v>
      </c>
      <c r="D1609" s="283">
        <v>413790</v>
      </c>
      <c r="E1609" s="283">
        <v>333362</v>
      </c>
      <c r="F1609" s="280">
        <f t="shared" si="76"/>
        <v>80428</v>
      </c>
      <c r="G1609" s="283">
        <v>122</v>
      </c>
      <c r="H1609" s="280">
        <v>55</v>
      </c>
      <c r="I1609" s="283">
        <v>3</v>
      </c>
      <c r="J1609" s="284">
        <v>1006</v>
      </c>
      <c r="K1609" s="283">
        <v>2892</v>
      </c>
      <c r="L1609" s="283">
        <v>2994</v>
      </c>
      <c r="M1609" s="283">
        <v>284</v>
      </c>
      <c r="N1609" s="283">
        <v>497</v>
      </c>
      <c r="O1609" s="283">
        <v>862</v>
      </c>
      <c r="P1609" s="283">
        <v>174</v>
      </c>
      <c r="Q1609" s="283">
        <v>510</v>
      </c>
      <c r="R1609" s="283"/>
      <c r="S1609" s="283"/>
      <c r="T1609" s="283">
        <v>0</v>
      </c>
    </row>
    <row r="1610" spans="2:20" x14ac:dyDescent="0.35">
      <c r="B1610" s="286">
        <v>1603</v>
      </c>
      <c r="C1610" s="283" t="s">
        <v>651</v>
      </c>
      <c r="D1610" s="283">
        <v>441268</v>
      </c>
      <c r="E1610" s="283">
        <v>362435</v>
      </c>
      <c r="F1610" s="280">
        <f t="shared" si="76"/>
        <v>78833</v>
      </c>
      <c r="G1610" s="283">
        <v>151.5</v>
      </c>
      <c r="H1610" s="283">
        <v>56</v>
      </c>
      <c r="I1610" s="283">
        <v>0</v>
      </c>
      <c r="J1610" s="284">
        <v>1589</v>
      </c>
      <c r="K1610" s="283">
        <v>5294</v>
      </c>
      <c r="L1610" s="283">
        <v>6836</v>
      </c>
      <c r="M1610" s="283">
        <v>331</v>
      </c>
      <c r="N1610" s="283">
        <v>615</v>
      </c>
      <c r="O1610" s="283">
        <v>1153</v>
      </c>
      <c r="P1610" s="283">
        <v>275</v>
      </c>
      <c r="Q1610" s="283">
        <v>879</v>
      </c>
      <c r="R1610" s="283"/>
      <c r="S1610" s="283"/>
      <c r="T1610" s="283">
        <v>0</v>
      </c>
    </row>
    <row r="1611" spans="2:20" x14ac:dyDescent="0.35">
      <c r="B1611" s="286">
        <v>1604</v>
      </c>
      <c r="C1611" s="283" t="s">
        <v>652</v>
      </c>
      <c r="D1611" s="283">
        <v>447923</v>
      </c>
      <c r="E1611" s="283">
        <v>367915</v>
      </c>
      <c r="F1611" s="280">
        <f t="shared" si="76"/>
        <v>80008</v>
      </c>
      <c r="G1611" s="283">
        <v>151.5</v>
      </c>
      <c r="H1611" s="283">
        <v>47</v>
      </c>
      <c r="I1611" s="283">
        <v>3</v>
      </c>
      <c r="J1611" s="284">
        <v>1241</v>
      </c>
      <c r="K1611" s="283">
        <v>4560</v>
      </c>
      <c r="L1611" s="283">
        <v>6157</v>
      </c>
      <c r="M1611" s="283">
        <v>331</v>
      </c>
      <c r="N1611" s="283">
        <v>585</v>
      </c>
      <c r="O1611" s="283">
        <v>890</v>
      </c>
      <c r="P1611" s="283">
        <v>197</v>
      </c>
      <c r="Q1611" s="283">
        <v>605</v>
      </c>
      <c r="R1611" s="283"/>
      <c r="S1611" s="283"/>
      <c r="T1611" s="283">
        <v>0</v>
      </c>
    </row>
    <row r="1612" spans="2:20" x14ac:dyDescent="0.35">
      <c r="B1612" s="286">
        <v>1605</v>
      </c>
      <c r="C1612" s="283" t="s">
        <v>653</v>
      </c>
      <c r="D1612" s="283">
        <v>404028</v>
      </c>
      <c r="E1612" s="283">
        <v>325322</v>
      </c>
      <c r="F1612" s="280">
        <f t="shared" si="76"/>
        <v>78706</v>
      </c>
      <c r="G1612" s="283">
        <v>175</v>
      </c>
      <c r="H1612" s="283">
        <v>72</v>
      </c>
      <c r="I1612" s="283">
        <v>4</v>
      </c>
      <c r="J1612" s="284">
        <v>925</v>
      </c>
      <c r="K1612" s="283">
        <v>3228</v>
      </c>
      <c r="L1612" s="283">
        <v>3638</v>
      </c>
      <c r="M1612" s="283">
        <v>449</v>
      </c>
      <c r="N1612" s="283">
        <v>477</v>
      </c>
      <c r="O1612" s="283">
        <v>696</v>
      </c>
      <c r="P1612" s="283">
        <v>131</v>
      </c>
      <c r="Q1612" s="283">
        <v>315</v>
      </c>
      <c r="R1612" s="283"/>
      <c r="S1612" s="283"/>
      <c r="T1612" s="283">
        <v>0</v>
      </c>
    </row>
    <row r="1613" spans="2:20" x14ac:dyDescent="0.35">
      <c r="B1613" s="286">
        <v>1606</v>
      </c>
      <c r="C1613" s="283" t="s">
        <v>654</v>
      </c>
      <c r="D1613" s="283">
        <v>401892</v>
      </c>
      <c r="E1613" s="283">
        <v>313771</v>
      </c>
      <c r="F1613" s="280">
        <f t="shared" si="76"/>
        <v>88121</v>
      </c>
      <c r="G1613" s="283">
        <v>175</v>
      </c>
      <c r="H1613" s="283">
        <v>74</v>
      </c>
      <c r="I1613" s="283">
        <v>0</v>
      </c>
      <c r="J1613" s="284">
        <v>955</v>
      </c>
      <c r="K1613" s="283">
        <v>2491</v>
      </c>
      <c r="L1613" s="283">
        <v>2236</v>
      </c>
      <c r="M1613" s="283">
        <v>449</v>
      </c>
      <c r="N1613" s="283">
        <v>367</v>
      </c>
      <c r="O1613" s="283">
        <v>532</v>
      </c>
      <c r="P1613" s="283">
        <v>79</v>
      </c>
      <c r="Q1613" s="283">
        <v>208</v>
      </c>
      <c r="R1613" s="283"/>
      <c r="S1613" s="283"/>
      <c r="T1613" s="283">
        <v>0</v>
      </c>
    </row>
    <row r="1614" spans="2:20" x14ac:dyDescent="0.35">
      <c r="B1614" s="286">
        <v>1607</v>
      </c>
      <c r="C1614" s="283" t="s">
        <v>655</v>
      </c>
      <c r="D1614" s="283">
        <v>402045</v>
      </c>
      <c r="E1614" s="283">
        <v>307587</v>
      </c>
      <c r="F1614" s="280">
        <f t="shared" si="76"/>
        <v>94458</v>
      </c>
      <c r="G1614" s="283">
        <v>132</v>
      </c>
      <c r="H1614" s="283">
        <v>70</v>
      </c>
      <c r="I1614" s="283">
        <v>6</v>
      </c>
      <c r="J1614" s="284">
        <v>1015</v>
      </c>
      <c r="K1614" s="283">
        <v>2266</v>
      </c>
      <c r="L1614" s="283">
        <v>1798</v>
      </c>
      <c r="M1614" s="283">
        <v>352</v>
      </c>
      <c r="N1614" s="283">
        <v>305</v>
      </c>
      <c r="O1614" s="283">
        <v>380</v>
      </c>
      <c r="P1614" s="283">
        <v>60</v>
      </c>
      <c r="Q1614" s="283">
        <v>128</v>
      </c>
      <c r="R1614" s="283"/>
      <c r="S1614" s="283"/>
      <c r="T1614" s="283">
        <v>0</v>
      </c>
    </row>
    <row r="1615" spans="2:20" x14ac:dyDescent="0.35">
      <c r="B1615" s="286">
        <v>1608</v>
      </c>
      <c r="C1615" s="283" t="s">
        <v>656</v>
      </c>
      <c r="D1615" s="283">
        <v>378372</v>
      </c>
      <c r="E1615" s="283">
        <v>279732</v>
      </c>
      <c r="F1615" s="280">
        <f t="shared" si="76"/>
        <v>98640</v>
      </c>
      <c r="G1615" s="283">
        <v>132</v>
      </c>
      <c r="H1615" s="283">
        <v>49</v>
      </c>
      <c r="I1615" s="283">
        <v>3</v>
      </c>
      <c r="J1615" s="284">
        <v>843</v>
      </c>
      <c r="K1615" s="283">
        <v>1930</v>
      </c>
      <c r="L1615" s="283">
        <v>1510</v>
      </c>
      <c r="M1615" s="283">
        <v>352</v>
      </c>
      <c r="N1615" s="283">
        <v>287</v>
      </c>
      <c r="O1615" s="283">
        <v>255</v>
      </c>
      <c r="P1615" s="283">
        <v>54</v>
      </c>
      <c r="Q1615" s="283">
        <v>109</v>
      </c>
      <c r="R1615" s="283"/>
      <c r="S1615" s="283"/>
      <c r="T1615" s="283">
        <v>0</v>
      </c>
    </row>
    <row r="1616" spans="2:20" x14ac:dyDescent="0.35">
      <c r="B1616" s="286">
        <v>1609</v>
      </c>
      <c r="C1616" s="283" t="s">
        <v>657</v>
      </c>
      <c r="D1616" s="283">
        <v>357614</v>
      </c>
      <c r="E1616" s="283">
        <v>255821</v>
      </c>
      <c r="F1616" s="280">
        <f t="shared" si="76"/>
        <v>101793</v>
      </c>
      <c r="G1616" s="283">
        <v>40</v>
      </c>
      <c r="H1616" s="283">
        <v>21</v>
      </c>
      <c r="I1616" s="283">
        <v>3</v>
      </c>
      <c r="J1616" s="284">
        <v>768</v>
      </c>
      <c r="K1616" s="283">
        <v>1861</v>
      </c>
      <c r="L1616" s="283">
        <v>1318</v>
      </c>
      <c r="M1616" s="283">
        <v>172</v>
      </c>
      <c r="N1616" s="283">
        <v>262</v>
      </c>
      <c r="O1616" s="283">
        <v>201</v>
      </c>
      <c r="P1616" s="283">
        <v>30</v>
      </c>
      <c r="Q1616" s="283">
        <v>94</v>
      </c>
      <c r="R1616" s="283"/>
      <c r="S1616" s="283"/>
      <c r="T1616" s="283">
        <v>0</v>
      </c>
    </row>
    <row r="1617" spans="2:20" x14ac:dyDescent="0.35">
      <c r="B1617" s="286">
        <v>1610</v>
      </c>
      <c r="C1617" s="283" t="s">
        <v>658</v>
      </c>
      <c r="D1617" s="283">
        <v>319839</v>
      </c>
      <c r="E1617" s="283">
        <v>221079</v>
      </c>
      <c r="F1617" s="280">
        <f t="shared" si="76"/>
        <v>98760</v>
      </c>
      <c r="G1617" s="283">
        <v>40</v>
      </c>
      <c r="H1617" s="283">
        <v>11</v>
      </c>
      <c r="I1617" s="283">
        <v>0</v>
      </c>
      <c r="J1617" s="283">
        <v>695</v>
      </c>
      <c r="K1617" s="283">
        <v>1552</v>
      </c>
      <c r="L1617" s="283">
        <v>1174</v>
      </c>
      <c r="M1617" s="283">
        <v>172</v>
      </c>
      <c r="N1617" s="283">
        <v>214</v>
      </c>
      <c r="O1617" s="283">
        <v>143</v>
      </c>
      <c r="P1617" s="283">
        <v>23</v>
      </c>
      <c r="Q1617" s="283">
        <v>79</v>
      </c>
      <c r="R1617" s="283"/>
      <c r="S1617" s="283"/>
      <c r="T1617" s="283">
        <v>0</v>
      </c>
    </row>
    <row r="1618" spans="2:20" x14ac:dyDescent="0.35">
      <c r="B1618" s="286">
        <v>1611</v>
      </c>
      <c r="C1618" s="283" t="s">
        <v>659</v>
      </c>
      <c r="D1618" s="283">
        <v>291395</v>
      </c>
      <c r="E1618" s="283">
        <v>197002</v>
      </c>
      <c r="F1618" s="280">
        <f t="shared" si="76"/>
        <v>94393</v>
      </c>
      <c r="G1618" s="283">
        <v>16.5</v>
      </c>
      <c r="H1618" s="283">
        <v>9</v>
      </c>
      <c r="I1618" s="283">
        <v>0</v>
      </c>
      <c r="J1618" s="283">
        <v>723</v>
      </c>
      <c r="K1618" s="283">
        <v>1373</v>
      </c>
      <c r="L1618" s="283">
        <v>894</v>
      </c>
      <c r="M1618" s="283">
        <v>54.5</v>
      </c>
      <c r="N1618" s="283">
        <v>157</v>
      </c>
      <c r="O1618" s="283">
        <v>96</v>
      </c>
      <c r="P1618" s="283">
        <v>24</v>
      </c>
      <c r="Q1618" s="283">
        <v>58</v>
      </c>
      <c r="R1618" s="283"/>
      <c r="S1618" s="283"/>
      <c r="T1618" s="283">
        <v>0</v>
      </c>
    </row>
    <row r="1619" spans="2:20" x14ac:dyDescent="0.35">
      <c r="B1619" s="286">
        <v>1612</v>
      </c>
      <c r="C1619" s="283" t="s">
        <v>660</v>
      </c>
      <c r="D1619" s="283">
        <v>218198</v>
      </c>
      <c r="E1619" s="283">
        <v>147282</v>
      </c>
      <c r="F1619" s="280">
        <f t="shared" si="76"/>
        <v>70916</v>
      </c>
      <c r="G1619" s="283">
        <v>16.5</v>
      </c>
      <c r="H1619" s="283">
        <v>8</v>
      </c>
      <c r="I1619" s="283">
        <v>0</v>
      </c>
      <c r="J1619" s="283">
        <v>512</v>
      </c>
      <c r="K1619" s="283">
        <v>984</v>
      </c>
      <c r="L1619" s="283">
        <v>555</v>
      </c>
      <c r="M1619" s="283">
        <v>54.5</v>
      </c>
      <c r="N1619" s="283">
        <v>124</v>
      </c>
      <c r="O1619" s="283">
        <v>52</v>
      </c>
      <c r="P1619" s="283">
        <v>15</v>
      </c>
      <c r="Q1619" s="283">
        <v>57</v>
      </c>
      <c r="R1619" s="283"/>
      <c r="S1619" s="283"/>
      <c r="T1619" s="283">
        <v>0</v>
      </c>
    </row>
    <row r="1620" spans="2:20" x14ac:dyDescent="0.35">
      <c r="B1620" s="286">
        <v>1613</v>
      </c>
      <c r="C1620" s="283" t="s">
        <v>661</v>
      </c>
      <c r="D1620" s="283">
        <v>165110</v>
      </c>
      <c r="E1620" s="283">
        <v>112837</v>
      </c>
      <c r="F1620" s="280">
        <f t="shared" si="76"/>
        <v>52273</v>
      </c>
      <c r="G1620" s="283">
        <v>8.5</v>
      </c>
      <c r="H1620" s="283">
        <v>3</v>
      </c>
      <c r="I1620" s="283">
        <v>0</v>
      </c>
      <c r="J1620" s="283">
        <v>349</v>
      </c>
      <c r="K1620" s="283">
        <v>614</v>
      </c>
      <c r="L1620" s="283">
        <v>493</v>
      </c>
      <c r="M1620" s="283">
        <v>27</v>
      </c>
      <c r="N1620" s="283">
        <v>99</v>
      </c>
      <c r="O1620" s="283">
        <v>32</v>
      </c>
      <c r="P1620" s="283">
        <v>12</v>
      </c>
      <c r="Q1620" s="283">
        <v>43</v>
      </c>
      <c r="R1620" s="283"/>
      <c r="S1620" s="283"/>
      <c r="T1620" s="283">
        <v>0</v>
      </c>
    </row>
    <row r="1621" spans="2:20" x14ac:dyDescent="0.35">
      <c r="B1621" s="286">
        <v>1614</v>
      </c>
      <c r="C1621" s="283" t="s">
        <v>662</v>
      </c>
      <c r="D1621" s="283">
        <v>119896</v>
      </c>
      <c r="E1621" s="283">
        <v>83218</v>
      </c>
      <c r="F1621" s="280">
        <f t="shared" si="76"/>
        <v>36678</v>
      </c>
      <c r="G1621" s="283">
        <v>8.5</v>
      </c>
      <c r="H1621" s="283">
        <v>3</v>
      </c>
      <c r="I1621" s="283">
        <v>0</v>
      </c>
      <c r="J1621" s="283">
        <v>320</v>
      </c>
      <c r="K1621" s="283">
        <v>415</v>
      </c>
      <c r="L1621" s="283">
        <v>356</v>
      </c>
      <c r="M1621" s="283">
        <v>27</v>
      </c>
      <c r="N1621" s="283">
        <v>79</v>
      </c>
      <c r="O1621" s="283">
        <v>19</v>
      </c>
      <c r="P1621" s="283">
        <v>6</v>
      </c>
      <c r="Q1621" s="283">
        <v>25</v>
      </c>
      <c r="R1621" s="283"/>
      <c r="S1621" s="283"/>
      <c r="T1621" s="283">
        <v>0</v>
      </c>
    </row>
    <row r="1622" spans="2:20" x14ac:dyDescent="0.35">
      <c r="B1622" s="286">
        <v>1615</v>
      </c>
      <c r="C1622" s="283" t="s">
        <v>663</v>
      </c>
      <c r="D1622" s="283">
        <v>127990</v>
      </c>
      <c r="E1622" s="283">
        <v>89150</v>
      </c>
      <c r="F1622" s="280">
        <f t="shared" si="76"/>
        <v>38840</v>
      </c>
      <c r="G1622" s="283">
        <v>7</v>
      </c>
      <c r="H1622" s="283">
        <v>6</v>
      </c>
      <c r="I1622" s="283">
        <v>0</v>
      </c>
      <c r="J1622" s="283">
        <v>257</v>
      </c>
      <c r="K1622" s="283">
        <v>338</v>
      </c>
      <c r="L1622" s="283">
        <v>266</v>
      </c>
      <c r="M1622" s="283">
        <v>13</v>
      </c>
      <c r="N1622" s="283">
        <v>97</v>
      </c>
      <c r="O1622" s="283">
        <v>15</v>
      </c>
      <c r="P1622" s="283">
        <v>3</v>
      </c>
      <c r="Q1622" s="283">
        <v>23</v>
      </c>
      <c r="R1622" s="283"/>
      <c r="S1622" s="283"/>
      <c r="T1622" s="283">
        <v>0</v>
      </c>
    </row>
    <row r="1623" spans="2:20" x14ac:dyDescent="0.35">
      <c r="B1623" s="286">
        <v>1616</v>
      </c>
      <c r="C1623" s="283" t="s">
        <v>664</v>
      </c>
      <c r="D1623" s="283">
        <v>5926624</v>
      </c>
      <c r="E1623" s="283">
        <v>4485210</v>
      </c>
      <c r="F1623" s="280">
        <f t="shared" si="76"/>
        <v>1441414</v>
      </c>
      <c r="G1623" s="283">
        <v>1759</v>
      </c>
      <c r="H1623" s="283">
        <v>733</v>
      </c>
      <c r="I1623" s="283">
        <v>29</v>
      </c>
      <c r="J1623" s="283">
        <v>13891</v>
      </c>
      <c r="K1623" s="283">
        <v>35330</v>
      </c>
      <c r="L1623" s="283">
        <v>34203</v>
      </c>
      <c r="M1623" s="283">
        <v>4604</v>
      </c>
      <c r="N1623" s="283">
        <v>5940</v>
      </c>
      <c r="O1623" s="283">
        <v>7791</v>
      </c>
      <c r="P1623" s="283">
        <v>1395</v>
      </c>
      <c r="Q1623" s="283">
        <v>3952</v>
      </c>
      <c r="R1623" s="283"/>
      <c r="S1623" s="283"/>
      <c r="T1623" s="283">
        <v>0</v>
      </c>
    </row>
    <row r="1624" spans="2:20" x14ac:dyDescent="0.35">
      <c r="B1624" s="286">
        <v>1617</v>
      </c>
      <c r="C1624" s="282" t="s">
        <v>768</v>
      </c>
      <c r="D1624" s="282">
        <v>2525539</v>
      </c>
      <c r="E1624" s="282">
        <v>1834359</v>
      </c>
      <c r="F1624" s="282">
        <f>D1624-E1624</f>
        <v>691180</v>
      </c>
      <c r="G1624" s="282">
        <v>491</v>
      </c>
      <c r="H1624" s="282">
        <v>222</v>
      </c>
      <c r="I1624" s="282">
        <v>13</v>
      </c>
      <c r="J1624" s="282">
        <v>5905</v>
      </c>
      <c r="K1624" s="282">
        <v>16593</v>
      </c>
      <c r="L1624" s="282">
        <v>20842</v>
      </c>
      <c r="M1624" s="282">
        <v>1220</v>
      </c>
      <c r="N1624" s="282">
        <v>1714</v>
      </c>
      <c r="O1624" s="282">
        <v>2409</v>
      </c>
      <c r="P1624" s="282">
        <v>540</v>
      </c>
      <c r="Q1624" s="282">
        <v>1714</v>
      </c>
      <c r="R1624" s="282"/>
      <c r="S1624" s="282"/>
      <c r="T1624" s="282">
        <v>1</v>
      </c>
    </row>
    <row r="1625" spans="2:20" ht="42" x14ac:dyDescent="0.4">
      <c r="B1625" s="286">
        <v>1618</v>
      </c>
      <c r="C1625" s="218"/>
      <c r="D1625" s="607" t="s">
        <v>2353</v>
      </c>
      <c r="E1625" s="607" t="s">
        <v>2354</v>
      </c>
      <c r="F1625" s="607" t="s">
        <v>2355</v>
      </c>
      <c r="G1625" s="285" t="s">
        <v>2357</v>
      </c>
      <c r="H1625" s="285" t="s">
        <v>2358</v>
      </c>
      <c r="I1625" s="285" t="s">
        <v>2359</v>
      </c>
      <c r="J1625" s="285" t="s">
        <v>4101</v>
      </c>
      <c r="K1625" s="285" t="s">
        <v>4102</v>
      </c>
      <c r="L1625" s="285" t="s">
        <v>4103</v>
      </c>
      <c r="M1625" s="285" t="s">
        <v>2068</v>
      </c>
      <c r="N1625" s="285" t="s">
        <v>2069</v>
      </c>
      <c r="O1625" s="285" t="s">
        <v>2070</v>
      </c>
      <c r="P1625" s="285" t="s">
        <v>2071</v>
      </c>
      <c r="Q1625" s="285" t="s">
        <v>2072</v>
      </c>
      <c r="R1625" s="285">
        <v>9</v>
      </c>
      <c r="S1625" s="285">
        <v>10</v>
      </c>
      <c r="T1625" s="285" t="s">
        <v>765</v>
      </c>
    </row>
    <row r="1626" spans="2:20" x14ac:dyDescent="0.35">
      <c r="B1626" s="286">
        <v>1619</v>
      </c>
      <c r="C1626" s="280" t="s">
        <v>646</v>
      </c>
      <c r="D1626" s="280">
        <v>371219</v>
      </c>
      <c r="E1626" s="280">
        <v>287178</v>
      </c>
      <c r="F1626" s="280">
        <f>D1626-E1626</f>
        <v>84041</v>
      </c>
      <c r="G1626" s="280">
        <v>146</v>
      </c>
      <c r="H1626" s="280">
        <v>49</v>
      </c>
      <c r="I1626" s="280">
        <v>0</v>
      </c>
      <c r="J1626" s="281">
        <v>8759</v>
      </c>
      <c r="K1626" s="280">
        <v>211</v>
      </c>
      <c r="L1626" s="280">
        <v>24</v>
      </c>
      <c r="M1626" s="280">
        <v>351</v>
      </c>
      <c r="N1626" s="280">
        <v>583</v>
      </c>
      <c r="O1626" s="280">
        <v>765</v>
      </c>
      <c r="P1626" s="280">
        <v>128</v>
      </c>
      <c r="Q1626" s="280">
        <v>379</v>
      </c>
      <c r="R1626" s="280"/>
      <c r="S1626" s="280"/>
      <c r="T1626" s="280">
        <v>0</v>
      </c>
    </row>
    <row r="1627" spans="2:20" x14ac:dyDescent="0.35">
      <c r="B1627" s="286">
        <v>1620</v>
      </c>
      <c r="C1627" s="283" t="s">
        <v>647</v>
      </c>
      <c r="D1627" s="283">
        <v>368635</v>
      </c>
      <c r="E1627" s="283">
        <v>278505</v>
      </c>
      <c r="F1627" s="280">
        <f t="shared" ref="F1627:F1644" si="77">D1627-E1627</f>
        <v>90130</v>
      </c>
      <c r="G1627" s="283">
        <v>169.5</v>
      </c>
      <c r="H1627" s="283">
        <v>84</v>
      </c>
      <c r="I1627" s="283">
        <v>0</v>
      </c>
      <c r="J1627" s="284">
        <v>9463</v>
      </c>
      <c r="K1627" s="283">
        <v>172</v>
      </c>
      <c r="L1627" s="283">
        <v>12</v>
      </c>
      <c r="M1627" s="283">
        <v>400.5</v>
      </c>
      <c r="N1627" s="283">
        <v>366</v>
      </c>
      <c r="O1627" s="283">
        <v>600</v>
      </c>
      <c r="P1627" s="283">
        <v>67</v>
      </c>
      <c r="Q1627" s="283">
        <v>160</v>
      </c>
      <c r="R1627" s="283"/>
      <c r="S1627" s="283"/>
      <c r="T1627" s="283">
        <v>0</v>
      </c>
    </row>
    <row r="1628" spans="2:20" x14ac:dyDescent="0.35">
      <c r="B1628" s="286">
        <v>1621</v>
      </c>
      <c r="C1628" s="283" t="s">
        <v>648</v>
      </c>
      <c r="D1628" s="283">
        <v>341065</v>
      </c>
      <c r="E1628" s="283">
        <v>254016</v>
      </c>
      <c r="F1628" s="280">
        <f t="shared" si="77"/>
        <v>87049</v>
      </c>
      <c r="G1628" s="283">
        <v>169.5</v>
      </c>
      <c r="H1628" s="283">
        <v>71</v>
      </c>
      <c r="I1628" s="283">
        <v>4</v>
      </c>
      <c r="J1628" s="284">
        <v>9308</v>
      </c>
      <c r="K1628" s="283">
        <v>143</v>
      </c>
      <c r="L1628" s="283">
        <v>10</v>
      </c>
      <c r="M1628" s="283">
        <v>400.5</v>
      </c>
      <c r="N1628" s="283">
        <v>384</v>
      </c>
      <c r="O1628" s="283">
        <v>543</v>
      </c>
      <c r="P1628" s="283">
        <v>61</v>
      </c>
      <c r="Q1628" s="283">
        <v>146</v>
      </c>
      <c r="R1628" s="283"/>
      <c r="S1628" s="283"/>
      <c r="T1628" s="283">
        <v>0</v>
      </c>
    </row>
    <row r="1629" spans="2:20" x14ac:dyDescent="0.35">
      <c r="B1629" s="286">
        <v>1622</v>
      </c>
      <c r="C1629" s="283" t="s">
        <v>649</v>
      </c>
      <c r="D1629" s="283">
        <v>356338</v>
      </c>
      <c r="E1629" s="283">
        <v>269019</v>
      </c>
      <c r="F1629" s="280">
        <f t="shared" si="77"/>
        <v>87319</v>
      </c>
      <c r="G1629" s="283">
        <v>98</v>
      </c>
      <c r="H1629" s="283">
        <v>45</v>
      </c>
      <c r="I1629" s="283">
        <v>3</v>
      </c>
      <c r="J1629" s="284">
        <v>9546</v>
      </c>
      <c r="K1629" s="283">
        <v>186</v>
      </c>
      <c r="L1629" s="283">
        <v>13</v>
      </c>
      <c r="M1629" s="283">
        <v>384</v>
      </c>
      <c r="N1629" s="283">
        <v>442</v>
      </c>
      <c r="O1629" s="283">
        <v>557</v>
      </c>
      <c r="P1629" s="283">
        <v>56</v>
      </c>
      <c r="Q1629" s="283">
        <v>134</v>
      </c>
      <c r="R1629" s="283"/>
      <c r="S1629" s="283"/>
      <c r="T1629" s="283">
        <v>0</v>
      </c>
    </row>
    <row r="1630" spans="2:20" x14ac:dyDescent="0.35">
      <c r="B1630" s="286">
        <v>1623</v>
      </c>
      <c r="C1630" s="283" t="s">
        <v>650</v>
      </c>
      <c r="D1630" s="283">
        <v>413790</v>
      </c>
      <c r="E1630" s="283">
        <v>333362</v>
      </c>
      <c r="F1630" s="280">
        <f t="shared" si="77"/>
        <v>80428</v>
      </c>
      <c r="G1630" s="283">
        <v>122</v>
      </c>
      <c r="H1630" s="280">
        <v>55</v>
      </c>
      <c r="I1630" s="283">
        <v>3</v>
      </c>
      <c r="J1630" s="284">
        <v>8470</v>
      </c>
      <c r="K1630" s="283">
        <v>258</v>
      </c>
      <c r="L1630" s="283">
        <v>26</v>
      </c>
      <c r="M1630" s="283">
        <v>284</v>
      </c>
      <c r="N1630" s="283">
        <v>497</v>
      </c>
      <c r="O1630" s="283">
        <v>862</v>
      </c>
      <c r="P1630" s="283">
        <v>174</v>
      </c>
      <c r="Q1630" s="283">
        <v>510</v>
      </c>
      <c r="R1630" s="283"/>
      <c r="S1630" s="283"/>
      <c r="T1630" s="283">
        <v>0</v>
      </c>
    </row>
    <row r="1631" spans="2:20" x14ac:dyDescent="0.35">
      <c r="B1631" s="286">
        <v>1624</v>
      </c>
      <c r="C1631" s="283" t="s">
        <v>651</v>
      </c>
      <c r="D1631" s="283">
        <v>441268</v>
      </c>
      <c r="E1631" s="283">
        <v>362435</v>
      </c>
      <c r="F1631" s="280">
        <f t="shared" si="77"/>
        <v>78833</v>
      </c>
      <c r="G1631" s="283">
        <v>151.5</v>
      </c>
      <c r="H1631" s="283">
        <v>56</v>
      </c>
      <c r="I1631" s="283">
        <v>0</v>
      </c>
      <c r="J1631" s="284">
        <v>8170</v>
      </c>
      <c r="K1631" s="283">
        <v>415</v>
      </c>
      <c r="L1631" s="283">
        <v>29</v>
      </c>
      <c r="M1631" s="283">
        <v>331</v>
      </c>
      <c r="N1631" s="283">
        <v>615</v>
      </c>
      <c r="O1631" s="283">
        <v>1153</v>
      </c>
      <c r="P1631" s="283">
        <v>275</v>
      </c>
      <c r="Q1631" s="283">
        <v>879</v>
      </c>
      <c r="R1631" s="283"/>
      <c r="S1631" s="283"/>
      <c r="T1631" s="283">
        <v>0</v>
      </c>
    </row>
    <row r="1632" spans="2:20" x14ac:dyDescent="0.35">
      <c r="B1632" s="286">
        <v>1625</v>
      </c>
      <c r="C1632" s="283" t="s">
        <v>652</v>
      </c>
      <c r="D1632" s="283">
        <v>447923</v>
      </c>
      <c r="E1632" s="283">
        <v>367915</v>
      </c>
      <c r="F1632" s="280">
        <f t="shared" si="77"/>
        <v>80008</v>
      </c>
      <c r="G1632" s="283">
        <v>151.5</v>
      </c>
      <c r="H1632" s="283">
        <v>47</v>
      </c>
      <c r="I1632" s="283">
        <v>3</v>
      </c>
      <c r="J1632" s="284">
        <v>8460</v>
      </c>
      <c r="K1632" s="283">
        <v>378</v>
      </c>
      <c r="L1632" s="283">
        <v>38</v>
      </c>
      <c r="M1632" s="283">
        <v>331</v>
      </c>
      <c r="N1632" s="283">
        <v>585</v>
      </c>
      <c r="O1632" s="283">
        <v>890</v>
      </c>
      <c r="P1632" s="283">
        <v>197</v>
      </c>
      <c r="Q1632" s="283">
        <v>605</v>
      </c>
      <c r="R1632" s="283"/>
      <c r="S1632" s="283"/>
      <c r="T1632" s="283">
        <v>0</v>
      </c>
    </row>
    <row r="1633" spans="2:20" x14ac:dyDescent="0.35">
      <c r="B1633" s="286">
        <v>1626</v>
      </c>
      <c r="C1633" s="283" t="s">
        <v>653</v>
      </c>
      <c r="D1633" s="283">
        <v>404028</v>
      </c>
      <c r="E1633" s="283">
        <v>325322</v>
      </c>
      <c r="F1633" s="280">
        <f t="shared" si="77"/>
        <v>78706</v>
      </c>
      <c r="G1633" s="283">
        <v>175</v>
      </c>
      <c r="H1633" s="283">
        <v>72</v>
      </c>
      <c r="I1633" s="283">
        <v>4</v>
      </c>
      <c r="J1633" s="284">
        <v>8691</v>
      </c>
      <c r="K1633" s="283">
        <v>246</v>
      </c>
      <c r="L1633" s="283">
        <v>31</v>
      </c>
      <c r="M1633" s="283">
        <v>449</v>
      </c>
      <c r="N1633" s="283">
        <v>477</v>
      </c>
      <c r="O1633" s="283">
        <v>696</v>
      </c>
      <c r="P1633" s="283">
        <v>131</v>
      </c>
      <c r="Q1633" s="283">
        <v>315</v>
      </c>
      <c r="R1633" s="283"/>
      <c r="S1633" s="283"/>
      <c r="T1633" s="283">
        <v>0</v>
      </c>
    </row>
    <row r="1634" spans="2:20" x14ac:dyDescent="0.35">
      <c r="B1634" s="286">
        <v>1627</v>
      </c>
      <c r="C1634" s="283" t="s">
        <v>654</v>
      </c>
      <c r="D1634" s="283">
        <v>401892</v>
      </c>
      <c r="E1634" s="283">
        <v>313771</v>
      </c>
      <c r="F1634" s="280">
        <f t="shared" si="77"/>
        <v>88121</v>
      </c>
      <c r="G1634" s="283">
        <v>175</v>
      </c>
      <c r="H1634" s="283">
        <v>74</v>
      </c>
      <c r="I1634" s="283">
        <v>0</v>
      </c>
      <c r="J1634" s="284">
        <v>10013</v>
      </c>
      <c r="K1634" s="283">
        <v>231</v>
      </c>
      <c r="L1634" s="283">
        <v>32</v>
      </c>
      <c r="M1634" s="283">
        <v>449</v>
      </c>
      <c r="N1634" s="283">
        <v>367</v>
      </c>
      <c r="O1634" s="283">
        <v>532</v>
      </c>
      <c r="P1634" s="283">
        <v>79</v>
      </c>
      <c r="Q1634" s="283">
        <v>208</v>
      </c>
      <c r="R1634" s="283"/>
      <c r="S1634" s="283"/>
      <c r="T1634" s="283">
        <v>0</v>
      </c>
    </row>
    <row r="1635" spans="2:20" x14ac:dyDescent="0.35">
      <c r="B1635" s="286">
        <v>1628</v>
      </c>
      <c r="C1635" s="283" t="s">
        <v>655</v>
      </c>
      <c r="D1635" s="283">
        <v>402045</v>
      </c>
      <c r="E1635" s="283">
        <v>307587</v>
      </c>
      <c r="F1635" s="280">
        <f t="shared" si="77"/>
        <v>94458</v>
      </c>
      <c r="G1635" s="283">
        <v>132</v>
      </c>
      <c r="H1635" s="283">
        <v>70</v>
      </c>
      <c r="I1635" s="283">
        <v>6</v>
      </c>
      <c r="J1635" s="284">
        <v>10332</v>
      </c>
      <c r="K1635" s="283">
        <v>277</v>
      </c>
      <c r="L1635" s="283">
        <v>23</v>
      </c>
      <c r="M1635" s="283">
        <v>352</v>
      </c>
      <c r="N1635" s="283">
        <v>305</v>
      </c>
      <c r="O1635" s="283">
        <v>380</v>
      </c>
      <c r="P1635" s="283">
        <v>60</v>
      </c>
      <c r="Q1635" s="283">
        <v>128</v>
      </c>
      <c r="R1635" s="283"/>
      <c r="S1635" s="283"/>
      <c r="T1635" s="283">
        <v>0</v>
      </c>
    </row>
    <row r="1636" spans="2:20" x14ac:dyDescent="0.35">
      <c r="B1636" s="286">
        <v>1629</v>
      </c>
      <c r="C1636" s="283" t="s">
        <v>656</v>
      </c>
      <c r="D1636" s="283">
        <v>378372</v>
      </c>
      <c r="E1636" s="283">
        <v>279732</v>
      </c>
      <c r="F1636" s="280">
        <f t="shared" si="77"/>
        <v>98640</v>
      </c>
      <c r="G1636" s="283">
        <v>132</v>
      </c>
      <c r="H1636" s="283">
        <v>49</v>
      </c>
      <c r="I1636" s="283">
        <v>3</v>
      </c>
      <c r="J1636" s="284">
        <v>10197</v>
      </c>
      <c r="K1636" s="283">
        <v>229</v>
      </c>
      <c r="L1636" s="283">
        <v>29</v>
      </c>
      <c r="M1636" s="283">
        <v>352</v>
      </c>
      <c r="N1636" s="283">
        <v>287</v>
      </c>
      <c r="O1636" s="283">
        <v>255</v>
      </c>
      <c r="P1636" s="283">
        <v>54</v>
      </c>
      <c r="Q1636" s="283">
        <v>109</v>
      </c>
      <c r="R1636" s="283"/>
      <c r="S1636" s="283"/>
      <c r="T1636" s="283">
        <v>0</v>
      </c>
    </row>
    <row r="1637" spans="2:20" x14ac:dyDescent="0.35">
      <c r="B1637" s="286">
        <v>1630</v>
      </c>
      <c r="C1637" s="283" t="s">
        <v>657</v>
      </c>
      <c r="D1637" s="283">
        <v>357614</v>
      </c>
      <c r="E1637" s="283">
        <v>255821</v>
      </c>
      <c r="F1637" s="280">
        <f t="shared" si="77"/>
        <v>101793</v>
      </c>
      <c r="G1637" s="283">
        <v>40</v>
      </c>
      <c r="H1637" s="283">
        <v>21</v>
      </c>
      <c r="I1637" s="283">
        <v>3</v>
      </c>
      <c r="J1637" s="284">
        <v>9725</v>
      </c>
      <c r="K1637" s="283">
        <v>240</v>
      </c>
      <c r="L1637" s="283">
        <v>14</v>
      </c>
      <c r="M1637" s="283">
        <v>172</v>
      </c>
      <c r="N1637" s="283">
        <v>262</v>
      </c>
      <c r="O1637" s="283">
        <v>201</v>
      </c>
      <c r="P1637" s="283">
        <v>30</v>
      </c>
      <c r="Q1637" s="283">
        <v>94</v>
      </c>
      <c r="R1637" s="283"/>
      <c r="S1637" s="283"/>
      <c r="T1637" s="283">
        <v>0</v>
      </c>
    </row>
    <row r="1638" spans="2:20" x14ac:dyDescent="0.35">
      <c r="B1638" s="286">
        <v>1631</v>
      </c>
      <c r="C1638" s="283" t="s">
        <v>658</v>
      </c>
      <c r="D1638" s="283">
        <v>319839</v>
      </c>
      <c r="E1638" s="283">
        <v>221079</v>
      </c>
      <c r="F1638" s="280">
        <f t="shared" si="77"/>
        <v>98760</v>
      </c>
      <c r="G1638" s="283">
        <v>40</v>
      </c>
      <c r="H1638" s="283">
        <v>11</v>
      </c>
      <c r="I1638" s="283">
        <v>0</v>
      </c>
      <c r="J1638" s="283">
        <v>8464</v>
      </c>
      <c r="K1638" s="283">
        <v>238</v>
      </c>
      <c r="L1638" s="283">
        <v>27</v>
      </c>
      <c r="M1638" s="283">
        <v>172</v>
      </c>
      <c r="N1638" s="283">
        <v>214</v>
      </c>
      <c r="O1638" s="283">
        <v>143</v>
      </c>
      <c r="P1638" s="283">
        <v>23</v>
      </c>
      <c r="Q1638" s="283">
        <v>79</v>
      </c>
      <c r="R1638" s="283"/>
      <c r="S1638" s="283"/>
      <c r="T1638" s="283">
        <v>0</v>
      </c>
    </row>
    <row r="1639" spans="2:20" x14ac:dyDescent="0.35">
      <c r="B1639" s="286">
        <v>1632</v>
      </c>
      <c r="C1639" s="283" t="s">
        <v>659</v>
      </c>
      <c r="D1639" s="283">
        <v>291395</v>
      </c>
      <c r="E1639" s="283">
        <v>197002</v>
      </c>
      <c r="F1639" s="280">
        <f t="shared" si="77"/>
        <v>94393</v>
      </c>
      <c r="G1639" s="283">
        <v>16.5</v>
      </c>
      <c r="H1639" s="283">
        <v>9</v>
      </c>
      <c r="I1639" s="283">
        <v>0</v>
      </c>
      <c r="J1639" s="283">
        <v>7425</v>
      </c>
      <c r="K1639" s="283">
        <v>277</v>
      </c>
      <c r="L1639" s="283">
        <v>31</v>
      </c>
      <c r="M1639" s="283">
        <v>54.5</v>
      </c>
      <c r="N1639" s="283">
        <v>157</v>
      </c>
      <c r="O1639" s="283">
        <v>96</v>
      </c>
      <c r="P1639" s="283">
        <v>24</v>
      </c>
      <c r="Q1639" s="283">
        <v>58</v>
      </c>
      <c r="R1639" s="283"/>
      <c r="S1639" s="283"/>
      <c r="T1639" s="283">
        <v>0</v>
      </c>
    </row>
    <row r="1640" spans="2:20" x14ac:dyDescent="0.35">
      <c r="B1640" s="286">
        <v>1633</v>
      </c>
      <c r="C1640" s="283" t="s">
        <v>660</v>
      </c>
      <c r="D1640" s="283">
        <v>218198</v>
      </c>
      <c r="E1640" s="283">
        <v>147282</v>
      </c>
      <c r="F1640" s="280">
        <f t="shared" si="77"/>
        <v>70916</v>
      </c>
      <c r="G1640" s="283">
        <v>16.5</v>
      </c>
      <c r="H1640" s="283">
        <v>8</v>
      </c>
      <c r="I1640" s="283">
        <v>0</v>
      </c>
      <c r="J1640" s="283">
        <v>5114</v>
      </c>
      <c r="K1640" s="283">
        <v>331</v>
      </c>
      <c r="L1640" s="283">
        <v>38</v>
      </c>
      <c r="M1640" s="283">
        <v>54.5</v>
      </c>
      <c r="N1640" s="283">
        <v>124</v>
      </c>
      <c r="O1640" s="283">
        <v>52</v>
      </c>
      <c r="P1640" s="283">
        <v>15</v>
      </c>
      <c r="Q1640" s="283">
        <v>57</v>
      </c>
      <c r="R1640" s="283"/>
      <c r="S1640" s="283"/>
      <c r="T1640" s="283">
        <v>0</v>
      </c>
    </row>
    <row r="1641" spans="2:20" x14ac:dyDescent="0.35">
      <c r="B1641" s="286">
        <v>1634</v>
      </c>
      <c r="C1641" s="283" t="s">
        <v>661</v>
      </c>
      <c r="D1641" s="283">
        <v>165110</v>
      </c>
      <c r="E1641" s="283">
        <v>112837</v>
      </c>
      <c r="F1641" s="280">
        <f t="shared" si="77"/>
        <v>52273</v>
      </c>
      <c r="G1641" s="283">
        <v>8.5</v>
      </c>
      <c r="H1641" s="283">
        <v>3</v>
      </c>
      <c r="I1641" s="283">
        <v>0</v>
      </c>
      <c r="J1641" s="283">
        <v>3134</v>
      </c>
      <c r="K1641" s="283">
        <v>345</v>
      </c>
      <c r="L1641" s="283">
        <v>39</v>
      </c>
      <c r="M1641" s="283">
        <v>27</v>
      </c>
      <c r="N1641" s="283">
        <v>99</v>
      </c>
      <c r="O1641" s="283">
        <v>32</v>
      </c>
      <c r="P1641" s="283">
        <v>12</v>
      </c>
      <c r="Q1641" s="283">
        <v>43</v>
      </c>
      <c r="R1641" s="283"/>
      <c r="S1641" s="283"/>
      <c r="T1641" s="283">
        <v>0</v>
      </c>
    </row>
    <row r="1642" spans="2:20" x14ac:dyDescent="0.35">
      <c r="B1642" s="286">
        <v>1635</v>
      </c>
      <c r="C1642" s="283" t="s">
        <v>662</v>
      </c>
      <c r="D1642" s="283">
        <v>119896</v>
      </c>
      <c r="E1642" s="283">
        <v>83218</v>
      </c>
      <c r="F1642" s="280">
        <f t="shared" si="77"/>
        <v>36678</v>
      </c>
      <c r="G1642" s="283">
        <v>8.5</v>
      </c>
      <c r="H1642" s="283">
        <v>3</v>
      </c>
      <c r="I1642" s="283">
        <v>0</v>
      </c>
      <c r="J1642" s="283">
        <v>1835</v>
      </c>
      <c r="K1642" s="283">
        <v>300</v>
      </c>
      <c r="L1642" s="283">
        <v>23</v>
      </c>
      <c r="M1642" s="283">
        <v>27</v>
      </c>
      <c r="N1642" s="283">
        <v>79</v>
      </c>
      <c r="O1642" s="283">
        <v>19</v>
      </c>
      <c r="P1642" s="283">
        <v>6</v>
      </c>
      <c r="Q1642" s="283">
        <v>25</v>
      </c>
      <c r="R1642" s="283"/>
      <c r="S1642" s="283"/>
      <c r="T1642" s="283">
        <v>0</v>
      </c>
    </row>
    <row r="1643" spans="2:20" x14ac:dyDescent="0.35">
      <c r="B1643" s="286">
        <v>1636</v>
      </c>
      <c r="C1643" s="283" t="s">
        <v>663</v>
      </c>
      <c r="D1643" s="283">
        <v>127990</v>
      </c>
      <c r="E1643" s="283">
        <v>89150</v>
      </c>
      <c r="F1643" s="280">
        <f t="shared" si="77"/>
        <v>38840</v>
      </c>
      <c r="G1643" s="283">
        <v>7</v>
      </c>
      <c r="H1643" s="283">
        <v>6</v>
      </c>
      <c r="I1643" s="283">
        <v>0</v>
      </c>
      <c r="J1643" s="283">
        <v>1480</v>
      </c>
      <c r="K1643" s="283">
        <v>325</v>
      </c>
      <c r="L1643" s="283">
        <v>16</v>
      </c>
      <c r="M1643" s="283">
        <v>13</v>
      </c>
      <c r="N1643" s="283">
        <v>97</v>
      </c>
      <c r="O1643" s="283">
        <v>15</v>
      </c>
      <c r="P1643" s="283">
        <v>3</v>
      </c>
      <c r="Q1643" s="283">
        <v>23</v>
      </c>
      <c r="R1643" s="283"/>
      <c r="S1643" s="283"/>
      <c r="T1643" s="283">
        <v>0</v>
      </c>
    </row>
    <row r="1644" spans="2:20" x14ac:dyDescent="0.35">
      <c r="B1644" s="286">
        <v>1637</v>
      </c>
      <c r="C1644" s="283" t="s">
        <v>664</v>
      </c>
      <c r="D1644" s="283">
        <v>5926624</v>
      </c>
      <c r="E1644" s="283">
        <v>4485210</v>
      </c>
      <c r="F1644" s="280">
        <f t="shared" si="77"/>
        <v>1441414</v>
      </c>
      <c r="G1644" s="283">
        <v>1759</v>
      </c>
      <c r="H1644" s="283">
        <v>733</v>
      </c>
      <c r="I1644" s="283">
        <v>29</v>
      </c>
      <c r="J1644" s="283">
        <v>138580</v>
      </c>
      <c r="K1644" s="283">
        <v>4808</v>
      </c>
      <c r="L1644" s="283">
        <v>468</v>
      </c>
      <c r="M1644" s="283">
        <v>4604</v>
      </c>
      <c r="N1644" s="283">
        <v>5940</v>
      </c>
      <c r="O1644" s="283">
        <v>7791</v>
      </c>
      <c r="P1644" s="283">
        <v>1395</v>
      </c>
      <c r="Q1644" s="283">
        <v>3952</v>
      </c>
      <c r="R1644" s="283"/>
      <c r="S1644" s="283"/>
      <c r="T1644" s="283">
        <v>0</v>
      </c>
    </row>
    <row r="1645" spans="2:20" x14ac:dyDescent="0.35">
      <c r="B1645" s="286">
        <v>1638</v>
      </c>
      <c r="C1645" s="282" t="s">
        <v>768</v>
      </c>
      <c r="D1645" s="282">
        <v>2525539</v>
      </c>
      <c r="E1645" s="282">
        <v>1834359</v>
      </c>
      <c r="F1645" s="282">
        <f>D1645-E1645</f>
        <v>691180</v>
      </c>
      <c r="G1645" s="282">
        <v>491</v>
      </c>
      <c r="H1645" s="282">
        <v>222</v>
      </c>
      <c r="I1645" s="282">
        <v>13</v>
      </c>
      <c r="J1645" s="282">
        <v>54688</v>
      </c>
      <c r="K1645" s="282">
        <v>3220</v>
      </c>
      <c r="L1645" s="282">
        <v>347</v>
      </c>
      <c r="M1645" s="282">
        <v>1220</v>
      </c>
      <c r="N1645" s="282">
        <v>1714</v>
      </c>
      <c r="O1645" s="282">
        <v>2409</v>
      </c>
      <c r="P1645" s="282">
        <v>540</v>
      </c>
      <c r="Q1645" s="282">
        <v>1714</v>
      </c>
      <c r="R1645" s="282"/>
      <c r="S1645" s="282"/>
      <c r="T1645" s="282">
        <v>1</v>
      </c>
    </row>
    <row r="1646" spans="2:20" ht="42" x14ac:dyDescent="0.4">
      <c r="B1646" s="286">
        <v>1639</v>
      </c>
      <c r="C1646" s="218"/>
      <c r="D1646" s="607" t="s">
        <v>2353</v>
      </c>
      <c r="E1646" s="607" t="s">
        <v>2354</v>
      </c>
      <c r="F1646" s="607" t="s">
        <v>2355</v>
      </c>
      <c r="G1646" s="285" t="s">
        <v>2357</v>
      </c>
      <c r="H1646" s="285" t="s">
        <v>2358</v>
      </c>
      <c r="I1646" s="285" t="s">
        <v>2359</v>
      </c>
      <c r="J1646" s="285" t="s">
        <v>4104</v>
      </c>
      <c r="K1646" s="285" t="s">
        <v>4105</v>
      </c>
      <c r="L1646" s="285" t="s">
        <v>4106</v>
      </c>
      <c r="M1646" s="285" t="s">
        <v>2068</v>
      </c>
      <c r="N1646" s="285" t="s">
        <v>2069</v>
      </c>
      <c r="O1646" s="285" t="s">
        <v>2070</v>
      </c>
      <c r="P1646" s="285" t="s">
        <v>2071</v>
      </c>
      <c r="Q1646" s="285" t="s">
        <v>2072</v>
      </c>
      <c r="R1646" s="285">
        <v>9</v>
      </c>
      <c r="S1646" s="285">
        <v>10</v>
      </c>
      <c r="T1646" s="285" t="s">
        <v>765</v>
      </c>
    </row>
    <row r="1647" spans="2:20" x14ac:dyDescent="0.35">
      <c r="B1647" s="286">
        <v>1640</v>
      </c>
      <c r="C1647" s="280" t="s">
        <v>646</v>
      </c>
      <c r="D1647" s="280">
        <v>371219</v>
      </c>
      <c r="E1647" s="280">
        <v>287178</v>
      </c>
      <c r="F1647" s="280">
        <f>D1647-E1647</f>
        <v>84041</v>
      </c>
      <c r="G1647" s="280">
        <v>146</v>
      </c>
      <c r="H1647" s="280">
        <v>49</v>
      </c>
      <c r="I1647" s="280">
        <v>0</v>
      </c>
      <c r="J1647" s="281">
        <v>282</v>
      </c>
      <c r="K1647" s="280">
        <v>0</v>
      </c>
      <c r="L1647" s="280">
        <v>0</v>
      </c>
      <c r="M1647" s="280">
        <v>351</v>
      </c>
      <c r="N1647" s="280">
        <v>583</v>
      </c>
      <c r="O1647" s="280">
        <v>765</v>
      </c>
      <c r="P1647" s="280">
        <v>128</v>
      </c>
      <c r="Q1647" s="280">
        <v>379</v>
      </c>
      <c r="R1647" s="280"/>
      <c r="S1647" s="280"/>
      <c r="T1647" s="280">
        <v>0</v>
      </c>
    </row>
    <row r="1648" spans="2:20" x14ac:dyDescent="0.35">
      <c r="B1648" s="286">
        <v>1641</v>
      </c>
      <c r="C1648" s="283" t="s">
        <v>647</v>
      </c>
      <c r="D1648" s="283">
        <v>368635</v>
      </c>
      <c r="E1648" s="283">
        <v>278505</v>
      </c>
      <c r="F1648" s="280">
        <f t="shared" ref="F1648:F1665" si="78">D1648-E1648</f>
        <v>90130</v>
      </c>
      <c r="G1648" s="283">
        <v>169.5</v>
      </c>
      <c r="H1648" s="283">
        <v>84</v>
      </c>
      <c r="I1648" s="283">
        <v>0</v>
      </c>
      <c r="J1648" s="284">
        <v>399</v>
      </c>
      <c r="K1648" s="283">
        <v>0</v>
      </c>
      <c r="L1648" s="283">
        <v>0</v>
      </c>
      <c r="M1648" s="283">
        <v>400.5</v>
      </c>
      <c r="N1648" s="283">
        <v>366</v>
      </c>
      <c r="O1648" s="283">
        <v>600</v>
      </c>
      <c r="P1648" s="283">
        <v>67</v>
      </c>
      <c r="Q1648" s="283">
        <v>160</v>
      </c>
      <c r="R1648" s="283"/>
      <c r="S1648" s="283"/>
      <c r="T1648" s="283">
        <v>0</v>
      </c>
    </row>
    <row r="1649" spans="2:20" x14ac:dyDescent="0.35">
      <c r="B1649" s="286">
        <v>1642</v>
      </c>
      <c r="C1649" s="283" t="s">
        <v>648</v>
      </c>
      <c r="D1649" s="283">
        <v>341065</v>
      </c>
      <c r="E1649" s="283">
        <v>254016</v>
      </c>
      <c r="F1649" s="280">
        <f t="shared" si="78"/>
        <v>87049</v>
      </c>
      <c r="G1649" s="283">
        <v>169.5</v>
      </c>
      <c r="H1649" s="283">
        <v>71</v>
      </c>
      <c r="I1649" s="283">
        <v>4</v>
      </c>
      <c r="J1649" s="284">
        <v>354</v>
      </c>
      <c r="K1649" s="283">
        <v>0</v>
      </c>
      <c r="L1649" s="283">
        <v>0</v>
      </c>
      <c r="M1649" s="283">
        <v>400.5</v>
      </c>
      <c r="N1649" s="283">
        <v>384</v>
      </c>
      <c r="O1649" s="283">
        <v>543</v>
      </c>
      <c r="P1649" s="283">
        <v>61</v>
      </c>
      <c r="Q1649" s="283">
        <v>146</v>
      </c>
      <c r="R1649" s="283"/>
      <c r="S1649" s="283"/>
      <c r="T1649" s="283">
        <v>0</v>
      </c>
    </row>
    <row r="1650" spans="2:20" x14ac:dyDescent="0.35">
      <c r="B1650" s="286">
        <v>1643</v>
      </c>
      <c r="C1650" s="283" t="s">
        <v>649</v>
      </c>
      <c r="D1650" s="283">
        <v>356338</v>
      </c>
      <c r="E1650" s="283">
        <v>269019</v>
      </c>
      <c r="F1650" s="280">
        <f t="shared" si="78"/>
        <v>87319</v>
      </c>
      <c r="G1650" s="283">
        <v>98</v>
      </c>
      <c r="H1650" s="283">
        <v>45</v>
      </c>
      <c r="I1650" s="283">
        <v>3</v>
      </c>
      <c r="J1650" s="284">
        <v>346</v>
      </c>
      <c r="K1650" s="283">
        <v>0</v>
      </c>
      <c r="L1650" s="283">
        <v>0</v>
      </c>
      <c r="M1650" s="283">
        <v>384</v>
      </c>
      <c r="N1650" s="283">
        <v>442</v>
      </c>
      <c r="O1650" s="283">
        <v>557</v>
      </c>
      <c r="P1650" s="283">
        <v>56</v>
      </c>
      <c r="Q1650" s="283">
        <v>134</v>
      </c>
      <c r="R1650" s="283"/>
      <c r="S1650" s="283"/>
      <c r="T1650" s="283">
        <v>0</v>
      </c>
    </row>
    <row r="1651" spans="2:20" x14ac:dyDescent="0.35">
      <c r="B1651" s="286">
        <v>1644</v>
      </c>
      <c r="C1651" s="283" t="s">
        <v>650</v>
      </c>
      <c r="D1651" s="283">
        <v>413790</v>
      </c>
      <c r="E1651" s="283">
        <v>333362</v>
      </c>
      <c r="F1651" s="280">
        <f t="shared" si="78"/>
        <v>80428</v>
      </c>
      <c r="G1651" s="283">
        <v>122</v>
      </c>
      <c r="H1651" s="280">
        <v>55</v>
      </c>
      <c r="I1651" s="283">
        <v>3</v>
      </c>
      <c r="J1651" s="284">
        <v>256</v>
      </c>
      <c r="K1651" s="283">
        <v>0</v>
      </c>
      <c r="L1651" s="283">
        <v>5</v>
      </c>
      <c r="M1651" s="283">
        <v>284</v>
      </c>
      <c r="N1651" s="283">
        <v>497</v>
      </c>
      <c r="O1651" s="283">
        <v>862</v>
      </c>
      <c r="P1651" s="283">
        <v>174</v>
      </c>
      <c r="Q1651" s="283">
        <v>510</v>
      </c>
      <c r="R1651" s="283"/>
      <c r="S1651" s="283"/>
      <c r="T1651" s="283">
        <v>0</v>
      </c>
    </row>
    <row r="1652" spans="2:20" x14ac:dyDescent="0.35">
      <c r="B1652" s="286">
        <v>1645</v>
      </c>
      <c r="C1652" s="283" t="s">
        <v>651</v>
      </c>
      <c r="D1652" s="283">
        <v>441268</v>
      </c>
      <c r="E1652" s="283">
        <v>362435</v>
      </c>
      <c r="F1652" s="280">
        <f t="shared" si="78"/>
        <v>78833</v>
      </c>
      <c r="G1652" s="283">
        <v>151.5</v>
      </c>
      <c r="H1652" s="283">
        <v>56</v>
      </c>
      <c r="I1652" s="283">
        <v>0</v>
      </c>
      <c r="J1652" s="284">
        <v>280</v>
      </c>
      <c r="K1652" s="283">
        <v>0</v>
      </c>
      <c r="L1652" s="283">
        <v>0</v>
      </c>
      <c r="M1652" s="283">
        <v>331</v>
      </c>
      <c r="N1652" s="283">
        <v>615</v>
      </c>
      <c r="O1652" s="283">
        <v>1153</v>
      </c>
      <c r="P1652" s="283">
        <v>275</v>
      </c>
      <c r="Q1652" s="283">
        <v>879</v>
      </c>
      <c r="R1652" s="283"/>
      <c r="S1652" s="283"/>
      <c r="T1652" s="283">
        <v>0</v>
      </c>
    </row>
    <row r="1653" spans="2:20" x14ac:dyDescent="0.35">
      <c r="B1653" s="286">
        <v>1646</v>
      </c>
      <c r="C1653" s="283" t="s">
        <v>652</v>
      </c>
      <c r="D1653" s="283">
        <v>447923</v>
      </c>
      <c r="E1653" s="283">
        <v>367915</v>
      </c>
      <c r="F1653" s="280">
        <f t="shared" si="78"/>
        <v>80008</v>
      </c>
      <c r="G1653" s="283">
        <v>151.5</v>
      </c>
      <c r="H1653" s="283">
        <v>47</v>
      </c>
      <c r="I1653" s="283">
        <v>3</v>
      </c>
      <c r="J1653" s="284">
        <v>262</v>
      </c>
      <c r="K1653" s="283">
        <v>0</v>
      </c>
      <c r="L1653" s="283">
        <v>0</v>
      </c>
      <c r="M1653" s="283">
        <v>331</v>
      </c>
      <c r="N1653" s="283">
        <v>585</v>
      </c>
      <c r="O1653" s="283">
        <v>890</v>
      </c>
      <c r="P1653" s="283">
        <v>197</v>
      </c>
      <c r="Q1653" s="283">
        <v>605</v>
      </c>
      <c r="R1653" s="283"/>
      <c r="S1653" s="283"/>
      <c r="T1653" s="283">
        <v>0</v>
      </c>
    </row>
    <row r="1654" spans="2:20" x14ac:dyDescent="0.35">
      <c r="B1654" s="286">
        <v>1647</v>
      </c>
      <c r="C1654" s="283" t="s">
        <v>653</v>
      </c>
      <c r="D1654" s="283">
        <v>404028</v>
      </c>
      <c r="E1654" s="283">
        <v>325322</v>
      </c>
      <c r="F1654" s="280">
        <f t="shared" si="78"/>
        <v>78706</v>
      </c>
      <c r="G1654" s="283">
        <v>175</v>
      </c>
      <c r="H1654" s="283">
        <v>72</v>
      </c>
      <c r="I1654" s="283">
        <v>4</v>
      </c>
      <c r="J1654" s="284">
        <v>238</v>
      </c>
      <c r="K1654" s="283">
        <v>0</v>
      </c>
      <c r="L1654" s="283">
        <v>3</v>
      </c>
      <c r="M1654" s="283">
        <v>449</v>
      </c>
      <c r="N1654" s="283">
        <v>477</v>
      </c>
      <c r="O1654" s="283">
        <v>696</v>
      </c>
      <c r="P1654" s="283">
        <v>131</v>
      </c>
      <c r="Q1654" s="283">
        <v>315</v>
      </c>
      <c r="R1654" s="283"/>
      <c r="S1654" s="283"/>
      <c r="T1654" s="283">
        <v>0</v>
      </c>
    </row>
    <row r="1655" spans="2:20" x14ac:dyDescent="0.35">
      <c r="B1655" s="286">
        <v>1648</v>
      </c>
      <c r="C1655" s="283" t="s">
        <v>654</v>
      </c>
      <c r="D1655" s="283">
        <v>401892</v>
      </c>
      <c r="E1655" s="283">
        <v>313771</v>
      </c>
      <c r="F1655" s="280">
        <f t="shared" si="78"/>
        <v>88121</v>
      </c>
      <c r="G1655" s="283">
        <v>175</v>
      </c>
      <c r="H1655" s="283">
        <v>74</v>
      </c>
      <c r="I1655" s="283">
        <v>0</v>
      </c>
      <c r="J1655" s="284">
        <v>289</v>
      </c>
      <c r="K1655" s="283">
        <v>0</v>
      </c>
      <c r="L1655" s="283">
        <v>0</v>
      </c>
      <c r="M1655" s="283">
        <v>449</v>
      </c>
      <c r="N1655" s="283">
        <v>367</v>
      </c>
      <c r="O1655" s="283">
        <v>532</v>
      </c>
      <c r="P1655" s="283">
        <v>79</v>
      </c>
      <c r="Q1655" s="283">
        <v>208</v>
      </c>
      <c r="R1655" s="283"/>
      <c r="S1655" s="283"/>
      <c r="T1655" s="283">
        <v>0</v>
      </c>
    </row>
    <row r="1656" spans="2:20" x14ac:dyDescent="0.35">
      <c r="B1656" s="286">
        <v>1649</v>
      </c>
      <c r="C1656" s="283" t="s">
        <v>655</v>
      </c>
      <c r="D1656" s="283">
        <v>402045</v>
      </c>
      <c r="E1656" s="283">
        <v>307587</v>
      </c>
      <c r="F1656" s="280">
        <f t="shared" si="78"/>
        <v>94458</v>
      </c>
      <c r="G1656" s="283">
        <v>132</v>
      </c>
      <c r="H1656" s="283">
        <v>70</v>
      </c>
      <c r="I1656" s="283">
        <v>6</v>
      </c>
      <c r="J1656" s="284">
        <v>393</v>
      </c>
      <c r="K1656" s="283">
        <v>0</v>
      </c>
      <c r="L1656" s="283">
        <v>6</v>
      </c>
      <c r="M1656" s="283">
        <v>352</v>
      </c>
      <c r="N1656" s="283">
        <v>305</v>
      </c>
      <c r="O1656" s="283">
        <v>380</v>
      </c>
      <c r="P1656" s="283">
        <v>60</v>
      </c>
      <c r="Q1656" s="283">
        <v>128</v>
      </c>
      <c r="R1656" s="283"/>
      <c r="S1656" s="283"/>
      <c r="T1656" s="283">
        <v>0</v>
      </c>
    </row>
    <row r="1657" spans="2:20" x14ac:dyDescent="0.35">
      <c r="B1657" s="286">
        <v>1650</v>
      </c>
      <c r="C1657" s="283" t="s">
        <v>656</v>
      </c>
      <c r="D1657" s="283">
        <v>378372</v>
      </c>
      <c r="E1657" s="283">
        <v>279732</v>
      </c>
      <c r="F1657" s="280">
        <f t="shared" si="78"/>
        <v>98640</v>
      </c>
      <c r="G1657" s="283">
        <v>132</v>
      </c>
      <c r="H1657" s="283">
        <v>49</v>
      </c>
      <c r="I1657" s="283">
        <v>3</v>
      </c>
      <c r="J1657" s="284">
        <v>460</v>
      </c>
      <c r="K1657" s="283">
        <v>0</v>
      </c>
      <c r="L1657" s="283">
        <v>10</v>
      </c>
      <c r="M1657" s="283">
        <v>352</v>
      </c>
      <c r="N1657" s="283">
        <v>287</v>
      </c>
      <c r="O1657" s="283">
        <v>255</v>
      </c>
      <c r="P1657" s="283">
        <v>54</v>
      </c>
      <c r="Q1657" s="283">
        <v>109</v>
      </c>
      <c r="R1657" s="283"/>
      <c r="S1657" s="283"/>
      <c r="T1657" s="283">
        <v>0</v>
      </c>
    </row>
    <row r="1658" spans="2:20" x14ac:dyDescent="0.35">
      <c r="B1658" s="286">
        <v>1651</v>
      </c>
      <c r="C1658" s="283" t="s">
        <v>657</v>
      </c>
      <c r="D1658" s="283">
        <v>357614</v>
      </c>
      <c r="E1658" s="283">
        <v>255821</v>
      </c>
      <c r="F1658" s="280">
        <f t="shared" si="78"/>
        <v>101793</v>
      </c>
      <c r="G1658" s="283">
        <v>40</v>
      </c>
      <c r="H1658" s="283">
        <v>21</v>
      </c>
      <c r="I1658" s="283">
        <v>3</v>
      </c>
      <c r="J1658" s="284">
        <v>524</v>
      </c>
      <c r="K1658" s="283">
        <v>0</v>
      </c>
      <c r="L1658" s="283">
        <v>3</v>
      </c>
      <c r="M1658" s="283">
        <v>172</v>
      </c>
      <c r="N1658" s="283">
        <v>262</v>
      </c>
      <c r="O1658" s="283">
        <v>201</v>
      </c>
      <c r="P1658" s="283">
        <v>30</v>
      </c>
      <c r="Q1658" s="283">
        <v>94</v>
      </c>
      <c r="R1658" s="283"/>
      <c r="S1658" s="283"/>
      <c r="T1658" s="283">
        <v>0</v>
      </c>
    </row>
    <row r="1659" spans="2:20" x14ac:dyDescent="0.35">
      <c r="B1659" s="286">
        <v>1652</v>
      </c>
      <c r="C1659" s="283" t="s">
        <v>658</v>
      </c>
      <c r="D1659" s="283">
        <v>319839</v>
      </c>
      <c r="E1659" s="283">
        <v>221079</v>
      </c>
      <c r="F1659" s="280">
        <f t="shared" si="78"/>
        <v>98760</v>
      </c>
      <c r="G1659" s="283">
        <v>40</v>
      </c>
      <c r="H1659" s="283">
        <v>11</v>
      </c>
      <c r="I1659" s="283">
        <v>0</v>
      </c>
      <c r="J1659" s="283">
        <v>470</v>
      </c>
      <c r="K1659" s="283">
        <v>0</v>
      </c>
      <c r="L1659" s="283">
        <v>3</v>
      </c>
      <c r="M1659" s="283">
        <v>172</v>
      </c>
      <c r="N1659" s="283">
        <v>214</v>
      </c>
      <c r="O1659" s="283">
        <v>143</v>
      </c>
      <c r="P1659" s="283">
        <v>23</v>
      </c>
      <c r="Q1659" s="283">
        <v>79</v>
      </c>
      <c r="R1659" s="283"/>
      <c r="S1659" s="283"/>
      <c r="T1659" s="283">
        <v>0</v>
      </c>
    </row>
    <row r="1660" spans="2:20" x14ac:dyDescent="0.35">
      <c r="B1660" s="286">
        <v>1653</v>
      </c>
      <c r="C1660" s="283" t="s">
        <v>659</v>
      </c>
      <c r="D1660" s="283">
        <v>291395</v>
      </c>
      <c r="E1660" s="283">
        <v>197002</v>
      </c>
      <c r="F1660" s="280">
        <f t="shared" si="78"/>
        <v>94393</v>
      </c>
      <c r="G1660" s="283">
        <v>16.5</v>
      </c>
      <c r="H1660" s="283">
        <v>9</v>
      </c>
      <c r="I1660" s="283">
        <v>0</v>
      </c>
      <c r="J1660" s="283">
        <v>436</v>
      </c>
      <c r="K1660" s="283">
        <v>0</v>
      </c>
      <c r="L1660" s="283">
        <v>4</v>
      </c>
      <c r="M1660" s="283">
        <v>54.5</v>
      </c>
      <c r="N1660" s="283">
        <v>157</v>
      </c>
      <c r="O1660" s="283">
        <v>96</v>
      </c>
      <c r="P1660" s="283">
        <v>24</v>
      </c>
      <c r="Q1660" s="283">
        <v>58</v>
      </c>
      <c r="R1660" s="283"/>
      <c r="S1660" s="283"/>
      <c r="T1660" s="283">
        <v>0</v>
      </c>
    </row>
    <row r="1661" spans="2:20" x14ac:dyDescent="0.35">
      <c r="B1661" s="286">
        <v>1654</v>
      </c>
      <c r="C1661" s="283" t="s">
        <v>660</v>
      </c>
      <c r="D1661" s="283">
        <v>218198</v>
      </c>
      <c r="E1661" s="283">
        <v>147282</v>
      </c>
      <c r="F1661" s="280">
        <f t="shared" si="78"/>
        <v>70916</v>
      </c>
      <c r="G1661" s="283">
        <v>16.5</v>
      </c>
      <c r="H1661" s="283">
        <v>8</v>
      </c>
      <c r="I1661" s="283">
        <v>0</v>
      </c>
      <c r="J1661" s="283">
        <v>356</v>
      </c>
      <c r="K1661" s="283">
        <v>3</v>
      </c>
      <c r="L1661" s="283">
        <v>7</v>
      </c>
      <c r="M1661" s="283">
        <v>54.5</v>
      </c>
      <c r="N1661" s="283">
        <v>124</v>
      </c>
      <c r="O1661" s="283">
        <v>52</v>
      </c>
      <c r="P1661" s="283">
        <v>15</v>
      </c>
      <c r="Q1661" s="283">
        <v>57</v>
      </c>
      <c r="R1661" s="283"/>
      <c r="S1661" s="283"/>
      <c r="T1661" s="283">
        <v>0</v>
      </c>
    </row>
    <row r="1662" spans="2:20" x14ac:dyDescent="0.35">
      <c r="B1662" s="286">
        <v>1655</v>
      </c>
      <c r="C1662" s="283" t="s">
        <v>661</v>
      </c>
      <c r="D1662" s="283">
        <v>165110</v>
      </c>
      <c r="E1662" s="283">
        <v>112837</v>
      </c>
      <c r="F1662" s="280">
        <f t="shared" si="78"/>
        <v>52273</v>
      </c>
      <c r="G1662" s="283">
        <v>8.5</v>
      </c>
      <c r="H1662" s="283">
        <v>3</v>
      </c>
      <c r="I1662" s="283">
        <v>0</v>
      </c>
      <c r="J1662" s="283">
        <v>279</v>
      </c>
      <c r="K1662" s="283">
        <v>6</v>
      </c>
      <c r="L1662" s="283">
        <v>3</v>
      </c>
      <c r="M1662" s="283">
        <v>27</v>
      </c>
      <c r="N1662" s="283">
        <v>99</v>
      </c>
      <c r="O1662" s="283">
        <v>32</v>
      </c>
      <c r="P1662" s="283">
        <v>12</v>
      </c>
      <c r="Q1662" s="283">
        <v>43</v>
      </c>
      <c r="R1662" s="283"/>
      <c r="S1662" s="283"/>
      <c r="T1662" s="283">
        <v>0</v>
      </c>
    </row>
    <row r="1663" spans="2:20" x14ac:dyDescent="0.35">
      <c r="B1663" s="286">
        <v>1656</v>
      </c>
      <c r="C1663" s="283" t="s">
        <v>662</v>
      </c>
      <c r="D1663" s="283">
        <v>119896</v>
      </c>
      <c r="E1663" s="283">
        <v>83218</v>
      </c>
      <c r="F1663" s="280">
        <f t="shared" si="78"/>
        <v>36678</v>
      </c>
      <c r="G1663" s="283">
        <v>8.5</v>
      </c>
      <c r="H1663" s="283">
        <v>3</v>
      </c>
      <c r="I1663" s="283">
        <v>0</v>
      </c>
      <c r="J1663" s="283">
        <v>195</v>
      </c>
      <c r="K1663" s="283">
        <v>0</v>
      </c>
      <c r="L1663" s="283">
        <v>10</v>
      </c>
      <c r="M1663" s="283">
        <v>27</v>
      </c>
      <c r="N1663" s="283">
        <v>79</v>
      </c>
      <c r="O1663" s="283">
        <v>19</v>
      </c>
      <c r="P1663" s="283">
        <v>6</v>
      </c>
      <c r="Q1663" s="283">
        <v>25</v>
      </c>
      <c r="R1663" s="283"/>
      <c r="S1663" s="283"/>
      <c r="T1663" s="283">
        <v>0</v>
      </c>
    </row>
    <row r="1664" spans="2:20" x14ac:dyDescent="0.35">
      <c r="B1664" s="286">
        <v>1657</v>
      </c>
      <c r="C1664" s="283" t="s">
        <v>663</v>
      </c>
      <c r="D1664" s="283">
        <v>127990</v>
      </c>
      <c r="E1664" s="283">
        <v>89150</v>
      </c>
      <c r="F1664" s="280">
        <f t="shared" si="78"/>
        <v>38840</v>
      </c>
      <c r="G1664" s="283">
        <v>7</v>
      </c>
      <c r="H1664" s="283">
        <v>6</v>
      </c>
      <c r="I1664" s="283">
        <v>0</v>
      </c>
      <c r="J1664" s="283">
        <v>192</v>
      </c>
      <c r="K1664" s="283">
        <v>8</v>
      </c>
      <c r="L1664" s="283">
        <v>6</v>
      </c>
      <c r="M1664" s="283">
        <v>13</v>
      </c>
      <c r="N1664" s="283">
        <v>97</v>
      </c>
      <c r="O1664" s="283">
        <v>15</v>
      </c>
      <c r="P1664" s="283">
        <v>3</v>
      </c>
      <c r="Q1664" s="283">
        <v>23</v>
      </c>
      <c r="R1664" s="283"/>
      <c r="S1664" s="283"/>
      <c r="T1664" s="283">
        <v>0</v>
      </c>
    </row>
    <row r="1665" spans="1:23" x14ac:dyDescent="0.35">
      <c r="B1665" s="286">
        <v>1658</v>
      </c>
      <c r="C1665" s="283" t="s">
        <v>664</v>
      </c>
      <c r="D1665" s="283">
        <v>5926624</v>
      </c>
      <c r="E1665" s="283">
        <v>4485210</v>
      </c>
      <c r="F1665" s="280">
        <f t="shared" si="78"/>
        <v>1441414</v>
      </c>
      <c r="G1665" s="283">
        <v>1759</v>
      </c>
      <c r="H1665" s="283">
        <v>733</v>
      </c>
      <c r="I1665" s="283">
        <v>29</v>
      </c>
      <c r="J1665" s="283">
        <v>6012</v>
      </c>
      <c r="K1665" s="283">
        <v>20</v>
      </c>
      <c r="L1665" s="283">
        <v>65</v>
      </c>
      <c r="M1665" s="283">
        <v>4604</v>
      </c>
      <c r="N1665" s="283">
        <v>5940</v>
      </c>
      <c r="O1665" s="283">
        <v>7791</v>
      </c>
      <c r="P1665" s="283">
        <v>1395</v>
      </c>
      <c r="Q1665" s="283">
        <v>3952</v>
      </c>
      <c r="R1665" s="283"/>
      <c r="S1665" s="283"/>
      <c r="T1665" s="283">
        <v>0</v>
      </c>
    </row>
    <row r="1666" spans="1:23" x14ac:dyDescent="0.35">
      <c r="B1666" s="286">
        <v>1659</v>
      </c>
      <c r="C1666" s="282" t="s">
        <v>768</v>
      </c>
      <c r="D1666" s="282">
        <v>2525539</v>
      </c>
      <c r="E1666" s="282">
        <v>1834359</v>
      </c>
      <c r="F1666" s="282">
        <f>D1666-E1666</f>
        <v>691180</v>
      </c>
      <c r="G1666" s="282">
        <v>491</v>
      </c>
      <c r="H1666" s="282">
        <v>222</v>
      </c>
      <c r="I1666" s="282">
        <v>13</v>
      </c>
      <c r="J1666" s="282">
        <v>3354</v>
      </c>
      <c r="K1666" s="282">
        <v>24</v>
      </c>
      <c r="L1666" s="282">
        <v>75</v>
      </c>
      <c r="M1666" s="282">
        <v>1220</v>
      </c>
      <c r="N1666" s="282">
        <v>1714</v>
      </c>
      <c r="O1666" s="282">
        <v>2409</v>
      </c>
      <c r="P1666" s="282">
        <v>540</v>
      </c>
      <c r="Q1666" s="282">
        <v>1714</v>
      </c>
      <c r="R1666" s="282"/>
      <c r="S1666" s="282"/>
      <c r="T1666" s="282">
        <v>1</v>
      </c>
    </row>
    <row r="1667" spans="1:23" x14ac:dyDescent="0.35">
      <c r="A1667"/>
      <c r="B1667"/>
      <c r="C1667"/>
      <c r="D1667"/>
      <c r="E1667"/>
      <c r="F1667"/>
      <c r="G1667"/>
      <c r="H1667"/>
      <c r="I1667"/>
      <c r="J1667"/>
      <c r="K1667"/>
      <c r="L1667"/>
      <c r="M1667"/>
      <c r="N1667"/>
      <c r="O1667"/>
      <c r="P1667"/>
      <c r="Q1667"/>
      <c r="R1667"/>
      <c r="S1667"/>
      <c r="T1667"/>
    </row>
    <row r="1668" spans="1:23" x14ac:dyDescent="0.35">
      <c r="A1668"/>
      <c r="B1668"/>
      <c r="C1668"/>
      <c r="D1668"/>
      <c r="E1668"/>
      <c r="F1668"/>
      <c r="G1668"/>
      <c r="H1668"/>
      <c r="I1668"/>
      <c r="J1668"/>
      <c r="K1668"/>
      <c r="L1668"/>
      <c r="M1668"/>
      <c r="N1668"/>
      <c r="O1668"/>
      <c r="P1668"/>
      <c r="Q1668"/>
      <c r="R1668"/>
      <c r="S1668"/>
      <c r="T1668"/>
    </row>
    <row r="1669" spans="1:23" x14ac:dyDescent="0.35">
      <c r="A1669"/>
      <c r="B1669"/>
      <c r="C1669"/>
      <c r="D1669"/>
      <c r="E1669"/>
      <c r="F1669"/>
      <c r="G1669"/>
      <c r="H1669"/>
      <c r="I1669"/>
      <c r="J1669"/>
      <c r="K1669"/>
      <c r="L1669"/>
      <c r="M1669"/>
      <c r="N1669"/>
      <c r="O1669"/>
      <c r="P1669"/>
      <c r="Q1669"/>
      <c r="R1669"/>
      <c r="S1669"/>
      <c r="T1669"/>
    </row>
    <row r="1670" spans="1:23" x14ac:dyDescent="0.35">
      <c r="A1670"/>
      <c r="B1670"/>
      <c r="C1670"/>
      <c r="D1670"/>
      <c r="E1670"/>
      <c r="F1670"/>
      <c r="G1670"/>
      <c r="H1670"/>
      <c r="I1670"/>
      <c r="J1670"/>
      <c r="K1670"/>
      <c r="L1670"/>
      <c r="M1670"/>
      <c r="N1670"/>
      <c r="O1670"/>
      <c r="P1670"/>
      <c r="Q1670"/>
      <c r="R1670"/>
      <c r="S1670"/>
      <c r="T1670"/>
    </row>
    <row r="1671" spans="1:23" x14ac:dyDescent="0.35">
      <c r="A1671"/>
      <c r="B1671"/>
      <c r="C1671"/>
      <c r="D1671"/>
      <c r="E1671"/>
      <c r="F1671"/>
      <c r="G1671"/>
      <c r="H1671"/>
      <c r="I1671"/>
      <c r="J1671"/>
      <c r="K1671"/>
      <c r="L1671"/>
      <c r="M1671"/>
      <c r="N1671"/>
      <c r="O1671"/>
      <c r="P1671"/>
      <c r="Q1671"/>
      <c r="R1671"/>
      <c r="S1671"/>
      <c r="T1671"/>
      <c r="U1671"/>
      <c r="V1671"/>
      <c r="W1671"/>
    </row>
    <row r="1672" spans="1:23" x14ac:dyDescent="0.35">
      <c r="A1672"/>
      <c r="B1672"/>
      <c r="C1672"/>
      <c r="D1672"/>
      <c r="E1672"/>
      <c r="F1672"/>
      <c r="G1672"/>
      <c r="H1672"/>
      <c r="I1672"/>
      <c r="J1672"/>
      <c r="K1672"/>
      <c r="L1672"/>
      <c r="M1672"/>
      <c r="N1672"/>
      <c r="O1672"/>
      <c r="P1672"/>
      <c r="Q1672"/>
      <c r="R1672"/>
      <c r="S1672"/>
      <c r="T1672"/>
      <c r="U1672"/>
      <c r="V1672"/>
      <c r="W1672"/>
    </row>
    <row r="1673" spans="1:23" x14ac:dyDescent="0.35">
      <c r="A1673"/>
      <c r="B1673"/>
      <c r="C1673"/>
      <c r="D1673"/>
      <c r="E1673"/>
      <c r="F1673"/>
      <c r="G1673"/>
      <c r="H1673"/>
      <c r="I1673"/>
      <c r="J1673"/>
      <c r="K1673"/>
      <c r="L1673"/>
      <c r="M1673"/>
      <c r="N1673"/>
      <c r="O1673"/>
      <c r="P1673"/>
      <c r="Q1673"/>
      <c r="R1673"/>
      <c r="S1673"/>
      <c r="T1673"/>
      <c r="U1673"/>
      <c r="V1673"/>
      <c r="W1673"/>
    </row>
    <row r="1674" spans="1:23" x14ac:dyDescent="0.35">
      <c r="A1674"/>
      <c r="B1674"/>
      <c r="C1674"/>
      <c r="D1674"/>
      <c r="E1674"/>
      <c r="F1674"/>
      <c r="G1674"/>
      <c r="H1674"/>
      <c r="I1674"/>
      <c r="J1674"/>
      <c r="K1674"/>
      <c r="L1674"/>
      <c r="M1674"/>
      <c r="N1674"/>
      <c r="O1674"/>
      <c r="P1674"/>
      <c r="Q1674"/>
      <c r="R1674"/>
      <c r="S1674"/>
      <c r="T1674"/>
      <c r="U1674"/>
      <c r="V1674"/>
      <c r="W1674"/>
    </row>
    <row r="1675" spans="1:23" x14ac:dyDescent="0.35">
      <c r="A1675"/>
      <c r="B1675"/>
      <c r="C1675"/>
      <c r="D1675"/>
      <c r="E1675"/>
      <c r="F1675"/>
      <c r="G1675"/>
      <c r="H1675"/>
      <c r="I1675"/>
      <c r="J1675"/>
      <c r="K1675"/>
      <c r="L1675"/>
      <c r="M1675"/>
      <c r="N1675"/>
      <c r="O1675"/>
      <c r="P1675"/>
      <c r="Q1675"/>
      <c r="R1675"/>
      <c r="S1675"/>
      <c r="T1675"/>
      <c r="U1675"/>
      <c r="V1675"/>
      <c r="W1675"/>
    </row>
    <row r="1676" spans="1:23" x14ac:dyDescent="0.35">
      <c r="A1676"/>
      <c r="B1676"/>
      <c r="C1676"/>
      <c r="D1676"/>
      <c r="E1676"/>
      <c r="F1676"/>
      <c r="G1676"/>
      <c r="H1676"/>
      <c r="I1676"/>
      <c r="J1676"/>
      <c r="K1676"/>
      <c r="L1676"/>
      <c r="M1676"/>
      <c r="N1676"/>
      <c r="O1676"/>
      <c r="P1676"/>
      <c r="Q1676"/>
      <c r="R1676"/>
      <c r="S1676"/>
      <c r="T1676"/>
      <c r="U1676"/>
      <c r="V1676"/>
      <c r="W1676"/>
    </row>
    <row r="1677" spans="1:23" x14ac:dyDescent="0.35">
      <c r="A1677"/>
      <c r="B1677"/>
      <c r="C1677"/>
      <c r="D1677"/>
      <c r="E1677"/>
      <c r="F1677"/>
      <c r="G1677"/>
      <c r="H1677"/>
      <c r="I1677"/>
      <c r="J1677"/>
      <c r="K1677"/>
      <c r="L1677"/>
      <c r="M1677"/>
      <c r="N1677"/>
      <c r="O1677"/>
      <c r="P1677"/>
      <c r="Q1677"/>
      <c r="R1677"/>
      <c r="S1677"/>
      <c r="T1677"/>
      <c r="U1677"/>
      <c r="V1677"/>
      <c r="W1677"/>
    </row>
    <row r="1678" spans="1:23" x14ac:dyDescent="0.35">
      <c r="A1678"/>
      <c r="B1678"/>
      <c r="C1678"/>
      <c r="D1678"/>
      <c r="E1678"/>
      <c r="F1678"/>
      <c r="G1678"/>
      <c r="H1678"/>
      <c r="I1678"/>
      <c r="J1678"/>
      <c r="K1678"/>
      <c r="L1678"/>
      <c r="M1678"/>
      <c r="N1678"/>
      <c r="O1678"/>
      <c r="P1678"/>
      <c r="Q1678"/>
      <c r="R1678"/>
      <c r="S1678"/>
      <c r="T1678"/>
      <c r="U1678"/>
      <c r="V1678"/>
      <c r="W1678"/>
    </row>
    <row r="1679" spans="1:23" x14ac:dyDescent="0.35">
      <c r="A1679"/>
      <c r="B1679"/>
      <c r="C1679"/>
      <c r="D1679"/>
      <c r="E1679"/>
      <c r="F1679"/>
      <c r="G1679"/>
      <c r="H1679"/>
      <c r="I1679"/>
      <c r="J1679"/>
      <c r="K1679"/>
      <c r="L1679"/>
      <c r="M1679"/>
      <c r="N1679"/>
      <c r="O1679"/>
      <c r="P1679"/>
      <c r="Q1679"/>
      <c r="R1679"/>
      <c r="S1679"/>
      <c r="T1679"/>
      <c r="U1679"/>
      <c r="V1679"/>
      <c r="W1679"/>
    </row>
    <row r="1680" spans="1:23" x14ac:dyDescent="0.35">
      <c r="A1680"/>
      <c r="B1680"/>
      <c r="C1680"/>
      <c r="D1680"/>
      <c r="E1680"/>
      <c r="F1680"/>
      <c r="G1680"/>
      <c r="H1680"/>
      <c r="I1680"/>
      <c r="J1680"/>
      <c r="K1680"/>
      <c r="L1680"/>
      <c r="M1680"/>
      <c r="N1680"/>
      <c r="O1680"/>
      <c r="P1680"/>
      <c r="Q1680"/>
      <c r="R1680"/>
      <c r="S1680"/>
      <c r="T1680"/>
      <c r="U1680"/>
      <c r="V1680"/>
      <c r="W1680"/>
    </row>
    <row r="1681" spans="1:23" x14ac:dyDescent="0.35">
      <c r="A1681"/>
      <c r="B1681"/>
      <c r="C1681"/>
      <c r="D1681"/>
      <c r="E1681"/>
      <c r="F1681"/>
      <c r="G1681"/>
      <c r="H1681"/>
      <c r="I1681"/>
      <c r="J1681"/>
      <c r="K1681"/>
      <c r="L1681"/>
      <c r="M1681"/>
      <c r="N1681"/>
      <c r="O1681"/>
      <c r="P1681"/>
      <c r="Q1681"/>
      <c r="R1681"/>
      <c r="S1681"/>
      <c r="T1681"/>
      <c r="U1681"/>
      <c r="V1681"/>
      <c r="W1681"/>
    </row>
    <row r="1682" spans="1:23" x14ac:dyDescent="0.35">
      <c r="A1682"/>
      <c r="B1682"/>
      <c r="C1682"/>
      <c r="D1682"/>
      <c r="E1682"/>
      <c r="F1682"/>
      <c r="G1682"/>
      <c r="H1682"/>
      <c r="I1682"/>
      <c r="J1682"/>
      <c r="K1682"/>
      <c r="L1682"/>
      <c r="M1682"/>
      <c r="N1682"/>
      <c r="O1682"/>
      <c r="P1682"/>
      <c r="Q1682"/>
      <c r="R1682"/>
      <c r="S1682"/>
      <c r="T1682"/>
      <c r="U1682"/>
      <c r="V1682"/>
      <c r="W1682"/>
    </row>
    <row r="1683" spans="1:23" x14ac:dyDescent="0.35">
      <c r="A1683"/>
      <c r="B1683"/>
      <c r="C1683"/>
      <c r="D1683"/>
      <c r="E1683"/>
      <c r="F1683"/>
      <c r="G1683"/>
      <c r="H1683"/>
      <c r="I1683"/>
      <c r="J1683"/>
      <c r="K1683"/>
      <c r="L1683"/>
      <c r="M1683"/>
      <c r="N1683"/>
      <c r="O1683"/>
      <c r="P1683"/>
      <c r="Q1683"/>
      <c r="R1683"/>
      <c r="S1683"/>
      <c r="T1683"/>
      <c r="U1683"/>
      <c r="V1683"/>
      <c r="W1683"/>
    </row>
    <row r="1684" spans="1:23" x14ac:dyDescent="0.35">
      <c r="A1684"/>
      <c r="B1684"/>
      <c r="C1684"/>
      <c r="D1684"/>
      <c r="E1684"/>
      <c r="F1684"/>
      <c r="G1684"/>
      <c r="H1684"/>
      <c r="I1684"/>
      <c r="J1684"/>
      <c r="K1684"/>
      <c r="L1684"/>
      <c r="M1684"/>
      <c r="N1684"/>
      <c r="O1684"/>
      <c r="P1684"/>
      <c r="Q1684"/>
      <c r="R1684"/>
      <c r="S1684"/>
      <c r="T1684"/>
      <c r="U1684"/>
      <c r="V1684"/>
      <c r="W1684"/>
    </row>
    <row r="1685" spans="1:23" x14ac:dyDescent="0.35">
      <c r="A1685"/>
      <c r="B1685"/>
      <c r="C1685"/>
      <c r="D1685"/>
      <c r="E1685"/>
      <c r="F1685"/>
      <c r="G1685"/>
      <c r="H1685"/>
      <c r="I1685"/>
      <c r="J1685"/>
      <c r="K1685"/>
      <c r="L1685"/>
      <c r="M1685"/>
      <c r="N1685"/>
      <c r="O1685"/>
      <c r="P1685"/>
      <c r="Q1685"/>
      <c r="R1685"/>
      <c r="S1685"/>
      <c r="T1685"/>
      <c r="U1685"/>
      <c r="V1685"/>
      <c r="W1685"/>
    </row>
    <row r="1686" spans="1:23" x14ac:dyDescent="0.35">
      <c r="A1686"/>
      <c r="B1686"/>
      <c r="C1686"/>
      <c r="D1686"/>
      <c r="E1686"/>
      <c r="F1686"/>
      <c r="G1686"/>
      <c r="H1686"/>
      <c r="I1686"/>
      <c r="J1686"/>
      <c r="K1686"/>
      <c r="L1686"/>
      <c r="M1686"/>
      <c r="N1686"/>
      <c r="O1686"/>
      <c r="P1686"/>
      <c r="Q1686"/>
      <c r="R1686"/>
      <c r="S1686"/>
      <c r="T1686"/>
      <c r="U1686"/>
      <c r="V1686"/>
      <c r="W1686"/>
    </row>
    <row r="1687" spans="1:23" x14ac:dyDescent="0.35">
      <c r="A1687"/>
      <c r="B1687"/>
      <c r="C1687"/>
      <c r="D1687"/>
      <c r="E1687"/>
      <c r="F1687"/>
      <c r="G1687"/>
      <c r="H1687"/>
      <c r="I1687"/>
      <c r="J1687"/>
      <c r="K1687"/>
      <c r="L1687"/>
      <c r="M1687"/>
      <c r="N1687"/>
      <c r="O1687"/>
      <c r="P1687"/>
      <c r="Q1687"/>
      <c r="R1687"/>
      <c r="S1687"/>
      <c r="T1687"/>
      <c r="U1687"/>
      <c r="V1687"/>
      <c r="W1687"/>
    </row>
    <row r="1688" spans="1:23" x14ac:dyDescent="0.35">
      <c r="A1688"/>
      <c r="B1688"/>
      <c r="C1688"/>
      <c r="D1688"/>
      <c r="E1688"/>
      <c r="F1688"/>
      <c r="G1688"/>
      <c r="H1688"/>
      <c r="I1688"/>
      <c r="J1688"/>
      <c r="K1688"/>
      <c r="L1688"/>
      <c r="M1688"/>
      <c r="N1688"/>
      <c r="O1688"/>
      <c r="P1688"/>
      <c r="Q1688"/>
      <c r="R1688"/>
      <c r="S1688"/>
      <c r="T1688"/>
      <c r="U1688"/>
      <c r="V1688"/>
      <c r="W1688"/>
    </row>
    <row r="1689" spans="1:23" x14ac:dyDescent="0.35">
      <c r="A1689"/>
      <c r="B1689"/>
      <c r="C1689"/>
      <c r="D1689"/>
      <c r="E1689"/>
      <c r="F1689"/>
      <c r="G1689"/>
      <c r="H1689"/>
      <c r="I1689"/>
      <c r="J1689"/>
      <c r="K1689"/>
      <c r="L1689"/>
      <c r="M1689"/>
      <c r="N1689"/>
      <c r="O1689"/>
      <c r="P1689"/>
      <c r="Q1689"/>
      <c r="R1689"/>
      <c r="S1689"/>
      <c r="T1689"/>
      <c r="U1689"/>
      <c r="V1689"/>
      <c r="W1689"/>
    </row>
    <row r="1690" spans="1:23" x14ac:dyDescent="0.35">
      <c r="A1690"/>
      <c r="B1690"/>
      <c r="C1690"/>
      <c r="D1690"/>
      <c r="E1690"/>
      <c r="F1690"/>
      <c r="G1690"/>
      <c r="H1690"/>
      <c r="I1690"/>
      <c r="J1690"/>
      <c r="K1690"/>
      <c r="L1690"/>
      <c r="M1690"/>
      <c r="N1690"/>
      <c r="O1690"/>
      <c r="P1690"/>
      <c r="Q1690"/>
      <c r="R1690"/>
      <c r="S1690"/>
      <c r="T1690"/>
      <c r="U1690"/>
      <c r="V1690"/>
      <c r="W1690"/>
    </row>
    <row r="1691" spans="1:23" x14ac:dyDescent="0.35">
      <c r="A1691"/>
      <c r="B1691"/>
      <c r="C1691"/>
      <c r="D1691"/>
      <c r="E1691"/>
      <c r="F1691"/>
      <c r="G1691"/>
      <c r="H1691"/>
      <c r="I1691"/>
      <c r="J1691"/>
      <c r="K1691"/>
      <c r="L1691"/>
      <c r="M1691"/>
      <c r="N1691"/>
      <c r="O1691"/>
      <c r="P1691"/>
      <c r="Q1691"/>
      <c r="R1691"/>
      <c r="S1691"/>
      <c r="T1691"/>
      <c r="U1691"/>
      <c r="V1691"/>
      <c r="W1691"/>
    </row>
    <row r="1692" spans="1:23" x14ac:dyDescent="0.35">
      <c r="A1692"/>
      <c r="B1692"/>
      <c r="C1692"/>
      <c r="D1692"/>
      <c r="E1692"/>
      <c r="F1692"/>
      <c r="G1692"/>
      <c r="H1692"/>
      <c r="I1692"/>
      <c r="J1692"/>
      <c r="K1692"/>
      <c r="L1692"/>
      <c r="M1692"/>
      <c r="N1692"/>
      <c r="O1692"/>
      <c r="P1692"/>
      <c r="Q1692"/>
      <c r="R1692"/>
      <c r="S1692"/>
      <c r="T1692"/>
      <c r="U1692"/>
      <c r="V1692"/>
      <c r="W1692"/>
    </row>
    <row r="1693" spans="1:23" x14ac:dyDescent="0.35">
      <c r="A1693"/>
      <c r="B1693"/>
      <c r="C1693"/>
      <c r="D1693"/>
      <c r="E1693"/>
      <c r="F1693"/>
      <c r="G1693"/>
      <c r="H1693"/>
      <c r="I1693"/>
      <c r="J1693"/>
      <c r="K1693"/>
      <c r="L1693"/>
      <c r="M1693"/>
      <c r="N1693"/>
      <c r="O1693"/>
      <c r="P1693"/>
      <c r="Q1693"/>
      <c r="R1693"/>
      <c r="S1693"/>
      <c r="T1693"/>
      <c r="U1693"/>
      <c r="V1693"/>
      <c r="W1693"/>
    </row>
    <row r="1694" spans="1:23" x14ac:dyDescent="0.35">
      <c r="A1694"/>
      <c r="B1694"/>
      <c r="C1694"/>
      <c r="D1694"/>
      <c r="E1694"/>
      <c r="F1694"/>
      <c r="G1694"/>
      <c r="H1694"/>
      <c r="I1694"/>
      <c r="J1694"/>
      <c r="K1694"/>
      <c r="L1694"/>
      <c r="M1694"/>
      <c r="N1694"/>
      <c r="O1694"/>
      <c r="P1694"/>
      <c r="Q1694"/>
      <c r="R1694"/>
      <c r="S1694"/>
      <c r="T1694"/>
      <c r="U1694"/>
      <c r="V1694"/>
      <c r="W1694"/>
    </row>
    <row r="1695" spans="1:23" x14ac:dyDescent="0.35">
      <c r="A1695"/>
      <c r="B1695"/>
      <c r="C1695"/>
      <c r="D1695"/>
      <c r="E1695"/>
      <c r="F1695"/>
      <c r="G1695"/>
      <c r="H1695"/>
      <c r="I1695"/>
      <c r="J1695"/>
      <c r="K1695"/>
      <c r="L1695"/>
      <c r="M1695"/>
      <c r="N1695"/>
      <c r="O1695"/>
      <c r="P1695"/>
      <c r="Q1695"/>
      <c r="R1695"/>
      <c r="S1695"/>
      <c r="T1695"/>
      <c r="U1695"/>
      <c r="V1695"/>
      <c r="W1695"/>
    </row>
    <row r="1696" spans="1:23" x14ac:dyDescent="0.35">
      <c r="A1696"/>
      <c r="B1696"/>
      <c r="C1696"/>
      <c r="D1696"/>
      <c r="E1696"/>
      <c r="F1696"/>
      <c r="G1696"/>
      <c r="H1696"/>
      <c r="I1696"/>
      <c r="J1696"/>
      <c r="K1696"/>
      <c r="L1696"/>
      <c r="M1696"/>
      <c r="N1696"/>
      <c r="O1696"/>
      <c r="P1696"/>
      <c r="Q1696"/>
      <c r="R1696"/>
      <c r="S1696"/>
      <c r="T1696"/>
      <c r="U1696"/>
      <c r="V1696"/>
      <c r="W1696"/>
    </row>
    <row r="1697" spans="1:23" x14ac:dyDescent="0.35">
      <c r="A1697"/>
      <c r="B1697"/>
      <c r="C1697"/>
      <c r="D1697"/>
      <c r="E1697"/>
      <c r="F1697"/>
      <c r="G1697"/>
      <c r="H1697"/>
      <c r="I1697"/>
      <c r="J1697"/>
      <c r="K1697"/>
      <c r="L1697"/>
      <c r="M1697"/>
      <c r="N1697"/>
      <c r="O1697"/>
      <c r="P1697"/>
      <c r="Q1697"/>
      <c r="R1697"/>
      <c r="S1697"/>
      <c r="T1697"/>
      <c r="U1697"/>
      <c r="V1697"/>
      <c r="W1697"/>
    </row>
    <row r="1698" spans="1:23" x14ac:dyDescent="0.35">
      <c r="A1698"/>
      <c r="B1698"/>
      <c r="C1698"/>
      <c r="D1698"/>
      <c r="E1698"/>
      <c r="F1698"/>
      <c r="G1698"/>
      <c r="H1698"/>
      <c r="I1698"/>
      <c r="J1698"/>
      <c r="K1698"/>
      <c r="L1698"/>
      <c r="M1698"/>
      <c r="N1698"/>
      <c r="O1698"/>
      <c r="P1698"/>
      <c r="Q1698"/>
      <c r="R1698"/>
      <c r="S1698"/>
      <c r="T1698"/>
      <c r="U1698"/>
      <c r="V1698"/>
      <c r="W1698"/>
    </row>
    <row r="1699" spans="1:23" x14ac:dyDescent="0.35">
      <c r="A1699"/>
      <c r="B1699"/>
      <c r="C1699"/>
      <c r="D1699"/>
      <c r="E1699"/>
      <c r="F1699"/>
      <c r="G1699"/>
      <c r="H1699"/>
      <c r="I1699"/>
      <c r="J1699"/>
      <c r="K1699"/>
      <c r="L1699"/>
      <c r="M1699"/>
      <c r="N1699"/>
      <c r="O1699"/>
      <c r="P1699"/>
      <c r="Q1699"/>
      <c r="R1699"/>
      <c r="S1699"/>
      <c r="T1699"/>
      <c r="U1699"/>
      <c r="V1699"/>
      <c r="W1699"/>
    </row>
    <row r="1700" spans="1:23" x14ac:dyDescent="0.35">
      <c r="A1700"/>
      <c r="B1700"/>
      <c r="C1700"/>
      <c r="D1700"/>
      <c r="E1700"/>
      <c r="F1700"/>
      <c r="G1700"/>
      <c r="H1700"/>
      <c r="I1700"/>
      <c r="J1700"/>
      <c r="K1700"/>
      <c r="L1700"/>
      <c r="M1700"/>
      <c r="N1700"/>
      <c r="O1700"/>
      <c r="P1700"/>
      <c r="Q1700"/>
      <c r="R1700"/>
      <c r="S1700"/>
      <c r="T1700"/>
      <c r="U1700"/>
      <c r="V1700"/>
      <c r="W1700"/>
    </row>
    <row r="1701" spans="1:23" x14ac:dyDescent="0.35">
      <c r="A1701"/>
      <c r="B1701"/>
      <c r="C1701"/>
      <c r="D1701"/>
      <c r="E1701"/>
      <c r="F1701"/>
      <c r="G1701"/>
      <c r="H1701"/>
      <c r="I1701"/>
      <c r="J1701"/>
      <c r="K1701"/>
      <c r="L1701"/>
      <c r="M1701"/>
      <c r="N1701"/>
      <c r="O1701"/>
      <c r="P1701"/>
      <c r="Q1701"/>
      <c r="R1701"/>
      <c r="S1701"/>
      <c r="T1701"/>
      <c r="U1701"/>
      <c r="V1701"/>
      <c r="W1701"/>
    </row>
    <row r="1702" spans="1:23" x14ac:dyDescent="0.35">
      <c r="A1702"/>
      <c r="B1702"/>
      <c r="C1702"/>
      <c r="D1702"/>
      <c r="E1702"/>
      <c r="F1702"/>
      <c r="G1702"/>
      <c r="H1702"/>
      <c r="I1702"/>
      <c r="J1702"/>
      <c r="K1702"/>
      <c r="L1702"/>
      <c r="M1702"/>
      <c r="N1702"/>
      <c r="O1702"/>
      <c r="P1702"/>
      <c r="Q1702"/>
      <c r="R1702"/>
      <c r="S1702"/>
      <c r="T1702"/>
      <c r="U1702"/>
      <c r="V1702"/>
      <c r="W1702"/>
    </row>
    <row r="1703" spans="1:23" x14ac:dyDescent="0.35">
      <c r="A1703"/>
      <c r="B1703"/>
      <c r="C1703"/>
      <c r="D1703"/>
      <c r="E1703"/>
      <c r="F1703"/>
      <c r="G1703"/>
      <c r="H1703"/>
      <c r="I1703"/>
      <c r="J1703"/>
      <c r="K1703"/>
      <c r="L1703"/>
      <c r="M1703"/>
      <c r="N1703"/>
      <c r="O1703"/>
      <c r="P1703"/>
      <c r="Q1703"/>
      <c r="R1703"/>
      <c r="S1703"/>
      <c r="T1703"/>
      <c r="U1703"/>
      <c r="V1703"/>
      <c r="W1703"/>
    </row>
    <row r="1704" spans="1:23" x14ac:dyDescent="0.35">
      <c r="A1704"/>
      <c r="B1704"/>
      <c r="C1704"/>
      <c r="D1704"/>
      <c r="E1704"/>
      <c r="F1704"/>
      <c r="G1704"/>
      <c r="H1704"/>
      <c r="I1704"/>
      <c r="J1704"/>
      <c r="K1704"/>
      <c r="L1704"/>
      <c r="M1704"/>
      <c r="N1704"/>
      <c r="O1704"/>
      <c r="P1704"/>
      <c r="Q1704"/>
      <c r="R1704"/>
      <c r="S1704"/>
      <c r="T1704"/>
      <c r="U1704"/>
      <c r="V1704"/>
      <c r="W1704"/>
    </row>
    <row r="1705" spans="1:23" x14ac:dyDescent="0.35">
      <c r="A1705"/>
      <c r="B1705"/>
      <c r="C1705"/>
      <c r="D1705"/>
      <c r="E1705"/>
      <c r="F1705"/>
      <c r="G1705"/>
      <c r="H1705"/>
      <c r="I1705"/>
      <c r="J1705"/>
      <c r="K1705"/>
      <c r="L1705"/>
      <c r="M1705"/>
      <c r="N1705"/>
      <c r="O1705"/>
      <c r="P1705"/>
      <c r="Q1705"/>
      <c r="R1705"/>
      <c r="S1705"/>
      <c r="T1705"/>
      <c r="U1705"/>
      <c r="V1705"/>
      <c r="W1705"/>
    </row>
    <row r="1706" spans="1:23" x14ac:dyDescent="0.35">
      <c r="A1706"/>
      <c r="B1706"/>
      <c r="C1706"/>
      <c r="D1706"/>
      <c r="E1706"/>
      <c r="F1706"/>
      <c r="G1706"/>
      <c r="H1706"/>
      <c r="I1706"/>
      <c r="J1706"/>
      <c r="K1706"/>
      <c r="L1706"/>
      <c r="M1706"/>
      <c r="N1706"/>
      <c r="O1706"/>
      <c r="P1706"/>
      <c r="Q1706"/>
      <c r="R1706"/>
      <c r="S1706"/>
      <c r="T1706"/>
      <c r="U1706"/>
      <c r="V1706"/>
      <c r="W1706"/>
    </row>
    <row r="1707" spans="1:23" x14ac:dyDescent="0.35">
      <c r="A1707"/>
      <c r="B1707"/>
      <c r="C1707"/>
      <c r="D1707"/>
      <c r="E1707"/>
      <c r="F1707"/>
      <c r="G1707"/>
      <c r="H1707"/>
      <c r="I1707"/>
      <c r="J1707"/>
      <c r="K1707"/>
      <c r="L1707"/>
      <c r="M1707"/>
      <c r="N1707"/>
      <c r="O1707"/>
      <c r="P1707"/>
      <c r="Q1707"/>
      <c r="R1707"/>
      <c r="S1707"/>
      <c r="T1707"/>
      <c r="U1707"/>
      <c r="V1707"/>
      <c r="W1707"/>
    </row>
    <row r="1708" spans="1:23" x14ac:dyDescent="0.35">
      <c r="A1708"/>
      <c r="B1708"/>
      <c r="C1708"/>
      <c r="D1708"/>
      <c r="E1708"/>
      <c r="F1708"/>
      <c r="G1708"/>
      <c r="H1708"/>
      <c r="I1708"/>
      <c r="J1708"/>
      <c r="K1708"/>
      <c r="L1708"/>
      <c r="M1708"/>
      <c r="N1708"/>
      <c r="O1708"/>
      <c r="P1708"/>
      <c r="Q1708"/>
      <c r="R1708"/>
      <c r="S1708"/>
      <c r="T1708"/>
      <c r="U1708"/>
      <c r="V1708"/>
      <c r="W1708"/>
    </row>
    <row r="1709" spans="1:23" x14ac:dyDescent="0.35">
      <c r="A1709"/>
      <c r="B1709"/>
      <c r="C1709"/>
      <c r="D1709"/>
      <c r="E1709"/>
      <c r="F1709"/>
      <c r="G1709"/>
      <c r="H1709"/>
      <c r="I1709"/>
      <c r="J1709"/>
      <c r="K1709"/>
      <c r="L1709"/>
      <c r="M1709"/>
      <c r="N1709"/>
      <c r="O1709"/>
      <c r="P1709"/>
      <c r="Q1709"/>
      <c r="R1709"/>
      <c r="S1709"/>
      <c r="T1709"/>
      <c r="U1709"/>
      <c r="V1709"/>
      <c r="W1709"/>
    </row>
    <row r="1710" spans="1:23" x14ac:dyDescent="0.35">
      <c r="A1710"/>
      <c r="B1710"/>
      <c r="C1710"/>
      <c r="D1710"/>
      <c r="E1710"/>
      <c r="F1710"/>
      <c r="G1710"/>
      <c r="H1710"/>
      <c r="I1710"/>
      <c r="J1710"/>
      <c r="K1710"/>
      <c r="L1710"/>
      <c r="M1710"/>
      <c r="N1710"/>
      <c r="O1710"/>
      <c r="P1710"/>
      <c r="Q1710"/>
      <c r="R1710"/>
      <c r="S1710"/>
      <c r="T1710"/>
      <c r="U1710"/>
      <c r="V1710"/>
      <c r="W1710"/>
    </row>
    <row r="1711" spans="1:23" x14ac:dyDescent="0.35">
      <c r="A1711"/>
      <c r="B1711"/>
      <c r="C1711"/>
      <c r="D1711"/>
      <c r="E1711"/>
      <c r="F1711"/>
      <c r="G1711"/>
      <c r="H1711"/>
      <c r="I1711"/>
      <c r="J1711"/>
      <c r="K1711"/>
      <c r="L1711"/>
      <c r="M1711"/>
      <c r="N1711"/>
      <c r="O1711"/>
      <c r="P1711"/>
      <c r="Q1711"/>
      <c r="R1711"/>
      <c r="S1711"/>
      <c r="T1711"/>
      <c r="U1711"/>
      <c r="V1711"/>
      <c r="W1711"/>
    </row>
    <row r="1712" spans="1:23" x14ac:dyDescent="0.35">
      <c r="A1712"/>
      <c r="B1712"/>
      <c r="C1712"/>
      <c r="D1712"/>
      <c r="E1712"/>
      <c r="F1712"/>
      <c r="G1712"/>
      <c r="H1712"/>
      <c r="I1712"/>
      <c r="J1712"/>
      <c r="K1712"/>
      <c r="L1712"/>
      <c r="M1712"/>
      <c r="N1712"/>
      <c r="O1712"/>
      <c r="P1712"/>
      <c r="Q1712"/>
      <c r="R1712"/>
      <c r="S1712"/>
      <c r="T1712"/>
      <c r="U1712"/>
      <c r="V1712"/>
      <c r="W1712"/>
    </row>
    <row r="1713" spans="1:23" x14ac:dyDescent="0.35">
      <c r="A1713"/>
      <c r="B1713"/>
      <c r="C1713"/>
      <c r="D1713"/>
      <c r="E1713"/>
      <c r="F1713"/>
      <c r="G1713"/>
      <c r="H1713"/>
      <c r="I1713"/>
      <c r="J1713"/>
      <c r="K1713"/>
      <c r="L1713"/>
      <c r="M1713"/>
      <c r="N1713"/>
      <c r="O1713"/>
      <c r="P1713"/>
      <c r="Q1713"/>
      <c r="R1713"/>
      <c r="S1713"/>
      <c r="T1713"/>
      <c r="U1713"/>
      <c r="V1713"/>
      <c r="W1713"/>
    </row>
    <row r="1714" spans="1:23" x14ac:dyDescent="0.35">
      <c r="A1714"/>
      <c r="B1714"/>
      <c r="C1714"/>
      <c r="D1714"/>
      <c r="E1714"/>
      <c r="F1714"/>
      <c r="G1714"/>
      <c r="H1714"/>
      <c r="I1714"/>
      <c r="J1714"/>
      <c r="K1714"/>
      <c r="L1714"/>
      <c r="M1714"/>
      <c r="N1714"/>
      <c r="O1714"/>
      <c r="P1714"/>
      <c r="Q1714"/>
      <c r="R1714"/>
      <c r="S1714"/>
      <c r="T1714"/>
      <c r="U1714"/>
      <c r="V1714"/>
      <c r="W1714"/>
    </row>
    <row r="1715" spans="1:23" x14ac:dyDescent="0.35">
      <c r="A1715"/>
      <c r="B1715"/>
      <c r="C1715"/>
      <c r="D1715"/>
      <c r="E1715"/>
      <c r="F1715"/>
      <c r="G1715"/>
      <c r="H1715"/>
      <c r="I1715"/>
      <c r="J1715"/>
      <c r="K1715"/>
      <c r="L1715"/>
      <c r="M1715"/>
      <c r="N1715"/>
      <c r="O1715"/>
      <c r="P1715"/>
      <c r="Q1715"/>
      <c r="R1715"/>
      <c r="S1715"/>
      <c r="T1715"/>
      <c r="U1715"/>
      <c r="V1715"/>
      <c r="W1715"/>
    </row>
    <row r="1716" spans="1:23" x14ac:dyDescent="0.35">
      <c r="A1716"/>
      <c r="B1716"/>
      <c r="C1716"/>
      <c r="D1716"/>
      <c r="E1716"/>
      <c r="F1716"/>
      <c r="G1716"/>
      <c r="H1716"/>
      <c r="I1716"/>
      <c r="J1716"/>
      <c r="K1716"/>
      <c r="L1716"/>
      <c r="M1716"/>
      <c r="N1716"/>
      <c r="O1716"/>
      <c r="P1716"/>
      <c r="Q1716"/>
      <c r="R1716"/>
      <c r="S1716"/>
      <c r="T1716"/>
      <c r="U1716"/>
      <c r="V1716"/>
      <c r="W1716"/>
    </row>
    <row r="1717" spans="1:23" x14ac:dyDescent="0.35">
      <c r="A1717"/>
      <c r="B1717"/>
      <c r="C1717"/>
      <c r="D1717"/>
      <c r="E1717"/>
      <c r="F1717"/>
      <c r="G1717"/>
      <c r="H1717"/>
      <c r="I1717"/>
      <c r="J1717"/>
      <c r="K1717"/>
      <c r="L1717"/>
      <c r="M1717"/>
      <c r="N1717"/>
      <c r="O1717"/>
      <c r="P1717"/>
      <c r="Q1717"/>
      <c r="R1717"/>
      <c r="S1717"/>
      <c r="T1717"/>
      <c r="U1717"/>
      <c r="V1717"/>
      <c r="W1717"/>
    </row>
    <row r="1718" spans="1:23" x14ac:dyDescent="0.35">
      <c r="A1718"/>
      <c r="B1718"/>
      <c r="C1718"/>
      <c r="D1718"/>
      <c r="E1718"/>
      <c r="F1718"/>
      <c r="G1718"/>
      <c r="H1718"/>
      <c r="I1718"/>
      <c r="J1718"/>
      <c r="K1718"/>
      <c r="L1718"/>
      <c r="M1718"/>
      <c r="N1718"/>
      <c r="O1718"/>
      <c r="P1718"/>
      <c r="Q1718"/>
      <c r="R1718"/>
      <c r="S1718"/>
      <c r="T1718"/>
      <c r="U1718"/>
      <c r="V1718"/>
      <c r="W1718"/>
    </row>
    <row r="1719" spans="1:23" x14ac:dyDescent="0.35">
      <c r="A1719"/>
      <c r="B1719"/>
      <c r="C1719"/>
      <c r="D1719"/>
      <c r="E1719"/>
      <c r="F1719"/>
      <c r="G1719"/>
      <c r="H1719"/>
      <c r="I1719"/>
      <c r="J1719"/>
      <c r="K1719"/>
      <c r="L1719"/>
      <c r="M1719"/>
      <c r="N1719"/>
      <c r="O1719"/>
      <c r="P1719"/>
      <c r="Q1719"/>
      <c r="R1719"/>
      <c r="S1719"/>
      <c r="T1719"/>
      <c r="U1719"/>
      <c r="V1719"/>
      <c r="W1719"/>
    </row>
    <row r="1720" spans="1:23" x14ac:dyDescent="0.35">
      <c r="A1720"/>
      <c r="B1720"/>
      <c r="C1720"/>
      <c r="D1720"/>
      <c r="E1720"/>
      <c r="F1720"/>
      <c r="G1720"/>
      <c r="H1720"/>
      <c r="I1720"/>
      <c r="J1720"/>
      <c r="K1720"/>
      <c r="L1720"/>
      <c r="M1720"/>
      <c r="N1720"/>
      <c r="O1720"/>
      <c r="P1720"/>
      <c r="Q1720"/>
      <c r="R1720"/>
      <c r="S1720"/>
      <c r="T1720"/>
      <c r="U1720"/>
      <c r="V1720"/>
      <c r="W1720"/>
    </row>
    <row r="1721" spans="1:23" x14ac:dyDescent="0.35">
      <c r="A1721"/>
      <c r="B1721"/>
      <c r="C1721"/>
      <c r="D1721"/>
      <c r="E1721"/>
      <c r="F1721"/>
      <c r="G1721"/>
      <c r="H1721"/>
      <c r="I1721"/>
      <c r="J1721"/>
      <c r="K1721"/>
      <c r="L1721"/>
      <c r="M1721"/>
      <c r="N1721"/>
      <c r="O1721"/>
      <c r="P1721"/>
      <c r="Q1721"/>
      <c r="R1721"/>
      <c r="S1721"/>
      <c r="T1721"/>
      <c r="U1721"/>
      <c r="V1721"/>
      <c r="W1721"/>
    </row>
    <row r="1722" spans="1:23" x14ac:dyDescent="0.35">
      <c r="A1722"/>
      <c r="B1722"/>
      <c r="C1722"/>
      <c r="D1722"/>
      <c r="E1722"/>
      <c r="F1722"/>
      <c r="G1722"/>
      <c r="H1722"/>
      <c r="I1722"/>
      <c r="J1722"/>
      <c r="K1722"/>
      <c r="L1722"/>
      <c r="M1722"/>
      <c r="N1722"/>
      <c r="O1722"/>
      <c r="P1722"/>
      <c r="Q1722"/>
      <c r="R1722"/>
      <c r="S1722"/>
      <c r="T1722"/>
      <c r="U1722"/>
      <c r="V1722"/>
      <c r="W1722"/>
    </row>
    <row r="1723" spans="1:23" x14ac:dyDescent="0.35">
      <c r="A1723"/>
      <c r="B1723"/>
      <c r="C1723"/>
      <c r="D1723"/>
      <c r="E1723"/>
      <c r="F1723"/>
      <c r="G1723"/>
      <c r="H1723"/>
      <c r="I1723"/>
      <c r="J1723"/>
      <c r="K1723"/>
      <c r="L1723"/>
      <c r="M1723"/>
      <c r="N1723"/>
      <c r="O1723"/>
      <c r="P1723"/>
      <c r="Q1723"/>
      <c r="R1723"/>
      <c r="S1723"/>
      <c r="T1723"/>
      <c r="U1723"/>
      <c r="V1723"/>
      <c r="W1723"/>
    </row>
    <row r="1724" spans="1:23" x14ac:dyDescent="0.35">
      <c r="A1724"/>
      <c r="B1724"/>
      <c r="C1724"/>
      <c r="D1724"/>
      <c r="E1724"/>
      <c r="F1724"/>
      <c r="G1724"/>
      <c r="H1724"/>
      <c r="I1724"/>
      <c r="J1724"/>
      <c r="K1724"/>
      <c r="L1724"/>
      <c r="M1724"/>
      <c r="N1724"/>
      <c r="O1724"/>
      <c r="P1724"/>
      <c r="Q1724"/>
      <c r="R1724"/>
      <c r="S1724"/>
      <c r="T1724"/>
      <c r="U1724"/>
      <c r="V1724"/>
      <c r="W1724"/>
    </row>
    <row r="1725" spans="1:23" x14ac:dyDescent="0.35">
      <c r="A1725"/>
      <c r="B1725"/>
      <c r="C1725"/>
      <c r="D1725"/>
      <c r="E1725"/>
      <c r="F1725"/>
      <c r="G1725"/>
      <c r="H1725"/>
      <c r="I1725"/>
      <c r="J1725"/>
      <c r="K1725"/>
      <c r="L1725"/>
      <c r="M1725"/>
      <c r="N1725"/>
      <c r="O1725"/>
      <c r="P1725"/>
      <c r="Q1725"/>
      <c r="R1725"/>
      <c r="S1725"/>
      <c r="T1725"/>
      <c r="U1725"/>
      <c r="V1725"/>
      <c r="W1725"/>
    </row>
    <row r="1726" spans="1:23" x14ac:dyDescent="0.35">
      <c r="A1726"/>
      <c r="B1726"/>
      <c r="C1726"/>
      <c r="D1726"/>
      <c r="E1726"/>
      <c r="F1726"/>
      <c r="G1726"/>
      <c r="H1726"/>
      <c r="I1726"/>
      <c r="J1726"/>
      <c r="K1726"/>
      <c r="L1726"/>
      <c r="M1726"/>
      <c r="N1726"/>
      <c r="O1726"/>
      <c r="P1726"/>
      <c r="Q1726"/>
      <c r="R1726"/>
      <c r="S1726"/>
      <c r="T1726"/>
      <c r="U1726"/>
      <c r="V1726"/>
      <c r="W1726"/>
    </row>
    <row r="1727" spans="1:23" x14ac:dyDescent="0.35">
      <c r="A1727"/>
      <c r="B1727"/>
      <c r="C1727"/>
      <c r="D1727"/>
      <c r="E1727"/>
      <c r="F1727"/>
      <c r="G1727"/>
      <c r="H1727"/>
      <c r="I1727"/>
      <c r="J1727"/>
      <c r="K1727"/>
      <c r="L1727"/>
      <c r="M1727"/>
      <c r="N1727"/>
      <c r="O1727"/>
      <c r="P1727"/>
      <c r="Q1727"/>
      <c r="R1727"/>
      <c r="S1727"/>
      <c r="T1727"/>
      <c r="U1727"/>
      <c r="V1727"/>
      <c r="W1727"/>
    </row>
    <row r="1728" spans="1:23" x14ac:dyDescent="0.35">
      <c r="A1728"/>
      <c r="B1728"/>
      <c r="C1728"/>
      <c r="D1728"/>
      <c r="E1728"/>
      <c r="F1728"/>
      <c r="G1728"/>
      <c r="H1728"/>
      <c r="I1728"/>
      <c r="J1728"/>
      <c r="K1728"/>
      <c r="L1728"/>
      <c r="M1728"/>
      <c r="N1728"/>
      <c r="O1728"/>
      <c r="P1728"/>
      <c r="Q1728"/>
      <c r="R1728"/>
      <c r="S1728"/>
      <c r="T1728"/>
      <c r="U1728"/>
      <c r="V1728"/>
      <c r="W1728"/>
    </row>
    <row r="1729" spans="1:23" x14ac:dyDescent="0.35">
      <c r="A1729"/>
      <c r="B1729"/>
      <c r="C1729"/>
      <c r="D1729"/>
      <c r="E1729"/>
      <c r="F1729"/>
      <c r="G1729"/>
      <c r="H1729"/>
      <c r="I1729"/>
      <c r="J1729"/>
      <c r="K1729"/>
      <c r="L1729"/>
      <c r="M1729"/>
      <c r="N1729"/>
      <c r="O1729"/>
      <c r="P1729"/>
      <c r="Q1729"/>
      <c r="R1729"/>
      <c r="S1729"/>
      <c r="T1729"/>
      <c r="U1729"/>
      <c r="V1729"/>
      <c r="W1729"/>
    </row>
    <row r="1730" spans="1:23" x14ac:dyDescent="0.35">
      <c r="A1730"/>
      <c r="B1730"/>
      <c r="C1730"/>
      <c r="D1730"/>
      <c r="E1730"/>
      <c r="F1730"/>
      <c r="G1730"/>
      <c r="H1730"/>
      <c r="I1730"/>
      <c r="J1730"/>
      <c r="K1730"/>
      <c r="L1730"/>
      <c r="M1730"/>
      <c r="N1730"/>
      <c r="O1730"/>
      <c r="P1730"/>
      <c r="Q1730"/>
      <c r="R1730"/>
      <c r="S1730"/>
      <c r="T1730"/>
      <c r="U1730"/>
      <c r="V1730"/>
      <c r="W1730"/>
    </row>
    <row r="1731" spans="1:23" x14ac:dyDescent="0.35">
      <c r="A1731"/>
      <c r="B1731"/>
      <c r="C1731"/>
      <c r="D1731"/>
      <c r="E1731"/>
      <c r="F1731"/>
      <c r="G1731"/>
      <c r="H1731"/>
      <c r="I1731"/>
      <c r="J1731"/>
      <c r="K1731"/>
      <c r="L1731"/>
      <c r="M1731"/>
      <c r="N1731"/>
      <c r="O1731"/>
      <c r="P1731"/>
      <c r="Q1731"/>
      <c r="R1731"/>
      <c r="S1731"/>
      <c r="T1731"/>
      <c r="U1731"/>
      <c r="V1731"/>
      <c r="W1731"/>
    </row>
    <row r="1732" spans="1:23" x14ac:dyDescent="0.35">
      <c r="A1732"/>
      <c r="B1732"/>
      <c r="C1732"/>
      <c r="D1732"/>
      <c r="E1732"/>
      <c r="F1732"/>
      <c r="G1732"/>
      <c r="H1732"/>
      <c r="I1732"/>
      <c r="J1732"/>
      <c r="K1732"/>
      <c r="L1732"/>
      <c r="M1732"/>
      <c r="N1732"/>
      <c r="O1732"/>
      <c r="P1732"/>
      <c r="Q1732"/>
      <c r="R1732"/>
      <c r="S1732"/>
      <c r="T1732"/>
      <c r="U1732"/>
      <c r="V1732"/>
      <c r="W1732"/>
    </row>
    <row r="1733" spans="1:23" x14ac:dyDescent="0.35">
      <c r="A1733"/>
      <c r="B1733"/>
      <c r="C1733"/>
      <c r="D1733"/>
      <c r="E1733"/>
      <c r="F1733"/>
      <c r="G1733"/>
      <c r="H1733"/>
      <c r="I1733"/>
      <c r="J1733"/>
      <c r="K1733"/>
      <c r="L1733"/>
      <c r="M1733"/>
      <c r="N1733"/>
      <c r="O1733"/>
      <c r="P1733"/>
      <c r="Q1733"/>
      <c r="R1733"/>
      <c r="S1733"/>
      <c r="T1733"/>
      <c r="U1733"/>
      <c r="V1733"/>
      <c r="W1733"/>
    </row>
    <row r="1734" spans="1:23" x14ac:dyDescent="0.35">
      <c r="A1734"/>
      <c r="B1734"/>
      <c r="C1734"/>
      <c r="D1734"/>
      <c r="E1734"/>
      <c r="F1734"/>
      <c r="G1734"/>
      <c r="H1734"/>
      <c r="I1734"/>
      <c r="J1734"/>
      <c r="K1734"/>
      <c r="L1734"/>
      <c r="M1734"/>
      <c r="N1734"/>
      <c r="O1734"/>
      <c r="P1734"/>
      <c r="Q1734"/>
      <c r="R1734"/>
      <c r="S1734"/>
      <c r="T1734"/>
      <c r="U1734"/>
      <c r="V1734"/>
      <c r="W1734"/>
    </row>
    <row r="1735" spans="1:23" x14ac:dyDescent="0.35">
      <c r="A1735"/>
      <c r="B1735"/>
      <c r="C1735"/>
      <c r="D1735"/>
      <c r="E1735"/>
      <c r="F1735"/>
      <c r="G1735"/>
      <c r="H1735"/>
      <c r="I1735"/>
      <c r="J1735"/>
      <c r="K1735"/>
      <c r="L1735"/>
      <c r="M1735"/>
      <c r="N1735"/>
      <c r="O1735"/>
      <c r="P1735"/>
      <c r="Q1735"/>
      <c r="R1735"/>
      <c r="S1735"/>
      <c r="T1735"/>
      <c r="U1735"/>
      <c r="V1735"/>
      <c r="W1735"/>
    </row>
    <row r="1736" spans="1:23" x14ac:dyDescent="0.35">
      <c r="A1736"/>
      <c r="B1736"/>
      <c r="C1736"/>
      <c r="D1736"/>
      <c r="E1736"/>
      <c r="F1736"/>
      <c r="G1736"/>
      <c r="H1736"/>
      <c r="I1736"/>
      <c r="J1736"/>
      <c r="K1736"/>
      <c r="L1736"/>
      <c r="M1736"/>
      <c r="N1736"/>
      <c r="O1736"/>
      <c r="P1736"/>
      <c r="Q1736"/>
      <c r="R1736"/>
      <c r="S1736"/>
      <c r="T1736"/>
      <c r="U1736"/>
      <c r="V1736"/>
      <c r="W1736"/>
    </row>
    <row r="1737" spans="1:23" x14ac:dyDescent="0.35">
      <c r="A1737"/>
      <c r="B1737"/>
      <c r="C1737"/>
      <c r="D1737"/>
      <c r="E1737"/>
      <c r="F1737"/>
      <c r="G1737"/>
      <c r="H1737"/>
      <c r="I1737"/>
      <c r="J1737"/>
      <c r="K1737"/>
      <c r="L1737"/>
      <c r="M1737"/>
      <c r="N1737"/>
      <c r="O1737"/>
      <c r="P1737"/>
      <c r="Q1737"/>
      <c r="R1737"/>
      <c r="S1737"/>
      <c r="T1737"/>
      <c r="U1737"/>
      <c r="V1737"/>
      <c r="W1737"/>
    </row>
    <row r="1738" spans="1:23" x14ac:dyDescent="0.35">
      <c r="A1738"/>
      <c r="B1738"/>
      <c r="C1738"/>
      <c r="D1738"/>
      <c r="E1738"/>
      <c r="F1738"/>
      <c r="G1738"/>
      <c r="H1738"/>
      <c r="I1738"/>
      <c r="J1738"/>
      <c r="K1738"/>
      <c r="L1738"/>
      <c r="M1738"/>
      <c r="N1738"/>
      <c r="O1738"/>
      <c r="P1738"/>
      <c r="Q1738"/>
      <c r="R1738"/>
      <c r="S1738"/>
      <c r="T1738"/>
      <c r="U1738"/>
      <c r="V1738"/>
      <c r="W1738"/>
    </row>
    <row r="1739" spans="1:23" x14ac:dyDescent="0.35">
      <c r="A1739"/>
      <c r="B1739"/>
      <c r="C1739"/>
      <c r="D1739"/>
      <c r="E1739"/>
      <c r="F1739"/>
      <c r="G1739"/>
      <c r="H1739"/>
      <c r="I1739"/>
      <c r="J1739"/>
      <c r="K1739"/>
      <c r="L1739"/>
      <c r="M1739"/>
      <c r="N1739"/>
      <c r="O1739"/>
      <c r="P1739"/>
      <c r="Q1739"/>
      <c r="R1739"/>
      <c r="S1739"/>
      <c r="T1739"/>
      <c r="U1739"/>
      <c r="V1739"/>
      <c r="W1739"/>
    </row>
    <row r="1740" spans="1:23" x14ac:dyDescent="0.35">
      <c r="A1740"/>
      <c r="B1740"/>
      <c r="C1740"/>
      <c r="D1740"/>
      <c r="E1740"/>
      <c r="F1740"/>
      <c r="G1740"/>
      <c r="H1740"/>
      <c r="I1740"/>
      <c r="J1740"/>
      <c r="K1740"/>
      <c r="L1740"/>
      <c r="M1740"/>
      <c r="N1740"/>
      <c r="O1740"/>
      <c r="P1740"/>
      <c r="Q1740"/>
      <c r="R1740"/>
      <c r="S1740"/>
      <c r="T1740"/>
      <c r="U1740"/>
      <c r="V1740"/>
      <c r="W1740"/>
    </row>
    <row r="1741" spans="1:23" x14ac:dyDescent="0.35">
      <c r="A1741"/>
      <c r="B1741"/>
      <c r="C1741"/>
      <c r="D1741"/>
      <c r="E1741"/>
      <c r="F1741"/>
      <c r="G1741"/>
      <c r="H1741"/>
      <c r="I1741"/>
      <c r="J1741"/>
      <c r="K1741"/>
      <c r="L1741"/>
      <c r="M1741"/>
      <c r="N1741"/>
      <c r="O1741"/>
      <c r="P1741"/>
      <c r="Q1741"/>
      <c r="R1741"/>
      <c r="S1741"/>
      <c r="T1741"/>
      <c r="U1741"/>
      <c r="V1741"/>
      <c r="W1741"/>
    </row>
    <row r="1742" spans="1:23" x14ac:dyDescent="0.35">
      <c r="A1742"/>
      <c r="B1742"/>
      <c r="C1742"/>
      <c r="D1742"/>
      <c r="E1742"/>
      <c r="F1742"/>
      <c r="G1742"/>
      <c r="H1742"/>
      <c r="I1742"/>
      <c r="J1742"/>
      <c r="K1742"/>
      <c r="L1742"/>
      <c r="M1742"/>
      <c r="N1742"/>
      <c r="O1742"/>
      <c r="P1742"/>
      <c r="Q1742"/>
      <c r="R1742"/>
      <c r="S1742"/>
      <c r="T1742"/>
      <c r="U1742"/>
      <c r="V1742"/>
      <c r="W1742"/>
    </row>
    <row r="1743" spans="1:23" x14ac:dyDescent="0.35">
      <c r="A1743"/>
      <c r="B1743"/>
      <c r="C1743"/>
      <c r="D1743"/>
      <c r="E1743"/>
      <c r="F1743"/>
      <c r="G1743"/>
      <c r="H1743"/>
      <c r="I1743"/>
      <c r="J1743"/>
      <c r="K1743"/>
      <c r="L1743"/>
      <c r="M1743"/>
      <c r="N1743"/>
      <c r="O1743"/>
      <c r="P1743"/>
      <c r="Q1743"/>
      <c r="R1743"/>
      <c r="S1743"/>
      <c r="T1743"/>
      <c r="U1743"/>
      <c r="V1743"/>
      <c r="W1743"/>
    </row>
    <row r="1744" spans="1:23" x14ac:dyDescent="0.35">
      <c r="A1744"/>
      <c r="B1744"/>
      <c r="C1744"/>
      <c r="D1744"/>
      <c r="E1744"/>
      <c r="F1744"/>
      <c r="G1744"/>
      <c r="H1744"/>
      <c r="I1744"/>
      <c r="J1744"/>
      <c r="K1744"/>
      <c r="L1744"/>
      <c r="M1744"/>
      <c r="N1744"/>
      <c r="O1744"/>
      <c r="P1744"/>
      <c r="Q1744"/>
      <c r="R1744"/>
      <c r="S1744"/>
      <c r="T1744"/>
      <c r="U1744"/>
      <c r="V1744"/>
      <c r="W1744"/>
    </row>
    <row r="1745" spans="1:23" x14ac:dyDescent="0.35">
      <c r="A1745"/>
      <c r="B1745"/>
      <c r="C1745"/>
      <c r="D1745"/>
      <c r="E1745"/>
      <c r="F1745"/>
      <c r="G1745"/>
      <c r="H1745"/>
      <c r="I1745"/>
      <c r="J1745"/>
      <c r="K1745"/>
      <c r="L1745"/>
      <c r="M1745"/>
      <c r="N1745"/>
      <c r="O1745"/>
      <c r="P1745"/>
      <c r="Q1745"/>
      <c r="R1745"/>
      <c r="S1745"/>
      <c r="T1745"/>
      <c r="U1745"/>
      <c r="V1745"/>
      <c r="W1745"/>
    </row>
    <row r="1746" spans="1:23" x14ac:dyDescent="0.35">
      <c r="A1746"/>
      <c r="B1746"/>
      <c r="C1746"/>
      <c r="D1746"/>
      <c r="E1746"/>
      <c r="F1746"/>
      <c r="G1746"/>
      <c r="H1746"/>
      <c r="I1746"/>
      <c r="J1746"/>
      <c r="K1746"/>
      <c r="L1746"/>
      <c r="M1746"/>
      <c r="N1746"/>
      <c r="O1746"/>
      <c r="P1746"/>
      <c r="Q1746"/>
      <c r="R1746"/>
      <c r="S1746"/>
      <c r="T1746"/>
      <c r="U1746"/>
      <c r="V1746"/>
      <c r="W1746"/>
    </row>
    <row r="1747" spans="1:23" x14ac:dyDescent="0.35">
      <c r="A1747"/>
      <c r="B1747"/>
      <c r="C1747"/>
      <c r="D1747"/>
      <c r="E1747"/>
      <c r="F1747"/>
      <c r="G1747"/>
      <c r="H1747"/>
      <c r="I1747"/>
      <c r="J1747"/>
      <c r="K1747"/>
      <c r="L1747"/>
      <c r="M1747"/>
      <c r="N1747"/>
      <c r="O1747"/>
      <c r="P1747"/>
      <c r="Q1747"/>
      <c r="R1747"/>
      <c r="S1747"/>
      <c r="T1747"/>
      <c r="U1747"/>
      <c r="V1747"/>
      <c r="W1747"/>
    </row>
    <row r="1748" spans="1:23" x14ac:dyDescent="0.35">
      <c r="A1748"/>
      <c r="B1748"/>
      <c r="C1748"/>
      <c r="D1748"/>
      <c r="E1748"/>
      <c r="F1748"/>
      <c r="G1748"/>
      <c r="H1748"/>
      <c r="I1748"/>
      <c r="J1748"/>
      <c r="K1748"/>
      <c r="L1748"/>
      <c r="M1748"/>
      <c r="N1748"/>
      <c r="O1748"/>
      <c r="P1748"/>
      <c r="Q1748"/>
      <c r="R1748"/>
      <c r="S1748"/>
      <c r="T1748"/>
      <c r="U1748"/>
      <c r="V1748"/>
      <c r="W1748"/>
    </row>
    <row r="1749" spans="1:23" x14ac:dyDescent="0.35">
      <c r="A1749"/>
      <c r="B1749"/>
      <c r="C1749"/>
      <c r="D1749"/>
      <c r="E1749"/>
      <c r="F1749"/>
      <c r="G1749"/>
      <c r="H1749"/>
      <c r="I1749"/>
      <c r="J1749"/>
      <c r="K1749"/>
      <c r="L1749"/>
      <c r="M1749"/>
      <c r="N1749"/>
      <c r="O1749"/>
      <c r="P1749"/>
      <c r="Q1749"/>
      <c r="R1749"/>
      <c r="S1749"/>
      <c r="T1749"/>
      <c r="U1749"/>
      <c r="V1749"/>
      <c r="W1749"/>
    </row>
    <row r="1750" spans="1:23" x14ac:dyDescent="0.35">
      <c r="A1750"/>
      <c r="B1750"/>
      <c r="C1750"/>
      <c r="D1750"/>
      <c r="E1750"/>
      <c r="F1750"/>
      <c r="G1750"/>
      <c r="H1750"/>
      <c r="I1750"/>
      <c r="J1750"/>
      <c r="K1750"/>
      <c r="L1750"/>
      <c r="M1750"/>
      <c r="N1750"/>
      <c r="O1750"/>
      <c r="P1750"/>
      <c r="Q1750"/>
      <c r="R1750"/>
      <c r="S1750"/>
      <c r="T1750"/>
      <c r="U1750"/>
      <c r="V1750"/>
      <c r="W1750"/>
    </row>
    <row r="1751" spans="1:23" x14ac:dyDescent="0.35">
      <c r="A1751"/>
      <c r="B1751"/>
      <c r="C1751"/>
      <c r="D1751"/>
      <c r="E1751"/>
      <c r="F1751"/>
      <c r="G1751"/>
      <c r="H1751"/>
      <c r="I1751"/>
      <c r="J1751"/>
      <c r="K1751"/>
      <c r="L1751"/>
      <c r="M1751"/>
      <c r="N1751"/>
      <c r="O1751"/>
      <c r="P1751"/>
      <c r="Q1751"/>
      <c r="R1751"/>
      <c r="S1751"/>
      <c r="T1751"/>
      <c r="U1751"/>
      <c r="V1751"/>
      <c r="W1751"/>
    </row>
    <row r="1752" spans="1:23" x14ac:dyDescent="0.35">
      <c r="A1752"/>
      <c r="B1752"/>
      <c r="C1752"/>
      <c r="D1752"/>
      <c r="E1752"/>
      <c r="F1752"/>
      <c r="G1752"/>
      <c r="H1752"/>
      <c r="I1752"/>
      <c r="J1752"/>
      <c r="K1752"/>
      <c r="L1752"/>
      <c r="M1752"/>
      <c r="N1752"/>
      <c r="O1752"/>
      <c r="P1752"/>
      <c r="Q1752"/>
      <c r="R1752"/>
      <c r="S1752"/>
      <c r="T1752"/>
      <c r="U1752"/>
      <c r="V1752"/>
      <c r="W1752"/>
    </row>
    <row r="1753" spans="1:23" x14ac:dyDescent="0.35">
      <c r="A1753"/>
      <c r="B1753"/>
      <c r="C1753"/>
      <c r="D1753"/>
      <c r="E1753"/>
      <c r="F1753"/>
      <c r="G1753"/>
      <c r="H1753"/>
      <c r="I1753"/>
      <c r="J1753"/>
      <c r="K1753"/>
      <c r="L1753"/>
      <c r="M1753"/>
      <c r="N1753"/>
      <c r="O1753"/>
      <c r="P1753"/>
      <c r="Q1753"/>
      <c r="R1753"/>
      <c r="S1753"/>
      <c r="T1753"/>
      <c r="U1753"/>
      <c r="V1753"/>
      <c r="W1753"/>
    </row>
    <row r="1754" spans="1:23" x14ac:dyDescent="0.35">
      <c r="A1754"/>
      <c r="B1754"/>
      <c r="C1754"/>
      <c r="D1754"/>
      <c r="E1754"/>
      <c r="F1754"/>
      <c r="G1754"/>
      <c r="H1754"/>
      <c r="I1754"/>
      <c r="J1754"/>
      <c r="K1754"/>
      <c r="L1754"/>
      <c r="M1754"/>
      <c r="N1754"/>
      <c r="O1754"/>
      <c r="P1754"/>
      <c r="Q1754"/>
      <c r="R1754"/>
      <c r="S1754"/>
      <c r="T1754"/>
      <c r="U1754"/>
      <c r="V1754"/>
      <c r="W1754"/>
    </row>
    <row r="1755" spans="1:23" x14ac:dyDescent="0.35">
      <c r="A1755"/>
      <c r="B1755"/>
      <c r="C1755"/>
      <c r="D1755"/>
      <c r="E1755"/>
      <c r="F1755"/>
      <c r="G1755"/>
      <c r="H1755"/>
      <c r="I1755"/>
      <c r="J1755"/>
      <c r="K1755"/>
      <c r="L1755"/>
      <c r="M1755"/>
      <c r="N1755"/>
      <c r="O1755"/>
      <c r="P1755"/>
      <c r="Q1755"/>
      <c r="R1755"/>
      <c r="S1755"/>
      <c r="T1755"/>
      <c r="U1755"/>
      <c r="V1755"/>
      <c r="W1755"/>
    </row>
    <row r="1756" spans="1:23" x14ac:dyDescent="0.35">
      <c r="A1756"/>
      <c r="B1756"/>
      <c r="C1756"/>
      <c r="D1756"/>
      <c r="E1756"/>
      <c r="F1756"/>
      <c r="G1756"/>
      <c r="H1756"/>
      <c r="I1756"/>
      <c r="J1756"/>
      <c r="K1756"/>
      <c r="L1756"/>
      <c r="M1756"/>
      <c r="N1756"/>
      <c r="O1756"/>
      <c r="P1756"/>
      <c r="Q1756"/>
      <c r="R1756"/>
      <c r="S1756"/>
      <c r="T1756"/>
      <c r="U1756"/>
      <c r="V1756"/>
      <c r="W1756"/>
    </row>
    <row r="1757" spans="1:23" x14ac:dyDescent="0.35">
      <c r="A1757"/>
      <c r="B1757"/>
      <c r="C1757"/>
      <c r="D1757"/>
      <c r="E1757"/>
      <c r="F1757"/>
      <c r="G1757"/>
      <c r="H1757"/>
      <c r="I1757"/>
      <c r="J1757"/>
      <c r="K1757"/>
      <c r="L1757"/>
      <c r="M1757"/>
      <c r="N1757"/>
      <c r="O1757"/>
      <c r="P1757"/>
      <c r="Q1757"/>
      <c r="R1757"/>
      <c r="S1757"/>
      <c r="T1757"/>
      <c r="U1757"/>
      <c r="V1757"/>
      <c r="W1757"/>
    </row>
    <row r="1758" spans="1:23" x14ac:dyDescent="0.35">
      <c r="A1758"/>
      <c r="B1758"/>
      <c r="C1758"/>
      <c r="D1758"/>
      <c r="E1758"/>
      <c r="F1758"/>
      <c r="G1758"/>
      <c r="H1758"/>
      <c r="I1758"/>
      <c r="J1758"/>
      <c r="K1758"/>
      <c r="L1758"/>
      <c r="M1758"/>
      <c r="N1758"/>
      <c r="O1758"/>
      <c r="P1758"/>
      <c r="Q1758"/>
      <c r="R1758"/>
      <c r="S1758"/>
      <c r="T1758"/>
      <c r="U1758"/>
      <c r="V1758"/>
      <c r="W1758"/>
    </row>
    <row r="1759" spans="1:23" x14ac:dyDescent="0.35">
      <c r="A1759"/>
      <c r="B1759"/>
      <c r="C1759"/>
      <c r="D1759"/>
      <c r="E1759"/>
      <c r="F1759"/>
      <c r="G1759"/>
      <c r="H1759"/>
      <c r="I1759"/>
      <c r="J1759"/>
      <c r="K1759"/>
      <c r="L1759"/>
      <c r="M1759"/>
      <c r="N1759"/>
      <c r="O1759"/>
      <c r="P1759"/>
      <c r="Q1759"/>
      <c r="R1759"/>
      <c r="S1759"/>
      <c r="T1759"/>
      <c r="U1759"/>
      <c r="V1759"/>
      <c r="W1759"/>
    </row>
    <row r="1760" spans="1:23" x14ac:dyDescent="0.35">
      <c r="A1760"/>
      <c r="B1760"/>
      <c r="C1760"/>
      <c r="D1760"/>
      <c r="E1760"/>
      <c r="F1760"/>
      <c r="G1760"/>
      <c r="H1760"/>
      <c r="I1760"/>
      <c r="J1760"/>
      <c r="K1760"/>
      <c r="L1760"/>
      <c r="M1760"/>
      <c r="N1760"/>
      <c r="O1760"/>
      <c r="P1760"/>
      <c r="Q1760"/>
      <c r="R1760"/>
      <c r="S1760"/>
      <c r="T1760"/>
      <c r="U1760"/>
      <c r="V1760"/>
      <c r="W1760"/>
    </row>
    <row r="1761" spans="1:23" x14ac:dyDescent="0.35">
      <c r="A1761"/>
      <c r="B1761"/>
      <c r="C1761"/>
      <c r="D1761"/>
      <c r="E1761"/>
      <c r="F1761"/>
      <c r="G1761"/>
      <c r="H1761"/>
      <c r="I1761"/>
      <c r="J1761"/>
      <c r="K1761"/>
      <c r="L1761"/>
      <c r="M1761"/>
      <c r="N1761"/>
      <c r="O1761"/>
      <c r="P1761"/>
      <c r="Q1761"/>
      <c r="R1761"/>
      <c r="S1761"/>
      <c r="T1761"/>
      <c r="U1761"/>
      <c r="V1761"/>
      <c r="W1761"/>
    </row>
    <row r="1762" spans="1:23" x14ac:dyDescent="0.35">
      <c r="A1762"/>
      <c r="B1762"/>
      <c r="C1762"/>
      <c r="D1762"/>
      <c r="E1762"/>
      <c r="F1762"/>
      <c r="G1762"/>
      <c r="H1762"/>
      <c r="I1762"/>
      <c r="J1762"/>
      <c r="K1762"/>
      <c r="L1762"/>
      <c r="M1762"/>
      <c r="N1762"/>
      <c r="O1762"/>
      <c r="P1762"/>
      <c r="Q1762"/>
      <c r="R1762"/>
      <c r="S1762"/>
      <c r="T1762"/>
      <c r="U1762"/>
      <c r="V1762"/>
      <c r="W1762"/>
    </row>
    <row r="1763" spans="1:23" x14ac:dyDescent="0.35">
      <c r="A1763"/>
      <c r="B1763"/>
      <c r="C1763"/>
      <c r="D1763"/>
      <c r="E1763"/>
      <c r="F1763"/>
      <c r="G1763"/>
      <c r="H1763"/>
      <c r="I1763"/>
      <c r="J1763"/>
      <c r="K1763"/>
      <c r="L1763"/>
      <c r="M1763"/>
      <c r="N1763"/>
      <c r="O1763"/>
      <c r="P1763"/>
      <c r="Q1763"/>
      <c r="R1763"/>
      <c r="S1763"/>
      <c r="T1763"/>
      <c r="U1763"/>
      <c r="V1763"/>
      <c r="W1763"/>
    </row>
    <row r="1764" spans="1:23" x14ac:dyDescent="0.35">
      <c r="A1764"/>
      <c r="B1764"/>
      <c r="C1764"/>
      <c r="D1764"/>
      <c r="E1764"/>
      <c r="F1764"/>
      <c r="G1764"/>
      <c r="H1764"/>
      <c r="I1764"/>
      <c r="J1764"/>
      <c r="K1764"/>
      <c r="L1764"/>
      <c r="M1764"/>
      <c r="N1764"/>
      <c r="O1764"/>
      <c r="P1764"/>
      <c r="Q1764"/>
      <c r="R1764"/>
      <c r="S1764"/>
      <c r="T1764"/>
      <c r="U1764"/>
      <c r="V1764"/>
      <c r="W1764"/>
    </row>
    <row r="1765" spans="1:23" x14ac:dyDescent="0.35">
      <c r="A1765"/>
      <c r="B1765"/>
      <c r="C1765"/>
      <c r="D1765"/>
      <c r="E1765"/>
      <c r="F1765"/>
      <c r="G1765"/>
      <c r="H1765"/>
      <c r="I1765"/>
      <c r="J1765"/>
      <c r="K1765"/>
      <c r="L1765"/>
      <c r="M1765"/>
      <c r="N1765"/>
      <c r="O1765"/>
      <c r="P1765"/>
      <c r="Q1765"/>
      <c r="R1765"/>
      <c r="S1765"/>
      <c r="T1765"/>
      <c r="U1765"/>
      <c r="V1765"/>
      <c r="W1765"/>
    </row>
    <row r="1766" spans="1:23" x14ac:dyDescent="0.35">
      <c r="A1766"/>
      <c r="B1766"/>
      <c r="C1766"/>
      <c r="D1766"/>
      <c r="E1766"/>
      <c r="F1766"/>
      <c r="G1766"/>
      <c r="H1766"/>
      <c r="I1766"/>
      <c r="J1766"/>
      <c r="K1766"/>
      <c r="L1766"/>
      <c r="M1766"/>
      <c r="N1766"/>
      <c r="O1766"/>
      <c r="P1766"/>
      <c r="Q1766"/>
      <c r="R1766"/>
      <c r="S1766"/>
      <c r="T1766"/>
      <c r="U1766"/>
      <c r="V1766"/>
      <c r="W1766"/>
    </row>
    <row r="1767" spans="1:23" x14ac:dyDescent="0.35">
      <c r="A1767"/>
      <c r="B1767"/>
      <c r="C1767"/>
      <c r="D1767"/>
      <c r="E1767"/>
      <c r="F1767"/>
      <c r="G1767"/>
      <c r="H1767"/>
      <c r="I1767"/>
      <c r="J1767"/>
      <c r="K1767"/>
      <c r="L1767"/>
      <c r="M1767"/>
      <c r="N1767"/>
      <c r="O1767"/>
      <c r="P1767"/>
      <c r="Q1767"/>
      <c r="R1767"/>
      <c r="S1767"/>
      <c r="T1767"/>
      <c r="U1767"/>
      <c r="V1767"/>
      <c r="W1767"/>
    </row>
    <row r="1768" spans="1:23" x14ac:dyDescent="0.35">
      <c r="A1768"/>
      <c r="B1768"/>
      <c r="C1768"/>
      <c r="D1768"/>
      <c r="E1768"/>
      <c r="F1768"/>
      <c r="G1768"/>
      <c r="H1768"/>
      <c r="I1768"/>
      <c r="J1768"/>
      <c r="K1768"/>
      <c r="L1768"/>
      <c r="M1768"/>
      <c r="N1768"/>
      <c r="O1768"/>
      <c r="P1768"/>
      <c r="Q1768"/>
      <c r="R1768"/>
      <c r="S1768"/>
      <c r="T1768"/>
      <c r="U1768"/>
      <c r="V1768"/>
      <c r="W1768"/>
    </row>
    <row r="1769" spans="1:23" x14ac:dyDescent="0.35">
      <c r="A1769"/>
      <c r="B1769"/>
      <c r="C1769"/>
      <c r="D1769"/>
      <c r="E1769"/>
      <c r="F1769"/>
      <c r="G1769"/>
      <c r="H1769"/>
      <c r="I1769"/>
      <c r="J1769"/>
      <c r="K1769"/>
      <c r="L1769"/>
      <c r="M1769"/>
      <c r="N1769"/>
      <c r="O1769"/>
      <c r="P1769"/>
      <c r="Q1769"/>
      <c r="R1769"/>
      <c r="S1769"/>
      <c r="T1769"/>
      <c r="U1769"/>
      <c r="V1769"/>
      <c r="W1769"/>
    </row>
    <row r="1770" spans="1:23" x14ac:dyDescent="0.35">
      <c r="A1770"/>
      <c r="B1770"/>
      <c r="C1770"/>
      <c r="D1770"/>
      <c r="E1770"/>
      <c r="F1770"/>
      <c r="G1770"/>
      <c r="H1770"/>
      <c r="I1770"/>
      <c r="J1770"/>
      <c r="K1770"/>
      <c r="L1770"/>
      <c r="M1770"/>
      <c r="N1770"/>
      <c r="O1770"/>
      <c r="P1770"/>
      <c r="Q1770"/>
      <c r="R1770"/>
      <c r="S1770"/>
      <c r="T1770"/>
      <c r="U1770"/>
      <c r="V1770"/>
      <c r="W1770"/>
    </row>
    <row r="1771" spans="1:23" x14ac:dyDescent="0.35">
      <c r="A1771"/>
      <c r="B1771"/>
      <c r="C1771"/>
      <c r="D1771"/>
      <c r="E1771"/>
      <c r="F1771"/>
      <c r="G1771"/>
      <c r="H1771"/>
      <c r="I1771"/>
      <c r="J1771"/>
      <c r="K1771"/>
      <c r="L1771"/>
      <c r="M1771"/>
      <c r="N1771"/>
      <c r="O1771"/>
      <c r="P1771"/>
      <c r="Q1771"/>
      <c r="R1771"/>
      <c r="S1771"/>
      <c r="T1771"/>
      <c r="U1771"/>
      <c r="V1771"/>
      <c r="W1771"/>
    </row>
    <row r="1772" spans="1:23" x14ac:dyDescent="0.35">
      <c r="A1772"/>
      <c r="B1772"/>
      <c r="C1772"/>
      <c r="D1772"/>
      <c r="E1772"/>
      <c r="F1772"/>
      <c r="G1772"/>
      <c r="H1772"/>
      <c r="I1772"/>
      <c r="J1772"/>
      <c r="K1772"/>
      <c r="L1772"/>
      <c r="M1772"/>
      <c r="N1772"/>
      <c r="O1772"/>
      <c r="P1772"/>
      <c r="Q1772"/>
      <c r="R1772"/>
      <c r="S1772"/>
      <c r="T1772"/>
      <c r="U1772"/>
      <c r="V1772"/>
      <c r="W1772"/>
    </row>
    <row r="1773" spans="1:23" x14ac:dyDescent="0.35">
      <c r="A1773"/>
      <c r="B1773"/>
      <c r="C1773"/>
      <c r="D1773"/>
      <c r="E1773"/>
      <c r="F1773"/>
      <c r="G1773"/>
      <c r="H1773"/>
      <c r="I1773"/>
      <c r="J1773"/>
      <c r="K1773"/>
      <c r="L1773"/>
      <c r="M1773"/>
      <c r="N1773"/>
      <c r="O1773"/>
      <c r="P1773"/>
      <c r="Q1773"/>
      <c r="R1773"/>
      <c r="S1773"/>
      <c r="T1773"/>
      <c r="U1773"/>
      <c r="V1773"/>
      <c r="W1773"/>
    </row>
    <row r="1774" spans="1:23" x14ac:dyDescent="0.35">
      <c r="A1774"/>
      <c r="B1774"/>
      <c r="C1774"/>
      <c r="D1774"/>
      <c r="E1774"/>
      <c r="F1774"/>
      <c r="G1774"/>
      <c r="H1774"/>
      <c r="I1774"/>
      <c r="J1774"/>
      <c r="K1774"/>
      <c r="L1774"/>
      <c r="M1774"/>
      <c r="N1774"/>
      <c r="O1774"/>
      <c r="P1774"/>
      <c r="Q1774"/>
      <c r="R1774"/>
      <c r="S1774"/>
      <c r="T1774"/>
      <c r="U1774"/>
      <c r="V1774"/>
      <c r="W1774"/>
    </row>
    <row r="1775" spans="1:23" x14ac:dyDescent="0.35">
      <c r="A1775"/>
      <c r="B1775"/>
      <c r="C1775"/>
      <c r="D1775"/>
      <c r="E1775"/>
      <c r="F1775"/>
      <c r="G1775"/>
      <c r="H1775"/>
      <c r="I1775"/>
      <c r="J1775"/>
      <c r="K1775"/>
      <c r="L1775"/>
      <c r="M1775"/>
      <c r="N1775"/>
      <c r="O1775"/>
      <c r="P1775"/>
      <c r="Q1775"/>
      <c r="R1775"/>
      <c r="S1775"/>
      <c r="T1775"/>
      <c r="U1775"/>
      <c r="V1775"/>
      <c r="W1775"/>
    </row>
    <row r="1776" spans="1:23" x14ac:dyDescent="0.35">
      <c r="A1776"/>
      <c r="B1776"/>
      <c r="C1776"/>
      <c r="D1776"/>
      <c r="E1776"/>
      <c r="F1776"/>
      <c r="G1776"/>
      <c r="H1776"/>
      <c r="I1776"/>
      <c r="J1776"/>
      <c r="K1776"/>
      <c r="L1776"/>
      <c r="M1776"/>
      <c r="N1776"/>
      <c r="O1776"/>
      <c r="P1776"/>
      <c r="Q1776"/>
      <c r="R1776"/>
      <c r="S1776"/>
      <c r="T1776"/>
      <c r="U1776"/>
      <c r="V1776"/>
      <c r="W1776"/>
    </row>
    <row r="1777" spans="1:23" x14ac:dyDescent="0.35">
      <c r="A1777"/>
      <c r="B1777"/>
      <c r="C1777"/>
      <c r="D1777"/>
      <c r="E1777"/>
      <c r="F1777"/>
      <c r="G1777"/>
      <c r="H1777"/>
      <c r="I1777"/>
      <c r="J1777"/>
      <c r="K1777"/>
      <c r="L1777"/>
      <c r="M1777"/>
      <c r="N1777"/>
      <c r="O1777"/>
      <c r="P1777"/>
      <c r="Q1777"/>
      <c r="R1777"/>
      <c r="S1777"/>
      <c r="T1777"/>
      <c r="U1777"/>
      <c r="V1777"/>
      <c r="W1777"/>
    </row>
    <row r="1778" spans="1:23" x14ac:dyDescent="0.35">
      <c r="A1778"/>
      <c r="B1778"/>
      <c r="C1778"/>
      <c r="D1778"/>
      <c r="E1778"/>
      <c r="F1778"/>
      <c r="G1778"/>
      <c r="H1778"/>
      <c r="I1778"/>
      <c r="J1778"/>
      <c r="K1778"/>
      <c r="L1778"/>
      <c r="M1778"/>
      <c r="N1778"/>
      <c r="O1778"/>
      <c r="P1778"/>
      <c r="Q1778"/>
      <c r="R1778"/>
      <c r="S1778"/>
      <c r="T1778"/>
      <c r="U1778"/>
      <c r="V1778"/>
      <c r="W1778"/>
    </row>
    <row r="1779" spans="1:23" x14ac:dyDescent="0.35">
      <c r="A1779"/>
      <c r="B1779"/>
      <c r="C1779"/>
      <c r="D1779"/>
      <c r="E1779"/>
      <c r="F1779"/>
      <c r="G1779"/>
      <c r="H1779"/>
      <c r="I1779"/>
      <c r="J1779"/>
      <c r="K1779"/>
      <c r="L1779"/>
      <c r="M1779"/>
      <c r="N1779"/>
      <c r="O1779"/>
      <c r="P1779"/>
      <c r="Q1779"/>
      <c r="R1779"/>
      <c r="S1779"/>
      <c r="T1779"/>
      <c r="U1779"/>
      <c r="V1779"/>
      <c r="W1779"/>
    </row>
    <row r="1780" spans="1:23" x14ac:dyDescent="0.35">
      <c r="A1780"/>
      <c r="B1780"/>
      <c r="C1780"/>
      <c r="D1780"/>
      <c r="E1780"/>
      <c r="F1780"/>
      <c r="G1780"/>
      <c r="H1780"/>
      <c r="I1780"/>
      <c r="J1780"/>
      <c r="K1780"/>
      <c r="L1780"/>
      <c r="M1780"/>
      <c r="N1780"/>
      <c r="O1780"/>
      <c r="P1780"/>
      <c r="Q1780"/>
      <c r="R1780"/>
      <c r="S1780"/>
      <c r="T1780"/>
      <c r="U1780"/>
      <c r="V1780"/>
      <c r="W1780"/>
    </row>
    <row r="1781" spans="1:23" x14ac:dyDescent="0.35">
      <c r="A1781"/>
      <c r="B1781"/>
      <c r="C1781"/>
      <c r="D1781"/>
      <c r="E1781"/>
      <c r="F1781"/>
      <c r="G1781"/>
      <c r="H1781"/>
      <c r="I1781"/>
      <c r="J1781"/>
      <c r="K1781"/>
      <c r="L1781"/>
      <c r="M1781"/>
      <c r="N1781"/>
      <c r="O1781"/>
      <c r="P1781"/>
      <c r="Q1781"/>
      <c r="R1781"/>
      <c r="S1781"/>
      <c r="T1781"/>
      <c r="U1781"/>
      <c r="V1781"/>
      <c r="W1781"/>
    </row>
    <row r="1782" spans="1:23" x14ac:dyDescent="0.35">
      <c r="A1782"/>
      <c r="B1782"/>
      <c r="C1782"/>
      <c r="D1782"/>
      <c r="E1782"/>
      <c r="F1782"/>
      <c r="G1782"/>
      <c r="H1782"/>
      <c r="I1782"/>
      <c r="J1782"/>
      <c r="K1782"/>
      <c r="L1782"/>
      <c r="M1782"/>
      <c r="N1782"/>
      <c r="O1782"/>
      <c r="P1782"/>
      <c r="Q1782"/>
      <c r="R1782"/>
      <c r="S1782"/>
      <c r="T1782"/>
      <c r="U1782"/>
      <c r="V1782"/>
      <c r="W1782"/>
    </row>
    <row r="1783" spans="1:23" x14ac:dyDescent="0.35">
      <c r="A1783"/>
      <c r="B1783"/>
      <c r="C1783"/>
      <c r="D1783"/>
      <c r="E1783"/>
      <c r="F1783"/>
      <c r="G1783"/>
      <c r="H1783"/>
      <c r="I1783"/>
      <c r="J1783"/>
      <c r="K1783"/>
      <c r="L1783"/>
      <c r="M1783"/>
      <c r="N1783"/>
      <c r="O1783"/>
      <c r="P1783"/>
      <c r="Q1783"/>
      <c r="R1783"/>
      <c r="S1783"/>
      <c r="T1783"/>
      <c r="U1783"/>
      <c r="V1783"/>
      <c r="W1783"/>
    </row>
    <row r="1784" spans="1:23" x14ac:dyDescent="0.35">
      <c r="A1784"/>
      <c r="B1784"/>
      <c r="C1784"/>
      <c r="D1784"/>
      <c r="E1784"/>
      <c r="F1784"/>
      <c r="G1784"/>
      <c r="H1784"/>
      <c r="I1784"/>
      <c r="J1784"/>
      <c r="K1784"/>
      <c r="L1784"/>
      <c r="M1784"/>
      <c r="N1784"/>
      <c r="O1784"/>
      <c r="P1784"/>
      <c r="Q1784"/>
      <c r="R1784"/>
      <c r="S1784"/>
      <c r="T1784"/>
      <c r="U1784"/>
      <c r="V1784"/>
      <c r="W1784"/>
    </row>
    <row r="1785" spans="1:23" x14ac:dyDescent="0.35">
      <c r="A1785"/>
      <c r="B1785"/>
      <c r="C1785"/>
      <c r="D1785"/>
      <c r="E1785"/>
      <c r="F1785"/>
      <c r="G1785"/>
      <c r="H1785"/>
      <c r="I1785"/>
      <c r="J1785"/>
      <c r="K1785"/>
      <c r="L1785"/>
      <c r="M1785"/>
      <c r="N1785"/>
      <c r="O1785"/>
      <c r="P1785"/>
      <c r="Q1785"/>
      <c r="R1785"/>
      <c r="S1785"/>
      <c r="T1785"/>
      <c r="U1785"/>
      <c r="V1785"/>
      <c r="W1785"/>
    </row>
    <row r="1786" spans="1:23" x14ac:dyDescent="0.35">
      <c r="A1786"/>
      <c r="B1786"/>
      <c r="C1786"/>
      <c r="D1786"/>
      <c r="E1786"/>
      <c r="F1786"/>
      <c r="G1786"/>
      <c r="H1786"/>
      <c r="I1786"/>
      <c r="J1786"/>
      <c r="K1786"/>
      <c r="L1786"/>
      <c r="M1786"/>
      <c r="N1786"/>
      <c r="O1786"/>
      <c r="P1786"/>
      <c r="Q1786"/>
      <c r="R1786"/>
      <c r="S1786"/>
      <c r="T1786"/>
      <c r="U1786"/>
      <c r="V1786"/>
      <c r="W1786"/>
    </row>
    <row r="1787" spans="1:23" x14ac:dyDescent="0.35">
      <c r="A1787"/>
      <c r="B1787"/>
      <c r="C1787"/>
      <c r="D1787"/>
      <c r="E1787"/>
      <c r="F1787"/>
      <c r="G1787"/>
      <c r="H1787"/>
      <c r="I1787"/>
      <c r="J1787"/>
      <c r="K1787"/>
      <c r="L1787"/>
      <c r="M1787"/>
      <c r="N1787"/>
      <c r="O1787"/>
      <c r="P1787"/>
      <c r="Q1787"/>
      <c r="R1787"/>
      <c r="S1787"/>
      <c r="T1787"/>
      <c r="U1787"/>
      <c r="V1787"/>
      <c r="W1787"/>
    </row>
    <row r="1788" spans="1:23" x14ac:dyDescent="0.35">
      <c r="A1788"/>
      <c r="B1788"/>
      <c r="C1788"/>
      <c r="D1788"/>
      <c r="E1788"/>
      <c r="F1788"/>
      <c r="G1788"/>
      <c r="H1788"/>
      <c r="I1788"/>
      <c r="J1788"/>
      <c r="K1788"/>
      <c r="L1788"/>
      <c r="M1788"/>
      <c r="N1788"/>
      <c r="O1788"/>
      <c r="P1788"/>
      <c r="Q1788"/>
      <c r="R1788"/>
      <c r="S1788"/>
      <c r="T1788"/>
      <c r="U1788"/>
      <c r="V1788"/>
      <c r="W1788"/>
    </row>
    <row r="1789" spans="1:23" x14ac:dyDescent="0.35">
      <c r="A1789"/>
      <c r="B1789"/>
      <c r="C1789"/>
      <c r="D1789"/>
      <c r="E1789"/>
      <c r="F1789"/>
      <c r="G1789"/>
      <c r="H1789"/>
      <c r="I1789"/>
      <c r="J1789"/>
      <c r="K1789"/>
      <c r="L1789"/>
      <c r="M1789"/>
      <c r="N1789"/>
      <c r="O1789"/>
      <c r="P1789"/>
      <c r="Q1789"/>
      <c r="R1789"/>
      <c r="S1789"/>
      <c r="T1789"/>
      <c r="U1789"/>
      <c r="V1789"/>
      <c r="W1789"/>
    </row>
    <row r="1790" spans="1:23" x14ac:dyDescent="0.35">
      <c r="A1790"/>
      <c r="B1790"/>
      <c r="C1790"/>
      <c r="D1790"/>
      <c r="E1790"/>
      <c r="F1790"/>
      <c r="G1790"/>
      <c r="H1790"/>
      <c r="I1790"/>
      <c r="J1790"/>
      <c r="K1790"/>
      <c r="L1790"/>
      <c r="M1790"/>
      <c r="N1790"/>
      <c r="O1790"/>
      <c r="P1790"/>
      <c r="Q1790"/>
      <c r="R1790"/>
      <c r="S1790"/>
      <c r="T1790"/>
      <c r="U1790"/>
      <c r="V1790"/>
      <c r="W1790"/>
    </row>
    <row r="1791" spans="1:23" x14ac:dyDescent="0.35">
      <c r="A1791"/>
      <c r="B1791"/>
      <c r="C1791"/>
      <c r="D1791"/>
      <c r="E1791"/>
      <c r="F1791"/>
      <c r="G1791"/>
      <c r="H1791"/>
      <c r="I1791"/>
      <c r="J1791"/>
      <c r="K1791"/>
      <c r="L1791"/>
      <c r="M1791"/>
      <c r="N1791"/>
      <c r="O1791"/>
      <c r="P1791"/>
      <c r="Q1791"/>
      <c r="R1791"/>
      <c r="S1791"/>
      <c r="T1791"/>
      <c r="U1791"/>
      <c r="V1791"/>
      <c r="W1791"/>
    </row>
    <row r="1792" spans="1:23" x14ac:dyDescent="0.35">
      <c r="A1792"/>
      <c r="B1792"/>
      <c r="C1792"/>
      <c r="D1792"/>
      <c r="E1792"/>
      <c r="F1792"/>
      <c r="G1792"/>
      <c r="H1792"/>
      <c r="I1792"/>
      <c r="J1792"/>
      <c r="K1792"/>
      <c r="L1792"/>
      <c r="M1792"/>
      <c r="N1792"/>
      <c r="O1792"/>
      <c r="P1792"/>
      <c r="Q1792"/>
      <c r="R1792"/>
      <c r="S1792"/>
      <c r="T1792"/>
      <c r="U1792"/>
      <c r="V1792"/>
      <c r="W1792"/>
    </row>
    <row r="1793" spans="1:23" x14ac:dyDescent="0.35">
      <c r="A1793"/>
      <c r="B1793"/>
      <c r="C1793"/>
      <c r="D1793"/>
      <c r="E1793"/>
      <c r="F1793"/>
      <c r="G1793"/>
      <c r="H1793"/>
      <c r="I1793"/>
      <c r="J1793"/>
      <c r="K1793"/>
      <c r="L1793"/>
      <c r="M1793"/>
      <c r="N1793"/>
      <c r="O1793"/>
      <c r="P1793"/>
      <c r="Q1793"/>
      <c r="R1793"/>
      <c r="S1793"/>
      <c r="T1793"/>
      <c r="U1793"/>
      <c r="V1793"/>
      <c r="W1793"/>
    </row>
    <row r="1794" spans="1:23" x14ac:dyDescent="0.35">
      <c r="A1794"/>
      <c r="B1794"/>
      <c r="C1794"/>
      <c r="D1794"/>
      <c r="E1794"/>
      <c r="F1794"/>
      <c r="G1794"/>
      <c r="H1794"/>
      <c r="I1794"/>
      <c r="J1794"/>
      <c r="K1794"/>
      <c r="L1794"/>
      <c r="M1794"/>
      <c r="N1794"/>
      <c r="O1794"/>
      <c r="P1794"/>
      <c r="Q1794"/>
      <c r="R1794"/>
      <c r="S1794"/>
      <c r="T1794"/>
      <c r="U1794"/>
      <c r="V1794"/>
      <c r="W1794"/>
    </row>
    <row r="1795" spans="1:23" x14ac:dyDescent="0.35">
      <c r="A1795"/>
      <c r="B1795"/>
      <c r="C1795"/>
      <c r="D1795"/>
      <c r="E1795"/>
      <c r="F1795"/>
      <c r="G1795"/>
      <c r="H1795"/>
      <c r="I1795"/>
      <c r="J1795"/>
      <c r="K1795"/>
      <c r="L1795"/>
      <c r="M1795"/>
      <c r="N1795"/>
      <c r="O1795"/>
      <c r="P1795"/>
      <c r="Q1795"/>
      <c r="R1795"/>
      <c r="S1795"/>
      <c r="T1795"/>
      <c r="U1795"/>
      <c r="V1795"/>
      <c r="W1795"/>
    </row>
    <row r="1796" spans="1:23" x14ac:dyDescent="0.35">
      <c r="A1796"/>
      <c r="B1796"/>
      <c r="C1796"/>
      <c r="D1796"/>
      <c r="E1796"/>
      <c r="F1796"/>
      <c r="G1796"/>
      <c r="H1796"/>
      <c r="I1796"/>
      <c r="J1796"/>
      <c r="K1796"/>
      <c r="L1796"/>
      <c r="M1796"/>
      <c r="N1796"/>
      <c r="O1796"/>
      <c r="P1796"/>
      <c r="Q1796"/>
      <c r="R1796"/>
      <c r="S1796"/>
      <c r="T1796"/>
      <c r="U1796"/>
      <c r="V1796"/>
      <c r="W1796"/>
    </row>
    <row r="1797" spans="1:23" x14ac:dyDescent="0.35">
      <c r="A1797"/>
      <c r="B1797"/>
      <c r="C1797"/>
      <c r="D1797"/>
      <c r="E1797"/>
      <c r="F1797"/>
      <c r="G1797"/>
      <c r="H1797"/>
      <c r="I1797"/>
      <c r="J1797"/>
      <c r="K1797"/>
      <c r="L1797"/>
      <c r="M1797"/>
      <c r="N1797"/>
      <c r="O1797"/>
      <c r="P1797"/>
      <c r="Q1797"/>
      <c r="R1797"/>
      <c r="S1797"/>
      <c r="T1797"/>
      <c r="U1797"/>
      <c r="V1797"/>
      <c r="W1797"/>
    </row>
    <row r="1798" spans="1:23" x14ac:dyDescent="0.35">
      <c r="A1798"/>
      <c r="B1798"/>
      <c r="C1798"/>
      <c r="D1798"/>
      <c r="E1798"/>
      <c r="F1798"/>
      <c r="G1798"/>
      <c r="H1798"/>
      <c r="I1798"/>
      <c r="J1798"/>
      <c r="K1798"/>
      <c r="L1798"/>
      <c r="M1798"/>
      <c r="N1798"/>
      <c r="O1798"/>
      <c r="P1798"/>
      <c r="Q1798"/>
      <c r="R1798"/>
      <c r="S1798"/>
      <c r="T1798"/>
      <c r="U1798"/>
      <c r="V1798"/>
      <c r="W1798"/>
    </row>
    <row r="1799" spans="1:23" x14ac:dyDescent="0.35">
      <c r="A1799"/>
      <c r="B1799"/>
      <c r="C1799"/>
      <c r="D1799"/>
      <c r="E1799"/>
      <c r="F1799"/>
      <c r="G1799"/>
      <c r="H1799"/>
      <c r="I1799"/>
      <c r="J1799"/>
      <c r="K1799"/>
      <c r="L1799"/>
      <c r="M1799"/>
      <c r="N1799"/>
      <c r="O1799"/>
      <c r="P1799"/>
      <c r="Q1799"/>
      <c r="R1799"/>
      <c r="S1799"/>
      <c r="T1799"/>
      <c r="U1799"/>
      <c r="V1799"/>
      <c r="W1799"/>
    </row>
    <row r="1800" spans="1:23" x14ac:dyDescent="0.35">
      <c r="A1800"/>
      <c r="B1800"/>
      <c r="C1800"/>
      <c r="D1800"/>
      <c r="E1800"/>
      <c r="F1800"/>
      <c r="G1800"/>
      <c r="H1800"/>
      <c r="I1800"/>
      <c r="J1800"/>
      <c r="K1800"/>
      <c r="L1800"/>
      <c r="M1800"/>
      <c r="N1800"/>
      <c r="O1800"/>
      <c r="P1800"/>
      <c r="Q1800"/>
      <c r="R1800"/>
      <c r="S1800"/>
      <c r="T1800"/>
      <c r="U1800"/>
      <c r="V1800"/>
      <c r="W1800"/>
    </row>
    <row r="1801" spans="1:23" x14ac:dyDescent="0.35">
      <c r="A1801"/>
      <c r="B1801"/>
      <c r="C1801"/>
      <c r="D1801"/>
      <c r="E1801"/>
      <c r="F1801"/>
      <c r="G1801"/>
      <c r="H1801"/>
      <c r="I1801"/>
      <c r="J1801"/>
      <c r="K1801"/>
      <c r="L1801"/>
      <c r="M1801"/>
      <c r="N1801"/>
      <c r="O1801"/>
      <c r="P1801"/>
      <c r="Q1801"/>
      <c r="R1801"/>
      <c r="S1801"/>
      <c r="T1801"/>
      <c r="U1801"/>
      <c r="V1801"/>
      <c r="W1801"/>
    </row>
    <row r="1802" spans="1:23" x14ac:dyDescent="0.35">
      <c r="A1802"/>
      <c r="B1802"/>
      <c r="C1802"/>
      <c r="D1802"/>
      <c r="E1802"/>
      <c r="F1802"/>
      <c r="G1802"/>
      <c r="H1802"/>
      <c r="I1802"/>
      <c r="J1802"/>
      <c r="K1802"/>
      <c r="L1802"/>
      <c r="M1802"/>
      <c r="N1802"/>
      <c r="O1802"/>
      <c r="P1802"/>
      <c r="Q1802"/>
      <c r="R1802"/>
      <c r="S1802"/>
      <c r="T1802"/>
      <c r="U1802"/>
      <c r="V1802"/>
      <c r="W1802"/>
    </row>
    <row r="1803" spans="1:23" x14ac:dyDescent="0.35">
      <c r="A1803"/>
      <c r="B1803"/>
      <c r="C1803"/>
      <c r="D1803"/>
      <c r="E1803"/>
      <c r="F1803"/>
      <c r="G1803"/>
      <c r="H1803"/>
      <c r="I1803"/>
      <c r="J1803"/>
      <c r="K1803"/>
      <c r="L1803"/>
      <c r="M1803"/>
      <c r="N1803"/>
      <c r="O1803"/>
      <c r="P1803"/>
      <c r="Q1803"/>
      <c r="R1803"/>
      <c r="S1803"/>
      <c r="T1803"/>
      <c r="U1803"/>
      <c r="V1803"/>
      <c r="W1803"/>
    </row>
    <row r="1804" spans="1:23" x14ac:dyDescent="0.35">
      <c r="A1804"/>
      <c r="B1804"/>
      <c r="C1804"/>
      <c r="D1804"/>
      <c r="E1804"/>
      <c r="F1804"/>
      <c r="G1804"/>
      <c r="H1804"/>
      <c r="I1804"/>
      <c r="J1804"/>
      <c r="K1804"/>
      <c r="L1804"/>
      <c r="M1804"/>
      <c r="N1804"/>
      <c r="O1804"/>
      <c r="P1804"/>
      <c r="Q1804"/>
      <c r="R1804"/>
      <c r="S1804"/>
      <c r="T1804"/>
      <c r="U1804"/>
      <c r="V1804"/>
      <c r="W1804"/>
    </row>
    <row r="1805" spans="1:23" x14ac:dyDescent="0.35">
      <c r="A1805"/>
      <c r="B1805"/>
      <c r="C1805"/>
      <c r="D1805"/>
      <c r="E1805"/>
      <c r="F1805"/>
      <c r="G1805"/>
      <c r="H1805"/>
      <c r="I1805"/>
      <c r="J1805"/>
      <c r="K1805"/>
      <c r="L1805"/>
      <c r="M1805"/>
      <c r="N1805"/>
      <c r="O1805"/>
      <c r="P1805"/>
      <c r="Q1805"/>
      <c r="R1805"/>
      <c r="S1805"/>
      <c r="T1805"/>
      <c r="U1805"/>
      <c r="V1805"/>
      <c r="W1805"/>
    </row>
    <row r="1806" spans="1:23" x14ac:dyDescent="0.35">
      <c r="A1806"/>
      <c r="B1806"/>
      <c r="C1806"/>
      <c r="D1806"/>
      <c r="E1806"/>
      <c r="F1806"/>
      <c r="G1806"/>
      <c r="H1806"/>
      <c r="I1806"/>
      <c r="J1806"/>
      <c r="K1806"/>
      <c r="L1806"/>
      <c r="M1806"/>
      <c r="N1806"/>
      <c r="O1806"/>
      <c r="P1806"/>
      <c r="Q1806"/>
      <c r="R1806"/>
      <c r="S1806"/>
      <c r="T1806"/>
      <c r="U1806"/>
      <c r="V1806"/>
      <c r="W1806"/>
    </row>
    <row r="1807" spans="1:23" x14ac:dyDescent="0.35">
      <c r="A1807"/>
      <c r="B1807"/>
      <c r="C1807"/>
      <c r="D1807"/>
      <c r="E1807"/>
      <c r="F1807"/>
      <c r="G1807"/>
      <c r="H1807"/>
      <c r="I1807"/>
      <c r="J1807"/>
      <c r="K1807"/>
      <c r="L1807"/>
      <c r="M1807"/>
      <c r="N1807"/>
      <c r="O1807"/>
      <c r="P1807"/>
      <c r="Q1807"/>
      <c r="R1807"/>
      <c r="S1807"/>
      <c r="T1807"/>
      <c r="U1807"/>
      <c r="V1807"/>
      <c r="W1807"/>
    </row>
    <row r="1808" spans="1:23" x14ac:dyDescent="0.35">
      <c r="A1808"/>
      <c r="B1808"/>
      <c r="C1808"/>
      <c r="D1808"/>
      <c r="E1808"/>
      <c r="F1808"/>
      <c r="G1808"/>
      <c r="H1808"/>
      <c r="I1808"/>
      <c r="J1808"/>
      <c r="K1808"/>
      <c r="L1808"/>
      <c r="M1808"/>
      <c r="N1808"/>
      <c r="O1808"/>
      <c r="P1808"/>
      <c r="Q1808"/>
      <c r="R1808"/>
      <c r="S1808"/>
      <c r="T1808"/>
      <c r="U1808"/>
      <c r="V1808"/>
      <c r="W1808"/>
    </row>
    <row r="1809" spans="1:23" x14ac:dyDescent="0.35">
      <c r="A1809"/>
      <c r="B1809"/>
      <c r="C1809"/>
      <c r="D1809"/>
      <c r="E1809"/>
      <c r="F1809"/>
      <c r="G1809"/>
      <c r="H1809"/>
      <c r="I1809"/>
      <c r="J1809"/>
      <c r="K1809"/>
      <c r="L1809"/>
      <c r="M1809"/>
      <c r="N1809"/>
      <c r="O1809"/>
      <c r="P1809"/>
      <c r="Q1809"/>
      <c r="R1809"/>
      <c r="S1809"/>
      <c r="T1809"/>
      <c r="U1809"/>
      <c r="V1809"/>
      <c r="W1809"/>
    </row>
    <row r="1810" spans="1:23" x14ac:dyDescent="0.35">
      <c r="A1810"/>
      <c r="B1810"/>
      <c r="C1810"/>
      <c r="D1810"/>
      <c r="E1810"/>
      <c r="F1810"/>
      <c r="G1810"/>
      <c r="H1810"/>
      <c r="I1810"/>
      <c r="J1810"/>
      <c r="K1810"/>
      <c r="L1810"/>
      <c r="M1810"/>
      <c r="N1810"/>
      <c r="O1810"/>
      <c r="P1810"/>
      <c r="Q1810"/>
      <c r="R1810"/>
      <c r="S1810"/>
      <c r="T1810"/>
      <c r="U1810"/>
      <c r="V1810"/>
      <c r="W1810"/>
    </row>
    <row r="1811" spans="1:23" x14ac:dyDescent="0.35">
      <c r="A1811"/>
      <c r="B1811"/>
      <c r="C1811"/>
      <c r="D1811"/>
      <c r="E1811"/>
      <c r="F1811"/>
      <c r="G1811"/>
      <c r="H1811"/>
      <c r="I1811"/>
      <c r="J1811"/>
      <c r="K1811"/>
      <c r="L1811"/>
      <c r="M1811"/>
      <c r="N1811"/>
      <c r="O1811"/>
      <c r="P1811"/>
      <c r="Q1811"/>
      <c r="R1811"/>
      <c r="S1811"/>
      <c r="T1811"/>
      <c r="U1811"/>
      <c r="V1811"/>
      <c r="W1811"/>
    </row>
    <row r="1812" spans="1:23" x14ac:dyDescent="0.35">
      <c r="A1812"/>
      <c r="B1812"/>
      <c r="C1812"/>
      <c r="D1812"/>
      <c r="E1812"/>
      <c r="F1812"/>
      <c r="G1812"/>
      <c r="H1812"/>
      <c r="I1812"/>
      <c r="J1812"/>
      <c r="K1812"/>
      <c r="L1812"/>
      <c r="M1812"/>
      <c r="N1812"/>
      <c r="O1812"/>
      <c r="P1812"/>
      <c r="Q1812"/>
      <c r="R1812"/>
      <c r="S1812"/>
      <c r="T1812"/>
      <c r="U1812"/>
      <c r="V1812"/>
      <c r="W1812"/>
    </row>
    <row r="1813" spans="1:23" x14ac:dyDescent="0.35">
      <c r="A1813"/>
      <c r="B1813"/>
      <c r="C1813"/>
      <c r="D1813"/>
      <c r="E1813"/>
      <c r="F1813"/>
      <c r="G1813"/>
      <c r="H1813"/>
      <c r="I1813"/>
      <c r="J1813"/>
      <c r="K1813"/>
      <c r="L1813"/>
      <c r="M1813"/>
      <c r="N1813"/>
      <c r="O1813"/>
      <c r="P1813"/>
      <c r="Q1813"/>
      <c r="R1813"/>
      <c r="S1813"/>
      <c r="T1813"/>
      <c r="U1813"/>
      <c r="V1813"/>
      <c r="W1813"/>
    </row>
    <row r="1814" spans="1:23" x14ac:dyDescent="0.35">
      <c r="A1814"/>
      <c r="B1814"/>
      <c r="C1814"/>
      <c r="D1814"/>
      <c r="E1814"/>
      <c r="F1814"/>
      <c r="G1814"/>
      <c r="H1814"/>
      <c r="I1814"/>
      <c r="J1814"/>
      <c r="K1814"/>
      <c r="L1814"/>
      <c r="M1814"/>
      <c r="N1814"/>
      <c r="O1814"/>
      <c r="P1814"/>
      <c r="Q1814"/>
      <c r="R1814"/>
      <c r="S1814"/>
      <c r="T1814"/>
      <c r="U1814"/>
      <c r="V1814"/>
      <c r="W1814"/>
    </row>
    <row r="1815" spans="1:23" x14ac:dyDescent="0.35">
      <c r="A1815"/>
      <c r="B1815"/>
      <c r="C1815"/>
      <c r="D1815"/>
      <c r="E1815"/>
      <c r="F1815"/>
      <c r="G1815"/>
      <c r="H1815"/>
      <c r="I1815"/>
      <c r="J1815"/>
      <c r="K1815"/>
      <c r="L1815"/>
      <c r="M1815"/>
      <c r="N1815"/>
      <c r="O1815"/>
      <c r="P1815"/>
      <c r="Q1815"/>
      <c r="R1815"/>
      <c r="S1815"/>
      <c r="T1815"/>
      <c r="U1815"/>
      <c r="V1815"/>
      <c r="W1815"/>
    </row>
    <row r="1816" spans="1:23" x14ac:dyDescent="0.35">
      <c r="A1816"/>
      <c r="B1816"/>
      <c r="C1816"/>
      <c r="D1816"/>
      <c r="E1816"/>
      <c r="F1816"/>
      <c r="G1816"/>
      <c r="H1816"/>
      <c r="I1816"/>
      <c r="J1816"/>
      <c r="K1816"/>
      <c r="L1816"/>
      <c r="M1816"/>
      <c r="N1816"/>
      <c r="O1816"/>
      <c r="P1816"/>
      <c r="Q1816"/>
      <c r="R1816"/>
      <c r="S1816"/>
      <c r="T1816"/>
      <c r="U1816"/>
      <c r="V1816"/>
      <c r="W1816"/>
    </row>
    <row r="1817" spans="1:23" x14ac:dyDescent="0.35">
      <c r="A1817"/>
      <c r="B1817"/>
      <c r="C1817"/>
      <c r="D1817"/>
      <c r="E1817"/>
      <c r="F1817"/>
      <c r="G1817"/>
      <c r="H1817"/>
      <c r="I1817"/>
      <c r="J1817"/>
      <c r="K1817"/>
      <c r="L1817"/>
      <c r="M1817"/>
      <c r="N1817"/>
      <c r="O1817"/>
      <c r="P1817"/>
      <c r="Q1817"/>
      <c r="R1817"/>
      <c r="S1817"/>
      <c r="T1817"/>
      <c r="U1817"/>
      <c r="V1817"/>
      <c r="W1817"/>
    </row>
    <row r="1818" spans="1:23" x14ac:dyDescent="0.35">
      <c r="A1818"/>
      <c r="B1818"/>
      <c r="C1818"/>
      <c r="D1818"/>
      <c r="E1818"/>
      <c r="F1818"/>
      <c r="G1818"/>
      <c r="H1818"/>
      <c r="I1818"/>
      <c r="J1818"/>
      <c r="K1818"/>
      <c r="L1818"/>
      <c r="M1818"/>
      <c r="N1818"/>
      <c r="O1818"/>
      <c r="P1818"/>
      <c r="Q1818"/>
      <c r="R1818"/>
      <c r="S1818"/>
      <c r="T1818"/>
      <c r="U1818"/>
      <c r="V1818"/>
      <c r="W1818"/>
    </row>
    <row r="1819" spans="1:23" x14ac:dyDescent="0.35">
      <c r="A1819"/>
      <c r="B1819"/>
      <c r="C1819"/>
      <c r="D1819"/>
      <c r="E1819"/>
      <c r="F1819"/>
      <c r="G1819"/>
      <c r="H1819"/>
      <c r="I1819"/>
      <c r="J1819"/>
      <c r="K1819"/>
      <c r="L1819"/>
      <c r="M1819"/>
      <c r="N1819"/>
      <c r="O1819"/>
      <c r="P1819"/>
      <c r="Q1819"/>
      <c r="R1819"/>
      <c r="S1819"/>
      <c r="T1819"/>
      <c r="U1819"/>
      <c r="V1819"/>
      <c r="W1819"/>
    </row>
    <row r="1820" spans="1:23" x14ac:dyDescent="0.35">
      <c r="A1820"/>
      <c r="B1820"/>
      <c r="C1820"/>
      <c r="D1820"/>
      <c r="E1820"/>
      <c r="F1820"/>
      <c r="G1820"/>
      <c r="H1820"/>
      <c r="I1820"/>
      <c r="J1820"/>
      <c r="K1820"/>
      <c r="L1820"/>
      <c r="M1820"/>
      <c r="N1820"/>
      <c r="O1820"/>
      <c r="P1820"/>
      <c r="Q1820"/>
      <c r="R1820"/>
      <c r="S1820"/>
      <c r="T1820"/>
      <c r="U1820"/>
      <c r="V1820"/>
      <c r="W1820"/>
    </row>
    <row r="1821" spans="1:23" x14ac:dyDescent="0.35">
      <c r="A1821"/>
      <c r="B1821"/>
      <c r="C1821"/>
      <c r="D1821"/>
      <c r="E1821"/>
      <c r="F1821"/>
      <c r="G1821"/>
      <c r="H1821"/>
      <c r="I1821"/>
      <c r="J1821"/>
      <c r="K1821"/>
      <c r="L1821"/>
      <c r="M1821"/>
      <c r="N1821"/>
      <c r="O1821"/>
      <c r="P1821"/>
      <c r="Q1821"/>
      <c r="R1821"/>
      <c r="S1821"/>
      <c r="T1821"/>
      <c r="U1821"/>
      <c r="V1821"/>
      <c r="W1821"/>
    </row>
    <row r="1822" spans="1:23" x14ac:dyDescent="0.35">
      <c r="A1822"/>
      <c r="B1822"/>
      <c r="C1822"/>
      <c r="D1822"/>
      <c r="E1822"/>
      <c r="F1822"/>
      <c r="G1822"/>
      <c r="H1822"/>
      <c r="I1822"/>
      <c r="J1822"/>
      <c r="K1822"/>
      <c r="L1822"/>
      <c r="M1822"/>
      <c r="N1822"/>
      <c r="O1822"/>
      <c r="P1822"/>
      <c r="Q1822"/>
      <c r="R1822"/>
      <c r="S1822"/>
      <c r="T1822"/>
      <c r="U1822"/>
      <c r="V1822"/>
      <c r="W1822"/>
    </row>
    <row r="1823" spans="1:23" x14ac:dyDescent="0.35">
      <c r="A1823"/>
      <c r="B1823"/>
      <c r="C1823"/>
      <c r="D1823"/>
      <c r="E1823"/>
      <c r="F1823"/>
      <c r="G1823"/>
      <c r="H1823"/>
      <c r="I1823"/>
      <c r="J1823"/>
      <c r="K1823"/>
      <c r="L1823"/>
      <c r="M1823"/>
      <c r="N1823"/>
      <c r="O1823"/>
      <c r="P1823"/>
      <c r="Q1823"/>
      <c r="R1823"/>
      <c r="S1823"/>
      <c r="T1823"/>
      <c r="U1823"/>
      <c r="V1823"/>
      <c r="W1823"/>
    </row>
    <row r="1824" spans="1:23" x14ac:dyDescent="0.35">
      <c r="A1824"/>
      <c r="B1824"/>
      <c r="C1824"/>
      <c r="D1824"/>
      <c r="E1824"/>
      <c r="F1824"/>
      <c r="G1824"/>
      <c r="H1824"/>
      <c r="I1824"/>
      <c r="J1824"/>
      <c r="K1824"/>
      <c r="L1824"/>
      <c r="M1824"/>
      <c r="N1824"/>
      <c r="O1824"/>
      <c r="P1824"/>
      <c r="Q1824"/>
      <c r="R1824"/>
      <c r="S1824"/>
      <c r="T1824"/>
      <c r="U1824"/>
      <c r="V1824"/>
      <c r="W1824"/>
    </row>
    <row r="1825" spans="1:23" x14ac:dyDescent="0.35">
      <c r="A1825"/>
      <c r="B1825"/>
      <c r="C1825"/>
      <c r="D1825"/>
      <c r="E1825"/>
      <c r="F1825"/>
      <c r="G1825"/>
      <c r="H1825"/>
      <c r="I1825"/>
      <c r="J1825"/>
      <c r="K1825"/>
      <c r="L1825"/>
      <c r="M1825"/>
      <c r="N1825"/>
      <c r="O1825"/>
      <c r="P1825"/>
      <c r="Q1825"/>
      <c r="R1825"/>
      <c r="S1825"/>
      <c r="T1825"/>
      <c r="U1825"/>
      <c r="V1825"/>
      <c r="W1825"/>
    </row>
    <row r="1826" spans="1:23" x14ac:dyDescent="0.35">
      <c r="A1826"/>
      <c r="B1826"/>
      <c r="C1826"/>
      <c r="D1826"/>
      <c r="E1826"/>
      <c r="F1826"/>
      <c r="G1826"/>
      <c r="H1826"/>
      <c r="I1826"/>
      <c r="J1826"/>
      <c r="K1826"/>
      <c r="L1826"/>
      <c r="M1826"/>
      <c r="N1826"/>
      <c r="O1826"/>
      <c r="P1826"/>
      <c r="Q1826"/>
      <c r="R1826"/>
      <c r="S1826"/>
      <c r="T1826"/>
      <c r="U1826"/>
      <c r="V1826"/>
      <c r="W1826"/>
    </row>
    <row r="1827" spans="1:23" x14ac:dyDescent="0.35">
      <c r="A1827"/>
      <c r="B1827"/>
      <c r="C1827"/>
      <c r="D1827"/>
      <c r="E1827"/>
      <c r="F1827"/>
      <c r="G1827"/>
      <c r="H1827"/>
      <c r="I1827"/>
      <c r="J1827"/>
      <c r="K1827"/>
      <c r="L1827"/>
      <c r="M1827"/>
      <c r="N1827"/>
      <c r="O1827"/>
      <c r="P1827"/>
      <c r="Q1827"/>
      <c r="R1827"/>
      <c r="S1827"/>
      <c r="T1827"/>
      <c r="U1827"/>
      <c r="V1827"/>
      <c r="W1827"/>
    </row>
    <row r="1828" spans="1:23" x14ac:dyDescent="0.35">
      <c r="A1828"/>
      <c r="B1828"/>
      <c r="C1828"/>
      <c r="D1828"/>
      <c r="E1828"/>
      <c r="F1828"/>
      <c r="G1828"/>
      <c r="H1828"/>
      <c r="I1828"/>
      <c r="J1828"/>
      <c r="K1828"/>
      <c r="L1828"/>
      <c r="M1828"/>
      <c r="N1828"/>
      <c r="O1828"/>
      <c r="P1828"/>
      <c r="Q1828"/>
      <c r="R1828"/>
      <c r="S1828"/>
      <c r="T1828"/>
      <c r="U1828"/>
      <c r="V1828"/>
      <c r="W1828"/>
    </row>
    <row r="1829" spans="1:23" x14ac:dyDescent="0.35">
      <c r="A1829"/>
      <c r="B1829"/>
      <c r="C1829"/>
      <c r="D1829"/>
      <c r="E1829"/>
      <c r="F1829"/>
      <c r="G1829"/>
      <c r="H1829"/>
      <c r="I1829"/>
      <c r="J1829"/>
      <c r="K1829"/>
      <c r="L1829"/>
      <c r="M1829"/>
      <c r="N1829"/>
      <c r="O1829"/>
      <c r="P1829"/>
      <c r="Q1829"/>
      <c r="R1829"/>
      <c r="S1829"/>
      <c r="T1829"/>
      <c r="U1829"/>
      <c r="V1829"/>
      <c r="W1829"/>
    </row>
    <row r="1830" spans="1:23" x14ac:dyDescent="0.35">
      <c r="A1830"/>
      <c r="B1830"/>
      <c r="C1830"/>
      <c r="D1830"/>
      <c r="E1830"/>
      <c r="F1830"/>
      <c r="G1830"/>
      <c r="H1830"/>
      <c r="I1830"/>
      <c r="J1830"/>
      <c r="K1830"/>
      <c r="L1830"/>
      <c r="M1830"/>
      <c r="N1830"/>
      <c r="O1830"/>
      <c r="P1830"/>
      <c r="Q1830"/>
      <c r="R1830"/>
      <c r="S1830"/>
      <c r="T1830"/>
      <c r="U1830"/>
      <c r="V1830"/>
      <c r="W1830"/>
    </row>
    <row r="1831" spans="1:23" x14ac:dyDescent="0.35">
      <c r="A1831"/>
      <c r="B1831"/>
      <c r="C1831"/>
      <c r="D1831"/>
      <c r="E1831"/>
      <c r="F1831"/>
      <c r="G1831"/>
      <c r="H1831"/>
      <c r="I1831"/>
      <c r="J1831"/>
      <c r="K1831"/>
      <c r="L1831"/>
      <c r="M1831"/>
      <c r="N1831"/>
      <c r="O1831"/>
      <c r="P1831"/>
      <c r="Q1831"/>
      <c r="R1831"/>
      <c r="S1831"/>
      <c r="T1831"/>
      <c r="U1831"/>
      <c r="V1831"/>
      <c r="W1831"/>
    </row>
    <row r="1832" spans="1:23" x14ac:dyDescent="0.35">
      <c r="A1832"/>
      <c r="B1832"/>
      <c r="C1832"/>
      <c r="D1832"/>
      <c r="E1832"/>
      <c r="F1832"/>
      <c r="G1832"/>
      <c r="H1832"/>
      <c r="I1832"/>
      <c r="J1832"/>
      <c r="K1832"/>
      <c r="L1832"/>
      <c r="M1832"/>
      <c r="N1832"/>
      <c r="O1832"/>
      <c r="P1832"/>
      <c r="Q1832"/>
      <c r="R1832"/>
      <c r="S1832"/>
      <c r="T1832"/>
      <c r="U1832"/>
      <c r="V1832"/>
      <c r="W1832"/>
    </row>
    <row r="1833" spans="1:23" x14ac:dyDescent="0.35">
      <c r="A1833"/>
      <c r="B1833"/>
      <c r="C1833"/>
      <c r="D1833"/>
      <c r="E1833"/>
      <c r="F1833"/>
      <c r="G1833"/>
      <c r="H1833"/>
      <c r="I1833"/>
      <c r="J1833"/>
      <c r="K1833"/>
      <c r="L1833"/>
      <c r="M1833"/>
      <c r="N1833"/>
      <c r="O1833"/>
      <c r="P1833"/>
      <c r="Q1833"/>
      <c r="R1833"/>
      <c r="S1833"/>
      <c r="T1833"/>
      <c r="U1833"/>
      <c r="V1833"/>
      <c r="W1833"/>
    </row>
    <row r="1834" spans="1:23" x14ac:dyDescent="0.35">
      <c r="A1834"/>
      <c r="B1834"/>
      <c r="C1834"/>
      <c r="D1834"/>
      <c r="E1834"/>
      <c r="F1834"/>
      <c r="G1834"/>
      <c r="H1834"/>
      <c r="I1834"/>
      <c r="J1834"/>
      <c r="K1834"/>
      <c r="L1834"/>
      <c r="M1834"/>
      <c r="N1834"/>
      <c r="O1834"/>
      <c r="P1834"/>
      <c r="Q1834"/>
      <c r="R1834"/>
      <c r="S1834"/>
      <c r="T1834"/>
      <c r="U1834"/>
      <c r="V1834"/>
      <c r="W1834"/>
    </row>
    <row r="1835" spans="1:23" x14ac:dyDescent="0.35">
      <c r="A1835"/>
      <c r="B1835"/>
      <c r="C1835"/>
      <c r="D1835"/>
      <c r="E1835"/>
      <c r="F1835"/>
      <c r="G1835"/>
      <c r="H1835"/>
      <c r="I1835"/>
      <c r="J1835"/>
      <c r="K1835"/>
      <c r="L1835"/>
      <c r="M1835"/>
      <c r="N1835"/>
      <c r="O1835"/>
      <c r="P1835"/>
      <c r="Q1835"/>
      <c r="R1835"/>
      <c r="S1835"/>
      <c r="T1835"/>
      <c r="U1835"/>
      <c r="V1835"/>
      <c r="W1835"/>
    </row>
    <row r="1836" spans="1:23" x14ac:dyDescent="0.35">
      <c r="A1836"/>
      <c r="B1836"/>
      <c r="C1836"/>
      <c r="D1836"/>
      <c r="E1836"/>
      <c r="F1836"/>
      <c r="G1836"/>
      <c r="H1836"/>
      <c r="I1836"/>
      <c r="J1836"/>
      <c r="K1836"/>
      <c r="L1836"/>
      <c r="M1836"/>
      <c r="N1836"/>
      <c r="O1836"/>
      <c r="P1836"/>
      <c r="Q1836"/>
      <c r="R1836"/>
      <c r="S1836"/>
      <c r="T1836"/>
      <c r="U1836"/>
      <c r="V1836"/>
      <c r="W1836"/>
    </row>
    <row r="1837" spans="1:23" x14ac:dyDescent="0.35">
      <c r="A1837"/>
      <c r="B1837"/>
      <c r="C1837"/>
      <c r="D1837"/>
      <c r="E1837"/>
      <c r="F1837"/>
      <c r="G1837"/>
      <c r="H1837"/>
      <c r="I1837"/>
      <c r="J1837"/>
      <c r="K1837"/>
      <c r="L1837"/>
      <c r="M1837"/>
      <c r="N1837"/>
      <c r="O1837"/>
      <c r="P1837"/>
      <c r="Q1837"/>
      <c r="R1837"/>
      <c r="S1837"/>
      <c r="T1837"/>
      <c r="U1837"/>
      <c r="V1837"/>
      <c r="W1837"/>
    </row>
    <row r="1838" spans="1:23" x14ac:dyDescent="0.35">
      <c r="A1838"/>
      <c r="B1838"/>
      <c r="C1838"/>
      <c r="D1838"/>
      <c r="E1838"/>
      <c r="F1838"/>
      <c r="G1838"/>
      <c r="H1838"/>
      <c r="I1838"/>
      <c r="J1838"/>
      <c r="K1838"/>
      <c r="L1838"/>
      <c r="M1838"/>
      <c r="N1838"/>
      <c r="O1838"/>
      <c r="P1838"/>
      <c r="Q1838"/>
      <c r="R1838"/>
      <c r="S1838"/>
      <c r="T1838"/>
      <c r="U1838"/>
      <c r="V1838"/>
      <c r="W1838"/>
    </row>
    <row r="1839" spans="1:23" x14ac:dyDescent="0.35">
      <c r="A1839"/>
      <c r="B1839"/>
      <c r="C1839"/>
      <c r="D1839"/>
      <c r="E1839"/>
      <c r="F1839"/>
      <c r="G1839"/>
      <c r="H1839"/>
      <c r="I1839"/>
      <c r="J1839"/>
      <c r="K1839"/>
      <c r="L1839"/>
      <c r="M1839"/>
      <c r="N1839"/>
      <c r="O1839"/>
      <c r="P1839"/>
      <c r="Q1839"/>
      <c r="R1839"/>
      <c r="S1839"/>
      <c r="T1839"/>
      <c r="U1839"/>
      <c r="V1839"/>
      <c r="W1839"/>
    </row>
    <row r="1840" spans="1:23" x14ac:dyDescent="0.35">
      <c r="A1840"/>
      <c r="B1840"/>
      <c r="C1840"/>
      <c r="D1840"/>
      <c r="E1840"/>
      <c r="F1840"/>
      <c r="G1840"/>
      <c r="H1840"/>
      <c r="I1840"/>
      <c r="J1840"/>
      <c r="K1840"/>
      <c r="L1840"/>
      <c r="M1840"/>
      <c r="N1840"/>
      <c r="O1840"/>
      <c r="P1840"/>
      <c r="Q1840"/>
      <c r="R1840"/>
      <c r="S1840"/>
      <c r="T1840"/>
      <c r="U1840"/>
      <c r="V1840"/>
      <c r="W1840"/>
    </row>
    <row r="1841" spans="1:23" x14ac:dyDescent="0.35">
      <c r="A1841"/>
      <c r="B1841"/>
      <c r="C1841"/>
      <c r="D1841"/>
      <c r="E1841"/>
      <c r="F1841"/>
      <c r="G1841"/>
      <c r="H1841"/>
      <c r="I1841"/>
      <c r="J1841"/>
      <c r="K1841"/>
      <c r="L1841"/>
      <c r="M1841"/>
      <c r="N1841"/>
      <c r="O1841"/>
      <c r="P1841"/>
      <c r="Q1841"/>
      <c r="R1841"/>
      <c r="S1841"/>
      <c r="T1841"/>
      <c r="U1841"/>
      <c r="V1841"/>
      <c r="W1841"/>
    </row>
    <row r="1842" spans="1:23" x14ac:dyDescent="0.35">
      <c r="A1842"/>
      <c r="B1842"/>
      <c r="C1842"/>
      <c r="D1842"/>
      <c r="E1842"/>
      <c r="F1842"/>
      <c r="G1842"/>
      <c r="H1842"/>
      <c r="I1842"/>
      <c r="J1842"/>
      <c r="K1842"/>
      <c r="L1842"/>
      <c r="M1842"/>
      <c r="N1842"/>
      <c r="O1842"/>
      <c r="P1842"/>
      <c r="Q1842"/>
      <c r="R1842"/>
      <c r="S1842"/>
      <c r="T1842"/>
      <c r="U1842"/>
      <c r="V1842"/>
      <c r="W1842"/>
    </row>
    <row r="1843" spans="1:23" x14ac:dyDescent="0.35">
      <c r="A1843"/>
      <c r="B1843"/>
      <c r="C1843"/>
      <c r="D1843"/>
      <c r="E1843"/>
      <c r="F1843"/>
      <c r="G1843"/>
      <c r="H1843"/>
      <c r="I1843"/>
      <c r="J1843"/>
      <c r="K1843"/>
      <c r="L1843"/>
      <c r="M1843"/>
      <c r="N1843"/>
      <c r="O1843"/>
      <c r="P1843"/>
      <c r="Q1843"/>
      <c r="R1843"/>
      <c r="S1843"/>
      <c r="T1843"/>
      <c r="U1843"/>
      <c r="V1843"/>
      <c r="W1843"/>
    </row>
    <row r="1844" spans="1:23" x14ac:dyDescent="0.35">
      <c r="A1844"/>
      <c r="B1844"/>
      <c r="C1844"/>
      <c r="D1844"/>
      <c r="E1844"/>
      <c r="F1844"/>
      <c r="G1844"/>
      <c r="H1844"/>
      <c r="I1844"/>
      <c r="J1844"/>
      <c r="K1844"/>
      <c r="L1844"/>
      <c r="M1844"/>
      <c r="N1844"/>
      <c r="O1844"/>
      <c r="P1844"/>
      <c r="Q1844"/>
      <c r="R1844"/>
      <c r="S1844"/>
      <c r="T1844"/>
      <c r="U1844"/>
      <c r="V1844"/>
      <c r="W1844"/>
    </row>
    <row r="1845" spans="1:23" x14ac:dyDescent="0.35">
      <c r="A1845"/>
      <c r="B1845"/>
      <c r="C1845"/>
      <c r="D1845"/>
      <c r="E1845"/>
      <c r="F1845"/>
      <c r="G1845"/>
      <c r="H1845"/>
      <c r="I1845"/>
      <c r="J1845"/>
      <c r="K1845"/>
      <c r="L1845"/>
      <c r="M1845"/>
      <c r="N1845"/>
      <c r="O1845"/>
      <c r="P1845"/>
      <c r="Q1845"/>
      <c r="R1845"/>
      <c r="S1845"/>
      <c r="T1845"/>
      <c r="U1845"/>
      <c r="V1845"/>
      <c r="W1845"/>
    </row>
    <row r="1846" spans="1:23" x14ac:dyDescent="0.35">
      <c r="A1846"/>
      <c r="B1846"/>
      <c r="C1846"/>
      <c r="D1846"/>
      <c r="E1846"/>
      <c r="F1846"/>
      <c r="G1846"/>
      <c r="H1846"/>
      <c r="I1846"/>
      <c r="J1846"/>
      <c r="K1846"/>
      <c r="L1846"/>
      <c r="M1846"/>
      <c r="N1846"/>
      <c r="O1846"/>
      <c r="P1846"/>
      <c r="Q1846"/>
      <c r="R1846"/>
      <c r="S1846"/>
      <c r="T1846"/>
      <c r="U1846"/>
      <c r="V1846"/>
      <c r="W1846"/>
    </row>
    <row r="1847" spans="1:23" x14ac:dyDescent="0.35">
      <c r="A1847"/>
      <c r="B1847"/>
      <c r="C1847"/>
      <c r="D1847"/>
      <c r="E1847"/>
      <c r="F1847"/>
      <c r="G1847"/>
      <c r="H1847"/>
      <c r="I1847"/>
      <c r="J1847"/>
      <c r="K1847"/>
      <c r="L1847"/>
      <c r="M1847"/>
      <c r="N1847"/>
      <c r="O1847"/>
      <c r="P1847"/>
      <c r="Q1847"/>
      <c r="R1847"/>
      <c r="S1847"/>
      <c r="T1847"/>
      <c r="U1847"/>
      <c r="V1847"/>
      <c r="W1847"/>
    </row>
    <row r="1848" spans="1:23" x14ac:dyDescent="0.35">
      <c r="A1848"/>
      <c r="B1848"/>
      <c r="C1848"/>
      <c r="D1848"/>
      <c r="E1848"/>
      <c r="F1848"/>
      <c r="G1848"/>
      <c r="H1848"/>
      <c r="I1848"/>
      <c r="J1848"/>
      <c r="K1848"/>
      <c r="L1848"/>
      <c r="M1848"/>
      <c r="N1848"/>
      <c r="O1848"/>
      <c r="P1848"/>
      <c r="Q1848"/>
      <c r="R1848"/>
      <c r="S1848"/>
      <c r="T1848"/>
      <c r="U1848"/>
      <c r="V1848"/>
      <c r="W1848"/>
    </row>
    <row r="1849" spans="1:23" x14ac:dyDescent="0.35">
      <c r="A1849"/>
      <c r="B1849"/>
      <c r="C1849"/>
      <c r="D1849"/>
      <c r="E1849"/>
      <c r="F1849"/>
      <c r="G1849"/>
      <c r="H1849"/>
      <c r="I1849"/>
      <c r="J1849"/>
      <c r="K1849"/>
      <c r="L1849"/>
      <c r="M1849"/>
      <c r="N1849"/>
      <c r="O1849"/>
      <c r="P1849"/>
      <c r="Q1849"/>
      <c r="R1849"/>
      <c r="S1849"/>
      <c r="T1849"/>
      <c r="U1849"/>
      <c r="V1849"/>
      <c r="W1849"/>
    </row>
    <row r="1850" spans="1:23" x14ac:dyDescent="0.35">
      <c r="A1850"/>
      <c r="B1850"/>
      <c r="C1850"/>
      <c r="D1850"/>
      <c r="E1850"/>
      <c r="F1850"/>
      <c r="G1850"/>
      <c r="H1850"/>
      <c r="I1850"/>
      <c r="J1850"/>
      <c r="K1850"/>
      <c r="L1850"/>
      <c r="M1850"/>
      <c r="N1850"/>
      <c r="O1850"/>
      <c r="P1850"/>
      <c r="Q1850"/>
      <c r="R1850"/>
      <c r="S1850"/>
      <c r="T1850"/>
      <c r="U1850"/>
      <c r="V1850"/>
      <c r="W1850"/>
    </row>
    <row r="1851" spans="1:23" x14ac:dyDescent="0.35">
      <c r="A1851"/>
      <c r="B1851"/>
      <c r="C1851"/>
      <c r="D1851"/>
      <c r="E1851"/>
      <c r="F1851"/>
      <c r="G1851"/>
      <c r="H1851"/>
      <c r="I1851"/>
      <c r="J1851"/>
      <c r="K1851"/>
      <c r="L1851"/>
      <c r="M1851"/>
      <c r="N1851"/>
      <c r="O1851"/>
      <c r="P1851"/>
      <c r="Q1851"/>
      <c r="R1851"/>
      <c r="S1851"/>
      <c r="T1851"/>
      <c r="U1851"/>
      <c r="V1851"/>
      <c r="W1851"/>
    </row>
    <row r="1852" spans="1:23" x14ac:dyDescent="0.35">
      <c r="A1852"/>
      <c r="B1852"/>
      <c r="C1852"/>
      <c r="D1852"/>
      <c r="E1852"/>
      <c r="F1852"/>
      <c r="G1852"/>
      <c r="H1852"/>
      <c r="I1852"/>
      <c r="J1852"/>
      <c r="K1852"/>
      <c r="L1852"/>
      <c r="M1852"/>
      <c r="N1852"/>
      <c r="O1852"/>
      <c r="P1852"/>
      <c r="Q1852"/>
      <c r="R1852"/>
      <c r="S1852"/>
      <c r="T1852"/>
      <c r="U1852"/>
      <c r="V1852"/>
      <c r="W1852"/>
    </row>
    <row r="1853" spans="1:23" x14ac:dyDescent="0.35">
      <c r="A1853"/>
      <c r="B1853"/>
      <c r="C1853"/>
      <c r="D1853"/>
      <c r="E1853"/>
      <c r="F1853"/>
      <c r="G1853"/>
      <c r="H1853"/>
      <c r="I1853"/>
      <c r="J1853"/>
      <c r="K1853"/>
      <c r="L1853"/>
      <c r="M1853"/>
      <c r="N1853"/>
      <c r="O1853"/>
      <c r="P1853"/>
      <c r="Q1853"/>
      <c r="R1853"/>
      <c r="S1853"/>
      <c r="T1853"/>
      <c r="U1853"/>
      <c r="V1853"/>
      <c r="W1853"/>
    </row>
    <row r="1854" spans="1:23" x14ac:dyDescent="0.35">
      <c r="A1854"/>
      <c r="B1854"/>
      <c r="C1854"/>
      <c r="D1854"/>
      <c r="E1854"/>
      <c r="F1854"/>
      <c r="G1854"/>
      <c r="H1854"/>
      <c r="I1854"/>
      <c r="J1854"/>
      <c r="K1854"/>
      <c r="L1854"/>
      <c r="M1854"/>
      <c r="N1854"/>
      <c r="O1854"/>
      <c r="P1854"/>
      <c r="Q1854"/>
      <c r="R1854"/>
      <c r="S1854"/>
      <c r="T1854"/>
      <c r="U1854"/>
      <c r="V1854"/>
      <c r="W1854"/>
    </row>
    <row r="1855" spans="1:23" x14ac:dyDescent="0.35">
      <c r="A1855"/>
      <c r="B1855"/>
      <c r="C1855"/>
      <c r="D1855"/>
      <c r="E1855"/>
      <c r="F1855"/>
      <c r="G1855"/>
      <c r="H1855"/>
      <c r="I1855"/>
      <c r="J1855"/>
      <c r="K1855"/>
      <c r="L1855"/>
      <c r="M1855"/>
      <c r="N1855"/>
      <c r="O1855"/>
      <c r="P1855"/>
      <c r="Q1855"/>
      <c r="R1855"/>
      <c r="S1855"/>
      <c r="T1855"/>
      <c r="U1855"/>
      <c r="V1855"/>
      <c r="W1855"/>
    </row>
    <row r="1856" spans="1:23" x14ac:dyDescent="0.35">
      <c r="A1856"/>
      <c r="B1856"/>
      <c r="C1856"/>
      <c r="D1856"/>
      <c r="E1856"/>
      <c r="F1856"/>
      <c r="G1856"/>
      <c r="H1856"/>
      <c r="I1856"/>
      <c r="J1856"/>
      <c r="K1856"/>
      <c r="L1856"/>
      <c r="M1856"/>
      <c r="N1856"/>
      <c r="O1856"/>
      <c r="P1856"/>
      <c r="Q1856"/>
      <c r="R1856"/>
      <c r="S1856"/>
      <c r="T1856"/>
      <c r="U1856"/>
      <c r="V1856"/>
      <c r="W1856"/>
    </row>
    <row r="1857" spans="1:23" x14ac:dyDescent="0.35">
      <c r="A1857"/>
      <c r="B1857"/>
      <c r="C1857"/>
      <c r="D1857"/>
      <c r="E1857"/>
      <c r="F1857"/>
      <c r="G1857"/>
      <c r="H1857"/>
      <c r="I1857"/>
      <c r="J1857"/>
      <c r="K1857"/>
      <c r="L1857"/>
      <c r="M1857"/>
      <c r="N1857"/>
      <c r="O1857"/>
      <c r="P1857"/>
      <c r="Q1857"/>
      <c r="R1857"/>
      <c r="S1857"/>
      <c r="T1857"/>
      <c r="U1857"/>
      <c r="V1857"/>
      <c r="W1857"/>
    </row>
    <row r="1858" spans="1:23" x14ac:dyDescent="0.35">
      <c r="A1858"/>
      <c r="B1858"/>
      <c r="C1858"/>
      <c r="D1858"/>
      <c r="E1858"/>
      <c r="F1858"/>
      <c r="G1858"/>
      <c r="H1858"/>
      <c r="I1858"/>
      <c r="J1858"/>
      <c r="K1858"/>
      <c r="L1858"/>
      <c r="M1858"/>
      <c r="N1858"/>
      <c r="O1858"/>
      <c r="P1858"/>
      <c r="Q1858"/>
      <c r="R1858"/>
      <c r="S1858"/>
      <c r="T1858"/>
      <c r="U1858"/>
      <c r="V1858"/>
      <c r="W1858"/>
    </row>
    <row r="1859" spans="1:23" x14ac:dyDescent="0.35">
      <c r="A1859"/>
      <c r="B1859"/>
      <c r="C1859"/>
      <c r="D1859"/>
      <c r="E1859"/>
      <c r="F1859"/>
      <c r="G1859"/>
      <c r="H1859"/>
      <c r="I1859"/>
      <c r="J1859"/>
      <c r="K1859"/>
      <c r="L1859"/>
      <c r="M1859"/>
      <c r="N1859"/>
      <c r="O1859"/>
      <c r="P1859"/>
      <c r="Q1859"/>
      <c r="R1859"/>
      <c r="S1859"/>
      <c r="T1859"/>
      <c r="U1859"/>
      <c r="V1859"/>
      <c r="W1859"/>
    </row>
    <row r="1860" spans="1:23" x14ac:dyDescent="0.35">
      <c r="A1860"/>
      <c r="B1860"/>
      <c r="C1860"/>
      <c r="D1860"/>
      <c r="E1860"/>
      <c r="F1860"/>
      <c r="G1860"/>
      <c r="H1860"/>
      <c r="I1860"/>
      <c r="J1860"/>
      <c r="K1860"/>
      <c r="L1860"/>
      <c r="M1860"/>
      <c r="N1860"/>
      <c r="O1860"/>
      <c r="P1860"/>
      <c r="Q1860"/>
      <c r="R1860"/>
      <c r="S1860"/>
      <c r="T1860"/>
      <c r="U1860"/>
      <c r="V1860"/>
      <c r="W1860"/>
    </row>
    <row r="1861" spans="1:23" x14ac:dyDescent="0.35">
      <c r="A1861"/>
      <c r="B1861"/>
      <c r="C1861"/>
      <c r="D1861"/>
      <c r="E1861"/>
      <c r="F1861"/>
      <c r="G1861"/>
      <c r="H1861"/>
      <c r="I1861"/>
      <c r="J1861"/>
      <c r="K1861"/>
      <c r="L1861"/>
      <c r="M1861"/>
      <c r="N1861"/>
      <c r="O1861"/>
      <c r="P1861"/>
      <c r="Q1861"/>
      <c r="R1861"/>
      <c r="S1861"/>
      <c r="T1861"/>
      <c r="U1861"/>
      <c r="V1861"/>
      <c r="W1861"/>
    </row>
    <row r="1862" spans="1:23" x14ac:dyDescent="0.35">
      <c r="A1862"/>
      <c r="B1862"/>
      <c r="C1862"/>
      <c r="D1862"/>
      <c r="E1862"/>
      <c r="F1862"/>
      <c r="G1862"/>
      <c r="H1862"/>
      <c r="I1862"/>
      <c r="J1862"/>
      <c r="K1862"/>
      <c r="L1862"/>
      <c r="M1862"/>
      <c r="N1862"/>
      <c r="O1862"/>
      <c r="P1862"/>
      <c r="Q1862"/>
      <c r="R1862"/>
      <c r="S1862"/>
      <c r="T1862"/>
      <c r="U1862"/>
      <c r="V1862"/>
      <c r="W1862"/>
    </row>
    <row r="1863" spans="1:23" x14ac:dyDescent="0.35">
      <c r="A1863"/>
      <c r="B1863"/>
      <c r="C1863"/>
      <c r="D1863"/>
      <c r="E1863"/>
      <c r="F1863"/>
      <c r="G1863"/>
      <c r="H1863"/>
      <c r="I1863"/>
      <c r="J1863"/>
      <c r="K1863"/>
      <c r="L1863"/>
      <c r="M1863"/>
      <c r="N1863"/>
      <c r="O1863"/>
      <c r="P1863"/>
      <c r="Q1863"/>
      <c r="R1863"/>
      <c r="S1863"/>
      <c r="T1863"/>
      <c r="U1863"/>
      <c r="V1863"/>
      <c r="W1863"/>
    </row>
    <row r="1864" spans="1:23" x14ac:dyDescent="0.35">
      <c r="A1864"/>
      <c r="B1864"/>
      <c r="C1864"/>
      <c r="D1864"/>
      <c r="E1864"/>
      <c r="F1864"/>
      <c r="G1864"/>
      <c r="H1864"/>
      <c r="I1864"/>
      <c r="J1864"/>
      <c r="K1864"/>
      <c r="L1864"/>
      <c r="M1864"/>
      <c r="N1864"/>
      <c r="O1864"/>
      <c r="P1864"/>
      <c r="Q1864"/>
      <c r="R1864"/>
      <c r="S1864"/>
      <c r="T1864"/>
      <c r="U1864"/>
      <c r="V1864"/>
      <c r="W1864"/>
    </row>
    <row r="1865" spans="1:23" x14ac:dyDescent="0.35">
      <c r="A1865"/>
      <c r="B1865"/>
      <c r="C1865"/>
      <c r="D1865"/>
      <c r="E1865"/>
      <c r="F1865"/>
      <c r="G1865"/>
      <c r="H1865"/>
      <c r="I1865"/>
      <c r="J1865"/>
      <c r="K1865"/>
      <c r="L1865"/>
      <c r="M1865"/>
      <c r="N1865"/>
      <c r="O1865"/>
      <c r="P1865"/>
      <c r="Q1865"/>
      <c r="R1865"/>
      <c r="S1865"/>
      <c r="T1865"/>
      <c r="U1865"/>
      <c r="V1865"/>
      <c r="W1865"/>
    </row>
    <row r="1866" spans="1:23" x14ac:dyDescent="0.35">
      <c r="A1866"/>
      <c r="B1866"/>
      <c r="C1866"/>
      <c r="D1866"/>
      <c r="E1866"/>
      <c r="F1866"/>
      <c r="G1866"/>
      <c r="H1866"/>
      <c r="I1866"/>
      <c r="J1866"/>
      <c r="K1866"/>
      <c r="L1866"/>
      <c r="M1866"/>
      <c r="N1866"/>
      <c r="O1866"/>
      <c r="P1866"/>
      <c r="Q1866"/>
      <c r="R1866"/>
      <c r="S1866"/>
      <c r="T1866"/>
      <c r="U1866"/>
      <c r="V1866"/>
      <c r="W1866"/>
    </row>
    <row r="1867" spans="1:23" x14ac:dyDescent="0.35">
      <c r="A1867"/>
      <c r="B1867"/>
      <c r="C1867"/>
      <c r="D1867"/>
      <c r="E1867"/>
      <c r="F1867"/>
      <c r="G1867"/>
      <c r="H1867"/>
      <c r="I1867"/>
      <c r="J1867"/>
      <c r="K1867"/>
      <c r="L1867"/>
      <c r="M1867"/>
      <c r="N1867"/>
      <c r="O1867"/>
      <c r="P1867"/>
      <c r="Q1867"/>
      <c r="R1867"/>
      <c r="S1867"/>
      <c r="T1867"/>
      <c r="U1867"/>
      <c r="V1867"/>
      <c r="W1867"/>
    </row>
    <row r="1868" spans="1:23" x14ac:dyDescent="0.35">
      <c r="A1868"/>
      <c r="B1868"/>
      <c r="C1868"/>
      <c r="D1868"/>
      <c r="E1868"/>
      <c r="F1868"/>
      <c r="G1868"/>
      <c r="H1868"/>
      <c r="I1868"/>
      <c r="J1868"/>
      <c r="K1868"/>
      <c r="L1868"/>
      <c r="M1868"/>
      <c r="N1868"/>
      <c r="O1868"/>
      <c r="P1868"/>
      <c r="Q1868"/>
      <c r="R1868"/>
      <c r="S1868"/>
      <c r="T1868"/>
      <c r="U1868"/>
      <c r="V1868"/>
      <c r="W1868"/>
    </row>
    <row r="1869" spans="1:23" x14ac:dyDescent="0.35">
      <c r="A1869"/>
      <c r="B1869"/>
      <c r="C1869"/>
      <c r="D1869"/>
      <c r="E1869"/>
      <c r="F1869"/>
      <c r="G1869"/>
      <c r="H1869"/>
      <c r="I1869"/>
      <c r="J1869"/>
      <c r="K1869"/>
      <c r="L1869"/>
      <c r="M1869"/>
      <c r="N1869"/>
      <c r="O1869"/>
      <c r="P1869"/>
      <c r="Q1869"/>
      <c r="R1869"/>
      <c r="S1869"/>
      <c r="T1869"/>
      <c r="U1869"/>
      <c r="V1869"/>
      <c r="W1869"/>
    </row>
    <row r="1870" spans="1:23" x14ac:dyDescent="0.35">
      <c r="A1870"/>
      <c r="B1870"/>
      <c r="C1870"/>
      <c r="D1870"/>
      <c r="E1870"/>
      <c r="F1870"/>
      <c r="G1870"/>
      <c r="H1870"/>
      <c r="I1870"/>
      <c r="J1870"/>
      <c r="K1870"/>
      <c r="L1870"/>
      <c r="M1870"/>
      <c r="N1870"/>
      <c r="O1870"/>
      <c r="P1870"/>
      <c r="Q1870"/>
      <c r="R1870"/>
      <c r="S1870"/>
      <c r="T1870"/>
      <c r="U1870"/>
      <c r="V1870"/>
      <c r="W1870"/>
    </row>
    <row r="1871" spans="1:23" x14ac:dyDescent="0.35">
      <c r="A1871"/>
      <c r="B1871"/>
      <c r="C1871"/>
      <c r="D1871"/>
      <c r="E1871"/>
      <c r="F1871"/>
      <c r="G1871"/>
      <c r="H1871"/>
      <c r="I1871"/>
      <c r="J1871"/>
      <c r="K1871"/>
      <c r="L1871"/>
      <c r="M1871"/>
      <c r="N1871"/>
      <c r="O1871"/>
      <c r="P1871"/>
      <c r="Q1871"/>
      <c r="R1871"/>
      <c r="S1871"/>
      <c r="T1871"/>
      <c r="U1871"/>
      <c r="V1871"/>
      <c r="W1871"/>
    </row>
    <row r="1872" spans="1:23" x14ac:dyDescent="0.35">
      <c r="A1872"/>
      <c r="B1872"/>
      <c r="C1872"/>
      <c r="D1872"/>
      <c r="E1872"/>
      <c r="F1872"/>
      <c r="G1872"/>
      <c r="H1872"/>
      <c r="I1872"/>
      <c r="J1872"/>
      <c r="K1872"/>
      <c r="L1872"/>
      <c r="M1872"/>
      <c r="N1872"/>
      <c r="O1872"/>
      <c r="P1872"/>
      <c r="Q1872"/>
      <c r="R1872"/>
      <c r="S1872"/>
      <c r="T1872"/>
      <c r="U1872"/>
      <c r="V1872"/>
      <c r="W1872"/>
    </row>
    <row r="1873" spans="1:23" x14ac:dyDescent="0.35">
      <c r="A1873"/>
      <c r="B1873"/>
      <c r="C1873"/>
      <c r="D1873"/>
      <c r="E1873"/>
      <c r="F1873"/>
      <c r="G1873"/>
      <c r="H1873"/>
      <c r="I1873"/>
      <c r="J1873"/>
      <c r="K1873"/>
      <c r="L1873"/>
      <c r="M1873"/>
      <c r="N1873"/>
      <c r="O1873"/>
      <c r="P1873"/>
      <c r="Q1873"/>
      <c r="R1873"/>
      <c r="S1873"/>
      <c r="T1873"/>
      <c r="U1873"/>
      <c r="V1873"/>
      <c r="W1873"/>
    </row>
    <row r="1874" spans="1:23" x14ac:dyDescent="0.35">
      <c r="A1874"/>
      <c r="B1874"/>
      <c r="C1874"/>
      <c r="D1874"/>
      <c r="E1874"/>
      <c r="F1874"/>
      <c r="G1874"/>
      <c r="H1874"/>
      <c r="I1874"/>
      <c r="J1874"/>
      <c r="K1874"/>
      <c r="L1874"/>
      <c r="M1874"/>
      <c r="N1874"/>
      <c r="O1874"/>
      <c r="P1874"/>
      <c r="Q1874"/>
      <c r="R1874"/>
      <c r="S1874"/>
      <c r="T1874"/>
      <c r="U1874"/>
      <c r="V1874"/>
      <c r="W1874"/>
    </row>
    <row r="1875" spans="1:23" x14ac:dyDescent="0.35">
      <c r="A1875"/>
      <c r="B1875"/>
      <c r="C1875"/>
      <c r="D1875"/>
      <c r="E1875"/>
      <c r="F1875"/>
      <c r="G1875"/>
      <c r="H1875"/>
      <c r="I1875"/>
      <c r="J1875"/>
      <c r="K1875"/>
      <c r="L1875"/>
      <c r="M1875"/>
      <c r="N1875"/>
      <c r="O1875"/>
      <c r="P1875"/>
      <c r="Q1875"/>
      <c r="R1875"/>
      <c r="S1875"/>
      <c r="T1875"/>
      <c r="U1875"/>
      <c r="V1875"/>
      <c r="W1875"/>
    </row>
    <row r="1876" spans="1:23" x14ac:dyDescent="0.35">
      <c r="A1876"/>
      <c r="B1876"/>
      <c r="C1876"/>
      <c r="D1876"/>
      <c r="E1876"/>
      <c r="F1876"/>
      <c r="G1876"/>
      <c r="H1876"/>
      <c r="I1876"/>
      <c r="J1876"/>
      <c r="K1876"/>
      <c r="L1876"/>
      <c r="M1876"/>
      <c r="N1876"/>
      <c r="O1876"/>
      <c r="P1876"/>
      <c r="Q1876"/>
      <c r="R1876"/>
      <c r="S1876"/>
      <c r="T1876"/>
      <c r="U1876"/>
      <c r="V1876"/>
      <c r="W1876"/>
    </row>
    <row r="1877" spans="1:23" x14ac:dyDescent="0.35">
      <c r="A1877"/>
      <c r="B1877"/>
      <c r="C1877"/>
      <c r="D1877"/>
      <c r="E1877"/>
      <c r="F1877"/>
      <c r="G1877"/>
      <c r="H1877"/>
      <c r="I1877"/>
      <c r="J1877"/>
      <c r="K1877"/>
      <c r="L1877"/>
      <c r="M1877"/>
      <c r="N1877"/>
      <c r="O1877"/>
      <c r="P1877"/>
      <c r="Q1877"/>
      <c r="R1877"/>
      <c r="S1877"/>
      <c r="T1877"/>
      <c r="U1877"/>
      <c r="V1877"/>
      <c r="W1877"/>
    </row>
    <row r="1878" spans="1:23" x14ac:dyDescent="0.35">
      <c r="A1878"/>
      <c r="B1878"/>
      <c r="C1878"/>
      <c r="D1878"/>
      <c r="E1878"/>
      <c r="F1878"/>
      <c r="G1878"/>
      <c r="H1878"/>
      <c r="I1878"/>
      <c r="J1878"/>
      <c r="K1878"/>
      <c r="L1878"/>
      <c r="M1878"/>
      <c r="N1878"/>
      <c r="O1878"/>
      <c r="P1878"/>
      <c r="Q1878"/>
      <c r="R1878"/>
      <c r="S1878"/>
      <c r="T1878"/>
      <c r="U1878"/>
      <c r="V1878"/>
      <c r="W1878"/>
    </row>
    <row r="1879" spans="1:23" x14ac:dyDescent="0.35">
      <c r="A1879"/>
      <c r="B1879"/>
      <c r="C1879"/>
      <c r="D1879"/>
      <c r="E1879"/>
      <c r="F1879"/>
      <c r="G1879"/>
      <c r="H1879"/>
      <c r="I1879"/>
      <c r="J1879"/>
      <c r="K1879"/>
      <c r="L1879"/>
      <c r="M1879"/>
      <c r="N1879"/>
      <c r="O1879"/>
      <c r="P1879"/>
      <c r="Q1879"/>
      <c r="R1879"/>
      <c r="S1879"/>
      <c r="T1879"/>
      <c r="U1879"/>
      <c r="V1879"/>
      <c r="W1879"/>
    </row>
    <row r="1880" spans="1:23" x14ac:dyDescent="0.35">
      <c r="A1880"/>
      <c r="B1880"/>
      <c r="C1880"/>
      <c r="D1880"/>
      <c r="E1880"/>
      <c r="F1880"/>
      <c r="G1880"/>
      <c r="H1880"/>
      <c r="I1880"/>
      <c r="J1880"/>
      <c r="K1880"/>
      <c r="L1880"/>
      <c r="M1880"/>
      <c r="N1880"/>
      <c r="O1880"/>
      <c r="P1880"/>
      <c r="Q1880"/>
      <c r="R1880"/>
      <c r="S1880"/>
      <c r="T1880"/>
      <c r="U1880"/>
      <c r="V1880"/>
      <c r="W1880"/>
    </row>
    <row r="1881" spans="1:23" x14ac:dyDescent="0.35">
      <c r="A1881"/>
      <c r="B1881"/>
      <c r="C1881"/>
      <c r="D1881"/>
      <c r="E1881"/>
      <c r="F1881"/>
      <c r="G1881"/>
      <c r="H1881"/>
      <c r="I1881"/>
      <c r="J1881"/>
      <c r="K1881"/>
      <c r="L1881"/>
      <c r="M1881"/>
      <c r="N1881"/>
      <c r="O1881"/>
      <c r="P1881"/>
      <c r="Q1881"/>
      <c r="R1881"/>
      <c r="S1881"/>
      <c r="T1881"/>
      <c r="U1881"/>
      <c r="V1881"/>
      <c r="W1881"/>
    </row>
    <row r="1882" spans="1:23" x14ac:dyDescent="0.35">
      <c r="A1882"/>
      <c r="B1882"/>
      <c r="C1882"/>
      <c r="D1882"/>
      <c r="E1882"/>
      <c r="F1882"/>
      <c r="G1882"/>
      <c r="H1882"/>
      <c r="I1882"/>
      <c r="J1882"/>
      <c r="K1882"/>
      <c r="L1882"/>
      <c r="M1882"/>
      <c r="N1882"/>
      <c r="O1882"/>
      <c r="P1882"/>
      <c r="Q1882"/>
      <c r="R1882"/>
      <c r="S1882"/>
      <c r="T1882"/>
      <c r="U1882"/>
      <c r="V1882"/>
      <c r="W1882"/>
    </row>
    <row r="1883" spans="1:23" x14ac:dyDescent="0.35">
      <c r="A1883"/>
      <c r="B1883"/>
      <c r="C1883"/>
      <c r="D1883"/>
      <c r="E1883"/>
      <c r="F1883"/>
      <c r="G1883"/>
      <c r="H1883"/>
      <c r="I1883"/>
      <c r="J1883"/>
      <c r="K1883"/>
      <c r="L1883"/>
      <c r="M1883"/>
      <c r="N1883"/>
      <c r="O1883"/>
      <c r="P1883"/>
      <c r="Q1883"/>
      <c r="R1883"/>
      <c r="S1883"/>
      <c r="T1883"/>
      <c r="U1883"/>
      <c r="V1883"/>
      <c r="W1883"/>
    </row>
    <row r="1884" spans="1:23" x14ac:dyDescent="0.35">
      <c r="A1884"/>
      <c r="B1884"/>
      <c r="C1884"/>
      <c r="D1884"/>
      <c r="E1884"/>
      <c r="F1884"/>
      <c r="G1884"/>
      <c r="H1884"/>
      <c r="I1884"/>
      <c r="J1884"/>
      <c r="K1884"/>
      <c r="L1884"/>
      <c r="M1884"/>
      <c r="N1884"/>
      <c r="O1884"/>
      <c r="P1884"/>
      <c r="Q1884"/>
      <c r="R1884"/>
      <c r="S1884"/>
      <c r="T1884"/>
      <c r="U1884"/>
      <c r="V1884"/>
      <c r="W1884"/>
    </row>
    <row r="1885" spans="1:23" x14ac:dyDescent="0.35">
      <c r="A1885"/>
      <c r="B1885"/>
      <c r="C1885"/>
      <c r="D1885"/>
      <c r="E1885"/>
      <c r="F1885"/>
      <c r="G1885"/>
      <c r="H1885"/>
      <c r="I1885"/>
      <c r="J1885"/>
      <c r="K1885"/>
      <c r="L1885"/>
      <c r="M1885"/>
      <c r="N1885"/>
      <c r="O1885"/>
      <c r="P1885"/>
      <c r="Q1885"/>
      <c r="R1885"/>
      <c r="S1885"/>
      <c r="T1885"/>
      <c r="U1885"/>
      <c r="V1885"/>
      <c r="W1885"/>
    </row>
    <row r="1886" spans="1:23" x14ac:dyDescent="0.35">
      <c r="A1886"/>
      <c r="B1886"/>
      <c r="C1886"/>
      <c r="D1886"/>
      <c r="E1886"/>
      <c r="F1886"/>
      <c r="G1886"/>
      <c r="H1886"/>
      <c r="I1886"/>
      <c r="J1886"/>
      <c r="K1886"/>
      <c r="L1886"/>
      <c r="M1886"/>
      <c r="N1886"/>
      <c r="O1886"/>
      <c r="P1886"/>
      <c r="Q1886"/>
      <c r="R1886"/>
      <c r="S1886"/>
      <c r="T1886"/>
      <c r="U1886"/>
      <c r="V1886"/>
      <c r="W1886"/>
    </row>
    <row r="1887" spans="1:23" x14ac:dyDescent="0.35">
      <c r="A1887"/>
      <c r="B1887"/>
      <c r="C1887"/>
      <c r="D1887"/>
      <c r="E1887"/>
      <c r="F1887"/>
      <c r="G1887"/>
      <c r="H1887"/>
      <c r="I1887"/>
      <c r="J1887"/>
      <c r="K1887"/>
      <c r="L1887"/>
      <c r="M1887"/>
      <c r="N1887"/>
      <c r="O1887"/>
      <c r="P1887"/>
      <c r="Q1887"/>
      <c r="R1887"/>
      <c r="S1887"/>
      <c r="T1887"/>
      <c r="U1887"/>
      <c r="V1887"/>
      <c r="W1887"/>
    </row>
    <row r="1888" spans="1:23" x14ac:dyDescent="0.35">
      <c r="A1888"/>
      <c r="B1888"/>
      <c r="C1888"/>
      <c r="D1888"/>
      <c r="E1888"/>
      <c r="F1888"/>
      <c r="G1888"/>
      <c r="H1888"/>
      <c r="I1888"/>
      <c r="J1888"/>
      <c r="K1888"/>
      <c r="L1888"/>
      <c r="M1888"/>
      <c r="N1888"/>
      <c r="O1888"/>
      <c r="P1888"/>
      <c r="Q1888"/>
      <c r="R1888"/>
      <c r="S1888"/>
      <c r="T1888"/>
      <c r="U1888"/>
      <c r="V1888"/>
      <c r="W1888"/>
    </row>
    <row r="1889" spans="1:23" x14ac:dyDescent="0.35">
      <c r="A1889"/>
      <c r="B1889"/>
      <c r="C1889"/>
      <c r="D1889"/>
      <c r="E1889"/>
      <c r="F1889"/>
      <c r="G1889"/>
      <c r="H1889"/>
      <c r="I1889"/>
      <c r="J1889"/>
      <c r="K1889"/>
      <c r="L1889"/>
      <c r="M1889"/>
      <c r="N1889"/>
      <c r="O1889"/>
      <c r="P1889"/>
      <c r="Q1889"/>
      <c r="R1889"/>
      <c r="S1889"/>
      <c r="T1889"/>
      <c r="U1889"/>
      <c r="V1889"/>
      <c r="W1889"/>
    </row>
    <row r="1890" spans="1:23" x14ac:dyDescent="0.35">
      <c r="A1890"/>
      <c r="B1890"/>
      <c r="C1890"/>
      <c r="D1890"/>
      <c r="E1890"/>
      <c r="F1890"/>
      <c r="G1890"/>
      <c r="H1890"/>
      <c r="I1890"/>
      <c r="J1890"/>
      <c r="K1890"/>
      <c r="L1890"/>
      <c r="M1890"/>
      <c r="N1890"/>
      <c r="O1890"/>
      <c r="P1890"/>
      <c r="Q1890"/>
      <c r="R1890"/>
      <c r="S1890"/>
      <c r="T1890"/>
      <c r="U1890"/>
      <c r="V1890"/>
      <c r="W1890"/>
    </row>
    <row r="1891" spans="1:23" x14ac:dyDescent="0.35">
      <c r="A1891"/>
      <c r="B1891"/>
      <c r="C1891"/>
      <c r="D1891"/>
      <c r="E1891"/>
      <c r="F1891"/>
      <c r="G1891"/>
      <c r="H1891"/>
      <c r="I1891"/>
      <c r="J1891"/>
      <c r="K1891"/>
      <c r="L1891"/>
      <c r="M1891"/>
      <c r="N1891"/>
      <c r="O1891"/>
      <c r="P1891"/>
      <c r="Q1891"/>
      <c r="R1891"/>
      <c r="S1891"/>
      <c r="T1891"/>
      <c r="U1891"/>
      <c r="V1891"/>
      <c r="W1891"/>
    </row>
    <row r="1892" spans="1:23" x14ac:dyDescent="0.35">
      <c r="A1892"/>
      <c r="B1892"/>
      <c r="C1892"/>
      <c r="D1892"/>
      <c r="E1892"/>
      <c r="F1892"/>
      <c r="G1892"/>
      <c r="H1892"/>
      <c r="I1892"/>
      <c r="J1892"/>
      <c r="K1892"/>
      <c r="L1892"/>
      <c r="M1892"/>
      <c r="N1892"/>
      <c r="O1892"/>
      <c r="P1892"/>
      <c r="Q1892"/>
      <c r="R1892"/>
      <c r="S1892"/>
      <c r="T1892"/>
      <c r="U1892"/>
      <c r="V1892"/>
      <c r="W1892"/>
    </row>
    <row r="1893" spans="1:23" x14ac:dyDescent="0.35">
      <c r="A1893"/>
      <c r="B1893"/>
      <c r="C1893"/>
      <c r="D1893"/>
      <c r="E1893"/>
      <c r="F1893"/>
      <c r="G1893"/>
      <c r="H1893"/>
      <c r="I1893"/>
      <c r="J1893"/>
      <c r="K1893"/>
      <c r="L1893"/>
      <c r="M1893"/>
      <c r="N1893"/>
      <c r="O1893"/>
      <c r="P1893"/>
      <c r="Q1893"/>
      <c r="R1893"/>
      <c r="S1893"/>
      <c r="T1893"/>
      <c r="U1893"/>
      <c r="V1893"/>
      <c r="W1893"/>
    </row>
    <row r="1894" spans="1:23" x14ac:dyDescent="0.35">
      <c r="A1894"/>
      <c r="B1894"/>
      <c r="C1894"/>
      <c r="D1894"/>
      <c r="E1894"/>
      <c r="F1894"/>
      <c r="G1894"/>
      <c r="H1894"/>
      <c r="I1894"/>
      <c r="J1894"/>
      <c r="K1894"/>
      <c r="L1894"/>
      <c r="M1894"/>
      <c r="N1894"/>
      <c r="O1894"/>
      <c r="P1894"/>
      <c r="Q1894"/>
      <c r="R1894"/>
      <c r="S1894"/>
      <c r="T1894"/>
      <c r="U1894"/>
      <c r="V1894"/>
      <c r="W1894"/>
    </row>
    <row r="1895" spans="1:23" x14ac:dyDescent="0.35">
      <c r="A1895"/>
      <c r="B1895"/>
      <c r="C1895"/>
      <c r="D1895"/>
      <c r="E1895"/>
      <c r="F1895"/>
      <c r="G1895"/>
      <c r="H1895"/>
      <c r="I1895"/>
      <c r="J1895"/>
      <c r="K1895"/>
      <c r="L1895"/>
      <c r="M1895"/>
      <c r="N1895"/>
      <c r="O1895"/>
      <c r="P1895"/>
      <c r="Q1895"/>
      <c r="R1895"/>
      <c r="S1895"/>
      <c r="T1895"/>
      <c r="U1895"/>
      <c r="V1895"/>
      <c r="W1895"/>
    </row>
    <row r="1896" spans="1:23" x14ac:dyDescent="0.35">
      <c r="A1896"/>
      <c r="B1896"/>
      <c r="C1896"/>
      <c r="D1896"/>
      <c r="E1896"/>
      <c r="F1896"/>
      <c r="G1896"/>
      <c r="H1896"/>
      <c r="I1896"/>
      <c r="J1896"/>
      <c r="K1896"/>
      <c r="L1896"/>
      <c r="M1896"/>
      <c r="N1896"/>
      <c r="O1896"/>
      <c r="P1896"/>
      <c r="Q1896"/>
      <c r="R1896"/>
      <c r="S1896"/>
      <c r="T1896"/>
      <c r="U1896"/>
      <c r="V1896"/>
      <c r="W1896"/>
    </row>
    <row r="1897" spans="1:23" x14ac:dyDescent="0.35">
      <c r="A1897"/>
      <c r="B1897"/>
      <c r="C1897"/>
      <c r="D1897"/>
      <c r="E1897"/>
      <c r="F1897"/>
      <c r="G1897"/>
      <c r="H1897"/>
      <c r="I1897"/>
      <c r="J1897"/>
      <c r="K1897"/>
      <c r="L1897"/>
      <c r="M1897"/>
      <c r="N1897"/>
      <c r="O1897"/>
      <c r="P1897"/>
      <c r="Q1897"/>
      <c r="R1897"/>
      <c r="S1897"/>
      <c r="T1897"/>
      <c r="U1897"/>
      <c r="V1897"/>
      <c r="W1897"/>
    </row>
    <row r="1898" spans="1:23" x14ac:dyDescent="0.35">
      <c r="A1898"/>
      <c r="B1898"/>
      <c r="C1898"/>
      <c r="D1898"/>
      <c r="E1898"/>
      <c r="F1898"/>
      <c r="G1898"/>
      <c r="H1898"/>
      <c r="I1898"/>
      <c r="J1898"/>
      <c r="K1898"/>
      <c r="L1898"/>
      <c r="M1898"/>
      <c r="N1898"/>
      <c r="O1898"/>
      <c r="P1898"/>
      <c r="Q1898"/>
      <c r="R1898"/>
      <c r="S1898"/>
      <c r="T1898"/>
      <c r="U1898"/>
      <c r="V1898"/>
      <c r="W1898"/>
    </row>
    <row r="1899" spans="1:23" x14ac:dyDescent="0.35">
      <c r="A1899"/>
      <c r="B1899"/>
      <c r="C1899"/>
      <c r="D1899"/>
      <c r="E1899"/>
      <c r="F1899"/>
      <c r="G1899"/>
      <c r="H1899"/>
      <c r="I1899"/>
      <c r="J1899"/>
      <c r="K1899"/>
      <c r="L1899"/>
      <c r="M1899"/>
      <c r="N1899"/>
      <c r="O1899"/>
      <c r="P1899"/>
      <c r="Q1899"/>
      <c r="R1899"/>
      <c r="S1899"/>
      <c r="T1899"/>
      <c r="U1899"/>
      <c r="V1899"/>
      <c r="W1899"/>
    </row>
    <row r="1900" spans="1:23" x14ac:dyDescent="0.35">
      <c r="A1900"/>
      <c r="B1900"/>
      <c r="C1900"/>
      <c r="D1900"/>
      <c r="E1900"/>
      <c r="F1900"/>
      <c r="G1900"/>
      <c r="H1900"/>
      <c r="I1900"/>
      <c r="J1900"/>
      <c r="K1900"/>
      <c r="L1900"/>
      <c r="M1900"/>
      <c r="N1900"/>
      <c r="O1900"/>
      <c r="P1900"/>
      <c r="Q1900"/>
      <c r="R1900"/>
      <c r="S1900"/>
      <c r="T1900"/>
      <c r="U1900"/>
      <c r="V1900"/>
      <c r="W1900"/>
    </row>
    <row r="1901" spans="1:23" x14ac:dyDescent="0.35">
      <c r="A1901"/>
      <c r="B1901"/>
      <c r="C1901"/>
      <c r="D1901"/>
      <c r="E1901"/>
      <c r="F1901"/>
      <c r="G1901"/>
      <c r="H1901"/>
      <c r="I1901"/>
      <c r="J1901"/>
      <c r="K1901"/>
      <c r="L1901"/>
      <c r="M1901"/>
      <c r="N1901"/>
      <c r="O1901"/>
      <c r="P1901"/>
      <c r="Q1901"/>
      <c r="R1901"/>
      <c r="S1901"/>
      <c r="T1901"/>
      <c r="U1901"/>
      <c r="V1901"/>
      <c r="W1901"/>
    </row>
    <row r="1902" spans="1:23" x14ac:dyDescent="0.35">
      <c r="A1902"/>
      <c r="B1902"/>
      <c r="C1902"/>
      <c r="D1902"/>
      <c r="E1902"/>
      <c r="F1902"/>
      <c r="G1902"/>
      <c r="H1902"/>
      <c r="I1902"/>
      <c r="J1902"/>
      <c r="K1902"/>
      <c r="L1902"/>
      <c r="M1902"/>
      <c r="N1902"/>
      <c r="O1902"/>
      <c r="P1902"/>
      <c r="Q1902"/>
      <c r="R1902"/>
      <c r="S1902"/>
      <c r="T1902"/>
      <c r="U1902"/>
      <c r="V1902"/>
      <c r="W1902"/>
    </row>
    <row r="1903" spans="1:23" x14ac:dyDescent="0.35">
      <c r="A1903"/>
      <c r="B1903"/>
      <c r="C1903"/>
      <c r="D1903"/>
      <c r="E1903"/>
      <c r="F1903"/>
      <c r="G1903"/>
      <c r="H1903"/>
      <c r="I1903"/>
      <c r="J1903"/>
      <c r="K1903"/>
      <c r="L1903"/>
      <c r="M1903"/>
      <c r="N1903"/>
      <c r="O1903"/>
      <c r="P1903"/>
      <c r="Q1903"/>
      <c r="R1903"/>
      <c r="S1903"/>
      <c r="T1903"/>
      <c r="U1903"/>
      <c r="V1903"/>
      <c r="W1903"/>
    </row>
    <row r="1904" spans="1:23" x14ac:dyDescent="0.35">
      <c r="A1904"/>
      <c r="B1904"/>
      <c r="C1904"/>
      <c r="D1904"/>
      <c r="E1904"/>
      <c r="F1904"/>
      <c r="G1904"/>
      <c r="H1904"/>
      <c r="I1904"/>
      <c r="J1904"/>
      <c r="K1904"/>
      <c r="L1904"/>
      <c r="M1904"/>
      <c r="N1904"/>
      <c r="O1904"/>
      <c r="P1904"/>
      <c r="Q1904"/>
      <c r="R1904"/>
      <c r="S1904"/>
      <c r="T1904"/>
      <c r="U1904"/>
      <c r="V1904"/>
      <c r="W1904"/>
    </row>
    <row r="1905" spans="1:23" x14ac:dyDescent="0.35">
      <c r="A1905"/>
      <c r="B1905"/>
      <c r="C1905"/>
      <c r="D1905"/>
      <c r="E1905"/>
      <c r="F1905"/>
      <c r="G1905"/>
      <c r="H1905"/>
      <c r="I1905"/>
      <c r="J1905"/>
      <c r="K1905"/>
      <c r="L1905"/>
      <c r="M1905"/>
      <c r="N1905"/>
      <c r="O1905"/>
      <c r="P1905"/>
      <c r="Q1905"/>
      <c r="R1905"/>
      <c r="S1905"/>
      <c r="T1905"/>
      <c r="U1905"/>
      <c r="V1905"/>
      <c r="W1905"/>
    </row>
    <row r="1906" spans="1:23" x14ac:dyDescent="0.35">
      <c r="A1906"/>
      <c r="B1906"/>
      <c r="C1906"/>
      <c r="D1906"/>
      <c r="E1906"/>
      <c r="F1906"/>
      <c r="G1906"/>
      <c r="H1906"/>
      <c r="I1906"/>
      <c r="J1906"/>
      <c r="K1906"/>
      <c r="L1906"/>
      <c r="M1906"/>
      <c r="N1906"/>
      <c r="O1906"/>
      <c r="P1906"/>
      <c r="Q1906"/>
      <c r="R1906"/>
      <c r="S1906"/>
      <c r="T1906"/>
      <c r="U1906"/>
      <c r="V1906"/>
      <c r="W1906"/>
    </row>
    <row r="1907" spans="1:23" x14ac:dyDescent="0.35">
      <c r="A1907"/>
      <c r="B1907"/>
      <c r="C1907"/>
      <c r="D1907"/>
      <c r="E1907"/>
      <c r="F1907"/>
      <c r="G1907"/>
      <c r="H1907"/>
      <c r="I1907"/>
      <c r="J1907"/>
      <c r="K1907"/>
      <c r="L1907"/>
      <c r="M1907"/>
      <c r="N1907"/>
      <c r="O1907"/>
      <c r="P1907"/>
      <c r="Q1907"/>
      <c r="R1907"/>
      <c r="S1907"/>
      <c r="T1907"/>
      <c r="U1907"/>
      <c r="V1907"/>
      <c r="W1907"/>
    </row>
    <row r="1908" spans="1:23" x14ac:dyDescent="0.35">
      <c r="A1908"/>
      <c r="B1908"/>
      <c r="C1908"/>
      <c r="D1908"/>
      <c r="E1908"/>
      <c r="F1908"/>
      <c r="G1908"/>
      <c r="H1908"/>
      <c r="I1908"/>
      <c r="J1908"/>
      <c r="K1908"/>
      <c r="L1908"/>
      <c r="M1908"/>
      <c r="N1908"/>
      <c r="O1908"/>
      <c r="P1908"/>
      <c r="Q1908"/>
      <c r="R1908"/>
      <c r="S1908"/>
      <c r="T1908"/>
      <c r="U1908"/>
      <c r="V1908"/>
      <c r="W1908"/>
    </row>
    <row r="1909" spans="1:23" x14ac:dyDescent="0.35">
      <c r="A1909"/>
      <c r="B1909"/>
      <c r="C1909"/>
      <c r="D1909"/>
      <c r="E1909"/>
      <c r="F1909"/>
      <c r="G1909"/>
      <c r="H1909"/>
      <c r="I1909"/>
      <c r="J1909"/>
      <c r="K1909"/>
      <c r="L1909"/>
      <c r="M1909"/>
      <c r="N1909"/>
      <c r="O1909"/>
      <c r="P1909"/>
      <c r="Q1909"/>
      <c r="R1909"/>
      <c r="S1909"/>
      <c r="T1909"/>
      <c r="U1909"/>
      <c r="V1909"/>
      <c r="W1909"/>
    </row>
    <row r="1910" spans="1:23" x14ac:dyDescent="0.35">
      <c r="A1910"/>
      <c r="B1910"/>
      <c r="C1910"/>
      <c r="D1910"/>
      <c r="E1910"/>
      <c r="F1910"/>
      <c r="G1910"/>
      <c r="H1910"/>
      <c r="I1910"/>
      <c r="J1910"/>
      <c r="K1910"/>
      <c r="L1910"/>
      <c r="M1910"/>
      <c r="N1910"/>
      <c r="O1910"/>
      <c r="P1910"/>
      <c r="Q1910"/>
      <c r="R1910"/>
      <c r="S1910"/>
      <c r="T1910"/>
      <c r="U1910"/>
      <c r="V1910"/>
      <c r="W1910"/>
    </row>
    <row r="1911" spans="1:23" x14ac:dyDescent="0.35">
      <c r="A1911"/>
      <c r="B1911"/>
      <c r="C1911"/>
      <c r="D1911"/>
      <c r="E1911"/>
      <c r="F1911"/>
      <c r="G1911"/>
      <c r="H1911"/>
      <c r="I1911"/>
      <c r="J1911"/>
      <c r="K1911"/>
      <c r="L1911"/>
      <c r="M1911"/>
      <c r="N1911"/>
      <c r="O1911"/>
      <c r="P1911"/>
      <c r="Q1911"/>
      <c r="R1911"/>
      <c r="S1911"/>
      <c r="T1911"/>
      <c r="U1911"/>
      <c r="V1911"/>
      <c r="W1911"/>
    </row>
    <row r="1912" spans="1:23" x14ac:dyDescent="0.35">
      <c r="A1912"/>
      <c r="B1912"/>
      <c r="C1912"/>
      <c r="D1912"/>
      <c r="E1912"/>
      <c r="F1912"/>
      <c r="G1912"/>
      <c r="H1912"/>
      <c r="I1912"/>
      <c r="J1912"/>
      <c r="K1912"/>
      <c r="L1912"/>
      <c r="M1912"/>
      <c r="N1912"/>
      <c r="O1912"/>
      <c r="P1912"/>
      <c r="Q1912"/>
      <c r="R1912"/>
      <c r="S1912"/>
      <c r="T1912"/>
      <c r="U1912"/>
      <c r="V1912"/>
      <c r="W1912"/>
    </row>
    <row r="1913" spans="1:23" x14ac:dyDescent="0.35">
      <c r="A1913"/>
      <c r="B1913"/>
      <c r="C1913"/>
      <c r="D1913"/>
      <c r="E1913"/>
      <c r="F1913"/>
      <c r="G1913"/>
      <c r="H1913"/>
      <c r="I1913"/>
      <c r="J1913"/>
      <c r="K1913"/>
      <c r="L1913"/>
      <c r="M1913"/>
      <c r="N1913"/>
      <c r="O1913"/>
      <c r="P1913"/>
      <c r="Q1913"/>
      <c r="R1913"/>
      <c r="S1913"/>
      <c r="T1913"/>
      <c r="U1913"/>
      <c r="V1913"/>
      <c r="W1913"/>
    </row>
    <row r="1914" spans="1:23" x14ac:dyDescent="0.35">
      <c r="A1914"/>
      <c r="B1914"/>
      <c r="C1914"/>
      <c r="D1914"/>
      <c r="E1914"/>
      <c r="F1914"/>
      <c r="G1914"/>
      <c r="H1914"/>
      <c r="I1914"/>
      <c r="J1914"/>
      <c r="K1914"/>
      <c r="L1914"/>
      <c r="M1914"/>
      <c r="N1914"/>
      <c r="O1914"/>
      <c r="P1914"/>
      <c r="Q1914"/>
      <c r="R1914"/>
      <c r="S1914"/>
      <c r="T1914"/>
      <c r="U1914"/>
      <c r="V1914"/>
      <c r="W1914"/>
    </row>
    <row r="1915" spans="1:23" x14ac:dyDescent="0.35">
      <c r="A1915"/>
      <c r="B1915"/>
      <c r="C1915"/>
      <c r="D1915"/>
      <c r="E1915"/>
      <c r="F1915"/>
      <c r="G1915"/>
      <c r="H1915"/>
      <c r="I1915"/>
      <c r="J1915"/>
      <c r="K1915"/>
      <c r="L1915"/>
      <c r="M1915"/>
      <c r="N1915"/>
      <c r="O1915"/>
      <c r="P1915"/>
      <c r="Q1915"/>
      <c r="R1915"/>
      <c r="S1915"/>
      <c r="T1915"/>
      <c r="U1915"/>
      <c r="V1915"/>
      <c r="W1915"/>
    </row>
    <row r="1916" spans="1:23" x14ac:dyDescent="0.35">
      <c r="A1916"/>
      <c r="B1916"/>
      <c r="C1916"/>
      <c r="D1916"/>
      <c r="E1916"/>
      <c r="F1916"/>
      <c r="G1916"/>
      <c r="H1916"/>
      <c r="I1916"/>
      <c r="J1916"/>
      <c r="K1916"/>
      <c r="L1916"/>
      <c r="M1916"/>
      <c r="N1916"/>
      <c r="O1916"/>
      <c r="P1916"/>
      <c r="Q1916"/>
      <c r="R1916"/>
      <c r="S1916"/>
      <c r="T1916"/>
      <c r="U1916"/>
      <c r="V1916"/>
      <c r="W1916"/>
    </row>
    <row r="1917" spans="1:23" x14ac:dyDescent="0.35">
      <c r="A1917"/>
      <c r="B1917"/>
      <c r="C1917"/>
      <c r="D1917"/>
      <c r="E1917"/>
      <c r="F1917"/>
      <c r="G1917"/>
      <c r="H1917"/>
      <c r="I1917"/>
      <c r="J1917"/>
      <c r="K1917"/>
      <c r="L1917"/>
      <c r="M1917"/>
      <c r="N1917"/>
      <c r="O1917"/>
      <c r="P1917"/>
      <c r="Q1917"/>
      <c r="R1917"/>
      <c r="S1917"/>
      <c r="T1917"/>
      <c r="U1917"/>
      <c r="V1917"/>
      <c r="W1917"/>
    </row>
    <row r="1918" spans="1:23" x14ac:dyDescent="0.35">
      <c r="A1918"/>
      <c r="B1918"/>
      <c r="C1918"/>
      <c r="D1918"/>
      <c r="E1918"/>
      <c r="F1918"/>
      <c r="G1918"/>
      <c r="H1918"/>
      <c r="I1918"/>
      <c r="J1918"/>
      <c r="K1918"/>
      <c r="L1918"/>
      <c r="M1918"/>
      <c r="N1918"/>
      <c r="O1918"/>
      <c r="P1918"/>
      <c r="Q1918"/>
      <c r="R1918"/>
      <c r="S1918"/>
      <c r="T1918"/>
      <c r="U1918"/>
      <c r="V1918"/>
      <c r="W1918"/>
    </row>
    <row r="1919" spans="1:23" x14ac:dyDescent="0.35">
      <c r="A1919"/>
      <c r="B1919"/>
      <c r="C1919"/>
      <c r="D1919"/>
      <c r="E1919"/>
      <c r="F1919"/>
      <c r="G1919"/>
      <c r="H1919"/>
      <c r="I1919"/>
      <c r="J1919"/>
      <c r="K1919"/>
      <c r="L1919"/>
      <c r="M1919"/>
      <c r="N1919"/>
      <c r="O1919"/>
      <c r="P1919"/>
      <c r="Q1919"/>
      <c r="R1919"/>
      <c r="S1919"/>
      <c r="T1919"/>
      <c r="U1919"/>
      <c r="V1919"/>
      <c r="W1919"/>
    </row>
    <row r="1920" spans="1:23" x14ac:dyDescent="0.35">
      <c r="A1920"/>
      <c r="B1920"/>
      <c r="C1920"/>
      <c r="D1920"/>
      <c r="E1920"/>
      <c r="F1920"/>
      <c r="G1920"/>
      <c r="H1920"/>
      <c r="I1920"/>
      <c r="J1920"/>
      <c r="K1920"/>
      <c r="L1920"/>
      <c r="M1920"/>
      <c r="N1920"/>
      <c r="O1920"/>
      <c r="P1920"/>
      <c r="Q1920"/>
      <c r="R1920"/>
      <c r="S1920"/>
      <c r="T1920"/>
      <c r="U1920"/>
      <c r="V1920"/>
      <c r="W1920"/>
    </row>
    <row r="1921" spans="1:23" x14ac:dyDescent="0.35">
      <c r="A1921"/>
      <c r="B1921"/>
      <c r="C1921"/>
      <c r="D1921"/>
      <c r="E1921"/>
      <c r="F1921"/>
      <c r="G1921"/>
      <c r="H1921"/>
      <c r="I1921"/>
      <c r="J1921"/>
      <c r="K1921"/>
      <c r="L1921"/>
      <c r="M1921"/>
      <c r="N1921"/>
      <c r="O1921"/>
      <c r="P1921"/>
      <c r="Q1921"/>
      <c r="R1921"/>
      <c r="S1921"/>
      <c r="T1921"/>
      <c r="U1921"/>
      <c r="V1921"/>
      <c r="W1921"/>
    </row>
    <row r="1922" spans="1:23" x14ac:dyDescent="0.35">
      <c r="A1922"/>
      <c r="B1922"/>
      <c r="C1922"/>
      <c r="D1922"/>
      <c r="E1922"/>
      <c r="F1922"/>
      <c r="G1922"/>
      <c r="H1922"/>
      <c r="I1922"/>
      <c r="J1922"/>
      <c r="K1922"/>
      <c r="L1922"/>
      <c r="M1922"/>
      <c r="N1922"/>
      <c r="O1922"/>
      <c r="P1922"/>
      <c r="Q1922"/>
      <c r="R1922"/>
      <c r="S1922"/>
      <c r="T1922"/>
      <c r="U1922"/>
      <c r="V1922"/>
      <c r="W1922"/>
    </row>
    <row r="1923" spans="1:23" x14ac:dyDescent="0.35">
      <c r="A1923"/>
      <c r="B1923"/>
      <c r="C1923"/>
      <c r="D1923"/>
      <c r="E1923"/>
      <c r="F1923"/>
      <c r="G1923"/>
      <c r="H1923"/>
      <c r="I1923"/>
      <c r="J1923"/>
      <c r="K1923"/>
      <c r="L1923"/>
      <c r="M1923"/>
      <c r="N1923"/>
      <c r="O1923"/>
      <c r="P1923"/>
      <c r="Q1923"/>
      <c r="R1923"/>
      <c r="S1923"/>
      <c r="T1923"/>
      <c r="U1923"/>
      <c r="V1923"/>
      <c r="W1923"/>
    </row>
    <row r="1924" spans="1:23" x14ac:dyDescent="0.35">
      <c r="A1924"/>
      <c r="B1924"/>
      <c r="C1924"/>
      <c r="D1924"/>
      <c r="E1924"/>
      <c r="F1924"/>
      <c r="G1924"/>
      <c r="H1924"/>
      <c r="I1924"/>
      <c r="J1924"/>
      <c r="K1924"/>
      <c r="L1924"/>
      <c r="M1924"/>
      <c r="N1924"/>
      <c r="O1924"/>
      <c r="P1924"/>
      <c r="Q1924"/>
      <c r="R1924"/>
      <c r="S1924"/>
      <c r="T1924"/>
      <c r="U1924"/>
      <c r="V1924"/>
      <c r="W1924"/>
    </row>
    <row r="1925" spans="1:23" x14ac:dyDescent="0.35">
      <c r="A1925"/>
      <c r="B1925"/>
      <c r="C1925"/>
      <c r="D1925"/>
      <c r="E1925"/>
      <c r="F1925"/>
      <c r="G1925"/>
      <c r="H1925"/>
      <c r="I1925"/>
      <c r="J1925"/>
      <c r="K1925"/>
      <c r="L1925"/>
      <c r="M1925"/>
      <c r="N1925"/>
      <c r="O1925"/>
      <c r="P1925"/>
      <c r="Q1925"/>
      <c r="R1925"/>
      <c r="S1925"/>
      <c r="T1925"/>
      <c r="U1925"/>
      <c r="V1925"/>
      <c r="W1925"/>
    </row>
    <row r="1926" spans="1:23" x14ac:dyDescent="0.35">
      <c r="A1926"/>
      <c r="B1926"/>
      <c r="C1926"/>
      <c r="D1926"/>
      <c r="E1926"/>
      <c r="F1926"/>
      <c r="G1926"/>
      <c r="H1926"/>
      <c r="I1926"/>
      <c r="J1926"/>
      <c r="K1926"/>
      <c r="L1926"/>
      <c r="M1926"/>
      <c r="N1926"/>
      <c r="O1926"/>
      <c r="P1926"/>
      <c r="Q1926"/>
      <c r="R1926"/>
      <c r="S1926"/>
      <c r="T1926"/>
      <c r="U1926"/>
      <c r="V1926"/>
      <c r="W1926"/>
    </row>
    <row r="1927" spans="1:23" x14ac:dyDescent="0.35">
      <c r="A1927"/>
      <c r="B1927"/>
      <c r="C1927"/>
      <c r="D1927"/>
      <c r="E1927"/>
      <c r="F1927"/>
      <c r="G1927"/>
      <c r="H1927"/>
      <c r="I1927"/>
      <c r="J1927"/>
      <c r="K1927"/>
      <c r="L1927"/>
      <c r="M1927"/>
      <c r="N1927"/>
      <c r="O1927"/>
      <c r="P1927"/>
      <c r="Q1927"/>
      <c r="R1927"/>
      <c r="S1927"/>
      <c r="T1927"/>
      <c r="U1927"/>
      <c r="V1927"/>
      <c r="W1927"/>
    </row>
    <row r="1928" spans="1:23" x14ac:dyDescent="0.35">
      <c r="A1928"/>
      <c r="B1928"/>
      <c r="C1928"/>
      <c r="D1928"/>
      <c r="E1928"/>
      <c r="F1928"/>
      <c r="G1928"/>
      <c r="H1928"/>
      <c r="I1928"/>
      <c r="J1928"/>
      <c r="K1928"/>
      <c r="L1928"/>
      <c r="M1928"/>
      <c r="N1928"/>
      <c r="O1928"/>
      <c r="P1928"/>
      <c r="Q1928"/>
      <c r="R1928"/>
      <c r="S1928"/>
      <c r="T1928"/>
      <c r="U1928"/>
      <c r="V1928"/>
      <c r="W1928"/>
    </row>
    <row r="1929" spans="1:23" x14ac:dyDescent="0.35">
      <c r="A1929"/>
      <c r="B1929"/>
      <c r="C1929"/>
      <c r="D1929"/>
      <c r="E1929"/>
      <c r="F1929"/>
      <c r="G1929"/>
      <c r="H1929"/>
      <c r="I1929"/>
      <c r="J1929"/>
      <c r="K1929"/>
      <c r="L1929"/>
      <c r="M1929"/>
      <c r="N1929"/>
      <c r="O1929"/>
      <c r="P1929"/>
      <c r="Q1929"/>
      <c r="R1929"/>
      <c r="S1929"/>
      <c r="T1929"/>
      <c r="U1929"/>
      <c r="V1929"/>
      <c r="W1929"/>
    </row>
    <row r="1930" spans="1:23" x14ac:dyDescent="0.35">
      <c r="A1930"/>
      <c r="B1930"/>
      <c r="C1930"/>
      <c r="D1930"/>
      <c r="E1930"/>
      <c r="F1930"/>
      <c r="G1930"/>
      <c r="H1930"/>
      <c r="I1930"/>
      <c r="J1930"/>
      <c r="K1930"/>
      <c r="L1930"/>
      <c r="M1930"/>
      <c r="N1930"/>
      <c r="O1930"/>
      <c r="P1930"/>
      <c r="Q1930"/>
      <c r="R1930"/>
      <c r="S1930"/>
      <c r="T1930"/>
      <c r="U1930"/>
      <c r="V1930"/>
      <c r="W1930"/>
    </row>
    <row r="1931" spans="1:23" x14ac:dyDescent="0.35">
      <c r="A1931"/>
      <c r="B1931"/>
      <c r="C1931"/>
      <c r="D1931"/>
      <c r="E1931"/>
      <c r="F1931"/>
      <c r="G1931"/>
      <c r="H1931"/>
      <c r="I1931"/>
      <c r="J1931"/>
      <c r="K1931"/>
      <c r="L1931"/>
      <c r="M1931"/>
      <c r="N1931"/>
      <c r="O1931"/>
      <c r="P1931"/>
      <c r="Q1931"/>
      <c r="R1931"/>
      <c r="S1931"/>
      <c r="T1931"/>
      <c r="U1931"/>
      <c r="V1931"/>
      <c r="W1931"/>
    </row>
    <row r="1932" spans="1:23" x14ac:dyDescent="0.35">
      <c r="A1932"/>
      <c r="B1932"/>
      <c r="C1932"/>
      <c r="D1932"/>
      <c r="E1932"/>
      <c r="F1932"/>
      <c r="G1932"/>
      <c r="H1932"/>
      <c r="I1932"/>
      <c r="J1932"/>
      <c r="K1932"/>
      <c r="L1932"/>
      <c r="M1932"/>
      <c r="N1932"/>
      <c r="O1932"/>
      <c r="P1932"/>
      <c r="Q1932"/>
      <c r="R1932"/>
      <c r="S1932"/>
      <c r="T1932"/>
      <c r="U1932"/>
      <c r="V1932"/>
      <c r="W1932"/>
    </row>
    <row r="1933" spans="1:23" x14ac:dyDescent="0.35">
      <c r="A1933"/>
      <c r="B1933"/>
      <c r="C1933"/>
      <c r="D1933"/>
      <c r="E1933"/>
      <c r="F1933"/>
      <c r="G1933"/>
      <c r="H1933"/>
      <c r="I1933"/>
      <c r="J1933"/>
      <c r="K1933"/>
      <c r="L1933"/>
      <c r="M1933"/>
      <c r="N1933"/>
      <c r="O1933"/>
      <c r="P1933"/>
      <c r="Q1933"/>
      <c r="R1933"/>
      <c r="S1933"/>
      <c r="T1933"/>
      <c r="U1933"/>
      <c r="V1933"/>
      <c r="W1933"/>
    </row>
    <row r="1934" spans="1:23" x14ac:dyDescent="0.35">
      <c r="A1934"/>
      <c r="B1934"/>
      <c r="C1934"/>
      <c r="D1934"/>
      <c r="E1934"/>
      <c r="F1934"/>
      <c r="G1934"/>
      <c r="H1934"/>
      <c r="I1934"/>
      <c r="J1934"/>
      <c r="K1934"/>
      <c r="L1934"/>
      <c r="M1934"/>
      <c r="N1934"/>
      <c r="O1934"/>
      <c r="P1934"/>
      <c r="Q1934"/>
      <c r="R1934"/>
      <c r="S1934"/>
      <c r="T1934"/>
      <c r="U1934"/>
      <c r="V1934"/>
      <c r="W1934"/>
    </row>
    <row r="1935" spans="1:23" x14ac:dyDescent="0.35">
      <c r="A1935"/>
      <c r="B1935"/>
      <c r="C1935"/>
      <c r="D1935"/>
      <c r="E1935"/>
      <c r="F1935"/>
      <c r="G1935"/>
      <c r="H1935"/>
      <c r="I1935"/>
      <c r="J1935"/>
      <c r="K1935"/>
      <c r="L1935"/>
      <c r="M1935"/>
      <c r="N1935"/>
      <c r="O1935"/>
      <c r="P1935"/>
      <c r="Q1935"/>
      <c r="R1935"/>
      <c r="S1935"/>
      <c r="T1935"/>
      <c r="U1935"/>
      <c r="V1935"/>
      <c r="W1935"/>
    </row>
    <row r="1936" spans="1:23" x14ac:dyDescent="0.35">
      <c r="A1936"/>
      <c r="B1936"/>
      <c r="C1936"/>
      <c r="D1936"/>
      <c r="E1936"/>
      <c r="F1936"/>
      <c r="G1936"/>
      <c r="H1936"/>
      <c r="I1936"/>
      <c r="J1936"/>
      <c r="K1936"/>
      <c r="L1936"/>
      <c r="M1936"/>
      <c r="N1936"/>
      <c r="O1936"/>
      <c r="P1936"/>
      <c r="Q1936"/>
      <c r="R1936"/>
      <c r="S1936"/>
      <c r="T1936"/>
      <c r="U1936"/>
      <c r="V1936"/>
      <c r="W1936"/>
    </row>
    <row r="1937" spans="1:23" x14ac:dyDescent="0.35">
      <c r="A1937"/>
      <c r="B1937"/>
      <c r="C1937"/>
      <c r="D1937"/>
      <c r="E1937"/>
      <c r="F1937"/>
      <c r="G1937"/>
      <c r="H1937"/>
      <c r="I1937"/>
      <c r="J1937"/>
      <c r="K1937"/>
      <c r="L1937"/>
      <c r="M1937"/>
      <c r="N1937"/>
      <c r="O1937"/>
      <c r="P1937"/>
      <c r="Q1937"/>
      <c r="R1937"/>
      <c r="S1937"/>
      <c r="T1937"/>
      <c r="U1937"/>
      <c r="V1937"/>
      <c r="W1937"/>
    </row>
    <row r="1938" spans="1:23" x14ac:dyDescent="0.35">
      <c r="A1938"/>
      <c r="B1938"/>
      <c r="C1938"/>
      <c r="D1938"/>
      <c r="E1938"/>
      <c r="F1938"/>
      <c r="G1938"/>
      <c r="H1938"/>
      <c r="I1938"/>
      <c r="J1938"/>
      <c r="K1938"/>
      <c r="L1938"/>
      <c r="M1938"/>
      <c r="N1938"/>
      <c r="O1938"/>
      <c r="P1938"/>
      <c r="Q1938"/>
      <c r="R1938"/>
      <c r="S1938"/>
      <c r="T1938"/>
      <c r="U1938"/>
      <c r="V1938"/>
      <c r="W1938"/>
    </row>
    <row r="1939" spans="1:23" x14ac:dyDescent="0.35">
      <c r="A1939"/>
      <c r="B1939"/>
      <c r="C1939"/>
      <c r="D1939"/>
      <c r="E1939"/>
      <c r="F1939"/>
      <c r="G1939"/>
      <c r="H1939"/>
      <c r="I1939"/>
      <c r="J1939"/>
      <c r="K1939"/>
      <c r="L1939"/>
      <c r="M1939"/>
      <c r="N1939"/>
      <c r="O1939"/>
      <c r="P1939"/>
      <c r="Q1939"/>
      <c r="R1939"/>
      <c r="S1939"/>
      <c r="T1939"/>
      <c r="U1939"/>
      <c r="V1939"/>
      <c r="W1939"/>
    </row>
    <row r="1940" spans="1:23" x14ac:dyDescent="0.35">
      <c r="A1940"/>
      <c r="B1940"/>
      <c r="C1940"/>
      <c r="D1940"/>
      <c r="E1940"/>
      <c r="F1940"/>
      <c r="G1940"/>
      <c r="H1940"/>
      <c r="I1940"/>
      <c r="J1940"/>
      <c r="K1940"/>
      <c r="L1940"/>
      <c r="M1940"/>
      <c r="N1940"/>
      <c r="O1940"/>
      <c r="P1940"/>
      <c r="Q1940"/>
      <c r="R1940"/>
      <c r="S1940"/>
      <c r="T1940"/>
      <c r="U1940"/>
      <c r="V1940"/>
      <c r="W1940"/>
    </row>
    <row r="1941" spans="1:23" x14ac:dyDescent="0.35">
      <c r="A1941"/>
      <c r="B1941"/>
      <c r="C1941"/>
      <c r="D1941"/>
      <c r="E1941"/>
      <c r="F1941"/>
      <c r="G1941"/>
      <c r="H1941"/>
      <c r="I1941"/>
      <c r="J1941"/>
      <c r="K1941"/>
      <c r="L1941"/>
      <c r="M1941"/>
      <c r="N1941"/>
      <c r="O1941"/>
      <c r="P1941"/>
      <c r="Q1941"/>
      <c r="R1941"/>
      <c r="S1941"/>
      <c r="T1941"/>
      <c r="U1941"/>
      <c r="V1941"/>
      <c r="W1941"/>
    </row>
    <row r="1942" spans="1:23" x14ac:dyDescent="0.35">
      <c r="A1942"/>
      <c r="B1942"/>
      <c r="C1942"/>
      <c r="D1942"/>
      <c r="E1942"/>
      <c r="F1942"/>
      <c r="G1942"/>
      <c r="H1942"/>
      <c r="I1942"/>
      <c r="J1942"/>
      <c r="K1942"/>
      <c r="L1942"/>
      <c r="M1942"/>
      <c r="N1942"/>
      <c r="O1942"/>
      <c r="P1942"/>
      <c r="Q1942"/>
      <c r="R1942"/>
      <c r="S1942"/>
      <c r="T1942"/>
      <c r="U1942"/>
      <c r="V1942"/>
      <c r="W1942"/>
    </row>
    <row r="1943" spans="1:23" x14ac:dyDescent="0.35">
      <c r="A1943"/>
      <c r="B1943"/>
      <c r="C1943"/>
      <c r="D1943"/>
      <c r="E1943"/>
      <c r="F1943"/>
      <c r="G1943"/>
      <c r="H1943"/>
      <c r="I1943"/>
      <c r="J1943"/>
      <c r="K1943"/>
      <c r="L1943"/>
      <c r="M1943"/>
      <c r="N1943"/>
      <c r="O1943"/>
      <c r="P1943"/>
      <c r="Q1943"/>
      <c r="R1943"/>
      <c r="S1943"/>
      <c r="T1943"/>
      <c r="U1943"/>
      <c r="V1943"/>
      <c r="W1943"/>
    </row>
    <row r="1944" spans="1:23" x14ac:dyDescent="0.35">
      <c r="A1944"/>
      <c r="B1944"/>
      <c r="C1944"/>
      <c r="D1944"/>
      <c r="E1944"/>
      <c r="F1944"/>
      <c r="G1944"/>
      <c r="H1944"/>
      <c r="I1944"/>
      <c r="J1944"/>
      <c r="K1944"/>
      <c r="L1944"/>
      <c r="M1944"/>
      <c r="N1944"/>
      <c r="O1944"/>
      <c r="P1944"/>
      <c r="Q1944"/>
      <c r="R1944"/>
      <c r="S1944"/>
      <c r="T1944"/>
      <c r="U1944"/>
      <c r="V1944"/>
      <c r="W1944"/>
    </row>
    <row r="1945" spans="1:23" x14ac:dyDescent="0.35">
      <c r="A1945"/>
      <c r="B1945"/>
      <c r="C1945"/>
      <c r="D1945"/>
      <c r="E1945"/>
      <c r="F1945"/>
      <c r="G1945"/>
      <c r="H1945"/>
      <c r="I1945"/>
      <c r="J1945"/>
      <c r="K1945"/>
      <c r="L1945"/>
      <c r="M1945"/>
      <c r="N1945"/>
      <c r="O1945"/>
      <c r="P1945"/>
      <c r="Q1945"/>
      <c r="R1945"/>
      <c r="S1945"/>
      <c r="T1945"/>
      <c r="U1945"/>
      <c r="V1945"/>
      <c r="W1945"/>
    </row>
    <row r="1946" spans="1:23" x14ac:dyDescent="0.35">
      <c r="A1946"/>
      <c r="B1946"/>
      <c r="C1946"/>
      <c r="D1946"/>
      <c r="E1946"/>
      <c r="F1946"/>
      <c r="G1946"/>
      <c r="H1946"/>
      <c r="I1946"/>
      <c r="J1946"/>
      <c r="K1946"/>
      <c r="L1946"/>
      <c r="M1946"/>
      <c r="N1946"/>
      <c r="O1946"/>
      <c r="P1946"/>
      <c r="Q1946"/>
      <c r="R1946"/>
      <c r="S1946"/>
      <c r="T1946"/>
      <c r="U1946"/>
      <c r="V1946"/>
      <c r="W1946"/>
    </row>
    <row r="1947" spans="1:23" x14ac:dyDescent="0.35">
      <c r="A1947"/>
      <c r="B1947"/>
      <c r="C1947"/>
      <c r="D1947"/>
      <c r="E1947"/>
      <c r="F1947"/>
      <c r="G1947"/>
      <c r="H1947"/>
      <c r="I1947"/>
      <c r="J1947"/>
      <c r="K1947"/>
      <c r="L1947"/>
      <c r="M1947"/>
      <c r="N1947"/>
      <c r="O1947"/>
      <c r="P1947"/>
      <c r="Q1947"/>
      <c r="R1947"/>
      <c r="S1947"/>
      <c r="T1947"/>
      <c r="U1947"/>
      <c r="V1947"/>
      <c r="W1947"/>
    </row>
    <row r="1948" spans="1:23" x14ac:dyDescent="0.35">
      <c r="A1948"/>
      <c r="B1948"/>
      <c r="C1948"/>
      <c r="D1948"/>
      <c r="E1948"/>
      <c r="F1948"/>
      <c r="G1948"/>
      <c r="H1948"/>
      <c r="I1948"/>
      <c r="J1948"/>
      <c r="K1948"/>
      <c r="L1948"/>
      <c r="M1948"/>
      <c r="N1948"/>
      <c r="O1948"/>
      <c r="P1948"/>
      <c r="Q1948"/>
      <c r="R1948"/>
      <c r="S1948"/>
      <c r="T1948"/>
      <c r="U1948"/>
      <c r="V1948"/>
      <c r="W1948"/>
    </row>
    <row r="1949" spans="1:23" x14ac:dyDescent="0.35">
      <c r="A1949"/>
      <c r="B1949"/>
      <c r="C1949"/>
      <c r="D1949"/>
      <c r="E1949"/>
      <c r="F1949"/>
      <c r="G1949"/>
      <c r="H1949"/>
      <c r="I1949"/>
      <c r="J1949"/>
      <c r="K1949"/>
      <c r="L1949"/>
      <c r="M1949"/>
      <c r="N1949"/>
      <c r="O1949"/>
      <c r="P1949"/>
      <c r="Q1949"/>
      <c r="R1949"/>
      <c r="S1949"/>
      <c r="T1949"/>
      <c r="U1949"/>
      <c r="V1949"/>
      <c r="W1949"/>
    </row>
    <row r="1950" spans="1:23" x14ac:dyDescent="0.35">
      <c r="A1950"/>
      <c r="B1950"/>
      <c r="C1950"/>
      <c r="D1950"/>
      <c r="E1950"/>
      <c r="F1950"/>
      <c r="G1950"/>
      <c r="H1950"/>
      <c r="I1950"/>
      <c r="J1950"/>
      <c r="K1950"/>
      <c r="L1950"/>
      <c r="M1950"/>
      <c r="N1950"/>
      <c r="O1950"/>
      <c r="P1950"/>
      <c r="Q1950"/>
      <c r="R1950"/>
      <c r="S1950"/>
      <c r="T1950"/>
      <c r="U1950"/>
      <c r="V1950"/>
      <c r="W1950"/>
    </row>
    <row r="1951" spans="1:23" x14ac:dyDescent="0.35">
      <c r="A1951"/>
      <c r="B1951"/>
      <c r="C1951"/>
      <c r="D1951"/>
      <c r="E1951"/>
      <c r="F1951"/>
      <c r="G1951"/>
      <c r="H1951"/>
      <c r="I1951"/>
      <c r="J1951"/>
      <c r="K1951"/>
      <c r="L1951"/>
      <c r="M1951"/>
      <c r="N1951"/>
      <c r="O1951"/>
      <c r="P1951"/>
      <c r="Q1951"/>
      <c r="R1951"/>
      <c r="S1951"/>
      <c r="T1951"/>
      <c r="U1951"/>
      <c r="V1951"/>
      <c r="W1951"/>
    </row>
    <row r="1952" spans="1:23" x14ac:dyDescent="0.35">
      <c r="A1952"/>
      <c r="B1952"/>
      <c r="C1952"/>
      <c r="D1952"/>
      <c r="E1952"/>
      <c r="F1952"/>
      <c r="G1952"/>
      <c r="H1952"/>
      <c r="I1952"/>
      <c r="J1952"/>
      <c r="K1952"/>
      <c r="L1952"/>
      <c r="M1952"/>
      <c r="N1952"/>
      <c r="O1952"/>
      <c r="P1952"/>
      <c r="Q1952"/>
      <c r="R1952"/>
      <c r="S1952"/>
      <c r="T1952"/>
      <c r="U1952"/>
      <c r="V1952"/>
      <c r="W1952"/>
    </row>
    <row r="1953" spans="1:23" x14ac:dyDescent="0.35">
      <c r="A1953"/>
      <c r="B1953"/>
      <c r="C1953"/>
      <c r="D1953"/>
      <c r="E1953"/>
      <c r="F1953"/>
      <c r="G1953"/>
      <c r="H1953"/>
      <c r="I1953"/>
      <c r="J1953"/>
      <c r="K1953"/>
      <c r="L1953"/>
      <c r="M1953"/>
      <c r="N1953"/>
      <c r="O1953"/>
      <c r="P1953"/>
      <c r="Q1953"/>
      <c r="R1953"/>
      <c r="S1953"/>
      <c r="T1953"/>
      <c r="U1953"/>
      <c r="V1953"/>
      <c r="W1953"/>
    </row>
    <row r="1954" spans="1:23" x14ac:dyDescent="0.35">
      <c r="A1954"/>
      <c r="B1954"/>
      <c r="C1954"/>
      <c r="D1954"/>
      <c r="E1954"/>
      <c r="F1954"/>
      <c r="G1954"/>
      <c r="H1954"/>
      <c r="I1954"/>
      <c r="J1954"/>
      <c r="K1954"/>
      <c r="L1954"/>
      <c r="M1954"/>
      <c r="N1954"/>
      <c r="O1954"/>
      <c r="P1954"/>
      <c r="Q1954"/>
      <c r="R1954"/>
      <c r="S1954"/>
      <c r="T1954"/>
      <c r="U1954"/>
      <c r="V1954"/>
      <c r="W1954"/>
    </row>
    <row r="1955" spans="1:23" x14ac:dyDescent="0.35">
      <c r="A1955"/>
      <c r="B1955"/>
      <c r="C1955"/>
      <c r="D1955"/>
      <c r="E1955"/>
      <c r="F1955"/>
      <c r="G1955"/>
      <c r="H1955"/>
      <c r="I1955"/>
      <c r="J1955"/>
      <c r="K1955"/>
      <c r="L1955"/>
      <c r="M1955"/>
      <c r="N1955"/>
      <c r="O1955"/>
      <c r="P1955"/>
      <c r="Q1955"/>
      <c r="R1955"/>
      <c r="S1955"/>
      <c r="T1955"/>
      <c r="U1955"/>
      <c r="V1955"/>
      <c r="W1955"/>
    </row>
    <row r="1956" spans="1:23" x14ac:dyDescent="0.35">
      <c r="A1956"/>
      <c r="B1956"/>
      <c r="C1956"/>
      <c r="D1956"/>
      <c r="E1956"/>
      <c r="F1956"/>
      <c r="G1956"/>
      <c r="H1956"/>
      <c r="I1956"/>
      <c r="J1956"/>
      <c r="K1956"/>
      <c r="L1956"/>
      <c r="M1956"/>
      <c r="N1956"/>
      <c r="O1956"/>
      <c r="P1956"/>
      <c r="Q1956"/>
      <c r="R1956"/>
      <c r="S1956"/>
      <c r="T1956"/>
      <c r="U1956"/>
      <c r="V1956"/>
      <c r="W1956"/>
    </row>
    <row r="1957" spans="1:23" x14ac:dyDescent="0.35">
      <c r="A1957"/>
      <c r="B1957"/>
      <c r="C1957"/>
      <c r="D1957"/>
      <c r="E1957"/>
      <c r="F1957"/>
      <c r="G1957"/>
      <c r="H1957"/>
      <c r="I1957"/>
      <c r="J1957"/>
      <c r="K1957"/>
      <c r="L1957"/>
      <c r="M1957"/>
      <c r="N1957"/>
      <c r="O1957"/>
      <c r="P1957"/>
      <c r="Q1957"/>
      <c r="R1957"/>
      <c r="S1957"/>
      <c r="T1957"/>
      <c r="U1957"/>
      <c r="V1957"/>
      <c r="W1957"/>
    </row>
    <row r="1958" spans="1:23" x14ac:dyDescent="0.35">
      <c r="A1958"/>
      <c r="B1958"/>
      <c r="C1958"/>
      <c r="D1958"/>
      <c r="E1958"/>
      <c r="F1958"/>
      <c r="G1958"/>
      <c r="H1958"/>
      <c r="I1958"/>
      <c r="J1958"/>
      <c r="K1958"/>
      <c r="L1958"/>
      <c r="M1958"/>
      <c r="N1958"/>
      <c r="O1958"/>
      <c r="P1958"/>
      <c r="Q1958"/>
      <c r="R1958"/>
      <c r="S1958"/>
      <c r="T1958"/>
      <c r="U1958"/>
      <c r="V1958"/>
      <c r="W1958"/>
    </row>
    <row r="1959" spans="1:23" x14ac:dyDescent="0.35">
      <c r="A1959"/>
      <c r="B1959"/>
      <c r="C1959"/>
      <c r="D1959"/>
      <c r="E1959"/>
      <c r="F1959"/>
      <c r="G1959"/>
      <c r="H1959"/>
      <c r="I1959"/>
      <c r="J1959"/>
      <c r="K1959"/>
      <c r="L1959"/>
      <c r="M1959"/>
      <c r="N1959"/>
      <c r="O1959"/>
      <c r="P1959"/>
      <c r="Q1959"/>
      <c r="R1959"/>
      <c r="S1959"/>
      <c r="T1959"/>
      <c r="U1959"/>
      <c r="V1959"/>
      <c r="W1959"/>
    </row>
    <row r="1960" spans="1:23" x14ac:dyDescent="0.35">
      <c r="A1960"/>
      <c r="B1960"/>
      <c r="C1960"/>
      <c r="D1960"/>
      <c r="E1960"/>
      <c r="F1960"/>
      <c r="G1960"/>
      <c r="H1960"/>
      <c r="I1960"/>
      <c r="J1960"/>
      <c r="K1960"/>
      <c r="L1960"/>
      <c r="M1960"/>
      <c r="N1960"/>
      <c r="O1960"/>
      <c r="P1960"/>
      <c r="Q1960"/>
      <c r="R1960"/>
      <c r="S1960"/>
      <c r="T1960"/>
      <c r="U1960"/>
      <c r="V1960"/>
      <c r="W1960"/>
    </row>
    <row r="1961" spans="1:23" x14ac:dyDescent="0.35">
      <c r="A1961"/>
      <c r="B1961"/>
      <c r="C1961"/>
      <c r="D1961"/>
      <c r="E1961"/>
      <c r="F1961"/>
      <c r="G1961"/>
      <c r="H1961"/>
      <c r="I1961"/>
      <c r="J1961"/>
      <c r="K1961"/>
      <c r="L1961"/>
      <c r="M1961"/>
      <c r="N1961"/>
      <c r="O1961"/>
      <c r="P1961"/>
      <c r="Q1961"/>
      <c r="R1961"/>
      <c r="S1961"/>
      <c r="T1961"/>
      <c r="U1961"/>
      <c r="V1961"/>
      <c r="W1961"/>
    </row>
    <row r="1962" spans="1:23" x14ac:dyDescent="0.35">
      <c r="A1962"/>
      <c r="B1962"/>
      <c r="C1962"/>
      <c r="D1962"/>
      <c r="E1962"/>
      <c r="F1962"/>
      <c r="G1962"/>
      <c r="H1962"/>
      <c r="I1962"/>
      <c r="J1962"/>
      <c r="K1962"/>
      <c r="L1962"/>
      <c r="M1962"/>
      <c r="N1962"/>
      <c r="O1962"/>
      <c r="P1962"/>
      <c r="Q1962"/>
      <c r="R1962"/>
      <c r="S1962"/>
      <c r="T1962"/>
      <c r="U1962"/>
      <c r="V1962"/>
      <c r="W1962"/>
    </row>
    <row r="1963" spans="1:23" x14ac:dyDescent="0.35">
      <c r="A1963"/>
      <c r="B1963"/>
      <c r="C1963"/>
      <c r="D1963"/>
      <c r="E1963"/>
      <c r="F1963"/>
      <c r="G1963"/>
      <c r="H1963"/>
      <c r="I1963"/>
      <c r="J1963"/>
      <c r="K1963"/>
      <c r="L1963"/>
      <c r="M1963"/>
      <c r="N1963"/>
      <c r="O1963"/>
      <c r="P1963"/>
      <c r="Q1963"/>
      <c r="R1963"/>
      <c r="S1963"/>
      <c r="T1963"/>
      <c r="U1963"/>
      <c r="V1963"/>
      <c r="W1963"/>
    </row>
    <row r="1964" spans="1:23" x14ac:dyDescent="0.35">
      <c r="A1964"/>
      <c r="B1964"/>
      <c r="C1964"/>
      <c r="D1964"/>
      <c r="E1964"/>
      <c r="F1964"/>
      <c r="G1964"/>
      <c r="H1964"/>
      <c r="I1964"/>
      <c r="J1964"/>
      <c r="K1964"/>
      <c r="L1964"/>
      <c r="M1964"/>
      <c r="N1964"/>
      <c r="O1964"/>
      <c r="P1964"/>
      <c r="Q1964"/>
      <c r="R1964"/>
      <c r="S1964"/>
      <c r="T1964"/>
      <c r="U1964"/>
      <c r="V1964"/>
      <c r="W1964"/>
    </row>
    <row r="1965" spans="1:23" x14ac:dyDescent="0.35">
      <c r="A1965"/>
      <c r="B1965"/>
      <c r="C1965"/>
      <c r="D1965"/>
      <c r="E1965"/>
      <c r="F1965"/>
      <c r="G1965"/>
      <c r="H1965"/>
      <c r="I1965"/>
      <c r="J1965"/>
      <c r="K1965"/>
      <c r="L1965"/>
      <c r="M1965"/>
      <c r="N1965"/>
      <c r="O1965"/>
      <c r="P1965"/>
      <c r="Q1965"/>
      <c r="R1965"/>
      <c r="S1965"/>
      <c r="T1965"/>
      <c r="U1965"/>
      <c r="V1965"/>
      <c r="W1965"/>
    </row>
    <row r="1966" spans="1:23" x14ac:dyDescent="0.35">
      <c r="A1966"/>
      <c r="B1966"/>
      <c r="C1966"/>
      <c r="D1966"/>
      <c r="E1966"/>
      <c r="F1966"/>
      <c r="G1966"/>
      <c r="H1966"/>
      <c r="I1966"/>
      <c r="J1966"/>
      <c r="K1966"/>
      <c r="L1966"/>
      <c r="M1966"/>
      <c r="N1966"/>
      <c r="O1966"/>
      <c r="P1966"/>
      <c r="Q1966"/>
      <c r="R1966"/>
      <c r="S1966"/>
      <c r="T1966"/>
      <c r="U1966"/>
      <c r="V1966"/>
      <c r="W1966"/>
    </row>
    <row r="1967" spans="1:23" x14ac:dyDescent="0.35">
      <c r="A1967"/>
      <c r="B1967"/>
      <c r="C1967"/>
      <c r="D1967"/>
      <c r="E1967"/>
      <c r="F1967"/>
      <c r="G1967"/>
      <c r="H1967"/>
      <c r="I1967"/>
      <c r="J1967"/>
      <c r="K1967"/>
      <c r="L1967"/>
      <c r="M1967"/>
      <c r="N1967"/>
      <c r="O1967"/>
      <c r="P1967"/>
      <c r="Q1967"/>
      <c r="R1967"/>
      <c r="S1967"/>
      <c r="T1967"/>
      <c r="U1967"/>
      <c r="V1967"/>
      <c r="W1967"/>
    </row>
    <row r="1968" spans="1:23" x14ac:dyDescent="0.35">
      <c r="A1968"/>
      <c r="B1968"/>
      <c r="C1968"/>
      <c r="D1968"/>
      <c r="E1968"/>
      <c r="F1968"/>
      <c r="G1968"/>
      <c r="H1968"/>
      <c r="I1968"/>
      <c r="J1968"/>
      <c r="K1968"/>
      <c r="L1968"/>
      <c r="M1968"/>
      <c r="N1968"/>
      <c r="O1968"/>
      <c r="P1968"/>
      <c r="Q1968"/>
      <c r="R1968"/>
      <c r="S1968"/>
      <c r="T1968"/>
      <c r="U1968"/>
      <c r="V1968"/>
      <c r="W1968"/>
    </row>
    <row r="1969" spans="1:23" x14ac:dyDescent="0.35">
      <c r="A1969"/>
      <c r="B1969"/>
      <c r="C1969"/>
      <c r="D1969"/>
      <c r="E1969"/>
      <c r="F1969"/>
      <c r="G1969"/>
      <c r="H1969"/>
      <c r="I1969"/>
      <c r="J1969"/>
      <c r="K1969"/>
      <c r="L1969"/>
      <c r="M1969"/>
      <c r="N1969"/>
      <c r="O1969"/>
      <c r="P1969"/>
      <c r="Q1969"/>
      <c r="R1969"/>
      <c r="S1969"/>
      <c r="T1969"/>
      <c r="U1969"/>
      <c r="V1969"/>
      <c r="W1969"/>
    </row>
    <row r="1970" spans="1:23" x14ac:dyDescent="0.35">
      <c r="A1970"/>
      <c r="B1970"/>
      <c r="C1970"/>
      <c r="D1970"/>
      <c r="E1970"/>
      <c r="F1970"/>
      <c r="G1970"/>
      <c r="H1970"/>
      <c r="I1970"/>
      <c r="J1970"/>
      <c r="K1970"/>
      <c r="L1970"/>
      <c r="M1970"/>
      <c r="N1970"/>
      <c r="O1970"/>
      <c r="P1970"/>
      <c r="Q1970"/>
      <c r="R1970"/>
      <c r="S1970"/>
      <c r="T1970"/>
      <c r="U1970"/>
      <c r="V1970"/>
      <c r="W1970"/>
    </row>
    <row r="1971" spans="1:23" x14ac:dyDescent="0.35">
      <c r="A1971"/>
      <c r="B1971"/>
      <c r="C1971"/>
      <c r="D1971"/>
      <c r="E1971"/>
      <c r="F1971"/>
      <c r="G1971"/>
      <c r="H1971"/>
      <c r="I1971"/>
      <c r="J1971"/>
      <c r="K1971"/>
      <c r="L1971"/>
      <c r="M1971"/>
      <c r="N1971"/>
      <c r="O1971"/>
      <c r="P1971"/>
      <c r="Q1971"/>
      <c r="R1971"/>
      <c r="S1971"/>
      <c r="T1971"/>
      <c r="U1971"/>
      <c r="V1971"/>
      <c r="W1971"/>
    </row>
    <row r="1972" spans="1:23" x14ac:dyDescent="0.35">
      <c r="A1972"/>
      <c r="B1972"/>
      <c r="C1972"/>
      <c r="D1972"/>
      <c r="E1972"/>
      <c r="F1972"/>
      <c r="G1972"/>
      <c r="H1972"/>
      <c r="I1972"/>
      <c r="J1972"/>
      <c r="K1972"/>
      <c r="L1972"/>
      <c r="M1972"/>
      <c r="N1972"/>
      <c r="O1972"/>
      <c r="P1972"/>
      <c r="Q1972"/>
      <c r="R1972"/>
      <c r="S1972"/>
      <c r="T1972"/>
      <c r="U1972"/>
      <c r="V1972"/>
      <c r="W1972"/>
    </row>
    <row r="1973" spans="1:23" x14ac:dyDescent="0.35">
      <c r="A1973"/>
      <c r="B1973"/>
      <c r="C1973"/>
      <c r="D1973"/>
      <c r="E1973"/>
      <c r="F1973"/>
      <c r="G1973"/>
      <c r="H1973"/>
      <c r="I1973"/>
      <c r="J1973"/>
      <c r="K1973"/>
      <c r="L1973"/>
      <c r="M1973"/>
      <c r="N1973"/>
      <c r="O1973"/>
      <c r="P1973"/>
      <c r="Q1973"/>
      <c r="R1973"/>
      <c r="S1973"/>
      <c r="T1973"/>
      <c r="U1973"/>
      <c r="V1973"/>
      <c r="W1973"/>
    </row>
    <row r="1974" spans="1:23" x14ac:dyDescent="0.35">
      <c r="A1974"/>
      <c r="B1974"/>
      <c r="C1974"/>
      <c r="D1974"/>
      <c r="E1974"/>
      <c r="F1974"/>
      <c r="G1974"/>
      <c r="H1974"/>
      <c r="I1974"/>
      <c r="J1974"/>
      <c r="K1974"/>
      <c r="L1974"/>
      <c r="M1974"/>
      <c r="N1974"/>
      <c r="O1974"/>
      <c r="P1974"/>
      <c r="Q1974"/>
      <c r="R1974"/>
      <c r="S1974"/>
      <c r="T1974"/>
      <c r="U1974"/>
      <c r="V1974"/>
      <c r="W1974"/>
    </row>
    <row r="1975" spans="1:23" x14ac:dyDescent="0.35">
      <c r="A1975"/>
      <c r="B1975"/>
      <c r="C1975"/>
      <c r="D1975"/>
      <c r="E1975"/>
      <c r="F1975"/>
      <c r="G1975"/>
      <c r="H1975"/>
      <c r="I1975"/>
      <c r="J1975"/>
      <c r="K1975"/>
      <c r="L1975"/>
      <c r="M1975"/>
      <c r="N1975"/>
      <c r="O1975"/>
      <c r="P1975"/>
      <c r="Q1975"/>
      <c r="R1975"/>
      <c r="S1975"/>
      <c r="T1975"/>
      <c r="U1975"/>
      <c r="V1975"/>
      <c r="W1975"/>
    </row>
    <row r="1976" spans="1:23" x14ac:dyDescent="0.35">
      <c r="A1976"/>
      <c r="B1976"/>
      <c r="C1976"/>
      <c r="D1976"/>
      <c r="E1976"/>
      <c r="F1976"/>
      <c r="G1976"/>
      <c r="H1976"/>
      <c r="I1976"/>
      <c r="J1976"/>
      <c r="K1976"/>
      <c r="L1976"/>
      <c r="M1976"/>
      <c r="N1976"/>
      <c r="O1976"/>
      <c r="P1976"/>
      <c r="Q1976"/>
      <c r="R1976"/>
      <c r="S1976"/>
      <c r="T1976"/>
      <c r="U1976"/>
      <c r="V1976"/>
      <c r="W1976"/>
    </row>
    <row r="1977" spans="1:23" x14ac:dyDescent="0.35">
      <c r="A1977"/>
      <c r="B1977"/>
      <c r="C1977"/>
      <c r="D1977"/>
      <c r="E1977"/>
      <c r="F1977"/>
      <c r="G1977"/>
      <c r="H1977"/>
      <c r="I1977"/>
      <c r="J1977"/>
      <c r="K1977"/>
      <c r="L1977"/>
      <c r="M1977"/>
      <c r="N1977"/>
      <c r="O1977"/>
      <c r="P1977"/>
      <c r="Q1977"/>
      <c r="R1977"/>
      <c r="S1977"/>
      <c r="T1977"/>
      <c r="U1977"/>
      <c r="V1977"/>
      <c r="W1977"/>
    </row>
    <row r="1978" spans="1:23" x14ac:dyDescent="0.35">
      <c r="A1978"/>
      <c r="B1978"/>
      <c r="C1978"/>
      <c r="D1978"/>
      <c r="E1978"/>
      <c r="F1978"/>
      <c r="G1978"/>
      <c r="H1978"/>
      <c r="I1978"/>
      <c r="J1978"/>
      <c r="K1978"/>
      <c r="L1978"/>
      <c r="M1978"/>
      <c r="N1978"/>
      <c r="O1978"/>
      <c r="P1978"/>
      <c r="Q1978"/>
      <c r="R1978"/>
      <c r="S1978"/>
      <c r="T1978"/>
      <c r="U1978"/>
      <c r="V1978"/>
      <c r="W1978"/>
    </row>
    <row r="1979" spans="1:23" x14ac:dyDescent="0.35">
      <c r="A1979"/>
      <c r="B1979"/>
      <c r="C1979"/>
      <c r="D1979"/>
      <c r="E1979"/>
      <c r="F1979"/>
      <c r="G1979"/>
      <c r="H1979"/>
      <c r="I1979"/>
      <c r="J1979"/>
      <c r="K1979"/>
      <c r="L1979"/>
      <c r="M1979"/>
      <c r="N1979"/>
      <c r="O1979"/>
      <c r="P1979"/>
      <c r="Q1979"/>
      <c r="R1979"/>
      <c r="S1979"/>
      <c r="T1979"/>
      <c r="U1979"/>
      <c r="V1979"/>
      <c r="W1979"/>
    </row>
    <row r="1980" spans="1:23" x14ac:dyDescent="0.35">
      <c r="A1980"/>
      <c r="B1980"/>
      <c r="C1980"/>
      <c r="D1980"/>
      <c r="E1980"/>
      <c r="F1980"/>
      <c r="G1980"/>
      <c r="H1980"/>
      <c r="I1980"/>
      <c r="J1980"/>
      <c r="K1980"/>
      <c r="L1980"/>
      <c r="M1980"/>
      <c r="N1980"/>
      <c r="O1980"/>
      <c r="P1980"/>
      <c r="Q1980"/>
      <c r="R1980"/>
      <c r="S1980"/>
      <c r="T1980"/>
      <c r="U1980"/>
      <c r="V1980"/>
      <c r="W1980"/>
    </row>
    <row r="1981" spans="1:23" x14ac:dyDescent="0.35">
      <c r="A1981"/>
      <c r="B1981"/>
      <c r="C1981"/>
      <c r="D1981"/>
      <c r="E1981"/>
      <c r="F1981"/>
      <c r="G1981"/>
      <c r="H1981"/>
      <c r="I1981"/>
      <c r="J1981"/>
      <c r="K1981"/>
      <c r="L1981"/>
      <c r="M1981"/>
      <c r="N1981"/>
      <c r="O1981"/>
      <c r="P1981"/>
      <c r="Q1981"/>
      <c r="R1981"/>
      <c r="S1981"/>
      <c r="T1981"/>
      <c r="U1981"/>
      <c r="V1981"/>
      <c r="W1981"/>
    </row>
    <row r="1982" spans="1:23" x14ac:dyDescent="0.35">
      <c r="A1982"/>
      <c r="B1982"/>
      <c r="C1982"/>
      <c r="D1982"/>
      <c r="E1982"/>
      <c r="F1982"/>
      <c r="G1982"/>
      <c r="H1982"/>
      <c r="I1982"/>
      <c r="J1982"/>
      <c r="K1982"/>
      <c r="L1982"/>
      <c r="M1982"/>
      <c r="N1982"/>
      <c r="O1982"/>
      <c r="P1982"/>
      <c r="Q1982"/>
      <c r="R1982"/>
      <c r="S1982"/>
      <c r="T1982"/>
      <c r="U1982"/>
      <c r="V1982"/>
      <c r="W1982"/>
    </row>
    <row r="1983" spans="1:23" x14ac:dyDescent="0.35">
      <c r="A1983"/>
      <c r="B1983"/>
      <c r="C1983"/>
      <c r="D1983"/>
      <c r="E1983"/>
      <c r="F1983"/>
      <c r="G1983"/>
      <c r="H1983"/>
      <c r="I1983"/>
      <c r="J1983"/>
      <c r="K1983"/>
      <c r="L1983"/>
      <c r="M1983"/>
      <c r="N1983"/>
      <c r="O1983"/>
      <c r="P1983"/>
      <c r="Q1983"/>
      <c r="R1983"/>
      <c r="S1983"/>
      <c r="T1983"/>
      <c r="U1983"/>
      <c r="V1983"/>
      <c r="W1983"/>
    </row>
    <row r="1984" spans="1:23" x14ac:dyDescent="0.35">
      <c r="A1984"/>
      <c r="B1984"/>
      <c r="C1984"/>
      <c r="D1984"/>
      <c r="E1984"/>
      <c r="F1984"/>
      <c r="G1984"/>
      <c r="H1984"/>
      <c r="I1984"/>
      <c r="J1984"/>
      <c r="K1984"/>
      <c r="L1984"/>
      <c r="M1984"/>
      <c r="N1984"/>
      <c r="O1984"/>
      <c r="P1984"/>
      <c r="Q1984"/>
      <c r="R1984"/>
      <c r="S1984"/>
      <c r="T1984"/>
      <c r="U1984"/>
      <c r="V1984"/>
      <c r="W1984"/>
    </row>
    <row r="1985" spans="1:23" x14ac:dyDescent="0.35">
      <c r="A1985"/>
      <c r="B1985"/>
      <c r="C1985"/>
      <c r="D1985"/>
      <c r="E1985"/>
      <c r="F1985"/>
      <c r="G1985"/>
      <c r="H1985"/>
      <c r="I1985"/>
      <c r="J1985"/>
      <c r="K1985"/>
      <c r="L1985"/>
      <c r="M1985"/>
      <c r="N1985"/>
      <c r="O1985"/>
      <c r="P1985"/>
      <c r="Q1985"/>
      <c r="R1985"/>
      <c r="S1985"/>
      <c r="T1985"/>
      <c r="U1985"/>
      <c r="V1985"/>
      <c r="W1985"/>
    </row>
    <row r="1986" spans="1:23" x14ac:dyDescent="0.35">
      <c r="A1986"/>
      <c r="B1986"/>
      <c r="C1986"/>
      <c r="D1986"/>
      <c r="E1986"/>
      <c r="F1986"/>
      <c r="G1986"/>
      <c r="H1986"/>
      <c r="I1986"/>
      <c r="J1986"/>
      <c r="K1986"/>
      <c r="L1986"/>
      <c r="M1986"/>
      <c r="N1986"/>
      <c r="O1986"/>
      <c r="P1986"/>
      <c r="Q1986"/>
      <c r="R1986"/>
      <c r="S1986"/>
      <c r="T1986"/>
      <c r="U1986"/>
      <c r="V1986"/>
      <c r="W1986"/>
    </row>
    <row r="1987" spans="1:23" x14ac:dyDescent="0.35">
      <c r="A1987"/>
      <c r="B1987"/>
      <c r="C1987"/>
      <c r="D1987"/>
      <c r="E1987"/>
      <c r="F1987"/>
      <c r="G1987"/>
      <c r="H1987"/>
      <c r="I1987"/>
      <c r="J1987"/>
      <c r="K1987"/>
      <c r="L1987"/>
      <c r="M1987"/>
      <c r="N1987"/>
      <c r="O1987"/>
      <c r="P1987"/>
      <c r="Q1987"/>
      <c r="R1987"/>
      <c r="S1987"/>
      <c r="T1987"/>
      <c r="U1987"/>
      <c r="V1987"/>
      <c r="W1987"/>
    </row>
    <row r="1988" spans="1:23" x14ac:dyDescent="0.35">
      <c r="A1988"/>
      <c r="B1988"/>
      <c r="C1988"/>
      <c r="D1988"/>
      <c r="E1988"/>
      <c r="F1988"/>
      <c r="G1988"/>
      <c r="H1988"/>
      <c r="I1988"/>
      <c r="J1988"/>
      <c r="K1988"/>
      <c r="L1988"/>
      <c r="M1988"/>
      <c r="N1988"/>
      <c r="O1988"/>
      <c r="P1988"/>
      <c r="Q1988"/>
      <c r="R1988"/>
      <c r="S1988"/>
      <c r="T1988"/>
      <c r="U1988"/>
      <c r="V1988"/>
      <c r="W1988"/>
    </row>
    <row r="1989" spans="1:23" x14ac:dyDescent="0.35">
      <c r="A1989"/>
      <c r="B1989"/>
      <c r="C1989"/>
      <c r="D1989"/>
      <c r="E1989"/>
      <c r="F1989"/>
      <c r="G1989"/>
      <c r="H1989"/>
      <c r="I1989"/>
      <c r="J1989"/>
      <c r="K1989"/>
      <c r="L1989"/>
      <c r="M1989"/>
      <c r="N1989"/>
      <c r="O1989"/>
      <c r="P1989"/>
      <c r="Q1989"/>
      <c r="R1989"/>
      <c r="S1989"/>
      <c r="T1989"/>
      <c r="U1989"/>
      <c r="V1989"/>
      <c r="W1989"/>
    </row>
    <row r="1990" spans="1:23" x14ac:dyDescent="0.35">
      <c r="A1990"/>
      <c r="B1990"/>
      <c r="C1990"/>
      <c r="D1990"/>
      <c r="E1990"/>
      <c r="F1990"/>
      <c r="G1990"/>
      <c r="H1990"/>
      <c r="I1990"/>
      <c r="J1990"/>
      <c r="K1990"/>
      <c r="L1990"/>
      <c r="M1990"/>
      <c r="N1990"/>
      <c r="O1990"/>
      <c r="P1990"/>
      <c r="Q1990"/>
      <c r="R1990"/>
      <c r="S1990"/>
      <c r="T1990"/>
      <c r="U1990"/>
      <c r="V1990"/>
      <c r="W1990"/>
    </row>
    <row r="1991" spans="1:23" x14ac:dyDescent="0.35">
      <c r="A1991"/>
      <c r="B1991"/>
      <c r="C1991"/>
      <c r="D1991"/>
      <c r="E1991"/>
      <c r="F1991"/>
      <c r="G1991"/>
      <c r="H1991"/>
      <c r="I1991"/>
      <c r="J1991"/>
      <c r="K1991"/>
      <c r="L1991"/>
      <c r="M1991"/>
      <c r="N1991"/>
      <c r="O1991"/>
      <c r="P1991"/>
      <c r="Q1991"/>
      <c r="R1991"/>
      <c r="S1991"/>
      <c r="T1991"/>
      <c r="U1991"/>
      <c r="V1991"/>
      <c r="W1991"/>
    </row>
    <row r="1992" spans="1:23" x14ac:dyDescent="0.35">
      <c r="A1992"/>
      <c r="B1992"/>
      <c r="C1992"/>
      <c r="D1992"/>
      <c r="E1992"/>
      <c r="F1992"/>
      <c r="G1992"/>
      <c r="H1992"/>
      <c r="I1992"/>
      <c r="J1992"/>
      <c r="K1992"/>
      <c r="L1992"/>
      <c r="M1992"/>
      <c r="N1992"/>
      <c r="O1992"/>
      <c r="P1992"/>
      <c r="Q1992"/>
      <c r="R1992"/>
      <c r="S1992"/>
      <c r="T1992"/>
      <c r="U1992"/>
      <c r="V1992"/>
      <c r="W1992"/>
    </row>
    <row r="1993" spans="1:23" x14ac:dyDescent="0.35">
      <c r="A1993"/>
      <c r="B1993"/>
      <c r="C1993"/>
      <c r="D1993"/>
      <c r="E1993"/>
      <c r="F1993"/>
      <c r="G1993"/>
      <c r="H1993"/>
      <c r="I1993"/>
      <c r="J1993"/>
      <c r="K1993"/>
      <c r="L1993"/>
      <c r="M1993"/>
      <c r="N1993"/>
      <c r="O1993"/>
      <c r="P1993"/>
      <c r="Q1993"/>
      <c r="R1993"/>
      <c r="S1993"/>
      <c r="T1993"/>
      <c r="U1993"/>
      <c r="V1993"/>
      <c r="W1993"/>
    </row>
    <row r="1994" spans="1:23" x14ac:dyDescent="0.35">
      <c r="A1994"/>
      <c r="B1994"/>
      <c r="C1994"/>
      <c r="D1994"/>
      <c r="E1994"/>
      <c r="F1994"/>
      <c r="G1994"/>
      <c r="H1994"/>
      <c r="I1994"/>
      <c r="J1994"/>
      <c r="K1994"/>
      <c r="L1994"/>
      <c r="M1994"/>
      <c r="N1994"/>
      <c r="O1994"/>
      <c r="P1994"/>
      <c r="Q1994"/>
      <c r="R1994"/>
      <c r="S1994"/>
      <c r="T1994"/>
      <c r="U1994"/>
      <c r="V1994"/>
      <c r="W1994"/>
    </row>
    <row r="1995" spans="1:23" x14ac:dyDescent="0.35">
      <c r="A1995"/>
      <c r="B1995"/>
      <c r="C1995"/>
      <c r="D1995"/>
      <c r="E1995"/>
      <c r="F1995"/>
      <c r="G1995"/>
      <c r="H1995"/>
      <c r="I1995"/>
      <c r="J1995"/>
      <c r="K1995"/>
      <c r="L1995"/>
      <c r="M1995"/>
      <c r="N1995"/>
      <c r="O1995"/>
      <c r="P1995"/>
      <c r="Q1995"/>
      <c r="R1995"/>
      <c r="S1995"/>
      <c r="T1995"/>
      <c r="U1995"/>
      <c r="V1995"/>
      <c r="W1995"/>
    </row>
    <row r="1996" spans="1:23" x14ac:dyDescent="0.35">
      <c r="A1996"/>
      <c r="B1996"/>
      <c r="C1996"/>
      <c r="D1996"/>
      <c r="E1996"/>
      <c r="F1996"/>
      <c r="G1996"/>
      <c r="H1996"/>
      <c r="I1996"/>
      <c r="J1996"/>
      <c r="K1996"/>
      <c r="L1996"/>
      <c r="M1996"/>
      <c r="N1996"/>
      <c r="O1996"/>
      <c r="P1996"/>
      <c r="Q1996"/>
      <c r="R1996"/>
      <c r="S1996"/>
      <c r="T1996"/>
      <c r="U1996"/>
      <c r="V1996"/>
      <c r="W1996"/>
    </row>
    <row r="1997" spans="1:23" x14ac:dyDescent="0.35">
      <c r="A1997"/>
      <c r="B1997"/>
      <c r="C1997"/>
      <c r="D1997"/>
      <c r="E1997"/>
      <c r="F1997"/>
      <c r="G1997"/>
      <c r="H1997"/>
      <c r="I1997"/>
      <c r="J1997"/>
      <c r="K1997"/>
      <c r="L1997"/>
      <c r="M1997"/>
      <c r="N1997"/>
      <c r="O1997"/>
      <c r="P1997"/>
      <c r="Q1997"/>
      <c r="R1997"/>
      <c r="S1997"/>
      <c r="T1997"/>
      <c r="U1997"/>
      <c r="V1997"/>
      <c r="W1997"/>
    </row>
    <row r="1998" spans="1:23" x14ac:dyDescent="0.35">
      <c r="A1998"/>
      <c r="B1998"/>
      <c r="C1998"/>
      <c r="D1998"/>
      <c r="E1998"/>
      <c r="F1998"/>
      <c r="G1998"/>
      <c r="H1998"/>
      <c r="I1998"/>
      <c r="J1998"/>
      <c r="K1998"/>
      <c r="L1998"/>
      <c r="M1998"/>
      <c r="N1998"/>
      <c r="O1998"/>
      <c r="P1998"/>
      <c r="Q1998"/>
      <c r="R1998"/>
      <c r="S1998"/>
      <c r="T1998"/>
      <c r="U1998"/>
      <c r="V1998"/>
      <c r="W1998"/>
    </row>
    <row r="1999" spans="1:23" x14ac:dyDescent="0.35">
      <c r="A1999"/>
      <c r="B1999"/>
      <c r="C1999"/>
      <c r="D1999"/>
      <c r="E1999"/>
      <c r="F1999"/>
      <c r="G1999"/>
      <c r="H1999"/>
      <c r="I1999"/>
      <c r="J1999"/>
      <c r="K1999"/>
      <c r="L1999"/>
      <c r="M1999"/>
      <c r="N1999"/>
      <c r="O1999"/>
      <c r="P1999"/>
      <c r="Q1999"/>
      <c r="R1999"/>
      <c r="S1999"/>
      <c r="T1999"/>
      <c r="U1999"/>
      <c r="V1999"/>
      <c r="W1999"/>
    </row>
    <row r="2000" spans="1:23" x14ac:dyDescent="0.35">
      <c r="A2000"/>
      <c r="B2000"/>
      <c r="C2000"/>
      <c r="D2000"/>
      <c r="E2000"/>
      <c r="F2000"/>
      <c r="G2000"/>
      <c r="H2000"/>
      <c r="I2000"/>
      <c r="J2000"/>
      <c r="K2000"/>
      <c r="L2000"/>
      <c r="M2000"/>
      <c r="N2000"/>
      <c r="O2000"/>
      <c r="P2000"/>
      <c r="Q2000"/>
      <c r="R2000"/>
      <c r="S2000"/>
      <c r="T2000"/>
      <c r="U2000"/>
      <c r="V2000"/>
      <c r="W2000"/>
    </row>
    <row r="2001" spans="1:23" x14ac:dyDescent="0.35">
      <c r="A2001"/>
      <c r="B2001"/>
      <c r="C2001"/>
      <c r="D2001"/>
      <c r="E2001"/>
      <c r="F2001"/>
      <c r="G2001"/>
      <c r="H2001"/>
      <c r="I2001"/>
      <c r="J2001"/>
      <c r="K2001"/>
      <c r="L2001"/>
      <c r="M2001"/>
      <c r="N2001"/>
      <c r="O2001"/>
      <c r="P2001"/>
      <c r="Q2001"/>
      <c r="R2001"/>
      <c r="S2001"/>
      <c r="T2001"/>
      <c r="U2001"/>
      <c r="V2001"/>
      <c r="W2001"/>
    </row>
    <row r="2002" spans="1:23" x14ac:dyDescent="0.35">
      <c r="A2002"/>
      <c r="B2002"/>
      <c r="C2002"/>
      <c r="D2002"/>
      <c r="E2002"/>
      <c r="F2002"/>
      <c r="G2002"/>
      <c r="H2002"/>
      <c r="I2002"/>
      <c r="J2002"/>
      <c r="K2002"/>
      <c r="L2002"/>
      <c r="M2002"/>
      <c r="N2002"/>
      <c r="O2002"/>
      <c r="P2002"/>
      <c r="Q2002"/>
      <c r="R2002"/>
      <c r="S2002"/>
      <c r="T2002"/>
      <c r="U2002"/>
      <c r="V2002"/>
      <c r="W2002"/>
    </row>
    <row r="2003" spans="1:23" x14ac:dyDescent="0.35">
      <c r="A2003"/>
      <c r="B2003"/>
      <c r="C2003"/>
      <c r="D2003"/>
      <c r="E2003"/>
      <c r="F2003"/>
      <c r="G2003"/>
      <c r="H2003"/>
      <c r="I2003"/>
      <c r="J2003"/>
      <c r="K2003"/>
      <c r="L2003"/>
      <c r="M2003"/>
      <c r="N2003"/>
      <c r="O2003"/>
      <c r="P2003"/>
      <c r="Q2003"/>
      <c r="R2003"/>
      <c r="S2003"/>
      <c r="T2003"/>
      <c r="U2003"/>
      <c r="V2003"/>
      <c r="W2003"/>
    </row>
    <row r="2004" spans="1:23" x14ac:dyDescent="0.35">
      <c r="A2004"/>
      <c r="B2004"/>
      <c r="C2004"/>
      <c r="D2004"/>
      <c r="E2004"/>
      <c r="F2004"/>
      <c r="G2004"/>
      <c r="H2004"/>
      <c r="I2004"/>
      <c r="J2004"/>
      <c r="K2004"/>
      <c r="L2004"/>
      <c r="M2004"/>
      <c r="N2004"/>
      <c r="O2004"/>
      <c r="P2004"/>
      <c r="Q2004"/>
      <c r="R2004"/>
      <c r="S2004"/>
      <c r="T2004"/>
      <c r="U2004"/>
      <c r="V2004"/>
      <c r="W2004"/>
    </row>
    <row r="2005" spans="1:23" x14ac:dyDescent="0.35">
      <c r="A2005"/>
      <c r="B2005"/>
      <c r="C2005"/>
      <c r="D2005"/>
      <c r="E2005"/>
      <c r="F2005"/>
      <c r="G2005"/>
      <c r="H2005"/>
      <c r="I2005"/>
      <c r="J2005"/>
      <c r="K2005"/>
      <c r="L2005"/>
      <c r="M2005"/>
      <c r="N2005"/>
      <c r="O2005"/>
      <c r="P2005"/>
      <c r="Q2005"/>
      <c r="R2005"/>
      <c r="S2005"/>
      <c r="T2005"/>
      <c r="U2005"/>
      <c r="V2005"/>
      <c r="W2005"/>
    </row>
    <row r="2006" spans="1:23" x14ac:dyDescent="0.35">
      <c r="A2006"/>
      <c r="B2006"/>
      <c r="C2006"/>
      <c r="D2006"/>
      <c r="E2006"/>
      <c r="F2006"/>
      <c r="G2006"/>
      <c r="H2006"/>
      <c r="I2006"/>
      <c r="J2006"/>
      <c r="K2006"/>
      <c r="L2006"/>
      <c r="M2006"/>
      <c r="N2006"/>
      <c r="O2006"/>
      <c r="P2006"/>
      <c r="Q2006"/>
      <c r="R2006"/>
      <c r="S2006"/>
      <c r="T2006"/>
      <c r="U2006"/>
      <c r="V2006"/>
      <c r="W2006"/>
    </row>
    <row r="2007" spans="1:23" x14ac:dyDescent="0.35">
      <c r="A2007"/>
      <c r="B2007"/>
      <c r="C2007"/>
      <c r="D2007"/>
      <c r="E2007"/>
      <c r="F2007"/>
      <c r="G2007"/>
      <c r="H2007"/>
      <c r="I2007"/>
      <c r="J2007"/>
      <c r="K2007"/>
      <c r="L2007"/>
      <c r="M2007"/>
      <c r="N2007"/>
      <c r="O2007"/>
      <c r="P2007"/>
      <c r="Q2007"/>
      <c r="R2007"/>
      <c r="S2007"/>
      <c r="T2007"/>
      <c r="U2007"/>
      <c r="V2007"/>
      <c r="W2007"/>
    </row>
    <row r="2008" spans="1:23" x14ac:dyDescent="0.35">
      <c r="A2008"/>
      <c r="B2008"/>
      <c r="C2008"/>
      <c r="D2008"/>
      <c r="E2008"/>
      <c r="F2008"/>
      <c r="G2008"/>
      <c r="H2008"/>
      <c r="I2008"/>
      <c r="J2008"/>
      <c r="K2008"/>
      <c r="L2008"/>
      <c r="M2008"/>
      <c r="N2008"/>
      <c r="O2008"/>
      <c r="P2008"/>
      <c r="Q2008"/>
      <c r="R2008"/>
      <c r="S2008"/>
      <c r="T2008"/>
      <c r="U2008"/>
      <c r="V2008"/>
      <c r="W2008"/>
    </row>
    <row r="2009" spans="1:23" x14ac:dyDescent="0.35">
      <c r="A2009"/>
      <c r="B2009"/>
      <c r="C2009"/>
      <c r="D2009"/>
      <c r="E2009"/>
      <c r="F2009"/>
      <c r="G2009"/>
      <c r="H2009"/>
      <c r="I2009"/>
      <c r="J2009"/>
      <c r="K2009"/>
      <c r="L2009"/>
      <c r="M2009"/>
      <c r="N2009"/>
      <c r="O2009"/>
      <c r="P2009"/>
      <c r="Q2009"/>
      <c r="R2009"/>
      <c r="S2009"/>
      <c r="T2009"/>
      <c r="U2009"/>
      <c r="V2009"/>
      <c r="W2009"/>
    </row>
    <row r="2010" spans="1:23" x14ac:dyDescent="0.35">
      <c r="A2010"/>
      <c r="B2010"/>
      <c r="C2010"/>
      <c r="D2010"/>
      <c r="E2010"/>
      <c r="F2010"/>
      <c r="G2010"/>
      <c r="H2010"/>
      <c r="I2010"/>
      <c r="J2010"/>
      <c r="K2010"/>
      <c r="L2010"/>
      <c r="M2010"/>
      <c r="N2010"/>
      <c r="O2010"/>
      <c r="P2010"/>
      <c r="Q2010"/>
      <c r="R2010"/>
      <c r="S2010"/>
      <c r="T2010"/>
      <c r="U2010"/>
      <c r="V2010"/>
      <c r="W2010"/>
    </row>
    <row r="2011" spans="1:23" x14ac:dyDescent="0.35">
      <c r="A2011"/>
      <c r="B2011"/>
      <c r="C2011"/>
      <c r="D2011"/>
      <c r="E2011"/>
      <c r="F2011"/>
      <c r="G2011"/>
      <c r="H2011"/>
      <c r="I2011"/>
      <c r="J2011"/>
      <c r="K2011"/>
      <c r="L2011"/>
      <c r="M2011"/>
      <c r="N2011"/>
      <c r="O2011"/>
      <c r="P2011"/>
      <c r="Q2011"/>
      <c r="R2011"/>
      <c r="S2011"/>
      <c r="T2011"/>
      <c r="U2011"/>
      <c r="V2011"/>
      <c r="W2011"/>
    </row>
    <row r="2012" spans="1:23" x14ac:dyDescent="0.35">
      <c r="A2012"/>
      <c r="B2012"/>
      <c r="C2012"/>
      <c r="D2012"/>
      <c r="E2012"/>
      <c r="F2012"/>
      <c r="G2012"/>
      <c r="H2012"/>
      <c r="I2012"/>
      <c r="J2012"/>
      <c r="K2012"/>
      <c r="L2012"/>
      <c r="M2012"/>
      <c r="N2012"/>
      <c r="O2012"/>
      <c r="P2012"/>
      <c r="Q2012"/>
      <c r="R2012"/>
      <c r="S2012"/>
      <c r="T2012"/>
      <c r="U2012"/>
      <c r="V2012"/>
      <c r="W2012"/>
    </row>
    <row r="2013" spans="1:23" x14ac:dyDescent="0.35">
      <c r="A2013"/>
      <c r="B2013"/>
      <c r="C2013"/>
      <c r="D2013"/>
      <c r="E2013"/>
      <c r="F2013"/>
      <c r="G2013"/>
      <c r="H2013"/>
      <c r="I2013"/>
      <c r="J2013"/>
      <c r="K2013"/>
      <c r="L2013"/>
      <c r="M2013"/>
      <c r="N2013"/>
      <c r="O2013"/>
      <c r="P2013"/>
      <c r="Q2013"/>
      <c r="R2013"/>
      <c r="S2013"/>
      <c r="T2013"/>
      <c r="U2013"/>
      <c r="V2013"/>
      <c r="W2013"/>
    </row>
    <row r="2014" spans="1:23" x14ac:dyDescent="0.35">
      <c r="A2014"/>
      <c r="B2014"/>
      <c r="C2014"/>
      <c r="D2014"/>
      <c r="E2014"/>
      <c r="F2014"/>
      <c r="G2014"/>
      <c r="H2014"/>
      <c r="I2014"/>
      <c r="J2014"/>
      <c r="K2014"/>
      <c r="L2014"/>
      <c r="M2014"/>
      <c r="N2014"/>
      <c r="O2014"/>
      <c r="P2014"/>
      <c r="Q2014"/>
      <c r="R2014"/>
      <c r="S2014"/>
      <c r="T2014"/>
      <c r="U2014"/>
      <c r="V2014"/>
      <c r="W2014"/>
    </row>
    <row r="2015" spans="1:23" x14ac:dyDescent="0.35">
      <c r="A2015"/>
      <c r="B2015"/>
      <c r="C2015"/>
      <c r="D2015"/>
      <c r="E2015"/>
      <c r="F2015"/>
      <c r="G2015"/>
      <c r="H2015"/>
      <c r="I2015"/>
      <c r="J2015"/>
      <c r="K2015"/>
      <c r="L2015"/>
      <c r="M2015"/>
      <c r="N2015"/>
      <c r="O2015"/>
      <c r="P2015"/>
      <c r="Q2015"/>
      <c r="R2015"/>
      <c r="S2015"/>
      <c r="T2015"/>
      <c r="U2015"/>
      <c r="V2015"/>
      <c r="W2015"/>
    </row>
    <row r="2016" spans="1:23" x14ac:dyDescent="0.35">
      <c r="A2016"/>
      <c r="B2016"/>
      <c r="C2016"/>
      <c r="D2016"/>
      <c r="E2016"/>
      <c r="F2016"/>
      <c r="G2016"/>
      <c r="H2016"/>
      <c r="I2016"/>
      <c r="J2016"/>
      <c r="K2016"/>
      <c r="L2016"/>
      <c r="M2016"/>
      <c r="N2016"/>
      <c r="O2016"/>
      <c r="P2016"/>
      <c r="Q2016"/>
      <c r="R2016"/>
      <c r="S2016"/>
      <c r="T2016"/>
      <c r="U2016"/>
      <c r="V2016"/>
      <c r="W2016"/>
    </row>
    <row r="2017" spans="1:23" x14ac:dyDescent="0.35">
      <c r="A2017"/>
      <c r="B2017"/>
      <c r="C2017"/>
      <c r="D2017"/>
      <c r="E2017"/>
      <c r="F2017"/>
      <c r="G2017"/>
      <c r="H2017"/>
      <c r="I2017"/>
      <c r="J2017"/>
      <c r="K2017"/>
      <c r="L2017"/>
      <c r="M2017"/>
      <c r="N2017"/>
      <c r="O2017"/>
      <c r="P2017"/>
      <c r="Q2017"/>
      <c r="R2017"/>
      <c r="S2017"/>
      <c r="T2017"/>
      <c r="U2017"/>
      <c r="V2017"/>
      <c r="W2017"/>
    </row>
    <row r="2018" spans="1:23" x14ac:dyDescent="0.35">
      <c r="A2018"/>
      <c r="B2018"/>
      <c r="C2018"/>
      <c r="D2018"/>
      <c r="E2018"/>
      <c r="F2018"/>
      <c r="G2018"/>
      <c r="H2018"/>
      <c r="I2018"/>
      <c r="J2018"/>
      <c r="K2018"/>
      <c r="L2018"/>
      <c r="M2018"/>
      <c r="N2018"/>
      <c r="O2018"/>
      <c r="P2018"/>
      <c r="Q2018"/>
      <c r="R2018"/>
      <c r="S2018"/>
      <c r="T2018"/>
      <c r="U2018"/>
      <c r="V2018"/>
      <c r="W2018"/>
    </row>
    <row r="2019" spans="1:23" x14ac:dyDescent="0.35">
      <c r="A2019"/>
      <c r="B2019"/>
      <c r="C2019"/>
      <c r="D2019"/>
      <c r="E2019"/>
      <c r="F2019"/>
      <c r="G2019"/>
      <c r="H2019"/>
      <c r="I2019"/>
      <c r="J2019"/>
      <c r="K2019"/>
      <c r="L2019"/>
      <c r="M2019"/>
      <c r="N2019"/>
      <c r="O2019"/>
      <c r="P2019"/>
      <c r="Q2019"/>
      <c r="R2019"/>
      <c r="S2019"/>
      <c r="T2019"/>
      <c r="U2019"/>
      <c r="V2019"/>
      <c r="W2019"/>
    </row>
    <row r="2020" spans="1:23" x14ac:dyDescent="0.35">
      <c r="A2020"/>
      <c r="B2020"/>
      <c r="C2020"/>
      <c r="D2020"/>
      <c r="E2020"/>
      <c r="F2020"/>
      <c r="G2020"/>
      <c r="H2020"/>
      <c r="I2020"/>
      <c r="J2020"/>
      <c r="K2020"/>
      <c r="L2020"/>
      <c r="M2020"/>
      <c r="N2020"/>
      <c r="O2020"/>
      <c r="P2020"/>
      <c r="Q2020"/>
      <c r="R2020"/>
      <c r="S2020"/>
      <c r="T2020"/>
      <c r="U2020"/>
      <c r="V2020"/>
      <c r="W2020"/>
    </row>
    <row r="2021" spans="1:23" x14ac:dyDescent="0.35">
      <c r="A2021"/>
      <c r="B2021"/>
      <c r="C2021"/>
      <c r="D2021"/>
      <c r="E2021"/>
      <c r="F2021"/>
      <c r="G2021"/>
      <c r="H2021"/>
      <c r="I2021"/>
      <c r="J2021"/>
      <c r="K2021"/>
      <c r="L2021"/>
      <c r="M2021"/>
      <c r="N2021"/>
      <c r="O2021"/>
      <c r="P2021"/>
      <c r="Q2021"/>
      <c r="R2021"/>
      <c r="S2021"/>
      <c r="T2021"/>
      <c r="U2021"/>
      <c r="V2021"/>
      <c r="W2021"/>
    </row>
    <row r="2022" spans="1:23" x14ac:dyDescent="0.35">
      <c r="A2022"/>
      <c r="B2022"/>
      <c r="C2022"/>
      <c r="D2022"/>
      <c r="E2022"/>
      <c r="F2022"/>
      <c r="G2022"/>
      <c r="H2022"/>
      <c r="I2022"/>
      <c r="J2022"/>
      <c r="K2022"/>
      <c r="L2022"/>
      <c r="M2022"/>
      <c r="N2022"/>
      <c r="O2022"/>
      <c r="P2022"/>
      <c r="Q2022"/>
      <c r="R2022"/>
      <c r="S2022"/>
      <c r="T2022"/>
      <c r="U2022"/>
      <c r="V2022"/>
      <c r="W2022"/>
    </row>
    <row r="2023" spans="1:23" x14ac:dyDescent="0.35">
      <c r="A2023"/>
      <c r="B2023"/>
      <c r="C2023"/>
      <c r="D2023"/>
      <c r="E2023"/>
      <c r="F2023"/>
      <c r="G2023"/>
      <c r="H2023"/>
      <c r="I2023"/>
      <c r="J2023"/>
      <c r="K2023"/>
      <c r="L2023"/>
      <c r="M2023"/>
      <c r="N2023"/>
      <c r="O2023"/>
      <c r="P2023"/>
      <c r="Q2023"/>
      <c r="R2023"/>
      <c r="S2023"/>
      <c r="T2023"/>
      <c r="U2023"/>
      <c r="V2023"/>
      <c r="W2023"/>
    </row>
    <row r="2024" spans="1:23" x14ac:dyDescent="0.35">
      <c r="A2024"/>
      <c r="B2024"/>
      <c r="C2024"/>
      <c r="D2024"/>
      <c r="E2024"/>
      <c r="F2024"/>
      <c r="G2024"/>
      <c r="H2024"/>
      <c r="I2024"/>
      <c r="J2024"/>
      <c r="K2024"/>
      <c r="L2024"/>
      <c r="M2024"/>
      <c r="N2024"/>
      <c r="O2024"/>
      <c r="P2024"/>
      <c r="Q2024"/>
      <c r="R2024"/>
      <c r="S2024"/>
      <c r="T2024"/>
      <c r="U2024"/>
      <c r="V2024"/>
      <c r="W2024"/>
    </row>
    <row r="2025" spans="1:23" x14ac:dyDescent="0.35">
      <c r="A2025"/>
      <c r="B2025"/>
      <c r="C2025"/>
      <c r="D2025"/>
      <c r="E2025"/>
      <c r="F2025"/>
      <c r="G2025"/>
      <c r="H2025"/>
      <c r="I2025"/>
      <c r="J2025"/>
      <c r="K2025"/>
      <c r="L2025"/>
      <c r="M2025"/>
      <c r="N2025"/>
      <c r="O2025"/>
      <c r="P2025"/>
      <c r="Q2025"/>
      <c r="R2025"/>
      <c r="S2025"/>
      <c r="T2025"/>
      <c r="U2025"/>
      <c r="V2025"/>
      <c r="W2025"/>
    </row>
    <row r="2026" spans="1:23" x14ac:dyDescent="0.35">
      <c r="A2026"/>
      <c r="B2026"/>
      <c r="C2026"/>
      <c r="D2026"/>
      <c r="E2026"/>
      <c r="F2026"/>
      <c r="G2026"/>
      <c r="H2026"/>
      <c r="I2026"/>
      <c r="J2026"/>
      <c r="K2026"/>
      <c r="L2026"/>
      <c r="M2026"/>
      <c r="N2026"/>
      <c r="O2026"/>
      <c r="P2026"/>
      <c r="Q2026"/>
      <c r="R2026"/>
      <c r="S2026"/>
      <c r="T2026"/>
      <c r="U2026"/>
      <c r="V2026"/>
      <c r="W2026"/>
    </row>
    <row r="2027" spans="1:23" x14ac:dyDescent="0.35">
      <c r="A2027"/>
      <c r="B2027"/>
      <c r="C2027"/>
      <c r="D2027"/>
      <c r="E2027"/>
      <c r="F2027"/>
      <c r="G2027"/>
      <c r="H2027"/>
      <c r="I2027"/>
      <c r="J2027"/>
      <c r="K2027"/>
      <c r="L2027"/>
      <c r="M2027"/>
      <c r="N2027"/>
      <c r="O2027"/>
      <c r="P2027"/>
      <c r="Q2027"/>
      <c r="R2027"/>
      <c r="S2027"/>
      <c r="T2027"/>
      <c r="U2027"/>
      <c r="V2027"/>
      <c r="W2027"/>
    </row>
    <row r="2028" spans="1:23" x14ac:dyDescent="0.35">
      <c r="A2028"/>
      <c r="B2028"/>
      <c r="C2028"/>
      <c r="D2028"/>
      <c r="E2028"/>
      <c r="F2028"/>
      <c r="G2028"/>
      <c r="H2028"/>
      <c r="I2028"/>
      <c r="J2028"/>
      <c r="K2028"/>
      <c r="L2028"/>
      <c r="M2028"/>
      <c r="N2028"/>
      <c r="O2028"/>
      <c r="P2028"/>
      <c r="Q2028"/>
      <c r="R2028"/>
      <c r="S2028"/>
      <c r="T2028"/>
      <c r="U2028"/>
      <c r="V2028"/>
      <c r="W2028"/>
    </row>
    <row r="2029" spans="1:23" x14ac:dyDescent="0.35">
      <c r="A2029"/>
      <c r="B2029"/>
      <c r="C2029"/>
      <c r="D2029"/>
      <c r="E2029"/>
      <c r="F2029"/>
      <c r="G2029"/>
      <c r="H2029"/>
      <c r="I2029"/>
      <c r="J2029"/>
      <c r="K2029"/>
      <c r="L2029"/>
      <c r="M2029"/>
      <c r="N2029"/>
      <c r="O2029"/>
      <c r="P2029"/>
      <c r="Q2029"/>
      <c r="R2029"/>
      <c r="S2029"/>
      <c r="T2029"/>
      <c r="U2029"/>
      <c r="V2029"/>
      <c r="W2029"/>
    </row>
    <row r="2030" spans="1:23" x14ac:dyDescent="0.35">
      <c r="A2030"/>
      <c r="B2030"/>
      <c r="C2030"/>
      <c r="D2030"/>
      <c r="E2030"/>
      <c r="F2030"/>
      <c r="G2030"/>
      <c r="H2030"/>
      <c r="I2030"/>
      <c r="J2030"/>
      <c r="K2030"/>
      <c r="L2030"/>
      <c r="M2030"/>
      <c r="N2030"/>
      <c r="O2030"/>
      <c r="P2030"/>
      <c r="Q2030"/>
      <c r="R2030"/>
      <c r="S2030"/>
      <c r="T2030"/>
      <c r="U2030"/>
      <c r="V2030"/>
      <c r="W2030"/>
    </row>
    <row r="2031" spans="1:23" x14ac:dyDescent="0.35">
      <c r="A2031"/>
      <c r="B2031"/>
      <c r="C2031"/>
      <c r="D2031"/>
      <c r="E2031"/>
      <c r="F2031"/>
      <c r="G2031"/>
      <c r="H2031"/>
      <c r="I2031"/>
      <c r="J2031"/>
      <c r="K2031"/>
      <c r="L2031"/>
      <c r="M2031"/>
      <c r="N2031"/>
      <c r="O2031"/>
      <c r="P2031"/>
      <c r="Q2031"/>
      <c r="R2031"/>
      <c r="S2031"/>
      <c r="T2031"/>
      <c r="U2031"/>
      <c r="V2031"/>
      <c r="W2031"/>
    </row>
    <row r="2032" spans="1:23" x14ac:dyDescent="0.35">
      <c r="A2032"/>
      <c r="B2032"/>
      <c r="C2032"/>
      <c r="D2032"/>
      <c r="E2032"/>
      <c r="F2032"/>
      <c r="G2032"/>
      <c r="H2032"/>
      <c r="I2032"/>
      <c r="J2032"/>
      <c r="K2032"/>
      <c r="L2032"/>
      <c r="M2032"/>
      <c r="N2032"/>
      <c r="O2032"/>
      <c r="P2032"/>
      <c r="Q2032"/>
      <c r="R2032"/>
      <c r="S2032"/>
      <c r="T2032"/>
      <c r="U2032"/>
      <c r="V2032"/>
      <c r="W2032"/>
    </row>
    <row r="2033" spans="1:23" x14ac:dyDescent="0.35">
      <c r="A2033"/>
      <c r="B2033"/>
      <c r="C2033"/>
      <c r="D2033"/>
      <c r="E2033"/>
      <c r="F2033"/>
      <c r="G2033"/>
      <c r="H2033"/>
      <c r="I2033"/>
      <c r="J2033"/>
      <c r="K2033"/>
      <c r="L2033"/>
      <c r="M2033"/>
      <c r="N2033"/>
      <c r="O2033"/>
      <c r="P2033"/>
      <c r="Q2033"/>
      <c r="R2033"/>
      <c r="S2033"/>
      <c r="T2033"/>
      <c r="U2033"/>
      <c r="V2033"/>
      <c r="W2033"/>
    </row>
    <row r="2034" spans="1:23" x14ac:dyDescent="0.35">
      <c r="A2034"/>
      <c r="B2034"/>
      <c r="C2034"/>
      <c r="D2034"/>
      <c r="E2034"/>
      <c r="F2034"/>
      <c r="G2034"/>
      <c r="H2034"/>
      <c r="I2034"/>
      <c r="J2034"/>
      <c r="K2034"/>
      <c r="L2034"/>
      <c r="M2034"/>
      <c r="N2034"/>
      <c r="O2034"/>
      <c r="P2034"/>
      <c r="Q2034"/>
      <c r="R2034"/>
      <c r="S2034"/>
      <c r="T2034"/>
      <c r="U2034"/>
      <c r="V2034"/>
      <c r="W2034"/>
    </row>
    <row r="2035" spans="1:23" x14ac:dyDescent="0.35">
      <c r="A2035"/>
      <c r="B2035"/>
      <c r="C2035"/>
      <c r="D2035"/>
      <c r="E2035"/>
      <c r="F2035"/>
      <c r="G2035"/>
      <c r="H2035"/>
      <c r="I2035"/>
      <c r="J2035"/>
      <c r="K2035"/>
      <c r="L2035"/>
      <c r="M2035"/>
      <c r="N2035"/>
      <c r="O2035"/>
      <c r="P2035"/>
      <c r="Q2035"/>
      <c r="R2035"/>
      <c r="S2035"/>
      <c r="T2035"/>
      <c r="U2035"/>
      <c r="V2035"/>
      <c r="W2035"/>
    </row>
    <row r="2036" spans="1:23" x14ac:dyDescent="0.35">
      <c r="A2036"/>
      <c r="B2036"/>
      <c r="C2036"/>
      <c r="D2036"/>
      <c r="E2036"/>
      <c r="F2036"/>
      <c r="G2036"/>
      <c r="H2036"/>
      <c r="I2036"/>
      <c r="J2036"/>
      <c r="K2036"/>
      <c r="L2036"/>
      <c r="M2036"/>
      <c r="N2036"/>
      <c r="O2036"/>
      <c r="P2036"/>
      <c r="Q2036"/>
      <c r="R2036"/>
      <c r="S2036"/>
      <c r="T2036"/>
      <c r="U2036"/>
      <c r="V2036"/>
      <c r="W2036"/>
    </row>
    <row r="2037" spans="1:23" x14ac:dyDescent="0.35">
      <c r="A2037"/>
      <c r="B2037"/>
      <c r="C2037"/>
      <c r="D2037"/>
      <c r="E2037"/>
      <c r="F2037"/>
      <c r="G2037"/>
      <c r="H2037"/>
      <c r="I2037"/>
      <c r="J2037"/>
      <c r="K2037"/>
      <c r="L2037"/>
      <c r="M2037"/>
      <c r="N2037"/>
      <c r="O2037"/>
      <c r="P2037"/>
      <c r="Q2037"/>
      <c r="R2037"/>
      <c r="S2037"/>
      <c r="T2037"/>
      <c r="U2037"/>
      <c r="V2037"/>
      <c r="W2037"/>
    </row>
    <row r="2038" spans="1:23" x14ac:dyDescent="0.35">
      <c r="A2038"/>
      <c r="B2038"/>
      <c r="C2038"/>
      <c r="D2038"/>
      <c r="E2038"/>
      <c r="F2038"/>
      <c r="G2038"/>
      <c r="H2038"/>
      <c r="I2038"/>
      <c r="J2038"/>
      <c r="K2038"/>
      <c r="L2038"/>
      <c r="M2038"/>
      <c r="N2038"/>
      <c r="O2038"/>
      <c r="P2038"/>
      <c r="Q2038"/>
      <c r="R2038"/>
      <c r="S2038"/>
      <c r="T2038"/>
      <c r="U2038"/>
      <c r="V2038"/>
      <c r="W2038"/>
    </row>
    <row r="2039" spans="1:23" x14ac:dyDescent="0.35">
      <c r="A2039"/>
      <c r="B2039"/>
      <c r="C2039"/>
      <c r="D2039"/>
      <c r="E2039"/>
      <c r="F2039"/>
      <c r="G2039"/>
      <c r="H2039"/>
      <c r="I2039"/>
      <c r="J2039"/>
      <c r="K2039"/>
      <c r="L2039"/>
      <c r="M2039"/>
      <c r="N2039"/>
      <c r="O2039"/>
      <c r="P2039"/>
      <c r="Q2039"/>
      <c r="R2039"/>
      <c r="S2039"/>
      <c r="T2039"/>
      <c r="U2039"/>
      <c r="V2039"/>
      <c r="W2039"/>
    </row>
    <row r="2040" spans="1:23" x14ac:dyDescent="0.35">
      <c r="A2040"/>
      <c r="B2040"/>
      <c r="C2040"/>
      <c r="D2040"/>
      <c r="E2040"/>
      <c r="F2040"/>
      <c r="G2040"/>
      <c r="H2040"/>
      <c r="I2040"/>
      <c r="J2040"/>
      <c r="K2040"/>
      <c r="L2040"/>
      <c r="M2040"/>
      <c r="N2040"/>
      <c r="O2040"/>
      <c r="P2040"/>
      <c r="Q2040"/>
      <c r="R2040"/>
      <c r="S2040"/>
      <c r="T2040"/>
      <c r="U2040"/>
      <c r="V2040"/>
      <c r="W2040"/>
    </row>
    <row r="2041" spans="1:23" x14ac:dyDescent="0.35">
      <c r="A2041"/>
      <c r="B2041"/>
      <c r="C2041"/>
      <c r="D2041"/>
      <c r="E2041"/>
      <c r="F2041"/>
      <c r="G2041"/>
      <c r="H2041"/>
      <c r="I2041"/>
      <c r="J2041"/>
      <c r="K2041"/>
      <c r="L2041"/>
      <c r="M2041"/>
      <c r="N2041"/>
      <c r="O2041"/>
      <c r="P2041"/>
      <c r="Q2041"/>
      <c r="R2041"/>
      <c r="S2041"/>
      <c r="T2041"/>
      <c r="U2041"/>
      <c r="V2041"/>
      <c r="W2041"/>
    </row>
    <row r="2042" spans="1:23" x14ac:dyDescent="0.35">
      <c r="A2042"/>
      <c r="B2042"/>
      <c r="C2042"/>
      <c r="D2042"/>
      <c r="E2042"/>
      <c r="F2042"/>
      <c r="G2042"/>
      <c r="H2042"/>
      <c r="I2042"/>
      <c r="J2042"/>
      <c r="K2042"/>
      <c r="L2042"/>
      <c r="M2042"/>
      <c r="N2042"/>
      <c r="O2042"/>
      <c r="P2042"/>
      <c r="Q2042"/>
      <c r="R2042"/>
      <c r="S2042"/>
      <c r="T2042"/>
      <c r="U2042"/>
      <c r="V2042"/>
      <c r="W2042"/>
    </row>
    <row r="2043" spans="1:23" x14ac:dyDescent="0.35">
      <c r="A2043"/>
      <c r="B2043"/>
      <c r="C2043"/>
      <c r="D2043"/>
      <c r="E2043"/>
      <c r="F2043"/>
      <c r="G2043"/>
      <c r="H2043"/>
      <c r="I2043"/>
      <c r="J2043"/>
      <c r="K2043"/>
      <c r="L2043"/>
      <c r="M2043"/>
      <c r="N2043"/>
      <c r="O2043"/>
      <c r="P2043"/>
      <c r="Q2043"/>
      <c r="R2043"/>
      <c r="S2043"/>
      <c r="T2043"/>
      <c r="U2043"/>
      <c r="V2043"/>
      <c r="W2043"/>
    </row>
    <row r="2044" spans="1:23" x14ac:dyDescent="0.35">
      <c r="A2044"/>
      <c r="B2044"/>
      <c r="C2044"/>
      <c r="D2044"/>
      <c r="E2044"/>
      <c r="F2044"/>
      <c r="G2044"/>
      <c r="H2044"/>
      <c r="I2044"/>
      <c r="J2044"/>
      <c r="K2044"/>
      <c r="L2044"/>
      <c r="M2044"/>
      <c r="N2044"/>
      <c r="O2044"/>
      <c r="P2044"/>
      <c r="Q2044"/>
      <c r="R2044"/>
      <c r="S2044"/>
      <c r="T2044"/>
      <c r="U2044"/>
      <c r="V2044"/>
      <c r="W2044"/>
    </row>
    <row r="2045" spans="1:23" x14ac:dyDescent="0.35">
      <c r="A2045"/>
      <c r="B2045"/>
      <c r="C2045"/>
      <c r="D2045"/>
      <c r="E2045"/>
      <c r="F2045"/>
      <c r="G2045"/>
      <c r="H2045"/>
      <c r="I2045"/>
      <c r="J2045"/>
      <c r="K2045"/>
      <c r="L2045"/>
      <c r="M2045"/>
      <c r="N2045"/>
      <c r="O2045"/>
      <c r="P2045"/>
      <c r="Q2045"/>
      <c r="R2045"/>
      <c r="S2045"/>
      <c r="T2045"/>
      <c r="U2045"/>
      <c r="V2045"/>
      <c r="W2045"/>
    </row>
    <row r="2046" spans="1:23" x14ac:dyDescent="0.35">
      <c r="A2046"/>
      <c r="B2046"/>
      <c r="C2046"/>
      <c r="D2046"/>
      <c r="E2046"/>
      <c r="F2046"/>
      <c r="G2046"/>
      <c r="H2046"/>
      <c r="I2046"/>
      <c r="J2046"/>
      <c r="K2046"/>
      <c r="L2046"/>
      <c r="M2046"/>
      <c r="N2046"/>
      <c r="O2046"/>
      <c r="P2046"/>
      <c r="Q2046"/>
      <c r="R2046"/>
      <c r="S2046"/>
      <c r="T2046"/>
      <c r="U2046"/>
      <c r="V2046"/>
      <c r="W2046"/>
    </row>
    <row r="2047" spans="1:23" x14ac:dyDescent="0.35">
      <c r="A2047"/>
      <c r="B2047"/>
      <c r="C2047"/>
      <c r="D2047"/>
      <c r="E2047"/>
      <c r="F2047"/>
      <c r="G2047"/>
      <c r="H2047"/>
      <c r="I2047"/>
      <c r="J2047"/>
      <c r="K2047"/>
      <c r="L2047"/>
      <c r="M2047"/>
      <c r="N2047"/>
      <c r="O2047"/>
      <c r="P2047"/>
      <c r="Q2047"/>
      <c r="R2047"/>
      <c r="S2047"/>
      <c r="T2047"/>
      <c r="U2047"/>
      <c r="V2047"/>
      <c r="W2047"/>
    </row>
    <row r="2048" spans="1:23" x14ac:dyDescent="0.35">
      <c r="A2048"/>
      <c r="B2048"/>
      <c r="C2048"/>
      <c r="D2048"/>
      <c r="E2048"/>
      <c r="F2048"/>
      <c r="G2048"/>
      <c r="H2048"/>
      <c r="I2048"/>
      <c r="J2048"/>
      <c r="K2048"/>
      <c r="L2048"/>
      <c r="M2048"/>
      <c r="N2048"/>
      <c r="O2048"/>
      <c r="P2048"/>
      <c r="Q2048"/>
      <c r="R2048"/>
      <c r="S2048"/>
      <c r="T2048"/>
      <c r="U2048"/>
      <c r="V2048"/>
      <c r="W2048"/>
    </row>
    <row r="2049" spans="1:23" x14ac:dyDescent="0.35">
      <c r="A2049"/>
      <c r="B2049"/>
      <c r="C2049"/>
      <c r="D2049"/>
      <c r="E2049"/>
      <c r="F2049"/>
      <c r="G2049"/>
      <c r="H2049"/>
      <c r="I2049"/>
      <c r="J2049"/>
      <c r="K2049"/>
      <c r="L2049"/>
      <c r="M2049"/>
      <c r="N2049"/>
      <c r="O2049"/>
      <c r="P2049"/>
      <c r="Q2049"/>
      <c r="R2049"/>
      <c r="S2049"/>
      <c r="T2049"/>
      <c r="U2049"/>
      <c r="V2049"/>
      <c r="W2049"/>
    </row>
    <row r="2050" spans="1:23" x14ac:dyDescent="0.35">
      <c r="A2050"/>
      <c r="B2050"/>
      <c r="C2050"/>
      <c r="D2050"/>
      <c r="E2050"/>
      <c r="F2050"/>
      <c r="G2050"/>
      <c r="H2050"/>
      <c r="I2050"/>
      <c r="J2050"/>
      <c r="K2050"/>
      <c r="L2050"/>
      <c r="M2050"/>
      <c r="N2050"/>
      <c r="O2050"/>
      <c r="P2050"/>
      <c r="Q2050"/>
      <c r="R2050"/>
      <c r="S2050"/>
      <c r="T2050"/>
      <c r="U2050"/>
      <c r="V2050"/>
      <c r="W2050"/>
    </row>
    <row r="2051" spans="1:23" x14ac:dyDescent="0.35">
      <c r="A2051"/>
      <c r="B2051"/>
      <c r="C2051"/>
      <c r="D2051"/>
      <c r="E2051"/>
      <c r="F2051"/>
      <c r="G2051"/>
      <c r="H2051"/>
      <c r="I2051"/>
      <c r="J2051"/>
      <c r="K2051"/>
      <c r="L2051"/>
      <c r="M2051"/>
      <c r="N2051"/>
      <c r="O2051"/>
      <c r="P2051"/>
      <c r="Q2051"/>
      <c r="R2051"/>
      <c r="S2051"/>
      <c r="T2051"/>
      <c r="U2051"/>
      <c r="V2051"/>
      <c r="W2051"/>
    </row>
    <row r="2052" spans="1:23" x14ac:dyDescent="0.35">
      <c r="A2052"/>
      <c r="B2052"/>
      <c r="C2052"/>
      <c r="D2052"/>
      <c r="E2052"/>
      <c r="F2052"/>
      <c r="G2052"/>
      <c r="H2052"/>
      <c r="I2052"/>
      <c r="J2052"/>
      <c r="K2052"/>
      <c r="L2052"/>
      <c r="M2052"/>
      <c r="N2052"/>
      <c r="O2052"/>
      <c r="P2052"/>
      <c r="Q2052"/>
      <c r="R2052"/>
      <c r="S2052"/>
      <c r="T2052"/>
      <c r="U2052"/>
      <c r="V2052"/>
      <c r="W2052"/>
    </row>
    <row r="2053" spans="1:23" x14ac:dyDescent="0.35">
      <c r="A2053"/>
      <c r="B2053"/>
      <c r="C2053"/>
      <c r="D2053"/>
      <c r="E2053"/>
      <c r="F2053"/>
      <c r="G2053"/>
      <c r="H2053"/>
      <c r="I2053"/>
      <c r="J2053"/>
      <c r="K2053"/>
      <c r="L2053"/>
      <c r="M2053"/>
      <c r="N2053"/>
      <c r="O2053"/>
      <c r="P2053"/>
      <c r="Q2053"/>
      <c r="R2053"/>
      <c r="S2053"/>
      <c r="T2053"/>
      <c r="U2053"/>
      <c r="V2053"/>
      <c r="W2053"/>
    </row>
    <row r="2054" spans="1:23" x14ac:dyDescent="0.35">
      <c r="A2054"/>
      <c r="B2054"/>
      <c r="C2054"/>
      <c r="D2054"/>
      <c r="E2054"/>
      <c r="F2054"/>
      <c r="G2054"/>
      <c r="H2054"/>
      <c r="I2054"/>
      <c r="J2054"/>
      <c r="K2054"/>
      <c r="L2054"/>
      <c r="M2054"/>
      <c r="N2054"/>
      <c r="O2054"/>
      <c r="P2054"/>
      <c r="Q2054"/>
      <c r="R2054"/>
      <c r="S2054"/>
      <c r="T2054"/>
      <c r="U2054"/>
      <c r="V2054"/>
      <c r="W2054"/>
    </row>
    <row r="2055" spans="1:23" x14ac:dyDescent="0.35">
      <c r="A2055"/>
      <c r="B2055"/>
      <c r="C2055"/>
      <c r="D2055"/>
      <c r="E2055"/>
      <c r="F2055"/>
      <c r="G2055"/>
      <c r="H2055"/>
      <c r="I2055"/>
      <c r="J2055"/>
      <c r="K2055"/>
      <c r="L2055"/>
      <c r="M2055"/>
      <c r="N2055"/>
      <c r="O2055"/>
      <c r="P2055"/>
      <c r="Q2055"/>
      <c r="R2055"/>
      <c r="S2055"/>
      <c r="T2055"/>
      <c r="U2055"/>
      <c r="V2055"/>
      <c r="W2055"/>
    </row>
    <row r="2056" spans="1:23" x14ac:dyDescent="0.35">
      <c r="A2056"/>
      <c r="B2056"/>
      <c r="C2056"/>
      <c r="D2056"/>
      <c r="E2056"/>
      <c r="F2056"/>
      <c r="G2056"/>
      <c r="H2056"/>
      <c r="I2056"/>
      <c r="J2056"/>
      <c r="K2056"/>
      <c r="L2056"/>
      <c r="M2056"/>
      <c r="N2056"/>
      <c r="O2056"/>
      <c r="P2056"/>
      <c r="Q2056"/>
      <c r="R2056"/>
      <c r="S2056"/>
      <c r="T2056"/>
      <c r="U2056"/>
      <c r="V2056"/>
      <c r="W2056"/>
    </row>
    <row r="2057" spans="1:23" x14ac:dyDescent="0.35">
      <c r="A2057"/>
      <c r="B2057"/>
      <c r="C2057"/>
      <c r="D2057"/>
      <c r="E2057"/>
      <c r="F2057"/>
      <c r="G2057"/>
      <c r="H2057"/>
      <c r="I2057"/>
      <c r="J2057"/>
      <c r="K2057"/>
      <c r="L2057"/>
      <c r="M2057"/>
      <c r="N2057"/>
      <c r="O2057"/>
      <c r="P2057"/>
      <c r="Q2057"/>
      <c r="R2057"/>
      <c r="S2057"/>
      <c r="T2057"/>
      <c r="U2057"/>
      <c r="V2057"/>
      <c r="W2057"/>
    </row>
    <row r="2058" spans="1:23" x14ac:dyDescent="0.35">
      <c r="A2058"/>
      <c r="B2058"/>
      <c r="C2058"/>
      <c r="D2058"/>
      <c r="E2058"/>
      <c r="F2058"/>
      <c r="G2058"/>
      <c r="H2058"/>
      <c r="I2058"/>
      <c r="J2058"/>
      <c r="K2058"/>
      <c r="L2058"/>
      <c r="M2058"/>
      <c r="N2058"/>
      <c r="O2058"/>
      <c r="P2058"/>
      <c r="Q2058"/>
      <c r="R2058"/>
      <c r="S2058"/>
      <c r="T2058"/>
      <c r="U2058"/>
      <c r="V2058"/>
      <c r="W2058"/>
    </row>
    <row r="2059" spans="1:23" x14ac:dyDescent="0.35">
      <c r="A2059"/>
      <c r="B2059"/>
      <c r="C2059"/>
      <c r="D2059"/>
      <c r="E2059"/>
      <c r="F2059"/>
      <c r="G2059"/>
      <c r="H2059"/>
      <c r="I2059"/>
      <c r="J2059"/>
      <c r="K2059"/>
      <c r="L2059"/>
      <c r="M2059"/>
      <c r="N2059"/>
      <c r="O2059"/>
      <c r="P2059"/>
      <c r="Q2059"/>
      <c r="R2059"/>
      <c r="S2059"/>
      <c r="T2059"/>
      <c r="U2059"/>
      <c r="V2059"/>
      <c r="W2059"/>
    </row>
    <row r="2060" spans="1:23" x14ac:dyDescent="0.35">
      <c r="A2060"/>
      <c r="B2060"/>
      <c r="C2060"/>
      <c r="D2060"/>
      <c r="E2060"/>
      <c r="F2060"/>
      <c r="G2060"/>
      <c r="H2060"/>
      <c r="I2060"/>
      <c r="J2060"/>
      <c r="K2060"/>
      <c r="L2060"/>
      <c r="M2060"/>
      <c r="N2060"/>
      <c r="O2060"/>
      <c r="P2060"/>
      <c r="Q2060"/>
      <c r="R2060"/>
      <c r="S2060"/>
      <c r="T2060"/>
      <c r="U2060"/>
      <c r="V2060"/>
      <c r="W2060"/>
    </row>
    <row r="2061" spans="1:23" x14ac:dyDescent="0.35">
      <c r="A2061"/>
      <c r="B2061"/>
      <c r="C2061"/>
      <c r="D2061"/>
      <c r="E2061"/>
      <c r="F2061"/>
      <c r="G2061"/>
      <c r="H2061"/>
      <c r="I2061"/>
      <c r="J2061"/>
      <c r="K2061"/>
      <c r="L2061"/>
      <c r="M2061"/>
      <c r="N2061"/>
      <c r="O2061"/>
      <c r="P2061"/>
      <c r="Q2061"/>
      <c r="R2061"/>
      <c r="S2061"/>
      <c r="T2061"/>
      <c r="U2061"/>
      <c r="V2061"/>
      <c r="W2061"/>
    </row>
    <row r="2062" spans="1:23" x14ac:dyDescent="0.35">
      <c r="A2062"/>
      <c r="B2062"/>
      <c r="C2062"/>
      <c r="D2062"/>
      <c r="E2062"/>
      <c r="F2062"/>
      <c r="G2062"/>
      <c r="H2062"/>
      <c r="I2062"/>
      <c r="J2062"/>
      <c r="K2062"/>
      <c r="L2062"/>
      <c r="M2062"/>
      <c r="N2062"/>
      <c r="O2062"/>
      <c r="P2062"/>
      <c r="Q2062"/>
      <c r="R2062"/>
      <c r="S2062"/>
      <c r="T2062"/>
      <c r="U2062"/>
      <c r="V2062"/>
      <c r="W2062"/>
    </row>
    <row r="2063" spans="1:23" x14ac:dyDescent="0.35">
      <c r="A2063"/>
      <c r="B2063"/>
      <c r="C2063"/>
      <c r="D2063"/>
      <c r="E2063"/>
      <c r="F2063"/>
      <c r="G2063"/>
      <c r="H2063"/>
      <c r="I2063"/>
      <c r="J2063"/>
      <c r="K2063"/>
      <c r="L2063"/>
      <c r="M2063"/>
      <c r="N2063"/>
      <c r="O2063"/>
      <c r="P2063"/>
      <c r="Q2063"/>
      <c r="R2063"/>
      <c r="S2063"/>
      <c r="T2063"/>
      <c r="U2063"/>
      <c r="V2063"/>
      <c r="W2063"/>
    </row>
    <row r="2064" spans="1:23" x14ac:dyDescent="0.35">
      <c r="A2064"/>
      <c r="B2064"/>
      <c r="C2064"/>
      <c r="D2064"/>
      <c r="E2064"/>
      <c r="F2064"/>
      <c r="G2064"/>
      <c r="H2064"/>
      <c r="I2064"/>
      <c r="J2064"/>
      <c r="K2064"/>
      <c r="L2064"/>
      <c r="M2064"/>
      <c r="N2064"/>
      <c r="O2064"/>
      <c r="P2064"/>
      <c r="Q2064"/>
      <c r="R2064"/>
      <c r="S2064"/>
      <c r="T2064"/>
      <c r="U2064"/>
      <c r="V2064"/>
      <c r="W2064"/>
    </row>
    <row r="2065" spans="1:23" x14ac:dyDescent="0.35">
      <c r="A2065"/>
      <c r="B2065"/>
      <c r="C2065"/>
      <c r="D2065"/>
      <c r="E2065"/>
      <c r="F2065"/>
      <c r="G2065"/>
      <c r="H2065"/>
      <c r="I2065"/>
      <c r="J2065"/>
      <c r="K2065"/>
      <c r="L2065"/>
      <c r="M2065"/>
      <c r="N2065"/>
      <c r="O2065"/>
      <c r="P2065"/>
      <c r="Q2065"/>
      <c r="R2065"/>
      <c r="S2065"/>
      <c r="T2065"/>
      <c r="U2065"/>
      <c r="V2065"/>
      <c r="W2065"/>
    </row>
    <row r="2066" spans="1:23" x14ac:dyDescent="0.35">
      <c r="A2066"/>
      <c r="B2066"/>
      <c r="C2066"/>
      <c r="D2066"/>
      <c r="E2066"/>
      <c r="F2066"/>
      <c r="G2066"/>
      <c r="H2066"/>
      <c r="I2066"/>
      <c r="J2066"/>
      <c r="K2066"/>
      <c r="L2066"/>
      <c r="M2066"/>
      <c r="N2066"/>
      <c r="O2066"/>
      <c r="P2066"/>
      <c r="Q2066"/>
      <c r="R2066"/>
      <c r="S2066"/>
      <c r="T2066"/>
      <c r="U2066"/>
      <c r="V2066"/>
      <c r="W2066"/>
    </row>
    <row r="2067" spans="1:23" x14ac:dyDescent="0.35">
      <c r="A2067"/>
      <c r="B2067"/>
      <c r="C2067"/>
      <c r="D2067"/>
      <c r="E2067"/>
      <c r="F2067"/>
      <c r="G2067"/>
      <c r="H2067"/>
      <c r="I2067"/>
      <c r="J2067"/>
      <c r="K2067"/>
      <c r="L2067"/>
      <c r="M2067"/>
      <c r="N2067"/>
      <c r="O2067"/>
      <c r="P2067"/>
      <c r="Q2067"/>
      <c r="R2067"/>
      <c r="S2067"/>
      <c r="T2067"/>
      <c r="U2067"/>
      <c r="V2067"/>
      <c r="W2067"/>
    </row>
    <row r="2068" spans="1:23" x14ac:dyDescent="0.35">
      <c r="A2068"/>
      <c r="B2068"/>
      <c r="C2068"/>
      <c r="D2068"/>
      <c r="E2068"/>
      <c r="F2068"/>
      <c r="G2068"/>
      <c r="H2068"/>
      <c r="I2068"/>
      <c r="J2068"/>
      <c r="K2068"/>
      <c r="L2068"/>
      <c r="M2068"/>
      <c r="N2068"/>
      <c r="O2068"/>
      <c r="P2068"/>
      <c r="Q2068"/>
      <c r="R2068"/>
      <c r="S2068"/>
      <c r="T2068"/>
      <c r="U2068"/>
      <c r="V2068"/>
      <c r="W2068"/>
    </row>
    <row r="2069" spans="1:23" x14ac:dyDescent="0.35">
      <c r="A2069"/>
      <c r="B2069"/>
      <c r="C2069"/>
      <c r="D2069"/>
      <c r="E2069"/>
      <c r="F2069"/>
      <c r="G2069"/>
      <c r="H2069"/>
      <c r="I2069"/>
      <c r="J2069"/>
      <c r="K2069"/>
      <c r="L2069"/>
      <c r="M2069"/>
      <c r="N2069"/>
      <c r="O2069"/>
      <c r="P2069"/>
      <c r="Q2069"/>
      <c r="R2069"/>
      <c r="S2069"/>
      <c r="T2069"/>
      <c r="U2069"/>
      <c r="V2069"/>
      <c r="W2069"/>
    </row>
    <row r="2070" spans="1:23" x14ac:dyDescent="0.35">
      <c r="A2070"/>
      <c r="B2070"/>
      <c r="C2070"/>
      <c r="D2070"/>
      <c r="E2070"/>
      <c r="F2070"/>
      <c r="G2070"/>
      <c r="H2070"/>
      <c r="I2070"/>
      <c r="J2070"/>
      <c r="K2070"/>
      <c r="L2070"/>
      <c r="M2070"/>
      <c r="N2070"/>
      <c r="O2070"/>
      <c r="P2070"/>
      <c r="Q2070"/>
      <c r="R2070"/>
      <c r="S2070"/>
      <c r="T2070"/>
      <c r="U2070"/>
      <c r="V2070"/>
      <c r="W2070"/>
    </row>
    <row r="2071" spans="1:23" x14ac:dyDescent="0.35">
      <c r="A2071"/>
      <c r="B2071"/>
      <c r="C2071"/>
      <c r="D2071"/>
      <c r="E2071"/>
      <c r="F2071"/>
      <c r="G2071"/>
      <c r="H2071"/>
      <c r="I2071"/>
      <c r="J2071"/>
      <c r="K2071"/>
      <c r="L2071"/>
      <c r="M2071"/>
      <c r="N2071"/>
      <c r="O2071"/>
      <c r="P2071"/>
      <c r="Q2071"/>
      <c r="R2071"/>
      <c r="S2071"/>
      <c r="T2071"/>
      <c r="U2071"/>
      <c r="V2071"/>
      <c r="W2071"/>
    </row>
    <row r="2072" spans="1:23" x14ac:dyDescent="0.35">
      <c r="A2072"/>
      <c r="B2072"/>
      <c r="C2072"/>
      <c r="D2072"/>
      <c r="E2072"/>
      <c r="F2072"/>
      <c r="G2072"/>
      <c r="H2072"/>
      <c r="I2072"/>
      <c r="J2072"/>
      <c r="K2072"/>
      <c r="L2072"/>
      <c r="M2072"/>
      <c r="N2072"/>
      <c r="O2072"/>
      <c r="P2072"/>
      <c r="Q2072"/>
      <c r="R2072"/>
      <c r="S2072"/>
      <c r="T2072"/>
      <c r="U2072"/>
      <c r="V2072"/>
      <c r="W2072"/>
    </row>
    <row r="2073" spans="1:23" x14ac:dyDescent="0.35">
      <c r="A2073"/>
      <c r="B2073"/>
      <c r="C2073"/>
      <c r="D2073"/>
      <c r="E2073"/>
      <c r="F2073"/>
      <c r="G2073"/>
      <c r="H2073"/>
      <c r="I2073"/>
      <c r="J2073"/>
      <c r="K2073"/>
      <c r="L2073"/>
      <c r="M2073"/>
      <c r="N2073"/>
      <c r="O2073"/>
      <c r="P2073"/>
      <c r="Q2073"/>
      <c r="R2073"/>
      <c r="S2073"/>
      <c r="T2073"/>
      <c r="U2073"/>
      <c r="V2073"/>
      <c r="W2073"/>
    </row>
    <row r="2074" spans="1:23" x14ac:dyDescent="0.35">
      <c r="A2074"/>
      <c r="B2074"/>
      <c r="C2074"/>
      <c r="D2074"/>
      <c r="E2074"/>
      <c r="F2074"/>
      <c r="G2074"/>
      <c r="H2074"/>
      <c r="I2074"/>
      <c r="J2074"/>
      <c r="K2074"/>
      <c r="L2074"/>
      <c r="M2074"/>
      <c r="N2074"/>
      <c r="O2074"/>
      <c r="P2074"/>
      <c r="Q2074"/>
      <c r="R2074"/>
      <c r="S2074"/>
      <c r="T2074"/>
      <c r="U2074"/>
      <c r="V2074"/>
      <c r="W2074"/>
    </row>
    <row r="2075" spans="1:23" x14ac:dyDescent="0.35">
      <c r="A2075"/>
      <c r="B2075"/>
      <c r="C2075"/>
      <c r="D2075"/>
      <c r="E2075"/>
      <c r="F2075"/>
      <c r="G2075"/>
      <c r="H2075"/>
      <c r="I2075"/>
      <c r="J2075"/>
      <c r="K2075"/>
      <c r="L2075"/>
      <c r="M2075"/>
      <c r="N2075"/>
      <c r="O2075"/>
      <c r="P2075"/>
      <c r="Q2075"/>
      <c r="R2075"/>
      <c r="S2075"/>
      <c r="T2075"/>
      <c r="U2075"/>
      <c r="V2075"/>
      <c r="W2075"/>
    </row>
    <row r="2076" spans="1:23" x14ac:dyDescent="0.35">
      <c r="A2076"/>
      <c r="B2076"/>
      <c r="C2076"/>
      <c r="D2076"/>
      <c r="E2076"/>
      <c r="F2076"/>
      <c r="G2076"/>
      <c r="H2076"/>
      <c r="I2076"/>
      <c r="J2076"/>
      <c r="K2076"/>
      <c r="L2076"/>
      <c r="M2076"/>
      <c r="N2076"/>
      <c r="O2076"/>
      <c r="P2076"/>
      <c r="Q2076"/>
      <c r="R2076"/>
      <c r="S2076"/>
      <c r="T2076"/>
      <c r="U2076"/>
      <c r="V2076"/>
      <c r="W2076"/>
    </row>
    <row r="2077" spans="1:23" x14ac:dyDescent="0.35">
      <c r="A2077"/>
      <c r="B2077"/>
      <c r="C2077"/>
      <c r="D2077"/>
      <c r="E2077"/>
      <c r="F2077"/>
      <c r="G2077"/>
      <c r="H2077"/>
      <c r="I2077"/>
      <c r="J2077"/>
      <c r="K2077"/>
      <c r="L2077"/>
      <c r="M2077"/>
      <c r="N2077"/>
      <c r="O2077"/>
      <c r="P2077"/>
      <c r="Q2077"/>
      <c r="R2077"/>
      <c r="S2077"/>
      <c r="T2077"/>
      <c r="U2077"/>
      <c r="V2077"/>
      <c r="W2077"/>
    </row>
    <row r="2078" spans="1:23" x14ac:dyDescent="0.35">
      <c r="A2078"/>
      <c r="B2078"/>
      <c r="C2078"/>
      <c r="D2078"/>
      <c r="E2078"/>
      <c r="F2078"/>
      <c r="G2078"/>
      <c r="H2078"/>
      <c r="I2078"/>
      <c r="J2078"/>
      <c r="K2078"/>
      <c r="L2078"/>
      <c r="M2078"/>
      <c r="N2078"/>
      <c r="O2078"/>
      <c r="P2078"/>
      <c r="Q2078"/>
      <c r="R2078"/>
      <c r="S2078"/>
      <c r="T2078"/>
      <c r="U2078"/>
      <c r="V2078"/>
      <c r="W2078"/>
    </row>
    <row r="2079" spans="1:23" x14ac:dyDescent="0.35">
      <c r="A2079"/>
      <c r="B2079"/>
      <c r="C2079"/>
      <c r="D2079"/>
      <c r="E2079"/>
      <c r="F2079"/>
      <c r="G2079"/>
      <c r="H2079"/>
      <c r="I2079"/>
      <c r="J2079"/>
      <c r="K2079"/>
      <c r="L2079"/>
      <c r="M2079"/>
      <c r="N2079"/>
      <c r="O2079"/>
      <c r="P2079"/>
      <c r="Q2079"/>
      <c r="R2079"/>
      <c r="S2079"/>
      <c r="T2079"/>
      <c r="U2079"/>
      <c r="V2079"/>
      <c r="W2079"/>
    </row>
    <row r="2080" spans="1:23" x14ac:dyDescent="0.35">
      <c r="A2080"/>
      <c r="B2080"/>
      <c r="C2080"/>
      <c r="D2080"/>
      <c r="E2080"/>
      <c r="F2080"/>
      <c r="G2080"/>
      <c r="H2080"/>
      <c r="I2080"/>
      <c r="J2080"/>
      <c r="K2080"/>
      <c r="L2080"/>
      <c r="M2080"/>
      <c r="N2080"/>
      <c r="O2080"/>
      <c r="P2080"/>
      <c r="Q2080"/>
      <c r="R2080"/>
      <c r="S2080"/>
      <c r="T2080"/>
      <c r="U2080"/>
      <c r="V2080"/>
      <c r="W2080"/>
    </row>
    <row r="2081" spans="1:23" x14ac:dyDescent="0.35">
      <c r="A2081"/>
      <c r="B2081"/>
      <c r="C2081"/>
      <c r="D2081"/>
      <c r="E2081"/>
      <c r="F2081"/>
      <c r="G2081"/>
      <c r="H2081"/>
      <c r="I2081"/>
      <c r="J2081"/>
      <c r="K2081"/>
      <c r="L2081"/>
      <c r="M2081"/>
      <c r="N2081"/>
      <c r="O2081"/>
      <c r="P2081"/>
      <c r="Q2081"/>
      <c r="R2081"/>
      <c r="S2081"/>
      <c r="T2081"/>
      <c r="U2081"/>
      <c r="V2081"/>
      <c r="W2081"/>
    </row>
    <row r="2082" spans="1:23" x14ac:dyDescent="0.35">
      <c r="A2082"/>
      <c r="B2082"/>
      <c r="C2082"/>
      <c r="D2082"/>
      <c r="E2082"/>
      <c r="F2082"/>
      <c r="G2082"/>
      <c r="H2082"/>
      <c r="I2082"/>
      <c r="J2082"/>
      <c r="K2082"/>
      <c r="L2082"/>
      <c r="M2082"/>
      <c r="N2082"/>
      <c r="O2082"/>
      <c r="P2082"/>
      <c r="Q2082"/>
      <c r="R2082"/>
      <c r="S2082"/>
      <c r="T2082"/>
      <c r="U2082"/>
      <c r="V2082"/>
      <c r="W2082"/>
    </row>
    <row r="2083" spans="1:23" x14ac:dyDescent="0.35">
      <c r="A2083"/>
      <c r="B2083"/>
      <c r="C2083"/>
      <c r="D2083"/>
      <c r="E2083"/>
      <c r="F2083"/>
      <c r="G2083"/>
      <c r="H2083"/>
      <c r="I2083"/>
      <c r="J2083"/>
      <c r="K2083"/>
      <c r="L2083"/>
      <c r="M2083"/>
      <c r="N2083"/>
      <c r="O2083"/>
      <c r="P2083"/>
      <c r="Q2083"/>
      <c r="R2083"/>
      <c r="S2083"/>
      <c r="T2083"/>
      <c r="U2083"/>
      <c r="V2083"/>
      <c r="W2083"/>
    </row>
    <row r="2084" spans="1:23" x14ac:dyDescent="0.35">
      <c r="A2084"/>
      <c r="B2084"/>
      <c r="C2084"/>
      <c r="D2084"/>
      <c r="E2084"/>
      <c r="F2084"/>
      <c r="G2084"/>
      <c r="H2084"/>
      <c r="I2084"/>
      <c r="J2084"/>
      <c r="K2084"/>
      <c r="L2084"/>
      <c r="M2084"/>
      <c r="N2084"/>
      <c r="O2084"/>
      <c r="P2084"/>
      <c r="Q2084"/>
      <c r="R2084"/>
      <c r="S2084"/>
      <c r="T2084"/>
      <c r="U2084"/>
      <c r="V2084"/>
      <c r="W2084"/>
    </row>
    <row r="2085" spans="1:23" x14ac:dyDescent="0.35">
      <c r="A2085"/>
      <c r="B2085"/>
      <c r="C2085"/>
      <c r="D2085"/>
      <c r="E2085"/>
      <c r="F2085"/>
      <c r="G2085"/>
      <c r="H2085"/>
      <c r="I2085"/>
      <c r="J2085"/>
      <c r="K2085"/>
      <c r="L2085"/>
      <c r="M2085"/>
      <c r="N2085"/>
      <c r="O2085"/>
      <c r="P2085"/>
      <c r="Q2085"/>
      <c r="R2085"/>
      <c r="S2085"/>
      <c r="T2085"/>
      <c r="U2085"/>
      <c r="V2085"/>
      <c r="W2085"/>
    </row>
    <row r="2086" spans="1:23" x14ac:dyDescent="0.35">
      <c r="A2086"/>
      <c r="B2086"/>
      <c r="C2086"/>
      <c r="D2086"/>
      <c r="E2086"/>
      <c r="F2086"/>
      <c r="G2086"/>
      <c r="H2086"/>
      <c r="I2086"/>
      <c r="J2086"/>
      <c r="K2086"/>
      <c r="L2086"/>
      <c r="M2086"/>
      <c r="N2086"/>
      <c r="O2086"/>
      <c r="P2086"/>
      <c r="Q2086"/>
      <c r="R2086"/>
      <c r="S2086"/>
      <c r="T2086"/>
      <c r="U2086"/>
      <c r="V2086"/>
      <c r="W2086"/>
    </row>
    <row r="2087" spans="1:23" x14ac:dyDescent="0.35">
      <c r="A2087"/>
      <c r="B2087"/>
      <c r="C2087"/>
      <c r="D2087"/>
      <c r="E2087"/>
      <c r="F2087"/>
      <c r="G2087"/>
      <c r="H2087"/>
      <c r="I2087"/>
      <c r="J2087"/>
      <c r="K2087"/>
      <c r="L2087"/>
      <c r="M2087"/>
      <c r="N2087"/>
      <c r="O2087"/>
      <c r="P2087"/>
      <c r="Q2087"/>
      <c r="R2087"/>
      <c r="S2087"/>
      <c r="T2087"/>
      <c r="U2087"/>
      <c r="V2087"/>
      <c r="W2087"/>
    </row>
    <row r="2088" spans="1:23" x14ac:dyDescent="0.35">
      <c r="A2088"/>
      <c r="B2088"/>
      <c r="C2088"/>
      <c r="D2088"/>
      <c r="E2088"/>
      <c r="F2088"/>
      <c r="G2088"/>
      <c r="H2088"/>
      <c r="I2088"/>
      <c r="J2088"/>
      <c r="K2088"/>
      <c r="L2088"/>
      <c r="M2088"/>
      <c r="N2088"/>
      <c r="O2088"/>
      <c r="P2088"/>
      <c r="Q2088"/>
      <c r="R2088"/>
      <c r="S2088"/>
      <c r="T2088"/>
      <c r="U2088"/>
      <c r="V2088"/>
      <c r="W2088"/>
    </row>
    <row r="2089" spans="1:23" x14ac:dyDescent="0.35">
      <c r="A2089"/>
      <c r="B2089"/>
      <c r="C2089"/>
      <c r="D2089"/>
      <c r="E2089"/>
      <c r="F2089"/>
      <c r="G2089"/>
      <c r="H2089"/>
      <c r="I2089"/>
      <c r="J2089"/>
      <c r="K2089"/>
      <c r="L2089"/>
      <c r="M2089"/>
      <c r="N2089"/>
      <c r="O2089"/>
      <c r="P2089"/>
      <c r="Q2089"/>
      <c r="R2089"/>
      <c r="S2089"/>
      <c r="T2089"/>
      <c r="U2089"/>
      <c r="V2089"/>
      <c r="W2089"/>
    </row>
    <row r="2090" spans="1:23" x14ac:dyDescent="0.35">
      <c r="A2090"/>
      <c r="B2090"/>
      <c r="C2090"/>
      <c r="D2090"/>
      <c r="E2090"/>
      <c r="F2090"/>
      <c r="G2090"/>
      <c r="H2090"/>
      <c r="I2090"/>
      <c r="J2090"/>
      <c r="K2090"/>
      <c r="L2090"/>
      <c r="M2090"/>
      <c r="N2090"/>
      <c r="O2090"/>
      <c r="P2090"/>
      <c r="Q2090"/>
      <c r="R2090"/>
      <c r="S2090"/>
      <c r="T2090"/>
      <c r="U2090"/>
      <c r="V2090"/>
      <c r="W2090"/>
    </row>
    <row r="2091" spans="1:23" x14ac:dyDescent="0.35">
      <c r="A2091"/>
      <c r="B2091"/>
      <c r="C2091"/>
      <c r="D2091"/>
      <c r="E2091"/>
      <c r="F2091"/>
      <c r="G2091"/>
      <c r="H2091"/>
      <c r="I2091"/>
      <c r="J2091"/>
      <c r="K2091"/>
      <c r="L2091"/>
      <c r="M2091"/>
      <c r="N2091"/>
      <c r="O2091"/>
      <c r="P2091"/>
      <c r="Q2091"/>
      <c r="R2091"/>
      <c r="S2091"/>
      <c r="T2091"/>
      <c r="U2091"/>
      <c r="V2091"/>
      <c r="W2091"/>
    </row>
    <row r="2092" spans="1:23" x14ac:dyDescent="0.35">
      <c r="A2092"/>
      <c r="B2092"/>
      <c r="C2092"/>
      <c r="D2092"/>
      <c r="E2092"/>
      <c r="F2092"/>
      <c r="G2092"/>
      <c r="H2092"/>
      <c r="I2092"/>
      <c r="J2092"/>
      <c r="K2092"/>
      <c r="L2092"/>
      <c r="M2092"/>
      <c r="N2092"/>
      <c r="O2092"/>
      <c r="P2092"/>
      <c r="Q2092"/>
      <c r="R2092"/>
      <c r="S2092"/>
      <c r="T2092"/>
      <c r="U2092"/>
      <c r="V2092"/>
      <c r="W2092"/>
    </row>
    <row r="2093" spans="1:23" x14ac:dyDescent="0.35">
      <c r="A2093"/>
      <c r="B2093"/>
      <c r="C2093"/>
      <c r="D2093"/>
      <c r="E2093"/>
      <c r="F2093"/>
      <c r="G2093"/>
      <c r="H2093"/>
      <c r="I2093"/>
      <c r="J2093"/>
      <c r="K2093"/>
      <c r="L2093"/>
      <c r="M2093"/>
      <c r="N2093"/>
      <c r="O2093"/>
      <c r="P2093"/>
      <c r="Q2093"/>
      <c r="R2093"/>
      <c r="S2093"/>
      <c r="T2093"/>
      <c r="U2093"/>
      <c r="V2093"/>
      <c r="W2093"/>
    </row>
    <row r="2094" spans="1:23" x14ac:dyDescent="0.35">
      <c r="A2094"/>
      <c r="B2094"/>
      <c r="C2094"/>
      <c r="D2094"/>
      <c r="E2094"/>
      <c r="F2094"/>
      <c r="G2094"/>
      <c r="H2094"/>
      <c r="I2094"/>
      <c r="J2094"/>
      <c r="K2094"/>
      <c r="L2094"/>
      <c r="M2094"/>
      <c r="N2094"/>
      <c r="O2094"/>
      <c r="P2094"/>
      <c r="Q2094"/>
      <c r="R2094"/>
      <c r="S2094"/>
      <c r="T2094"/>
      <c r="U2094"/>
      <c r="V2094"/>
      <c r="W2094"/>
    </row>
    <row r="2095" spans="1:23" x14ac:dyDescent="0.35">
      <c r="A2095"/>
      <c r="B2095"/>
      <c r="C2095"/>
      <c r="D2095"/>
      <c r="E2095"/>
      <c r="F2095"/>
      <c r="G2095"/>
      <c r="H2095"/>
      <c r="I2095"/>
      <c r="J2095"/>
      <c r="K2095"/>
      <c r="L2095"/>
      <c r="M2095"/>
      <c r="N2095"/>
      <c r="O2095"/>
      <c r="P2095"/>
      <c r="Q2095"/>
      <c r="R2095"/>
      <c r="S2095"/>
      <c r="T2095"/>
      <c r="U2095"/>
      <c r="V2095"/>
      <c r="W2095"/>
    </row>
    <row r="2096" spans="1:23" x14ac:dyDescent="0.35">
      <c r="A2096"/>
      <c r="B2096"/>
      <c r="C2096"/>
      <c r="D2096"/>
      <c r="E2096"/>
      <c r="F2096"/>
      <c r="G2096"/>
      <c r="H2096"/>
      <c r="I2096"/>
      <c r="J2096"/>
      <c r="K2096"/>
      <c r="L2096"/>
      <c r="M2096"/>
      <c r="N2096"/>
      <c r="O2096"/>
      <c r="P2096"/>
      <c r="Q2096"/>
      <c r="R2096"/>
      <c r="S2096"/>
      <c r="T2096"/>
      <c r="U2096"/>
      <c r="V2096"/>
      <c r="W2096"/>
    </row>
    <row r="2097" spans="1:23" x14ac:dyDescent="0.35">
      <c r="A2097"/>
      <c r="B2097"/>
      <c r="C2097"/>
      <c r="D2097"/>
      <c r="E2097"/>
      <c r="F2097"/>
      <c r="G2097"/>
      <c r="H2097"/>
      <c r="I2097"/>
      <c r="J2097"/>
      <c r="K2097"/>
      <c r="L2097"/>
      <c r="M2097"/>
      <c r="N2097"/>
      <c r="O2097"/>
      <c r="P2097"/>
      <c r="Q2097"/>
      <c r="R2097"/>
      <c r="S2097"/>
      <c r="T2097"/>
      <c r="U2097"/>
      <c r="V2097"/>
      <c r="W2097"/>
    </row>
    <row r="2098" spans="1:23" x14ac:dyDescent="0.35">
      <c r="A2098"/>
      <c r="B2098"/>
      <c r="C2098"/>
      <c r="D2098"/>
      <c r="E2098"/>
      <c r="F2098"/>
      <c r="G2098"/>
      <c r="H2098"/>
      <c r="I2098"/>
      <c r="J2098"/>
      <c r="K2098"/>
      <c r="L2098"/>
      <c r="M2098"/>
      <c r="N2098"/>
      <c r="O2098"/>
      <c r="P2098"/>
      <c r="Q2098"/>
      <c r="R2098"/>
      <c r="S2098"/>
      <c r="T2098"/>
      <c r="U2098"/>
      <c r="V2098"/>
      <c r="W2098"/>
    </row>
    <row r="2099" spans="1:23" x14ac:dyDescent="0.35">
      <c r="A2099"/>
      <c r="B2099"/>
      <c r="C2099"/>
      <c r="D2099"/>
      <c r="E2099"/>
      <c r="F2099"/>
      <c r="G2099"/>
      <c r="H2099"/>
      <c r="I2099"/>
      <c r="J2099"/>
      <c r="K2099"/>
      <c r="L2099"/>
      <c r="M2099"/>
      <c r="N2099"/>
      <c r="O2099"/>
      <c r="P2099"/>
      <c r="Q2099"/>
      <c r="R2099"/>
      <c r="S2099"/>
      <c r="T2099"/>
      <c r="U2099"/>
      <c r="V2099"/>
      <c r="W2099"/>
    </row>
    <row r="2100" spans="1:23" x14ac:dyDescent="0.35">
      <c r="A2100"/>
      <c r="B2100"/>
      <c r="C2100"/>
      <c r="D2100"/>
      <c r="E2100"/>
      <c r="F2100"/>
      <c r="G2100"/>
      <c r="H2100"/>
      <c r="I2100"/>
      <c r="J2100"/>
      <c r="K2100"/>
      <c r="L2100"/>
      <c r="M2100"/>
      <c r="N2100"/>
      <c r="O2100"/>
      <c r="P2100"/>
      <c r="Q2100"/>
      <c r="R2100"/>
      <c r="S2100"/>
      <c r="T2100"/>
      <c r="U2100"/>
      <c r="V2100"/>
      <c r="W2100"/>
    </row>
    <row r="2101" spans="1:23" x14ac:dyDescent="0.35">
      <c r="A2101"/>
      <c r="B2101"/>
      <c r="C2101"/>
      <c r="D2101"/>
      <c r="E2101"/>
      <c r="F2101"/>
      <c r="G2101"/>
      <c r="H2101"/>
      <c r="I2101"/>
      <c r="J2101"/>
      <c r="K2101"/>
      <c r="L2101"/>
      <c r="M2101"/>
      <c r="N2101"/>
      <c r="O2101"/>
      <c r="P2101"/>
      <c r="Q2101"/>
      <c r="R2101"/>
      <c r="S2101"/>
      <c r="T2101"/>
      <c r="U2101"/>
      <c r="V2101"/>
      <c r="W2101"/>
    </row>
    <row r="2102" spans="1:23" x14ac:dyDescent="0.35">
      <c r="A2102"/>
      <c r="B2102"/>
      <c r="C2102"/>
      <c r="D2102"/>
      <c r="E2102"/>
      <c r="F2102"/>
      <c r="G2102"/>
      <c r="H2102"/>
      <c r="I2102"/>
      <c r="J2102"/>
      <c r="K2102"/>
      <c r="L2102"/>
      <c r="M2102"/>
      <c r="N2102"/>
      <c r="O2102"/>
      <c r="P2102"/>
      <c r="Q2102"/>
      <c r="R2102"/>
      <c r="S2102"/>
      <c r="T2102"/>
      <c r="U2102"/>
      <c r="V2102"/>
      <c r="W2102"/>
    </row>
    <row r="2103" spans="1:23" x14ac:dyDescent="0.35">
      <c r="A2103"/>
      <c r="B2103"/>
      <c r="C2103"/>
      <c r="D2103"/>
      <c r="E2103"/>
      <c r="F2103"/>
      <c r="G2103"/>
      <c r="H2103"/>
      <c r="I2103"/>
      <c r="J2103"/>
      <c r="K2103"/>
      <c r="L2103"/>
      <c r="M2103"/>
      <c r="N2103"/>
      <c r="O2103"/>
      <c r="P2103"/>
      <c r="Q2103"/>
      <c r="R2103"/>
      <c r="S2103"/>
      <c r="T2103"/>
      <c r="U2103"/>
      <c r="V2103"/>
      <c r="W2103"/>
    </row>
    <row r="2104" spans="1:23" x14ac:dyDescent="0.35">
      <c r="A2104"/>
      <c r="B2104"/>
      <c r="C2104"/>
      <c r="D2104"/>
      <c r="E2104"/>
      <c r="F2104"/>
      <c r="G2104"/>
      <c r="H2104"/>
      <c r="I2104"/>
      <c r="J2104"/>
      <c r="K2104"/>
      <c r="L2104"/>
      <c r="M2104"/>
      <c r="N2104"/>
      <c r="O2104"/>
      <c r="P2104"/>
      <c r="Q2104"/>
      <c r="R2104"/>
      <c r="S2104"/>
      <c r="T2104"/>
      <c r="U2104"/>
      <c r="V2104"/>
      <c r="W2104"/>
    </row>
    <row r="2105" spans="1:23" x14ac:dyDescent="0.35">
      <c r="A2105"/>
      <c r="B2105"/>
      <c r="C2105"/>
      <c r="D2105"/>
      <c r="E2105"/>
      <c r="F2105"/>
      <c r="G2105"/>
      <c r="H2105"/>
      <c r="I2105"/>
      <c r="J2105"/>
      <c r="K2105"/>
      <c r="L2105"/>
      <c r="M2105"/>
      <c r="N2105"/>
      <c r="O2105"/>
      <c r="P2105"/>
      <c r="Q2105"/>
      <c r="R2105"/>
      <c r="S2105"/>
      <c r="T2105"/>
      <c r="U2105"/>
      <c r="V2105"/>
      <c r="W2105"/>
    </row>
    <row r="2106" spans="1:23" x14ac:dyDescent="0.35">
      <c r="A2106"/>
      <c r="B2106"/>
      <c r="C2106"/>
      <c r="D2106"/>
      <c r="E2106"/>
      <c r="F2106"/>
      <c r="G2106"/>
      <c r="H2106"/>
      <c r="I2106"/>
      <c r="J2106"/>
      <c r="K2106"/>
      <c r="L2106"/>
      <c r="M2106"/>
      <c r="N2106"/>
      <c r="O2106"/>
      <c r="P2106"/>
      <c r="Q2106"/>
      <c r="R2106"/>
      <c r="S2106"/>
      <c r="T2106"/>
      <c r="U2106"/>
      <c r="V2106"/>
      <c r="W2106"/>
    </row>
    <row r="2107" spans="1:23" x14ac:dyDescent="0.35">
      <c r="A2107"/>
      <c r="B2107"/>
      <c r="C2107"/>
      <c r="D2107"/>
      <c r="E2107"/>
      <c r="F2107"/>
      <c r="G2107"/>
      <c r="H2107"/>
      <c r="I2107"/>
      <c r="J2107"/>
      <c r="K2107"/>
      <c r="L2107"/>
      <c r="M2107"/>
      <c r="N2107"/>
      <c r="O2107"/>
      <c r="P2107"/>
      <c r="Q2107"/>
      <c r="R2107"/>
      <c r="S2107"/>
      <c r="T2107"/>
      <c r="U2107"/>
      <c r="V2107"/>
      <c r="W2107"/>
    </row>
    <row r="2108" spans="1:23" x14ac:dyDescent="0.35">
      <c r="A2108"/>
      <c r="B2108"/>
      <c r="C2108"/>
      <c r="D2108"/>
      <c r="E2108"/>
      <c r="F2108"/>
      <c r="G2108"/>
      <c r="H2108"/>
      <c r="I2108"/>
      <c r="J2108"/>
      <c r="K2108"/>
      <c r="L2108"/>
      <c r="M2108"/>
      <c r="N2108"/>
      <c r="O2108"/>
      <c r="P2108"/>
      <c r="Q2108"/>
      <c r="R2108"/>
      <c r="S2108"/>
      <c r="T2108"/>
      <c r="U2108"/>
      <c r="V2108"/>
      <c r="W2108"/>
    </row>
    <row r="2109" spans="1:23" x14ac:dyDescent="0.35">
      <c r="A2109"/>
      <c r="B2109"/>
      <c r="C2109"/>
      <c r="D2109"/>
      <c r="E2109"/>
      <c r="F2109"/>
      <c r="G2109"/>
      <c r="H2109"/>
      <c r="I2109"/>
      <c r="J2109"/>
      <c r="K2109"/>
      <c r="L2109"/>
      <c r="M2109"/>
      <c r="N2109"/>
      <c r="O2109"/>
      <c r="P2109"/>
      <c r="Q2109"/>
      <c r="R2109"/>
      <c r="S2109"/>
      <c r="T2109"/>
      <c r="U2109"/>
      <c r="V2109"/>
      <c r="W2109"/>
    </row>
    <row r="2110" spans="1:23" x14ac:dyDescent="0.35">
      <c r="A2110"/>
      <c r="B2110"/>
      <c r="C2110"/>
      <c r="D2110"/>
      <c r="E2110"/>
      <c r="F2110"/>
      <c r="G2110"/>
      <c r="H2110"/>
      <c r="I2110"/>
      <c r="J2110"/>
      <c r="K2110"/>
      <c r="L2110"/>
      <c r="M2110"/>
      <c r="N2110"/>
      <c r="O2110"/>
      <c r="P2110"/>
      <c r="Q2110"/>
      <c r="R2110"/>
      <c r="S2110"/>
      <c r="T2110"/>
      <c r="U2110"/>
      <c r="V2110"/>
      <c r="W2110"/>
    </row>
    <row r="2111" spans="1:23" x14ac:dyDescent="0.35">
      <c r="A2111"/>
      <c r="B2111"/>
      <c r="C2111"/>
      <c r="D2111"/>
      <c r="E2111"/>
      <c r="F2111"/>
      <c r="G2111"/>
      <c r="H2111"/>
      <c r="I2111"/>
      <c r="J2111"/>
      <c r="K2111"/>
      <c r="L2111"/>
      <c r="M2111"/>
      <c r="N2111"/>
      <c r="O2111"/>
      <c r="P2111"/>
      <c r="Q2111"/>
      <c r="R2111"/>
      <c r="S2111"/>
      <c r="T2111"/>
      <c r="U2111"/>
      <c r="V2111"/>
      <c r="W2111"/>
    </row>
    <row r="2112" spans="1:23" x14ac:dyDescent="0.35">
      <c r="A2112"/>
      <c r="B2112"/>
      <c r="C2112"/>
      <c r="D2112"/>
      <c r="E2112"/>
      <c r="F2112"/>
      <c r="G2112"/>
      <c r="H2112"/>
      <c r="I2112"/>
      <c r="J2112"/>
      <c r="K2112"/>
      <c r="L2112"/>
      <c r="M2112"/>
      <c r="N2112"/>
      <c r="O2112"/>
      <c r="P2112"/>
      <c r="Q2112"/>
      <c r="R2112"/>
      <c r="S2112"/>
      <c r="T2112"/>
      <c r="U2112"/>
      <c r="V2112"/>
      <c r="W2112"/>
    </row>
    <row r="2113" spans="1:23" x14ac:dyDescent="0.35">
      <c r="A2113"/>
      <c r="B2113"/>
      <c r="C2113"/>
      <c r="D2113"/>
      <c r="E2113"/>
      <c r="F2113"/>
      <c r="G2113"/>
      <c r="H2113"/>
      <c r="I2113"/>
      <c r="J2113"/>
      <c r="K2113"/>
      <c r="L2113"/>
      <c r="M2113"/>
      <c r="N2113"/>
      <c r="O2113"/>
      <c r="P2113"/>
      <c r="Q2113"/>
      <c r="R2113"/>
      <c r="S2113"/>
      <c r="T2113"/>
      <c r="U2113"/>
      <c r="V2113"/>
      <c r="W2113"/>
    </row>
    <row r="2114" spans="1:23" x14ac:dyDescent="0.35">
      <c r="A2114"/>
      <c r="B2114"/>
      <c r="C2114"/>
      <c r="D2114"/>
      <c r="E2114"/>
      <c r="F2114"/>
      <c r="G2114"/>
      <c r="H2114"/>
      <c r="I2114"/>
      <c r="J2114"/>
      <c r="K2114"/>
      <c r="L2114"/>
      <c r="M2114"/>
      <c r="N2114"/>
      <c r="O2114"/>
      <c r="P2114"/>
      <c r="Q2114"/>
      <c r="R2114"/>
      <c r="S2114"/>
      <c r="T2114"/>
      <c r="U2114"/>
      <c r="V2114"/>
      <c r="W2114"/>
    </row>
    <row r="2115" spans="1:23" x14ac:dyDescent="0.35">
      <c r="A2115"/>
      <c r="B2115"/>
      <c r="C2115"/>
      <c r="D2115"/>
      <c r="E2115"/>
      <c r="F2115"/>
      <c r="G2115"/>
      <c r="H2115"/>
      <c r="I2115"/>
      <c r="J2115"/>
      <c r="K2115"/>
      <c r="L2115"/>
      <c r="M2115"/>
      <c r="N2115"/>
      <c r="O2115"/>
      <c r="P2115"/>
      <c r="Q2115"/>
      <c r="R2115"/>
      <c r="S2115"/>
      <c r="T2115"/>
      <c r="U2115"/>
      <c r="V2115"/>
      <c r="W2115"/>
    </row>
    <row r="2116" spans="1:23" x14ac:dyDescent="0.35">
      <c r="A2116"/>
      <c r="B2116"/>
      <c r="C2116"/>
      <c r="D2116"/>
      <c r="E2116"/>
      <c r="F2116"/>
      <c r="G2116"/>
      <c r="H2116"/>
      <c r="I2116"/>
      <c r="J2116"/>
      <c r="K2116"/>
      <c r="L2116"/>
      <c r="M2116"/>
      <c r="N2116"/>
      <c r="O2116"/>
      <c r="P2116"/>
      <c r="Q2116"/>
      <c r="R2116"/>
      <c r="S2116"/>
      <c r="T2116"/>
      <c r="U2116"/>
      <c r="V2116"/>
      <c r="W2116"/>
    </row>
    <row r="2117" spans="1:23" x14ac:dyDescent="0.35">
      <c r="A2117"/>
      <c r="B2117"/>
      <c r="C2117"/>
      <c r="D2117"/>
      <c r="E2117"/>
      <c r="F2117"/>
      <c r="G2117"/>
      <c r="H2117"/>
      <c r="I2117"/>
      <c r="J2117"/>
      <c r="K2117"/>
      <c r="L2117"/>
      <c r="M2117"/>
      <c r="N2117"/>
      <c r="O2117"/>
      <c r="P2117"/>
      <c r="Q2117"/>
      <c r="R2117"/>
      <c r="S2117"/>
      <c r="T2117"/>
      <c r="U2117"/>
      <c r="V2117"/>
      <c r="W2117"/>
    </row>
    <row r="2118" spans="1:23" x14ac:dyDescent="0.35">
      <c r="A2118"/>
      <c r="B2118"/>
      <c r="C2118"/>
      <c r="D2118"/>
      <c r="E2118"/>
      <c r="F2118"/>
      <c r="G2118"/>
      <c r="H2118"/>
      <c r="I2118"/>
      <c r="J2118"/>
      <c r="K2118"/>
      <c r="L2118"/>
      <c r="M2118"/>
      <c r="N2118"/>
      <c r="O2118"/>
      <c r="P2118"/>
      <c r="Q2118"/>
      <c r="R2118"/>
      <c r="S2118"/>
      <c r="T2118"/>
      <c r="U2118"/>
      <c r="V2118"/>
      <c r="W2118"/>
    </row>
    <row r="2119" spans="1:23" x14ac:dyDescent="0.35">
      <c r="A2119"/>
      <c r="B2119"/>
      <c r="C2119"/>
      <c r="D2119"/>
      <c r="E2119"/>
      <c r="F2119"/>
      <c r="G2119"/>
      <c r="H2119"/>
      <c r="I2119"/>
      <c r="J2119"/>
      <c r="K2119"/>
      <c r="L2119"/>
      <c r="M2119"/>
      <c r="N2119"/>
      <c r="O2119"/>
      <c r="P2119"/>
      <c r="Q2119"/>
      <c r="R2119"/>
      <c r="S2119"/>
      <c r="T2119"/>
      <c r="U2119"/>
      <c r="V2119"/>
      <c r="W2119"/>
    </row>
    <row r="2120" spans="1:23" x14ac:dyDescent="0.35">
      <c r="A2120"/>
      <c r="B2120"/>
      <c r="C2120"/>
      <c r="D2120"/>
      <c r="E2120"/>
      <c r="F2120"/>
      <c r="G2120"/>
      <c r="H2120"/>
      <c r="I2120"/>
      <c r="J2120"/>
      <c r="K2120"/>
      <c r="L2120"/>
      <c r="M2120"/>
      <c r="N2120"/>
      <c r="O2120"/>
      <c r="P2120"/>
      <c r="Q2120"/>
      <c r="R2120"/>
      <c r="S2120"/>
      <c r="T2120"/>
      <c r="U2120"/>
      <c r="V2120"/>
      <c r="W2120"/>
    </row>
    <row r="2121" spans="1:23" x14ac:dyDescent="0.35">
      <c r="A2121"/>
      <c r="B2121"/>
      <c r="C2121"/>
      <c r="D2121"/>
      <c r="E2121"/>
      <c r="F2121"/>
      <c r="G2121"/>
      <c r="H2121"/>
      <c r="I2121"/>
      <c r="J2121"/>
      <c r="K2121"/>
      <c r="L2121"/>
      <c r="M2121"/>
      <c r="N2121"/>
      <c r="O2121"/>
      <c r="P2121"/>
      <c r="Q2121"/>
      <c r="R2121"/>
      <c r="S2121"/>
      <c r="T2121"/>
      <c r="U2121"/>
      <c r="V2121"/>
      <c r="W2121"/>
    </row>
    <row r="2122" spans="1:23" x14ac:dyDescent="0.35">
      <c r="A2122"/>
      <c r="B2122"/>
      <c r="C2122"/>
      <c r="D2122"/>
      <c r="E2122"/>
      <c r="F2122"/>
      <c r="G2122"/>
      <c r="H2122"/>
      <c r="I2122"/>
      <c r="J2122"/>
      <c r="K2122"/>
      <c r="L2122"/>
      <c r="M2122"/>
      <c r="N2122"/>
      <c r="O2122"/>
      <c r="P2122"/>
      <c r="Q2122"/>
      <c r="R2122"/>
      <c r="S2122"/>
      <c r="T2122"/>
      <c r="U2122"/>
      <c r="V2122"/>
      <c r="W2122"/>
    </row>
    <row r="2123" spans="1:23" x14ac:dyDescent="0.35">
      <c r="A2123"/>
      <c r="B2123"/>
      <c r="C2123"/>
      <c r="D2123"/>
      <c r="E2123"/>
      <c r="F2123"/>
      <c r="G2123"/>
      <c r="H2123"/>
      <c r="I2123"/>
      <c r="J2123"/>
      <c r="K2123"/>
      <c r="L2123"/>
      <c r="M2123"/>
      <c r="N2123"/>
      <c r="O2123"/>
      <c r="P2123"/>
      <c r="Q2123"/>
      <c r="R2123"/>
      <c r="S2123"/>
      <c r="T2123"/>
      <c r="U2123"/>
      <c r="V2123"/>
      <c r="W2123"/>
    </row>
    <row r="2124" spans="1:23" x14ac:dyDescent="0.35">
      <c r="A2124"/>
      <c r="B2124"/>
      <c r="C2124"/>
      <c r="D2124"/>
      <c r="E2124"/>
      <c r="F2124"/>
      <c r="G2124"/>
      <c r="H2124"/>
      <c r="I2124"/>
      <c r="J2124"/>
      <c r="K2124"/>
      <c r="L2124"/>
      <c r="M2124"/>
      <c r="N2124"/>
      <c r="O2124"/>
      <c r="P2124"/>
      <c r="Q2124"/>
      <c r="R2124"/>
      <c r="S2124"/>
      <c r="T2124"/>
      <c r="U2124"/>
      <c r="V2124"/>
      <c r="W2124"/>
    </row>
    <row r="2125" spans="1:23" x14ac:dyDescent="0.35">
      <c r="A2125"/>
      <c r="B2125"/>
      <c r="C2125"/>
      <c r="D2125"/>
      <c r="E2125"/>
      <c r="F2125"/>
      <c r="G2125"/>
      <c r="H2125"/>
      <c r="I2125"/>
      <c r="J2125"/>
      <c r="K2125"/>
      <c r="L2125"/>
      <c r="M2125"/>
      <c r="N2125"/>
      <c r="O2125"/>
      <c r="P2125"/>
      <c r="Q2125"/>
      <c r="R2125"/>
      <c r="S2125"/>
      <c r="T2125"/>
      <c r="U2125"/>
      <c r="V2125"/>
      <c r="W2125"/>
    </row>
    <row r="2126" spans="1:23" x14ac:dyDescent="0.35">
      <c r="A2126"/>
      <c r="B2126"/>
      <c r="C2126"/>
      <c r="D2126"/>
      <c r="E2126"/>
      <c r="F2126"/>
      <c r="G2126"/>
      <c r="H2126"/>
      <c r="I2126"/>
      <c r="J2126"/>
      <c r="K2126"/>
      <c r="L2126"/>
      <c r="M2126"/>
      <c r="N2126"/>
      <c r="O2126"/>
      <c r="P2126"/>
      <c r="Q2126"/>
      <c r="R2126"/>
      <c r="S2126"/>
      <c r="T2126"/>
      <c r="U2126"/>
      <c r="V2126"/>
      <c r="W2126"/>
    </row>
    <row r="2127" spans="1:23" x14ac:dyDescent="0.35">
      <c r="A2127"/>
      <c r="B2127"/>
      <c r="C2127"/>
      <c r="D2127"/>
      <c r="E2127"/>
      <c r="F2127"/>
      <c r="G2127"/>
      <c r="H2127"/>
      <c r="I2127"/>
      <c r="J2127"/>
      <c r="K2127"/>
      <c r="L2127"/>
      <c r="M2127"/>
      <c r="N2127"/>
      <c r="O2127"/>
      <c r="P2127"/>
      <c r="Q2127"/>
      <c r="R2127"/>
      <c r="S2127"/>
      <c r="T2127"/>
      <c r="U2127"/>
      <c r="V2127"/>
      <c r="W2127"/>
    </row>
    <row r="2128" spans="1:23" x14ac:dyDescent="0.35">
      <c r="A2128"/>
      <c r="B2128"/>
      <c r="C2128"/>
      <c r="D2128"/>
      <c r="E2128"/>
      <c r="F2128"/>
      <c r="G2128"/>
      <c r="H2128"/>
      <c r="I2128"/>
      <c r="J2128"/>
      <c r="K2128"/>
      <c r="L2128"/>
      <c r="M2128"/>
      <c r="N2128"/>
      <c r="O2128"/>
      <c r="P2128"/>
      <c r="Q2128"/>
      <c r="R2128"/>
      <c r="S2128"/>
      <c r="T2128"/>
      <c r="U2128"/>
      <c r="V2128"/>
      <c r="W2128"/>
    </row>
    <row r="2129" spans="1:23" x14ac:dyDescent="0.35">
      <c r="A2129"/>
      <c r="B2129"/>
      <c r="C2129"/>
      <c r="D2129"/>
      <c r="E2129"/>
      <c r="F2129"/>
      <c r="G2129"/>
      <c r="H2129"/>
      <c r="I2129"/>
      <c r="J2129"/>
      <c r="K2129"/>
      <c r="L2129"/>
      <c r="M2129"/>
      <c r="N2129"/>
      <c r="O2129"/>
      <c r="P2129"/>
      <c r="Q2129"/>
      <c r="R2129"/>
      <c r="S2129"/>
      <c r="T2129"/>
      <c r="U2129"/>
      <c r="V2129"/>
      <c r="W2129"/>
    </row>
    <row r="2130" spans="1:23" x14ac:dyDescent="0.35">
      <c r="A2130"/>
      <c r="B2130"/>
      <c r="C2130"/>
      <c r="D2130"/>
      <c r="E2130"/>
      <c r="F2130"/>
      <c r="G2130"/>
      <c r="H2130"/>
      <c r="I2130"/>
      <c r="J2130"/>
      <c r="K2130"/>
      <c r="L2130"/>
      <c r="M2130"/>
      <c r="N2130"/>
      <c r="O2130"/>
      <c r="P2130"/>
      <c r="Q2130"/>
      <c r="R2130"/>
      <c r="S2130"/>
      <c r="T2130"/>
      <c r="U2130"/>
      <c r="V2130"/>
      <c r="W2130"/>
    </row>
    <row r="2131" spans="1:23" x14ac:dyDescent="0.35">
      <c r="A2131"/>
      <c r="B2131"/>
      <c r="C2131"/>
      <c r="D2131"/>
      <c r="E2131"/>
      <c r="F2131"/>
      <c r="G2131"/>
      <c r="H2131"/>
      <c r="I2131"/>
      <c r="J2131"/>
      <c r="K2131"/>
      <c r="L2131"/>
      <c r="M2131"/>
      <c r="N2131"/>
      <c r="O2131"/>
      <c r="P2131"/>
      <c r="Q2131"/>
      <c r="R2131"/>
      <c r="S2131"/>
      <c r="T2131"/>
      <c r="U2131"/>
      <c r="V2131"/>
      <c r="W2131"/>
    </row>
    <row r="2132" spans="1:23" x14ac:dyDescent="0.35">
      <c r="A2132"/>
      <c r="B2132"/>
      <c r="C2132"/>
      <c r="D2132"/>
      <c r="E2132"/>
      <c r="F2132"/>
      <c r="G2132"/>
      <c r="H2132"/>
      <c r="I2132"/>
      <c r="J2132"/>
      <c r="K2132"/>
      <c r="L2132"/>
      <c r="M2132"/>
      <c r="N2132"/>
      <c r="O2132"/>
      <c r="P2132"/>
      <c r="Q2132"/>
      <c r="R2132"/>
      <c r="S2132"/>
      <c r="T2132"/>
      <c r="U2132"/>
      <c r="V2132"/>
      <c r="W2132"/>
    </row>
    <row r="2133" spans="1:23" x14ac:dyDescent="0.35">
      <c r="A2133"/>
      <c r="B2133"/>
      <c r="C2133"/>
      <c r="D2133"/>
      <c r="E2133"/>
      <c r="F2133"/>
      <c r="G2133"/>
      <c r="H2133"/>
      <c r="I2133"/>
      <c r="J2133"/>
      <c r="K2133"/>
      <c r="L2133"/>
      <c r="M2133"/>
      <c r="N2133"/>
      <c r="O2133"/>
      <c r="P2133"/>
      <c r="Q2133"/>
      <c r="R2133"/>
      <c r="S2133"/>
      <c r="T2133"/>
      <c r="U2133"/>
      <c r="V2133"/>
      <c r="W2133"/>
    </row>
    <row r="2134" spans="1:23" x14ac:dyDescent="0.35">
      <c r="A2134"/>
      <c r="B2134"/>
      <c r="C2134"/>
      <c r="D2134"/>
      <c r="E2134"/>
      <c r="F2134"/>
      <c r="G2134"/>
      <c r="H2134"/>
      <c r="I2134"/>
      <c r="J2134"/>
      <c r="K2134"/>
      <c r="L2134"/>
      <c r="M2134"/>
      <c r="N2134"/>
      <c r="O2134"/>
      <c r="P2134"/>
      <c r="Q2134"/>
      <c r="R2134"/>
      <c r="S2134"/>
      <c r="T2134"/>
      <c r="U2134"/>
      <c r="V2134"/>
      <c r="W2134"/>
    </row>
    <row r="2135" spans="1:23" x14ac:dyDescent="0.35">
      <c r="A2135"/>
      <c r="B2135"/>
      <c r="C2135"/>
      <c r="D2135"/>
      <c r="E2135"/>
      <c r="F2135"/>
      <c r="G2135"/>
      <c r="H2135"/>
      <c r="I2135"/>
      <c r="J2135"/>
      <c r="K2135"/>
      <c r="L2135"/>
      <c r="M2135"/>
      <c r="N2135"/>
      <c r="O2135"/>
      <c r="P2135"/>
      <c r="Q2135"/>
      <c r="R2135"/>
      <c r="S2135"/>
      <c r="T2135"/>
      <c r="U2135"/>
      <c r="V2135"/>
      <c r="W2135"/>
    </row>
    <row r="2136" spans="1:23" x14ac:dyDescent="0.35">
      <c r="A2136"/>
      <c r="B2136"/>
      <c r="C2136"/>
      <c r="D2136"/>
      <c r="E2136"/>
      <c r="F2136"/>
      <c r="G2136"/>
      <c r="H2136"/>
      <c r="I2136"/>
      <c r="J2136"/>
      <c r="K2136"/>
      <c r="L2136"/>
      <c r="M2136"/>
      <c r="N2136"/>
      <c r="O2136"/>
      <c r="P2136"/>
      <c r="Q2136"/>
      <c r="R2136"/>
      <c r="S2136"/>
      <c r="T2136"/>
      <c r="U2136"/>
      <c r="V2136"/>
      <c r="W2136"/>
    </row>
    <row r="2137" spans="1:23" x14ac:dyDescent="0.35">
      <c r="A2137"/>
      <c r="B2137"/>
      <c r="C2137"/>
      <c r="D2137"/>
      <c r="E2137"/>
      <c r="F2137"/>
      <c r="G2137"/>
      <c r="H2137"/>
      <c r="I2137"/>
      <c r="J2137"/>
      <c r="K2137"/>
      <c r="L2137"/>
      <c r="M2137"/>
      <c r="N2137"/>
      <c r="O2137"/>
      <c r="P2137"/>
      <c r="Q2137"/>
      <c r="R2137"/>
      <c r="S2137"/>
      <c r="T2137"/>
      <c r="U2137"/>
      <c r="V2137"/>
      <c r="W2137"/>
    </row>
    <row r="2138" spans="1:23" x14ac:dyDescent="0.35">
      <c r="A2138"/>
      <c r="B2138"/>
      <c r="C2138"/>
      <c r="D2138"/>
      <c r="E2138"/>
      <c r="F2138"/>
      <c r="G2138"/>
      <c r="H2138"/>
      <c r="I2138"/>
      <c r="J2138"/>
      <c r="K2138"/>
      <c r="L2138"/>
      <c r="M2138"/>
      <c r="N2138"/>
      <c r="O2138"/>
      <c r="P2138"/>
      <c r="Q2138"/>
      <c r="R2138"/>
      <c r="S2138"/>
      <c r="T2138"/>
      <c r="U2138"/>
      <c r="V2138"/>
      <c r="W2138"/>
    </row>
    <row r="2139" spans="1:23" x14ac:dyDescent="0.35">
      <c r="A2139"/>
      <c r="B2139"/>
      <c r="C2139"/>
      <c r="D2139"/>
      <c r="E2139"/>
      <c r="F2139"/>
      <c r="G2139"/>
      <c r="H2139"/>
      <c r="I2139"/>
      <c r="J2139"/>
      <c r="K2139"/>
      <c r="L2139"/>
      <c r="M2139"/>
      <c r="N2139"/>
      <c r="O2139"/>
      <c r="P2139"/>
      <c r="Q2139"/>
      <c r="R2139"/>
      <c r="S2139"/>
      <c r="T2139"/>
      <c r="U2139"/>
      <c r="V2139"/>
      <c r="W2139"/>
    </row>
    <row r="2140" spans="1:23" x14ac:dyDescent="0.35">
      <c r="A2140"/>
      <c r="B2140"/>
      <c r="C2140"/>
      <c r="D2140"/>
      <c r="E2140"/>
      <c r="F2140"/>
      <c r="G2140"/>
      <c r="H2140"/>
      <c r="I2140"/>
      <c r="J2140"/>
      <c r="K2140"/>
      <c r="L2140"/>
      <c r="M2140"/>
      <c r="N2140"/>
      <c r="O2140"/>
      <c r="P2140"/>
      <c r="Q2140"/>
      <c r="R2140"/>
      <c r="S2140"/>
      <c r="T2140"/>
      <c r="U2140"/>
      <c r="V2140"/>
      <c r="W2140"/>
    </row>
    <row r="2141" spans="1:23" x14ac:dyDescent="0.35">
      <c r="A2141"/>
      <c r="B2141"/>
      <c r="C2141"/>
      <c r="D2141"/>
      <c r="E2141"/>
      <c r="F2141"/>
      <c r="G2141"/>
      <c r="H2141"/>
      <c r="I2141"/>
      <c r="J2141"/>
      <c r="K2141"/>
      <c r="L2141"/>
      <c r="M2141"/>
      <c r="N2141"/>
      <c r="O2141"/>
      <c r="P2141"/>
      <c r="Q2141"/>
      <c r="R2141"/>
      <c r="S2141"/>
      <c r="T2141"/>
      <c r="U2141"/>
      <c r="V2141"/>
      <c r="W2141"/>
    </row>
    <row r="2142" spans="1:23" x14ac:dyDescent="0.35">
      <c r="A2142"/>
      <c r="B2142"/>
      <c r="C2142"/>
      <c r="D2142"/>
      <c r="E2142"/>
      <c r="F2142"/>
      <c r="G2142"/>
      <c r="H2142"/>
      <c r="I2142"/>
      <c r="J2142"/>
      <c r="K2142"/>
      <c r="L2142"/>
      <c r="M2142"/>
      <c r="N2142"/>
      <c r="O2142"/>
      <c r="P2142"/>
      <c r="Q2142"/>
      <c r="R2142"/>
      <c r="S2142"/>
      <c r="T2142"/>
      <c r="U2142"/>
      <c r="V2142"/>
      <c r="W2142"/>
    </row>
    <row r="2143" spans="1:23" x14ac:dyDescent="0.35">
      <c r="A2143"/>
      <c r="B2143"/>
      <c r="C2143"/>
      <c r="D2143"/>
      <c r="E2143"/>
      <c r="F2143"/>
      <c r="G2143"/>
      <c r="H2143"/>
      <c r="I2143"/>
      <c r="J2143"/>
      <c r="K2143"/>
      <c r="L2143"/>
      <c r="M2143"/>
      <c r="N2143"/>
      <c r="O2143"/>
      <c r="P2143"/>
      <c r="Q2143"/>
      <c r="R2143"/>
      <c r="S2143"/>
      <c r="T2143"/>
      <c r="U2143"/>
      <c r="V2143"/>
      <c r="W2143"/>
    </row>
    <row r="2144" spans="1:23" x14ac:dyDescent="0.35">
      <c r="A2144"/>
      <c r="B2144"/>
      <c r="C2144"/>
      <c r="D2144"/>
      <c r="E2144"/>
      <c r="F2144"/>
      <c r="G2144"/>
      <c r="H2144"/>
      <c r="I2144"/>
      <c r="J2144"/>
      <c r="K2144"/>
      <c r="L2144"/>
      <c r="M2144"/>
      <c r="N2144"/>
      <c r="O2144"/>
      <c r="P2144"/>
      <c r="Q2144"/>
      <c r="R2144"/>
      <c r="S2144"/>
      <c r="T2144"/>
      <c r="U2144"/>
      <c r="V2144"/>
      <c r="W2144"/>
    </row>
    <row r="2145" spans="1:23" x14ac:dyDescent="0.35">
      <c r="A2145"/>
      <c r="B2145"/>
      <c r="C2145"/>
      <c r="D2145"/>
      <c r="E2145"/>
      <c r="F2145"/>
      <c r="G2145"/>
      <c r="H2145"/>
      <c r="I2145"/>
      <c r="J2145"/>
      <c r="K2145"/>
      <c r="L2145"/>
      <c r="M2145"/>
      <c r="N2145"/>
      <c r="O2145"/>
      <c r="P2145"/>
      <c r="Q2145"/>
      <c r="R2145"/>
      <c r="S2145"/>
      <c r="T2145"/>
      <c r="U2145"/>
      <c r="V2145"/>
      <c r="W2145"/>
    </row>
    <row r="2146" spans="1:23" x14ac:dyDescent="0.35">
      <c r="A2146"/>
      <c r="B2146"/>
      <c r="C2146"/>
      <c r="D2146"/>
      <c r="E2146"/>
      <c r="F2146"/>
      <c r="G2146"/>
      <c r="H2146"/>
      <c r="I2146"/>
      <c r="J2146"/>
      <c r="K2146"/>
      <c r="L2146"/>
      <c r="M2146"/>
      <c r="N2146"/>
      <c r="O2146"/>
      <c r="P2146"/>
      <c r="Q2146"/>
      <c r="R2146"/>
      <c r="S2146"/>
      <c r="T2146"/>
      <c r="U2146"/>
      <c r="V2146"/>
      <c r="W2146"/>
    </row>
    <row r="2147" spans="1:23" x14ac:dyDescent="0.35">
      <c r="A2147"/>
      <c r="B2147"/>
      <c r="C2147"/>
      <c r="D2147"/>
      <c r="E2147"/>
      <c r="F2147"/>
      <c r="G2147"/>
      <c r="H2147"/>
      <c r="I2147"/>
      <c r="J2147"/>
      <c r="K2147"/>
      <c r="L2147"/>
      <c r="M2147"/>
      <c r="N2147"/>
      <c r="O2147"/>
      <c r="P2147"/>
      <c r="Q2147"/>
      <c r="R2147"/>
      <c r="S2147"/>
      <c r="T2147"/>
      <c r="U2147"/>
      <c r="V2147"/>
      <c r="W2147"/>
    </row>
    <row r="2148" spans="1:23" x14ac:dyDescent="0.35">
      <c r="A2148"/>
      <c r="B2148"/>
      <c r="C2148"/>
      <c r="D2148"/>
      <c r="E2148"/>
      <c r="F2148"/>
      <c r="G2148"/>
      <c r="H2148"/>
      <c r="I2148"/>
      <c r="J2148"/>
      <c r="K2148"/>
      <c r="L2148"/>
      <c r="M2148"/>
      <c r="N2148"/>
      <c r="O2148"/>
      <c r="P2148"/>
      <c r="Q2148"/>
      <c r="R2148"/>
      <c r="S2148"/>
      <c r="T2148"/>
      <c r="U2148"/>
      <c r="V2148"/>
      <c r="W2148"/>
    </row>
    <row r="2149" spans="1:23" x14ac:dyDescent="0.35">
      <c r="A2149"/>
      <c r="B2149"/>
      <c r="C2149"/>
      <c r="D2149"/>
      <c r="E2149"/>
      <c r="F2149"/>
      <c r="G2149"/>
      <c r="H2149"/>
      <c r="I2149"/>
      <c r="J2149"/>
      <c r="K2149"/>
      <c r="L2149"/>
      <c r="M2149"/>
      <c r="N2149"/>
      <c r="O2149"/>
      <c r="P2149"/>
      <c r="Q2149"/>
      <c r="R2149"/>
      <c r="S2149"/>
      <c r="T2149"/>
      <c r="U2149"/>
      <c r="V2149"/>
      <c r="W2149"/>
    </row>
    <row r="2150" spans="1:23" x14ac:dyDescent="0.35">
      <c r="A2150"/>
      <c r="B2150"/>
      <c r="C2150"/>
      <c r="D2150"/>
      <c r="E2150"/>
      <c r="F2150"/>
      <c r="G2150"/>
      <c r="H2150"/>
      <c r="I2150"/>
      <c r="J2150"/>
      <c r="K2150"/>
      <c r="L2150"/>
      <c r="M2150"/>
      <c r="N2150"/>
      <c r="O2150"/>
      <c r="P2150"/>
      <c r="Q2150"/>
      <c r="R2150"/>
      <c r="S2150"/>
      <c r="T2150"/>
      <c r="U2150"/>
      <c r="V2150"/>
      <c r="W2150"/>
    </row>
    <row r="2151" spans="1:23" x14ac:dyDescent="0.35">
      <c r="A2151"/>
      <c r="B2151"/>
      <c r="C2151"/>
      <c r="D2151"/>
      <c r="E2151"/>
      <c r="F2151"/>
      <c r="G2151"/>
      <c r="H2151"/>
      <c r="I2151"/>
      <c r="J2151"/>
      <c r="K2151"/>
      <c r="L2151"/>
      <c r="M2151"/>
      <c r="N2151"/>
      <c r="O2151"/>
      <c r="P2151"/>
      <c r="Q2151"/>
      <c r="R2151"/>
      <c r="S2151"/>
      <c r="T2151"/>
      <c r="U2151"/>
      <c r="V2151"/>
      <c r="W2151"/>
    </row>
    <row r="2152" spans="1:23" x14ac:dyDescent="0.35">
      <c r="A2152"/>
      <c r="B2152"/>
      <c r="C2152"/>
      <c r="D2152"/>
      <c r="E2152"/>
      <c r="F2152"/>
      <c r="G2152"/>
      <c r="H2152"/>
      <c r="I2152"/>
      <c r="J2152"/>
      <c r="K2152"/>
      <c r="L2152"/>
      <c r="M2152"/>
      <c r="N2152"/>
      <c r="O2152"/>
      <c r="P2152"/>
      <c r="Q2152"/>
      <c r="R2152"/>
      <c r="S2152"/>
      <c r="T2152"/>
      <c r="U2152"/>
      <c r="V2152"/>
      <c r="W2152"/>
    </row>
    <row r="2153" spans="1:23" x14ac:dyDescent="0.35">
      <c r="A2153"/>
      <c r="B2153"/>
      <c r="C2153"/>
      <c r="D2153"/>
      <c r="E2153"/>
      <c r="F2153"/>
      <c r="G2153"/>
      <c r="H2153"/>
      <c r="I2153"/>
      <c r="J2153"/>
      <c r="K2153"/>
      <c r="L2153"/>
      <c r="M2153"/>
      <c r="N2153"/>
      <c r="O2153"/>
      <c r="P2153"/>
      <c r="Q2153"/>
      <c r="R2153"/>
      <c r="S2153"/>
      <c r="T2153"/>
      <c r="U2153"/>
      <c r="V2153"/>
      <c r="W2153"/>
    </row>
    <row r="2154" spans="1:23" x14ac:dyDescent="0.35">
      <c r="A2154"/>
      <c r="B2154"/>
      <c r="C2154"/>
      <c r="D2154"/>
      <c r="E2154"/>
      <c r="F2154"/>
      <c r="G2154"/>
      <c r="H2154"/>
      <c r="I2154"/>
      <c r="J2154"/>
      <c r="K2154"/>
      <c r="L2154"/>
      <c r="M2154"/>
      <c r="N2154"/>
      <c r="O2154"/>
      <c r="P2154"/>
      <c r="Q2154"/>
      <c r="R2154"/>
      <c r="S2154"/>
      <c r="T2154"/>
      <c r="U2154"/>
      <c r="V2154"/>
      <c r="W2154"/>
    </row>
    <row r="2155" spans="1:23" x14ac:dyDescent="0.35">
      <c r="A2155"/>
      <c r="B2155"/>
      <c r="C2155"/>
      <c r="D2155"/>
      <c r="E2155"/>
      <c r="F2155"/>
      <c r="G2155"/>
      <c r="H2155"/>
      <c r="I2155"/>
      <c r="J2155"/>
      <c r="K2155"/>
      <c r="L2155"/>
      <c r="M2155"/>
      <c r="N2155"/>
      <c r="O2155"/>
      <c r="P2155"/>
      <c r="Q2155"/>
      <c r="R2155"/>
      <c r="S2155"/>
      <c r="T2155"/>
      <c r="U2155"/>
      <c r="V2155"/>
      <c r="W2155"/>
    </row>
    <row r="2156" spans="1:23" x14ac:dyDescent="0.35">
      <c r="A2156"/>
      <c r="B2156"/>
      <c r="C2156"/>
      <c r="D2156"/>
      <c r="E2156"/>
      <c r="F2156"/>
      <c r="G2156"/>
      <c r="H2156"/>
      <c r="I2156"/>
      <c r="J2156"/>
      <c r="K2156"/>
      <c r="L2156"/>
      <c r="M2156"/>
      <c r="N2156"/>
      <c r="O2156"/>
      <c r="P2156"/>
      <c r="Q2156"/>
      <c r="R2156"/>
      <c r="S2156"/>
      <c r="T2156"/>
      <c r="U2156"/>
      <c r="V2156"/>
      <c r="W2156"/>
    </row>
    <row r="2157" spans="1:23" x14ac:dyDescent="0.35">
      <c r="A2157"/>
      <c r="B2157"/>
      <c r="C2157"/>
      <c r="D2157"/>
      <c r="E2157"/>
      <c r="F2157"/>
      <c r="G2157"/>
      <c r="H2157"/>
      <c r="I2157"/>
      <c r="J2157"/>
      <c r="K2157"/>
      <c r="L2157"/>
      <c r="M2157"/>
      <c r="N2157"/>
      <c r="O2157"/>
      <c r="P2157"/>
      <c r="Q2157"/>
      <c r="R2157"/>
      <c r="S2157"/>
      <c r="T2157"/>
      <c r="U2157"/>
      <c r="V2157"/>
      <c r="W2157"/>
    </row>
    <row r="2158" spans="1:23" x14ac:dyDescent="0.35">
      <c r="A2158"/>
      <c r="B2158"/>
      <c r="C2158"/>
      <c r="D2158"/>
      <c r="E2158"/>
      <c r="F2158"/>
      <c r="G2158"/>
      <c r="H2158"/>
      <c r="I2158"/>
      <c r="J2158"/>
      <c r="K2158"/>
      <c r="L2158"/>
      <c r="M2158"/>
      <c r="N2158"/>
      <c r="O2158"/>
      <c r="P2158"/>
      <c r="Q2158"/>
      <c r="R2158"/>
      <c r="S2158"/>
      <c r="T2158"/>
      <c r="U2158"/>
      <c r="V2158"/>
      <c r="W2158"/>
    </row>
    <row r="2159" spans="1:23" x14ac:dyDescent="0.35">
      <c r="A2159"/>
      <c r="B2159"/>
      <c r="C2159"/>
      <c r="D2159"/>
      <c r="E2159"/>
      <c r="F2159"/>
      <c r="G2159"/>
      <c r="H2159"/>
      <c r="I2159"/>
      <c r="J2159"/>
      <c r="K2159"/>
      <c r="L2159"/>
      <c r="M2159"/>
      <c r="N2159"/>
      <c r="O2159"/>
      <c r="P2159"/>
      <c r="Q2159"/>
      <c r="R2159"/>
      <c r="S2159"/>
      <c r="T2159"/>
      <c r="U2159"/>
      <c r="V2159"/>
      <c r="W2159"/>
    </row>
    <row r="2160" spans="1:23" x14ac:dyDescent="0.35">
      <c r="A2160"/>
      <c r="B2160"/>
      <c r="C2160"/>
      <c r="D2160"/>
      <c r="E2160"/>
      <c r="F2160"/>
      <c r="G2160"/>
      <c r="H2160"/>
      <c r="I2160"/>
      <c r="J2160"/>
      <c r="K2160"/>
      <c r="L2160"/>
      <c r="M2160"/>
      <c r="N2160"/>
      <c r="O2160"/>
      <c r="P2160"/>
      <c r="Q2160"/>
      <c r="R2160"/>
      <c r="S2160"/>
      <c r="T2160"/>
      <c r="U2160"/>
      <c r="V2160"/>
      <c r="W2160"/>
    </row>
    <row r="2161" spans="1:23" x14ac:dyDescent="0.35">
      <c r="A2161"/>
      <c r="B2161"/>
      <c r="C2161"/>
      <c r="D2161"/>
      <c r="E2161"/>
      <c r="F2161"/>
      <c r="G2161"/>
      <c r="H2161"/>
      <c r="I2161"/>
      <c r="J2161"/>
      <c r="K2161"/>
      <c r="L2161"/>
      <c r="M2161"/>
      <c r="N2161"/>
      <c r="O2161"/>
      <c r="P2161"/>
      <c r="Q2161"/>
      <c r="R2161"/>
      <c r="S2161"/>
      <c r="T2161"/>
      <c r="U2161"/>
      <c r="V2161"/>
      <c r="W2161"/>
    </row>
    <row r="2162" spans="1:23" x14ac:dyDescent="0.35">
      <c r="A2162"/>
      <c r="B2162"/>
      <c r="C2162"/>
      <c r="D2162"/>
      <c r="E2162"/>
      <c r="F2162"/>
      <c r="G2162"/>
      <c r="H2162"/>
      <c r="I2162"/>
      <c r="J2162"/>
      <c r="K2162"/>
      <c r="L2162"/>
      <c r="M2162"/>
      <c r="N2162"/>
      <c r="O2162"/>
      <c r="P2162"/>
      <c r="Q2162"/>
      <c r="R2162"/>
      <c r="S2162"/>
      <c r="T2162"/>
      <c r="U2162"/>
      <c r="V2162"/>
      <c r="W2162"/>
    </row>
    <row r="2163" spans="1:23" x14ac:dyDescent="0.35">
      <c r="A2163"/>
      <c r="B2163"/>
      <c r="C2163"/>
      <c r="D2163"/>
      <c r="E2163"/>
      <c r="F2163"/>
      <c r="G2163"/>
      <c r="H2163"/>
      <c r="I2163"/>
      <c r="J2163"/>
      <c r="K2163"/>
      <c r="L2163"/>
      <c r="M2163"/>
      <c r="N2163"/>
      <c r="O2163"/>
      <c r="P2163"/>
      <c r="Q2163"/>
      <c r="R2163"/>
      <c r="S2163"/>
      <c r="T2163"/>
      <c r="U2163"/>
      <c r="V2163"/>
      <c r="W2163"/>
    </row>
    <row r="2164" spans="1:23" x14ac:dyDescent="0.35">
      <c r="A2164"/>
      <c r="B2164"/>
      <c r="C2164"/>
      <c r="D2164"/>
      <c r="E2164"/>
      <c r="F2164"/>
      <c r="G2164"/>
      <c r="H2164"/>
      <c r="I2164"/>
      <c r="J2164"/>
      <c r="K2164"/>
      <c r="L2164"/>
      <c r="M2164"/>
      <c r="N2164"/>
      <c r="O2164"/>
      <c r="P2164"/>
      <c r="Q2164"/>
      <c r="R2164"/>
      <c r="S2164"/>
      <c r="T2164"/>
      <c r="U2164"/>
      <c r="V2164"/>
      <c r="W2164"/>
    </row>
    <row r="2165" spans="1:23" x14ac:dyDescent="0.35">
      <c r="A2165"/>
      <c r="B2165"/>
      <c r="C2165"/>
      <c r="D2165"/>
      <c r="E2165"/>
      <c r="F2165"/>
      <c r="G2165"/>
      <c r="H2165"/>
      <c r="I2165"/>
      <c r="J2165"/>
      <c r="K2165"/>
      <c r="L2165"/>
      <c r="M2165"/>
      <c r="N2165"/>
      <c r="O2165"/>
      <c r="P2165"/>
      <c r="Q2165"/>
      <c r="R2165"/>
      <c r="S2165"/>
      <c r="T2165"/>
      <c r="U2165"/>
      <c r="V2165"/>
      <c r="W2165"/>
    </row>
    <row r="2166" spans="1:23" x14ac:dyDescent="0.35">
      <c r="A2166"/>
      <c r="B2166"/>
      <c r="C2166"/>
      <c r="D2166"/>
      <c r="E2166"/>
      <c r="F2166"/>
      <c r="G2166"/>
      <c r="H2166"/>
      <c r="I2166"/>
      <c r="J2166"/>
      <c r="K2166"/>
      <c r="L2166"/>
      <c r="M2166"/>
      <c r="N2166"/>
      <c r="O2166"/>
      <c r="P2166"/>
      <c r="Q2166"/>
      <c r="R2166"/>
      <c r="S2166"/>
      <c r="T2166"/>
      <c r="U2166"/>
      <c r="V2166"/>
      <c r="W2166"/>
    </row>
    <row r="2167" spans="1:23" x14ac:dyDescent="0.35">
      <c r="A2167"/>
      <c r="B2167"/>
      <c r="C2167"/>
      <c r="D2167"/>
      <c r="E2167"/>
      <c r="F2167"/>
      <c r="G2167"/>
      <c r="H2167"/>
      <c r="I2167"/>
      <c r="J2167"/>
      <c r="K2167"/>
      <c r="L2167"/>
      <c r="M2167"/>
      <c r="N2167"/>
      <c r="O2167"/>
      <c r="P2167"/>
      <c r="Q2167"/>
      <c r="R2167"/>
      <c r="S2167"/>
      <c r="T2167"/>
      <c r="U2167"/>
      <c r="V2167"/>
      <c r="W2167"/>
    </row>
    <row r="2168" spans="1:23" x14ac:dyDescent="0.35">
      <c r="A2168"/>
      <c r="B2168"/>
      <c r="C2168"/>
      <c r="D2168"/>
      <c r="E2168"/>
      <c r="F2168"/>
      <c r="G2168"/>
      <c r="H2168"/>
      <c r="I2168"/>
      <c r="J2168"/>
      <c r="K2168"/>
      <c r="L2168"/>
      <c r="M2168"/>
      <c r="N2168"/>
      <c r="O2168"/>
      <c r="P2168"/>
      <c r="Q2168"/>
      <c r="R2168"/>
      <c r="S2168"/>
      <c r="T2168"/>
      <c r="U2168"/>
      <c r="V2168"/>
      <c r="W2168"/>
    </row>
    <row r="2169" spans="1:23" x14ac:dyDescent="0.35">
      <c r="A2169"/>
      <c r="B2169"/>
      <c r="C2169"/>
      <c r="D2169"/>
      <c r="E2169"/>
      <c r="F2169"/>
      <c r="G2169"/>
      <c r="H2169"/>
      <c r="I2169"/>
      <c r="J2169"/>
      <c r="K2169"/>
      <c r="L2169"/>
      <c r="M2169"/>
      <c r="N2169"/>
      <c r="O2169"/>
      <c r="P2169"/>
      <c r="Q2169"/>
      <c r="R2169"/>
      <c r="S2169"/>
      <c r="T2169"/>
      <c r="U2169"/>
      <c r="V2169"/>
      <c r="W2169"/>
    </row>
    <row r="2170" spans="1:23" x14ac:dyDescent="0.35">
      <c r="A2170"/>
      <c r="B2170"/>
      <c r="C2170"/>
      <c r="D2170"/>
      <c r="E2170"/>
      <c r="F2170"/>
      <c r="G2170"/>
      <c r="H2170"/>
      <c r="I2170"/>
      <c r="J2170"/>
      <c r="K2170"/>
      <c r="L2170"/>
      <c r="M2170"/>
      <c r="N2170"/>
      <c r="O2170"/>
      <c r="P2170"/>
      <c r="Q2170"/>
      <c r="R2170"/>
      <c r="S2170"/>
      <c r="T2170"/>
      <c r="U2170"/>
      <c r="V2170"/>
      <c r="W2170"/>
    </row>
    <row r="2171" spans="1:23" x14ac:dyDescent="0.35">
      <c r="A2171"/>
      <c r="B2171"/>
      <c r="C2171"/>
      <c r="D2171"/>
      <c r="E2171"/>
      <c r="F2171"/>
      <c r="G2171"/>
      <c r="H2171"/>
      <c r="I2171"/>
      <c r="J2171"/>
      <c r="K2171"/>
      <c r="L2171"/>
      <c r="M2171"/>
      <c r="N2171"/>
      <c r="O2171"/>
      <c r="P2171"/>
      <c r="Q2171"/>
      <c r="R2171"/>
      <c r="S2171"/>
      <c r="T2171"/>
      <c r="U2171"/>
      <c r="V2171"/>
      <c r="W2171"/>
    </row>
    <row r="2172" spans="1:23" x14ac:dyDescent="0.35">
      <c r="A2172"/>
      <c r="B2172"/>
      <c r="C2172"/>
      <c r="D2172"/>
      <c r="E2172"/>
      <c r="F2172"/>
      <c r="G2172"/>
      <c r="H2172"/>
      <c r="I2172"/>
      <c r="J2172"/>
      <c r="K2172"/>
      <c r="L2172"/>
      <c r="M2172"/>
      <c r="N2172"/>
      <c r="O2172"/>
      <c r="P2172"/>
      <c r="Q2172"/>
      <c r="R2172"/>
      <c r="S2172"/>
      <c r="T2172"/>
      <c r="U2172"/>
      <c r="V2172"/>
      <c r="W2172"/>
    </row>
    <row r="2173" spans="1:23" x14ac:dyDescent="0.35">
      <c r="A2173"/>
      <c r="B2173"/>
      <c r="C2173"/>
      <c r="D2173"/>
      <c r="E2173"/>
      <c r="F2173"/>
      <c r="G2173"/>
      <c r="H2173"/>
      <c r="I2173"/>
      <c r="J2173"/>
      <c r="K2173"/>
      <c r="L2173"/>
      <c r="M2173"/>
      <c r="N2173"/>
      <c r="O2173"/>
      <c r="P2173"/>
      <c r="Q2173"/>
      <c r="R2173"/>
      <c r="S2173"/>
      <c r="T2173"/>
      <c r="U2173"/>
      <c r="V2173"/>
      <c r="W2173"/>
    </row>
    <row r="2174" spans="1:23" x14ac:dyDescent="0.35">
      <c r="A2174"/>
      <c r="B2174"/>
      <c r="C2174"/>
      <c r="D2174"/>
      <c r="E2174"/>
      <c r="F2174"/>
      <c r="G2174"/>
      <c r="H2174"/>
      <c r="I2174"/>
      <c r="J2174"/>
      <c r="K2174"/>
      <c r="L2174"/>
      <c r="M2174"/>
      <c r="N2174"/>
      <c r="O2174"/>
      <c r="P2174"/>
      <c r="Q2174"/>
      <c r="R2174"/>
      <c r="S2174"/>
      <c r="T2174"/>
      <c r="U2174"/>
      <c r="V2174"/>
      <c r="W2174"/>
    </row>
    <row r="2175" spans="1:23" x14ac:dyDescent="0.35">
      <c r="A2175"/>
      <c r="B2175"/>
      <c r="C2175"/>
      <c r="D2175"/>
      <c r="E2175"/>
      <c r="F2175"/>
      <c r="G2175"/>
      <c r="H2175"/>
      <c r="I2175"/>
      <c r="J2175"/>
      <c r="K2175"/>
      <c r="L2175"/>
      <c r="M2175"/>
      <c r="N2175"/>
      <c r="O2175"/>
      <c r="P2175"/>
      <c r="Q2175"/>
      <c r="R2175"/>
      <c r="S2175"/>
      <c r="T2175"/>
      <c r="U2175"/>
      <c r="V2175"/>
      <c r="W2175"/>
    </row>
    <row r="2176" spans="1:23" x14ac:dyDescent="0.35">
      <c r="A2176"/>
      <c r="B2176"/>
      <c r="C2176"/>
      <c r="D2176"/>
      <c r="E2176"/>
      <c r="F2176"/>
      <c r="G2176"/>
      <c r="H2176"/>
      <c r="I2176"/>
      <c r="J2176"/>
      <c r="K2176"/>
      <c r="L2176"/>
      <c r="M2176"/>
      <c r="N2176"/>
      <c r="O2176"/>
      <c r="P2176"/>
      <c r="Q2176"/>
      <c r="R2176"/>
      <c r="S2176"/>
      <c r="T2176"/>
      <c r="U2176"/>
      <c r="V2176"/>
      <c r="W2176"/>
    </row>
    <row r="2177" spans="1:23" x14ac:dyDescent="0.35">
      <c r="A2177"/>
      <c r="B2177"/>
      <c r="C2177"/>
      <c r="D2177"/>
      <c r="E2177"/>
      <c r="F2177"/>
      <c r="G2177"/>
      <c r="H2177"/>
      <c r="I2177"/>
      <c r="J2177"/>
      <c r="K2177"/>
      <c r="L2177"/>
      <c r="M2177"/>
      <c r="N2177"/>
      <c r="O2177"/>
      <c r="P2177"/>
      <c r="Q2177"/>
      <c r="R2177"/>
      <c r="S2177"/>
      <c r="T2177"/>
      <c r="U2177"/>
      <c r="V2177"/>
      <c r="W2177"/>
    </row>
    <row r="2178" spans="1:23" x14ac:dyDescent="0.35">
      <c r="A2178"/>
      <c r="B2178"/>
      <c r="C2178"/>
      <c r="D2178"/>
      <c r="E2178"/>
      <c r="F2178"/>
      <c r="G2178"/>
      <c r="H2178"/>
      <c r="I2178"/>
      <c r="J2178"/>
      <c r="K2178"/>
      <c r="L2178"/>
      <c r="M2178"/>
      <c r="N2178"/>
      <c r="O2178"/>
      <c r="P2178"/>
      <c r="Q2178"/>
      <c r="R2178"/>
      <c r="S2178"/>
      <c r="T2178"/>
      <c r="U2178"/>
      <c r="V2178"/>
      <c r="W2178"/>
    </row>
    <row r="2179" spans="1:23" x14ac:dyDescent="0.35">
      <c r="A2179"/>
      <c r="B2179"/>
      <c r="C2179"/>
      <c r="D2179"/>
      <c r="E2179"/>
      <c r="F2179"/>
      <c r="G2179"/>
      <c r="H2179"/>
      <c r="I2179"/>
      <c r="J2179"/>
      <c r="K2179"/>
      <c r="L2179"/>
      <c r="M2179"/>
      <c r="N2179"/>
      <c r="O2179"/>
      <c r="P2179"/>
      <c r="Q2179"/>
      <c r="R2179"/>
      <c r="S2179"/>
      <c r="T2179"/>
      <c r="U2179"/>
      <c r="V2179"/>
      <c r="W2179"/>
    </row>
    <row r="2180" spans="1:23" x14ac:dyDescent="0.35">
      <c r="A2180"/>
      <c r="B2180"/>
      <c r="C2180"/>
      <c r="D2180"/>
      <c r="E2180"/>
      <c r="F2180"/>
      <c r="G2180"/>
      <c r="H2180"/>
      <c r="I2180"/>
      <c r="J2180"/>
      <c r="K2180"/>
      <c r="L2180"/>
      <c r="M2180"/>
      <c r="N2180"/>
      <c r="O2180"/>
      <c r="P2180"/>
      <c r="Q2180"/>
      <c r="R2180"/>
      <c r="S2180"/>
      <c r="T2180"/>
      <c r="U2180"/>
      <c r="V2180"/>
      <c r="W2180"/>
    </row>
    <row r="2181" spans="1:23" x14ac:dyDescent="0.35">
      <c r="A2181"/>
      <c r="B2181"/>
      <c r="C2181"/>
      <c r="D2181"/>
      <c r="E2181"/>
      <c r="F2181"/>
      <c r="G2181"/>
      <c r="H2181"/>
      <c r="I2181"/>
      <c r="J2181"/>
      <c r="K2181"/>
      <c r="L2181"/>
      <c r="M2181"/>
      <c r="N2181"/>
      <c r="O2181"/>
      <c r="P2181"/>
      <c r="Q2181"/>
      <c r="R2181"/>
      <c r="S2181"/>
      <c r="T2181"/>
      <c r="U2181"/>
      <c r="V2181"/>
      <c r="W2181"/>
    </row>
    <row r="2182" spans="1:23" x14ac:dyDescent="0.35">
      <c r="A2182"/>
      <c r="B2182"/>
      <c r="C2182"/>
      <c r="D2182"/>
      <c r="E2182"/>
      <c r="F2182"/>
      <c r="G2182"/>
      <c r="H2182"/>
      <c r="I2182"/>
      <c r="J2182"/>
      <c r="K2182"/>
      <c r="L2182"/>
      <c r="M2182"/>
      <c r="N2182"/>
      <c r="O2182"/>
      <c r="P2182"/>
      <c r="Q2182"/>
      <c r="R2182"/>
      <c r="S2182"/>
      <c r="T2182"/>
      <c r="U2182"/>
      <c r="V2182"/>
      <c r="W2182"/>
    </row>
    <row r="2183" spans="1:23" x14ac:dyDescent="0.35">
      <c r="A2183"/>
      <c r="B2183"/>
      <c r="C2183"/>
      <c r="D2183"/>
      <c r="E2183"/>
      <c r="F2183"/>
      <c r="G2183"/>
      <c r="H2183"/>
      <c r="I2183"/>
      <c r="J2183"/>
      <c r="K2183"/>
      <c r="L2183"/>
      <c r="M2183"/>
      <c r="N2183"/>
      <c r="O2183"/>
      <c r="P2183"/>
      <c r="Q2183"/>
      <c r="R2183"/>
      <c r="S2183"/>
      <c r="T2183"/>
      <c r="U2183"/>
      <c r="V2183"/>
      <c r="W2183"/>
    </row>
    <row r="2184" spans="1:23" x14ac:dyDescent="0.35">
      <c r="A2184"/>
      <c r="B2184"/>
      <c r="C2184"/>
      <c r="D2184"/>
      <c r="E2184"/>
      <c r="F2184"/>
      <c r="G2184"/>
      <c r="H2184"/>
      <c r="I2184"/>
      <c r="J2184"/>
      <c r="K2184"/>
      <c r="L2184"/>
      <c r="M2184"/>
      <c r="N2184"/>
      <c r="O2184"/>
      <c r="P2184"/>
      <c r="Q2184"/>
      <c r="R2184"/>
      <c r="S2184"/>
      <c r="T2184"/>
      <c r="U2184"/>
      <c r="V2184"/>
      <c r="W2184"/>
    </row>
    <row r="2185" spans="1:23" x14ac:dyDescent="0.35">
      <c r="A2185"/>
      <c r="B2185"/>
      <c r="C2185"/>
      <c r="D2185"/>
      <c r="E2185"/>
      <c r="F2185"/>
      <c r="G2185"/>
      <c r="H2185"/>
      <c r="I2185"/>
      <c r="J2185"/>
      <c r="K2185"/>
      <c r="L2185"/>
      <c r="M2185"/>
      <c r="N2185"/>
      <c r="O2185"/>
      <c r="P2185"/>
      <c r="Q2185"/>
      <c r="R2185"/>
      <c r="S2185"/>
      <c r="T2185"/>
      <c r="U2185"/>
      <c r="V2185"/>
      <c r="W2185"/>
    </row>
    <row r="2186" spans="1:23" x14ac:dyDescent="0.35">
      <c r="A2186"/>
      <c r="B2186"/>
      <c r="C2186"/>
      <c r="D2186"/>
      <c r="E2186"/>
      <c r="F2186"/>
      <c r="G2186"/>
      <c r="H2186"/>
      <c r="I2186"/>
      <c r="J2186"/>
      <c r="K2186"/>
      <c r="L2186"/>
      <c r="M2186"/>
      <c r="N2186"/>
      <c r="O2186"/>
      <c r="P2186"/>
      <c r="Q2186"/>
      <c r="R2186"/>
      <c r="S2186"/>
      <c r="T2186"/>
      <c r="U2186"/>
      <c r="V2186"/>
      <c r="W2186"/>
    </row>
    <row r="2187" spans="1:23" x14ac:dyDescent="0.35">
      <c r="A2187"/>
      <c r="B2187"/>
      <c r="C2187"/>
      <c r="D2187"/>
      <c r="E2187"/>
      <c r="F2187"/>
      <c r="G2187"/>
      <c r="H2187"/>
      <c r="I2187"/>
      <c r="J2187"/>
      <c r="K2187"/>
      <c r="L2187"/>
      <c r="M2187"/>
      <c r="N2187"/>
      <c r="O2187"/>
      <c r="P2187"/>
      <c r="Q2187"/>
      <c r="R2187"/>
      <c r="S2187"/>
      <c r="T2187"/>
      <c r="U2187"/>
      <c r="V2187"/>
      <c r="W2187"/>
    </row>
    <row r="2188" spans="1:23" x14ac:dyDescent="0.35">
      <c r="A2188"/>
      <c r="B2188"/>
      <c r="C2188"/>
      <c r="D2188"/>
      <c r="E2188"/>
      <c r="F2188"/>
      <c r="G2188"/>
      <c r="H2188"/>
      <c r="I2188"/>
      <c r="J2188"/>
      <c r="K2188"/>
      <c r="L2188"/>
      <c r="M2188"/>
      <c r="N2188"/>
      <c r="O2188"/>
      <c r="P2188"/>
      <c r="Q2188"/>
      <c r="R2188"/>
      <c r="S2188"/>
      <c r="T2188"/>
      <c r="U2188"/>
      <c r="V2188"/>
      <c r="W2188"/>
    </row>
    <row r="2189" spans="1:23" x14ac:dyDescent="0.35">
      <c r="A2189"/>
      <c r="B2189"/>
      <c r="C2189"/>
      <c r="D2189"/>
      <c r="E2189"/>
      <c r="F2189"/>
      <c r="G2189"/>
      <c r="H2189"/>
      <c r="I2189"/>
      <c r="J2189"/>
      <c r="K2189"/>
      <c r="L2189"/>
      <c r="M2189"/>
      <c r="N2189"/>
      <c r="O2189"/>
      <c r="P2189"/>
      <c r="Q2189"/>
      <c r="R2189"/>
      <c r="S2189"/>
      <c r="T2189"/>
      <c r="U2189"/>
      <c r="V2189"/>
      <c r="W2189"/>
    </row>
    <row r="2190" spans="1:23" x14ac:dyDescent="0.35">
      <c r="A2190"/>
      <c r="B2190"/>
      <c r="C2190"/>
      <c r="D2190"/>
      <c r="E2190"/>
      <c r="F2190"/>
      <c r="G2190"/>
      <c r="H2190"/>
      <c r="I2190"/>
      <c r="J2190"/>
      <c r="K2190"/>
      <c r="L2190"/>
      <c r="M2190"/>
      <c r="N2190"/>
      <c r="O2190"/>
      <c r="P2190"/>
      <c r="Q2190"/>
      <c r="R2190"/>
      <c r="S2190"/>
      <c r="T2190"/>
      <c r="U2190"/>
      <c r="V2190"/>
      <c r="W2190"/>
    </row>
    <row r="2191" spans="1:23" x14ac:dyDescent="0.35">
      <c r="A2191"/>
      <c r="B2191"/>
      <c r="C2191"/>
      <c r="D2191"/>
      <c r="E2191"/>
      <c r="F2191"/>
      <c r="G2191"/>
      <c r="H2191"/>
      <c r="I2191"/>
      <c r="J2191"/>
      <c r="K2191"/>
      <c r="L2191"/>
      <c r="M2191"/>
      <c r="N2191"/>
      <c r="O2191"/>
      <c r="P2191"/>
      <c r="Q2191"/>
      <c r="R2191"/>
      <c r="S2191"/>
      <c r="T2191"/>
      <c r="U2191"/>
      <c r="V2191"/>
      <c r="W2191"/>
    </row>
    <row r="2192" spans="1:23" x14ac:dyDescent="0.35">
      <c r="A2192"/>
      <c r="B2192"/>
      <c r="C2192"/>
      <c r="D2192"/>
      <c r="E2192"/>
      <c r="F2192"/>
      <c r="G2192"/>
      <c r="H2192"/>
      <c r="I2192"/>
      <c r="J2192"/>
      <c r="K2192"/>
      <c r="L2192"/>
      <c r="M2192"/>
      <c r="N2192"/>
      <c r="O2192"/>
      <c r="P2192"/>
      <c r="Q2192"/>
      <c r="R2192"/>
      <c r="S2192"/>
      <c r="T2192"/>
      <c r="U2192"/>
      <c r="V2192"/>
      <c r="W2192"/>
    </row>
    <row r="2193" spans="1:23" x14ac:dyDescent="0.35">
      <c r="A2193"/>
      <c r="B2193"/>
      <c r="C2193"/>
      <c r="D2193"/>
      <c r="E2193"/>
      <c r="F2193"/>
      <c r="G2193"/>
      <c r="H2193"/>
      <c r="I2193"/>
      <c r="J2193"/>
      <c r="K2193"/>
      <c r="L2193"/>
      <c r="M2193"/>
      <c r="N2193"/>
      <c r="O2193"/>
      <c r="P2193"/>
      <c r="Q2193"/>
      <c r="R2193"/>
      <c r="S2193"/>
      <c r="T2193"/>
      <c r="U2193"/>
      <c r="V2193"/>
      <c r="W2193"/>
    </row>
    <row r="2194" spans="1:23" x14ac:dyDescent="0.35">
      <c r="A2194"/>
      <c r="B2194"/>
      <c r="C2194"/>
      <c r="D2194"/>
      <c r="E2194"/>
      <c r="F2194"/>
      <c r="G2194"/>
      <c r="H2194"/>
      <c r="I2194"/>
      <c r="J2194"/>
      <c r="K2194"/>
      <c r="L2194"/>
      <c r="M2194"/>
      <c r="N2194"/>
      <c r="O2194"/>
      <c r="P2194"/>
      <c r="Q2194"/>
      <c r="R2194"/>
      <c r="S2194"/>
      <c r="T2194"/>
      <c r="U2194"/>
      <c r="V2194"/>
      <c r="W2194"/>
    </row>
    <row r="2195" spans="1:23" x14ac:dyDescent="0.35">
      <c r="A2195"/>
      <c r="B2195"/>
      <c r="C2195"/>
      <c r="D2195"/>
      <c r="E2195"/>
      <c r="F2195"/>
      <c r="G2195"/>
      <c r="H2195"/>
      <c r="I2195"/>
      <c r="J2195"/>
      <c r="K2195"/>
      <c r="L2195"/>
      <c r="M2195"/>
      <c r="N2195"/>
      <c r="O2195"/>
      <c r="P2195"/>
      <c r="Q2195"/>
      <c r="R2195"/>
      <c r="S2195"/>
      <c r="T2195"/>
      <c r="U2195"/>
      <c r="V2195"/>
      <c r="W2195"/>
    </row>
    <row r="2196" spans="1:23" x14ac:dyDescent="0.35">
      <c r="A2196"/>
      <c r="B2196"/>
      <c r="C2196"/>
      <c r="D2196"/>
      <c r="E2196"/>
      <c r="F2196"/>
      <c r="G2196"/>
      <c r="H2196"/>
      <c r="I2196"/>
      <c r="J2196"/>
      <c r="K2196"/>
      <c r="L2196"/>
      <c r="M2196"/>
      <c r="N2196"/>
      <c r="O2196"/>
      <c r="P2196"/>
      <c r="Q2196"/>
      <c r="R2196"/>
      <c r="S2196"/>
      <c r="T2196"/>
      <c r="U2196"/>
      <c r="V2196"/>
      <c r="W2196"/>
    </row>
    <row r="2197" spans="1:23" x14ac:dyDescent="0.35">
      <c r="A2197"/>
      <c r="B2197"/>
      <c r="C2197"/>
      <c r="D2197"/>
      <c r="E2197"/>
      <c r="F2197"/>
      <c r="G2197"/>
      <c r="H2197"/>
      <c r="I2197"/>
      <c r="J2197"/>
      <c r="K2197"/>
      <c r="L2197"/>
      <c r="M2197"/>
      <c r="N2197"/>
      <c r="O2197"/>
      <c r="P2197"/>
      <c r="Q2197"/>
      <c r="R2197"/>
      <c r="S2197"/>
      <c r="T2197"/>
      <c r="U2197"/>
      <c r="V2197"/>
      <c r="W2197"/>
    </row>
    <row r="2198" spans="1:23" x14ac:dyDescent="0.35">
      <c r="A2198"/>
      <c r="B2198"/>
      <c r="C2198"/>
      <c r="D2198"/>
      <c r="E2198"/>
      <c r="F2198"/>
      <c r="G2198"/>
      <c r="H2198"/>
      <c r="I2198"/>
      <c r="J2198"/>
      <c r="K2198"/>
      <c r="L2198"/>
      <c r="M2198"/>
      <c r="N2198"/>
      <c r="O2198"/>
      <c r="P2198"/>
      <c r="Q2198"/>
      <c r="R2198"/>
      <c r="S2198"/>
      <c r="T2198"/>
      <c r="U2198"/>
      <c r="V2198"/>
      <c r="W2198"/>
    </row>
    <row r="2199" spans="1:23" x14ac:dyDescent="0.35">
      <c r="A2199"/>
      <c r="B2199"/>
      <c r="C2199"/>
      <c r="D2199"/>
      <c r="E2199"/>
      <c r="F2199"/>
      <c r="G2199"/>
      <c r="H2199"/>
      <c r="I2199"/>
      <c r="J2199"/>
      <c r="K2199"/>
      <c r="L2199"/>
      <c r="M2199"/>
      <c r="N2199"/>
      <c r="O2199"/>
      <c r="P2199"/>
      <c r="Q2199"/>
      <c r="R2199"/>
      <c r="S2199"/>
      <c r="T2199"/>
      <c r="U2199"/>
      <c r="V2199"/>
      <c r="W2199"/>
    </row>
    <row r="2200" spans="1:23" x14ac:dyDescent="0.35">
      <c r="A2200"/>
      <c r="B2200"/>
      <c r="C2200"/>
      <c r="D2200"/>
      <c r="E2200"/>
      <c r="F2200"/>
      <c r="G2200"/>
      <c r="H2200"/>
      <c r="I2200"/>
      <c r="J2200"/>
      <c r="K2200"/>
      <c r="L2200"/>
      <c r="M2200"/>
      <c r="N2200"/>
      <c r="O2200"/>
      <c r="P2200"/>
      <c r="Q2200"/>
      <c r="R2200"/>
      <c r="S2200"/>
      <c r="T2200"/>
      <c r="U2200"/>
      <c r="V2200"/>
      <c r="W2200"/>
    </row>
    <row r="2201" spans="1:23" x14ac:dyDescent="0.35">
      <c r="A2201"/>
      <c r="B2201"/>
      <c r="C2201"/>
      <c r="D2201"/>
      <c r="E2201"/>
      <c r="F2201"/>
      <c r="G2201"/>
      <c r="H2201"/>
      <c r="I2201"/>
      <c r="J2201"/>
      <c r="K2201"/>
      <c r="L2201"/>
      <c r="M2201"/>
      <c r="N2201"/>
      <c r="O2201"/>
      <c r="P2201"/>
      <c r="Q2201"/>
      <c r="R2201"/>
      <c r="S2201"/>
      <c r="T2201"/>
      <c r="U2201"/>
      <c r="V2201"/>
      <c r="W2201"/>
    </row>
    <row r="2202" spans="1:23" x14ac:dyDescent="0.35">
      <c r="A2202"/>
      <c r="B2202"/>
      <c r="C2202"/>
      <c r="D2202"/>
      <c r="E2202"/>
      <c r="F2202"/>
      <c r="G2202"/>
      <c r="H2202"/>
      <c r="I2202"/>
      <c r="J2202"/>
      <c r="K2202"/>
      <c r="L2202"/>
      <c r="M2202"/>
      <c r="N2202"/>
      <c r="O2202"/>
      <c r="P2202"/>
      <c r="Q2202"/>
      <c r="R2202"/>
      <c r="S2202"/>
      <c r="T2202"/>
      <c r="U2202"/>
      <c r="V2202"/>
      <c r="W2202"/>
    </row>
    <row r="2203" spans="1:23" x14ac:dyDescent="0.35">
      <c r="A2203"/>
      <c r="B2203"/>
      <c r="C2203"/>
      <c r="D2203"/>
      <c r="E2203"/>
      <c r="F2203"/>
      <c r="G2203"/>
      <c r="H2203"/>
      <c r="I2203"/>
      <c r="J2203"/>
      <c r="K2203"/>
      <c r="L2203"/>
      <c r="M2203"/>
      <c r="N2203"/>
      <c r="O2203"/>
      <c r="P2203"/>
      <c r="Q2203"/>
      <c r="R2203"/>
      <c r="S2203"/>
      <c r="T2203"/>
      <c r="U2203"/>
      <c r="V2203"/>
      <c r="W2203"/>
    </row>
    <row r="2204" spans="1:23" x14ac:dyDescent="0.35">
      <c r="A2204"/>
      <c r="B2204"/>
      <c r="C2204"/>
      <c r="D2204"/>
      <c r="E2204"/>
      <c r="F2204"/>
      <c r="G2204"/>
      <c r="H2204"/>
      <c r="I2204"/>
      <c r="J2204"/>
      <c r="K2204"/>
      <c r="L2204"/>
      <c r="M2204"/>
      <c r="N2204"/>
      <c r="O2204"/>
      <c r="P2204"/>
      <c r="Q2204"/>
      <c r="R2204"/>
      <c r="S2204"/>
      <c r="T2204"/>
      <c r="U2204"/>
      <c r="V2204"/>
      <c r="W2204"/>
    </row>
    <row r="2205" spans="1:23" x14ac:dyDescent="0.35">
      <c r="A2205"/>
      <c r="B2205"/>
      <c r="C2205"/>
      <c r="D2205"/>
      <c r="E2205"/>
      <c r="F2205"/>
      <c r="G2205"/>
      <c r="H2205"/>
      <c r="I2205"/>
      <c r="J2205"/>
      <c r="K2205"/>
      <c r="L2205"/>
      <c r="M2205"/>
      <c r="N2205"/>
      <c r="O2205"/>
      <c r="P2205"/>
      <c r="Q2205"/>
      <c r="R2205"/>
      <c r="S2205"/>
      <c r="T2205"/>
      <c r="U2205"/>
      <c r="V2205"/>
      <c r="W2205"/>
    </row>
    <row r="2206" spans="1:23" x14ac:dyDescent="0.35">
      <c r="A2206"/>
      <c r="B2206"/>
      <c r="C2206"/>
      <c r="D2206"/>
      <c r="E2206"/>
      <c r="F2206"/>
      <c r="G2206"/>
      <c r="H2206"/>
      <c r="I2206"/>
      <c r="J2206"/>
      <c r="K2206"/>
      <c r="L2206"/>
      <c r="M2206"/>
      <c r="N2206"/>
      <c r="O2206"/>
      <c r="P2206"/>
      <c r="Q2206"/>
      <c r="R2206"/>
      <c r="S2206"/>
      <c r="T2206"/>
      <c r="U2206"/>
      <c r="V2206"/>
      <c r="W2206"/>
    </row>
    <row r="2207" spans="1:23" x14ac:dyDescent="0.35">
      <c r="A2207"/>
      <c r="B2207"/>
      <c r="C2207"/>
      <c r="D2207"/>
      <c r="E2207"/>
      <c r="F2207"/>
      <c r="G2207"/>
      <c r="H2207"/>
      <c r="I2207"/>
      <c r="J2207"/>
      <c r="K2207"/>
      <c r="L2207"/>
      <c r="M2207"/>
      <c r="N2207"/>
      <c r="O2207"/>
      <c r="P2207"/>
      <c r="Q2207"/>
      <c r="R2207"/>
      <c r="S2207"/>
      <c r="T2207"/>
      <c r="U2207"/>
      <c r="V2207"/>
      <c r="W2207"/>
    </row>
    <row r="2208" spans="1:23" x14ac:dyDescent="0.35">
      <c r="A2208"/>
      <c r="B2208"/>
      <c r="C2208"/>
      <c r="D2208"/>
      <c r="E2208"/>
      <c r="F2208"/>
      <c r="G2208"/>
      <c r="H2208"/>
      <c r="I2208"/>
      <c r="J2208"/>
      <c r="K2208"/>
      <c r="L2208"/>
      <c r="M2208"/>
      <c r="N2208"/>
      <c r="O2208"/>
      <c r="P2208"/>
      <c r="Q2208"/>
      <c r="R2208"/>
      <c r="S2208"/>
      <c r="T2208"/>
      <c r="U2208"/>
      <c r="V2208"/>
      <c r="W2208"/>
    </row>
    <row r="2209" spans="1:23" x14ac:dyDescent="0.35">
      <c r="A2209"/>
      <c r="B2209"/>
      <c r="C2209"/>
      <c r="D2209"/>
      <c r="E2209"/>
      <c r="F2209"/>
      <c r="G2209"/>
      <c r="H2209"/>
      <c r="I2209"/>
      <c r="J2209"/>
      <c r="K2209"/>
      <c r="L2209"/>
      <c r="M2209"/>
      <c r="N2209"/>
      <c r="O2209"/>
      <c r="P2209"/>
      <c r="Q2209"/>
      <c r="R2209"/>
      <c r="S2209"/>
      <c r="T2209"/>
      <c r="U2209"/>
      <c r="V2209"/>
      <c r="W2209"/>
    </row>
    <row r="2210" spans="1:23" x14ac:dyDescent="0.35">
      <c r="A2210"/>
      <c r="B2210"/>
      <c r="C2210"/>
      <c r="D2210"/>
      <c r="E2210"/>
      <c r="F2210"/>
      <c r="G2210"/>
      <c r="H2210"/>
      <c r="I2210"/>
      <c r="J2210"/>
      <c r="K2210"/>
      <c r="L2210"/>
      <c r="M2210"/>
      <c r="N2210"/>
      <c r="O2210"/>
      <c r="P2210"/>
      <c r="Q2210"/>
      <c r="R2210"/>
      <c r="S2210"/>
      <c r="T2210"/>
      <c r="U2210"/>
      <c r="V2210"/>
      <c r="W2210"/>
    </row>
    <row r="2211" spans="1:23" x14ac:dyDescent="0.35">
      <c r="A2211"/>
      <c r="B2211"/>
      <c r="C2211"/>
      <c r="D2211"/>
      <c r="E2211"/>
      <c r="F2211"/>
      <c r="G2211"/>
      <c r="H2211"/>
      <c r="I2211"/>
      <c r="J2211"/>
      <c r="K2211"/>
      <c r="L2211"/>
      <c r="M2211"/>
      <c r="N2211"/>
      <c r="O2211"/>
      <c r="P2211"/>
      <c r="Q2211"/>
      <c r="R2211"/>
      <c r="S2211"/>
      <c r="T2211"/>
      <c r="U2211"/>
      <c r="V2211"/>
      <c r="W2211"/>
    </row>
    <row r="2212" spans="1:23" x14ac:dyDescent="0.35">
      <c r="A2212"/>
      <c r="B2212"/>
      <c r="C2212"/>
      <c r="D2212"/>
      <c r="E2212"/>
      <c r="F2212"/>
      <c r="G2212"/>
      <c r="H2212"/>
      <c r="I2212"/>
      <c r="J2212"/>
      <c r="K2212"/>
      <c r="L2212"/>
      <c r="M2212"/>
      <c r="N2212"/>
      <c r="O2212"/>
      <c r="P2212"/>
      <c r="Q2212"/>
      <c r="R2212"/>
      <c r="S2212"/>
      <c r="T2212"/>
      <c r="U2212"/>
      <c r="V2212"/>
      <c r="W2212"/>
    </row>
    <row r="2213" spans="1:23" x14ac:dyDescent="0.35">
      <c r="A2213"/>
      <c r="B2213"/>
      <c r="C2213"/>
      <c r="D2213"/>
      <c r="E2213"/>
      <c r="F2213"/>
      <c r="G2213"/>
      <c r="H2213"/>
      <c r="I2213"/>
      <c r="J2213"/>
      <c r="K2213"/>
      <c r="L2213"/>
      <c r="M2213"/>
      <c r="N2213"/>
      <c r="O2213"/>
      <c r="P2213"/>
      <c r="Q2213"/>
      <c r="R2213"/>
      <c r="S2213"/>
      <c r="T2213"/>
      <c r="U2213"/>
      <c r="V2213"/>
      <c r="W2213"/>
    </row>
    <row r="2214" spans="1:23" x14ac:dyDescent="0.35">
      <c r="A2214"/>
      <c r="B2214"/>
      <c r="C2214"/>
      <c r="D2214"/>
      <c r="E2214"/>
      <c r="F2214"/>
      <c r="G2214"/>
      <c r="H2214"/>
      <c r="I2214"/>
      <c r="J2214"/>
      <c r="K2214"/>
      <c r="L2214"/>
      <c r="M2214"/>
      <c r="N2214"/>
      <c r="O2214"/>
      <c r="P2214"/>
      <c r="Q2214"/>
      <c r="R2214"/>
      <c r="S2214"/>
      <c r="T2214"/>
      <c r="U2214"/>
      <c r="V2214"/>
      <c r="W2214"/>
    </row>
    <row r="2215" spans="1:23" x14ac:dyDescent="0.35">
      <c r="A2215"/>
      <c r="B2215"/>
      <c r="C2215"/>
      <c r="D2215"/>
      <c r="E2215"/>
      <c r="F2215"/>
      <c r="G2215"/>
      <c r="H2215"/>
      <c r="I2215"/>
      <c r="J2215"/>
      <c r="K2215"/>
      <c r="L2215"/>
      <c r="M2215"/>
      <c r="N2215"/>
      <c r="O2215"/>
      <c r="P2215"/>
      <c r="Q2215"/>
      <c r="R2215"/>
      <c r="S2215"/>
      <c r="T2215"/>
      <c r="U2215"/>
      <c r="V2215"/>
      <c r="W2215"/>
    </row>
    <row r="2216" spans="1:23" x14ac:dyDescent="0.35">
      <c r="A2216"/>
      <c r="B2216"/>
      <c r="C2216"/>
      <c r="D2216"/>
      <c r="E2216"/>
      <c r="F2216"/>
      <c r="G2216"/>
      <c r="H2216"/>
      <c r="I2216"/>
      <c r="J2216"/>
      <c r="K2216"/>
      <c r="L2216"/>
      <c r="M2216"/>
      <c r="N2216"/>
      <c r="O2216"/>
      <c r="P2216"/>
      <c r="Q2216"/>
      <c r="R2216"/>
      <c r="S2216"/>
      <c r="T2216"/>
      <c r="U2216"/>
      <c r="V2216"/>
      <c r="W2216"/>
    </row>
    <row r="2217" spans="1:23" x14ac:dyDescent="0.35">
      <c r="A2217"/>
      <c r="B2217"/>
      <c r="C2217"/>
      <c r="D2217"/>
      <c r="E2217"/>
      <c r="F2217"/>
      <c r="G2217"/>
      <c r="H2217"/>
      <c r="I2217"/>
      <c r="J2217"/>
      <c r="K2217"/>
      <c r="L2217"/>
      <c r="M2217"/>
      <c r="N2217"/>
      <c r="O2217"/>
      <c r="P2217"/>
      <c r="Q2217"/>
      <c r="R2217"/>
      <c r="S2217"/>
      <c r="T2217"/>
      <c r="U2217"/>
      <c r="V2217"/>
      <c r="W2217"/>
    </row>
    <row r="2218" spans="1:23" x14ac:dyDescent="0.35">
      <c r="A2218"/>
      <c r="B2218"/>
      <c r="C2218"/>
      <c r="D2218"/>
      <c r="E2218"/>
      <c r="F2218"/>
      <c r="G2218"/>
      <c r="H2218"/>
      <c r="I2218"/>
      <c r="J2218"/>
      <c r="K2218"/>
      <c r="L2218"/>
      <c r="M2218"/>
      <c r="N2218"/>
      <c r="O2218"/>
      <c r="P2218"/>
      <c r="Q2218"/>
      <c r="R2218"/>
      <c r="S2218"/>
      <c r="T2218"/>
      <c r="U2218"/>
      <c r="V2218"/>
      <c r="W2218"/>
    </row>
    <row r="2219" spans="1:23" x14ac:dyDescent="0.35">
      <c r="A2219"/>
      <c r="B2219"/>
      <c r="C2219"/>
      <c r="D2219"/>
      <c r="E2219"/>
      <c r="F2219"/>
      <c r="G2219"/>
      <c r="H2219"/>
      <c r="I2219"/>
      <c r="J2219"/>
      <c r="K2219"/>
      <c r="L2219"/>
      <c r="M2219"/>
      <c r="N2219"/>
      <c r="O2219"/>
      <c r="P2219"/>
      <c r="Q2219"/>
      <c r="R2219"/>
      <c r="S2219"/>
      <c r="T2219"/>
      <c r="U2219"/>
      <c r="V2219"/>
      <c r="W2219"/>
    </row>
    <row r="2220" spans="1:23" x14ac:dyDescent="0.35">
      <c r="A2220"/>
      <c r="B2220"/>
      <c r="C2220"/>
      <c r="D2220"/>
      <c r="E2220"/>
      <c r="F2220"/>
      <c r="G2220"/>
      <c r="H2220"/>
      <c r="I2220"/>
      <c r="J2220"/>
      <c r="K2220"/>
      <c r="L2220"/>
      <c r="M2220"/>
      <c r="N2220"/>
      <c r="O2220"/>
      <c r="P2220"/>
      <c r="Q2220"/>
      <c r="R2220"/>
      <c r="S2220"/>
      <c r="T2220"/>
      <c r="U2220"/>
      <c r="V2220"/>
      <c r="W2220"/>
    </row>
    <row r="2221" spans="1:23" x14ac:dyDescent="0.35">
      <c r="A2221"/>
      <c r="B2221"/>
      <c r="C2221"/>
      <c r="D2221"/>
      <c r="E2221"/>
      <c r="F2221"/>
      <c r="G2221"/>
      <c r="H2221"/>
      <c r="I2221"/>
      <c r="J2221"/>
      <c r="K2221"/>
      <c r="L2221"/>
      <c r="M2221"/>
      <c r="N2221"/>
      <c r="O2221"/>
      <c r="P2221"/>
      <c r="Q2221"/>
      <c r="R2221"/>
      <c r="S2221"/>
      <c r="T2221"/>
      <c r="U2221"/>
      <c r="V2221"/>
      <c r="W2221"/>
    </row>
    <row r="2222" spans="1:23" x14ac:dyDescent="0.35">
      <c r="A2222"/>
      <c r="B2222"/>
      <c r="C2222"/>
      <c r="D2222"/>
      <c r="E2222"/>
      <c r="F2222"/>
      <c r="G2222"/>
      <c r="H2222"/>
      <c r="I2222"/>
      <c r="J2222"/>
      <c r="K2222"/>
      <c r="L2222"/>
      <c r="M2222"/>
      <c r="N2222"/>
      <c r="O2222"/>
      <c r="P2222"/>
      <c r="Q2222"/>
      <c r="R2222"/>
      <c r="S2222"/>
      <c r="T2222"/>
      <c r="U2222"/>
      <c r="V2222"/>
      <c r="W2222"/>
    </row>
    <row r="2223" spans="1:23" x14ac:dyDescent="0.35">
      <c r="A2223"/>
      <c r="B2223"/>
      <c r="C2223"/>
      <c r="D2223"/>
      <c r="E2223"/>
      <c r="F2223"/>
      <c r="G2223"/>
      <c r="H2223"/>
      <c r="I2223"/>
      <c r="J2223"/>
      <c r="K2223"/>
      <c r="L2223"/>
      <c r="M2223"/>
      <c r="N2223"/>
      <c r="O2223"/>
      <c r="P2223"/>
      <c r="Q2223"/>
      <c r="R2223"/>
      <c r="S2223"/>
      <c r="T2223"/>
      <c r="U2223"/>
      <c r="V2223"/>
      <c r="W2223"/>
    </row>
    <row r="2224" spans="1:23" x14ac:dyDescent="0.35">
      <c r="A2224"/>
      <c r="B2224"/>
      <c r="C2224"/>
      <c r="D2224"/>
      <c r="E2224"/>
      <c r="F2224"/>
      <c r="G2224"/>
      <c r="H2224"/>
      <c r="I2224"/>
      <c r="J2224"/>
      <c r="K2224"/>
      <c r="L2224"/>
      <c r="M2224"/>
      <c r="N2224"/>
      <c r="O2224"/>
      <c r="P2224"/>
      <c r="Q2224"/>
      <c r="R2224"/>
      <c r="S2224"/>
      <c r="T2224"/>
      <c r="U2224"/>
      <c r="V2224"/>
      <c r="W2224"/>
    </row>
    <row r="2225" spans="1:23" x14ac:dyDescent="0.35">
      <c r="A2225"/>
      <c r="B2225"/>
      <c r="C2225"/>
      <c r="D2225"/>
      <c r="E2225"/>
      <c r="F2225"/>
      <c r="G2225"/>
      <c r="H2225"/>
      <c r="I2225"/>
      <c r="J2225"/>
      <c r="K2225"/>
      <c r="L2225"/>
      <c r="M2225"/>
      <c r="N2225"/>
      <c r="O2225"/>
      <c r="P2225"/>
      <c r="Q2225"/>
      <c r="R2225"/>
      <c r="S2225"/>
      <c r="T2225"/>
      <c r="U2225"/>
      <c r="V2225"/>
      <c r="W2225"/>
    </row>
    <row r="2226" spans="1:23" x14ac:dyDescent="0.35">
      <c r="A2226"/>
      <c r="B2226"/>
      <c r="C2226"/>
      <c r="D2226"/>
      <c r="E2226"/>
      <c r="F2226"/>
      <c r="G2226"/>
      <c r="H2226"/>
      <c r="I2226"/>
      <c r="J2226"/>
      <c r="K2226"/>
      <c r="L2226"/>
      <c r="M2226"/>
      <c r="N2226"/>
      <c r="O2226"/>
      <c r="P2226"/>
      <c r="Q2226"/>
      <c r="R2226"/>
      <c r="S2226"/>
      <c r="T2226"/>
      <c r="U2226"/>
      <c r="V2226"/>
      <c r="W2226"/>
    </row>
    <row r="2227" spans="1:23" x14ac:dyDescent="0.35">
      <c r="A2227"/>
      <c r="B2227"/>
      <c r="C2227"/>
      <c r="D2227"/>
      <c r="E2227"/>
      <c r="F2227"/>
      <c r="G2227"/>
      <c r="H2227"/>
      <c r="I2227"/>
      <c r="J2227"/>
      <c r="K2227"/>
      <c r="L2227"/>
      <c r="M2227"/>
      <c r="N2227"/>
      <c r="O2227"/>
      <c r="P2227"/>
      <c r="Q2227"/>
      <c r="R2227"/>
      <c r="S2227"/>
      <c r="T2227"/>
      <c r="U2227"/>
      <c r="V2227"/>
      <c r="W2227"/>
    </row>
    <row r="2228" spans="1:23" x14ac:dyDescent="0.35">
      <c r="A2228"/>
      <c r="B2228"/>
      <c r="C2228"/>
      <c r="D2228"/>
      <c r="E2228"/>
      <c r="F2228"/>
      <c r="G2228"/>
      <c r="H2228"/>
      <c r="I2228"/>
      <c r="J2228"/>
      <c r="K2228"/>
      <c r="L2228"/>
      <c r="M2228"/>
      <c r="N2228"/>
      <c r="O2228"/>
      <c r="P2228"/>
      <c r="Q2228"/>
      <c r="R2228"/>
      <c r="S2228"/>
      <c r="T2228"/>
      <c r="U2228"/>
      <c r="V2228"/>
      <c r="W2228"/>
    </row>
    <row r="2229" spans="1:23" x14ac:dyDescent="0.35">
      <c r="A2229"/>
      <c r="B2229"/>
      <c r="C2229"/>
      <c r="D2229"/>
      <c r="E2229"/>
      <c r="F2229"/>
      <c r="G2229"/>
      <c r="H2229"/>
      <c r="I2229"/>
      <c r="J2229"/>
      <c r="K2229"/>
      <c r="L2229"/>
      <c r="M2229"/>
      <c r="N2229"/>
      <c r="O2229"/>
      <c r="P2229"/>
      <c r="Q2229"/>
      <c r="R2229"/>
      <c r="S2229"/>
      <c r="T2229"/>
      <c r="U2229"/>
      <c r="V2229"/>
      <c r="W2229"/>
    </row>
    <row r="2230" spans="1:23" x14ac:dyDescent="0.35">
      <c r="A2230"/>
      <c r="B2230"/>
      <c r="C2230"/>
      <c r="D2230"/>
      <c r="E2230"/>
      <c r="F2230"/>
      <c r="G2230"/>
      <c r="H2230"/>
      <c r="I2230"/>
      <c r="J2230"/>
      <c r="K2230"/>
      <c r="L2230"/>
      <c r="M2230"/>
      <c r="N2230"/>
      <c r="O2230"/>
      <c r="P2230"/>
      <c r="Q2230"/>
      <c r="R2230"/>
      <c r="S2230"/>
      <c r="T2230"/>
      <c r="U2230"/>
      <c r="V2230"/>
      <c r="W2230"/>
    </row>
    <row r="2231" spans="1:23" x14ac:dyDescent="0.35">
      <c r="A2231"/>
      <c r="B2231"/>
      <c r="C2231"/>
      <c r="D2231"/>
      <c r="E2231"/>
      <c r="F2231"/>
      <c r="G2231"/>
      <c r="H2231"/>
      <c r="I2231"/>
      <c r="J2231"/>
      <c r="K2231"/>
      <c r="L2231"/>
      <c r="M2231"/>
      <c r="N2231"/>
      <c r="O2231"/>
      <c r="P2231"/>
      <c r="Q2231"/>
      <c r="R2231"/>
      <c r="S2231"/>
      <c r="T2231"/>
      <c r="U2231"/>
      <c r="V2231"/>
      <c r="W2231"/>
    </row>
    <row r="2232" spans="1:23" x14ac:dyDescent="0.35">
      <c r="A2232"/>
      <c r="B2232"/>
      <c r="C2232"/>
      <c r="D2232"/>
      <c r="E2232"/>
      <c r="F2232"/>
      <c r="G2232"/>
      <c r="H2232"/>
      <c r="I2232"/>
      <c r="J2232"/>
      <c r="K2232"/>
      <c r="L2232"/>
      <c r="M2232"/>
      <c r="N2232"/>
      <c r="O2232"/>
      <c r="P2232"/>
      <c r="Q2232"/>
      <c r="R2232"/>
      <c r="S2232"/>
      <c r="T2232"/>
      <c r="U2232"/>
      <c r="V2232"/>
      <c r="W2232"/>
    </row>
    <row r="2233" spans="1:23" x14ac:dyDescent="0.35">
      <c r="A2233"/>
      <c r="B2233"/>
      <c r="C2233"/>
      <c r="D2233"/>
      <c r="E2233"/>
      <c r="F2233"/>
      <c r="G2233"/>
      <c r="H2233"/>
      <c r="I2233"/>
      <c r="J2233"/>
      <c r="K2233"/>
      <c r="L2233"/>
      <c r="M2233"/>
      <c r="N2233"/>
      <c r="O2233"/>
      <c r="P2233"/>
      <c r="Q2233"/>
      <c r="R2233"/>
      <c r="S2233"/>
      <c r="T2233"/>
      <c r="U2233"/>
      <c r="V2233"/>
      <c r="W2233"/>
    </row>
    <row r="2234" spans="1:23" x14ac:dyDescent="0.35">
      <c r="A2234"/>
      <c r="B2234"/>
      <c r="C2234"/>
      <c r="D2234"/>
      <c r="E2234"/>
      <c r="F2234"/>
      <c r="G2234"/>
      <c r="H2234"/>
      <c r="I2234"/>
      <c r="J2234"/>
      <c r="K2234"/>
      <c r="L2234"/>
      <c r="M2234"/>
      <c r="N2234"/>
      <c r="O2234"/>
      <c r="P2234"/>
      <c r="Q2234"/>
      <c r="R2234"/>
      <c r="S2234"/>
      <c r="T2234"/>
      <c r="U2234"/>
      <c r="V2234"/>
      <c r="W2234"/>
    </row>
    <row r="2235" spans="1:23" x14ac:dyDescent="0.35">
      <c r="A2235"/>
      <c r="B2235"/>
      <c r="C2235"/>
      <c r="D2235"/>
      <c r="E2235"/>
      <c r="F2235"/>
      <c r="G2235"/>
      <c r="H2235"/>
      <c r="I2235"/>
      <c r="J2235"/>
      <c r="K2235"/>
      <c r="L2235"/>
      <c r="M2235"/>
      <c r="N2235"/>
      <c r="O2235"/>
      <c r="P2235"/>
      <c r="Q2235"/>
      <c r="R2235"/>
      <c r="S2235"/>
      <c r="T2235"/>
      <c r="U2235"/>
      <c r="V2235"/>
      <c r="W2235"/>
    </row>
    <row r="2236" spans="1:23" x14ac:dyDescent="0.35">
      <c r="A2236"/>
      <c r="B2236"/>
      <c r="C2236"/>
      <c r="D2236"/>
      <c r="E2236"/>
      <c r="F2236"/>
      <c r="G2236"/>
      <c r="H2236"/>
      <c r="I2236"/>
      <c r="J2236"/>
      <c r="K2236"/>
      <c r="L2236"/>
      <c r="M2236"/>
      <c r="N2236"/>
      <c r="O2236"/>
      <c r="P2236"/>
      <c r="Q2236"/>
      <c r="R2236"/>
      <c r="S2236"/>
      <c r="T2236"/>
      <c r="U2236"/>
      <c r="V2236"/>
      <c r="W2236"/>
    </row>
    <row r="2237" spans="1:23" x14ac:dyDescent="0.35">
      <c r="A2237"/>
      <c r="B2237"/>
      <c r="C2237"/>
      <c r="D2237"/>
      <c r="E2237"/>
      <c r="F2237"/>
      <c r="G2237"/>
      <c r="H2237"/>
      <c r="I2237"/>
      <c r="J2237"/>
      <c r="K2237"/>
      <c r="L2237"/>
      <c r="M2237"/>
      <c r="N2237"/>
      <c r="O2237"/>
      <c r="P2237"/>
      <c r="Q2237"/>
      <c r="R2237"/>
      <c r="S2237"/>
      <c r="T2237"/>
      <c r="U2237"/>
      <c r="V2237"/>
      <c r="W2237"/>
    </row>
    <row r="2238" spans="1:23" x14ac:dyDescent="0.35">
      <c r="A2238"/>
      <c r="B2238"/>
      <c r="C2238"/>
      <c r="D2238"/>
      <c r="E2238"/>
      <c r="F2238"/>
      <c r="G2238"/>
      <c r="H2238"/>
      <c r="I2238"/>
      <c r="J2238"/>
      <c r="K2238"/>
      <c r="L2238"/>
      <c r="M2238"/>
      <c r="N2238"/>
      <c r="O2238"/>
      <c r="P2238"/>
      <c r="Q2238"/>
      <c r="R2238"/>
      <c r="S2238"/>
      <c r="T2238"/>
      <c r="U2238"/>
      <c r="V2238"/>
      <c r="W2238"/>
    </row>
    <row r="2239" spans="1:23" x14ac:dyDescent="0.35">
      <c r="A2239"/>
      <c r="B2239"/>
      <c r="C2239"/>
      <c r="D2239"/>
      <c r="E2239"/>
      <c r="F2239"/>
      <c r="G2239"/>
      <c r="H2239"/>
      <c r="I2239"/>
      <c r="J2239"/>
      <c r="K2239"/>
      <c r="L2239"/>
      <c r="M2239"/>
      <c r="N2239"/>
      <c r="O2239"/>
      <c r="P2239"/>
      <c r="Q2239"/>
      <c r="R2239"/>
      <c r="S2239"/>
      <c r="T2239"/>
      <c r="U2239"/>
      <c r="V2239"/>
      <c r="W2239"/>
    </row>
    <row r="2240" spans="1:23" x14ac:dyDescent="0.35">
      <c r="A2240"/>
      <c r="B2240"/>
      <c r="C2240"/>
      <c r="D2240"/>
      <c r="E2240"/>
      <c r="F2240"/>
      <c r="G2240"/>
      <c r="H2240"/>
      <c r="I2240"/>
      <c r="J2240"/>
      <c r="K2240"/>
      <c r="L2240"/>
      <c r="M2240"/>
      <c r="N2240"/>
      <c r="O2240"/>
      <c r="P2240"/>
      <c r="Q2240"/>
      <c r="R2240"/>
      <c r="S2240"/>
      <c r="T2240"/>
      <c r="U2240"/>
      <c r="V2240"/>
      <c r="W2240"/>
    </row>
    <row r="2241" spans="1:23" x14ac:dyDescent="0.35">
      <c r="A2241"/>
      <c r="B2241"/>
      <c r="C2241"/>
      <c r="D2241"/>
      <c r="E2241"/>
      <c r="F2241"/>
      <c r="G2241"/>
      <c r="H2241"/>
      <c r="I2241"/>
      <c r="J2241"/>
      <c r="K2241"/>
      <c r="L2241"/>
      <c r="M2241"/>
      <c r="N2241"/>
      <c r="O2241"/>
      <c r="P2241"/>
      <c r="Q2241"/>
      <c r="R2241"/>
      <c r="S2241"/>
      <c r="T2241"/>
      <c r="U2241"/>
      <c r="V2241"/>
      <c r="W2241"/>
    </row>
    <row r="2242" spans="1:23" x14ac:dyDescent="0.35">
      <c r="A2242"/>
      <c r="B2242"/>
      <c r="C2242"/>
      <c r="D2242"/>
      <c r="E2242"/>
      <c r="F2242"/>
      <c r="G2242"/>
      <c r="H2242"/>
      <c r="I2242"/>
      <c r="J2242"/>
      <c r="K2242"/>
      <c r="L2242"/>
      <c r="M2242"/>
      <c r="N2242"/>
      <c r="O2242"/>
      <c r="P2242"/>
      <c r="Q2242"/>
      <c r="R2242"/>
      <c r="S2242"/>
      <c r="T2242"/>
      <c r="U2242"/>
      <c r="V2242"/>
      <c r="W2242"/>
    </row>
    <row r="2243" spans="1:23" x14ac:dyDescent="0.35">
      <c r="A2243"/>
      <c r="B2243"/>
      <c r="C2243"/>
      <c r="D2243"/>
      <c r="E2243"/>
      <c r="F2243"/>
      <c r="G2243"/>
      <c r="H2243"/>
      <c r="I2243"/>
      <c r="J2243"/>
      <c r="K2243"/>
      <c r="L2243"/>
      <c r="M2243"/>
      <c r="N2243"/>
      <c r="O2243"/>
      <c r="P2243"/>
      <c r="Q2243"/>
      <c r="R2243"/>
      <c r="S2243"/>
      <c r="T2243"/>
      <c r="U2243"/>
      <c r="V2243"/>
      <c r="W2243"/>
    </row>
    <row r="2244" spans="1:23" x14ac:dyDescent="0.35">
      <c r="A2244"/>
      <c r="B2244"/>
      <c r="C2244"/>
      <c r="D2244"/>
      <c r="E2244"/>
      <c r="F2244"/>
      <c r="G2244"/>
      <c r="H2244"/>
      <c r="I2244"/>
      <c r="J2244"/>
      <c r="K2244"/>
      <c r="L2244"/>
      <c r="M2244"/>
      <c r="N2244"/>
      <c r="O2244"/>
      <c r="P2244"/>
      <c r="Q2244"/>
      <c r="R2244"/>
      <c r="S2244"/>
      <c r="T2244"/>
      <c r="U2244"/>
      <c r="V2244"/>
      <c r="W2244"/>
    </row>
    <row r="2245" spans="1:23" x14ac:dyDescent="0.35">
      <c r="A2245"/>
      <c r="B2245"/>
      <c r="C2245"/>
      <c r="D2245"/>
      <c r="E2245"/>
      <c r="F2245"/>
      <c r="G2245"/>
      <c r="H2245"/>
      <c r="I2245"/>
      <c r="J2245"/>
      <c r="K2245"/>
      <c r="L2245"/>
      <c r="M2245"/>
      <c r="N2245"/>
      <c r="O2245"/>
      <c r="P2245"/>
      <c r="Q2245"/>
      <c r="R2245"/>
      <c r="S2245"/>
      <c r="T2245"/>
      <c r="U2245"/>
      <c r="V2245"/>
      <c r="W2245"/>
    </row>
    <row r="2246" spans="1:23" x14ac:dyDescent="0.35">
      <c r="A2246"/>
      <c r="B2246"/>
      <c r="C2246"/>
      <c r="D2246"/>
      <c r="E2246"/>
      <c r="F2246"/>
      <c r="G2246"/>
      <c r="H2246"/>
      <c r="I2246"/>
      <c r="J2246"/>
      <c r="K2246"/>
      <c r="L2246"/>
      <c r="M2246"/>
      <c r="N2246"/>
      <c r="O2246"/>
      <c r="P2246"/>
      <c r="Q2246"/>
      <c r="R2246"/>
      <c r="S2246"/>
      <c r="T2246"/>
      <c r="U2246"/>
      <c r="V2246"/>
      <c r="W2246"/>
    </row>
    <row r="2247" spans="1:23" x14ac:dyDescent="0.35">
      <c r="A2247"/>
      <c r="B2247"/>
      <c r="C2247"/>
      <c r="D2247"/>
      <c r="E2247"/>
      <c r="F2247"/>
      <c r="G2247"/>
      <c r="H2247"/>
      <c r="I2247"/>
      <c r="J2247"/>
      <c r="K2247"/>
      <c r="L2247"/>
      <c r="M2247"/>
      <c r="N2247"/>
      <c r="O2247"/>
      <c r="P2247"/>
      <c r="Q2247"/>
      <c r="R2247"/>
      <c r="S2247"/>
      <c r="T2247"/>
      <c r="U2247"/>
      <c r="V2247"/>
      <c r="W2247"/>
    </row>
    <row r="2248" spans="1:23" x14ac:dyDescent="0.35">
      <c r="A2248"/>
      <c r="B2248"/>
      <c r="C2248"/>
      <c r="D2248"/>
      <c r="E2248"/>
      <c r="F2248"/>
      <c r="G2248"/>
      <c r="H2248"/>
      <c r="I2248"/>
      <c r="J2248"/>
      <c r="K2248"/>
      <c r="L2248"/>
      <c r="M2248"/>
      <c r="N2248"/>
      <c r="O2248"/>
      <c r="P2248"/>
      <c r="Q2248"/>
      <c r="R2248"/>
      <c r="S2248"/>
      <c r="T2248"/>
      <c r="U2248"/>
      <c r="V2248"/>
      <c r="W2248"/>
    </row>
    <row r="2249" spans="1:23" x14ac:dyDescent="0.35">
      <c r="A2249"/>
      <c r="B2249"/>
      <c r="C2249"/>
      <c r="D2249"/>
      <c r="E2249"/>
      <c r="F2249"/>
      <c r="G2249"/>
      <c r="H2249"/>
      <c r="I2249"/>
      <c r="J2249"/>
      <c r="K2249"/>
      <c r="L2249"/>
      <c r="M2249"/>
      <c r="N2249"/>
      <c r="O2249"/>
      <c r="P2249"/>
      <c r="Q2249"/>
      <c r="R2249"/>
      <c r="S2249"/>
      <c r="T2249"/>
      <c r="U2249"/>
      <c r="V2249"/>
      <c r="W2249"/>
    </row>
    <row r="2250" spans="1:23" x14ac:dyDescent="0.35">
      <c r="A2250"/>
      <c r="B2250"/>
      <c r="C2250"/>
      <c r="D2250"/>
      <c r="E2250"/>
      <c r="F2250"/>
      <c r="G2250"/>
      <c r="H2250"/>
      <c r="I2250"/>
      <c r="J2250"/>
      <c r="K2250"/>
      <c r="L2250"/>
      <c r="M2250"/>
      <c r="N2250"/>
      <c r="O2250"/>
      <c r="P2250"/>
      <c r="Q2250"/>
      <c r="R2250"/>
      <c r="S2250"/>
      <c r="T2250"/>
      <c r="U2250"/>
      <c r="V2250"/>
      <c r="W2250"/>
    </row>
    <row r="2251" spans="1:23" x14ac:dyDescent="0.35">
      <c r="A2251"/>
      <c r="B2251"/>
      <c r="C2251"/>
      <c r="D2251"/>
      <c r="E2251"/>
      <c r="F2251"/>
      <c r="G2251"/>
      <c r="H2251"/>
      <c r="I2251"/>
      <c r="J2251"/>
      <c r="K2251"/>
      <c r="L2251"/>
      <c r="M2251"/>
      <c r="N2251"/>
      <c r="O2251"/>
      <c r="P2251"/>
      <c r="Q2251"/>
      <c r="R2251"/>
      <c r="S2251"/>
      <c r="T2251"/>
      <c r="U2251"/>
      <c r="V2251"/>
      <c r="W2251"/>
    </row>
    <row r="2252" spans="1:23" x14ac:dyDescent="0.35">
      <c r="A2252"/>
      <c r="B2252"/>
      <c r="C2252"/>
      <c r="D2252"/>
      <c r="E2252"/>
      <c r="F2252"/>
      <c r="G2252"/>
      <c r="H2252"/>
      <c r="I2252"/>
      <c r="J2252"/>
      <c r="K2252"/>
      <c r="L2252"/>
      <c r="M2252"/>
      <c r="N2252"/>
      <c r="O2252"/>
      <c r="P2252"/>
      <c r="Q2252"/>
      <c r="R2252"/>
      <c r="S2252"/>
      <c r="T2252"/>
      <c r="U2252"/>
      <c r="V2252"/>
      <c r="W2252"/>
    </row>
    <row r="2253" spans="1:23" x14ac:dyDescent="0.35">
      <c r="A2253"/>
      <c r="B2253"/>
      <c r="C2253"/>
      <c r="D2253"/>
      <c r="E2253"/>
      <c r="F2253"/>
      <c r="G2253"/>
      <c r="H2253"/>
      <c r="I2253"/>
      <c r="J2253"/>
      <c r="K2253"/>
      <c r="L2253"/>
      <c r="M2253"/>
      <c r="N2253"/>
      <c r="O2253"/>
      <c r="P2253"/>
      <c r="Q2253"/>
      <c r="R2253"/>
      <c r="S2253"/>
      <c r="T2253"/>
      <c r="U2253"/>
      <c r="V2253"/>
      <c r="W2253"/>
    </row>
    <row r="2254" spans="1:23" x14ac:dyDescent="0.35">
      <c r="A2254"/>
      <c r="B2254"/>
      <c r="C2254"/>
      <c r="D2254"/>
      <c r="E2254"/>
      <c r="F2254"/>
      <c r="G2254"/>
      <c r="H2254"/>
      <c r="I2254"/>
      <c r="J2254"/>
      <c r="K2254"/>
      <c r="L2254"/>
      <c r="M2254"/>
      <c r="N2254"/>
      <c r="O2254"/>
      <c r="P2254"/>
      <c r="Q2254"/>
      <c r="R2254"/>
      <c r="S2254"/>
      <c r="T2254"/>
      <c r="U2254"/>
      <c r="V2254"/>
      <c r="W2254"/>
    </row>
    <row r="2255" spans="1:23" x14ac:dyDescent="0.35">
      <c r="A2255"/>
      <c r="B2255"/>
      <c r="C2255"/>
      <c r="D2255"/>
      <c r="E2255"/>
      <c r="F2255"/>
      <c r="G2255"/>
      <c r="H2255"/>
      <c r="I2255"/>
      <c r="J2255"/>
      <c r="K2255"/>
      <c r="L2255"/>
      <c r="M2255"/>
      <c r="N2255"/>
      <c r="O2255"/>
      <c r="P2255"/>
      <c r="Q2255"/>
      <c r="R2255"/>
      <c r="S2255"/>
      <c r="T2255"/>
      <c r="U2255"/>
      <c r="V2255"/>
      <c r="W2255"/>
    </row>
    <row r="2256" spans="1:23" x14ac:dyDescent="0.35">
      <c r="A2256"/>
      <c r="B2256"/>
      <c r="C2256"/>
      <c r="D2256"/>
      <c r="E2256"/>
      <c r="F2256"/>
      <c r="G2256"/>
      <c r="H2256"/>
      <c r="I2256"/>
      <c r="J2256"/>
      <c r="K2256"/>
      <c r="L2256"/>
      <c r="M2256"/>
      <c r="N2256"/>
      <c r="O2256"/>
      <c r="P2256"/>
      <c r="Q2256"/>
      <c r="R2256"/>
      <c r="S2256"/>
      <c r="T2256"/>
      <c r="U2256"/>
      <c r="V2256"/>
      <c r="W2256"/>
    </row>
    <row r="2257" spans="1:23" x14ac:dyDescent="0.35">
      <c r="A2257"/>
      <c r="B2257"/>
      <c r="C2257"/>
      <c r="D2257"/>
      <c r="E2257"/>
      <c r="F2257"/>
      <c r="G2257"/>
      <c r="H2257"/>
      <c r="I2257"/>
      <c r="J2257"/>
      <c r="K2257"/>
      <c r="L2257"/>
      <c r="M2257"/>
      <c r="N2257"/>
      <c r="O2257"/>
      <c r="P2257"/>
      <c r="Q2257"/>
      <c r="R2257"/>
      <c r="S2257"/>
      <c r="T2257"/>
      <c r="U2257"/>
      <c r="V2257"/>
      <c r="W2257"/>
    </row>
    <row r="2258" spans="1:23" x14ac:dyDescent="0.35">
      <c r="A2258"/>
      <c r="B2258"/>
      <c r="C2258"/>
      <c r="D2258"/>
      <c r="E2258"/>
      <c r="F2258"/>
      <c r="G2258"/>
      <c r="H2258"/>
      <c r="I2258"/>
      <c r="J2258"/>
      <c r="K2258"/>
      <c r="L2258"/>
      <c r="M2258"/>
      <c r="N2258"/>
      <c r="O2258"/>
      <c r="P2258"/>
      <c r="Q2258"/>
      <c r="R2258"/>
      <c r="S2258"/>
      <c r="T2258"/>
      <c r="U2258"/>
      <c r="V2258"/>
      <c r="W2258"/>
    </row>
    <row r="2259" spans="1:23" x14ac:dyDescent="0.35">
      <c r="A2259"/>
      <c r="B2259"/>
      <c r="C2259"/>
      <c r="D2259"/>
      <c r="E2259"/>
      <c r="F2259"/>
      <c r="G2259"/>
      <c r="H2259"/>
      <c r="I2259"/>
      <c r="J2259"/>
      <c r="K2259"/>
      <c r="L2259"/>
      <c r="M2259"/>
      <c r="N2259"/>
      <c r="O2259"/>
      <c r="P2259"/>
      <c r="Q2259"/>
      <c r="R2259"/>
      <c r="S2259"/>
      <c r="T2259"/>
      <c r="U2259"/>
      <c r="V2259"/>
      <c r="W2259"/>
    </row>
    <row r="2260" spans="1:23" x14ac:dyDescent="0.35">
      <c r="A2260"/>
      <c r="B2260"/>
      <c r="C2260"/>
      <c r="D2260"/>
      <c r="E2260"/>
      <c r="F2260"/>
      <c r="G2260"/>
      <c r="H2260"/>
      <c r="I2260"/>
      <c r="J2260"/>
      <c r="K2260"/>
      <c r="L2260"/>
      <c r="M2260"/>
      <c r="N2260"/>
      <c r="O2260"/>
      <c r="P2260"/>
      <c r="Q2260"/>
      <c r="R2260"/>
      <c r="S2260"/>
      <c r="T2260"/>
      <c r="U2260"/>
      <c r="V2260"/>
      <c r="W2260"/>
    </row>
    <row r="2261" spans="1:23" x14ac:dyDescent="0.35">
      <c r="A2261"/>
      <c r="B2261"/>
      <c r="C2261"/>
      <c r="D2261"/>
      <c r="E2261"/>
      <c r="F2261"/>
      <c r="G2261"/>
      <c r="H2261"/>
      <c r="I2261"/>
      <c r="J2261"/>
      <c r="K2261"/>
      <c r="L2261"/>
      <c r="M2261"/>
      <c r="N2261"/>
      <c r="O2261"/>
      <c r="P2261"/>
      <c r="Q2261"/>
      <c r="R2261"/>
      <c r="S2261"/>
      <c r="T2261"/>
      <c r="U2261"/>
      <c r="V2261"/>
      <c r="W2261"/>
    </row>
    <row r="2262" spans="1:23" x14ac:dyDescent="0.35">
      <c r="A2262"/>
      <c r="B2262"/>
      <c r="C2262"/>
      <c r="D2262"/>
      <c r="E2262"/>
      <c r="F2262"/>
      <c r="G2262"/>
      <c r="H2262"/>
      <c r="I2262"/>
      <c r="J2262"/>
      <c r="K2262"/>
      <c r="L2262"/>
      <c r="M2262"/>
      <c r="N2262"/>
      <c r="O2262"/>
      <c r="P2262"/>
      <c r="Q2262"/>
      <c r="R2262"/>
      <c r="S2262"/>
      <c r="T2262"/>
      <c r="U2262"/>
      <c r="V2262"/>
      <c r="W2262"/>
    </row>
    <row r="2263" spans="1:23" x14ac:dyDescent="0.35">
      <c r="A2263"/>
      <c r="B2263"/>
      <c r="C2263"/>
      <c r="D2263"/>
      <c r="E2263"/>
      <c r="F2263"/>
      <c r="G2263"/>
      <c r="H2263"/>
      <c r="I2263"/>
      <c r="J2263"/>
      <c r="K2263"/>
      <c r="L2263"/>
      <c r="M2263"/>
      <c r="N2263"/>
      <c r="O2263"/>
      <c r="P2263"/>
      <c r="Q2263"/>
      <c r="R2263"/>
      <c r="S2263"/>
      <c r="T2263"/>
      <c r="U2263"/>
      <c r="V2263"/>
      <c r="W2263"/>
    </row>
    <row r="2264" spans="1:23" x14ac:dyDescent="0.35">
      <c r="A2264"/>
      <c r="B2264"/>
      <c r="C2264"/>
      <c r="D2264"/>
      <c r="E2264"/>
      <c r="F2264"/>
      <c r="G2264"/>
      <c r="H2264"/>
      <c r="I2264"/>
      <c r="J2264"/>
      <c r="K2264"/>
      <c r="L2264"/>
      <c r="M2264"/>
      <c r="N2264"/>
      <c r="O2264"/>
      <c r="P2264"/>
      <c r="Q2264"/>
      <c r="R2264"/>
      <c r="S2264"/>
      <c r="T2264"/>
      <c r="U2264"/>
      <c r="V2264"/>
      <c r="W2264"/>
    </row>
    <row r="2265" spans="1:23" x14ac:dyDescent="0.35">
      <c r="A2265"/>
      <c r="B2265"/>
      <c r="C2265"/>
      <c r="D2265"/>
      <c r="E2265"/>
      <c r="F2265"/>
      <c r="G2265"/>
      <c r="H2265"/>
      <c r="I2265"/>
      <c r="J2265"/>
      <c r="K2265"/>
      <c r="L2265"/>
      <c r="M2265"/>
      <c r="N2265"/>
      <c r="O2265"/>
      <c r="P2265"/>
      <c r="Q2265"/>
      <c r="R2265"/>
      <c r="S2265"/>
      <c r="T2265"/>
      <c r="U2265"/>
      <c r="V2265"/>
      <c r="W2265"/>
    </row>
    <row r="2266" spans="1:23" x14ac:dyDescent="0.35">
      <c r="A2266"/>
      <c r="B2266"/>
      <c r="C2266"/>
      <c r="D2266"/>
      <c r="E2266"/>
      <c r="F2266"/>
      <c r="G2266"/>
      <c r="H2266"/>
      <c r="I2266"/>
      <c r="J2266"/>
      <c r="K2266"/>
      <c r="L2266"/>
      <c r="M2266"/>
      <c r="N2266"/>
      <c r="O2266"/>
      <c r="P2266"/>
      <c r="Q2266"/>
      <c r="R2266"/>
      <c r="S2266"/>
      <c r="T2266"/>
      <c r="U2266"/>
      <c r="V2266"/>
      <c r="W2266"/>
    </row>
    <row r="2267" spans="1:23" x14ac:dyDescent="0.35">
      <c r="A2267"/>
      <c r="B2267"/>
      <c r="C2267"/>
      <c r="D2267"/>
      <c r="E2267"/>
      <c r="F2267"/>
      <c r="G2267"/>
      <c r="H2267"/>
      <c r="I2267"/>
      <c r="J2267"/>
      <c r="K2267"/>
      <c r="L2267"/>
      <c r="M2267"/>
      <c r="N2267"/>
      <c r="O2267"/>
      <c r="P2267"/>
      <c r="Q2267"/>
      <c r="R2267"/>
      <c r="S2267"/>
      <c r="T2267"/>
      <c r="U2267"/>
      <c r="V2267"/>
      <c r="W2267"/>
    </row>
    <row r="2268" spans="1:23" x14ac:dyDescent="0.35">
      <c r="A2268"/>
      <c r="B2268"/>
      <c r="C2268"/>
      <c r="D2268"/>
      <c r="E2268"/>
      <c r="F2268"/>
      <c r="G2268"/>
      <c r="H2268"/>
      <c r="I2268"/>
      <c r="J2268"/>
      <c r="K2268"/>
      <c r="L2268"/>
      <c r="M2268"/>
      <c r="N2268"/>
      <c r="O2268"/>
      <c r="P2268"/>
      <c r="Q2268"/>
      <c r="R2268"/>
      <c r="S2268"/>
      <c r="T2268"/>
      <c r="U2268"/>
      <c r="V2268"/>
      <c r="W2268"/>
    </row>
    <row r="2269" spans="1:23" x14ac:dyDescent="0.35">
      <c r="A2269"/>
      <c r="B2269"/>
      <c r="C2269"/>
      <c r="D2269"/>
      <c r="E2269"/>
      <c r="F2269"/>
      <c r="G2269"/>
      <c r="H2269"/>
      <c r="I2269"/>
      <c r="J2269"/>
      <c r="K2269"/>
      <c r="L2269"/>
      <c r="M2269"/>
      <c r="N2269"/>
      <c r="O2269"/>
      <c r="P2269"/>
      <c r="Q2269"/>
      <c r="R2269"/>
      <c r="S2269"/>
      <c r="T2269"/>
      <c r="U2269"/>
      <c r="V2269"/>
      <c r="W2269"/>
    </row>
    <row r="2270" spans="1:23" x14ac:dyDescent="0.35">
      <c r="A2270"/>
      <c r="B2270"/>
      <c r="C2270"/>
      <c r="D2270"/>
      <c r="E2270"/>
      <c r="F2270"/>
      <c r="G2270"/>
      <c r="H2270"/>
      <c r="I2270"/>
      <c r="J2270"/>
      <c r="K2270"/>
      <c r="L2270"/>
      <c r="M2270"/>
      <c r="N2270"/>
      <c r="O2270"/>
      <c r="P2270"/>
      <c r="Q2270"/>
      <c r="R2270"/>
      <c r="S2270"/>
      <c r="T2270"/>
      <c r="U2270"/>
      <c r="V2270"/>
      <c r="W2270"/>
    </row>
    <row r="2271" spans="1:23" x14ac:dyDescent="0.35">
      <c r="A2271"/>
      <c r="B2271"/>
      <c r="C2271"/>
      <c r="D2271"/>
      <c r="E2271"/>
      <c r="F2271"/>
      <c r="G2271"/>
      <c r="H2271"/>
      <c r="I2271"/>
      <c r="J2271"/>
      <c r="K2271"/>
      <c r="L2271"/>
      <c r="M2271"/>
      <c r="N2271"/>
      <c r="O2271"/>
      <c r="P2271"/>
      <c r="Q2271"/>
      <c r="R2271"/>
      <c r="S2271"/>
      <c r="T2271"/>
      <c r="U2271"/>
      <c r="V2271"/>
      <c r="W2271"/>
    </row>
    <row r="2272" spans="1:23" x14ac:dyDescent="0.35">
      <c r="A2272"/>
      <c r="B2272"/>
      <c r="C2272"/>
      <c r="D2272"/>
      <c r="E2272"/>
      <c r="F2272"/>
      <c r="G2272"/>
      <c r="H2272"/>
      <c r="I2272"/>
      <c r="J2272"/>
      <c r="K2272"/>
      <c r="L2272"/>
      <c r="M2272"/>
      <c r="N2272"/>
      <c r="O2272"/>
      <c r="P2272"/>
      <c r="Q2272"/>
      <c r="R2272"/>
      <c r="S2272"/>
      <c r="T2272"/>
      <c r="U2272"/>
      <c r="V2272"/>
      <c r="W2272"/>
    </row>
    <row r="2273" spans="1:23" x14ac:dyDescent="0.35">
      <c r="A2273"/>
      <c r="B2273"/>
      <c r="C2273"/>
      <c r="D2273"/>
      <c r="E2273"/>
      <c r="F2273"/>
      <c r="G2273"/>
      <c r="H2273"/>
      <c r="I2273"/>
      <c r="J2273"/>
      <c r="K2273"/>
      <c r="L2273"/>
      <c r="M2273"/>
      <c r="N2273"/>
      <c r="O2273"/>
      <c r="P2273"/>
      <c r="Q2273"/>
      <c r="R2273"/>
      <c r="S2273"/>
      <c r="T2273"/>
      <c r="U2273"/>
      <c r="V2273"/>
      <c r="W2273"/>
    </row>
    <row r="2274" spans="1:23" x14ac:dyDescent="0.35">
      <c r="A2274"/>
      <c r="B2274"/>
      <c r="C2274"/>
      <c r="D2274"/>
      <c r="E2274"/>
      <c r="F2274"/>
      <c r="G2274"/>
      <c r="H2274"/>
      <c r="I2274"/>
      <c r="J2274"/>
      <c r="K2274"/>
      <c r="L2274"/>
      <c r="M2274"/>
      <c r="N2274"/>
      <c r="O2274"/>
      <c r="P2274"/>
      <c r="Q2274"/>
      <c r="R2274"/>
      <c r="S2274"/>
      <c r="T2274"/>
      <c r="U2274"/>
      <c r="V2274"/>
      <c r="W2274"/>
    </row>
    <row r="2275" spans="1:23" x14ac:dyDescent="0.35">
      <c r="A2275"/>
      <c r="B2275"/>
      <c r="C2275"/>
      <c r="D2275"/>
      <c r="E2275"/>
      <c r="F2275"/>
      <c r="G2275"/>
      <c r="H2275"/>
      <c r="I2275"/>
      <c r="J2275"/>
      <c r="K2275"/>
      <c r="L2275"/>
      <c r="M2275"/>
      <c r="N2275"/>
      <c r="O2275"/>
      <c r="P2275"/>
      <c r="Q2275"/>
      <c r="R2275"/>
      <c r="S2275"/>
      <c r="T2275"/>
      <c r="U2275"/>
      <c r="V2275"/>
      <c r="W2275"/>
    </row>
    <row r="2276" spans="1:23" x14ac:dyDescent="0.35">
      <c r="A2276"/>
      <c r="B2276"/>
      <c r="C2276"/>
      <c r="D2276"/>
      <c r="E2276"/>
      <c r="F2276"/>
      <c r="G2276"/>
      <c r="H2276"/>
      <c r="I2276"/>
      <c r="J2276"/>
      <c r="K2276"/>
      <c r="L2276"/>
      <c r="M2276"/>
      <c r="N2276"/>
      <c r="O2276"/>
      <c r="P2276"/>
      <c r="Q2276"/>
      <c r="R2276"/>
      <c r="S2276"/>
      <c r="T2276"/>
      <c r="U2276"/>
      <c r="V2276"/>
      <c r="W2276"/>
    </row>
    <row r="2277" spans="1:23" x14ac:dyDescent="0.35">
      <c r="A2277"/>
      <c r="B2277"/>
      <c r="C2277"/>
      <c r="D2277"/>
      <c r="E2277"/>
      <c r="F2277"/>
      <c r="G2277"/>
      <c r="H2277"/>
      <c r="I2277"/>
      <c r="J2277"/>
      <c r="K2277"/>
      <c r="L2277"/>
      <c r="M2277"/>
      <c r="N2277"/>
      <c r="O2277"/>
      <c r="P2277"/>
      <c r="Q2277"/>
      <c r="R2277"/>
      <c r="S2277"/>
      <c r="T2277"/>
      <c r="U2277"/>
      <c r="V2277"/>
      <c r="W2277"/>
    </row>
    <row r="2278" spans="1:23" x14ac:dyDescent="0.35">
      <c r="A2278"/>
      <c r="B2278"/>
      <c r="C2278"/>
      <c r="D2278"/>
      <c r="E2278"/>
      <c r="F2278"/>
      <c r="G2278"/>
      <c r="H2278"/>
      <c r="I2278"/>
      <c r="J2278"/>
      <c r="K2278"/>
      <c r="L2278"/>
      <c r="M2278"/>
      <c r="N2278"/>
      <c r="O2278"/>
      <c r="P2278"/>
      <c r="Q2278"/>
      <c r="R2278"/>
      <c r="S2278"/>
      <c r="T2278"/>
      <c r="U2278"/>
      <c r="V2278"/>
      <c r="W2278"/>
    </row>
    <row r="2279" spans="1:23" x14ac:dyDescent="0.35">
      <c r="A2279"/>
      <c r="B2279"/>
      <c r="C2279"/>
      <c r="D2279"/>
      <c r="E2279"/>
      <c r="F2279"/>
      <c r="G2279"/>
      <c r="H2279"/>
      <c r="I2279"/>
      <c r="J2279"/>
      <c r="K2279"/>
      <c r="L2279"/>
      <c r="M2279"/>
      <c r="N2279"/>
      <c r="O2279"/>
      <c r="P2279"/>
      <c r="Q2279"/>
      <c r="R2279"/>
      <c r="S2279"/>
      <c r="T2279"/>
      <c r="U2279"/>
      <c r="V2279"/>
      <c r="W2279"/>
    </row>
    <row r="2280" spans="1:23" x14ac:dyDescent="0.35">
      <c r="A2280"/>
      <c r="B2280"/>
      <c r="C2280"/>
      <c r="D2280"/>
      <c r="E2280"/>
      <c r="F2280"/>
      <c r="G2280"/>
      <c r="H2280"/>
      <c r="I2280"/>
      <c r="J2280"/>
      <c r="K2280"/>
      <c r="L2280"/>
      <c r="M2280"/>
      <c r="N2280"/>
      <c r="O2280"/>
      <c r="P2280"/>
      <c r="Q2280"/>
      <c r="R2280"/>
      <c r="S2280"/>
      <c r="T2280"/>
      <c r="U2280"/>
      <c r="V2280"/>
      <c r="W2280"/>
    </row>
    <row r="2281" spans="1:23" x14ac:dyDescent="0.35">
      <c r="A2281"/>
      <c r="B2281"/>
      <c r="C2281"/>
      <c r="D2281"/>
      <c r="E2281"/>
      <c r="F2281"/>
      <c r="G2281"/>
      <c r="H2281"/>
      <c r="I2281"/>
      <c r="J2281"/>
      <c r="K2281"/>
      <c r="L2281"/>
      <c r="M2281"/>
      <c r="N2281"/>
      <c r="O2281"/>
      <c r="P2281"/>
      <c r="Q2281"/>
      <c r="R2281"/>
      <c r="S2281"/>
      <c r="T2281"/>
      <c r="U2281"/>
      <c r="V2281"/>
      <c r="W2281"/>
    </row>
    <row r="2282" spans="1:23" x14ac:dyDescent="0.35">
      <c r="A2282"/>
      <c r="B2282"/>
      <c r="C2282"/>
      <c r="D2282"/>
      <c r="E2282"/>
      <c r="F2282"/>
      <c r="G2282"/>
      <c r="H2282"/>
      <c r="I2282"/>
      <c r="J2282"/>
      <c r="K2282"/>
      <c r="L2282"/>
      <c r="M2282"/>
      <c r="N2282"/>
      <c r="O2282"/>
      <c r="P2282"/>
      <c r="Q2282"/>
      <c r="R2282"/>
      <c r="S2282"/>
      <c r="T2282"/>
      <c r="U2282"/>
      <c r="V2282"/>
      <c r="W2282"/>
    </row>
    <row r="2283" spans="1:23" x14ac:dyDescent="0.35">
      <c r="A2283"/>
      <c r="B2283"/>
      <c r="C2283"/>
      <c r="D2283"/>
      <c r="E2283"/>
      <c r="F2283"/>
      <c r="G2283"/>
      <c r="H2283"/>
      <c r="I2283"/>
      <c r="J2283"/>
      <c r="K2283"/>
      <c r="L2283"/>
      <c r="M2283"/>
      <c r="N2283"/>
      <c r="O2283"/>
      <c r="P2283"/>
      <c r="Q2283"/>
      <c r="R2283"/>
      <c r="S2283"/>
      <c r="T2283"/>
      <c r="U2283"/>
      <c r="V2283"/>
      <c r="W2283"/>
    </row>
    <row r="2284" spans="1:23" x14ac:dyDescent="0.35">
      <c r="A2284"/>
      <c r="B2284"/>
      <c r="C2284"/>
      <c r="D2284"/>
      <c r="E2284"/>
      <c r="F2284"/>
      <c r="G2284"/>
      <c r="H2284"/>
      <c r="I2284"/>
      <c r="J2284"/>
      <c r="K2284"/>
      <c r="L2284"/>
      <c r="M2284"/>
      <c r="N2284"/>
      <c r="O2284"/>
      <c r="P2284"/>
      <c r="Q2284"/>
      <c r="R2284"/>
      <c r="S2284"/>
      <c r="T2284"/>
      <c r="U2284"/>
      <c r="V2284"/>
      <c r="W2284"/>
    </row>
    <row r="2285" spans="1:23" x14ac:dyDescent="0.35">
      <c r="A2285"/>
      <c r="B2285"/>
      <c r="C2285"/>
      <c r="D2285"/>
      <c r="E2285"/>
      <c r="F2285"/>
      <c r="G2285"/>
      <c r="H2285"/>
      <c r="I2285"/>
      <c r="J2285"/>
      <c r="K2285"/>
      <c r="L2285"/>
      <c r="M2285"/>
      <c r="N2285"/>
      <c r="O2285"/>
      <c r="P2285"/>
      <c r="Q2285"/>
      <c r="R2285"/>
      <c r="S2285"/>
      <c r="T2285"/>
      <c r="U2285"/>
      <c r="V2285"/>
      <c r="W2285"/>
    </row>
    <row r="2286" spans="1:23" x14ac:dyDescent="0.35">
      <c r="A2286"/>
      <c r="B2286"/>
      <c r="C2286"/>
      <c r="D2286"/>
      <c r="E2286"/>
      <c r="F2286"/>
      <c r="G2286"/>
      <c r="H2286"/>
      <c r="I2286"/>
      <c r="J2286"/>
      <c r="K2286"/>
      <c r="L2286"/>
      <c r="M2286"/>
      <c r="N2286"/>
      <c r="O2286"/>
      <c r="P2286"/>
      <c r="Q2286"/>
      <c r="R2286"/>
      <c r="S2286"/>
      <c r="T2286"/>
      <c r="U2286"/>
      <c r="V2286"/>
      <c r="W2286"/>
    </row>
    <row r="2287" spans="1:23" x14ac:dyDescent="0.35">
      <c r="A2287"/>
      <c r="B2287"/>
      <c r="C2287"/>
      <c r="D2287"/>
      <c r="E2287"/>
      <c r="F2287"/>
      <c r="G2287"/>
      <c r="H2287"/>
      <c r="I2287"/>
      <c r="J2287"/>
      <c r="K2287"/>
      <c r="L2287"/>
      <c r="M2287"/>
      <c r="N2287"/>
      <c r="O2287"/>
      <c r="P2287"/>
      <c r="Q2287"/>
      <c r="R2287"/>
      <c r="S2287"/>
      <c r="T2287"/>
      <c r="U2287"/>
      <c r="V2287"/>
      <c r="W2287"/>
    </row>
    <row r="2288" spans="1:23" x14ac:dyDescent="0.35">
      <c r="A2288"/>
      <c r="B2288"/>
      <c r="C2288"/>
      <c r="D2288"/>
      <c r="E2288"/>
      <c r="F2288"/>
      <c r="G2288"/>
      <c r="H2288"/>
      <c r="I2288"/>
      <c r="J2288"/>
      <c r="K2288"/>
      <c r="L2288"/>
      <c r="M2288"/>
      <c r="N2288"/>
      <c r="O2288"/>
      <c r="P2288"/>
      <c r="Q2288"/>
      <c r="R2288"/>
      <c r="S2288"/>
      <c r="T2288"/>
      <c r="U2288"/>
      <c r="V2288"/>
      <c r="W2288"/>
    </row>
    <row r="2289" spans="1:23" x14ac:dyDescent="0.35">
      <c r="A2289"/>
      <c r="B2289"/>
      <c r="C2289"/>
      <c r="D2289"/>
      <c r="E2289"/>
      <c r="F2289"/>
      <c r="G2289"/>
      <c r="H2289"/>
      <c r="I2289"/>
      <c r="J2289"/>
      <c r="K2289"/>
      <c r="L2289"/>
      <c r="M2289"/>
      <c r="N2289"/>
      <c r="O2289"/>
      <c r="P2289"/>
      <c r="Q2289"/>
      <c r="R2289"/>
      <c r="S2289"/>
      <c r="T2289"/>
      <c r="U2289"/>
      <c r="V2289"/>
      <c r="W2289"/>
    </row>
    <row r="2290" spans="1:23" x14ac:dyDescent="0.35">
      <c r="A2290"/>
      <c r="B2290"/>
      <c r="C2290"/>
      <c r="D2290"/>
      <c r="E2290"/>
      <c r="F2290"/>
      <c r="G2290"/>
      <c r="H2290"/>
      <c r="I2290"/>
      <c r="J2290"/>
      <c r="K2290"/>
      <c r="L2290"/>
      <c r="M2290"/>
      <c r="N2290"/>
      <c r="O2290"/>
      <c r="P2290"/>
      <c r="Q2290"/>
      <c r="R2290"/>
      <c r="S2290"/>
      <c r="T2290"/>
      <c r="U2290"/>
      <c r="V2290"/>
      <c r="W2290"/>
    </row>
    <row r="2291" spans="1:23" x14ac:dyDescent="0.35">
      <c r="A2291"/>
      <c r="B2291"/>
      <c r="C2291"/>
      <c r="D2291"/>
      <c r="E2291"/>
      <c r="F2291"/>
      <c r="G2291"/>
      <c r="H2291"/>
      <c r="I2291"/>
      <c r="J2291"/>
      <c r="K2291"/>
      <c r="L2291"/>
      <c r="M2291"/>
      <c r="N2291"/>
      <c r="O2291"/>
      <c r="P2291"/>
      <c r="Q2291"/>
      <c r="R2291"/>
      <c r="S2291"/>
      <c r="T2291"/>
      <c r="U2291"/>
      <c r="V2291"/>
      <c r="W2291"/>
    </row>
    <row r="2292" spans="1:23" x14ac:dyDescent="0.35">
      <c r="A2292"/>
      <c r="B2292"/>
      <c r="C2292"/>
      <c r="D2292"/>
      <c r="E2292"/>
      <c r="F2292"/>
      <c r="G2292"/>
      <c r="H2292"/>
      <c r="I2292"/>
      <c r="J2292"/>
      <c r="K2292"/>
      <c r="L2292"/>
      <c r="M2292"/>
      <c r="N2292"/>
      <c r="O2292"/>
      <c r="P2292"/>
      <c r="Q2292"/>
      <c r="R2292"/>
      <c r="S2292"/>
      <c r="T2292"/>
      <c r="U2292"/>
      <c r="V2292"/>
      <c r="W2292"/>
    </row>
    <row r="2293" spans="1:23" x14ac:dyDescent="0.35">
      <c r="A2293"/>
      <c r="B2293"/>
      <c r="C2293"/>
      <c r="D2293"/>
      <c r="E2293"/>
      <c r="F2293"/>
      <c r="G2293"/>
      <c r="H2293"/>
      <c r="I2293"/>
      <c r="J2293"/>
      <c r="K2293"/>
      <c r="L2293"/>
      <c r="M2293"/>
      <c r="N2293"/>
      <c r="O2293"/>
      <c r="P2293"/>
      <c r="Q2293"/>
      <c r="R2293"/>
      <c r="S2293"/>
      <c r="T2293"/>
      <c r="U2293"/>
      <c r="V2293"/>
      <c r="W2293"/>
    </row>
    <row r="2294" spans="1:23" x14ac:dyDescent="0.35">
      <c r="A2294"/>
      <c r="B2294"/>
      <c r="C2294"/>
      <c r="D2294"/>
      <c r="E2294"/>
      <c r="F2294"/>
      <c r="G2294"/>
      <c r="H2294"/>
      <c r="I2294"/>
      <c r="J2294"/>
      <c r="K2294"/>
      <c r="L2294"/>
      <c r="M2294"/>
      <c r="N2294"/>
      <c r="O2294"/>
      <c r="P2294"/>
      <c r="Q2294"/>
      <c r="R2294"/>
      <c r="S2294"/>
      <c r="T2294"/>
      <c r="U2294"/>
      <c r="V2294"/>
      <c r="W2294"/>
    </row>
    <row r="2295" spans="1:23" x14ac:dyDescent="0.35">
      <c r="A2295"/>
      <c r="B2295"/>
      <c r="C2295"/>
      <c r="D2295"/>
      <c r="E2295"/>
      <c r="F2295"/>
      <c r="G2295"/>
      <c r="H2295"/>
      <c r="I2295"/>
      <c r="J2295"/>
      <c r="K2295"/>
      <c r="L2295"/>
      <c r="M2295"/>
      <c r="N2295"/>
      <c r="O2295"/>
      <c r="P2295"/>
      <c r="Q2295"/>
      <c r="R2295"/>
      <c r="S2295"/>
      <c r="T2295"/>
      <c r="U2295"/>
      <c r="V2295"/>
      <c r="W2295"/>
    </row>
    <row r="2296" spans="1:23" x14ac:dyDescent="0.35">
      <c r="A2296"/>
      <c r="B2296"/>
      <c r="C2296"/>
      <c r="D2296"/>
      <c r="E2296"/>
      <c r="F2296"/>
      <c r="G2296"/>
      <c r="H2296"/>
      <c r="I2296"/>
      <c r="J2296"/>
      <c r="K2296"/>
      <c r="L2296"/>
      <c r="M2296"/>
      <c r="N2296"/>
      <c r="O2296"/>
      <c r="P2296"/>
      <c r="Q2296"/>
      <c r="R2296"/>
      <c r="S2296"/>
      <c r="T2296"/>
      <c r="U2296"/>
      <c r="V2296"/>
      <c r="W2296"/>
    </row>
    <row r="2297" spans="1:23" x14ac:dyDescent="0.35">
      <c r="A2297"/>
      <c r="B2297"/>
      <c r="C2297"/>
      <c r="D2297"/>
      <c r="E2297"/>
      <c r="F2297"/>
      <c r="G2297"/>
      <c r="H2297"/>
      <c r="I2297"/>
      <c r="J2297"/>
      <c r="K2297"/>
      <c r="L2297"/>
      <c r="M2297"/>
      <c r="N2297"/>
      <c r="O2297"/>
      <c r="P2297"/>
      <c r="Q2297"/>
      <c r="R2297"/>
      <c r="S2297"/>
      <c r="T2297"/>
      <c r="U2297"/>
      <c r="V2297"/>
      <c r="W2297"/>
    </row>
    <row r="2298" spans="1:23" x14ac:dyDescent="0.35">
      <c r="A2298"/>
      <c r="B2298"/>
      <c r="C2298"/>
      <c r="D2298"/>
      <c r="E2298"/>
      <c r="F2298"/>
      <c r="G2298"/>
      <c r="H2298"/>
      <c r="I2298"/>
      <c r="J2298"/>
      <c r="K2298"/>
      <c r="L2298"/>
      <c r="M2298"/>
      <c r="N2298"/>
      <c r="O2298"/>
      <c r="P2298"/>
      <c r="Q2298"/>
      <c r="R2298"/>
      <c r="S2298"/>
      <c r="T2298"/>
      <c r="U2298"/>
      <c r="V2298"/>
      <c r="W2298"/>
    </row>
    <row r="2299" spans="1:23" x14ac:dyDescent="0.35">
      <c r="A2299"/>
      <c r="B2299"/>
      <c r="C2299"/>
      <c r="D2299"/>
      <c r="E2299"/>
      <c r="F2299"/>
      <c r="G2299"/>
      <c r="H2299"/>
      <c r="I2299"/>
      <c r="J2299"/>
      <c r="K2299"/>
      <c r="L2299"/>
      <c r="M2299"/>
      <c r="N2299"/>
      <c r="O2299"/>
      <c r="P2299"/>
      <c r="Q2299"/>
      <c r="R2299"/>
      <c r="S2299"/>
      <c r="T2299"/>
      <c r="U2299"/>
      <c r="V2299"/>
      <c r="W2299"/>
    </row>
    <row r="2300" spans="1:23" x14ac:dyDescent="0.35">
      <c r="A2300"/>
      <c r="B2300"/>
      <c r="C2300"/>
      <c r="D2300"/>
      <c r="E2300"/>
      <c r="F2300"/>
      <c r="G2300"/>
      <c r="H2300"/>
      <c r="I2300"/>
      <c r="J2300"/>
      <c r="K2300"/>
      <c r="L2300"/>
      <c r="M2300"/>
      <c r="N2300"/>
      <c r="O2300"/>
      <c r="P2300"/>
      <c r="Q2300"/>
      <c r="R2300"/>
      <c r="S2300"/>
      <c r="T2300"/>
      <c r="U2300"/>
      <c r="V2300"/>
      <c r="W2300"/>
    </row>
    <row r="2301" spans="1:23" x14ac:dyDescent="0.35">
      <c r="A2301"/>
      <c r="B2301"/>
      <c r="C2301"/>
      <c r="D2301"/>
      <c r="E2301"/>
      <c r="F2301"/>
      <c r="G2301"/>
      <c r="H2301"/>
      <c r="I2301"/>
      <c r="J2301"/>
      <c r="K2301"/>
      <c r="L2301"/>
      <c r="M2301"/>
      <c r="N2301"/>
      <c r="O2301"/>
      <c r="P2301"/>
      <c r="Q2301"/>
      <c r="R2301"/>
      <c r="S2301"/>
      <c r="T2301"/>
      <c r="U2301"/>
      <c r="V2301"/>
      <c r="W2301"/>
    </row>
    <row r="2302" spans="1:23" x14ac:dyDescent="0.35">
      <c r="A2302"/>
      <c r="B2302"/>
      <c r="C2302"/>
      <c r="D2302"/>
      <c r="E2302"/>
      <c r="F2302"/>
      <c r="G2302"/>
      <c r="H2302"/>
      <c r="I2302"/>
      <c r="J2302"/>
      <c r="K2302"/>
      <c r="L2302"/>
      <c r="M2302"/>
      <c r="N2302"/>
      <c r="O2302"/>
      <c r="P2302"/>
      <c r="Q2302"/>
      <c r="R2302"/>
      <c r="S2302"/>
      <c r="T2302"/>
      <c r="U2302"/>
      <c r="V2302"/>
      <c r="W2302"/>
    </row>
    <row r="2303" spans="1:23" x14ac:dyDescent="0.35">
      <c r="A2303"/>
      <c r="B2303"/>
      <c r="C2303"/>
      <c r="D2303"/>
      <c r="E2303"/>
      <c r="F2303"/>
      <c r="G2303"/>
      <c r="H2303"/>
      <c r="I2303"/>
      <c r="J2303"/>
      <c r="K2303"/>
      <c r="L2303"/>
      <c r="M2303"/>
      <c r="N2303"/>
      <c r="O2303"/>
      <c r="P2303"/>
      <c r="Q2303"/>
      <c r="R2303"/>
      <c r="S2303"/>
      <c r="T2303"/>
      <c r="U2303"/>
      <c r="V2303"/>
      <c r="W2303"/>
    </row>
    <row r="2304" spans="1:23" x14ac:dyDescent="0.35">
      <c r="A2304"/>
      <c r="B2304"/>
      <c r="C2304"/>
      <c r="D2304"/>
      <c r="E2304"/>
      <c r="F2304"/>
      <c r="G2304"/>
      <c r="H2304"/>
      <c r="I2304"/>
      <c r="J2304"/>
      <c r="K2304"/>
      <c r="L2304"/>
      <c r="M2304"/>
      <c r="N2304"/>
      <c r="O2304"/>
      <c r="P2304"/>
      <c r="Q2304"/>
      <c r="R2304"/>
      <c r="S2304"/>
      <c r="T2304"/>
      <c r="U2304"/>
      <c r="V2304"/>
      <c r="W2304"/>
    </row>
    <row r="2305" spans="1:23" x14ac:dyDescent="0.35">
      <c r="A2305"/>
      <c r="B2305"/>
      <c r="C2305"/>
      <c r="D2305"/>
      <c r="E2305"/>
      <c r="F2305"/>
      <c r="G2305"/>
      <c r="H2305"/>
      <c r="I2305"/>
      <c r="J2305"/>
      <c r="K2305"/>
      <c r="L2305"/>
      <c r="M2305"/>
      <c r="N2305"/>
      <c r="O2305"/>
      <c r="P2305"/>
      <c r="Q2305"/>
      <c r="R2305"/>
      <c r="S2305"/>
      <c r="T2305"/>
      <c r="U2305"/>
      <c r="V2305"/>
      <c r="W2305"/>
    </row>
    <row r="2306" spans="1:23" x14ac:dyDescent="0.35">
      <c r="A2306"/>
      <c r="B2306"/>
      <c r="C2306"/>
      <c r="D2306"/>
      <c r="E2306"/>
      <c r="F2306"/>
      <c r="G2306"/>
      <c r="H2306"/>
      <c r="I2306"/>
      <c r="J2306"/>
      <c r="K2306"/>
      <c r="L2306"/>
      <c r="M2306"/>
      <c r="N2306"/>
      <c r="O2306"/>
      <c r="P2306"/>
      <c r="Q2306"/>
      <c r="R2306"/>
      <c r="S2306"/>
      <c r="T2306"/>
      <c r="U2306"/>
      <c r="V2306"/>
      <c r="W2306"/>
    </row>
    <row r="2307" spans="1:23" x14ac:dyDescent="0.35">
      <c r="A2307"/>
      <c r="B2307"/>
      <c r="C2307"/>
      <c r="D2307"/>
      <c r="E2307"/>
      <c r="F2307"/>
      <c r="G2307"/>
      <c r="H2307"/>
      <c r="I2307"/>
      <c r="J2307"/>
      <c r="K2307"/>
      <c r="L2307"/>
      <c r="M2307"/>
      <c r="N2307"/>
      <c r="O2307"/>
      <c r="P2307"/>
      <c r="Q2307"/>
      <c r="R2307"/>
      <c r="S2307"/>
      <c r="T2307"/>
      <c r="U2307"/>
      <c r="V2307"/>
      <c r="W2307"/>
    </row>
    <row r="2308" spans="1:23" x14ac:dyDescent="0.35">
      <c r="A2308"/>
      <c r="B2308"/>
      <c r="C2308"/>
      <c r="D2308"/>
      <c r="E2308"/>
      <c r="F2308"/>
      <c r="G2308"/>
      <c r="H2308"/>
      <c r="I2308"/>
      <c r="J2308"/>
      <c r="K2308"/>
      <c r="L2308"/>
      <c r="M2308"/>
      <c r="N2308"/>
      <c r="O2308"/>
      <c r="P2308"/>
      <c r="Q2308"/>
      <c r="R2308"/>
      <c r="S2308"/>
      <c r="T2308"/>
      <c r="U2308"/>
      <c r="V2308"/>
      <c r="W2308"/>
    </row>
    <row r="2309" spans="1:23" x14ac:dyDescent="0.35">
      <c r="A2309"/>
      <c r="B2309"/>
      <c r="C2309"/>
      <c r="D2309"/>
      <c r="E2309"/>
      <c r="F2309"/>
      <c r="G2309"/>
      <c r="H2309"/>
      <c r="I2309"/>
      <c r="J2309"/>
      <c r="K2309"/>
      <c r="L2309"/>
      <c r="M2309"/>
      <c r="N2309"/>
      <c r="O2309"/>
      <c r="P2309"/>
      <c r="Q2309"/>
      <c r="R2309"/>
      <c r="S2309"/>
      <c r="T2309"/>
      <c r="U2309"/>
      <c r="V2309"/>
      <c r="W2309"/>
    </row>
    <row r="2310" spans="1:23" x14ac:dyDescent="0.35">
      <c r="A2310"/>
      <c r="B2310"/>
      <c r="C2310"/>
      <c r="D2310"/>
      <c r="E2310"/>
      <c r="F2310"/>
      <c r="G2310"/>
      <c r="H2310"/>
      <c r="I2310"/>
      <c r="J2310"/>
      <c r="K2310"/>
      <c r="L2310"/>
      <c r="M2310"/>
      <c r="N2310"/>
      <c r="O2310"/>
      <c r="P2310"/>
      <c r="Q2310"/>
      <c r="R2310"/>
      <c r="S2310"/>
      <c r="T2310"/>
      <c r="U2310"/>
      <c r="V2310"/>
      <c r="W2310"/>
    </row>
    <row r="2311" spans="1:23" x14ac:dyDescent="0.35">
      <c r="A2311"/>
      <c r="B2311"/>
      <c r="C2311"/>
      <c r="D2311"/>
      <c r="E2311"/>
      <c r="F2311"/>
      <c r="G2311"/>
      <c r="H2311"/>
      <c r="I2311"/>
      <c r="J2311"/>
      <c r="K2311"/>
      <c r="L2311"/>
      <c r="M2311"/>
      <c r="N2311"/>
      <c r="O2311"/>
      <c r="P2311"/>
      <c r="Q2311"/>
      <c r="R2311"/>
      <c r="S2311"/>
      <c r="T2311"/>
      <c r="U2311"/>
      <c r="V2311"/>
      <c r="W2311"/>
    </row>
    <row r="2312" spans="1:23" x14ac:dyDescent="0.35">
      <c r="A2312"/>
      <c r="B2312"/>
      <c r="C2312"/>
      <c r="D2312"/>
      <c r="E2312"/>
      <c r="F2312"/>
      <c r="G2312"/>
      <c r="H2312"/>
      <c r="I2312"/>
      <c r="J2312"/>
      <c r="K2312"/>
      <c r="L2312"/>
      <c r="M2312"/>
      <c r="N2312"/>
      <c r="O2312"/>
      <c r="P2312"/>
      <c r="Q2312"/>
      <c r="R2312"/>
      <c r="S2312"/>
      <c r="T2312"/>
      <c r="U2312"/>
      <c r="V2312"/>
      <c r="W2312"/>
    </row>
    <row r="2313" spans="1:23" x14ac:dyDescent="0.35">
      <c r="A2313"/>
      <c r="B2313"/>
      <c r="C2313"/>
      <c r="D2313"/>
      <c r="E2313"/>
      <c r="F2313"/>
      <c r="G2313"/>
      <c r="H2313"/>
      <c r="I2313"/>
      <c r="J2313"/>
      <c r="K2313"/>
      <c r="L2313"/>
      <c r="M2313"/>
      <c r="N2313"/>
      <c r="O2313"/>
      <c r="P2313"/>
      <c r="Q2313"/>
      <c r="R2313"/>
      <c r="S2313"/>
      <c r="T2313"/>
      <c r="U2313"/>
      <c r="V2313"/>
      <c r="W2313"/>
    </row>
    <row r="2314" spans="1:23" x14ac:dyDescent="0.35">
      <c r="A2314"/>
      <c r="B2314"/>
      <c r="C2314"/>
      <c r="D2314"/>
      <c r="E2314"/>
      <c r="F2314"/>
      <c r="G2314"/>
      <c r="H2314"/>
      <c r="I2314"/>
      <c r="J2314"/>
      <c r="K2314"/>
      <c r="L2314"/>
      <c r="M2314"/>
      <c r="N2314"/>
      <c r="O2314"/>
      <c r="P2314"/>
      <c r="Q2314"/>
      <c r="R2314"/>
      <c r="S2314"/>
      <c r="T2314"/>
      <c r="U2314"/>
      <c r="V2314"/>
      <c r="W2314"/>
    </row>
    <row r="2315" spans="1:23" x14ac:dyDescent="0.35">
      <c r="A2315"/>
      <c r="B2315"/>
      <c r="C2315"/>
      <c r="D2315"/>
      <c r="E2315"/>
      <c r="F2315"/>
      <c r="G2315"/>
      <c r="H2315"/>
      <c r="I2315"/>
      <c r="J2315"/>
      <c r="K2315"/>
      <c r="L2315"/>
      <c r="M2315"/>
      <c r="N2315"/>
      <c r="O2315"/>
      <c r="P2315"/>
      <c r="Q2315"/>
      <c r="R2315"/>
      <c r="S2315"/>
      <c r="T2315"/>
      <c r="U2315"/>
      <c r="V2315"/>
      <c r="W2315"/>
    </row>
    <row r="2316" spans="1:23" x14ac:dyDescent="0.35">
      <c r="A2316"/>
      <c r="B2316"/>
      <c r="C2316"/>
      <c r="D2316"/>
      <c r="E2316"/>
      <c r="F2316"/>
      <c r="G2316"/>
      <c r="H2316"/>
      <c r="I2316"/>
      <c r="J2316"/>
      <c r="K2316"/>
      <c r="L2316"/>
      <c r="M2316"/>
      <c r="N2316"/>
      <c r="O2316"/>
      <c r="P2316"/>
      <c r="Q2316"/>
      <c r="R2316"/>
      <c r="S2316"/>
      <c r="T2316"/>
      <c r="U2316"/>
      <c r="V2316"/>
      <c r="W2316"/>
    </row>
    <row r="2317" spans="1:23" x14ac:dyDescent="0.35">
      <c r="A2317"/>
      <c r="B2317"/>
      <c r="C2317"/>
      <c r="D2317"/>
      <c r="E2317"/>
      <c r="F2317"/>
      <c r="G2317"/>
      <c r="H2317"/>
      <c r="I2317"/>
      <c r="J2317"/>
      <c r="K2317"/>
      <c r="L2317"/>
      <c r="M2317"/>
      <c r="N2317"/>
      <c r="O2317"/>
      <c r="P2317"/>
      <c r="Q2317"/>
      <c r="R2317"/>
      <c r="S2317"/>
      <c r="T2317"/>
      <c r="U2317"/>
      <c r="V2317"/>
      <c r="W2317"/>
    </row>
    <row r="2318" spans="1:23" x14ac:dyDescent="0.35">
      <c r="A2318"/>
      <c r="B2318"/>
      <c r="C2318"/>
      <c r="D2318"/>
      <c r="E2318"/>
      <c r="F2318"/>
      <c r="G2318"/>
      <c r="H2318"/>
      <c r="I2318"/>
      <c r="J2318"/>
      <c r="K2318"/>
      <c r="L2318"/>
      <c r="M2318"/>
      <c r="N2318"/>
      <c r="O2318"/>
      <c r="P2318"/>
      <c r="Q2318"/>
      <c r="R2318"/>
      <c r="S2318"/>
      <c r="T2318"/>
      <c r="U2318"/>
      <c r="V2318"/>
      <c r="W2318"/>
    </row>
    <row r="2319" spans="1:23" x14ac:dyDescent="0.35">
      <c r="A2319"/>
      <c r="B2319"/>
      <c r="C2319"/>
      <c r="D2319"/>
      <c r="E2319"/>
      <c r="F2319"/>
      <c r="G2319"/>
      <c r="H2319"/>
      <c r="I2319"/>
      <c r="J2319"/>
      <c r="K2319"/>
      <c r="L2319"/>
      <c r="M2319"/>
      <c r="N2319"/>
      <c r="O2319"/>
      <c r="P2319"/>
      <c r="Q2319"/>
      <c r="R2319"/>
      <c r="S2319"/>
      <c r="T2319"/>
      <c r="U2319"/>
      <c r="V2319"/>
      <c r="W2319"/>
    </row>
    <row r="2320" spans="1:23" x14ac:dyDescent="0.35">
      <c r="A2320"/>
      <c r="B2320"/>
      <c r="C2320"/>
      <c r="D2320"/>
      <c r="E2320"/>
      <c r="F2320"/>
      <c r="G2320"/>
      <c r="H2320"/>
      <c r="I2320"/>
      <c r="J2320"/>
      <c r="K2320"/>
      <c r="L2320"/>
      <c r="M2320"/>
      <c r="N2320"/>
      <c r="O2320"/>
      <c r="P2320"/>
      <c r="Q2320"/>
      <c r="R2320"/>
      <c r="S2320"/>
      <c r="T2320"/>
      <c r="U2320"/>
      <c r="V2320"/>
      <c r="W2320"/>
    </row>
    <row r="2321" spans="1:23" x14ac:dyDescent="0.35">
      <c r="A2321"/>
      <c r="B2321"/>
      <c r="C2321"/>
      <c r="D2321"/>
      <c r="E2321"/>
      <c r="F2321"/>
      <c r="G2321"/>
      <c r="H2321"/>
      <c r="I2321"/>
      <c r="J2321"/>
      <c r="K2321"/>
      <c r="L2321"/>
      <c r="M2321"/>
      <c r="N2321"/>
      <c r="O2321"/>
      <c r="P2321"/>
      <c r="Q2321"/>
      <c r="R2321"/>
      <c r="S2321"/>
      <c r="T2321"/>
      <c r="U2321"/>
      <c r="V2321"/>
      <c r="W2321"/>
    </row>
    <row r="2322" spans="1:23" x14ac:dyDescent="0.35">
      <c r="A2322"/>
      <c r="B2322"/>
      <c r="C2322"/>
      <c r="D2322"/>
      <c r="E2322"/>
      <c r="F2322"/>
      <c r="G2322"/>
      <c r="H2322"/>
      <c r="I2322"/>
      <c r="J2322"/>
      <c r="K2322"/>
      <c r="L2322"/>
      <c r="M2322"/>
      <c r="N2322"/>
      <c r="O2322"/>
      <c r="P2322"/>
      <c r="Q2322"/>
      <c r="R2322"/>
      <c r="S2322"/>
      <c r="T2322"/>
      <c r="U2322"/>
      <c r="V2322"/>
      <c r="W2322"/>
    </row>
    <row r="2323" spans="1:23" x14ac:dyDescent="0.35">
      <c r="A2323"/>
      <c r="B2323"/>
      <c r="C2323"/>
      <c r="D2323"/>
      <c r="E2323"/>
      <c r="F2323"/>
      <c r="G2323"/>
      <c r="H2323"/>
      <c r="I2323"/>
      <c r="J2323"/>
      <c r="K2323"/>
      <c r="L2323"/>
      <c r="M2323"/>
      <c r="N2323"/>
      <c r="O2323"/>
      <c r="P2323"/>
      <c r="Q2323"/>
      <c r="R2323"/>
      <c r="S2323"/>
      <c r="T2323"/>
      <c r="U2323"/>
      <c r="V2323"/>
      <c r="W2323"/>
    </row>
    <row r="2324" spans="1:23" x14ac:dyDescent="0.35">
      <c r="A2324"/>
      <c r="B2324"/>
      <c r="C2324"/>
      <c r="D2324"/>
      <c r="E2324"/>
      <c r="F2324"/>
      <c r="G2324"/>
      <c r="H2324"/>
      <c r="I2324"/>
      <c r="J2324"/>
      <c r="K2324"/>
      <c r="L2324"/>
      <c r="M2324"/>
      <c r="N2324"/>
      <c r="O2324"/>
      <c r="P2324"/>
      <c r="Q2324"/>
      <c r="R2324"/>
      <c r="S2324"/>
      <c r="T2324"/>
      <c r="U2324"/>
      <c r="V2324"/>
      <c r="W2324"/>
    </row>
    <row r="2325" spans="1:23" x14ac:dyDescent="0.35">
      <c r="A2325"/>
      <c r="B2325"/>
      <c r="C2325"/>
      <c r="D2325"/>
      <c r="E2325"/>
      <c r="F2325"/>
      <c r="G2325"/>
      <c r="H2325"/>
      <c r="I2325"/>
      <c r="J2325"/>
      <c r="K2325"/>
      <c r="L2325"/>
      <c r="M2325"/>
      <c r="N2325"/>
      <c r="O2325"/>
      <c r="P2325"/>
      <c r="Q2325"/>
      <c r="R2325"/>
      <c r="S2325"/>
      <c r="T2325"/>
      <c r="U2325"/>
      <c r="V2325"/>
      <c r="W2325"/>
    </row>
    <row r="2326" spans="1:23" x14ac:dyDescent="0.35">
      <c r="A2326"/>
      <c r="B2326"/>
      <c r="C2326"/>
      <c r="D2326"/>
      <c r="E2326"/>
      <c r="F2326"/>
      <c r="G2326"/>
      <c r="H2326"/>
      <c r="I2326"/>
      <c r="J2326"/>
      <c r="K2326"/>
      <c r="L2326"/>
      <c r="M2326"/>
      <c r="N2326"/>
      <c r="O2326"/>
      <c r="P2326"/>
      <c r="Q2326"/>
      <c r="R2326"/>
      <c r="S2326"/>
      <c r="T2326"/>
      <c r="U2326"/>
      <c r="V2326"/>
      <c r="W2326"/>
    </row>
    <row r="2327" spans="1:23" x14ac:dyDescent="0.35">
      <c r="A2327"/>
      <c r="B2327"/>
      <c r="C2327"/>
      <c r="D2327"/>
      <c r="E2327"/>
      <c r="F2327"/>
      <c r="G2327"/>
      <c r="H2327"/>
      <c r="I2327"/>
      <c r="J2327"/>
      <c r="K2327"/>
      <c r="L2327"/>
      <c r="M2327"/>
      <c r="N2327"/>
      <c r="O2327"/>
      <c r="P2327"/>
      <c r="Q2327"/>
      <c r="R2327"/>
      <c r="S2327"/>
      <c r="T2327"/>
      <c r="U2327"/>
      <c r="V2327"/>
      <c r="W2327"/>
    </row>
    <row r="2328" spans="1:23" x14ac:dyDescent="0.35">
      <c r="A2328"/>
      <c r="B2328"/>
      <c r="C2328"/>
      <c r="D2328"/>
      <c r="E2328"/>
      <c r="F2328"/>
      <c r="G2328"/>
      <c r="H2328"/>
      <c r="I2328"/>
      <c r="J2328"/>
      <c r="K2328"/>
      <c r="L2328"/>
      <c r="M2328"/>
      <c r="N2328"/>
      <c r="O2328"/>
      <c r="P2328"/>
      <c r="Q2328"/>
      <c r="R2328"/>
      <c r="S2328"/>
      <c r="T2328"/>
      <c r="U2328"/>
      <c r="V2328"/>
      <c r="W2328"/>
    </row>
    <row r="2329" spans="1:23" x14ac:dyDescent="0.35">
      <c r="A2329"/>
      <c r="B2329"/>
      <c r="C2329"/>
      <c r="D2329"/>
      <c r="E2329"/>
      <c r="F2329"/>
      <c r="G2329"/>
      <c r="H2329"/>
      <c r="I2329"/>
      <c r="J2329"/>
      <c r="K2329"/>
      <c r="L2329"/>
      <c r="M2329"/>
      <c r="N2329"/>
      <c r="O2329"/>
      <c r="P2329"/>
      <c r="Q2329"/>
      <c r="R2329"/>
      <c r="S2329"/>
      <c r="T2329"/>
      <c r="U2329"/>
      <c r="V2329"/>
      <c r="W2329"/>
    </row>
    <row r="2330" spans="1:23" x14ac:dyDescent="0.35">
      <c r="A2330"/>
      <c r="B2330"/>
      <c r="C2330"/>
      <c r="D2330"/>
      <c r="E2330"/>
      <c r="F2330"/>
      <c r="G2330"/>
      <c r="H2330"/>
      <c r="I2330"/>
      <c r="J2330"/>
      <c r="K2330"/>
      <c r="L2330"/>
      <c r="M2330"/>
      <c r="N2330"/>
      <c r="O2330"/>
      <c r="P2330"/>
      <c r="Q2330"/>
      <c r="R2330"/>
      <c r="S2330"/>
      <c r="T2330"/>
      <c r="U2330"/>
      <c r="V2330"/>
      <c r="W2330"/>
    </row>
    <row r="2331" spans="1:23" x14ac:dyDescent="0.35">
      <c r="A2331"/>
      <c r="B2331"/>
      <c r="C2331"/>
      <c r="D2331"/>
      <c r="E2331"/>
      <c r="F2331"/>
      <c r="G2331"/>
      <c r="H2331"/>
      <c r="I2331"/>
      <c r="J2331"/>
      <c r="K2331"/>
      <c r="L2331"/>
      <c r="M2331"/>
      <c r="N2331"/>
      <c r="O2331"/>
      <c r="P2331"/>
      <c r="Q2331"/>
      <c r="R2331"/>
      <c r="S2331"/>
      <c r="T2331"/>
      <c r="U2331"/>
      <c r="V2331"/>
      <c r="W2331"/>
    </row>
    <row r="2332" spans="1:23" x14ac:dyDescent="0.35">
      <c r="A2332"/>
      <c r="B2332"/>
      <c r="C2332"/>
      <c r="D2332"/>
      <c r="E2332"/>
      <c r="F2332"/>
      <c r="G2332"/>
      <c r="H2332"/>
      <c r="I2332"/>
      <c r="J2332"/>
      <c r="K2332"/>
      <c r="L2332"/>
      <c r="M2332"/>
      <c r="N2332"/>
      <c r="O2332"/>
      <c r="P2332"/>
      <c r="Q2332"/>
      <c r="R2332"/>
      <c r="S2332"/>
      <c r="T2332"/>
      <c r="U2332"/>
      <c r="V2332"/>
      <c r="W2332"/>
    </row>
    <row r="2333" spans="1:23" x14ac:dyDescent="0.35">
      <c r="A2333"/>
      <c r="B2333"/>
      <c r="C2333"/>
      <c r="D2333"/>
      <c r="E2333"/>
      <c r="F2333"/>
      <c r="G2333"/>
      <c r="H2333"/>
      <c r="I2333"/>
      <c r="J2333"/>
      <c r="K2333"/>
      <c r="L2333"/>
      <c r="M2333"/>
      <c r="N2333"/>
      <c r="O2333"/>
      <c r="P2333"/>
      <c r="Q2333"/>
      <c r="R2333"/>
      <c r="S2333"/>
      <c r="T2333"/>
      <c r="U2333"/>
      <c r="V2333"/>
      <c r="W2333"/>
    </row>
    <row r="2334" spans="1:23" x14ac:dyDescent="0.35">
      <c r="A2334"/>
      <c r="B2334"/>
      <c r="C2334"/>
      <c r="D2334"/>
      <c r="E2334"/>
      <c r="F2334"/>
      <c r="G2334"/>
      <c r="H2334"/>
      <c r="I2334"/>
      <c r="J2334"/>
      <c r="K2334"/>
      <c r="L2334"/>
      <c r="M2334"/>
      <c r="N2334"/>
      <c r="O2334"/>
      <c r="P2334"/>
      <c r="Q2334"/>
      <c r="R2334"/>
      <c r="S2334"/>
      <c r="T2334"/>
      <c r="U2334"/>
      <c r="V2334"/>
      <c r="W2334"/>
    </row>
    <row r="2335" spans="1:23" x14ac:dyDescent="0.35">
      <c r="A2335"/>
      <c r="B2335"/>
      <c r="C2335"/>
      <c r="D2335"/>
      <c r="E2335"/>
      <c r="F2335"/>
      <c r="G2335"/>
      <c r="H2335"/>
      <c r="I2335"/>
      <c r="J2335"/>
      <c r="K2335"/>
      <c r="L2335"/>
      <c r="M2335"/>
      <c r="N2335"/>
      <c r="O2335"/>
      <c r="P2335"/>
      <c r="Q2335"/>
      <c r="R2335"/>
      <c r="S2335"/>
      <c r="T2335"/>
      <c r="U2335"/>
      <c r="V2335"/>
      <c r="W2335"/>
    </row>
    <row r="2336" spans="1:23" x14ac:dyDescent="0.35">
      <c r="A2336"/>
      <c r="B2336"/>
      <c r="C2336"/>
      <c r="D2336"/>
      <c r="E2336"/>
      <c r="F2336"/>
      <c r="G2336"/>
      <c r="H2336"/>
      <c r="I2336"/>
      <c r="J2336"/>
      <c r="K2336"/>
      <c r="L2336"/>
      <c r="M2336"/>
      <c r="N2336"/>
      <c r="O2336"/>
      <c r="P2336"/>
      <c r="Q2336"/>
      <c r="R2336"/>
      <c r="S2336"/>
      <c r="T2336"/>
      <c r="U2336"/>
      <c r="V2336"/>
      <c r="W2336"/>
    </row>
    <row r="2337" spans="1:23" x14ac:dyDescent="0.35">
      <c r="A2337"/>
      <c r="B2337"/>
      <c r="C2337"/>
      <c r="D2337"/>
      <c r="E2337"/>
      <c r="F2337"/>
      <c r="G2337"/>
      <c r="H2337"/>
      <c r="I2337"/>
      <c r="J2337"/>
      <c r="K2337"/>
      <c r="L2337"/>
      <c r="M2337"/>
      <c r="N2337"/>
      <c r="O2337"/>
      <c r="P2337"/>
      <c r="Q2337"/>
      <c r="R2337"/>
      <c r="S2337"/>
      <c r="T2337"/>
      <c r="U2337"/>
      <c r="V2337"/>
      <c r="W2337"/>
    </row>
    <row r="2338" spans="1:23" x14ac:dyDescent="0.35">
      <c r="A2338"/>
      <c r="B2338"/>
      <c r="C2338"/>
      <c r="D2338"/>
      <c r="E2338"/>
      <c r="F2338"/>
      <c r="G2338"/>
      <c r="H2338"/>
      <c r="I2338"/>
      <c r="J2338"/>
      <c r="K2338"/>
      <c r="L2338"/>
      <c r="M2338"/>
      <c r="N2338"/>
      <c r="O2338"/>
      <c r="P2338"/>
      <c r="Q2338"/>
      <c r="R2338"/>
      <c r="S2338"/>
      <c r="T2338"/>
      <c r="U2338"/>
      <c r="V2338"/>
      <c r="W2338"/>
    </row>
    <row r="2339" spans="1:23" x14ac:dyDescent="0.35">
      <c r="A2339"/>
      <c r="B2339"/>
      <c r="C2339"/>
      <c r="D2339"/>
      <c r="E2339"/>
      <c r="F2339"/>
      <c r="G2339"/>
      <c r="H2339"/>
      <c r="I2339"/>
      <c r="J2339"/>
      <c r="K2339"/>
      <c r="L2339"/>
      <c r="M2339"/>
      <c r="N2339"/>
      <c r="O2339"/>
      <c r="P2339"/>
      <c r="Q2339"/>
      <c r="R2339"/>
      <c r="S2339"/>
      <c r="T2339"/>
      <c r="U2339"/>
      <c r="V2339"/>
      <c r="W2339"/>
    </row>
    <row r="2340" spans="1:23" x14ac:dyDescent="0.35">
      <c r="A2340"/>
      <c r="B2340"/>
      <c r="C2340"/>
      <c r="D2340"/>
      <c r="E2340"/>
      <c r="F2340"/>
      <c r="G2340"/>
      <c r="H2340"/>
      <c r="I2340"/>
      <c r="J2340"/>
      <c r="K2340"/>
      <c r="L2340"/>
      <c r="M2340"/>
      <c r="N2340"/>
      <c r="O2340"/>
      <c r="P2340"/>
      <c r="Q2340"/>
      <c r="R2340"/>
      <c r="S2340"/>
      <c r="T2340"/>
      <c r="U2340"/>
      <c r="V2340"/>
      <c r="W2340"/>
    </row>
    <row r="2341" spans="1:23" x14ac:dyDescent="0.35">
      <c r="A2341"/>
      <c r="B2341"/>
      <c r="C2341"/>
      <c r="D2341"/>
      <c r="E2341"/>
      <c r="F2341"/>
      <c r="G2341"/>
      <c r="H2341"/>
      <c r="I2341"/>
      <c r="J2341"/>
      <c r="K2341"/>
      <c r="L2341"/>
      <c r="M2341"/>
      <c r="N2341"/>
      <c r="O2341"/>
      <c r="P2341"/>
      <c r="Q2341"/>
      <c r="R2341"/>
      <c r="S2341"/>
      <c r="T2341"/>
      <c r="U2341"/>
      <c r="V2341"/>
      <c r="W2341"/>
    </row>
    <row r="2342" spans="1:23" x14ac:dyDescent="0.35">
      <c r="A2342"/>
      <c r="B2342"/>
      <c r="C2342"/>
      <c r="D2342"/>
      <c r="E2342"/>
      <c r="F2342"/>
      <c r="G2342"/>
      <c r="H2342"/>
      <c r="I2342"/>
      <c r="J2342"/>
      <c r="K2342"/>
      <c r="L2342"/>
      <c r="M2342"/>
      <c r="N2342"/>
      <c r="O2342"/>
      <c r="P2342"/>
      <c r="Q2342"/>
      <c r="R2342"/>
      <c r="S2342"/>
      <c r="T2342"/>
      <c r="U2342"/>
      <c r="V2342"/>
      <c r="W2342"/>
    </row>
    <row r="2343" spans="1:23" x14ac:dyDescent="0.35">
      <c r="A2343"/>
      <c r="B2343"/>
      <c r="C2343"/>
      <c r="D2343"/>
      <c r="E2343"/>
      <c r="F2343"/>
      <c r="G2343"/>
      <c r="H2343"/>
      <c r="I2343"/>
      <c r="J2343"/>
      <c r="K2343"/>
      <c r="L2343"/>
      <c r="M2343"/>
      <c r="N2343"/>
      <c r="O2343"/>
      <c r="P2343"/>
      <c r="Q2343"/>
      <c r="R2343"/>
      <c r="S2343"/>
      <c r="T2343"/>
      <c r="U2343"/>
      <c r="V2343"/>
      <c r="W2343"/>
    </row>
    <row r="2344" spans="1:23" x14ac:dyDescent="0.35">
      <c r="A2344"/>
      <c r="B2344"/>
      <c r="C2344"/>
      <c r="D2344"/>
      <c r="E2344"/>
      <c r="F2344"/>
      <c r="G2344"/>
      <c r="H2344"/>
      <c r="I2344"/>
      <c r="J2344"/>
      <c r="K2344"/>
      <c r="L2344"/>
      <c r="M2344"/>
      <c r="N2344"/>
      <c r="O2344"/>
      <c r="P2344"/>
      <c r="Q2344"/>
      <c r="R2344"/>
      <c r="S2344"/>
      <c r="T2344"/>
      <c r="U2344"/>
      <c r="V2344"/>
      <c r="W2344"/>
    </row>
    <row r="2345" spans="1:23" x14ac:dyDescent="0.35">
      <c r="A2345"/>
      <c r="B2345"/>
      <c r="C2345"/>
      <c r="D2345"/>
      <c r="E2345"/>
      <c r="F2345"/>
      <c r="G2345"/>
      <c r="H2345"/>
      <c r="I2345"/>
      <c r="J2345"/>
      <c r="K2345"/>
      <c r="L2345"/>
      <c r="M2345"/>
      <c r="N2345"/>
      <c r="O2345"/>
      <c r="P2345"/>
      <c r="Q2345"/>
      <c r="R2345"/>
      <c r="S2345"/>
      <c r="T2345"/>
      <c r="U2345"/>
      <c r="V2345"/>
      <c r="W2345"/>
    </row>
    <row r="2346" spans="1:23" x14ac:dyDescent="0.35">
      <c r="A2346"/>
      <c r="B2346"/>
      <c r="C2346"/>
      <c r="D2346"/>
      <c r="E2346"/>
      <c r="F2346"/>
      <c r="G2346"/>
      <c r="H2346"/>
      <c r="I2346"/>
      <c r="J2346"/>
      <c r="K2346"/>
      <c r="L2346"/>
      <c r="M2346"/>
      <c r="N2346"/>
      <c r="O2346"/>
      <c r="P2346"/>
      <c r="Q2346"/>
      <c r="R2346"/>
      <c r="S2346"/>
      <c r="T2346"/>
      <c r="U2346"/>
      <c r="V2346"/>
      <c r="W2346"/>
    </row>
    <row r="2347" spans="1:23" x14ac:dyDescent="0.35">
      <c r="A2347"/>
      <c r="B2347"/>
      <c r="C2347"/>
      <c r="D2347"/>
      <c r="E2347"/>
      <c r="F2347"/>
      <c r="G2347"/>
      <c r="H2347"/>
      <c r="I2347"/>
      <c r="J2347"/>
      <c r="K2347"/>
      <c r="L2347"/>
      <c r="M2347"/>
      <c r="N2347"/>
      <c r="O2347"/>
      <c r="P2347"/>
      <c r="Q2347"/>
      <c r="R2347"/>
      <c r="S2347"/>
      <c r="T2347"/>
      <c r="U2347"/>
      <c r="V2347"/>
      <c r="W2347"/>
    </row>
    <row r="2348" spans="1:23" x14ac:dyDescent="0.35">
      <c r="A2348"/>
      <c r="B2348"/>
      <c r="C2348"/>
      <c r="D2348"/>
      <c r="E2348"/>
      <c r="F2348"/>
      <c r="G2348"/>
      <c r="H2348"/>
      <c r="I2348"/>
      <c r="J2348"/>
      <c r="K2348"/>
      <c r="L2348"/>
      <c r="M2348"/>
      <c r="N2348"/>
      <c r="O2348"/>
      <c r="P2348"/>
      <c r="Q2348"/>
      <c r="R2348"/>
      <c r="S2348"/>
      <c r="T2348"/>
      <c r="U2348"/>
      <c r="V2348"/>
      <c r="W2348"/>
    </row>
    <row r="2349" spans="1:23" x14ac:dyDescent="0.35">
      <c r="A2349"/>
      <c r="B2349"/>
      <c r="C2349"/>
      <c r="D2349"/>
      <c r="E2349"/>
      <c r="F2349"/>
      <c r="G2349"/>
      <c r="H2349"/>
      <c r="I2349"/>
      <c r="J2349"/>
      <c r="K2349"/>
      <c r="L2349"/>
      <c r="M2349"/>
      <c r="N2349"/>
      <c r="O2349"/>
      <c r="P2349"/>
      <c r="Q2349"/>
      <c r="R2349"/>
      <c r="S2349"/>
      <c r="T2349"/>
      <c r="U2349"/>
      <c r="V2349"/>
      <c r="W2349"/>
    </row>
    <row r="2350" spans="1:23" x14ac:dyDescent="0.35">
      <c r="A2350"/>
      <c r="B2350"/>
      <c r="C2350"/>
      <c r="D2350"/>
      <c r="E2350"/>
      <c r="F2350"/>
      <c r="G2350"/>
      <c r="H2350"/>
      <c r="I2350"/>
      <c r="J2350"/>
      <c r="K2350"/>
      <c r="L2350"/>
      <c r="M2350"/>
      <c r="N2350"/>
      <c r="O2350"/>
      <c r="P2350"/>
      <c r="Q2350"/>
      <c r="R2350"/>
      <c r="S2350"/>
      <c r="T2350"/>
      <c r="U2350"/>
      <c r="V2350"/>
      <c r="W2350"/>
    </row>
    <row r="2351" spans="1:23" x14ac:dyDescent="0.35">
      <c r="A2351"/>
      <c r="B2351"/>
      <c r="C2351"/>
      <c r="D2351"/>
      <c r="E2351"/>
      <c r="F2351"/>
      <c r="G2351"/>
      <c r="H2351"/>
      <c r="I2351"/>
      <c r="J2351"/>
      <c r="K2351"/>
      <c r="L2351"/>
      <c r="M2351"/>
      <c r="N2351"/>
      <c r="O2351"/>
      <c r="P2351"/>
      <c r="Q2351"/>
      <c r="R2351"/>
      <c r="S2351"/>
      <c r="T2351"/>
      <c r="U2351"/>
      <c r="V2351"/>
      <c r="W2351"/>
    </row>
    <row r="2352" spans="1:23" x14ac:dyDescent="0.35">
      <c r="A2352"/>
      <c r="B2352"/>
      <c r="C2352"/>
      <c r="D2352"/>
      <c r="E2352"/>
      <c r="F2352"/>
      <c r="G2352"/>
      <c r="H2352"/>
      <c r="I2352"/>
      <c r="J2352"/>
      <c r="K2352"/>
      <c r="L2352"/>
      <c r="M2352"/>
      <c r="N2352"/>
      <c r="O2352"/>
      <c r="P2352"/>
      <c r="Q2352"/>
      <c r="R2352"/>
      <c r="S2352"/>
      <c r="T2352"/>
      <c r="U2352"/>
      <c r="V2352"/>
      <c r="W2352"/>
    </row>
    <row r="2353" spans="1:23" x14ac:dyDescent="0.35">
      <c r="A2353"/>
      <c r="B2353"/>
      <c r="C2353"/>
      <c r="D2353"/>
      <c r="E2353"/>
      <c r="F2353"/>
      <c r="G2353"/>
      <c r="H2353"/>
      <c r="I2353"/>
      <c r="J2353"/>
      <c r="K2353"/>
      <c r="L2353"/>
      <c r="M2353"/>
      <c r="N2353"/>
      <c r="O2353"/>
      <c r="P2353"/>
      <c r="Q2353"/>
      <c r="R2353"/>
      <c r="S2353"/>
      <c r="T2353"/>
      <c r="U2353"/>
      <c r="V2353"/>
      <c r="W2353"/>
    </row>
    <row r="2354" spans="1:23" x14ac:dyDescent="0.35">
      <c r="A2354"/>
      <c r="B2354"/>
      <c r="C2354"/>
      <c r="D2354"/>
      <c r="E2354"/>
      <c r="F2354"/>
      <c r="G2354"/>
      <c r="H2354"/>
      <c r="I2354"/>
      <c r="J2354"/>
      <c r="K2354"/>
      <c r="L2354"/>
      <c r="M2354"/>
      <c r="N2354"/>
      <c r="O2354"/>
      <c r="P2354"/>
      <c r="Q2354"/>
      <c r="R2354"/>
      <c r="S2354"/>
      <c r="T2354"/>
      <c r="U2354"/>
      <c r="V2354"/>
      <c r="W2354"/>
    </row>
    <row r="2355" spans="1:23" x14ac:dyDescent="0.35">
      <c r="A2355"/>
      <c r="B2355"/>
      <c r="C2355"/>
      <c r="D2355"/>
      <c r="E2355"/>
      <c r="F2355"/>
      <c r="G2355"/>
      <c r="H2355"/>
      <c r="I2355"/>
      <c r="J2355"/>
      <c r="K2355"/>
      <c r="L2355"/>
      <c r="M2355"/>
      <c r="N2355"/>
      <c r="O2355"/>
      <c r="P2355"/>
      <c r="Q2355"/>
      <c r="R2355"/>
      <c r="S2355"/>
      <c r="T2355"/>
      <c r="U2355"/>
      <c r="V2355"/>
      <c r="W2355"/>
    </row>
    <row r="2356" spans="1:23" x14ac:dyDescent="0.35">
      <c r="A2356"/>
      <c r="B2356"/>
      <c r="C2356"/>
      <c r="D2356"/>
      <c r="E2356"/>
      <c r="F2356"/>
      <c r="G2356"/>
      <c r="H2356"/>
      <c r="I2356"/>
      <c r="J2356"/>
      <c r="K2356"/>
      <c r="L2356"/>
      <c r="M2356"/>
      <c r="N2356"/>
      <c r="O2356"/>
      <c r="P2356"/>
      <c r="Q2356"/>
      <c r="R2356"/>
      <c r="S2356"/>
      <c r="T2356"/>
      <c r="U2356"/>
      <c r="V2356"/>
      <c r="W2356"/>
    </row>
    <row r="2357" spans="1:23" x14ac:dyDescent="0.35">
      <c r="A2357"/>
      <c r="B2357"/>
      <c r="C2357"/>
      <c r="D2357"/>
      <c r="E2357"/>
      <c r="F2357"/>
      <c r="G2357"/>
      <c r="H2357"/>
      <c r="I2357"/>
      <c r="J2357"/>
      <c r="K2357"/>
      <c r="L2357"/>
      <c r="M2357"/>
      <c r="N2357"/>
      <c r="O2357"/>
      <c r="P2357"/>
      <c r="Q2357"/>
      <c r="R2357"/>
      <c r="S2357"/>
      <c r="T2357"/>
      <c r="U2357"/>
      <c r="V2357"/>
      <c r="W2357"/>
    </row>
    <row r="2358" spans="1:23" x14ac:dyDescent="0.35">
      <c r="A2358"/>
      <c r="B2358"/>
      <c r="C2358"/>
      <c r="D2358"/>
      <c r="E2358"/>
      <c r="F2358"/>
      <c r="G2358"/>
      <c r="H2358"/>
      <c r="I2358"/>
      <c r="J2358"/>
      <c r="K2358"/>
      <c r="L2358"/>
      <c r="M2358"/>
      <c r="N2358"/>
      <c r="O2358"/>
      <c r="P2358"/>
      <c r="Q2358"/>
      <c r="R2358"/>
      <c r="S2358"/>
      <c r="T2358"/>
      <c r="U2358"/>
      <c r="V2358"/>
      <c r="W2358"/>
    </row>
    <row r="2359" spans="1:23" x14ac:dyDescent="0.35">
      <c r="A2359"/>
      <c r="B2359"/>
      <c r="C2359"/>
      <c r="D2359"/>
      <c r="E2359"/>
      <c r="F2359"/>
      <c r="G2359"/>
      <c r="H2359"/>
      <c r="I2359"/>
      <c r="J2359"/>
      <c r="K2359"/>
      <c r="L2359"/>
      <c r="M2359"/>
      <c r="N2359"/>
      <c r="O2359"/>
      <c r="P2359"/>
      <c r="Q2359"/>
      <c r="R2359"/>
      <c r="S2359"/>
      <c r="T2359"/>
      <c r="U2359"/>
      <c r="V2359"/>
      <c r="W2359"/>
    </row>
    <row r="2360" spans="1:23" x14ac:dyDescent="0.35">
      <c r="A2360"/>
      <c r="B2360"/>
      <c r="C2360"/>
      <c r="D2360"/>
      <c r="E2360"/>
      <c r="F2360"/>
      <c r="G2360"/>
      <c r="H2360"/>
      <c r="I2360"/>
      <c r="J2360"/>
      <c r="K2360"/>
      <c r="L2360"/>
      <c r="M2360"/>
      <c r="N2360"/>
      <c r="O2360"/>
      <c r="P2360"/>
      <c r="Q2360"/>
      <c r="R2360"/>
      <c r="S2360"/>
      <c r="T2360"/>
      <c r="U2360"/>
      <c r="V2360"/>
      <c r="W2360"/>
    </row>
    <row r="2361" spans="1:23" x14ac:dyDescent="0.35">
      <c r="A2361"/>
      <c r="B2361"/>
      <c r="C2361"/>
      <c r="D2361"/>
      <c r="E2361"/>
      <c r="F2361"/>
      <c r="G2361"/>
      <c r="H2361"/>
      <c r="I2361"/>
      <c r="J2361"/>
      <c r="K2361"/>
      <c r="L2361"/>
      <c r="M2361"/>
      <c r="N2361"/>
      <c r="O2361"/>
      <c r="P2361"/>
      <c r="Q2361"/>
      <c r="R2361"/>
      <c r="S2361"/>
      <c r="T2361"/>
      <c r="U2361"/>
      <c r="V2361"/>
      <c r="W2361"/>
    </row>
    <row r="2362" spans="1:23" x14ac:dyDescent="0.35">
      <c r="A2362"/>
      <c r="B2362"/>
      <c r="C2362"/>
      <c r="D2362"/>
      <c r="E2362"/>
      <c r="F2362"/>
      <c r="G2362"/>
      <c r="H2362"/>
      <c r="I2362"/>
      <c r="J2362"/>
      <c r="K2362"/>
      <c r="L2362"/>
      <c r="M2362"/>
      <c r="N2362"/>
      <c r="O2362"/>
      <c r="P2362"/>
      <c r="Q2362"/>
      <c r="R2362"/>
      <c r="S2362"/>
      <c r="T2362"/>
      <c r="U2362"/>
      <c r="V2362"/>
      <c r="W2362"/>
    </row>
    <row r="2363" spans="1:23" x14ac:dyDescent="0.35">
      <c r="A2363"/>
      <c r="B2363"/>
      <c r="C2363"/>
      <c r="D2363"/>
      <c r="E2363"/>
      <c r="F2363"/>
      <c r="G2363"/>
      <c r="H2363"/>
      <c r="I2363"/>
      <c r="J2363"/>
      <c r="K2363"/>
      <c r="L2363"/>
      <c r="M2363"/>
      <c r="N2363"/>
      <c r="O2363"/>
      <c r="P2363"/>
      <c r="Q2363"/>
      <c r="R2363"/>
      <c r="S2363"/>
      <c r="T2363"/>
      <c r="U2363"/>
      <c r="V2363"/>
      <c r="W2363"/>
    </row>
    <row r="2364" spans="1:23" x14ac:dyDescent="0.35">
      <c r="A2364"/>
      <c r="B2364"/>
      <c r="C2364"/>
      <c r="D2364"/>
      <c r="E2364"/>
      <c r="F2364"/>
      <c r="G2364"/>
      <c r="H2364"/>
      <c r="I2364"/>
      <c r="J2364"/>
      <c r="K2364"/>
      <c r="L2364"/>
      <c r="M2364"/>
      <c r="N2364"/>
      <c r="O2364"/>
      <c r="P2364"/>
      <c r="Q2364"/>
      <c r="R2364"/>
      <c r="S2364"/>
      <c r="T2364"/>
      <c r="U2364"/>
      <c r="V2364"/>
      <c r="W2364"/>
    </row>
    <row r="2365" spans="1:23" x14ac:dyDescent="0.35">
      <c r="A2365"/>
      <c r="B2365"/>
      <c r="C2365"/>
      <c r="D2365"/>
      <c r="E2365"/>
      <c r="F2365"/>
      <c r="G2365"/>
      <c r="H2365"/>
      <c r="I2365"/>
      <c r="J2365"/>
      <c r="K2365"/>
      <c r="L2365"/>
      <c r="M2365"/>
      <c r="N2365"/>
      <c r="O2365"/>
      <c r="P2365"/>
      <c r="Q2365"/>
      <c r="R2365"/>
      <c r="S2365"/>
      <c r="T2365"/>
      <c r="U2365"/>
      <c r="V2365"/>
      <c r="W2365"/>
    </row>
    <row r="2366" spans="1:23" x14ac:dyDescent="0.35">
      <c r="A2366"/>
      <c r="B2366"/>
      <c r="C2366"/>
      <c r="D2366"/>
      <c r="E2366"/>
      <c r="F2366"/>
      <c r="G2366"/>
      <c r="H2366"/>
      <c r="I2366"/>
      <c r="J2366"/>
      <c r="K2366"/>
      <c r="L2366"/>
      <c r="M2366"/>
      <c r="N2366"/>
      <c r="O2366"/>
      <c r="P2366"/>
      <c r="Q2366"/>
      <c r="R2366"/>
      <c r="S2366"/>
      <c r="T2366"/>
      <c r="U2366"/>
      <c r="V2366"/>
      <c r="W2366"/>
    </row>
    <row r="2367" spans="1:23" x14ac:dyDescent="0.35">
      <c r="A2367"/>
      <c r="B2367"/>
      <c r="C2367"/>
      <c r="D2367"/>
      <c r="E2367"/>
      <c r="F2367"/>
      <c r="G2367"/>
      <c r="H2367"/>
      <c r="I2367"/>
      <c r="J2367"/>
      <c r="K2367"/>
      <c r="L2367"/>
      <c r="M2367"/>
      <c r="N2367"/>
      <c r="O2367"/>
      <c r="P2367"/>
      <c r="Q2367"/>
      <c r="R2367"/>
      <c r="S2367"/>
      <c r="T2367"/>
      <c r="U2367"/>
      <c r="V2367"/>
      <c r="W2367"/>
    </row>
    <row r="2368" spans="1:23" x14ac:dyDescent="0.35">
      <c r="A2368"/>
      <c r="B2368"/>
      <c r="C2368"/>
      <c r="D2368"/>
      <c r="E2368"/>
      <c r="F2368"/>
      <c r="G2368"/>
      <c r="H2368"/>
      <c r="I2368"/>
      <c r="J2368"/>
      <c r="K2368"/>
      <c r="L2368"/>
      <c r="M2368"/>
      <c r="N2368"/>
      <c r="O2368"/>
      <c r="P2368"/>
      <c r="Q2368"/>
      <c r="R2368"/>
      <c r="S2368"/>
      <c r="T2368"/>
      <c r="U2368"/>
      <c r="V2368"/>
      <c r="W2368"/>
    </row>
    <row r="2369" spans="1:23" x14ac:dyDescent="0.35">
      <c r="A2369"/>
      <c r="B2369"/>
      <c r="C2369"/>
      <c r="D2369"/>
      <c r="E2369"/>
      <c r="F2369"/>
      <c r="G2369"/>
      <c r="H2369"/>
      <c r="I2369"/>
      <c r="J2369"/>
      <c r="K2369"/>
      <c r="L2369"/>
      <c r="M2369"/>
      <c r="N2369"/>
      <c r="O2369"/>
      <c r="P2369"/>
      <c r="Q2369"/>
      <c r="R2369"/>
      <c r="S2369"/>
      <c r="T2369"/>
      <c r="U2369"/>
      <c r="V2369"/>
      <c r="W2369"/>
    </row>
    <row r="2370" spans="1:23" x14ac:dyDescent="0.35">
      <c r="A2370"/>
      <c r="B2370"/>
      <c r="C2370"/>
      <c r="D2370"/>
      <c r="E2370"/>
      <c r="F2370"/>
      <c r="G2370"/>
      <c r="H2370"/>
      <c r="I2370"/>
      <c r="J2370"/>
      <c r="K2370"/>
      <c r="L2370"/>
      <c r="M2370"/>
      <c r="N2370"/>
      <c r="O2370"/>
      <c r="P2370"/>
      <c r="Q2370"/>
      <c r="R2370"/>
      <c r="S2370"/>
      <c r="T2370"/>
      <c r="U2370"/>
      <c r="V2370"/>
      <c r="W2370"/>
    </row>
    <row r="2371" spans="1:23" x14ac:dyDescent="0.35">
      <c r="A2371"/>
      <c r="B2371"/>
      <c r="C2371"/>
      <c r="D2371"/>
      <c r="E2371"/>
      <c r="F2371"/>
      <c r="G2371"/>
      <c r="H2371"/>
      <c r="I2371"/>
      <c r="J2371"/>
      <c r="K2371"/>
      <c r="L2371"/>
      <c r="M2371"/>
      <c r="N2371"/>
      <c r="O2371"/>
      <c r="P2371"/>
      <c r="Q2371"/>
      <c r="R2371"/>
      <c r="S2371"/>
      <c r="T2371"/>
      <c r="U2371"/>
      <c r="V2371"/>
      <c r="W2371"/>
    </row>
    <row r="2372" spans="1:23" x14ac:dyDescent="0.35">
      <c r="A2372"/>
      <c r="B2372"/>
      <c r="C2372"/>
      <c r="D2372"/>
      <c r="E2372"/>
      <c r="F2372"/>
      <c r="G2372"/>
      <c r="H2372"/>
      <c r="I2372"/>
      <c r="J2372"/>
      <c r="K2372"/>
      <c r="L2372"/>
      <c r="M2372"/>
      <c r="N2372"/>
      <c r="O2372"/>
      <c r="P2372"/>
      <c r="Q2372"/>
      <c r="R2372"/>
      <c r="S2372"/>
      <c r="T2372"/>
      <c r="U2372"/>
      <c r="V2372"/>
      <c r="W2372"/>
    </row>
    <row r="2373" spans="1:23" x14ac:dyDescent="0.35">
      <c r="A2373"/>
      <c r="B2373"/>
      <c r="C2373"/>
      <c r="D2373"/>
      <c r="E2373"/>
      <c r="F2373"/>
      <c r="G2373"/>
      <c r="H2373"/>
      <c r="I2373"/>
      <c r="J2373"/>
      <c r="K2373"/>
      <c r="L2373"/>
      <c r="M2373"/>
      <c r="N2373"/>
      <c r="O2373"/>
      <c r="P2373"/>
      <c r="Q2373"/>
      <c r="R2373"/>
      <c r="S2373"/>
      <c r="T2373"/>
      <c r="U2373"/>
      <c r="V2373"/>
      <c r="W2373"/>
    </row>
    <row r="2374" spans="1:23" x14ac:dyDescent="0.35">
      <c r="A2374"/>
      <c r="B2374"/>
      <c r="C2374"/>
      <c r="D2374"/>
      <c r="E2374"/>
      <c r="F2374"/>
      <c r="G2374"/>
      <c r="H2374"/>
      <c r="I2374"/>
      <c r="J2374"/>
      <c r="K2374"/>
      <c r="L2374"/>
      <c r="M2374"/>
      <c r="N2374"/>
      <c r="O2374"/>
      <c r="P2374"/>
      <c r="Q2374"/>
      <c r="R2374"/>
      <c r="S2374"/>
      <c r="T2374"/>
      <c r="U2374"/>
      <c r="V2374"/>
      <c r="W2374"/>
    </row>
    <row r="2375" spans="1:23" x14ac:dyDescent="0.35">
      <c r="A2375"/>
      <c r="B2375"/>
      <c r="C2375"/>
      <c r="D2375"/>
      <c r="E2375"/>
      <c r="F2375"/>
      <c r="G2375"/>
      <c r="H2375"/>
      <c r="I2375"/>
      <c r="J2375"/>
      <c r="K2375"/>
      <c r="L2375"/>
      <c r="M2375"/>
      <c r="N2375"/>
      <c r="O2375"/>
      <c r="P2375"/>
      <c r="Q2375"/>
      <c r="R2375"/>
      <c r="S2375"/>
      <c r="T2375"/>
      <c r="U2375"/>
      <c r="V2375"/>
      <c r="W2375"/>
    </row>
    <row r="2376" spans="1:23" x14ac:dyDescent="0.35">
      <c r="A2376"/>
      <c r="B2376"/>
      <c r="C2376"/>
      <c r="D2376"/>
      <c r="E2376"/>
      <c r="F2376"/>
      <c r="G2376"/>
      <c r="H2376"/>
      <c r="I2376"/>
      <c r="J2376"/>
      <c r="K2376"/>
      <c r="L2376"/>
      <c r="M2376"/>
      <c r="N2376"/>
      <c r="O2376"/>
      <c r="P2376"/>
      <c r="Q2376"/>
      <c r="R2376"/>
      <c r="S2376"/>
      <c r="T2376"/>
      <c r="U2376"/>
      <c r="V2376"/>
      <c r="W2376"/>
    </row>
    <row r="2377" spans="1:23" x14ac:dyDescent="0.35">
      <c r="A2377"/>
      <c r="B2377"/>
      <c r="C2377"/>
      <c r="D2377"/>
      <c r="E2377"/>
      <c r="F2377"/>
      <c r="G2377"/>
      <c r="H2377"/>
      <c r="I2377"/>
      <c r="J2377"/>
      <c r="K2377"/>
      <c r="L2377"/>
      <c r="M2377"/>
      <c r="N2377"/>
      <c r="O2377"/>
      <c r="P2377"/>
      <c r="Q2377"/>
      <c r="R2377"/>
      <c r="S2377"/>
      <c r="T2377"/>
      <c r="U2377"/>
      <c r="V2377"/>
      <c r="W2377"/>
    </row>
    <row r="2378" spans="1:23" x14ac:dyDescent="0.35">
      <c r="A2378"/>
      <c r="B2378"/>
      <c r="C2378"/>
      <c r="D2378"/>
      <c r="E2378"/>
      <c r="F2378"/>
      <c r="G2378"/>
      <c r="H2378"/>
      <c r="I2378"/>
      <c r="J2378"/>
      <c r="K2378"/>
      <c r="L2378"/>
      <c r="M2378"/>
      <c r="N2378"/>
      <c r="O2378"/>
      <c r="P2378"/>
      <c r="Q2378"/>
      <c r="R2378"/>
      <c r="S2378"/>
      <c r="T2378"/>
      <c r="U2378"/>
      <c r="V2378"/>
      <c r="W2378"/>
    </row>
    <row r="2379" spans="1:23" x14ac:dyDescent="0.35">
      <c r="A2379"/>
      <c r="B2379"/>
      <c r="C2379"/>
      <c r="D2379"/>
      <c r="E2379"/>
      <c r="F2379"/>
      <c r="G2379"/>
      <c r="H2379"/>
      <c r="I2379"/>
      <c r="J2379"/>
      <c r="K2379"/>
      <c r="L2379"/>
      <c r="M2379"/>
      <c r="N2379"/>
      <c r="O2379"/>
      <c r="P2379"/>
      <c r="Q2379"/>
      <c r="R2379"/>
      <c r="S2379"/>
      <c r="T2379"/>
      <c r="U2379"/>
      <c r="V2379"/>
      <c r="W2379"/>
    </row>
    <row r="2380" spans="1:23" x14ac:dyDescent="0.35">
      <c r="A2380"/>
      <c r="B2380"/>
      <c r="C2380"/>
      <c r="D2380"/>
      <c r="E2380"/>
      <c r="F2380"/>
      <c r="G2380"/>
      <c r="H2380"/>
      <c r="I2380"/>
      <c r="J2380"/>
      <c r="K2380"/>
      <c r="L2380"/>
      <c r="M2380"/>
      <c r="N2380"/>
      <c r="O2380"/>
      <c r="P2380"/>
      <c r="Q2380"/>
      <c r="R2380"/>
      <c r="S2380"/>
      <c r="T2380"/>
      <c r="U2380"/>
      <c r="V2380"/>
      <c r="W2380"/>
    </row>
    <row r="2381" spans="1:23" x14ac:dyDescent="0.35">
      <c r="A2381"/>
      <c r="B2381"/>
      <c r="C2381"/>
      <c r="D2381"/>
      <c r="E2381"/>
      <c r="F2381"/>
      <c r="G2381"/>
      <c r="H2381"/>
      <c r="I2381"/>
      <c r="J2381"/>
      <c r="K2381"/>
      <c r="L2381"/>
      <c r="M2381"/>
      <c r="N2381"/>
      <c r="O2381"/>
      <c r="P2381"/>
      <c r="Q2381"/>
      <c r="R2381"/>
      <c r="S2381"/>
      <c r="T2381"/>
      <c r="U2381"/>
      <c r="V2381"/>
      <c r="W2381"/>
    </row>
    <row r="2382" spans="1:23" x14ac:dyDescent="0.35">
      <c r="A2382"/>
      <c r="B2382"/>
      <c r="C2382"/>
      <c r="D2382"/>
      <c r="E2382"/>
      <c r="F2382"/>
      <c r="G2382"/>
      <c r="H2382"/>
      <c r="I2382"/>
      <c r="J2382"/>
      <c r="K2382"/>
      <c r="L2382"/>
      <c r="M2382"/>
      <c r="N2382"/>
      <c r="O2382"/>
      <c r="P2382"/>
      <c r="Q2382"/>
      <c r="R2382"/>
      <c r="S2382"/>
      <c r="T2382"/>
      <c r="U2382"/>
      <c r="V2382"/>
      <c r="W2382"/>
    </row>
    <row r="2383" spans="1:23" x14ac:dyDescent="0.35">
      <c r="A2383"/>
      <c r="B2383"/>
      <c r="C2383"/>
      <c r="D2383"/>
      <c r="E2383"/>
      <c r="F2383"/>
      <c r="G2383"/>
      <c r="H2383"/>
      <c r="I2383"/>
      <c r="J2383"/>
      <c r="K2383"/>
      <c r="L2383"/>
      <c r="M2383"/>
      <c r="N2383"/>
      <c r="O2383"/>
      <c r="P2383"/>
      <c r="Q2383"/>
      <c r="R2383"/>
      <c r="S2383"/>
      <c r="T2383"/>
      <c r="U2383"/>
      <c r="V2383"/>
      <c r="W2383"/>
    </row>
    <row r="2384" spans="1:23" x14ac:dyDescent="0.35">
      <c r="A2384"/>
      <c r="B2384"/>
      <c r="C2384"/>
      <c r="D2384"/>
      <c r="E2384"/>
      <c r="F2384"/>
      <c r="G2384"/>
      <c r="H2384"/>
      <c r="I2384"/>
      <c r="J2384"/>
      <c r="K2384"/>
      <c r="L2384"/>
      <c r="M2384"/>
      <c r="N2384"/>
      <c r="O2384"/>
      <c r="P2384"/>
      <c r="Q2384"/>
      <c r="R2384"/>
      <c r="S2384"/>
      <c r="T2384"/>
      <c r="U2384"/>
      <c r="V2384"/>
      <c r="W2384"/>
    </row>
    <row r="2385" spans="1:23" x14ac:dyDescent="0.35">
      <c r="A2385"/>
      <c r="B2385"/>
      <c r="C2385"/>
      <c r="D2385"/>
      <c r="E2385"/>
      <c r="F2385"/>
      <c r="G2385"/>
      <c r="H2385"/>
      <c r="I2385"/>
      <c r="J2385"/>
      <c r="K2385"/>
      <c r="L2385"/>
      <c r="M2385"/>
      <c r="N2385"/>
      <c r="O2385"/>
      <c r="P2385"/>
      <c r="Q2385"/>
      <c r="R2385"/>
      <c r="S2385"/>
      <c r="T2385"/>
      <c r="U2385"/>
      <c r="V2385"/>
      <c r="W2385"/>
    </row>
    <row r="2386" spans="1:23" x14ac:dyDescent="0.35">
      <c r="A2386"/>
      <c r="B2386"/>
      <c r="C2386"/>
      <c r="D2386"/>
      <c r="E2386"/>
      <c r="F2386"/>
      <c r="G2386"/>
      <c r="H2386"/>
      <c r="I2386"/>
      <c r="J2386"/>
      <c r="K2386"/>
      <c r="L2386"/>
      <c r="M2386"/>
      <c r="N2386"/>
      <c r="O2386"/>
      <c r="P2386"/>
      <c r="Q2386"/>
      <c r="R2386"/>
      <c r="S2386"/>
      <c r="T2386"/>
      <c r="U2386"/>
      <c r="V2386"/>
      <c r="W2386"/>
    </row>
    <row r="2387" spans="1:23" x14ac:dyDescent="0.35">
      <c r="A2387"/>
      <c r="B2387"/>
      <c r="C2387"/>
      <c r="D2387"/>
      <c r="E2387"/>
      <c r="F2387"/>
      <c r="G2387"/>
      <c r="H2387"/>
      <c r="I2387"/>
      <c r="J2387"/>
      <c r="K2387"/>
      <c r="L2387"/>
      <c r="M2387"/>
      <c r="N2387"/>
      <c r="O2387"/>
      <c r="P2387"/>
      <c r="Q2387"/>
      <c r="R2387"/>
      <c r="S2387"/>
      <c r="T2387"/>
      <c r="U2387"/>
      <c r="V2387"/>
      <c r="W2387"/>
    </row>
    <row r="2388" spans="1:23" x14ac:dyDescent="0.35">
      <c r="A2388"/>
      <c r="B2388"/>
      <c r="C2388"/>
      <c r="D2388"/>
      <c r="E2388"/>
      <c r="F2388"/>
      <c r="G2388"/>
      <c r="H2388"/>
      <c r="I2388"/>
      <c r="J2388"/>
      <c r="K2388"/>
      <c r="L2388"/>
      <c r="M2388"/>
      <c r="N2388"/>
      <c r="O2388"/>
      <c r="P2388"/>
      <c r="Q2388"/>
      <c r="R2388"/>
      <c r="S2388"/>
      <c r="T2388"/>
      <c r="U2388"/>
      <c r="V2388"/>
      <c r="W2388"/>
    </row>
    <row r="2389" spans="1:23" x14ac:dyDescent="0.35">
      <c r="A2389"/>
      <c r="B2389"/>
      <c r="C2389"/>
      <c r="D2389"/>
      <c r="E2389"/>
      <c r="F2389"/>
      <c r="G2389"/>
      <c r="H2389"/>
      <c r="I2389"/>
      <c r="J2389"/>
      <c r="K2389"/>
      <c r="L2389"/>
      <c r="M2389"/>
      <c r="N2389"/>
      <c r="O2389"/>
      <c r="P2389"/>
      <c r="Q2389"/>
      <c r="R2389"/>
      <c r="S2389"/>
      <c r="T2389"/>
      <c r="U2389"/>
      <c r="V2389"/>
      <c r="W2389"/>
    </row>
    <row r="2390" spans="1:23" x14ac:dyDescent="0.35">
      <c r="A2390"/>
      <c r="B2390"/>
      <c r="C2390"/>
      <c r="D2390"/>
      <c r="E2390"/>
      <c r="F2390"/>
      <c r="G2390"/>
      <c r="H2390"/>
      <c r="I2390"/>
      <c r="J2390"/>
      <c r="K2390"/>
      <c r="L2390"/>
      <c r="M2390"/>
      <c r="N2390"/>
      <c r="O2390"/>
      <c r="P2390"/>
      <c r="Q2390"/>
      <c r="R2390"/>
      <c r="S2390"/>
      <c r="T2390"/>
      <c r="U2390"/>
      <c r="V2390"/>
      <c r="W2390"/>
    </row>
    <row r="2391" spans="1:23" x14ac:dyDescent="0.35">
      <c r="A2391"/>
      <c r="B2391"/>
      <c r="C2391"/>
      <c r="D2391"/>
      <c r="E2391"/>
      <c r="F2391"/>
      <c r="G2391"/>
      <c r="H2391"/>
      <c r="I2391"/>
      <c r="J2391"/>
      <c r="K2391"/>
      <c r="L2391"/>
      <c r="M2391"/>
      <c r="N2391"/>
      <c r="O2391"/>
      <c r="P2391"/>
      <c r="Q2391"/>
      <c r="R2391"/>
      <c r="S2391"/>
      <c r="T2391"/>
      <c r="U2391"/>
      <c r="V2391"/>
      <c r="W2391"/>
    </row>
    <row r="2392" spans="1:23" x14ac:dyDescent="0.35">
      <c r="A2392"/>
      <c r="B2392"/>
      <c r="C2392"/>
      <c r="D2392"/>
      <c r="E2392"/>
      <c r="F2392"/>
      <c r="G2392"/>
      <c r="H2392"/>
      <c r="I2392"/>
      <c r="J2392"/>
      <c r="K2392"/>
      <c r="L2392"/>
      <c r="M2392"/>
      <c r="N2392"/>
      <c r="O2392"/>
      <c r="P2392"/>
      <c r="Q2392"/>
      <c r="R2392"/>
      <c r="S2392"/>
      <c r="T2392"/>
      <c r="U2392"/>
      <c r="V2392"/>
      <c r="W2392"/>
    </row>
    <row r="2393" spans="1:23" x14ac:dyDescent="0.35">
      <c r="A2393"/>
      <c r="B2393"/>
      <c r="C2393"/>
      <c r="D2393"/>
      <c r="E2393"/>
      <c r="F2393"/>
      <c r="G2393"/>
      <c r="H2393"/>
      <c r="I2393"/>
      <c r="J2393"/>
      <c r="K2393"/>
      <c r="L2393"/>
      <c r="M2393"/>
      <c r="N2393"/>
      <c r="O2393"/>
      <c r="P2393"/>
      <c r="Q2393"/>
      <c r="R2393"/>
      <c r="S2393"/>
      <c r="T2393"/>
      <c r="U2393"/>
      <c r="V2393"/>
      <c r="W2393"/>
    </row>
    <row r="2394" spans="1:23" x14ac:dyDescent="0.35">
      <c r="A2394"/>
      <c r="B2394"/>
      <c r="C2394"/>
      <c r="D2394"/>
      <c r="E2394"/>
      <c r="F2394"/>
      <c r="G2394"/>
      <c r="H2394"/>
      <c r="I2394"/>
      <c r="J2394"/>
      <c r="K2394"/>
      <c r="L2394"/>
      <c r="M2394"/>
      <c r="N2394"/>
      <c r="O2394"/>
      <c r="P2394"/>
      <c r="Q2394"/>
      <c r="R2394"/>
      <c r="S2394"/>
      <c r="T2394"/>
      <c r="U2394"/>
      <c r="V2394"/>
      <c r="W2394"/>
    </row>
    <row r="2395" spans="1:23" x14ac:dyDescent="0.35">
      <c r="A2395"/>
      <c r="B2395"/>
      <c r="C2395"/>
      <c r="D2395"/>
      <c r="E2395"/>
      <c r="F2395"/>
      <c r="G2395"/>
      <c r="H2395"/>
      <c r="I2395"/>
      <c r="J2395"/>
      <c r="K2395"/>
      <c r="L2395"/>
      <c r="M2395"/>
      <c r="N2395"/>
      <c r="O2395"/>
      <c r="P2395"/>
      <c r="Q2395"/>
      <c r="R2395"/>
      <c r="S2395"/>
      <c r="T2395"/>
      <c r="U2395"/>
      <c r="V2395"/>
      <c r="W2395"/>
    </row>
    <row r="2396" spans="1:23" x14ac:dyDescent="0.35">
      <c r="A2396"/>
      <c r="B2396"/>
      <c r="C2396"/>
      <c r="D2396"/>
      <c r="E2396"/>
      <c r="F2396"/>
      <c r="G2396"/>
      <c r="H2396"/>
      <c r="I2396"/>
      <c r="J2396"/>
      <c r="K2396"/>
      <c r="L2396"/>
      <c r="M2396"/>
      <c r="N2396"/>
      <c r="O2396"/>
      <c r="P2396"/>
      <c r="Q2396"/>
      <c r="R2396"/>
      <c r="S2396"/>
      <c r="T2396"/>
      <c r="U2396"/>
      <c r="V2396"/>
      <c r="W2396"/>
    </row>
    <row r="2397" spans="1:23" x14ac:dyDescent="0.35">
      <c r="A2397"/>
      <c r="B2397"/>
      <c r="C2397"/>
      <c r="D2397"/>
      <c r="E2397"/>
      <c r="F2397"/>
      <c r="G2397"/>
      <c r="H2397"/>
      <c r="I2397"/>
      <c r="J2397"/>
      <c r="K2397"/>
      <c r="L2397"/>
      <c r="M2397"/>
      <c r="N2397"/>
      <c r="O2397"/>
      <c r="P2397"/>
      <c r="Q2397"/>
      <c r="R2397"/>
      <c r="S2397"/>
      <c r="T2397"/>
      <c r="U2397"/>
      <c r="V2397"/>
      <c r="W2397"/>
    </row>
    <row r="2398" spans="1:23" x14ac:dyDescent="0.35">
      <c r="A2398"/>
      <c r="B2398"/>
      <c r="C2398"/>
      <c r="D2398"/>
      <c r="E2398"/>
      <c r="F2398"/>
      <c r="G2398"/>
      <c r="H2398"/>
      <c r="I2398"/>
      <c r="J2398"/>
      <c r="K2398"/>
      <c r="L2398"/>
      <c r="M2398"/>
      <c r="N2398"/>
      <c r="O2398"/>
      <c r="P2398"/>
      <c r="Q2398"/>
      <c r="R2398"/>
      <c r="S2398"/>
      <c r="T2398"/>
      <c r="U2398"/>
      <c r="V2398"/>
      <c r="W2398"/>
    </row>
    <row r="2399" spans="1:23" x14ac:dyDescent="0.35">
      <c r="A2399"/>
      <c r="B2399"/>
      <c r="C2399"/>
      <c r="D2399"/>
      <c r="E2399"/>
      <c r="F2399"/>
      <c r="G2399"/>
      <c r="H2399"/>
      <c r="I2399"/>
      <c r="J2399"/>
      <c r="K2399"/>
      <c r="L2399"/>
      <c r="M2399"/>
      <c r="N2399"/>
      <c r="O2399"/>
      <c r="P2399"/>
      <c r="Q2399"/>
      <c r="R2399"/>
      <c r="S2399"/>
      <c r="T2399"/>
      <c r="U2399"/>
      <c r="V2399"/>
      <c r="W2399"/>
    </row>
    <row r="2400" spans="1:23" x14ac:dyDescent="0.35">
      <c r="A2400"/>
      <c r="B2400"/>
      <c r="C2400"/>
      <c r="D2400"/>
      <c r="E2400"/>
      <c r="F2400"/>
      <c r="G2400"/>
      <c r="H2400"/>
      <c r="I2400"/>
      <c r="J2400"/>
      <c r="K2400"/>
      <c r="L2400"/>
      <c r="M2400"/>
      <c r="N2400"/>
      <c r="O2400"/>
      <c r="P2400"/>
      <c r="Q2400"/>
      <c r="R2400"/>
      <c r="S2400"/>
      <c r="T2400"/>
      <c r="U2400"/>
      <c r="V2400"/>
      <c r="W2400"/>
    </row>
    <row r="2401" spans="1:23" x14ac:dyDescent="0.35">
      <c r="A2401"/>
      <c r="B2401"/>
      <c r="C2401"/>
      <c r="D2401"/>
      <c r="E2401"/>
      <c r="F2401"/>
      <c r="G2401"/>
      <c r="H2401"/>
      <c r="I2401"/>
      <c r="J2401"/>
      <c r="K2401"/>
      <c r="L2401"/>
      <c r="M2401"/>
      <c r="N2401"/>
      <c r="O2401"/>
      <c r="P2401"/>
      <c r="Q2401"/>
      <c r="R2401"/>
      <c r="S2401"/>
      <c r="T2401"/>
      <c r="U2401"/>
      <c r="V2401"/>
      <c r="W2401"/>
    </row>
    <row r="2402" spans="1:23" x14ac:dyDescent="0.35">
      <c r="A2402"/>
      <c r="B2402"/>
      <c r="C2402"/>
      <c r="D2402"/>
      <c r="E2402"/>
      <c r="F2402"/>
      <c r="G2402"/>
      <c r="H2402"/>
      <c r="I2402"/>
      <c r="J2402"/>
      <c r="K2402"/>
      <c r="L2402"/>
      <c r="M2402"/>
      <c r="N2402"/>
      <c r="O2402"/>
      <c r="P2402"/>
      <c r="Q2402"/>
      <c r="R2402"/>
      <c r="S2402"/>
      <c r="T2402"/>
      <c r="U2402"/>
      <c r="V2402"/>
      <c r="W2402"/>
    </row>
    <row r="2403" spans="1:23" x14ac:dyDescent="0.35">
      <c r="A2403"/>
      <c r="B2403"/>
      <c r="C2403"/>
      <c r="D2403"/>
      <c r="E2403"/>
      <c r="F2403"/>
      <c r="G2403"/>
      <c r="H2403"/>
      <c r="I2403"/>
      <c r="J2403"/>
      <c r="K2403"/>
      <c r="L2403"/>
      <c r="M2403"/>
      <c r="N2403"/>
      <c r="O2403"/>
      <c r="P2403"/>
      <c r="Q2403"/>
      <c r="R2403"/>
      <c r="S2403"/>
      <c r="T2403"/>
      <c r="U2403"/>
      <c r="V2403"/>
      <c r="W2403"/>
    </row>
    <row r="2404" spans="1:23" x14ac:dyDescent="0.35">
      <c r="A2404"/>
      <c r="B2404"/>
      <c r="C2404"/>
      <c r="D2404"/>
      <c r="E2404"/>
      <c r="F2404"/>
      <c r="G2404"/>
      <c r="H2404"/>
      <c r="I2404"/>
      <c r="J2404"/>
      <c r="K2404"/>
      <c r="L2404"/>
      <c r="M2404"/>
      <c r="N2404"/>
      <c r="O2404"/>
      <c r="P2404"/>
      <c r="Q2404"/>
      <c r="R2404"/>
      <c r="S2404"/>
      <c r="T2404"/>
      <c r="U2404"/>
      <c r="V2404"/>
      <c r="W2404"/>
    </row>
    <row r="2405" spans="1:23" x14ac:dyDescent="0.35">
      <c r="A2405"/>
      <c r="B2405"/>
      <c r="C2405"/>
      <c r="D2405"/>
      <c r="E2405"/>
      <c r="F2405"/>
      <c r="G2405"/>
      <c r="H2405"/>
      <c r="I2405"/>
      <c r="J2405"/>
      <c r="K2405"/>
      <c r="L2405"/>
      <c r="M2405"/>
      <c r="N2405"/>
      <c r="O2405"/>
      <c r="P2405"/>
      <c r="Q2405"/>
      <c r="R2405"/>
      <c r="S2405"/>
      <c r="T2405"/>
      <c r="U2405"/>
      <c r="V2405"/>
      <c r="W2405"/>
    </row>
    <row r="2406" spans="1:23" x14ac:dyDescent="0.35">
      <c r="A2406"/>
      <c r="B2406"/>
      <c r="C2406"/>
      <c r="D2406"/>
      <c r="E2406"/>
      <c r="F2406"/>
      <c r="G2406"/>
      <c r="H2406"/>
      <c r="I2406"/>
      <c r="J2406"/>
      <c r="K2406"/>
      <c r="L2406"/>
      <c r="M2406"/>
      <c r="N2406"/>
      <c r="O2406"/>
      <c r="P2406"/>
      <c r="Q2406"/>
      <c r="R2406"/>
      <c r="S2406"/>
      <c r="T2406"/>
      <c r="U2406"/>
      <c r="V2406"/>
      <c r="W2406"/>
    </row>
    <row r="2407" spans="1:23" x14ac:dyDescent="0.35">
      <c r="A2407"/>
      <c r="B2407"/>
      <c r="C2407"/>
      <c r="D2407"/>
      <c r="E2407"/>
      <c r="F2407"/>
      <c r="G2407"/>
      <c r="H2407"/>
      <c r="I2407"/>
      <c r="J2407"/>
      <c r="K2407"/>
      <c r="L2407"/>
      <c r="M2407"/>
      <c r="N2407"/>
      <c r="O2407"/>
      <c r="P2407"/>
      <c r="Q2407"/>
      <c r="R2407"/>
      <c r="S2407"/>
      <c r="T2407"/>
      <c r="U2407"/>
      <c r="V2407"/>
      <c r="W2407"/>
    </row>
    <row r="2408" spans="1:23" x14ac:dyDescent="0.35">
      <c r="A2408"/>
      <c r="B2408"/>
      <c r="C2408"/>
      <c r="D2408"/>
      <c r="E2408"/>
      <c r="F2408"/>
      <c r="G2408"/>
      <c r="H2408"/>
      <c r="I2408"/>
      <c r="J2408"/>
      <c r="K2408"/>
      <c r="L2408"/>
      <c r="M2408"/>
      <c r="N2408"/>
      <c r="O2408"/>
      <c r="P2408"/>
      <c r="Q2408"/>
      <c r="R2408"/>
      <c r="S2408"/>
      <c r="T2408"/>
      <c r="U2408"/>
      <c r="V2408"/>
      <c r="W2408"/>
    </row>
    <row r="2409" spans="1:23" x14ac:dyDescent="0.35">
      <c r="A2409"/>
      <c r="B2409"/>
      <c r="C2409"/>
      <c r="D2409"/>
      <c r="E2409"/>
      <c r="F2409"/>
      <c r="G2409"/>
      <c r="H2409"/>
      <c r="I2409"/>
      <c r="J2409"/>
      <c r="K2409"/>
      <c r="L2409"/>
      <c r="M2409"/>
      <c r="N2409"/>
      <c r="O2409"/>
      <c r="P2409"/>
      <c r="Q2409"/>
      <c r="R2409"/>
      <c r="S2409"/>
      <c r="T2409"/>
      <c r="U2409"/>
      <c r="V2409"/>
      <c r="W2409"/>
    </row>
    <row r="2410" spans="1:23" x14ac:dyDescent="0.35">
      <c r="A2410"/>
      <c r="B2410"/>
      <c r="C2410"/>
      <c r="D2410"/>
      <c r="E2410"/>
      <c r="F2410"/>
      <c r="G2410"/>
      <c r="H2410"/>
      <c r="I2410"/>
      <c r="J2410"/>
      <c r="K2410"/>
      <c r="L2410"/>
      <c r="M2410"/>
      <c r="N2410"/>
      <c r="O2410"/>
      <c r="P2410"/>
      <c r="Q2410"/>
      <c r="R2410"/>
      <c r="S2410"/>
      <c r="T2410"/>
      <c r="U2410"/>
      <c r="V2410"/>
      <c r="W2410"/>
    </row>
    <row r="2411" spans="1:23" x14ac:dyDescent="0.35">
      <c r="A2411"/>
      <c r="B2411"/>
      <c r="C2411"/>
      <c r="D2411"/>
      <c r="E2411"/>
      <c r="F2411"/>
      <c r="G2411"/>
      <c r="H2411"/>
      <c r="I2411"/>
      <c r="J2411"/>
      <c r="K2411"/>
      <c r="L2411"/>
      <c r="M2411"/>
      <c r="N2411"/>
      <c r="O2411"/>
      <c r="P2411"/>
      <c r="Q2411"/>
      <c r="R2411"/>
      <c r="S2411"/>
      <c r="T2411"/>
      <c r="U2411"/>
      <c r="V2411"/>
      <c r="W2411"/>
    </row>
    <row r="2412" spans="1:23" x14ac:dyDescent="0.35">
      <c r="A2412"/>
      <c r="B2412"/>
      <c r="C2412"/>
      <c r="D2412"/>
      <c r="E2412"/>
      <c r="F2412"/>
      <c r="G2412"/>
      <c r="H2412"/>
      <c r="I2412"/>
      <c r="J2412"/>
      <c r="K2412"/>
      <c r="L2412"/>
      <c r="M2412"/>
      <c r="N2412"/>
      <c r="O2412"/>
      <c r="P2412"/>
      <c r="Q2412"/>
      <c r="R2412"/>
      <c r="S2412"/>
      <c r="T2412"/>
      <c r="U2412"/>
      <c r="V2412"/>
      <c r="W2412"/>
    </row>
    <row r="2413" spans="1:23" x14ac:dyDescent="0.35">
      <c r="A2413"/>
      <c r="B2413"/>
      <c r="C2413"/>
      <c r="D2413"/>
      <c r="E2413"/>
      <c r="F2413"/>
      <c r="G2413"/>
      <c r="H2413"/>
      <c r="I2413"/>
      <c r="J2413"/>
      <c r="K2413"/>
      <c r="L2413"/>
      <c r="M2413"/>
      <c r="N2413"/>
      <c r="O2413"/>
      <c r="P2413"/>
      <c r="Q2413"/>
      <c r="R2413"/>
      <c r="S2413"/>
      <c r="T2413"/>
      <c r="U2413"/>
      <c r="V2413"/>
      <c r="W2413"/>
    </row>
    <row r="2414" spans="1:23" x14ac:dyDescent="0.35">
      <c r="A2414"/>
      <c r="B2414"/>
      <c r="C2414"/>
      <c r="D2414"/>
      <c r="E2414"/>
      <c r="F2414"/>
      <c r="G2414"/>
      <c r="H2414"/>
      <c r="I2414"/>
      <c r="J2414"/>
      <c r="K2414"/>
      <c r="L2414"/>
      <c r="M2414"/>
      <c r="N2414"/>
      <c r="O2414"/>
      <c r="P2414"/>
      <c r="Q2414"/>
      <c r="R2414"/>
      <c r="S2414"/>
      <c r="T2414"/>
      <c r="U2414"/>
      <c r="V2414"/>
      <c r="W2414"/>
    </row>
    <row r="2415" spans="1:23" x14ac:dyDescent="0.35">
      <c r="A2415"/>
      <c r="B2415"/>
      <c r="C2415"/>
      <c r="D2415"/>
      <c r="E2415"/>
      <c r="F2415"/>
      <c r="G2415"/>
      <c r="H2415"/>
      <c r="I2415"/>
      <c r="J2415"/>
      <c r="K2415"/>
      <c r="L2415"/>
      <c r="M2415"/>
      <c r="N2415"/>
      <c r="O2415"/>
      <c r="P2415"/>
      <c r="Q2415"/>
      <c r="R2415"/>
      <c r="S2415"/>
      <c r="T2415"/>
      <c r="U2415"/>
      <c r="V2415"/>
      <c r="W2415"/>
    </row>
    <row r="2416" spans="1:23" x14ac:dyDescent="0.35">
      <c r="A2416"/>
      <c r="B2416"/>
      <c r="C2416"/>
      <c r="D2416"/>
      <c r="E2416"/>
      <c r="F2416"/>
      <c r="G2416"/>
      <c r="H2416"/>
      <c r="I2416"/>
      <c r="J2416"/>
      <c r="K2416"/>
      <c r="L2416"/>
      <c r="M2416"/>
      <c r="N2416"/>
      <c r="O2416"/>
      <c r="P2416"/>
      <c r="Q2416"/>
      <c r="R2416"/>
      <c r="S2416"/>
      <c r="T2416"/>
      <c r="U2416"/>
      <c r="V2416"/>
      <c r="W2416"/>
    </row>
    <row r="2417" spans="1:23" x14ac:dyDescent="0.35">
      <c r="A2417"/>
      <c r="B2417"/>
      <c r="C2417"/>
      <c r="D2417"/>
      <c r="E2417"/>
      <c r="F2417"/>
      <c r="G2417"/>
      <c r="H2417"/>
      <c r="I2417"/>
      <c r="J2417"/>
      <c r="K2417"/>
      <c r="L2417"/>
      <c r="M2417"/>
      <c r="N2417"/>
      <c r="O2417"/>
      <c r="P2417"/>
      <c r="Q2417"/>
      <c r="R2417"/>
      <c r="S2417"/>
      <c r="T2417"/>
      <c r="U2417"/>
      <c r="V2417"/>
      <c r="W2417"/>
    </row>
    <row r="2418" spans="1:23" x14ac:dyDescent="0.35">
      <c r="A2418"/>
      <c r="B2418"/>
      <c r="C2418"/>
      <c r="D2418"/>
      <c r="E2418"/>
      <c r="F2418"/>
      <c r="G2418"/>
      <c r="H2418"/>
      <c r="I2418"/>
      <c r="J2418"/>
      <c r="K2418"/>
      <c r="L2418"/>
      <c r="M2418"/>
      <c r="N2418"/>
      <c r="O2418"/>
      <c r="P2418"/>
      <c r="Q2418"/>
      <c r="R2418"/>
      <c r="S2418"/>
      <c r="T2418"/>
      <c r="U2418"/>
      <c r="V2418"/>
      <c r="W2418"/>
    </row>
    <row r="2419" spans="1:23" x14ac:dyDescent="0.35">
      <c r="A2419"/>
      <c r="B2419"/>
      <c r="C2419"/>
      <c r="D2419"/>
      <c r="E2419"/>
      <c r="F2419"/>
      <c r="G2419"/>
      <c r="H2419"/>
      <c r="I2419"/>
      <c r="J2419"/>
      <c r="K2419"/>
      <c r="L2419"/>
      <c r="M2419"/>
      <c r="N2419"/>
      <c r="O2419"/>
      <c r="P2419"/>
      <c r="Q2419"/>
      <c r="R2419"/>
      <c r="S2419"/>
      <c r="T2419"/>
      <c r="U2419"/>
      <c r="V2419"/>
      <c r="W2419"/>
    </row>
    <row r="2420" spans="1:23" x14ac:dyDescent="0.35">
      <c r="A2420"/>
      <c r="B2420"/>
      <c r="C2420"/>
      <c r="D2420"/>
      <c r="E2420"/>
      <c r="F2420"/>
      <c r="G2420"/>
      <c r="H2420"/>
      <c r="I2420"/>
      <c r="J2420"/>
      <c r="K2420"/>
      <c r="L2420"/>
      <c r="M2420"/>
      <c r="N2420"/>
      <c r="O2420"/>
      <c r="P2420"/>
      <c r="Q2420"/>
      <c r="R2420"/>
      <c r="S2420"/>
      <c r="T2420"/>
      <c r="U2420"/>
      <c r="V2420"/>
      <c r="W2420"/>
    </row>
    <row r="2421" spans="1:23" x14ac:dyDescent="0.35">
      <c r="A2421"/>
      <c r="B2421"/>
      <c r="C2421"/>
      <c r="D2421"/>
      <c r="E2421"/>
      <c r="F2421"/>
      <c r="G2421"/>
      <c r="H2421"/>
      <c r="I2421"/>
      <c r="J2421"/>
      <c r="K2421"/>
      <c r="L2421"/>
      <c r="M2421"/>
      <c r="N2421"/>
      <c r="O2421"/>
      <c r="P2421"/>
      <c r="Q2421"/>
      <c r="R2421"/>
      <c r="S2421"/>
      <c r="T2421"/>
      <c r="U2421"/>
      <c r="V2421"/>
      <c r="W2421"/>
    </row>
    <row r="2422" spans="1:23" x14ac:dyDescent="0.35">
      <c r="A2422"/>
      <c r="B2422"/>
      <c r="C2422"/>
      <c r="D2422"/>
      <c r="E2422"/>
      <c r="F2422"/>
      <c r="G2422"/>
      <c r="H2422"/>
      <c r="I2422"/>
      <c r="J2422"/>
      <c r="K2422"/>
      <c r="L2422"/>
      <c r="M2422"/>
      <c r="N2422"/>
      <c r="O2422"/>
      <c r="P2422"/>
      <c r="Q2422"/>
      <c r="R2422"/>
      <c r="S2422"/>
      <c r="T2422"/>
      <c r="U2422"/>
      <c r="V2422"/>
      <c r="W2422"/>
    </row>
    <row r="2423" spans="1:23" x14ac:dyDescent="0.35">
      <c r="A2423"/>
      <c r="B2423"/>
      <c r="C2423"/>
      <c r="D2423"/>
      <c r="E2423"/>
      <c r="F2423"/>
      <c r="G2423"/>
      <c r="H2423"/>
      <c r="I2423"/>
      <c r="J2423"/>
      <c r="K2423"/>
      <c r="L2423"/>
      <c r="M2423"/>
      <c r="N2423"/>
      <c r="O2423"/>
      <c r="P2423"/>
      <c r="Q2423"/>
      <c r="R2423"/>
      <c r="S2423"/>
      <c r="T2423"/>
      <c r="U2423"/>
      <c r="V2423"/>
      <c r="W2423"/>
    </row>
    <row r="2424" spans="1:23" x14ac:dyDescent="0.35">
      <c r="A2424"/>
      <c r="B2424"/>
      <c r="C2424"/>
      <c r="D2424"/>
      <c r="E2424"/>
      <c r="F2424"/>
      <c r="G2424"/>
      <c r="H2424"/>
      <c r="I2424"/>
      <c r="J2424"/>
      <c r="K2424"/>
      <c r="L2424"/>
      <c r="M2424"/>
      <c r="N2424"/>
      <c r="O2424"/>
      <c r="P2424"/>
      <c r="Q2424"/>
      <c r="R2424"/>
      <c r="S2424"/>
      <c r="T2424"/>
      <c r="U2424"/>
      <c r="V2424"/>
      <c r="W2424"/>
    </row>
    <row r="2425" spans="1:23" x14ac:dyDescent="0.35">
      <c r="A2425"/>
      <c r="B2425"/>
      <c r="C2425"/>
      <c r="D2425"/>
      <c r="E2425"/>
      <c r="F2425"/>
      <c r="G2425"/>
      <c r="H2425"/>
      <c r="I2425"/>
      <c r="J2425"/>
      <c r="K2425"/>
      <c r="L2425"/>
      <c r="M2425"/>
      <c r="N2425"/>
      <c r="O2425"/>
      <c r="P2425"/>
      <c r="Q2425"/>
      <c r="R2425"/>
      <c r="S2425"/>
      <c r="T2425"/>
      <c r="U2425"/>
      <c r="V2425"/>
      <c r="W2425"/>
    </row>
    <row r="2426" spans="1:23" x14ac:dyDescent="0.35">
      <c r="A2426"/>
      <c r="B2426"/>
      <c r="C2426"/>
      <c r="D2426"/>
      <c r="E2426"/>
      <c r="F2426"/>
      <c r="G2426"/>
      <c r="H2426"/>
      <c r="I2426"/>
      <c r="J2426"/>
      <c r="K2426"/>
      <c r="L2426"/>
      <c r="M2426"/>
      <c r="N2426"/>
      <c r="O2426"/>
      <c r="P2426"/>
      <c r="Q2426"/>
      <c r="R2426"/>
      <c r="S2426"/>
      <c r="T2426"/>
      <c r="U2426"/>
      <c r="V2426"/>
      <c r="W2426"/>
    </row>
    <row r="2427" spans="1:23" x14ac:dyDescent="0.35">
      <c r="A2427"/>
      <c r="B2427"/>
      <c r="C2427"/>
      <c r="D2427"/>
      <c r="E2427"/>
      <c r="F2427"/>
      <c r="G2427"/>
      <c r="H2427"/>
      <c r="I2427"/>
      <c r="J2427"/>
      <c r="K2427"/>
      <c r="L2427"/>
      <c r="M2427"/>
      <c r="N2427"/>
      <c r="O2427"/>
      <c r="P2427"/>
      <c r="Q2427"/>
      <c r="R2427"/>
      <c r="S2427"/>
      <c r="T2427"/>
      <c r="U2427"/>
      <c r="V2427"/>
      <c r="W2427"/>
    </row>
    <row r="2428" spans="1:23" x14ac:dyDescent="0.35">
      <c r="A2428"/>
      <c r="B2428"/>
      <c r="C2428"/>
      <c r="D2428"/>
      <c r="E2428"/>
      <c r="F2428"/>
      <c r="G2428"/>
      <c r="H2428"/>
      <c r="I2428"/>
      <c r="J2428"/>
      <c r="K2428"/>
      <c r="L2428"/>
      <c r="M2428"/>
      <c r="N2428"/>
      <c r="O2428"/>
      <c r="P2428"/>
      <c r="Q2428"/>
      <c r="R2428"/>
      <c r="S2428"/>
      <c r="T2428"/>
      <c r="U2428"/>
      <c r="V2428"/>
      <c r="W2428"/>
    </row>
    <row r="2429" spans="1:23" x14ac:dyDescent="0.35">
      <c r="A2429"/>
      <c r="B2429"/>
      <c r="C2429"/>
      <c r="D2429"/>
      <c r="E2429"/>
      <c r="F2429"/>
      <c r="G2429"/>
      <c r="H2429"/>
      <c r="I2429"/>
      <c r="J2429"/>
      <c r="K2429"/>
      <c r="L2429"/>
      <c r="M2429"/>
      <c r="N2429"/>
      <c r="O2429"/>
      <c r="P2429"/>
      <c r="Q2429"/>
      <c r="R2429"/>
      <c r="S2429"/>
      <c r="T2429"/>
      <c r="U2429"/>
      <c r="V2429"/>
      <c r="W2429"/>
    </row>
    <row r="2430" spans="1:23" x14ac:dyDescent="0.35">
      <c r="A2430"/>
      <c r="B2430"/>
      <c r="C2430"/>
      <c r="D2430"/>
      <c r="E2430"/>
      <c r="F2430"/>
      <c r="G2430"/>
      <c r="H2430"/>
      <c r="I2430"/>
      <c r="J2430"/>
      <c r="K2430"/>
      <c r="L2430"/>
      <c r="M2430"/>
      <c r="N2430"/>
      <c r="O2430"/>
      <c r="P2430"/>
      <c r="Q2430"/>
      <c r="R2430"/>
      <c r="S2430"/>
      <c r="T2430"/>
      <c r="U2430"/>
      <c r="V2430"/>
      <c r="W2430"/>
    </row>
    <row r="2431" spans="1:23" x14ac:dyDescent="0.35">
      <c r="A2431"/>
      <c r="B2431"/>
      <c r="C2431"/>
      <c r="D2431"/>
      <c r="E2431"/>
      <c r="F2431"/>
      <c r="G2431"/>
      <c r="H2431"/>
      <c r="I2431"/>
      <c r="J2431"/>
      <c r="K2431"/>
      <c r="L2431"/>
      <c r="M2431"/>
      <c r="N2431"/>
      <c r="O2431"/>
      <c r="P2431"/>
      <c r="Q2431"/>
      <c r="R2431"/>
      <c r="S2431"/>
      <c r="T2431"/>
      <c r="U2431"/>
      <c r="V2431"/>
      <c r="W2431"/>
    </row>
    <row r="2432" spans="1:23" x14ac:dyDescent="0.35">
      <c r="A2432"/>
      <c r="B2432"/>
      <c r="C2432"/>
      <c r="D2432"/>
      <c r="E2432"/>
      <c r="F2432"/>
      <c r="G2432"/>
      <c r="H2432"/>
      <c r="I2432"/>
      <c r="J2432"/>
      <c r="K2432"/>
      <c r="L2432"/>
      <c r="M2432"/>
      <c r="N2432"/>
      <c r="O2432"/>
      <c r="P2432"/>
      <c r="Q2432"/>
      <c r="R2432"/>
      <c r="S2432"/>
      <c r="T2432"/>
      <c r="U2432"/>
      <c r="V2432"/>
      <c r="W2432"/>
    </row>
    <row r="2433" spans="1:23" x14ac:dyDescent="0.35">
      <c r="A2433"/>
      <c r="B2433"/>
      <c r="C2433"/>
      <c r="D2433"/>
      <c r="E2433"/>
      <c r="F2433"/>
      <c r="G2433"/>
      <c r="H2433"/>
      <c r="I2433"/>
      <c r="J2433"/>
      <c r="K2433"/>
      <c r="L2433"/>
      <c r="M2433"/>
      <c r="N2433"/>
      <c r="O2433"/>
      <c r="P2433"/>
      <c r="Q2433"/>
      <c r="R2433"/>
      <c r="S2433"/>
      <c r="T2433"/>
      <c r="U2433"/>
      <c r="V2433"/>
      <c r="W2433"/>
    </row>
    <row r="2434" spans="1:23" x14ac:dyDescent="0.35">
      <c r="A2434"/>
      <c r="B2434"/>
      <c r="C2434"/>
      <c r="D2434"/>
      <c r="E2434"/>
      <c r="F2434"/>
      <c r="G2434"/>
      <c r="H2434"/>
      <c r="I2434"/>
      <c r="J2434"/>
      <c r="K2434"/>
      <c r="L2434"/>
      <c r="M2434"/>
      <c r="N2434"/>
      <c r="O2434"/>
      <c r="P2434"/>
      <c r="Q2434"/>
      <c r="R2434"/>
      <c r="S2434"/>
      <c r="T2434"/>
      <c r="U2434"/>
      <c r="V2434"/>
      <c r="W2434"/>
    </row>
    <row r="2435" spans="1:23" x14ac:dyDescent="0.35">
      <c r="A2435"/>
      <c r="B2435"/>
      <c r="C2435"/>
      <c r="D2435"/>
      <c r="E2435"/>
      <c r="F2435"/>
      <c r="G2435"/>
      <c r="H2435"/>
      <c r="I2435"/>
      <c r="J2435"/>
      <c r="K2435"/>
      <c r="L2435"/>
      <c r="M2435"/>
      <c r="N2435"/>
      <c r="O2435"/>
      <c r="P2435"/>
      <c r="Q2435"/>
      <c r="R2435"/>
      <c r="S2435"/>
      <c r="T2435"/>
      <c r="U2435"/>
      <c r="V2435"/>
      <c r="W2435"/>
    </row>
    <row r="2436" spans="1:23" x14ac:dyDescent="0.35">
      <c r="A2436"/>
      <c r="B2436"/>
      <c r="C2436"/>
      <c r="D2436"/>
      <c r="E2436"/>
      <c r="F2436"/>
      <c r="G2436"/>
      <c r="H2436"/>
      <c r="I2436"/>
      <c r="J2436"/>
      <c r="K2436"/>
      <c r="L2436"/>
      <c r="M2436"/>
      <c r="N2436"/>
      <c r="O2436"/>
      <c r="P2436"/>
      <c r="Q2436"/>
      <c r="R2436"/>
      <c r="S2436"/>
      <c r="T2436"/>
      <c r="U2436"/>
      <c r="V2436"/>
      <c r="W2436"/>
    </row>
    <row r="2437" spans="1:23" x14ac:dyDescent="0.35">
      <c r="A2437"/>
      <c r="B2437"/>
      <c r="C2437"/>
      <c r="D2437"/>
      <c r="E2437"/>
      <c r="F2437"/>
      <c r="G2437"/>
      <c r="H2437"/>
      <c r="I2437"/>
      <c r="J2437"/>
      <c r="K2437"/>
      <c r="L2437"/>
      <c r="M2437"/>
      <c r="N2437"/>
      <c r="O2437"/>
      <c r="P2437"/>
      <c r="Q2437"/>
      <c r="R2437"/>
      <c r="S2437"/>
      <c r="T2437"/>
      <c r="U2437"/>
      <c r="V2437"/>
      <c r="W2437"/>
    </row>
    <row r="2438" spans="1:23" x14ac:dyDescent="0.35">
      <c r="A2438"/>
      <c r="B2438"/>
      <c r="C2438"/>
      <c r="D2438"/>
      <c r="E2438"/>
      <c r="F2438"/>
      <c r="G2438"/>
      <c r="H2438"/>
      <c r="I2438"/>
      <c r="J2438"/>
      <c r="K2438"/>
      <c r="L2438"/>
      <c r="M2438"/>
      <c r="N2438"/>
      <c r="O2438"/>
      <c r="P2438"/>
      <c r="Q2438"/>
      <c r="R2438"/>
      <c r="S2438"/>
      <c r="T2438"/>
      <c r="U2438"/>
      <c r="V2438"/>
      <c r="W2438"/>
    </row>
    <row r="2439" spans="1:23" x14ac:dyDescent="0.35">
      <c r="A2439"/>
      <c r="B2439"/>
      <c r="C2439"/>
      <c r="D2439"/>
      <c r="E2439"/>
      <c r="F2439"/>
      <c r="G2439"/>
      <c r="H2439"/>
      <c r="I2439"/>
      <c r="J2439"/>
      <c r="K2439"/>
      <c r="L2439"/>
      <c r="M2439"/>
      <c r="N2439"/>
      <c r="O2439"/>
      <c r="P2439"/>
      <c r="Q2439"/>
      <c r="R2439"/>
      <c r="S2439"/>
      <c r="T2439"/>
      <c r="U2439"/>
      <c r="V2439"/>
      <c r="W2439"/>
    </row>
    <row r="2440" spans="1:23" x14ac:dyDescent="0.35">
      <c r="A2440"/>
      <c r="B2440"/>
      <c r="C2440"/>
      <c r="D2440"/>
      <c r="E2440"/>
      <c r="F2440"/>
      <c r="G2440"/>
      <c r="H2440"/>
      <c r="I2440"/>
      <c r="J2440"/>
      <c r="K2440"/>
      <c r="L2440"/>
      <c r="M2440"/>
      <c r="N2440"/>
      <c r="O2440"/>
      <c r="P2440"/>
      <c r="Q2440"/>
      <c r="R2440"/>
      <c r="S2440"/>
      <c r="T2440"/>
      <c r="U2440"/>
      <c r="V2440"/>
      <c r="W2440"/>
    </row>
    <row r="2441" spans="1:23" x14ac:dyDescent="0.35">
      <c r="A2441"/>
      <c r="B2441"/>
      <c r="C2441"/>
      <c r="D2441"/>
      <c r="E2441"/>
      <c r="F2441"/>
      <c r="G2441"/>
      <c r="H2441"/>
      <c r="I2441"/>
      <c r="J2441"/>
      <c r="K2441"/>
      <c r="L2441"/>
      <c r="M2441"/>
      <c r="N2441"/>
      <c r="O2441"/>
      <c r="P2441"/>
      <c r="Q2441"/>
      <c r="R2441"/>
      <c r="S2441"/>
      <c r="T2441"/>
      <c r="U2441"/>
      <c r="V2441"/>
      <c r="W2441"/>
    </row>
    <row r="2442" spans="1:23" x14ac:dyDescent="0.35">
      <c r="A2442"/>
      <c r="B2442"/>
      <c r="C2442"/>
      <c r="D2442"/>
      <c r="E2442"/>
      <c r="F2442"/>
      <c r="G2442"/>
      <c r="H2442"/>
      <c r="I2442"/>
      <c r="J2442"/>
      <c r="K2442"/>
      <c r="L2442"/>
      <c r="M2442"/>
      <c r="N2442"/>
      <c r="O2442"/>
      <c r="P2442"/>
      <c r="Q2442"/>
      <c r="R2442"/>
      <c r="S2442"/>
      <c r="T2442"/>
      <c r="U2442"/>
      <c r="V2442"/>
      <c r="W2442"/>
    </row>
    <row r="2443" spans="1:23" x14ac:dyDescent="0.35">
      <c r="A2443"/>
      <c r="B2443"/>
      <c r="C2443"/>
      <c r="D2443"/>
      <c r="E2443"/>
      <c r="F2443"/>
      <c r="G2443"/>
      <c r="H2443"/>
      <c r="I2443"/>
      <c r="J2443"/>
      <c r="K2443"/>
      <c r="L2443"/>
      <c r="M2443"/>
      <c r="N2443"/>
      <c r="O2443"/>
      <c r="P2443"/>
      <c r="Q2443"/>
      <c r="R2443"/>
      <c r="S2443"/>
      <c r="T2443"/>
      <c r="U2443"/>
      <c r="V2443"/>
      <c r="W2443"/>
    </row>
    <row r="2444" spans="1:23" x14ac:dyDescent="0.35">
      <c r="A2444"/>
      <c r="B2444"/>
      <c r="C2444"/>
      <c r="D2444"/>
      <c r="E2444"/>
      <c r="F2444"/>
      <c r="G2444"/>
      <c r="H2444"/>
      <c r="I2444"/>
      <c r="J2444"/>
      <c r="K2444"/>
      <c r="L2444"/>
      <c r="M2444"/>
      <c r="N2444"/>
      <c r="O2444"/>
      <c r="P2444"/>
      <c r="Q2444"/>
      <c r="R2444"/>
      <c r="S2444"/>
      <c r="T2444"/>
      <c r="U2444"/>
      <c r="V2444"/>
      <c r="W2444"/>
    </row>
    <row r="2445" spans="1:23" x14ac:dyDescent="0.35">
      <c r="A2445"/>
      <c r="B2445"/>
      <c r="C2445"/>
      <c r="D2445"/>
      <c r="E2445"/>
      <c r="F2445"/>
      <c r="G2445"/>
      <c r="H2445"/>
      <c r="I2445"/>
      <c r="J2445"/>
      <c r="K2445"/>
      <c r="L2445"/>
      <c r="M2445"/>
      <c r="N2445"/>
      <c r="O2445"/>
      <c r="P2445"/>
      <c r="Q2445"/>
      <c r="R2445"/>
      <c r="S2445"/>
      <c r="T2445"/>
      <c r="U2445"/>
      <c r="V2445"/>
      <c r="W2445"/>
    </row>
    <row r="2446" spans="1:23" x14ac:dyDescent="0.35">
      <c r="A2446"/>
      <c r="B2446"/>
      <c r="C2446"/>
      <c r="D2446"/>
      <c r="E2446"/>
      <c r="F2446"/>
      <c r="G2446"/>
      <c r="H2446"/>
      <c r="I2446"/>
      <c r="J2446"/>
      <c r="K2446"/>
      <c r="L2446"/>
      <c r="M2446"/>
      <c r="N2446"/>
      <c r="O2446"/>
      <c r="P2446"/>
      <c r="Q2446"/>
      <c r="R2446"/>
      <c r="S2446"/>
      <c r="T2446"/>
      <c r="U2446"/>
      <c r="V2446"/>
      <c r="W2446"/>
    </row>
    <row r="2447" spans="1:23" x14ac:dyDescent="0.35">
      <c r="A2447"/>
      <c r="B2447"/>
      <c r="C2447"/>
      <c r="D2447"/>
      <c r="E2447"/>
      <c r="F2447"/>
      <c r="G2447"/>
      <c r="H2447"/>
      <c r="I2447"/>
      <c r="J2447"/>
      <c r="K2447"/>
      <c r="L2447"/>
      <c r="M2447"/>
      <c r="N2447"/>
      <c r="O2447"/>
      <c r="P2447"/>
      <c r="Q2447"/>
      <c r="R2447"/>
      <c r="S2447"/>
      <c r="T2447"/>
      <c r="U2447"/>
      <c r="V2447"/>
      <c r="W2447"/>
    </row>
    <row r="2448" spans="1:23" x14ac:dyDescent="0.35">
      <c r="A2448"/>
      <c r="B2448"/>
      <c r="C2448"/>
      <c r="D2448"/>
      <c r="E2448"/>
      <c r="F2448"/>
      <c r="G2448"/>
      <c r="H2448"/>
      <c r="I2448"/>
      <c r="J2448"/>
      <c r="K2448"/>
      <c r="L2448"/>
      <c r="M2448"/>
      <c r="N2448"/>
      <c r="O2448"/>
      <c r="P2448"/>
      <c r="Q2448"/>
      <c r="R2448"/>
      <c r="S2448"/>
      <c r="T2448"/>
      <c r="U2448"/>
      <c r="V2448"/>
      <c r="W2448"/>
    </row>
    <row r="2449" spans="1:23" x14ac:dyDescent="0.35">
      <c r="A2449"/>
      <c r="B2449"/>
      <c r="C2449"/>
      <c r="D2449"/>
      <c r="E2449"/>
      <c r="F2449"/>
      <c r="G2449"/>
      <c r="H2449"/>
      <c r="I2449"/>
      <c r="J2449"/>
      <c r="K2449"/>
      <c r="L2449"/>
      <c r="M2449"/>
      <c r="N2449"/>
      <c r="O2449"/>
      <c r="P2449"/>
      <c r="Q2449"/>
      <c r="R2449"/>
      <c r="S2449"/>
      <c r="T2449"/>
      <c r="U2449"/>
      <c r="V2449"/>
      <c r="W2449"/>
    </row>
    <row r="2450" spans="1:23" x14ac:dyDescent="0.35">
      <c r="A2450"/>
      <c r="B2450"/>
      <c r="C2450"/>
      <c r="D2450"/>
      <c r="E2450"/>
      <c r="F2450"/>
      <c r="G2450"/>
      <c r="H2450"/>
      <c r="I2450"/>
      <c r="J2450"/>
      <c r="K2450"/>
      <c r="L2450"/>
      <c r="M2450"/>
      <c r="N2450"/>
      <c r="O2450"/>
      <c r="P2450"/>
      <c r="Q2450"/>
      <c r="R2450"/>
      <c r="S2450"/>
      <c r="T2450"/>
      <c r="U2450"/>
      <c r="V2450"/>
      <c r="W2450"/>
    </row>
    <row r="2451" spans="1:23" x14ac:dyDescent="0.35">
      <c r="A2451"/>
      <c r="B2451"/>
      <c r="C2451"/>
      <c r="D2451"/>
      <c r="E2451"/>
      <c r="F2451"/>
      <c r="G2451"/>
      <c r="H2451"/>
      <c r="I2451"/>
      <c r="J2451"/>
      <c r="K2451"/>
      <c r="L2451"/>
      <c r="M2451"/>
      <c r="N2451"/>
      <c r="O2451"/>
      <c r="P2451"/>
      <c r="Q2451"/>
      <c r="R2451"/>
      <c r="S2451"/>
      <c r="T2451"/>
      <c r="U2451"/>
      <c r="V2451"/>
      <c r="W2451"/>
    </row>
    <row r="2452" spans="1:23" x14ac:dyDescent="0.35">
      <c r="A2452"/>
      <c r="B2452"/>
      <c r="C2452"/>
      <c r="D2452"/>
      <c r="E2452"/>
      <c r="F2452"/>
      <c r="G2452"/>
      <c r="H2452"/>
      <c r="I2452"/>
      <c r="J2452"/>
      <c r="K2452"/>
      <c r="L2452"/>
      <c r="M2452"/>
      <c r="N2452"/>
      <c r="O2452"/>
      <c r="P2452"/>
      <c r="Q2452"/>
      <c r="R2452"/>
      <c r="S2452"/>
      <c r="T2452"/>
      <c r="U2452"/>
      <c r="V2452"/>
      <c r="W2452"/>
    </row>
    <row r="2453" spans="1:23" x14ac:dyDescent="0.35">
      <c r="A2453"/>
      <c r="B2453"/>
      <c r="C2453"/>
      <c r="D2453"/>
      <c r="E2453"/>
      <c r="F2453"/>
      <c r="G2453"/>
      <c r="H2453"/>
      <c r="I2453"/>
      <c r="J2453"/>
      <c r="K2453"/>
      <c r="L2453"/>
      <c r="M2453"/>
      <c r="N2453"/>
      <c r="O2453"/>
      <c r="P2453"/>
      <c r="Q2453"/>
      <c r="R2453"/>
      <c r="S2453"/>
      <c r="T2453"/>
      <c r="U2453"/>
      <c r="V2453"/>
      <c r="W2453"/>
    </row>
    <row r="2454" spans="1:23" x14ac:dyDescent="0.35">
      <c r="A2454"/>
      <c r="B2454"/>
      <c r="C2454"/>
      <c r="D2454"/>
      <c r="E2454"/>
      <c r="F2454"/>
      <c r="G2454"/>
      <c r="H2454"/>
      <c r="I2454"/>
      <c r="J2454"/>
      <c r="K2454"/>
      <c r="L2454"/>
      <c r="M2454"/>
      <c r="N2454"/>
      <c r="O2454"/>
      <c r="P2454"/>
      <c r="Q2454"/>
      <c r="R2454"/>
      <c r="S2454"/>
      <c r="T2454"/>
      <c r="U2454"/>
      <c r="V2454"/>
      <c r="W2454"/>
    </row>
    <row r="2455" spans="1:23" x14ac:dyDescent="0.35">
      <c r="A2455"/>
      <c r="B2455"/>
      <c r="C2455"/>
      <c r="D2455"/>
      <c r="E2455"/>
      <c r="F2455"/>
      <c r="G2455"/>
      <c r="H2455"/>
      <c r="I2455"/>
      <c r="J2455"/>
      <c r="K2455"/>
      <c r="L2455"/>
      <c r="M2455"/>
      <c r="N2455"/>
      <c r="O2455"/>
      <c r="P2455"/>
      <c r="Q2455"/>
      <c r="R2455"/>
      <c r="S2455"/>
      <c r="T2455"/>
      <c r="U2455"/>
      <c r="V2455"/>
      <c r="W2455"/>
    </row>
    <row r="2456" spans="1:23" x14ac:dyDescent="0.35">
      <c r="A2456"/>
      <c r="B2456"/>
      <c r="C2456"/>
      <c r="D2456"/>
      <c r="E2456"/>
      <c r="F2456"/>
      <c r="G2456"/>
      <c r="H2456"/>
      <c r="I2456"/>
      <c r="J2456"/>
      <c r="K2456"/>
      <c r="L2456"/>
      <c r="M2456"/>
      <c r="N2456"/>
      <c r="O2456"/>
      <c r="P2456"/>
      <c r="Q2456"/>
      <c r="R2456"/>
      <c r="S2456"/>
      <c r="T2456"/>
      <c r="U2456"/>
      <c r="V2456"/>
      <c r="W2456"/>
    </row>
    <row r="2457" spans="1:23" x14ac:dyDescent="0.35">
      <c r="A2457"/>
      <c r="B2457"/>
      <c r="C2457"/>
      <c r="D2457"/>
      <c r="E2457"/>
      <c r="F2457"/>
      <c r="G2457"/>
      <c r="H2457"/>
      <c r="I2457"/>
      <c r="J2457"/>
      <c r="K2457"/>
      <c r="L2457"/>
      <c r="M2457"/>
      <c r="N2457"/>
      <c r="O2457"/>
      <c r="P2457"/>
      <c r="Q2457"/>
      <c r="R2457"/>
      <c r="S2457"/>
      <c r="T2457"/>
      <c r="U2457"/>
      <c r="V2457"/>
      <c r="W2457"/>
    </row>
    <row r="2458" spans="1:23" x14ac:dyDescent="0.35">
      <c r="A2458"/>
      <c r="B2458"/>
      <c r="C2458"/>
      <c r="D2458"/>
      <c r="E2458"/>
      <c r="F2458"/>
      <c r="G2458"/>
      <c r="H2458"/>
      <c r="I2458"/>
      <c r="J2458"/>
      <c r="K2458"/>
      <c r="L2458"/>
      <c r="M2458"/>
      <c r="N2458"/>
      <c r="O2458"/>
      <c r="P2458"/>
      <c r="Q2458"/>
      <c r="R2458"/>
      <c r="S2458"/>
      <c r="T2458"/>
      <c r="U2458"/>
      <c r="V2458"/>
      <c r="W2458"/>
    </row>
    <row r="2459" spans="1:23" x14ac:dyDescent="0.35">
      <c r="A2459"/>
      <c r="B2459"/>
      <c r="C2459"/>
      <c r="D2459"/>
      <c r="E2459"/>
      <c r="F2459"/>
      <c r="G2459"/>
      <c r="H2459"/>
      <c r="I2459"/>
      <c r="J2459"/>
      <c r="K2459"/>
      <c r="L2459"/>
      <c r="M2459"/>
      <c r="N2459"/>
      <c r="O2459"/>
      <c r="P2459"/>
      <c r="Q2459"/>
      <c r="R2459"/>
      <c r="S2459"/>
      <c r="T2459"/>
      <c r="U2459"/>
      <c r="V2459"/>
      <c r="W2459"/>
    </row>
    <row r="2460" spans="1:23" x14ac:dyDescent="0.35">
      <c r="A2460"/>
      <c r="B2460"/>
      <c r="C2460"/>
      <c r="D2460"/>
      <c r="E2460"/>
      <c r="F2460"/>
      <c r="G2460"/>
      <c r="H2460"/>
      <c r="I2460"/>
      <c r="J2460"/>
      <c r="K2460"/>
      <c r="L2460"/>
      <c r="M2460"/>
      <c r="N2460"/>
      <c r="O2460"/>
      <c r="P2460"/>
      <c r="Q2460"/>
      <c r="R2460"/>
      <c r="S2460"/>
      <c r="T2460"/>
      <c r="U2460"/>
      <c r="V2460"/>
      <c r="W2460"/>
    </row>
    <row r="2461" spans="1:23" x14ac:dyDescent="0.35">
      <c r="A2461"/>
      <c r="B2461"/>
      <c r="C2461"/>
      <c r="D2461"/>
      <c r="E2461"/>
      <c r="F2461"/>
      <c r="G2461"/>
      <c r="H2461"/>
      <c r="I2461"/>
      <c r="J2461"/>
      <c r="K2461"/>
      <c r="L2461"/>
      <c r="M2461"/>
      <c r="N2461"/>
      <c r="O2461"/>
      <c r="P2461"/>
      <c r="Q2461"/>
      <c r="R2461"/>
      <c r="S2461"/>
      <c r="T2461"/>
      <c r="U2461"/>
      <c r="V2461"/>
      <c r="W2461"/>
    </row>
    <row r="2462" spans="1:23" x14ac:dyDescent="0.35">
      <c r="A2462"/>
      <c r="B2462"/>
      <c r="C2462"/>
      <c r="D2462"/>
      <c r="E2462"/>
      <c r="F2462"/>
      <c r="G2462"/>
      <c r="H2462"/>
      <c r="I2462"/>
      <c r="J2462"/>
      <c r="K2462"/>
      <c r="L2462"/>
      <c r="M2462"/>
      <c r="N2462"/>
      <c r="O2462"/>
      <c r="P2462"/>
      <c r="Q2462"/>
      <c r="R2462"/>
      <c r="S2462"/>
      <c r="T2462"/>
      <c r="U2462"/>
      <c r="V2462"/>
      <c r="W2462"/>
    </row>
    <row r="2463" spans="1:23" x14ac:dyDescent="0.35">
      <c r="A2463"/>
      <c r="B2463"/>
      <c r="C2463"/>
      <c r="D2463"/>
      <c r="E2463"/>
      <c r="F2463"/>
      <c r="G2463"/>
      <c r="H2463"/>
      <c r="I2463"/>
      <c r="J2463"/>
      <c r="K2463"/>
      <c r="L2463"/>
      <c r="M2463"/>
      <c r="N2463"/>
      <c r="O2463"/>
      <c r="P2463"/>
      <c r="Q2463"/>
      <c r="R2463"/>
      <c r="S2463"/>
      <c r="T2463"/>
      <c r="U2463"/>
      <c r="V2463"/>
      <c r="W2463"/>
    </row>
    <row r="2464" spans="1:23" x14ac:dyDescent="0.35">
      <c r="A2464"/>
      <c r="B2464"/>
      <c r="C2464"/>
      <c r="D2464"/>
      <c r="E2464"/>
      <c r="F2464"/>
      <c r="G2464"/>
      <c r="H2464"/>
      <c r="I2464"/>
      <c r="J2464"/>
      <c r="K2464"/>
      <c r="L2464"/>
      <c r="M2464"/>
      <c r="N2464"/>
      <c r="O2464"/>
      <c r="P2464"/>
      <c r="Q2464"/>
      <c r="R2464"/>
      <c r="S2464"/>
      <c r="T2464"/>
      <c r="U2464"/>
      <c r="V2464"/>
      <c r="W2464"/>
    </row>
    <row r="2465" spans="1:23" x14ac:dyDescent="0.35">
      <c r="A2465"/>
      <c r="B2465"/>
      <c r="C2465"/>
      <c r="D2465"/>
      <c r="E2465"/>
      <c r="F2465"/>
      <c r="G2465"/>
      <c r="H2465"/>
      <c r="I2465"/>
      <c r="J2465"/>
      <c r="K2465"/>
      <c r="L2465"/>
      <c r="M2465"/>
      <c r="N2465"/>
      <c r="O2465"/>
      <c r="P2465"/>
      <c r="Q2465"/>
      <c r="R2465"/>
      <c r="S2465"/>
      <c r="T2465"/>
      <c r="U2465"/>
      <c r="V2465"/>
      <c r="W2465"/>
    </row>
    <row r="2466" spans="1:23" x14ac:dyDescent="0.35">
      <c r="A2466"/>
      <c r="B2466"/>
      <c r="C2466"/>
      <c r="D2466"/>
      <c r="E2466"/>
      <c r="F2466"/>
      <c r="G2466"/>
      <c r="H2466"/>
      <c r="I2466"/>
      <c r="J2466"/>
      <c r="K2466"/>
      <c r="L2466"/>
      <c r="M2466"/>
      <c r="N2466"/>
      <c r="O2466"/>
      <c r="P2466"/>
      <c r="Q2466"/>
      <c r="R2466"/>
      <c r="S2466"/>
      <c r="T2466"/>
      <c r="U2466"/>
      <c r="V2466"/>
      <c r="W2466"/>
    </row>
    <row r="2467" spans="1:23" x14ac:dyDescent="0.35">
      <c r="A2467"/>
      <c r="B2467"/>
      <c r="C2467"/>
      <c r="D2467"/>
      <c r="E2467"/>
      <c r="F2467"/>
      <c r="G2467"/>
      <c r="H2467"/>
      <c r="I2467"/>
      <c r="J2467"/>
      <c r="K2467"/>
      <c r="L2467"/>
      <c r="M2467"/>
      <c r="N2467"/>
      <c r="O2467"/>
      <c r="P2467"/>
      <c r="Q2467"/>
      <c r="R2467"/>
      <c r="S2467"/>
      <c r="T2467"/>
      <c r="U2467"/>
      <c r="V2467"/>
      <c r="W2467"/>
    </row>
    <row r="2468" spans="1:23" x14ac:dyDescent="0.35">
      <c r="A2468"/>
      <c r="B2468"/>
      <c r="C2468"/>
      <c r="D2468"/>
      <c r="E2468"/>
      <c r="F2468"/>
      <c r="G2468"/>
      <c r="H2468"/>
      <c r="I2468"/>
      <c r="J2468"/>
      <c r="K2468"/>
      <c r="L2468"/>
      <c r="M2468"/>
      <c r="N2468"/>
      <c r="O2468"/>
      <c r="P2468"/>
      <c r="Q2468"/>
      <c r="R2468"/>
      <c r="S2468"/>
      <c r="T2468"/>
      <c r="U2468"/>
      <c r="V2468"/>
      <c r="W2468"/>
    </row>
    <row r="2469" spans="1:23" x14ac:dyDescent="0.35">
      <c r="A2469"/>
      <c r="B2469"/>
      <c r="C2469"/>
      <c r="D2469"/>
      <c r="E2469"/>
      <c r="F2469"/>
      <c r="G2469"/>
      <c r="H2469"/>
      <c r="I2469"/>
      <c r="J2469"/>
      <c r="K2469"/>
      <c r="L2469"/>
      <c r="M2469"/>
      <c r="N2469"/>
      <c r="O2469"/>
      <c r="P2469"/>
      <c r="Q2469"/>
      <c r="R2469"/>
      <c r="S2469"/>
      <c r="T2469"/>
      <c r="U2469"/>
      <c r="V2469"/>
      <c r="W2469"/>
    </row>
    <row r="2470" spans="1:23" x14ac:dyDescent="0.35">
      <c r="A2470"/>
      <c r="B2470"/>
      <c r="C2470"/>
      <c r="D2470"/>
      <c r="E2470"/>
      <c r="F2470"/>
      <c r="G2470"/>
      <c r="H2470"/>
      <c r="I2470"/>
      <c r="J2470"/>
      <c r="K2470"/>
      <c r="L2470"/>
      <c r="M2470"/>
      <c r="N2470"/>
      <c r="O2470"/>
      <c r="P2470"/>
      <c r="Q2470"/>
      <c r="R2470"/>
      <c r="S2470"/>
      <c r="T2470"/>
      <c r="U2470"/>
      <c r="V2470"/>
      <c r="W2470"/>
    </row>
    <row r="2471" spans="1:23" x14ac:dyDescent="0.35">
      <c r="A2471"/>
      <c r="B2471"/>
      <c r="C2471"/>
      <c r="D2471"/>
      <c r="E2471"/>
      <c r="F2471"/>
      <c r="G2471"/>
      <c r="H2471"/>
      <c r="I2471"/>
      <c r="J2471"/>
      <c r="K2471"/>
      <c r="L2471"/>
      <c r="M2471"/>
      <c r="N2471"/>
      <c r="O2471"/>
      <c r="P2471"/>
      <c r="Q2471"/>
      <c r="R2471"/>
      <c r="S2471"/>
      <c r="T2471"/>
      <c r="U2471"/>
      <c r="V2471"/>
      <c r="W2471"/>
    </row>
    <row r="2472" spans="1:23" x14ac:dyDescent="0.35">
      <c r="A2472"/>
      <c r="B2472"/>
      <c r="C2472"/>
      <c r="D2472"/>
      <c r="E2472"/>
      <c r="F2472"/>
      <c r="G2472"/>
      <c r="H2472"/>
      <c r="I2472"/>
      <c r="J2472"/>
      <c r="K2472"/>
      <c r="L2472"/>
      <c r="M2472"/>
      <c r="N2472"/>
      <c r="O2472"/>
      <c r="P2472"/>
      <c r="Q2472"/>
      <c r="R2472"/>
      <c r="S2472"/>
      <c r="T2472"/>
      <c r="U2472"/>
      <c r="V2472"/>
      <c r="W2472"/>
    </row>
    <row r="2473" spans="1:23" x14ac:dyDescent="0.35">
      <c r="A2473"/>
      <c r="B2473"/>
      <c r="C2473"/>
      <c r="D2473"/>
      <c r="E2473"/>
      <c r="F2473"/>
      <c r="G2473"/>
      <c r="H2473"/>
      <c r="I2473"/>
      <c r="J2473"/>
      <c r="K2473"/>
      <c r="L2473"/>
      <c r="M2473"/>
      <c r="N2473"/>
      <c r="O2473"/>
      <c r="P2473"/>
      <c r="Q2473"/>
      <c r="R2473"/>
      <c r="S2473"/>
      <c r="T2473"/>
      <c r="U2473"/>
      <c r="V2473"/>
      <c r="W2473"/>
    </row>
    <row r="2474" spans="1:23" x14ac:dyDescent="0.35">
      <c r="A2474"/>
      <c r="B2474"/>
      <c r="C2474"/>
      <c r="D2474"/>
      <c r="E2474"/>
      <c r="F2474"/>
      <c r="G2474"/>
      <c r="H2474"/>
      <c r="I2474"/>
      <c r="J2474"/>
      <c r="K2474"/>
      <c r="L2474"/>
      <c r="M2474"/>
      <c r="N2474"/>
      <c r="O2474"/>
      <c r="P2474"/>
      <c r="Q2474"/>
      <c r="R2474"/>
      <c r="S2474"/>
      <c r="T2474"/>
      <c r="U2474"/>
      <c r="V2474"/>
      <c r="W2474"/>
    </row>
    <row r="2475" spans="1:23" x14ac:dyDescent="0.35">
      <c r="A2475"/>
      <c r="B2475"/>
      <c r="C2475"/>
      <c r="D2475"/>
      <c r="E2475"/>
      <c r="F2475"/>
      <c r="G2475"/>
      <c r="H2475"/>
      <c r="I2475"/>
      <c r="J2475"/>
      <c r="K2475"/>
      <c r="L2475"/>
      <c r="M2475"/>
      <c r="N2475"/>
      <c r="O2475"/>
      <c r="P2475"/>
      <c r="Q2475"/>
      <c r="R2475"/>
      <c r="S2475"/>
      <c r="T2475"/>
      <c r="U2475"/>
      <c r="V2475"/>
      <c r="W2475"/>
    </row>
    <row r="2476" spans="1:23" x14ac:dyDescent="0.35">
      <c r="A2476"/>
      <c r="B2476"/>
      <c r="C2476"/>
      <c r="D2476"/>
      <c r="E2476"/>
      <c r="F2476"/>
      <c r="G2476"/>
      <c r="H2476"/>
      <c r="I2476"/>
      <c r="J2476"/>
      <c r="K2476"/>
      <c r="L2476"/>
      <c r="M2476"/>
      <c r="N2476"/>
      <c r="O2476"/>
      <c r="P2476"/>
      <c r="Q2476"/>
      <c r="R2476"/>
      <c r="S2476"/>
      <c r="T2476"/>
      <c r="U2476"/>
      <c r="V2476"/>
      <c r="W2476"/>
    </row>
    <row r="2477" spans="1:23" x14ac:dyDescent="0.35">
      <c r="A2477"/>
      <c r="B2477"/>
      <c r="C2477"/>
      <c r="D2477"/>
      <c r="E2477"/>
      <c r="F2477"/>
      <c r="G2477"/>
      <c r="H2477"/>
      <c r="I2477"/>
      <c r="J2477"/>
      <c r="K2477"/>
      <c r="L2477"/>
      <c r="M2477"/>
      <c r="N2477"/>
      <c r="O2477"/>
      <c r="P2477"/>
      <c r="Q2477"/>
      <c r="R2477"/>
      <c r="S2477"/>
      <c r="T2477"/>
      <c r="U2477"/>
      <c r="V2477"/>
      <c r="W2477"/>
    </row>
    <row r="2478" spans="1:23" x14ac:dyDescent="0.35">
      <c r="A2478"/>
      <c r="B2478"/>
      <c r="C2478"/>
      <c r="D2478"/>
      <c r="E2478"/>
      <c r="F2478"/>
      <c r="G2478"/>
      <c r="H2478"/>
      <c r="I2478"/>
      <c r="J2478"/>
      <c r="K2478"/>
      <c r="L2478"/>
      <c r="M2478"/>
      <c r="N2478"/>
      <c r="O2478"/>
      <c r="P2478"/>
      <c r="Q2478"/>
      <c r="R2478"/>
      <c r="S2478"/>
      <c r="T2478"/>
      <c r="U2478"/>
      <c r="V2478"/>
      <c r="W2478"/>
    </row>
    <row r="2479" spans="1:23" x14ac:dyDescent="0.35">
      <c r="A2479"/>
      <c r="B2479"/>
      <c r="C2479"/>
      <c r="D2479"/>
      <c r="E2479"/>
      <c r="F2479"/>
      <c r="G2479"/>
      <c r="H2479"/>
      <c r="I2479"/>
      <c r="J2479"/>
      <c r="K2479"/>
      <c r="L2479"/>
      <c r="M2479"/>
      <c r="N2479"/>
      <c r="O2479"/>
      <c r="P2479"/>
      <c r="Q2479"/>
      <c r="R2479"/>
      <c r="S2479"/>
      <c r="T2479"/>
      <c r="U2479"/>
      <c r="V2479"/>
      <c r="W2479"/>
    </row>
    <row r="2480" spans="1:23" x14ac:dyDescent="0.35">
      <c r="A2480"/>
      <c r="B2480"/>
      <c r="C2480"/>
      <c r="D2480"/>
      <c r="E2480"/>
      <c r="F2480"/>
      <c r="G2480"/>
      <c r="H2480"/>
      <c r="I2480"/>
      <c r="J2480"/>
      <c r="K2480"/>
      <c r="L2480"/>
      <c r="M2480"/>
      <c r="N2480"/>
      <c r="O2480"/>
      <c r="P2480"/>
      <c r="Q2480"/>
      <c r="R2480"/>
      <c r="S2480"/>
      <c r="T2480"/>
      <c r="U2480"/>
      <c r="V2480"/>
      <c r="W2480"/>
    </row>
    <row r="2481" spans="1:23" x14ac:dyDescent="0.35">
      <c r="A2481"/>
      <c r="B2481"/>
      <c r="C2481"/>
      <c r="D2481"/>
      <c r="E2481"/>
      <c r="F2481"/>
      <c r="G2481"/>
      <c r="H2481"/>
      <c r="I2481"/>
      <c r="J2481"/>
      <c r="K2481"/>
      <c r="L2481"/>
      <c r="M2481"/>
      <c r="N2481"/>
      <c r="O2481"/>
      <c r="P2481"/>
      <c r="Q2481"/>
      <c r="R2481"/>
      <c r="S2481"/>
      <c r="T2481"/>
      <c r="U2481"/>
      <c r="V2481"/>
      <c r="W2481"/>
    </row>
    <row r="2482" spans="1:23" x14ac:dyDescent="0.35">
      <c r="A2482"/>
      <c r="B2482"/>
      <c r="C2482"/>
      <c r="D2482"/>
      <c r="E2482"/>
      <c r="F2482"/>
      <c r="G2482"/>
      <c r="H2482"/>
      <c r="I2482"/>
      <c r="J2482"/>
      <c r="K2482"/>
      <c r="L2482"/>
      <c r="M2482"/>
      <c r="N2482"/>
      <c r="O2482"/>
      <c r="P2482"/>
      <c r="Q2482"/>
      <c r="R2482"/>
      <c r="S2482"/>
      <c r="T2482"/>
      <c r="U2482"/>
      <c r="V2482"/>
      <c r="W2482"/>
    </row>
    <row r="2483" spans="1:23" x14ac:dyDescent="0.35">
      <c r="A2483"/>
      <c r="B2483"/>
      <c r="C2483"/>
      <c r="D2483"/>
      <c r="E2483"/>
      <c r="F2483"/>
      <c r="G2483"/>
      <c r="H2483"/>
      <c r="I2483"/>
      <c r="J2483"/>
      <c r="K2483"/>
      <c r="L2483"/>
      <c r="M2483"/>
      <c r="N2483"/>
      <c r="O2483"/>
      <c r="P2483"/>
      <c r="Q2483"/>
      <c r="R2483"/>
      <c r="S2483"/>
      <c r="T2483"/>
      <c r="U2483"/>
      <c r="V2483"/>
      <c r="W2483"/>
    </row>
    <row r="2484" spans="1:23" x14ac:dyDescent="0.35">
      <c r="A2484"/>
      <c r="B2484"/>
      <c r="C2484"/>
      <c r="D2484"/>
      <c r="E2484"/>
      <c r="F2484"/>
      <c r="G2484"/>
      <c r="H2484"/>
      <c r="I2484"/>
      <c r="J2484"/>
      <c r="K2484"/>
      <c r="L2484"/>
      <c r="M2484"/>
      <c r="N2484"/>
      <c r="O2484"/>
      <c r="P2484"/>
      <c r="Q2484"/>
      <c r="R2484"/>
      <c r="S2484"/>
      <c r="T2484"/>
      <c r="U2484"/>
      <c r="V2484"/>
      <c r="W2484"/>
    </row>
    <row r="2485" spans="1:23" x14ac:dyDescent="0.35">
      <c r="A2485"/>
      <c r="B2485"/>
      <c r="C2485"/>
      <c r="D2485"/>
      <c r="E2485"/>
      <c r="F2485"/>
      <c r="G2485"/>
      <c r="H2485"/>
      <c r="I2485"/>
      <c r="J2485"/>
      <c r="K2485"/>
      <c r="L2485"/>
      <c r="M2485"/>
      <c r="N2485"/>
      <c r="O2485"/>
      <c r="P2485"/>
      <c r="Q2485"/>
      <c r="R2485"/>
      <c r="S2485"/>
      <c r="T2485"/>
      <c r="U2485"/>
      <c r="V2485"/>
      <c r="W2485"/>
    </row>
    <row r="2486" spans="1:23" x14ac:dyDescent="0.35">
      <c r="A2486"/>
      <c r="B2486"/>
      <c r="C2486"/>
      <c r="D2486"/>
      <c r="E2486"/>
      <c r="F2486"/>
      <c r="G2486"/>
      <c r="H2486"/>
      <c r="I2486"/>
      <c r="J2486"/>
      <c r="K2486"/>
      <c r="L2486"/>
      <c r="M2486"/>
      <c r="N2486"/>
      <c r="O2486"/>
      <c r="P2486"/>
      <c r="Q2486"/>
      <c r="R2486"/>
      <c r="S2486"/>
      <c r="T2486"/>
      <c r="U2486"/>
      <c r="V2486"/>
      <c r="W2486"/>
    </row>
    <row r="2487" spans="1:23" x14ac:dyDescent="0.35">
      <c r="A2487"/>
      <c r="B2487"/>
      <c r="C2487"/>
      <c r="D2487"/>
      <c r="E2487"/>
      <c r="F2487"/>
      <c r="G2487"/>
      <c r="H2487"/>
      <c r="I2487"/>
      <c r="J2487"/>
      <c r="K2487"/>
      <c r="L2487"/>
      <c r="M2487"/>
      <c r="N2487"/>
      <c r="O2487"/>
      <c r="P2487"/>
      <c r="Q2487"/>
      <c r="R2487"/>
      <c r="S2487"/>
      <c r="T2487"/>
      <c r="U2487"/>
      <c r="V2487"/>
      <c r="W2487"/>
    </row>
    <row r="2488" spans="1:23" x14ac:dyDescent="0.35">
      <c r="A2488"/>
      <c r="B2488"/>
      <c r="C2488"/>
      <c r="D2488"/>
      <c r="E2488"/>
      <c r="F2488"/>
      <c r="G2488"/>
      <c r="H2488"/>
      <c r="I2488"/>
      <c r="J2488"/>
      <c r="K2488"/>
      <c r="L2488"/>
      <c r="M2488"/>
      <c r="N2488"/>
      <c r="O2488"/>
      <c r="P2488"/>
      <c r="Q2488"/>
      <c r="R2488"/>
      <c r="S2488"/>
      <c r="T2488"/>
      <c r="U2488"/>
      <c r="V2488"/>
      <c r="W2488"/>
    </row>
    <row r="2489" spans="1:23" x14ac:dyDescent="0.35">
      <c r="A2489"/>
      <c r="B2489"/>
      <c r="C2489"/>
      <c r="D2489"/>
      <c r="E2489"/>
      <c r="F2489"/>
      <c r="G2489"/>
      <c r="H2489"/>
      <c r="I2489"/>
      <c r="J2489"/>
      <c r="K2489"/>
      <c r="L2489"/>
      <c r="M2489"/>
      <c r="N2489"/>
      <c r="O2489"/>
      <c r="P2489"/>
      <c r="Q2489"/>
      <c r="R2489"/>
      <c r="S2489"/>
      <c r="T2489"/>
      <c r="U2489"/>
      <c r="V2489"/>
      <c r="W2489"/>
    </row>
    <row r="2490" spans="1:23" x14ac:dyDescent="0.35">
      <c r="A2490"/>
      <c r="B2490"/>
      <c r="C2490"/>
      <c r="D2490"/>
      <c r="E2490"/>
      <c r="F2490"/>
      <c r="G2490"/>
      <c r="H2490"/>
      <c r="I2490"/>
      <c r="J2490"/>
      <c r="K2490"/>
      <c r="L2490"/>
      <c r="M2490"/>
      <c r="N2490"/>
      <c r="O2490"/>
      <c r="P2490"/>
      <c r="Q2490"/>
      <c r="R2490"/>
      <c r="S2490"/>
      <c r="T2490"/>
      <c r="U2490"/>
      <c r="V2490"/>
      <c r="W2490"/>
    </row>
    <row r="2491" spans="1:23" x14ac:dyDescent="0.35">
      <c r="A2491"/>
      <c r="B2491"/>
      <c r="C2491"/>
      <c r="D2491"/>
      <c r="E2491"/>
      <c r="F2491"/>
      <c r="G2491"/>
      <c r="H2491"/>
      <c r="I2491"/>
      <c r="J2491"/>
      <c r="K2491"/>
      <c r="L2491"/>
      <c r="M2491"/>
      <c r="N2491"/>
      <c r="O2491"/>
      <c r="P2491"/>
      <c r="Q2491"/>
      <c r="R2491"/>
      <c r="S2491"/>
      <c r="T2491"/>
      <c r="U2491"/>
      <c r="V2491"/>
      <c r="W2491"/>
    </row>
    <row r="2492" spans="1:23" x14ac:dyDescent="0.35">
      <c r="A2492"/>
      <c r="B2492"/>
      <c r="C2492"/>
      <c r="D2492"/>
      <c r="E2492"/>
      <c r="F2492"/>
      <c r="G2492"/>
      <c r="H2492"/>
      <c r="I2492"/>
      <c r="J2492"/>
      <c r="K2492"/>
      <c r="L2492"/>
      <c r="M2492"/>
      <c r="N2492"/>
      <c r="O2492"/>
      <c r="P2492"/>
      <c r="Q2492"/>
      <c r="R2492"/>
      <c r="S2492"/>
      <c r="T2492"/>
      <c r="U2492"/>
      <c r="V2492"/>
      <c r="W2492"/>
    </row>
    <row r="2493" spans="1:23" x14ac:dyDescent="0.35">
      <c r="A2493"/>
      <c r="B2493"/>
      <c r="C2493"/>
      <c r="D2493"/>
      <c r="E2493"/>
      <c r="F2493"/>
      <c r="G2493"/>
      <c r="H2493"/>
      <c r="I2493"/>
      <c r="J2493"/>
      <c r="K2493"/>
      <c r="L2493"/>
      <c r="M2493"/>
      <c r="N2493"/>
      <c r="O2493"/>
      <c r="P2493"/>
      <c r="Q2493"/>
      <c r="R2493"/>
      <c r="S2493"/>
      <c r="T2493"/>
      <c r="U2493"/>
      <c r="V2493"/>
      <c r="W2493"/>
    </row>
    <row r="2494" spans="1:23" x14ac:dyDescent="0.35">
      <c r="A2494"/>
      <c r="B2494"/>
      <c r="C2494"/>
      <c r="D2494"/>
      <c r="E2494"/>
      <c r="F2494"/>
      <c r="G2494"/>
      <c r="H2494"/>
      <c r="I2494"/>
      <c r="J2494"/>
      <c r="K2494"/>
      <c r="L2494"/>
      <c r="M2494"/>
      <c r="N2494"/>
      <c r="O2494"/>
      <c r="P2494"/>
      <c r="Q2494"/>
      <c r="R2494"/>
      <c r="S2494"/>
      <c r="T2494"/>
      <c r="U2494"/>
      <c r="V2494"/>
      <c r="W2494"/>
    </row>
    <row r="2495" spans="1:23" x14ac:dyDescent="0.35">
      <c r="A2495"/>
      <c r="B2495"/>
      <c r="C2495"/>
      <c r="D2495"/>
      <c r="E2495"/>
      <c r="F2495"/>
      <c r="G2495"/>
      <c r="H2495"/>
      <c r="I2495"/>
      <c r="J2495"/>
      <c r="K2495"/>
      <c r="L2495"/>
      <c r="M2495"/>
      <c r="N2495"/>
      <c r="O2495"/>
      <c r="P2495"/>
      <c r="Q2495"/>
      <c r="R2495"/>
      <c r="S2495"/>
      <c r="T2495"/>
      <c r="U2495"/>
      <c r="V2495"/>
      <c r="W2495"/>
    </row>
    <row r="2496" spans="1:23" x14ac:dyDescent="0.35">
      <c r="A2496"/>
      <c r="B2496"/>
      <c r="C2496"/>
      <c r="D2496"/>
      <c r="E2496"/>
      <c r="F2496"/>
      <c r="G2496"/>
      <c r="H2496"/>
      <c r="I2496"/>
      <c r="J2496"/>
      <c r="K2496"/>
      <c r="L2496"/>
      <c r="M2496"/>
      <c r="N2496"/>
      <c r="O2496"/>
      <c r="P2496"/>
      <c r="Q2496"/>
      <c r="R2496"/>
      <c r="S2496"/>
      <c r="T2496"/>
      <c r="U2496"/>
      <c r="V2496"/>
      <c r="W2496"/>
    </row>
    <row r="2497" spans="1:23" x14ac:dyDescent="0.35">
      <c r="A2497"/>
      <c r="B2497"/>
      <c r="C2497"/>
      <c r="D2497"/>
      <c r="E2497"/>
      <c r="F2497"/>
      <c r="G2497"/>
      <c r="H2497"/>
      <c r="I2497"/>
      <c r="J2497"/>
      <c r="K2497"/>
      <c r="L2497"/>
      <c r="M2497"/>
      <c r="N2497"/>
      <c r="O2497"/>
      <c r="P2497"/>
      <c r="Q2497"/>
      <c r="R2497"/>
      <c r="S2497"/>
      <c r="T2497"/>
      <c r="U2497"/>
      <c r="V2497"/>
      <c r="W2497"/>
    </row>
    <row r="2498" spans="1:23" x14ac:dyDescent="0.35">
      <c r="A2498"/>
      <c r="B2498"/>
      <c r="C2498"/>
      <c r="D2498"/>
      <c r="E2498"/>
      <c r="F2498"/>
      <c r="G2498"/>
      <c r="H2498"/>
      <c r="I2498"/>
      <c r="J2498"/>
      <c r="K2498"/>
      <c r="L2498"/>
      <c r="M2498"/>
      <c r="N2498"/>
      <c r="O2498"/>
      <c r="P2498"/>
      <c r="Q2498"/>
      <c r="R2498"/>
      <c r="S2498"/>
      <c r="T2498"/>
      <c r="U2498"/>
      <c r="V2498"/>
      <c r="W2498"/>
    </row>
    <row r="2499" spans="1:23" x14ac:dyDescent="0.35">
      <c r="A2499"/>
      <c r="B2499"/>
      <c r="C2499"/>
      <c r="D2499"/>
      <c r="E2499"/>
      <c r="F2499"/>
      <c r="G2499"/>
      <c r="H2499"/>
      <c r="I2499"/>
      <c r="J2499"/>
      <c r="K2499"/>
      <c r="L2499"/>
      <c r="M2499"/>
      <c r="N2499"/>
      <c r="O2499"/>
      <c r="P2499"/>
      <c r="Q2499"/>
      <c r="R2499"/>
      <c r="S2499"/>
      <c r="T2499"/>
      <c r="U2499"/>
      <c r="V2499"/>
      <c r="W2499"/>
    </row>
    <row r="2500" spans="1:23" x14ac:dyDescent="0.35">
      <c r="A2500"/>
      <c r="B2500"/>
      <c r="C2500"/>
      <c r="D2500"/>
      <c r="E2500"/>
      <c r="F2500"/>
      <c r="G2500"/>
      <c r="H2500"/>
      <c r="I2500"/>
      <c r="J2500"/>
      <c r="K2500"/>
      <c r="L2500"/>
      <c r="M2500"/>
      <c r="N2500"/>
      <c r="O2500"/>
      <c r="P2500"/>
      <c r="Q2500"/>
      <c r="R2500"/>
      <c r="S2500"/>
      <c r="T2500"/>
      <c r="U2500"/>
      <c r="V2500"/>
      <c r="W2500"/>
    </row>
    <row r="2501" spans="1:23" x14ac:dyDescent="0.35">
      <c r="A2501"/>
      <c r="B2501"/>
      <c r="C2501"/>
      <c r="D2501"/>
      <c r="E2501"/>
      <c r="F2501"/>
      <c r="G2501"/>
      <c r="H2501"/>
      <c r="I2501"/>
      <c r="J2501"/>
      <c r="K2501"/>
      <c r="L2501"/>
      <c r="M2501"/>
      <c r="N2501"/>
      <c r="O2501"/>
      <c r="P2501"/>
      <c r="Q2501"/>
      <c r="R2501"/>
      <c r="S2501"/>
      <c r="T2501"/>
      <c r="U2501"/>
      <c r="V2501"/>
      <c r="W2501"/>
    </row>
    <row r="2502" spans="1:23" x14ac:dyDescent="0.35">
      <c r="A2502"/>
      <c r="B2502"/>
      <c r="C2502"/>
      <c r="D2502"/>
      <c r="E2502"/>
      <c r="F2502"/>
      <c r="G2502"/>
      <c r="H2502"/>
      <c r="I2502"/>
      <c r="J2502"/>
      <c r="K2502"/>
      <c r="L2502"/>
      <c r="M2502"/>
      <c r="N2502"/>
      <c r="O2502"/>
      <c r="P2502"/>
      <c r="Q2502"/>
      <c r="R2502"/>
      <c r="S2502"/>
      <c r="T2502"/>
      <c r="U2502"/>
      <c r="V2502"/>
      <c r="W2502"/>
    </row>
    <row r="2503" spans="1:23" x14ac:dyDescent="0.35">
      <c r="A2503"/>
      <c r="B2503"/>
      <c r="C2503"/>
      <c r="D2503"/>
      <c r="E2503"/>
      <c r="F2503"/>
      <c r="G2503"/>
      <c r="H2503"/>
      <c r="I2503"/>
      <c r="J2503"/>
      <c r="K2503"/>
      <c r="L2503"/>
      <c r="M2503"/>
      <c r="N2503"/>
      <c r="O2503"/>
      <c r="P2503"/>
      <c r="Q2503"/>
      <c r="R2503"/>
      <c r="S2503"/>
      <c r="T2503"/>
      <c r="U2503"/>
      <c r="V2503"/>
      <c r="W2503"/>
    </row>
    <row r="2504" spans="1:23" x14ac:dyDescent="0.35">
      <c r="A2504"/>
      <c r="B2504"/>
      <c r="C2504"/>
      <c r="D2504"/>
      <c r="E2504"/>
      <c r="F2504"/>
      <c r="G2504"/>
      <c r="H2504"/>
      <c r="I2504"/>
      <c r="J2504"/>
      <c r="K2504"/>
      <c r="L2504"/>
      <c r="M2504"/>
      <c r="N2504"/>
      <c r="O2504"/>
      <c r="P2504"/>
      <c r="Q2504"/>
      <c r="R2504"/>
      <c r="S2504"/>
      <c r="T2504"/>
      <c r="U2504"/>
      <c r="V2504"/>
      <c r="W2504"/>
    </row>
    <row r="2505" spans="1:23" x14ac:dyDescent="0.35">
      <c r="A2505"/>
      <c r="B2505"/>
      <c r="C2505"/>
      <c r="D2505"/>
      <c r="E2505"/>
      <c r="F2505"/>
      <c r="G2505"/>
      <c r="H2505"/>
      <c r="I2505"/>
      <c r="J2505"/>
      <c r="K2505"/>
      <c r="L2505"/>
      <c r="M2505"/>
      <c r="N2505"/>
      <c r="O2505"/>
      <c r="P2505"/>
      <c r="Q2505"/>
      <c r="R2505"/>
      <c r="S2505"/>
      <c r="T2505"/>
      <c r="U2505"/>
      <c r="V2505"/>
      <c r="W2505"/>
    </row>
    <row r="2506" spans="1:23" x14ac:dyDescent="0.35">
      <c r="A2506"/>
      <c r="B2506"/>
      <c r="C2506"/>
      <c r="D2506"/>
      <c r="E2506"/>
      <c r="F2506"/>
      <c r="G2506"/>
      <c r="H2506"/>
      <c r="I2506"/>
      <c r="J2506"/>
      <c r="K2506"/>
      <c r="L2506"/>
      <c r="M2506"/>
      <c r="N2506"/>
      <c r="O2506"/>
      <c r="P2506"/>
      <c r="Q2506"/>
      <c r="R2506"/>
      <c r="S2506"/>
      <c r="T2506"/>
      <c r="U2506"/>
      <c r="V2506"/>
      <c r="W2506"/>
    </row>
    <row r="2507" spans="1:23" x14ac:dyDescent="0.35">
      <c r="A2507"/>
      <c r="B2507"/>
      <c r="C2507"/>
      <c r="D2507"/>
      <c r="E2507"/>
      <c r="F2507"/>
      <c r="G2507"/>
      <c r="H2507"/>
      <c r="I2507"/>
      <c r="J2507"/>
      <c r="K2507"/>
      <c r="L2507"/>
      <c r="M2507"/>
      <c r="N2507"/>
      <c r="O2507"/>
      <c r="P2507"/>
      <c r="Q2507"/>
      <c r="R2507"/>
      <c r="S2507"/>
      <c r="T2507"/>
      <c r="U2507"/>
      <c r="V2507"/>
      <c r="W2507"/>
    </row>
    <row r="2508" spans="1:23" x14ac:dyDescent="0.35">
      <c r="A2508"/>
      <c r="B2508"/>
      <c r="C2508"/>
      <c r="D2508"/>
      <c r="E2508"/>
      <c r="F2508"/>
      <c r="G2508"/>
      <c r="H2508"/>
      <c r="I2508"/>
      <c r="J2508"/>
      <c r="K2508"/>
      <c r="L2508"/>
      <c r="M2508"/>
      <c r="N2508"/>
      <c r="O2508"/>
      <c r="P2508"/>
      <c r="Q2508"/>
      <c r="R2508"/>
      <c r="S2508"/>
      <c r="T2508"/>
      <c r="U2508"/>
      <c r="V2508"/>
      <c r="W2508"/>
    </row>
    <row r="2509" spans="1:23" x14ac:dyDescent="0.35">
      <c r="A2509"/>
      <c r="B2509"/>
      <c r="C2509"/>
      <c r="D2509"/>
      <c r="E2509"/>
      <c r="F2509"/>
      <c r="G2509"/>
      <c r="H2509"/>
      <c r="I2509"/>
      <c r="J2509"/>
      <c r="K2509"/>
      <c r="L2509"/>
      <c r="M2509"/>
      <c r="N2509"/>
      <c r="O2509"/>
      <c r="P2509"/>
      <c r="Q2509"/>
      <c r="R2509"/>
      <c r="S2509"/>
      <c r="T2509"/>
      <c r="U2509"/>
      <c r="V2509"/>
      <c r="W2509"/>
    </row>
    <row r="2510" spans="1:23" x14ac:dyDescent="0.35">
      <c r="A2510"/>
      <c r="B2510"/>
      <c r="C2510"/>
      <c r="D2510"/>
      <c r="E2510"/>
      <c r="F2510"/>
      <c r="G2510"/>
      <c r="H2510"/>
      <c r="I2510"/>
      <c r="J2510"/>
      <c r="K2510"/>
      <c r="L2510"/>
      <c r="M2510"/>
      <c r="N2510"/>
      <c r="O2510"/>
      <c r="P2510"/>
      <c r="Q2510"/>
      <c r="R2510"/>
      <c r="S2510"/>
      <c r="T2510"/>
      <c r="U2510"/>
      <c r="V2510"/>
      <c r="W2510"/>
    </row>
    <row r="2511" spans="1:23" x14ac:dyDescent="0.35">
      <c r="A2511"/>
      <c r="B2511"/>
      <c r="C2511"/>
      <c r="D2511"/>
      <c r="E2511"/>
      <c r="F2511"/>
      <c r="G2511"/>
      <c r="H2511"/>
      <c r="I2511"/>
      <c r="J2511"/>
      <c r="K2511"/>
      <c r="L2511"/>
      <c r="M2511"/>
      <c r="N2511"/>
      <c r="O2511"/>
      <c r="P2511"/>
      <c r="Q2511"/>
      <c r="R2511"/>
      <c r="S2511"/>
      <c r="T2511"/>
      <c r="U2511"/>
      <c r="V2511"/>
      <c r="W2511"/>
    </row>
    <row r="2512" spans="1:23" x14ac:dyDescent="0.35">
      <c r="A2512"/>
      <c r="B2512"/>
      <c r="C2512"/>
      <c r="D2512"/>
      <c r="E2512"/>
      <c r="F2512"/>
      <c r="G2512"/>
      <c r="H2512"/>
      <c r="I2512"/>
      <c r="J2512"/>
      <c r="K2512"/>
      <c r="L2512"/>
      <c r="M2512"/>
      <c r="N2512"/>
      <c r="O2512"/>
      <c r="P2512"/>
      <c r="Q2512"/>
      <c r="R2512"/>
      <c r="S2512"/>
      <c r="T2512"/>
      <c r="U2512"/>
      <c r="V2512"/>
      <c r="W2512"/>
    </row>
    <row r="2513" spans="1:23" x14ac:dyDescent="0.35">
      <c r="A2513"/>
      <c r="B2513"/>
      <c r="C2513"/>
      <c r="D2513"/>
      <c r="E2513"/>
      <c r="F2513"/>
      <c r="G2513"/>
      <c r="H2513"/>
      <c r="I2513"/>
      <c r="J2513"/>
      <c r="K2513"/>
      <c r="L2513"/>
      <c r="M2513"/>
      <c r="N2513"/>
      <c r="O2513"/>
      <c r="P2513"/>
      <c r="Q2513"/>
      <c r="R2513"/>
      <c r="S2513"/>
      <c r="T2513"/>
      <c r="U2513"/>
      <c r="V2513"/>
      <c r="W2513"/>
    </row>
    <row r="2514" spans="1:23" x14ac:dyDescent="0.35">
      <c r="A2514"/>
      <c r="B2514"/>
      <c r="C2514"/>
      <c r="D2514"/>
      <c r="E2514"/>
      <c r="F2514"/>
      <c r="G2514"/>
      <c r="H2514"/>
      <c r="I2514"/>
      <c r="J2514"/>
      <c r="K2514"/>
      <c r="L2514"/>
      <c r="M2514"/>
      <c r="N2514"/>
      <c r="O2514"/>
      <c r="P2514"/>
      <c r="Q2514"/>
      <c r="R2514"/>
      <c r="S2514"/>
      <c r="T2514"/>
      <c r="U2514"/>
      <c r="V2514"/>
      <c r="W2514"/>
    </row>
    <row r="2515" spans="1:23" x14ac:dyDescent="0.35">
      <c r="B2515"/>
      <c r="C2515"/>
      <c r="D2515"/>
      <c r="E2515"/>
      <c r="F2515"/>
      <c r="G2515"/>
      <c r="H2515"/>
      <c r="I2515"/>
      <c r="J2515"/>
      <c r="K2515"/>
      <c r="L2515"/>
      <c r="M2515"/>
      <c r="N2515"/>
      <c r="O2515"/>
      <c r="P2515"/>
      <c r="Q2515"/>
      <c r="R2515"/>
      <c r="S2515"/>
      <c r="T2515"/>
      <c r="U2515"/>
      <c r="V2515"/>
      <c r="W2515"/>
    </row>
    <row r="2516" spans="1:23" x14ac:dyDescent="0.35">
      <c r="B2516"/>
      <c r="C2516"/>
      <c r="D2516"/>
      <c r="E2516"/>
      <c r="F2516"/>
      <c r="G2516"/>
      <c r="H2516"/>
      <c r="I2516"/>
      <c r="J2516"/>
      <c r="K2516"/>
      <c r="L2516"/>
      <c r="M2516"/>
      <c r="N2516"/>
      <c r="O2516"/>
      <c r="P2516"/>
      <c r="Q2516"/>
      <c r="R2516"/>
      <c r="S2516"/>
      <c r="T2516"/>
      <c r="U2516"/>
      <c r="V2516"/>
      <c r="W2516"/>
    </row>
    <row r="2517" spans="1:23" x14ac:dyDescent="0.35">
      <c r="B2517"/>
      <c r="C2517"/>
      <c r="D2517"/>
      <c r="E2517"/>
      <c r="F2517"/>
      <c r="G2517"/>
      <c r="H2517"/>
      <c r="I2517"/>
      <c r="J2517"/>
      <c r="K2517"/>
      <c r="L2517"/>
      <c r="M2517"/>
      <c r="N2517"/>
      <c r="O2517"/>
      <c r="P2517"/>
      <c r="Q2517"/>
      <c r="R2517"/>
      <c r="S2517"/>
      <c r="T2517"/>
      <c r="U2517"/>
      <c r="V2517"/>
      <c r="W2517"/>
    </row>
    <row r="2518" spans="1:23" x14ac:dyDescent="0.35">
      <c r="B2518"/>
      <c r="C2518"/>
      <c r="D2518"/>
      <c r="E2518"/>
      <c r="F2518"/>
      <c r="G2518"/>
      <c r="H2518"/>
      <c r="I2518"/>
      <c r="J2518"/>
      <c r="K2518"/>
      <c r="L2518"/>
      <c r="M2518"/>
      <c r="N2518"/>
      <c r="O2518"/>
      <c r="P2518"/>
      <c r="Q2518"/>
      <c r="R2518"/>
      <c r="S2518"/>
      <c r="T2518"/>
      <c r="U2518"/>
      <c r="V2518"/>
      <c r="W2518"/>
    </row>
    <row r="2519" spans="1:23" x14ac:dyDescent="0.35">
      <c r="B2519"/>
      <c r="C2519"/>
      <c r="D2519"/>
      <c r="E2519"/>
      <c r="F2519"/>
      <c r="G2519"/>
      <c r="H2519"/>
      <c r="I2519"/>
      <c r="J2519"/>
      <c r="K2519"/>
      <c r="L2519"/>
      <c r="M2519"/>
      <c r="N2519"/>
      <c r="O2519"/>
      <c r="P2519"/>
      <c r="Q2519"/>
      <c r="R2519"/>
      <c r="S2519"/>
      <c r="T2519"/>
      <c r="U2519"/>
      <c r="V2519"/>
      <c r="W2519"/>
    </row>
    <row r="2520" spans="1:23" x14ac:dyDescent="0.35">
      <c r="B2520"/>
      <c r="C2520"/>
      <c r="D2520"/>
      <c r="E2520"/>
      <c r="F2520"/>
      <c r="G2520"/>
      <c r="H2520"/>
      <c r="I2520"/>
      <c r="J2520"/>
      <c r="K2520"/>
      <c r="L2520"/>
      <c r="M2520"/>
      <c r="N2520"/>
      <c r="O2520"/>
      <c r="P2520"/>
      <c r="Q2520"/>
      <c r="R2520"/>
      <c r="S2520"/>
      <c r="T2520"/>
      <c r="U2520"/>
      <c r="V2520"/>
      <c r="W2520"/>
    </row>
    <row r="2521" spans="1:23" x14ac:dyDescent="0.35">
      <c r="B2521"/>
      <c r="C2521"/>
      <c r="D2521"/>
      <c r="E2521"/>
      <c r="F2521"/>
      <c r="G2521"/>
      <c r="H2521"/>
      <c r="I2521"/>
      <c r="J2521"/>
      <c r="K2521"/>
      <c r="L2521"/>
      <c r="M2521"/>
      <c r="N2521"/>
      <c r="O2521"/>
      <c r="P2521"/>
      <c r="Q2521"/>
      <c r="R2521"/>
      <c r="S2521"/>
      <c r="T2521"/>
      <c r="U2521"/>
      <c r="V2521"/>
      <c r="W2521"/>
    </row>
    <row r="2522" spans="1:23" x14ac:dyDescent="0.35">
      <c r="B2522"/>
      <c r="C2522"/>
      <c r="D2522"/>
      <c r="E2522"/>
      <c r="F2522"/>
      <c r="G2522"/>
      <c r="H2522"/>
      <c r="I2522"/>
      <c r="J2522"/>
      <c r="K2522"/>
      <c r="L2522"/>
      <c r="M2522"/>
      <c r="N2522"/>
      <c r="O2522"/>
      <c r="P2522"/>
      <c r="Q2522"/>
      <c r="R2522"/>
      <c r="S2522"/>
      <c r="T2522"/>
      <c r="U2522"/>
      <c r="V2522"/>
      <c r="W2522"/>
    </row>
    <row r="2523" spans="1:23" x14ac:dyDescent="0.35">
      <c r="B2523"/>
      <c r="C2523"/>
      <c r="D2523"/>
      <c r="E2523"/>
      <c r="F2523"/>
      <c r="G2523"/>
      <c r="H2523"/>
      <c r="I2523"/>
      <c r="J2523"/>
      <c r="K2523"/>
      <c r="L2523"/>
      <c r="M2523"/>
      <c r="N2523"/>
      <c r="O2523"/>
      <c r="P2523"/>
      <c r="Q2523"/>
      <c r="R2523"/>
      <c r="S2523"/>
      <c r="T2523"/>
      <c r="U2523"/>
      <c r="V2523"/>
      <c r="W2523"/>
    </row>
    <row r="2524" spans="1:23" x14ac:dyDescent="0.35">
      <c r="B2524"/>
      <c r="C2524"/>
      <c r="D2524"/>
      <c r="E2524"/>
      <c r="F2524"/>
      <c r="G2524"/>
      <c r="H2524"/>
      <c r="I2524"/>
      <c r="J2524"/>
      <c r="K2524"/>
      <c r="L2524"/>
      <c r="M2524"/>
      <c r="N2524"/>
      <c r="O2524"/>
      <c r="P2524"/>
      <c r="Q2524"/>
      <c r="R2524"/>
      <c r="S2524"/>
      <c r="T2524"/>
      <c r="U2524"/>
      <c r="V2524"/>
      <c r="W2524"/>
    </row>
    <row r="2525" spans="1:23" x14ac:dyDescent="0.35">
      <c r="B2525"/>
      <c r="C2525"/>
      <c r="D2525"/>
      <c r="E2525"/>
      <c r="F2525"/>
      <c r="G2525"/>
      <c r="H2525"/>
      <c r="I2525"/>
      <c r="J2525"/>
      <c r="K2525"/>
      <c r="L2525"/>
      <c r="M2525"/>
      <c r="N2525"/>
      <c r="O2525"/>
      <c r="P2525"/>
      <c r="Q2525"/>
      <c r="R2525"/>
      <c r="S2525"/>
      <c r="T2525"/>
      <c r="U2525"/>
      <c r="V2525"/>
      <c r="W2525"/>
    </row>
    <row r="2526" spans="1:23" x14ac:dyDescent="0.35">
      <c r="B2526"/>
      <c r="C2526"/>
      <c r="D2526"/>
      <c r="E2526"/>
      <c r="F2526"/>
      <c r="G2526"/>
      <c r="H2526"/>
      <c r="I2526"/>
      <c r="J2526"/>
      <c r="K2526"/>
      <c r="L2526"/>
      <c r="M2526"/>
      <c r="N2526"/>
      <c r="O2526"/>
      <c r="P2526"/>
      <c r="Q2526"/>
      <c r="R2526"/>
      <c r="S2526"/>
      <c r="T2526"/>
      <c r="U2526"/>
      <c r="V2526"/>
      <c r="W2526"/>
    </row>
    <row r="2527" spans="1:23" x14ac:dyDescent="0.35">
      <c r="B2527"/>
      <c r="C2527"/>
      <c r="D2527"/>
      <c r="E2527"/>
      <c r="F2527"/>
      <c r="G2527"/>
      <c r="H2527"/>
      <c r="I2527"/>
      <c r="J2527"/>
      <c r="K2527"/>
      <c r="L2527"/>
      <c r="M2527"/>
      <c r="N2527"/>
      <c r="O2527"/>
      <c r="P2527"/>
      <c r="Q2527"/>
      <c r="R2527"/>
      <c r="S2527"/>
      <c r="T2527"/>
      <c r="U2527"/>
      <c r="V2527"/>
      <c r="W2527"/>
    </row>
    <row r="2528" spans="1:23" x14ac:dyDescent="0.35">
      <c r="B2528"/>
      <c r="C2528"/>
      <c r="D2528"/>
      <c r="E2528"/>
      <c r="F2528"/>
      <c r="G2528"/>
      <c r="H2528"/>
      <c r="I2528"/>
      <c r="J2528"/>
      <c r="K2528"/>
      <c r="L2528"/>
      <c r="M2528"/>
      <c r="N2528"/>
      <c r="O2528"/>
      <c r="P2528"/>
      <c r="Q2528"/>
      <c r="R2528"/>
      <c r="S2528"/>
      <c r="T2528"/>
      <c r="U2528"/>
      <c r="V2528"/>
      <c r="W2528"/>
    </row>
    <row r="2529" spans="2:23" x14ac:dyDescent="0.35">
      <c r="B2529"/>
      <c r="C2529"/>
      <c r="D2529"/>
      <c r="E2529"/>
      <c r="F2529"/>
      <c r="G2529"/>
      <c r="H2529"/>
      <c r="I2529"/>
      <c r="J2529"/>
      <c r="K2529"/>
      <c r="L2529"/>
      <c r="M2529"/>
      <c r="N2529"/>
      <c r="O2529"/>
      <c r="P2529"/>
      <c r="Q2529"/>
      <c r="R2529"/>
      <c r="S2529"/>
      <c r="T2529"/>
      <c r="U2529"/>
      <c r="V2529"/>
      <c r="W2529"/>
    </row>
    <row r="2530" spans="2:23" x14ac:dyDescent="0.35">
      <c r="B2530"/>
      <c r="C2530"/>
      <c r="D2530"/>
      <c r="E2530"/>
      <c r="F2530"/>
      <c r="G2530"/>
      <c r="H2530"/>
      <c r="I2530"/>
      <c r="J2530"/>
      <c r="K2530"/>
      <c r="L2530"/>
      <c r="M2530"/>
      <c r="N2530"/>
      <c r="O2530"/>
      <c r="P2530"/>
      <c r="Q2530"/>
      <c r="R2530"/>
      <c r="S2530"/>
      <c r="T2530"/>
      <c r="U2530"/>
      <c r="V2530"/>
      <c r="W2530"/>
    </row>
    <row r="2531" spans="2:23" x14ac:dyDescent="0.35">
      <c r="B2531"/>
      <c r="C2531"/>
      <c r="D2531"/>
      <c r="E2531"/>
      <c r="F2531"/>
      <c r="G2531"/>
      <c r="H2531"/>
      <c r="I2531"/>
      <c r="J2531"/>
      <c r="K2531"/>
      <c r="L2531"/>
      <c r="M2531"/>
      <c r="N2531"/>
      <c r="O2531"/>
      <c r="P2531"/>
      <c r="Q2531"/>
      <c r="R2531"/>
      <c r="S2531"/>
      <c r="T2531"/>
      <c r="U2531"/>
      <c r="V2531"/>
      <c r="W2531"/>
    </row>
    <row r="2532" spans="2:23" x14ac:dyDescent="0.35">
      <c r="B2532"/>
      <c r="C2532"/>
      <c r="D2532"/>
      <c r="E2532"/>
      <c r="F2532"/>
      <c r="G2532"/>
      <c r="H2532"/>
      <c r="I2532"/>
      <c r="J2532"/>
      <c r="K2532"/>
      <c r="L2532"/>
      <c r="M2532"/>
      <c r="N2532"/>
      <c r="O2532"/>
      <c r="P2532"/>
      <c r="Q2532"/>
      <c r="R2532"/>
      <c r="S2532"/>
      <c r="T2532"/>
      <c r="U2532"/>
      <c r="V2532"/>
      <c r="W2532"/>
    </row>
    <row r="2533" spans="2:23" x14ac:dyDescent="0.35">
      <c r="B2533"/>
      <c r="C2533"/>
      <c r="D2533"/>
      <c r="E2533"/>
      <c r="F2533"/>
      <c r="G2533"/>
      <c r="H2533"/>
      <c r="I2533"/>
      <c r="J2533"/>
      <c r="K2533"/>
      <c r="L2533"/>
      <c r="M2533"/>
      <c r="N2533"/>
      <c r="O2533"/>
      <c r="P2533"/>
      <c r="Q2533"/>
      <c r="R2533"/>
      <c r="S2533"/>
      <c r="T2533"/>
      <c r="U2533"/>
      <c r="V2533"/>
      <c r="W2533"/>
    </row>
    <row r="2534" spans="2:23" x14ac:dyDescent="0.35">
      <c r="B2534"/>
      <c r="C2534"/>
      <c r="D2534"/>
      <c r="E2534"/>
      <c r="F2534"/>
      <c r="G2534"/>
      <c r="H2534"/>
      <c r="I2534"/>
      <c r="J2534"/>
      <c r="K2534"/>
      <c r="L2534"/>
      <c r="M2534"/>
      <c r="N2534"/>
      <c r="O2534"/>
      <c r="P2534"/>
      <c r="Q2534"/>
      <c r="R2534"/>
      <c r="S2534"/>
      <c r="T2534"/>
      <c r="U2534"/>
      <c r="V2534"/>
      <c r="W2534"/>
    </row>
    <row r="2535" spans="2:23" x14ac:dyDescent="0.35">
      <c r="B2535"/>
      <c r="C2535"/>
      <c r="D2535"/>
      <c r="E2535"/>
      <c r="F2535"/>
      <c r="G2535"/>
      <c r="H2535"/>
      <c r="I2535"/>
      <c r="J2535"/>
      <c r="K2535"/>
      <c r="L2535"/>
      <c r="M2535"/>
      <c r="N2535"/>
      <c r="O2535"/>
      <c r="P2535"/>
      <c r="Q2535"/>
      <c r="R2535"/>
      <c r="S2535"/>
      <c r="T2535"/>
      <c r="U2535"/>
      <c r="V2535"/>
      <c r="W2535"/>
    </row>
    <row r="2536" spans="2:23" x14ac:dyDescent="0.35">
      <c r="B2536"/>
      <c r="C2536"/>
      <c r="D2536"/>
      <c r="E2536"/>
      <c r="F2536"/>
      <c r="G2536"/>
      <c r="H2536"/>
      <c r="I2536"/>
      <c r="J2536"/>
      <c r="K2536"/>
      <c r="L2536"/>
      <c r="M2536"/>
      <c r="N2536"/>
      <c r="O2536"/>
      <c r="P2536"/>
      <c r="Q2536"/>
      <c r="R2536"/>
      <c r="S2536"/>
      <c r="T2536"/>
      <c r="U2536"/>
      <c r="V2536"/>
      <c r="W2536"/>
    </row>
    <row r="2537" spans="2:23" x14ac:dyDescent="0.35">
      <c r="B2537"/>
      <c r="C2537"/>
      <c r="D2537"/>
      <c r="E2537"/>
      <c r="F2537"/>
      <c r="G2537"/>
      <c r="H2537"/>
      <c r="I2537"/>
      <c r="J2537"/>
      <c r="K2537"/>
      <c r="L2537"/>
      <c r="M2537"/>
      <c r="N2537"/>
      <c r="O2537"/>
      <c r="P2537"/>
      <c r="Q2537"/>
      <c r="R2537"/>
      <c r="S2537"/>
      <c r="T2537"/>
      <c r="U2537"/>
      <c r="V2537"/>
      <c r="W2537"/>
    </row>
    <row r="2538" spans="2:23" x14ac:dyDescent="0.35">
      <c r="B2538"/>
      <c r="C2538"/>
      <c r="D2538"/>
      <c r="E2538"/>
      <c r="F2538"/>
      <c r="G2538"/>
      <c r="H2538"/>
      <c r="I2538"/>
      <c r="J2538"/>
      <c r="K2538"/>
      <c r="L2538"/>
      <c r="M2538"/>
      <c r="N2538"/>
      <c r="O2538"/>
      <c r="P2538"/>
      <c r="Q2538"/>
      <c r="R2538"/>
      <c r="S2538"/>
      <c r="T2538"/>
      <c r="U2538"/>
      <c r="V2538"/>
      <c r="W2538"/>
    </row>
    <row r="2539" spans="2:23" x14ac:dyDescent="0.35">
      <c r="B2539"/>
      <c r="C2539"/>
      <c r="D2539"/>
      <c r="E2539"/>
      <c r="F2539"/>
      <c r="G2539"/>
      <c r="H2539"/>
      <c r="I2539"/>
      <c r="J2539"/>
      <c r="K2539"/>
      <c r="L2539"/>
      <c r="M2539"/>
      <c r="N2539"/>
      <c r="O2539"/>
      <c r="P2539"/>
      <c r="Q2539"/>
      <c r="R2539"/>
      <c r="S2539"/>
      <c r="T2539"/>
      <c r="U2539"/>
      <c r="V2539"/>
      <c r="W2539"/>
    </row>
    <row r="2540" spans="2:23" x14ac:dyDescent="0.35">
      <c r="B2540"/>
      <c r="C2540"/>
      <c r="D2540"/>
      <c r="E2540"/>
      <c r="F2540"/>
      <c r="G2540"/>
      <c r="H2540"/>
      <c r="I2540"/>
      <c r="J2540"/>
      <c r="K2540"/>
      <c r="L2540"/>
      <c r="M2540"/>
      <c r="N2540"/>
      <c r="O2540"/>
      <c r="P2540"/>
      <c r="Q2540"/>
      <c r="R2540"/>
      <c r="S2540"/>
      <c r="T2540"/>
      <c r="U2540"/>
      <c r="V2540"/>
      <c r="W2540"/>
    </row>
    <row r="2541" spans="2:23" x14ac:dyDescent="0.35">
      <c r="B2541"/>
      <c r="C2541"/>
      <c r="D2541"/>
      <c r="E2541"/>
      <c r="F2541"/>
      <c r="G2541"/>
      <c r="H2541"/>
      <c r="I2541"/>
      <c r="J2541"/>
      <c r="K2541"/>
      <c r="L2541"/>
      <c r="M2541"/>
      <c r="N2541"/>
      <c r="O2541"/>
      <c r="P2541"/>
      <c r="Q2541"/>
      <c r="R2541"/>
      <c r="S2541"/>
      <c r="T2541"/>
      <c r="U2541"/>
      <c r="V2541"/>
      <c r="W2541"/>
    </row>
    <row r="2542" spans="2:23" x14ac:dyDescent="0.35">
      <c r="B2542"/>
      <c r="C2542"/>
      <c r="D2542"/>
      <c r="E2542"/>
      <c r="F2542"/>
      <c r="G2542"/>
      <c r="H2542"/>
      <c r="I2542"/>
      <c r="J2542"/>
      <c r="K2542"/>
      <c r="L2542"/>
      <c r="M2542"/>
      <c r="N2542"/>
      <c r="O2542"/>
      <c r="P2542"/>
      <c r="Q2542"/>
      <c r="R2542"/>
      <c r="S2542"/>
      <c r="T2542"/>
      <c r="U2542"/>
      <c r="V2542"/>
      <c r="W2542"/>
    </row>
    <row r="2543" spans="2:23" x14ac:dyDescent="0.35">
      <c r="B2543"/>
      <c r="C2543"/>
      <c r="D2543"/>
      <c r="E2543"/>
      <c r="F2543"/>
      <c r="G2543"/>
      <c r="H2543"/>
      <c r="I2543"/>
      <c r="J2543"/>
      <c r="K2543"/>
      <c r="L2543"/>
      <c r="M2543"/>
      <c r="N2543"/>
      <c r="O2543"/>
      <c r="P2543"/>
      <c r="Q2543"/>
      <c r="R2543"/>
      <c r="S2543"/>
      <c r="T2543"/>
      <c r="U2543"/>
      <c r="V2543"/>
      <c r="W2543"/>
    </row>
    <row r="2544" spans="2:23" x14ac:dyDescent="0.35">
      <c r="B2544"/>
      <c r="C2544"/>
      <c r="D2544"/>
      <c r="E2544"/>
      <c r="F2544"/>
      <c r="G2544"/>
      <c r="H2544"/>
      <c r="I2544"/>
      <c r="J2544"/>
      <c r="K2544"/>
      <c r="L2544"/>
      <c r="M2544"/>
      <c r="N2544"/>
      <c r="O2544"/>
      <c r="P2544"/>
      <c r="Q2544"/>
      <c r="R2544"/>
      <c r="S2544"/>
      <c r="T2544"/>
      <c r="U2544"/>
      <c r="V2544"/>
      <c r="W2544"/>
    </row>
    <row r="2545" spans="2:23" x14ac:dyDescent="0.35">
      <c r="B2545"/>
      <c r="C2545"/>
      <c r="D2545"/>
      <c r="E2545"/>
      <c r="F2545"/>
      <c r="G2545"/>
      <c r="H2545"/>
      <c r="I2545"/>
      <c r="J2545"/>
      <c r="K2545"/>
      <c r="L2545"/>
      <c r="M2545"/>
      <c r="N2545"/>
      <c r="O2545"/>
      <c r="P2545"/>
      <c r="Q2545"/>
      <c r="R2545"/>
      <c r="S2545"/>
      <c r="T2545"/>
      <c r="U2545"/>
      <c r="V2545"/>
      <c r="W2545"/>
    </row>
    <row r="2546" spans="2:23" x14ac:dyDescent="0.35">
      <c r="B2546"/>
      <c r="C2546"/>
      <c r="D2546"/>
      <c r="E2546"/>
      <c r="F2546"/>
      <c r="G2546"/>
      <c r="H2546"/>
      <c r="I2546"/>
      <c r="J2546"/>
      <c r="K2546"/>
      <c r="L2546"/>
      <c r="M2546"/>
      <c r="N2546"/>
      <c r="O2546"/>
      <c r="P2546"/>
      <c r="Q2546"/>
      <c r="R2546"/>
      <c r="S2546"/>
      <c r="T2546"/>
      <c r="U2546"/>
      <c r="V2546"/>
      <c r="W2546"/>
    </row>
    <row r="2547" spans="2:23" x14ac:dyDescent="0.35">
      <c r="B2547"/>
      <c r="C2547"/>
      <c r="D2547"/>
      <c r="E2547"/>
      <c r="F2547"/>
      <c r="G2547"/>
      <c r="H2547"/>
      <c r="I2547"/>
      <c r="J2547"/>
      <c r="K2547"/>
      <c r="L2547"/>
      <c r="M2547"/>
      <c r="N2547"/>
      <c r="O2547"/>
      <c r="P2547"/>
      <c r="Q2547"/>
      <c r="R2547"/>
      <c r="S2547"/>
      <c r="T2547"/>
      <c r="U2547"/>
      <c r="V2547"/>
      <c r="W2547"/>
    </row>
    <row r="2548" spans="2:23" x14ac:dyDescent="0.35">
      <c r="B2548"/>
      <c r="C2548"/>
      <c r="D2548"/>
      <c r="E2548"/>
      <c r="F2548"/>
      <c r="G2548"/>
      <c r="H2548"/>
      <c r="I2548"/>
      <c r="J2548"/>
      <c r="K2548"/>
      <c r="L2548"/>
      <c r="M2548"/>
      <c r="N2548"/>
      <c r="O2548"/>
      <c r="P2548"/>
      <c r="Q2548"/>
      <c r="R2548"/>
      <c r="S2548"/>
      <c r="T2548"/>
      <c r="U2548"/>
      <c r="V2548"/>
      <c r="W2548"/>
    </row>
    <row r="2549" spans="2:23" x14ac:dyDescent="0.35">
      <c r="B2549"/>
      <c r="C2549"/>
      <c r="D2549"/>
      <c r="E2549"/>
      <c r="F2549"/>
      <c r="G2549"/>
      <c r="H2549"/>
      <c r="I2549"/>
      <c r="J2549"/>
      <c r="K2549"/>
      <c r="L2549"/>
      <c r="M2549"/>
      <c r="N2549"/>
      <c r="O2549"/>
      <c r="P2549"/>
      <c r="Q2549"/>
      <c r="R2549"/>
      <c r="S2549"/>
      <c r="T2549"/>
      <c r="U2549"/>
      <c r="V2549"/>
      <c r="W2549"/>
    </row>
    <row r="2550" spans="2:23" x14ac:dyDescent="0.35">
      <c r="B2550"/>
      <c r="C2550"/>
      <c r="D2550"/>
      <c r="E2550"/>
      <c r="F2550"/>
      <c r="G2550"/>
      <c r="H2550"/>
      <c r="I2550"/>
      <c r="J2550"/>
      <c r="K2550"/>
      <c r="L2550"/>
      <c r="M2550"/>
      <c r="N2550"/>
      <c r="O2550"/>
      <c r="P2550"/>
      <c r="Q2550"/>
      <c r="R2550"/>
      <c r="S2550"/>
      <c r="T2550"/>
      <c r="U2550"/>
      <c r="V2550"/>
      <c r="W2550"/>
    </row>
    <row r="2551" spans="2:23" x14ac:dyDescent="0.35">
      <c r="B2551"/>
      <c r="C2551"/>
      <c r="D2551"/>
      <c r="E2551"/>
      <c r="F2551"/>
      <c r="G2551"/>
      <c r="H2551"/>
      <c r="I2551"/>
      <c r="J2551"/>
      <c r="K2551"/>
      <c r="L2551"/>
      <c r="M2551"/>
      <c r="N2551"/>
      <c r="O2551"/>
      <c r="P2551"/>
      <c r="Q2551"/>
      <c r="R2551"/>
      <c r="S2551"/>
      <c r="T2551"/>
      <c r="U2551"/>
      <c r="V2551"/>
      <c r="W2551"/>
    </row>
    <row r="2552" spans="2:23" x14ac:dyDescent="0.35">
      <c r="B2552"/>
      <c r="C2552"/>
      <c r="D2552"/>
      <c r="E2552"/>
      <c r="F2552"/>
      <c r="G2552"/>
      <c r="H2552"/>
      <c r="I2552"/>
      <c r="J2552"/>
      <c r="K2552"/>
      <c r="L2552"/>
      <c r="M2552"/>
      <c r="N2552"/>
      <c r="O2552"/>
      <c r="P2552"/>
      <c r="Q2552"/>
      <c r="R2552"/>
      <c r="S2552"/>
      <c r="T2552"/>
      <c r="U2552"/>
      <c r="V2552"/>
      <c r="W2552"/>
    </row>
    <row r="2553" spans="2:23" x14ac:dyDescent="0.35">
      <c r="B2553"/>
      <c r="C2553"/>
      <c r="D2553"/>
      <c r="E2553"/>
      <c r="F2553"/>
      <c r="G2553"/>
      <c r="H2553"/>
      <c r="I2553"/>
      <c r="J2553"/>
      <c r="K2553"/>
      <c r="L2553"/>
      <c r="M2553"/>
      <c r="N2553"/>
      <c r="O2553"/>
      <c r="P2553"/>
      <c r="Q2553"/>
      <c r="R2553"/>
      <c r="S2553"/>
      <c r="T2553"/>
      <c r="U2553"/>
      <c r="V2553"/>
      <c r="W2553"/>
    </row>
    <row r="2554" spans="2:23" x14ac:dyDescent="0.35">
      <c r="B2554"/>
      <c r="C2554"/>
      <c r="D2554"/>
      <c r="E2554"/>
      <c r="F2554"/>
      <c r="G2554"/>
      <c r="H2554"/>
      <c r="I2554"/>
      <c r="J2554"/>
      <c r="K2554"/>
      <c r="L2554"/>
      <c r="M2554"/>
      <c r="N2554"/>
      <c r="O2554"/>
      <c r="P2554"/>
      <c r="Q2554"/>
      <c r="R2554"/>
      <c r="S2554"/>
      <c r="T2554"/>
      <c r="U2554"/>
      <c r="V2554"/>
      <c r="W2554"/>
    </row>
    <row r="2555" spans="2:23" x14ac:dyDescent="0.35">
      <c r="B2555"/>
      <c r="C2555"/>
      <c r="D2555"/>
      <c r="E2555"/>
      <c r="F2555"/>
      <c r="G2555"/>
      <c r="H2555"/>
      <c r="I2555"/>
      <c r="J2555"/>
      <c r="K2555"/>
      <c r="L2555"/>
      <c r="M2555"/>
      <c r="N2555"/>
      <c r="O2555"/>
      <c r="P2555"/>
      <c r="Q2555"/>
      <c r="R2555"/>
      <c r="S2555"/>
      <c r="T2555"/>
      <c r="U2555"/>
      <c r="V2555"/>
      <c r="W2555"/>
    </row>
    <row r="2556" spans="2:23" x14ac:dyDescent="0.35">
      <c r="B2556"/>
      <c r="C2556"/>
      <c r="D2556"/>
      <c r="E2556"/>
      <c r="F2556"/>
      <c r="G2556"/>
      <c r="H2556"/>
      <c r="I2556"/>
      <c r="J2556"/>
      <c r="K2556"/>
      <c r="L2556"/>
      <c r="M2556"/>
      <c r="N2556"/>
      <c r="O2556"/>
      <c r="P2556"/>
      <c r="Q2556"/>
      <c r="R2556"/>
      <c r="S2556"/>
      <c r="T2556"/>
      <c r="U2556"/>
      <c r="V2556"/>
      <c r="W2556"/>
    </row>
    <row r="2557" spans="2:23" x14ac:dyDescent="0.35">
      <c r="B2557"/>
      <c r="C2557"/>
      <c r="D2557"/>
      <c r="E2557"/>
      <c r="F2557"/>
      <c r="G2557"/>
      <c r="H2557"/>
      <c r="I2557"/>
      <c r="J2557"/>
      <c r="K2557"/>
      <c r="L2557"/>
      <c r="M2557"/>
      <c r="N2557"/>
      <c r="O2557"/>
      <c r="P2557"/>
      <c r="Q2557"/>
      <c r="R2557"/>
      <c r="S2557"/>
      <c r="T2557"/>
      <c r="U2557"/>
      <c r="V2557"/>
      <c r="W2557"/>
    </row>
    <row r="2558" spans="2:23" x14ac:dyDescent="0.35">
      <c r="B2558"/>
      <c r="C2558"/>
      <c r="D2558"/>
      <c r="E2558"/>
      <c r="F2558"/>
      <c r="G2558"/>
      <c r="H2558"/>
      <c r="I2558"/>
      <c r="J2558"/>
      <c r="K2558"/>
      <c r="L2558"/>
      <c r="M2558"/>
      <c r="N2558"/>
      <c r="O2558"/>
      <c r="P2558"/>
      <c r="Q2558"/>
      <c r="R2558"/>
      <c r="S2558"/>
      <c r="T2558"/>
      <c r="U2558"/>
      <c r="V2558"/>
      <c r="W2558"/>
    </row>
    <row r="2559" spans="2:23" x14ac:dyDescent="0.35">
      <c r="B2559"/>
      <c r="C2559"/>
      <c r="D2559"/>
      <c r="E2559"/>
      <c r="F2559"/>
      <c r="G2559"/>
      <c r="H2559"/>
      <c r="I2559"/>
      <c r="J2559"/>
      <c r="K2559"/>
      <c r="L2559"/>
      <c r="M2559"/>
      <c r="N2559"/>
      <c r="O2559"/>
      <c r="P2559"/>
      <c r="Q2559"/>
      <c r="R2559"/>
      <c r="S2559"/>
      <c r="T2559"/>
      <c r="U2559"/>
      <c r="V2559"/>
      <c r="W2559"/>
    </row>
    <row r="2560" spans="2:23" x14ac:dyDescent="0.35">
      <c r="B2560"/>
      <c r="C2560"/>
      <c r="D2560"/>
      <c r="E2560"/>
      <c r="F2560"/>
      <c r="G2560"/>
      <c r="H2560"/>
      <c r="I2560"/>
      <c r="J2560"/>
      <c r="K2560"/>
      <c r="L2560"/>
      <c r="M2560"/>
      <c r="N2560"/>
      <c r="O2560"/>
      <c r="P2560"/>
      <c r="Q2560"/>
      <c r="R2560"/>
      <c r="S2560"/>
      <c r="T2560"/>
      <c r="U2560"/>
      <c r="V2560"/>
      <c r="W2560"/>
    </row>
    <row r="2561" spans="2:23" x14ac:dyDescent="0.35">
      <c r="B2561"/>
      <c r="C2561"/>
      <c r="D2561"/>
      <c r="E2561"/>
      <c r="F2561"/>
      <c r="G2561"/>
      <c r="H2561"/>
      <c r="I2561"/>
      <c r="J2561"/>
      <c r="K2561"/>
      <c r="L2561"/>
      <c r="M2561"/>
      <c r="N2561"/>
      <c r="O2561"/>
      <c r="P2561"/>
      <c r="Q2561"/>
      <c r="R2561"/>
      <c r="S2561"/>
      <c r="T2561"/>
      <c r="U2561"/>
      <c r="V2561"/>
      <c r="W2561"/>
    </row>
    <row r="2562" spans="2:23" x14ac:dyDescent="0.35">
      <c r="B2562"/>
      <c r="C2562"/>
      <c r="D2562"/>
      <c r="E2562"/>
      <c r="F2562"/>
      <c r="G2562"/>
      <c r="H2562"/>
      <c r="I2562"/>
      <c r="J2562"/>
      <c r="K2562"/>
      <c r="L2562"/>
      <c r="M2562"/>
      <c r="N2562"/>
      <c r="O2562"/>
      <c r="P2562"/>
      <c r="Q2562"/>
      <c r="R2562"/>
      <c r="S2562"/>
      <c r="T2562"/>
      <c r="U2562"/>
      <c r="V2562"/>
      <c r="W2562"/>
    </row>
    <row r="2563" spans="2:23" x14ac:dyDescent="0.35">
      <c r="B2563"/>
      <c r="C2563"/>
      <c r="D2563"/>
      <c r="E2563"/>
      <c r="F2563"/>
      <c r="G2563"/>
      <c r="H2563"/>
      <c r="I2563"/>
      <c r="J2563"/>
      <c r="K2563"/>
      <c r="L2563"/>
      <c r="M2563"/>
      <c r="N2563"/>
      <c r="O2563"/>
      <c r="P2563"/>
      <c r="Q2563"/>
      <c r="R2563"/>
      <c r="S2563"/>
      <c r="T2563"/>
      <c r="U2563"/>
      <c r="V2563"/>
      <c r="W2563"/>
    </row>
    <row r="2564" spans="2:23" x14ac:dyDescent="0.35">
      <c r="B2564"/>
      <c r="C2564"/>
      <c r="D2564"/>
      <c r="E2564"/>
      <c r="F2564"/>
      <c r="G2564"/>
      <c r="H2564"/>
      <c r="I2564"/>
      <c r="J2564"/>
      <c r="K2564"/>
      <c r="L2564"/>
      <c r="M2564"/>
      <c r="N2564"/>
      <c r="O2564"/>
      <c r="P2564"/>
      <c r="Q2564"/>
      <c r="R2564"/>
      <c r="S2564"/>
      <c r="T2564"/>
      <c r="U2564"/>
      <c r="V2564"/>
      <c r="W2564"/>
    </row>
    <row r="2565" spans="2:23" x14ac:dyDescent="0.35">
      <c r="B2565"/>
      <c r="C2565"/>
      <c r="D2565"/>
      <c r="E2565"/>
      <c r="F2565"/>
      <c r="G2565"/>
      <c r="H2565"/>
      <c r="I2565"/>
      <c r="J2565"/>
      <c r="K2565"/>
      <c r="L2565"/>
      <c r="M2565"/>
      <c r="N2565"/>
      <c r="O2565"/>
      <c r="P2565"/>
      <c r="Q2565"/>
      <c r="R2565"/>
      <c r="S2565"/>
      <c r="T2565"/>
      <c r="U2565"/>
      <c r="V2565"/>
      <c r="W2565"/>
    </row>
    <row r="2566" spans="2:23" x14ac:dyDescent="0.35">
      <c r="B2566"/>
      <c r="C2566"/>
      <c r="D2566"/>
      <c r="E2566"/>
      <c r="F2566"/>
      <c r="G2566"/>
      <c r="H2566"/>
      <c r="I2566"/>
      <c r="J2566"/>
      <c r="K2566"/>
      <c r="L2566"/>
      <c r="M2566"/>
      <c r="N2566"/>
      <c r="O2566"/>
      <c r="P2566"/>
      <c r="Q2566"/>
      <c r="R2566"/>
      <c r="S2566"/>
      <c r="T2566"/>
      <c r="U2566"/>
      <c r="V2566"/>
      <c r="W2566"/>
    </row>
    <row r="2567" spans="2:23" x14ac:dyDescent="0.35">
      <c r="B2567"/>
      <c r="C2567"/>
      <c r="D2567"/>
      <c r="E2567"/>
      <c r="F2567"/>
      <c r="G2567"/>
      <c r="H2567"/>
      <c r="I2567"/>
      <c r="J2567"/>
      <c r="K2567"/>
      <c r="L2567"/>
      <c r="M2567"/>
      <c r="N2567"/>
      <c r="O2567"/>
      <c r="P2567"/>
      <c r="Q2567"/>
      <c r="R2567"/>
      <c r="S2567"/>
      <c r="T2567"/>
      <c r="U2567"/>
      <c r="V2567"/>
      <c r="W2567"/>
    </row>
    <row r="2568" spans="2:23" x14ac:dyDescent="0.35">
      <c r="B2568"/>
      <c r="C2568"/>
      <c r="D2568"/>
      <c r="E2568"/>
      <c r="F2568"/>
      <c r="G2568"/>
      <c r="H2568"/>
      <c r="I2568"/>
      <c r="J2568"/>
      <c r="K2568"/>
      <c r="L2568"/>
      <c r="M2568"/>
      <c r="N2568"/>
      <c r="O2568"/>
      <c r="P2568"/>
      <c r="Q2568"/>
      <c r="R2568"/>
      <c r="S2568"/>
      <c r="T2568"/>
      <c r="U2568"/>
      <c r="V2568"/>
      <c r="W2568"/>
    </row>
    <row r="2569" spans="2:23" x14ac:dyDescent="0.35">
      <c r="B2569"/>
      <c r="C2569"/>
      <c r="D2569"/>
      <c r="E2569"/>
      <c r="F2569"/>
      <c r="G2569"/>
      <c r="H2569"/>
      <c r="I2569"/>
      <c r="J2569"/>
      <c r="K2569"/>
      <c r="L2569"/>
      <c r="M2569"/>
      <c r="N2569"/>
      <c r="O2569"/>
      <c r="P2569"/>
      <c r="Q2569"/>
      <c r="R2569"/>
      <c r="S2569"/>
      <c r="T2569"/>
      <c r="U2569"/>
      <c r="V2569"/>
      <c r="W2569"/>
    </row>
    <row r="2570" spans="2:23" x14ac:dyDescent="0.35">
      <c r="B2570"/>
      <c r="C2570"/>
      <c r="D2570"/>
      <c r="E2570"/>
      <c r="F2570"/>
      <c r="G2570"/>
      <c r="H2570"/>
      <c r="I2570"/>
      <c r="J2570"/>
      <c r="K2570"/>
      <c r="L2570"/>
      <c r="M2570"/>
      <c r="N2570"/>
      <c r="O2570"/>
      <c r="P2570"/>
      <c r="Q2570"/>
      <c r="R2570"/>
      <c r="S2570"/>
      <c r="T2570"/>
      <c r="U2570"/>
      <c r="V2570"/>
      <c r="W2570"/>
    </row>
    <row r="2571" spans="2:23" x14ac:dyDescent="0.35">
      <c r="B2571"/>
      <c r="C2571"/>
      <c r="D2571"/>
      <c r="E2571"/>
      <c r="F2571"/>
      <c r="G2571"/>
      <c r="H2571"/>
      <c r="I2571"/>
      <c r="J2571"/>
      <c r="K2571"/>
      <c r="L2571"/>
      <c r="M2571"/>
      <c r="N2571"/>
      <c r="O2571"/>
      <c r="P2571"/>
      <c r="Q2571"/>
      <c r="R2571"/>
      <c r="S2571"/>
      <c r="T2571"/>
      <c r="U2571"/>
      <c r="V2571"/>
      <c r="W2571"/>
    </row>
    <row r="2572" spans="2:23" x14ac:dyDescent="0.35">
      <c r="B2572"/>
      <c r="C2572"/>
      <c r="D2572"/>
      <c r="E2572"/>
      <c r="F2572"/>
      <c r="G2572"/>
      <c r="H2572"/>
      <c r="I2572"/>
      <c r="J2572"/>
      <c r="K2572"/>
      <c r="L2572"/>
      <c r="M2572"/>
      <c r="N2572"/>
      <c r="O2572"/>
      <c r="P2572"/>
      <c r="Q2572"/>
      <c r="R2572"/>
      <c r="S2572"/>
      <c r="T2572"/>
      <c r="U2572"/>
      <c r="V2572"/>
      <c r="W2572"/>
    </row>
    <row r="2573" spans="2:23" x14ac:dyDescent="0.35">
      <c r="B2573"/>
      <c r="C2573"/>
      <c r="D2573"/>
      <c r="E2573"/>
      <c r="F2573"/>
      <c r="G2573"/>
      <c r="H2573"/>
      <c r="I2573"/>
      <c r="J2573"/>
      <c r="K2573"/>
      <c r="L2573"/>
      <c r="M2573"/>
      <c r="N2573"/>
      <c r="O2573"/>
      <c r="P2573"/>
      <c r="Q2573"/>
      <c r="R2573"/>
      <c r="S2573"/>
      <c r="T2573"/>
      <c r="U2573"/>
      <c r="V2573"/>
      <c r="W2573"/>
    </row>
    <row r="2574" spans="2:23" x14ac:dyDescent="0.35">
      <c r="B2574"/>
      <c r="C2574"/>
      <c r="D2574"/>
      <c r="E2574"/>
      <c r="F2574"/>
      <c r="G2574"/>
      <c r="H2574"/>
      <c r="I2574"/>
      <c r="J2574"/>
      <c r="K2574"/>
      <c r="L2574"/>
      <c r="M2574"/>
      <c r="N2574"/>
      <c r="O2574"/>
      <c r="P2574"/>
      <c r="Q2574"/>
      <c r="R2574"/>
      <c r="S2574"/>
      <c r="T2574"/>
      <c r="U2574"/>
      <c r="V2574"/>
      <c r="W2574"/>
    </row>
    <row r="2575" spans="2:23" x14ac:dyDescent="0.35">
      <c r="B2575"/>
      <c r="C2575"/>
      <c r="D2575"/>
      <c r="E2575"/>
      <c r="F2575"/>
      <c r="G2575"/>
      <c r="H2575"/>
      <c r="I2575"/>
      <c r="J2575"/>
      <c r="K2575"/>
      <c r="L2575"/>
      <c r="M2575"/>
      <c r="N2575"/>
      <c r="O2575"/>
      <c r="P2575"/>
      <c r="Q2575"/>
      <c r="R2575"/>
      <c r="S2575"/>
      <c r="T2575"/>
      <c r="U2575"/>
      <c r="V2575"/>
      <c r="W2575"/>
    </row>
    <row r="2576" spans="2:23" x14ac:dyDescent="0.35">
      <c r="B2576"/>
      <c r="C2576"/>
      <c r="D2576"/>
      <c r="E2576"/>
      <c r="F2576"/>
      <c r="G2576"/>
      <c r="H2576"/>
      <c r="I2576"/>
      <c r="J2576"/>
      <c r="K2576"/>
      <c r="L2576"/>
      <c r="M2576"/>
      <c r="N2576"/>
      <c r="O2576"/>
      <c r="P2576"/>
      <c r="Q2576"/>
      <c r="R2576"/>
      <c r="S2576"/>
      <c r="T2576"/>
      <c r="U2576"/>
      <c r="V2576"/>
      <c r="W2576"/>
    </row>
    <row r="2577" spans="2:23" x14ac:dyDescent="0.35">
      <c r="B2577"/>
      <c r="C2577"/>
      <c r="D2577"/>
      <c r="E2577"/>
      <c r="F2577"/>
      <c r="G2577"/>
      <c r="H2577"/>
      <c r="I2577"/>
      <c r="J2577"/>
      <c r="K2577"/>
      <c r="L2577"/>
      <c r="M2577"/>
      <c r="N2577"/>
      <c r="O2577"/>
      <c r="P2577"/>
      <c r="Q2577"/>
      <c r="R2577"/>
      <c r="S2577"/>
      <c r="T2577"/>
      <c r="U2577"/>
      <c r="V2577"/>
      <c r="W2577"/>
    </row>
    <row r="2578" spans="2:23" x14ac:dyDescent="0.35">
      <c r="B2578"/>
      <c r="C2578"/>
      <c r="D2578"/>
      <c r="E2578"/>
      <c r="F2578"/>
      <c r="G2578"/>
      <c r="H2578"/>
      <c r="I2578"/>
      <c r="J2578"/>
      <c r="K2578"/>
      <c r="L2578"/>
      <c r="M2578"/>
      <c r="N2578"/>
      <c r="O2578"/>
      <c r="P2578"/>
      <c r="Q2578"/>
      <c r="R2578"/>
      <c r="S2578"/>
      <c r="T2578"/>
      <c r="U2578"/>
      <c r="V2578"/>
      <c r="W2578"/>
    </row>
    <row r="2579" spans="2:23" x14ac:dyDescent="0.35">
      <c r="B2579"/>
      <c r="C2579"/>
      <c r="D2579"/>
      <c r="E2579"/>
      <c r="F2579"/>
      <c r="G2579"/>
      <c r="H2579"/>
      <c r="I2579"/>
      <c r="J2579"/>
      <c r="K2579"/>
      <c r="L2579"/>
      <c r="M2579"/>
      <c r="N2579"/>
      <c r="O2579"/>
      <c r="P2579"/>
      <c r="Q2579"/>
      <c r="R2579"/>
      <c r="S2579"/>
      <c r="T2579"/>
      <c r="U2579"/>
      <c r="V2579"/>
      <c r="W2579"/>
    </row>
    <row r="2580" spans="2:23" x14ac:dyDescent="0.35">
      <c r="B2580"/>
      <c r="C2580"/>
      <c r="D2580"/>
      <c r="E2580"/>
      <c r="F2580"/>
      <c r="G2580"/>
      <c r="H2580"/>
      <c r="I2580"/>
      <c r="J2580"/>
      <c r="K2580"/>
      <c r="L2580"/>
      <c r="M2580"/>
      <c r="N2580"/>
      <c r="O2580"/>
      <c r="P2580"/>
      <c r="Q2580"/>
      <c r="R2580"/>
      <c r="S2580"/>
      <c r="T2580"/>
      <c r="U2580"/>
      <c r="V2580"/>
      <c r="W2580"/>
    </row>
    <row r="2581" spans="2:23" x14ac:dyDescent="0.35">
      <c r="B2581"/>
      <c r="C2581"/>
      <c r="D2581"/>
      <c r="E2581"/>
      <c r="F2581"/>
      <c r="G2581"/>
      <c r="H2581"/>
      <c r="I2581"/>
      <c r="J2581"/>
      <c r="K2581"/>
      <c r="L2581"/>
      <c r="M2581"/>
      <c r="N2581"/>
      <c r="O2581"/>
      <c r="P2581"/>
      <c r="Q2581"/>
      <c r="R2581"/>
      <c r="S2581"/>
      <c r="T2581"/>
      <c r="U2581"/>
      <c r="V2581"/>
      <c r="W2581"/>
    </row>
    <row r="2582" spans="2:23" x14ac:dyDescent="0.35">
      <c r="B2582"/>
      <c r="C2582"/>
      <c r="D2582"/>
      <c r="E2582"/>
      <c r="F2582"/>
      <c r="G2582"/>
      <c r="H2582"/>
      <c r="I2582"/>
      <c r="J2582"/>
      <c r="K2582"/>
      <c r="L2582"/>
      <c r="M2582"/>
      <c r="N2582"/>
      <c r="O2582"/>
      <c r="P2582"/>
      <c r="Q2582"/>
      <c r="R2582"/>
      <c r="S2582"/>
      <c r="T2582"/>
      <c r="U2582"/>
      <c r="V2582"/>
      <c r="W2582"/>
    </row>
    <row r="2583" spans="2:23" x14ac:dyDescent="0.35">
      <c r="B2583"/>
      <c r="C2583"/>
      <c r="D2583"/>
      <c r="E2583"/>
      <c r="F2583"/>
      <c r="G2583"/>
      <c r="H2583"/>
      <c r="I2583"/>
      <c r="J2583"/>
      <c r="K2583"/>
      <c r="L2583"/>
      <c r="M2583"/>
      <c r="N2583"/>
      <c r="O2583"/>
      <c r="P2583"/>
      <c r="Q2583"/>
      <c r="R2583"/>
      <c r="S2583"/>
      <c r="T2583"/>
      <c r="U2583"/>
      <c r="V2583"/>
      <c r="W2583"/>
    </row>
    <row r="2584" spans="2:23" x14ac:dyDescent="0.35">
      <c r="B2584"/>
      <c r="C2584"/>
      <c r="D2584"/>
      <c r="E2584"/>
      <c r="F2584"/>
      <c r="G2584"/>
      <c r="H2584"/>
      <c r="I2584"/>
      <c r="J2584"/>
      <c r="K2584"/>
      <c r="L2584"/>
      <c r="M2584"/>
      <c r="N2584"/>
      <c r="O2584"/>
      <c r="P2584"/>
      <c r="Q2584"/>
      <c r="R2584"/>
      <c r="S2584"/>
      <c r="T2584"/>
      <c r="U2584"/>
      <c r="V2584"/>
      <c r="W2584"/>
    </row>
    <row r="2585" spans="2:23" x14ac:dyDescent="0.35">
      <c r="B2585"/>
      <c r="C2585"/>
      <c r="D2585"/>
      <c r="E2585"/>
      <c r="F2585"/>
      <c r="G2585"/>
      <c r="H2585"/>
      <c r="I2585"/>
      <c r="J2585"/>
      <c r="K2585"/>
      <c r="L2585"/>
      <c r="M2585"/>
      <c r="N2585"/>
      <c r="O2585"/>
      <c r="P2585"/>
      <c r="Q2585"/>
      <c r="R2585"/>
      <c r="S2585"/>
      <c r="T2585"/>
      <c r="U2585"/>
      <c r="V2585"/>
      <c r="W2585"/>
    </row>
    <row r="2586" spans="2:23" x14ac:dyDescent="0.35">
      <c r="B2586"/>
      <c r="C2586"/>
      <c r="D2586"/>
      <c r="E2586"/>
      <c r="F2586"/>
      <c r="G2586"/>
      <c r="H2586"/>
      <c r="I2586"/>
      <c r="J2586"/>
      <c r="K2586"/>
      <c r="L2586"/>
      <c r="M2586"/>
      <c r="N2586"/>
      <c r="O2586"/>
      <c r="P2586"/>
      <c r="Q2586"/>
      <c r="R2586"/>
      <c r="S2586"/>
      <c r="T2586"/>
      <c r="U2586"/>
      <c r="V2586"/>
      <c r="W2586"/>
    </row>
    <row r="2587" spans="2:23" x14ac:dyDescent="0.35">
      <c r="B2587"/>
      <c r="C2587"/>
      <c r="D2587"/>
      <c r="E2587"/>
      <c r="F2587"/>
      <c r="G2587"/>
      <c r="H2587"/>
      <c r="I2587"/>
      <c r="J2587"/>
      <c r="K2587"/>
      <c r="L2587"/>
      <c r="M2587"/>
      <c r="N2587"/>
      <c r="O2587"/>
      <c r="P2587"/>
      <c r="Q2587"/>
      <c r="R2587"/>
      <c r="S2587"/>
      <c r="T2587"/>
      <c r="U2587"/>
      <c r="V2587"/>
      <c r="W2587"/>
    </row>
    <row r="2588" spans="2:23" x14ac:dyDescent="0.35">
      <c r="B2588"/>
      <c r="C2588"/>
      <c r="D2588"/>
      <c r="E2588"/>
      <c r="F2588"/>
      <c r="G2588"/>
      <c r="H2588"/>
      <c r="I2588"/>
      <c r="J2588"/>
      <c r="K2588"/>
      <c r="L2588"/>
      <c r="M2588"/>
      <c r="N2588"/>
      <c r="O2588"/>
      <c r="P2588"/>
      <c r="Q2588"/>
      <c r="R2588"/>
      <c r="S2588"/>
      <c r="T2588"/>
      <c r="U2588"/>
      <c r="V2588"/>
      <c r="W2588"/>
    </row>
    <row r="2589" spans="2:23" x14ac:dyDescent="0.35">
      <c r="B2589"/>
      <c r="C2589"/>
      <c r="D2589"/>
      <c r="E2589"/>
      <c r="F2589"/>
      <c r="G2589"/>
      <c r="H2589"/>
      <c r="I2589"/>
      <c r="J2589"/>
      <c r="K2589"/>
      <c r="L2589"/>
      <c r="M2589"/>
      <c r="N2589"/>
      <c r="O2589"/>
      <c r="P2589"/>
      <c r="Q2589"/>
      <c r="R2589"/>
      <c r="S2589"/>
      <c r="T2589"/>
      <c r="U2589"/>
      <c r="V2589"/>
      <c r="W2589"/>
    </row>
    <row r="2590" spans="2:23" x14ac:dyDescent="0.35">
      <c r="B2590"/>
      <c r="C2590"/>
      <c r="D2590"/>
      <c r="E2590"/>
      <c r="F2590"/>
      <c r="G2590"/>
      <c r="H2590"/>
      <c r="I2590"/>
      <c r="J2590"/>
      <c r="K2590"/>
      <c r="L2590"/>
      <c r="M2590"/>
      <c r="N2590"/>
      <c r="O2590"/>
      <c r="P2590"/>
      <c r="Q2590"/>
      <c r="R2590"/>
      <c r="S2590"/>
      <c r="T2590"/>
      <c r="U2590"/>
      <c r="V2590"/>
      <c r="W2590"/>
    </row>
    <row r="2591" spans="2:23" x14ac:dyDescent="0.35">
      <c r="B2591"/>
      <c r="C2591"/>
      <c r="D2591"/>
      <c r="E2591"/>
      <c r="F2591"/>
      <c r="G2591"/>
      <c r="H2591"/>
      <c r="I2591"/>
      <c r="J2591"/>
      <c r="K2591"/>
      <c r="L2591"/>
      <c r="M2591"/>
      <c r="N2591"/>
      <c r="O2591"/>
      <c r="P2591"/>
      <c r="Q2591"/>
      <c r="R2591"/>
      <c r="S2591"/>
      <c r="T2591"/>
      <c r="U2591"/>
      <c r="V2591"/>
      <c r="W2591"/>
    </row>
    <row r="2592" spans="2:23" x14ac:dyDescent="0.35">
      <c r="B2592"/>
      <c r="C2592"/>
      <c r="D2592"/>
      <c r="E2592"/>
      <c r="F2592"/>
      <c r="G2592"/>
      <c r="H2592"/>
      <c r="I2592"/>
      <c r="J2592"/>
      <c r="K2592"/>
      <c r="L2592"/>
      <c r="M2592"/>
      <c r="N2592"/>
      <c r="O2592"/>
      <c r="P2592"/>
      <c r="Q2592"/>
      <c r="R2592"/>
      <c r="S2592"/>
      <c r="T2592"/>
      <c r="U2592"/>
      <c r="V2592"/>
      <c r="W2592"/>
    </row>
    <row r="2593" spans="2:23" x14ac:dyDescent="0.35">
      <c r="B2593"/>
      <c r="C2593"/>
      <c r="D2593"/>
      <c r="E2593"/>
      <c r="F2593"/>
      <c r="G2593"/>
      <c r="H2593"/>
      <c r="I2593"/>
      <c r="J2593"/>
      <c r="K2593"/>
      <c r="L2593"/>
      <c r="M2593"/>
      <c r="N2593"/>
      <c r="O2593"/>
      <c r="P2593"/>
      <c r="Q2593"/>
      <c r="R2593"/>
      <c r="S2593"/>
      <c r="T2593"/>
      <c r="U2593"/>
      <c r="V2593"/>
      <c r="W2593"/>
    </row>
    <row r="2594" spans="2:23" x14ac:dyDescent="0.35">
      <c r="B2594"/>
      <c r="C2594"/>
      <c r="D2594"/>
      <c r="E2594"/>
      <c r="F2594"/>
      <c r="G2594"/>
      <c r="H2594"/>
      <c r="I2594"/>
      <c r="J2594"/>
      <c r="K2594"/>
      <c r="L2594"/>
      <c r="M2594"/>
      <c r="N2594"/>
      <c r="O2594"/>
      <c r="P2594"/>
      <c r="Q2594"/>
      <c r="R2594"/>
      <c r="S2594"/>
      <c r="T2594"/>
      <c r="U2594"/>
      <c r="V2594"/>
      <c r="W2594"/>
    </row>
    <row r="2595" spans="2:23" x14ac:dyDescent="0.35">
      <c r="B2595"/>
      <c r="C2595"/>
      <c r="D2595"/>
      <c r="E2595"/>
      <c r="F2595"/>
      <c r="G2595"/>
      <c r="H2595"/>
      <c r="I2595"/>
      <c r="J2595"/>
      <c r="K2595"/>
      <c r="L2595"/>
      <c r="M2595"/>
      <c r="N2595"/>
      <c r="O2595"/>
      <c r="P2595"/>
      <c r="Q2595"/>
      <c r="R2595"/>
      <c r="S2595"/>
      <c r="T2595"/>
      <c r="U2595"/>
      <c r="V2595"/>
      <c r="W2595"/>
    </row>
    <row r="2596" spans="2:23" x14ac:dyDescent="0.35">
      <c r="B2596"/>
      <c r="C2596"/>
      <c r="D2596"/>
      <c r="E2596"/>
      <c r="F2596"/>
      <c r="G2596"/>
      <c r="H2596"/>
      <c r="I2596"/>
      <c r="J2596"/>
      <c r="K2596"/>
      <c r="L2596"/>
      <c r="M2596"/>
      <c r="N2596"/>
      <c r="O2596"/>
      <c r="P2596"/>
      <c r="Q2596"/>
      <c r="R2596"/>
      <c r="S2596"/>
      <c r="T2596"/>
      <c r="U2596"/>
      <c r="V2596"/>
      <c r="W2596"/>
    </row>
    <row r="2597" spans="2:23" x14ac:dyDescent="0.35">
      <c r="B2597"/>
      <c r="C2597"/>
      <c r="D2597"/>
      <c r="E2597"/>
      <c r="F2597"/>
      <c r="G2597"/>
      <c r="H2597"/>
      <c r="I2597"/>
      <c r="J2597"/>
      <c r="K2597"/>
      <c r="L2597"/>
      <c r="M2597"/>
      <c r="N2597"/>
      <c r="O2597"/>
      <c r="P2597"/>
      <c r="Q2597"/>
      <c r="R2597"/>
      <c r="S2597"/>
      <c r="T2597"/>
      <c r="U2597"/>
      <c r="V2597"/>
      <c r="W2597"/>
    </row>
    <row r="2598" spans="2:23" x14ac:dyDescent="0.35">
      <c r="B2598"/>
      <c r="C2598"/>
      <c r="D2598"/>
      <c r="E2598"/>
      <c r="F2598"/>
      <c r="G2598"/>
      <c r="H2598"/>
      <c r="I2598"/>
      <c r="J2598"/>
      <c r="K2598"/>
      <c r="L2598"/>
      <c r="M2598"/>
      <c r="N2598"/>
      <c r="O2598"/>
      <c r="P2598"/>
      <c r="Q2598"/>
      <c r="R2598"/>
      <c r="S2598"/>
      <c r="T2598"/>
      <c r="U2598"/>
      <c r="V2598"/>
      <c r="W2598"/>
    </row>
    <row r="2599" spans="2:23" x14ac:dyDescent="0.35">
      <c r="B2599"/>
      <c r="C2599"/>
      <c r="D2599"/>
      <c r="E2599"/>
      <c r="F2599"/>
      <c r="G2599"/>
      <c r="H2599"/>
      <c r="I2599"/>
      <c r="J2599"/>
      <c r="K2599"/>
      <c r="L2599"/>
      <c r="M2599"/>
      <c r="N2599"/>
      <c r="O2599"/>
      <c r="P2599"/>
      <c r="Q2599"/>
      <c r="R2599"/>
      <c r="S2599"/>
      <c r="T2599"/>
      <c r="U2599"/>
      <c r="V2599"/>
      <c r="W2599"/>
    </row>
    <row r="2600" spans="2:23" x14ac:dyDescent="0.35">
      <c r="B2600"/>
      <c r="C2600"/>
      <c r="D2600"/>
      <c r="E2600"/>
      <c r="F2600"/>
      <c r="G2600"/>
      <c r="H2600"/>
      <c r="I2600"/>
      <c r="J2600"/>
      <c r="K2600"/>
      <c r="L2600"/>
      <c r="M2600"/>
      <c r="N2600"/>
      <c r="O2600"/>
      <c r="P2600"/>
      <c r="Q2600"/>
      <c r="R2600"/>
      <c r="S2600"/>
      <c r="T2600"/>
      <c r="U2600"/>
      <c r="V2600"/>
      <c r="W2600"/>
    </row>
    <row r="2601" spans="2:23" x14ac:dyDescent="0.35">
      <c r="B2601"/>
      <c r="C2601"/>
      <c r="D2601"/>
      <c r="E2601"/>
      <c r="F2601"/>
      <c r="G2601"/>
      <c r="H2601"/>
      <c r="I2601"/>
      <c r="J2601"/>
      <c r="K2601"/>
      <c r="L2601"/>
      <c r="M2601"/>
      <c r="N2601"/>
      <c r="O2601"/>
      <c r="P2601"/>
      <c r="Q2601"/>
      <c r="R2601"/>
      <c r="S2601"/>
      <c r="T2601"/>
      <c r="U2601"/>
      <c r="V2601"/>
      <c r="W2601"/>
    </row>
    <row r="2602" spans="2:23" x14ac:dyDescent="0.35">
      <c r="B2602"/>
      <c r="C2602"/>
      <c r="D2602"/>
      <c r="E2602"/>
      <c r="F2602"/>
      <c r="G2602"/>
      <c r="H2602"/>
      <c r="I2602"/>
      <c r="J2602"/>
      <c r="K2602"/>
      <c r="L2602"/>
      <c r="M2602"/>
      <c r="N2602"/>
      <c r="O2602"/>
      <c r="P2602"/>
      <c r="Q2602"/>
      <c r="R2602"/>
      <c r="S2602"/>
      <c r="T2602"/>
      <c r="U2602"/>
      <c r="V2602"/>
      <c r="W2602"/>
    </row>
    <row r="2603" spans="2:23" x14ac:dyDescent="0.35">
      <c r="B2603"/>
      <c r="C2603"/>
      <c r="D2603"/>
      <c r="E2603"/>
      <c r="F2603"/>
      <c r="G2603"/>
      <c r="H2603"/>
      <c r="I2603"/>
      <c r="J2603"/>
      <c r="K2603"/>
      <c r="L2603"/>
      <c r="M2603"/>
      <c r="N2603"/>
      <c r="O2603"/>
      <c r="P2603"/>
      <c r="Q2603"/>
      <c r="R2603"/>
      <c r="S2603"/>
      <c r="T2603"/>
      <c r="U2603"/>
      <c r="V2603"/>
      <c r="W2603"/>
    </row>
    <row r="2604" spans="2:23" x14ac:dyDescent="0.35">
      <c r="B2604"/>
      <c r="C2604"/>
      <c r="D2604"/>
      <c r="E2604"/>
      <c r="F2604"/>
      <c r="G2604"/>
      <c r="H2604"/>
      <c r="I2604"/>
      <c r="J2604"/>
      <c r="K2604"/>
      <c r="L2604"/>
      <c r="M2604"/>
      <c r="N2604"/>
      <c r="O2604"/>
      <c r="P2604"/>
      <c r="Q2604"/>
      <c r="R2604"/>
      <c r="S2604"/>
      <c r="T2604"/>
      <c r="U2604"/>
      <c r="V2604"/>
      <c r="W2604"/>
    </row>
    <row r="2605" spans="2:23" x14ac:dyDescent="0.35">
      <c r="B2605"/>
      <c r="C2605"/>
      <c r="D2605"/>
      <c r="E2605"/>
      <c r="F2605"/>
      <c r="G2605"/>
      <c r="H2605"/>
      <c r="I2605"/>
      <c r="J2605"/>
      <c r="K2605"/>
      <c r="L2605"/>
      <c r="M2605"/>
      <c r="N2605"/>
      <c r="O2605"/>
      <c r="P2605"/>
      <c r="Q2605"/>
      <c r="R2605"/>
      <c r="S2605"/>
      <c r="T2605"/>
      <c r="U2605"/>
      <c r="V2605"/>
      <c r="W2605"/>
    </row>
    <row r="2606" spans="2:23" x14ac:dyDescent="0.35">
      <c r="B2606"/>
      <c r="C2606"/>
      <c r="D2606"/>
      <c r="E2606"/>
      <c r="F2606"/>
      <c r="G2606"/>
      <c r="H2606"/>
      <c r="I2606"/>
      <c r="J2606"/>
      <c r="K2606"/>
      <c r="L2606"/>
      <c r="M2606"/>
      <c r="N2606"/>
      <c r="O2606"/>
      <c r="P2606"/>
      <c r="Q2606"/>
      <c r="R2606"/>
      <c r="S2606"/>
      <c r="T2606"/>
      <c r="U2606"/>
      <c r="V2606"/>
      <c r="W2606"/>
    </row>
    <row r="2607" spans="2:23" x14ac:dyDescent="0.35">
      <c r="B2607"/>
      <c r="C2607"/>
      <c r="D2607"/>
      <c r="E2607"/>
      <c r="F2607"/>
      <c r="G2607"/>
      <c r="H2607"/>
      <c r="I2607"/>
      <c r="J2607"/>
      <c r="K2607"/>
      <c r="L2607"/>
      <c r="M2607"/>
      <c r="N2607"/>
      <c r="O2607"/>
      <c r="P2607"/>
      <c r="Q2607"/>
      <c r="R2607"/>
      <c r="S2607"/>
      <c r="T2607"/>
      <c r="U2607"/>
      <c r="V2607"/>
      <c r="W2607"/>
    </row>
    <row r="2608" spans="2:23" x14ac:dyDescent="0.35">
      <c r="B2608"/>
      <c r="C2608"/>
      <c r="D2608"/>
      <c r="E2608"/>
      <c r="F2608"/>
      <c r="G2608"/>
      <c r="H2608"/>
      <c r="I2608"/>
      <c r="J2608"/>
      <c r="K2608"/>
      <c r="L2608"/>
      <c r="M2608"/>
      <c r="N2608"/>
      <c r="O2608"/>
      <c r="P2608"/>
      <c r="Q2608"/>
      <c r="R2608"/>
      <c r="S2608"/>
      <c r="T2608"/>
      <c r="U2608"/>
      <c r="V2608"/>
      <c r="W2608"/>
    </row>
    <row r="2609" spans="2:23" x14ac:dyDescent="0.35">
      <c r="B2609"/>
      <c r="C2609"/>
      <c r="D2609"/>
      <c r="E2609"/>
      <c r="F2609"/>
      <c r="G2609"/>
      <c r="H2609"/>
      <c r="I2609"/>
      <c r="J2609"/>
      <c r="K2609"/>
      <c r="L2609"/>
      <c r="M2609"/>
      <c r="N2609"/>
      <c r="O2609"/>
      <c r="P2609"/>
      <c r="Q2609"/>
      <c r="R2609"/>
      <c r="S2609"/>
      <c r="T2609"/>
      <c r="U2609"/>
      <c r="V2609"/>
      <c r="W2609"/>
    </row>
    <row r="2610" spans="2:23" x14ac:dyDescent="0.35">
      <c r="B2610"/>
      <c r="C2610"/>
      <c r="D2610"/>
      <c r="E2610"/>
      <c r="F2610"/>
      <c r="G2610"/>
      <c r="H2610"/>
      <c r="I2610"/>
      <c r="J2610"/>
      <c r="K2610"/>
      <c r="L2610"/>
      <c r="M2610"/>
      <c r="N2610"/>
      <c r="O2610"/>
      <c r="P2610"/>
      <c r="Q2610"/>
      <c r="R2610"/>
      <c r="S2610"/>
      <c r="T2610"/>
      <c r="U2610"/>
      <c r="V2610"/>
      <c r="W2610"/>
    </row>
    <row r="2611" spans="2:23" x14ac:dyDescent="0.35">
      <c r="B2611"/>
      <c r="C2611"/>
      <c r="D2611"/>
      <c r="E2611"/>
      <c r="F2611"/>
      <c r="G2611"/>
      <c r="H2611"/>
      <c r="I2611"/>
      <c r="J2611"/>
      <c r="K2611"/>
      <c r="L2611"/>
      <c r="M2611"/>
      <c r="N2611"/>
      <c r="O2611"/>
      <c r="P2611"/>
      <c r="Q2611"/>
      <c r="R2611"/>
      <c r="S2611"/>
      <c r="T2611"/>
      <c r="U2611"/>
      <c r="V2611"/>
      <c r="W2611"/>
    </row>
    <row r="2612" spans="2:23" x14ac:dyDescent="0.35">
      <c r="B2612"/>
      <c r="C2612"/>
      <c r="D2612"/>
      <c r="E2612"/>
      <c r="F2612"/>
      <c r="G2612"/>
      <c r="H2612"/>
      <c r="I2612"/>
      <c r="J2612"/>
      <c r="K2612"/>
      <c r="L2612"/>
      <c r="M2612"/>
      <c r="N2612"/>
      <c r="O2612"/>
      <c r="P2612"/>
      <c r="Q2612"/>
      <c r="R2612"/>
      <c r="S2612"/>
      <c r="T2612"/>
      <c r="U2612"/>
      <c r="V2612"/>
      <c r="W2612"/>
    </row>
    <row r="2613" spans="2:23" x14ac:dyDescent="0.35">
      <c r="B2613"/>
      <c r="C2613"/>
      <c r="D2613"/>
      <c r="E2613"/>
      <c r="F2613"/>
      <c r="G2613"/>
      <c r="H2613"/>
      <c r="I2613"/>
      <c r="J2613"/>
      <c r="K2613"/>
      <c r="L2613"/>
      <c r="M2613"/>
      <c r="N2613"/>
      <c r="O2613"/>
      <c r="P2613"/>
      <c r="Q2613"/>
      <c r="R2613"/>
      <c r="S2613"/>
      <c r="T2613"/>
      <c r="U2613"/>
      <c r="V2613"/>
      <c r="W2613"/>
    </row>
    <row r="2614" spans="2:23" x14ac:dyDescent="0.35">
      <c r="B2614"/>
      <c r="C2614"/>
      <c r="D2614"/>
      <c r="E2614"/>
      <c r="F2614"/>
      <c r="G2614"/>
      <c r="H2614"/>
      <c r="I2614"/>
      <c r="J2614"/>
      <c r="K2614"/>
      <c r="L2614"/>
      <c r="M2614"/>
      <c r="N2614"/>
      <c r="O2614"/>
      <c r="P2614"/>
      <c r="Q2614"/>
      <c r="R2614"/>
      <c r="S2614"/>
      <c r="T2614"/>
      <c r="U2614"/>
      <c r="V2614"/>
      <c r="W2614"/>
    </row>
    <row r="2615" spans="2:23" x14ac:dyDescent="0.35">
      <c r="B2615"/>
      <c r="C2615"/>
      <c r="D2615"/>
      <c r="E2615"/>
      <c r="F2615"/>
      <c r="G2615"/>
      <c r="H2615"/>
      <c r="I2615"/>
      <c r="J2615"/>
      <c r="K2615"/>
      <c r="L2615"/>
      <c r="M2615"/>
      <c r="N2615"/>
      <c r="O2615"/>
      <c r="P2615"/>
      <c r="Q2615"/>
      <c r="R2615"/>
      <c r="S2615"/>
      <c r="T2615"/>
      <c r="U2615"/>
      <c r="V2615"/>
      <c r="W2615"/>
    </row>
    <row r="2616" spans="2:23" x14ac:dyDescent="0.35">
      <c r="B2616"/>
      <c r="C2616"/>
      <c r="D2616"/>
      <c r="E2616"/>
      <c r="F2616"/>
      <c r="G2616"/>
      <c r="H2616"/>
      <c r="I2616"/>
      <c r="J2616"/>
      <c r="K2616"/>
      <c r="L2616"/>
      <c r="M2616"/>
      <c r="N2616"/>
      <c r="O2616"/>
      <c r="P2616"/>
      <c r="Q2616"/>
      <c r="R2616"/>
      <c r="S2616"/>
      <c r="T2616"/>
      <c r="U2616"/>
      <c r="V2616"/>
      <c r="W2616"/>
    </row>
    <row r="2617" spans="2:23" x14ac:dyDescent="0.35">
      <c r="B2617"/>
      <c r="C2617"/>
      <c r="D2617"/>
      <c r="E2617"/>
      <c r="F2617"/>
      <c r="G2617"/>
      <c r="H2617"/>
      <c r="I2617"/>
      <c r="J2617"/>
      <c r="K2617"/>
      <c r="L2617"/>
      <c r="M2617"/>
      <c r="N2617"/>
      <c r="O2617"/>
      <c r="P2617"/>
      <c r="Q2617"/>
      <c r="R2617"/>
      <c r="S2617"/>
      <c r="T2617"/>
      <c r="U2617"/>
      <c r="V2617"/>
      <c r="W2617"/>
    </row>
    <row r="2618" spans="2:23" x14ac:dyDescent="0.35">
      <c r="B2618"/>
      <c r="C2618"/>
      <c r="D2618"/>
      <c r="E2618"/>
      <c r="F2618"/>
      <c r="G2618"/>
      <c r="H2618"/>
      <c r="I2618"/>
      <c r="J2618"/>
      <c r="K2618"/>
      <c r="L2618"/>
      <c r="M2618"/>
      <c r="N2618"/>
      <c r="O2618"/>
      <c r="P2618"/>
      <c r="Q2618"/>
      <c r="R2618"/>
      <c r="S2618"/>
      <c r="T2618"/>
      <c r="U2618"/>
      <c r="V2618"/>
      <c r="W2618"/>
    </row>
    <row r="2619" spans="2:23" x14ac:dyDescent="0.35">
      <c r="B2619"/>
      <c r="C2619"/>
      <c r="D2619"/>
      <c r="E2619"/>
      <c r="F2619"/>
      <c r="G2619"/>
      <c r="H2619"/>
      <c r="I2619"/>
      <c r="J2619"/>
      <c r="K2619"/>
      <c r="L2619"/>
      <c r="M2619"/>
      <c r="N2619"/>
      <c r="O2619"/>
      <c r="P2619"/>
      <c r="Q2619"/>
      <c r="R2619"/>
      <c r="S2619"/>
      <c r="T2619"/>
      <c r="U2619"/>
      <c r="V2619"/>
      <c r="W2619"/>
    </row>
    <row r="2620" spans="2:23" x14ac:dyDescent="0.35">
      <c r="B2620"/>
      <c r="C2620"/>
      <c r="D2620"/>
      <c r="E2620"/>
      <c r="F2620"/>
      <c r="G2620"/>
      <c r="H2620"/>
      <c r="I2620"/>
      <c r="J2620"/>
      <c r="K2620"/>
      <c r="L2620"/>
      <c r="M2620"/>
      <c r="N2620"/>
      <c r="O2620"/>
      <c r="P2620"/>
      <c r="Q2620"/>
      <c r="R2620"/>
      <c r="S2620"/>
      <c r="T2620"/>
      <c r="U2620"/>
      <c r="V2620"/>
      <c r="W2620"/>
    </row>
    <row r="2621" spans="2:23" x14ac:dyDescent="0.35">
      <c r="B2621"/>
      <c r="C2621"/>
      <c r="D2621"/>
      <c r="E2621"/>
      <c r="F2621"/>
      <c r="G2621"/>
      <c r="H2621"/>
      <c r="I2621"/>
      <c r="J2621"/>
      <c r="K2621"/>
      <c r="L2621"/>
      <c r="M2621"/>
      <c r="N2621"/>
      <c r="O2621"/>
      <c r="P2621"/>
      <c r="Q2621"/>
      <c r="R2621"/>
      <c r="S2621"/>
      <c r="T2621"/>
      <c r="U2621"/>
      <c r="V2621"/>
      <c r="W2621"/>
    </row>
    <row r="2622" spans="2:23" x14ac:dyDescent="0.35">
      <c r="B2622"/>
      <c r="C2622"/>
      <c r="D2622"/>
      <c r="E2622"/>
      <c r="F2622"/>
      <c r="G2622"/>
      <c r="H2622"/>
      <c r="I2622"/>
      <c r="J2622"/>
      <c r="K2622"/>
      <c r="L2622"/>
      <c r="M2622"/>
      <c r="N2622"/>
      <c r="O2622"/>
      <c r="P2622"/>
      <c r="Q2622"/>
      <c r="R2622"/>
      <c r="S2622"/>
      <c r="T2622"/>
      <c r="U2622"/>
      <c r="V2622"/>
      <c r="W2622"/>
    </row>
    <row r="2623" spans="2:23" x14ac:dyDescent="0.35">
      <c r="B2623"/>
      <c r="C2623"/>
      <c r="D2623"/>
      <c r="E2623"/>
      <c r="F2623"/>
      <c r="G2623"/>
      <c r="H2623"/>
      <c r="I2623"/>
      <c r="J2623"/>
      <c r="K2623"/>
      <c r="L2623"/>
      <c r="M2623"/>
      <c r="N2623"/>
      <c r="O2623"/>
      <c r="P2623"/>
      <c r="Q2623"/>
      <c r="R2623"/>
      <c r="S2623"/>
      <c r="T2623"/>
      <c r="U2623"/>
      <c r="V2623"/>
      <c r="W2623"/>
    </row>
    <row r="2624" spans="2:23" x14ac:dyDescent="0.35">
      <c r="B2624"/>
      <c r="C2624"/>
      <c r="D2624"/>
      <c r="E2624"/>
      <c r="F2624"/>
      <c r="G2624"/>
      <c r="H2624"/>
      <c r="I2624"/>
      <c r="J2624"/>
      <c r="K2624"/>
      <c r="L2624"/>
      <c r="M2624"/>
      <c r="N2624"/>
      <c r="O2624"/>
      <c r="P2624"/>
      <c r="Q2624"/>
      <c r="R2624"/>
      <c r="S2624"/>
      <c r="T2624"/>
      <c r="U2624"/>
      <c r="V2624"/>
      <c r="W2624"/>
    </row>
    <row r="2625" spans="2:23" x14ac:dyDescent="0.35">
      <c r="B2625"/>
      <c r="C2625"/>
      <c r="D2625"/>
      <c r="E2625"/>
      <c r="F2625"/>
      <c r="G2625"/>
      <c r="H2625"/>
      <c r="I2625"/>
      <c r="J2625"/>
      <c r="K2625"/>
      <c r="L2625"/>
      <c r="M2625"/>
      <c r="N2625"/>
      <c r="O2625"/>
      <c r="P2625"/>
      <c r="Q2625"/>
      <c r="R2625"/>
      <c r="S2625"/>
      <c r="T2625"/>
      <c r="U2625"/>
      <c r="V2625"/>
      <c r="W2625"/>
    </row>
    <row r="2626" spans="2:23" x14ac:dyDescent="0.35">
      <c r="B2626"/>
      <c r="C2626"/>
      <c r="D2626"/>
      <c r="E2626"/>
      <c r="F2626"/>
      <c r="G2626"/>
      <c r="H2626"/>
      <c r="I2626"/>
      <c r="J2626"/>
      <c r="K2626"/>
      <c r="L2626"/>
      <c r="M2626"/>
      <c r="N2626"/>
      <c r="O2626"/>
      <c r="P2626"/>
      <c r="Q2626"/>
      <c r="R2626"/>
      <c r="S2626"/>
      <c r="T2626"/>
      <c r="U2626"/>
      <c r="V2626"/>
      <c r="W2626"/>
    </row>
    <row r="2627" spans="2:23" x14ac:dyDescent="0.35">
      <c r="B2627"/>
      <c r="C2627"/>
      <c r="D2627"/>
      <c r="E2627"/>
      <c r="F2627"/>
      <c r="G2627"/>
      <c r="H2627"/>
      <c r="I2627"/>
      <c r="J2627"/>
      <c r="K2627"/>
      <c r="L2627"/>
      <c r="M2627"/>
      <c r="N2627"/>
      <c r="O2627"/>
      <c r="P2627"/>
      <c r="Q2627"/>
      <c r="R2627"/>
      <c r="S2627"/>
      <c r="T2627"/>
      <c r="U2627"/>
      <c r="V2627"/>
      <c r="W2627"/>
    </row>
    <row r="2628" spans="2:23" x14ac:dyDescent="0.35">
      <c r="B2628"/>
      <c r="C2628"/>
      <c r="D2628"/>
      <c r="E2628"/>
      <c r="F2628"/>
      <c r="G2628"/>
      <c r="H2628"/>
      <c r="I2628"/>
      <c r="J2628"/>
      <c r="K2628"/>
      <c r="L2628"/>
      <c r="M2628"/>
      <c r="N2628"/>
      <c r="O2628"/>
      <c r="P2628"/>
      <c r="Q2628"/>
      <c r="R2628"/>
      <c r="S2628"/>
      <c r="T2628"/>
      <c r="U2628"/>
      <c r="V2628"/>
      <c r="W2628"/>
    </row>
    <row r="2629" spans="2:23" x14ac:dyDescent="0.35">
      <c r="B2629"/>
      <c r="C2629"/>
      <c r="D2629"/>
      <c r="E2629"/>
      <c r="F2629"/>
      <c r="G2629"/>
      <c r="H2629"/>
      <c r="I2629"/>
      <c r="J2629"/>
      <c r="K2629"/>
      <c r="L2629"/>
      <c r="M2629"/>
      <c r="N2629"/>
      <c r="O2629"/>
      <c r="P2629"/>
      <c r="Q2629"/>
      <c r="R2629"/>
      <c r="S2629"/>
      <c r="T2629"/>
      <c r="U2629"/>
      <c r="V2629"/>
      <c r="W2629"/>
    </row>
    <row r="2630" spans="2:23" x14ac:dyDescent="0.35">
      <c r="B2630"/>
      <c r="C2630"/>
      <c r="D2630"/>
      <c r="E2630"/>
      <c r="F2630"/>
      <c r="G2630"/>
      <c r="H2630"/>
      <c r="I2630"/>
      <c r="J2630"/>
      <c r="K2630"/>
      <c r="L2630"/>
      <c r="M2630"/>
      <c r="N2630"/>
      <c r="O2630"/>
      <c r="P2630"/>
      <c r="Q2630"/>
      <c r="R2630"/>
      <c r="S2630"/>
      <c r="T2630"/>
      <c r="U2630"/>
      <c r="V2630"/>
      <c r="W2630"/>
    </row>
    <row r="2631" spans="2:23" x14ac:dyDescent="0.35">
      <c r="B2631"/>
      <c r="C2631"/>
      <c r="D2631"/>
      <c r="E2631"/>
      <c r="F2631"/>
      <c r="G2631"/>
      <c r="H2631"/>
      <c r="I2631"/>
      <c r="J2631"/>
      <c r="K2631"/>
      <c r="L2631"/>
      <c r="M2631"/>
      <c r="N2631"/>
      <c r="O2631"/>
      <c r="P2631"/>
      <c r="Q2631"/>
      <c r="R2631"/>
      <c r="S2631"/>
      <c r="T2631"/>
      <c r="U2631"/>
      <c r="V2631"/>
      <c r="W2631"/>
    </row>
    <row r="2632" spans="2:23" x14ac:dyDescent="0.35">
      <c r="B2632"/>
      <c r="C2632"/>
      <c r="D2632"/>
      <c r="E2632"/>
      <c r="F2632"/>
      <c r="G2632"/>
      <c r="H2632"/>
      <c r="I2632"/>
      <c r="J2632"/>
      <c r="K2632"/>
      <c r="L2632"/>
      <c r="M2632"/>
      <c r="N2632"/>
      <c r="O2632"/>
      <c r="P2632"/>
      <c r="Q2632"/>
      <c r="R2632"/>
      <c r="S2632"/>
      <c r="T2632"/>
      <c r="U2632"/>
      <c r="V2632"/>
      <c r="W2632"/>
    </row>
    <row r="2633" spans="2:23" x14ac:dyDescent="0.35">
      <c r="B2633"/>
      <c r="C2633"/>
      <c r="D2633"/>
      <c r="E2633"/>
      <c r="F2633"/>
      <c r="G2633"/>
      <c r="H2633"/>
      <c r="I2633"/>
      <c r="J2633"/>
      <c r="K2633"/>
      <c r="L2633"/>
      <c r="M2633"/>
      <c r="N2633"/>
      <c r="O2633"/>
      <c r="P2633"/>
      <c r="Q2633"/>
      <c r="R2633"/>
      <c r="S2633"/>
      <c r="T2633"/>
      <c r="U2633"/>
      <c r="V2633"/>
      <c r="W2633"/>
    </row>
    <row r="2634" spans="2:23" x14ac:dyDescent="0.35">
      <c r="B2634"/>
      <c r="C2634"/>
      <c r="D2634"/>
      <c r="E2634"/>
      <c r="F2634"/>
      <c r="G2634"/>
      <c r="H2634"/>
      <c r="I2634"/>
      <c r="J2634"/>
      <c r="K2634"/>
      <c r="L2634"/>
      <c r="M2634"/>
      <c r="N2634"/>
      <c r="O2634"/>
      <c r="P2634"/>
      <c r="Q2634"/>
      <c r="R2634"/>
      <c r="S2634"/>
      <c r="T2634"/>
      <c r="U2634"/>
      <c r="V2634"/>
      <c r="W2634"/>
    </row>
    <row r="2635" spans="2:23" x14ac:dyDescent="0.35">
      <c r="B2635"/>
      <c r="C2635"/>
      <c r="D2635"/>
      <c r="E2635"/>
      <c r="F2635"/>
      <c r="G2635"/>
      <c r="H2635"/>
      <c r="I2635"/>
      <c r="J2635"/>
      <c r="K2635"/>
      <c r="L2635"/>
      <c r="M2635"/>
      <c r="N2635"/>
      <c r="O2635"/>
      <c r="P2635"/>
      <c r="Q2635"/>
      <c r="R2635"/>
      <c r="S2635"/>
      <c r="T2635"/>
      <c r="U2635"/>
      <c r="V2635"/>
      <c r="W2635"/>
    </row>
    <row r="2636" spans="2:23" x14ac:dyDescent="0.35">
      <c r="B2636"/>
      <c r="C2636"/>
      <c r="D2636"/>
      <c r="E2636"/>
      <c r="F2636"/>
      <c r="G2636"/>
      <c r="H2636"/>
      <c r="I2636"/>
      <c r="J2636"/>
      <c r="K2636"/>
      <c r="L2636"/>
      <c r="M2636"/>
      <c r="N2636"/>
      <c r="O2636"/>
      <c r="P2636"/>
      <c r="Q2636"/>
      <c r="R2636"/>
      <c r="S2636"/>
      <c r="T2636"/>
      <c r="U2636"/>
      <c r="V2636"/>
      <c r="W2636"/>
    </row>
    <row r="2637" spans="2:23" x14ac:dyDescent="0.35">
      <c r="B2637"/>
      <c r="C2637"/>
      <c r="D2637"/>
      <c r="E2637"/>
      <c r="F2637"/>
      <c r="G2637"/>
      <c r="H2637"/>
      <c r="I2637"/>
      <c r="J2637"/>
      <c r="K2637"/>
      <c r="L2637"/>
      <c r="M2637"/>
      <c r="N2637"/>
      <c r="O2637"/>
      <c r="P2637"/>
      <c r="Q2637"/>
      <c r="R2637"/>
      <c r="S2637"/>
      <c r="T2637"/>
      <c r="U2637"/>
      <c r="V2637"/>
      <c r="W2637"/>
    </row>
    <row r="2638" spans="2:23" x14ac:dyDescent="0.35">
      <c r="B2638"/>
      <c r="C2638"/>
      <c r="D2638"/>
      <c r="E2638"/>
      <c r="F2638"/>
      <c r="G2638"/>
      <c r="H2638"/>
      <c r="I2638"/>
      <c r="J2638"/>
      <c r="K2638"/>
      <c r="L2638"/>
      <c r="M2638"/>
      <c r="N2638"/>
      <c r="O2638"/>
      <c r="P2638"/>
      <c r="Q2638"/>
      <c r="R2638"/>
      <c r="S2638"/>
      <c r="T2638"/>
      <c r="U2638"/>
      <c r="V2638"/>
      <c r="W2638"/>
    </row>
    <row r="2639" spans="2:23" x14ac:dyDescent="0.35">
      <c r="B2639"/>
      <c r="C2639"/>
      <c r="D2639"/>
      <c r="E2639"/>
      <c r="F2639"/>
      <c r="G2639"/>
      <c r="H2639"/>
      <c r="I2639"/>
      <c r="J2639"/>
      <c r="K2639"/>
      <c r="L2639"/>
      <c r="M2639"/>
      <c r="N2639"/>
      <c r="O2639"/>
      <c r="P2639"/>
      <c r="Q2639"/>
      <c r="R2639"/>
      <c r="S2639"/>
      <c r="T2639"/>
      <c r="U2639"/>
      <c r="V2639"/>
      <c r="W2639"/>
    </row>
    <row r="2640" spans="2:23" x14ac:dyDescent="0.35">
      <c r="B2640"/>
      <c r="C2640"/>
      <c r="D2640"/>
      <c r="E2640"/>
      <c r="F2640"/>
      <c r="G2640"/>
      <c r="H2640"/>
      <c r="I2640"/>
      <c r="J2640"/>
      <c r="K2640"/>
      <c r="L2640"/>
      <c r="M2640"/>
      <c r="N2640"/>
      <c r="O2640"/>
      <c r="P2640"/>
      <c r="Q2640"/>
      <c r="R2640"/>
      <c r="S2640"/>
      <c r="T2640"/>
      <c r="U2640"/>
      <c r="V2640"/>
      <c r="W2640"/>
    </row>
    <row r="2641" spans="2:23" x14ac:dyDescent="0.35">
      <c r="B2641"/>
      <c r="C2641"/>
      <c r="D2641"/>
      <c r="E2641"/>
      <c r="F2641"/>
      <c r="G2641"/>
      <c r="H2641"/>
      <c r="I2641"/>
      <c r="J2641"/>
      <c r="K2641"/>
      <c r="L2641"/>
      <c r="M2641"/>
      <c r="N2641"/>
      <c r="O2641"/>
      <c r="P2641"/>
      <c r="Q2641"/>
      <c r="R2641"/>
      <c r="S2641"/>
      <c r="T2641"/>
      <c r="U2641"/>
      <c r="V2641"/>
      <c r="W2641"/>
    </row>
    <row r="2642" spans="2:23" x14ac:dyDescent="0.35">
      <c r="B2642"/>
      <c r="C2642"/>
      <c r="D2642"/>
      <c r="E2642"/>
      <c r="F2642"/>
      <c r="G2642"/>
      <c r="H2642"/>
      <c r="I2642"/>
      <c r="J2642"/>
      <c r="K2642"/>
      <c r="L2642"/>
      <c r="M2642"/>
      <c r="N2642"/>
      <c r="O2642"/>
      <c r="P2642"/>
      <c r="Q2642"/>
      <c r="R2642"/>
      <c r="S2642"/>
      <c r="T2642"/>
      <c r="U2642"/>
      <c r="V2642"/>
      <c r="W2642"/>
    </row>
    <row r="2643" spans="2:23" x14ac:dyDescent="0.35">
      <c r="B2643"/>
      <c r="C2643"/>
      <c r="D2643"/>
      <c r="E2643"/>
      <c r="F2643"/>
      <c r="G2643"/>
      <c r="H2643"/>
      <c r="I2643"/>
      <c r="J2643"/>
      <c r="K2643"/>
      <c r="L2643"/>
      <c r="M2643"/>
      <c r="N2643"/>
      <c r="O2643"/>
      <c r="P2643"/>
      <c r="Q2643"/>
      <c r="R2643"/>
      <c r="S2643"/>
      <c r="T2643"/>
      <c r="U2643"/>
      <c r="V2643"/>
      <c r="W2643"/>
    </row>
    <row r="2644" spans="2:23" x14ac:dyDescent="0.35">
      <c r="B2644"/>
      <c r="C2644"/>
      <c r="D2644"/>
      <c r="E2644"/>
      <c r="F2644"/>
      <c r="G2644"/>
      <c r="H2644"/>
      <c r="I2644"/>
      <c r="J2644"/>
      <c r="K2644"/>
      <c r="L2644"/>
      <c r="M2644"/>
      <c r="N2644"/>
      <c r="O2644"/>
      <c r="P2644"/>
      <c r="Q2644"/>
      <c r="R2644"/>
      <c r="S2644"/>
      <c r="T2644"/>
      <c r="U2644"/>
      <c r="V2644"/>
      <c r="W2644"/>
    </row>
    <row r="2645" spans="2:23" x14ac:dyDescent="0.35">
      <c r="B2645"/>
      <c r="C2645"/>
      <c r="D2645"/>
      <c r="E2645"/>
      <c r="F2645"/>
      <c r="G2645"/>
      <c r="H2645"/>
      <c r="I2645"/>
      <c r="J2645"/>
      <c r="K2645"/>
      <c r="L2645"/>
      <c r="M2645"/>
      <c r="N2645"/>
      <c r="O2645"/>
      <c r="P2645"/>
      <c r="Q2645"/>
      <c r="R2645"/>
      <c r="S2645"/>
      <c r="T2645"/>
      <c r="U2645"/>
      <c r="V2645"/>
      <c r="W2645"/>
    </row>
    <row r="2646" spans="2:23" x14ac:dyDescent="0.35">
      <c r="B2646"/>
      <c r="C2646"/>
      <c r="D2646"/>
      <c r="E2646"/>
      <c r="F2646"/>
      <c r="G2646"/>
      <c r="H2646"/>
      <c r="I2646"/>
      <c r="J2646"/>
      <c r="K2646"/>
      <c r="L2646"/>
      <c r="M2646"/>
      <c r="N2646"/>
      <c r="O2646"/>
      <c r="P2646"/>
      <c r="Q2646"/>
      <c r="R2646"/>
      <c r="S2646"/>
      <c r="T2646"/>
      <c r="U2646"/>
      <c r="V2646"/>
      <c r="W2646"/>
    </row>
    <row r="2647" spans="2:23" x14ac:dyDescent="0.35">
      <c r="B2647"/>
      <c r="C2647"/>
      <c r="D2647"/>
      <c r="E2647"/>
      <c r="F2647"/>
      <c r="G2647"/>
      <c r="H2647"/>
      <c r="I2647"/>
      <c r="J2647"/>
      <c r="K2647"/>
      <c r="L2647"/>
      <c r="M2647"/>
      <c r="N2647"/>
      <c r="O2647"/>
      <c r="P2647"/>
      <c r="Q2647"/>
      <c r="R2647"/>
      <c r="S2647"/>
      <c r="T2647"/>
      <c r="U2647"/>
      <c r="V2647"/>
      <c r="W2647"/>
    </row>
    <row r="2648" spans="2:23" x14ac:dyDescent="0.35">
      <c r="B2648"/>
      <c r="C2648"/>
      <c r="D2648"/>
      <c r="E2648"/>
      <c r="F2648"/>
      <c r="G2648"/>
      <c r="H2648"/>
      <c r="I2648"/>
      <c r="J2648"/>
      <c r="K2648"/>
      <c r="L2648"/>
      <c r="M2648"/>
      <c r="N2648"/>
      <c r="O2648"/>
      <c r="P2648"/>
      <c r="Q2648"/>
      <c r="R2648"/>
      <c r="S2648"/>
      <c r="T2648"/>
      <c r="U2648"/>
      <c r="V2648"/>
      <c r="W2648"/>
    </row>
    <row r="2649" spans="2:23" x14ac:dyDescent="0.35">
      <c r="B2649"/>
      <c r="C2649"/>
      <c r="D2649"/>
      <c r="E2649"/>
      <c r="F2649"/>
      <c r="G2649"/>
      <c r="H2649"/>
      <c r="I2649"/>
      <c r="J2649"/>
      <c r="K2649"/>
      <c r="L2649"/>
      <c r="M2649"/>
      <c r="N2649"/>
      <c r="O2649"/>
      <c r="P2649"/>
      <c r="Q2649"/>
      <c r="R2649"/>
      <c r="S2649"/>
      <c r="T2649"/>
      <c r="U2649"/>
      <c r="V2649"/>
      <c r="W2649"/>
    </row>
    <row r="2650" spans="2:23" x14ac:dyDescent="0.35">
      <c r="B2650"/>
      <c r="C2650"/>
      <c r="D2650"/>
      <c r="E2650"/>
      <c r="F2650"/>
      <c r="G2650"/>
      <c r="H2650"/>
      <c r="I2650"/>
      <c r="J2650"/>
      <c r="K2650"/>
      <c r="L2650"/>
      <c r="M2650"/>
      <c r="N2650"/>
      <c r="O2650"/>
      <c r="P2650"/>
      <c r="Q2650"/>
      <c r="R2650"/>
      <c r="S2650"/>
      <c r="T2650"/>
      <c r="U2650"/>
      <c r="V2650"/>
      <c r="W2650"/>
    </row>
    <row r="2651" spans="2:23" x14ac:dyDescent="0.35">
      <c r="B2651"/>
      <c r="C2651"/>
      <c r="D2651"/>
      <c r="E2651"/>
      <c r="F2651"/>
      <c r="G2651"/>
      <c r="H2651"/>
      <c r="I2651"/>
      <c r="J2651"/>
      <c r="K2651"/>
      <c r="L2651"/>
      <c r="M2651"/>
      <c r="N2651"/>
      <c r="O2651"/>
      <c r="P2651"/>
      <c r="Q2651"/>
      <c r="R2651"/>
      <c r="S2651"/>
      <c r="T2651"/>
      <c r="U2651"/>
      <c r="V2651"/>
      <c r="W2651"/>
    </row>
    <row r="2652" spans="2:23" x14ac:dyDescent="0.35">
      <c r="B2652"/>
      <c r="C2652"/>
      <c r="D2652"/>
      <c r="E2652"/>
      <c r="F2652"/>
      <c r="G2652"/>
      <c r="H2652"/>
      <c r="I2652"/>
      <c r="J2652"/>
      <c r="K2652"/>
      <c r="L2652"/>
      <c r="M2652"/>
      <c r="N2652"/>
      <c r="O2652"/>
      <c r="P2652"/>
      <c r="Q2652"/>
      <c r="R2652"/>
      <c r="S2652"/>
      <c r="T2652"/>
      <c r="U2652"/>
      <c r="V2652"/>
      <c r="W2652"/>
    </row>
    <row r="2653" spans="2:23" x14ac:dyDescent="0.35">
      <c r="B2653"/>
      <c r="C2653"/>
      <c r="D2653"/>
      <c r="E2653"/>
      <c r="F2653"/>
      <c r="G2653"/>
      <c r="H2653"/>
      <c r="I2653"/>
      <c r="J2653"/>
      <c r="K2653"/>
      <c r="L2653"/>
      <c r="M2653"/>
      <c r="N2653"/>
      <c r="O2653"/>
      <c r="P2653"/>
      <c r="Q2653"/>
      <c r="R2653"/>
      <c r="S2653"/>
      <c r="T2653"/>
      <c r="U2653"/>
      <c r="V2653"/>
      <c r="W2653"/>
    </row>
    <row r="2654" spans="2:23" x14ac:dyDescent="0.35">
      <c r="B2654"/>
      <c r="C2654"/>
      <c r="D2654"/>
      <c r="E2654"/>
      <c r="F2654"/>
      <c r="G2654"/>
      <c r="H2654"/>
      <c r="I2654"/>
      <c r="J2654"/>
      <c r="K2654"/>
      <c r="L2654"/>
      <c r="M2654"/>
      <c r="N2654"/>
      <c r="O2654"/>
      <c r="P2654"/>
      <c r="Q2654"/>
      <c r="R2654"/>
      <c r="S2654"/>
      <c r="T2654"/>
      <c r="U2654"/>
      <c r="V2654"/>
      <c r="W2654"/>
    </row>
    <row r="2655" spans="2:23" x14ac:dyDescent="0.35">
      <c r="B2655"/>
      <c r="C2655"/>
      <c r="D2655"/>
      <c r="E2655"/>
      <c r="F2655"/>
      <c r="G2655"/>
      <c r="H2655"/>
      <c r="I2655"/>
      <c r="J2655"/>
      <c r="K2655"/>
      <c r="L2655"/>
      <c r="M2655"/>
      <c r="N2655"/>
      <c r="O2655"/>
      <c r="P2655"/>
      <c r="Q2655"/>
      <c r="R2655"/>
      <c r="S2655"/>
      <c r="T2655"/>
      <c r="U2655"/>
      <c r="V2655"/>
      <c r="W2655"/>
    </row>
    <row r="2656" spans="2:23" x14ac:dyDescent="0.35">
      <c r="B2656"/>
      <c r="C2656"/>
      <c r="D2656"/>
      <c r="E2656"/>
      <c r="F2656"/>
      <c r="G2656"/>
      <c r="H2656"/>
      <c r="I2656"/>
      <c r="J2656"/>
      <c r="K2656"/>
      <c r="L2656"/>
      <c r="M2656"/>
      <c r="N2656"/>
      <c r="O2656"/>
      <c r="P2656"/>
      <c r="Q2656"/>
      <c r="R2656"/>
      <c r="S2656"/>
      <c r="T2656"/>
      <c r="U2656"/>
      <c r="V2656"/>
      <c r="W2656"/>
    </row>
    <row r="2657" spans="2:23" x14ac:dyDescent="0.35">
      <c r="B2657"/>
      <c r="C2657"/>
      <c r="D2657"/>
      <c r="E2657"/>
      <c r="F2657"/>
      <c r="G2657"/>
      <c r="H2657"/>
      <c r="I2657"/>
      <c r="J2657"/>
      <c r="K2657"/>
      <c r="L2657"/>
      <c r="M2657"/>
      <c r="N2657"/>
      <c r="O2657"/>
      <c r="P2657"/>
      <c r="Q2657"/>
      <c r="R2657"/>
      <c r="S2657"/>
      <c r="T2657"/>
      <c r="U2657"/>
      <c r="V2657"/>
      <c r="W2657"/>
    </row>
    <row r="2658" spans="2:23" x14ac:dyDescent="0.35">
      <c r="B2658"/>
      <c r="C2658"/>
      <c r="D2658"/>
      <c r="E2658"/>
      <c r="F2658"/>
      <c r="G2658"/>
      <c r="H2658"/>
      <c r="I2658"/>
      <c r="J2658"/>
      <c r="K2658"/>
      <c r="L2658"/>
      <c r="M2658"/>
      <c r="N2658"/>
      <c r="O2658"/>
      <c r="P2658"/>
      <c r="Q2658"/>
      <c r="R2658"/>
      <c r="S2658"/>
      <c r="T2658"/>
      <c r="U2658"/>
      <c r="V2658"/>
      <c r="W2658"/>
    </row>
    <row r="2659" spans="2:23" x14ac:dyDescent="0.35">
      <c r="B2659"/>
      <c r="C2659"/>
      <c r="D2659"/>
      <c r="E2659"/>
      <c r="F2659"/>
      <c r="G2659"/>
      <c r="H2659"/>
      <c r="I2659"/>
      <c r="J2659"/>
      <c r="K2659"/>
      <c r="L2659"/>
      <c r="M2659"/>
      <c r="N2659"/>
      <c r="O2659"/>
      <c r="P2659"/>
      <c r="Q2659"/>
      <c r="R2659"/>
      <c r="S2659"/>
      <c r="T2659"/>
      <c r="U2659"/>
      <c r="V2659"/>
      <c r="W2659"/>
    </row>
    <row r="2660" spans="2:23" x14ac:dyDescent="0.35">
      <c r="B2660"/>
      <c r="C2660"/>
      <c r="D2660"/>
      <c r="E2660"/>
      <c r="F2660"/>
      <c r="G2660"/>
      <c r="H2660"/>
      <c r="I2660"/>
      <c r="J2660"/>
      <c r="K2660"/>
      <c r="L2660"/>
      <c r="M2660"/>
      <c r="N2660"/>
      <c r="O2660"/>
      <c r="P2660"/>
      <c r="Q2660"/>
      <c r="R2660"/>
      <c r="S2660"/>
      <c r="T2660"/>
      <c r="U2660"/>
      <c r="V2660"/>
      <c r="W2660"/>
    </row>
    <row r="2661" spans="2:23" x14ac:dyDescent="0.35">
      <c r="B2661"/>
      <c r="C2661"/>
      <c r="D2661"/>
      <c r="E2661"/>
      <c r="F2661"/>
      <c r="G2661"/>
      <c r="H2661"/>
      <c r="I2661"/>
      <c r="J2661"/>
      <c r="K2661"/>
      <c r="L2661"/>
      <c r="M2661"/>
      <c r="N2661"/>
      <c r="O2661"/>
      <c r="P2661"/>
      <c r="Q2661"/>
      <c r="R2661"/>
      <c r="S2661"/>
      <c r="T2661"/>
      <c r="U2661"/>
      <c r="V2661"/>
      <c r="W2661"/>
    </row>
    <row r="2662" spans="2:23" x14ac:dyDescent="0.35">
      <c r="B2662"/>
      <c r="C2662"/>
      <c r="D2662"/>
      <c r="E2662"/>
      <c r="F2662"/>
      <c r="G2662"/>
      <c r="H2662"/>
      <c r="I2662"/>
      <c r="J2662"/>
      <c r="K2662"/>
      <c r="L2662"/>
      <c r="M2662"/>
      <c r="N2662"/>
      <c r="O2662"/>
      <c r="P2662"/>
      <c r="Q2662"/>
      <c r="R2662"/>
      <c r="S2662"/>
      <c r="T2662"/>
      <c r="U2662"/>
      <c r="V2662"/>
      <c r="W2662"/>
    </row>
    <row r="2663" spans="2:23" x14ac:dyDescent="0.35">
      <c r="B2663"/>
      <c r="C2663"/>
      <c r="D2663"/>
      <c r="E2663"/>
      <c r="F2663"/>
      <c r="G2663"/>
      <c r="H2663"/>
      <c r="I2663"/>
      <c r="J2663"/>
      <c r="K2663"/>
      <c r="L2663"/>
      <c r="M2663"/>
      <c r="N2663"/>
      <c r="O2663"/>
      <c r="P2663"/>
      <c r="Q2663"/>
      <c r="R2663"/>
      <c r="S2663"/>
      <c r="T2663"/>
      <c r="U2663"/>
      <c r="V2663"/>
      <c r="W2663"/>
    </row>
    <row r="2664" spans="2:23" x14ac:dyDescent="0.35">
      <c r="B2664"/>
      <c r="C2664"/>
      <c r="D2664"/>
      <c r="E2664"/>
      <c r="F2664"/>
      <c r="G2664"/>
      <c r="H2664"/>
      <c r="I2664"/>
      <c r="J2664"/>
      <c r="K2664"/>
      <c r="L2664"/>
      <c r="M2664"/>
      <c r="N2664"/>
      <c r="O2664"/>
      <c r="P2664"/>
      <c r="Q2664"/>
      <c r="R2664"/>
      <c r="S2664"/>
      <c r="T2664"/>
      <c r="U2664"/>
      <c r="V2664"/>
      <c r="W2664"/>
    </row>
    <row r="2665" spans="2:23" x14ac:dyDescent="0.35">
      <c r="B2665"/>
      <c r="C2665"/>
      <c r="D2665"/>
      <c r="E2665"/>
      <c r="F2665"/>
      <c r="G2665"/>
      <c r="H2665"/>
      <c r="I2665"/>
      <c r="J2665"/>
      <c r="K2665"/>
      <c r="L2665"/>
      <c r="M2665"/>
      <c r="N2665"/>
      <c r="O2665"/>
      <c r="P2665"/>
      <c r="Q2665"/>
      <c r="R2665"/>
      <c r="S2665"/>
      <c r="T2665"/>
      <c r="U2665"/>
      <c r="V2665"/>
      <c r="W2665"/>
    </row>
    <row r="2666" spans="2:23" x14ac:dyDescent="0.35">
      <c r="B2666"/>
      <c r="C2666"/>
      <c r="D2666"/>
      <c r="E2666"/>
      <c r="F2666"/>
      <c r="G2666"/>
      <c r="H2666"/>
      <c r="I2666"/>
      <c r="J2666"/>
      <c r="K2666"/>
      <c r="L2666"/>
      <c r="M2666"/>
      <c r="N2666"/>
      <c r="O2666"/>
      <c r="P2666"/>
      <c r="Q2666"/>
      <c r="R2666"/>
      <c r="S2666"/>
      <c r="T2666"/>
      <c r="U2666"/>
      <c r="V2666"/>
      <c r="W2666"/>
    </row>
    <row r="2667" spans="2:23" x14ac:dyDescent="0.35">
      <c r="B2667"/>
      <c r="C2667"/>
      <c r="D2667"/>
      <c r="E2667"/>
      <c r="F2667"/>
      <c r="G2667"/>
      <c r="H2667"/>
      <c r="I2667"/>
      <c r="J2667"/>
      <c r="K2667"/>
      <c r="L2667"/>
      <c r="M2667"/>
      <c r="N2667"/>
      <c r="O2667"/>
      <c r="P2667"/>
      <c r="Q2667"/>
      <c r="R2667"/>
      <c r="S2667"/>
      <c r="T2667"/>
      <c r="U2667"/>
      <c r="V2667"/>
      <c r="W2667"/>
    </row>
    <row r="2668" spans="2:23" x14ac:dyDescent="0.35">
      <c r="B2668"/>
      <c r="C2668"/>
      <c r="D2668"/>
      <c r="E2668"/>
      <c r="F2668"/>
      <c r="G2668"/>
      <c r="H2668"/>
      <c r="I2668"/>
      <c r="J2668"/>
      <c r="K2668"/>
      <c r="L2668"/>
      <c r="M2668"/>
      <c r="N2668"/>
      <c r="O2668"/>
      <c r="P2668"/>
      <c r="Q2668"/>
      <c r="R2668"/>
      <c r="S2668"/>
      <c r="T2668"/>
      <c r="U2668"/>
      <c r="V2668"/>
      <c r="W2668"/>
    </row>
    <row r="2669" spans="2:23" x14ac:dyDescent="0.35">
      <c r="B2669"/>
      <c r="C2669"/>
      <c r="D2669"/>
      <c r="E2669"/>
      <c r="F2669"/>
      <c r="G2669"/>
      <c r="H2669"/>
      <c r="I2669"/>
      <c r="J2669"/>
      <c r="K2669"/>
      <c r="L2669"/>
      <c r="M2669"/>
      <c r="N2669"/>
      <c r="O2669"/>
      <c r="P2669"/>
      <c r="Q2669"/>
      <c r="R2669"/>
      <c r="S2669"/>
      <c r="T2669"/>
      <c r="U2669"/>
      <c r="V2669"/>
      <c r="W2669"/>
    </row>
    <row r="2670" spans="2:23" x14ac:dyDescent="0.35">
      <c r="B2670"/>
      <c r="C2670"/>
      <c r="D2670"/>
      <c r="E2670"/>
      <c r="F2670"/>
      <c r="G2670"/>
      <c r="H2670"/>
      <c r="I2670"/>
      <c r="J2670"/>
      <c r="K2670"/>
      <c r="L2670"/>
      <c r="M2670"/>
      <c r="N2670"/>
      <c r="O2670"/>
      <c r="P2670"/>
      <c r="Q2670"/>
      <c r="R2670"/>
      <c r="S2670"/>
      <c r="T2670"/>
      <c r="U2670"/>
      <c r="V2670"/>
      <c r="W2670"/>
    </row>
    <row r="2671" spans="2:23" x14ac:dyDescent="0.35">
      <c r="B2671"/>
      <c r="C2671"/>
      <c r="D2671"/>
      <c r="E2671"/>
      <c r="F2671"/>
      <c r="G2671"/>
      <c r="H2671"/>
      <c r="I2671"/>
      <c r="J2671"/>
      <c r="K2671"/>
      <c r="L2671"/>
      <c r="M2671"/>
      <c r="N2671"/>
      <c r="O2671"/>
      <c r="P2671"/>
      <c r="Q2671"/>
      <c r="R2671"/>
      <c r="S2671"/>
      <c r="T2671"/>
      <c r="U2671"/>
      <c r="V2671"/>
      <c r="W2671"/>
    </row>
    <row r="2672" spans="2:23" x14ac:dyDescent="0.35">
      <c r="B2672"/>
      <c r="C2672"/>
      <c r="D2672"/>
      <c r="E2672"/>
      <c r="F2672"/>
      <c r="G2672"/>
      <c r="H2672"/>
      <c r="I2672"/>
      <c r="J2672"/>
      <c r="K2672"/>
      <c r="L2672"/>
      <c r="M2672"/>
      <c r="N2672"/>
      <c r="O2672"/>
      <c r="P2672"/>
      <c r="Q2672"/>
      <c r="R2672"/>
      <c r="S2672"/>
      <c r="T2672"/>
      <c r="U2672"/>
      <c r="V2672"/>
      <c r="W2672"/>
    </row>
    <row r="2673" spans="2:23" x14ac:dyDescent="0.35">
      <c r="B2673"/>
      <c r="C2673"/>
      <c r="D2673"/>
      <c r="E2673"/>
      <c r="F2673"/>
      <c r="G2673"/>
      <c r="H2673"/>
      <c r="I2673"/>
      <c r="J2673"/>
      <c r="K2673"/>
      <c r="L2673"/>
      <c r="M2673"/>
      <c r="N2673"/>
      <c r="O2673"/>
      <c r="P2673"/>
      <c r="Q2673"/>
      <c r="R2673"/>
      <c r="S2673"/>
      <c r="T2673"/>
      <c r="U2673"/>
      <c r="V2673"/>
      <c r="W2673"/>
    </row>
    <row r="2674" spans="2:23" x14ac:dyDescent="0.35">
      <c r="B2674"/>
      <c r="C2674"/>
      <c r="D2674"/>
      <c r="E2674"/>
      <c r="F2674"/>
      <c r="G2674"/>
      <c r="H2674"/>
      <c r="I2674"/>
      <c r="J2674"/>
      <c r="K2674"/>
      <c r="L2674"/>
      <c r="M2674"/>
      <c r="N2674"/>
      <c r="O2674"/>
      <c r="P2674"/>
      <c r="Q2674"/>
      <c r="R2674"/>
      <c r="S2674"/>
      <c r="T2674"/>
      <c r="U2674"/>
      <c r="V2674"/>
      <c r="W2674"/>
    </row>
    <row r="2675" spans="2:23" x14ac:dyDescent="0.35">
      <c r="B2675"/>
      <c r="C2675"/>
      <c r="D2675"/>
      <c r="E2675"/>
      <c r="F2675"/>
      <c r="G2675"/>
      <c r="H2675"/>
      <c r="I2675"/>
      <c r="J2675"/>
      <c r="K2675"/>
      <c r="L2675"/>
      <c r="M2675"/>
      <c r="N2675"/>
      <c r="O2675"/>
      <c r="P2675"/>
      <c r="Q2675"/>
      <c r="R2675"/>
      <c r="S2675"/>
      <c r="T2675"/>
      <c r="U2675"/>
      <c r="V2675"/>
      <c r="W2675"/>
    </row>
    <row r="2676" spans="2:23" x14ac:dyDescent="0.35">
      <c r="B2676"/>
      <c r="C2676"/>
      <c r="D2676"/>
      <c r="E2676"/>
      <c r="F2676"/>
      <c r="G2676"/>
      <c r="H2676"/>
      <c r="I2676"/>
      <c r="J2676"/>
      <c r="K2676"/>
      <c r="L2676"/>
      <c r="M2676"/>
      <c r="N2676"/>
      <c r="O2676"/>
      <c r="P2676"/>
      <c r="Q2676"/>
      <c r="R2676"/>
      <c r="S2676"/>
      <c r="T2676"/>
      <c r="U2676"/>
      <c r="V2676"/>
      <c r="W2676"/>
    </row>
    <row r="2677" spans="2:23" x14ac:dyDescent="0.35">
      <c r="B2677"/>
      <c r="C2677"/>
      <c r="D2677"/>
      <c r="E2677"/>
      <c r="F2677"/>
      <c r="G2677"/>
      <c r="H2677"/>
      <c r="I2677"/>
      <c r="J2677"/>
      <c r="K2677"/>
      <c r="L2677"/>
      <c r="M2677"/>
      <c r="N2677"/>
      <c r="O2677"/>
      <c r="P2677"/>
      <c r="Q2677"/>
      <c r="R2677"/>
      <c r="S2677"/>
      <c r="T2677"/>
      <c r="U2677"/>
      <c r="V2677"/>
      <c r="W2677"/>
    </row>
    <row r="2678" spans="2:23" x14ac:dyDescent="0.35">
      <c r="B2678"/>
      <c r="C2678"/>
      <c r="D2678"/>
      <c r="E2678"/>
      <c r="F2678"/>
      <c r="G2678"/>
      <c r="H2678"/>
      <c r="I2678"/>
      <c r="J2678"/>
      <c r="K2678"/>
      <c r="L2678"/>
      <c r="M2678"/>
      <c r="N2678"/>
      <c r="O2678"/>
      <c r="P2678"/>
      <c r="Q2678"/>
      <c r="R2678"/>
      <c r="S2678"/>
      <c r="T2678"/>
      <c r="U2678"/>
      <c r="V2678"/>
      <c r="W2678"/>
    </row>
    <row r="2679" spans="2:23" x14ac:dyDescent="0.35">
      <c r="B2679"/>
      <c r="C2679"/>
      <c r="D2679"/>
      <c r="E2679"/>
      <c r="F2679"/>
      <c r="G2679"/>
      <c r="H2679"/>
      <c r="I2679"/>
      <c r="J2679"/>
      <c r="K2679"/>
      <c r="L2679"/>
      <c r="M2679"/>
      <c r="N2679"/>
      <c r="O2679"/>
      <c r="P2679"/>
      <c r="Q2679"/>
      <c r="R2679"/>
      <c r="S2679"/>
      <c r="T2679"/>
      <c r="U2679"/>
      <c r="V2679"/>
      <c r="W2679"/>
    </row>
    <row r="2680" spans="2:23" x14ac:dyDescent="0.35">
      <c r="B2680"/>
      <c r="C2680"/>
      <c r="D2680"/>
      <c r="E2680"/>
      <c r="F2680"/>
      <c r="G2680"/>
      <c r="H2680"/>
      <c r="I2680"/>
      <c r="J2680"/>
      <c r="K2680"/>
      <c r="L2680"/>
      <c r="M2680"/>
      <c r="N2680"/>
      <c r="O2680"/>
      <c r="P2680"/>
      <c r="Q2680"/>
      <c r="R2680"/>
      <c r="S2680"/>
      <c r="T2680"/>
      <c r="U2680"/>
      <c r="V2680"/>
      <c r="W2680"/>
    </row>
    <row r="2681" spans="2:23" x14ac:dyDescent="0.35">
      <c r="B2681"/>
      <c r="C2681"/>
      <c r="D2681"/>
      <c r="E2681"/>
      <c r="F2681"/>
      <c r="G2681"/>
      <c r="H2681"/>
      <c r="I2681"/>
      <c r="J2681"/>
      <c r="K2681"/>
      <c r="L2681"/>
      <c r="M2681"/>
      <c r="N2681"/>
      <c r="O2681"/>
      <c r="P2681"/>
      <c r="Q2681"/>
      <c r="R2681"/>
      <c r="S2681"/>
      <c r="T2681"/>
      <c r="U2681"/>
      <c r="V2681"/>
      <c r="W2681"/>
    </row>
    <row r="2682" spans="2:23" x14ac:dyDescent="0.35">
      <c r="B2682"/>
      <c r="C2682"/>
      <c r="D2682"/>
      <c r="E2682"/>
      <c r="F2682"/>
      <c r="G2682"/>
      <c r="H2682"/>
      <c r="I2682"/>
      <c r="J2682"/>
      <c r="K2682"/>
      <c r="L2682"/>
      <c r="M2682"/>
      <c r="N2682"/>
      <c r="O2682"/>
      <c r="P2682"/>
      <c r="Q2682"/>
      <c r="R2682"/>
      <c r="S2682"/>
      <c r="T2682"/>
      <c r="U2682"/>
      <c r="V2682"/>
      <c r="W2682"/>
    </row>
    <row r="2683" spans="2:23" x14ac:dyDescent="0.35">
      <c r="B2683"/>
      <c r="C2683"/>
      <c r="D2683"/>
      <c r="E2683"/>
      <c r="F2683"/>
      <c r="G2683"/>
      <c r="H2683"/>
      <c r="I2683"/>
      <c r="J2683"/>
      <c r="K2683"/>
      <c r="L2683"/>
      <c r="M2683"/>
      <c r="N2683"/>
      <c r="O2683"/>
      <c r="P2683"/>
      <c r="Q2683"/>
      <c r="R2683"/>
      <c r="S2683"/>
      <c r="T2683"/>
      <c r="U2683"/>
      <c r="V2683"/>
      <c r="W2683"/>
    </row>
    <row r="2684" spans="2:23" x14ac:dyDescent="0.35">
      <c r="B2684"/>
      <c r="C2684"/>
      <c r="D2684"/>
      <c r="E2684"/>
      <c r="F2684"/>
      <c r="G2684"/>
      <c r="H2684"/>
      <c r="I2684"/>
      <c r="J2684"/>
      <c r="K2684"/>
      <c r="L2684"/>
      <c r="M2684"/>
      <c r="N2684"/>
      <c r="O2684"/>
      <c r="P2684"/>
      <c r="Q2684"/>
      <c r="R2684"/>
      <c r="S2684"/>
      <c r="T2684"/>
      <c r="U2684"/>
      <c r="V2684"/>
      <c r="W2684"/>
    </row>
    <row r="2685" spans="2:23" x14ac:dyDescent="0.35">
      <c r="B2685"/>
      <c r="C2685"/>
      <c r="D2685"/>
      <c r="E2685"/>
      <c r="F2685"/>
      <c r="G2685"/>
      <c r="H2685"/>
      <c r="I2685"/>
      <c r="J2685"/>
      <c r="K2685"/>
      <c r="L2685"/>
      <c r="M2685"/>
      <c r="N2685"/>
      <c r="O2685"/>
      <c r="P2685"/>
      <c r="Q2685"/>
      <c r="R2685"/>
      <c r="S2685"/>
      <c r="T2685"/>
      <c r="U2685"/>
      <c r="V2685"/>
      <c r="W2685"/>
    </row>
    <row r="2686" spans="2:23" x14ac:dyDescent="0.35">
      <c r="B2686"/>
      <c r="C2686"/>
      <c r="D2686"/>
      <c r="E2686"/>
      <c r="F2686"/>
      <c r="G2686"/>
      <c r="H2686"/>
      <c r="I2686"/>
      <c r="J2686"/>
      <c r="K2686"/>
      <c r="L2686"/>
      <c r="M2686"/>
      <c r="N2686"/>
      <c r="O2686"/>
      <c r="P2686"/>
      <c r="Q2686"/>
      <c r="R2686"/>
      <c r="S2686"/>
      <c r="T2686"/>
      <c r="U2686"/>
      <c r="V2686"/>
      <c r="W2686"/>
    </row>
    <row r="2687" spans="2:23" x14ac:dyDescent="0.35">
      <c r="B2687"/>
      <c r="C2687"/>
      <c r="D2687"/>
      <c r="E2687"/>
      <c r="F2687"/>
      <c r="G2687"/>
      <c r="H2687"/>
      <c r="I2687"/>
      <c r="J2687"/>
      <c r="K2687"/>
      <c r="L2687"/>
      <c r="M2687"/>
      <c r="N2687"/>
      <c r="O2687"/>
      <c r="P2687"/>
      <c r="Q2687"/>
      <c r="R2687"/>
      <c r="S2687"/>
      <c r="T2687"/>
      <c r="U2687"/>
      <c r="V2687"/>
      <c r="W2687"/>
    </row>
    <row r="2688" spans="2:23" x14ac:dyDescent="0.35">
      <c r="B2688"/>
      <c r="C2688"/>
      <c r="D2688"/>
      <c r="E2688"/>
      <c r="F2688"/>
      <c r="G2688"/>
      <c r="H2688"/>
      <c r="I2688"/>
      <c r="J2688"/>
      <c r="K2688"/>
      <c r="L2688"/>
      <c r="M2688"/>
      <c r="N2688"/>
      <c r="O2688"/>
      <c r="P2688"/>
      <c r="Q2688"/>
      <c r="R2688"/>
      <c r="S2688"/>
      <c r="T2688"/>
      <c r="U2688"/>
      <c r="V2688"/>
      <c r="W2688"/>
    </row>
    <row r="2689" spans="2:23" x14ac:dyDescent="0.35">
      <c r="B2689"/>
      <c r="C2689"/>
      <c r="D2689"/>
      <c r="E2689"/>
      <c r="F2689"/>
      <c r="G2689"/>
      <c r="H2689"/>
      <c r="I2689"/>
      <c r="J2689"/>
      <c r="K2689"/>
      <c r="L2689"/>
      <c r="M2689"/>
      <c r="N2689"/>
      <c r="O2689"/>
      <c r="P2689"/>
      <c r="Q2689"/>
      <c r="R2689"/>
      <c r="S2689"/>
      <c r="T2689"/>
      <c r="U2689"/>
      <c r="V2689"/>
      <c r="W2689"/>
    </row>
    <row r="2690" spans="2:23" x14ac:dyDescent="0.35">
      <c r="B2690"/>
      <c r="C2690"/>
      <c r="D2690"/>
      <c r="E2690"/>
      <c r="F2690"/>
      <c r="G2690"/>
      <c r="H2690"/>
      <c r="I2690"/>
      <c r="J2690"/>
      <c r="K2690"/>
      <c r="L2690"/>
      <c r="M2690"/>
      <c r="N2690"/>
      <c r="O2690"/>
      <c r="P2690"/>
      <c r="Q2690"/>
      <c r="R2690"/>
      <c r="S2690"/>
      <c r="T2690"/>
      <c r="U2690"/>
      <c r="V2690"/>
      <c r="W2690"/>
    </row>
    <row r="2691" spans="2:23" x14ac:dyDescent="0.35">
      <c r="B2691"/>
      <c r="C2691"/>
      <c r="D2691"/>
      <c r="E2691"/>
      <c r="F2691"/>
      <c r="G2691"/>
      <c r="H2691"/>
      <c r="I2691"/>
      <c r="J2691"/>
      <c r="K2691"/>
      <c r="L2691"/>
      <c r="M2691"/>
      <c r="N2691"/>
      <c r="O2691"/>
      <c r="P2691"/>
      <c r="Q2691"/>
      <c r="R2691"/>
      <c r="S2691"/>
      <c r="T2691"/>
      <c r="U2691"/>
      <c r="V2691"/>
      <c r="W2691"/>
    </row>
    <row r="2692" spans="2:23" x14ac:dyDescent="0.35">
      <c r="B2692"/>
      <c r="C2692"/>
      <c r="D2692"/>
      <c r="E2692"/>
      <c r="F2692"/>
      <c r="G2692"/>
      <c r="H2692"/>
      <c r="I2692"/>
      <c r="J2692"/>
      <c r="K2692"/>
      <c r="L2692"/>
      <c r="M2692"/>
      <c r="N2692"/>
      <c r="O2692"/>
      <c r="P2692"/>
      <c r="Q2692"/>
      <c r="R2692"/>
      <c r="S2692"/>
      <c r="T2692"/>
      <c r="U2692"/>
      <c r="V2692"/>
      <c r="W2692"/>
    </row>
    <row r="2693" spans="2:23" x14ac:dyDescent="0.35">
      <c r="B2693"/>
      <c r="C2693"/>
      <c r="D2693"/>
      <c r="E2693"/>
      <c r="F2693"/>
      <c r="G2693"/>
      <c r="H2693"/>
      <c r="I2693"/>
      <c r="J2693"/>
      <c r="K2693"/>
      <c r="L2693"/>
      <c r="M2693"/>
      <c r="N2693"/>
      <c r="O2693"/>
      <c r="P2693"/>
      <c r="Q2693"/>
      <c r="R2693"/>
      <c r="S2693"/>
      <c r="T2693"/>
      <c r="U2693"/>
      <c r="V2693"/>
      <c r="W2693"/>
    </row>
    <row r="2694" spans="2:23" x14ac:dyDescent="0.35">
      <c r="B2694"/>
      <c r="C2694"/>
      <c r="D2694"/>
      <c r="E2694"/>
      <c r="F2694"/>
      <c r="G2694"/>
      <c r="H2694"/>
      <c r="I2694"/>
      <c r="J2694"/>
      <c r="K2694"/>
      <c r="L2694"/>
      <c r="M2694"/>
      <c r="N2694"/>
      <c r="O2694"/>
      <c r="P2694"/>
      <c r="Q2694"/>
      <c r="R2694"/>
      <c r="S2694"/>
      <c r="T2694"/>
      <c r="U2694"/>
      <c r="V2694"/>
      <c r="W2694"/>
    </row>
    <row r="2695" spans="2:23" x14ac:dyDescent="0.35">
      <c r="B2695"/>
      <c r="C2695"/>
      <c r="D2695"/>
      <c r="E2695"/>
      <c r="F2695"/>
      <c r="G2695"/>
      <c r="H2695"/>
      <c r="I2695"/>
      <c r="J2695"/>
      <c r="K2695"/>
      <c r="L2695"/>
      <c r="M2695"/>
      <c r="N2695"/>
      <c r="O2695"/>
      <c r="P2695"/>
      <c r="Q2695"/>
      <c r="R2695"/>
      <c r="S2695"/>
      <c r="T2695"/>
      <c r="U2695"/>
      <c r="V2695"/>
      <c r="W2695"/>
    </row>
    <row r="2696" spans="2:23" x14ac:dyDescent="0.35">
      <c r="B2696"/>
      <c r="C2696"/>
      <c r="D2696"/>
      <c r="E2696"/>
      <c r="F2696"/>
      <c r="G2696"/>
      <c r="H2696"/>
      <c r="I2696"/>
      <c r="J2696"/>
      <c r="K2696"/>
      <c r="L2696"/>
      <c r="M2696"/>
      <c r="N2696"/>
      <c r="O2696"/>
      <c r="P2696"/>
      <c r="Q2696"/>
      <c r="R2696"/>
      <c r="S2696"/>
      <c r="T2696"/>
      <c r="U2696"/>
      <c r="V2696"/>
      <c r="W2696"/>
    </row>
    <row r="2697" spans="2:23" x14ac:dyDescent="0.35">
      <c r="B2697"/>
      <c r="C2697"/>
      <c r="D2697"/>
      <c r="E2697"/>
      <c r="F2697"/>
      <c r="G2697"/>
      <c r="H2697"/>
      <c r="I2697"/>
      <c r="J2697"/>
      <c r="K2697"/>
      <c r="L2697"/>
      <c r="M2697"/>
      <c r="N2697"/>
      <c r="O2697"/>
      <c r="P2697"/>
      <c r="Q2697"/>
      <c r="R2697"/>
      <c r="S2697"/>
      <c r="T2697"/>
      <c r="U2697"/>
      <c r="V2697"/>
      <c r="W2697"/>
    </row>
    <row r="2698" spans="2:23" x14ac:dyDescent="0.35">
      <c r="B2698"/>
      <c r="C2698"/>
      <c r="D2698"/>
      <c r="E2698"/>
      <c r="F2698"/>
      <c r="G2698"/>
      <c r="H2698"/>
      <c r="I2698"/>
      <c r="J2698"/>
      <c r="K2698"/>
      <c r="L2698"/>
      <c r="M2698"/>
      <c r="N2698"/>
      <c r="O2698"/>
      <c r="P2698"/>
      <c r="Q2698"/>
      <c r="R2698"/>
      <c r="S2698"/>
      <c r="T2698"/>
      <c r="U2698"/>
      <c r="V2698"/>
      <c r="W2698"/>
    </row>
    <row r="2699" spans="2:23" x14ac:dyDescent="0.35">
      <c r="B2699"/>
      <c r="C2699"/>
      <c r="D2699"/>
      <c r="E2699"/>
      <c r="F2699"/>
      <c r="G2699"/>
      <c r="H2699"/>
      <c r="I2699"/>
      <c r="J2699"/>
      <c r="K2699"/>
      <c r="L2699"/>
      <c r="M2699"/>
      <c r="N2699"/>
      <c r="O2699"/>
      <c r="P2699"/>
      <c r="Q2699"/>
      <c r="R2699"/>
      <c r="S2699"/>
      <c r="T2699"/>
      <c r="U2699"/>
      <c r="V2699"/>
      <c r="W2699"/>
    </row>
    <row r="2700" spans="2:23" x14ac:dyDescent="0.35">
      <c r="B2700"/>
      <c r="C2700"/>
      <c r="D2700"/>
      <c r="E2700"/>
      <c r="F2700"/>
      <c r="G2700"/>
      <c r="H2700"/>
      <c r="I2700"/>
      <c r="J2700"/>
      <c r="K2700"/>
      <c r="L2700"/>
      <c r="M2700"/>
      <c r="N2700"/>
      <c r="O2700"/>
      <c r="P2700"/>
      <c r="Q2700"/>
      <c r="R2700"/>
      <c r="S2700"/>
      <c r="T2700"/>
      <c r="U2700"/>
      <c r="V2700"/>
      <c r="W2700"/>
    </row>
    <row r="2701" spans="2:23" x14ac:dyDescent="0.35">
      <c r="B2701"/>
      <c r="C2701"/>
      <c r="D2701"/>
      <c r="E2701"/>
      <c r="F2701"/>
      <c r="G2701"/>
      <c r="H2701"/>
      <c r="I2701"/>
      <c r="J2701"/>
      <c r="K2701"/>
      <c r="L2701"/>
      <c r="M2701"/>
      <c r="N2701"/>
      <c r="O2701"/>
      <c r="P2701"/>
      <c r="Q2701"/>
      <c r="R2701"/>
      <c r="S2701"/>
      <c r="T2701"/>
      <c r="U2701"/>
      <c r="V2701"/>
      <c r="W2701"/>
    </row>
    <row r="2702" spans="2:23" x14ac:dyDescent="0.35">
      <c r="B2702"/>
      <c r="C2702"/>
      <c r="D2702"/>
      <c r="E2702"/>
      <c r="F2702"/>
      <c r="G2702"/>
      <c r="H2702"/>
      <c r="I2702"/>
      <c r="J2702"/>
      <c r="K2702"/>
      <c r="L2702"/>
      <c r="M2702"/>
      <c r="N2702"/>
      <c r="O2702"/>
      <c r="P2702"/>
      <c r="Q2702"/>
      <c r="R2702"/>
      <c r="S2702"/>
      <c r="T2702"/>
      <c r="U2702"/>
      <c r="V2702"/>
      <c r="W2702"/>
    </row>
    <row r="2703" spans="2:23" x14ac:dyDescent="0.35">
      <c r="B2703"/>
      <c r="C2703"/>
      <c r="D2703"/>
      <c r="E2703"/>
      <c r="F2703"/>
      <c r="G2703"/>
      <c r="H2703"/>
      <c r="I2703"/>
      <c r="J2703"/>
      <c r="K2703"/>
      <c r="L2703"/>
      <c r="M2703"/>
      <c r="N2703"/>
      <c r="O2703"/>
      <c r="P2703"/>
      <c r="Q2703"/>
      <c r="R2703"/>
      <c r="S2703"/>
      <c r="T2703"/>
      <c r="U2703"/>
      <c r="V2703"/>
      <c r="W2703"/>
    </row>
    <row r="2704" spans="2:23" x14ac:dyDescent="0.35">
      <c r="B2704"/>
      <c r="C2704"/>
      <c r="D2704"/>
      <c r="E2704"/>
      <c r="F2704"/>
      <c r="G2704"/>
      <c r="H2704"/>
      <c r="I2704"/>
      <c r="J2704"/>
      <c r="K2704"/>
      <c r="L2704"/>
      <c r="M2704"/>
      <c r="N2704"/>
      <c r="O2704"/>
      <c r="P2704"/>
      <c r="Q2704"/>
      <c r="R2704"/>
      <c r="S2704"/>
      <c r="T2704"/>
      <c r="U2704"/>
      <c r="V2704"/>
      <c r="W2704"/>
    </row>
    <row r="2705" spans="2:23" x14ac:dyDescent="0.35">
      <c r="B2705"/>
      <c r="C2705"/>
      <c r="D2705"/>
      <c r="E2705"/>
      <c r="F2705"/>
      <c r="G2705"/>
      <c r="H2705"/>
      <c r="I2705"/>
      <c r="J2705"/>
      <c r="K2705"/>
      <c r="L2705"/>
      <c r="M2705"/>
      <c r="N2705"/>
      <c r="O2705"/>
      <c r="P2705"/>
      <c r="Q2705"/>
      <c r="R2705"/>
      <c r="S2705"/>
      <c r="T2705"/>
      <c r="U2705"/>
      <c r="V2705"/>
      <c r="W2705"/>
    </row>
    <row r="2706" spans="2:23" x14ac:dyDescent="0.35">
      <c r="B2706"/>
      <c r="C2706"/>
      <c r="D2706"/>
      <c r="E2706"/>
      <c r="F2706"/>
      <c r="G2706"/>
      <c r="H2706"/>
      <c r="I2706"/>
      <c r="J2706"/>
      <c r="K2706"/>
      <c r="L2706"/>
      <c r="M2706"/>
      <c r="N2706"/>
      <c r="O2706"/>
      <c r="P2706"/>
      <c r="Q2706"/>
      <c r="R2706"/>
      <c r="S2706"/>
      <c r="T2706"/>
      <c r="U2706"/>
      <c r="V2706"/>
      <c r="W2706"/>
    </row>
    <row r="2707" spans="2:23" x14ac:dyDescent="0.35">
      <c r="B2707"/>
      <c r="C2707"/>
      <c r="D2707"/>
      <c r="E2707"/>
      <c r="F2707"/>
      <c r="G2707"/>
      <c r="H2707"/>
      <c r="I2707"/>
      <c r="J2707"/>
      <c r="K2707"/>
      <c r="L2707"/>
      <c r="M2707"/>
      <c r="N2707"/>
      <c r="O2707"/>
      <c r="P2707"/>
      <c r="Q2707"/>
      <c r="R2707"/>
      <c r="S2707"/>
      <c r="T2707"/>
      <c r="U2707"/>
      <c r="V2707"/>
      <c r="W2707"/>
    </row>
    <row r="2708" spans="2:23" x14ac:dyDescent="0.35">
      <c r="B2708"/>
      <c r="C2708"/>
      <c r="D2708"/>
      <c r="E2708"/>
      <c r="F2708"/>
      <c r="G2708"/>
      <c r="H2708"/>
      <c r="I2708"/>
      <c r="J2708"/>
      <c r="K2708"/>
      <c r="L2708"/>
      <c r="M2708"/>
      <c r="N2708"/>
      <c r="O2708"/>
      <c r="P2708"/>
      <c r="Q2708"/>
      <c r="R2708"/>
      <c r="S2708"/>
      <c r="T2708"/>
      <c r="U2708"/>
      <c r="V2708"/>
      <c r="W2708"/>
    </row>
    <row r="2709" spans="2:23" x14ac:dyDescent="0.35">
      <c r="B2709"/>
      <c r="C2709"/>
      <c r="D2709"/>
      <c r="E2709"/>
      <c r="F2709"/>
      <c r="G2709"/>
      <c r="H2709"/>
      <c r="I2709"/>
      <c r="J2709"/>
      <c r="K2709"/>
      <c r="L2709"/>
      <c r="M2709"/>
      <c r="N2709"/>
      <c r="O2709"/>
      <c r="P2709"/>
      <c r="Q2709"/>
      <c r="R2709"/>
      <c r="S2709"/>
      <c r="T2709"/>
      <c r="U2709"/>
      <c r="V2709"/>
      <c r="W2709"/>
    </row>
    <row r="2710" spans="2:23" x14ac:dyDescent="0.35">
      <c r="B2710"/>
      <c r="C2710"/>
      <c r="D2710"/>
      <c r="E2710"/>
      <c r="F2710"/>
      <c r="G2710"/>
      <c r="H2710"/>
      <c r="I2710"/>
      <c r="J2710"/>
      <c r="K2710"/>
      <c r="L2710"/>
      <c r="M2710"/>
      <c r="N2710"/>
      <c r="O2710"/>
      <c r="P2710"/>
      <c r="Q2710"/>
      <c r="R2710"/>
      <c r="S2710"/>
      <c r="T2710"/>
      <c r="U2710"/>
      <c r="V2710"/>
      <c r="W2710"/>
    </row>
    <row r="2711" spans="2:23" x14ac:dyDescent="0.35">
      <c r="B2711"/>
      <c r="C2711"/>
      <c r="D2711"/>
      <c r="E2711"/>
      <c r="F2711"/>
      <c r="G2711"/>
      <c r="H2711"/>
      <c r="I2711"/>
      <c r="J2711"/>
      <c r="K2711"/>
      <c r="L2711"/>
      <c r="M2711"/>
      <c r="N2711"/>
      <c r="O2711"/>
      <c r="P2711"/>
      <c r="Q2711"/>
      <c r="R2711"/>
      <c r="S2711"/>
      <c r="T2711"/>
      <c r="U2711"/>
      <c r="V2711"/>
      <c r="W2711"/>
    </row>
    <row r="2712" spans="2:23" x14ac:dyDescent="0.35">
      <c r="B2712"/>
      <c r="C2712"/>
      <c r="D2712"/>
      <c r="E2712"/>
      <c r="F2712"/>
      <c r="G2712"/>
      <c r="H2712"/>
      <c r="I2712"/>
      <c r="J2712"/>
      <c r="K2712"/>
      <c r="L2712"/>
      <c r="M2712"/>
      <c r="N2712"/>
      <c r="O2712"/>
      <c r="P2712"/>
      <c r="Q2712"/>
      <c r="R2712"/>
      <c r="S2712"/>
      <c r="T2712"/>
      <c r="U2712"/>
      <c r="V2712"/>
      <c r="W2712"/>
    </row>
    <row r="2713" spans="2:23" x14ac:dyDescent="0.35">
      <c r="B2713"/>
      <c r="C2713"/>
      <c r="D2713"/>
      <c r="E2713"/>
      <c r="F2713"/>
      <c r="G2713"/>
      <c r="H2713"/>
      <c r="I2713"/>
      <c r="J2713"/>
      <c r="K2713"/>
      <c r="L2713"/>
      <c r="M2713"/>
      <c r="N2713"/>
      <c r="O2713"/>
      <c r="P2713"/>
      <c r="Q2713"/>
      <c r="R2713"/>
      <c r="S2713"/>
      <c r="T2713"/>
      <c r="U2713"/>
      <c r="V2713"/>
      <c r="W2713"/>
    </row>
    <row r="2714" spans="2:23" x14ac:dyDescent="0.35">
      <c r="B2714"/>
      <c r="C2714"/>
      <c r="D2714"/>
      <c r="E2714"/>
      <c r="F2714"/>
      <c r="G2714"/>
      <c r="H2714"/>
      <c r="I2714"/>
      <c r="J2714"/>
      <c r="K2714"/>
      <c r="L2714"/>
      <c r="M2714"/>
      <c r="N2714"/>
      <c r="O2714"/>
      <c r="P2714"/>
      <c r="Q2714"/>
      <c r="R2714"/>
      <c r="S2714"/>
      <c r="T2714"/>
      <c r="U2714"/>
      <c r="V2714"/>
      <c r="W2714"/>
    </row>
    <row r="2715" spans="2:23" x14ac:dyDescent="0.35">
      <c r="B2715"/>
      <c r="C2715"/>
      <c r="D2715"/>
      <c r="E2715"/>
      <c r="F2715"/>
      <c r="G2715"/>
      <c r="H2715"/>
      <c r="I2715"/>
      <c r="J2715"/>
      <c r="K2715"/>
      <c r="L2715"/>
      <c r="M2715"/>
      <c r="N2715"/>
      <c r="O2715"/>
      <c r="P2715"/>
      <c r="Q2715"/>
      <c r="R2715"/>
      <c r="S2715"/>
      <c r="T2715"/>
      <c r="U2715"/>
      <c r="V2715"/>
      <c r="W2715"/>
    </row>
    <row r="2716" spans="2:23" x14ac:dyDescent="0.35">
      <c r="B2716"/>
      <c r="C2716"/>
      <c r="D2716"/>
      <c r="E2716"/>
      <c r="F2716"/>
      <c r="G2716"/>
      <c r="H2716"/>
      <c r="I2716"/>
      <c r="J2716"/>
      <c r="K2716"/>
      <c r="L2716"/>
      <c r="M2716"/>
      <c r="N2716"/>
      <c r="O2716"/>
      <c r="P2716"/>
      <c r="Q2716"/>
      <c r="R2716"/>
      <c r="S2716"/>
      <c r="T2716"/>
      <c r="U2716"/>
      <c r="V2716"/>
      <c r="W2716"/>
    </row>
    <row r="2717" spans="2:23" x14ac:dyDescent="0.35">
      <c r="B2717"/>
      <c r="C2717"/>
      <c r="D2717"/>
      <c r="E2717"/>
      <c r="F2717"/>
      <c r="G2717"/>
      <c r="H2717"/>
      <c r="I2717"/>
      <c r="J2717"/>
      <c r="K2717"/>
      <c r="L2717"/>
      <c r="M2717"/>
      <c r="N2717"/>
      <c r="O2717"/>
      <c r="P2717"/>
      <c r="Q2717"/>
      <c r="R2717"/>
      <c r="S2717"/>
      <c r="T2717"/>
      <c r="U2717"/>
      <c r="V2717"/>
      <c r="W2717"/>
    </row>
    <row r="2718" spans="2:23" x14ac:dyDescent="0.35">
      <c r="B2718"/>
      <c r="C2718"/>
      <c r="D2718"/>
      <c r="E2718"/>
      <c r="F2718"/>
      <c r="G2718"/>
      <c r="H2718"/>
      <c r="I2718"/>
      <c r="J2718"/>
      <c r="K2718"/>
      <c r="L2718"/>
      <c r="M2718"/>
      <c r="N2718"/>
      <c r="O2718"/>
      <c r="P2718"/>
      <c r="Q2718"/>
      <c r="R2718"/>
      <c r="S2718"/>
      <c r="T2718"/>
      <c r="U2718"/>
      <c r="V2718"/>
      <c r="W2718"/>
    </row>
    <row r="2719" spans="2:23" x14ac:dyDescent="0.35">
      <c r="B2719"/>
      <c r="C2719"/>
      <c r="D2719"/>
      <c r="E2719"/>
      <c r="F2719"/>
      <c r="G2719"/>
      <c r="H2719"/>
      <c r="I2719"/>
      <c r="J2719"/>
      <c r="K2719"/>
      <c r="L2719"/>
      <c r="M2719"/>
      <c r="N2719"/>
      <c r="O2719"/>
      <c r="P2719"/>
      <c r="Q2719"/>
      <c r="R2719"/>
      <c r="S2719"/>
      <c r="T2719"/>
      <c r="U2719"/>
      <c r="V2719"/>
      <c r="W2719"/>
    </row>
    <row r="2720" spans="2:23" x14ac:dyDescent="0.35">
      <c r="B2720"/>
      <c r="C2720"/>
      <c r="D2720"/>
      <c r="E2720"/>
      <c r="F2720"/>
      <c r="G2720"/>
      <c r="H2720"/>
      <c r="I2720"/>
      <c r="J2720"/>
      <c r="K2720"/>
      <c r="L2720"/>
      <c r="M2720"/>
      <c r="N2720"/>
      <c r="O2720"/>
      <c r="P2720"/>
      <c r="Q2720"/>
      <c r="R2720"/>
      <c r="S2720"/>
      <c r="T2720"/>
      <c r="U2720"/>
      <c r="V2720"/>
      <c r="W2720"/>
    </row>
    <row r="2721" spans="2:23" x14ac:dyDescent="0.35">
      <c r="B2721"/>
      <c r="C2721"/>
      <c r="D2721"/>
      <c r="E2721"/>
      <c r="F2721"/>
      <c r="G2721"/>
      <c r="H2721"/>
      <c r="I2721"/>
      <c r="J2721"/>
      <c r="K2721"/>
      <c r="L2721"/>
      <c r="M2721"/>
      <c r="N2721"/>
      <c r="O2721"/>
      <c r="P2721"/>
      <c r="Q2721"/>
      <c r="R2721"/>
      <c r="S2721"/>
      <c r="T2721"/>
      <c r="U2721"/>
      <c r="V2721"/>
      <c r="W2721"/>
    </row>
    <row r="2722" spans="2:23" x14ac:dyDescent="0.35">
      <c r="B2722"/>
      <c r="C2722"/>
      <c r="D2722"/>
      <c r="E2722"/>
      <c r="F2722"/>
      <c r="G2722"/>
      <c r="H2722"/>
      <c r="I2722"/>
      <c r="J2722"/>
      <c r="K2722"/>
      <c r="L2722"/>
      <c r="M2722"/>
      <c r="N2722"/>
      <c r="O2722"/>
      <c r="P2722"/>
      <c r="Q2722"/>
      <c r="R2722"/>
      <c r="S2722"/>
      <c r="T2722"/>
      <c r="U2722"/>
      <c r="V2722"/>
      <c r="W2722"/>
    </row>
    <row r="2723" spans="2:23" x14ac:dyDescent="0.35">
      <c r="B2723"/>
      <c r="C2723"/>
      <c r="D2723"/>
      <c r="E2723"/>
      <c r="F2723"/>
      <c r="G2723"/>
      <c r="H2723"/>
      <c r="I2723"/>
      <c r="J2723"/>
      <c r="K2723"/>
      <c r="L2723"/>
      <c r="M2723"/>
      <c r="N2723"/>
      <c r="O2723"/>
      <c r="P2723"/>
      <c r="Q2723"/>
      <c r="R2723"/>
      <c r="S2723"/>
      <c r="T2723"/>
      <c r="U2723"/>
      <c r="V2723"/>
      <c r="W2723"/>
    </row>
    <row r="2724" spans="2:23" x14ac:dyDescent="0.35">
      <c r="B2724"/>
      <c r="C2724"/>
      <c r="D2724"/>
      <c r="E2724"/>
      <c r="F2724"/>
      <c r="G2724"/>
      <c r="H2724"/>
      <c r="I2724"/>
      <c r="J2724"/>
      <c r="K2724"/>
      <c r="L2724"/>
      <c r="M2724"/>
      <c r="N2724"/>
      <c r="O2724"/>
      <c r="P2724"/>
      <c r="Q2724"/>
      <c r="R2724"/>
      <c r="S2724"/>
      <c r="T2724"/>
      <c r="U2724"/>
      <c r="V2724"/>
      <c r="W2724"/>
    </row>
    <row r="2725" spans="2:23" x14ac:dyDescent="0.35">
      <c r="B2725"/>
      <c r="C2725"/>
      <c r="D2725"/>
      <c r="E2725"/>
      <c r="F2725"/>
      <c r="G2725"/>
      <c r="H2725"/>
      <c r="I2725"/>
      <c r="J2725"/>
      <c r="K2725"/>
      <c r="L2725"/>
      <c r="M2725"/>
      <c r="N2725"/>
      <c r="O2725"/>
      <c r="P2725"/>
      <c r="Q2725"/>
      <c r="R2725"/>
      <c r="S2725"/>
      <c r="T2725"/>
      <c r="U2725"/>
      <c r="V2725"/>
      <c r="W2725"/>
    </row>
    <row r="2726" spans="2:23" x14ac:dyDescent="0.35">
      <c r="B2726"/>
      <c r="C2726"/>
      <c r="D2726"/>
      <c r="E2726"/>
      <c r="F2726"/>
      <c r="G2726"/>
      <c r="H2726"/>
      <c r="I2726"/>
      <c r="J2726"/>
      <c r="K2726"/>
      <c r="L2726"/>
      <c r="M2726"/>
      <c r="N2726"/>
      <c r="O2726"/>
      <c r="P2726"/>
      <c r="Q2726"/>
      <c r="R2726"/>
      <c r="S2726"/>
      <c r="T2726"/>
      <c r="U2726"/>
      <c r="V2726"/>
      <c r="W2726"/>
    </row>
    <row r="2727" spans="2:23" x14ac:dyDescent="0.35">
      <c r="B2727"/>
      <c r="C2727"/>
      <c r="D2727"/>
      <c r="E2727"/>
      <c r="F2727"/>
      <c r="G2727"/>
      <c r="H2727"/>
      <c r="I2727"/>
      <c r="J2727"/>
      <c r="K2727"/>
      <c r="L2727"/>
      <c r="M2727"/>
      <c r="N2727"/>
      <c r="O2727"/>
      <c r="P2727"/>
      <c r="Q2727"/>
      <c r="R2727"/>
      <c r="S2727"/>
      <c r="T2727"/>
      <c r="U2727"/>
      <c r="V2727"/>
      <c r="W2727"/>
    </row>
    <row r="2728" spans="2:23" x14ac:dyDescent="0.35">
      <c r="B2728"/>
      <c r="C2728"/>
      <c r="D2728"/>
      <c r="E2728"/>
      <c r="F2728"/>
      <c r="G2728"/>
      <c r="H2728"/>
      <c r="I2728"/>
      <c r="J2728"/>
      <c r="K2728"/>
      <c r="L2728"/>
      <c r="M2728"/>
      <c r="N2728"/>
      <c r="O2728"/>
      <c r="P2728"/>
      <c r="Q2728"/>
      <c r="R2728"/>
      <c r="S2728"/>
      <c r="T2728"/>
      <c r="U2728"/>
      <c r="V2728"/>
      <c r="W2728"/>
    </row>
    <row r="2729" spans="2:23" x14ac:dyDescent="0.35">
      <c r="B2729"/>
      <c r="C2729"/>
      <c r="D2729"/>
      <c r="E2729"/>
      <c r="F2729"/>
      <c r="G2729"/>
      <c r="H2729"/>
      <c r="I2729"/>
      <c r="J2729"/>
      <c r="K2729"/>
      <c r="L2729"/>
      <c r="M2729"/>
      <c r="N2729"/>
      <c r="O2729"/>
      <c r="P2729"/>
      <c r="Q2729"/>
      <c r="R2729"/>
      <c r="S2729"/>
      <c r="T2729"/>
      <c r="U2729"/>
      <c r="V2729"/>
      <c r="W2729"/>
    </row>
    <row r="2730" spans="2:23" x14ac:dyDescent="0.35">
      <c r="B2730"/>
      <c r="C2730"/>
      <c r="D2730"/>
      <c r="E2730"/>
      <c r="F2730"/>
      <c r="G2730"/>
      <c r="H2730"/>
      <c r="I2730"/>
      <c r="J2730"/>
      <c r="K2730"/>
      <c r="L2730"/>
      <c r="M2730"/>
      <c r="N2730"/>
      <c r="O2730"/>
      <c r="P2730"/>
      <c r="Q2730"/>
      <c r="R2730"/>
      <c r="S2730"/>
      <c r="T2730"/>
      <c r="U2730"/>
      <c r="V2730"/>
      <c r="W2730"/>
    </row>
    <row r="2731" spans="2:23" x14ac:dyDescent="0.35">
      <c r="B2731"/>
      <c r="C2731"/>
      <c r="D2731"/>
      <c r="E2731"/>
      <c r="F2731"/>
      <c r="G2731"/>
      <c r="H2731"/>
      <c r="I2731"/>
      <c r="J2731"/>
      <c r="K2731"/>
      <c r="L2731"/>
      <c r="M2731"/>
      <c r="N2731"/>
      <c r="O2731"/>
      <c r="P2731"/>
      <c r="Q2731"/>
      <c r="R2731"/>
      <c r="S2731"/>
      <c r="T2731"/>
      <c r="U2731"/>
      <c r="V2731"/>
      <c r="W2731"/>
    </row>
    <row r="2732" spans="2:23" x14ac:dyDescent="0.35">
      <c r="B2732"/>
      <c r="C2732"/>
      <c r="D2732"/>
      <c r="E2732"/>
      <c r="F2732"/>
      <c r="G2732"/>
      <c r="H2732"/>
      <c r="I2732"/>
      <c r="J2732"/>
      <c r="K2732"/>
      <c r="L2732"/>
      <c r="M2732"/>
      <c r="N2732"/>
      <c r="O2732"/>
      <c r="P2732"/>
      <c r="Q2732"/>
      <c r="R2732"/>
      <c r="S2732"/>
      <c r="T2732"/>
      <c r="U2732"/>
      <c r="V2732"/>
      <c r="W2732"/>
    </row>
    <row r="2733" spans="2:23" x14ac:dyDescent="0.35">
      <c r="B2733"/>
      <c r="C2733"/>
      <c r="D2733"/>
      <c r="E2733"/>
      <c r="F2733"/>
      <c r="G2733"/>
      <c r="H2733"/>
      <c r="I2733"/>
      <c r="J2733"/>
      <c r="K2733"/>
      <c r="L2733"/>
      <c r="M2733"/>
      <c r="N2733"/>
      <c r="O2733"/>
      <c r="P2733"/>
      <c r="Q2733"/>
      <c r="R2733"/>
      <c r="S2733"/>
      <c r="T2733"/>
      <c r="U2733"/>
      <c r="V2733"/>
      <c r="W2733"/>
    </row>
    <row r="2734" spans="2:23" x14ac:dyDescent="0.35">
      <c r="B2734"/>
      <c r="C2734"/>
      <c r="D2734"/>
      <c r="E2734"/>
      <c r="F2734"/>
      <c r="G2734"/>
      <c r="H2734"/>
      <c r="I2734"/>
      <c r="J2734"/>
      <c r="K2734"/>
      <c r="L2734"/>
      <c r="M2734"/>
      <c r="N2734"/>
      <c r="O2734"/>
      <c r="P2734"/>
      <c r="Q2734"/>
      <c r="R2734"/>
      <c r="S2734"/>
      <c r="T2734"/>
      <c r="U2734"/>
      <c r="V2734"/>
      <c r="W2734"/>
    </row>
    <row r="2735" spans="2:23" x14ac:dyDescent="0.35">
      <c r="B2735"/>
      <c r="C2735"/>
      <c r="D2735"/>
      <c r="E2735"/>
      <c r="F2735"/>
      <c r="G2735"/>
      <c r="H2735"/>
      <c r="I2735"/>
      <c r="J2735"/>
      <c r="K2735"/>
      <c r="L2735"/>
      <c r="M2735"/>
      <c r="N2735"/>
      <c r="O2735"/>
      <c r="P2735"/>
      <c r="Q2735"/>
      <c r="R2735"/>
      <c r="S2735"/>
      <c r="T2735"/>
      <c r="U2735"/>
      <c r="V2735"/>
      <c r="W2735"/>
    </row>
    <row r="2736" spans="2:23" x14ac:dyDescent="0.35">
      <c r="B2736"/>
      <c r="C2736"/>
      <c r="D2736"/>
      <c r="E2736"/>
      <c r="F2736"/>
      <c r="G2736"/>
      <c r="H2736"/>
      <c r="I2736"/>
      <c r="J2736"/>
      <c r="K2736"/>
      <c r="L2736"/>
      <c r="M2736"/>
      <c r="N2736"/>
      <c r="O2736"/>
      <c r="P2736"/>
      <c r="Q2736"/>
      <c r="R2736"/>
      <c r="S2736"/>
      <c r="T2736"/>
      <c r="U2736"/>
      <c r="V2736"/>
      <c r="W2736"/>
    </row>
    <row r="2737" spans="2:23" x14ac:dyDescent="0.35">
      <c r="B2737"/>
      <c r="C2737"/>
      <c r="D2737"/>
      <c r="E2737"/>
      <c r="F2737"/>
      <c r="G2737"/>
      <c r="H2737"/>
      <c r="I2737"/>
      <c r="J2737"/>
      <c r="K2737"/>
      <c r="L2737"/>
      <c r="M2737"/>
      <c r="N2737"/>
      <c r="O2737"/>
      <c r="P2737"/>
      <c r="Q2737"/>
      <c r="R2737"/>
      <c r="S2737"/>
      <c r="T2737"/>
      <c r="U2737"/>
      <c r="V2737"/>
      <c r="W2737"/>
    </row>
    <row r="2738" spans="2:23" x14ac:dyDescent="0.35">
      <c r="B2738"/>
      <c r="C2738"/>
      <c r="D2738"/>
      <c r="E2738"/>
      <c r="F2738"/>
      <c r="G2738"/>
      <c r="H2738"/>
      <c r="I2738"/>
      <c r="J2738"/>
      <c r="K2738"/>
      <c r="L2738"/>
      <c r="M2738"/>
      <c r="N2738"/>
      <c r="O2738"/>
      <c r="P2738"/>
      <c r="Q2738"/>
      <c r="R2738"/>
      <c r="S2738"/>
      <c r="T2738"/>
      <c r="U2738"/>
      <c r="V2738"/>
      <c r="W2738"/>
    </row>
    <row r="2739" spans="2:23" x14ac:dyDescent="0.35">
      <c r="B2739"/>
      <c r="C2739"/>
      <c r="D2739"/>
      <c r="E2739"/>
      <c r="F2739"/>
      <c r="G2739"/>
      <c r="H2739"/>
      <c r="I2739"/>
      <c r="J2739"/>
      <c r="K2739"/>
      <c r="L2739"/>
      <c r="M2739"/>
      <c r="N2739"/>
      <c r="O2739"/>
      <c r="P2739"/>
      <c r="Q2739"/>
      <c r="R2739"/>
      <c r="S2739"/>
      <c r="T2739"/>
      <c r="U2739"/>
      <c r="V2739"/>
      <c r="W2739"/>
    </row>
    <row r="2740" spans="2:23" x14ac:dyDescent="0.35">
      <c r="B2740"/>
      <c r="C2740"/>
      <c r="D2740"/>
      <c r="E2740"/>
      <c r="F2740"/>
      <c r="G2740"/>
      <c r="H2740"/>
      <c r="I2740"/>
      <c r="J2740"/>
      <c r="K2740"/>
      <c r="L2740"/>
      <c r="M2740"/>
      <c r="N2740"/>
      <c r="O2740"/>
      <c r="P2740"/>
      <c r="Q2740"/>
      <c r="R2740"/>
      <c r="S2740"/>
      <c r="T2740"/>
      <c r="U2740"/>
      <c r="V2740"/>
      <c r="W2740"/>
    </row>
    <row r="2741" spans="2:23" x14ac:dyDescent="0.35">
      <c r="B2741"/>
      <c r="C2741"/>
      <c r="D2741"/>
      <c r="E2741"/>
      <c r="F2741"/>
      <c r="G2741"/>
      <c r="H2741"/>
      <c r="I2741"/>
      <c r="J2741"/>
      <c r="K2741"/>
      <c r="L2741"/>
      <c r="M2741"/>
      <c r="N2741"/>
      <c r="O2741"/>
      <c r="P2741"/>
      <c r="Q2741"/>
      <c r="R2741"/>
      <c r="S2741"/>
      <c r="T2741"/>
      <c r="U2741"/>
      <c r="V2741"/>
      <c r="W2741"/>
    </row>
    <row r="2742" spans="2:23" x14ac:dyDescent="0.35">
      <c r="B2742"/>
      <c r="C2742"/>
      <c r="D2742"/>
      <c r="E2742"/>
      <c r="F2742"/>
      <c r="G2742"/>
      <c r="H2742"/>
      <c r="I2742"/>
      <c r="J2742"/>
      <c r="K2742"/>
      <c r="L2742"/>
      <c r="M2742"/>
      <c r="N2742"/>
      <c r="O2742"/>
      <c r="P2742"/>
      <c r="Q2742"/>
      <c r="R2742"/>
      <c r="S2742"/>
      <c r="T2742"/>
      <c r="U2742"/>
      <c r="V2742"/>
      <c r="W2742"/>
    </row>
    <row r="2743" spans="2:23" x14ac:dyDescent="0.35">
      <c r="B2743"/>
      <c r="C2743"/>
      <c r="D2743"/>
      <c r="E2743"/>
      <c r="F2743"/>
      <c r="G2743"/>
      <c r="H2743"/>
      <c r="I2743"/>
      <c r="J2743"/>
      <c r="K2743"/>
      <c r="L2743"/>
      <c r="M2743"/>
      <c r="N2743"/>
      <c r="O2743"/>
      <c r="P2743"/>
      <c r="Q2743"/>
      <c r="R2743"/>
      <c r="S2743"/>
      <c r="T2743"/>
      <c r="U2743"/>
      <c r="V2743"/>
      <c r="W2743"/>
    </row>
    <row r="2744" spans="2:23" x14ac:dyDescent="0.35">
      <c r="B2744"/>
      <c r="C2744"/>
      <c r="D2744"/>
      <c r="E2744"/>
      <c r="F2744"/>
      <c r="G2744"/>
      <c r="H2744"/>
      <c r="I2744"/>
      <c r="J2744"/>
      <c r="K2744"/>
      <c r="L2744"/>
      <c r="M2744"/>
      <c r="N2744"/>
      <c r="O2744"/>
      <c r="P2744"/>
      <c r="Q2744"/>
      <c r="R2744"/>
      <c r="S2744"/>
      <c r="T2744"/>
      <c r="U2744"/>
      <c r="V2744"/>
      <c r="W2744"/>
    </row>
    <row r="2745" spans="2:23" x14ac:dyDescent="0.35">
      <c r="B2745"/>
      <c r="C2745"/>
      <c r="D2745"/>
      <c r="E2745"/>
      <c r="F2745"/>
      <c r="G2745"/>
      <c r="H2745"/>
      <c r="I2745"/>
      <c r="J2745"/>
      <c r="K2745"/>
      <c r="L2745"/>
      <c r="M2745"/>
      <c r="N2745"/>
      <c r="O2745"/>
      <c r="P2745"/>
      <c r="Q2745"/>
      <c r="R2745"/>
      <c r="S2745"/>
      <c r="T2745"/>
      <c r="U2745"/>
      <c r="V2745"/>
      <c r="W2745"/>
    </row>
    <row r="2746" spans="2:23" x14ac:dyDescent="0.35">
      <c r="B2746"/>
      <c r="C2746"/>
      <c r="D2746"/>
      <c r="E2746"/>
      <c r="F2746"/>
      <c r="G2746"/>
      <c r="H2746"/>
      <c r="I2746"/>
      <c r="J2746"/>
      <c r="K2746"/>
      <c r="L2746"/>
      <c r="M2746"/>
      <c r="N2746"/>
      <c r="O2746"/>
      <c r="P2746"/>
      <c r="Q2746"/>
      <c r="R2746"/>
      <c r="S2746"/>
      <c r="T2746"/>
      <c r="U2746"/>
      <c r="V2746"/>
      <c r="W2746"/>
    </row>
    <row r="2747" spans="2:23" x14ac:dyDescent="0.35">
      <c r="B2747"/>
      <c r="C2747"/>
      <c r="D2747"/>
      <c r="E2747"/>
      <c r="F2747"/>
      <c r="G2747"/>
      <c r="H2747"/>
      <c r="I2747"/>
      <c r="J2747"/>
      <c r="K2747"/>
      <c r="L2747"/>
      <c r="M2747"/>
      <c r="N2747"/>
      <c r="O2747"/>
      <c r="P2747"/>
      <c r="Q2747"/>
      <c r="R2747"/>
      <c r="S2747"/>
      <c r="T2747"/>
      <c r="U2747"/>
      <c r="V2747"/>
      <c r="W2747"/>
    </row>
    <row r="2748" spans="2:23" x14ac:dyDescent="0.35">
      <c r="B2748"/>
      <c r="C2748"/>
      <c r="D2748"/>
      <c r="E2748"/>
      <c r="F2748"/>
      <c r="G2748"/>
      <c r="H2748"/>
      <c r="I2748"/>
      <c r="J2748"/>
      <c r="K2748"/>
      <c r="L2748"/>
      <c r="M2748"/>
      <c r="N2748"/>
      <c r="O2748"/>
      <c r="P2748"/>
      <c r="Q2748"/>
      <c r="R2748"/>
      <c r="S2748"/>
      <c r="T2748"/>
      <c r="U2748"/>
      <c r="V2748"/>
      <c r="W2748"/>
    </row>
    <row r="2749" spans="2:23" x14ac:dyDescent="0.35">
      <c r="B2749"/>
      <c r="C2749"/>
      <c r="D2749"/>
      <c r="E2749"/>
      <c r="F2749"/>
      <c r="G2749"/>
      <c r="H2749"/>
      <c r="I2749"/>
      <c r="J2749"/>
      <c r="K2749"/>
      <c r="L2749"/>
      <c r="M2749"/>
      <c r="N2749"/>
      <c r="O2749"/>
      <c r="P2749"/>
      <c r="Q2749"/>
      <c r="R2749"/>
      <c r="S2749"/>
      <c r="T2749"/>
      <c r="U2749"/>
      <c r="V2749"/>
      <c r="W2749"/>
    </row>
    <row r="2750" spans="2:23" x14ac:dyDescent="0.35">
      <c r="B2750"/>
      <c r="C2750"/>
      <c r="D2750"/>
      <c r="E2750"/>
      <c r="F2750"/>
      <c r="G2750"/>
      <c r="H2750"/>
      <c r="I2750"/>
      <c r="J2750"/>
      <c r="K2750"/>
      <c r="L2750"/>
      <c r="M2750"/>
      <c r="N2750"/>
      <c r="O2750"/>
      <c r="P2750"/>
      <c r="Q2750"/>
      <c r="R2750"/>
      <c r="S2750"/>
      <c r="T2750"/>
      <c r="U2750"/>
      <c r="V2750"/>
      <c r="W2750"/>
    </row>
    <row r="2751" spans="2:23" x14ac:dyDescent="0.35">
      <c r="B2751"/>
      <c r="C2751"/>
      <c r="D2751"/>
      <c r="E2751"/>
      <c r="F2751"/>
      <c r="G2751"/>
      <c r="H2751"/>
      <c r="I2751"/>
      <c r="J2751"/>
      <c r="K2751"/>
      <c r="L2751"/>
      <c r="M2751"/>
      <c r="N2751"/>
      <c r="O2751"/>
      <c r="P2751"/>
      <c r="Q2751"/>
      <c r="R2751"/>
      <c r="S2751"/>
      <c r="T2751"/>
      <c r="U2751"/>
      <c r="V2751"/>
      <c r="W2751"/>
    </row>
    <row r="2752" spans="2:23" x14ac:dyDescent="0.35">
      <c r="B2752"/>
      <c r="C2752"/>
      <c r="D2752"/>
      <c r="E2752"/>
      <c r="F2752"/>
      <c r="G2752"/>
      <c r="H2752"/>
      <c r="I2752"/>
      <c r="J2752"/>
      <c r="K2752"/>
      <c r="L2752"/>
      <c r="M2752"/>
      <c r="N2752"/>
      <c r="O2752"/>
      <c r="P2752"/>
      <c r="Q2752"/>
      <c r="R2752"/>
      <c r="S2752"/>
      <c r="T2752"/>
      <c r="U2752"/>
      <c r="V2752"/>
      <c r="W2752"/>
    </row>
    <row r="2753" spans="2:23" x14ac:dyDescent="0.35">
      <c r="B2753"/>
      <c r="C2753"/>
      <c r="D2753"/>
      <c r="E2753"/>
      <c r="F2753"/>
      <c r="G2753"/>
      <c r="H2753"/>
      <c r="I2753"/>
      <c r="J2753"/>
      <c r="K2753"/>
      <c r="L2753"/>
      <c r="M2753"/>
      <c r="N2753"/>
      <c r="O2753"/>
      <c r="P2753"/>
      <c r="Q2753"/>
      <c r="R2753"/>
      <c r="S2753"/>
      <c r="T2753"/>
      <c r="U2753"/>
      <c r="V2753"/>
      <c r="W2753"/>
    </row>
    <row r="2754" spans="2:23" x14ac:dyDescent="0.35">
      <c r="B2754"/>
      <c r="C2754"/>
      <c r="D2754"/>
      <c r="E2754"/>
      <c r="F2754"/>
      <c r="G2754"/>
      <c r="H2754"/>
      <c r="I2754"/>
      <c r="J2754"/>
      <c r="K2754"/>
      <c r="L2754"/>
      <c r="M2754"/>
      <c r="N2754"/>
      <c r="O2754"/>
      <c r="P2754"/>
      <c r="Q2754"/>
      <c r="R2754"/>
      <c r="S2754"/>
      <c r="T2754"/>
      <c r="U2754"/>
      <c r="V2754"/>
      <c r="W2754"/>
    </row>
    <row r="2755" spans="2:23" x14ac:dyDescent="0.35">
      <c r="B2755"/>
      <c r="C2755"/>
      <c r="D2755"/>
      <c r="E2755"/>
      <c r="F2755"/>
      <c r="G2755"/>
      <c r="H2755"/>
      <c r="I2755"/>
      <c r="J2755"/>
      <c r="K2755"/>
      <c r="L2755"/>
      <c r="M2755"/>
      <c r="N2755"/>
      <c r="O2755"/>
      <c r="P2755"/>
      <c r="Q2755"/>
      <c r="R2755"/>
      <c r="S2755"/>
      <c r="T2755"/>
      <c r="U2755"/>
      <c r="V2755"/>
      <c r="W2755"/>
    </row>
    <row r="2756" spans="2:23" x14ac:dyDescent="0.35">
      <c r="B2756"/>
      <c r="C2756"/>
      <c r="D2756"/>
      <c r="E2756"/>
      <c r="F2756"/>
      <c r="G2756"/>
      <c r="H2756"/>
      <c r="I2756"/>
      <c r="J2756"/>
      <c r="K2756"/>
      <c r="L2756"/>
      <c r="M2756"/>
      <c r="N2756"/>
      <c r="O2756"/>
      <c r="P2756"/>
      <c r="Q2756"/>
      <c r="R2756"/>
      <c r="S2756"/>
      <c r="T2756"/>
      <c r="U2756"/>
      <c r="V2756"/>
      <c r="W2756"/>
    </row>
    <row r="2757" spans="2:23" x14ac:dyDescent="0.35">
      <c r="B2757"/>
      <c r="C2757"/>
      <c r="D2757"/>
      <c r="E2757"/>
      <c r="F2757"/>
      <c r="G2757"/>
      <c r="H2757"/>
      <c r="I2757"/>
      <c r="J2757"/>
      <c r="K2757"/>
      <c r="L2757"/>
      <c r="M2757"/>
      <c r="N2757"/>
      <c r="O2757"/>
      <c r="P2757"/>
      <c r="Q2757"/>
      <c r="R2757"/>
      <c r="S2757"/>
      <c r="T2757"/>
      <c r="U2757"/>
      <c r="V2757"/>
      <c r="W2757"/>
    </row>
    <row r="2758" spans="2:23" x14ac:dyDescent="0.35">
      <c r="B2758"/>
      <c r="C2758"/>
      <c r="D2758"/>
      <c r="E2758"/>
      <c r="F2758"/>
      <c r="G2758"/>
      <c r="H2758"/>
      <c r="I2758"/>
      <c r="J2758"/>
      <c r="K2758"/>
      <c r="L2758"/>
      <c r="M2758"/>
      <c r="N2758"/>
      <c r="O2758"/>
      <c r="P2758"/>
      <c r="Q2758"/>
      <c r="R2758"/>
      <c r="S2758"/>
      <c r="T2758"/>
      <c r="U2758"/>
      <c r="V2758"/>
      <c r="W2758"/>
    </row>
    <row r="2759" spans="2:23" x14ac:dyDescent="0.35">
      <c r="B2759"/>
      <c r="C2759"/>
      <c r="D2759"/>
      <c r="E2759"/>
      <c r="F2759"/>
      <c r="G2759"/>
      <c r="H2759"/>
      <c r="I2759"/>
      <c r="J2759"/>
      <c r="K2759"/>
      <c r="L2759"/>
      <c r="M2759"/>
      <c r="N2759"/>
      <c r="O2759"/>
      <c r="P2759"/>
      <c r="Q2759"/>
      <c r="R2759"/>
      <c r="S2759"/>
      <c r="T2759"/>
      <c r="U2759"/>
      <c r="V2759"/>
      <c r="W2759"/>
    </row>
    <row r="2760" spans="2:23" x14ac:dyDescent="0.35">
      <c r="B2760"/>
      <c r="C2760"/>
      <c r="D2760"/>
      <c r="E2760"/>
      <c r="F2760"/>
      <c r="G2760"/>
      <c r="H2760"/>
      <c r="I2760"/>
      <c r="J2760"/>
      <c r="K2760"/>
      <c r="L2760"/>
      <c r="M2760"/>
      <c r="N2760"/>
      <c r="O2760"/>
      <c r="P2760"/>
      <c r="Q2760"/>
      <c r="R2760"/>
      <c r="S2760"/>
      <c r="T2760"/>
      <c r="U2760"/>
      <c r="V2760"/>
      <c r="W2760"/>
    </row>
    <row r="2761" spans="2:23" x14ac:dyDescent="0.35">
      <c r="B2761"/>
      <c r="C2761"/>
      <c r="D2761"/>
      <c r="E2761"/>
      <c r="F2761"/>
      <c r="G2761"/>
      <c r="H2761"/>
      <c r="I2761"/>
      <c r="J2761"/>
      <c r="K2761"/>
      <c r="L2761"/>
      <c r="M2761"/>
      <c r="N2761"/>
      <c r="O2761"/>
      <c r="P2761"/>
      <c r="Q2761"/>
      <c r="R2761"/>
      <c r="S2761"/>
      <c r="T2761"/>
      <c r="U2761"/>
      <c r="V2761"/>
      <c r="W2761"/>
    </row>
    <row r="2762" spans="2:23" x14ac:dyDescent="0.35">
      <c r="B2762"/>
      <c r="C2762"/>
      <c r="D2762"/>
      <c r="E2762"/>
      <c r="F2762"/>
      <c r="G2762"/>
      <c r="H2762"/>
      <c r="I2762"/>
      <c r="J2762"/>
      <c r="K2762"/>
      <c r="L2762"/>
      <c r="M2762"/>
      <c r="N2762"/>
      <c r="O2762"/>
      <c r="P2762"/>
      <c r="Q2762"/>
      <c r="R2762"/>
      <c r="S2762"/>
      <c r="T2762"/>
      <c r="U2762"/>
      <c r="V2762"/>
      <c r="W2762"/>
    </row>
    <row r="2763" spans="2:23" x14ac:dyDescent="0.35">
      <c r="B2763"/>
      <c r="C2763"/>
      <c r="D2763"/>
      <c r="E2763"/>
      <c r="F2763"/>
      <c r="G2763"/>
      <c r="H2763"/>
      <c r="I2763"/>
      <c r="J2763"/>
      <c r="K2763"/>
      <c r="L2763"/>
      <c r="M2763"/>
      <c r="N2763"/>
      <c r="O2763"/>
      <c r="P2763"/>
      <c r="Q2763"/>
      <c r="R2763"/>
      <c r="S2763"/>
      <c r="T2763"/>
      <c r="U2763"/>
      <c r="V2763"/>
      <c r="W2763"/>
    </row>
    <row r="2764" spans="2:23" x14ac:dyDescent="0.35">
      <c r="B2764"/>
      <c r="C2764"/>
      <c r="D2764"/>
      <c r="E2764"/>
      <c r="F2764"/>
      <c r="G2764"/>
      <c r="H2764"/>
      <c r="I2764"/>
      <c r="J2764"/>
      <c r="K2764"/>
      <c r="L2764"/>
      <c r="M2764"/>
      <c r="N2764"/>
      <c r="O2764"/>
      <c r="P2764"/>
      <c r="Q2764"/>
      <c r="R2764"/>
      <c r="S2764"/>
      <c r="T2764"/>
      <c r="U2764"/>
      <c r="V2764"/>
      <c r="W2764"/>
    </row>
    <row r="2765" spans="2:23" x14ac:dyDescent="0.35">
      <c r="B2765"/>
      <c r="C2765"/>
      <c r="D2765"/>
      <c r="E2765"/>
      <c r="F2765"/>
      <c r="G2765"/>
      <c r="H2765"/>
      <c r="I2765"/>
      <c r="J2765"/>
      <c r="K2765"/>
      <c r="L2765"/>
      <c r="M2765"/>
      <c r="N2765"/>
      <c r="O2765"/>
      <c r="P2765"/>
      <c r="Q2765"/>
      <c r="R2765"/>
      <c r="S2765"/>
      <c r="T2765"/>
      <c r="U2765"/>
      <c r="V2765"/>
      <c r="W2765"/>
    </row>
    <row r="2766" spans="2:23" x14ac:dyDescent="0.35">
      <c r="B2766"/>
      <c r="C2766"/>
      <c r="D2766"/>
      <c r="E2766"/>
      <c r="F2766"/>
      <c r="G2766"/>
      <c r="H2766"/>
      <c r="I2766"/>
      <c r="J2766"/>
      <c r="K2766"/>
      <c r="L2766"/>
      <c r="M2766"/>
      <c r="N2766"/>
      <c r="O2766"/>
      <c r="P2766"/>
      <c r="Q2766"/>
      <c r="R2766"/>
      <c r="S2766"/>
      <c r="T2766"/>
      <c r="U2766"/>
      <c r="V2766"/>
      <c r="W2766"/>
    </row>
    <row r="2767" spans="2:23" x14ac:dyDescent="0.35">
      <c r="B2767"/>
      <c r="C2767"/>
      <c r="D2767"/>
      <c r="E2767"/>
      <c r="F2767"/>
      <c r="G2767"/>
      <c r="H2767"/>
      <c r="I2767"/>
      <c r="J2767"/>
      <c r="K2767"/>
      <c r="L2767"/>
      <c r="M2767"/>
      <c r="N2767"/>
      <c r="O2767"/>
      <c r="P2767"/>
      <c r="Q2767"/>
      <c r="R2767"/>
      <c r="S2767"/>
      <c r="T2767"/>
      <c r="U2767"/>
      <c r="V2767"/>
      <c r="W2767"/>
    </row>
    <row r="2768" spans="2:23" x14ac:dyDescent="0.35">
      <c r="B2768"/>
      <c r="C2768"/>
      <c r="D2768"/>
      <c r="E2768"/>
      <c r="F2768"/>
      <c r="G2768"/>
      <c r="H2768"/>
      <c r="I2768"/>
      <c r="J2768"/>
      <c r="K2768"/>
      <c r="L2768"/>
      <c r="M2768"/>
      <c r="N2768"/>
      <c r="O2768"/>
      <c r="P2768"/>
      <c r="Q2768"/>
      <c r="R2768"/>
      <c r="S2768"/>
      <c r="T2768"/>
      <c r="U2768"/>
      <c r="V2768"/>
      <c r="W2768"/>
    </row>
    <row r="2769" spans="2:23" x14ac:dyDescent="0.35">
      <c r="B2769"/>
      <c r="C2769"/>
      <c r="D2769"/>
      <c r="E2769"/>
      <c r="F2769"/>
      <c r="G2769"/>
      <c r="H2769"/>
      <c r="I2769"/>
      <c r="J2769"/>
      <c r="K2769"/>
      <c r="L2769"/>
      <c r="M2769"/>
      <c r="N2769"/>
      <c r="O2769"/>
      <c r="P2769"/>
      <c r="Q2769"/>
      <c r="R2769"/>
      <c r="S2769"/>
      <c r="T2769"/>
      <c r="U2769"/>
      <c r="V2769"/>
      <c r="W2769"/>
    </row>
    <row r="2770" spans="2:23" x14ac:dyDescent="0.35">
      <c r="B2770"/>
      <c r="C2770"/>
      <c r="D2770"/>
      <c r="E2770"/>
      <c r="F2770"/>
      <c r="G2770"/>
      <c r="H2770"/>
      <c r="I2770"/>
      <c r="J2770"/>
      <c r="K2770"/>
      <c r="L2770"/>
      <c r="M2770"/>
      <c r="N2770"/>
      <c r="O2770"/>
      <c r="P2770"/>
      <c r="Q2770"/>
      <c r="R2770"/>
      <c r="S2770"/>
      <c r="T2770"/>
      <c r="U2770"/>
      <c r="V2770"/>
      <c r="W2770"/>
    </row>
    <row r="2771" spans="2:23" x14ac:dyDescent="0.35">
      <c r="B2771"/>
      <c r="C2771"/>
      <c r="D2771"/>
      <c r="E2771"/>
      <c r="F2771"/>
      <c r="G2771"/>
      <c r="H2771"/>
      <c r="I2771"/>
      <c r="J2771"/>
      <c r="K2771"/>
      <c r="L2771"/>
      <c r="M2771"/>
      <c r="N2771"/>
      <c r="O2771"/>
      <c r="P2771"/>
      <c r="Q2771"/>
      <c r="R2771"/>
      <c r="S2771"/>
      <c r="T2771"/>
      <c r="U2771"/>
      <c r="V2771"/>
      <c r="W2771"/>
    </row>
    <row r="2772" spans="2:23" x14ac:dyDescent="0.35">
      <c r="B2772"/>
      <c r="C2772"/>
      <c r="D2772"/>
      <c r="E2772"/>
      <c r="F2772"/>
      <c r="G2772"/>
      <c r="H2772"/>
      <c r="I2772"/>
      <c r="J2772"/>
      <c r="K2772"/>
      <c r="L2772"/>
      <c r="M2772"/>
      <c r="N2772"/>
      <c r="O2772"/>
      <c r="P2772"/>
      <c r="Q2772"/>
      <c r="R2772"/>
      <c r="S2772"/>
      <c r="T2772"/>
      <c r="U2772"/>
      <c r="V2772"/>
      <c r="W2772"/>
    </row>
    <row r="2773" spans="2:23" x14ac:dyDescent="0.35">
      <c r="B2773"/>
      <c r="C2773"/>
      <c r="D2773"/>
      <c r="E2773"/>
      <c r="F2773"/>
      <c r="G2773"/>
      <c r="H2773"/>
      <c r="I2773"/>
      <c r="J2773"/>
      <c r="K2773"/>
      <c r="L2773"/>
      <c r="M2773"/>
      <c r="N2773"/>
      <c r="O2773"/>
      <c r="P2773"/>
      <c r="Q2773"/>
      <c r="R2773"/>
      <c r="S2773"/>
      <c r="T2773"/>
      <c r="U2773"/>
      <c r="V2773"/>
      <c r="W2773"/>
    </row>
    <row r="2774" spans="2:23" x14ac:dyDescent="0.35">
      <c r="B2774"/>
      <c r="C2774"/>
      <c r="D2774"/>
      <c r="E2774"/>
      <c r="F2774"/>
      <c r="G2774"/>
      <c r="H2774"/>
      <c r="I2774"/>
      <c r="J2774"/>
      <c r="K2774"/>
      <c r="L2774"/>
      <c r="M2774"/>
      <c r="N2774"/>
      <c r="O2774"/>
      <c r="P2774"/>
      <c r="Q2774"/>
      <c r="R2774"/>
      <c r="S2774"/>
      <c r="T2774"/>
      <c r="U2774"/>
      <c r="V2774"/>
      <c r="W2774"/>
    </row>
    <row r="2775" spans="2:23" x14ac:dyDescent="0.35">
      <c r="B2775"/>
      <c r="C2775"/>
      <c r="D2775"/>
      <c r="E2775"/>
      <c r="F2775"/>
      <c r="G2775"/>
      <c r="H2775"/>
      <c r="I2775"/>
      <c r="J2775"/>
      <c r="K2775"/>
      <c r="L2775"/>
      <c r="M2775"/>
      <c r="N2775"/>
      <c r="O2775"/>
      <c r="P2775"/>
      <c r="Q2775"/>
      <c r="R2775"/>
      <c r="S2775"/>
      <c r="T2775"/>
      <c r="U2775"/>
      <c r="V2775"/>
      <c r="W2775"/>
    </row>
    <row r="2776" spans="2:23" x14ac:dyDescent="0.35">
      <c r="B2776"/>
      <c r="C2776"/>
      <c r="D2776"/>
      <c r="E2776"/>
      <c r="F2776"/>
      <c r="G2776"/>
      <c r="H2776"/>
      <c r="I2776"/>
      <c r="J2776"/>
      <c r="K2776"/>
      <c r="L2776"/>
      <c r="M2776"/>
      <c r="N2776"/>
      <c r="O2776"/>
      <c r="P2776"/>
      <c r="Q2776"/>
      <c r="R2776"/>
      <c r="S2776"/>
      <c r="T2776"/>
      <c r="U2776"/>
      <c r="V2776"/>
      <c r="W2776"/>
    </row>
    <row r="2777" spans="2:23" x14ac:dyDescent="0.35">
      <c r="B2777"/>
      <c r="C2777"/>
      <c r="D2777"/>
      <c r="E2777"/>
      <c r="F2777"/>
      <c r="G2777"/>
      <c r="H2777"/>
      <c r="I2777"/>
      <c r="J2777"/>
      <c r="K2777"/>
      <c r="L2777"/>
      <c r="M2777"/>
      <c r="N2777"/>
      <c r="O2777"/>
      <c r="P2777"/>
      <c r="Q2777"/>
      <c r="R2777"/>
      <c r="S2777"/>
      <c r="T2777"/>
      <c r="U2777"/>
      <c r="V2777"/>
      <c r="W2777"/>
    </row>
    <row r="2778" spans="2:23" x14ac:dyDescent="0.35">
      <c r="B2778"/>
      <c r="C2778"/>
      <c r="D2778"/>
      <c r="E2778"/>
      <c r="F2778"/>
      <c r="G2778"/>
      <c r="H2778"/>
      <c r="I2778"/>
      <c r="J2778"/>
      <c r="K2778"/>
      <c r="L2778"/>
      <c r="M2778"/>
      <c r="N2778"/>
      <c r="O2778"/>
      <c r="P2778"/>
      <c r="Q2778"/>
      <c r="R2778"/>
      <c r="S2778"/>
      <c r="T2778"/>
      <c r="U2778"/>
      <c r="V2778"/>
      <c r="W2778"/>
    </row>
    <row r="2779" spans="2:23" x14ac:dyDescent="0.35">
      <c r="B2779"/>
      <c r="C2779"/>
      <c r="D2779"/>
      <c r="E2779"/>
      <c r="F2779"/>
      <c r="G2779"/>
      <c r="H2779"/>
      <c r="I2779"/>
      <c r="J2779"/>
      <c r="K2779"/>
      <c r="L2779"/>
      <c r="M2779"/>
      <c r="N2779"/>
      <c r="O2779"/>
      <c r="P2779"/>
      <c r="Q2779"/>
      <c r="R2779"/>
      <c r="S2779"/>
      <c r="T2779"/>
      <c r="U2779"/>
      <c r="V2779"/>
      <c r="W2779"/>
    </row>
    <row r="2780" spans="2:23" x14ac:dyDescent="0.35">
      <c r="B2780"/>
      <c r="C2780"/>
      <c r="D2780"/>
      <c r="E2780"/>
      <c r="F2780"/>
      <c r="G2780"/>
      <c r="H2780"/>
      <c r="I2780"/>
      <c r="J2780"/>
      <c r="K2780"/>
      <c r="L2780"/>
      <c r="M2780"/>
      <c r="N2780"/>
      <c r="O2780"/>
      <c r="P2780"/>
      <c r="Q2780"/>
      <c r="R2780"/>
      <c r="S2780"/>
      <c r="T2780"/>
      <c r="U2780"/>
      <c r="V2780"/>
      <c r="W2780"/>
    </row>
    <row r="2781" spans="2:23" x14ac:dyDescent="0.35">
      <c r="B2781"/>
      <c r="C2781"/>
      <c r="D2781"/>
      <c r="E2781"/>
      <c r="F2781"/>
      <c r="G2781"/>
      <c r="H2781"/>
      <c r="I2781"/>
      <c r="J2781"/>
      <c r="K2781"/>
      <c r="L2781"/>
      <c r="M2781"/>
      <c r="N2781"/>
      <c r="O2781"/>
      <c r="P2781"/>
      <c r="Q2781"/>
      <c r="R2781"/>
      <c r="S2781"/>
      <c r="T2781"/>
      <c r="U2781"/>
      <c r="V2781"/>
      <c r="W2781"/>
    </row>
    <row r="2782" spans="2:23" x14ac:dyDescent="0.35">
      <c r="B2782"/>
      <c r="C2782"/>
      <c r="D2782"/>
      <c r="E2782"/>
      <c r="F2782"/>
      <c r="G2782"/>
      <c r="H2782"/>
      <c r="I2782"/>
      <c r="J2782"/>
      <c r="K2782"/>
      <c r="L2782"/>
      <c r="M2782"/>
      <c r="N2782"/>
      <c r="O2782"/>
      <c r="P2782"/>
      <c r="Q2782"/>
      <c r="R2782"/>
      <c r="S2782"/>
      <c r="T2782"/>
      <c r="U2782"/>
      <c r="V2782"/>
      <c r="W2782"/>
    </row>
    <row r="2783" spans="2:23" x14ac:dyDescent="0.35">
      <c r="B2783"/>
      <c r="C2783"/>
      <c r="D2783"/>
      <c r="E2783"/>
      <c r="F2783"/>
      <c r="G2783"/>
      <c r="H2783"/>
      <c r="I2783"/>
      <c r="J2783"/>
      <c r="K2783"/>
      <c r="L2783"/>
      <c r="M2783"/>
      <c r="N2783"/>
      <c r="O2783"/>
      <c r="P2783"/>
      <c r="Q2783"/>
      <c r="R2783"/>
      <c r="S2783"/>
      <c r="T2783"/>
      <c r="U2783"/>
      <c r="V2783"/>
      <c r="W2783"/>
    </row>
    <row r="2784" spans="2:23" x14ac:dyDescent="0.35">
      <c r="B2784"/>
      <c r="C2784"/>
      <c r="D2784"/>
      <c r="E2784"/>
      <c r="F2784"/>
      <c r="G2784"/>
      <c r="H2784"/>
      <c r="I2784"/>
      <c r="J2784"/>
      <c r="K2784"/>
      <c r="L2784"/>
      <c r="M2784"/>
      <c r="N2784"/>
      <c r="O2784"/>
      <c r="P2784"/>
      <c r="Q2784"/>
      <c r="R2784"/>
      <c r="S2784"/>
      <c r="T2784"/>
      <c r="U2784"/>
      <c r="V2784"/>
      <c r="W2784"/>
    </row>
    <row r="2785" spans="2:23" x14ac:dyDescent="0.35">
      <c r="B2785"/>
      <c r="C2785"/>
      <c r="D2785"/>
      <c r="E2785"/>
      <c r="F2785"/>
      <c r="G2785"/>
      <c r="H2785"/>
      <c r="I2785"/>
      <c r="J2785"/>
      <c r="K2785"/>
      <c r="L2785"/>
      <c r="M2785"/>
      <c r="N2785"/>
      <c r="O2785"/>
      <c r="P2785"/>
      <c r="Q2785"/>
      <c r="R2785"/>
      <c r="S2785"/>
      <c r="T2785"/>
      <c r="U2785"/>
      <c r="V2785"/>
      <c r="W2785"/>
    </row>
    <row r="2786" spans="2:23" x14ac:dyDescent="0.35">
      <c r="B2786"/>
      <c r="C2786"/>
      <c r="D2786"/>
      <c r="E2786"/>
      <c r="F2786"/>
      <c r="G2786"/>
      <c r="H2786"/>
      <c r="I2786"/>
      <c r="J2786"/>
      <c r="K2786"/>
      <c r="L2786"/>
      <c r="M2786"/>
      <c r="N2786"/>
      <c r="O2786"/>
      <c r="P2786"/>
      <c r="Q2786"/>
      <c r="R2786"/>
      <c r="S2786"/>
      <c r="T2786"/>
      <c r="U2786"/>
      <c r="V2786"/>
      <c r="W2786"/>
    </row>
    <row r="2787" spans="2:23" x14ac:dyDescent="0.35">
      <c r="B2787"/>
      <c r="C2787"/>
      <c r="D2787"/>
      <c r="E2787"/>
      <c r="F2787"/>
      <c r="G2787"/>
      <c r="H2787"/>
      <c r="I2787"/>
      <c r="J2787"/>
      <c r="K2787"/>
      <c r="L2787"/>
      <c r="M2787"/>
      <c r="N2787"/>
      <c r="O2787"/>
      <c r="P2787"/>
      <c r="Q2787"/>
      <c r="R2787"/>
      <c r="S2787"/>
      <c r="T2787"/>
      <c r="U2787"/>
      <c r="V2787"/>
      <c r="W2787"/>
    </row>
    <row r="2788" spans="2:23" x14ac:dyDescent="0.35">
      <c r="B2788"/>
      <c r="C2788"/>
      <c r="D2788"/>
      <c r="E2788"/>
      <c r="F2788"/>
      <c r="G2788"/>
      <c r="H2788"/>
      <c r="I2788"/>
      <c r="J2788"/>
      <c r="K2788"/>
      <c r="L2788"/>
      <c r="M2788"/>
      <c r="N2788"/>
      <c r="O2788"/>
      <c r="P2788"/>
      <c r="Q2788"/>
      <c r="R2788"/>
      <c r="S2788"/>
      <c r="T2788"/>
      <c r="U2788"/>
      <c r="V2788"/>
      <c r="W2788"/>
    </row>
    <row r="2789" spans="2:23" x14ac:dyDescent="0.35">
      <c r="B2789"/>
      <c r="C2789"/>
      <c r="D2789"/>
      <c r="E2789"/>
      <c r="F2789"/>
      <c r="G2789"/>
      <c r="H2789"/>
      <c r="I2789"/>
      <c r="J2789"/>
      <c r="K2789"/>
      <c r="L2789"/>
      <c r="M2789"/>
      <c r="N2789"/>
      <c r="O2789"/>
      <c r="P2789"/>
      <c r="Q2789"/>
      <c r="R2789"/>
      <c r="S2789"/>
      <c r="T2789"/>
      <c r="U2789"/>
      <c r="V2789"/>
      <c r="W2789"/>
    </row>
    <row r="2790" spans="2:23" x14ac:dyDescent="0.35">
      <c r="B2790"/>
      <c r="C2790"/>
      <c r="D2790"/>
      <c r="E2790"/>
      <c r="F2790"/>
      <c r="G2790"/>
      <c r="H2790"/>
      <c r="I2790"/>
      <c r="J2790"/>
      <c r="K2790"/>
      <c r="L2790"/>
      <c r="M2790"/>
      <c r="N2790"/>
      <c r="O2790"/>
      <c r="P2790"/>
      <c r="Q2790"/>
      <c r="R2790"/>
      <c r="S2790"/>
      <c r="T2790"/>
      <c r="U2790"/>
      <c r="V2790"/>
      <c r="W2790"/>
    </row>
    <row r="2791" spans="2:23" x14ac:dyDescent="0.35">
      <c r="B2791"/>
      <c r="C2791"/>
      <c r="D2791"/>
      <c r="E2791"/>
      <c r="F2791"/>
      <c r="G2791"/>
      <c r="H2791"/>
      <c r="I2791"/>
      <c r="J2791"/>
      <c r="K2791"/>
      <c r="L2791"/>
      <c r="M2791"/>
      <c r="N2791"/>
      <c r="O2791"/>
      <c r="P2791"/>
      <c r="Q2791"/>
      <c r="R2791"/>
      <c r="S2791"/>
      <c r="T2791"/>
      <c r="U2791"/>
      <c r="V2791"/>
      <c r="W2791"/>
    </row>
    <row r="2792" spans="2:23" x14ac:dyDescent="0.35">
      <c r="B2792"/>
      <c r="C2792"/>
      <c r="D2792"/>
      <c r="E2792"/>
      <c r="F2792"/>
      <c r="G2792"/>
      <c r="H2792"/>
      <c r="I2792"/>
      <c r="J2792"/>
      <c r="K2792"/>
      <c r="L2792"/>
      <c r="M2792"/>
      <c r="N2792"/>
      <c r="O2792"/>
      <c r="P2792"/>
      <c r="Q2792"/>
      <c r="R2792"/>
      <c r="S2792"/>
      <c r="T2792"/>
      <c r="U2792"/>
      <c r="V2792"/>
      <c r="W2792"/>
    </row>
    <row r="2793" spans="2:23" x14ac:dyDescent="0.35">
      <c r="B2793"/>
      <c r="C2793"/>
      <c r="D2793"/>
      <c r="E2793"/>
      <c r="F2793"/>
      <c r="G2793"/>
      <c r="H2793"/>
      <c r="I2793"/>
      <c r="J2793"/>
      <c r="K2793"/>
      <c r="L2793"/>
      <c r="M2793"/>
      <c r="N2793"/>
      <c r="O2793"/>
      <c r="P2793"/>
      <c r="Q2793"/>
      <c r="R2793"/>
      <c r="S2793"/>
      <c r="T2793"/>
      <c r="U2793"/>
      <c r="V2793"/>
      <c r="W2793"/>
    </row>
    <row r="2794" spans="2:23" x14ac:dyDescent="0.35">
      <c r="B2794"/>
      <c r="C2794"/>
      <c r="D2794"/>
      <c r="E2794"/>
      <c r="F2794"/>
      <c r="G2794"/>
      <c r="H2794"/>
      <c r="I2794"/>
      <c r="J2794"/>
      <c r="K2794"/>
      <c r="L2794"/>
      <c r="M2794"/>
      <c r="N2794"/>
      <c r="O2794"/>
      <c r="P2794"/>
      <c r="Q2794"/>
      <c r="R2794"/>
      <c r="S2794"/>
      <c r="T2794"/>
      <c r="U2794"/>
      <c r="V2794"/>
      <c r="W2794"/>
    </row>
    <row r="2795" spans="2:23" x14ac:dyDescent="0.35">
      <c r="B2795"/>
      <c r="C2795"/>
      <c r="D2795"/>
      <c r="E2795"/>
      <c r="F2795"/>
      <c r="G2795"/>
      <c r="H2795"/>
      <c r="I2795"/>
      <c r="J2795"/>
      <c r="K2795"/>
      <c r="L2795"/>
      <c r="M2795"/>
      <c r="N2795"/>
      <c r="O2795"/>
      <c r="P2795"/>
      <c r="Q2795"/>
      <c r="R2795"/>
      <c r="S2795"/>
      <c r="T2795"/>
      <c r="U2795"/>
      <c r="V2795"/>
      <c r="W2795"/>
    </row>
    <row r="2796" spans="2:23" x14ac:dyDescent="0.35">
      <c r="B2796"/>
      <c r="C2796"/>
      <c r="D2796"/>
      <c r="E2796"/>
      <c r="F2796"/>
      <c r="G2796"/>
      <c r="H2796"/>
      <c r="I2796"/>
      <c r="J2796"/>
      <c r="K2796"/>
      <c r="L2796"/>
      <c r="M2796"/>
      <c r="N2796"/>
      <c r="O2796"/>
      <c r="P2796"/>
      <c r="Q2796"/>
      <c r="R2796"/>
      <c r="S2796"/>
      <c r="T2796"/>
      <c r="U2796"/>
      <c r="V2796"/>
      <c r="W2796"/>
    </row>
    <row r="2797" spans="2:23" x14ac:dyDescent="0.35">
      <c r="B2797"/>
      <c r="C2797"/>
      <c r="D2797"/>
      <c r="E2797"/>
      <c r="F2797"/>
      <c r="G2797"/>
      <c r="H2797"/>
      <c r="I2797"/>
      <c r="J2797"/>
      <c r="K2797"/>
      <c r="L2797"/>
      <c r="M2797"/>
      <c r="N2797"/>
      <c r="O2797"/>
      <c r="P2797"/>
      <c r="Q2797"/>
      <c r="R2797"/>
      <c r="S2797"/>
      <c r="T2797"/>
      <c r="U2797"/>
      <c r="V2797"/>
      <c r="W2797"/>
    </row>
    <row r="2798" spans="2:23" x14ac:dyDescent="0.35">
      <c r="B2798"/>
      <c r="C2798"/>
      <c r="D2798"/>
      <c r="E2798"/>
      <c r="F2798"/>
      <c r="G2798"/>
      <c r="H2798"/>
      <c r="I2798"/>
      <c r="J2798"/>
      <c r="K2798"/>
      <c r="L2798"/>
      <c r="M2798"/>
      <c r="N2798"/>
      <c r="O2798"/>
      <c r="P2798"/>
      <c r="Q2798"/>
      <c r="R2798"/>
      <c r="S2798"/>
      <c r="T2798"/>
      <c r="U2798"/>
      <c r="V2798"/>
      <c r="W2798"/>
    </row>
    <row r="2799" spans="2:23" x14ac:dyDescent="0.35">
      <c r="B2799"/>
      <c r="C2799"/>
      <c r="D2799"/>
      <c r="E2799"/>
      <c r="F2799"/>
      <c r="G2799"/>
      <c r="H2799"/>
      <c r="I2799"/>
      <c r="J2799"/>
      <c r="K2799"/>
      <c r="L2799"/>
      <c r="M2799"/>
      <c r="N2799"/>
      <c r="O2799"/>
      <c r="P2799"/>
      <c r="Q2799"/>
      <c r="R2799"/>
      <c r="S2799"/>
      <c r="T2799"/>
      <c r="U2799"/>
      <c r="V2799"/>
      <c r="W2799"/>
    </row>
    <row r="2800" spans="2:23" x14ac:dyDescent="0.35">
      <c r="B2800"/>
      <c r="C2800"/>
      <c r="D2800"/>
      <c r="E2800"/>
      <c r="F2800"/>
      <c r="G2800"/>
      <c r="H2800"/>
      <c r="I2800"/>
      <c r="J2800"/>
      <c r="K2800"/>
      <c r="L2800"/>
      <c r="M2800"/>
      <c r="N2800"/>
      <c r="O2800"/>
      <c r="P2800"/>
      <c r="Q2800"/>
      <c r="R2800"/>
      <c r="S2800"/>
      <c r="T2800"/>
      <c r="U2800"/>
      <c r="V2800"/>
      <c r="W2800"/>
    </row>
    <row r="2801" spans="2:23" x14ac:dyDescent="0.35">
      <c r="B2801"/>
      <c r="C2801"/>
      <c r="D2801"/>
      <c r="E2801"/>
      <c r="F2801"/>
      <c r="G2801"/>
      <c r="H2801"/>
      <c r="I2801"/>
      <c r="J2801"/>
      <c r="K2801"/>
      <c r="L2801"/>
      <c r="M2801"/>
      <c r="N2801"/>
      <c r="O2801"/>
      <c r="P2801"/>
      <c r="Q2801"/>
      <c r="R2801"/>
      <c r="S2801"/>
      <c r="T2801"/>
      <c r="U2801"/>
      <c r="V2801"/>
      <c r="W2801"/>
    </row>
    <row r="2802" spans="2:23" x14ac:dyDescent="0.35">
      <c r="B2802"/>
      <c r="C2802"/>
      <c r="D2802"/>
      <c r="E2802"/>
      <c r="F2802"/>
      <c r="G2802"/>
      <c r="H2802"/>
      <c r="I2802"/>
      <c r="J2802"/>
      <c r="K2802"/>
      <c r="L2802"/>
      <c r="M2802"/>
      <c r="N2802"/>
      <c r="O2802"/>
      <c r="P2802"/>
      <c r="Q2802"/>
      <c r="R2802"/>
      <c r="S2802"/>
      <c r="T2802"/>
      <c r="U2802"/>
      <c r="V2802"/>
      <c r="W2802"/>
    </row>
    <row r="2803" spans="2:23" x14ac:dyDescent="0.35">
      <c r="B2803"/>
      <c r="C2803"/>
      <c r="D2803"/>
      <c r="E2803"/>
      <c r="F2803"/>
      <c r="G2803"/>
      <c r="H2803"/>
      <c r="I2803"/>
      <c r="J2803"/>
      <c r="K2803"/>
      <c r="L2803"/>
      <c r="M2803"/>
      <c r="N2803"/>
      <c r="O2803"/>
      <c r="P2803"/>
      <c r="Q2803"/>
      <c r="R2803"/>
      <c r="S2803"/>
      <c r="T2803"/>
      <c r="U2803"/>
      <c r="V2803"/>
      <c r="W2803"/>
    </row>
    <row r="2804" spans="2:23" x14ac:dyDescent="0.35">
      <c r="B2804"/>
      <c r="C2804"/>
      <c r="D2804"/>
      <c r="E2804"/>
      <c r="F2804"/>
      <c r="G2804"/>
      <c r="H2804"/>
      <c r="I2804"/>
      <c r="J2804"/>
      <c r="K2804"/>
      <c r="L2804"/>
      <c r="M2804"/>
      <c r="N2804"/>
      <c r="O2804"/>
      <c r="P2804"/>
      <c r="Q2804"/>
      <c r="R2804"/>
      <c r="S2804"/>
      <c r="T2804"/>
      <c r="U2804"/>
      <c r="V2804"/>
      <c r="W2804"/>
    </row>
    <row r="2805" spans="2:23" x14ac:dyDescent="0.35">
      <c r="B2805"/>
      <c r="C2805"/>
      <c r="D2805"/>
      <c r="E2805"/>
      <c r="F2805"/>
      <c r="G2805"/>
      <c r="H2805"/>
      <c r="I2805"/>
      <c r="J2805"/>
      <c r="K2805"/>
      <c r="L2805"/>
      <c r="M2805"/>
      <c r="N2805"/>
      <c r="O2805"/>
      <c r="P2805"/>
      <c r="Q2805"/>
      <c r="R2805"/>
      <c r="S2805"/>
      <c r="T2805"/>
      <c r="U2805"/>
      <c r="V2805"/>
      <c r="W2805"/>
    </row>
    <row r="2806" spans="2:23" x14ac:dyDescent="0.35">
      <c r="B2806"/>
      <c r="C2806"/>
      <c r="D2806"/>
      <c r="E2806"/>
      <c r="F2806"/>
      <c r="G2806"/>
      <c r="H2806"/>
      <c r="I2806"/>
      <c r="J2806"/>
      <c r="K2806"/>
      <c r="L2806"/>
      <c r="M2806"/>
      <c r="N2806"/>
      <c r="O2806"/>
      <c r="P2806"/>
      <c r="Q2806"/>
      <c r="R2806"/>
      <c r="S2806"/>
      <c r="T2806"/>
      <c r="U2806"/>
      <c r="V2806"/>
      <c r="W2806"/>
    </row>
    <row r="2807" spans="2:23" x14ac:dyDescent="0.35">
      <c r="B2807"/>
      <c r="C2807"/>
      <c r="D2807"/>
      <c r="E2807"/>
      <c r="F2807"/>
      <c r="G2807"/>
      <c r="H2807"/>
      <c r="I2807"/>
      <c r="J2807"/>
      <c r="K2807"/>
      <c r="L2807"/>
      <c r="M2807"/>
      <c r="N2807"/>
      <c r="O2807"/>
      <c r="P2807"/>
      <c r="Q2807"/>
      <c r="R2807"/>
      <c r="S2807"/>
      <c r="T2807"/>
      <c r="U2807"/>
      <c r="V2807"/>
      <c r="W2807"/>
    </row>
    <row r="2808" spans="2:23" x14ac:dyDescent="0.35">
      <c r="B2808"/>
      <c r="C2808"/>
      <c r="D2808"/>
      <c r="E2808"/>
      <c r="F2808"/>
      <c r="G2808"/>
      <c r="H2808"/>
      <c r="I2808"/>
      <c r="J2808"/>
      <c r="K2808"/>
      <c r="L2808"/>
      <c r="M2808"/>
      <c r="N2808"/>
      <c r="O2808"/>
      <c r="P2808"/>
      <c r="Q2808"/>
      <c r="R2808"/>
      <c r="S2808"/>
      <c r="T2808"/>
      <c r="U2808"/>
      <c r="V2808"/>
      <c r="W2808"/>
    </row>
    <row r="2809" spans="2:23" x14ac:dyDescent="0.35">
      <c r="B2809"/>
      <c r="C2809"/>
      <c r="D2809"/>
      <c r="E2809"/>
      <c r="F2809"/>
      <c r="G2809"/>
      <c r="H2809"/>
      <c r="I2809"/>
      <c r="J2809"/>
      <c r="K2809"/>
      <c r="L2809"/>
      <c r="M2809"/>
      <c r="N2809"/>
      <c r="O2809"/>
      <c r="P2809"/>
      <c r="Q2809"/>
      <c r="R2809"/>
      <c r="S2809"/>
      <c r="T2809"/>
      <c r="U2809"/>
      <c r="V2809"/>
      <c r="W2809"/>
    </row>
    <row r="2810" spans="2:23" x14ac:dyDescent="0.35">
      <c r="B2810"/>
      <c r="C2810"/>
      <c r="D2810"/>
      <c r="E2810"/>
      <c r="F2810"/>
      <c r="G2810"/>
      <c r="H2810"/>
      <c r="I2810"/>
      <c r="J2810"/>
      <c r="K2810"/>
      <c r="L2810"/>
      <c r="M2810"/>
      <c r="N2810"/>
      <c r="O2810"/>
      <c r="P2810"/>
      <c r="Q2810"/>
      <c r="R2810"/>
      <c r="S2810"/>
      <c r="T2810"/>
      <c r="U2810"/>
      <c r="V2810"/>
      <c r="W2810"/>
    </row>
    <row r="2811" spans="2:23" x14ac:dyDescent="0.35">
      <c r="B2811"/>
      <c r="C2811"/>
      <c r="D2811"/>
      <c r="E2811"/>
      <c r="F2811"/>
      <c r="G2811"/>
      <c r="H2811"/>
      <c r="I2811"/>
      <c r="J2811"/>
      <c r="K2811"/>
      <c r="L2811"/>
      <c r="M2811"/>
      <c r="N2811"/>
      <c r="O2811"/>
      <c r="P2811"/>
      <c r="Q2811"/>
      <c r="R2811"/>
      <c r="S2811"/>
      <c r="T2811"/>
      <c r="U2811"/>
      <c r="V2811"/>
      <c r="W2811"/>
    </row>
    <row r="2812" spans="2:23" x14ac:dyDescent="0.35">
      <c r="B2812"/>
      <c r="C2812"/>
      <c r="D2812"/>
      <c r="E2812"/>
      <c r="F2812"/>
      <c r="G2812"/>
      <c r="H2812"/>
      <c r="I2812"/>
      <c r="J2812"/>
      <c r="K2812"/>
      <c r="L2812"/>
      <c r="M2812"/>
      <c r="N2812"/>
      <c r="O2812"/>
      <c r="P2812"/>
      <c r="Q2812"/>
      <c r="R2812"/>
      <c r="S2812"/>
      <c r="T2812"/>
      <c r="U2812"/>
      <c r="V2812"/>
      <c r="W2812"/>
    </row>
    <row r="2813" spans="2:23" x14ac:dyDescent="0.35">
      <c r="B2813"/>
      <c r="C2813"/>
      <c r="D2813"/>
      <c r="E2813"/>
      <c r="F2813"/>
      <c r="G2813"/>
      <c r="H2813"/>
      <c r="I2813"/>
      <c r="J2813"/>
      <c r="K2813"/>
      <c r="L2813"/>
      <c r="M2813"/>
      <c r="N2813"/>
      <c r="O2813"/>
      <c r="P2813"/>
      <c r="Q2813"/>
      <c r="R2813"/>
      <c r="S2813"/>
      <c r="T2813"/>
      <c r="U2813"/>
      <c r="V2813"/>
      <c r="W2813"/>
    </row>
    <row r="2814" spans="2:23" x14ac:dyDescent="0.35">
      <c r="B2814"/>
      <c r="C2814"/>
      <c r="D2814"/>
      <c r="E2814"/>
      <c r="F2814"/>
      <c r="G2814"/>
      <c r="H2814"/>
      <c r="I2814"/>
      <c r="J2814"/>
      <c r="K2814"/>
      <c r="L2814"/>
      <c r="M2814"/>
      <c r="N2814"/>
      <c r="O2814"/>
      <c r="P2814"/>
      <c r="Q2814"/>
      <c r="R2814"/>
      <c r="S2814"/>
      <c r="T2814"/>
      <c r="U2814"/>
      <c r="V2814"/>
      <c r="W2814"/>
    </row>
    <row r="2815" spans="2:23" x14ac:dyDescent="0.35">
      <c r="B2815"/>
      <c r="C2815"/>
      <c r="D2815"/>
      <c r="E2815"/>
      <c r="F2815"/>
      <c r="G2815"/>
      <c r="H2815"/>
      <c r="I2815"/>
      <c r="J2815"/>
      <c r="K2815"/>
      <c r="L2815"/>
      <c r="M2815"/>
      <c r="N2815"/>
      <c r="O2815"/>
      <c r="P2815"/>
      <c r="Q2815"/>
      <c r="R2815"/>
      <c r="S2815"/>
      <c r="T2815"/>
      <c r="U2815"/>
      <c r="V2815"/>
      <c r="W2815"/>
    </row>
    <row r="2816" spans="2:23" x14ac:dyDescent="0.35">
      <c r="B2816"/>
      <c r="C2816"/>
      <c r="D2816"/>
      <c r="E2816"/>
      <c r="F2816"/>
      <c r="G2816"/>
      <c r="H2816"/>
      <c r="I2816"/>
      <c r="J2816"/>
      <c r="K2816"/>
      <c r="L2816"/>
      <c r="M2816"/>
      <c r="N2816"/>
      <c r="O2816"/>
      <c r="P2816"/>
      <c r="Q2816"/>
      <c r="R2816"/>
      <c r="S2816"/>
      <c r="T2816"/>
      <c r="U2816"/>
      <c r="V2816"/>
      <c r="W2816"/>
    </row>
    <row r="2817" spans="2:23" x14ac:dyDescent="0.35">
      <c r="B2817"/>
      <c r="C2817"/>
      <c r="D2817"/>
      <c r="E2817"/>
      <c r="F2817"/>
      <c r="G2817"/>
      <c r="H2817"/>
      <c r="I2817"/>
      <c r="J2817"/>
      <c r="K2817"/>
      <c r="L2817"/>
      <c r="M2817"/>
      <c r="N2817"/>
      <c r="O2817"/>
      <c r="P2817"/>
      <c r="Q2817"/>
      <c r="R2817"/>
      <c r="S2817"/>
      <c r="T2817"/>
      <c r="U2817"/>
      <c r="V2817"/>
      <c r="W2817"/>
    </row>
    <row r="2818" spans="2:23" x14ac:dyDescent="0.35">
      <c r="B2818"/>
      <c r="C2818"/>
      <c r="D2818"/>
      <c r="E2818"/>
      <c r="F2818"/>
      <c r="G2818"/>
      <c r="H2818"/>
      <c r="I2818"/>
      <c r="J2818"/>
      <c r="K2818"/>
      <c r="L2818"/>
      <c r="M2818"/>
      <c r="N2818"/>
      <c r="O2818"/>
      <c r="P2818"/>
      <c r="Q2818"/>
      <c r="R2818"/>
      <c r="S2818"/>
      <c r="T2818"/>
      <c r="U2818"/>
      <c r="V2818"/>
      <c r="W2818"/>
    </row>
    <row r="2819" spans="2:23" x14ac:dyDescent="0.35">
      <c r="B2819"/>
      <c r="C2819"/>
      <c r="D2819"/>
      <c r="E2819"/>
      <c r="F2819"/>
      <c r="G2819"/>
      <c r="H2819"/>
      <c r="I2819"/>
      <c r="J2819"/>
      <c r="K2819"/>
      <c r="L2819"/>
      <c r="M2819"/>
      <c r="N2819"/>
      <c r="O2819"/>
      <c r="P2819"/>
      <c r="Q2819"/>
      <c r="R2819"/>
      <c r="S2819"/>
      <c r="T2819"/>
      <c r="U2819"/>
      <c r="V2819"/>
      <c r="W2819"/>
    </row>
    <row r="2820" spans="2:23" x14ac:dyDescent="0.35">
      <c r="B2820"/>
      <c r="C2820"/>
      <c r="D2820"/>
      <c r="E2820"/>
      <c r="F2820"/>
      <c r="G2820"/>
      <c r="H2820"/>
      <c r="I2820"/>
      <c r="J2820"/>
      <c r="K2820"/>
      <c r="L2820"/>
      <c r="M2820"/>
      <c r="N2820"/>
      <c r="O2820"/>
      <c r="P2820"/>
      <c r="Q2820"/>
      <c r="R2820"/>
      <c r="S2820"/>
      <c r="T2820"/>
      <c r="U2820"/>
      <c r="V2820"/>
      <c r="W2820"/>
    </row>
    <row r="2821" spans="2:23" x14ac:dyDescent="0.35">
      <c r="B2821"/>
      <c r="C2821"/>
      <c r="D2821"/>
      <c r="E2821"/>
      <c r="F2821"/>
      <c r="G2821"/>
      <c r="H2821"/>
      <c r="I2821"/>
      <c r="J2821"/>
      <c r="K2821"/>
      <c r="L2821"/>
      <c r="M2821"/>
      <c r="N2821"/>
      <c r="O2821"/>
      <c r="P2821"/>
      <c r="Q2821"/>
      <c r="R2821"/>
      <c r="S2821"/>
      <c r="T2821"/>
      <c r="U2821"/>
      <c r="V2821"/>
      <c r="W2821"/>
    </row>
    <row r="2822" spans="2:23" x14ac:dyDescent="0.35">
      <c r="B2822"/>
      <c r="C2822"/>
      <c r="D2822"/>
      <c r="E2822"/>
      <c r="F2822"/>
      <c r="G2822"/>
      <c r="H2822"/>
      <c r="I2822"/>
      <c r="J2822"/>
      <c r="K2822"/>
      <c r="L2822"/>
      <c r="M2822"/>
      <c r="N2822"/>
      <c r="O2822"/>
      <c r="P2822"/>
      <c r="Q2822"/>
      <c r="R2822"/>
      <c r="S2822"/>
      <c r="T2822"/>
      <c r="U2822"/>
      <c r="V2822"/>
      <c r="W2822"/>
    </row>
    <row r="2823" spans="2:23" x14ac:dyDescent="0.35">
      <c r="B2823"/>
      <c r="C2823"/>
      <c r="D2823"/>
      <c r="E2823"/>
      <c r="F2823"/>
      <c r="G2823"/>
      <c r="H2823"/>
      <c r="I2823"/>
      <c r="J2823"/>
      <c r="K2823"/>
      <c r="L2823"/>
      <c r="M2823"/>
      <c r="N2823"/>
      <c r="O2823"/>
      <c r="P2823"/>
      <c r="Q2823"/>
      <c r="R2823"/>
      <c r="S2823"/>
      <c r="T2823"/>
      <c r="U2823"/>
      <c r="V2823"/>
      <c r="W2823"/>
    </row>
    <row r="2824" spans="2:23" x14ac:dyDescent="0.35">
      <c r="B2824"/>
      <c r="C2824"/>
      <c r="D2824"/>
      <c r="E2824"/>
      <c r="F2824"/>
      <c r="G2824"/>
      <c r="H2824"/>
      <c r="I2824"/>
      <c r="J2824"/>
      <c r="K2824"/>
      <c r="L2824"/>
      <c r="M2824"/>
      <c r="N2824"/>
      <c r="O2824"/>
      <c r="P2824"/>
      <c r="Q2824"/>
      <c r="R2824"/>
      <c r="S2824"/>
      <c r="T2824"/>
      <c r="U2824"/>
      <c r="V2824"/>
      <c r="W2824"/>
    </row>
    <row r="2825" spans="2:23" x14ac:dyDescent="0.35">
      <c r="B2825"/>
      <c r="C2825"/>
      <c r="D2825"/>
      <c r="E2825"/>
      <c r="F2825"/>
      <c r="G2825"/>
      <c r="H2825"/>
      <c r="I2825"/>
      <c r="J2825"/>
      <c r="K2825"/>
      <c r="L2825"/>
      <c r="M2825"/>
      <c r="N2825"/>
      <c r="O2825"/>
      <c r="P2825"/>
      <c r="Q2825"/>
      <c r="R2825"/>
      <c r="S2825"/>
      <c r="T2825"/>
      <c r="U2825"/>
      <c r="V2825"/>
      <c r="W2825"/>
    </row>
    <row r="2826" spans="2:23" x14ac:dyDescent="0.35">
      <c r="B2826"/>
      <c r="C2826"/>
      <c r="D2826"/>
      <c r="E2826"/>
      <c r="F2826"/>
      <c r="G2826"/>
      <c r="H2826"/>
      <c r="I2826"/>
      <c r="J2826"/>
      <c r="K2826"/>
      <c r="L2826"/>
      <c r="M2826"/>
      <c r="N2826"/>
      <c r="O2826"/>
      <c r="P2826"/>
      <c r="Q2826"/>
      <c r="R2826"/>
      <c r="S2826"/>
      <c r="T2826"/>
      <c r="U2826"/>
      <c r="V2826"/>
      <c r="W2826"/>
    </row>
    <row r="2827" spans="2:23" x14ac:dyDescent="0.35">
      <c r="B2827"/>
      <c r="C2827"/>
      <c r="D2827"/>
      <c r="E2827"/>
      <c r="F2827"/>
      <c r="G2827"/>
      <c r="H2827"/>
      <c r="I2827"/>
      <c r="J2827"/>
      <c r="K2827"/>
      <c r="L2827"/>
      <c r="M2827"/>
      <c r="N2827"/>
      <c r="O2827"/>
      <c r="P2827"/>
      <c r="Q2827"/>
      <c r="R2827"/>
      <c r="S2827"/>
      <c r="T2827"/>
      <c r="U2827"/>
      <c r="V2827"/>
      <c r="W2827"/>
    </row>
    <row r="2828" spans="2:23" x14ac:dyDescent="0.35">
      <c r="B2828"/>
      <c r="C2828"/>
      <c r="D2828"/>
      <c r="E2828"/>
      <c r="F2828"/>
      <c r="G2828"/>
      <c r="H2828"/>
      <c r="I2828"/>
      <c r="J2828"/>
      <c r="K2828"/>
      <c r="L2828"/>
      <c r="M2828"/>
      <c r="N2828"/>
      <c r="O2828"/>
      <c r="P2828"/>
      <c r="Q2828"/>
      <c r="R2828"/>
      <c r="S2828"/>
      <c r="T2828"/>
      <c r="U2828"/>
      <c r="V2828"/>
      <c r="W2828"/>
    </row>
    <row r="2829" spans="2:23" x14ac:dyDescent="0.35">
      <c r="B2829"/>
      <c r="C2829"/>
      <c r="D2829"/>
      <c r="E2829"/>
      <c r="F2829"/>
      <c r="G2829"/>
      <c r="H2829"/>
      <c r="I2829"/>
      <c r="J2829"/>
      <c r="K2829"/>
      <c r="L2829"/>
      <c r="M2829"/>
      <c r="N2829"/>
      <c r="O2829"/>
      <c r="P2829"/>
      <c r="Q2829"/>
      <c r="R2829"/>
      <c r="S2829"/>
      <c r="T2829"/>
      <c r="U2829"/>
      <c r="V2829"/>
      <c r="W2829"/>
    </row>
    <row r="2830" spans="2:23" x14ac:dyDescent="0.35">
      <c r="B2830"/>
      <c r="C2830"/>
      <c r="D2830"/>
      <c r="E2830"/>
      <c r="F2830"/>
      <c r="G2830"/>
      <c r="H2830"/>
      <c r="I2830"/>
      <c r="J2830"/>
      <c r="K2830"/>
      <c r="L2830"/>
      <c r="M2830"/>
      <c r="N2830"/>
      <c r="O2830"/>
      <c r="P2830"/>
      <c r="Q2830"/>
      <c r="R2830"/>
      <c r="S2830"/>
      <c r="T2830"/>
      <c r="U2830"/>
      <c r="V2830"/>
      <c r="W2830"/>
    </row>
    <row r="2831" spans="2:23" x14ac:dyDescent="0.35">
      <c r="B2831"/>
      <c r="C2831"/>
      <c r="D2831"/>
      <c r="E2831"/>
      <c r="F2831"/>
      <c r="G2831"/>
      <c r="H2831"/>
      <c r="I2831"/>
      <c r="J2831"/>
      <c r="K2831"/>
      <c r="L2831"/>
      <c r="M2831"/>
      <c r="N2831"/>
      <c r="O2831"/>
      <c r="P2831"/>
      <c r="Q2831"/>
      <c r="R2831"/>
      <c r="S2831"/>
      <c r="T2831"/>
      <c r="U2831"/>
      <c r="V2831"/>
      <c r="W2831"/>
    </row>
    <row r="2832" spans="2:23" x14ac:dyDescent="0.35">
      <c r="B2832"/>
      <c r="C2832"/>
      <c r="D2832"/>
      <c r="E2832"/>
      <c r="F2832"/>
      <c r="G2832"/>
      <c r="H2832"/>
      <c r="I2832"/>
      <c r="J2832"/>
      <c r="K2832"/>
      <c r="L2832"/>
      <c r="M2832"/>
      <c r="N2832"/>
      <c r="O2832"/>
      <c r="P2832"/>
      <c r="Q2832"/>
      <c r="R2832"/>
      <c r="S2832"/>
      <c r="T2832"/>
      <c r="U2832"/>
      <c r="V2832"/>
      <c r="W2832"/>
    </row>
    <row r="2833" spans="2:23" x14ac:dyDescent="0.35">
      <c r="B2833"/>
      <c r="C2833"/>
      <c r="D2833"/>
      <c r="E2833"/>
      <c r="F2833"/>
      <c r="G2833"/>
      <c r="H2833"/>
      <c r="I2833"/>
      <c r="J2833"/>
      <c r="K2833"/>
      <c r="L2833"/>
      <c r="M2833"/>
      <c r="N2833"/>
      <c r="O2833"/>
      <c r="P2833"/>
      <c r="Q2833"/>
      <c r="R2833"/>
      <c r="S2833"/>
      <c r="T2833"/>
      <c r="U2833"/>
      <c r="V2833"/>
      <c r="W2833"/>
    </row>
    <row r="2834" spans="2:23" x14ac:dyDescent="0.35">
      <c r="B2834"/>
      <c r="C2834"/>
      <c r="D2834"/>
      <c r="E2834"/>
      <c r="F2834"/>
      <c r="G2834"/>
      <c r="H2834"/>
      <c r="I2834"/>
      <c r="J2834"/>
      <c r="K2834"/>
      <c r="L2834"/>
      <c r="M2834"/>
      <c r="N2834"/>
      <c r="O2834"/>
      <c r="P2834"/>
      <c r="Q2834"/>
      <c r="R2834"/>
      <c r="S2834"/>
      <c r="T2834"/>
      <c r="U2834"/>
      <c r="V2834"/>
      <c r="W2834"/>
    </row>
    <row r="2835" spans="2:23" x14ac:dyDescent="0.35">
      <c r="B2835"/>
      <c r="C2835"/>
      <c r="D2835"/>
      <c r="E2835"/>
      <c r="F2835"/>
      <c r="G2835"/>
      <c r="H2835"/>
      <c r="I2835"/>
      <c r="J2835"/>
      <c r="K2835"/>
      <c r="L2835"/>
      <c r="M2835"/>
      <c r="N2835"/>
      <c r="O2835"/>
      <c r="P2835"/>
      <c r="Q2835"/>
      <c r="R2835"/>
      <c r="S2835"/>
      <c r="T2835"/>
      <c r="U2835"/>
      <c r="V2835"/>
      <c r="W2835"/>
    </row>
    <row r="2836" spans="2:23" x14ac:dyDescent="0.35">
      <c r="B2836"/>
      <c r="C2836"/>
      <c r="D2836"/>
      <c r="E2836"/>
      <c r="F2836"/>
      <c r="G2836"/>
      <c r="H2836"/>
      <c r="I2836"/>
      <c r="J2836"/>
      <c r="K2836"/>
      <c r="L2836"/>
      <c r="M2836"/>
      <c r="N2836"/>
      <c r="O2836"/>
      <c r="P2836"/>
      <c r="Q2836"/>
      <c r="R2836"/>
      <c r="S2836"/>
      <c r="T2836"/>
      <c r="U2836"/>
      <c r="V2836"/>
      <c r="W2836"/>
    </row>
    <row r="2837" spans="2:23" x14ac:dyDescent="0.35">
      <c r="B2837"/>
      <c r="C2837"/>
      <c r="D2837"/>
      <c r="E2837"/>
      <c r="F2837"/>
      <c r="G2837"/>
      <c r="H2837"/>
      <c r="I2837"/>
      <c r="J2837"/>
      <c r="K2837"/>
      <c r="L2837"/>
      <c r="M2837"/>
      <c r="N2837"/>
      <c r="O2837"/>
      <c r="P2837"/>
      <c r="Q2837"/>
      <c r="R2837"/>
      <c r="S2837"/>
      <c r="T2837"/>
      <c r="U2837"/>
      <c r="V2837"/>
      <c r="W2837"/>
    </row>
    <row r="2838" spans="2:23" x14ac:dyDescent="0.35">
      <c r="B2838"/>
      <c r="C2838"/>
      <c r="D2838"/>
      <c r="E2838"/>
      <c r="F2838"/>
      <c r="G2838"/>
      <c r="H2838"/>
      <c r="I2838"/>
      <c r="J2838"/>
      <c r="K2838"/>
      <c r="L2838"/>
      <c r="M2838"/>
      <c r="N2838"/>
      <c r="O2838"/>
      <c r="P2838"/>
      <c r="Q2838"/>
      <c r="R2838"/>
      <c r="S2838"/>
      <c r="T2838"/>
      <c r="U2838"/>
      <c r="V2838"/>
      <c r="W2838"/>
    </row>
    <row r="2839" spans="2:23" x14ac:dyDescent="0.35">
      <c r="B2839"/>
      <c r="C2839"/>
      <c r="D2839"/>
      <c r="E2839"/>
      <c r="F2839"/>
      <c r="G2839"/>
      <c r="H2839"/>
      <c r="I2839"/>
      <c r="J2839"/>
      <c r="K2839"/>
      <c r="L2839"/>
      <c r="M2839"/>
      <c r="N2839"/>
      <c r="O2839"/>
      <c r="P2839"/>
      <c r="Q2839"/>
      <c r="R2839"/>
      <c r="S2839"/>
      <c r="T2839"/>
      <c r="U2839"/>
      <c r="V2839"/>
      <c r="W2839"/>
    </row>
    <row r="2840" spans="2:23" x14ac:dyDescent="0.35">
      <c r="B2840"/>
      <c r="C2840"/>
      <c r="D2840"/>
      <c r="E2840"/>
      <c r="F2840"/>
      <c r="G2840"/>
      <c r="H2840"/>
      <c r="I2840"/>
      <c r="J2840"/>
      <c r="K2840"/>
      <c r="L2840"/>
      <c r="M2840"/>
      <c r="N2840"/>
      <c r="O2840"/>
      <c r="P2840"/>
      <c r="Q2840"/>
      <c r="R2840"/>
      <c r="S2840"/>
      <c r="T2840"/>
      <c r="U2840"/>
      <c r="V2840"/>
      <c r="W2840"/>
    </row>
    <row r="2841" spans="2:23" x14ac:dyDescent="0.35">
      <c r="B2841"/>
      <c r="C2841"/>
      <c r="D2841"/>
      <c r="E2841"/>
      <c r="F2841"/>
      <c r="G2841"/>
      <c r="H2841"/>
      <c r="I2841"/>
      <c r="J2841"/>
      <c r="K2841"/>
      <c r="L2841"/>
      <c r="M2841"/>
      <c r="N2841"/>
      <c r="O2841"/>
      <c r="P2841"/>
      <c r="Q2841"/>
      <c r="R2841"/>
      <c r="S2841"/>
      <c r="T2841"/>
      <c r="U2841"/>
      <c r="V2841"/>
      <c r="W2841"/>
    </row>
    <row r="2842" spans="2:23" x14ac:dyDescent="0.35">
      <c r="B2842"/>
      <c r="C2842"/>
      <c r="D2842"/>
      <c r="E2842"/>
      <c r="F2842"/>
      <c r="G2842"/>
      <c r="H2842"/>
      <c r="I2842"/>
      <c r="J2842"/>
      <c r="K2842"/>
      <c r="L2842"/>
      <c r="M2842"/>
      <c r="N2842"/>
      <c r="O2842"/>
      <c r="P2842"/>
      <c r="Q2842"/>
      <c r="R2842"/>
      <c r="S2842"/>
      <c r="T2842"/>
      <c r="U2842"/>
      <c r="V2842"/>
      <c r="W2842"/>
    </row>
    <row r="2843" spans="2:23" x14ac:dyDescent="0.35">
      <c r="B2843"/>
      <c r="C2843"/>
      <c r="D2843"/>
      <c r="E2843"/>
      <c r="F2843"/>
      <c r="G2843"/>
      <c r="H2843"/>
      <c r="I2843"/>
      <c r="J2843"/>
      <c r="K2843"/>
      <c r="L2843"/>
      <c r="M2843"/>
      <c r="N2843"/>
      <c r="O2843"/>
      <c r="P2843"/>
      <c r="Q2843"/>
      <c r="R2843"/>
      <c r="S2843"/>
      <c r="T2843"/>
      <c r="U2843"/>
      <c r="V2843"/>
      <c r="W2843"/>
    </row>
    <row r="2844" spans="2:23" x14ac:dyDescent="0.35">
      <c r="B2844"/>
      <c r="C2844"/>
      <c r="D2844"/>
      <c r="E2844"/>
      <c r="F2844"/>
      <c r="G2844"/>
      <c r="H2844"/>
      <c r="I2844"/>
      <c r="J2844"/>
      <c r="K2844"/>
      <c r="L2844"/>
      <c r="M2844"/>
      <c r="N2844"/>
      <c r="O2844"/>
      <c r="P2844"/>
      <c r="Q2844"/>
      <c r="R2844"/>
      <c r="S2844"/>
      <c r="T2844"/>
      <c r="U2844"/>
      <c r="V2844"/>
      <c r="W2844"/>
    </row>
    <row r="2845" spans="2:23" x14ac:dyDescent="0.35">
      <c r="B2845"/>
      <c r="C2845"/>
      <c r="D2845"/>
      <c r="E2845"/>
      <c r="F2845"/>
      <c r="G2845"/>
      <c r="H2845"/>
      <c r="I2845"/>
      <c r="J2845"/>
      <c r="K2845"/>
      <c r="L2845"/>
      <c r="M2845"/>
      <c r="N2845"/>
      <c r="O2845"/>
      <c r="P2845"/>
      <c r="Q2845"/>
      <c r="R2845"/>
      <c r="S2845"/>
      <c r="T2845"/>
      <c r="U2845"/>
      <c r="V2845"/>
      <c r="W2845"/>
    </row>
    <row r="2846" spans="2:23" x14ac:dyDescent="0.35">
      <c r="B2846"/>
      <c r="C2846"/>
      <c r="D2846"/>
      <c r="E2846"/>
      <c r="F2846"/>
      <c r="G2846"/>
      <c r="H2846"/>
      <c r="I2846"/>
      <c r="J2846"/>
      <c r="K2846"/>
      <c r="L2846"/>
      <c r="M2846"/>
      <c r="N2846"/>
      <c r="O2846"/>
      <c r="P2846"/>
      <c r="Q2846"/>
      <c r="R2846"/>
      <c r="S2846"/>
      <c r="T2846"/>
      <c r="U2846"/>
      <c r="V2846"/>
      <c r="W2846"/>
    </row>
    <row r="2847" spans="2:23" x14ac:dyDescent="0.35">
      <c r="B2847"/>
      <c r="C2847"/>
      <c r="D2847"/>
      <c r="E2847"/>
      <c r="F2847"/>
      <c r="G2847"/>
      <c r="H2847"/>
      <c r="I2847"/>
      <c r="J2847"/>
      <c r="K2847"/>
      <c r="L2847"/>
      <c r="M2847"/>
      <c r="N2847"/>
      <c r="O2847"/>
      <c r="P2847"/>
      <c r="Q2847"/>
      <c r="R2847"/>
      <c r="S2847"/>
      <c r="T2847"/>
      <c r="U2847"/>
      <c r="V2847"/>
      <c r="W2847"/>
    </row>
    <row r="2848" spans="2:23" x14ac:dyDescent="0.35">
      <c r="B2848"/>
      <c r="C2848"/>
      <c r="D2848"/>
      <c r="E2848"/>
      <c r="F2848"/>
      <c r="G2848"/>
      <c r="H2848"/>
      <c r="I2848"/>
      <c r="J2848"/>
      <c r="K2848"/>
      <c r="L2848"/>
      <c r="M2848"/>
      <c r="N2848"/>
      <c r="O2848"/>
      <c r="P2848"/>
      <c r="Q2848"/>
      <c r="R2848"/>
      <c r="S2848"/>
      <c r="T2848"/>
      <c r="U2848"/>
      <c r="V2848"/>
      <c r="W2848"/>
    </row>
    <row r="2849" spans="2:23" x14ac:dyDescent="0.35">
      <c r="B2849"/>
      <c r="C2849"/>
      <c r="D2849"/>
      <c r="E2849"/>
      <c r="F2849"/>
      <c r="G2849"/>
      <c r="H2849"/>
      <c r="I2849"/>
      <c r="J2849"/>
      <c r="K2849"/>
      <c r="L2849"/>
      <c r="M2849"/>
      <c r="N2849"/>
      <c r="O2849"/>
      <c r="P2849"/>
      <c r="Q2849"/>
      <c r="R2849"/>
      <c r="S2849"/>
      <c r="T2849"/>
      <c r="U2849"/>
      <c r="V2849"/>
      <c r="W2849"/>
    </row>
    <row r="2850" spans="2:23" x14ac:dyDescent="0.35">
      <c r="B2850"/>
      <c r="C2850"/>
      <c r="D2850"/>
      <c r="E2850"/>
      <c r="F2850"/>
      <c r="G2850"/>
      <c r="H2850"/>
      <c r="I2850"/>
      <c r="J2850"/>
      <c r="K2850"/>
      <c r="L2850"/>
      <c r="M2850"/>
      <c r="N2850"/>
      <c r="O2850"/>
      <c r="P2850"/>
      <c r="Q2850"/>
      <c r="R2850"/>
      <c r="S2850"/>
      <c r="T2850"/>
      <c r="U2850"/>
      <c r="V2850"/>
      <c r="W2850"/>
    </row>
    <row r="2851" spans="2:23" x14ac:dyDescent="0.35">
      <c r="B2851"/>
      <c r="C2851"/>
      <c r="D2851"/>
      <c r="E2851"/>
      <c r="F2851"/>
      <c r="G2851"/>
      <c r="H2851"/>
      <c r="I2851"/>
      <c r="J2851"/>
      <c r="K2851"/>
      <c r="L2851"/>
      <c r="M2851"/>
      <c r="N2851"/>
      <c r="O2851"/>
      <c r="P2851"/>
      <c r="Q2851"/>
      <c r="R2851"/>
      <c r="S2851"/>
      <c r="T2851"/>
      <c r="U2851"/>
      <c r="V2851"/>
      <c r="W2851"/>
    </row>
    <row r="2852" spans="2:23" x14ac:dyDescent="0.35">
      <c r="B2852"/>
      <c r="C2852"/>
      <c r="D2852"/>
      <c r="E2852"/>
      <c r="F2852"/>
      <c r="G2852"/>
      <c r="H2852"/>
      <c r="I2852"/>
      <c r="J2852"/>
      <c r="K2852"/>
      <c r="L2852"/>
      <c r="M2852"/>
      <c r="N2852"/>
      <c r="O2852"/>
      <c r="P2852"/>
      <c r="Q2852"/>
      <c r="R2852"/>
      <c r="S2852"/>
      <c r="T2852"/>
      <c r="U2852"/>
      <c r="V2852"/>
      <c r="W2852"/>
    </row>
    <row r="2853" spans="2:23" x14ac:dyDescent="0.35">
      <c r="B2853"/>
      <c r="C2853"/>
      <c r="D2853"/>
      <c r="E2853"/>
      <c r="F2853"/>
      <c r="G2853"/>
      <c r="H2853"/>
      <c r="I2853"/>
      <c r="J2853"/>
      <c r="K2853"/>
      <c r="L2853"/>
      <c r="M2853"/>
      <c r="N2853"/>
      <c r="O2853"/>
      <c r="P2853"/>
      <c r="Q2853"/>
      <c r="R2853"/>
      <c r="S2853"/>
      <c r="T2853"/>
      <c r="U2853"/>
      <c r="V2853"/>
      <c r="W2853"/>
    </row>
    <row r="2854" spans="2:23" x14ac:dyDescent="0.35">
      <c r="B2854"/>
      <c r="C2854"/>
      <c r="D2854"/>
      <c r="E2854"/>
      <c r="F2854"/>
      <c r="G2854"/>
      <c r="H2854"/>
      <c r="I2854"/>
      <c r="J2854"/>
      <c r="K2854"/>
      <c r="L2854"/>
      <c r="M2854"/>
      <c r="N2854"/>
      <c r="O2854"/>
      <c r="P2854"/>
      <c r="Q2854"/>
      <c r="R2854"/>
      <c r="S2854"/>
      <c r="T2854"/>
      <c r="U2854"/>
      <c r="V2854"/>
      <c r="W2854"/>
    </row>
    <row r="2855" spans="2:23" x14ac:dyDescent="0.35">
      <c r="B2855"/>
      <c r="C2855"/>
      <c r="D2855"/>
      <c r="E2855"/>
      <c r="F2855"/>
      <c r="G2855"/>
      <c r="H2855"/>
      <c r="I2855"/>
      <c r="J2855"/>
      <c r="K2855"/>
      <c r="L2855"/>
      <c r="M2855"/>
      <c r="N2855"/>
      <c r="O2855"/>
      <c r="P2855"/>
      <c r="Q2855"/>
      <c r="R2855"/>
      <c r="S2855"/>
      <c r="T2855"/>
      <c r="U2855"/>
      <c r="V2855"/>
      <c r="W2855"/>
    </row>
    <row r="2856" spans="2:23" x14ac:dyDescent="0.35">
      <c r="B2856"/>
      <c r="C2856"/>
      <c r="D2856"/>
      <c r="E2856"/>
      <c r="F2856"/>
      <c r="G2856"/>
      <c r="H2856"/>
      <c r="I2856"/>
      <c r="J2856"/>
      <c r="K2856"/>
      <c r="L2856"/>
      <c r="M2856"/>
      <c r="N2856"/>
      <c r="O2856"/>
      <c r="P2856"/>
      <c r="Q2856"/>
      <c r="R2856"/>
      <c r="S2856"/>
      <c r="T2856"/>
      <c r="U2856"/>
      <c r="V2856"/>
      <c r="W2856"/>
    </row>
    <row r="2857" spans="2:23" x14ac:dyDescent="0.35">
      <c r="B2857"/>
      <c r="C2857"/>
      <c r="D2857"/>
      <c r="E2857"/>
      <c r="F2857"/>
      <c r="G2857"/>
      <c r="H2857"/>
      <c r="I2857"/>
      <c r="J2857"/>
      <c r="K2857"/>
      <c r="L2857"/>
      <c r="M2857"/>
      <c r="N2857"/>
      <c r="O2857"/>
      <c r="P2857"/>
      <c r="Q2857"/>
      <c r="R2857"/>
      <c r="S2857"/>
      <c r="T2857"/>
      <c r="U2857"/>
      <c r="V2857"/>
      <c r="W2857"/>
    </row>
    <row r="2858" spans="2:23" x14ac:dyDescent="0.35">
      <c r="B2858"/>
      <c r="C2858"/>
      <c r="D2858"/>
      <c r="E2858"/>
      <c r="F2858"/>
      <c r="G2858"/>
      <c r="H2858"/>
      <c r="I2858"/>
      <c r="J2858"/>
      <c r="K2858"/>
      <c r="L2858"/>
      <c r="M2858"/>
      <c r="N2858"/>
      <c r="O2858"/>
      <c r="P2858"/>
      <c r="Q2858"/>
      <c r="R2858"/>
      <c r="S2858"/>
      <c r="T2858"/>
      <c r="U2858"/>
      <c r="V2858"/>
      <c r="W2858"/>
    </row>
    <row r="2859" spans="2:23" x14ac:dyDescent="0.35">
      <c r="B2859"/>
      <c r="C2859"/>
      <c r="D2859"/>
      <c r="E2859"/>
      <c r="F2859"/>
      <c r="G2859"/>
      <c r="H2859"/>
      <c r="I2859"/>
      <c r="J2859"/>
      <c r="K2859"/>
      <c r="L2859"/>
      <c r="M2859"/>
      <c r="N2859"/>
      <c r="O2859"/>
      <c r="P2859"/>
      <c r="Q2859"/>
      <c r="R2859"/>
      <c r="S2859"/>
      <c r="T2859"/>
      <c r="U2859"/>
      <c r="V2859"/>
      <c r="W2859"/>
    </row>
    <row r="2860" spans="2:23" x14ac:dyDescent="0.35">
      <c r="B2860"/>
      <c r="C2860"/>
      <c r="D2860"/>
      <c r="E2860"/>
      <c r="F2860"/>
      <c r="G2860"/>
      <c r="H2860"/>
      <c r="I2860"/>
      <c r="J2860"/>
      <c r="K2860"/>
      <c r="L2860"/>
      <c r="M2860"/>
      <c r="N2860"/>
      <c r="O2860"/>
      <c r="P2860"/>
      <c r="Q2860"/>
      <c r="R2860"/>
      <c r="S2860"/>
      <c r="T2860"/>
      <c r="U2860"/>
      <c r="V2860"/>
      <c r="W2860"/>
    </row>
    <row r="2861" spans="2:23" x14ac:dyDescent="0.35">
      <c r="B2861"/>
      <c r="C2861"/>
      <c r="D2861"/>
      <c r="E2861"/>
      <c r="F2861"/>
      <c r="G2861"/>
      <c r="H2861"/>
      <c r="I2861"/>
      <c r="J2861"/>
      <c r="K2861"/>
      <c r="L2861"/>
      <c r="M2861"/>
      <c r="N2861"/>
      <c r="O2861"/>
      <c r="P2861"/>
      <c r="Q2861"/>
      <c r="R2861"/>
      <c r="S2861"/>
      <c r="T2861"/>
      <c r="U2861"/>
      <c r="V2861"/>
      <c r="W2861"/>
    </row>
    <row r="2862" spans="2:23" x14ac:dyDescent="0.35">
      <c r="B2862"/>
      <c r="C2862"/>
      <c r="D2862"/>
      <c r="E2862"/>
      <c r="F2862"/>
      <c r="G2862"/>
      <c r="H2862"/>
      <c r="I2862"/>
      <c r="J2862"/>
      <c r="K2862"/>
      <c r="L2862"/>
      <c r="M2862"/>
      <c r="N2862"/>
      <c r="O2862"/>
      <c r="P2862"/>
      <c r="Q2862"/>
      <c r="R2862"/>
      <c r="S2862"/>
      <c r="T2862"/>
      <c r="U2862"/>
      <c r="V2862"/>
      <c r="W2862"/>
    </row>
    <row r="2863" spans="2:23" x14ac:dyDescent="0.35">
      <c r="B2863"/>
      <c r="C2863"/>
      <c r="D2863"/>
      <c r="E2863"/>
      <c r="F2863"/>
      <c r="G2863"/>
      <c r="H2863"/>
      <c r="I2863"/>
      <c r="J2863"/>
      <c r="K2863"/>
      <c r="L2863"/>
      <c r="M2863"/>
      <c r="N2863"/>
      <c r="O2863"/>
      <c r="P2863"/>
      <c r="Q2863"/>
      <c r="R2863"/>
      <c r="S2863"/>
      <c r="T2863"/>
      <c r="U2863"/>
      <c r="V2863"/>
      <c r="W2863"/>
    </row>
    <row r="2864" spans="2:23" x14ac:dyDescent="0.35">
      <c r="B2864"/>
      <c r="C2864"/>
      <c r="D2864"/>
      <c r="E2864"/>
      <c r="F2864"/>
      <c r="G2864"/>
      <c r="H2864"/>
      <c r="I2864"/>
      <c r="J2864"/>
      <c r="K2864"/>
      <c r="L2864"/>
      <c r="M2864"/>
      <c r="N2864"/>
      <c r="O2864"/>
      <c r="P2864"/>
      <c r="Q2864"/>
      <c r="R2864"/>
      <c r="S2864"/>
      <c r="T2864"/>
      <c r="U2864"/>
      <c r="V2864"/>
      <c r="W2864"/>
    </row>
    <row r="2865" spans="2:23" x14ac:dyDescent="0.35">
      <c r="B2865"/>
      <c r="C2865"/>
      <c r="D2865"/>
      <c r="E2865"/>
      <c r="F2865"/>
      <c r="G2865"/>
      <c r="H2865"/>
      <c r="I2865"/>
      <c r="J2865"/>
      <c r="K2865"/>
      <c r="L2865"/>
      <c r="M2865"/>
      <c r="N2865"/>
      <c r="O2865"/>
      <c r="P2865"/>
      <c r="Q2865"/>
      <c r="R2865"/>
      <c r="S2865"/>
      <c r="T2865"/>
      <c r="U2865"/>
      <c r="V2865"/>
      <c r="W2865"/>
    </row>
    <row r="2866" spans="2:23" x14ac:dyDescent="0.35">
      <c r="B2866"/>
      <c r="C2866"/>
      <c r="D2866"/>
      <c r="E2866"/>
      <c r="F2866"/>
      <c r="G2866"/>
      <c r="H2866"/>
      <c r="I2866"/>
      <c r="J2866"/>
      <c r="K2866"/>
      <c r="L2866"/>
      <c r="M2866"/>
      <c r="N2866"/>
      <c r="O2866"/>
      <c r="P2866"/>
      <c r="Q2866"/>
      <c r="R2866"/>
      <c r="S2866"/>
      <c r="T2866"/>
      <c r="U2866"/>
      <c r="V2866"/>
      <c r="W2866"/>
    </row>
    <row r="2867" spans="2:23" x14ac:dyDescent="0.35">
      <c r="B2867"/>
      <c r="C2867"/>
      <c r="D2867"/>
      <c r="E2867"/>
      <c r="F2867"/>
      <c r="G2867"/>
      <c r="H2867"/>
      <c r="I2867"/>
      <c r="J2867"/>
      <c r="K2867"/>
      <c r="L2867"/>
      <c r="M2867"/>
      <c r="N2867"/>
      <c r="O2867"/>
      <c r="P2867"/>
      <c r="Q2867"/>
      <c r="R2867"/>
      <c r="S2867"/>
      <c r="T2867"/>
      <c r="U2867"/>
      <c r="V2867"/>
      <c r="W2867"/>
    </row>
    <row r="2868" spans="2:23" x14ac:dyDescent="0.35">
      <c r="B2868"/>
      <c r="C2868"/>
      <c r="D2868"/>
      <c r="E2868"/>
      <c r="F2868"/>
      <c r="G2868"/>
      <c r="H2868"/>
      <c r="I2868"/>
      <c r="J2868"/>
      <c r="K2868"/>
      <c r="L2868"/>
      <c r="M2868"/>
      <c r="N2868"/>
      <c r="O2868"/>
      <c r="P2868"/>
      <c r="Q2868"/>
      <c r="R2868"/>
      <c r="S2868"/>
      <c r="T2868"/>
      <c r="U2868"/>
      <c r="V2868"/>
      <c r="W2868"/>
    </row>
    <row r="2869" spans="2:23" x14ac:dyDescent="0.35">
      <c r="B2869"/>
      <c r="C2869"/>
      <c r="D2869"/>
      <c r="E2869"/>
      <c r="F2869"/>
      <c r="G2869"/>
      <c r="H2869"/>
      <c r="I2869"/>
      <c r="J2869"/>
      <c r="K2869"/>
      <c r="L2869"/>
      <c r="M2869"/>
      <c r="N2869"/>
      <c r="O2869"/>
      <c r="P2869"/>
      <c r="Q2869"/>
      <c r="R2869"/>
      <c r="S2869"/>
      <c r="T2869"/>
      <c r="U2869"/>
      <c r="V2869"/>
      <c r="W2869"/>
    </row>
    <row r="2870" spans="2:23" x14ac:dyDescent="0.35">
      <c r="B2870"/>
      <c r="C2870"/>
      <c r="D2870"/>
      <c r="E2870"/>
      <c r="F2870"/>
      <c r="G2870"/>
      <c r="H2870"/>
      <c r="I2870"/>
      <c r="J2870"/>
      <c r="K2870"/>
      <c r="L2870"/>
      <c r="M2870"/>
      <c r="N2870"/>
      <c r="O2870"/>
      <c r="P2870"/>
      <c r="Q2870"/>
      <c r="R2870"/>
      <c r="S2870"/>
      <c r="T2870"/>
      <c r="U2870"/>
      <c r="V2870"/>
      <c r="W2870"/>
    </row>
    <row r="2871" spans="2:23" x14ac:dyDescent="0.35">
      <c r="B2871"/>
      <c r="C2871"/>
      <c r="D2871"/>
      <c r="E2871"/>
      <c r="F2871"/>
      <c r="G2871"/>
      <c r="H2871"/>
      <c r="I2871"/>
      <c r="J2871"/>
      <c r="K2871"/>
      <c r="L2871"/>
      <c r="M2871"/>
      <c r="N2871"/>
      <c r="O2871"/>
      <c r="P2871"/>
      <c r="Q2871"/>
      <c r="R2871"/>
      <c r="S2871"/>
      <c r="T2871"/>
      <c r="U2871"/>
      <c r="V2871"/>
      <c r="W2871"/>
    </row>
    <row r="2872" spans="2:23" x14ac:dyDescent="0.35">
      <c r="B2872"/>
      <c r="C2872"/>
      <c r="D2872"/>
      <c r="E2872"/>
      <c r="F2872"/>
      <c r="G2872"/>
      <c r="H2872"/>
      <c r="I2872"/>
      <c r="J2872"/>
      <c r="K2872"/>
      <c r="L2872"/>
      <c r="M2872"/>
      <c r="N2872"/>
      <c r="O2872"/>
      <c r="P2872"/>
      <c r="Q2872"/>
      <c r="R2872"/>
      <c r="S2872"/>
      <c r="T2872"/>
      <c r="U2872"/>
      <c r="V2872"/>
      <c r="W2872"/>
    </row>
    <row r="2873" spans="2:23" x14ac:dyDescent="0.35">
      <c r="B2873"/>
      <c r="C2873"/>
      <c r="D2873"/>
      <c r="E2873"/>
      <c r="F2873"/>
      <c r="G2873"/>
      <c r="H2873"/>
      <c r="I2873"/>
      <c r="J2873"/>
      <c r="K2873"/>
      <c r="L2873"/>
      <c r="M2873"/>
      <c r="N2873"/>
      <c r="O2873"/>
      <c r="P2873"/>
      <c r="Q2873"/>
      <c r="R2873"/>
      <c r="S2873"/>
      <c r="T2873"/>
      <c r="U2873"/>
      <c r="V2873"/>
      <c r="W2873"/>
    </row>
    <row r="2874" spans="2:23" x14ac:dyDescent="0.35">
      <c r="B2874"/>
      <c r="C2874"/>
      <c r="D2874"/>
      <c r="E2874"/>
      <c r="F2874"/>
      <c r="G2874"/>
      <c r="H2874"/>
      <c r="I2874"/>
      <c r="J2874"/>
      <c r="K2874"/>
      <c r="L2874"/>
      <c r="M2874"/>
      <c r="N2874"/>
      <c r="O2874"/>
      <c r="P2874"/>
      <c r="Q2874"/>
      <c r="R2874"/>
      <c r="S2874"/>
      <c r="T2874"/>
      <c r="U2874"/>
      <c r="V2874"/>
      <c r="W2874"/>
    </row>
    <row r="2875" spans="2:23" x14ac:dyDescent="0.35">
      <c r="B2875"/>
      <c r="C2875"/>
      <c r="D2875"/>
      <c r="E2875"/>
      <c r="F2875"/>
      <c r="G2875"/>
      <c r="H2875"/>
      <c r="I2875"/>
      <c r="J2875"/>
      <c r="K2875"/>
      <c r="L2875"/>
      <c r="M2875"/>
      <c r="N2875"/>
      <c r="O2875"/>
      <c r="P2875"/>
      <c r="Q2875"/>
      <c r="R2875"/>
      <c r="S2875"/>
      <c r="T2875"/>
      <c r="U2875"/>
      <c r="V2875"/>
      <c r="W2875"/>
    </row>
    <row r="2876" spans="2:23" x14ac:dyDescent="0.35">
      <c r="B2876"/>
      <c r="C2876"/>
      <c r="D2876"/>
      <c r="E2876"/>
      <c r="F2876"/>
      <c r="G2876"/>
      <c r="H2876"/>
      <c r="I2876"/>
      <c r="J2876"/>
      <c r="K2876"/>
      <c r="L2876"/>
      <c r="M2876"/>
      <c r="N2876"/>
      <c r="O2876"/>
      <c r="P2876"/>
      <c r="Q2876"/>
      <c r="R2876"/>
      <c r="S2876"/>
      <c r="T2876"/>
      <c r="U2876"/>
      <c r="V2876"/>
      <c r="W2876"/>
    </row>
    <row r="2877" spans="2:23" x14ac:dyDescent="0.35">
      <c r="B2877"/>
      <c r="C2877"/>
      <c r="D2877"/>
      <c r="E2877"/>
      <c r="F2877"/>
      <c r="G2877"/>
      <c r="H2877"/>
      <c r="I2877"/>
      <c r="J2877"/>
      <c r="K2877"/>
      <c r="L2877"/>
      <c r="M2877"/>
      <c r="N2877"/>
      <c r="O2877"/>
      <c r="P2877"/>
      <c r="Q2877"/>
      <c r="R2877"/>
      <c r="S2877"/>
      <c r="T2877"/>
      <c r="U2877"/>
      <c r="V2877"/>
      <c r="W2877"/>
    </row>
    <row r="2878" spans="2:23" x14ac:dyDescent="0.35">
      <c r="B2878"/>
      <c r="C2878"/>
      <c r="D2878"/>
      <c r="E2878"/>
      <c r="F2878"/>
      <c r="G2878"/>
      <c r="H2878"/>
      <c r="I2878"/>
      <c r="J2878"/>
      <c r="K2878"/>
      <c r="L2878"/>
      <c r="M2878"/>
      <c r="N2878"/>
      <c r="O2878"/>
      <c r="P2878"/>
      <c r="Q2878"/>
      <c r="R2878"/>
      <c r="S2878"/>
      <c r="T2878"/>
      <c r="U2878"/>
      <c r="V2878"/>
      <c r="W2878"/>
    </row>
    <row r="2879" spans="2:23" x14ac:dyDescent="0.35">
      <c r="B2879"/>
      <c r="C2879"/>
      <c r="D2879"/>
      <c r="E2879"/>
      <c r="F2879"/>
      <c r="G2879"/>
      <c r="H2879"/>
      <c r="I2879"/>
      <c r="J2879"/>
      <c r="K2879"/>
      <c r="L2879"/>
      <c r="M2879"/>
      <c r="N2879"/>
      <c r="O2879"/>
      <c r="P2879"/>
      <c r="Q2879"/>
      <c r="R2879"/>
      <c r="S2879"/>
      <c r="T2879"/>
      <c r="U2879"/>
      <c r="V2879"/>
      <c r="W2879"/>
    </row>
    <row r="2880" spans="2:23" x14ac:dyDescent="0.35">
      <c r="B2880"/>
      <c r="C2880"/>
      <c r="D2880"/>
      <c r="E2880"/>
      <c r="F2880"/>
      <c r="G2880"/>
      <c r="H2880"/>
      <c r="I2880"/>
      <c r="J2880"/>
      <c r="K2880"/>
      <c r="L2880"/>
      <c r="M2880"/>
      <c r="N2880"/>
      <c r="O2880"/>
      <c r="P2880"/>
      <c r="Q2880"/>
      <c r="R2880"/>
      <c r="S2880"/>
      <c r="T2880"/>
      <c r="U2880"/>
      <c r="V2880"/>
      <c r="W2880"/>
    </row>
    <row r="2881" spans="2:23" x14ac:dyDescent="0.35">
      <c r="B2881"/>
      <c r="C2881"/>
      <c r="D2881"/>
      <c r="E2881"/>
      <c r="F2881"/>
      <c r="G2881"/>
      <c r="H2881"/>
      <c r="I2881"/>
      <c r="J2881"/>
      <c r="K2881"/>
      <c r="L2881"/>
      <c r="M2881"/>
      <c r="N2881"/>
      <c r="O2881"/>
      <c r="P2881"/>
      <c r="Q2881"/>
      <c r="R2881"/>
      <c r="S2881"/>
      <c r="T2881"/>
      <c r="U2881"/>
      <c r="V2881"/>
      <c r="W2881"/>
    </row>
    <row r="2882" spans="2:23" x14ac:dyDescent="0.35">
      <c r="B2882"/>
      <c r="C2882"/>
      <c r="D2882"/>
      <c r="E2882"/>
      <c r="F2882"/>
      <c r="G2882"/>
      <c r="H2882"/>
      <c r="I2882"/>
      <c r="J2882"/>
      <c r="K2882"/>
      <c r="L2882"/>
      <c r="M2882"/>
      <c r="N2882"/>
      <c r="O2882"/>
      <c r="P2882"/>
      <c r="Q2882"/>
      <c r="R2882"/>
      <c r="S2882"/>
      <c r="T2882"/>
      <c r="U2882"/>
      <c r="V2882"/>
      <c r="W2882"/>
    </row>
    <row r="2883" spans="2:23" x14ac:dyDescent="0.35">
      <c r="B2883"/>
      <c r="C2883"/>
      <c r="D2883"/>
      <c r="E2883"/>
      <c r="F2883"/>
      <c r="G2883"/>
      <c r="H2883"/>
      <c r="I2883"/>
      <c r="J2883"/>
      <c r="K2883"/>
      <c r="L2883"/>
      <c r="M2883"/>
      <c r="N2883"/>
      <c r="O2883"/>
      <c r="P2883"/>
      <c r="Q2883"/>
      <c r="R2883"/>
      <c r="S2883"/>
      <c r="T2883"/>
      <c r="U2883"/>
      <c r="V2883"/>
      <c r="W2883"/>
    </row>
    <row r="2884" spans="2:23" x14ac:dyDescent="0.35">
      <c r="B2884"/>
      <c r="C2884"/>
      <c r="D2884"/>
      <c r="E2884"/>
      <c r="F2884"/>
      <c r="G2884"/>
      <c r="H2884"/>
      <c r="I2884"/>
      <c r="J2884"/>
      <c r="K2884"/>
      <c r="L2884"/>
      <c r="M2884"/>
      <c r="N2884"/>
      <c r="O2884"/>
      <c r="P2884"/>
      <c r="Q2884"/>
      <c r="R2884"/>
      <c r="S2884"/>
      <c r="T2884"/>
      <c r="U2884"/>
      <c r="V2884"/>
      <c r="W2884"/>
    </row>
    <row r="2885" spans="2:23" x14ac:dyDescent="0.35">
      <c r="B2885"/>
      <c r="C2885"/>
      <c r="D2885"/>
      <c r="E2885"/>
      <c r="F2885"/>
      <c r="G2885"/>
      <c r="H2885"/>
      <c r="I2885"/>
      <c r="J2885"/>
      <c r="K2885"/>
      <c r="L2885"/>
      <c r="M2885"/>
      <c r="N2885"/>
      <c r="O2885"/>
      <c r="P2885"/>
      <c r="Q2885"/>
      <c r="R2885"/>
      <c r="S2885"/>
      <c r="T2885"/>
      <c r="U2885"/>
      <c r="V2885"/>
      <c r="W2885"/>
    </row>
    <row r="2886" spans="2:23" x14ac:dyDescent="0.35">
      <c r="B2886"/>
      <c r="C2886"/>
      <c r="D2886"/>
      <c r="E2886"/>
      <c r="F2886"/>
      <c r="G2886"/>
      <c r="H2886"/>
      <c r="I2886"/>
      <c r="J2886"/>
      <c r="K2886"/>
      <c r="L2886"/>
      <c r="M2886"/>
      <c r="N2886"/>
      <c r="O2886"/>
      <c r="P2886"/>
      <c r="Q2886"/>
      <c r="R2886"/>
      <c r="S2886"/>
      <c r="T2886"/>
      <c r="U2886"/>
      <c r="V2886"/>
      <c r="W2886"/>
    </row>
    <row r="2887" spans="2:23" x14ac:dyDescent="0.35">
      <c r="B2887"/>
      <c r="C2887"/>
      <c r="D2887"/>
      <c r="E2887"/>
      <c r="F2887"/>
      <c r="G2887"/>
      <c r="H2887"/>
      <c r="I2887"/>
      <c r="J2887"/>
      <c r="K2887"/>
      <c r="L2887"/>
      <c r="M2887"/>
      <c r="N2887"/>
      <c r="O2887"/>
      <c r="P2887"/>
      <c r="Q2887"/>
      <c r="R2887"/>
      <c r="S2887"/>
      <c r="T2887"/>
      <c r="U2887"/>
      <c r="V2887"/>
      <c r="W2887"/>
    </row>
    <row r="2888" spans="2:23" x14ac:dyDescent="0.35">
      <c r="B2888"/>
      <c r="C2888"/>
      <c r="D2888"/>
      <c r="E2888"/>
      <c r="F2888"/>
      <c r="G2888"/>
      <c r="H2888"/>
      <c r="I2888"/>
      <c r="J2888"/>
      <c r="K2888"/>
      <c r="L2888"/>
      <c r="M2888"/>
      <c r="N2888"/>
      <c r="O2888"/>
      <c r="P2888"/>
      <c r="Q2888"/>
      <c r="R2888"/>
      <c r="S2888"/>
      <c r="T2888"/>
      <c r="U2888"/>
      <c r="V2888"/>
      <c r="W2888"/>
    </row>
    <row r="2889" spans="2:23" x14ac:dyDescent="0.35">
      <c r="B2889"/>
      <c r="C2889"/>
      <c r="D2889"/>
      <c r="E2889"/>
      <c r="F2889"/>
      <c r="G2889"/>
      <c r="H2889"/>
      <c r="I2889"/>
      <c r="J2889"/>
      <c r="K2889"/>
      <c r="L2889"/>
      <c r="M2889"/>
      <c r="N2889"/>
      <c r="O2889"/>
      <c r="P2889"/>
      <c r="Q2889"/>
      <c r="R2889"/>
      <c r="S2889"/>
      <c r="T2889"/>
      <c r="U2889"/>
      <c r="V2889"/>
      <c r="W2889"/>
    </row>
    <row r="2890" spans="2:23" x14ac:dyDescent="0.35">
      <c r="B2890"/>
      <c r="C2890"/>
      <c r="D2890"/>
      <c r="E2890"/>
      <c r="F2890"/>
      <c r="G2890"/>
      <c r="H2890"/>
      <c r="I2890"/>
      <c r="J2890"/>
      <c r="K2890"/>
      <c r="L2890"/>
      <c r="M2890"/>
      <c r="N2890"/>
      <c r="O2890"/>
      <c r="P2890"/>
      <c r="Q2890"/>
      <c r="R2890"/>
      <c r="S2890"/>
      <c r="T2890"/>
      <c r="U2890"/>
      <c r="V2890"/>
      <c r="W2890"/>
    </row>
    <row r="2891" spans="2:23" x14ac:dyDescent="0.35">
      <c r="B2891"/>
      <c r="C2891"/>
      <c r="D2891"/>
      <c r="E2891"/>
      <c r="F2891"/>
      <c r="G2891"/>
      <c r="H2891"/>
      <c r="I2891"/>
      <c r="J2891"/>
      <c r="K2891"/>
      <c r="L2891"/>
      <c r="M2891"/>
      <c r="N2891"/>
      <c r="O2891"/>
      <c r="P2891"/>
      <c r="Q2891"/>
      <c r="R2891"/>
      <c r="S2891"/>
      <c r="T2891"/>
      <c r="U2891"/>
      <c r="V2891"/>
      <c r="W2891"/>
    </row>
    <row r="2892" spans="2:23" x14ac:dyDescent="0.35">
      <c r="B2892"/>
      <c r="C2892"/>
      <c r="D2892"/>
      <c r="E2892"/>
      <c r="F2892"/>
      <c r="G2892"/>
      <c r="H2892"/>
      <c r="I2892"/>
      <c r="J2892"/>
      <c r="K2892"/>
      <c r="L2892"/>
      <c r="M2892"/>
      <c r="N2892"/>
      <c r="O2892"/>
      <c r="P2892"/>
      <c r="Q2892"/>
      <c r="R2892"/>
      <c r="S2892"/>
      <c r="T2892"/>
      <c r="U2892"/>
      <c r="V2892"/>
      <c r="W2892"/>
    </row>
    <row r="2893" spans="2:23" x14ac:dyDescent="0.35">
      <c r="B2893"/>
      <c r="C2893"/>
      <c r="D2893"/>
      <c r="E2893"/>
      <c r="F2893"/>
      <c r="G2893"/>
      <c r="H2893"/>
      <c r="I2893"/>
      <c r="J2893"/>
      <c r="K2893"/>
      <c r="L2893"/>
      <c r="M2893"/>
      <c r="N2893"/>
      <c r="O2893"/>
      <c r="P2893"/>
      <c r="Q2893"/>
      <c r="R2893"/>
      <c r="S2893"/>
      <c r="T2893"/>
      <c r="U2893"/>
      <c r="V2893"/>
      <c r="W2893"/>
    </row>
    <row r="2894" spans="2:23" x14ac:dyDescent="0.35">
      <c r="B2894"/>
      <c r="C2894"/>
      <c r="D2894"/>
      <c r="E2894"/>
      <c r="F2894"/>
      <c r="G2894"/>
      <c r="H2894"/>
      <c r="I2894"/>
      <c r="J2894"/>
      <c r="K2894"/>
      <c r="L2894"/>
      <c r="M2894"/>
      <c r="N2894"/>
      <c r="O2894"/>
      <c r="P2894"/>
      <c r="Q2894"/>
      <c r="R2894"/>
      <c r="S2894"/>
      <c r="T2894"/>
      <c r="U2894"/>
      <c r="V2894"/>
      <c r="W2894"/>
    </row>
    <row r="2895" spans="2:23" x14ac:dyDescent="0.35">
      <c r="B2895"/>
      <c r="C2895"/>
      <c r="D2895"/>
      <c r="E2895"/>
      <c r="F2895"/>
      <c r="G2895"/>
      <c r="H2895"/>
      <c r="I2895"/>
      <c r="J2895"/>
      <c r="K2895"/>
      <c r="L2895"/>
      <c r="M2895"/>
      <c r="N2895"/>
      <c r="O2895"/>
      <c r="P2895"/>
      <c r="Q2895"/>
      <c r="R2895"/>
      <c r="S2895"/>
      <c r="T2895"/>
      <c r="U2895"/>
      <c r="V2895"/>
      <c r="W2895"/>
    </row>
    <row r="2896" spans="2:23" x14ac:dyDescent="0.35">
      <c r="B2896"/>
      <c r="C2896"/>
      <c r="D2896"/>
      <c r="E2896"/>
      <c r="F2896"/>
      <c r="G2896"/>
      <c r="H2896"/>
      <c r="I2896"/>
      <c r="J2896"/>
      <c r="K2896"/>
      <c r="L2896"/>
      <c r="M2896"/>
      <c r="N2896"/>
      <c r="O2896"/>
      <c r="P2896"/>
      <c r="Q2896"/>
      <c r="R2896"/>
      <c r="S2896"/>
      <c r="T2896"/>
      <c r="U2896"/>
      <c r="V2896"/>
      <c r="W2896"/>
    </row>
    <row r="2897" spans="2:23" x14ac:dyDescent="0.35">
      <c r="B2897"/>
      <c r="C2897"/>
      <c r="D2897"/>
      <c r="E2897"/>
      <c r="F2897"/>
      <c r="G2897"/>
      <c r="H2897"/>
      <c r="I2897"/>
      <c r="J2897"/>
      <c r="K2897"/>
      <c r="L2897"/>
      <c r="M2897"/>
      <c r="N2897"/>
      <c r="O2897"/>
      <c r="P2897"/>
      <c r="Q2897"/>
      <c r="R2897"/>
      <c r="S2897"/>
      <c r="T2897"/>
      <c r="U2897"/>
      <c r="V2897"/>
      <c r="W2897"/>
    </row>
    <row r="2898" spans="2:23" x14ac:dyDescent="0.35">
      <c r="B2898"/>
      <c r="C2898"/>
      <c r="D2898"/>
      <c r="E2898"/>
      <c r="F2898"/>
      <c r="G2898"/>
      <c r="H2898"/>
      <c r="I2898"/>
      <c r="J2898"/>
      <c r="K2898"/>
      <c r="L2898"/>
      <c r="M2898"/>
      <c r="N2898"/>
      <c r="O2898"/>
      <c r="P2898"/>
      <c r="Q2898"/>
      <c r="R2898"/>
      <c r="S2898"/>
      <c r="T2898"/>
      <c r="U2898"/>
      <c r="V2898"/>
      <c r="W2898"/>
    </row>
    <row r="2899" spans="2:23" x14ac:dyDescent="0.35">
      <c r="B2899"/>
      <c r="C2899"/>
      <c r="D2899"/>
      <c r="E2899"/>
      <c r="F2899"/>
      <c r="G2899"/>
      <c r="H2899"/>
      <c r="I2899"/>
      <c r="J2899"/>
      <c r="K2899"/>
      <c r="L2899"/>
      <c r="M2899"/>
      <c r="N2899"/>
      <c r="O2899"/>
      <c r="P2899"/>
      <c r="Q2899"/>
      <c r="R2899"/>
      <c r="S2899"/>
      <c r="T2899"/>
      <c r="U2899"/>
      <c r="V2899"/>
      <c r="W2899"/>
    </row>
    <row r="2900" spans="2:23" x14ac:dyDescent="0.35">
      <c r="B2900"/>
      <c r="C2900"/>
      <c r="D2900"/>
      <c r="E2900"/>
      <c r="F2900"/>
      <c r="G2900"/>
      <c r="H2900"/>
      <c r="I2900"/>
      <c r="J2900"/>
      <c r="K2900"/>
      <c r="L2900"/>
      <c r="M2900"/>
      <c r="N2900"/>
      <c r="O2900"/>
      <c r="P2900"/>
      <c r="Q2900"/>
      <c r="R2900"/>
      <c r="S2900"/>
      <c r="T2900"/>
      <c r="U2900"/>
      <c r="V2900"/>
      <c r="W2900"/>
    </row>
    <row r="2901" spans="2:23" x14ac:dyDescent="0.35">
      <c r="B2901"/>
      <c r="C2901"/>
      <c r="D2901"/>
      <c r="E2901"/>
      <c r="F2901"/>
      <c r="G2901"/>
      <c r="H2901"/>
      <c r="I2901"/>
      <c r="J2901"/>
      <c r="K2901"/>
      <c r="L2901"/>
      <c r="M2901"/>
      <c r="N2901"/>
      <c r="O2901"/>
      <c r="P2901"/>
      <c r="Q2901"/>
      <c r="R2901"/>
      <c r="S2901"/>
      <c r="T2901"/>
      <c r="U2901"/>
      <c r="V2901"/>
      <c r="W2901"/>
    </row>
    <row r="2902" spans="2:23" x14ac:dyDescent="0.35">
      <c r="B2902"/>
      <c r="C2902"/>
      <c r="D2902"/>
      <c r="E2902"/>
      <c r="F2902"/>
      <c r="G2902"/>
      <c r="H2902"/>
      <c r="I2902"/>
      <c r="J2902"/>
      <c r="K2902"/>
      <c r="L2902"/>
      <c r="M2902"/>
      <c r="N2902"/>
      <c r="O2902"/>
      <c r="P2902"/>
      <c r="Q2902"/>
      <c r="R2902"/>
      <c r="S2902"/>
      <c r="T2902"/>
      <c r="U2902"/>
      <c r="V2902"/>
      <c r="W2902"/>
    </row>
    <row r="2903" spans="2:23" x14ac:dyDescent="0.35">
      <c r="B2903"/>
      <c r="C2903"/>
      <c r="D2903"/>
      <c r="E2903"/>
      <c r="F2903"/>
      <c r="G2903"/>
      <c r="H2903"/>
      <c r="I2903"/>
      <c r="J2903"/>
      <c r="K2903"/>
      <c r="L2903"/>
      <c r="M2903"/>
      <c r="N2903"/>
      <c r="O2903"/>
      <c r="P2903"/>
      <c r="Q2903"/>
      <c r="R2903"/>
      <c r="S2903"/>
      <c r="T2903"/>
      <c r="U2903"/>
      <c r="V2903"/>
      <c r="W2903"/>
    </row>
    <row r="2904" spans="2:23" x14ac:dyDescent="0.35">
      <c r="B2904"/>
      <c r="C2904"/>
      <c r="D2904"/>
      <c r="E2904"/>
      <c r="F2904"/>
      <c r="G2904"/>
      <c r="H2904"/>
      <c r="I2904"/>
      <c r="J2904"/>
      <c r="K2904"/>
      <c r="L2904"/>
      <c r="M2904"/>
      <c r="N2904"/>
      <c r="O2904"/>
      <c r="P2904"/>
      <c r="Q2904"/>
      <c r="R2904"/>
      <c r="S2904"/>
      <c r="T2904"/>
      <c r="U2904"/>
      <c r="V2904"/>
      <c r="W2904"/>
    </row>
    <row r="2905" spans="2:23" x14ac:dyDescent="0.35">
      <c r="B2905"/>
      <c r="C2905"/>
      <c r="D2905"/>
      <c r="E2905"/>
      <c r="F2905"/>
      <c r="G2905"/>
      <c r="H2905"/>
      <c r="I2905"/>
      <c r="J2905"/>
      <c r="K2905"/>
      <c r="L2905"/>
      <c r="M2905"/>
      <c r="N2905"/>
      <c r="O2905"/>
      <c r="P2905"/>
      <c r="Q2905"/>
      <c r="R2905"/>
      <c r="S2905"/>
      <c r="T2905"/>
      <c r="U2905"/>
      <c r="V2905"/>
      <c r="W2905"/>
    </row>
    <row r="2906" spans="2:23" x14ac:dyDescent="0.35">
      <c r="B2906"/>
      <c r="C2906"/>
      <c r="D2906"/>
      <c r="E2906"/>
      <c r="F2906"/>
      <c r="G2906"/>
      <c r="H2906"/>
      <c r="I2906"/>
      <c r="J2906"/>
      <c r="K2906"/>
      <c r="L2906"/>
      <c r="M2906"/>
      <c r="N2906"/>
      <c r="O2906"/>
      <c r="P2906"/>
      <c r="Q2906"/>
      <c r="R2906"/>
      <c r="S2906"/>
      <c r="T2906"/>
      <c r="U2906"/>
      <c r="V2906"/>
      <c r="W2906"/>
    </row>
    <row r="2907" spans="2:23" x14ac:dyDescent="0.35">
      <c r="B2907"/>
      <c r="C2907"/>
      <c r="D2907"/>
      <c r="E2907"/>
      <c r="F2907"/>
      <c r="G2907"/>
      <c r="H2907"/>
      <c r="I2907"/>
      <c r="J2907"/>
      <c r="K2907"/>
      <c r="L2907"/>
      <c r="M2907"/>
      <c r="N2907"/>
      <c r="O2907"/>
      <c r="P2907"/>
      <c r="Q2907"/>
      <c r="R2907"/>
      <c r="S2907"/>
      <c r="T2907"/>
      <c r="U2907"/>
      <c r="V2907"/>
      <c r="W2907"/>
    </row>
    <row r="2908" spans="2:23" x14ac:dyDescent="0.35">
      <c r="B2908"/>
      <c r="C2908"/>
      <c r="D2908"/>
      <c r="E2908"/>
      <c r="F2908"/>
      <c r="G2908"/>
      <c r="H2908"/>
      <c r="I2908"/>
      <c r="J2908"/>
      <c r="K2908"/>
      <c r="L2908"/>
      <c r="M2908"/>
      <c r="N2908"/>
      <c r="O2908"/>
      <c r="P2908"/>
      <c r="Q2908"/>
      <c r="R2908"/>
      <c r="S2908"/>
      <c r="T2908"/>
      <c r="U2908"/>
      <c r="V2908"/>
      <c r="W2908"/>
    </row>
    <row r="2909" spans="2:23" x14ac:dyDescent="0.35">
      <c r="B2909"/>
      <c r="C2909"/>
      <c r="D2909"/>
      <c r="E2909"/>
      <c r="F2909"/>
      <c r="G2909"/>
      <c r="H2909"/>
      <c r="I2909"/>
      <c r="J2909"/>
      <c r="K2909"/>
      <c r="L2909"/>
      <c r="M2909"/>
      <c r="N2909"/>
      <c r="O2909"/>
      <c r="P2909"/>
      <c r="Q2909"/>
      <c r="R2909"/>
      <c r="S2909"/>
      <c r="T2909"/>
      <c r="U2909"/>
      <c r="V2909"/>
      <c r="W2909"/>
    </row>
    <row r="2910" spans="2:23" x14ac:dyDescent="0.35">
      <c r="B2910"/>
      <c r="C2910"/>
      <c r="D2910"/>
      <c r="E2910"/>
      <c r="F2910"/>
      <c r="G2910"/>
      <c r="H2910"/>
      <c r="I2910"/>
      <c r="J2910"/>
      <c r="K2910"/>
      <c r="L2910"/>
      <c r="M2910"/>
      <c r="N2910"/>
      <c r="O2910"/>
      <c r="P2910"/>
      <c r="Q2910"/>
      <c r="R2910"/>
      <c r="S2910"/>
      <c r="T2910"/>
      <c r="U2910"/>
      <c r="V2910"/>
      <c r="W2910"/>
    </row>
    <row r="2911" spans="2:23" x14ac:dyDescent="0.35">
      <c r="B2911"/>
      <c r="C2911"/>
      <c r="D2911"/>
      <c r="E2911"/>
      <c r="F2911"/>
      <c r="G2911"/>
      <c r="H2911"/>
      <c r="I2911"/>
      <c r="J2911"/>
      <c r="K2911"/>
      <c r="L2911"/>
      <c r="M2911"/>
      <c r="N2911"/>
      <c r="O2911"/>
      <c r="P2911"/>
      <c r="Q2911"/>
      <c r="R2911"/>
      <c r="S2911"/>
      <c r="T2911"/>
      <c r="U2911"/>
      <c r="V2911"/>
      <c r="W2911"/>
    </row>
    <row r="2912" spans="2:23" x14ac:dyDescent="0.35">
      <c r="B2912"/>
      <c r="C2912"/>
      <c r="D2912"/>
      <c r="E2912"/>
      <c r="F2912"/>
      <c r="G2912"/>
      <c r="H2912"/>
      <c r="I2912"/>
      <c r="J2912"/>
      <c r="K2912"/>
      <c r="L2912"/>
      <c r="M2912"/>
      <c r="N2912"/>
      <c r="O2912"/>
      <c r="P2912"/>
      <c r="Q2912"/>
      <c r="R2912"/>
      <c r="S2912"/>
      <c r="T2912"/>
      <c r="U2912"/>
      <c r="V2912"/>
      <c r="W2912"/>
    </row>
    <row r="2913" spans="2:23" x14ac:dyDescent="0.35">
      <c r="B2913"/>
      <c r="C2913"/>
      <c r="D2913"/>
      <c r="E2913"/>
      <c r="F2913"/>
      <c r="G2913"/>
      <c r="H2913"/>
      <c r="I2913"/>
      <c r="J2913"/>
      <c r="K2913"/>
      <c r="L2913"/>
      <c r="M2913"/>
      <c r="N2913"/>
      <c r="O2913"/>
      <c r="P2913"/>
      <c r="Q2913"/>
      <c r="R2913"/>
      <c r="S2913"/>
      <c r="T2913"/>
      <c r="U2913"/>
      <c r="V2913"/>
      <c r="W2913"/>
    </row>
    <row r="2914" spans="2:23" x14ac:dyDescent="0.35">
      <c r="B2914"/>
      <c r="C2914"/>
      <c r="D2914"/>
      <c r="E2914"/>
      <c r="F2914"/>
      <c r="G2914"/>
      <c r="H2914"/>
      <c r="I2914"/>
      <c r="J2914"/>
      <c r="K2914"/>
      <c r="L2914"/>
      <c r="M2914"/>
      <c r="N2914"/>
      <c r="O2914"/>
      <c r="P2914"/>
      <c r="Q2914"/>
      <c r="R2914"/>
      <c r="S2914"/>
      <c r="T2914"/>
      <c r="U2914"/>
      <c r="V2914"/>
      <c r="W2914"/>
    </row>
    <row r="2915" spans="2:23" x14ac:dyDescent="0.35">
      <c r="B2915"/>
      <c r="C2915"/>
      <c r="D2915"/>
      <c r="E2915"/>
      <c r="F2915"/>
      <c r="G2915"/>
      <c r="H2915"/>
      <c r="I2915"/>
      <c r="J2915"/>
      <c r="K2915"/>
      <c r="L2915"/>
      <c r="M2915"/>
      <c r="N2915"/>
      <c r="O2915"/>
      <c r="P2915"/>
      <c r="Q2915"/>
      <c r="R2915"/>
      <c r="S2915"/>
      <c r="T2915"/>
      <c r="U2915"/>
      <c r="V2915"/>
      <c r="W2915"/>
    </row>
    <row r="2916" spans="2:23" x14ac:dyDescent="0.35">
      <c r="B2916"/>
      <c r="C2916"/>
      <c r="D2916"/>
      <c r="E2916"/>
      <c r="F2916"/>
      <c r="G2916"/>
      <c r="H2916"/>
      <c r="I2916"/>
      <c r="J2916"/>
      <c r="K2916"/>
      <c r="L2916"/>
      <c r="M2916"/>
      <c r="N2916"/>
      <c r="O2916"/>
      <c r="P2916"/>
      <c r="Q2916"/>
      <c r="R2916"/>
      <c r="S2916"/>
      <c r="T2916"/>
      <c r="U2916"/>
      <c r="V2916"/>
      <c r="W2916"/>
    </row>
    <row r="2917" spans="2:23" x14ac:dyDescent="0.35">
      <c r="B2917"/>
      <c r="C2917"/>
      <c r="D2917"/>
      <c r="E2917"/>
      <c r="F2917"/>
      <c r="G2917"/>
      <c r="H2917"/>
      <c r="I2917"/>
      <c r="J2917"/>
      <c r="K2917"/>
      <c r="L2917"/>
      <c r="M2917"/>
      <c r="N2917"/>
      <c r="O2917"/>
      <c r="P2917"/>
      <c r="Q2917"/>
      <c r="R2917"/>
      <c r="S2917"/>
      <c r="T2917"/>
      <c r="U2917"/>
      <c r="V2917"/>
      <c r="W2917"/>
    </row>
    <row r="2918" spans="2:23" x14ac:dyDescent="0.35">
      <c r="B2918"/>
      <c r="C2918"/>
      <c r="D2918"/>
      <c r="E2918"/>
      <c r="F2918"/>
      <c r="G2918"/>
      <c r="H2918"/>
      <c r="I2918"/>
      <c r="J2918"/>
      <c r="K2918"/>
      <c r="L2918"/>
      <c r="M2918"/>
      <c r="N2918"/>
      <c r="O2918"/>
      <c r="P2918"/>
      <c r="Q2918"/>
      <c r="R2918"/>
      <c r="S2918"/>
      <c r="T2918"/>
      <c r="U2918"/>
      <c r="V2918"/>
      <c r="W2918"/>
    </row>
    <row r="2919" spans="2:23" x14ac:dyDescent="0.35">
      <c r="B2919"/>
      <c r="C2919"/>
      <c r="D2919"/>
      <c r="E2919"/>
      <c r="F2919"/>
      <c r="G2919"/>
      <c r="H2919"/>
      <c r="I2919"/>
      <c r="J2919"/>
      <c r="K2919"/>
      <c r="L2919"/>
      <c r="M2919"/>
      <c r="N2919"/>
      <c r="O2919"/>
      <c r="P2919"/>
      <c r="Q2919"/>
      <c r="R2919"/>
      <c r="S2919"/>
      <c r="T2919"/>
      <c r="U2919"/>
      <c r="V2919"/>
      <c r="W2919"/>
    </row>
    <row r="2920" spans="2:23" x14ac:dyDescent="0.35">
      <c r="B2920"/>
      <c r="C2920"/>
      <c r="D2920"/>
      <c r="E2920"/>
      <c r="F2920"/>
      <c r="G2920"/>
      <c r="H2920"/>
      <c r="I2920"/>
      <c r="J2920"/>
      <c r="K2920"/>
      <c r="L2920"/>
      <c r="M2920"/>
      <c r="N2920"/>
      <c r="O2920"/>
      <c r="P2920"/>
      <c r="Q2920"/>
      <c r="R2920"/>
      <c r="S2920"/>
      <c r="T2920"/>
      <c r="U2920"/>
      <c r="V2920"/>
      <c r="W2920"/>
    </row>
    <row r="2921" spans="2:23" x14ac:dyDescent="0.35">
      <c r="B2921"/>
      <c r="C2921"/>
      <c r="D2921"/>
      <c r="E2921"/>
      <c r="F2921"/>
      <c r="G2921"/>
      <c r="H2921"/>
      <c r="I2921"/>
      <c r="J2921"/>
      <c r="K2921"/>
      <c r="L2921"/>
      <c r="M2921"/>
      <c r="N2921"/>
      <c r="O2921"/>
      <c r="P2921"/>
      <c r="Q2921"/>
      <c r="R2921"/>
      <c r="S2921"/>
      <c r="T2921"/>
      <c r="U2921"/>
      <c r="V2921"/>
      <c r="W2921"/>
    </row>
    <row r="2922" spans="2:23" x14ac:dyDescent="0.35">
      <c r="B2922"/>
      <c r="C2922"/>
      <c r="D2922"/>
      <c r="E2922"/>
      <c r="F2922"/>
      <c r="G2922"/>
      <c r="H2922"/>
      <c r="I2922"/>
      <c r="J2922"/>
      <c r="K2922"/>
      <c r="L2922"/>
      <c r="M2922"/>
      <c r="N2922"/>
      <c r="O2922"/>
      <c r="P2922"/>
      <c r="Q2922"/>
      <c r="R2922"/>
      <c r="S2922"/>
      <c r="T2922"/>
      <c r="U2922"/>
      <c r="V2922"/>
      <c r="W2922"/>
    </row>
    <row r="2923" spans="2:23" x14ac:dyDescent="0.35">
      <c r="B2923"/>
      <c r="C2923"/>
      <c r="D2923"/>
      <c r="E2923"/>
      <c r="F2923"/>
      <c r="G2923"/>
      <c r="H2923"/>
      <c r="I2923"/>
      <c r="J2923"/>
      <c r="K2923"/>
      <c r="L2923"/>
      <c r="M2923"/>
      <c r="N2923"/>
      <c r="O2923"/>
      <c r="P2923"/>
      <c r="Q2923"/>
      <c r="R2923"/>
      <c r="S2923"/>
      <c r="T2923"/>
      <c r="U2923"/>
      <c r="V2923"/>
      <c r="W2923"/>
    </row>
    <row r="2924" spans="2:23" x14ac:dyDescent="0.35">
      <c r="B2924"/>
      <c r="C2924"/>
      <c r="D2924"/>
      <c r="E2924"/>
      <c r="F2924"/>
      <c r="G2924"/>
      <c r="H2924"/>
      <c r="I2924"/>
      <c r="J2924"/>
      <c r="K2924"/>
      <c r="L2924"/>
      <c r="M2924"/>
      <c r="N2924"/>
      <c r="O2924"/>
      <c r="P2924"/>
      <c r="Q2924"/>
      <c r="R2924"/>
      <c r="S2924"/>
      <c r="T2924"/>
      <c r="U2924"/>
      <c r="V2924"/>
      <c r="W2924"/>
    </row>
    <row r="2925" spans="2:23" x14ac:dyDescent="0.35">
      <c r="B2925"/>
      <c r="C2925"/>
      <c r="D2925"/>
      <c r="E2925"/>
      <c r="F2925"/>
      <c r="G2925"/>
      <c r="H2925"/>
      <c r="I2925"/>
      <c r="J2925"/>
      <c r="K2925"/>
      <c r="L2925"/>
      <c r="M2925"/>
      <c r="N2925"/>
      <c r="O2925"/>
      <c r="P2925"/>
      <c r="Q2925"/>
      <c r="R2925"/>
      <c r="S2925"/>
      <c r="T2925"/>
      <c r="U2925"/>
      <c r="V2925"/>
      <c r="W2925"/>
    </row>
    <row r="2926" spans="2:23" x14ac:dyDescent="0.35">
      <c r="B2926"/>
      <c r="C2926"/>
      <c r="D2926"/>
      <c r="E2926"/>
      <c r="F2926"/>
      <c r="G2926"/>
      <c r="H2926"/>
      <c r="I2926"/>
      <c r="J2926"/>
      <c r="K2926"/>
      <c r="L2926"/>
      <c r="M2926"/>
      <c r="N2926"/>
      <c r="O2926"/>
      <c r="P2926"/>
      <c r="Q2926"/>
      <c r="R2926"/>
      <c r="S2926"/>
      <c r="T2926"/>
      <c r="U2926"/>
      <c r="V2926"/>
      <c r="W2926"/>
    </row>
    <row r="2927" spans="2:23" x14ac:dyDescent="0.35">
      <c r="B2927"/>
      <c r="C2927"/>
      <c r="D2927"/>
      <c r="E2927"/>
      <c r="F2927"/>
      <c r="G2927"/>
      <c r="H2927"/>
      <c r="I2927"/>
      <c r="J2927"/>
      <c r="K2927"/>
      <c r="L2927"/>
      <c r="M2927"/>
      <c r="N2927"/>
      <c r="O2927"/>
      <c r="P2927"/>
      <c r="Q2927"/>
      <c r="R2927"/>
      <c r="S2927"/>
      <c r="T2927"/>
      <c r="U2927"/>
      <c r="V2927"/>
      <c r="W2927"/>
    </row>
    <row r="2928" spans="2:23" x14ac:dyDescent="0.35">
      <c r="B2928"/>
      <c r="C2928"/>
      <c r="D2928"/>
      <c r="E2928"/>
      <c r="F2928"/>
      <c r="G2928"/>
      <c r="H2928"/>
      <c r="I2928"/>
      <c r="J2928"/>
      <c r="K2928"/>
      <c r="L2928"/>
      <c r="M2928"/>
      <c r="N2928"/>
      <c r="O2928"/>
      <c r="P2928"/>
      <c r="Q2928"/>
      <c r="R2928"/>
      <c r="S2928"/>
      <c r="T2928"/>
      <c r="U2928"/>
      <c r="V2928"/>
      <c r="W2928"/>
    </row>
    <row r="2929" spans="2:23" x14ac:dyDescent="0.35">
      <c r="B2929"/>
      <c r="C2929"/>
      <c r="D2929"/>
      <c r="E2929"/>
      <c r="F2929"/>
      <c r="G2929"/>
      <c r="H2929"/>
      <c r="I2929"/>
      <c r="J2929"/>
      <c r="K2929"/>
      <c r="L2929"/>
      <c r="M2929"/>
      <c r="N2929"/>
      <c r="O2929"/>
      <c r="P2929"/>
      <c r="Q2929"/>
      <c r="R2929"/>
      <c r="S2929"/>
      <c r="T2929"/>
      <c r="U2929"/>
      <c r="V2929"/>
      <c r="W2929"/>
    </row>
    <row r="2930" spans="2:23" x14ac:dyDescent="0.35">
      <c r="B2930"/>
      <c r="C2930"/>
      <c r="D2930"/>
      <c r="E2930"/>
      <c r="F2930"/>
      <c r="G2930"/>
      <c r="H2930"/>
      <c r="I2930"/>
      <c r="J2930"/>
      <c r="K2930"/>
      <c r="L2930"/>
      <c r="M2930"/>
      <c r="N2930"/>
      <c r="O2930"/>
      <c r="P2930"/>
      <c r="Q2930"/>
      <c r="R2930"/>
      <c r="S2930"/>
      <c r="T2930"/>
      <c r="U2930"/>
      <c r="V2930"/>
      <c r="W2930"/>
    </row>
    <row r="2931" spans="2:23" x14ac:dyDescent="0.35">
      <c r="B2931"/>
      <c r="C2931"/>
      <c r="D2931"/>
      <c r="E2931"/>
      <c r="F2931"/>
      <c r="G2931"/>
      <c r="H2931"/>
      <c r="I2931"/>
      <c r="J2931"/>
      <c r="K2931"/>
      <c r="L2931"/>
      <c r="M2931"/>
      <c r="N2931"/>
      <c r="O2931"/>
      <c r="P2931"/>
      <c r="Q2931"/>
      <c r="R2931"/>
      <c r="S2931"/>
      <c r="T2931"/>
      <c r="U2931"/>
      <c r="V2931"/>
      <c r="W2931"/>
    </row>
    <row r="2932" spans="2:23" x14ac:dyDescent="0.35">
      <c r="B2932"/>
      <c r="C2932"/>
      <c r="D2932"/>
      <c r="E2932"/>
      <c r="F2932"/>
      <c r="G2932"/>
      <c r="H2932"/>
      <c r="I2932"/>
      <c r="J2932"/>
      <c r="K2932"/>
      <c r="L2932"/>
      <c r="M2932"/>
      <c r="N2932"/>
      <c r="O2932"/>
      <c r="P2932"/>
      <c r="Q2932"/>
      <c r="R2932"/>
      <c r="S2932"/>
      <c r="T2932"/>
      <c r="U2932"/>
      <c r="V2932"/>
      <c r="W2932"/>
    </row>
    <row r="2933" spans="2:23" x14ac:dyDescent="0.35">
      <c r="B2933"/>
      <c r="C2933"/>
      <c r="D2933"/>
      <c r="E2933"/>
      <c r="F2933"/>
      <c r="G2933"/>
      <c r="H2933"/>
      <c r="I2933"/>
      <c r="J2933"/>
      <c r="K2933"/>
      <c r="L2933"/>
      <c r="M2933"/>
      <c r="N2933"/>
      <c r="O2933"/>
      <c r="P2933"/>
      <c r="Q2933"/>
      <c r="R2933"/>
      <c r="S2933"/>
      <c r="T2933"/>
      <c r="U2933"/>
      <c r="V2933"/>
      <c r="W2933"/>
    </row>
    <row r="2934" spans="2:23" x14ac:dyDescent="0.35">
      <c r="B2934"/>
      <c r="C2934"/>
      <c r="D2934"/>
      <c r="E2934"/>
      <c r="F2934"/>
      <c r="G2934"/>
      <c r="H2934"/>
      <c r="I2934"/>
      <c r="J2934"/>
      <c r="K2934"/>
      <c r="L2934"/>
      <c r="M2934"/>
      <c r="N2934"/>
      <c r="O2934"/>
      <c r="P2934"/>
      <c r="Q2934"/>
      <c r="R2934"/>
      <c r="S2934"/>
      <c r="T2934"/>
      <c r="U2934"/>
      <c r="V2934"/>
      <c r="W2934"/>
    </row>
    <row r="2935" spans="2:23" x14ac:dyDescent="0.35">
      <c r="B2935"/>
      <c r="C2935"/>
      <c r="D2935"/>
      <c r="E2935"/>
      <c r="F2935"/>
      <c r="G2935"/>
      <c r="H2935"/>
      <c r="I2935"/>
      <c r="J2935"/>
      <c r="K2935"/>
      <c r="L2935"/>
      <c r="M2935"/>
      <c r="N2935"/>
      <c r="O2935"/>
      <c r="P2935"/>
      <c r="Q2935"/>
      <c r="R2935"/>
      <c r="S2935"/>
      <c r="T2935"/>
      <c r="U2935"/>
      <c r="V2935"/>
      <c r="W2935"/>
    </row>
    <row r="2936" spans="2:23" x14ac:dyDescent="0.35">
      <c r="B2936"/>
      <c r="C2936"/>
      <c r="D2936"/>
      <c r="E2936"/>
      <c r="F2936"/>
      <c r="G2936"/>
      <c r="H2936"/>
      <c r="I2936"/>
      <c r="J2936"/>
      <c r="K2936"/>
      <c r="L2936"/>
      <c r="M2936"/>
      <c r="N2936"/>
      <c r="O2936"/>
      <c r="P2936"/>
      <c r="Q2936"/>
      <c r="R2936"/>
      <c r="S2936"/>
      <c r="T2936"/>
      <c r="U2936"/>
      <c r="V2936"/>
      <c r="W2936"/>
    </row>
    <row r="2937" spans="2:23" x14ac:dyDescent="0.35">
      <c r="B2937"/>
      <c r="C2937"/>
      <c r="D2937"/>
      <c r="E2937"/>
      <c r="F2937"/>
      <c r="G2937"/>
      <c r="H2937"/>
      <c r="I2937"/>
      <c r="J2937"/>
      <c r="K2937"/>
      <c r="L2937"/>
      <c r="M2937"/>
      <c r="N2937"/>
      <c r="O2937"/>
      <c r="P2937"/>
      <c r="Q2937"/>
      <c r="R2937"/>
      <c r="S2937"/>
      <c r="T2937"/>
      <c r="U2937"/>
      <c r="V2937"/>
      <c r="W2937"/>
    </row>
    <row r="2938" spans="2:23" x14ac:dyDescent="0.35">
      <c r="B2938"/>
      <c r="C2938"/>
      <c r="D2938"/>
      <c r="E2938"/>
      <c r="F2938"/>
      <c r="G2938"/>
      <c r="H2938"/>
      <c r="I2938"/>
      <c r="J2938"/>
      <c r="K2938"/>
      <c r="L2938"/>
      <c r="M2938"/>
      <c r="N2938"/>
      <c r="O2938"/>
      <c r="P2938"/>
      <c r="Q2938"/>
      <c r="R2938"/>
      <c r="S2938"/>
      <c r="T2938"/>
      <c r="U2938"/>
      <c r="V2938"/>
      <c r="W2938"/>
    </row>
    <row r="2939" spans="2:23" x14ac:dyDescent="0.35">
      <c r="B2939"/>
      <c r="C2939"/>
      <c r="D2939"/>
      <c r="E2939"/>
      <c r="F2939"/>
      <c r="G2939"/>
      <c r="H2939"/>
      <c r="I2939"/>
      <c r="J2939"/>
      <c r="K2939"/>
      <c r="L2939"/>
      <c r="M2939"/>
      <c r="N2939"/>
      <c r="O2939"/>
      <c r="P2939"/>
      <c r="Q2939"/>
      <c r="R2939"/>
      <c r="S2939"/>
      <c r="T2939"/>
      <c r="U2939"/>
      <c r="V2939"/>
      <c r="W2939"/>
    </row>
    <row r="2940" spans="2:23" x14ac:dyDescent="0.35">
      <c r="B2940"/>
      <c r="C2940"/>
      <c r="D2940"/>
      <c r="E2940"/>
      <c r="F2940"/>
      <c r="G2940"/>
      <c r="H2940"/>
      <c r="I2940"/>
      <c r="J2940"/>
      <c r="K2940"/>
      <c r="L2940"/>
      <c r="M2940"/>
      <c r="N2940"/>
      <c r="O2940"/>
      <c r="P2940"/>
      <c r="Q2940"/>
      <c r="R2940"/>
      <c r="S2940"/>
      <c r="T2940"/>
      <c r="U2940"/>
      <c r="V2940"/>
      <c r="W2940"/>
    </row>
    <row r="2941" spans="2:23" x14ac:dyDescent="0.35">
      <c r="B2941"/>
      <c r="C2941"/>
      <c r="D2941"/>
      <c r="E2941"/>
      <c r="F2941"/>
      <c r="G2941"/>
      <c r="H2941"/>
      <c r="I2941"/>
      <c r="J2941"/>
      <c r="K2941"/>
      <c r="L2941"/>
      <c r="M2941"/>
      <c r="N2941"/>
      <c r="O2941"/>
      <c r="P2941"/>
      <c r="Q2941"/>
      <c r="R2941"/>
      <c r="S2941"/>
      <c r="T2941"/>
      <c r="U2941"/>
      <c r="V2941"/>
      <c r="W2941"/>
    </row>
    <row r="2942" spans="2:23" x14ac:dyDescent="0.35">
      <c r="B2942"/>
      <c r="C2942"/>
      <c r="D2942"/>
      <c r="E2942"/>
      <c r="F2942"/>
      <c r="G2942"/>
      <c r="H2942"/>
      <c r="I2942"/>
      <c r="J2942"/>
      <c r="K2942"/>
      <c r="L2942"/>
      <c r="M2942"/>
      <c r="N2942"/>
      <c r="O2942"/>
      <c r="P2942"/>
      <c r="Q2942"/>
      <c r="R2942"/>
      <c r="S2942"/>
      <c r="T2942"/>
      <c r="U2942"/>
      <c r="V2942"/>
      <c r="W2942"/>
    </row>
    <row r="2943" spans="2:23" x14ac:dyDescent="0.35">
      <c r="B2943"/>
      <c r="C2943"/>
      <c r="D2943"/>
      <c r="E2943"/>
      <c r="F2943"/>
      <c r="G2943"/>
      <c r="H2943"/>
      <c r="I2943"/>
      <c r="J2943"/>
      <c r="K2943"/>
      <c r="L2943"/>
      <c r="M2943"/>
      <c r="N2943"/>
      <c r="O2943"/>
      <c r="P2943"/>
      <c r="Q2943"/>
      <c r="R2943"/>
      <c r="S2943"/>
      <c r="T2943"/>
      <c r="U2943"/>
      <c r="V2943"/>
      <c r="W2943"/>
    </row>
    <row r="2944" spans="2:23" x14ac:dyDescent="0.35">
      <c r="B2944"/>
      <c r="C2944"/>
      <c r="D2944"/>
      <c r="E2944"/>
      <c r="F2944"/>
      <c r="G2944"/>
      <c r="H2944"/>
      <c r="I2944"/>
      <c r="J2944"/>
      <c r="K2944"/>
      <c r="L2944"/>
      <c r="M2944"/>
      <c r="N2944"/>
      <c r="O2944"/>
      <c r="P2944"/>
      <c r="Q2944"/>
      <c r="R2944"/>
      <c r="S2944"/>
      <c r="T2944"/>
      <c r="U2944"/>
      <c r="V2944"/>
      <c r="W2944"/>
    </row>
    <row r="2945" spans="2:23" x14ac:dyDescent="0.35">
      <c r="B2945"/>
      <c r="C2945"/>
      <c r="D2945"/>
      <c r="E2945"/>
      <c r="F2945"/>
      <c r="G2945"/>
      <c r="H2945"/>
      <c r="I2945"/>
      <c r="J2945"/>
      <c r="K2945"/>
      <c r="L2945"/>
      <c r="M2945"/>
      <c r="N2945"/>
      <c r="O2945"/>
      <c r="P2945"/>
      <c r="Q2945"/>
      <c r="R2945"/>
      <c r="S2945"/>
      <c r="T2945"/>
      <c r="U2945"/>
      <c r="V2945"/>
      <c r="W2945"/>
    </row>
    <row r="2946" spans="2:23" x14ac:dyDescent="0.35">
      <c r="B2946"/>
      <c r="C2946"/>
      <c r="D2946"/>
      <c r="E2946"/>
      <c r="F2946"/>
      <c r="G2946"/>
      <c r="H2946"/>
      <c r="I2946"/>
      <c r="J2946"/>
      <c r="K2946"/>
      <c r="L2946"/>
      <c r="M2946"/>
      <c r="N2946"/>
      <c r="O2946"/>
      <c r="P2946"/>
      <c r="Q2946"/>
      <c r="R2946"/>
      <c r="S2946"/>
      <c r="T2946"/>
      <c r="U2946"/>
      <c r="V2946"/>
      <c r="W2946"/>
    </row>
    <row r="2947" spans="2:23" x14ac:dyDescent="0.35">
      <c r="B2947"/>
      <c r="C2947"/>
      <c r="D2947"/>
      <c r="E2947"/>
      <c r="F2947"/>
      <c r="G2947"/>
      <c r="H2947"/>
      <c r="I2947"/>
      <c r="J2947"/>
      <c r="K2947"/>
      <c r="L2947"/>
      <c r="M2947"/>
      <c r="N2947"/>
      <c r="O2947"/>
      <c r="P2947"/>
      <c r="Q2947"/>
      <c r="R2947"/>
      <c r="S2947"/>
      <c r="T2947"/>
      <c r="U2947"/>
      <c r="V2947"/>
      <c r="W2947"/>
    </row>
    <row r="2948" spans="2:23" x14ac:dyDescent="0.35">
      <c r="B2948"/>
      <c r="C2948"/>
      <c r="D2948"/>
      <c r="E2948"/>
      <c r="F2948"/>
      <c r="G2948"/>
      <c r="H2948"/>
      <c r="I2948"/>
      <c r="J2948"/>
      <c r="K2948"/>
      <c r="L2948"/>
      <c r="M2948"/>
      <c r="N2948"/>
      <c r="O2948"/>
      <c r="P2948"/>
      <c r="Q2948"/>
      <c r="R2948"/>
      <c r="S2948"/>
      <c r="T2948"/>
      <c r="U2948"/>
      <c r="V2948"/>
      <c r="W2948"/>
    </row>
    <row r="2949" spans="2:23" x14ac:dyDescent="0.35">
      <c r="B2949"/>
      <c r="C2949"/>
      <c r="D2949"/>
      <c r="E2949"/>
      <c r="F2949"/>
      <c r="G2949"/>
      <c r="H2949"/>
      <c r="I2949"/>
      <c r="J2949"/>
      <c r="K2949"/>
      <c r="L2949"/>
      <c r="M2949"/>
      <c r="N2949"/>
      <c r="O2949"/>
      <c r="P2949"/>
      <c r="Q2949"/>
      <c r="R2949"/>
      <c r="S2949"/>
      <c r="T2949"/>
      <c r="U2949"/>
      <c r="V2949"/>
      <c r="W2949"/>
    </row>
    <row r="2950" spans="2:23" x14ac:dyDescent="0.35">
      <c r="B2950"/>
      <c r="C2950"/>
      <c r="D2950"/>
      <c r="E2950"/>
      <c r="F2950"/>
      <c r="G2950"/>
      <c r="H2950"/>
      <c r="I2950"/>
      <c r="J2950"/>
      <c r="K2950"/>
      <c r="L2950"/>
      <c r="M2950"/>
      <c r="N2950"/>
      <c r="O2950"/>
      <c r="P2950"/>
      <c r="Q2950"/>
      <c r="R2950"/>
      <c r="S2950"/>
      <c r="T2950"/>
      <c r="U2950"/>
      <c r="V2950"/>
      <c r="W2950"/>
    </row>
    <row r="2951" spans="2:23" x14ac:dyDescent="0.35">
      <c r="B2951"/>
      <c r="C2951"/>
      <c r="D2951"/>
      <c r="E2951"/>
      <c r="F2951"/>
      <c r="G2951"/>
      <c r="H2951"/>
      <c r="I2951"/>
      <c r="J2951"/>
      <c r="K2951"/>
      <c r="L2951"/>
      <c r="M2951"/>
      <c r="N2951"/>
      <c r="O2951"/>
      <c r="P2951"/>
      <c r="Q2951"/>
      <c r="R2951"/>
      <c r="S2951"/>
      <c r="T2951"/>
      <c r="U2951"/>
      <c r="V2951"/>
      <c r="W2951"/>
    </row>
    <row r="2952" spans="2:23" x14ac:dyDescent="0.35">
      <c r="B2952"/>
      <c r="C2952"/>
      <c r="D2952"/>
      <c r="E2952"/>
      <c r="F2952"/>
      <c r="G2952"/>
      <c r="H2952"/>
      <c r="I2952"/>
      <c r="J2952"/>
      <c r="K2952"/>
      <c r="L2952"/>
      <c r="M2952"/>
      <c r="N2952"/>
      <c r="O2952"/>
      <c r="P2952"/>
      <c r="Q2952"/>
      <c r="R2952"/>
      <c r="S2952"/>
      <c r="T2952"/>
      <c r="U2952"/>
      <c r="V2952"/>
      <c r="W2952"/>
    </row>
    <row r="2953" spans="2:23" x14ac:dyDescent="0.35">
      <c r="B2953"/>
      <c r="C2953"/>
      <c r="D2953"/>
      <c r="E2953"/>
      <c r="F2953"/>
      <c r="G2953"/>
      <c r="H2953"/>
      <c r="I2953"/>
      <c r="J2953"/>
      <c r="K2953"/>
      <c r="L2953"/>
      <c r="M2953"/>
      <c r="N2953"/>
      <c r="O2953"/>
      <c r="P2953"/>
      <c r="Q2953"/>
      <c r="R2953"/>
      <c r="S2953"/>
      <c r="T2953"/>
      <c r="U2953"/>
      <c r="V2953"/>
      <c r="W2953"/>
    </row>
    <row r="2954" spans="2:23" x14ac:dyDescent="0.35">
      <c r="B2954"/>
      <c r="C2954"/>
      <c r="D2954"/>
      <c r="E2954"/>
      <c r="F2954"/>
      <c r="G2954"/>
      <c r="H2954"/>
      <c r="I2954"/>
      <c r="J2954"/>
      <c r="K2954"/>
      <c r="L2954"/>
      <c r="M2954"/>
      <c r="N2954"/>
      <c r="O2954"/>
      <c r="P2954"/>
      <c r="Q2954"/>
      <c r="R2954"/>
      <c r="S2954"/>
      <c r="T2954"/>
      <c r="U2954"/>
      <c r="V2954"/>
      <c r="W2954"/>
    </row>
    <row r="2955" spans="2:23" x14ac:dyDescent="0.35">
      <c r="B2955"/>
      <c r="C2955"/>
      <c r="D2955"/>
      <c r="E2955"/>
      <c r="F2955"/>
      <c r="G2955"/>
      <c r="H2955"/>
      <c r="I2955"/>
      <c r="J2955"/>
      <c r="K2955"/>
      <c r="L2955"/>
      <c r="M2955"/>
      <c r="N2955"/>
      <c r="O2955"/>
      <c r="P2955"/>
      <c r="Q2955"/>
      <c r="R2955"/>
      <c r="S2955"/>
      <c r="T2955"/>
      <c r="U2955"/>
      <c r="V2955"/>
      <c r="W2955"/>
    </row>
    <row r="2956" spans="2:23" x14ac:dyDescent="0.35">
      <c r="B2956"/>
      <c r="C2956"/>
      <c r="D2956"/>
      <c r="E2956"/>
      <c r="F2956"/>
      <c r="G2956"/>
      <c r="H2956"/>
      <c r="I2956"/>
      <c r="J2956"/>
      <c r="K2956"/>
      <c r="L2956"/>
      <c r="M2956"/>
      <c r="N2956"/>
      <c r="O2956"/>
      <c r="P2956"/>
      <c r="Q2956"/>
      <c r="R2956"/>
      <c r="S2956"/>
      <c r="T2956"/>
      <c r="U2956"/>
      <c r="V2956"/>
      <c r="W2956"/>
    </row>
    <row r="2957" spans="2:23" x14ac:dyDescent="0.35">
      <c r="B2957"/>
      <c r="C2957"/>
      <c r="D2957"/>
      <c r="E2957"/>
      <c r="F2957"/>
      <c r="G2957"/>
      <c r="H2957"/>
      <c r="I2957"/>
      <c r="J2957"/>
      <c r="K2957"/>
      <c r="L2957"/>
      <c r="M2957"/>
      <c r="N2957"/>
      <c r="O2957"/>
      <c r="P2957"/>
      <c r="Q2957"/>
      <c r="R2957"/>
      <c r="S2957"/>
      <c r="T2957"/>
      <c r="U2957"/>
      <c r="V2957"/>
      <c r="W2957"/>
    </row>
    <row r="2958" spans="2:23" x14ac:dyDescent="0.35">
      <c r="B2958"/>
      <c r="C2958"/>
      <c r="D2958"/>
      <c r="E2958"/>
      <c r="F2958"/>
      <c r="G2958"/>
      <c r="H2958"/>
      <c r="I2958"/>
      <c r="J2958"/>
      <c r="K2958"/>
      <c r="L2958"/>
      <c r="M2958"/>
      <c r="N2958"/>
      <c r="O2958"/>
      <c r="P2958"/>
      <c r="Q2958"/>
      <c r="R2958"/>
      <c r="S2958"/>
      <c r="T2958"/>
      <c r="U2958"/>
      <c r="V2958"/>
      <c r="W2958"/>
    </row>
    <row r="2959" spans="2:23" x14ac:dyDescent="0.35">
      <c r="B2959"/>
      <c r="C2959"/>
      <c r="D2959"/>
      <c r="E2959"/>
      <c r="F2959"/>
      <c r="G2959"/>
      <c r="H2959"/>
      <c r="I2959"/>
      <c r="J2959"/>
      <c r="K2959"/>
      <c r="L2959"/>
      <c r="M2959"/>
      <c r="N2959"/>
      <c r="O2959"/>
      <c r="P2959"/>
      <c r="Q2959"/>
      <c r="R2959"/>
      <c r="S2959"/>
      <c r="T2959"/>
      <c r="U2959"/>
      <c r="V2959"/>
      <c r="W2959"/>
    </row>
    <row r="2960" spans="2:23" x14ac:dyDescent="0.35">
      <c r="B2960"/>
      <c r="C2960"/>
      <c r="D2960"/>
      <c r="E2960"/>
      <c r="F2960"/>
      <c r="G2960"/>
      <c r="H2960"/>
      <c r="I2960"/>
      <c r="J2960"/>
      <c r="K2960"/>
      <c r="L2960"/>
      <c r="M2960"/>
      <c r="N2960"/>
      <c r="O2960"/>
      <c r="P2960"/>
      <c r="Q2960"/>
      <c r="R2960"/>
      <c r="S2960"/>
      <c r="T2960"/>
      <c r="U2960"/>
      <c r="V2960"/>
      <c r="W2960"/>
    </row>
    <row r="2961" spans="2:23" x14ac:dyDescent="0.35">
      <c r="B2961"/>
      <c r="C2961"/>
      <c r="D2961"/>
      <c r="E2961"/>
      <c r="F2961"/>
      <c r="G2961"/>
      <c r="H2961"/>
      <c r="I2961"/>
      <c r="J2961"/>
      <c r="K2961"/>
      <c r="L2961"/>
      <c r="M2961"/>
      <c r="N2961"/>
      <c r="O2961"/>
      <c r="P2961"/>
      <c r="Q2961"/>
      <c r="R2961"/>
      <c r="S2961"/>
      <c r="T2961"/>
      <c r="U2961"/>
      <c r="V2961"/>
      <c r="W2961"/>
    </row>
    <row r="2962" spans="2:23" x14ac:dyDescent="0.35">
      <c r="B2962"/>
      <c r="C2962"/>
      <c r="D2962"/>
      <c r="E2962"/>
      <c r="F2962"/>
      <c r="G2962"/>
      <c r="H2962"/>
      <c r="I2962"/>
      <c r="J2962"/>
      <c r="K2962"/>
      <c r="L2962"/>
      <c r="M2962"/>
      <c r="N2962"/>
      <c r="O2962"/>
      <c r="P2962"/>
      <c r="Q2962"/>
      <c r="R2962"/>
      <c r="S2962"/>
      <c r="T2962"/>
      <c r="U2962"/>
      <c r="V2962"/>
      <c r="W2962"/>
    </row>
    <row r="2963" spans="2:23" x14ac:dyDescent="0.35">
      <c r="B2963"/>
      <c r="C2963"/>
      <c r="D2963"/>
      <c r="E2963"/>
      <c r="F2963"/>
      <c r="G2963"/>
      <c r="H2963"/>
      <c r="I2963"/>
      <c r="J2963"/>
      <c r="K2963"/>
      <c r="L2963"/>
      <c r="M2963"/>
      <c r="N2963"/>
      <c r="O2963"/>
      <c r="P2963"/>
      <c r="Q2963"/>
      <c r="R2963"/>
      <c r="S2963"/>
      <c r="T2963"/>
      <c r="U2963"/>
      <c r="V2963"/>
      <c r="W2963"/>
    </row>
    <row r="2964" spans="2:23" x14ac:dyDescent="0.35">
      <c r="B2964"/>
      <c r="C2964"/>
      <c r="D2964"/>
      <c r="E2964"/>
      <c r="F2964"/>
      <c r="G2964"/>
      <c r="H2964"/>
      <c r="I2964"/>
      <c r="J2964"/>
      <c r="K2964"/>
      <c r="L2964"/>
      <c r="M2964"/>
      <c r="N2964"/>
      <c r="O2964"/>
      <c r="P2964"/>
      <c r="Q2964"/>
      <c r="R2964"/>
      <c r="S2964"/>
      <c r="T2964"/>
      <c r="U2964"/>
      <c r="V2964"/>
      <c r="W2964"/>
    </row>
    <row r="2965" spans="2:23" x14ac:dyDescent="0.35">
      <c r="B2965"/>
      <c r="C2965"/>
      <c r="D2965"/>
      <c r="E2965"/>
      <c r="F2965"/>
      <c r="G2965"/>
      <c r="H2965"/>
      <c r="I2965"/>
      <c r="J2965"/>
      <c r="K2965"/>
      <c r="L2965"/>
      <c r="M2965"/>
      <c r="N2965"/>
      <c r="O2965"/>
      <c r="P2965"/>
      <c r="Q2965"/>
      <c r="R2965"/>
      <c r="S2965"/>
      <c r="T2965"/>
      <c r="U2965"/>
      <c r="V2965"/>
      <c r="W2965"/>
    </row>
    <row r="2966" spans="2:23" x14ac:dyDescent="0.35">
      <c r="B2966"/>
      <c r="C2966"/>
      <c r="D2966"/>
      <c r="E2966"/>
      <c r="F2966"/>
      <c r="G2966"/>
      <c r="H2966"/>
      <c r="I2966"/>
      <c r="J2966"/>
      <c r="K2966"/>
      <c r="L2966"/>
      <c r="M2966"/>
      <c r="N2966"/>
      <c r="O2966"/>
      <c r="P2966"/>
      <c r="Q2966"/>
      <c r="R2966"/>
      <c r="S2966"/>
      <c r="T2966"/>
      <c r="U2966"/>
      <c r="V2966"/>
      <c r="W2966"/>
    </row>
    <row r="2967" spans="2:23" x14ac:dyDescent="0.35">
      <c r="B2967"/>
      <c r="C2967"/>
      <c r="D2967"/>
      <c r="E2967"/>
      <c r="F2967"/>
      <c r="G2967"/>
      <c r="H2967"/>
      <c r="I2967"/>
      <c r="J2967"/>
      <c r="K2967"/>
      <c r="L2967"/>
      <c r="M2967"/>
      <c r="N2967"/>
      <c r="O2967"/>
      <c r="P2967"/>
      <c r="Q2967"/>
      <c r="R2967"/>
      <c r="S2967"/>
      <c r="T2967"/>
      <c r="U2967"/>
      <c r="V2967"/>
      <c r="W2967"/>
    </row>
    <row r="2968" spans="2:23" x14ac:dyDescent="0.35">
      <c r="B2968"/>
      <c r="C2968"/>
      <c r="D2968"/>
      <c r="E2968"/>
      <c r="F2968"/>
      <c r="G2968"/>
      <c r="H2968"/>
      <c r="I2968"/>
      <c r="J2968"/>
      <c r="K2968"/>
      <c r="L2968"/>
      <c r="M2968"/>
      <c r="N2968"/>
      <c r="O2968"/>
      <c r="P2968"/>
      <c r="Q2968"/>
      <c r="R2968"/>
      <c r="S2968"/>
      <c r="T2968"/>
      <c r="U2968"/>
      <c r="V2968"/>
      <c r="W2968"/>
    </row>
    <row r="2969" spans="2:23" x14ac:dyDescent="0.35">
      <c r="B2969"/>
      <c r="C2969"/>
      <c r="D2969"/>
      <c r="E2969"/>
      <c r="F2969"/>
      <c r="G2969"/>
      <c r="H2969"/>
      <c r="I2969"/>
      <c r="J2969"/>
      <c r="K2969"/>
      <c r="L2969"/>
      <c r="M2969"/>
      <c r="N2969"/>
      <c r="O2969"/>
      <c r="P2969"/>
      <c r="Q2969"/>
      <c r="R2969"/>
      <c r="S2969"/>
      <c r="T2969"/>
      <c r="U2969"/>
      <c r="V2969"/>
      <c r="W2969"/>
    </row>
    <row r="2970" spans="2:23" x14ac:dyDescent="0.35">
      <c r="B2970"/>
      <c r="C2970"/>
      <c r="D2970"/>
      <c r="E2970"/>
      <c r="F2970"/>
      <c r="G2970"/>
      <c r="H2970"/>
      <c r="I2970"/>
      <c r="J2970"/>
      <c r="K2970"/>
      <c r="L2970"/>
      <c r="M2970"/>
      <c r="N2970"/>
      <c r="O2970"/>
      <c r="P2970"/>
      <c r="Q2970"/>
      <c r="R2970"/>
      <c r="S2970"/>
      <c r="T2970"/>
      <c r="U2970"/>
      <c r="V2970"/>
      <c r="W2970"/>
    </row>
    <row r="2971" spans="2:23" x14ac:dyDescent="0.35">
      <c r="B2971"/>
      <c r="C2971"/>
      <c r="D2971"/>
      <c r="E2971"/>
      <c r="F2971"/>
      <c r="G2971"/>
      <c r="H2971"/>
      <c r="I2971"/>
      <c r="J2971"/>
      <c r="K2971"/>
      <c r="L2971"/>
      <c r="M2971"/>
      <c r="N2971"/>
      <c r="O2971"/>
      <c r="P2971"/>
      <c r="Q2971"/>
      <c r="R2971"/>
      <c r="S2971"/>
      <c r="T2971"/>
      <c r="U2971"/>
      <c r="V2971"/>
      <c r="W2971"/>
    </row>
    <row r="2972" spans="2:23" x14ac:dyDescent="0.35">
      <c r="B2972"/>
      <c r="C2972"/>
      <c r="D2972"/>
      <c r="E2972"/>
      <c r="F2972"/>
      <c r="G2972"/>
      <c r="H2972"/>
      <c r="I2972"/>
      <c r="J2972"/>
      <c r="K2972"/>
      <c r="L2972"/>
      <c r="M2972"/>
      <c r="N2972"/>
      <c r="O2972"/>
      <c r="P2972"/>
      <c r="Q2972"/>
      <c r="R2972"/>
      <c r="S2972"/>
      <c r="T2972"/>
      <c r="U2972"/>
      <c r="V2972"/>
      <c r="W2972"/>
    </row>
    <row r="2973" spans="2:23" x14ac:dyDescent="0.35">
      <c r="B2973"/>
      <c r="C2973"/>
      <c r="D2973"/>
      <c r="E2973"/>
      <c r="F2973"/>
      <c r="G2973"/>
      <c r="H2973"/>
      <c r="I2973"/>
      <c r="J2973"/>
      <c r="K2973"/>
      <c r="L2973"/>
      <c r="M2973"/>
      <c r="N2973"/>
      <c r="O2973"/>
      <c r="P2973"/>
      <c r="Q2973"/>
      <c r="R2973"/>
      <c r="S2973"/>
      <c r="T2973"/>
      <c r="U2973"/>
      <c r="V2973"/>
      <c r="W2973"/>
    </row>
    <row r="2974" spans="2:23" x14ac:dyDescent="0.35">
      <c r="B2974"/>
      <c r="C2974"/>
      <c r="D2974"/>
      <c r="E2974"/>
      <c r="F2974"/>
      <c r="G2974"/>
      <c r="H2974"/>
      <c r="I2974"/>
      <c r="J2974"/>
      <c r="K2974"/>
      <c r="L2974"/>
      <c r="M2974"/>
      <c r="N2974"/>
      <c r="O2974"/>
      <c r="P2974"/>
      <c r="Q2974"/>
      <c r="R2974"/>
      <c r="S2974"/>
      <c r="T2974"/>
      <c r="U2974"/>
      <c r="V2974"/>
      <c r="W2974"/>
    </row>
    <row r="2975" spans="2:23" x14ac:dyDescent="0.35">
      <c r="B2975"/>
      <c r="C2975"/>
      <c r="D2975"/>
      <c r="E2975"/>
      <c r="F2975"/>
      <c r="G2975"/>
      <c r="H2975"/>
      <c r="I2975"/>
      <c r="J2975"/>
      <c r="K2975"/>
      <c r="L2975"/>
      <c r="M2975"/>
      <c r="N2975"/>
      <c r="O2975"/>
      <c r="P2975"/>
      <c r="Q2975"/>
      <c r="R2975"/>
      <c r="S2975"/>
      <c r="T2975"/>
      <c r="U2975"/>
      <c r="V2975"/>
      <c r="W2975"/>
    </row>
    <row r="2976" spans="2:23" x14ac:dyDescent="0.35">
      <c r="B2976"/>
      <c r="C2976"/>
      <c r="D2976"/>
      <c r="E2976"/>
      <c r="F2976"/>
      <c r="G2976"/>
      <c r="H2976"/>
      <c r="I2976"/>
      <c r="J2976"/>
      <c r="K2976"/>
      <c r="L2976"/>
      <c r="M2976"/>
      <c r="N2976"/>
      <c r="O2976"/>
      <c r="P2976"/>
      <c r="Q2976"/>
      <c r="R2976"/>
      <c r="S2976"/>
      <c r="T2976"/>
      <c r="U2976"/>
      <c r="V2976"/>
      <c r="W2976"/>
    </row>
    <row r="2977" spans="2:23" x14ac:dyDescent="0.35">
      <c r="B2977"/>
      <c r="C2977"/>
      <c r="D2977"/>
      <c r="E2977"/>
      <c r="F2977"/>
      <c r="G2977"/>
      <c r="H2977"/>
      <c r="I2977"/>
      <c r="J2977"/>
      <c r="K2977"/>
      <c r="L2977"/>
      <c r="M2977"/>
      <c r="N2977"/>
      <c r="O2977"/>
      <c r="P2977"/>
      <c r="Q2977"/>
      <c r="R2977"/>
      <c r="S2977"/>
      <c r="T2977"/>
      <c r="U2977"/>
      <c r="V2977"/>
      <c r="W2977"/>
    </row>
    <row r="2978" spans="2:23" x14ac:dyDescent="0.35">
      <c r="B2978"/>
      <c r="C2978"/>
      <c r="D2978"/>
      <c r="E2978"/>
      <c r="F2978"/>
      <c r="G2978"/>
      <c r="H2978"/>
      <c r="I2978"/>
      <c r="J2978"/>
      <c r="K2978"/>
      <c r="L2978"/>
      <c r="M2978"/>
      <c r="N2978"/>
      <c r="O2978"/>
      <c r="P2978"/>
      <c r="Q2978"/>
      <c r="R2978"/>
      <c r="S2978"/>
      <c r="T2978"/>
      <c r="U2978"/>
      <c r="V2978"/>
      <c r="W2978"/>
    </row>
    <row r="2979" spans="2:23" x14ac:dyDescent="0.35">
      <c r="B2979"/>
      <c r="C2979"/>
      <c r="D2979"/>
      <c r="E2979"/>
      <c r="F2979"/>
      <c r="G2979"/>
      <c r="H2979"/>
      <c r="I2979"/>
      <c r="J2979"/>
      <c r="K2979"/>
      <c r="L2979"/>
      <c r="M2979"/>
      <c r="N2979"/>
      <c r="O2979"/>
      <c r="P2979"/>
      <c r="Q2979"/>
      <c r="R2979"/>
      <c r="S2979"/>
      <c r="T2979"/>
      <c r="U2979"/>
      <c r="V2979"/>
      <c r="W2979"/>
    </row>
    <row r="2980" spans="2:23" x14ac:dyDescent="0.35">
      <c r="B2980"/>
      <c r="C2980"/>
      <c r="D2980"/>
      <c r="E2980"/>
      <c r="F2980"/>
      <c r="G2980"/>
      <c r="H2980"/>
      <c r="I2980"/>
      <c r="J2980"/>
      <c r="K2980"/>
      <c r="L2980"/>
      <c r="M2980"/>
      <c r="N2980"/>
      <c r="O2980"/>
      <c r="P2980"/>
      <c r="Q2980"/>
      <c r="R2980"/>
      <c r="S2980"/>
      <c r="T2980"/>
      <c r="U2980"/>
      <c r="V2980"/>
      <c r="W2980"/>
    </row>
    <row r="2981" spans="2:23" x14ac:dyDescent="0.35">
      <c r="B2981"/>
      <c r="C2981"/>
      <c r="D2981"/>
      <c r="E2981"/>
      <c r="F2981"/>
      <c r="G2981"/>
      <c r="H2981"/>
      <c r="I2981"/>
      <c r="J2981"/>
      <c r="K2981"/>
      <c r="L2981"/>
      <c r="M2981"/>
      <c r="N2981"/>
      <c r="O2981"/>
      <c r="P2981"/>
      <c r="Q2981"/>
      <c r="R2981"/>
      <c r="S2981"/>
      <c r="T2981"/>
      <c r="U2981"/>
      <c r="V2981"/>
      <c r="W2981"/>
    </row>
    <row r="2982" spans="2:23" x14ac:dyDescent="0.35">
      <c r="B2982"/>
      <c r="C2982"/>
      <c r="D2982"/>
      <c r="E2982"/>
      <c r="F2982"/>
      <c r="G2982"/>
      <c r="H2982"/>
      <c r="I2982"/>
      <c r="J2982"/>
      <c r="K2982"/>
      <c r="L2982"/>
      <c r="M2982"/>
      <c r="N2982"/>
      <c r="O2982"/>
      <c r="P2982"/>
      <c r="Q2982"/>
      <c r="R2982"/>
      <c r="S2982"/>
      <c r="T2982"/>
      <c r="U2982"/>
      <c r="V2982"/>
      <c r="W2982"/>
    </row>
    <row r="2983" spans="2:23" x14ac:dyDescent="0.35">
      <c r="B2983"/>
      <c r="C2983"/>
      <c r="D2983"/>
      <c r="E2983"/>
      <c r="F2983"/>
      <c r="G2983"/>
      <c r="H2983"/>
      <c r="I2983"/>
      <c r="J2983"/>
      <c r="K2983"/>
      <c r="L2983"/>
      <c r="M2983"/>
      <c r="N2983"/>
      <c r="O2983"/>
      <c r="P2983"/>
      <c r="Q2983"/>
      <c r="R2983"/>
      <c r="S2983"/>
      <c r="T2983"/>
      <c r="U2983"/>
      <c r="V2983"/>
      <c r="W2983"/>
    </row>
    <row r="2984" spans="2:23" x14ac:dyDescent="0.35">
      <c r="B2984"/>
      <c r="C2984"/>
      <c r="D2984"/>
      <c r="E2984"/>
      <c r="F2984"/>
      <c r="G2984"/>
      <c r="H2984"/>
      <c r="I2984"/>
      <c r="J2984"/>
      <c r="K2984"/>
      <c r="L2984"/>
      <c r="M2984"/>
      <c r="N2984"/>
      <c r="O2984"/>
      <c r="P2984"/>
      <c r="Q2984"/>
      <c r="R2984"/>
      <c r="S2984"/>
      <c r="T2984"/>
      <c r="U2984"/>
      <c r="V2984"/>
      <c r="W2984"/>
    </row>
    <row r="2985" spans="2:23" x14ac:dyDescent="0.35">
      <c r="B2985"/>
      <c r="C2985"/>
      <c r="D2985"/>
      <c r="E2985"/>
      <c r="F2985"/>
      <c r="G2985"/>
      <c r="H2985"/>
      <c r="I2985"/>
      <c r="J2985"/>
      <c r="K2985"/>
      <c r="L2985"/>
      <c r="M2985"/>
      <c r="N2985"/>
      <c r="O2985"/>
      <c r="P2985"/>
      <c r="Q2985"/>
      <c r="R2985"/>
      <c r="S2985"/>
      <c r="T2985"/>
      <c r="U2985"/>
      <c r="V2985"/>
      <c r="W2985"/>
    </row>
    <row r="2986" spans="2:23" x14ac:dyDescent="0.35">
      <c r="B2986"/>
      <c r="C2986"/>
      <c r="D2986"/>
      <c r="E2986"/>
      <c r="F2986"/>
      <c r="G2986"/>
      <c r="H2986"/>
      <c r="I2986"/>
      <c r="J2986"/>
      <c r="K2986"/>
      <c r="L2986"/>
      <c r="M2986"/>
      <c r="N2986"/>
      <c r="O2986"/>
      <c r="P2986"/>
      <c r="Q2986"/>
      <c r="R2986"/>
      <c r="S2986"/>
      <c r="T2986"/>
      <c r="U2986"/>
      <c r="V2986"/>
      <c r="W2986"/>
    </row>
    <row r="2987" spans="2:23" x14ac:dyDescent="0.35">
      <c r="B2987"/>
      <c r="C2987"/>
      <c r="D2987"/>
      <c r="E2987"/>
      <c r="F2987"/>
      <c r="G2987"/>
      <c r="H2987"/>
      <c r="I2987"/>
      <c r="J2987"/>
      <c r="K2987"/>
      <c r="L2987"/>
      <c r="M2987"/>
      <c r="N2987"/>
      <c r="O2987"/>
      <c r="P2987"/>
      <c r="Q2987"/>
      <c r="R2987"/>
      <c r="S2987"/>
      <c r="T2987"/>
      <c r="U2987"/>
      <c r="V2987"/>
      <c r="W2987"/>
    </row>
    <row r="2988" spans="2:23" x14ac:dyDescent="0.35">
      <c r="B2988"/>
      <c r="C2988"/>
      <c r="D2988"/>
      <c r="E2988"/>
      <c r="F2988"/>
      <c r="G2988"/>
      <c r="H2988"/>
      <c r="I2988"/>
      <c r="J2988"/>
      <c r="K2988"/>
      <c r="L2988"/>
      <c r="M2988"/>
      <c r="N2988"/>
      <c r="O2988"/>
      <c r="P2988"/>
      <c r="Q2988"/>
      <c r="R2988"/>
      <c r="S2988"/>
      <c r="T2988"/>
      <c r="U2988"/>
      <c r="V2988"/>
      <c r="W2988"/>
    </row>
    <row r="2989" spans="2:23" x14ac:dyDescent="0.35">
      <c r="B2989"/>
      <c r="C2989"/>
      <c r="D2989"/>
      <c r="E2989"/>
      <c r="F2989"/>
      <c r="G2989"/>
      <c r="H2989"/>
      <c r="I2989"/>
      <c r="J2989"/>
      <c r="K2989"/>
      <c r="L2989"/>
      <c r="M2989"/>
      <c r="N2989"/>
      <c r="O2989"/>
      <c r="P2989"/>
      <c r="Q2989"/>
      <c r="R2989"/>
      <c r="S2989"/>
      <c r="T2989"/>
      <c r="U2989"/>
      <c r="V2989"/>
      <c r="W2989"/>
    </row>
    <row r="2990" spans="2:23" x14ac:dyDescent="0.35">
      <c r="B2990"/>
      <c r="C2990"/>
      <c r="D2990"/>
      <c r="E2990"/>
      <c r="F2990"/>
      <c r="G2990"/>
      <c r="H2990"/>
      <c r="I2990"/>
      <c r="J2990"/>
      <c r="K2990"/>
      <c r="L2990"/>
      <c r="M2990"/>
      <c r="N2990"/>
      <c r="O2990"/>
      <c r="P2990"/>
      <c r="Q2990"/>
      <c r="R2990"/>
      <c r="S2990"/>
      <c r="T2990"/>
      <c r="U2990"/>
      <c r="V2990"/>
      <c r="W2990"/>
    </row>
    <row r="2991" spans="2:23" x14ac:dyDescent="0.35">
      <c r="B2991"/>
      <c r="C2991"/>
      <c r="D2991"/>
      <c r="E2991"/>
      <c r="F2991"/>
      <c r="G2991"/>
      <c r="H2991"/>
      <c r="I2991"/>
      <c r="J2991"/>
      <c r="K2991"/>
      <c r="L2991"/>
      <c r="M2991"/>
      <c r="N2991"/>
      <c r="O2991"/>
      <c r="P2991"/>
      <c r="Q2991"/>
      <c r="R2991"/>
      <c r="S2991"/>
      <c r="T2991"/>
      <c r="U2991"/>
      <c r="V2991"/>
      <c r="W2991"/>
    </row>
    <row r="2992" spans="2:23" x14ac:dyDescent="0.35">
      <c r="B2992"/>
      <c r="C2992"/>
      <c r="D2992"/>
      <c r="E2992"/>
      <c r="F2992"/>
      <c r="G2992"/>
      <c r="H2992"/>
      <c r="I2992"/>
      <c r="J2992"/>
      <c r="K2992"/>
      <c r="L2992"/>
      <c r="M2992"/>
      <c r="N2992"/>
      <c r="O2992"/>
      <c r="P2992"/>
      <c r="Q2992"/>
      <c r="R2992"/>
      <c r="S2992"/>
      <c r="T2992"/>
      <c r="U2992"/>
      <c r="V2992"/>
      <c r="W2992"/>
    </row>
    <row r="2993" spans="2:23" x14ac:dyDescent="0.35">
      <c r="B2993"/>
      <c r="C2993"/>
      <c r="D2993"/>
      <c r="E2993"/>
      <c r="F2993"/>
      <c r="G2993"/>
      <c r="H2993"/>
      <c r="I2993"/>
      <c r="J2993"/>
      <c r="K2993"/>
      <c r="L2993"/>
      <c r="M2993"/>
      <c r="N2993"/>
      <c r="O2993"/>
      <c r="P2993"/>
      <c r="Q2993"/>
      <c r="R2993"/>
      <c r="S2993"/>
      <c r="T2993"/>
      <c r="U2993"/>
      <c r="V2993"/>
      <c r="W2993"/>
    </row>
    <row r="2994" spans="2:23" x14ac:dyDescent="0.35">
      <c r="B2994"/>
      <c r="C2994"/>
      <c r="D2994"/>
      <c r="E2994"/>
      <c r="F2994"/>
      <c r="G2994"/>
      <c r="H2994"/>
      <c r="I2994"/>
      <c r="J2994"/>
      <c r="K2994"/>
      <c r="L2994"/>
      <c r="M2994"/>
      <c r="N2994"/>
      <c r="O2994"/>
      <c r="P2994"/>
      <c r="Q2994"/>
      <c r="R2994"/>
      <c r="S2994"/>
      <c r="T2994"/>
      <c r="U2994"/>
      <c r="V2994"/>
      <c r="W2994"/>
    </row>
    <row r="2995" spans="2:23" x14ac:dyDescent="0.35">
      <c r="B2995"/>
      <c r="C2995"/>
      <c r="D2995"/>
      <c r="E2995"/>
      <c r="F2995"/>
      <c r="G2995"/>
      <c r="H2995"/>
      <c r="I2995"/>
      <c r="J2995"/>
      <c r="K2995"/>
      <c r="L2995"/>
      <c r="M2995"/>
      <c r="N2995"/>
      <c r="O2995"/>
      <c r="P2995"/>
      <c r="Q2995"/>
      <c r="R2995"/>
      <c r="S2995"/>
      <c r="T2995"/>
      <c r="U2995"/>
      <c r="V2995"/>
      <c r="W2995"/>
    </row>
    <row r="2996" spans="2:23" x14ac:dyDescent="0.35">
      <c r="B2996"/>
      <c r="C2996"/>
      <c r="D2996"/>
      <c r="E2996"/>
      <c r="F2996"/>
      <c r="G2996"/>
      <c r="H2996"/>
      <c r="I2996"/>
      <c r="J2996"/>
      <c r="K2996"/>
      <c r="L2996"/>
      <c r="M2996"/>
      <c r="N2996"/>
      <c r="O2996"/>
      <c r="P2996"/>
      <c r="Q2996"/>
      <c r="R2996"/>
      <c r="S2996"/>
      <c r="T2996"/>
      <c r="U2996"/>
      <c r="V2996"/>
      <c r="W2996"/>
    </row>
    <row r="2997" spans="2:23" x14ac:dyDescent="0.35">
      <c r="B2997"/>
      <c r="C2997"/>
      <c r="D2997"/>
      <c r="E2997"/>
      <c r="F2997"/>
      <c r="G2997"/>
      <c r="H2997"/>
      <c r="I2997"/>
      <c r="J2997"/>
      <c r="K2997"/>
      <c r="L2997"/>
      <c r="M2997"/>
      <c r="N2997"/>
      <c r="O2997"/>
      <c r="P2997"/>
      <c r="Q2997"/>
      <c r="R2997"/>
      <c r="S2997"/>
      <c r="T2997"/>
      <c r="U2997"/>
      <c r="V2997"/>
      <c r="W2997"/>
    </row>
    <row r="2998" spans="2:23" x14ac:dyDescent="0.35">
      <c r="B2998"/>
      <c r="C2998"/>
      <c r="D2998"/>
      <c r="E2998"/>
      <c r="F2998"/>
      <c r="G2998"/>
      <c r="H2998"/>
      <c r="I2998"/>
      <c r="J2998"/>
      <c r="K2998"/>
      <c r="L2998"/>
      <c r="M2998"/>
      <c r="N2998"/>
      <c r="O2998"/>
      <c r="P2998"/>
      <c r="Q2998"/>
      <c r="R2998"/>
      <c r="S2998"/>
      <c r="T2998"/>
      <c r="U2998"/>
      <c r="V2998"/>
      <c r="W2998"/>
    </row>
    <row r="2999" spans="2:23" x14ac:dyDescent="0.35">
      <c r="B2999"/>
      <c r="C2999"/>
      <c r="D2999"/>
      <c r="E2999"/>
      <c r="F2999"/>
      <c r="G2999"/>
      <c r="H2999"/>
      <c r="I2999"/>
      <c r="J2999"/>
      <c r="K2999"/>
      <c r="L2999"/>
      <c r="M2999"/>
      <c r="N2999"/>
      <c r="O2999"/>
      <c r="P2999"/>
      <c r="Q2999"/>
      <c r="R2999"/>
      <c r="S2999"/>
      <c r="T2999"/>
      <c r="U2999"/>
      <c r="V2999"/>
      <c r="W2999"/>
    </row>
    <row r="3000" spans="2:23" x14ac:dyDescent="0.35">
      <c r="B3000"/>
      <c r="C3000"/>
      <c r="D3000"/>
      <c r="E3000"/>
      <c r="F3000"/>
      <c r="G3000"/>
      <c r="H3000"/>
      <c r="I3000"/>
      <c r="J3000"/>
      <c r="K3000"/>
      <c r="L3000"/>
      <c r="M3000"/>
      <c r="N3000"/>
      <c r="O3000"/>
      <c r="P3000"/>
      <c r="Q3000"/>
      <c r="R3000"/>
      <c r="S3000"/>
      <c r="T3000"/>
      <c r="U3000"/>
      <c r="V3000"/>
      <c r="W3000"/>
    </row>
    <row r="3001" spans="2:23" x14ac:dyDescent="0.35">
      <c r="B3001"/>
      <c r="C3001"/>
      <c r="D3001"/>
      <c r="E3001"/>
      <c r="F3001"/>
      <c r="G3001"/>
      <c r="H3001"/>
      <c r="I3001"/>
      <c r="J3001"/>
      <c r="K3001"/>
      <c r="L3001"/>
      <c r="M3001"/>
      <c r="N3001"/>
      <c r="O3001"/>
      <c r="P3001"/>
      <c r="Q3001"/>
      <c r="R3001"/>
      <c r="S3001"/>
      <c r="T3001"/>
      <c r="U3001"/>
      <c r="V3001"/>
      <c r="W3001"/>
    </row>
    <row r="3002" spans="2:23" x14ac:dyDescent="0.35">
      <c r="B3002"/>
      <c r="C3002"/>
      <c r="D3002"/>
      <c r="E3002"/>
      <c r="F3002"/>
      <c r="G3002"/>
      <c r="H3002"/>
      <c r="I3002"/>
      <c r="J3002"/>
      <c r="K3002"/>
      <c r="L3002"/>
      <c r="M3002"/>
      <c r="N3002"/>
      <c r="O3002"/>
      <c r="P3002"/>
      <c r="Q3002"/>
      <c r="R3002"/>
      <c r="S3002"/>
      <c r="T3002"/>
      <c r="U3002"/>
      <c r="V3002"/>
      <c r="W3002"/>
    </row>
    <row r="3003" spans="2:23" x14ac:dyDescent="0.35">
      <c r="B3003"/>
      <c r="C3003"/>
      <c r="D3003"/>
      <c r="E3003"/>
      <c r="F3003"/>
      <c r="G3003"/>
      <c r="H3003"/>
      <c r="I3003"/>
      <c r="J3003"/>
      <c r="K3003"/>
      <c r="L3003"/>
      <c r="M3003"/>
      <c r="N3003"/>
      <c r="O3003"/>
      <c r="P3003"/>
      <c r="Q3003"/>
      <c r="R3003"/>
      <c r="S3003"/>
      <c r="T3003"/>
      <c r="U3003"/>
      <c r="V3003"/>
      <c r="W3003"/>
    </row>
    <row r="3004" spans="2:23" x14ac:dyDescent="0.35">
      <c r="B3004"/>
      <c r="C3004"/>
      <c r="D3004"/>
      <c r="E3004"/>
      <c r="F3004"/>
      <c r="G3004"/>
      <c r="H3004"/>
      <c r="I3004"/>
      <c r="J3004"/>
      <c r="K3004"/>
      <c r="L3004"/>
      <c r="M3004"/>
      <c r="N3004"/>
      <c r="O3004"/>
      <c r="P3004"/>
      <c r="Q3004"/>
      <c r="R3004"/>
      <c r="S3004"/>
      <c r="T3004"/>
      <c r="U3004"/>
      <c r="V3004"/>
      <c r="W3004"/>
    </row>
    <row r="3005" spans="2:23" x14ac:dyDescent="0.35">
      <c r="B3005"/>
      <c r="C3005"/>
      <c r="D3005"/>
      <c r="E3005"/>
      <c r="F3005"/>
      <c r="G3005"/>
      <c r="H3005"/>
      <c r="I3005"/>
      <c r="J3005"/>
      <c r="K3005"/>
      <c r="L3005"/>
      <c r="M3005"/>
      <c r="N3005"/>
      <c r="O3005"/>
      <c r="P3005"/>
      <c r="Q3005"/>
      <c r="R3005"/>
      <c r="S3005"/>
      <c r="T3005"/>
      <c r="U3005"/>
      <c r="V3005"/>
      <c r="W3005"/>
    </row>
    <row r="3006" spans="2:23" x14ac:dyDescent="0.35">
      <c r="B3006"/>
      <c r="C3006"/>
      <c r="D3006"/>
      <c r="E3006"/>
      <c r="F3006"/>
      <c r="G3006"/>
      <c r="H3006"/>
      <c r="I3006"/>
      <c r="J3006"/>
      <c r="K3006"/>
      <c r="L3006"/>
      <c r="M3006"/>
      <c r="N3006"/>
      <c r="O3006"/>
      <c r="P3006"/>
      <c r="Q3006"/>
      <c r="R3006"/>
      <c r="S3006"/>
      <c r="T3006"/>
      <c r="U3006"/>
      <c r="V3006"/>
      <c r="W3006"/>
    </row>
    <row r="3007" spans="2:23" x14ac:dyDescent="0.35">
      <c r="B3007"/>
      <c r="C3007"/>
      <c r="D3007"/>
      <c r="E3007"/>
      <c r="F3007"/>
      <c r="G3007"/>
      <c r="H3007"/>
      <c r="I3007"/>
      <c r="J3007"/>
      <c r="K3007"/>
      <c r="L3007"/>
      <c r="M3007"/>
      <c r="N3007"/>
      <c r="O3007"/>
      <c r="P3007"/>
      <c r="Q3007"/>
      <c r="R3007"/>
      <c r="S3007"/>
      <c r="T3007"/>
      <c r="U3007"/>
      <c r="V3007"/>
      <c r="W3007"/>
    </row>
    <row r="3008" spans="2:23" x14ac:dyDescent="0.35">
      <c r="B3008"/>
      <c r="C3008"/>
      <c r="D3008"/>
      <c r="E3008"/>
      <c r="F3008"/>
      <c r="G3008"/>
      <c r="H3008"/>
      <c r="I3008"/>
      <c r="J3008"/>
      <c r="K3008"/>
      <c r="L3008"/>
      <c r="M3008"/>
      <c r="N3008"/>
      <c r="O3008"/>
      <c r="P3008"/>
      <c r="Q3008"/>
      <c r="R3008"/>
      <c r="S3008"/>
      <c r="T3008"/>
      <c r="U3008"/>
      <c r="V3008"/>
      <c r="W3008"/>
    </row>
    <row r="3009" spans="2:23" x14ac:dyDescent="0.35">
      <c r="B3009"/>
      <c r="C3009"/>
      <c r="D3009"/>
      <c r="E3009"/>
      <c r="F3009"/>
      <c r="G3009"/>
      <c r="H3009"/>
      <c r="I3009"/>
      <c r="J3009"/>
      <c r="K3009"/>
      <c r="L3009"/>
      <c r="M3009"/>
      <c r="N3009"/>
      <c r="O3009"/>
      <c r="P3009"/>
      <c r="Q3009"/>
      <c r="R3009"/>
      <c r="S3009"/>
      <c r="T3009"/>
      <c r="U3009"/>
      <c r="V3009"/>
      <c r="W3009"/>
    </row>
    <row r="3010" spans="2:23" x14ac:dyDescent="0.35">
      <c r="B3010"/>
      <c r="C3010"/>
      <c r="D3010"/>
      <c r="E3010"/>
      <c r="F3010"/>
      <c r="G3010"/>
      <c r="H3010"/>
      <c r="I3010"/>
      <c r="J3010"/>
      <c r="K3010"/>
      <c r="L3010"/>
      <c r="M3010"/>
      <c r="N3010"/>
      <c r="O3010"/>
      <c r="P3010"/>
      <c r="Q3010"/>
      <c r="R3010"/>
      <c r="S3010"/>
      <c r="T3010"/>
      <c r="U3010"/>
      <c r="V3010"/>
      <c r="W3010"/>
    </row>
    <row r="3011" spans="2:23" x14ac:dyDescent="0.35">
      <c r="B3011"/>
      <c r="C3011"/>
      <c r="D3011"/>
      <c r="E3011"/>
      <c r="F3011"/>
      <c r="G3011"/>
      <c r="H3011"/>
      <c r="I3011"/>
      <c r="J3011"/>
      <c r="K3011"/>
      <c r="L3011"/>
      <c r="M3011"/>
      <c r="N3011"/>
      <c r="O3011"/>
      <c r="P3011"/>
      <c r="Q3011"/>
      <c r="R3011"/>
      <c r="S3011"/>
      <c r="T3011"/>
      <c r="U3011"/>
      <c r="V3011"/>
      <c r="W3011"/>
    </row>
    <row r="3012" spans="2:23" x14ac:dyDescent="0.35">
      <c r="B3012"/>
      <c r="C3012"/>
      <c r="D3012"/>
      <c r="E3012"/>
      <c r="F3012"/>
      <c r="G3012"/>
      <c r="H3012"/>
      <c r="I3012"/>
      <c r="J3012"/>
      <c r="K3012"/>
      <c r="L3012"/>
      <c r="M3012"/>
      <c r="N3012"/>
      <c r="O3012"/>
      <c r="P3012"/>
      <c r="Q3012"/>
      <c r="R3012"/>
      <c r="S3012"/>
      <c r="T3012"/>
      <c r="U3012"/>
      <c r="V3012"/>
      <c r="W3012"/>
    </row>
    <row r="3013" spans="2:23" x14ac:dyDescent="0.35">
      <c r="B3013"/>
      <c r="C3013"/>
      <c r="D3013"/>
      <c r="E3013"/>
      <c r="F3013"/>
      <c r="G3013"/>
      <c r="H3013"/>
      <c r="I3013"/>
      <c r="J3013"/>
      <c r="K3013"/>
      <c r="L3013"/>
      <c r="M3013"/>
      <c r="N3013"/>
      <c r="O3013"/>
      <c r="P3013"/>
      <c r="Q3013"/>
      <c r="R3013"/>
      <c r="S3013"/>
      <c r="T3013"/>
      <c r="U3013"/>
      <c r="V3013"/>
      <c r="W3013"/>
    </row>
    <row r="3014" spans="2:23" x14ac:dyDescent="0.35">
      <c r="B3014"/>
      <c r="C3014"/>
      <c r="D3014"/>
      <c r="E3014"/>
      <c r="F3014"/>
      <c r="G3014"/>
      <c r="H3014"/>
      <c r="I3014"/>
      <c r="J3014"/>
      <c r="K3014"/>
      <c r="L3014"/>
      <c r="M3014"/>
      <c r="N3014"/>
      <c r="O3014"/>
      <c r="P3014"/>
      <c r="Q3014"/>
      <c r="R3014"/>
      <c r="S3014"/>
      <c r="T3014"/>
      <c r="U3014"/>
      <c r="V3014"/>
      <c r="W3014"/>
    </row>
    <row r="3015" spans="2:23" x14ac:dyDescent="0.35">
      <c r="B3015"/>
      <c r="C3015"/>
      <c r="D3015"/>
      <c r="E3015"/>
      <c r="F3015"/>
      <c r="G3015"/>
      <c r="H3015"/>
      <c r="I3015"/>
      <c r="J3015"/>
      <c r="K3015"/>
      <c r="L3015"/>
      <c r="M3015"/>
      <c r="N3015"/>
      <c r="O3015"/>
      <c r="P3015"/>
      <c r="Q3015"/>
      <c r="R3015"/>
      <c r="S3015"/>
      <c r="T3015"/>
      <c r="U3015"/>
      <c r="V3015"/>
      <c r="W3015"/>
    </row>
    <row r="3016" spans="2:23" x14ac:dyDescent="0.35">
      <c r="B3016"/>
      <c r="C3016"/>
      <c r="D3016"/>
      <c r="E3016"/>
      <c r="F3016"/>
      <c r="G3016"/>
      <c r="H3016"/>
      <c r="I3016"/>
      <c r="J3016"/>
      <c r="K3016"/>
      <c r="L3016"/>
      <c r="M3016"/>
      <c r="N3016"/>
      <c r="O3016"/>
      <c r="P3016"/>
      <c r="Q3016"/>
      <c r="R3016"/>
      <c r="S3016"/>
      <c r="T3016"/>
      <c r="U3016"/>
      <c r="V3016"/>
      <c r="W3016"/>
    </row>
    <row r="3017" spans="2:23" x14ac:dyDescent="0.35">
      <c r="B3017"/>
      <c r="C3017"/>
      <c r="D3017"/>
      <c r="E3017"/>
      <c r="F3017"/>
      <c r="G3017"/>
      <c r="H3017"/>
      <c r="I3017"/>
      <c r="J3017"/>
      <c r="K3017"/>
      <c r="L3017"/>
      <c r="M3017"/>
      <c r="N3017"/>
      <c r="O3017"/>
      <c r="P3017"/>
      <c r="Q3017"/>
      <c r="R3017"/>
      <c r="S3017"/>
      <c r="T3017"/>
      <c r="U3017"/>
      <c r="V3017"/>
      <c r="W3017"/>
    </row>
    <row r="3018" spans="2:23" x14ac:dyDescent="0.35">
      <c r="B3018"/>
      <c r="C3018"/>
      <c r="D3018"/>
      <c r="E3018"/>
      <c r="F3018"/>
      <c r="G3018"/>
      <c r="H3018"/>
      <c r="I3018"/>
      <c r="J3018"/>
      <c r="K3018"/>
      <c r="L3018"/>
      <c r="M3018"/>
      <c r="N3018"/>
      <c r="O3018"/>
      <c r="P3018"/>
      <c r="Q3018"/>
      <c r="R3018"/>
      <c r="S3018"/>
      <c r="T3018"/>
      <c r="U3018"/>
      <c r="V3018"/>
      <c r="W3018"/>
    </row>
    <row r="3019" spans="2:23" x14ac:dyDescent="0.35">
      <c r="B3019"/>
      <c r="C3019"/>
      <c r="D3019"/>
      <c r="E3019"/>
      <c r="F3019"/>
      <c r="G3019"/>
      <c r="H3019"/>
      <c r="I3019"/>
      <c r="J3019"/>
      <c r="K3019"/>
      <c r="L3019"/>
      <c r="M3019"/>
      <c r="N3019"/>
      <c r="O3019"/>
      <c r="P3019"/>
      <c r="Q3019"/>
      <c r="R3019"/>
      <c r="S3019"/>
      <c r="T3019"/>
      <c r="U3019"/>
      <c r="V3019"/>
      <c r="W3019"/>
    </row>
    <row r="3020" spans="2:23" x14ac:dyDescent="0.35">
      <c r="B3020"/>
      <c r="C3020"/>
      <c r="D3020"/>
      <c r="E3020"/>
      <c r="F3020"/>
      <c r="G3020"/>
      <c r="H3020"/>
      <c r="I3020"/>
      <c r="J3020"/>
      <c r="K3020"/>
      <c r="L3020"/>
      <c r="M3020"/>
      <c r="N3020"/>
      <c r="O3020"/>
      <c r="P3020"/>
      <c r="Q3020"/>
      <c r="R3020"/>
      <c r="S3020"/>
      <c r="T3020"/>
      <c r="U3020"/>
      <c r="V3020"/>
      <c r="W3020"/>
    </row>
    <row r="3021" spans="2:23" x14ac:dyDescent="0.35">
      <c r="B3021"/>
      <c r="C3021"/>
      <c r="D3021"/>
      <c r="E3021"/>
      <c r="F3021"/>
      <c r="G3021"/>
      <c r="H3021"/>
      <c r="I3021"/>
      <c r="J3021"/>
      <c r="K3021"/>
      <c r="L3021"/>
      <c r="M3021"/>
      <c r="N3021"/>
      <c r="O3021"/>
      <c r="P3021"/>
      <c r="Q3021"/>
      <c r="R3021"/>
      <c r="S3021"/>
      <c r="T3021"/>
      <c r="U3021"/>
      <c r="V3021"/>
      <c r="W3021"/>
    </row>
    <row r="3022" spans="2:23" x14ac:dyDescent="0.35">
      <c r="B3022"/>
      <c r="C3022"/>
      <c r="D3022"/>
      <c r="E3022"/>
      <c r="F3022"/>
      <c r="G3022"/>
      <c r="H3022"/>
      <c r="I3022"/>
      <c r="J3022"/>
      <c r="K3022"/>
      <c r="L3022"/>
      <c r="M3022"/>
      <c r="N3022"/>
      <c r="O3022"/>
      <c r="P3022"/>
      <c r="Q3022"/>
      <c r="R3022"/>
      <c r="S3022"/>
      <c r="T3022"/>
      <c r="U3022"/>
      <c r="V3022"/>
      <c r="W3022"/>
    </row>
    <row r="3023" spans="2:23" x14ac:dyDescent="0.35">
      <c r="B3023"/>
      <c r="C3023"/>
      <c r="D3023"/>
      <c r="E3023"/>
      <c r="F3023"/>
      <c r="G3023"/>
      <c r="H3023"/>
      <c r="I3023"/>
      <c r="J3023"/>
      <c r="K3023"/>
      <c r="L3023"/>
      <c r="M3023"/>
      <c r="N3023"/>
      <c r="O3023"/>
      <c r="P3023"/>
      <c r="Q3023"/>
      <c r="R3023"/>
      <c r="S3023"/>
      <c r="T3023"/>
      <c r="U3023"/>
      <c r="V3023"/>
      <c r="W3023"/>
    </row>
    <row r="3024" spans="2:23" x14ac:dyDescent="0.35">
      <c r="B3024"/>
      <c r="C3024"/>
      <c r="D3024"/>
      <c r="E3024"/>
      <c r="F3024"/>
      <c r="G3024"/>
      <c r="H3024"/>
      <c r="I3024"/>
      <c r="J3024"/>
      <c r="K3024"/>
      <c r="L3024"/>
      <c r="M3024"/>
      <c r="N3024"/>
      <c r="O3024"/>
      <c r="P3024"/>
      <c r="Q3024"/>
      <c r="R3024"/>
      <c r="S3024"/>
      <c r="T3024"/>
      <c r="U3024"/>
      <c r="V3024"/>
      <c r="W3024"/>
    </row>
    <row r="3025" spans="2:23" x14ac:dyDescent="0.35">
      <c r="B3025"/>
      <c r="C3025"/>
      <c r="D3025"/>
      <c r="E3025"/>
      <c r="F3025"/>
      <c r="G3025"/>
      <c r="H3025"/>
      <c r="I3025"/>
      <c r="J3025"/>
      <c r="K3025"/>
      <c r="L3025"/>
      <c r="M3025"/>
      <c r="N3025"/>
      <c r="O3025"/>
      <c r="P3025"/>
      <c r="Q3025"/>
      <c r="R3025"/>
      <c r="S3025"/>
      <c r="T3025"/>
      <c r="U3025"/>
      <c r="V3025"/>
      <c r="W3025"/>
    </row>
    <row r="3026" spans="2:23" x14ac:dyDescent="0.35">
      <c r="B3026"/>
      <c r="C3026"/>
      <c r="D3026"/>
      <c r="E3026"/>
      <c r="F3026"/>
      <c r="G3026"/>
      <c r="H3026"/>
      <c r="I3026"/>
      <c r="J3026"/>
      <c r="K3026"/>
      <c r="L3026"/>
      <c r="M3026"/>
      <c r="N3026"/>
      <c r="O3026"/>
      <c r="P3026"/>
      <c r="Q3026"/>
      <c r="R3026"/>
      <c r="S3026"/>
      <c r="T3026"/>
      <c r="U3026"/>
      <c r="V3026"/>
      <c r="W3026"/>
    </row>
    <row r="3027" spans="2:23" x14ac:dyDescent="0.35">
      <c r="B3027"/>
      <c r="C3027"/>
      <c r="D3027"/>
      <c r="E3027"/>
      <c r="F3027"/>
      <c r="G3027"/>
      <c r="H3027"/>
      <c r="I3027"/>
      <c r="J3027"/>
      <c r="K3027"/>
      <c r="L3027"/>
      <c r="M3027"/>
      <c r="N3027"/>
      <c r="O3027"/>
      <c r="P3027"/>
      <c r="Q3027"/>
      <c r="R3027"/>
      <c r="S3027"/>
      <c r="T3027"/>
      <c r="U3027"/>
      <c r="V3027"/>
      <c r="W3027"/>
    </row>
    <row r="3028" spans="2:23" x14ac:dyDescent="0.35">
      <c r="B3028"/>
      <c r="C3028"/>
      <c r="D3028"/>
      <c r="E3028"/>
      <c r="F3028"/>
      <c r="G3028"/>
      <c r="H3028"/>
      <c r="I3028"/>
      <c r="J3028"/>
      <c r="K3028"/>
      <c r="L3028"/>
      <c r="M3028"/>
      <c r="N3028"/>
      <c r="O3028"/>
      <c r="P3028"/>
      <c r="Q3028"/>
      <c r="R3028"/>
      <c r="S3028"/>
      <c r="T3028"/>
      <c r="U3028"/>
      <c r="V3028"/>
      <c r="W3028"/>
    </row>
    <row r="3029" spans="2:23" x14ac:dyDescent="0.35">
      <c r="B3029"/>
      <c r="C3029"/>
      <c r="D3029"/>
      <c r="E3029"/>
      <c r="F3029"/>
      <c r="G3029"/>
      <c r="H3029"/>
      <c r="I3029"/>
      <c r="J3029"/>
      <c r="K3029"/>
      <c r="L3029"/>
      <c r="M3029"/>
      <c r="N3029"/>
      <c r="O3029"/>
      <c r="P3029"/>
      <c r="Q3029"/>
      <c r="R3029"/>
      <c r="S3029"/>
      <c r="T3029"/>
      <c r="U3029"/>
      <c r="V3029"/>
      <c r="W3029"/>
    </row>
    <row r="3030" spans="2:23" x14ac:dyDescent="0.35">
      <c r="B3030"/>
      <c r="C3030"/>
      <c r="D3030"/>
      <c r="E3030"/>
      <c r="F3030"/>
      <c r="G3030"/>
      <c r="H3030"/>
      <c r="I3030"/>
      <c r="J3030"/>
      <c r="K3030"/>
      <c r="L3030"/>
      <c r="M3030"/>
      <c r="N3030"/>
      <c r="O3030"/>
      <c r="P3030"/>
      <c r="Q3030"/>
      <c r="R3030"/>
      <c r="S3030"/>
      <c r="T3030"/>
      <c r="U3030"/>
      <c r="V3030"/>
      <c r="W3030"/>
    </row>
    <row r="3031" spans="2:23" x14ac:dyDescent="0.35">
      <c r="B3031"/>
      <c r="C3031"/>
      <c r="D3031"/>
      <c r="E3031"/>
      <c r="F3031"/>
      <c r="G3031"/>
      <c r="H3031"/>
      <c r="I3031"/>
      <c r="J3031"/>
      <c r="K3031"/>
      <c r="L3031"/>
      <c r="M3031"/>
      <c r="N3031"/>
      <c r="O3031"/>
      <c r="P3031"/>
      <c r="Q3031"/>
      <c r="R3031"/>
      <c r="S3031"/>
      <c r="T3031"/>
      <c r="U3031"/>
      <c r="V3031"/>
      <c r="W3031"/>
    </row>
    <row r="3032" spans="2:23" x14ac:dyDescent="0.35">
      <c r="B3032"/>
      <c r="C3032"/>
      <c r="D3032"/>
      <c r="E3032"/>
      <c r="F3032"/>
      <c r="G3032"/>
      <c r="H3032"/>
      <c r="I3032"/>
      <c r="J3032"/>
      <c r="K3032"/>
      <c r="L3032"/>
      <c r="M3032"/>
      <c r="N3032"/>
      <c r="O3032"/>
      <c r="P3032"/>
      <c r="Q3032"/>
      <c r="R3032"/>
      <c r="S3032"/>
      <c r="T3032"/>
      <c r="U3032"/>
      <c r="V3032"/>
      <c r="W3032"/>
    </row>
    <row r="3033" spans="2:23" x14ac:dyDescent="0.35">
      <c r="B3033"/>
      <c r="C3033"/>
      <c r="D3033"/>
      <c r="E3033"/>
      <c r="F3033"/>
      <c r="G3033"/>
      <c r="H3033"/>
      <c r="I3033"/>
      <c r="J3033"/>
      <c r="K3033"/>
      <c r="L3033"/>
      <c r="M3033"/>
      <c r="N3033"/>
      <c r="O3033"/>
      <c r="P3033"/>
      <c r="Q3033"/>
      <c r="R3033"/>
      <c r="S3033"/>
      <c r="T3033"/>
      <c r="U3033"/>
      <c r="V3033"/>
      <c r="W3033"/>
    </row>
    <row r="3034" spans="2:23" x14ac:dyDescent="0.35">
      <c r="B3034"/>
      <c r="C3034"/>
      <c r="D3034"/>
      <c r="E3034"/>
      <c r="F3034"/>
      <c r="G3034"/>
      <c r="H3034"/>
      <c r="I3034"/>
      <c r="J3034"/>
      <c r="K3034"/>
      <c r="L3034"/>
      <c r="M3034"/>
      <c r="N3034"/>
      <c r="O3034"/>
      <c r="P3034"/>
      <c r="Q3034"/>
      <c r="R3034"/>
      <c r="S3034"/>
      <c r="T3034"/>
      <c r="U3034"/>
      <c r="V3034"/>
      <c r="W3034"/>
    </row>
    <row r="3035" spans="2:23" x14ac:dyDescent="0.35">
      <c r="B3035"/>
      <c r="C3035"/>
      <c r="D3035"/>
      <c r="E3035"/>
      <c r="F3035"/>
      <c r="G3035"/>
      <c r="H3035"/>
      <c r="I3035"/>
      <c r="J3035"/>
      <c r="K3035"/>
      <c r="L3035"/>
      <c r="M3035"/>
      <c r="N3035"/>
      <c r="O3035"/>
      <c r="P3035"/>
      <c r="Q3035"/>
      <c r="R3035"/>
      <c r="S3035"/>
      <c r="T3035"/>
      <c r="U3035"/>
      <c r="V3035"/>
      <c r="W3035"/>
    </row>
    <row r="3036" spans="2:23" x14ac:dyDescent="0.35">
      <c r="B3036"/>
      <c r="C3036"/>
      <c r="D3036"/>
      <c r="E3036"/>
      <c r="F3036"/>
      <c r="G3036"/>
      <c r="H3036"/>
      <c r="I3036"/>
      <c r="J3036"/>
      <c r="K3036"/>
      <c r="L3036"/>
      <c r="M3036"/>
      <c r="N3036"/>
      <c r="O3036"/>
      <c r="P3036"/>
      <c r="Q3036"/>
      <c r="R3036"/>
      <c r="S3036"/>
      <c r="T3036"/>
      <c r="U3036"/>
      <c r="V3036"/>
      <c r="W3036"/>
    </row>
    <row r="3037" spans="2:23" x14ac:dyDescent="0.35">
      <c r="B3037"/>
      <c r="C3037"/>
      <c r="D3037"/>
      <c r="E3037"/>
      <c r="F3037"/>
      <c r="G3037"/>
      <c r="H3037"/>
      <c r="I3037"/>
      <c r="J3037"/>
      <c r="K3037"/>
      <c r="L3037"/>
      <c r="M3037"/>
      <c r="N3037"/>
      <c r="O3037"/>
      <c r="P3037"/>
      <c r="Q3037"/>
      <c r="R3037"/>
      <c r="S3037"/>
      <c r="T3037"/>
      <c r="U3037"/>
      <c r="V3037"/>
      <c r="W3037"/>
    </row>
    <row r="3038" spans="2:23" x14ac:dyDescent="0.35">
      <c r="B3038"/>
      <c r="C3038"/>
      <c r="D3038"/>
      <c r="E3038"/>
      <c r="F3038"/>
      <c r="G3038"/>
      <c r="H3038"/>
      <c r="I3038"/>
      <c r="J3038"/>
      <c r="K3038"/>
      <c r="L3038"/>
      <c r="M3038"/>
      <c r="N3038"/>
      <c r="O3038"/>
      <c r="P3038"/>
      <c r="Q3038"/>
      <c r="R3038"/>
      <c r="S3038"/>
      <c r="T3038"/>
      <c r="U3038"/>
      <c r="V3038"/>
      <c r="W3038"/>
    </row>
    <row r="3039" spans="2:23" x14ac:dyDescent="0.35">
      <c r="B3039"/>
      <c r="C3039"/>
      <c r="D3039"/>
      <c r="E3039"/>
      <c r="F3039"/>
      <c r="G3039"/>
      <c r="H3039"/>
      <c r="I3039"/>
      <c r="J3039"/>
      <c r="K3039"/>
      <c r="L3039"/>
      <c r="M3039"/>
      <c r="N3039"/>
      <c r="O3039"/>
      <c r="P3039"/>
      <c r="Q3039"/>
      <c r="R3039"/>
      <c r="S3039"/>
      <c r="T3039"/>
      <c r="U3039"/>
      <c r="V3039"/>
      <c r="W3039"/>
    </row>
    <row r="3040" spans="2:23" x14ac:dyDescent="0.35">
      <c r="B3040"/>
      <c r="C3040"/>
      <c r="D3040"/>
      <c r="E3040"/>
      <c r="F3040"/>
      <c r="G3040"/>
      <c r="H3040"/>
      <c r="I3040"/>
      <c r="J3040"/>
      <c r="K3040"/>
      <c r="L3040"/>
      <c r="M3040"/>
      <c r="N3040"/>
      <c r="O3040"/>
      <c r="P3040"/>
      <c r="Q3040"/>
      <c r="R3040"/>
      <c r="S3040"/>
      <c r="T3040"/>
      <c r="U3040"/>
      <c r="V3040"/>
      <c r="W3040"/>
    </row>
    <row r="3041" spans="2:23" x14ac:dyDescent="0.35">
      <c r="B3041"/>
      <c r="C3041"/>
      <c r="D3041"/>
      <c r="E3041"/>
      <c r="F3041"/>
      <c r="G3041"/>
      <c r="H3041"/>
      <c r="I3041"/>
      <c r="J3041"/>
      <c r="K3041"/>
      <c r="L3041"/>
      <c r="M3041"/>
      <c r="N3041"/>
      <c r="O3041"/>
      <c r="P3041"/>
      <c r="Q3041"/>
      <c r="R3041"/>
      <c r="S3041"/>
      <c r="T3041"/>
      <c r="U3041"/>
      <c r="V3041"/>
      <c r="W3041"/>
    </row>
    <row r="3042" spans="2:23" x14ac:dyDescent="0.35">
      <c r="B3042"/>
      <c r="C3042"/>
      <c r="D3042"/>
      <c r="E3042"/>
      <c r="F3042"/>
      <c r="G3042"/>
      <c r="H3042"/>
      <c r="I3042"/>
      <c r="J3042"/>
      <c r="K3042"/>
      <c r="L3042"/>
      <c r="M3042"/>
      <c r="N3042"/>
      <c r="O3042"/>
      <c r="P3042"/>
      <c r="Q3042"/>
      <c r="R3042"/>
      <c r="S3042"/>
      <c r="T3042"/>
      <c r="U3042"/>
      <c r="V3042"/>
      <c r="W3042"/>
    </row>
    <row r="3043" spans="2:23" x14ac:dyDescent="0.35">
      <c r="B3043"/>
      <c r="C3043"/>
      <c r="D3043"/>
      <c r="E3043"/>
      <c r="F3043"/>
      <c r="G3043"/>
      <c r="H3043"/>
      <c r="I3043"/>
      <c r="J3043"/>
      <c r="K3043"/>
      <c r="L3043"/>
      <c r="M3043"/>
      <c r="N3043"/>
      <c r="O3043"/>
      <c r="P3043"/>
      <c r="Q3043"/>
      <c r="R3043"/>
      <c r="S3043"/>
      <c r="T3043"/>
      <c r="U3043"/>
      <c r="V3043"/>
      <c r="W3043"/>
    </row>
    <row r="3044" spans="2:23" x14ac:dyDescent="0.35">
      <c r="B3044"/>
      <c r="C3044"/>
      <c r="D3044"/>
      <c r="E3044"/>
      <c r="F3044"/>
      <c r="G3044"/>
      <c r="H3044"/>
      <c r="I3044"/>
      <c r="J3044"/>
      <c r="K3044"/>
      <c r="L3044"/>
      <c r="M3044"/>
      <c r="N3044"/>
      <c r="O3044"/>
      <c r="P3044"/>
      <c r="Q3044"/>
      <c r="R3044"/>
      <c r="S3044"/>
      <c r="T3044"/>
      <c r="U3044"/>
      <c r="V3044"/>
      <c r="W3044"/>
    </row>
    <row r="3045" spans="2:23" x14ac:dyDescent="0.35">
      <c r="B3045"/>
      <c r="C3045"/>
      <c r="D3045"/>
      <c r="E3045"/>
      <c r="F3045"/>
      <c r="G3045"/>
      <c r="H3045"/>
      <c r="I3045"/>
      <c r="J3045"/>
      <c r="K3045"/>
      <c r="L3045"/>
      <c r="M3045"/>
      <c r="N3045"/>
      <c r="O3045"/>
      <c r="P3045"/>
      <c r="Q3045"/>
      <c r="R3045"/>
      <c r="S3045"/>
      <c r="T3045"/>
      <c r="U3045"/>
      <c r="V3045"/>
      <c r="W3045"/>
    </row>
    <row r="3046" spans="2:23" x14ac:dyDescent="0.35">
      <c r="B3046"/>
      <c r="C3046"/>
      <c r="D3046"/>
      <c r="E3046"/>
      <c r="F3046"/>
      <c r="G3046"/>
      <c r="H3046"/>
      <c r="I3046"/>
      <c r="J3046"/>
      <c r="K3046"/>
      <c r="L3046"/>
      <c r="M3046"/>
      <c r="N3046"/>
      <c r="O3046"/>
      <c r="P3046"/>
      <c r="Q3046"/>
      <c r="R3046"/>
      <c r="S3046"/>
      <c r="T3046"/>
      <c r="U3046"/>
      <c r="V3046"/>
      <c r="W3046"/>
    </row>
    <row r="3047" spans="2:23" x14ac:dyDescent="0.35">
      <c r="B3047"/>
      <c r="C3047"/>
      <c r="D3047"/>
      <c r="E3047"/>
      <c r="F3047"/>
      <c r="G3047"/>
      <c r="H3047"/>
      <c r="I3047"/>
      <c r="J3047"/>
      <c r="K3047"/>
      <c r="L3047"/>
      <c r="M3047"/>
      <c r="N3047"/>
      <c r="O3047"/>
      <c r="P3047"/>
      <c r="Q3047"/>
      <c r="R3047"/>
      <c r="S3047"/>
      <c r="T3047"/>
      <c r="U3047"/>
      <c r="V3047"/>
      <c r="W3047"/>
    </row>
    <row r="3048" spans="2:23" x14ac:dyDescent="0.35">
      <c r="B3048"/>
      <c r="C3048"/>
      <c r="D3048"/>
      <c r="E3048"/>
      <c r="F3048"/>
      <c r="G3048"/>
      <c r="H3048"/>
      <c r="I3048"/>
      <c r="J3048"/>
      <c r="K3048"/>
      <c r="L3048"/>
      <c r="M3048"/>
      <c r="N3048"/>
      <c r="O3048"/>
      <c r="P3048"/>
      <c r="Q3048"/>
      <c r="R3048"/>
      <c r="S3048"/>
      <c r="T3048"/>
      <c r="U3048"/>
      <c r="V3048"/>
      <c r="W3048"/>
    </row>
    <row r="3049" spans="2:23" x14ac:dyDescent="0.35">
      <c r="B3049"/>
      <c r="C3049"/>
      <c r="D3049"/>
      <c r="E3049"/>
      <c r="F3049"/>
      <c r="G3049"/>
      <c r="H3049"/>
      <c r="I3049"/>
      <c r="J3049"/>
      <c r="K3049"/>
      <c r="L3049"/>
      <c r="M3049"/>
      <c r="N3049"/>
      <c r="O3049"/>
      <c r="P3049"/>
      <c r="Q3049"/>
      <c r="R3049"/>
      <c r="S3049"/>
      <c r="T3049"/>
      <c r="U3049"/>
      <c r="V3049"/>
      <c r="W3049"/>
    </row>
    <row r="3050" spans="2:23" x14ac:dyDescent="0.35">
      <c r="B3050"/>
      <c r="C3050"/>
      <c r="D3050"/>
      <c r="E3050"/>
      <c r="F3050"/>
      <c r="G3050"/>
      <c r="H3050"/>
      <c r="I3050"/>
      <c r="J3050"/>
      <c r="K3050"/>
      <c r="L3050"/>
      <c r="M3050"/>
      <c r="N3050"/>
      <c r="O3050"/>
      <c r="P3050"/>
      <c r="Q3050"/>
      <c r="R3050"/>
      <c r="S3050"/>
      <c r="T3050"/>
      <c r="U3050"/>
      <c r="V3050"/>
      <c r="W3050"/>
    </row>
    <row r="3051" spans="2:23" x14ac:dyDescent="0.35">
      <c r="B3051"/>
      <c r="C3051"/>
      <c r="D3051"/>
      <c r="E3051"/>
      <c r="F3051"/>
      <c r="G3051"/>
      <c r="H3051"/>
      <c r="I3051"/>
      <c r="J3051"/>
      <c r="K3051"/>
      <c r="L3051"/>
      <c r="M3051"/>
      <c r="N3051"/>
      <c r="O3051"/>
      <c r="P3051"/>
      <c r="Q3051"/>
      <c r="R3051"/>
      <c r="S3051"/>
      <c r="T3051"/>
      <c r="U3051"/>
      <c r="V3051"/>
      <c r="W3051"/>
    </row>
    <row r="3052" spans="2:23" x14ac:dyDescent="0.35">
      <c r="B3052"/>
      <c r="C3052"/>
      <c r="D3052"/>
      <c r="E3052"/>
      <c r="F3052"/>
      <c r="G3052"/>
      <c r="H3052"/>
      <c r="I3052"/>
      <c r="J3052"/>
      <c r="K3052"/>
      <c r="L3052"/>
      <c r="M3052"/>
      <c r="N3052"/>
      <c r="O3052"/>
      <c r="P3052"/>
      <c r="Q3052"/>
      <c r="R3052"/>
      <c r="S3052"/>
      <c r="T3052"/>
      <c r="U3052"/>
      <c r="V3052"/>
      <c r="W3052"/>
    </row>
    <row r="3053" spans="2:23" x14ac:dyDescent="0.35">
      <c r="B3053"/>
      <c r="C3053"/>
      <c r="D3053"/>
      <c r="E3053"/>
      <c r="F3053"/>
      <c r="G3053"/>
      <c r="H3053"/>
      <c r="I3053"/>
      <c r="J3053"/>
      <c r="K3053"/>
      <c r="L3053"/>
      <c r="M3053"/>
      <c r="N3053"/>
      <c r="O3053"/>
      <c r="P3053"/>
      <c r="Q3053"/>
      <c r="R3053"/>
      <c r="S3053"/>
      <c r="T3053"/>
      <c r="U3053"/>
      <c r="V3053"/>
      <c r="W3053"/>
    </row>
    <row r="3054" spans="2:23" x14ac:dyDescent="0.35">
      <c r="B3054"/>
      <c r="C3054"/>
      <c r="D3054"/>
      <c r="E3054"/>
      <c r="F3054"/>
      <c r="G3054"/>
      <c r="H3054"/>
      <c r="I3054"/>
      <c r="J3054"/>
      <c r="K3054"/>
      <c r="L3054"/>
      <c r="M3054"/>
      <c r="N3054"/>
      <c r="O3054"/>
      <c r="P3054"/>
      <c r="Q3054"/>
      <c r="R3054"/>
      <c r="S3054"/>
      <c r="T3054"/>
      <c r="U3054"/>
      <c r="V3054"/>
      <c r="W3054"/>
    </row>
    <row r="3055" spans="2:23" x14ac:dyDescent="0.35">
      <c r="B3055"/>
      <c r="C3055"/>
      <c r="D3055"/>
      <c r="E3055"/>
      <c r="F3055"/>
      <c r="G3055"/>
      <c r="H3055"/>
      <c r="I3055"/>
      <c r="J3055"/>
      <c r="K3055"/>
      <c r="L3055"/>
      <c r="M3055"/>
      <c r="N3055"/>
      <c r="O3055"/>
      <c r="P3055"/>
      <c r="Q3055"/>
      <c r="R3055"/>
      <c r="S3055"/>
      <c r="T3055"/>
      <c r="U3055"/>
      <c r="V3055"/>
      <c r="W3055"/>
    </row>
    <row r="3056" spans="2:23" x14ac:dyDescent="0.35">
      <c r="B3056"/>
      <c r="C3056"/>
      <c r="D3056"/>
      <c r="E3056"/>
      <c r="F3056"/>
      <c r="G3056"/>
      <c r="H3056"/>
      <c r="I3056"/>
      <c r="J3056"/>
      <c r="K3056"/>
      <c r="L3056"/>
      <c r="M3056"/>
      <c r="N3056"/>
      <c r="O3056"/>
      <c r="P3056"/>
      <c r="Q3056"/>
      <c r="R3056"/>
      <c r="S3056"/>
      <c r="T3056"/>
      <c r="U3056"/>
      <c r="V3056"/>
      <c r="W3056"/>
    </row>
    <row r="3057" spans="2:23" x14ac:dyDescent="0.35">
      <c r="B3057"/>
      <c r="C3057"/>
      <c r="D3057"/>
      <c r="E3057"/>
      <c r="F3057"/>
      <c r="G3057"/>
      <c r="H3057"/>
      <c r="I3057"/>
      <c r="J3057"/>
      <c r="K3057"/>
      <c r="L3057"/>
      <c r="M3057"/>
      <c r="N3057"/>
      <c r="O3057"/>
      <c r="P3057"/>
      <c r="Q3057"/>
      <c r="R3057"/>
      <c r="S3057"/>
      <c r="T3057"/>
      <c r="U3057"/>
      <c r="V3057"/>
      <c r="W3057"/>
    </row>
    <row r="3058" spans="2:23" x14ac:dyDescent="0.35">
      <c r="B3058"/>
      <c r="C3058"/>
      <c r="D3058"/>
      <c r="E3058"/>
      <c r="F3058"/>
      <c r="G3058"/>
      <c r="H3058"/>
      <c r="I3058"/>
      <c r="J3058"/>
      <c r="K3058"/>
      <c r="L3058"/>
      <c r="M3058"/>
      <c r="N3058"/>
      <c r="O3058"/>
      <c r="P3058"/>
      <c r="Q3058"/>
      <c r="R3058"/>
      <c r="S3058"/>
      <c r="T3058"/>
      <c r="U3058"/>
      <c r="V3058"/>
      <c r="W3058"/>
    </row>
    <row r="3059" spans="2:23" x14ac:dyDescent="0.35">
      <c r="B3059"/>
      <c r="C3059"/>
      <c r="D3059"/>
      <c r="E3059"/>
      <c r="F3059"/>
      <c r="G3059"/>
      <c r="H3059"/>
      <c r="I3059"/>
      <c r="J3059"/>
      <c r="K3059"/>
      <c r="L3059"/>
      <c r="M3059"/>
      <c r="N3059"/>
      <c r="O3059"/>
      <c r="P3059"/>
      <c r="Q3059"/>
      <c r="R3059"/>
      <c r="S3059"/>
      <c r="T3059"/>
      <c r="U3059"/>
      <c r="V3059"/>
      <c r="W3059"/>
    </row>
    <row r="3060" spans="2:23" x14ac:dyDescent="0.35">
      <c r="B3060"/>
      <c r="C3060"/>
      <c r="D3060"/>
      <c r="E3060"/>
      <c r="F3060"/>
      <c r="G3060"/>
      <c r="H3060"/>
      <c r="I3060"/>
      <c r="J3060"/>
      <c r="K3060"/>
      <c r="L3060"/>
      <c r="M3060"/>
      <c r="N3060"/>
      <c r="O3060"/>
      <c r="P3060"/>
      <c r="Q3060"/>
      <c r="R3060"/>
      <c r="S3060"/>
      <c r="T3060"/>
      <c r="U3060"/>
      <c r="V3060"/>
      <c r="W3060"/>
    </row>
    <row r="3061" spans="2:23" x14ac:dyDescent="0.35">
      <c r="B3061"/>
      <c r="C3061"/>
      <c r="D3061"/>
      <c r="E3061"/>
      <c r="F3061"/>
      <c r="G3061"/>
      <c r="H3061"/>
      <c r="I3061"/>
      <c r="J3061"/>
      <c r="K3061"/>
      <c r="L3061"/>
      <c r="M3061"/>
      <c r="N3061"/>
      <c r="O3061"/>
      <c r="P3061"/>
      <c r="Q3061"/>
      <c r="R3061"/>
      <c r="S3061"/>
      <c r="T3061"/>
      <c r="U3061"/>
      <c r="V3061"/>
      <c r="W3061"/>
    </row>
    <row r="3062" spans="2:23" x14ac:dyDescent="0.35">
      <c r="B3062"/>
      <c r="C3062"/>
      <c r="D3062"/>
      <c r="E3062"/>
      <c r="F3062"/>
      <c r="G3062"/>
      <c r="H3062"/>
      <c r="I3062"/>
      <c r="J3062"/>
      <c r="K3062"/>
      <c r="L3062"/>
      <c r="M3062"/>
      <c r="N3062"/>
      <c r="O3062"/>
      <c r="P3062"/>
      <c r="Q3062"/>
      <c r="R3062"/>
      <c r="S3062"/>
      <c r="T3062"/>
      <c r="U3062"/>
      <c r="V3062"/>
      <c r="W3062"/>
    </row>
    <row r="3063" spans="2:23" x14ac:dyDescent="0.35">
      <c r="B3063"/>
      <c r="C3063"/>
      <c r="D3063"/>
      <c r="E3063"/>
      <c r="F3063"/>
      <c r="G3063"/>
      <c r="H3063"/>
      <c r="I3063"/>
      <c r="J3063"/>
      <c r="K3063"/>
      <c r="L3063"/>
      <c r="M3063"/>
      <c r="N3063"/>
      <c r="O3063"/>
      <c r="P3063"/>
      <c r="Q3063"/>
      <c r="R3063"/>
      <c r="S3063"/>
      <c r="T3063"/>
      <c r="U3063"/>
      <c r="V3063"/>
      <c r="W3063"/>
    </row>
    <row r="3064" spans="2:23" x14ac:dyDescent="0.35">
      <c r="B3064"/>
      <c r="C3064"/>
      <c r="D3064"/>
      <c r="E3064"/>
      <c r="F3064"/>
      <c r="G3064"/>
      <c r="H3064"/>
      <c r="I3064"/>
      <c r="J3064"/>
      <c r="K3064"/>
      <c r="L3064"/>
      <c r="M3064"/>
      <c r="N3064"/>
      <c r="O3064"/>
      <c r="P3064"/>
      <c r="Q3064"/>
      <c r="R3064"/>
      <c r="S3064"/>
      <c r="T3064"/>
      <c r="U3064"/>
      <c r="V3064"/>
      <c r="W3064"/>
    </row>
    <row r="3065" spans="2:23" x14ac:dyDescent="0.35">
      <c r="B3065"/>
      <c r="C3065"/>
      <c r="D3065"/>
      <c r="E3065"/>
      <c r="F3065"/>
      <c r="G3065"/>
      <c r="H3065"/>
      <c r="I3065"/>
      <c r="J3065"/>
      <c r="K3065"/>
      <c r="L3065"/>
      <c r="M3065"/>
      <c r="N3065"/>
      <c r="O3065"/>
      <c r="P3065"/>
      <c r="Q3065"/>
      <c r="R3065"/>
      <c r="S3065"/>
      <c r="T3065"/>
      <c r="U3065"/>
      <c r="V3065"/>
      <c r="W3065"/>
    </row>
    <row r="3066" spans="2:23" x14ac:dyDescent="0.35">
      <c r="B3066"/>
      <c r="C3066"/>
      <c r="D3066"/>
      <c r="E3066"/>
      <c r="F3066"/>
      <c r="G3066"/>
      <c r="H3066"/>
      <c r="I3066"/>
      <c r="J3066"/>
      <c r="K3066"/>
      <c r="L3066"/>
      <c r="M3066"/>
      <c r="N3066"/>
      <c r="O3066"/>
      <c r="P3066"/>
      <c r="Q3066"/>
      <c r="R3066"/>
      <c r="S3066"/>
      <c r="T3066"/>
      <c r="U3066"/>
      <c r="V3066"/>
      <c r="W3066"/>
    </row>
    <row r="3067" spans="2:23" x14ac:dyDescent="0.35">
      <c r="B3067"/>
      <c r="C3067"/>
      <c r="D3067"/>
      <c r="E3067"/>
      <c r="F3067"/>
      <c r="G3067"/>
      <c r="H3067"/>
      <c r="I3067"/>
      <c r="J3067"/>
      <c r="K3067"/>
      <c r="L3067"/>
      <c r="M3067"/>
      <c r="N3067"/>
      <c r="O3067"/>
      <c r="P3067"/>
      <c r="Q3067"/>
      <c r="R3067"/>
      <c r="S3067"/>
      <c r="T3067"/>
      <c r="U3067"/>
      <c r="V3067"/>
      <c r="W3067"/>
    </row>
    <row r="3068" spans="2:23" x14ac:dyDescent="0.35">
      <c r="B3068"/>
      <c r="C3068"/>
      <c r="D3068"/>
      <c r="E3068"/>
      <c r="F3068"/>
      <c r="G3068"/>
      <c r="H3068"/>
      <c r="I3068"/>
      <c r="J3068"/>
      <c r="K3068"/>
      <c r="L3068"/>
      <c r="M3068"/>
      <c r="N3068"/>
      <c r="O3068"/>
      <c r="P3068"/>
      <c r="Q3068"/>
      <c r="R3068"/>
      <c r="S3068"/>
      <c r="T3068"/>
      <c r="U3068"/>
      <c r="V3068"/>
      <c r="W3068"/>
    </row>
    <row r="3069" spans="2:23" x14ac:dyDescent="0.35">
      <c r="B3069"/>
      <c r="C3069"/>
      <c r="D3069"/>
      <c r="E3069"/>
      <c r="F3069"/>
      <c r="G3069"/>
      <c r="H3069"/>
      <c r="I3069"/>
      <c r="J3069"/>
      <c r="K3069"/>
      <c r="L3069"/>
      <c r="M3069"/>
      <c r="N3069"/>
      <c r="O3069"/>
      <c r="P3069"/>
      <c r="Q3069"/>
      <c r="R3069"/>
      <c r="S3069"/>
      <c r="T3069"/>
      <c r="U3069"/>
      <c r="V3069"/>
      <c r="W3069"/>
    </row>
    <row r="3070" spans="2:23" x14ac:dyDescent="0.35">
      <c r="B3070"/>
      <c r="C3070"/>
      <c r="D3070"/>
      <c r="E3070"/>
      <c r="F3070"/>
      <c r="G3070"/>
      <c r="H3070"/>
      <c r="I3070"/>
      <c r="J3070"/>
      <c r="K3070"/>
      <c r="L3070"/>
      <c r="M3070"/>
      <c r="N3070"/>
      <c r="O3070"/>
      <c r="P3070"/>
      <c r="Q3070"/>
      <c r="R3070"/>
      <c r="S3070"/>
      <c r="T3070"/>
      <c r="U3070"/>
      <c r="V3070"/>
      <c r="W3070"/>
    </row>
    <row r="3071" spans="2:23" x14ac:dyDescent="0.35">
      <c r="B3071"/>
      <c r="C3071"/>
      <c r="D3071"/>
      <c r="E3071"/>
      <c r="F3071"/>
      <c r="G3071"/>
      <c r="H3071"/>
      <c r="I3071"/>
      <c r="J3071"/>
      <c r="K3071"/>
      <c r="L3071"/>
      <c r="M3071"/>
      <c r="N3071"/>
      <c r="O3071"/>
      <c r="P3071"/>
      <c r="Q3071"/>
      <c r="R3071"/>
      <c r="S3071"/>
      <c r="T3071"/>
      <c r="U3071"/>
      <c r="V3071"/>
      <c r="W3071"/>
    </row>
    <row r="3072" spans="2:23" x14ac:dyDescent="0.35">
      <c r="B3072"/>
      <c r="C3072"/>
      <c r="D3072"/>
      <c r="E3072"/>
      <c r="F3072"/>
      <c r="G3072"/>
      <c r="H3072"/>
      <c r="I3072"/>
      <c r="J3072"/>
      <c r="K3072"/>
      <c r="L3072"/>
      <c r="M3072"/>
      <c r="N3072"/>
      <c r="O3072"/>
      <c r="P3072"/>
      <c r="Q3072"/>
      <c r="R3072"/>
      <c r="S3072"/>
      <c r="T3072"/>
      <c r="U3072"/>
      <c r="V3072"/>
      <c r="W3072"/>
    </row>
    <row r="3073" spans="2:23" x14ac:dyDescent="0.35">
      <c r="B3073"/>
      <c r="C3073"/>
      <c r="D3073"/>
      <c r="E3073"/>
      <c r="F3073"/>
      <c r="G3073"/>
      <c r="H3073"/>
      <c r="I3073"/>
      <c r="J3073"/>
      <c r="K3073"/>
      <c r="L3073"/>
      <c r="M3073"/>
      <c r="N3073"/>
      <c r="O3073"/>
      <c r="P3073"/>
      <c r="Q3073"/>
      <c r="R3073"/>
      <c r="S3073"/>
      <c r="T3073"/>
      <c r="U3073"/>
      <c r="V3073"/>
      <c r="W3073"/>
    </row>
    <row r="3074" spans="2:23" x14ac:dyDescent="0.35">
      <c r="B3074"/>
      <c r="C3074"/>
      <c r="D3074"/>
      <c r="E3074"/>
      <c r="F3074"/>
      <c r="G3074"/>
      <c r="H3074"/>
      <c r="I3074"/>
      <c r="J3074"/>
      <c r="K3074"/>
      <c r="L3074"/>
      <c r="M3074"/>
      <c r="N3074"/>
      <c r="O3074"/>
      <c r="P3074"/>
      <c r="Q3074"/>
      <c r="R3074"/>
      <c r="S3074"/>
      <c r="T3074"/>
      <c r="U3074"/>
      <c r="V3074"/>
      <c r="W3074"/>
    </row>
    <row r="3075" spans="2:23" x14ac:dyDescent="0.35">
      <c r="B3075"/>
      <c r="C3075"/>
      <c r="D3075"/>
      <c r="E3075"/>
      <c r="F3075"/>
      <c r="G3075"/>
      <c r="H3075"/>
      <c r="I3075"/>
      <c r="J3075"/>
      <c r="K3075"/>
      <c r="L3075"/>
      <c r="M3075"/>
      <c r="N3075"/>
      <c r="O3075"/>
      <c r="P3075"/>
      <c r="Q3075"/>
      <c r="R3075"/>
      <c r="S3075"/>
      <c r="T3075"/>
      <c r="U3075"/>
      <c r="V3075"/>
      <c r="W3075"/>
    </row>
    <row r="3076" spans="2:23" x14ac:dyDescent="0.35">
      <c r="B3076"/>
      <c r="C3076"/>
      <c r="D3076"/>
      <c r="E3076"/>
      <c r="F3076"/>
      <c r="G3076"/>
      <c r="H3076"/>
      <c r="I3076"/>
      <c r="J3076"/>
      <c r="K3076"/>
      <c r="L3076"/>
      <c r="M3076"/>
      <c r="N3076"/>
      <c r="O3076"/>
      <c r="P3076"/>
      <c r="Q3076"/>
      <c r="R3076"/>
      <c r="S3076"/>
      <c r="T3076"/>
      <c r="U3076"/>
      <c r="V3076"/>
      <c r="W3076"/>
    </row>
    <row r="3077" spans="2:23" x14ac:dyDescent="0.35">
      <c r="B3077"/>
      <c r="C3077"/>
      <c r="D3077"/>
      <c r="E3077"/>
      <c r="F3077"/>
      <c r="G3077"/>
      <c r="H3077"/>
      <c r="I3077"/>
      <c r="J3077"/>
      <c r="K3077"/>
      <c r="L3077"/>
      <c r="M3077"/>
      <c r="N3077"/>
      <c r="O3077"/>
      <c r="P3077"/>
      <c r="Q3077"/>
      <c r="R3077"/>
      <c r="S3077"/>
      <c r="T3077"/>
      <c r="U3077"/>
      <c r="V3077"/>
      <c r="W3077"/>
    </row>
    <row r="3078" spans="2:23" x14ac:dyDescent="0.35">
      <c r="B3078"/>
      <c r="C3078"/>
      <c r="D3078"/>
      <c r="E3078"/>
      <c r="F3078"/>
      <c r="G3078"/>
      <c r="H3078"/>
      <c r="I3078"/>
      <c r="J3078"/>
      <c r="K3078"/>
      <c r="L3078"/>
      <c r="M3078"/>
      <c r="N3078"/>
      <c r="O3078"/>
      <c r="P3078"/>
      <c r="Q3078"/>
      <c r="R3078"/>
      <c r="S3078"/>
      <c r="T3078"/>
      <c r="U3078"/>
      <c r="V3078"/>
      <c r="W3078"/>
    </row>
    <row r="3079" spans="2:23" x14ac:dyDescent="0.35">
      <c r="B3079"/>
      <c r="C3079"/>
      <c r="D3079"/>
      <c r="E3079"/>
      <c r="F3079"/>
      <c r="G3079"/>
      <c r="H3079"/>
      <c r="I3079"/>
      <c r="J3079"/>
      <c r="K3079"/>
      <c r="L3079"/>
      <c r="M3079"/>
      <c r="N3079"/>
      <c r="O3079"/>
      <c r="P3079"/>
      <c r="Q3079"/>
      <c r="R3079"/>
      <c r="S3079"/>
      <c r="T3079"/>
      <c r="U3079"/>
      <c r="V3079"/>
      <c r="W3079"/>
    </row>
    <row r="3080" spans="2:23" x14ac:dyDescent="0.35">
      <c r="B3080"/>
      <c r="C3080"/>
      <c r="D3080"/>
      <c r="E3080"/>
      <c r="F3080"/>
      <c r="G3080"/>
      <c r="H3080"/>
      <c r="I3080"/>
      <c r="J3080"/>
      <c r="K3080"/>
      <c r="L3080"/>
      <c r="M3080"/>
      <c r="N3080"/>
      <c r="O3080"/>
      <c r="P3080"/>
      <c r="Q3080"/>
      <c r="R3080"/>
      <c r="S3080"/>
      <c r="T3080"/>
      <c r="U3080"/>
      <c r="V3080"/>
      <c r="W3080"/>
    </row>
    <row r="3081" spans="2:23" x14ac:dyDescent="0.35">
      <c r="B3081"/>
      <c r="C3081"/>
      <c r="D3081"/>
      <c r="E3081"/>
      <c r="F3081"/>
      <c r="G3081"/>
      <c r="H3081"/>
      <c r="I3081"/>
      <c r="J3081"/>
      <c r="K3081"/>
      <c r="L3081"/>
      <c r="M3081"/>
      <c r="N3081"/>
      <c r="O3081"/>
      <c r="P3081"/>
      <c r="Q3081"/>
      <c r="R3081"/>
      <c r="S3081"/>
      <c r="T3081"/>
      <c r="U3081"/>
      <c r="V3081"/>
      <c r="W3081"/>
    </row>
    <row r="3082" spans="2:23" x14ac:dyDescent="0.35">
      <c r="B3082"/>
      <c r="C3082"/>
      <c r="D3082"/>
      <c r="E3082"/>
      <c r="F3082"/>
      <c r="G3082"/>
      <c r="H3082"/>
      <c r="I3082"/>
      <c r="J3082"/>
      <c r="K3082"/>
      <c r="L3082"/>
      <c r="M3082"/>
      <c r="N3082"/>
      <c r="O3082"/>
      <c r="P3082"/>
      <c r="Q3082"/>
      <c r="R3082"/>
      <c r="S3082"/>
      <c r="T3082"/>
      <c r="U3082"/>
      <c r="V3082"/>
      <c r="W3082"/>
    </row>
    <row r="3083" spans="2:23" x14ac:dyDescent="0.35">
      <c r="B3083"/>
      <c r="C3083"/>
      <c r="D3083"/>
      <c r="E3083"/>
      <c r="F3083"/>
      <c r="G3083"/>
      <c r="H3083"/>
      <c r="I3083"/>
      <c r="J3083"/>
      <c r="K3083"/>
      <c r="L3083"/>
      <c r="M3083"/>
      <c r="N3083"/>
      <c r="O3083"/>
      <c r="P3083"/>
      <c r="Q3083"/>
      <c r="R3083"/>
      <c r="S3083"/>
      <c r="T3083"/>
      <c r="U3083"/>
      <c r="V3083"/>
      <c r="W3083"/>
    </row>
    <row r="3084" spans="2:23" x14ac:dyDescent="0.35">
      <c r="B3084"/>
      <c r="C3084"/>
      <c r="D3084"/>
      <c r="E3084"/>
      <c r="F3084"/>
      <c r="G3084"/>
      <c r="H3084"/>
      <c r="I3084"/>
      <c r="J3084"/>
      <c r="K3084"/>
      <c r="L3084"/>
      <c r="M3084"/>
      <c r="N3084"/>
      <c r="O3084"/>
      <c r="P3084"/>
      <c r="Q3084"/>
      <c r="R3084"/>
      <c r="S3084"/>
      <c r="T3084"/>
      <c r="U3084"/>
      <c r="V3084"/>
      <c r="W3084"/>
    </row>
    <row r="3085" spans="2:23" x14ac:dyDescent="0.35">
      <c r="B3085"/>
      <c r="C3085"/>
      <c r="D3085"/>
      <c r="E3085"/>
      <c r="F3085"/>
      <c r="G3085"/>
      <c r="H3085"/>
      <c r="I3085"/>
      <c r="J3085"/>
      <c r="K3085"/>
      <c r="L3085"/>
      <c r="M3085"/>
      <c r="N3085"/>
      <c r="O3085"/>
      <c r="P3085"/>
      <c r="Q3085"/>
      <c r="R3085"/>
      <c r="S3085"/>
      <c r="T3085"/>
      <c r="U3085"/>
      <c r="V3085"/>
      <c r="W3085"/>
    </row>
    <row r="3086" spans="2:23" x14ac:dyDescent="0.35">
      <c r="B3086"/>
      <c r="C3086"/>
      <c r="D3086"/>
      <c r="E3086"/>
      <c r="F3086"/>
      <c r="G3086"/>
      <c r="H3086"/>
      <c r="I3086"/>
      <c r="J3086"/>
      <c r="K3086"/>
      <c r="L3086"/>
      <c r="M3086"/>
      <c r="N3086"/>
      <c r="O3086"/>
      <c r="P3086"/>
      <c r="Q3086"/>
      <c r="R3086"/>
      <c r="S3086"/>
      <c r="T3086"/>
      <c r="U3086"/>
      <c r="V3086"/>
      <c r="W3086"/>
    </row>
    <row r="3087" spans="2:23" x14ac:dyDescent="0.35">
      <c r="B3087"/>
      <c r="C3087"/>
      <c r="D3087"/>
      <c r="E3087"/>
      <c r="F3087"/>
      <c r="G3087"/>
      <c r="H3087"/>
      <c r="I3087"/>
      <c r="J3087"/>
      <c r="K3087"/>
      <c r="L3087"/>
      <c r="M3087"/>
      <c r="N3087"/>
      <c r="O3087"/>
      <c r="P3087"/>
      <c r="Q3087"/>
      <c r="R3087"/>
      <c r="S3087"/>
      <c r="T3087"/>
      <c r="U3087"/>
      <c r="V3087"/>
      <c r="W3087"/>
    </row>
    <row r="3088" spans="2:23" x14ac:dyDescent="0.35">
      <c r="B3088"/>
      <c r="C3088"/>
      <c r="D3088"/>
      <c r="E3088"/>
      <c r="F3088"/>
      <c r="G3088"/>
      <c r="H3088"/>
      <c r="I3088"/>
      <c r="J3088"/>
      <c r="K3088"/>
      <c r="L3088"/>
      <c r="M3088"/>
      <c r="N3088"/>
      <c r="O3088"/>
      <c r="P3088"/>
      <c r="Q3088"/>
      <c r="R3088"/>
      <c r="S3088"/>
      <c r="T3088"/>
      <c r="U3088"/>
      <c r="V3088"/>
      <c r="W3088"/>
    </row>
    <row r="3089" spans="2:23" x14ac:dyDescent="0.35">
      <c r="B3089"/>
      <c r="C3089"/>
      <c r="D3089"/>
      <c r="E3089"/>
      <c r="F3089"/>
      <c r="G3089"/>
      <c r="H3089"/>
      <c r="I3089"/>
      <c r="J3089"/>
      <c r="K3089"/>
      <c r="L3089"/>
      <c r="M3089"/>
      <c r="N3089"/>
      <c r="O3089"/>
      <c r="P3089"/>
      <c r="Q3089"/>
      <c r="R3089"/>
      <c r="S3089"/>
      <c r="T3089"/>
      <c r="U3089"/>
      <c r="V3089"/>
      <c r="W3089"/>
    </row>
    <row r="3090" spans="2:23" x14ac:dyDescent="0.35">
      <c r="B3090"/>
      <c r="C3090"/>
      <c r="D3090"/>
      <c r="E3090"/>
      <c r="F3090"/>
      <c r="G3090"/>
      <c r="H3090"/>
      <c r="I3090"/>
      <c r="J3090"/>
      <c r="K3090"/>
      <c r="L3090"/>
      <c r="M3090"/>
      <c r="N3090"/>
      <c r="O3090"/>
      <c r="P3090"/>
      <c r="Q3090"/>
      <c r="R3090"/>
      <c r="S3090"/>
      <c r="T3090"/>
      <c r="U3090"/>
      <c r="V3090"/>
      <c r="W3090"/>
    </row>
    <row r="3091" spans="2:23" x14ac:dyDescent="0.35">
      <c r="B3091"/>
      <c r="C3091"/>
      <c r="D3091"/>
      <c r="E3091"/>
      <c r="F3091"/>
      <c r="G3091"/>
      <c r="H3091"/>
      <c r="I3091"/>
      <c r="J3091"/>
      <c r="K3091"/>
      <c r="L3091"/>
      <c r="M3091"/>
      <c r="N3091"/>
      <c r="O3091"/>
      <c r="P3091"/>
      <c r="Q3091"/>
      <c r="R3091"/>
      <c r="S3091"/>
      <c r="T3091"/>
      <c r="U3091"/>
      <c r="V3091"/>
      <c r="W3091"/>
    </row>
    <row r="3092" spans="2:23" x14ac:dyDescent="0.35">
      <c r="B3092"/>
      <c r="C3092"/>
      <c r="D3092"/>
      <c r="E3092"/>
      <c r="F3092"/>
      <c r="G3092"/>
      <c r="H3092"/>
      <c r="I3092"/>
      <c r="J3092"/>
      <c r="K3092"/>
      <c r="L3092"/>
      <c r="M3092"/>
      <c r="N3092"/>
      <c r="O3092"/>
      <c r="P3092"/>
      <c r="Q3092"/>
      <c r="R3092"/>
      <c r="S3092"/>
      <c r="T3092"/>
      <c r="U3092"/>
      <c r="V3092"/>
      <c r="W3092"/>
    </row>
    <row r="3093" spans="2:23" x14ac:dyDescent="0.35">
      <c r="B3093"/>
      <c r="C3093"/>
      <c r="D3093"/>
      <c r="E3093"/>
      <c r="F3093"/>
      <c r="G3093"/>
      <c r="H3093"/>
      <c r="I3093"/>
      <c r="J3093"/>
      <c r="K3093"/>
      <c r="L3093"/>
      <c r="M3093"/>
      <c r="N3093"/>
      <c r="O3093"/>
      <c r="P3093"/>
      <c r="Q3093"/>
      <c r="R3093"/>
      <c r="S3093"/>
      <c r="T3093"/>
      <c r="U3093"/>
      <c r="V3093"/>
      <c r="W3093"/>
    </row>
    <row r="3094" spans="2:23" x14ac:dyDescent="0.35">
      <c r="B3094"/>
      <c r="C3094"/>
      <c r="D3094"/>
      <c r="E3094"/>
      <c r="F3094"/>
      <c r="G3094"/>
      <c r="H3094"/>
      <c r="I3094"/>
      <c r="J3094"/>
      <c r="K3094"/>
      <c r="L3094"/>
      <c r="M3094"/>
      <c r="N3094"/>
      <c r="O3094"/>
      <c r="P3094"/>
      <c r="Q3094"/>
      <c r="R3094"/>
      <c r="S3094"/>
      <c r="T3094"/>
      <c r="U3094"/>
      <c r="V3094"/>
      <c r="W3094"/>
    </row>
    <row r="3095" spans="2:23" x14ac:dyDescent="0.35">
      <c r="B3095"/>
      <c r="C3095"/>
      <c r="D3095"/>
      <c r="E3095"/>
      <c r="F3095"/>
      <c r="G3095"/>
      <c r="H3095"/>
      <c r="I3095"/>
      <c r="J3095"/>
      <c r="K3095"/>
      <c r="L3095"/>
      <c r="M3095"/>
      <c r="N3095"/>
      <c r="O3095"/>
      <c r="P3095"/>
      <c r="Q3095"/>
      <c r="R3095"/>
      <c r="S3095"/>
      <c r="T3095"/>
      <c r="U3095"/>
      <c r="V3095"/>
      <c r="W3095"/>
    </row>
    <row r="3096" spans="2:23" x14ac:dyDescent="0.35">
      <c r="B3096"/>
      <c r="C3096"/>
      <c r="D3096"/>
      <c r="E3096"/>
      <c r="F3096"/>
      <c r="G3096"/>
      <c r="H3096"/>
      <c r="I3096"/>
      <c r="J3096"/>
      <c r="K3096"/>
      <c r="L3096"/>
      <c r="M3096"/>
      <c r="N3096"/>
      <c r="O3096"/>
      <c r="P3096"/>
      <c r="Q3096"/>
      <c r="R3096"/>
      <c r="S3096"/>
      <c r="T3096"/>
      <c r="U3096"/>
      <c r="V3096"/>
      <c r="W3096"/>
    </row>
    <row r="3097" spans="2:23" x14ac:dyDescent="0.35">
      <c r="B3097"/>
      <c r="C3097"/>
      <c r="D3097"/>
      <c r="E3097"/>
      <c r="F3097"/>
      <c r="G3097"/>
      <c r="H3097"/>
      <c r="I3097"/>
      <c r="J3097"/>
      <c r="K3097"/>
      <c r="L3097"/>
      <c r="M3097"/>
      <c r="N3097"/>
      <c r="O3097"/>
      <c r="P3097"/>
      <c r="Q3097"/>
      <c r="R3097"/>
      <c r="S3097"/>
      <c r="T3097"/>
      <c r="U3097"/>
      <c r="V3097"/>
      <c r="W3097"/>
    </row>
    <row r="3098" spans="2:23" x14ac:dyDescent="0.35">
      <c r="B3098"/>
      <c r="C3098"/>
      <c r="D3098"/>
      <c r="E3098"/>
      <c r="F3098"/>
      <c r="G3098"/>
      <c r="H3098"/>
      <c r="I3098"/>
      <c r="J3098"/>
      <c r="K3098"/>
      <c r="L3098"/>
      <c r="M3098"/>
      <c r="N3098"/>
      <c r="O3098"/>
      <c r="P3098"/>
      <c r="Q3098"/>
      <c r="R3098"/>
      <c r="S3098"/>
      <c r="T3098"/>
      <c r="U3098"/>
      <c r="V3098"/>
      <c r="W3098"/>
    </row>
    <row r="3099" spans="2:23" x14ac:dyDescent="0.35">
      <c r="B3099"/>
      <c r="C3099"/>
      <c r="D3099"/>
      <c r="E3099"/>
      <c r="F3099"/>
      <c r="G3099"/>
      <c r="H3099"/>
      <c r="I3099"/>
      <c r="J3099"/>
      <c r="K3099"/>
      <c r="L3099"/>
      <c r="M3099"/>
      <c r="N3099"/>
      <c r="O3099"/>
      <c r="P3099"/>
      <c r="Q3099"/>
      <c r="R3099"/>
      <c r="S3099"/>
      <c r="T3099"/>
      <c r="U3099"/>
      <c r="V3099"/>
      <c r="W3099"/>
    </row>
    <row r="3100" spans="2:23" x14ac:dyDescent="0.35">
      <c r="B3100"/>
      <c r="C3100"/>
      <c r="D3100"/>
      <c r="E3100"/>
      <c r="F3100"/>
      <c r="G3100"/>
      <c r="H3100"/>
      <c r="I3100"/>
      <c r="J3100"/>
      <c r="K3100"/>
      <c r="L3100"/>
      <c r="M3100"/>
      <c r="N3100"/>
      <c r="O3100"/>
      <c r="P3100"/>
      <c r="Q3100"/>
      <c r="R3100"/>
      <c r="S3100"/>
      <c r="T3100"/>
      <c r="U3100"/>
      <c r="V3100"/>
      <c r="W3100"/>
    </row>
    <row r="3101" spans="2:23" x14ac:dyDescent="0.35">
      <c r="B3101"/>
      <c r="C3101"/>
      <c r="D3101"/>
      <c r="E3101"/>
      <c r="F3101"/>
      <c r="G3101"/>
      <c r="H3101"/>
      <c r="I3101"/>
      <c r="J3101"/>
      <c r="K3101"/>
      <c r="L3101"/>
      <c r="M3101"/>
      <c r="N3101"/>
      <c r="O3101"/>
      <c r="P3101"/>
      <c r="Q3101"/>
      <c r="R3101"/>
      <c r="S3101"/>
      <c r="T3101"/>
      <c r="U3101"/>
      <c r="V3101"/>
      <c r="W3101"/>
    </row>
    <row r="3102" spans="2:23" x14ac:dyDescent="0.35">
      <c r="B3102"/>
      <c r="C3102"/>
      <c r="D3102"/>
      <c r="E3102"/>
      <c r="F3102"/>
      <c r="G3102"/>
      <c r="H3102"/>
      <c r="I3102"/>
      <c r="J3102"/>
      <c r="K3102"/>
      <c r="L3102"/>
      <c r="M3102"/>
      <c r="N3102"/>
      <c r="O3102"/>
      <c r="P3102"/>
      <c r="Q3102"/>
      <c r="R3102"/>
      <c r="S3102"/>
      <c r="T3102"/>
      <c r="U3102"/>
      <c r="V3102"/>
      <c r="W3102"/>
    </row>
    <row r="3103" spans="2:23" x14ac:dyDescent="0.35">
      <c r="B3103"/>
      <c r="C3103"/>
      <c r="D3103"/>
      <c r="E3103"/>
      <c r="F3103"/>
      <c r="G3103"/>
      <c r="H3103"/>
      <c r="I3103"/>
      <c r="J3103"/>
      <c r="K3103"/>
      <c r="L3103"/>
      <c r="M3103"/>
      <c r="N3103"/>
      <c r="O3103"/>
      <c r="P3103"/>
      <c r="Q3103"/>
      <c r="R3103"/>
      <c r="S3103"/>
      <c r="T3103"/>
      <c r="U3103"/>
      <c r="V3103"/>
      <c r="W3103"/>
    </row>
    <row r="3104" spans="2:23" x14ac:dyDescent="0.35">
      <c r="B3104"/>
      <c r="C3104"/>
      <c r="D3104"/>
      <c r="E3104"/>
      <c r="F3104"/>
      <c r="G3104"/>
      <c r="H3104"/>
      <c r="I3104"/>
      <c r="J3104"/>
      <c r="K3104"/>
      <c r="L3104"/>
      <c r="M3104"/>
      <c r="N3104"/>
      <c r="O3104"/>
      <c r="P3104"/>
      <c r="Q3104"/>
      <c r="R3104"/>
      <c r="S3104"/>
      <c r="T3104"/>
      <c r="U3104"/>
      <c r="V3104"/>
      <c r="W3104"/>
    </row>
    <row r="3105" spans="2:23" x14ac:dyDescent="0.35">
      <c r="B3105"/>
      <c r="C3105"/>
      <c r="D3105"/>
      <c r="E3105"/>
      <c r="F3105"/>
      <c r="G3105"/>
      <c r="H3105"/>
      <c r="I3105"/>
      <c r="J3105"/>
      <c r="K3105"/>
      <c r="L3105"/>
      <c r="M3105"/>
      <c r="N3105"/>
      <c r="O3105"/>
      <c r="P3105"/>
      <c r="Q3105"/>
      <c r="R3105"/>
      <c r="S3105"/>
      <c r="T3105"/>
      <c r="U3105"/>
      <c r="V3105"/>
      <c r="W3105"/>
    </row>
    <row r="3106" spans="2:23" x14ac:dyDescent="0.35">
      <c r="B3106"/>
      <c r="C3106"/>
      <c r="D3106"/>
      <c r="E3106"/>
      <c r="F3106"/>
      <c r="G3106"/>
      <c r="H3106"/>
      <c r="I3106"/>
      <c r="J3106"/>
      <c r="K3106"/>
      <c r="L3106"/>
      <c r="M3106"/>
      <c r="N3106"/>
      <c r="O3106"/>
      <c r="P3106"/>
      <c r="Q3106"/>
      <c r="R3106"/>
      <c r="S3106"/>
      <c r="T3106"/>
      <c r="U3106"/>
      <c r="V3106"/>
      <c r="W3106"/>
    </row>
    <row r="3107" spans="2:23" x14ac:dyDescent="0.35">
      <c r="B3107"/>
      <c r="C3107"/>
      <c r="D3107"/>
      <c r="E3107"/>
      <c r="F3107"/>
      <c r="G3107"/>
      <c r="H3107"/>
      <c r="I3107"/>
      <c r="J3107"/>
      <c r="K3107"/>
      <c r="L3107"/>
      <c r="M3107"/>
      <c r="N3107"/>
      <c r="O3107"/>
      <c r="P3107"/>
      <c r="Q3107"/>
      <c r="R3107"/>
      <c r="S3107"/>
      <c r="T3107"/>
      <c r="U3107"/>
      <c r="V3107"/>
      <c r="W3107"/>
    </row>
    <row r="3108" spans="2:23" x14ac:dyDescent="0.35">
      <c r="B3108"/>
      <c r="C3108"/>
      <c r="D3108"/>
      <c r="E3108"/>
      <c r="F3108"/>
      <c r="G3108"/>
      <c r="H3108"/>
      <c r="I3108"/>
      <c r="J3108"/>
      <c r="K3108"/>
      <c r="L3108"/>
      <c r="M3108"/>
      <c r="N3108"/>
      <c r="O3108"/>
      <c r="P3108"/>
      <c r="Q3108"/>
      <c r="R3108"/>
      <c r="S3108"/>
      <c r="T3108"/>
      <c r="U3108"/>
      <c r="V3108"/>
      <c r="W3108"/>
    </row>
    <row r="3109" spans="2:23" x14ac:dyDescent="0.35">
      <c r="B3109"/>
      <c r="C3109"/>
      <c r="D3109"/>
      <c r="E3109"/>
      <c r="F3109"/>
      <c r="G3109"/>
      <c r="H3109"/>
      <c r="I3109"/>
      <c r="J3109"/>
      <c r="K3109"/>
      <c r="L3109"/>
      <c r="M3109"/>
      <c r="N3109"/>
      <c r="O3109"/>
      <c r="P3109"/>
      <c r="Q3109"/>
      <c r="R3109"/>
      <c r="S3109"/>
      <c r="T3109"/>
      <c r="U3109"/>
      <c r="V3109"/>
      <c r="W3109"/>
    </row>
    <row r="3110" spans="2:23" x14ac:dyDescent="0.35">
      <c r="B3110"/>
      <c r="C3110"/>
      <c r="D3110"/>
      <c r="E3110"/>
      <c r="F3110"/>
      <c r="G3110"/>
      <c r="H3110"/>
      <c r="I3110"/>
      <c r="J3110"/>
      <c r="K3110"/>
      <c r="L3110"/>
      <c r="M3110"/>
      <c r="N3110"/>
      <c r="O3110"/>
      <c r="P3110"/>
      <c r="Q3110"/>
      <c r="R3110"/>
      <c r="S3110"/>
      <c r="T3110"/>
      <c r="U3110"/>
      <c r="V3110"/>
      <c r="W3110"/>
    </row>
    <row r="3111" spans="2:23" x14ac:dyDescent="0.35">
      <c r="B3111"/>
      <c r="C3111"/>
      <c r="D3111"/>
      <c r="E3111"/>
      <c r="F3111"/>
      <c r="G3111"/>
      <c r="H3111"/>
      <c r="I3111"/>
      <c r="J3111"/>
      <c r="K3111"/>
      <c r="L3111"/>
      <c r="M3111"/>
      <c r="N3111"/>
      <c r="O3111"/>
      <c r="P3111"/>
      <c r="Q3111"/>
      <c r="R3111"/>
      <c r="S3111"/>
      <c r="T3111"/>
      <c r="U3111"/>
      <c r="V3111"/>
      <c r="W3111"/>
    </row>
    <row r="3112" spans="2:23" x14ac:dyDescent="0.35">
      <c r="B3112"/>
      <c r="C3112"/>
      <c r="D3112"/>
      <c r="E3112"/>
      <c r="F3112"/>
      <c r="G3112"/>
      <c r="H3112"/>
      <c r="I3112"/>
      <c r="J3112"/>
      <c r="K3112"/>
      <c r="L3112"/>
      <c r="M3112"/>
      <c r="N3112"/>
      <c r="O3112"/>
      <c r="P3112"/>
      <c r="Q3112"/>
      <c r="R3112"/>
      <c r="S3112"/>
      <c r="T3112"/>
      <c r="U3112"/>
      <c r="V3112"/>
      <c r="W3112"/>
    </row>
    <row r="3113" spans="2:23" x14ac:dyDescent="0.35">
      <c r="B3113"/>
      <c r="C3113"/>
      <c r="D3113"/>
      <c r="E3113"/>
      <c r="F3113"/>
      <c r="G3113"/>
      <c r="H3113"/>
      <c r="I3113"/>
      <c r="J3113"/>
      <c r="K3113"/>
      <c r="L3113"/>
      <c r="M3113"/>
      <c r="N3113"/>
      <c r="O3113"/>
      <c r="P3113"/>
      <c r="Q3113"/>
      <c r="R3113"/>
      <c r="S3113"/>
      <c r="T3113"/>
      <c r="U3113"/>
      <c r="V3113"/>
      <c r="W3113"/>
    </row>
    <row r="3114" spans="2:23" x14ac:dyDescent="0.35">
      <c r="B3114"/>
      <c r="C3114"/>
      <c r="D3114"/>
      <c r="E3114"/>
      <c r="F3114"/>
      <c r="G3114"/>
      <c r="H3114"/>
      <c r="I3114"/>
      <c r="J3114"/>
      <c r="K3114"/>
      <c r="L3114"/>
      <c r="M3114"/>
      <c r="N3114"/>
      <c r="O3114"/>
      <c r="P3114"/>
      <c r="Q3114"/>
      <c r="R3114"/>
      <c r="S3114"/>
      <c r="T3114"/>
      <c r="U3114"/>
      <c r="V3114"/>
      <c r="W3114"/>
    </row>
    <row r="3115" spans="2:23" x14ac:dyDescent="0.35">
      <c r="B3115"/>
      <c r="C3115"/>
      <c r="D3115"/>
      <c r="E3115"/>
      <c r="F3115"/>
      <c r="G3115"/>
      <c r="H3115"/>
      <c r="I3115"/>
      <c r="J3115"/>
      <c r="K3115"/>
      <c r="L3115"/>
      <c r="M3115"/>
      <c r="N3115"/>
      <c r="O3115"/>
      <c r="P3115"/>
      <c r="Q3115"/>
      <c r="R3115"/>
      <c r="S3115"/>
      <c r="T3115"/>
      <c r="U3115"/>
      <c r="V3115"/>
      <c r="W3115"/>
    </row>
    <row r="3116" spans="2:23" x14ac:dyDescent="0.35">
      <c r="B3116"/>
      <c r="C3116"/>
      <c r="D3116"/>
      <c r="E3116"/>
      <c r="F3116"/>
      <c r="G3116"/>
      <c r="H3116"/>
      <c r="I3116"/>
      <c r="J3116"/>
      <c r="K3116"/>
      <c r="L3116"/>
      <c r="M3116"/>
      <c r="N3116"/>
      <c r="O3116"/>
      <c r="P3116"/>
      <c r="Q3116"/>
      <c r="R3116"/>
      <c r="S3116"/>
      <c r="T3116"/>
      <c r="U3116"/>
      <c r="V3116"/>
      <c r="W3116"/>
    </row>
    <row r="3117" spans="2:23" x14ac:dyDescent="0.35">
      <c r="B3117"/>
      <c r="C3117"/>
      <c r="D3117"/>
      <c r="E3117"/>
      <c r="F3117"/>
      <c r="G3117"/>
      <c r="H3117"/>
      <c r="I3117"/>
      <c r="J3117"/>
      <c r="K3117"/>
      <c r="L3117"/>
      <c r="M3117"/>
      <c r="N3117"/>
      <c r="O3117"/>
      <c r="P3117"/>
      <c r="Q3117"/>
      <c r="R3117"/>
      <c r="S3117"/>
      <c r="T3117"/>
      <c r="U3117"/>
      <c r="V3117"/>
      <c r="W3117"/>
    </row>
    <row r="3118" spans="2:23" x14ac:dyDescent="0.35">
      <c r="B3118"/>
      <c r="C3118"/>
      <c r="D3118"/>
      <c r="E3118"/>
      <c r="F3118"/>
      <c r="G3118"/>
      <c r="H3118"/>
      <c r="I3118"/>
      <c r="J3118"/>
      <c r="K3118"/>
      <c r="L3118"/>
      <c r="M3118"/>
      <c r="N3118"/>
      <c r="O3118"/>
      <c r="P3118"/>
      <c r="Q3118"/>
      <c r="R3118"/>
      <c r="S3118"/>
      <c r="T3118"/>
      <c r="U3118"/>
      <c r="V3118"/>
      <c r="W3118"/>
    </row>
    <row r="3119" spans="2:23" x14ac:dyDescent="0.35">
      <c r="B3119"/>
      <c r="C3119"/>
      <c r="D3119"/>
      <c r="E3119"/>
      <c r="F3119"/>
      <c r="G3119"/>
      <c r="H3119"/>
      <c r="I3119"/>
      <c r="J3119"/>
      <c r="K3119"/>
      <c r="L3119"/>
      <c r="M3119"/>
      <c r="N3119"/>
      <c r="O3119"/>
      <c r="P3119"/>
      <c r="Q3119"/>
      <c r="R3119"/>
      <c r="S3119"/>
      <c r="T3119"/>
      <c r="U3119"/>
      <c r="V3119"/>
      <c r="W3119"/>
    </row>
    <row r="3120" spans="2:23" x14ac:dyDescent="0.35">
      <c r="B3120"/>
      <c r="C3120"/>
      <c r="D3120"/>
      <c r="E3120"/>
      <c r="F3120"/>
      <c r="G3120"/>
      <c r="H3120"/>
      <c r="I3120"/>
      <c r="J3120"/>
      <c r="K3120"/>
      <c r="L3120"/>
      <c r="M3120"/>
      <c r="N3120"/>
      <c r="O3120"/>
      <c r="P3120"/>
      <c r="Q3120"/>
      <c r="R3120"/>
      <c r="S3120"/>
      <c r="T3120"/>
      <c r="U3120"/>
      <c r="V3120"/>
      <c r="W3120"/>
    </row>
    <row r="3121" spans="2:23" x14ac:dyDescent="0.35">
      <c r="B3121"/>
      <c r="C3121"/>
      <c r="D3121"/>
      <c r="E3121"/>
      <c r="F3121"/>
      <c r="G3121"/>
      <c r="H3121"/>
      <c r="I3121"/>
      <c r="J3121"/>
      <c r="K3121"/>
      <c r="L3121"/>
      <c r="M3121"/>
      <c r="N3121"/>
      <c r="O3121"/>
      <c r="P3121"/>
      <c r="Q3121"/>
      <c r="R3121"/>
      <c r="S3121"/>
      <c r="T3121"/>
      <c r="U3121"/>
      <c r="V3121"/>
      <c r="W3121"/>
    </row>
    <row r="3122" spans="2:23" x14ac:dyDescent="0.35">
      <c r="B3122"/>
      <c r="C3122"/>
      <c r="D3122"/>
      <c r="E3122"/>
      <c r="F3122"/>
      <c r="G3122"/>
      <c r="H3122"/>
      <c r="I3122"/>
      <c r="J3122"/>
      <c r="K3122"/>
      <c r="L3122"/>
      <c r="M3122"/>
      <c r="N3122"/>
      <c r="O3122"/>
      <c r="P3122"/>
      <c r="Q3122"/>
      <c r="R3122"/>
      <c r="S3122"/>
      <c r="T3122"/>
      <c r="U3122"/>
      <c r="V3122"/>
      <c r="W3122"/>
    </row>
    <row r="3123" spans="2:23" x14ac:dyDescent="0.35">
      <c r="B3123"/>
      <c r="C3123"/>
      <c r="D3123"/>
      <c r="E3123"/>
      <c r="F3123"/>
      <c r="G3123"/>
      <c r="H3123"/>
      <c r="I3123"/>
      <c r="J3123"/>
      <c r="K3123"/>
      <c r="L3123"/>
      <c r="M3123"/>
      <c r="N3123"/>
      <c r="O3123"/>
      <c r="P3123"/>
      <c r="Q3123"/>
      <c r="R3123"/>
      <c r="S3123"/>
      <c r="T3123"/>
      <c r="U3123"/>
      <c r="V3123"/>
      <c r="W3123"/>
    </row>
    <row r="3124" spans="2:23" x14ac:dyDescent="0.35">
      <c r="B3124"/>
      <c r="C3124"/>
      <c r="D3124"/>
      <c r="E3124"/>
      <c r="F3124"/>
      <c r="G3124"/>
      <c r="H3124"/>
      <c r="I3124"/>
      <c r="J3124"/>
      <c r="K3124"/>
      <c r="L3124"/>
      <c r="M3124"/>
      <c r="N3124"/>
      <c r="O3124"/>
      <c r="P3124"/>
      <c r="Q3124"/>
      <c r="R3124"/>
      <c r="S3124"/>
      <c r="T3124"/>
      <c r="U3124"/>
      <c r="V3124"/>
      <c r="W3124"/>
    </row>
    <row r="3125" spans="2:23" x14ac:dyDescent="0.35">
      <c r="B3125"/>
      <c r="C3125"/>
      <c r="D3125"/>
      <c r="E3125"/>
      <c r="F3125"/>
      <c r="G3125"/>
      <c r="H3125"/>
      <c r="I3125"/>
      <c r="J3125"/>
      <c r="K3125"/>
      <c r="L3125"/>
      <c r="M3125"/>
      <c r="N3125"/>
      <c r="O3125"/>
      <c r="P3125"/>
      <c r="Q3125"/>
      <c r="R3125"/>
      <c r="S3125"/>
      <c r="T3125"/>
      <c r="U3125"/>
      <c r="V3125"/>
      <c r="W3125"/>
    </row>
    <row r="3126" spans="2:23" x14ac:dyDescent="0.35">
      <c r="B3126"/>
      <c r="C3126"/>
      <c r="D3126"/>
      <c r="E3126"/>
      <c r="F3126"/>
      <c r="G3126"/>
      <c r="H3126"/>
      <c r="I3126"/>
      <c r="J3126"/>
      <c r="K3126"/>
      <c r="L3126"/>
      <c r="M3126"/>
      <c r="N3126"/>
      <c r="O3126"/>
      <c r="P3126"/>
      <c r="Q3126"/>
      <c r="R3126"/>
      <c r="S3126"/>
      <c r="T3126"/>
      <c r="U3126"/>
      <c r="V3126"/>
      <c r="W3126"/>
    </row>
    <row r="3127" spans="2:23" x14ac:dyDescent="0.35">
      <c r="B3127"/>
      <c r="C3127"/>
      <c r="D3127"/>
      <c r="E3127"/>
      <c r="F3127"/>
      <c r="G3127"/>
      <c r="H3127"/>
      <c r="I3127"/>
      <c r="J3127"/>
      <c r="K3127"/>
      <c r="L3127"/>
      <c r="M3127"/>
      <c r="N3127"/>
      <c r="O3127"/>
      <c r="P3127"/>
      <c r="Q3127"/>
      <c r="R3127"/>
      <c r="S3127"/>
      <c r="T3127"/>
      <c r="U3127"/>
      <c r="V3127"/>
      <c r="W3127"/>
    </row>
    <row r="3128" spans="2:23" x14ac:dyDescent="0.35">
      <c r="B3128"/>
      <c r="C3128"/>
      <c r="D3128"/>
      <c r="E3128"/>
      <c r="F3128"/>
      <c r="G3128"/>
      <c r="H3128"/>
      <c r="I3128"/>
      <c r="J3128"/>
      <c r="K3128"/>
      <c r="L3128"/>
      <c r="M3128"/>
      <c r="N3128"/>
      <c r="O3128"/>
      <c r="P3128"/>
      <c r="Q3128"/>
      <c r="R3128"/>
      <c r="S3128"/>
      <c r="T3128"/>
      <c r="U3128"/>
      <c r="V3128"/>
      <c r="W3128"/>
    </row>
    <row r="3129" spans="2:23" x14ac:dyDescent="0.35">
      <c r="B3129"/>
      <c r="C3129"/>
      <c r="D3129"/>
      <c r="E3129"/>
      <c r="F3129"/>
      <c r="G3129"/>
      <c r="H3129"/>
      <c r="I3129"/>
      <c r="J3129"/>
      <c r="K3129"/>
      <c r="L3129"/>
      <c r="M3129"/>
      <c r="N3129"/>
      <c r="O3129"/>
      <c r="P3129"/>
      <c r="Q3129"/>
      <c r="R3129"/>
      <c r="S3129"/>
      <c r="T3129"/>
      <c r="U3129"/>
      <c r="V3129"/>
      <c r="W3129"/>
    </row>
    <row r="3130" spans="2:23" x14ac:dyDescent="0.35">
      <c r="B3130"/>
      <c r="C3130"/>
      <c r="D3130"/>
      <c r="E3130"/>
      <c r="F3130"/>
      <c r="G3130"/>
      <c r="H3130"/>
      <c r="I3130"/>
      <c r="J3130"/>
      <c r="K3130"/>
      <c r="L3130"/>
      <c r="M3130"/>
      <c r="N3130"/>
      <c r="O3130"/>
      <c r="P3130"/>
      <c r="Q3130"/>
      <c r="R3130"/>
      <c r="S3130"/>
      <c r="T3130"/>
      <c r="U3130"/>
      <c r="V3130"/>
      <c r="W3130"/>
    </row>
    <row r="3131" spans="2:23" x14ac:dyDescent="0.35">
      <c r="B3131"/>
      <c r="C3131"/>
      <c r="D3131"/>
      <c r="E3131"/>
      <c r="F3131"/>
      <c r="G3131"/>
      <c r="H3131"/>
      <c r="I3131"/>
      <c r="J3131"/>
      <c r="K3131"/>
      <c r="L3131"/>
      <c r="M3131"/>
      <c r="N3131"/>
      <c r="O3131"/>
      <c r="P3131"/>
      <c r="Q3131"/>
      <c r="R3131"/>
      <c r="S3131"/>
      <c r="T3131"/>
      <c r="U3131"/>
      <c r="V3131"/>
      <c r="W3131"/>
    </row>
    <row r="3132" spans="2:23" x14ac:dyDescent="0.35">
      <c r="B3132"/>
      <c r="C3132"/>
      <c r="D3132"/>
      <c r="E3132"/>
      <c r="F3132"/>
      <c r="G3132"/>
      <c r="H3132"/>
      <c r="I3132"/>
      <c r="J3132"/>
      <c r="K3132"/>
      <c r="L3132"/>
      <c r="M3132"/>
      <c r="N3132"/>
      <c r="O3132"/>
      <c r="P3132"/>
      <c r="Q3132"/>
      <c r="R3132"/>
      <c r="S3132"/>
      <c r="T3132"/>
      <c r="U3132"/>
      <c r="V3132"/>
      <c r="W3132"/>
    </row>
    <row r="3133" spans="2:23" x14ac:dyDescent="0.35">
      <c r="B3133"/>
      <c r="C3133"/>
      <c r="D3133"/>
      <c r="E3133"/>
      <c r="F3133"/>
      <c r="G3133"/>
      <c r="H3133"/>
      <c r="I3133"/>
      <c r="J3133"/>
      <c r="K3133"/>
      <c r="L3133"/>
      <c r="M3133"/>
      <c r="N3133"/>
      <c r="O3133"/>
      <c r="P3133"/>
      <c r="Q3133"/>
      <c r="R3133"/>
      <c r="S3133"/>
      <c r="T3133"/>
      <c r="U3133"/>
      <c r="V3133"/>
      <c r="W3133"/>
    </row>
    <row r="3134" spans="2:23" x14ac:dyDescent="0.35">
      <c r="B3134"/>
      <c r="C3134"/>
      <c r="D3134"/>
      <c r="E3134"/>
      <c r="F3134"/>
      <c r="G3134"/>
      <c r="H3134"/>
      <c r="I3134"/>
      <c r="J3134"/>
      <c r="K3134"/>
      <c r="L3134"/>
      <c r="M3134"/>
      <c r="N3134"/>
      <c r="O3134"/>
      <c r="P3134"/>
      <c r="Q3134"/>
      <c r="R3134"/>
      <c r="S3134"/>
      <c r="T3134"/>
      <c r="U3134"/>
      <c r="V3134"/>
      <c r="W3134"/>
    </row>
    <row r="3135" spans="2:23" x14ac:dyDescent="0.35">
      <c r="B3135"/>
      <c r="C3135"/>
      <c r="D3135"/>
      <c r="E3135"/>
      <c r="F3135"/>
      <c r="G3135"/>
      <c r="H3135"/>
      <c r="I3135"/>
      <c r="J3135"/>
      <c r="K3135"/>
      <c r="L3135"/>
      <c r="M3135"/>
      <c r="N3135"/>
      <c r="O3135"/>
      <c r="P3135"/>
      <c r="Q3135"/>
      <c r="R3135"/>
      <c r="S3135"/>
      <c r="T3135"/>
      <c r="U3135"/>
      <c r="V3135"/>
      <c r="W3135"/>
    </row>
    <row r="3136" spans="2:23" x14ac:dyDescent="0.35">
      <c r="B3136"/>
      <c r="C3136"/>
      <c r="D3136"/>
      <c r="E3136"/>
      <c r="F3136"/>
      <c r="G3136"/>
      <c r="H3136"/>
      <c r="I3136"/>
      <c r="J3136"/>
      <c r="K3136"/>
      <c r="L3136"/>
      <c r="M3136"/>
      <c r="N3136"/>
      <c r="O3136"/>
      <c r="P3136"/>
      <c r="Q3136"/>
      <c r="R3136"/>
      <c r="S3136"/>
      <c r="T3136"/>
      <c r="U3136"/>
      <c r="V3136"/>
      <c r="W3136"/>
    </row>
    <row r="3137" spans="2:23" x14ac:dyDescent="0.35">
      <c r="B3137"/>
      <c r="C3137"/>
      <c r="D3137"/>
      <c r="E3137"/>
      <c r="F3137"/>
      <c r="G3137"/>
      <c r="H3137"/>
      <c r="I3137"/>
      <c r="J3137"/>
      <c r="K3137"/>
      <c r="L3137"/>
      <c r="M3137"/>
      <c r="N3137"/>
      <c r="O3137"/>
      <c r="P3137"/>
      <c r="Q3137"/>
      <c r="R3137"/>
      <c r="S3137"/>
      <c r="T3137"/>
      <c r="U3137"/>
      <c r="V3137"/>
      <c r="W3137"/>
    </row>
    <row r="3138" spans="2:23" x14ac:dyDescent="0.35">
      <c r="B3138"/>
      <c r="C3138"/>
      <c r="D3138"/>
      <c r="E3138"/>
      <c r="F3138"/>
      <c r="G3138"/>
      <c r="H3138"/>
      <c r="I3138"/>
      <c r="J3138"/>
      <c r="K3138"/>
      <c r="L3138"/>
      <c r="M3138"/>
      <c r="N3138"/>
      <c r="O3138"/>
      <c r="P3138"/>
      <c r="Q3138"/>
      <c r="R3138"/>
      <c r="S3138"/>
      <c r="T3138"/>
      <c r="U3138"/>
      <c r="V3138"/>
      <c r="W3138"/>
    </row>
    <row r="3139" spans="2:23" x14ac:dyDescent="0.35">
      <c r="B3139"/>
      <c r="C3139"/>
      <c r="D3139"/>
      <c r="E3139"/>
      <c r="F3139"/>
      <c r="G3139"/>
      <c r="H3139"/>
      <c r="I3139"/>
      <c r="J3139"/>
      <c r="K3139"/>
      <c r="L3139"/>
      <c r="M3139"/>
      <c r="N3139"/>
      <c r="O3139"/>
      <c r="P3139"/>
      <c r="Q3139"/>
      <c r="R3139"/>
      <c r="S3139"/>
      <c r="T3139"/>
      <c r="U3139"/>
      <c r="V3139"/>
      <c r="W3139"/>
    </row>
    <row r="3140" spans="2:23" x14ac:dyDescent="0.35">
      <c r="B3140"/>
      <c r="C3140"/>
      <c r="D3140"/>
      <c r="E3140"/>
      <c r="F3140"/>
      <c r="G3140"/>
      <c r="H3140"/>
      <c r="I3140"/>
      <c r="J3140"/>
      <c r="K3140"/>
      <c r="L3140"/>
      <c r="M3140"/>
      <c r="N3140"/>
      <c r="O3140"/>
      <c r="P3140"/>
      <c r="Q3140"/>
      <c r="R3140"/>
      <c r="S3140"/>
      <c r="T3140"/>
      <c r="U3140"/>
      <c r="V3140"/>
      <c r="W3140"/>
    </row>
    <row r="3141" spans="2:23" x14ac:dyDescent="0.35">
      <c r="B3141"/>
      <c r="C3141"/>
      <c r="D3141"/>
      <c r="E3141"/>
      <c r="F3141"/>
      <c r="G3141"/>
      <c r="H3141"/>
      <c r="I3141"/>
      <c r="J3141"/>
      <c r="K3141"/>
      <c r="L3141"/>
      <c r="M3141"/>
      <c r="N3141"/>
      <c r="O3141"/>
      <c r="P3141"/>
      <c r="Q3141"/>
      <c r="R3141"/>
      <c r="S3141"/>
      <c r="T3141"/>
      <c r="U3141"/>
      <c r="V3141"/>
      <c r="W3141"/>
    </row>
    <row r="3142" spans="2:23" x14ac:dyDescent="0.35">
      <c r="B3142"/>
      <c r="C3142"/>
      <c r="D3142"/>
      <c r="E3142"/>
      <c r="F3142"/>
      <c r="G3142"/>
      <c r="H3142"/>
      <c r="I3142"/>
      <c r="J3142"/>
      <c r="K3142"/>
      <c r="L3142"/>
      <c r="M3142"/>
      <c r="N3142"/>
      <c r="O3142"/>
      <c r="P3142"/>
      <c r="Q3142"/>
      <c r="R3142"/>
      <c r="S3142"/>
      <c r="T3142"/>
      <c r="U3142"/>
      <c r="V3142"/>
      <c r="W3142"/>
    </row>
    <row r="3143" spans="2:23" x14ac:dyDescent="0.35">
      <c r="B3143"/>
      <c r="C3143"/>
      <c r="D3143"/>
      <c r="E3143"/>
      <c r="F3143"/>
      <c r="G3143"/>
      <c r="H3143"/>
      <c r="I3143"/>
      <c r="J3143"/>
      <c r="K3143"/>
      <c r="L3143"/>
      <c r="M3143"/>
      <c r="N3143"/>
      <c r="O3143"/>
      <c r="P3143"/>
      <c r="Q3143"/>
      <c r="R3143"/>
      <c r="S3143"/>
      <c r="T3143"/>
      <c r="U3143"/>
      <c r="V3143"/>
      <c r="W3143"/>
    </row>
    <row r="3144" spans="2:23" x14ac:dyDescent="0.35">
      <c r="B3144"/>
      <c r="C3144"/>
      <c r="D3144"/>
      <c r="E3144"/>
      <c r="F3144"/>
      <c r="G3144"/>
      <c r="H3144"/>
      <c r="I3144"/>
      <c r="J3144"/>
      <c r="K3144"/>
      <c r="L3144"/>
      <c r="M3144"/>
      <c r="N3144"/>
      <c r="O3144"/>
      <c r="P3144"/>
      <c r="Q3144"/>
      <c r="R3144"/>
      <c r="S3144"/>
      <c r="T3144"/>
      <c r="U3144"/>
      <c r="V3144"/>
      <c r="W3144"/>
    </row>
    <row r="3145" spans="2:23" x14ac:dyDescent="0.35">
      <c r="B3145"/>
      <c r="C3145"/>
      <c r="D3145"/>
      <c r="E3145"/>
      <c r="F3145"/>
      <c r="G3145"/>
      <c r="H3145"/>
      <c r="I3145"/>
      <c r="J3145"/>
      <c r="K3145"/>
      <c r="L3145"/>
      <c r="M3145"/>
      <c r="N3145"/>
      <c r="O3145"/>
      <c r="P3145"/>
      <c r="Q3145"/>
      <c r="R3145"/>
      <c r="S3145"/>
      <c r="T3145"/>
      <c r="U3145"/>
      <c r="V3145"/>
      <c r="W3145"/>
    </row>
    <row r="3146" spans="2:23" x14ac:dyDescent="0.35">
      <c r="B3146"/>
      <c r="C3146"/>
      <c r="D3146"/>
      <c r="E3146"/>
      <c r="F3146"/>
      <c r="G3146"/>
      <c r="H3146"/>
      <c r="I3146"/>
      <c r="J3146"/>
      <c r="K3146"/>
      <c r="L3146"/>
      <c r="M3146"/>
      <c r="N3146"/>
      <c r="O3146"/>
      <c r="P3146"/>
      <c r="Q3146"/>
      <c r="R3146"/>
      <c r="S3146"/>
      <c r="T3146"/>
      <c r="U3146"/>
      <c r="V3146"/>
      <c r="W3146"/>
    </row>
    <row r="3147" spans="2:23" x14ac:dyDescent="0.35">
      <c r="B3147"/>
      <c r="C3147"/>
      <c r="D3147"/>
      <c r="E3147"/>
      <c r="F3147"/>
      <c r="G3147"/>
      <c r="H3147"/>
      <c r="I3147"/>
      <c r="J3147"/>
      <c r="K3147"/>
      <c r="L3147"/>
      <c r="M3147"/>
      <c r="N3147"/>
      <c r="O3147"/>
      <c r="P3147"/>
      <c r="Q3147"/>
      <c r="R3147"/>
      <c r="S3147"/>
      <c r="T3147"/>
      <c r="U3147"/>
      <c r="V3147"/>
      <c r="W3147"/>
    </row>
    <row r="3148" spans="2:23" x14ac:dyDescent="0.35">
      <c r="B3148"/>
      <c r="C3148"/>
      <c r="D3148"/>
      <c r="E3148"/>
      <c r="F3148"/>
      <c r="G3148"/>
      <c r="H3148"/>
      <c r="I3148"/>
      <c r="J3148"/>
      <c r="K3148"/>
      <c r="L3148"/>
      <c r="M3148"/>
      <c r="N3148"/>
      <c r="O3148"/>
      <c r="P3148"/>
      <c r="Q3148"/>
      <c r="R3148"/>
      <c r="S3148"/>
      <c r="T3148"/>
      <c r="U3148"/>
      <c r="V3148"/>
      <c r="W3148"/>
    </row>
    <row r="3149" spans="2:23" x14ac:dyDescent="0.35">
      <c r="B3149"/>
      <c r="C3149"/>
      <c r="D3149"/>
      <c r="E3149"/>
      <c r="F3149"/>
      <c r="G3149"/>
      <c r="H3149"/>
      <c r="I3149"/>
      <c r="J3149"/>
      <c r="K3149"/>
      <c r="L3149"/>
      <c r="M3149"/>
      <c r="N3149"/>
      <c r="O3149"/>
      <c r="P3149"/>
      <c r="Q3149"/>
      <c r="R3149"/>
      <c r="S3149"/>
      <c r="T3149"/>
      <c r="U3149"/>
      <c r="V3149"/>
      <c r="W3149"/>
    </row>
    <row r="3150" spans="2:23" x14ac:dyDescent="0.35">
      <c r="B3150"/>
      <c r="C3150"/>
      <c r="D3150"/>
      <c r="E3150"/>
      <c r="F3150"/>
      <c r="G3150"/>
      <c r="H3150"/>
      <c r="I3150"/>
      <c r="J3150"/>
      <c r="K3150"/>
      <c r="L3150"/>
      <c r="M3150"/>
      <c r="N3150"/>
      <c r="O3150"/>
      <c r="P3150"/>
      <c r="Q3150"/>
      <c r="R3150"/>
      <c r="S3150"/>
      <c r="T3150"/>
      <c r="U3150"/>
      <c r="V3150"/>
      <c r="W3150"/>
    </row>
    <row r="3151" spans="2:23" x14ac:dyDescent="0.35">
      <c r="B3151"/>
      <c r="C3151"/>
      <c r="D3151"/>
      <c r="E3151"/>
      <c r="F3151"/>
      <c r="G3151"/>
      <c r="H3151"/>
      <c r="I3151"/>
      <c r="J3151"/>
      <c r="K3151"/>
      <c r="L3151"/>
      <c r="M3151"/>
      <c r="N3151"/>
      <c r="O3151"/>
      <c r="P3151"/>
      <c r="Q3151"/>
      <c r="R3151"/>
      <c r="S3151"/>
      <c r="T3151"/>
      <c r="U3151"/>
      <c r="V3151"/>
      <c r="W3151"/>
    </row>
    <row r="3152" spans="2:23" x14ac:dyDescent="0.35">
      <c r="B3152"/>
      <c r="C3152"/>
      <c r="D3152"/>
      <c r="E3152"/>
      <c r="F3152"/>
      <c r="G3152"/>
      <c r="H3152"/>
      <c r="I3152"/>
      <c r="J3152"/>
      <c r="K3152"/>
      <c r="L3152"/>
      <c r="M3152"/>
      <c r="N3152"/>
      <c r="O3152"/>
      <c r="P3152"/>
      <c r="Q3152"/>
      <c r="R3152"/>
      <c r="S3152"/>
      <c r="T3152"/>
      <c r="U3152"/>
      <c r="V3152"/>
      <c r="W3152"/>
    </row>
    <row r="3153" spans="2:23" x14ac:dyDescent="0.35">
      <c r="B3153"/>
      <c r="C3153"/>
      <c r="D3153"/>
      <c r="E3153"/>
      <c r="F3153"/>
      <c r="G3153"/>
      <c r="H3153"/>
      <c r="I3153"/>
      <c r="J3153"/>
      <c r="K3153"/>
      <c r="L3153"/>
      <c r="M3153"/>
      <c r="N3153"/>
      <c r="O3153"/>
      <c r="P3153"/>
      <c r="Q3153"/>
      <c r="R3153"/>
      <c r="S3153"/>
      <c r="T3153"/>
      <c r="U3153"/>
      <c r="V3153"/>
      <c r="W3153"/>
    </row>
    <row r="3154" spans="2:23" x14ac:dyDescent="0.35">
      <c r="B3154"/>
      <c r="C3154"/>
      <c r="D3154"/>
      <c r="E3154"/>
      <c r="F3154"/>
      <c r="G3154"/>
      <c r="H3154"/>
      <c r="I3154"/>
      <c r="J3154"/>
      <c r="K3154"/>
      <c r="L3154"/>
      <c r="M3154"/>
      <c r="N3154"/>
      <c r="O3154"/>
      <c r="P3154"/>
      <c r="Q3154"/>
      <c r="R3154"/>
      <c r="S3154"/>
      <c r="T3154"/>
      <c r="U3154"/>
      <c r="V3154"/>
      <c r="W3154"/>
    </row>
    <row r="3155" spans="2:23" x14ac:dyDescent="0.35">
      <c r="B3155"/>
      <c r="C3155"/>
      <c r="D3155"/>
      <c r="E3155"/>
      <c r="F3155"/>
      <c r="G3155"/>
      <c r="H3155"/>
      <c r="I3155"/>
      <c r="J3155"/>
      <c r="K3155"/>
      <c r="L3155"/>
      <c r="M3155"/>
      <c r="N3155"/>
      <c r="O3155"/>
      <c r="P3155"/>
      <c r="Q3155"/>
      <c r="R3155"/>
      <c r="S3155"/>
      <c r="T3155"/>
      <c r="U3155"/>
      <c r="V3155"/>
      <c r="W3155"/>
    </row>
    <row r="3156" spans="2:23" x14ac:dyDescent="0.35">
      <c r="B3156"/>
      <c r="C3156"/>
      <c r="D3156"/>
      <c r="E3156"/>
      <c r="F3156"/>
      <c r="G3156"/>
      <c r="H3156"/>
      <c r="I3156"/>
      <c r="J3156"/>
      <c r="K3156"/>
      <c r="L3156"/>
      <c r="M3156"/>
      <c r="N3156"/>
      <c r="O3156"/>
      <c r="P3156"/>
      <c r="Q3156"/>
      <c r="R3156"/>
      <c r="S3156"/>
      <c r="T3156"/>
      <c r="U3156"/>
      <c r="V3156"/>
      <c r="W3156"/>
    </row>
    <row r="3157" spans="2:23" x14ac:dyDescent="0.35">
      <c r="B3157"/>
      <c r="C3157"/>
      <c r="D3157"/>
      <c r="E3157"/>
      <c r="F3157"/>
      <c r="G3157"/>
      <c r="H3157"/>
      <c r="I3157"/>
      <c r="J3157"/>
      <c r="K3157"/>
      <c r="L3157"/>
      <c r="M3157"/>
      <c r="N3157"/>
      <c r="O3157"/>
      <c r="P3157"/>
      <c r="Q3157"/>
      <c r="R3157"/>
      <c r="S3157"/>
      <c r="T3157"/>
      <c r="U3157"/>
      <c r="V3157"/>
      <c r="W3157"/>
    </row>
    <row r="3158" spans="2:23" x14ac:dyDescent="0.35">
      <c r="B3158"/>
      <c r="C3158"/>
      <c r="D3158"/>
      <c r="E3158"/>
      <c r="F3158"/>
      <c r="G3158"/>
      <c r="H3158"/>
      <c r="I3158"/>
      <c r="J3158"/>
      <c r="K3158"/>
      <c r="L3158"/>
      <c r="M3158"/>
      <c r="N3158"/>
      <c r="O3158"/>
      <c r="P3158"/>
      <c r="Q3158"/>
      <c r="R3158"/>
      <c r="S3158"/>
      <c r="T3158"/>
      <c r="U3158"/>
      <c r="V3158"/>
      <c r="W3158"/>
    </row>
    <row r="3159" spans="2:23" x14ac:dyDescent="0.35">
      <c r="B3159"/>
      <c r="C3159"/>
      <c r="D3159"/>
      <c r="E3159"/>
      <c r="F3159"/>
      <c r="G3159"/>
      <c r="H3159"/>
      <c r="I3159"/>
      <c r="J3159"/>
      <c r="K3159"/>
      <c r="L3159"/>
      <c r="M3159"/>
      <c r="N3159"/>
      <c r="O3159"/>
      <c r="P3159"/>
      <c r="Q3159"/>
      <c r="R3159"/>
      <c r="S3159"/>
      <c r="T3159"/>
      <c r="U3159"/>
      <c r="V3159"/>
      <c r="W3159"/>
    </row>
    <row r="3160" spans="2:23" x14ac:dyDescent="0.35">
      <c r="B3160"/>
      <c r="C3160"/>
      <c r="D3160"/>
      <c r="E3160"/>
      <c r="F3160"/>
      <c r="G3160"/>
      <c r="H3160"/>
      <c r="I3160"/>
      <c r="J3160"/>
      <c r="K3160"/>
      <c r="L3160"/>
      <c r="M3160"/>
      <c r="N3160"/>
      <c r="O3160"/>
      <c r="P3160"/>
      <c r="Q3160"/>
      <c r="R3160"/>
      <c r="S3160"/>
      <c r="T3160"/>
      <c r="U3160"/>
      <c r="V3160"/>
      <c r="W3160"/>
    </row>
    <row r="3161" spans="2:23" x14ac:dyDescent="0.35">
      <c r="B3161"/>
      <c r="C3161"/>
      <c r="D3161"/>
      <c r="E3161"/>
      <c r="F3161"/>
      <c r="G3161"/>
      <c r="H3161"/>
      <c r="I3161"/>
      <c r="J3161"/>
      <c r="K3161"/>
      <c r="L3161"/>
      <c r="M3161"/>
      <c r="N3161"/>
      <c r="O3161"/>
      <c r="P3161"/>
      <c r="Q3161"/>
      <c r="R3161"/>
      <c r="S3161"/>
      <c r="T3161"/>
      <c r="U3161"/>
      <c r="V3161"/>
      <c r="W3161"/>
    </row>
    <row r="3162" spans="2:23" x14ac:dyDescent="0.35">
      <c r="B3162"/>
      <c r="C3162"/>
      <c r="D3162"/>
      <c r="E3162"/>
      <c r="F3162"/>
      <c r="G3162"/>
      <c r="H3162"/>
      <c r="I3162"/>
      <c r="J3162"/>
      <c r="K3162"/>
      <c r="L3162"/>
      <c r="M3162"/>
      <c r="N3162"/>
      <c r="O3162"/>
      <c r="P3162"/>
      <c r="Q3162"/>
      <c r="R3162"/>
      <c r="S3162"/>
      <c r="T3162"/>
      <c r="U3162"/>
      <c r="V3162"/>
      <c r="W3162"/>
    </row>
    <row r="3163" spans="2:23" x14ac:dyDescent="0.35">
      <c r="B3163"/>
      <c r="C3163"/>
      <c r="D3163"/>
      <c r="E3163"/>
      <c r="F3163"/>
      <c r="G3163"/>
      <c r="H3163"/>
      <c r="I3163"/>
      <c r="J3163"/>
      <c r="K3163"/>
      <c r="L3163"/>
      <c r="M3163"/>
      <c r="N3163"/>
      <c r="O3163"/>
      <c r="P3163"/>
      <c r="Q3163"/>
      <c r="R3163"/>
      <c r="S3163"/>
      <c r="T3163"/>
      <c r="U3163"/>
      <c r="V3163"/>
      <c r="W3163"/>
    </row>
    <row r="3164" spans="2:23" x14ac:dyDescent="0.35">
      <c r="B3164"/>
      <c r="C3164"/>
      <c r="D3164"/>
      <c r="E3164"/>
      <c r="F3164"/>
      <c r="G3164"/>
      <c r="H3164"/>
      <c r="I3164"/>
      <c r="J3164"/>
      <c r="K3164"/>
      <c r="L3164"/>
      <c r="M3164"/>
      <c r="N3164"/>
      <c r="O3164"/>
      <c r="P3164"/>
      <c r="Q3164"/>
      <c r="R3164"/>
      <c r="S3164"/>
      <c r="T3164"/>
      <c r="U3164"/>
      <c r="V3164"/>
      <c r="W3164"/>
    </row>
    <row r="3165" spans="2:23" x14ac:dyDescent="0.35">
      <c r="B3165"/>
      <c r="C3165"/>
      <c r="D3165"/>
      <c r="E3165"/>
      <c r="F3165"/>
      <c r="G3165"/>
      <c r="H3165"/>
      <c r="I3165"/>
      <c r="J3165"/>
      <c r="K3165"/>
      <c r="L3165"/>
      <c r="M3165"/>
      <c r="N3165"/>
      <c r="O3165"/>
      <c r="P3165"/>
      <c r="Q3165"/>
      <c r="R3165"/>
      <c r="S3165"/>
      <c r="T3165"/>
      <c r="U3165"/>
      <c r="V3165"/>
      <c r="W3165"/>
    </row>
    <row r="3166" spans="2:23" x14ac:dyDescent="0.35">
      <c r="B3166"/>
      <c r="C3166"/>
      <c r="D3166"/>
      <c r="E3166"/>
      <c r="F3166"/>
      <c r="G3166"/>
      <c r="H3166"/>
      <c r="I3166"/>
      <c r="J3166"/>
      <c r="K3166"/>
      <c r="L3166"/>
      <c r="M3166"/>
      <c r="N3166"/>
      <c r="O3166"/>
      <c r="P3166"/>
      <c r="Q3166"/>
      <c r="R3166"/>
      <c r="S3166"/>
      <c r="T3166"/>
      <c r="U3166"/>
      <c r="V3166"/>
      <c r="W3166"/>
    </row>
    <row r="3167" spans="2:23" x14ac:dyDescent="0.35">
      <c r="B3167"/>
      <c r="C3167"/>
      <c r="D3167"/>
      <c r="E3167"/>
      <c r="F3167"/>
      <c r="G3167"/>
      <c r="H3167"/>
      <c r="I3167"/>
      <c r="J3167"/>
      <c r="K3167"/>
      <c r="L3167"/>
      <c r="M3167"/>
      <c r="N3167"/>
      <c r="O3167"/>
      <c r="P3167"/>
      <c r="Q3167"/>
      <c r="R3167"/>
      <c r="S3167"/>
      <c r="T3167"/>
      <c r="U3167"/>
      <c r="V3167"/>
      <c r="W3167"/>
    </row>
    <row r="3168" spans="2:23" x14ac:dyDescent="0.35">
      <c r="B3168"/>
      <c r="C3168"/>
      <c r="D3168"/>
      <c r="E3168"/>
      <c r="F3168"/>
      <c r="G3168"/>
      <c r="H3168"/>
      <c r="I3168"/>
      <c r="J3168"/>
      <c r="K3168"/>
      <c r="L3168"/>
      <c r="M3168"/>
      <c r="N3168"/>
      <c r="O3168"/>
      <c r="P3168"/>
      <c r="Q3168"/>
      <c r="R3168"/>
      <c r="S3168"/>
      <c r="T3168"/>
      <c r="U3168"/>
      <c r="V3168"/>
      <c r="W3168"/>
    </row>
    <row r="3169" spans="2:23" x14ac:dyDescent="0.35">
      <c r="B3169"/>
      <c r="C3169"/>
      <c r="D3169"/>
      <c r="E3169"/>
      <c r="F3169"/>
      <c r="G3169"/>
      <c r="H3169"/>
      <c r="I3169"/>
      <c r="J3169"/>
      <c r="K3169"/>
      <c r="L3169"/>
      <c r="M3169"/>
      <c r="N3169"/>
      <c r="O3169"/>
      <c r="P3169"/>
      <c r="Q3169"/>
      <c r="R3169"/>
      <c r="S3169"/>
      <c r="T3169"/>
      <c r="U3169"/>
      <c r="V3169"/>
      <c r="W3169"/>
    </row>
    <row r="3170" spans="2:23" x14ac:dyDescent="0.35">
      <c r="B3170"/>
      <c r="C3170"/>
      <c r="D3170"/>
      <c r="E3170"/>
      <c r="F3170"/>
      <c r="G3170"/>
      <c r="H3170"/>
      <c r="I3170"/>
      <c r="J3170"/>
      <c r="K3170"/>
      <c r="L3170"/>
      <c r="M3170"/>
      <c r="N3170"/>
      <c r="O3170"/>
      <c r="P3170"/>
      <c r="Q3170"/>
      <c r="R3170"/>
      <c r="S3170"/>
      <c r="T3170"/>
      <c r="U3170"/>
      <c r="V3170"/>
      <c r="W3170"/>
    </row>
    <row r="3171" spans="2:23" x14ac:dyDescent="0.35">
      <c r="B3171"/>
      <c r="C3171"/>
      <c r="D3171"/>
      <c r="E3171"/>
      <c r="F3171"/>
      <c r="G3171"/>
      <c r="H3171"/>
      <c r="I3171"/>
      <c r="J3171"/>
      <c r="K3171"/>
      <c r="L3171"/>
      <c r="M3171"/>
      <c r="N3171"/>
      <c r="O3171"/>
      <c r="P3171"/>
      <c r="Q3171"/>
      <c r="R3171"/>
      <c r="S3171"/>
      <c r="T3171"/>
      <c r="U3171"/>
      <c r="V3171"/>
      <c r="W3171"/>
    </row>
    <row r="3172" spans="2:23" x14ac:dyDescent="0.35">
      <c r="B3172"/>
      <c r="C3172"/>
      <c r="D3172"/>
      <c r="E3172"/>
      <c r="F3172"/>
      <c r="G3172"/>
      <c r="H3172"/>
      <c r="I3172"/>
      <c r="J3172"/>
      <c r="K3172"/>
      <c r="L3172"/>
      <c r="M3172"/>
      <c r="N3172"/>
      <c r="O3172"/>
      <c r="P3172"/>
      <c r="Q3172"/>
      <c r="R3172"/>
      <c r="S3172"/>
      <c r="T3172"/>
      <c r="U3172"/>
      <c r="V3172"/>
      <c r="W3172"/>
    </row>
    <row r="3173" spans="2:23" x14ac:dyDescent="0.35">
      <c r="B3173"/>
      <c r="C3173"/>
      <c r="D3173"/>
      <c r="E3173"/>
      <c r="F3173"/>
      <c r="G3173"/>
      <c r="H3173"/>
      <c r="I3173"/>
      <c r="J3173"/>
      <c r="K3173"/>
      <c r="L3173"/>
      <c r="M3173"/>
      <c r="N3173"/>
      <c r="O3173"/>
      <c r="P3173"/>
      <c r="Q3173"/>
      <c r="R3173"/>
      <c r="S3173"/>
      <c r="T3173"/>
      <c r="U3173"/>
      <c r="V3173"/>
      <c r="W3173"/>
    </row>
    <row r="3174" spans="2:23" x14ac:dyDescent="0.35">
      <c r="B3174"/>
      <c r="C3174"/>
      <c r="D3174"/>
      <c r="E3174"/>
      <c r="F3174"/>
      <c r="G3174"/>
      <c r="H3174"/>
      <c r="I3174"/>
      <c r="J3174"/>
      <c r="K3174"/>
      <c r="L3174"/>
      <c r="M3174"/>
      <c r="N3174"/>
      <c r="O3174"/>
      <c r="P3174"/>
      <c r="Q3174"/>
      <c r="R3174"/>
      <c r="S3174"/>
      <c r="T3174"/>
      <c r="U3174"/>
      <c r="V3174"/>
      <c r="W3174"/>
    </row>
    <row r="3175" spans="2:23" x14ac:dyDescent="0.35">
      <c r="B3175"/>
      <c r="C3175"/>
      <c r="D3175"/>
      <c r="E3175"/>
      <c r="F3175"/>
      <c r="G3175"/>
      <c r="H3175"/>
      <c r="I3175"/>
      <c r="J3175"/>
      <c r="K3175"/>
      <c r="L3175"/>
      <c r="M3175"/>
      <c r="N3175"/>
      <c r="O3175"/>
      <c r="P3175"/>
      <c r="Q3175"/>
      <c r="R3175"/>
      <c r="S3175"/>
      <c r="T3175"/>
      <c r="U3175"/>
      <c r="V3175"/>
      <c r="W3175"/>
    </row>
    <row r="3176" spans="2:23" x14ac:dyDescent="0.35">
      <c r="B3176"/>
      <c r="C3176"/>
      <c r="D3176"/>
      <c r="E3176"/>
      <c r="F3176"/>
      <c r="G3176"/>
      <c r="H3176"/>
      <c r="I3176"/>
      <c r="J3176"/>
      <c r="K3176"/>
      <c r="L3176"/>
      <c r="M3176"/>
      <c r="N3176"/>
      <c r="O3176"/>
      <c r="P3176"/>
      <c r="Q3176"/>
      <c r="R3176"/>
      <c r="S3176"/>
      <c r="T3176"/>
      <c r="U3176"/>
      <c r="V3176"/>
      <c r="W3176"/>
    </row>
    <row r="3177" spans="2:23" x14ac:dyDescent="0.35">
      <c r="B3177"/>
      <c r="C3177"/>
      <c r="D3177"/>
      <c r="E3177"/>
      <c r="F3177"/>
      <c r="G3177"/>
      <c r="H3177"/>
      <c r="I3177"/>
      <c r="J3177"/>
      <c r="K3177"/>
      <c r="L3177"/>
      <c r="M3177"/>
      <c r="N3177"/>
      <c r="O3177"/>
      <c r="P3177"/>
      <c r="Q3177"/>
      <c r="R3177"/>
      <c r="S3177"/>
      <c r="T3177"/>
      <c r="U3177"/>
      <c r="V3177"/>
      <c r="W3177"/>
    </row>
    <row r="3178" spans="2:23" x14ac:dyDescent="0.35">
      <c r="B3178"/>
      <c r="C3178"/>
      <c r="D3178"/>
      <c r="E3178"/>
      <c r="F3178"/>
      <c r="G3178"/>
      <c r="H3178"/>
      <c r="I3178"/>
      <c r="J3178"/>
      <c r="K3178"/>
      <c r="L3178"/>
      <c r="M3178"/>
      <c r="N3178"/>
      <c r="O3178"/>
      <c r="P3178"/>
      <c r="Q3178"/>
      <c r="R3178"/>
      <c r="S3178"/>
      <c r="T3178"/>
      <c r="U3178"/>
      <c r="V3178"/>
      <c r="W3178"/>
    </row>
    <row r="3179" spans="2:23" x14ac:dyDescent="0.35">
      <c r="B3179"/>
      <c r="C3179"/>
      <c r="D3179"/>
      <c r="E3179"/>
      <c r="F3179"/>
      <c r="G3179"/>
      <c r="H3179"/>
      <c r="I3179"/>
      <c r="J3179"/>
      <c r="K3179"/>
      <c r="L3179"/>
      <c r="M3179"/>
      <c r="N3179"/>
      <c r="O3179"/>
      <c r="P3179"/>
      <c r="Q3179"/>
      <c r="R3179"/>
      <c r="S3179"/>
      <c r="T3179"/>
      <c r="U3179"/>
      <c r="V3179"/>
      <c r="W3179"/>
    </row>
    <row r="3180" spans="2:23" x14ac:dyDescent="0.35">
      <c r="B3180"/>
      <c r="C3180"/>
      <c r="D3180"/>
      <c r="E3180"/>
      <c r="F3180"/>
      <c r="G3180"/>
      <c r="H3180"/>
      <c r="I3180"/>
      <c r="J3180"/>
      <c r="K3180"/>
      <c r="L3180"/>
      <c r="M3180"/>
      <c r="N3180"/>
      <c r="O3180"/>
      <c r="P3180"/>
      <c r="Q3180"/>
      <c r="R3180"/>
      <c r="S3180"/>
      <c r="T3180"/>
      <c r="U3180"/>
      <c r="V3180"/>
      <c r="W3180"/>
    </row>
    <row r="3181" spans="2:23" x14ac:dyDescent="0.35">
      <c r="B3181"/>
      <c r="C3181"/>
      <c r="D3181"/>
      <c r="E3181"/>
      <c r="F3181"/>
      <c r="G3181"/>
      <c r="H3181"/>
      <c r="I3181"/>
      <c r="J3181"/>
      <c r="K3181"/>
      <c r="L3181"/>
      <c r="M3181"/>
      <c r="N3181"/>
      <c r="O3181"/>
      <c r="P3181"/>
      <c r="Q3181"/>
      <c r="R3181"/>
      <c r="S3181"/>
      <c r="T3181"/>
      <c r="U3181"/>
      <c r="V3181"/>
      <c r="W3181"/>
    </row>
    <row r="3182" spans="2:23" x14ac:dyDescent="0.35">
      <c r="B3182"/>
      <c r="C3182"/>
      <c r="D3182"/>
      <c r="E3182"/>
      <c r="F3182"/>
      <c r="G3182"/>
      <c r="H3182"/>
      <c r="I3182"/>
      <c r="J3182"/>
      <c r="K3182"/>
      <c r="L3182"/>
      <c r="M3182"/>
      <c r="N3182"/>
      <c r="O3182"/>
      <c r="P3182"/>
      <c r="Q3182"/>
      <c r="R3182"/>
      <c r="S3182"/>
      <c r="T3182"/>
      <c r="U3182"/>
      <c r="V3182"/>
      <c r="W3182"/>
    </row>
    <row r="3183" spans="2:23" x14ac:dyDescent="0.35">
      <c r="B3183"/>
      <c r="C3183"/>
      <c r="D3183"/>
      <c r="E3183"/>
      <c r="F3183"/>
      <c r="G3183"/>
      <c r="H3183"/>
      <c r="I3183"/>
      <c r="J3183"/>
      <c r="K3183"/>
      <c r="L3183"/>
      <c r="M3183"/>
      <c r="N3183"/>
      <c r="O3183"/>
      <c r="P3183"/>
      <c r="Q3183"/>
      <c r="R3183"/>
      <c r="S3183"/>
      <c r="T3183"/>
      <c r="U3183"/>
      <c r="V3183"/>
      <c r="W3183"/>
    </row>
    <row r="3184" spans="2:23" x14ac:dyDescent="0.35">
      <c r="B3184"/>
      <c r="C3184"/>
      <c r="D3184"/>
      <c r="E3184"/>
      <c r="F3184"/>
      <c r="G3184"/>
      <c r="H3184"/>
      <c r="I3184"/>
      <c r="J3184"/>
      <c r="K3184"/>
      <c r="L3184"/>
      <c r="M3184"/>
      <c r="N3184"/>
      <c r="O3184"/>
      <c r="P3184"/>
      <c r="Q3184"/>
      <c r="R3184"/>
      <c r="S3184"/>
      <c r="T3184"/>
      <c r="U3184"/>
      <c r="V3184"/>
      <c r="W3184"/>
    </row>
    <row r="3185" spans="2:23" x14ac:dyDescent="0.35">
      <c r="B3185"/>
      <c r="C3185"/>
      <c r="D3185"/>
      <c r="E3185"/>
      <c r="F3185"/>
      <c r="G3185"/>
      <c r="H3185"/>
      <c r="I3185"/>
      <c r="J3185"/>
      <c r="K3185"/>
      <c r="L3185"/>
      <c r="M3185"/>
      <c r="N3185"/>
      <c r="O3185"/>
      <c r="P3185"/>
      <c r="Q3185"/>
      <c r="R3185"/>
      <c r="S3185"/>
      <c r="T3185"/>
      <c r="U3185"/>
      <c r="V3185"/>
      <c r="W3185"/>
    </row>
    <row r="3186" spans="2:23" x14ac:dyDescent="0.35">
      <c r="B3186"/>
      <c r="C3186"/>
      <c r="D3186"/>
      <c r="E3186"/>
      <c r="F3186"/>
      <c r="G3186"/>
      <c r="H3186"/>
      <c r="I3186"/>
      <c r="J3186"/>
      <c r="K3186"/>
      <c r="L3186"/>
      <c r="M3186"/>
      <c r="N3186"/>
      <c r="O3186"/>
      <c r="P3186"/>
      <c r="Q3186"/>
      <c r="R3186"/>
      <c r="S3186"/>
      <c r="T3186"/>
      <c r="U3186"/>
      <c r="V3186"/>
      <c r="W3186"/>
    </row>
    <row r="3187" spans="2:23" x14ac:dyDescent="0.35">
      <c r="B3187"/>
      <c r="C3187"/>
      <c r="D3187"/>
      <c r="E3187"/>
      <c r="F3187"/>
      <c r="G3187"/>
      <c r="H3187"/>
      <c r="I3187"/>
      <c r="J3187"/>
      <c r="K3187"/>
      <c r="L3187"/>
      <c r="M3187"/>
      <c r="N3187"/>
      <c r="O3187"/>
      <c r="P3187"/>
      <c r="Q3187"/>
      <c r="R3187"/>
      <c r="S3187"/>
      <c r="T3187"/>
      <c r="U3187"/>
      <c r="V3187"/>
      <c r="W3187"/>
    </row>
    <row r="3188" spans="2:23" x14ac:dyDescent="0.35">
      <c r="B3188"/>
      <c r="C3188"/>
      <c r="D3188"/>
      <c r="E3188"/>
      <c r="F3188"/>
      <c r="G3188"/>
      <c r="H3188"/>
      <c r="I3188"/>
      <c r="J3188"/>
      <c r="K3188"/>
      <c r="L3188"/>
      <c r="M3188"/>
      <c r="N3188"/>
      <c r="O3188"/>
      <c r="P3188"/>
      <c r="Q3188"/>
      <c r="R3188"/>
      <c r="S3188"/>
      <c r="T3188"/>
      <c r="U3188"/>
      <c r="V3188"/>
      <c r="W3188"/>
    </row>
    <row r="3189" spans="2:23" x14ac:dyDescent="0.35">
      <c r="B3189"/>
      <c r="C3189"/>
      <c r="D3189"/>
      <c r="E3189"/>
      <c r="F3189"/>
      <c r="G3189"/>
      <c r="H3189"/>
      <c r="I3189"/>
      <c r="J3189"/>
      <c r="K3189"/>
      <c r="L3189"/>
      <c r="M3189"/>
      <c r="N3189"/>
      <c r="O3189"/>
      <c r="P3189"/>
      <c r="Q3189"/>
      <c r="R3189"/>
      <c r="S3189"/>
      <c r="T3189"/>
      <c r="U3189"/>
      <c r="V3189"/>
      <c r="W3189"/>
    </row>
    <row r="3190" spans="2:23" x14ac:dyDescent="0.35">
      <c r="B3190"/>
      <c r="C3190"/>
      <c r="D3190"/>
      <c r="E3190"/>
      <c r="F3190"/>
      <c r="G3190"/>
      <c r="H3190"/>
      <c r="I3190"/>
      <c r="J3190"/>
      <c r="K3190"/>
      <c r="L3190"/>
      <c r="M3190"/>
      <c r="N3190"/>
      <c r="O3190"/>
      <c r="P3190"/>
      <c r="Q3190"/>
      <c r="R3190"/>
      <c r="S3190"/>
      <c r="T3190"/>
      <c r="U3190"/>
      <c r="V3190"/>
      <c r="W3190"/>
    </row>
    <row r="3191" spans="2:23" x14ac:dyDescent="0.35">
      <c r="B3191"/>
      <c r="C3191"/>
      <c r="D3191"/>
      <c r="E3191"/>
      <c r="F3191"/>
      <c r="G3191"/>
      <c r="H3191"/>
      <c r="I3191"/>
      <c r="J3191"/>
      <c r="K3191"/>
      <c r="L3191"/>
      <c r="M3191"/>
      <c r="N3191"/>
      <c r="O3191"/>
      <c r="P3191"/>
      <c r="Q3191"/>
      <c r="R3191"/>
      <c r="S3191"/>
      <c r="T3191"/>
      <c r="U3191"/>
      <c r="V3191"/>
      <c r="W3191"/>
    </row>
    <row r="3192" spans="2:23" x14ac:dyDescent="0.35">
      <c r="B3192"/>
      <c r="C3192"/>
      <c r="D3192"/>
      <c r="E3192"/>
      <c r="F3192"/>
      <c r="G3192"/>
      <c r="H3192"/>
      <c r="I3192"/>
      <c r="J3192"/>
      <c r="K3192"/>
      <c r="L3192"/>
      <c r="M3192"/>
      <c r="N3192"/>
      <c r="O3192"/>
      <c r="P3192"/>
      <c r="Q3192"/>
      <c r="R3192"/>
      <c r="S3192"/>
      <c r="T3192"/>
      <c r="U3192"/>
      <c r="V3192"/>
      <c r="W3192"/>
    </row>
    <row r="3193" spans="2:23" x14ac:dyDescent="0.35">
      <c r="B3193"/>
      <c r="C3193"/>
      <c r="D3193"/>
      <c r="E3193"/>
      <c r="F3193"/>
      <c r="G3193"/>
      <c r="H3193"/>
      <c r="I3193"/>
      <c r="J3193"/>
      <c r="K3193"/>
      <c r="L3193"/>
      <c r="M3193"/>
      <c r="N3193"/>
      <c r="O3193"/>
      <c r="P3193"/>
      <c r="Q3193"/>
      <c r="R3193"/>
      <c r="S3193"/>
      <c r="T3193"/>
      <c r="U3193"/>
      <c r="V3193"/>
      <c r="W3193"/>
    </row>
    <row r="3194" spans="2:23" x14ac:dyDescent="0.35">
      <c r="B3194"/>
      <c r="C3194"/>
      <c r="D3194"/>
      <c r="E3194"/>
      <c r="F3194"/>
      <c r="G3194"/>
      <c r="H3194"/>
      <c r="I3194"/>
      <c r="J3194"/>
      <c r="K3194"/>
      <c r="L3194"/>
      <c r="M3194"/>
      <c r="N3194"/>
      <c r="O3194"/>
      <c r="P3194"/>
      <c r="Q3194"/>
      <c r="R3194"/>
      <c r="S3194"/>
      <c r="T3194"/>
      <c r="U3194"/>
      <c r="V3194"/>
      <c r="W3194"/>
    </row>
    <row r="3195" spans="2:23" x14ac:dyDescent="0.35">
      <c r="B3195"/>
      <c r="C3195"/>
      <c r="D3195"/>
      <c r="E3195"/>
      <c r="F3195"/>
      <c r="G3195"/>
      <c r="H3195"/>
      <c r="I3195"/>
      <c r="J3195"/>
      <c r="K3195"/>
      <c r="L3195"/>
      <c r="M3195"/>
      <c r="N3195"/>
      <c r="O3195"/>
      <c r="P3195"/>
      <c r="Q3195"/>
      <c r="R3195"/>
      <c r="S3195"/>
      <c r="T3195"/>
      <c r="U3195"/>
      <c r="V3195"/>
      <c r="W3195"/>
    </row>
    <row r="3196" spans="2:23" x14ac:dyDescent="0.35">
      <c r="B3196"/>
      <c r="C3196"/>
      <c r="D3196"/>
      <c r="E3196"/>
      <c r="F3196"/>
      <c r="G3196"/>
      <c r="H3196"/>
      <c r="I3196"/>
      <c r="J3196"/>
      <c r="K3196"/>
      <c r="L3196"/>
      <c r="M3196"/>
      <c r="N3196"/>
      <c r="O3196"/>
      <c r="P3196"/>
      <c r="Q3196"/>
      <c r="R3196"/>
      <c r="S3196"/>
      <c r="T3196"/>
      <c r="U3196"/>
      <c r="V3196"/>
      <c r="W3196"/>
    </row>
    <row r="3197" spans="2:23" x14ac:dyDescent="0.35">
      <c r="B3197"/>
      <c r="C3197"/>
      <c r="D3197"/>
      <c r="E3197"/>
      <c r="F3197"/>
      <c r="G3197"/>
      <c r="H3197"/>
      <c r="I3197"/>
      <c r="J3197"/>
      <c r="K3197"/>
      <c r="L3197"/>
      <c r="M3197"/>
      <c r="N3197"/>
      <c r="O3197"/>
      <c r="P3197"/>
      <c r="Q3197"/>
      <c r="R3197"/>
      <c r="S3197"/>
      <c r="T3197"/>
      <c r="U3197"/>
      <c r="V3197"/>
      <c r="W3197"/>
    </row>
    <row r="3198" spans="2:23" x14ac:dyDescent="0.35">
      <c r="B3198"/>
      <c r="C3198"/>
      <c r="D3198"/>
      <c r="E3198"/>
      <c r="F3198"/>
      <c r="G3198"/>
      <c r="H3198"/>
      <c r="I3198"/>
      <c r="J3198"/>
      <c r="K3198"/>
      <c r="L3198"/>
      <c r="M3198"/>
      <c r="N3198"/>
      <c r="O3198"/>
      <c r="P3198"/>
      <c r="Q3198"/>
      <c r="R3198"/>
      <c r="S3198"/>
      <c r="T3198"/>
      <c r="U3198"/>
      <c r="V3198"/>
      <c r="W3198"/>
    </row>
    <row r="3199" spans="2:23" x14ac:dyDescent="0.35">
      <c r="B3199"/>
      <c r="C3199"/>
      <c r="D3199"/>
      <c r="E3199"/>
      <c r="F3199"/>
      <c r="G3199"/>
      <c r="H3199"/>
      <c r="I3199"/>
      <c r="J3199"/>
      <c r="K3199"/>
      <c r="L3199"/>
      <c r="M3199"/>
      <c r="N3199"/>
      <c r="O3199"/>
      <c r="P3199"/>
      <c r="Q3199"/>
      <c r="R3199"/>
      <c r="S3199"/>
      <c r="T3199"/>
      <c r="U3199"/>
      <c r="V3199"/>
      <c r="W3199"/>
    </row>
    <row r="3200" spans="2:23" x14ac:dyDescent="0.35">
      <c r="B3200"/>
      <c r="C3200"/>
      <c r="D3200"/>
      <c r="E3200"/>
      <c r="F3200"/>
      <c r="G3200"/>
      <c r="H3200"/>
      <c r="I3200"/>
      <c r="J3200"/>
      <c r="K3200"/>
      <c r="L3200"/>
      <c r="M3200"/>
      <c r="N3200"/>
      <c r="O3200"/>
      <c r="P3200"/>
      <c r="Q3200"/>
      <c r="R3200"/>
      <c r="S3200"/>
      <c r="T3200"/>
      <c r="U3200"/>
      <c r="V3200"/>
      <c r="W3200"/>
    </row>
    <row r="3201" spans="2:23" x14ac:dyDescent="0.35">
      <c r="B3201"/>
      <c r="C3201"/>
      <c r="D3201"/>
      <c r="E3201"/>
      <c r="F3201"/>
      <c r="G3201"/>
      <c r="H3201"/>
      <c r="I3201"/>
      <c r="J3201"/>
      <c r="K3201"/>
      <c r="L3201"/>
      <c r="M3201"/>
      <c r="N3201"/>
      <c r="O3201"/>
      <c r="P3201"/>
      <c r="Q3201"/>
      <c r="R3201"/>
      <c r="S3201"/>
      <c r="T3201"/>
      <c r="U3201"/>
      <c r="V3201"/>
      <c r="W3201"/>
    </row>
    <row r="3202" spans="2:23" x14ac:dyDescent="0.35">
      <c r="B3202"/>
      <c r="C3202"/>
      <c r="D3202"/>
      <c r="E3202"/>
      <c r="F3202"/>
      <c r="G3202"/>
      <c r="H3202"/>
      <c r="I3202"/>
      <c r="J3202"/>
      <c r="K3202"/>
      <c r="L3202"/>
      <c r="M3202"/>
      <c r="N3202"/>
      <c r="O3202"/>
      <c r="P3202"/>
      <c r="Q3202"/>
      <c r="R3202"/>
      <c r="S3202"/>
      <c r="T3202"/>
      <c r="U3202"/>
      <c r="V3202"/>
      <c r="W3202"/>
    </row>
    <row r="3203" spans="2:23" x14ac:dyDescent="0.35">
      <c r="B3203"/>
      <c r="C3203"/>
      <c r="D3203"/>
      <c r="E3203"/>
      <c r="F3203"/>
      <c r="G3203"/>
      <c r="H3203"/>
      <c r="I3203"/>
      <c r="J3203"/>
      <c r="K3203"/>
      <c r="L3203"/>
      <c r="M3203"/>
      <c r="N3203"/>
      <c r="O3203"/>
      <c r="P3203"/>
      <c r="Q3203"/>
      <c r="R3203"/>
      <c r="S3203"/>
      <c r="T3203"/>
      <c r="U3203"/>
      <c r="V3203"/>
      <c r="W3203"/>
    </row>
    <row r="3204" spans="2:23" x14ac:dyDescent="0.35">
      <c r="B3204"/>
      <c r="C3204"/>
      <c r="D3204"/>
      <c r="E3204"/>
      <c r="F3204"/>
      <c r="G3204"/>
      <c r="H3204"/>
      <c r="I3204"/>
      <c r="J3204"/>
      <c r="K3204"/>
      <c r="L3204"/>
      <c r="M3204"/>
      <c r="N3204"/>
      <c r="O3204"/>
      <c r="P3204"/>
      <c r="Q3204"/>
      <c r="R3204"/>
      <c r="S3204"/>
      <c r="T3204"/>
      <c r="U3204"/>
      <c r="V3204"/>
      <c r="W3204"/>
    </row>
    <row r="3205" spans="2:23" x14ac:dyDescent="0.35">
      <c r="B3205"/>
      <c r="C3205"/>
      <c r="D3205"/>
      <c r="E3205"/>
      <c r="F3205"/>
      <c r="G3205"/>
      <c r="H3205"/>
      <c r="I3205"/>
      <c r="J3205"/>
      <c r="K3205"/>
      <c r="L3205"/>
      <c r="M3205"/>
      <c r="N3205"/>
      <c r="O3205"/>
      <c r="P3205"/>
      <c r="Q3205"/>
      <c r="R3205"/>
      <c r="S3205"/>
      <c r="T3205"/>
      <c r="U3205"/>
      <c r="V3205"/>
      <c r="W3205"/>
    </row>
    <row r="3206" spans="2:23" x14ac:dyDescent="0.35">
      <c r="B3206"/>
      <c r="C3206"/>
      <c r="D3206"/>
      <c r="E3206"/>
      <c r="F3206"/>
      <c r="G3206"/>
      <c r="H3206"/>
      <c r="I3206"/>
      <c r="J3206"/>
      <c r="K3206"/>
      <c r="L3206"/>
      <c r="M3206"/>
      <c r="N3206"/>
      <c r="O3206"/>
      <c r="P3206"/>
      <c r="Q3206"/>
      <c r="R3206"/>
      <c r="S3206"/>
      <c r="T3206"/>
      <c r="U3206"/>
      <c r="V3206"/>
      <c r="W3206"/>
    </row>
    <row r="3207" spans="2:23" x14ac:dyDescent="0.35">
      <c r="B3207"/>
      <c r="C3207"/>
      <c r="D3207"/>
      <c r="E3207"/>
      <c r="F3207"/>
      <c r="G3207"/>
      <c r="H3207"/>
      <c r="I3207"/>
      <c r="J3207"/>
      <c r="K3207"/>
      <c r="L3207"/>
      <c r="M3207"/>
      <c r="N3207"/>
      <c r="O3207"/>
      <c r="P3207"/>
      <c r="Q3207"/>
      <c r="R3207"/>
      <c r="S3207"/>
      <c r="T3207"/>
      <c r="U3207"/>
      <c r="V3207"/>
      <c r="W3207"/>
    </row>
    <row r="3208" spans="2:23" x14ac:dyDescent="0.35">
      <c r="B3208"/>
      <c r="C3208"/>
      <c r="D3208"/>
      <c r="E3208"/>
      <c r="F3208"/>
      <c r="G3208"/>
      <c r="H3208"/>
      <c r="I3208"/>
      <c r="J3208"/>
      <c r="K3208"/>
      <c r="L3208"/>
      <c r="M3208"/>
      <c r="N3208"/>
      <c r="O3208"/>
      <c r="P3208"/>
      <c r="Q3208"/>
      <c r="R3208"/>
      <c r="S3208"/>
      <c r="T3208"/>
      <c r="U3208"/>
      <c r="V3208"/>
      <c r="W3208"/>
    </row>
    <row r="3209" spans="2:23" x14ac:dyDescent="0.35">
      <c r="B3209"/>
      <c r="C3209"/>
      <c r="D3209"/>
      <c r="E3209"/>
      <c r="F3209"/>
      <c r="G3209"/>
      <c r="H3209"/>
      <c r="I3209"/>
      <c r="J3209"/>
      <c r="K3209"/>
      <c r="L3209"/>
      <c r="M3209"/>
      <c r="N3209"/>
      <c r="O3209"/>
      <c r="P3209"/>
      <c r="Q3209"/>
      <c r="R3209"/>
      <c r="S3209"/>
      <c r="T3209"/>
      <c r="U3209"/>
      <c r="V3209"/>
      <c r="W3209"/>
    </row>
    <row r="3210" spans="2:23" x14ac:dyDescent="0.35">
      <c r="B3210"/>
      <c r="C3210"/>
      <c r="D3210"/>
      <c r="E3210"/>
      <c r="F3210"/>
      <c r="G3210"/>
      <c r="H3210"/>
      <c r="I3210"/>
      <c r="J3210"/>
      <c r="K3210"/>
      <c r="L3210"/>
      <c r="M3210"/>
      <c r="N3210"/>
      <c r="O3210"/>
      <c r="P3210"/>
      <c r="Q3210"/>
      <c r="R3210"/>
      <c r="S3210"/>
      <c r="T3210"/>
      <c r="U3210"/>
      <c r="V3210"/>
      <c r="W3210"/>
    </row>
    <row r="3211" spans="2:23" x14ac:dyDescent="0.35">
      <c r="B3211"/>
      <c r="C3211"/>
      <c r="D3211"/>
      <c r="E3211"/>
      <c r="F3211"/>
      <c r="G3211"/>
      <c r="H3211"/>
      <c r="I3211"/>
      <c r="J3211"/>
      <c r="K3211"/>
      <c r="L3211"/>
      <c r="M3211"/>
      <c r="N3211"/>
      <c r="O3211"/>
      <c r="P3211"/>
      <c r="Q3211"/>
      <c r="R3211"/>
      <c r="S3211"/>
      <c r="T3211"/>
      <c r="U3211"/>
      <c r="V3211"/>
      <c r="W3211"/>
    </row>
    <row r="3212" spans="2:23" x14ac:dyDescent="0.35">
      <c r="B3212"/>
      <c r="C3212"/>
      <c r="D3212"/>
      <c r="E3212"/>
      <c r="F3212"/>
      <c r="G3212"/>
      <c r="H3212"/>
      <c r="I3212"/>
      <c r="J3212"/>
      <c r="K3212"/>
      <c r="L3212"/>
      <c r="M3212"/>
      <c r="N3212"/>
      <c r="O3212"/>
      <c r="P3212"/>
      <c r="Q3212"/>
      <c r="R3212"/>
      <c r="S3212"/>
      <c r="T3212"/>
      <c r="U3212"/>
      <c r="V3212"/>
      <c r="W3212"/>
    </row>
    <row r="3213" spans="2:23" x14ac:dyDescent="0.35">
      <c r="B3213"/>
      <c r="C3213"/>
      <c r="D3213"/>
      <c r="E3213"/>
      <c r="F3213"/>
      <c r="G3213"/>
      <c r="H3213"/>
      <c r="I3213"/>
      <c r="J3213"/>
      <c r="K3213"/>
      <c r="L3213"/>
      <c r="M3213"/>
      <c r="N3213"/>
      <c r="O3213"/>
      <c r="P3213"/>
      <c r="Q3213"/>
      <c r="R3213"/>
      <c r="S3213"/>
      <c r="T3213"/>
      <c r="U3213"/>
      <c r="V3213"/>
      <c r="W3213"/>
    </row>
    <row r="3214" spans="2:23" x14ac:dyDescent="0.35">
      <c r="B3214"/>
      <c r="C3214"/>
      <c r="D3214"/>
      <c r="E3214"/>
      <c r="F3214"/>
      <c r="G3214"/>
      <c r="H3214"/>
      <c r="I3214"/>
      <c r="J3214"/>
      <c r="K3214"/>
      <c r="L3214"/>
      <c r="M3214"/>
      <c r="N3214"/>
      <c r="O3214"/>
      <c r="P3214"/>
      <c r="Q3214"/>
      <c r="R3214"/>
      <c r="S3214"/>
      <c r="T3214"/>
      <c r="U3214"/>
      <c r="V3214"/>
      <c r="W3214"/>
    </row>
    <row r="3215" spans="2:23" x14ac:dyDescent="0.35">
      <c r="B3215"/>
      <c r="C3215"/>
      <c r="D3215"/>
      <c r="E3215"/>
      <c r="F3215"/>
      <c r="G3215"/>
      <c r="H3215"/>
      <c r="I3215"/>
      <c r="J3215"/>
      <c r="K3215"/>
      <c r="L3215"/>
      <c r="M3215"/>
      <c r="N3215"/>
      <c r="O3215"/>
      <c r="P3215"/>
      <c r="Q3215"/>
      <c r="R3215"/>
      <c r="S3215"/>
      <c r="T3215"/>
      <c r="U3215"/>
      <c r="V3215"/>
      <c r="W3215"/>
    </row>
    <row r="3216" spans="2:23" x14ac:dyDescent="0.35">
      <c r="B3216"/>
      <c r="C3216"/>
      <c r="D3216"/>
      <c r="E3216"/>
      <c r="F3216"/>
      <c r="G3216"/>
      <c r="H3216"/>
      <c r="I3216"/>
      <c r="J3216"/>
      <c r="K3216"/>
      <c r="L3216"/>
      <c r="M3216"/>
      <c r="N3216"/>
      <c r="O3216"/>
      <c r="P3216"/>
      <c r="Q3216"/>
      <c r="R3216"/>
      <c r="S3216"/>
      <c r="T3216"/>
      <c r="U3216"/>
      <c r="V3216"/>
      <c r="W3216"/>
    </row>
    <row r="3217" spans="2:23" x14ac:dyDescent="0.35">
      <c r="B3217"/>
      <c r="C3217"/>
      <c r="D3217"/>
      <c r="E3217"/>
      <c r="F3217"/>
      <c r="G3217"/>
      <c r="H3217"/>
      <c r="I3217"/>
      <c r="J3217"/>
      <c r="K3217"/>
      <c r="L3217"/>
      <c r="M3217"/>
      <c r="N3217"/>
      <c r="O3217"/>
      <c r="P3217"/>
      <c r="Q3217"/>
      <c r="R3217"/>
      <c r="S3217"/>
      <c r="T3217"/>
      <c r="U3217"/>
      <c r="V3217"/>
      <c r="W3217"/>
    </row>
    <row r="3218" spans="2:23" x14ac:dyDescent="0.35">
      <c r="B3218"/>
      <c r="C3218"/>
      <c r="D3218"/>
      <c r="E3218"/>
      <c r="F3218"/>
      <c r="G3218"/>
      <c r="H3218"/>
      <c r="I3218"/>
      <c r="J3218"/>
      <c r="K3218"/>
      <c r="L3218"/>
      <c r="M3218"/>
      <c r="N3218"/>
      <c r="O3218"/>
      <c r="P3218"/>
      <c r="Q3218"/>
      <c r="R3218"/>
      <c r="S3218"/>
      <c r="T3218"/>
      <c r="U3218"/>
      <c r="V3218"/>
      <c r="W3218"/>
    </row>
    <row r="3219" spans="2:23" x14ac:dyDescent="0.35">
      <c r="B3219"/>
      <c r="C3219"/>
      <c r="D3219"/>
      <c r="E3219"/>
      <c r="F3219"/>
      <c r="G3219"/>
      <c r="H3219"/>
      <c r="I3219"/>
      <c r="J3219"/>
      <c r="K3219"/>
      <c r="L3219"/>
      <c r="M3219"/>
      <c r="N3219"/>
      <c r="O3219"/>
      <c r="P3219"/>
      <c r="Q3219"/>
      <c r="R3219"/>
      <c r="S3219"/>
      <c r="T3219"/>
      <c r="U3219"/>
      <c r="V3219"/>
      <c r="W3219"/>
    </row>
    <row r="3220" spans="2:23" x14ac:dyDescent="0.35">
      <c r="B3220"/>
      <c r="C3220"/>
      <c r="D3220"/>
      <c r="E3220"/>
      <c r="F3220"/>
      <c r="G3220"/>
      <c r="H3220"/>
      <c r="I3220"/>
      <c r="J3220"/>
      <c r="K3220"/>
      <c r="L3220"/>
      <c r="M3220"/>
      <c r="N3220"/>
      <c r="O3220"/>
      <c r="P3220"/>
      <c r="Q3220"/>
      <c r="R3220"/>
      <c r="S3220"/>
      <c r="T3220"/>
      <c r="U3220"/>
      <c r="V3220"/>
      <c r="W3220"/>
    </row>
    <row r="3221" spans="2:23" x14ac:dyDescent="0.35">
      <c r="B3221"/>
      <c r="C3221"/>
      <c r="D3221"/>
      <c r="E3221"/>
      <c r="F3221"/>
      <c r="G3221"/>
      <c r="H3221"/>
      <c r="I3221"/>
      <c r="J3221"/>
      <c r="K3221"/>
      <c r="L3221"/>
      <c r="M3221"/>
      <c r="N3221"/>
      <c r="O3221"/>
      <c r="P3221"/>
      <c r="Q3221"/>
      <c r="R3221"/>
      <c r="S3221"/>
      <c r="T3221"/>
      <c r="U3221"/>
      <c r="V3221"/>
      <c r="W3221"/>
    </row>
    <row r="3222" spans="2:23" x14ac:dyDescent="0.35">
      <c r="B3222"/>
      <c r="C3222"/>
      <c r="D3222"/>
      <c r="E3222"/>
      <c r="F3222"/>
      <c r="G3222"/>
      <c r="H3222"/>
      <c r="I3222"/>
      <c r="J3222"/>
      <c r="K3222"/>
      <c r="L3222"/>
      <c r="M3222"/>
      <c r="N3222"/>
      <c r="O3222"/>
      <c r="P3222"/>
      <c r="Q3222"/>
      <c r="R3222"/>
      <c r="S3222"/>
      <c r="T3222"/>
      <c r="U3222"/>
      <c r="V3222"/>
      <c r="W3222"/>
    </row>
    <row r="3223" spans="2:23" x14ac:dyDescent="0.35">
      <c r="B3223"/>
      <c r="C3223"/>
      <c r="D3223"/>
      <c r="E3223"/>
      <c r="F3223"/>
      <c r="G3223"/>
      <c r="H3223"/>
      <c r="I3223"/>
      <c r="J3223"/>
      <c r="K3223"/>
      <c r="L3223"/>
      <c r="M3223"/>
      <c r="N3223"/>
      <c r="O3223"/>
      <c r="P3223"/>
      <c r="Q3223"/>
      <c r="R3223"/>
      <c r="S3223"/>
      <c r="T3223"/>
      <c r="U3223"/>
      <c r="V3223"/>
      <c r="W3223"/>
    </row>
    <row r="3224" spans="2:23" x14ac:dyDescent="0.35">
      <c r="B3224"/>
      <c r="C3224"/>
      <c r="D3224"/>
      <c r="E3224"/>
      <c r="F3224"/>
      <c r="G3224"/>
      <c r="H3224"/>
      <c r="I3224"/>
      <c r="J3224"/>
      <c r="K3224"/>
      <c r="L3224"/>
      <c r="M3224"/>
      <c r="N3224"/>
      <c r="O3224"/>
      <c r="P3224"/>
      <c r="Q3224"/>
      <c r="R3224"/>
      <c r="S3224"/>
      <c r="T3224"/>
      <c r="U3224"/>
      <c r="V3224"/>
      <c r="W3224"/>
    </row>
    <row r="3225" spans="2:23" x14ac:dyDescent="0.35">
      <c r="B3225"/>
      <c r="C3225"/>
      <c r="D3225"/>
      <c r="E3225"/>
      <c r="F3225"/>
      <c r="G3225"/>
      <c r="H3225"/>
      <c r="I3225"/>
      <c r="J3225"/>
      <c r="K3225"/>
      <c r="L3225"/>
      <c r="M3225"/>
      <c r="N3225"/>
      <c r="O3225"/>
      <c r="P3225"/>
      <c r="Q3225"/>
      <c r="R3225"/>
      <c r="S3225"/>
      <c r="T3225"/>
      <c r="U3225"/>
      <c r="V3225"/>
      <c r="W3225"/>
    </row>
    <row r="3226" spans="2:23" x14ac:dyDescent="0.35">
      <c r="B3226"/>
      <c r="C3226"/>
      <c r="D3226"/>
      <c r="E3226"/>
      <c r="F3226"/>
      <c r="G3226"/>
      <c r="H3226"/>
      <c r="I3226"/>
      <c r="J3226"/>
      <c r="K3226"/>
      <c r="L3226"/>
      <c r="M3226"/>
      <c r="N3226"/>
      <c r="O3226"/>
      <c r="P3226"/>
      <c r="Q3226"/>
      <c r="R3226"/>
      <c r="S3226"/>
      <c r="T3226"/>
      <c r="U3226"/>
      <c r="V3226"/>
      <c r="W3226"/>
    </row>
    <row r="3227" spans="2:23" x14ac:dyDescent="0.35">
      <c r="B3227"/>
      <c r="C3227"/>
      <c r="D3227"/>
      <c r="E3227"/>
      <c r="F3227"/>
      <c r="G3227"/>
      <c r="H3227"/>
      <c r="I3227"/>
      <c r="J3227"/>
      <c r="K3227"/>
      <c r="L3227"/>
      <c r="M3227"/>
      <c r="N3227"/>
      <c r="O3227"/>
      <c r="P3227"/>
      <c r="Q3227"/>
      <c r="R3227"/>
      <c r="S3227"/>
      <c r="T3227"/>
      <c r="U3227"/>
      <c r="V3227"/>
      <c r="W3227"/>
    </row>
    <row r="3228" spans="2:23" x14ac:dyDescent="0.35">
      <c r="B3228"/>
      <c r="C3228"/>
      <c r="D3228"/>
      <c r="E3228"/>
      <c r="F3228"/>
      <c r="G3228"/>
      <c r="H3228"/>
      <c r="I3228"/>
      <c r="J3228"/>
      <c r="K3228"/>
      <c r="L3228"/>
      <c r="M3228"/>
      <c r="N3228"/>
      <c r="O3228"/>
      <c r="P3228"/>
      <c r="Q3228"/>
      <c r="R3228"/>
      <c r="S3228"/>
      <c r="T3228"/>
      <c r="U3228"/>
      <c r="V3228"/>
      <c r="W3228"/>
    </row>
    <row r="3229" spans="2:23" x14ac:dyDescent="0.35">
      <c r="B3229"/>
      <c r="C3229"/>
      <c r="D3229"/>
      <c r="E3229"/>
      <c r="F3229"/>
      <c r="G3229"/>
      <c r="H3229"/>
      <c r="I3229"/>
      <c r="J3229"/>
      <c r="K3229"/>
      <c r="L3229"/>
      <c r="M3229"/>
      <c r="N3229"/>
      <c r="O3229"/>
      <c r="P3229"/>
      <c r="Q3229"/>
      <c r="R3229"/>
      <c r="S3229"/>
      <c r="T3229"/>
      <c r="U3229"/>
      <c r="V3229"/>
      <c r="W3229"/>
    </row>
    <row r="3230" spans="2:23" x14ac:dyDescent="0.35">
      <c r="B3230"/>
      <c r="C3230"/>
      <c r="D3230"/>
      <c r="E3230"/>
      <c r="F3230"/>
      <c r="G3230"/>
      <c r="H3230"/>
      <c r="I3230"/>
      <c r="J3230"/>
      <c r="K3230"/>
      <c r="L3230"/>
      <c r="M3230"/>
      <c r="N3230"/>
      <c r="O3230"/>
      <c r="P3230"/>
      <c r="Q3230"/>
      <c r="R3230"/>
      <c r="S3230"/>
      <c r="T3230"/>
      <c r="U3230"/>
      <c r="V3230"/>
      <c r="W3230"/>
    </row>
    <row r="3231" spans="2:23" x14ac:dyDescent="0.35">
      <c r="B3231"/>
      <c r="C3231"/>
      <c r="D3231"/>
      <c r="E3231"/>
      <c r="F3231"/>
      <c r="G3231"/>
      <c r="H3231"/>
      <c r="I3231"/>
      <c r="J3231"/>
      <c r="K3231"/>
      <c r="L3231"/>
      <c r="M3231"/>
      <c r="N3231"/>
      <c r="O3231"/>
      <c r="P3231"/>
      <c r="Q3231"/>
      <c r="R3231"/>
      <c r="S3231"/>
      <c r="T3231"/>
      <c r="U3231"/>
      <c r="V3231"/>
      <c r="W3231"/>
    </row>
    <row r="3232" spans="2:23" x14ac:dyDescent="0.35">
      <c r="B3232"/>
      <c r="C3232"/>
      <c r="D3232"/>
      <c r="E3232"/>
      <c r="F3232"/>
      <c r="G3232"/>
      <c r="H3232"/>
      <c r="I3232"/>
      <c r="J3232"/>
      <c r="K3232"/>
      <c r="L3232"/>
      <c r="M3232"/>
      <c r="N3232"/>
      <c r="O3232"/>
      <c r="P3232"/>
      <c r="Q3232"/>
      <c r="R3232"/>
      <c r="S3232"/>
      <c r="T3232"/>
      <c r="U3232"/>
      <c r="V3232"/>
      <c r="W3232"/>
    </row>
    <row r="3233" spans="2:23" x14ac:dyDescent="0.35">
      <c r="B3233"/>
      <c r="C3233"/>
      <c r="D3233"/>
      <c r="E3233"/>
      <c r="F3233"/>
      <c r="G3233"/>
      <c r="H3233"/>
      <c r="I3233"/>
      <c r="J3233"/>
      <c r="K3233"/>
      <c r="L3233"/>
      <c r="M3233"/>
      <c r="N3233"/>
      <c r="O3233"/>
      <c r="P3233"/>
      <c r="Q3233"/>
      <c r="R3233"/>
      <c r="S3233"/>
      <c r="T3233"/>
      <c r="U3233"/>
      <c r="V3233"/>
      <c r="W3233"/>
    </row>
    <row r="3234" spans="2:23" x14ac:dyDescent="0.35">
      <c r="B3234"/>
      <c r="C3234"/>
      <c r="D3234"/>
      <c r="E3234"/>
      <c r="F3234"/>
      <c r="G3234"/>
      <c r="H3234"/>
      <c r="I3234"/>
      <c r="J3234"/>
      <c r="K3234"/>
      <c r="L3234"/>
      <c r="M3234"/>
      <c r="N3234"/>
      <c r="O3234"/>
      <c r="P3234"/>
      <c r="Q3234"/>
      <c r="R3234"/>
      <c r="S3234"/>
      <c r="T3234"/>
      <c r="U3234"/>
      <c r="V3234"/>
      <c r="W3234"/>
    </row>
    <row r="3235" spans="2:23" x14ac:dyDescent="0.35">
      <c r="B3235"/>
      <c r="C3235"/>
      <c r="D3235"/>
      <c r="E3235"/>
      <c r="F3235"/>
      <c r="G3235"/>
      <c r="H3235"/>
      <c r="I3235"/>
      <c r="J3235"/>
      <c r="K3235"/>
      <c r="L3235"/>
      <c r="M3235"/>
      <c r="N3235"/>
      <c r="O3235"/>
      <c r="P3235"/>
      <c r="Q3235"/>
      <c r="R3235"/>
      <c r="S3235"/>
      <c r="T3235"/>
      <c r="U3235"/>
      <c r="V3235"/>
      <c r="W3235"/>
    </row>
    <row r="3236" spans="2:23" x14ac:dyDescent="0.35">
      <c r="B3236"/>
      <c r="C3236"/>
      <c r="D3236"/>
      <c r="E3236"/>
      <c r="F3236"/>
      <c r="G3236"/>
      <c r="H3236"/>
      <c r="I3236"/>
      <c r="J3236"/>
      <c r="K3236"/>
      <c r="L3236"/>
      <c r="M3236"/>
      <c r="N3236"/>
      <c r="O3236"/>
      <c r="P3236"/>
      <c r="Q3236"/>
      <c r="R3236"/>
      <c r="S3236"/>
      <c r="T3236"/>
      <c r="U3236"/>
      <c r="V3236"/>
      <c r="W3236"/>
    </row>
    <row r="3237" spans="2:23" x14ac:dyDescent="0.35">
      <c r="B3237"/>
      <c r="C3237"/>
      <c r="D3237"/>
      <c r="E3237"/>
      <c r="F3237"/>
      <c r="G3237"/>
      <c r="H3237"/>
      <c r="I3237"/>
      <c r="J3237"/>
      <c r="K3237"/>
      <c r="L3237"/>
      <c r="M3237"/>
      <c r="N3237"/>
      <c r="O3237"/>
      <c r="P3237"/>
      <c r="Q3237"/>
      <c r="R3237"/>
      <c r="S3237"/>
      <c r="T3237"/>
      <c r="U3237"/>
      <c r="V3237"/>
      <c r="W3237"/>
    </row>
    <row r="3238" spans="2:23" x14ac:dyDescent="0.35">
      <c r="B3238"/>
      <c r="C3238"/>
      <c r="D3238"/>
      <c r="E3238"/>
      <c r="F3238"/>
      <c r="G3238"/>
      <c r="H3238"/>
      <c r="I3238"/>
      <c r="J3238"/>
      <c r="K3238"/>
      <c r="L3238"/>
      <c r="M3238"/>
      <c r="N3238"/>
      <c r="O3238"/>
      <c r="P3238"/>
      <c r="Q3238"/>
      <c r="R3238"/>
      <c r="S3238"/>
      <c r="T3238"/>
      <c r="U3238"/>
      <c r="V3238"/>
      <c r="W3238"/>
    </row>
    <row r="3239" spans="2:23" x14ac:dyDescent="0.35">
      <c r="B3239"/>
      <c r="C3239"/>
      <c r="D3239"/>
      <c r="E3239"/>
      <c r="F3239"/>
      <c r="G3239"/>
      <c r="H3239"/>
      <c r="I3239"/>
      <c r="J3239"/>
      <c r="K3239"/>
      <c r="L3239"/>
      <c r="M3239"/>
      <c r="N3239"/>
      <c r="O3239"/>
      <c r="P3239"/>
      <c r="Q3239"/>
      <c r="R3239"/>
      <c r="S3239"/>
      <c r="T3239"/>
      <c r="U3239"/>
      <c r="V3239"/>
      <c r="W3239"/>
    </row>
    <row r="3240" spans="2:23" x14ac:dyDescent="0.35">
      <c r="B3240"/>
      <c r="C3240"/>
      <c r="D3240"/>
      <c r="E3240"/>
      <c r="F3240"/>
      <c r="G3240"/>
      <c r="H3240"/>
      <c r="I3240"/>
      <c r="J3240"/>
      <c r="K3240"/>
      <c r="L3240"/>
      <c r="M3240"/>
      <c r="N3240"/>
      <c r="O3240"/>
      <c r="P3240"/>
      <c r="Q3240"/>
      <c r="R3240"/>
      <c r="S3240"/>
      <c r="T3240"/>
      <c r="U3240"/>
      <c r="V3240"/>
      <c r="W3240"/>
    </row>
    <row r="3241" spans="2:23" x14ac:dyDescent="0.35">
      <c r="B3241"/>
      <c r="C3241"/>
      <c r="D3241"/>
      <c r="E3241"/>
      <c r="F3241"/>
      <c r="G3241"/>
      <c r="H3241"/>
      <c r="I3241"/>
      <c r="J3241"/>
      <c r="K3241"/>
      <c r="L3241"/>
      <c r="M3241"/>
      <c r="N3241"/>
      <c r="O3241"/>
      <c r="P3241"/>
      <c r="Q3241"/>
      <c r="R3241"/>
      <c r="S3241"/>
      <c r="T3241"/>
      <c r="U3241"/>
      <c r="V3241"/>
      <c r="W3241"/>
    </row>
    <row r="3242" spans="2:23" x14ac:dyDescent="0.35">
      <c r="B3242"/>
      <c r="C3242"/>
      <c r="D3242"/>
      <c r="E3242"/>
      <c r="F3242"/>
      <c r="G3242"/>
      <c r="H3242"/>
      <c r="I3242"/>
      <c r="J3242"/>
      <c r="K3242"/>
      <c r="L3242"/>
      <c r="M3242"/>
      <c r="N3242"/>
      <c r="O3242"/>
      <c r="P3242"/>
      <c r="Q3242"/>
      <c r="R3242"/>
      <c r="S3242"/>
      <c r="T3242"/>
      <c r="U3242"/>
      <c r="V3242"/>
      <c r="W3242"/>
    </row>
    <row r="3243" spans="2:23" x14ac:dyDescent="0.35">
      <c r="B3243"/>
      <c r="C3243"/>
      <c r="D3243"/>
      <c r="E3243"/>
      <c r="F3243"/>
      <c r="G3243"/>
      <c r="H3243"/>
      <c r="I3243"/>
      <c r="J3243"/>
      <c r="K3243"/>
      <c r="L3243"/>
      <c r="M3243"/>
      <c r="N3243"/>
      <c r="O3243"/>
      <c r="P3243"/>
      <c r="Q3243"/>
      <c r="R3243"/>
      <c r="S3243"/>
      <c r="T3243"/>
      <c r="U3243"/>
      <c r="V3243"/>
      <c r="W3243"/>
    </row>
    <row r="3244" spans="2:23" x14ac:dyDescent="0.35">
      <c r="B3244"/>
      <c r="C3244"/>
      <c r="D3244"/>
      <c r="E3244"/>
      <c r="F3244"/>
      <c r="G3244"/>
      <c r="H3244"/>
      <c r="I3244"/>
      <c r="J3244"/>
      <c r="K3244"/>
      <c r="L3244"/>
      <c r="M3244"/>
      <c r="N3244"/>
      <c r="O3244"/>
      <c r="P3244"/>
      <c r="Q3244"/>
      <c r="R3244"/>
      <c r="S3244"/>
      <c r="T3244"/>
      <c r="U3244"/>
      <c r="V3244"/>
      <c r="W3244"/>
    </row>
    <row r="3245" spans="2:23" x14ac:dyDescent="0.35">
      <c r="B3245"/>
      <c r="C3245"/>
      <c r="D3245"/>
      <c r="E3245"/>
      <c r="F3245"/>
      <c r="G3245"/>
      <c r="H3245"/>
      <c r="I3245"/>
      <c r="J3245"/>
      <c r="K3245"/>
      <c r="L3245"/>
      <c r="M3245"/>
      <c r="N3245"/>
      <c r="O3245"/>
      <c r="P3245"/>
      <c r="Q3245"/>
      <c r="R3245"/>
      <c r="S3245"/>
      <c r="T3245"/>
      <c r="U3245"/>
      <c r="V3245"/>
      <c r="W3245"/>
    </row>
    <row r="3246" spans="2:23" x14ac:dyDescent="0.35">
      <c r="B3246"/>
      <c r="C3246"/>
      <c r="D3246"/>
      <c r="E3246"/>
      <c r="F3246"/>
      <c r="G3246"/>
      <c r="H3246"/>
      <c r="I3246"/>
      <c r="J3246"/>
      <c r="K3246"/>
      <c r="L3246"/>
      <c r="M3246"/>
      <c r="N3246"/>
      <c r="O3246"/>
      <c r="P3246"/>
      <c r="Q3246"/>
      <c r="R3246"/>
      <c r="S3246"/>
      <c r="T3246"/>
      <c r="U3246"/>
      <c r="V3246"/>
      <c r="W3246"/>
    </row>
    <row r="3247" spans="2:23" x14ac:dyDescent="0.35">
      <c r="B3247"/>
      <c r="C3247"/>
      <c r="D3247"/>
      <c r="E3247"/>
      <c r="F3247"/>
      <c r="G3247"/>
      <c r="H3247"/>
      <c r="I3247"/>
      <c r="J3247"/>
      <c r="K3247"/>
      <c r="L3247"/>
      <c r="M3247"/>
      <c r="N3247"/>
      <c r="O3247"/>
      <c r="P3247"/>
      <c r="Q3247"/>
      <c r="R3247"/>
      <c r="S3247"/>
      <c r="T3247"/>
      <c r="U3247"/>
      <c r="V3247"/>
      <c r="W3247"/>
    </row>
    <row r="3248" spans="2:23" x14ac:dyDescent="0.35">
      <c r="B3248"/>
      <c r="C3248"/>
      <c r="D3248"/>
      <c r="E3248"/>
      <c r="F3248"/>
      <c r="G3248"/>
      <c r="H3248"/>
      <c r="I3248"/>
      <c r="J3248"/>
      <c r="K3248"/>
      <c r="L3248"/>
      <c r="M3248"/>
      <c r="N3248"/>
      <c r="O3248"/>
      <c r="P3248"/>
      <c r="Q3248"/>
      <c r="R3248"/>
      <c r="S3248"/>
      <c r="T3248"/>
      <c r="U3248"/>
      <c r="V3248"/>
      <c r="W3248"/>
    </row>
    <row r="3249" spans="2:23" x14ac:dyDescent="0.35">
      <c r="B3249"/>
      <c r="C3249"/>
      <c r="D3249"/>
      <c r="E3249"/>
      <c r="F3249"/>
      <c r="G3249"/>
      <c r="H3249"/>
      <c r="I3249"/>
      <c r="J3249"/>
      <c r="K3249"/>
      <c r="L3249"/>
      <c r="M3249"/>
      <c r="N3249"/>
      <c r="O3249"/>
      <c r="P3249"/>
      <c r="Q3249"/>
      <c r="R3249"/>
      <c r="S3249"/>
      <c r="T3249"/>
      <c r="U3249"/>
      <c r="V3249"/>
      <c r="W3249"/>
    </row>
    <row r="3250" spans="2:23" x14ac:dyDescent="0.35">
      <c r="B3250"/>
      <c r="C3250"/>
      <c r="D3250"/>
      <c r="E3250"/>
      <c r="F3250"/>
      <c r="G3250"/>
      <c r="H3250"/>
      <c r="I3250"/>
      <c r="J3250"/>
      <c r="K3250"/>
      <c r="L3250"/>
      <c r="M3250"/>
      <c r="N3250"/>
      <c r="O3250"/>
      <c r="P3250"/>
      <c r="Q3250"/>
      <c r="R3250"/>
      <c r="S3250"/>
      <c r="T3250"/>
      <c r="U3250"/>
      <c r="V3250"/>
      <c r="W3250"/>
    </row>
    <row r="3251" spans="2:23" x14ac:dyDescent="0.35">
      <c r="B3251"/>
      <c r="C3251"/>
      <c r="D3251"/>
      <c r="E3251"/>
      <c r="F3251"/>
      <c r="G3251"/>
      <c r="H3251"/>
      <c r="I3251"/>
      <c r="J3251"/>
      <c r="K3251"/>
      <c r="L3251"/>
      <c r="M3251"/>
      <c r="N3251"/>
      <c r="O3251"/>
      <c r="P3251"/>
      <c r="Q3251"/>
      <c r="R3251"/>
      <c r="S3251"/>
      <c r="T3251"/>
      <c r="U3251"/>
      <c r="V3251"/>
      <c r="W3251"/>
    </row>
    <row r="3252" spans="2:23" x14ac:dyDescent="0.35">
      <c r="B3252"/>
      <c r="C3252"/>
      <c r="D3252"/>
      <c r="E3252"/>
      <c r="F3252"/>
      <c r="G3252"/>
      <c r="H3252"/>
      <c r="I3252"/>
      <c r="J3252"/>
      <c r="K3252"/>
      <c r="L3252"/>
      <c r="M3252"/>
      <c r="N3252"/>
      <c r="O3252"/>
      <c r="P3252"/>
      <c r="Q3252"/>
      <c r="R3252"/>
      <c r="S3252"/>
      <c r="T3252"/>
      <c r="U3252"/>
      <c r="V3252"/>
      <c r="W3252"/>
    </row>
    <row r="3253" spans="2:23" x14ac:dyDescent="0.35">
      <c r="B3253"/>
      <c r="C3253"/>
      <c r="D3253"/>
      <c r="E3253"/>
      <c r="F3253"/>
      <c r="G3253"/>
      <c r="H3253"/>
      <c r="I3253"/>
      <c r="J3253"/>
      <c r="K3253"/>
      <c r="L3253"/>
      <c r="M3253"/>
      <c r="N3253"/>
      <c r="O3253"/>
      <c r="P3253"/>
      <c r="Q3253"/>
      <c r="R3253"/>
      <c r="S3253"/>
      <c r="T3253"/>
      <c r="U3253"/>
      <c r="V3253"/>
      <c r="W3253"/>
    </row>
    <row r="3254" spans="2:23" x14ac:dyDescent="0.35">
      <c r="B3254"/>
      <c r="C3254"/>
      <c r="D3254"/>
      <c r="E3254"/>
      <c r="F3254"/>
      <c r="G3254"/>
      <c r="H3254"/>
      <c r="I3254"/>
      <c r="J3254"/>
      <c r="K3254"/>
      <c r="L3254"/>
      <c r="M3254"/>
      <c r="N3254"/>
      <c r="O3254"/>
      <c r="P3254"/>
      <c r="Q3254"/>
      <c r="R3254"/>
      <c r="S3254"/>
      <c r="T3254"/>
      <c r="U3254"/>
      <c r="V3254"/>
      <c r="W3254"/>
    </row>
    <row r="3255" spans="2:23" x14ac:dyDescent="0.35">
      <c r="B3255"/>
      <c r="C3255"/>
      <c r="D3255"/>
      <c r="E3255"/>
      <c r="F3255"/>
      <c r="G3255"/>
      <c r="H3255"/>
      <c r="I3255"/>
      <c r="J3255"/>
      <c r="K3255"/>
      <c r="L3255"/>
      <c r="M3255"/>
      <c r="N3255"/>
      <c r="O3255"/>
      <c r="P3255"/>
      <c r="Q3255"/>
      <c r="R3255"/>
      <c r="S3255"/>
      <c r="T3255"/>
      <c r="U3255"/>
      <c r="V3255"/>
      <c r="W3255"/>
    </row>
    <row r="3256" spans="2:23" x14ac:dyDescent="0.35">
      <c r="B3256"/>
      <c r="C3256"/>
      <c r="D3256"/>
      <c r="E3256"/>
      <c r="F3256"/>
      <c r="G3256"/>
      <c r="H3256"/>
      <c r="I3256"/>
      <c r="J3256"/>
      <c r="K3256"/>
      <c r="L3256"/>
      <c r="M3256"/>
      <c r="N3256"/>
      <c r="O3256"/>
      <c r="P3256"/>
      <c r="Q3256"/>
      <c r="R3256"/>
      <c r="S3256"/>
      <c r="T3256"/>
      <c r="U3256"/>
      <c r="V3256"/>
      <c r="W3256"/>
    </row>
    <row r="3257" spans="2:23" x14ac:dyDescent="0.35">
      <c r="B3257"/>
      <c r="C3257"/>
      <c r="D3257"/>
      <c r="E3257"/>
      <c r="F3257"/>
      <c r="G3257"/>
      <c r="H3257"/>
      <c r="I3257"/>
      <c r="J3257"/>
      <c r="K3257"/>
      <c r="L3257"/>
      <c r="M3257"/>
      <c r="N3257"/>
      <c r="O3257"/>
      <c r="P3257"/>
      <c r="Q3257"/>
      <c r="R3257"/>
      <c r="S3257"/>
      <c r="T3257"/>
      <c r="U3257"/>
      <c r="V3257"/>
      <c r="W3257"/>
    </row>
    <row r="3258" spans="2:23" x14ac:dyDescent="0.35">
      <c r="B3258"/>
      <c r="C3258"/>
      <c r="D3258"/>
      <c r="E3258"/>
      <c r="F3258"/>
      <c r="G3258"/>
      <c r="H3258"/>
      <c r="I3258"/>
      <c r="J3258"/>
      <c r="K3258"/>
      <c r="L3258"/>
      <c r="M3258"/>
      <c r="N3258"/>
      <c r="O3258"/>
      <c r="P3258"/>
      <c r="Q3258"/>
      <c r="R3258"/>
      <c r="S3258"/>
      <c r="T3258"/>
      <c r="U3258"/>
      <c r="V3258"/>
      <c r="W3258"/>
    </row>
    <row r="3259" spans="2:23" x14ac:dyDescent="0.35">
      <c r="B3259"/>
      <c r="C3259"/>
      <c r="D3259"/>
      <c r="E3259"/>
      <c r="F3259"/>
      <c r="G3259"/>
      <c r="H3259"/>
      <c r="I3259"/>
      <c r="J3259"/>
      <c r="K3259"/>
      <c r="L3259"/>
      <c r="M3259"/>
      <c r="N3259"/>
      <c r="O3259"/>
      <c r="P3259"/>
      <c r="Q3259"/>
      <c r="R3259"/>
      <c r="S3259"/>
      <c r="T3259"/>
      <c r="U3259"/>
      <c r="V3259"/>
      <c r="W3259"/>
    </row>
    <row r="3260" spans="2:23" x14ac:dyDescent="0.35">
      <c r="B3260"/>
      <c r="C3260"/>
      <c r="D3260"/>
      <c r="E3260"/>
      <c r="F3260"/>
      <c r="G3260"/>
      <c r="H3260"/>
      <c r="I3260"/>
      <c r="J3260"/>
      <c r="K3260"/>
      <c r="L3260"/>
      <c r="M3260"/>
      <c r="N3260"/>
      <c r="O3260"/>
      <c r="P3260"/>
      <c r="Q3260"/>
      <c r="R3260"/>
      <c r="S3260"/>
      <c r="T3260"/>
      <c r="U3260"/>
      <c r="V3260"/>
      <c r="W3260"/>
    </row>
    <row r="3261" spans="2:23" x14ac:dyDescent="0.35">
      <c r="B3261"/>
      <c r="C3261"/>
      <c r="D3261"/>
      <c r="E3261"/>
      <c r="F3261"/>
      <c r="G3261"/>
      <c r="H3261"/>
      <c r="I3261"/>
      <c r="J3261"/>
      <c r="K3261"/>
      <c r="L3261"/>
      <c r="M3261"/>
      <c r="N3261"/>
      <c r="O3261"/>
      <c r="P3261"/>
      <c r="Q3261"/>
      <c r="R3261"/>
      <c r="S3261"/>
      <c r="T3261"/>
      <c r="U3261"/>
      <c r="V3261"/>
      <c r="W3261"/>
    </row>
    <row r="3262" spans="2:23" x14ac:dyDescent="0.35">
      <c r="B3262"/>
      <c r="C3262"/>
      <c r="D3262"/>
      <c r="E3262"/>
      <c r="F3262"/>
      <c r="G3262"/>
      <c r="H3262"/>
      <c r="I3262"/>
      <c r="J3262"/>
      <c r="K3262"/>
      <c r="L3262"/>
      <c r="M3262"/>
      <c r="N3262"/>
      <c r="O3262"/>
      <c r="P3262"/>
      <c r="Q3262"/>
      <c r="R3262"/>
      <c r="S3262"/>
      <c r="T3262"/>
      <c r="U3262"/>
      <c r="V3262"/>
      <c r="W3262"/>
    </row>
    <row r="3263" spans="2:23" x14ac:dyDescent="0.35">
      <c r="B3263"/>
      <c r="C3263"/>
      <c r="D3263"/>
      <c r="E3263"/>
      <c r="F3263"/>
      <c r="G3263"/>
      <c r="H3263"/>
      <c r="I3263"/>
      <c r="J3263"/>
      <c r="K3263"/>
      <c r="L3263"/>
      <c r="M3263"/>
      <c r="N3263"/>
      <c r="O3263"/>
      <c r="P3263"/>
      <c r="Q3263"/>
      <c r="R3263"/>
      <c r="S3263"/>
      <c r="T3263"/>
      <c r="U3263"/>
      <c r="V3263"/>
      <c r="W3263"/>
    </row>
    <row r="3264" spans="2:23" x14ac:dyDescent="0.35">
      <c r="B3264"/>
      <c r="C3264"/>
      <c r="D3264"/>
      <c r="E3264"/>
      <c r="F3264"/>
      <c r="G3264"/>
      <c r="H3264"/>
      <c r="I3264"/>
      <c r="J3264"/>
      <c r="K3264"/>
      <c r="L3264"/>
      <c r="M3264"/>
      <c r="N3264"/>
      <c r="O3264"/>
      <c r="P3264"/>
      <c r="Q3264"/>
      <c r="R3264"/>
      <c r="S3264"/>
      <c r="T3264"/>
      <c r="U3264"/>
      <c r="V3264"/>
      <c r="W3264"/>
    </row>
    <row r="3265" spans="2:23" x14ac:dyDescent="0.35">
      <c r="B3265"/>
      <c r="C3265"/>
      <c r="D3265"/>
      <c r="E3265"/>
      <c r="F3265"/>
      <c r="G3265"/>
      <c r="H3265"/>
      <c r="I3265"/>
      <c r="J3265"/>
      <c r="K3265"/>
      <c r="L3265"/>
      <c r="M3265"/>
      <c r="N3265"/>
      <c r="O3265"/>
      <c r="P3265"/>
      <c r="Q3265"/>
      <c r="R3265"/>
      <c r="S3265"/>
      <c r="T3265"/>
      <c r="U3265"/>
      <c r="V3265"/>
      <c r="W3265"/>
    </row>
    <row r="3266" spans="2:23" x14ac:dyDescent="0.35">
      <c r="B3266"/>
      <c r="C3266"/>
      <c r="D3266"/>
      <c r="E3266"/>
      <c r="F3266"/>
      <c r="G3266"/>
      <c r="H3266"/>
      <c r="I3266"/>
      <c r="J3266"/>
      <c r="K3266"/>
      <c r="L3266"/>
      <c r="M3266"/>
      <c r="N3266"/>
      <c r="O3266"/>
      <c r="P3266"/>
      <c r="Q3266"/>
      <c r="R3266"/>
      <c r="S3266"/>
      <c r="T3266"/>
      <c r="U3266"/>
      <c r="V3266"/>
      <c r="W3266"/>
    </row>
    <row r="3267" spans="2:23" x14ac:dyDescent="0.35">
      <c r="B3267"/>
      <c r="C3267"/>
      <c r="D3267"/>
      <c r="E3267"/>
      <c r="F3267"/>
      <c r="G3267"/>
      <c r="H3267"/>
      <c r="I3267"/>
      <c r="J3267"/>
      <c r="K3267"/>
      <c r="L3267"/>
      <c r="M3267"/>
      <c r="N3267"/>
      <c r="O3267"/>
      <c r="P3267"/>
      <c r="Q3267"/>
      <c r="R3267"/>
      <c r="S3267"/>
      <c r="T3267"/>
      <c r="U3267"/>
      <c r="V3267"/>
      <c r="W3267"/>
    </row>
    <row r="3268" spans="2:23" x14ac:dyDescent="0.35">
      <c r="B3268"/>
      <c r="C3268"/>
      <c r="D3268"/>
      <c r="E3268"/>
      <c r="F3268"/>
      <c r="G3268"/>
      <c r="H3268"/>
      <c r="I3268"/>
      <c r="J3268"/>
      <c r="K3268"/>
      <c r="L3268"/>
      <c r="M3268"/>
      <c r="N3268"/>
      <c r="O3268"/>
      <c r="P3268"/>
      <c r="Q3268"/>
      <c r="R3268"/>
      <c r="S3268"/>
      <c r="T3268"/>
      <c r="U3268"/>
      <c r="V3268"/>
      <c r="W3268"/>
    </row>
    <row r="3269" spans="2:23" x14ac:dyDescent="0.35">
      <c r="B3269"/>
      <c r="C3269"/>
      <c r="D3269"/>
      <c r="E3269"/>
      <c r="F3269"/>
      <c r="G3269"/>
      <c r="H3269"/>
      <c r="I3269"/>
      <c r="J3269"/>
      <c r="K3269"/>
      <c r="L3269"/>
      <c r="M3269"/>
      <c r="N3269"/>
      <c r="O3269"/>
      <c r="P3269"/>
      <c r="Q3269"/>
      <c r="R3269"/>
      <c r="S3269"/>
      <c r="T3269"/>
      <c r="U3269"/>
      <c r="V3269"/>
      <c r="W3269"/>
    </row>
    <row r="3270" spans="2:23" x14ac:dyDescent="0.35">
      <c r="B3270"/>
      <c r="C3270"/>
      <c r="D3270"/>
      <c r="E3270"/>
      <c r="F3270"/>
      <c r="G3270"/>
      <c r="H3270"/>
      <c r="I3270"/>
      <c r="J3270"/>
      <c r="K3270"/>
      <c r="L3270"/>
      <c r="M3270"/>
      <c r="N3270"/>
      <c r="O3270"/>
      <c r="P3270"/>
      <c r="Q3270"/>
      <c r="R3270"/>
      <c r="S3270"/>
      <c r="T3270"/>
      <c r="U3270"/>
      <c r="V3270"/>
      <c r="W3270"/>
    </row>
    <row r="3271" spans="2:23" x14ac:dyDescent="0.35">
      <c r="B3271"/>
      <c r="C3271"/>
      <c r="D3271"/>
      <c r="E3271"/>
      <c r="F3271"/>
      <c r="G3271"/>
      <c r="H3271"/>
      <c r="I3271"/>
      <c r="J3271"/>
      <c r="K3271"/>
      <c r="L3271"/>
      <c r="M3271"/>
      <c r="N3271"/>
      <c r="O3271"/>
      <c r="P3271"/>
      <c r="Q3271"/>
      <c r="R3271"/>
      <c r="S3271"/>
      <c r="T3271"/>
      <c r="U3271"/>
      <c r="V3271"/>
      <c r="W3271"/>
    </row>
    <row r="3272" spans="2:23" x14ac:dyDescent="0.35">
      <c r="B3272"/>
      <c r="C3272"/>
      <c r="D3272"/>
      <c r="E3272"/>
      <c r="F3272"/>
      <c r="G3272"/>
      <c r="H3272"/>
      <c r="I3272"/>
      <c r="J3272"/>
      <c r="K3272"/>
      <c r="L3272"/>
      <c r="M3272"/>
      <c r="N3272"/>
      <c r="O3272"/>
      <c r="P3272"/>
      <c r="Q3272"/>
      <c r="R3272"/>
      <c r="S3272"/>
      <c r="T3272"/>
      <c r="U3272"/>
      <c r="V3272"/>
      <c r="W3272"/>
    </row>
    <row r="3273" spans="2:23" x14ac:dyDescent="0.35">
      <c r="B3273"/>
      <c r="C3273"/>
      <c r="D3273"/>
      <c r="E3273"/>
      <c r="F3273"/>
      <c r="G3273"/>
      <c r="H3273"/>
      <c r="I3273"/>
      <c r="J3273"/>
      <c r="K3273"/>
      <c r="L3273"/>
      <c r="M3273"/>
      <c r="N3273"/>
      <c r="O3273"/>
      <c r="P3273"/>
      <c r="Q3273"/>
      <c r="R3273"/>
      <c r="S3273"/>
      <c r="T3273"/>
      <c r="U3273"/>
      <c r="V3273"/>
      <c r="W3273"/>
    </row>
    <row r="3274" spans="2:23" x14ac:dyDescent="0.35">
      <c r="B3274"/>
      <c r="C3274"/>
      <c r="D3274"/>
      <c r="E3274"/>
      <c r="F3274"/>
      <c r="G3274"/>
      <c r="H3274"/>
      <c r="I3274"/>
      <c r="J3274"/>
      <c r="K3274"/>
      <c r="L3274"/>
      <c r="M3274"/>
      <c r="N3274"/>
      <c r="O3274"/>
      <c r="P3274"/>
      <c r="Q3274"/>
      <c r="R3274"/>
      <c r="S3274"/>
      <c r="T3274"/>
      <c r="U3274"/>
      <c r="V3274"/>
      <c r="W3274"/>
    </row>
    <row r="3275" spans="2:23" x14ac:dyDescent="0.35">
      <c r="B3275"/>
      <c r="C3275"/>
      <c r="D3275"/>
      <c r="E3275"/>
      <c r="F3275"/>
      <c r="G3275"/>
      <c r="H3275"/>
      <c r="I3275"/>
      <c r="J3275"/>
      <c r="K3275"/>
      <c r="L3275"/>
      <c r="M3275"/>
      <c r="N3275"/>
      <c r="O3275"/>
      <c r="P3275"/>
      <c r="Q3275"/>
      <c r="R3275"/>
      <c r="S3275"/>
      <c r="T3275"/>
      <c r="U3275"/>
      <c r="V3275"/>
      <c r="W3275"/>
    </row>
    <row r="3276" spans="2:23" x14ac:dyDescent="0.35">
      <c r="B3276"/>
      <c r="C3276"/>
      <c r="D3276"/>
      <c r="E3276"/>
      <c r="F3276"/>
      <c r="G3276"/>
      <c r="H3276"/>
      <c r="I3276"/>
      <c r="J3276"/>
      <c r="K3276"/>
      <c r="L3276"/>
      <c r="M3276"/>
      <c r="N3276"/>
      <c r="O3276"/>
      <c r="P3276"/>
      <c r="Q3276"/>
      <c r="R3276"/>
      <c r="S3276"/>
      <c r="T3276"/>
      <c r="U3276"/>
      <c r="V3276"/>
      <c r="W3276"/>
    </row>
    <row r="3277" spans="2:23" x14ac:dyDescent="0.35">
      <c r="B3277"/>
      <c r="C3277"/>
      <c r="D3277"/>
      <c r="E3277"/>
      <c r="F3277"/>
      <c r="G3277"/>
      <c r="H3277"/>
      <c r="I3277"/>
      <c r="J3277"/>
      <c r="K3277"/>
      <c r="L3277"/>
      <c r="M3277"/>
      <c r="N3277"/>
      <c r="O3277"/>
      <c r="P3277"/>
      <c r="Q3277"/>
      <c r="R3277"/>
      <c r="S3277"/>
      <c r="T3277"/>
      <c r="U3277"/>
      <c r="V3277"/>
      <c r="W3277"/>
    </row>
    <row r="3278" spans="2:23" x14ac:dyDescent="0.35">
      <c r="B3278"/>
      <c r="C3278"/>
      <c r="D3278"/>
      <c r="E3278"/>
      <c r="F3278"/>
      <c r="G3278"/>
      <c r="H3278"/>
      <c r="I3278"/>
      <c r="J3278"/>
      <c r="K3278"/>
      <c r="L3278"/>
      <c r="M3278"/>
      <c r="N3278"/>
      <c r="O3278"/>
      <c r="P3278"/>
      <c r="Q3278"/>
      <c r="R3278"/>
      <c r="S3278"/>
      <c r="T3278"/>
      <c r="U3278"/>
      <c r="V3278"/>
      <c r="W3278"/>
    </row>
    <row r="3279" spans="2:23" x14ac:dyDescent="0.35">
      <c r="B3279"/>
      <c r="C3279"/>
      <c r="D3279"/>
      <c r="E3279"/>
      <c r="F3279"/>
      <c r="G3279"/>
      <c r="H3279"/>
      <c r="I3279"/>
      <c r="J3279"/>
      <c r="K3279"/>
      <c r="L3279"/>
      <c r="M3279"/>
      <c r="N3279"/>
      <c r="O3279"/>
      <c r="P3279"/>
      <c r="Q3279"/>
      <c r="R3279"/>
      <c r="S3279"/>
      <c r="T3279"/>
      <c r="U3279"/>
      <c r="V3279"/>
      <c r="W3279"/>
    </row>
    <row r="3280" spans="2:23" x14ac:dyDescent="0.35">
      <c r="B3280"/>
      <c r="C3280"/>
      <c r="D3280"/>
      <c r="E3280"/>
      <c r="F3280"/>
      <c r="G3280"/>
      <c r="H3280"/>
      <c r="I3280"/>
      <c r="J3280"/>
      <c r="K3280"/>
      <c r="L3280"/>
      <c r="M3280"/>
      <c r="N3280"/>
      <c r="O3280"/>
      <c r="P3280"/>
      <c r="Q3280"/>
      <c r="R3280"/>
      <c r="S3280"/>
      <c r="T3280"/>
      <c r="U3280"/>
      <c r="V3280"/>
      <c r="W3280"/>
    </row>
    <row r="3281" spans="2:23" x14ac:dyDescent="0.35">
      <c r="B3281"/>
      <c r="C3281"/>
      <c r="D3281"/>
      <c r="E3281"/>
      <c r="F3281"/>
      <c r="G3281"/>
      <c r="H3281"/>
      <c r="I3281"/>
      <c r="J3281"/>
      <c r="K3281"/>
      <c r="L3281"/>
      <c r="M3281"/>
      <c r="N3281"/>
      <c r="O3281"/>
      <c r="P3281"/>
      <c r="Q3281"/>
      <c r="R3281"/>
      <c r="S3281"/>
      <c r="T3281"/>
      <c r="U3281"/>
      <c r="V3281"/>
      <c r="W3281"/>
    </row>
    <row r="3282" spans="2:23" x14ac:dyDescent="0.35">
      <c r="B3282"/>
      <c r="C3282"/>
      <c r="D3282"/>
      <c r="E3282"/>
      <c r="F3282"/>
      <c r="G3282"/>
      <c r="H3282"/>
      <c r="I3282"/>
      <c r="J3282"/>
      <c r="K3282"/>
      <c r="L3282"/>
      <c r="M3282"/>
      <c r="N3282"/>
      <c r="O3282"/>
      <c r="P3282"/>
      <c r="Q3282"/>
      <c r="R3282"/>
      <c r="S3282"/>
      <c r="T3282"/>
      <c r="U3282"/>
      <c r="V3282"/>
      <c r="W3282"/>
    </row>
    <row r="3283" spans="2:23" x14ac:dyDescent="0.35">
      <c r="B3283"/>
      <c r="C3283"/>
      <c r="D3283"/>
      <c r="E3283"/>
      <c r="F3283"/>
      <c r="G3283"/>
      <c r="H3283"/>
      <c r="I3283"/>
      <c r="J3283"/>
      <c r="K3283"/>
      <c r="L3283"/>
      <c r="M3283"/>
      <c r="N3283"/>
      <c r="O3283"/>
      <c r="P3283"/>
      <c r="Q3283"/>
      <c r="R3283"/>
      <c r="S3283"/>
      <c r="T3283"/>
      <c r="U3283"/>
      <c r="V3283"/>
      <c r="W3283"/>
    </row>
    <row r="3284" spans="2:23" x14ac:dyDescent="0.35">
      <c r="B3284"/>
      <c r="C3284"/>
      <c r="D3284"/>
      <c r="E3284"/>
      <c r="F3284"/>
      <c r="G3284"/>
      <c r="H3284"/>
      <c r="I3284"/>
      <c r="J3284"/>
      <c r="K3284"/>
      <c r="L3284"/>
      <c r="M3284"/>
      <c r="N3284"/>
      <c r="O3284"/>
      <c r="P3284"/>
      <c r="Q3284"/>
      <c r="R3284"/>
      <c r="S3284"/>
      <c r="T3284"/>
      <c r="U3284"/>
      <c r="V3284"/>
      <c r="W3284"/>
    </row>
    <row r="3285" spans="2:23" x14ac:dyDescent="0.35">
      <c r="B3285"/>
      <c r="C3285"/>
      <c r="D3285"/>
      <c r="E3285"/>
      <c r="F3285"/>
      <c r="G3285"/>
      <c r="H3285"/>
      <c r="I3285"/>
      <c r="J3285"/>
      <c r="K3285"/>
      <c r="L3285"/>
      <c r="M3285"/>
      <c r="N3285"/>
      <c r="O3285"/>
      <c r="P3285"/>
      <c r="Q3285"/>
      <c r="R3285"/>
      <c r="S3285"/>
      <c r="T3285"/>
      <c r="U3285"/>
      <c r="V3285"/>
      <c r="W3285"/>
    </row>
    <row r="3286" spans="2:23" x14ac:dyDescent="0.35">
      <c r="B3286"/>
      <c r="C3286"/>
      <c r="D3286"/>
      <c r="E3286"/>
      <c r="F3286"/>
      <c r="G3286"/>
      <c r="H3286"/>
      <c r="I3286"/>
      <c r="J3286"/>
      <c r="K3286"/>
      <c r="L3286"/>
      <c r="M3286"/>
      <c r="N3286"/>
      <c r="O3286"/>
      <c r="P3286"/>
      <c r="Q3286"/>
      <c r="R3286"/>
      <c r="S3286"/>
      <c r="T3286"/>
      <c r="U3286"/>
      <c r="V3286"/>
      <c r="W3286"/>
    </row>
    <row r="3287" spans="2:23" x14ac:dyDescent="0.35">
      <c r="B3287"/>
      <c r="C3287"/>
      <c r="D3287"/>
      <c r="E3287"/>
      <c r="F3287"/>
      <c r="G3287"/>
      <c r="H3287"/>
      <c r="I3287"/>
      <c r="J3287"/>
      <c r="K3287"/>
      <c r="L3287"/>
      <c r="M3287"/>
      <c r="N3287"/>
      <c r="O3287"/>
      <c r="P3287"/>
      <c r="Q3287"/>
      <c r="R3287"/>
      <c r="S3287"/>
      <c r="T3287"/>
      <c r="U3287"/>
      <c r="V3287"/>
      <c r="W3287"/>
    </row>
    <row r="3288" spans="2:23" x14ac:dyDescent="0.35">
      <c r="B3288"/>
      <c r="C3288"/>
      <c r="D3288"/>
      <c r="E3288"/>
      <c r="F3288"/>
      <c r="G3288"/>
      <c r="H3288"/>
      <c r="I3288"/>
      <c r="J3288"/>
      <c r="K3288"/>
      <c r="L3288"/>
      <c r="M3288"/>
      <c r="N3288"/>
      <c r="O3288"/>
      <c r="P3288"/>
      <c r="Q3288"/>
      <c r="R3288"/>
      <c r="S3288"/>
      <c r="T3288"/>
      <c r="U3288"/>
      <c r="V3288"/>
      <c r="W3288"/>
    </row>
    <row r="3289" spans="2:23" x14ac:dyDescent="0.35">
      <c r="B3289"/>
      <c r="C3289"/>
      <c r="D3289"/>
      <c r="E3289"/>
      <c r="F3289"/>
      <c r="G3289"/>
      <c r="H3289"/>
      <c r="I3289"/>
      <c r="J3289"/>
      <c r="K3289"/>
      <c r="L3289"/>
      <c r="M3289"/>
      <c r="N3289"/>
      <c r="O3289"/>
      <c r="P3289"/>
      <c r="Q3289"/>
      <c r="R3289"/>
      <c r="S3289"/>
      <c r="T3289"/>
      <c r="U3289"/>
      <c r="V3289"/>
      <c r="W3289"/>
    </row>
    <row r="3290" spans="2:23" x14ac:dyDescent="0.35">
      <c r="B3290"/>
      <c r="C3290"/>
      <c r="D3290"/>
      <c r="E3290"/>
      <c r="F3290"/>
      <c r="G3290"/>
      <c r="H3290"/>
      <c r="I3290"/>
      <c r="J3290"/>
      <c r="K3290"/>
      <c r="L3290"/>
      <c r="M3290"/>
      <c r="N3290"/>
      <c r="O3290"/>
      <c r="P3290"/>
      <c r="Q3290"/>
      <c r="R3290"/>
      <c r="S3290"/>
      <c r="T3290"/>
      <c r="U3290"/>
      <c r="V3290"/>
      <c r="W3290"/>
    </row>
    <row r="3291" spans="2:23" x14ac:dyDescent="0.35">
      <c r="B3291"/>
      <c r="C3291"/>
      <c r="D3291"/>
      <c r="E3291"/>
      <c r="F3291"/>
      <c r="G3291"/>
      <c r="H3291"/>
      <c r="I3291"/>
      <c r="J3291"/>
      <c r="K3291"/>
      <c r="L3291"/>
      <c r="M3291"/>
      <c r="N3291"/>
      <c r="O3291"/>
      <c r="P3291"/>
      <c r="Q3291"/>
      <c r="R3291"/>
      <c r="S3291"/>
      <c r="T3291"/>
      <c r="U3291"/>
      <c r="V3291"/>
      <c r="W3291"/>
    </row>
    <row r="3292" spans="2:23" x14ac:dyDescent="0.35">
      <c r="B3292"/>
      <c r="C3292"/>
      <c r="D3292"/>
      <c r="E3292"/>
      <c r="F3292"/>
      <c r="G3292"/>
      <c r="H3292"/>
      <c r="I3292"/>
      <c r="J3292"/>
      <c r="K3292"/>
      <c r="L3292"/>
      <c r="M3292"/>
      <c r="N3292"/>
      <c r="O3292"/>
      <c r="P3292"/>
      <c r="Q3292"/>
      <c r="R3292"/>
      <c r="S3292"/>
      <c r="T3292"/>
      <c r="U3292"/>
      <c r="V3292"/>
      <c r="W3292"/>
    </row>
    <row r="3293" spans="2:23" x14ac:dyDescent="0.35">
      <c r="B3293"/>
      <c r="C3293"/>
      <c r="D3293"/>
      <c r="E3293"/>
      <c r="F3293"/>
      <c r="G3293"/>
      <c r="H3293"/>
      <c r="I3293"/>
      <c r="J3293"/>
      <c r="K3293"/>
      <c r="L3293"/>
      <c r="M3293"/>
      <c r="N3293"/>
      <c r="O3293"/>
      <c r="P3293"/>
      <c r="Q3293"/>
      <c r="R3293"/>
      <c r="S3293"/>
      <c r="T3293"/>
      <c r="U3293"/>
      <c r="V3293"/>
      <c r="W3293"/>
    </row>
    <row r="3294" spans="2:23" x14ac:dyDescent="0.35">
      <c r="B3294"/>
      <c r="C3294"/>
      <c r="D3294"/>
      <c r="E3294"/>
      <c r="F3294"/>
      <c r="G3294"/>
      <c r="H3294"/>
      <c r="I3294"/>
      <c r="J3294"/>
      <c r="K3294"/>
      <c r="L3294"/>
      <c r="M3294"/>
      <c r="N3294"/>
      <c r="O3294"/>
      <c r="P3294"/>
      <c r="Q3294"/>
      <c r="R3294"/>
      <c r="S3294"/>
      <c r="T3294"/>
      <c r="U3294"/>
      <c r="V3294"/>
      <c r="W3294"/>
    </row>
    <row r="3295" spans="2:23" x14ac:dyDescent="0.35">
      <c r="B3295"/>
      <c r="C3295"/>
      <c r="D3295"/>
      <c r="E3295"/>
      <c r="F3295"/>
      <c r="G3295"/>
      <c r="H3295"/>
      <c r="I3295"/>
      <c r="J3295"/>
      <c r="K3295"/>
      <c r="L3295"/>
      <c r="M3295"/>
      <c r="N3295"/>
      <c r="O3295"/>
      <c r="P3295"/>
      <c r="Q3295"/>
      <c r="R3295"/>
      <c r="S3295"/>
      <c r="T3295"/>
      <c r="U3295"/>
      <c r="V3295"/>
      <c r="W3295"/>
    </row>
    <row r="3296" spans="2:23" x14ac:dyDescent="0.35">
      <c r="B3296"/>
      <c r="C3296"/>
      <c r="D3296"/>
      <c r="E3296"/>
      <c r="F3296"/>
      <c r="G3296"/>
      <c r="H3296"/>
      <c r="I3296"/>
      <c r="J3296"/>
      <c r="K3296"/>
      <c r="L3296"/>
      <c r="M3296"/>
      <c r="N3296"/>
      <c r="O3296"/>
      <c r="P3296"/>
      <c r="Q3296"/>
      <c r="R3296"/>
      <c r="S3296"/>
      <c r="T3296"/>
      <c r="U3296"/>
      <c r="V3296"/>
      <c r="W3296"/>
    </row>
    <row r="3297" spans="2:23" x14ac:dyDescent="0.35">
      <c r="B3297"/>
      <c r="C3297"/>
      <c r="D3297"/>
      <c r="E3297"/>
      <c r="F3297"/>
      <c r="G3297"/>
      <c r="H3297"/>
      <c r="I3297"/>
      <c r="J3297"/>
      <c r="K3297"/>
      <c r="L3297"/>
      <c r="M3297"/>
      <c r="N3297"/>
      <c r="O3297"/>
      <c r="P3297"/>
      <c r="Q3297"/>
      <c r="R3297"/>
      <c r="S3297"/>
      <c r="T3297"/>
      <c r="U3297"/>
      <c r="V3297"/>
      <c r="W3297"/>
    </row>
    <row r="3298" spans="2:23" x14ac:dyDescent="0.35">
      <c r="B3298"/>
      <c r="C3298"/>
      <c r="D3298"/>
      <c r="E3298"/>
      <c r="F3298"/>
      <c r="G3298"/>
      <c r="H3298"/>
      <c r="I3298"/>
      <c r="J3298"/>
      <c r="K3298"/>
      <c r="L3298"/>
      <c r="M3298"/>
      <c r="N3298"/>
      <c r="O3298"/>
      <c r="P3298"/>
      <c r="Q3298"/>
      <c r="R3298"/>
      <c r="S3298"/>
      <c r="T3298"/>
      <c r="U3298"/>
      <c r="V3298"/>
      <c r="W3298"/>
    </row>
    <row r="3299" spans="2:23" x14ac:dyDescent="0.35">
      <c r="B3299"/>
      <c r="C3299"/>
      <c r="D3299"/>
      <c r="E3299"/>
      <c r="F3299"/>
      <c r="G3299"/>
      <c r="H3299"/>
      <c r="I3299"/>
      <c r="J3299"/>
      <c r="K3299"/>
      <c r="L3299"/>
      <c r="M3299"/>
      <c r="N3299"/>
      <c r="O3299"/>
      <c r="P3299"/>
      <c r="Q3299"/>
      <c r="R3299"/>
      <c r="S3299"/>
      <c r="T3299"/>
      <c r="U3299"/>
      <c r="V3299"/>
      <c r="W3299"/>
    </row>
    <row r="3300" spans="2:23" x14ac:dyDescent="0.35">
      <c r="B3300"/>
      <c r="C3300"/>
      <c r="D3300"/>
      <c r="E3300"/>
      <c r="F3300"/>
      <c r="G3300"/>
      <c r="H3300"/>
      <c r="I3300"/>
      <c r="J3300"/>
      <c r="K3300"/>
      <c r="L3300"/>
      <c r="M3300"/>
      <c r="N3300"/>
      <c r="O3300"/>
      <c r="P3300"/>
      <c r="Q3300"/>
      <c r="R3300"/>
      <c r="S3300"/>
      <c r="T3300"/>
      <c r="U3300"/>
      <c r="V3300"/>
      <c r="W3300"/>
    </row>
    <row r="3301" spans="2:23" x14ac:dyDescent="0.35">
      <c r="B3301"/>
      <c r="C3301"/>
      <c r="D3301"/>
      <c r="E3301"/>
      <c r="F3301"/>
      <c r="G3301"/>
      <c r="H3301"/>
      <c r="I3301"/>
      <c r="J3301"/>
      <c r="K3301"/>
      <c r="L3301"/>
      <c r="M3301"/>
      <c r="N3301"/>
      <c r="O3301"/>
      <c r="P3301"/>
      <c r="Q3301"/>
      <c r="R3301"/>
      <c r="S3301"/>
      <c r="T3301"/>
      <c r="U3301"/>
      <c r="V3301"/>
      <c r="W3301"/>
    </row>
    <row r="3302" spans="2:23" x14ac:dyDescent="0.35">
      <c r="B3302"/>
      <c r="C3302"/>
      <c r="D3302"/>
      <c r="E3302"/>
      <c r="F3302"/>
      <c r="G3302"/>
      <c r="H3302"/>
      <c r="I3302"/>
      <c r="J3302"/>
      <c r="K3302"/>
      <c r="L3302"/>
      <c r="M3302"/>
      <c r="N3302"/>
      <c r="O3302"/>
      <c r="P3302"/>
      <c r="Q3302"/>
      <c r="R3302"/>
      <c r="S3302"/>
      <c r="T3302"/>
      <c r="U3302"/>
      <c r="V3302"/>
      <c r="W3302"/>
    </row>
    <row r="3303" spans="2:23" x14ac:dyDescent="0.35">
      <c r="B3303"/>
      <c r="C3303"/>
      <c r="D3303"/>
      <c r="E3303"/>
      <c r="F3303"/>
      <c r="G3303"/>
      <c r="H3303"/>
      <c r="I3303"/>
      <c r="J3303"/>
      <c r="K3303"/>
      <c r="L3303"/>
      <c r="M3303"/>
      <c r="N3303"/>
      <c r="O3303"/>
      <c r="P3303"/>
      <c r="Q3303"/>
      <c r="R3303"/>
      <c r="S3303"/>
      <c r="T3303"/>
      <c r="U3303"/>
      <c r="V3303"/>
      <c r="W3303"/>
    </row>
    <row r="3304" spans="2:23" x14ac:dyDescent="0.35">
      <c r="B3304"/>
      <c r="C3304"/>
      <c r="D3304"/>
      <c r="E3304"/>
      <c r="F3304"/>
      <c r="G3304"/>
      <c r="H3304"/>
      <c r="I3304"/>
      <c r="J3304"/>
      <c r="K3304"/>
      <c r="L3304"/>
      <c r="M3304"/>
      <c r="N3304"/>
      <c r="O3304"/>
      <c r="P3304"/>
      <c r="Q3304"/>
      <c r="R3304"/>
      <c r="S3304"/>
      <c r="T3304"/>
      <c r="U3304"/>
      <c r="V3304"/>
      <c r="W3304"/>
    </row>
    <row r="3305" spans="2:23" x14ac:dyDescent="0.35">
      <c r="B3305"/>
      <c r="C3305"/>
      <c r="D3305"/>
      <c r="E3305"/>
      <c r="F3305"/>
      <c r="G3305"/>
      <c r="H3305"/>
      <c r="I3305"/>
      <c r="J3305"/>
      <c r="K3305"/>
      <c r="L3305"/>
      <c r="M3305"/>
      <c r="N3305"/>
      <c r="O3305"/>
      <c r="P3305"/>
      <c r="Q3305"/>
      <c r="R3305"/>
      <c r="S3305"/>
      <c r="T3305"/>
      <c r="U3305"/>
      <c r="V3305"/>
      <c r="W3305"/>
    </row>
    <row r="3306" spans="2:23" x14ac:dyDescent="0.35">
      <c r="B3306"/>
      <c r="C3306"/>
      <c r="D3306"/>
      <c r="E3306"/>
      <c r="F3306"/>
      <c r="G3306"/>
      <c r="H3306"/>
      <c r="I3306"/>
      <c r="J3306"/>
      <c r="K3306"/>
      <c r="L3306"/>
      <c r="M3306"/>
      <c r="N3306"/>
      <c r="O3306"/>
      <c r="P3306"/>
      <c r="Q3306"/>
      <c r="R3306"/>
      <c r="S3306"/>
      <c r="T3306"/>
      <c r="U3306"/>
      <c r="V3306"/>
      <c r="W3306"/>
    </row>
    <row r="3307" spans="2:23" x14ac:dyDescent="0.35">
      <c r="B3307"/>
      <c r="C3307"/>
      <c r="D3307"/>
      <c r="E3307"/>
      <c r="F3307"/>
      <c r="G3307"/>
      <c r="H3307"/>
      <c r="I3307"/>
      <c r="J3307"/>
      <c r="K3307"/>
      <c r="L3307"/>
      <c r="M3307"/>
      <c r="N3307"/>
      <c r="O3307"/>
      <c r="P3307"/>
      <c r="Q3307"/>
      <c r="R3307"/>
      <c r="S3307"/>
      <c r="T3307"/>
      <c r="U3307"/>
      <c r="V3307"/>
      <c r="W3307"/>
    </row>
    <row r="3308" spans="2:23" x14ac:dyDescent="0.35">
      <c r="B3308"/>
      <c r="C3308"/>
      <c r="D3308"/>
      <c r="E3308"/>
      <c r="F3308"/>
      <c r="G3308"/>
      <c r="H3308"/>
      <c r="I3308"/>
      <c r="J3308"/>
      <c r="K3308"/>
      <c r="L3308"/>
      <c r="M3308"/>
      <c r="N3308"/>
      <c r="O3308"/>
      <c r="P3308"/>
      <c r="Q3308"/>
      <c r="R3308"/>
      <c r="S3308"/>
      <c r="T3308"/>
      <c r="U3308"/>
      <c r="V3308"/>
      <c r="W3308"/>
    </row>
    <row r="3309" spans="2:23" x14ac:dyDescent="0.35">
      <c r="B3309"/>
      <c r="C3309"/>
      <c r="D3309"/>
      <c r="E3309"/>
      <c r="F3309"/>
      <c r="G3309"/>
      <c r="H3309"/>
      <c r="I3309"/>
      <c r="J3309"/>
      <c r="K3309"/>
      <c r="L3309"/>
      <c r="M3309"/>
      <c r="N3309"/>
      <c r="O3309"/>
      <c r="P3309"/>
      <c r="Q3309"/>
      <c r="R3309"/>
      <c r="S3309"/>
      <c r="T3309"/>
      <c r="U3309"/>
      <c r="V3309"/>
      <c r="W3309"/>
    </row>
    <row r="3310" spans="2:23" x14ac:dyDescent="0.35">
      <c r="B3310"/>
      <c r="C3310"/>
      <c r="D3310"/>
      <c r="E3310"/>
      <c r="F3310"/>
      <c r="G3310"/>
      <c r="H3310"/>
      <c r="I3310"/>
      <c r="J3310"/>
      <c r="K3310"/>
      <c r="L3310"/>
      <c r="M3310"/>
      <c r="N3310"/>
      <c r="O3310"/>
      <c r="P3310"/>
      <c r="Q3310"/>
      <c r="R3310"/>
      <c r="S3310"/>
      <c r="T3310"/>
      <c r="U3310"/>
      <c r="V3310"/>
      <c r="W3310"/>
    </row>
    <row r="3311" spans="2:23" x14ac:dyDescent="0.35">
      <c r="B3311"/>
      <c r="C3311"/>
      <c r="D3311"/>
      <c r="E3311"/>
      <c r="F3311"/>
      <c r="G3311"/>
      <c r="H3311"/>
      <c r="I3311"/>
      <c r="J3311"/>
      <c r="K3311"/>
      <c r="L3311"/>
      <c r="M3311"/>
      <c r="N3311"/>
      <c r="O3311"/>
      <c r="P3311"/>
      <c r="Q3311"/>
      <c r="R3311"/>
      <c r="S3311"/>
      <c r="T3311"/>
      <c r="U3311"/>
      <c r="V3311"/>
      <c r="W3311"/>
    </row>
    <row r="3312" spans="2:23" x14ac:dyDescent="0.35">
      <c r="B3312"/>
      <c r="C3312"/>
      <c r="D3312"/>
      <c r="E3312"/>
      <c r="F3312"/>
      <c r="G3312"/>
      <c r="H3312"/>
      <c r="I3312"/>
      <c r="J3312"/>
      <c r="K3312"/>
      <c r="L3312"/>
      <c r="M3312"/>
      <c r="N3312"/>
      <c r="O3312"/>
      <c r="P3312"/>
      <c r="Q3312"/>
      <c r="R3312"/>
      <c r="S3312"/>
      <c r="T3312"/>
      <c r="U3312"/>
      <c r="V3312"/>
      <c r="W3312"/>
    </row>
    <row r="3313" spans="2:23" x14ac:dyDescent="0.35">
      <c r="B3313"/>
      <c r="C3313"/>
      <c r="D3313"/>
      <c r="E3313"/>
      <c r="F3313"/>
      <c r="G3313"/>
      <c r="H3313"/>
      <c r="I3313"/>
      <c r="J3313"/>
      <c r="K3313"/>
      <c r="L3313"/>
      <c r="M3313"/>
      <c r="N3313"/>
      <c r="O3313"/>
      <c r="P3313"/>
      <c r="Q3313"/>
      <c r="R3313"/>
      <c r="S3313"/>
      <c r="T3313"/>
      <c r="U3313"/>
      <c r="V3313"/>
      <c r="W3313"/>
    </row>
    <row r="3314" spans="2:23" x14ac:dyDescent="0.35">
      <c r="B3314"/>
      <c r="C3314"/>
      <c r="D3314"/>
      <c r="E3314"/>
      <c r="F3314"/>
      <c r="G3314"/>
      <c r="H3314"/>
      <c r="I3314"/>
      <c r="J3314"/>
      <c r="K3314"/>
      <c r="L3314"/>
      <c r="M3314"/>
      <c r="N3314"/>
      <c r="O3314"/>
      <c r="P3314"/>
      <c r="Q3314"/>
      <c r="R3314"/>
      <c r="S3314"/>
      <c r="T3314"/>
      <c r="U3314"/>
      <c r="V3314"/>
      <c r="W3314"/>
    </row>
    <row r="3315" spans="2:23" x14ac:dyDescent="0.35">
      <c r="B3315"/>
      <c r="C3315"/>
      <c r="D3315"/>
      <c r="E3315"/>
      <c r="F3315"/>
      <c r="G3315"/>
      <c r="H3315"/>
      <c r="I3315"/>
      <c r="J3315"/>
      <c r="K3315"/>
      <c r="L3315"/>
      <c r="M3315"/>
      <c r="N3315"/>
      <c r="O3315"/>
      <c r="P3315"/>
      <c r="Q3315"/>
      <c r="R3315"/>
      <c r="S3315"/>
      <c r="T3315"/>
      <c r="U3315"/>
      <c r="V3315"/>
      <c r="W3315"/>
    </row>
    <row r="3316" spans="2:23" x14ac:dyDescent="0.35">
      <c r="B3316"/>
      <c r="C3316"/>
      <c r="D3316"/>
      <c r="E3316"/>
      <c r="F3316"/>
      <c r="G3316"/>
      <c r="H3316"/>
      <c r="I3316"/>
      <c r="J3316"/>
      <c r="K3316"/>
      <c r="L3316"/>
      <c r="M3316"/>
      <c r="N3316"/>
      <c r="O3316"/>
      <c r="P3316"/>
      <c r="Q3316"/>
      <c r="R3316"/>
      <c r="S3316"/>
      <c r="T3316"/>
      <c r="U3316"/>
      <c r="V3316"/>
      <c r="W3316"/>
    </row>
    <row r="3317" spans="2:23" x14ac:dyDescent="0.35">
      <c r="B3317"/>
      <c r="C3317"/>
      <c r="D3317"/>
      <c r="E3317"/>
      <c r="F3317"/>
      <c r="G3317"/>
      <c r="H3317"/>
      <c r="I3317"/>
      <c r="J3317"/>
      <c r="K3317"/>
      <c r="L3317"/>
      <c r="M3317"/>
      <c r="N3317"/>
      <c r="O3317"/>
      <c r="P3317"/>
      <c r="Q3317"/>
      <c r="R3317"/>
      <c r="S3317"/>
      <c r="T3317"/>
      <c r="U3317"/>
      <c r="V3317"/>
      <c r="W3317"/>
    </row>
    <row r="3318" spans="2:23" x14ac:dyDescent="0.35">
      <c r="B3318"/>
      <c r="C3318"/>
      <c r="D3318"/>
      <c r="E3318"/>
      <c r="F3318"/>
      <c r="G3318"/>
      <c r="H3318"/>
      <c r="I3318"/>
      <c r="J3318"/>
      <c r="K3318"/>
      <c r="L3318"/>
      <c r="M3318"/>
      <c r="N3318"/>
      <c r="O3318"/>
      <c r="P3318"/>
      <c r="Q3318"/>
      <c r="R3318"/>
      <c r="S3318"/>
      <c r="T3318"/>
      <c r="U3318"/>
      <c r="V3318"/>
      <c r="W3318"/>
    </row>
    <row r="3319" spans="2:23" x14ac:dyDescent="0.35">
      <c r="B3319"/>
      <c r="C3319"/>
      <c r="D3319"/>
      <c r="E3319"/>
      <c r="F3319"/>
      <c r="G3319"/>
      <c r="H3319"/>
      <c r="I3319"/>
      <c r="J3319"/>
      <c r="K3319"/>
      <c r="L3319"/>
      <c r="M3319"/>
      <c r="N3319"/>
      <c r="O3319"/>
      <c r="P3319"/>
      <c r="Q3319"/>
      <c r="R3319"/>
      <c r="S3319"/>
      <c r="T3319"/>
      <c r="U3319"/>
      <c r="V3319"/>
      <c r="W3319"/>
    </row>
    <row r="3320" spans="2:23" x14ac:dyDescent="0.35">
      <c r="B3320"/>
      <c r="C3320"/>
      <c r="D3320"/>
      <c r="E3320"/>
      <c r="F3320"/>
      <c r="G3320"/>
      <c r="H3320"/>
      <c r="I3320"/>
      <c r="J3320"/>
      <c r="K3320"/>
      <c r="L3320"/>
      <c r="M3320"/>
      <c r="N3320"/>
      <c r="O3320"/>
      <c r="P3320"/>
      <c r="Q3320"/>
      <c r="R3320"/>
      <c r="S3320"/>
      <c r="T3320"/>
      <c r="U3320"/>
      <c r="V3320"/>
      <c r="W3320"/>
    </row>
    <row r="3321" spans="2:23" x14ac:dyDescent="0.35">
      <c r="B3321"/>
      <c r="C3321"/>
      <c r="D3321"/>
      <c r="E3321"/>
      <c r="F3321"/>
      <c r="G3321"/>
      <c r="H3321"/>
      <c r="I3321"/>
      <c r="J3321"/>
      <c r="K3321"/>
      <c r="L3321"/>
      <c r="M3321"/>
      <c r="N3321"/>
      <c r="O3321"/>
      <c r="P3321"/>
      <c r="Q3321"/>
      <c r="R3321"/>
      <c r="S3321"/>
      <c r="T3321"/>
      <c r="U3321"/>
      <c r="V3321"/>
      <c r="W3321"/>
    </row>
    <row r="3322" spans="2:23" x14ac:dyDescent="0.35">
      <c r="B3322"/>
      <c r="C3322"/>
      <c r="D3322"/>
      <c r="E3322"/>
      <c r="F3322"/>
      <c r="G3322"/>
      <c r="H3322"/>
      <c r="I3322"/>
      <c r="J3322"/>
      <c r="K3322"/>
      <c r="L3322"/>
      <c r="M3322"/>
      <c r="N3322"/>
      <c r="O3322"/>
      <c r="P3322"/>
      <c r="Q3322"/>
      <c r="R3322"/>
      <c r="S3322"/>
      <c r="T3322"/>
      <c r="U3322"/>
      <c r="V3322"/>
      <c r="W3322"/>
    </row>
    <row r="3323" spans="2:23" x14ac:dyDescent="0.35">
      <c r="B3323"/>
      <c r="C3323"/>
      <c r="D3323"/>
      <c r="E3323"/>
      <c r="F3323"/>
      <c r="G3323"/>
      <c r="H3323"/>
      <c r="I3323"/>
      <c r="J3323"/>
      <c r="K3323"/>
      <c r="L3323"/>
      <c r="M3323"/>
      <c r="N3323"/>
      <c r="O3323"/>
      <c r="P3323"/>
      <c r="Q3323"/>
      <c r="R3323"/>
      <c r="S3323"/>
      <c r="T3323"/>
      <c r="U3323"/>
      <c r="V3323"/>
      <c r="W3323"/>
    </row>
    <row r="3324" spans="2:23" x14ac:dyDescent="0.35">
      <c r="B3324"/>
      <c r="C3324"/>
      <c r="D3324"/>
      <c r="E3324"/>
      <c r="F3324"/>
      <c r="G3324"/>
      <c r="H3324"/>
      <c r="I3324"/>
      <c r="J3324"/>
      <c r="K3324"/>
      <c r="L3324"/>
      <c r="M3324"/>
      <c r="N3324"/>
      <c r="O3324"/>
      <c r="P3324"/>
      <c r="Q3324"/>
      <c r="R3324"/>
      <c r="S3324"/>
      <c r="T3324"/>
      <c r="U3324"/>
      <c r="V3324"/>
      <c r="W3324"/>
    </row>
    <row r="3325" spans="2:23" x14ac:dyDescent="0.35">
      <c r="B3325"/>
      <c r="C3325"/>
      <c r="D3325"/>
      <c r="E3325"/>
      <c r="F3325"/>
      <c r="G3325"/>
      <c r="H3325"/>
      <c r="I3325"/>
      <c r="J3325"/>
      <c r="K3325"/>
      <c r="L3325"/>
      <c r="M3325"/>
      <c r="N3325"/>
      <c r="O3325"/>
      <c r="P3325"/>
      <c r="Q3325"/>
      <c r="R3325"/>
      <c r="S3325"/>
      <c r="T3325"/>
      <c r="U3325"/>
      <c r="V3325"/>
      <c r="W3325"/>
    </row>
    <row r="3326" spans="2:23" x14ac:dyDescent="0.35">
      <c r="B3326"/>
      <c r="C3326"/>
      <c r="D3326"/>
      <c r="E3326"/>
      <c r="F3326"/>
      <c r="G3326"/>
      <c r="H3326"/>
      <c r="I3326"/>
      <c r="J3326"/>
      <c r="K3326"/>
      <c r="L3326"/>
      <c r="M3326"/>
      <c r="N3326"/>
      <c r="O3326"/>
      <c r="P3326"/>
      <c r="Q3326"/>
      <c r="R3326"/>
      <c r="S3326"/>
      <c r="T3326"/>
      <c r="U3326"/>
      <c r="V3326"/>
      <c r="W3326"/>
    </row>
    <row r="3327" spans="2:23" x14ac:dyDescent="0.35">
      <c r="B3327"/>
      <c r="C3327"/>
      <c r="D3327"/>
      <c r="E3327"/>
      <c r="F3327"/>
      <c r="G3327"/>
      <c r="H3327"/>
      <c r="I3327"/>
      <c r="J3327"/>
      <c r="K3327"/>
      <c r="L3327"/>
      <c r="M3327"/>
      <c r="N3327"/>
      <c r="O3327"/>
      <c r="P3327"/>
      <c r="Q3327"/>
      <c r="R3327"/>
      <c r="S3327"/>
      <c r="T3327"/>
      <c r="U3327"/>
      <c r="V3327"/>
      <c r="W3327"/>
    </row>
    <row r="3328" spans="2:23" x14ac:dyDescent="0.35">
      <c r="B3328"/>
      <c r="C3328"/>
      <c r="D3328"/>
      <c r="E3328"/>
      <c r="F3328"/>
      <c r="G3328"/>
      <c r="H3328"/>
      <c r="I3328"/>
      <c r="J3328"/>
      <c r="K3328"/>
      <c r="L3328"/>
      <c r="M3328"/>
      <c r="N3328"/>
      <c r="O3328"/>
      <c r="P3328"/>
      <c r="Q3328"/>
      <c r="R3328"/>
      <c r="S3328"/>
      <c r="T3328"/>
      <c r="U3328"/>
      <c r="V3328"/>
      <c r="W3328"/>
    </row>
    <row r="3329" spans="2:23" x14ac:dyDescent="0.35">
      <c r="B3329"/>
      <c r="C3329"/>
      <c r="D3329"/>
      <c r="E3329"/>
      <c r="F3329"/>
      <c r="G3329"/>
      <c r="H3329"/>
      <c r="I3329"/>
      <c r="J3329"/>
      <c r="K3329"/>
      <c r="L3329"/>
      <c r="M3329"/>
      <c r="N3329"/>
      <c r="O3329"/>
      <c r="P3329"/>
      <c r="Q3329"/>
      <c r="R3329"/>
      <c r="S3329"/>
      <c r="T3329"/>
      <c r="U3329"/>
      <c r="V3329"/>
      <c r="W3329"/>
    </row>
    <row r="3330" spans="2:23" x14ac:dyDescent="0.35">
      <c r="B3330"/>
      <c r="C3330"/>
      <c r="D3330"/>
      <c r="E3330"/>
      <c r="F3330"/>
      <c r="G3330"/>
      <c r="H3330"/>
      <c r="I3330"/>
      <c r="J3330"/>
      <c r="K3330"/>
      <c r="L3330"/>
      <c r="M3330"/>
      <c r="N3330"/>
      <c r="O3330"/>
      <c r="P3330"/>
      <c r="Q3330"/>
      <c r="R3330"/>
      <c r="S3330"/>
      <c r="T3330"/>
      <c r="U3330"/>
      <c r="V3330"/>
      <c r="W3330"/>
    </row>
    <row r="3331" spans="2:23" x14ac:dyDescent="0.35">
      <c r="B3331"/>
      <c r="C3331"/>
      <c r="D3331"/>
      <c r="E3331"/>
      <c r="F3331"/>
      <c r="G3331"/>
      <c r="H3331"/>
      <c r="I3331"/>
      <c r="J3331"/>
      <c r="K3331"/>
      <c r="L3331"/>
      <c r="M3331"/>
      <c r="N3331"/>
      <c r="O3331"/>
      <c r="P3331"/>
      <c r="Q3331"/>
      <c r="R3331"/>
      <c r="S3331"/>
      <c r="T3331"/>
      <c r="U3331"/>
      <c r="V3331"/>
      <c r="W3331"/>
    </row>
    <row r="3332" spans="2:23" x14ac:dyDescent="0.35">
      <c r="B3332"/>
      <c r="C3332"/>
      <c r="D3332"/>
      <c r="E3332"/>
      <c r="F3332"/>
      <c r="G3332"/>
      <c r="H3332"/>
      <c r="I3332"/>
      <c r="J3332"/>
      <c r="K3332"/>
      <c r="L3332"/>
      <c r="M3332"/>
      <c r="N3332"/>
      <c r="O3332"/>
      <c r="P3332"/>
      <c r="Q3332"/>
      <c r="R3332"/>
      <c r="S3332"/>
      <c r="T3332"/>
      <c r="U3332"/>
      <c r="V3332"/>
      <c r="W3332"/>
    </row>
    <row r="3333" spans="2:23" x14ac:dyDescent="0.35">
      <c r="B3333"/>
      <c r="C3333"/>
      <c r="D3333"/>
      <c r="E3333"/>
      <c r="F3333"/>
      <c r="G3333"/>
      <c r="H3333"/>
      <c r="I3333"/>
      <c r="J3333"/>
      <c r="K3333"/>
      <c r="L3333"/>
      <c r="M3333"/>
      <c r="N3333"/>
      <c r="O3333"/>
      <c r="P3333"/>
      <c r="Q3333"/>
      <c r="R3333"/>
      <c r="S3333"/>
      <c r="T3333"/>
      <c r="U3333"/>
      <c r="V3333"/>
      <c r="W3333"/>
    </row>
    <row r="3334" spans="2:23" x14ac:dyDescent="0.35">
      <c r="B3334"/>
      <c r="C3334"/>
      <c r="D3334"/>
      <c r="E3334"/>
      <c r="F3334"/>
      <c r="G3334"/>
      <c r="H3334"/>
      <c r="I3334"/>
      <c r="J3334"/>
      <c r="K3334"/>
      <c r="L3334"/>
      <c r="M3334"/>
      <c r="N3334"/>
      <c r="O3334"/>
      <c r="P3334"/>
      <c r="Q3334"/>
      <c r="R3334"/>
      <c r="S3334"/>
      <c r="T3334"/>
      <c r="U3334"/>
      <c r="V3334"/>
      <c r="W3334"/>
    </row>
    <row r="3335" spans="2:23" x14ac:dyDescent="0.35">
      <c r="B3335"/>
      <c r="C3335"/>
      <c r="D3335"/>
      <c r="E3335"/>
      <c r="F3335"/>
      <c r="G3335"/>
      <c r="H3335"/>
      <c r="I3335"/>
      <c r="J3335"/>
      <c r="K3335"/>
      <c r="L3335"/>
      <c r="M3335"/>
      <c r="N3335"/>
      <c r="O3335"/>
      <c r="P3335"/>
      <c r="Q3335"/>
      <c r="R3335"/>
      <c r="S3335"/>
      <c r="T3335"/>
      <c r="U3335"/>
      <c r="V3335"/>
      <c r="W3335"/>
    </row>
    <row r="3336" spans="2:23" x14ac:dyDescent="0.35">
      <c r="B3336"/>
      <c r="C3336"/>
      <c r="D3336"/>
      <c r="E3336"/>
      <c r="F3336"/>
      <c r="G3336"/>
      <c r="H3336"/>
      <c r="I3336"/>
      <c r="J3336"/>
      <c r="K3336"/>
      <c r="L3336"/>
      <c r="M3336"/>
      <c r="N3336"/>
      <c r="O3336"/>
      <c r="P3336"/>
      <c r="Q3336"/>
      <c r="R3336"/>
      <c r="S3336"/>
      <c r="T3336"/>
      <c r="U3336"/>
      <c r="V3336"/>
      <c r="W3336"/>
    </row>
    <row r="3337" spans="2:23" x14ac:dyDescent="0.35">
      <c r="B3337"/>
      <c r="C3337"/>
      <c r="D3337"/>
      <c r="E3337"/>
      <c r="F3337"/>
      <c r="G3337"/>
      <c r="H3337"/>
      <c r="I3337"/>
      <c r="J3337"/>
      <c r="K3337"/>
      <c r="L3337"/>
      <c r="M3337"/>
      <c r="N3337"/>
      <c r="O3337"/>
      <c r="P3337"/>
      <c r="Q3337"/>
      <c r="R3337"/>
      <c r="S3337"/>
      <c r="T3337"/>
      <c r="U3337"/>
      <c r="V3337"/>
      <c r="W3337"/>
    </row>
    <row r="3338" spans="2:23" x14ac:dyDescent="0.35">
      <c r="B3338"/>
      <c r="C3338"/>
      <c r="D3338"/>
      <c r="E3338"/>
      <c r="F3338"/>
      <c r="G3338"/>
      <c r="H3338"/>
      <c r="I3338"/>
      <c r="J3338"/>
      <c r="K3338"/>
      <c r="L3338"/>
      <c r="M3338"/>
      <c r="N3338"/>
      <c r="O3338"/>
      <c r="P3338"/>
      <c r="Q3338"/>
      <c r="R3338"/>
      <c r="S3338"/>
      <c r="T3338"/>
      <c r="U3338"/>
      <c r="V3338"/>
      <c r="W3338"/>
    </row>
    <row r="3339" spans="2:23" x14ac:dyDescent="0.35">
      <c r="B3339"/>
      <c r="C3339"/>
      <c r="D3339"/>
      <c r="E3339"/>
      <c r="F3339"/>
      <c r="G3339"/>
      <c r="H3339"/>
      <c r="I3339"/>
      <c r="J3339"/>
      <c r="K3339"/>
      <c r="L3339"/>
      <c r="M3339"/>
      <c r="N3339"/>
      <c r="O3339"/>
      <c r="P3339"/>
      <c r="Q3339"/>
      <c r="R3339"/>
      <c r="S3339"/>
      <c r="T3339"/>
      <c r="U3339"/>
      <c r="V3339"/>
      <c r="W3339"/>
    </row>
    <row r="3340" spans="2:23" x14ac:dyDescent="0.35">
      <c r="B3340"/>
      <c r="C3340"/>
      <c r="D3340"/>
      <c r="E3340"/>
      <c r="F3340"/>
      <c r="G3340"/>
      <c r="H3340"/>
      <c r="I3340"/>
      <c r="J3340"/>
      <c r="K3340"/>
      <c r="L3340"/>
      <c r="M3340"/>
      <c r="N3340"/>
      <c r="O3340"/>
      <c r="P3340"/>
      <c r="Q3340"/>
      <c r="R3340"/>
      <c r="S3340"/>
      <c r="T3340"/>
      <c r="U3340"/>
      <c r="V3340"/>
      <c r="W3340"/>
    </row>
    <row r="3341" spans="2:23" x14ac:dyDescent="0.35">
      <c r="B3341"/>
      <c r="C3341"/>
      <c r="D3341"/>
      <c r="E3341"/>
      <c r="F3341"/>
      <c r="G3341"/>
      <c r="H3341"/>
      <c r="I3341"/>
      <c r="J3341"/>
      <c r="K3341"/>
      <c r="L3341"/>
      <c r="M3341"/>
      <c r="N3341"/>
      <c r="O3341"/>
      <c r="P3341"/>
      <c r="Q3341"/>
      <c r="R3341"/>
      <c r="S3341"/>
      <c r="T3341"/>
      <c r="U3341"/>
      <c r="V3341"/>
      <c r="W3341"/>
    </row>
    <row r="3342" spans="2:23" x14ac:dyDescent="0.35">
      <c r="B3342"/>
      <c r="C3342"/>
      <c r="D3342"/>
      <c r="E3342"/>
      <c r="F3342"/>
      <c r="G3342"/>
      <c r="H3342"/>
      <c r="I3342"/>
      <c r="J3342"/>
      <c r="K3342"/>
      <c r="L3342"/>
      <c r="M3342"/>
      <c r="N3342"/>
      <c r="O3342"/>
      <c r="P3342"/>
      <c r="Q3342"/>
      <c r="R3342"/>
      <c r="S3342"/>
      <c r="T3342"/>
      <c r="U3342"/>
      <c r="V3342"/>
      <c r="W3342"/>
    </row>
    <row r="3343" spans="2:23" x14ac:dyDescent="0.35">
      <c r="B3343"/>
      <c r="C3343"/>
      <c r="D3343"/>
      <c r="E3343"/>
      <c r="F3343"/>
      <c r="G3343"/>
      <c r="H3343"/>
      <c r="I3343"/>
      <c r="J3343"/>
      <c r="K3343"/>
      <c r="L3343"/>
      <c r="M3343"/>
      <c r="N3343"/>
      <c r="O3343"/>
      <c r="P3343"/>
      <c r="Q3343"/>
      <c r="R3343"/>
      <c r="S3343"/>
      <c r="T3343"/>
      <c r="U3343"/>
      <c r="V3343"/>
      <c r="W3343"/>
    </row>
    <row r="3344" spans="2:23" x14ac:dyDescent="0.35">
      <c r="B3344"/>
      <c r="C3344"/>
      <c r="D3344"/>
      <c r="E3344"/>
      <c r="F3344"/>
      <c r="G3344"/>
      <c r="H3344"/>
      <c r="I3344"/>
      <c r="J3344"/>
      <c r="K3344"/>
      <c r="L3344"/>
      <c r="M3344"/>
      <c r="N3344"/>
      <c r="O3344"/>
      <c r="P3344"/>
      <c r="Q3344"/>
      <c r="R3344"/>
      <c r="S3344"/>
      <c r="T3344"/>
      <c r="U3344"/>
      <c r="V3344"/>
      <c r="W3344"/>
    </row>
    <row r="3345" spans="2:23" x14ac:dyDescent="0.35">
      <c r="B3345"/>
      <c r="C3345"/>
      <c r="D3345"/>
      <c r="E3345"/>
      <c r="F3345"/>
      <c r="G3345"/>
      <c r="H3345"/>
      <c r="I3345"/>
      <c r="J3345"/>
      <c r="K3345"/>
      <c r="L3345"/>
      <c r="M3345"/>
      <c r="N3345"/>
      <c r="O3345"/>
      <c r="P3345"/>
      <c r="Q3345"/>
      <c r="R3345"/>
      <c r="S3345"/>
      <c r="T3345"/>
      <c r="U3345"/>
      <c r="V3345"/>
      <c r="W3345"/>
    </row>
    <row r="3346" spans="2:23" x14ac:dyDescent="0.35">
      <c r="B3346"/>
      <c r="C3346"/>
      <c r="D3346"/>
      <c r="E3346"/>
      <c r="F3346"/>
      <c r="G3346"/>
      <c r="H3346"/>
      <c r="I3346"/>
      <c r="J3346"/>
      <c r="K3346"/>
      <c r="L3346"/>
      <c r="M3346"/>
      <c r="N3346"/>
      <c r="O3346"/>
      <c r="P3346"/>
      <c r="Q3346"/>
      <c r="R3346"/>
      <c r="S3346"/>
      <c r="T3346"/>
      <c r="U3346"/>
      <c r="V3346"/>
      <c r="W3346"/>
    </row>
    <row r="3347" spans="2:23" x14ac:dyDescent="0.35">
      <c r="B3347"/>
      <c r="C3347"/>
      <c r="D3347"/>
      <c r="E3347"/>
      <c r="F3347"/>
      <c r="G3347"/>
      <c r="H3347"/>
      <c r="I3347"/>
      <c r="J3347"/>
      <c r="K3347"/>
      <c r="L3347"/>
      <c r="M3347"/>
      <c r="N3347"/>
      <c r="O3347"/>
      <c r="P3347"/>
      <c r="Q3347"/>
      <c r="R3347"/>
      <c r="S3347"/>
      <c r="T3347"/>
      <c r="U3347"/>
      <c r="V3347"/>
      <c r="W3347"/>
    </row>
    <row r="3348" spans="2:23" x14ac:dyDescent="0.35">
      <c r="B3348"/>
      <c r="C3348"/>
      <c r="D3348"/>
      <c r="E3348"/>
      <c r="F3348"/>
      <c r="G3348"/>
      <c r="H3348"/>
      <c r="I3348"/>
      <c r="J3348"/>
      <c r="K3348"/>
      <c r="L3348"/>
      <c r="M3348"/>
      <c r="N3348"/>
      <c r="O3348"/>
      <c r="P3348"/>
      <c r="Q3348"/>
      <c r="R3348"/>
      <c r="S3348"/>
      <c r="T3348"/>
      <c r="U3348"/>
      <c r="V3348"/>
      <c r="W3348"/>
    </row>
    <row r="3349" spans="2:23" x14ac:dyDescent="0.35">
      <c r="B3349"/>
      <c r="C3349"/>
      <c r="D3349"/>
      <c r="E3349"/>
      <c r="F3349"/>
      <c r="G3349"/>
      <c r="H3349"/>
      <c r="I3349"/>
      <c r="J3349"/>
      <c r="K3349"/>
      <c r="L3349"/>
      <c r="M3349"/>
      <c r="N3349"/>
      <c r="O3349"/>
      <c r="P3349"/>
      <c r="Q3349"/>
      <c r="R3349"/>
      <c r="S3349"/>
      <c r="T3349"/>
      <c r="U3349"/>
      <c r="V3349"/>
      <c r="W3349"/>
    </row>
    <row r="3350" spans="2:23" x14ac:dyDescent="0.35">
      <c r="B3350"/>
      <c r="C3350"/>
      <c r="D3350"/>
      <c r="E3350"/>
      <c r="F3350"/>
      <c r="G3350"/>
      <c r="H3350"/>
      <c r="I3350"/>
      <c r="J3350"/>
      <c r="K3350"/>
      <c r="L3350"/>
      <c r="M3350"/>
      <c r="N3350"/>
      <c r="O3350"/>
      <c r="P3350"/>
      <c r="Q3350"/>
      <c r="R3350"/>
      <c r="S3350"/>
      <c r="T3350"/>
      <c r="U3350"/>
      <c r="V3350"/>
      <c r="W3350"/>
    </row>
    <row r="3351" spans="2:23" x14ac:dyDescent="0.35">
      <c r="B3351"/>
      <c r="C3351"/>
      <c r="D3351"/>
      <c r="E3351"/>
      <c r="F3351"/>
      <c r="G3351"/>
      <c r="H3351"/>
      <c r="I3351"/>
      <c r="J3351"/>
      <c r="K3351"/>
      <c r="L3351"/>
      <c r="M3351"/>
      <c r="N3351"/>
      <c r="O3351"/>
      <c r="P3351"/>
      <c r="Q3351"/>
      <c r="R3351"/>
      <c r="S3351"/>
      <c r="T3351"/>
      <c r="U3351"/>
      <c r="V3351"/>
      <c r="W3351"/>
    </row>
    <row r="3352" spans="2:23" x14ac:dyDescent="0.35">
      <c r="B3352"/>
      <c r="C3352"/>
      <c r="D3352"/>
      <c r="E3352"/>
      <c r="F3352"/>
      <c r="G3352"/>
      <c r="H3352"/>
      <c r="I3352"/>
      <c r="J3352"/>
      <c r="K3352"/>
      <c r="L3352"/>
      <c r="M3352"/>
      <c r="N3352"/>
      <c r="O3352"/>
      <c r="P3352"/>
      <c r="Q3352"/>
      <c r="R3352"/>
      <c r="S3352"/>
      <c r="T3352"/>
      <c r="U3352"/>
      <c r="V3352"/>
      <c r="W3352"/>
    </row>
    <row r="3353" spans="2:23" x14ac:dyDescent="0.35">
      <c r="B3353"/>
      <c r="C3353"/>
      <c r="D3353"/>
      <c r="E3353"/>
      <c r="F3353"/>
      <c r="G3353"/>
      <c r="H3353"/>
      <c r="I3353"/>
      <c r="J3353"/>
      <c r="K3353"/>
      <c r="L3353"/>
      <c r="M3353"/>
      <c r="N3353"/>
      <c r="O3353"/>
      <c r="P3353"/>
      <c r="Q3353"/>
      <c r="R3353"/>
      <c r="S3353"/>
      <c r="T3353"/>
      <c r="U3353"/>
      <c r="V3353"/>
      <c r="W3353"/>
    </row>
    <row r="3354" spans="2:23" x14ac:dyDescent="0.35">
      <c r="B3354"/>
      <c r="C3354"/>
      <c r="D3354"/>
      <c r="E3354"/>
      <c r="F3354"/>
      <c r="G3354"/>
      <c r="H3354"/>
      <c r="I3354"/>
      <c r="J3354"/>
      <c r="K3354"/>
      <c r="L3354"/>
      <c r="M3354"/>
      <c r="N3354"/>
      <c r="O3354"/>
      <c r="P3354"/>
      <c r="Q3354"/>
      <c r="R3354"/>
      <c r="S3354"/>
      <c r="T3354"/>
      <c r="U3354"/>
      <c r="V3354"/>
      <c r="W3354"/>
    </row>
    <row r="3355" spans="2:23" x14ac:dyDescent="0.35">
      <c r="B3355"/>
      <c r="C3355"/>
      <c r="D3355"/>
      <c r="E3355"/>
      <c r="F3355"/>
      <c r="G3355"/>
      <c r="H3355"/>
      <c r="I3355"/>
      <c r="J3355"/>
      <c r="K3355"/>
      <c r="L3355"/>
      <c r="M3355"/>
      <c r="N3355"/>
      <c r="O3355"/>
      <c r="P3355"/>
      <c r="Q3355"/>
      <c r="R3355"/>
      <c r="S3355"/>
      <c r="T3355"/>
      <c r="U3355"/>
      <c r="V3355"/>
      <c r="W3355"/>
    </row>
    <row r="3356" spans="2:23" x14ac:dyDescent="0.35">
      <c r="B3356"/>
      <c r="C3356"/>
      <c r="D3356"/>
      <c r="E3356"/>
      <c r="F3356"/>
      <c r="G3356"/>
      <c r="H3356"/>
      <c r="I3356"/>
      <c r="J3356"/>
      <c r="K3356"/>
      <c r="L3356"/>
      <c r="M3356"/>
      <c r="N3356"/>
      <c r="O3356"/>
      <c r="P3356"/>
      <c r="Q3356"/>
      <c r="R3356"/>
      <c r="S3356"/>
      <c r="T3356"/>
      <c r="U3356"/>
      <c r="V3356"/>
      <c r="W3356"/>
    </row>
    <row r="3357" spans="2:23" x14ac:dyDescent="0.35">
      <c r="B3357"/>
      <c r="C3357"/>
      <c r="D3357"/>
      <c r="E3357"/>
      <c r="F3357"/>
      <c r="G3357"/>
      <c r="H3357"/>
      <c r="I3357"/>
      <c r="J3357"/>
      <c r="K3357"/>
      <c r="L3357"/>
      <c r="M3357"/>
      <c r="N3357"/>
      <c r="O3357"/>
      <c r="P3357"/>
      <c r="Q3357"/>
      <c r="R3357"/>
      <c r="S3357"/>
      <c r="T3357"/>
      <c r="U3357"/>
      <c r="V3357"/>
      <c r="W3357"/>
    </row>
    <row r="3358" spans="2:23" x14ac:dyDescent="0.35">
      <c r="B3358"/>
      <c r="C3358"/>
      <c r="D3358"/>
      <c r="E3358"/>
      <c r="F3358"/>
      <c r="G3358"/>
      <c r="H3358"/>
      <c r="I3358"/>
      <c r="J3358"/>
      <c r="K3358"/>
      <c r="L3358"/>
      <c r="M3358"/>
      <c r="N3358"/>
      <c r="O3358"/>
      <c r="P3358"/>
      <c r="Q3358"/>
      <c r="R3358"/>
      <c r="S3358"/>
      <c r="T3358"/>
      <c r="U3358"/>
      <c r="V3358"/>
      <c r="W3358"/>
    </row>
    <row r="3359" spans="2:23" x14ac:dyDescent="0.35">
      <c r="B3359"/>
      <c r="C3359"/>
      <c r="D3359"/>
      <c r="E3359"/>
      <c r="F3359"/>
      <c r="G3359"/>
      <c r="H3359"/>
      <c r="I3359"/>
      <c r="J3359"/>
      <c r="K3359"/>
      <c r="L3359"/>
      <c r="M3359"/>
      <c r="N3359"/>
      <c r="O3359"/>
      <c r="P3359"/>
      <c r="Q3359"/>
      <c r="R3359"/>
      <c r="S3359"/>
      <c r="T3359"/>
      <c r="U3359"/>
      <c r="V3359"/>
      <c r="W3359"/>
    </row>
    <row r="3360" spans="2:23" x14ac:dyDescent="0.35">
      <c r="B3360"/>
      <c r="C3360"/>
      <c r="D3360"/>
      <c r="E3360"/>
      <c r="F3360"/>
      <c r="G3360"/>
      <c r="H3360"/>
      <c r="I3360"/>
      <c r="J3360"/>
      <c r="K3360"/>
      <c r="L3360"/>
      <c r="M3360"/>
      <c r="N3360"/>
      <c r="O3360"/>
      <c r="P3360"/>
      <c r="Q3360"/>
      <c r="R3360"/>
      <c r="S3360"/>
      <c r="T3360"/>
      <c r="U3360"/>
      <c r="V3360"/>
      <c r="W3360"/>
    </row>
    <row r="3361" spans="2:23" x14ac:dyDescent="0.35">
      <c r="B3361"/>
      <c r="C3361"/>
      <c r="D3361"/>
      <c r="E3361"/>
      <c r="F3361"/>
      <c r="G3361"/>
      <c r="H3361"/>
      <c r="I3361"/>
      <c r="J3361"/>
      <c r="K3361"/>
      <c r="L3361"/>
      <c r="M3361"/>
      <c r="N3361"/>
      <c r="O3361"/>
      <c r="P3361"/>
      <c r="Q3361"/>
      <c r="R3361"/>
      <c r="S3361"/>
      <c r="T3361"/>
      <c r="U3361"/>
      <c r="V3361"/>
      <c r="W3361"/>
    </row>
    <row r="3362" spans="2:23" x14ac:dyDescent="0.35">
      <c r="B3362"/>
      <c r="C3362"/>
      <c r="D3362"/>
      <c r="E3362"/>
      <c r="F3362"/>
      <c r="G3362"/>
      <c r="H3362"/>
      <c r="I3362"/>
      <c r="J3362"/>
      <c r="K3362"/>
      <c r="L3362"/>
      <c r="M3362"/>
      <c r="N3362"/>
      <c r="O3362"/>
      <c r="P3362"/>
      <c r="Q3362"/>
      <c r="R3362"/>
      <c r="S3362"/>
      <c r="T3362"/>
      <c r="U3362"/>
      <c r="V3362"/>
      <c r="W3362"/>
    </row>
    <row r="3363" spans="2:23" x14ac:dyDescent="0.35">
      <c r="B3363"/>
      <c r="C3363"/>
      <c r="D3363"/>
      <c r="E3363"/>
      <c r="F3363"/>
      <c r="G3363"/>
      <c r="H3363"/>
      <c r="I3363"/>
      <c r="J3363"/>
      <c r="K3363"/>
      <c r="L3363"/>
      <c r="M3363"/>
      <c r="N3363"/>
      <c r="O3363"/>
      <c r="P3363"/>
      <c r="Q3363"/>
      <c r="R3363"/>
      <c r="S3363"/>
      <c r="T3363"/>
      <c r="U3363"/>
      <c r="V3363"/>
      <c r="W3363"/>
    </row>
    <row r="3364" spans="2:23" x14ac:dyDescent="0.35">
      <c r="B3364"/>
      <c r="C3364"/>
      <c r="D3364"/>
      <c r="E3364"/>
      <c r="F3364"/>
      <c r="G3364"/>
      <c r="H3364"/>
      <c r="I3364"/>
      <c r="J3364"/>
      <c r="K3364"/>
      <c r="L3364"/>
      <c r="M3364"/>
      <c r="N3364"/>
      <c r="O3364"/>
      <c r="P3364"/>
      <c r="Q3364"/>
      <c r="R3364"/>
      <c r="S3364"/>
      <c r="T3364"/>
      <c r="U3364"/>
      <c r="V3364"/>
      <c r="W3364"/>
    </row>
    <row r="3365" spans="2:23" x14ac:dyDescent="0.35">
      <c r="B3365"/>
      <c r="C3365"/>
      <c r="D3365"/>
      <c r="E3365"/>
      <c r="F3365"/>
      <c r="G3365"/>
      <c r="H3365"/>
      <c r="I3365"/>
      <c r="J3365"/>
      <c r="K3365"/>
      <c r="L3365"/>
      <c r="M3365"/>
      <c r="N3365"/>
      <c r="O3365"/>
      <c r="P3365"/>
      <c r="Q3365"/>
      <c r="R3365"/>
      <c r="S3365"/>
      <c r="T3365"/>
      <c r="U3365"/>
      <c r="V3365"/>
      <c r="W3365"/>
    </row>
    <row r="3366" spans="2:23" x14ac:dyDescent="0.35">
      <c r="B3366"/>
      <c r="C3366"/>
      <c r="D3366"/>
      <c r="E3366"/>
      <c r="F3366"/>
      <c r="G3366"/>
      <c r="H3366"/>
      <c r="I3366"/>
      <c r="J3366"/>
      <c r="K3366"/>
      <c r="L3366"/>
      <c r="M3366"/>
      <c r="N3366"/>
      <c r="O3366"/>
      <c r="P3366"/>
      <c r="Q3366"/>
      <c r="R3366"/>
      <c r="S3366"/>
      <c r="T3366"/>
      <c r="U3366"/>
      <c r="V3366"/>
      <c r="W3366"/>
    </row>
    <row r="3367" spans="2:23" x14ac:dyDescent="0.35">
      <c r="B3367"/>
      <c r="C3367"/>
      <c r="D3367"/>
      <c r="E3367"/>
      <c r="F3367"/>
      <c r="G3367"/>
      <c r="H3367"/>
      <c r="I3367"/>
      <c r="J3367"/>
      <c r="K3367"/>
      <c r="L3367"/>
      <c r="M3367"/>
      <c r="N3367"/>
      <c r="O3367"/>
      <c r="P3367"/>
      <c r="Q3367"/>
      <c r="R3367"/>
      <c r="S3367"/>
      <c r="T3367"/>
      <c r="U3367"/>
      <c r="V3367"/>
      <c r="W3367"/>
    </row>
    <row r="3368" spans="2:23" x14ac:dyDescent="0.35">
      <c r="B3368"/>
      <c r="C3368"/>
      <c r="D3368"/>
      <c r="E3368"/>
      <c r="F3368"/>
      <c r="G3368"/>
      <c r="H3368"/>
      <c r="I3368"/>
      <c r="J3368"/>
      <c r="K3368"/>
      <c r="L3368"/>
      <c r="M3368"/>
      <c r="N3368"/>
      <c r="O3368"/>
      <c r="P3368"/>
      <c r="Q3368"/>
      <c r="R3368"/>
      <c r="S3368"/>
      <c r="T3368"/>
      <c r="U3368"/>
      <c r="V3368"/>
      <c r="W3368"/>
    </row>
    <row r="3369" spans="2:23" x14ac:dyDescent="0.35">
      <c r="B3369"/>
      <c r="C3369"/>
      <c r="D3369"/>
      <c r="E3369"/>
      <c r="F3369"/>
      <c r="G3369"/>
      <c r="H3369"/>
      <c r="I3369"/>
      <c r="J3369"/>
      <c r="K3369"/>
      <c r="L3369"/>
      <c r="M3369"/>
      <c r="N3369"/>
      <c r="O3369"/>
      <c r="P3369"/>
      <c r="Q3369"/>
      <c r="R3369"/>
      <c r="S3369"/>
      <c r="T3369"/>
      <c r="U3369"/>
      <c r="V3369"/>
      <c r="W3369"/>
    </row>
    <row r="3370" spans="2:23" x14ac:dyDescent="0.35">
      <c r="B3370"/>
      <c r="C3370"/>
      <c r="D3370"/>
      <c r="E3370"/>
      <c r="F3370"/>
      <c r="G3370"/>
      <c r="H3370"/>
      <c r="I3370"/>
      <c r="J3370"/>
      <c r="K3370"/>
      <c r="L3370"/>
      <c r="M3370"/>
      <c r="N3370"/>
      <c r="O3370"/>
      <c r="P3370"/>
      <c r="Q3370"/>
      <c r="R3370"/>
      <c r="S3370"/>
      <c r="T3370"/>
      <c r="U3370"/>
      <c r="V3370"/>
      <c r="W3370"/>
    </row>
    <row r="3371" spans="2:23" x14ac:dyDescent="0.35">
      <c r="B3371"/>
      <c r="C3371"/>
      <c r="D3371"/>
      <c r="E3371"/>
      <c r="F3371"/>
      <c r="G3371"/>
      <c r="H3371"/>
      <c r="I3371"/>
      <c r="J3371"/>
      <c r="K3371"/>
      <c r="L3371"/>
      <c r="M3371"/>
      <c r="N3371"/>
      <c r="O3371"/>
      <c r="P3371"/>
      <c r="Q3371"/>
      <c r="R3371"/>
      <c r="S3371"/>
      <c r="T3371"/>
      <c r="U3371"/>
      <c r="V3371"/>
      <c r="W3371"/>
    </row>
    <row r="3372" spans="2:23" x14ac:dyDescent="0.35">
      <c r="B3372"/>
      <c r="C3372"/>
      <c r="D3372"/>
      <c r="E3372"/>
      <c r="F3372"/>
      <c r="G3372"/>
      <c r="H3372"/>
      <c r="I3372"/>
      <c r="J3372"/>
      <c r="K3372"/>
      <c r="L3372"/>
      <c r="M3372"/>
      <c r="N3372"/>
      <c r="O3372"/>
      <c r="P3372"/>
      <c r="Q3372"/>
      <c r="R3372"/>
      <c r="S3372"/>
      <c r="T3372"/>
      <c r="U3372"/>
      <c r="V3372"/>
      <c r="W3372"/>
    </row>
    <row r="3373" spans="2:23" x14ac:dyDescent="0.35">
      <c r="B3373"/>
      <c r="C3373"/>
      <c r="D3373"/>
      <c r="E3373"/>
      <c r="F3373"/>
      <c r="G3373"/>
      <c r="H3373"/>
      <c r="I3373"/>
      <c r="J3373"/>
      <c r="K3373"/>
      <c r="L3373"/>
      <c r="M3373"/>
      <c r="N3373"/>
      <c r="O3373"/>
      <c r="P3373"/>
      <c r="Q3373"/>
      <c r="R3373"/>
      <c r="S3373"/>
      <c r="T3373"/>
      <c r="U3373"/>
      <c r="V3373"/>
      <c r="W3373"/>
    </row>
    <row r="3374" spans="2:23" x14ac:dyDescent="0.35">
      <c r="B3374"/>
      <c r="C3374"/>
      <c r="D3374"/>
      <c r="E3374"/>
      <c r="F3374"/>
      <c r="G3374"/>
      <c r="H3374"/>
      <c r="I3374"/>
      <c r="J3374"/>
      <c r="K3374"/>
      <c r="L3374"/>
      <c r="M3374"/>
      <c r="N3374"/>
      <c r="O3374"/>
      <c r="P3374"/>
      <c r="Q3374"/>
      <c r="R3374"/>
      <c r="S3374"/>
      <c r="T3374"/>
      <c r="U3374"/>
      <c r="V3374"/>
      <c r="W3374"/>
    </row>
    <row r="3375" spans="2:23" x14ac:dyDescent="0.35">
      <c r="B3375"/>
      <c r="C3375"/>
      <c r="D3375"/>
      <c r="E3375"/>
      <c r="F3375"/>
      <c r="G3375"/>
      <c r="H3375"/>
      <c r="I3375"/>
      <c r="J3375"/>
      <c r="K3375"/>
      <c r="L3375"/>
      <c r="M3375"/>
      <c r="N3375"/>
      <c r="O3375"/>
      <c r="P3375"/>
      <c r="Q3375"/>
      <c r="R3375"/>
      <c r="S3375"/>
      <c r="T3375"/>
      <c r="U3375"/>
      <c r="V3375"/>
      <c r="W3375"/>
    </row>
    <row r="3376" spans="2:23" x14ac:dyDescent="0.35">
      <c r="B3376"/>
      <c r="C3376"/>
      <c r="D3376"/>
      <c r="E3376"/>
      <c r="F3376"/>
      <c r="G3376"/>
      <c r="H3376"/>
      <c r="I3376"/>
      <c r="J3376"/>
      <c r="K3376"/>
      <c r="L3376"/>
      <c r="M3376"/>
      <c r="N3376"/>
      <c r="O3376"/>
      <c r="P3376"/>
      <c r="Q3376"/>
      <c r="R3376"/>
      <c r="S3376"/>
      <c r="T3376"/>
      <c r="U3376"/>
      <c r="V3376"/>
      <c r="W3376"/>
    </row>
    <row r="3377" spans="2:23" x14ac:dyDescent="0.35">
      <c r="B3377"/>
      <c r="C3377"/>
      <c r="D3377"/>
      <c r="E3377"/>
      <c r="F3377"/>
      <c r="G3377"/>
      <c r="H3377"/>
      <c r="I3377"/>
      <c r="J3377"/>
      <c r="K3377"/>
      <c r="L3377"/>
      <c r="M3377"/>
      <c r="N3377"/>
      <c r="O3377"/>
      <c r="P3377"/>
      <c r="Q3377"/>
      <c r="R3377"/>
      <c r="S3377"/>
      <c r="T3377"/>
      <c r="U3377"/>
      <c r="V3377"/>
      <c r="W3377"/>
    </row>
    <row r="3378" spans="2:23" x14ac:dyDescent="0.35">
      <c r="B3378"/>
      <c r="C3378"/>
      <c r="D3378"/>
      <c r="E3378"/>
      <c r="F3378"/>
      <c r="G3378"/>
      <c r="H3378"/>
      <c r="I3378"/>
      <c r="J3378"/>
      <c r="K3378"/>
      <c r="L3378"/>
      <c r="M3378"/>
      <c r="N3378"/>
      <c r="O3378"/>
      <c r="P3378"/>
      <c r="Q3378"/>
      <c r="R3378"/>
      <c r="S3378"/>
      <c r="T3378"/>
      <c r="U3378"/>
      <c r="V3378"/>
      <c r="W3378"/>
    </row>
    <row r="3379" spans="2:23" x14ac:dyDescent="0.35">
      <c r="B3379"/>
      <c r="C3379"/>
      <c r="D3379"/>
      <c r="E3379"/>
      <c r="F3379"/>
      <c r="G3379"/>
      <c r="H3379"/>
      <c r="I3379"/>
      <c r="J3379"/>
      <c r="K3379"/>
      <c r="L3379"/>
      <c r="M3379"/>
      <c r="N3379"/>
      <c r="O3379"/>
      <c r="P3379"/>
      <c r="Q3379"/>
      <c r="R3379"/>
      <c r="S3379"/>
      <c r="T3379"/>
      <c r="U3379"/>
      <c r="V3379"/>
      <c r="W3379"/>
    </row>
    <row r="3380" spans="2:23" x14ac:dyDescent="0.35">
      <c r="B3380"/>
      <c r="C3380"/>
      <c r="D3380"/>
      <c r="E3380"/>
      <c r="F3380"/>
      <c r="G3380"/>
      <c r="H3380"/>
      <c r="I3380"/>
      <c r="J3380"/>
      <c r="K3380"/>
      <c r="L3380"/>
      <c r="M3380"/>
      <c r="N3380"/>
      <c r="O3380"/>
      <c r="P3380"/>
      <c r="Q3380"/>
      <c r="R3380"/>
      <c r="S3380"/>
      <c r="T3380"/>
      <c r="U3380"/>
      <c r="V3380"/>
      <c r="W3380"/>
    </row>
    <row r="3381" spans="2:23" x14ac:dyDescent="0.35">
      <c r="B3381"/>
      <c r="C3381"/>
      <c r="D3381"/>
      <c r="E3381"/>
      <c r="F3381"/>
      <c r="G3381"/>
      <c r="H3381"/>
      <c r="I3381"/>
      <c r="J3381"/>
      <c r="K3381"/>
      <c r="L3381"/>
      <c r="M3381"/>
      <c r="N3381"/>
      <c r="O3381"/>
      <c r="P3381"/>
      <c r="Q3381"/>
      <c r="R3381"/>
      <c r="S3381"/>
      <c r="T3381"/>
      <c r="U3381"/>
      <c r="V3381"/>
      <c r="W3381"/>
    </row>
    <row r="3382" spans="2:23" x14ac:dyDescent="0.35">
      <c r="B3382"/>
      <c r="C3382"/>
      <c r="D3382"/>
      <c r="E3382"/>
      <c r="F3382"/>
      <c r="G3382"/>
      <c r="H3382"/>
      <c r="I3382"/>
      <c r="J3382"/>
      <c r="K3382"/>
      <c r="L3382"/>
      <c r="M3382"/>
      <c r="N3382"/>
      <c r="O3382"/>
      <c r="P3382"/>
      <c r="Q3382"/>
      <c r="R3382"/>
      <c r="S3382"/>
      <c r="T3382"/>
      <c r="U3382"/>
      <c r="V3382"/>
      <c r="W3382"/>
    </row>
    <row r="3383" spans="2:23" x14ac:dyDescent="0.35">
      <c r="B3383"/>
      <c r="C3383"/>
      <c r="D3383"/>
      <c r="E3383"/>
      <c r="F3383"/>
      <c r="G3383"/>
      <c r="H3383"/>
      <c r="I3383"/>
      <c r="J3383"/>
      <c r="K3383"/>
      <c r="L3383"/>
      <c r="M3383"/>
      <c r="N3383"/>
      <c r="O3383"/>
      <c r="P3383"/>
      <c r="Q3383"/>
      <c r="R3383"/>
      <c r="S3383"/>
      <c r="T3383"/>
      <c r="U3383"/>
      <c r="V3383"/>
      <c r="W3383"/>
    </row>
    <row r="3384" spans="2:23" x14ac:dyDescent="0.35">
      <c r="B3384"/>
      <c r="C3384"/>
      <c r="D3384"/>
      <c r="E3384"/>
      <c r="F3384"/>
      <c r="G3384"/>
      <c r="H3384"/>
      <c r="I3384"/>
      <c r="J3384"/>
      <c r="K3384"/>
      <c r="L3384"/>
      <c r="M3384"/>
      <c r="N3384"/>
      <c r="O3384"/>
      <c r="P3384"/>
      <c r="Q3384"/>
      <c r="R3384"/>
      <c r="S3384"/>
      <c r="T3384"/>
      <c r="U3384"/>
      <c r="V3384"/>
      <c r="W3384"/>
    </row>
    <row r="3385" spans="2:23" x14ac:dyDescent="0.35">
      <c r="B3385"/>
      <c r="C3385"/>
      <c r="D3385"/>
      <c r="E3385"/>
      <c r="F3385"/>
      <c r="G3385"/>
      <c r="H3385"/>
      <c r="I3385"/>
      <c r="J3385"/>
      <c r="K3385"/>
      <c r="L3385"/>
      <c r="M3385"/>
      <c r="N3385"/>
      <c r="O3385"/>
      <c r="P3385"/>
      <c r="Q3385"/>
      <c r="R3385"/>
      <c r="S3385"/>
      <c r="T3385"/>
      <c r="U3385"/>
      <c r="V3385"/>
      <c r="W3385"/>
    </row>
    <row r="3386" spans="2:23" x14ac:dyDescent="0.35">
      <c r="B3386"/>
      <c r="C3386"/>
      <c r="D3386"/>
      <c r="E3386"/>
      <c r="F3386"/>
      <c r="G3386"/>
      <c r="H3386"/>
      <c r="I3386"/>
      <c r="J3386"/>
      <c r="K3386"/>
      <c r="L3386"/>
      <c r="M3386"/>
      <c r="N3386"/>
      <c r="O3386"/>
      <c r="P3386"/>
      <c r="Q3386"/>
      <c r="R3386"/>
      <c r="S3386"/>
      <c r="T3386"/>
      <c r="U3386"/>
      <c r="V3386"/>
      <c r="W3386"/>
    </row>
    <row r="3387" spans="2:23" x14ac:dyDescent="0.35">
      <c r="B3387"/>
      <c r="C3387"/>
      <c r="D3387"/>
      <c r="E3387"/>
      <c r="F3387"/>
      <c r="G3387"/>
      <c r="H3387"/>
      <c r="I3387"/>
      <c r="J3387"/>
      <c r="K3387"/>
      <c r="L3387"/>
      <c r="M3387"/>
      <c r="N3387"/>
      <c r="O3387"/>
      <c r="P3387"/>
      <c r="Q3387"/>
      <c r="R3387"/>
      <c r="S3387"/>
      <c r="T3387"/>
      <c r="U3387"/>
      <c r="V3387"/>
      <c r="W3387"/>
    </row>
    <row r="3388" spans="2:23" x14ac:dyDescent="0.35">
      <c r="B3388"/>
      <c r="C3388"/>
      <c r="D3388"/>
      <c r="E3388"/>
      <c r="F3388"/>
      <c r="G3388"/>
      <c r="H3388"/>
      <c r="I3388"/>
      <c r="J3388"/>
      <c r="K3388"/>
      <c r="L3388"/>
      <c r="M3388"/>
      <c r="N3388"/>
      <c r="O3388"/>
      <c r="P3388"/>
      <c r="Q3388"/>
      <c r="R3388"/>
      <c r="S3388"/>
      <c r="T3388"/>
      <c r="U3388"/>
      <c r="V3388"/>
      <c r="W3388"/>
    </row>
    <row r="3389" spans="2:23" x14ac:dyDescent="0.35">
      <c r="B3389"/>
      <c r="C3389"/>
      <c r="D3389"/>
      <c r="E3389"/>
      <c r="F3389"/>
      <c r="G3389"/>
      <c r="H3389"/>
      <c r="I3389"/>
      <c r="J3389"/>
      <c r="K3389"/>
      <c r="L3389"/>
      <c r="M3389"/>
      <c r="N3389"/>
      <c r="O3389"/>
      <c r="P3389"/>
      <c r="Q3389"/>
      <c r="R3389"/>
      <c r="S3389"/>
      <c r="T3389"/>
      <c r="U3389"/>
      <c r="V3389"/>
      <c r="W3389"/>
    </row>
    <row r="3390" spans="2:23" x14ac:dyDescent="0.35">
      <c r="B3390"/>
      <c r="C3390"/>
      <c r="D3390"/>
      <c r="E3390"/>
      <c r="F3390"/>
      <c r="G3390"/>
      <c r="H3390"/>
      <c r="I3390"/>
      <c r="J3390"/>
      <c r="K3390"/>
      <c r="L3390"/>
      <c r="M3390"/>
      <c r="N3390"/>
      <c r="O3390"/>
      <c r="P3390"/>
      <c r="Q3390"/>
      <c r="R3390"/>
      <c r="S3390"/>
      <c r="T3390"/>
      <c r="U3390"/>
      <c r="V3390"/>
      <c r="W3390"/>
    </row>
    <row r="3391" spans="2:23" x14ac:dyDescent="0.35">
      <c r="B3391"/>
      <c r="C3391"/>
      <c r="D3391"/>
      <c r="E3391"/>
      <c r="F3391"/>
      <c r="G3391"/>
      <c r="H3391"/>
      <c r="I3391"/>
      <c r="J3391"/>
      <c r="K3391"/>
      <c r="L3391"/>
      <c r="M3391"/>
      <c r="N3391"/>
      <c r="O3391"/>
      <c r="P3391"/>
      <c r="Q3391"/>
      <c r="R3391"/>
      <c r="S3391"/>
      <c r="T3391"/>
      <c r="U3391"/>
      <c r="V3391"/>
      <c r="W3391"/>
    </row>
    <row r="3392" spans="2:23" x14ac:dyDescent="0.35">
      <c r="B3392"/>
      <c r="C3392"/>
      <c r="D3392"/>
      <c r="E3392"/>
      <c r="F3392"/>
      <c r="G3392"/>
      <c r="H3392"/>
      <c r="I3392"/>
      <c r="J3392"/>
      <c r="K3392"/>
      <c r="L3392"/>
      <c r="M3392"/>
      <c r="N3392"/>
      <c r="O3392"/>
      <c r="P3392"/>
      <c r="Q3392"/>
      <c r="R3392"/>
      <c r="S3392"/>
      <c r="T3392"/>
      <c r="U3392"/>
      <c r="V3392"/>
      <c r="W3392"/>
    </row>
    <row r="3393" spans="2:23" x14ac:dyDescent="0.35">
      <c r="B3393"/>
      <c r="C3393"/>
      <c r="D3393"/>
      <c r="E3393"/>
      <c r="F3393"/>
      <c r="G3393"/>
      <c r="H3393"/>
      <c r="I3393"/>
      <c r="J3393"/>
      <c r="K3393"/>
      <c r="L3393"/>
      <c r="M3393"/>
      <c r="N3393"/>
      <c r="O3393"/>
      <c r="P3393"/>
      <c r="Q3393"/>
      <c r="R3393"/>
      <c r="S3393"/>
      <c r="T3393"/>
      <c r="U3393"/>
      <c r="V3393"/>
      <c r="W3393"/>
    </row>
    <row r="3394" spans="2:23" x14ac:dyDescent="0.35">
      <c r="B3394"/>
      <c r="C3394"/>
      <c r="D3394"/>
      <c r="E3394"/>
      <c r="F3394"/>
      <c r="G3394"/>
      <c r="H3394"/>
      <c r="I3394"/>
      <c r="J3394"/>
      <c r="K3394"/>
      <c r="L3394"/>
      <c r="M3394"/>
      <c r="N3394"/>
      <c r="O3394"/>
      <c r="P3394"/>
      <c r="Q3394"/>
      <c r="R3394"/>
      <c r="S3394"/>
      <c r="T3394"/>
      <c r="U3394"/>
      <c r="V3394"/>
      <c r="W3394"/>
    </row>
    <row r="3395" spans="2:23" x14ac:dyDescent="0.35">
      <c r="B3395"/>
      <c r="C3395"/>
      <c r="D3395"/>
      <c r="E3395"/>
      <c r="F3395"/>
      <c r="G3395"/>
      <c r="H3395"/>
      <c r="I3395"/>
      <c r="J3395"/>
      <c r="K3395"/>
      <c r="L3395"/>
      <c r="M3395"/>
      <c r="N3395"/>
      <c r="O3395"/>
      <c r="P3395"/>
      <c r="Q3395"/>
      <c r="R3395"/>
      <c r="S3395"/>
      <c r="T3395"/>
      <c r="U3395"/>
      <c r="V3395"/>
      <c r="W3395"/>
    </row>
    <row r="3396" spans="2:23" x14ac:dyDescent="0.35">
      <c r="B3396"/>
      <c r="C3396"/>
      <c r="D3396"/>
      <c r="E3396"/>
      <c r="F3396"/>
      <c r="G3396"/>
      <c r="H3396"/>
      <c r="I3396"/>
      <c r="J3396"/>
      <c r="K3396"/>
      <c r="L3396"/>
      <c r="M3396"/>
      <c r="N3396"/>
      <c r="O3396"/>
      <c r="P3396"/>
      <c r="Q3396"/>
      <c r="R3396"/>
      <c r="S3396"/>
      <c r="T3396"/>
      <c r="U3396"/>
      <c r="V3396"/>
      <c r="W3396"/>
    </row>
    <row r="3397" spans="2:23" x14ac:dyDescent="0.35">
      <c r="B3397"/>
      <c r="C3397"/>
      <c r="D3397"/>
      <c r="E3397"/>
      <c r="F3397"/>
      <c r="G3397"/>
      <c r="H3397"/>
      <c r="I3397"/>
      <c r="J3397"/>
      <c r="K3397"/>
      <c r="L3397"/>
      <c r="M3397"/>
      <c r="N3397"/>
      <c r="O3397"/>
      <c r="P3397"/>
      <c r="Q3397"/>
      <c r="R3397"/>
      <c r="S3397"/>
      <c r="T3397"/>
      <c r="U3397"/>
      <c r="V3397"/>
      <c r="W3397"/>
    </row>
    <row r="3398" spans="2:23" x14ac:dyDescent="0.35">
      <c r="B3398"/>
      <c r="C3398"/>
      <c r="D3398"/>
      <c r="E3398"/>
      <c r="F3398"/>
      <c r="G3398"/>
      <c r="H3398"/>
      <c r="I3398"/>
      <c r="J3398"/>
      <c r="K3398"/>
      <c r="L3398"/>
      <c r="M3398"/>
      <c r="N3398"/>
      <c r="O3398"/>
      <c r="P3398"/>
      <c r="Q3398"/>
      <c r="R3398"/>
      <c r="S3398"/>
      <c r="T3398"/>
      <c r="U3398"/>
      <c r="V3398"/>
      <c r="W3398"/>
    </row>
    <row r="3399" spans="2:23" x14ac:dyDescent="0.35">
      <c r="B3399"/>
      <c r="C3399"/>
      <c r="D3399"/>
      <c r="E3399"/>
      <c r="F3399"/>
      <c r="G3399"/>
      <c r="H3399"/>
      <c r="I3399"/>
      <c r="J3399"/>
      <c r="K3399"/>
      <c r="L3399"/>
      <c r="M3399"/>
      <c r="N3399"/>
      <c r="O3399"/>
      <c r="P3399"/>
      <c r="Q3399"/>
      <c r="R3399"/>
      <c r="S3399"/>
      <c r="T3399"/>
      <c r="U3399"/>
      <c r="V3399"/>
      <c r="W3399"/>
    </row>
    <row r="3400" spans="2:23" x14ac:dyDescent="0.35">
      <c r="B3400"/>
      <c r="C3400"/>
      <c r="D3400"/>
      <c r="E3400"/>
      <c r="F3400"/>
      <c r="G3400"/>
      <c r="H3400"/>
      <c r="I3400"/>
      <c r="J3400"/>
      <c r="K3400"/>
      <c r="L3400"/>
      <c r="M3400"/>
      <c r="N3400"/>
      <c r="O3400"/>
      <c r="P3400"/>
      <c r="Q3400"/>
      <c r="R3400"/>
      <c r="S3400"/>
      <c r="T3400"/>
      <c r="U3400"/>
      <c r="V3400"/>
      <c r="W3400"/>
    </row>
    <row r="3401" spans="2:23" x14ac:dyDescent="0.35">
      <c r="B3401"/>
      <c r="C3401"/>
      <c r="D3401"/>
      <c r="E3401"/>
      <c r="F3401"/>
      <c r="G3401"/>
      <c r="H3401"/>
      <c r="I3401"/>
      <c r="J3401"/>
      <c r="K3401"/>
      <c r="L3401"/>
      <c r="M3401"/>
      <c r="N3401"/>
      <c r="O3401"/>
      <c r="P3401"/>
      <c r="Q3401"/>
      <c r="R3401"/>
      <c r="S3401"/>
      <c r="T3401"/>
      <c r="U3401"/>
      <c r="V3401"/>
      <c r="W3401"/>
    </row>
    <row r="3402" spans="2:23" x14ac:dyDescent="0.35">
      <c r="B3402"/>
      <c r="C3402"/>
      <c r="D3402"/>
      <c r="E3402"/>
      <c r="F3402"/>
      <c r="G3402"/>
      <c r="H3402"/>
      <c r="I3402"/>
      <c r="J3402"/>
      <c r="K3402"/>
      <c r="L3402"/>
      <c r="M3402"/>
      <c r="N3402"/>
      <c r="O3402"/>
      <c r="P3402"/>
      <c r="Q3402"/>
      <c r="R3402"/>
      <c r="S3402"/>
      <c r="T3402"/>
      <c r="U3402"/>
      <c r="V3402"/>
      <c r="W3402"/>
    </row>
    <row r="3403" spans="2:23" x14ac:dyDescent="0.35">
      <c r="B3403"/>
      <c r="C3403"/>
      <c r="D3403"/>
      <c r="E3403"/>
      <c r="F3403"/>
      <c r="G3403"/>
      <c r="H3403"/>
      <c r="I3403"/>
      <c r="J3403"/>
      <c r="K3403"/>
      <c r="L3403"/>
      <c r="M3403"/>
      <c r="N3403"/>
      <c r="O3403"/>
      <c r="P3403"/>
      <c r="Q3403"/>
      <c r="R3403"/>
      <c r="S3403"/>
      <c r="T3403"/>
      <c r="U3403"/>
      <c r="V3403"/>
      <c r="W3403"/>
    </row>
    <row r="3404" spans="2:23" x14ac:dyDescent="0.35">
      <c r="B3404"/>
      <c r="C3404"/>
      <c r="D3404"/>
      <c r="E3404"/>
      <c r="F3404"/>
      <c r="G3404"/>
      <c r="H3404"/>
      <c r="I3404"/>
      <c r="J3404"/>
      <c r="K3404"/>
      <c r="L3404"/>
      <c r="M3404"/>
      <c r="N3404"/>
      <c r="O3404"/>
      <c r="P3404"/>
      <c r="Q3404"/>
      <c r="R3404"/>
      <c r="S3404"/>
      <c r="T3404"/>
      <c r="U3404"/>
      <c r="V3404"/>
      <c r="W3404"/>
    </row>
    <row r="3405" spans="2:23" x14ac:dyDescent="0.35">
      <c r="B3405"/>
      <c r="C3405"/>
      <c r="D3405"/>
      <c r="E3405"/>
      <c r="F3405"/>
      <c r="G3405"/>
      <c r="H3405"/>
      <c r="I3405"/>
      <c r="J3405"/>
      <c r="K3405"/>
      <c r="L3405"/>
      <c r="M3405"/>
      <c r="N3405"/>
      <c r="O3405"/>
      <c r="P3405"/>
      <c r="Q3405"/>
      <c r="R3405"/>
      <c r="S3405"/>
      <c r="T3405"/>
      <c r="U3405"/>
      <c r="V3405"/>
      <c r="W3405"/>
    </row>
    <row r="3406" spans="2:23" x14ac:dyDescent="0.35">
      <c r="B3406"/>
      <c r="C3406"/>
      <c r="D3406"/>
      <c r="E3406"/>
      <c r="F3406"/>
      <c r="G3406"/>
      <c r="H3406"/>
      <c r="I3406"/>
      <c r="J3406"/>
      <c r="K3406"/>
      <c r="L3406"/>
      <c r="M3406"/>
      <c r="N3406"/>
      <c r="O3406"/>
      <c r="P3406"/>
      <c r="Q3406"/>
      <c r="R3406"/>
      <c r="S3406"/>
      <c r="T3406"/>
      <c r="U3406"/>
      <c r="V3406"/>
      <c r="W3406"/>
    </row>
    <row r="3407" spans="2:23" x14ac:dyDescent="0.35">
      <c r="B3407"/>
      <c r="C3407"/>
      <c r="D3407"/>
      <c r="E3407"/>
      <c r="F3407"/>
      <c r="G3407"/>
      <c r="H3407"/>
      <c r="I3407"/>
      <c r="J3407"/>
      <c r="K3407"/>
      <c r="L3407"/>
      <c r="M3407"/>
      <c r="N3407"/>
      <c r="O3407"/>
      <c r="P3407"/>
      <c r="Q3407"/>
      <c r="R3407"/>
      <c r="S3407"/>
      <c r="T3407"/>
      <c r="U3407"/>
      <c r="V3407"/>
      <c r="W3407"/>
    </row>
    <row r="3408" spans="2:23" x14ac:dyDescent="0.35">
      <c r="B3408"/>
      <c r="C3408"/>
      <c r="D3408"/>
      <c r="E3408"/>
      <c r="F3408"/>
      <c r="G3408"/>
      <c r="H3408"/>
      <c r="I3408"/>
      <c r="J3408"/>
      <c r="K3408"/>
      <c r="L3408"/>
      <c r="M3408"/>
      <c r="N3408"/>
      <c r="O3408"/>
      <c r="P3408"/>
      <c r="Q3408"/>
      <c r="R3408"/>
      <c r="S3408"/>
      <c r="T3408"/>
      <c r="U3408"/>
      <c r="V3408"/>
      <c r="W3408"/>
    </row>
    <row r="3409" spans="2:23" x14ac:dyDescent="0.35">
      <c r="B3409"/>
      <c r="C3409"/>
      <c r="D3409"/>
      <c r="E3409"/>
      <c r="F3409"/>
      <c r="G3409"/>
      <c r="H3409"/>
      <c r="I3409"/>
      <c r="J3409"/>
      <c r="K3409"/>
      <c r="L3409"/>
      <c r="M3409"/>
      <c r="N3409"/>
      <c r="O3409"/>
      <c r="P3409"/>
      <c r="Q3409"/>
      <c r="R3409"/>
      <c r="S3409"/>
      <c r="T3409"/>
      <c r="U3409"/>
      <c r="V3409"/>
      <c r="W3409"/>
    </row>
    <row r="3410" spans="2:23" x14ac:dyDescent="0.35">
      <c r="B3410"/>
      <c r="C3410"/>
      <c r="D3410"/>
      <c r="E3410"/>
      <c r="F3410"/>
      <c r="G3410"/>
      <c r="H3410"/>
      <c r="I3410"/>
      <c r="J3410"/>
      <c r="K3410"/>
      <c r="L3410"/>
      <c r="M3410"/>
      <c r="N3410"/>
      <c r="O3410"/>
      <c r="P3410"/>
      <c r="Q3410"/>
      <c r="R3410"/>
      <c r="S3410"/>
      <c r="T3410"/>
      <c r="U3410"/>
      <c r="V3410"/>
      <c r="W3410"/>
    </row>
    <row r="3411" spans="2:23" x14ac:dyDescent="0.35">
      <c r="B3411"/>
      <c r="C3411"/>
      <c r="D3411"/>
      <c r="E3411"/>
      <c r="F3411"/>
      <c r="G3411"/>
      <c r="H3411"/>
      <c r="I3411"/>
      <c r="J3411"/>
      <c r="K3411"/>
      <c r="L3411"/>
      <c r="M3411"/>
      <c r="N3411"/>
      <c r="O3411"/>
      <c r="P3411"/>
      <c r="Q3411"/>
      <c r="R3411"/>
      <c r="S3411"/>
      <c r="T3411"/>
      <c r="U3411"/>
      <c r="V3411"/>
      <c r="W3411"/>
    </row>
    <row r="3412" spans="2:23" x14ac:dyDescent="0.35">
      <c r="B3412"/>
      <c r="C3412"/>
      <c r="D3412"/>
      <c r="E3412"/>
      <c r="F3412"/>
      <c r="G3412"/>
      <c r="H3412"/>
      <c r="I3412"/>
      <c r="J3412"/>
      <c r="K3412"/>
      <c r="L3412"/>
      <c r="M3412"/>
      <c r="N3412"/>
      <c r="O3412"/>
      <c r="P3412"/>
      <c r="Q3412"/>
      <c r="R3412"/>
      <c r="S3412"/>
      <c r="T3412"/>
      <c r="U3412"/>
      <c r="V3412"/>
      <c r="W3412"/>
    </row>
    <row r="3413" spans="2:23" x14ac:dyDescent="0.35">
      <c r="B3413"/>
      <c r="C3413"/>
      <c r="D3413"/>
      <c r="E3413"/>
      <c r="F3413"/>
      <c r="G3413"/>
      <c r="H3413"/>
      <c r="I3413"/>
      <c r="J3413"/>
      <c r="K3413"/>
      <c r="L3413"/>
      <c r="M3413"/>
      <c r="N3413"/>
      <c r="O3413"/>
      <c r="P3413"/>
      <c r="Q3413"/>
      <c r="R3413"/>
      <c r="S3413"/>
      <c r="T3413"/>
      <c r="U3413"/>
      <c r="V3413"/>
      <c r="W3413"/>
    </row>
    <row r="3414" spans="2:23" x14ac:dyDescent="0.35">
      <c r="B3414"/>
      <c r="C3414"/>
      <c r="D3414"/>
      <c r="E3414"/>
      <c r="F3414"/>
      <c r="G3414"/>
      <c r="H3414"/>
      <c r="I3414"/>
      <c r="J3414"/>
      <c r="K3414"/>
      <c r="L3414"/>
      <c r="M3414"/>
      <c r="N3414"/>
      <c r="O3414"/>
      <c r="P3414"/>
      <c r="Q3414"/>
      <c r="R3414"/>
      <c r="S3414"/>
      <c r="T3414"/>
      <c r="U3414"/>
      <c r="V3414"/>
      <c r="W3414"/>
    </row>
    <row r="3415" spans="2:23" x14ac:dyDescent="0.35">
      <c r="B3415"/>
      <c r="C3415"/>
      <c r="D3415"/>
      <c r="E3415"/>
      <c r="F3415"/>
      <c r="G3415"/>
      <c r="H3415"/>
      <c r="I3415"/>
      <c r="J3415"/>
      <c r="K3415"/>
      <c r="L3415"/>
      <c r="M3415"/>
      <c r="N3415"/>
      <c r="O3415"/>
      <c r="P3415"/>
      <c r="Q3415"/>
      <c r="R3415"/>
      <c r="S3415"/>
      <c r="T3415"/>
      <c r="U3415"/>
      <c r="V3415"/>
      <c r="W3415"/>
    </row>
    <row r="3416" spans="2:23" x14ac:dyDescent="0.35">
      <c r="B3416"/>
      <c r="C3416"/>
      <c r="D3416"/>
      <c r="E3416"/>
      <c r="F3416"/>
      <c r="G3416"/>
      <c r="H3416"/>
      <c r="I3416"/>
      <c r="J3416"/>
      <c r="K3416"/>
      <c r="L3416"/>
      <c r="M3416"/>
      <c r="N3416"/>
      <c r="O3416"/>
      <c r="P3416"/>
      <c r="Q3416"/>
      <c r="R3416"/>
      <c r="S3416"/>
      <c r="T3416"/>
      <c r="U3416"/>
      <c r="V3416"/>
      <c r="W3416"/>
    </row>
    <row r="3417" spans="2:23" x14ac:dyDescent="0.35">
      <c r="B3417"/>
      <c r="C3417"/>
      <c r="D3417"/>
      <c r="E3417"/>
      <c r="F3417"/>
      <c r="G3417"/>
      <c r="H3417"/>
      <c r="I3417"/>
      <c r="J3417"/>
      <c r="K3417"/>
      <c r="L3417"/>
      <c r="M3417"/>
      <c r="N3417"/>
      <c r="O3417"/>
      <c r="P3417"/>
      <c r="Q3417"/>
      <c r="R3417"/>
      <c r="S3417"/>
      <c r="T3417"/>
      <c r="U3417"/>
      <c r="V3417"/>
      <c r="W3417"/>
    </row>
    <row r="3418" spans="2:23" x14ac:dyDescent="0.35">
      <c r="B3418"/>
      <c r="C3418"/>
      <c r="D3418"/>
      <c r="E3418"/>
      <c r="F3418"/>
      <c r="G3418"/>
      <c r="H3418"/>
      <c r="I3418"/>
      <c r="J3418"/>
      <c r="K3418"/>
      <c r="L3418"/>
      <c r="M3418"/>
      <c r="N3418"/>
      <c r="O3418"/>
      <c r="P3418"/>
      <c r="Q3418"/>
      <c r="R3418"/>
      <c r="S3418"/>
      <c r="T3418"/>
      <c r="U3418"/>
      <c r="V3418"/>
      <c r="W3418"/>
    </row>
    <row r="3419" spans="2:23" x14ac:dyDescent="0.35">
      <c r="B3419"/>
      <c r="C3419"/>
      <c r="D3419"/>
      <c r="E3419"/>
      <c r="F3419"/>
      <c r="G3419"/>
      <c r="H3419"/>
      <c r="I3419"/>
      <c r="J3419"/>
      <c r="K3419"/>
      <c r="L3419"/>
      <c r="M3419"/>
      <c r="N3419"/>
      <c r="O3419"/>
      <c r="P3419"/>
      <c r="Q3419"/>
      <c r="R3419"/>
      <c r="S3419"/>
      <c r="T3419"/>
      <c r="U3419"/>
      <c r="V3419"/>
      <c r="W3419"/>
    </row>
    <row r="3420" spans="2:23" x14ac:dyDescent="0.35">
      <c r="B3420"/>
      <c r="C3420"/>
      <c r="D3420"/>
      <c r="E3420"/>
      <c r="F3420"/>
      <c r="G3420"/>
      <c r="H3420"/>
      <c r="I3420"/>
      <c r="J3420"/>
      <c r="K3420"/>
      <c r="L3420"/>
      <c r="M3420"/>
      <c r="N3420"/>
      <c r="O3420"/>
      <c r="P3420"/>
      <c r="Q3420"/>
      <c r="R3420"/>
      <c r="S3420"/>
      <c r="T3420"/>
      <c r="U3420"/>
      <c r="V3420"/>
      <c r="W3420"/>
    </row>
    <row r="3421" spans="2:23" x14ac:dyDescent="0.35">
      <c r="B3421"/>
      <c r="C3421"/>
      <c r="D3421"/>
      <c r="E3421"/>
      <c r="F3421"/>
      <c r="G3421"/>
      <c r="H3421"/>
      <c r="I3421"/>
      <c r="J3421"/>
      <c r="K3421"/>
      <c r="L3421"/>
      <c r="M3421"/>
      <c r="N3421"/>
      <c r="O3421"/>
      <c r="P3421"/>
      <c r="Q3421"/>
      <c r="R3421"/>
      <c r="S3421"/>
      <c r="T3421"/>
      <c r="U3421"/>
      <c r="V3421"/>
      <c r="W3421"/>
    </row>
    <row r="3422" spans="2:23" x14ac:dyDescent="0.35">
      <c r="B3422"/>
      <c r="C3422"/>
      <c r="D3422"/>
      <c r="E3422"/>
      <c r="F3422"/>
      <c r="G3422"/>
      <c r="H3422"/>
      <c r="I3422"/>
      <c r="J3422"/>
      <c r="K3422"/>
      <c r="L3422"/>
      <c r="M3422"/>
      <c r="N3422"/>
      <c r="O3422"/>
      <c r="P3422"/>
      <c r="Q3422"/>
      <c r="R3422"/>
      <c r="S3422"/>
      <c r="T3422"/>
      <c r="U3422"/>
      <c r="V3422"/>
      <c r="W3422"/>
    </row>
    <row r="3423" spans="2:23" x14ac:dyDescent="0.35">
      <c r="B3423"/>
      <c r="C3423"/>
      <c r="D3423"/>
      <c r="E3423"/>
      <c r="F3423"/>
      <c r="G3423"/>
      <c r="H3423"/>
      <c r="I3423"/>
      <c r="J3423"/>
      <c r="K3423"/>
      <c r="L3423"/>
      <c r="M3423"/>
      <c r="N3423"/>
      <c r="O3423"/>
      <c r="P3423"/>
      <c r="Q3423"/>
      <c r="R3423"/>
      <c r="S3423"/>
      <c r="T3423"/>
      <c r="U3423"/>
      <c r="V3423"/>
      <c r="W3423"/>
    </row>
    <row r="3424" spans="2:23" x14ac:dyDescent="0.35">
      <c r="B3424"/>
      <c r="C3424"/>
      <c r="D3424"/>
      <c r="E3424"/>
      <c r="F3424"/>
      <c r="G3424"/>
      <c r="H3424"/>
      <c r="I3424"/>
      <c r="J3424"/>
      <c r="K3424"/>
      <c r="L3424"/>
      <c r="M3424"/>
      <c r="N3424"/>
      <c r="O3424"/>
      <c r="P3424"/>
      <c r="Q3424"/>
      <c r="R3424"/>
      <c r="S3424"/>
      <c r="T3424"/>
      <c r="U3424"/>
      <c r="V3424"/>
      <c r="W3424"/>
    </row>
    <row r="3425" spans="2:23" x14ac:dyDescent="0.35">
      <c r="B3425"/>
      <c r="C3425"/>
      <c r="D3425"/>
      <c r="E3425"/>
      <c r="F3425"/>
      <c r="G3425"/>
      <c r="H3425"/>
      <c r="I3425"/>
      <c r="J3425"/>
      <c r="K3425"/>
      <c r="L3425"/>
      <c r="M3425"/>
      <c r="N3425"/>
      <c r="O3425"/>
      <c r="P3425"/>
      <c r="Q3425"/>
      <c r="R3425"/>
      <c r="S3425"/>
      <c r="T3425"/>
      <c r="U3425"/>
      <c r="V3425"/>
      <c r="W3425"/>
    </row>
    <row r="3426" spans="2:23" x14ac:dyDescent="0.35">
      <c r="B3426"/>
      <c r="C3426"/>
      <c r="D3426"/>
      <c r="E3426"/>
      <c r="F3426"/>
      <c r="G3426"/>
      <c r="H3426"/>
      <c r="I3426"/>
      <c r="J3426"/>
      <c r="K3426"/>
      <c r="L3426"/>
      <c r="M3426"/>
      <c r="N3426"/>
      <c r="O3426"/>
      <c r="P3426"/>
      <c r="Q3426"/>
      <c r="R3426"/>
      <c r="S3426"/>
      <c r="T3426"/>
      <c r="U3426"/>
      <c r="V3426"/>
      <c r="W3426"/>
    </row>
    <row r="3427" spans="2:23" x14ac:dyDescent="0.35">
      <c r="B3427"/>
      <c r="C3427"/>
      <c r="D3427"/>
      <c r="E3427"/>
      <c r="F3427"/>
      <c r="G3427"/>
      <c r="H3427"/>
      <c r="I3427"/>
      <c r="J3427"/>
      <c r="K3427"/>
      <c r="L3427"/>
      <c r="M3427"/>
      <c r="N3427"/>
      <c r="O3427"/>
      <c r="P3427"/>
      <c r="Q3427"/>
      <c r="R3427"/>
      <c r="S3427"/>
      <c r="T3427"/>
      <c r="U3427"/>
      <c r="V3427"/>
      <c r="W3427"/>
    </row>
    <row r="3428" spans="2:23" x14ac:dyDescent="0.35">
      <c r="B3428"/>
      <c r="C3428"/>
      <c r="D3428"/>
      <c r="E3428"/>
      <c r="F3428"/>
      <c r="G3428"/>
      <c r="H3428"/>
      <c r="I3428"/>
      <c r="J3428"/>
      <c r="K3428"/>
      <c r="L3428"/>
      <c r="M3428"/>
      <c r="N3428"/>
      <c r="O3428"/>
      <c r="P3428"/>
      <c r="Q3428"/>
      <c r="R3428"/>
      <c r="S3428"/>
      <c r="T3428"/>
      <c r="U3428"/>
      <c r="V3428"/>
      <c r="W3428"/>
    </row>
    <row r="3429" spans="2:23" x14ac:dyDescent="0.35">
      <c r="B3429"/>
      <c r="C3429"/>
      <c r="D3429"/>
      <c r="E3429"/>
      <c r="F3429"/>
      <c r="G3429"/>
      <c r="H3429"/>
      <c r="I3429"/>
      <c r="J3429"/>
      <c r="K3429"/>
      <c r="L3429"/>
      <c r="M3429"/>
      <c r="N3429"/>
      <c r="O3429"/>
      <c r="P3429"/>
      <c r="Q3429"/>
      <c r="R3429"/>
      <c r="S3429"/>
      <c r="T3429"/>
      <c r="U3429"/>
      <c r="V3429"/>
      <c r="W3429"/>
    </row>
    <row r="3430" spans="2:23" x14ac:dyDescent="0.35">
      <c r="B3430"/>
      <c r="C3430"/>
      <c r="D3430"/>
      <c r="E3430"/>
      <c r="F3430"/>
      <c r="G3430"/>
      <c r="H3430"/>
      <c r="I3430"/>
      <c r="J3430"/>
      <c r="K3430"/>
      <c r="L3430"/>
      <c r="M3430"/>
      <c r="N3430"/>
      <c r="O3430"/>
      <c r="P3430"/>
      <c r="Q3430"/>
      <c r="R3430"/>
      <c r="S3430"/>
      <c r="T3430"/>
      <c r="U3430"/>
      <c r="V3430"/>
      <c r="W3430"/>
    </row>
    <row r="3431" spans="2:23" x14ac:dyDescent="0.35">
      <c r="B3431"/>
      <c r="C3431"/>
      <c r="D3431"/>
      <c r="E3431"/>
      <c r="F3431"/>
      <c r="G3431"/>
      <c r="H3431"/>
      <c r="I3431"/>
      <c r="J3431"/>
      <c r="K3431"/>
      <c r="L3431"/>
      <c r="M3431"/>
      <c r="N3431"/>
      <c r="O3431"/>
      <c r="P3431"/>
      <c r="Q3431"/>
      <c r="R3431"/>
      <c r="S3431"/>
      <c r="T3431"/>
      <c r="U3431"/>
      <c r="V3431"/>
      <c r="W3431"/>
    </row>
    <row r="3432" spans="2:23" x14ac:dyDescent="0.35">
      <c r="B3432"/>
      <c r="C3432"/>
      <c r="D3432"/>
      <c r="E3432"/>
      <c r="F3432"/>
      <c r="G3432"/>
      <c r="H3432"/>
      <c r="I3432"/>
      <c r="J3432"/>
      <c r="K3432"/>
      <c r="L3432"/>
      <c r="M3432"/>
      <c r="N3432"/>
      <c r="O3432"/>
      <c r="P3432"/>
      <c r="Q3432"/>
      <c r="R3432"/>
      <c r="S3432"/>
      <c r="T3432"/>
      <c r="U3432"/>
      <c r="V3432"/>
      <c r="W3432"/>
    </row>
    <row r="3433" spans="2:23" x14ac:dyDescent="0.35">
      <c r="B3433"/>
      <c r="C3433"/>
      <c r="D3433"/>
      <c r="E3433"/>
      <c r="F3433"/>
      <c r="G3433"/>
      <c r="H3433"/>
      <c r="I3433"/>
      <c r="J3433"/>
      <c r="K3433"/>
      <c r="L3433"/>
      <c r="M3433"/>
      <c r="N3433"/>
      <c r="O3433"/>
      <c r="P3433"/>
      <c r="Q3433"/>
      <c r="R3433"/>
      <c r="S3433"/>
      <c r="T3433"/>
      <c r="U3433"/>
      <c r="V3433"/>
      <c r="W3433"/>
    </row>
    <row r="3434" spans="2:23" x14ac:dyDescent="0.35">
      <c r="B3434"/>
      <c r="C3434"/>
      <c r="D3434"/>
      <c r="E3434"/>
      <c r="F3434"/>
      <c r="G3434"/>
      <c r="H3434"/>
      <c r="I3434"/>
      <c r="J3434"/>
      <c r="K3434"/>
      <c r="L3434"/>
      <c r="M3434"/>
      <c r="N3434"/>
      <c r="O3434"/>
      <c r="P3434"/>
      <c r="Q3434"/>
      <c r="R3434"/>
      <c r="S3434"/>
      <c r="T3434"/>
      <c r="U3434"/>
      <c r="V3434"/>
      <c r="W3434"/>
    </row>
    <row r="3435" spans="2:23" x14ac:dyDescent="0.35">
      <c r="B3435"/>
      <c r="C3435"/>
      <c r="D3435"/>
      <c r="E3435"/>
      <c r="F3435"/>
      <c r="G3435"/>
      <c r="H3435"/>
      <c r="I3435"/>
      <c r="J3435"/>
      <c r="K3435"/>
      <c r="L3435"/>
      <c r="M3435"/>
      <c r="N3435"/>
      <c r="O3435"/>
      <c r="P3435"/>
      <c r="Q3435"/>
      <c r="R3435"/>
      <c r="S3435"/>
      <c r="T3435"/>
      <c r="U3435"/>
      <c r="V3435"/>
      <c r="W3435"/>
    </row>
    <row r="3436" spans="2:23" x14ac:dyDescent="0.35">
      <c r="B3436"/>
      <c r="C3436"/>
      <c r="D3436"/>
      <c r="E3436"/>
      <c r="F3436"/>
      <c r="G3436"/>
      <c r="H3436"/>
      <c r="I3436"/>
      <c r="J3436"/>
      <c r="K3436"/>
      <c r="L3436"/>
      <c r="M3436"/>
      <c r="N3436"/>
      <c r="O3436"/>
      <c r="P3436"/>
      <c r="Q3436"/>
      <c r="R3436"/>
      <c r="S3436"/>
      <c r="T3436"/>
      <c r="U3436"/>
      <c r="V3436"/>
      <c r="W3436"/>
    </row>
    <row r="3437" spans="2:23" x14ac:dyDescent="0.35">
      <c r="B3437"/>
      <c r="C3437"/>
      <c r="D3437"/>
      <c r="E3437"/>
      <c r="F3437"/>
      <c r="G3437"/>
      <c r="H3437"/>
      <c r="I3437"/>
      <c r="J3437"/>
      <c r="K3437"/>
      <c r="L3437"/>
      <c r="M3437"/>
      <c r="N3437"/>
      <c r="O3437"/>
      <c r="P3437"/>
      <c r="Q3437"/>
      <c r="R3437"/>
      <c r="S3437"/>
      <c r="T3437"/>
      <c r="U3437"/>
      <c r="V3437"/>
      <c r="W3437"/>
    </row>
    <row r="3438" spans="2:23" x14ac:dyDescent="0.35">
      <c r="B3438"/>
      <c r="C3438"/>
      <c r="D3438"/>
      <c r="E3438"/>
      <c r="F3438"/>
      <c r="G3438"/>
      <c r="H3438"/>
      <c r="I3438"/>
      <c r="J3438"/>
      <c r="K3438"/>
      <c r="L3438"/>
      <c r="M3438"/>
      <c r="N3438"/>
      <c r="O3438"/>
      <c r="P3438"/>
      <c r="Q3438"/>
      <c r="R3438"/>
      <c r="S3438"/>
      <c r="T3438"/>
      <c r="U3438"/>
      <c r="V3438"/>
      <c r="W3438"/>
    </row>
    <row r="3439" spans="2:23" x14ac:dyDescent="0.35">
      <c r="B3439"/>
      <c r="C3439"/>
      <c r="D3439"/>
      <c r="E3439"/>
      <c r="F3439"/>
      <c r="G3439"/>
      <c r="H3439"/>
      <c r="I3439"/>
      <c r="J3439"/>
      <c r="K3439"/>
      <c r="L3439"/>
      <c r="M3439"/>
      <c r="N3439"/>
      <c r="O3439"/>
      <c r="P3439"/>
      <c r="Q3439"/>
      <c r="R3439"/>
      <c r="S3439"/>
      <c r="T3439"/>
      <c r="U3439"/>
      <c r="V3439"/>
      <c r="W3439"/>
    </row>
    <row r="3440" spans="2:23" x14ac:dyDescent="0.35">
      <c r="B3440"/>
      <c r="C3440"/>
      <c r="D3440"/>
      <c r="E3440"/>
      <c r="F3440"/>
      <c r="G3440"/>
      <c r="H3440"/>
      <c r="I3440"/>
      <c r="J3440"/>
      <c r="K3440"/>
      <c r="L3440"/>
      <c r="M3440"/>
      <c r="N3440"/>
      <c r="O3440"/>
      <c r="P3440"/>
      <c r="Q3440"/>
      <c r="R3440"/>
      <c r="S3440"/>
      <c r="T3440"/>
      <c r="U3440"/>
      <c r="V3440"/>
      <c r="W3440"/>
    </row>
    <row r="3441" spans="2:23" x14ac:dyDescent="0.35">
      <c r="B3441"/>
      <c r="C3441"/>
      <c r="D3441"/>
      <c r="E3441"/>
      <c r="F3441"/>
      <c r="G3441"/>
      <c r="H3441"/>
      <c r="I3441"/>
      <c r="J3441"/>
      <c r="K3441"/>
      <c r="L3441"/>
      <c r="M3441"/>
      <c r="N3441"/>
      <c r="O3441"/>
      <c r="P3441"/>
      <c r="Q3441"/>
      <c r="R3441"/>
      <c r="S3441"/>
      <c r="T3441"/>
      <c r="U3441"/>
      <c r="V3441"/>
      <c r="W3441"/>
    </row>
    <row r="3442" spans="2:23" x14ac:dyDescent="0.35">
      <c r="B3442"/>
      <c r="C3442"/>
      <c r="D3442"/>
      <c r="E3442"/>
      <c r="F3442"/>
      <c r="G3442"/>
      <c r="H3442"/>
      <c r="I3442"/>
      <c r="J3442"/>
      <c r="K3442"/>
      <c r="L3442"/>
      <c r="M3442"/>
      <c r="N3442"/>
      <c r="O3442"/>
      <c r="P3442"/>
      <c r="Q3442"/>
      <c r="R3442"/>
      <c r="S3442"/>
      <c r="T3442"/>
      <c r="U3442"/>
      <c r="V3442"/>
      <c r="W3442"/>
    </row>
    <row r="3443" spans="2:23" x14ac:dyDescent="0.35">
      <c r="B3443"/>
      <c r="C3443"/>
      <c r="D3443"/>
      <c r="E3443"/>
      <c r="F3443"/>
      <c r="G3443"/>
      <c r="H3443"/>
      <c r="I3443"/>
      <c r="J3443"/>
      <c r="K3443"/>
      <c r="L3443"/>
      <c r="M3443"/>
      <c r="N3443"/>
      <c r="O3443"/>
      <c r="P3443"/>
      <c r="Q3443"/>
      <c r="R3443"/>
      <c r="S3443"/>
      <c r="T3443"/>
      <c r="U3443"/>
      <c r="V3443"/>
      <c r="W3443"/>
    </row>
    <row r="3444" spans="2:23" x14ac:dyDescent="0.35">
      <c r="B3444"/>
      <c r="C3444"/>
      <c r="D3444"/>
      <c r="E3444"/>
      <c r="F3444"/>
      <c r="G3444"/>
      <c r="H3444"/>
      <c r="I3444"/>
      <c r="J3444"/>
      <c r="K3444"/>
      <c r="L3444"/>
      <c r="M3444"/>
      <c r="N3444"/>
      <c r="O3444"/>
      <c r="P3444"/>
      <c r="Q3444"/>
      <c r="R3444"/>
      <c r="S3444"/>
      <c r="T3444"/>
      <c r="U3444"/>
      <c r="V3444"/>
      <c r="W3444"/>
    </row>
    <row r="3445" spans="2:23" x14ac:dyDescent="0.35">
      <c r="B3445"/>
      <c r="C3445"/>
      <c r="D3445"/>
      <c r="E3445"/>
      <c r="F3445"/>
      <c r="G3445"/>
      <c r="H3445"/>
      <c r="I3445"/>
      <c r="J3445"/>
      <c r="K3445"/>
      <c r="L3445"/>
      <c r="M3445"/>
      <c r="N3445"/>
      <c r="O3445"/>
      <c r="P3445"/>
      <c r="Q3445"/>
      <c r="R3445"/>
      <c r="S3445"/>
      <c r="T3445"/>
      <c r="U3445"/>
      <c r="V3445"/>
      <c r="W3445"/>
    </row>
    <row r="3446" spans="2:23" x14ac:dyDescent="0.35">
      <c r="B3446"/>
      <c r="C3446"/>
      <c r="D3446"/>
      <c r="E3446"/>
      <c r="F3446"/>
      <c r="G3446"/>
      <c r="H3446"/>
      <c r="I3446"/>
      <c r="J3446"/>
      <c r="K3446"/>
      <c r="L3446"/>
      <c r="M3446"/>
      <c r="N3446"/>
      <c r="O3446"/>
      <c r="P3446"/>
      <c r="Q3446"/>
      <c r="R3446"/>
      <c r="S3446"/>
      <c r="T3446"/>
      <c r="U3446"/>
      <c r="V3446"/>
      <c r="W3446"/>
    </row>
    <row r="3447" spans="2:23" x14ac:dyDescent="0.35">
      <c r="B3447"/>
      <c r="C3447"/>
      <c r="D3447"/>
      <c r="E3447"/>
      <c r="F3447"/>
      <c r="G3447"/>
      <c r="H3447"/>
      <c r="I3447"/>
      <c r="J3447"/>
      <c r="K3447"/>
      <c r="L3447"/>
      <c r="M3447"/>
      <c r="N3447"/>
      <c r="O3447"/>
      <c r="P3447"/>
      <c r="Q3447"/>
      <c r="R3447"/>
      <c r="S3447"/>
      <c r="T3447"/>
      <c r="U3447"/>
      <c r="V3447"/>
      <c r="W3447"/>
    </row>
    <row r="3448" spans="2:23" x14ac:dyDescent="0.35">
      <c r="B3448"/>
      <c r="C3448"/>
      <c r="D3448"/>
      <c r="E3448"/>
      <c r="F3448"/>
      <c r="G3448"/>
      <c r="H3448"/>
      <c r="I3448"/>
      <c r="J3448"/>
      <c r="K3448"/>
      <c r="L3448"/>
      <c r="M3448"/>
      <c r="N3448"/>
      <c r="O3448"/>
      <c r="P3448"/>
      <c r="Q3448"/>
      <c r="R3448"/>
      <c r="S3448"/>
      <c r="T3448"/>
      <c r="U3448"/>
      <c r="V3448"/>
      <c r="W3448"/>
    </row>
    <row r="3449" spans="2:23" x14ac:dyDescent="0.35">
      <c r="B3449"/>
      <c r="C3449"/>
      <c r="D3449"/>
      <c r="E3449"/>
      <c r="F3449"/>
      <c r="G3449"/>
      <c r="H3449"/>
      <c r="I3449"/>
      <c r="J3449"/>
      <c r="K3449"/>
      <c r="L3449"/>
      <c r="M3449"/>
      <c r="N3449"/>
      <c r="O3449"/>
      <c r="P3449"/>
      <c r="Q3449"/>
      <c r="R3449"/>
      <c r="S3449"/>
      <c r="T3449"/>
      <c r="U3449"/>
      <c r="V3449"/>
      <c r="W3449"/>
    </row>
    <row r="3450" spans="2:23" x14ac:dyDescent="0.35">
      <c r="B3450"/>
      <c r="C3450"/>
      <c r="D3450"/>
      <c r="E3450"/>
      <c r="F3450"/>
      <c r="G3450"/>
      <c r="H3450"/>
      <c r="I3450"/>
      <c r="J3450"/>
      <c r="K3450"/>
      <c r="L3450"/>
      <c r="M3450"/>
      <c r="N3450"/>
      <c r="O3450"/>
      <c r="P3450"/>
      <c r="Q3450"/>
      <c r="R3450"/>
      <c r="S3450"/>
      <c r="T3450"/>
      <c r="U3450"/>
      <c r="V3450"/>
      <c r="W3450"/>
    </row>
    <row r="3451" spans="2:23" x14ac:dyDescent="0.35">
      <c r="B3451"/>
      <c r="C3451"/>
      <c r="D3451"/>
      <c r="E3451"/>
      <c r="F3451"/>
      <c r="G3451"/>
      <c r="H3451"/>
      <c r="I3451"/>
      <c r="J3451"/>
      <c r="K3451"/>
      <c r="L3451"/>
      <c r="M3451"/>
      <c r="N3451"/>
      <c r="O3451"/>
      <c r="P3451"/>
      <c r="Q3451"/>
      <c r="R3451"/>
      <c r="S3451"/>
      <c r="T3451"/>
      <c r="U3451"/>
      <c r="V3451"/>
      <c r="W3451"/>
    </row>
    <row r="3452" spans="2:23" x14ac:dyDescent="0.35">
      <c r="B3452"/>
      <c r="C3452"/>
      <c r="D3452"/>
      <c r="E3452"/>
      <c r="F3452"/>
      <c r="G3452"/>
      <c r="H3452"/>
      <c r="I3452"/>
      <c r="J3452"/>
      <c r="K3452"/>
      <c r="L3452"/>
      <c r="M3452"/>
      <c r="N3452"/>
      <c r="O3452"/>
      <c r="P3452"/>
      <c r="Q3452"/>
      <c r="R3452"/>
      <c r="S3452"/>
      <c r="T3452"/>
      <c r="U3452"/>
      <c r="V3452"/>
      <c r="W3452"/>
    </row>
    <row r="3453" spans="2:23" x14ac:dyDescent="0.35">
      <c r="B3453"/>
      <c r="C3453"/>
      <c r="D3453"/>
      <c r="E3453"/>
      <c r="F3453"/>
      <c r="G3453"/>
      <c r="H3453"/>
      <c r="I3453"/>
      <c r="J3453"/>
      <c r="K3453"/>
      <c r="L3453"/>
      <c r="M3453"/>
      <c r="N3453"/>
      <c r="O3453"/>
      <c r="P3453"/>
      <c r="Q3453"/>
      <c r="R3453"/>
      <c r="S3453"/>
      <c r="T3453"/>
      <c r="U3453"/>
      <c r="V3453"/>
      <c r="W3453"/>
    </row>
    <row r="3454" spans="2:23" x14ac:dyDescent="0.4">
      <c r="C3454" s="14"/>
      <c r="D3454" s="14"/>
      <c r="E3454" s="14"/>
      <c r="F3454" s="14"/>
      <c r="G3454" s="14"/>
      <c r="H3454" s="14"/>
      <c r="I3454" s="14"/>
      <c r="J3454" s="14"/>
      <c r="K3454"/>
      <c r="L3454"/>
      <c r="M3454"/>
      <c r="N3454"/>
      <c r="O3454"/>
      <c r="P3454" s="14"/>
      <c r="Q3454"/>
      <c r="R3454"/>
      <c r="S3454"/>
      <c r="T3454"/>
      <c r="U3454"/>
    </row>
    <row r="3455" spans="2:23" x14ac:dyDescent="0.4">
      <c r="C3455" s="14"/>
      <c r="D3455" s="14"/>
      <c r="E3455" s="14"/>
      <c r="F3455" s="14"/>
      <c r="G3455" s="14"/>
      <c r="H3455" s="14"/>
      <c r="I3455" s="14"/>
      <c r="J3455" s="14"/>
      <c r="K3455"/>
      <c r="L3455"/>
      <c r="M3455"/>
      <c r="N3455"/>
      <c r="O3455"/>
      <c r="P3455" s="14"/>
      <c r="Q3455"/>
      <c r="R3455"/>
      <c r="S3455"/>
      <c r="T3455"/>
      <c r="U3455"/>
    </row>
    <row r="3456" spans="2:23" x14ac:dyDescent="0.4">
      <c r="C3456" s="14"/>
      <c r="D3456" s="14"/>
      <c r="E3456" s="14"/>
      <c r="F3456" s="14"/>
      <c r="G3456" s="14"/>
      <c r="H3456" s="14"/>
      <c r="I3456" s="14"/>
      <c r="J3456" s="14"/>
      <c r="K3456"/>
      <c r="L3456"/>
      <c r="M3456"/>
      <c r="N3456"/>
      <c r="O3456"/>
      <c r="P3456" s="14"/>
      <c r="Q3456"/>
      <c r="R3456"/>
      <c r="S3456"/>
      <c r="T3456"/>
      <c r="U3456"/>
    </row>
    <row r="3457" spans="3:21" x14ac:dyDescent="0.4">
      <c r="C3457" s="14"/>
      <c r="D3457" s="14"/>
      <c r="E3457" s="14"/>
      <c r="F3457" s="14"/>
      <c r="G3457" s="14"/>
      <c r="H3457" s="14"/>
      <c r="I3457" s="14"/>
      <c r="J3457" s="14"/>
      <c r="K3457"/>
      <c r="L3457"/>
      <c r="M3457"/>
      <c r="N3457"/>
      <c r="O3457"/>
      <c r="P3457" s="14"/>
      <c r="Q3457"/>
      <c r="R3457"/>
      <c r="S3457"/>
      <c r="T3457"/>
      <c r="U3457"/>
    </row>
    <row r="3458" spans="3:21" x14ac:dyDescent="0.4">
      <c r="C3458" s="14"/>
      <c r="D3458" s="14"/>
      <c r="E3458" s="14"/>
      <c r="F3458" s="14"/>
      <c r="G3458" s="14"/>
      <c r="H3458" s="14"/>
      <c r="I3458" s="14"/>
      <c r="J3458" s="14"/>
      <c r="K3458"/>
      <c r="L3458"/>
      <c r="M3458"/>
      <c r="N3458"/>
      <c r="O3458"/>
      <c r="P3458" s="14"/>
      <c r="Q3458"/>
      <c r="R3458"/>
      <c r="S3458"/>
      <c r="T3458"/>
      <c r="U3458"/>
    </row>
    <row r="3459" spans="3:21" x14ac:dyDescent="0.4">
      <c r="C3459" s="14"/>
      <c r="D3459" s="14"/>
      <c r="E3459" s="14"/>
      <c r="F3459" s="14"/>
      <c r="G3459" s="14"/>
      <c r="H3459" s="14"/>
      <c r="I3459" s="14"/>
      <c r="J3459" s="14"/>
      <c r="K3459"/>
      <c r="L3459"/>
      <c r="M3459"/>
      <c r="N3459"/>
      <c r="O3459"/>
      <c r="P3459" s="14"/>
      <c r="Q3459"/>
      <c r="R3459"/>
      <c r="S3459"/>
      <c r="T3459"/>
      <c r="U3459"/>
    </row>
    <row r="3460" spans="3:21" x14ac:dyDescent="0.4">
      <c r="C3460" s="14"/>
      <c r="D3460" s="14"/>
      <c r="E3460" s="14"/>
      <c r="F3460" s="14"/>
      <c r="G3460" s="14"/>
      <c r="H3460" s="14"/>
      <c r="I3460" s="14"/>
      <c r="J3460" s="14"/>
      <c r="K3460"/>
      <c r="L3460"/>
      <c r="M3460"/>
      <c r="N3460"/>
      <c r="O3460"/>
      <c r="P3460" s="14"/>
      <c r="Q3460"/>
      <c r="R3460"/>
      <c r="S3460"/>
      <c r="T3460"/>
      <c r="U3460"/>
    </row>
    <row r="3461" spans="3:21" x14ac:dyDescent="0.4">
      <c r="C3461" s="14"/>
      <c r="D3461" s="14"/>
      <c r="E3461" s="14"/>
      <c r="F3461" s="14"/>
      <c r="G3461" s="14"/>
      <c r="H3461" s="14"/>
      <c r="I3461" s="14"/>
      <c r="J3461" s="14"/>
      <c r="K3461"/>
      <c r="L3461"/>
      <c r="M3461"/>
      <c r="N3461"/>
      <c r="O3461"/>
      <c r="P3461" s="14"/>
      <c r="Q3461"/>
      <c r="R3461"/>
      <c r="S3461"/>
      <c r="T3461"/>
      <c r="U3461"/>
    </row>
    <row r="3462" spans="3:21" x14ac:dyDescent="0.4">
      <c r="C3462" s="14"/>
      <c r="D3462" s="14"/>
      <c r="E3462" s="14"/>
      <c r="F3462" s="14"/>
      <c r="G3462" s="14"/>
      <c r="H3462" s="14"/>
      <c r="I3462" s="14"/>
      <c r="J3462" s="14"/>
      <c r="K3462"/>
      <c r="L3462"/>
      <c r="M3462"/>
      <c r="N3462"/>
      <c r="O3462"/>
      <c r="P3462" s="14"/>
      <c r="Q3462"/>
      <c r="R3462"/>
      <c r="S3462"/>
      <c r="T3462"/>
      <c r="U3462"/>
    </row>
    <row r="3463" spans="3:21" x14ac:dyDescent="0.4">
      <c r="C3463" s="14"/>
      <c r="D3463" s="14"/>
      <c r="E3463" s="14"/>
      <c r="F3463" s="14"/>
      <c r="G3463" s="14"/>
      <c r="H3463" s="14"/>
      <c r="I3463" s="14"/>
      <c r="J3463" s="14"/>
      <c r="K3463"/>
      <c r="L3463"/>
      <c r="M3463"/>
      <c r="N3463"/>
      <c r="O3463"/>
      <c r="P3463" s="14"/>
      <c r="Q3463"/>
      <c r="R3463"/>
      <c r="S3463"/>
      <c r="T3463"/>
      <c r="U3463"/>
    </row>
    <row r="3464" spans="3:21" x14ac:dyDescent="0.4">
      <c r="C3464" s="14"/>
      <c r="D3464" s="14"/>
      <c r="E3464" s="14"/>
      <c r="F3464" s="14"/>
      <c r="G3464" s="14"/>
      <c r="H3464" s="14"/>
      <c r="I3464" s="14"/>
      <c r="J3464" s="14"/>
      <c r="K3464"/>
      <c r="L3464"/>
      <c r="M3464"/>
      <c r="N3464"/>
      <c r="O3464"/>
      <c r="P3464" s="14"/>
      <c r="Q3464"/>
      <c r="R3464"/>
      <c r="S3464"/>
      <c r="T3464"/>
      <c r="U3464"/>
    </row>
    <row r="3465" spans="3:21" x14ac:dyDescent="0.4">
      <c r="C3465" s="14"/>
      <c r="D3465" s="14"/>
      <c r="E3465" s="14"/>
      <c r="F3465" s="14"/>
      <c r="G3465" s="14"/>
      <c r="H3465" s="14"/>
      <c r="I3465" s="14"/>
      <c r="J3465" s="14"/>
      <c r="K3465"/>
      <c r="L3465"/>
      <c r="M3465"/>
      <c r="N3465"/>
      <c r="O3465"/>
      <c r="P3465" s="14"/>
      <c r="Q3465"/>
      <c r="R3465"/>
      <c r="S3465"/>
      <c r="T3465"/>
      <c r="U3465"/>
    </row>
    <row r="3466" spans="3:21" x14ac:dyDescent="0.4">
      <c r="C3466" s="14"/>
      <c r="D3466" s="14"/>
      <c r="E3466" s="14"/>
      <c r="F3466" s="14"/>
      <c r="G3466" s="14"/>
      <c r="H3466" s="14"/>
      <c r="I3466" s="14"/>
      <c r="J3466" s="14"/>
      <c r="K3466"/>
      <c r="L3466"/>
      <c r="M3466"/>
      <c r="N3466"/>
      <c r="O3466"/>
      <c r="P3466" s="14"/>
      <c r="Q3466"/>
      <c r="R3466"/>
      <c r="S3466"/>
      <c r="T3466"/>
      <c r="U3466"/>
    </row>
    <row r="3467" spans="3:21" x14ac:dyDescent="0.4">
      <c r="C3467" s="14"/>
      <c r="D3467" s="14"/>
      <c r="E3467" s="14"/>
      <c r="F3467" s="14"/>
      <c r="G3467" s="14"/>
      <c r="H3467" s="14"/>
      <c r="I3467" s="14"/>
      <c r="J3467" s="14"/>
      <c r="K3467"/>
      <c r="L3467"/>
      <c r="M3467"/>
      <c r="N3467"/>
      <c r="O3467"/>
      <c r="P3467" s="14"/>
      <c r="Q3467"/>
      <c r="R3467"/>
      <c r="S3467"/>
      <c r="T3467"/>
      <c r="U3467"/>
    </row>
    <row r="3468" spans="3:21" x14ac:dyDescent="0.4">
      <c r="C3468" s="14"/>
      <c r="D3468" s="14"/>
      <c r="E3468" s="14"/>
      <c r="F3468" s="14"/>
      <c r="G3468" s="14"/>
      <c r="H3468" s="14"/>
      <c r="I3468" s="14"/>
      <c r="J3468" s="14"/>
      <c r="K3468"/>
      <c r="L3468"/>
      <c r="M3468"/>
      <c r="N3468"/>
      <c r="O3468"/>
      <c r="P3468" s="14"/>
      <c r="Q3468"/>
      <c r="R3468"/>
      <c r="S3468"/>
      <c r="T3468"/>
      <c r="U3468"/>
    </row>
    <row r="3469" spans="3:21" x14ac:dyDescent="0.4">
      <c r="C3469" s="14"/>
      <c r="D3469" s="14"/>
      <c r="E3469" s="14"/>
      <c r="F3469" s="14"/>
      <c r="G3469" s="14"/>
      <c r="H3469" s="14"/>
      <c r="I3469" s="14"/>
      <c r="J3469" s="14"/>
      <c r="K3469"/>
      <c r="L3469"/>
      <c r="M3469"/>
      <c r="N3469"/>
      <c r="O3469"/>
      <c r="P3469" s="14"/>
      <c r="Q3469"/>
      <c r="R3469"/>
      <c r="S3469"/>
      <c r="T3469"/>
      <c r="U3469"/>
    </row>
  </sheetData>
  <sheetProtection sheet="1"/>
  <mergeCells count="1">
    <mergeCell ref="A1:M1"/>
  </mergeCells>
  <phoneticPr fontId="0" type="noConversion"/>
  <pageMargins left="0.75" right="0.75" top="1" bottom="1" header="0.5" footer="0.5"/>
  <headerFooter alignWithMargins="0"/>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249977111117893"/>
    <pageSetUpPr autoPageBreaks="0"/>
  </sheetPr>
  <dimension ref="A1:V1894"/>
  <sheetViews>
    <sheetView showGridLines="0" showRowColHeaders="0" zoomScale="70" zoomScaleNormal="70" workbookViewId="0">
      <pane xSplit="5" ySplit="6" topLeftCell="F7" activePane="bottomRight" state="frozen"/>
      <selection sqref="A1:M1"/>
      <selection pane="topRight" sqref="A1:M1"/>
      <selection pane="bottomLeft" sqref="A1:M1"/>
      <selection pane="bottomRight" sqref="A1:M1"/>
    </sheetView>
  </sheetViews>
  <sheetFormatPr defaultColWidth="9.1328125" defaultRowHeight="13.15" x14ac:dyDescent="0.35"/>
  <cols>
    <col min="1" max="2" width="4.3984375" style="201" customWidth="1"/>
    <col min="3" max="3" width="11.265625" style="201" customWidth="1"/>
    <col min="4" max="4" width="5.265625" style="201" customWidth="1"/>
    <col min="5" max="10" width="9.1328125" style="201"/>
    <col min="11" max="12" width="3.265625" style="201" customWidth="1"/>
    <col min="13" max="16384" width="9.1328125" style="201"/>
  </cols>
  <sheetData>
    <row r="1" spans="1:22" ht="22.5" customHeight="1" x14ac:dyDescent="0.35">
      <c r="A1" s="771" t="s">
        <v>2465</v>
      </c>
      <c r="B1" s="771"/>
      <c r="C1" s="771"/>
      <c r="D1" s="771"/>
      <c r="E1" s="771"/>
      <c r="F1" s="771"/>
      <c r="G1" s="771"/>
      <c r="H1" s="771"/>
      <c r="I1" s="771"/>
      <c r="J1" s="771"/>
      <c r="K1" s="771"/>
      <c r="L1" s="771"/>
      <c r="M1" s="771"/>
      <c r="N1" s="771"/>
      <c r="O1" s="771"/>
      <c r="P1" s="771"/>
    </row>
    <row r="2" spans="1:22" x14ac:dyDescent="0.4">
      <c r="C2" s="218" t="s">
        <v>2464</v>
      </c>
    </row>
    <row r="3" spans="1:22" x14ac:dyDescent="0.35">
      <c r="C3" s="269" t="s">
        <v>1032</v>
      </c>
      <c r="D3" s="270"/>
      <c r="E3" s="270"/>
      <c r="F3" s="270"/>
      <c r="G3" s="270"/>
      <c r="H3" s="270"/>
      <c r="I3" s="270"/>
      <c r="J3" s="271"/>
      <c r="M3" s="269" t="s">
        <v>1034</v>
      </c>
      <c r="N3" s="270"/>
      <c r="O3" s="270"/>
      <c r="P3" s="270"/>
      <c r="Q3" s="270"/>
      <c r="R3" s="270"/>
      <c r="S3" s="270"/>
      <c r="T3" s="270"/>
      <c r="U3" s="270"/>
      <c r="V3" s="271"/>
    </row>
    <row r="4" spans="1:22" x14ac:dyDescent="0.4">
      <c r="C4" s="272" t="s">
        <v>1033</v>
      </c>
      <c r="D4" s="273"/>
      <c r="E4" s="274"/>
      <c r="F4" s="274"/>
      <c r="G4" s="274"/>
      <c r="H4" s="274"/>
      <c r="I4" s="274"/>
      <c r="J4" s="275"/>
      <c r="M4" s="272" t="s">
        <v>1035</v>
      </c>
      <c r="N4" s="273"/>
      <c r="O4" s="273"/>
      <c r="P4" s="273"/>
      <c r="Q4" s="273"/>
      <c r="R4" s="273"/>
      <c r="S4" s="273"/>
      <c r="T4" s="273"/>
      <c r="U4" s="273"/>
      <c r="V4" s="276"/>
    </row>
    <row r="5" spans="1:22" x14ac:dyDescent="0.4">
      <c r="C5" s="268"/>
      <c r="D5" s="268"/>
      <c r="E5" s="268"/>
      <c r="M5" s="218" t="s">
        <v>947</v>
      </c>
      <c r="N5" s="218"/>
      <c r="O5" s="218"/>
      <c r="P5" s="218"/>
      <c r="Q5" s="218"/>
      <c r="R5" s="218"/>
      <c r="S5" s="218"/>
    </row>
    <row r="6" spans="1:22" ht="31.5" x14ac:dyDescent="0.35">
      <c r="C6" s="230"/>
      <c r="D6" s="231"/>
      <c r="E6" s="230"/>
      <c r="F6" s="229" t="s">
        <v>943</v>
      </c>
      <c r="G6" s="229" t="s">
        <v>770</v>
      </c>
      <c r="H6" s="229" t="s">
        <v>944</v>
      </c>
      <c r="I6" s="229" t="s">
        <v>945</v>
      </c>
      <c r="J6" s="229" t="s">
        <v>946</v>
      </c>
      <c r="M6" s="229"/>
      <c r="N6" s="227"/>
      <c r="O6" s="229" t="s">
        <v>943</v>
      </c>
      <c r="P6" s="229" t="s">
        <v>770</v>
      </c>
      <c r="Q6" s="229" t="s">
        <v>944</v>
      </c>
      <c r="R6" s="229" t="s">
        <v>945</v>
      </c>
      <c r="S6" s="229" t="s">
        <v>946</v>
      </c>
    </row>
    <row r="7" spans="1:22" x14ac:dyDescent="0.35">
      <c r="C7" s="228" t="s">
        <v>680</v>
      </c>
      <c r="D7" s="233">
        <v>1</v>
      </c>
      <c r="E7" s="234" t="s">
        <v>845</v>
      </c>
      <c r="F7" s="232">
        <v>0</v>
      </c>
      <c r="G7" s="232">
        <v>418</v>
      </c>
      <c r="H7" s="232">
        <v>68</v>
      </c>
      <c r="I7" s="232">
        <v>0</v>
      </c>
      <c r="J7" s="232">
        <v>109</v>
      </c>
      <c r="M7" s="235">
        <v>1</v>
      </c>
      <c r="N7" s="227" t="s">
        <v>680</v>
      </c>
      <c r="O7" s="236">
        <v>2.069969040247678</v>
      </c>
      <c r="P7" s="236">
        <v>4.22838650023116</v>
      </c>
      <c r="Q7" s="236">
        <v>2.9933460076045626</v>
      </c>
      <c r="R7" s="236">
        <v>2.3194444444444446</v>
      </c>
      <c r="S7" s="236">
        <v>0.34172435494021397</v>
      </c>
    </row>
    <row r="8" spans="1:22" x14ac:dyDescent="0.35">
      <c r="C8" s="228"/>
      <c r="D8" s="233">
        <v>2</v>
      </c>
      <c r="E8" s="237" t="s">
        <v>647</v>
      </c>
      <c r="F8" s="232">
        <v>0</v>
      </c>
      <c r="G8" s="232">
        <v>520</v>
      </c>
      <c r="H8" s="232">
        <v>138</v>
      </c>
      <c r="I8" s="232">
        <v>0</v>
      </c>
      <c r="J8" s="232">
        <v>259</v>
      </c>
      <c r="M8" s="235">
        <v>2</v>
      </c>
      <c r="N8" s="227" t="s">
        <v>681</v>
      </c>
      <c r="O8" s="236">
        <v>2.0700374531835206</v>
      </c>
      <c r="P8" s="236">
        <v>4.2724409448818896</v>
      </c>
      <c r="Q8" s="236">
        <v>3.1423487544483986</v>
      </c>
      <c r="R8" s="236">
        <v>2.3707865168539324</v>
      </c>
      <c r="S8" s="236">
        <v>0.47835269271383318</v>
      </c>
    </row>
    <row r="9" spans="1:22" x14ac:dyDescent="0.35">
      <c r="C9" s="228"/>
      <c r="D9" s="233">
        <v>3</v>
      </c>
      <c r="E9" s="230" t="s">
        <v>648</v>
      </c>
      <c r="F9" s="232">
        <v>0</v>
      </c>
      <c r="G9" s="232">
        <v>487</v>
      </c>
      <c r="H9" s="232">
        <v>147</v>
      </c>
      <c r="I9" s="232">
        <v>0</v>
      </c>
      <c r="J9" s="232">
        <v>195</v>
      </c>
      <c r="M9" s="235">
        <v>3</v>
      </c>
      <c r="N9" s="227" t="s">
        <v>682</v>
      </c>
      <c r="O9" s="236">
        <v>2.1057454695222404</v>
      </c>
      <c r="P9" s="236">
        <v>4.2444176073347464</v>
      </c>
      <c r="Q9" s="236">
        <v>3.2133100381194408</v>
      </c>
      <c r="R9" s="236">
        <v>2.2985436893203883</v>
      </c>
      <c r="S9" s="236">
        <v>0.72320568846752098</v>
      </c>
    </row>
    <row r="10" spans="1:22" x14ac:dyDescent="0.35">
      <c r="C10" s="228"/>
      <c r="D10" s="233">
        <v>4</v>
      </c>
      <c r="E10" s="230" t="s">
        <v>846</v>
      </c>
      <c r="F10" s="232">
        <v>11</v>
      </c>
      <c r="G10" s="232">
        <v>427</v>
      </c>
      <c r="H10" s="232">
        <v>123</v>
      </c>
      <c r="I10" s="232">
        <v>10</v>
      </c>
      <c r="J10" s="232">
        <v>142</v>
      </c>
      <c r="M10" s="235">
        <v>4</v>
      </c>
      <c r="N10" s="227" t="s">
        <v>683</v>
      </c>
      <c r="O10" s="236">
        <v>2.202433579901081</v>
      </c>
      <c r="P10" s="236">
        <v>4.1497278427609485</v>
      </c>
      <c r="Q10" s="236">
        <v>3.0335260115606935</v>
      </c>
      <c r="R10" s="236">
        <v>2.4028103044496487</v>
      </c>
      <c r="S10" s="236">
        <v>0.83897390817916651</v>
      </c>
    </row>
    <row r="11" spans="1:22" x14ac:dyDescent="0.35">
      <c r="C11" s="228"/>
      <c r="D11" s="233">
        <v>5</v>
      </c>
      <c r="E11" s="230" t="s">
        <v>847</v>
      </c>
      <c r="F11" s="232">
        <v>61</v>
      </c>
      <c r="G11" s="232">
        <v>144</v>
      </c>
      <c r="H11" s="232">
        <v>55</v>
      </c>
      <c r="I11" s="232">
        <v>7</v>
      </c>
      <c r="J11" s="232">
        <v>247</v>
      </c>
      <c r="M11" s="235">
        <v>5</v>
      </c>
      <c r="N11" s="227" t="s">
        <v>684</v>
      </c>
      <c r="O11" s="236">
        <v>2.0923132183908044</v>
      </c>
      <c r="P11" s="236">
        <v>4.2105457909343205</v>
      </c>
      <c r="Q11" s="236">
        <v>3.1405902004454345</v>
      </c>
      <c r="R11" s="236">
        <v>2.0806451612903225</v>
      </c>
      <c r="S11" s="236">
        <v>0.38958492210480444</v>
      </c>
    </row>
    <row r="12" spans="1:22" x14ac:dyDescent="0.35">
      <c r="C12" s="228"/>
      <c r="D12" s="233">
        <v>6</v>
      </c>
      <c r="E12" s="230" t="s">
        <v>848</v>
      </c>
      <c r="F12" s="232">
        <v>110</v>
      </c>
      <c r="G12" s="232">
        <v>134</v>
      </c>
      <c r="H12" s="232">
        <v>36</v>
      </c>
      <c r="I12" s="232">
        <v>8</v>
      </c>
      <c r="J12" s="232">
        <v>272</v>
      </c>
      <c r="M12" s="235">
        <v>6</v>
      </c>
      <c r="N12" s="227" t="s">
        <v>685</v>
      </c>
      <c r="O12" s="236">
        <v>2.1265043887431001</v>
      </c>
      <c r="P12" s="236">
        <v>4.3689488077532026</v>
      </c>
      <c r="Q12" s="236">
        <v>3.2549173878835562</v>
      </c>
      <c r="R12" s="236">
        <v>2.1942446043165469</v>
      </c>
      <c r="S12" s="236">
        <v>0.56600955794504182</v>
      </c>
    </row>
    <row r="13" spans="1:22" x14ac:dyDescent="0.35">
      <c r="C13" s="228"/>
      <c r="D13" s="233">
        <v>7</v>
      </c>
      <c r="E13" s="230" t="s">
        <v>849</v>
      </c>
      <c r="F13" s="232">
        <v>74</v>
      </c>
      <c r="G13" s="232">
        <v>235</v>
      </c>
      <c r="H13" s="232">
        <v>41</v>
      </c>
      <c r="I13" s="232">
        <v>0</v>
      </c>
      <c r="J13" s="232">
        <v>259</v>
      </c>
      <c r="M13" s="235">
        <v>7</v>
      </c>
      <c r="N13" s="227" t="s">
        <v>686</v>
      </c>
      <c r="O13" s="236">
        <v>2.1195884403463396</v>
      </c>
      <c r="P13" s="236">
        <v>4.1475512317099374</v>
      </c>
      <c r="Q13" s="236">
        <v>2.8905380333951762</v>
      </c>
      <c r="R13" s="236">
        <v>2.3237179487179489</v>
      </c>
      <c r="S13" s="236">
        <v>0.55257222639888304</v>
      </c>
    </row>
    <row r="14" spans="1:22" x14ac:dyDescent="0.35">
      <c r="C14" s="228"/>
      <c r="D14" s="231">
        <v>8</v>
      </c>
      <c r="E14" s="230" t="s">
        <v>850</v>
      </c>
      <c r="F14" s="232">
        <v>59</v>
      </c>
      <c r="G14" s="232">
        <v>313</v>
      </c>
      <c r="H14" s="232">
        <v>60</v>
      </c>
      <c r="I14" s="232">
        <v>7</v>
      </c>
      <c r="J14" s="232">
        <v>273</v>
      </c>
      <c r="M14" s="235">
        <v>8</v>
      </c>
      <c r="N14" s="227" t="s">
        <v>687</v>
      </c>
      <c r="O14" s="236">
        <v>2.1063596491228069</v>
      </c>
      <c r="P14" s="236">
        <v>4.2096266306792627</v>
      </c>
      <c r="Q14" s="236">
        <v>3.1458868894601544</v>
      </c>
      <c r="R14" s="236">
        <v>2.0898876404494384</v>
      </c>
      <c r="S14" s="236">
        <v>0.42632560618172127</v>
      </c>
    </row>
    <row r="15" spans="1:22" x14ac:dyDescent="0.35">
      <c r="C15" s="228"/>
      <c r="D15" s="233">
        <v>9</v>
      </c>
      <c r="E15" s="230" t="s">
        <v>851</v>
      </c>
      <c r="F15" s="232">
        <v>87</v>
      </c>
      <c r="G15" s="232">
        <v>455</v>
      </c>
      <c r="H15" s="232">
        <v>75</v>
      </c>
      <c r="I15" s="232">
        <v>0</v>
      </c>
      <c r="J15" s="232">
        <v>339</v>
      </c>
      <c r="M15" s="235">
        <v>9</v>
      </c>
      <c r="N15" s="227" t="s">
        <v>688</v>
      </c>
      <c r="O15" s="236">
        <v>2.2262093167274477</v>
      </c>
      <c r="P15" s="236">
        <v>4.1965291195960122</v>
      </c>
      <c r="Q15" s="236">
        <v>2.9827974276527329</v>
      </c>
      <c r="R15" s="236">
        <v>2.4099099099099099</v>
      </c>
      <c r="S15" s="236">
        <v>1.0375122650766095</v>
      </c>
    </row>
    <row r="16" spans="1:22" x14ac:dyDescent="0.35">
      <c r="C16" s="228"/>
      <c r="D16" s="233">
        <v>10</v>
      </c>
      <c r="E16" s="230" t="s">
        <v>852</v>
      </c>
      <c r="F16" s="232">
        <v>95</v>
      </c>
      <c r="G16" s="232">
        <v>438</v>
      </c>
      <c r="H16" s="232">
        <v>86</v>
      </c>
      <c r="I16" s="232">
        <v>4</v>
      </c>
      <c r="J16" s="232">
        <v>321</v>
      </c>
      <c r="M16" s="235">
        <v>10</v>
      </c>
      <c r="N16" s="227" t="s">
        <v>689</v>
      </c>
      <c r="O16" s="236">
        <v>2.6041018004602678</v>
      </c>
      <c r="P16" s="236">
        <v>4.4942962667403297</v>
      </c>
      <c r="Q16" s="236">
        <v>3.7250176928520879</v>
      </c>
      <c r="R16" s="236">
        <v>2.8138397893945091</v>
      </c>
      <c r="S16" s="236">
        <v>1.404058238713533</v>
      </c>
    </row>
    <row r="17" spans="3:19" x14ac:dyDescent="0.35">
      <c r="C17" s="228"/>
      <c r="D17" s="233">
        <v>11</v>
      </c>
      <c r="E17" s="230" t="s">
        <v>853</v>
      </c>
      <c r="F17" s="232">
        <v>281</v>
      </c>
      <c r="G17" s="232">
        <v>328</v>
      </c>
      <c r="H17" s="232">
        <v>56</v>
      </c>
      <c r="I17" s="232">
        <v>0</v>
      </c>
      <c r="J17" s="232">
        <v>348</v>
      </c>
      <c r="M17" s="235">
        <v>11</v>
      </c>
      <c r="N17" s="227" t="s">
        <v>690</v>
      </c>
      <c r="O17" s="236">
        <v>2.0837060702875401</v>
      </c>
      <c r="P17" s="236">
        <v>4.440449438202247</v>
      </c>
      <c r="Q17" s="236">
        <v>3.049145299145299</v>
      </c>
      <c r="R17" s="236">
        <v>2.1860465116279069</v>
      </c>
      <c r="S17" s="236">
        <v>0.33463469046291133</v>
      </c>
    </row>
    <row r="18" spans="3:19" x14ac:dyDescent="0.35">
      <c r="C18" s="228"/>
      <c r="D18" s="233">
        <v>12</v>
      </c>
      <c r="E18" s="230" t="s">
        <v>854</v>
      </c>
      <c r="F18" s="232">
        <v>479</v>
      </c>
      <c r="G18" s="232">
        <v>190</v>
      </c>
      <c r="H18" s="232">
        <v>61</v>
      </c>
      <c r="I18" s="232">
        <v>17</v>
      </c>
      <c r="J18" s="232">
        <v>369</v>
      </c>
      <c r="M18" s="235">
        <v>12</v>
      </c>
      <c r="N18" s="227" t="s">
        <v>691</v>
      </c>
      <c r="O18" s="236">
        <v>2.0974828375286041</v>
      </c>
      <c r="P18" s="236">
        <v>4.3297712015344567</v>
      </c>
      <c r="Q18" s="236">
        <v>3.2202677868206879</v>
      </c>
      <c r="R18" s="236">
        <v>2.2672811059907834</v>
      </c>
      <c r="S18" s="236">
        <v>0.52601347619573624</v>
      </c>
    </row>
    <row r="19" spans="3:19" x14ac:dyDescent="0.35">
      <c r="C19" s="228"/>
      <c r="D19" s="233">
        <v>13</v>
      </c>
      <c r="E19" s="230" t="s">
        <v>855</v>
      </c>
      <c r="F19" s="232">
        <v>526</v>
      </c>
      <c r="G19" s="232">
        <v>108</v>
      </c>
      <c r="H19" s="232">
        <v>37</v>
      </c>
      <c r="I19" s="232">
        <v>9</v>
      </c>
      <c r="J19" s="232">
        <v>370</v>
      </c>
      <c r="M19" s="235">
        <v>13</v>
      </c>
      <c r="N19" s="227" t="s">
        <v>692</v>
      </c>
      <c r="O19" s="236">
        <v>2.2541480438376293</v>
      </c>
      <c r="P19" s="236">
        <v>4.4010475792157093</v>
      </c>
      <c r="Q19" s="236">
        <v>3.4280545505148901</v>
      </c>
      <c r="R19" s="236">
        <v>2.3054101221640488</v>
      </c>
      <c r="S19" s="236">
        <v>0.83444144559278521</v>
      </c>
    </row>
    <row r="20" spans="3:19" x14ac:dyDescent="0.35">
      <c r="C20" s="228"/>
      <c r="D20" s="233">
        <v>14</v>
      </c>
      <c r="E20" s="230" t="s">
        <v>856</v>
      </c>
      <c r="F20" s="232">
        <v>517</v>
      </c>
      <c r="G20" s="232">
        <v>46</v>
      </c>
      <c r="H20" s="232">
        <v>9</v>
      </c>
      <c r="I20" s="232">
        <v>8</v>
      </c>
      <c r="J20" s="232">
        <v>351</v>
      </c>
      <c r="M20" s="235">
        <v>14</v>
      </c>
      <c r="N20" s="227" t="s">
        <v>693</v>
      </c>
      <c r="O20" s="236">
        <v>2.4974413309587682</v>
      </c>
      <c r="P20" s="236">
        <v>4.5034523126232457</v>
      </c>
      <c r="Q20" s="236">
        <v>3.6271949572264748</v>
      </c>
      <c r="R20" s="236">
        <v>2.6148853310255302</v>
      </c>
      <c r="S20" s="236">
        <v>1.1643488671946951</v>
      </c>
    </row>
    <row r="21" spans="3:19" x14ac:dyDescent="0.35">
      <c r="C21" s="228"/>
      <c r="D21" s="233">
        <v>15</v>
      </c>
      <c r="E21" s="230" t="s">
        <v>857</v>
      </c>
      <c r="F21" s="232">
        <v>391</v>
      </c>
      <c r="G21" s="232">
        <v>35</v>
      </c>
      <c r="H21" s="232">
        <v>19</v>
      </c>
      <c r="I21" s="232">
        <v>0</v>
      </c>
      <c r="J21" s="232">
        <v>288</v>
      </c>
      <c r="M21" s="235">
        <v>15</v>
      </c>
      <c r="N21" s="227" t="s">
        <v>694</v>
      </c>
      <c r="O21" s="236">
        <v>2.1008014796547472</v>
      </c>
      <c r="P21" s="236">
        <v>4.283523971769287</v>
      </c>
      <c r="Q21" s="236">
        <v>3.2125356125356124</v>
      </c>
      <c r="R21" s="236">
        <v>2</v>
      </c>
      <c r="S21" s="236">
        <v>0.49156759745645562</v>
      </c>
    </row>
    <row r="22" spans="3:19" x14ac:dyDescent="0.35">
      <c r="C22" s="228"/>
      <c r="D22" s="231">
        <v>16</v>
      </c>
      <c r="E22" s="230" t="s">
        <v>858</v>
      </c>
      <c r="F22" s="232">
        <v>280</v>
      </c>
      <c r="G22" s="232">
        <v>22</v>
      </c>
      <c r="H22" s="232">
        <v>13</v>
      </c>
      <c r="I22" s="232">
        <v>0</v>
      </c>
      <c r="J22" s="232">
        <v>205</v>
      </c>
      <c r="M22" s="235">
        <v>16</v>
      </c>
      <c r="N22" s="227" t="s">
        <v>695</v>
      </c>
      <c r="O22" s="236">
        <v>2.0920621036518696</v>
      </c>
      <c r="P22" s="236">
        <v>4.3300149328023894</v>
      </c>
      <c r="Q22" s="236">
        <v>3.1686972820993438</v>
      </c>
      <c r="R22" s="236">
        <v>2.3202247191011236</v>
      </c>
      <c r="S22" s="236">
        <v>0.53471983499484355</v>
      </c>
    </row>
    <row r="23" spans="3:19" x14ac:dyDescent="0.35">
      <c r="C23" s="228"/>
      <c r="D23" s="233">
        <v>17</v>
      </c>
      <c r="E23" s="228" t="s">
        <v>859</v>
      </c>
      <c r="F23" s="232">
        <v>169</v>
      </c>
      <c r="G23" s="232">
        <v>13</v>
      </c>
      <c r="H23" s="232">
        <v>18</v>
      </c>
      <c r="I23" s="232">
        <v>0</v>
      </c>
      <c r="J23" s="232">
        <v>167</v>
      </c>
      <c r="M23" s="235">
        <v>17</v>
      </c>
      <c r="N23" s="227" t="s">
        <v>696</v>
      </c>
      <c r="O23" s="236">
        <v>2.0565728341076799</v>
      </c>
      <c r="P23" s="236">
        <v>4.4088465673475659</v>
      </c>
      <c r="Q23" s="236">
        <v>3.2303559435862996</v>
      </c>
      <c r="R23" s="236">
        <v>2.4732824427480917</v>
      </c>
      <c r="S23" s="236">
        <v>0.3701863354037267</v>
      </c>
    </row>
    <row r="24" spans="3:19" x14ac:dyDescent="0.35">
      <c r="C24" s="228"/>
      <c r="D24" s="233">
        <v>18</v>
      </c>
      <c r="E24" s="228" t="s">
        <v>860</v>
      </c>
      <c r="F24" s="228">
        <v>92</v>
      </c>
      <c r="G24" s="228">
        <v>11</v>
      </c>
      <c r="H24" s="228">
        <v>12</v>
      </c>
      <c r="I24" s="228">
        <v>0</v>
      </c>
      <c r="J24" s="228">
        <v>243</v>
      </c>
      <c r="M24" s="235">
        <v>18</v>
      </c>
      <c r="N24" s="227" t="s">
        <v>697</v>
      </c>
      <c r="O24" s="236">
        <v>2.302082152439255</v>
      </c>
      <c r="P24" s="236">
        <v>4.1755599800895968</v>
      </c>
      <c r="Q24" s="236">
        <v>3.0798084008843034</v>
      </c>
      <c r="R24" s="236">
        <v>2.4836104513064132</v>
      </c>
      <c r="S24" s="236">
        <v>1.1979421193032795</v>
      </c>
    </row>
    <row r="25" spans="3:19" x14ac:dyDescent="0.35">
      <c r="C25" s="228"/>
      <c r="D25" s="233">
        <v>19</v>
      </c>
      <c r="E25" s="228"/>
      <c r="F25" s="232"/>
      <c r="G25" s="228"/>
      <c r="H25" s="228"/>
      <c r="I25" s="228"/>
      <c r="J25" s="232"/>
      <c r="M25" s="235">
        <v>19</v>
      </c>
      <c r="N25" s="227" t="s">
        <v>698</v>
      </c>
      <c r="O25" s="236">
        <v>2.0930791545793617</v>
      </c>
      <c r="P25" s="236">
        <v>4.2313528893706387</v>
      </c>
      <c r="Q25" s="236">
        <v>3.1847580280416103</v>
      </c>
      <c r="R25" s="236">
        <v>2.3470149253731343</v>
      </c>
      <c r="S25" s="236">
        <v>0.40838245982395222</v>
      </c>
    </row>
    <row r="26" spans="3:19" x14ac:dyDescent="0.35">
      <c r="C26" s="228"/>
      <c r="D26" s="233">
        <v>20</v>
      </c>
      <c r="E26" s="228"/>
      <c r="F26" s="228"/>
      <c r="G26" s="228"/>
      <c r="H26" s="228"/>
      <c r="I26" s="228"/>
      <c r="J26" s="228"/>
      <c r="M26" s="235">
        <v>20</v>
      </c>
      <c r="N26" s="227" t="s">
        <v>699</v>
      </c>
      <c r="O26" s="236">
        <v>2.212149025825024</v>
      </c>
      <c r="P26" s="236">
        <v>4.2175522428239729</v>
      </c>
      <c r="Q26" s="236">
        <v>3.2002165087956698</v>
      </c>
      <c r="R26" s="236">
        <v>2.3909304143862391</v>
      </c>
      <c r="S26" s="236">
        <v>0.68203148400838687</v>
      </c>
    </row>
    <row r="27" spans="3:19" x14ac:dyDescent="0.35">
      <c r="C27" s="230"/>
      <c r="D27" s="233">
        <v>21</v>
      </c>
      <c r="E27" s="230"/>
      <c r="F27" s="232"/>
      <c r="G27" s="232"/>
      <c r="H27" s="232"/>
      <c r="I27" s="232"/>
      <c r="J27" s="232"/>
      <c r="M27" s="235">
        <v>21</v>
      </c>
      <c r="N27" s="227" t="s">
        <v>700</v>
      </c>
      <c r="O27" s="236">
        <v>2.0519527051236115</v>
      </c>
      <c r="P27" s="236">
        <v>4.3663068039166459</v>
      </c>
      <c r="Q27" s="236">
        <v>3.1479713603818618</v>
      </c>
      <c r="R27" s="236">
        <v>2.1866666666666665</v>
      </c>
      <c r="S27" s="236">
        <v>0.36471036585365851</v>
      </c>
    </row>
    <row r="28" spans="3:19" x14ac:dyDescent="0.35">
      <c r="C28" s="228"/>
      <c r="D28" s="233">
        <v>22</v>
      </c>
      <c r="E28" s="234"/>
      <c r="F28" s="232">
        <v>3232</v>
      </c>
      <c r="G28" s="232">
        <v>4324</v>
      </c>
      <c r="H28" s="232">
        <v>1054</v>
      </c>
      <c r="I28" s="232">
        <v>70</v>
      </c>
      <c r="J28" s="232">
        <v>4757</v>
      </c>
      <c r="M28" s="235">
        <v>22</v>
      </c>
      <c r="N28" s="227" t="s">
        <v>701</v>
      </c>
      <c r="O28" s="236">
        <v>2.2254749299283714</v>
      </c>
      <c r="P28" s="236">
        <v>4.1657419345492475</v>
      </c>
      <c r="Q28" s="236">
        <v>2.9424128180961358</v>
      </c>
      <c r="R28" s="236">
        <v>2.4230769230769229</v>
      </c>
      <c r="S28" s="236">
        <v>1.0733866446339519</v>
      </c>
    </row>
    <row r="29" spans="3:19" x14ac:dyDescent="0.35">
      <c r="C29" s="228" t="s">
        <v>681</v>
      </c>
      <c r="D29" s="233">
        <v>23</v>
      </c>
      <c r="E29" s="237" t="s">
        <v>845</v>
      </c>
      <c r="F29" s="232">
        <v>0</v>
      </c>
      <c r="G29" s="232">
        <v>425</v>
      </c>
      <c r="H29" s="232">
        <v>85</v>
      </c>
      <c r="I29" s="232">
        <v>0</v>
      </c>
      <c r="J29" s="232">
        <v>66</v>
      </c>
      <c r="M29" s="235">
        <v>23</v>
      </c>
      <c r="N29" s="227" t="s">
        <v>702</v>
      </c>
      <c r="O29" s="236">
        <v>2.0747981300467488</v>
      </c>
      <c r="P29" s="236">
        <v>4.1974486180014177</v>
      </c>
      <c r="Q29" s="236">
        <v>3.0693319838056681</v>
      </c>
      <c r="R29" s="236">
        <v>2.0416666666666665</v>
      </c>
      <c r="S29" s="236">
        <v>0.39824561403508774</v>
      </c>
    </row>
    <row r="30" spans="3:19" x14ac:dyDescent="0.35">
      <c r="C30" s="228"/>
      <c r="D30" s="231">
        <v>24</v>
      </c>
      <c r="E30" s="230" t="s">
        <v>647</v>
      </c>
      <c r="F30" s="232">
        <v>0</v>
      </c>
      <c r="G30" s="232">
        <v>434</v>
      </c>
      <c r="H30" s="232">
        <v>142</v>
      </c>
      <c r="I30" s="232">
        <v>0</v>
      </c>
      <c r="J30" s="232">
        <v>45</v>
      </c>
      <c r="M30" s="235">
        <v>24</v>
      </c>
      <c r="N30" s="227" t="s">
        <v>703</v>
      </c>
      <c r="O30" s="236">
        <v>2.1901646740356417</v>
      </c>
      <c r="P30" s="236">
        <v>4.3795948987246813</v>
      </c>
      <c r="Q30" s="236">
        <v>3.3108839446782921</v>
      </c>
      <c r="R30" s="236">
        <v>2.3777777777777778</v>
      </c>
      <c r="S30" s="236">
        <v>0.6985769728331177</v>
      </c>
    </row>
    <row r="31" spans="3:19" x14ac:dyDescent="0.35">
      <c r="C31" s="228"/>
      <c r="D31" s="233">
        <v>25</v>
      </c>
      <c r="E31" s="230" t="s">
        <v>648</v>
      </c>
      <c r="F31" s="232">
        <v>0</v>
      </c>
      <c r="G31" s="232">
        <v>422</v>
      </c>
      <c r="H31" s="232">
        <v>142</v>
      </c>
      <c r="I31" s="232">
        <v>0</v>
      </c>
      <c r="J31" s="232">
        <v>42</v>
      </c>
      <c r="M31" s="235">
        <v>25</v>
      </c>
      <c r="N31" s="227" t="s">
        <v>704</v>
      </c>
      <c r="O31" s="236">
        <v>2.1214320701785634</v>
      </c>
      <c r="P31" s="236">
        <v>4.2744725549794387</v>
      </c>
      <c r="Q31" s="236">
        <v>3.2808557727775729</v>
      </c>
      <c r="R31" s="236">
        <v>2.2983367983367984</v>
      </c>
      <c r="S31" s="236">
        <v>0.68947883799368948</v>
      </c>
    </row>
    <row r="32" spans="3:19" x14ac:dyDescent="0.35">
      <c r="C32" s="228"/>
      <c r="D32" s="233">
        <v>26</v>
      </c>
      <c r="E32" s="230" t="s">
        <v>846</v>
      </c>
      <c r="F32" s="232">
        <v>16</v>
      </c>
      <c r="G32" s="232">
        <v>346</v>
      </c>
      <c r="H32" s="232">
        <v>141</v>
      </c>
      <c r="I32" s="232">
        <v>10</v>
      </c>
      <c r="J32" s="232">
        <v>74</v>
      </c>
      <c r="M32" s="235">
        <v>26</v>
      </c>
      <c r="N32" s="227" t="s">
        <v>705</v>
      </c>
      <c r="O32" s="236">
        <v>2.7175327454841196</v>
      </c>
      <c r="P32" s="236">
        <v>4.6038350314856356</v>
      </c>
      <c r="Q32" s="236">
        <v>3.7113475902998054</v>
      </c>
      <c r="R32" s="236">
        <v>2.8383340797133902</v>
      </c>
      <c r="S32" s="236">
        <v>1.5813811366877164</v>
      </c>
    </row>
    <row r="33" spans="3:19" x14ac:dyDescent="0.35">
      <c r="C33" s="228"/>
      <c r="D33" s="233">
        <v>27</v>
      </c>
      <c r="E33" s="230" t="s">
        <v>847</v>
      </c>
      <c r="F33" s="232">
        <v>75</v>
      </c>
      <c r="G33" s="232">
        <v>166</v>
      </c>
      <c r="H33" s="232">
        <v>61</v>
      </c>
      <c r="I33" s="232">
        <v>10</v>
      </c>
      <c r="J33" s="232">
        <v>240</v>
      </c>
      <c r="M33" s="235">
        <v>27</v>
      </c>
      <c r="N33" s="227" t="s">
        <v>706</v>
      </c>
      <c r="O33" s="236">
        <v>2.1468574719017255</v>
      </c>
      <c r="P33" s="236">
        <v>4.2111240714592668</v>
      </c>
      <c r="Q33" s="236">
        <v>3.1845758737484648</v>
      </c>
      <c r="R33" s="236">
        <v>2.3490929081913139</v>
      </c>
      <c r="S33" s="236">
        <v>0.72180823760553658</v>
      </c>
    </row>
    <row r="34" spans="3:19" x14ac:dyDescent="0.35">
      <c r="C34" s="228"/>
      <c r="D34" s="233">
        <v>28</v>
      </c>
      <c r="E34" s="230" t="s">
        <v>848</v>
      </c>
      <c r="F34" s="232">
        <v>101</v>
      </c>
      <c r="G34" s="232">
        <v>196</v>
      </c>
      <c r="H34" s="232">
        <v>53</v>
      </c>
      <c r="I34" s="232">
        <v>8</v>
      </c>
      <c r="J34" s="232">
        <v>301</v>
      </c>
      <c r="M34" s="235">
        <v>28</v>
      </c>
      <c r="N34" s="227" t="s">
        <v>707</v>
      </c>
      <c r="O34" s="236">
        <v>2.1748371335504886</v>
      </c>
      <c r="P34" s="236">
        <v>4.4233296419342931</v>
      </c>
      <c r="Q34" s="236">
        <v>3.3811742777260019</v>
      </c>
      <c r="R34" s="236">
        <v>2.3248259860788862</v>
      </c>
      <c r="S34" s="236">
        <v>0.62620169651272384</v>
      </c>
    </row>
    <row r="35" spans="3:19" x14ac:dyDescent="0.35">
      <c r="C35" s="228"/>
      <c r="D35" s="233">
        <v>29</v>
      </c>
      <c r="E35" s="230" t="s">
        <v>849</v>
      </c>
      <c r="F35" s="232">
        <v>60</v>
      </c>
      <c r="G35" s="232">
        <v>251</v>
      </c>
      <c r="H35" s="232">
        <v>47</v>
      </c>
      <c r="I35" s="232">
        <v>0</v>
      </c>
      <c r="J35" s="232">
        <v>275</v>
      </c>
      <c r="M35" s="235">
        <v>29</v>
      </c>
      <c r="N35" s="227" t="s">
        <v>708</v>
      </c>
      <c r="O35" s="236">
        <v>2.1028913779630112</v>
      </c>
      <c r="P35" s="236">
        <v>4.1987447698744766</v>
      </c>
      <c r="Q35" s="236">
        <v>3.0604586518415569</v>
      </c>
      <c r="R35" s="236">
        <v>2.2625000000000002</v>
      </c>
      <c r="S35" s="236">
        <v>0.38258064516129031</v>
      </c>
    </row>
    <row r="36" spans="3:19" x14ac:dyDescent="0.35">
      <c r="C36" s="228"/>
      <c r="D36" s="233">
        <v>30</v>
      </c>
      <c r="E36" s="230" t="s">
        <v>850</v>
      </c>
      <c r="F36" s="232">
        <v>43</v>
      </c>
      <c r="G36" s="232">
        <v>324</v>
      </c>
      <c r="H36" s="232">
        <v>48</v>
      </c>
      <c r="I36" s="232">
        <v>5</v>
      </c>
      <c r="J36" s="232">
        <v>256</v>
      </c>
      <c r="M36" s="235">
        <v>30</v>
      </c>
      <c r="N36" s="227" t="s">
        <v>709</v>
      </c>
      <c r="O36" s="236">
        <v>2.0983713355048859</v>
      </c>
      <c r="P36" s="236">
        <v>4.2597723899059874</v>
      </c>
      <c r="Q36" s="236">
        <v>3.2202643171806167</v>
      </c>
      <c r="R36" s="236">
        <v>2.2682926829268291</v>
      </c>
      <c r="S36" s="236">
        <v>0.42875731945348083</v>
      </c>
    </row>
    <row r="37" spans="3:19" x14ac:dyDescent="0.35">
      <c r="C37" s="228"/>
      <c r="D37" s="233">
        <v>31</v>
      </c>
      <c r="E37" s="230" t="s">
        <v>851</v>
      </c>
      <c r="F37" s="232">
        <v>42</v>
      </c>
      <c r="G37" s="232">
        <v>336</v>
      </c>
      <c r="H37" s="232">
        <v>79</v>
      </c>
      <c r="I37" s="232">
        <v>3</v>
      </c>
      <c r="J37" s="232">
        <v>234</v>
      </c>
      <c r="M37" s="235">
        <v>31</v>
      </c>
      <c r="N37" s="227" t="s">
        <v>710</v>
      </c>
      <c r="O37" s="236">
        <v>2.2526878417398786</v>
      </c>
      <c r="P37" s="236">
        <v>4.1921028037383179</v>
      </c>
      <c r="Q37" s="236">
        <v>3.1478016838166512</v>
      </c>
      <c r="R37" s="236">
        <v>2.3973509933774833</v>
      </c>
      <c r="S37" s="236">
        <v>0.84425920946490995</v>
      </c>
    </row>
    <row r="38" spans="3:19" x14ac:dyDescent="0.35">
      <c r="C38" s="228"/>
      <c r="D38" s="231">
        <v>32</v>
      </c>
      <c r="E38" s="230" t="s">
        <v>852</v>
      </c>
      <c r="F38" s="232">
        <v>115</v>
      </c>
      <c r="G38" s="232">
        <v>341</v>
      </c>
      <c r="H38" s="232">
        <v>91</v>
      </c>
      <c r="I38" s="232">
        <v>0</v>
      </c>
      <c r="J38" s="232">
        <v>285</v>
      </c>
      <c r="M38" s="235">
        <v>32</v>
      </c>
      <c r="N38" s="227" t="s">
        <v>711</v>
      </c>
      <c r="O38" s="236">
        <v>2.0731818181818182</v>
      </c>
      <c r="P38" s="236">
        <v>4.2408470468171959</v>
      </c>
      <c r="Q38" s="236">
        <v>3.1962981003409645</v>
      </c>
      <c r="R38" s="236">
        <v>2.0979020979020979</v>
      </c>
      <c r="S38" s="236">
        <v>0.46654119615223755</v>
      </c>
    </row>
    <row r="39" spans="3:19" x14ac:dyDescent="0.35">
      <c r="C39" s="228"/>
      <c r="D39" s="233">
        <v>33</v>
      </c>
      <c r="E39" s="230" t="s">
        <v>853</v>
      </c>
      <c r="F39" s="232">
        <v>223</v>
      </c>
      <c r="G39" s="232">
        <v>244</v>
      </c>
      <c r="H39" s="232">
        <v>63</v>
      </c>
      <c r="I39" s="232">
        <v>3</v>
      </c>
      <c r="J39" s="232">
        <v>264</v>
      </c>
      <c r="M39" s="235">
        <v>33</v>
      </c>
      <c r="N39" s="227" t="s">
        <v>712</v>
      </c>
      <c r="O39" s="236">
        <v>2.5318147871545928</v>
      </c>
      <c r="P39" s="236">
        <v>4.6168601583113453</v>
      </c>
      <c r="Q39" s="236">
        <v>3.6175273618080523</v>
      </c>
      <c r="R39" s="236">
        <v>2.5420393559928445</v>
      </c>
      <c r="S39" s="236">
        <v>0.99381343644272591</v>
      </c>
    </row>
    <row r="40" spans="3:19" x14ac:dyDescent="0.35">
      <c r="C40" s="228"/>
      <c r="D40" s="233">
        <v>34</v>
      </c>
      <c r="E40" s="230" t="s">
        <v>854</v>
      </c>
      <c r="F40" s="232">
        <v>350</v>
      </c>
      <c r="G40" s="232">
        <v>131</v>
      </c>
      <c r="H40" s="232">
        <v>53</v>
      </c>
      <c r="I40" s="232">
        <v>6</v>
      </c>
      <c r="J40" s="232">
        <v>330</v>
      </c>
      <c r="M40" s="235">
        <v>34</v>
      </c>
      <c r="N40" s="227" t="s">
        <v>713</v>
      </c>
      <c r="O40" s="236">
        <v>2.1094349271286115</v>
      </c>
      <c r="P40" s="236">
        <v>4.2214490999848735</v>
      </c>
      <c r="Q40" s="236">
        <v>3.1570717839374556</v>
      </c>
      <c r="R40" s="236">
        <v>2.1739130434782608</v>
      </c>
      <c r="S40" s="236">
        <v>0.49230769230769234</v>
      </c>
    </row>
    <row r="41" spans="3:19" x14ac:dyDescent="0.35">
      <c r="C41" s="228"/>
      <c r="D41" s="233">
        <v>35</v>
      </c>
      <c r="E41" s="230" t="s">
        <v>855</v>
      </c>
      <c r="F41" s="232">
        <v>453</v>
      </c>
      <c r="G41" s="232">
        <v>97</v>
      </c>
      <c r="H41" s="232">
        <v>20</v>
      </c>
      <c r="I41" s="232">
        <v>11</v>
      </c>
      <c r="J41" s="232">
        <v>278</v>
      </c>
      <c r="M41" s="235">
        <v>35</v>
      </c>
      <c r="N41" s="227" t="s">
        <v>714</v>
      </c>
      <c r="O41" s="236">
        <v>2.2568623310810811</v>
      </c>
      <c r="P41" s="236">
        <v>4.1332327667483773</v>
      </c>
      <c r="Q41" s="236">
        <v>2.9840453938584779</v>
      </c>
      <c r="R41" s="236">
        <v>2.3319179051663128</v>
      </c>
      <c r="S41" s="236">
        <v>0.808598990608829</v>
      </c>
    </row>
    <row r="42" spans="3:19" x14ac:dyDescent="0.35">
      <c r="C42" s="228"/>
      <c r="D42" s="233">
        <v>36</v>
      </c>
      <c r="E42" s="230" t="s">
        <v>856</v>
      </c>
      <c r="F42" s="232">
        <v>438</v>
      </c>
      <c r="G42" s="232">
        <v>54</v>
      </c>
      <c r="H42" s="232">
        <v>17</v>
      </c>
      <c r="I42" s="232">
        <v>7</v>
      </c>
      <c r="J42" s="232">
        <v>245</v>
      </c>
      <c r="M42" s="235">
        <v>36</v>
      </c>
      <c r="N42" s="227" t="s">
        <v>715</v>
      </c>
      <c r="O42" s="236">
        <v>2.3123230464326161</v>
      </c>
      <c r="P42" s="236">
        <v>4.2116376374428333</v>
      </c>
      <c r="Q42" s="236">
        <v>3.2023575638506876</v>
      </c>
      <c r="R42" s="236">
        <v>2.3921246923707957</v>
      </c>
      <c r="S42" s="236">
        <v>0.90897832817337465</v>
      </c>
    </row>
    <row r="43" spans="3:19" x14ac:dyDescent="0.35">
      <c r="C43" s="228"/>
      <c r="D43" s="233">
        <v>37</v>
      </c>
      <c r="E43" s="230" t="s">
        <v>857</v>
      </c>
      <c r="F43" s="232">
        <v>309</v>
      </c>
      <c r="G43" s="232">
        <v>21</v>
      </c>
      <c r="H43" s="232">
        <v>16</v>
      </c>
      <c r="I43" s="232">
        <v>3</v>
      </c>
      <c r="J43" s="232">
        <v>246</v>
      </c>
      <c r="M43" s="235">
        <v>37</v>
      </c>
      <c r="N43" s="227" t="s">
        <v>941</v>
      </c>
      <c r="O43" s="236">
        <v>2.1108102753747606</v>
      </c>
      <c r="P43" s="236">
        <v>4.1942220928540239</v>
      </c>
      <c r="Q43" s="236">
        <v>3.2641065028161802</v>
      </c>
      <c r="R43" s="236">
        <v>2.2997987927565391</v>
      </c>
      <c r="S43" s="236">
        <v>0.49814281977504576</v>
      </c>
    </row>
    <row r="44" spans="3:19" x14ac:dyDescent="0.35">
      <c r="C44" s="228"/>
      <c r="D44" s="233">
        <v>38</v>
      </c>
      <c r="E44" s="228" t="s">
        <v>858</v>
      </c>
      <c r="F44" s="232">
        <v>232</v>
      </c>
      <c r="G44" s="232">
        <v>19</v>
      </c>
      <c r="H44" s="232">
        <v>15</v>
      </c>
      <c r="I44" s="232">
        <v>9</v>
      </c>
      <c r="J44" s="232">
        <v>187</v>
      </c>
      <c r="M44" s="235">
        <v>38</v>
      </c>
      <c r="N44" s="227" t="s">
        <v>716</v>
      </c>
      <c r="O44" s="236">
        <v>2.0804953560371517</v>
      </c>
      <c r="P44" s="236">
        <v>4.4167327517842985</v>
      </c>
      <c r="Q44" s="236">
        <v>3.2308970099667773</v>
      </c>
      <c r="R44" s="236">
        <v>2.0975609756097562</v>
      </c>
      <c r="S44" s="236">
        <v>0.38820422535211269</v>
      </c>
    </row>
    <row r="45" spans="3:19" x14ac:dyDescent="0.35">
      <c r="C45" s="228"/>
      <c r="D45" s="233">
        <v>39</v>
      </c>
      <c r="E45" s="228" t="s">
        <v>859</v>
      </c>
      <c r="F45" s="228">
        <v>141</v>
      </c>
      <c r="G45" s="228">
        <v>13</v>
      </c>
      <c r="H45" s="228">
        <v>11</v>
      </c>
      <c r="I45" s="228">
        <v>0</v>
      </c>
      <c r="J45" s="228">
        <v>165</v>
      </c>
      <c r="M45" s="235">
        <v>39</v>
      </c>
      <c r="N45" s="227" t="s">
        <v>717</v>
      </c>
      <c r="O45" s="236">
        <v>2.1510010537407798</v>
      </c>
      <c r="P45" s="236">
        <v>4.2584283957423352</v>
      </c>
      <c r="Q45" s="236">
        <v>3.2496058854440357</v>
      </c>
      <c r="R45" s="236">
        <v>2.2189054726368158</v>
      </c>
      <c r="S45" s="236">
        <v>0.57601556798832398</v>
      </c>
    </row>
    <row r="46" spans="3:19" x14ac:dyDescent="0.35">
      <c r="C46" s="228"/>
      <c r="D46" s="231">
        <v>40</v>
      </c>
      <c r="E46" s="228" t="s">
        <v>860</v>
      </c>
      <c r="F46" s="228">
        <v>74</v>
      </c>
      <c r="G46" s="228">
        <v>8</v>
      </c>
      <c r="H46" s="228">
        <v>21</v>
      </c>
      <c r="I46" s="228">
        <v>9</v>
      </c>
      <c r="J46" s="228">
        <v>243</v>
      </c>
      <c r="M46" s="235">
        <v>40</v>
      </c>
      <c r="N46" s="227" t="s">
        <v>718</v>
      </c>
      <c r="O46" s="236">
        <v>2.3545988934993085</v>
      </c>
      <c r="P46" s="236">
        <v>4.2025904749736478</v>
      </c>
      <c r="Q46" s="236">
        <v>3.1134266150640073</v>
      </c>
      <c r="R46" s="236">
        <v>2.5057915057915059</v>
      </c>
      <c r="S46" s="236">
        <v>1.0583870637601065</v>
      </c>
    </row>
    <row r="47" spans="3:19" x14ac:dyDescent="0.35">
      <c r="C47" s="228"/>
      <c r="D47" s="233">
        <v>41</v>
      </c>
      <c r="E47" s="228"/>
      <c r="F47" s="232"/>
      <c r="G47" s="228"/>
      <c r="H47" s="228"/>
      <c r="I47" s="228"/>
      <c r="J47" s="228"/>
      <c r="M47" s="235">
        <v>41</v>
      </c>
      <c r="N47" s="227" t="s">
        <v>719</v>
      </c>
      <c r="O47" s="236">
        <v>2.0877025738798856</v>
      </c>
      <c r="P47" s="236">
        <v>4.2835519677093847</v>
      </c>
      <c r="Q47" s="236">
        <v>3.0294573643410851</v>
      </c>
      <c r="R47" s="236">
        <v>2.2142857142857144</v>
      </c>
      <c r="S47" s="236">
        <v>0.3220949263502455</v>
      </c>
    </row>
    <row r="48" spans="3:19" x14ac:dyDescent="0.35">
      <c r="C48" s="230"/>
      <c r="D48" s="233">
        <v>42</v>
      </c>
      <c r="E48" s="230"/>
      <c r="F48" s="232"/>
      <c r="G48" s="232"/>
      <c r="H48" s="232"/>
      <c r="I48" s="232"/>
      <c r="J48" s="232"/>
      <c r="M48" s="235">
        <v>42</v>
      </c>
      <c r="N48" s="227" t="s">
        <v>720</v>
      </c>
      <c r="O48" s="236">
        <v>2.3611838658983761</v>
      </c>
      <c r="P48" s="236">
        <v>4.1483699678933066</v>
      </c>
      <c r="Q48" s="236">
        <v>3.311742424242424</v>
      </c>
      <c r="R48" s="236">
        <v>2.6351724137931036</v>
      </c>
      <c r="S48" s="236">
        <v>1.4197345064443929</v>
      </c>
    </row>
    <row r="49" spans="3:19" x14ac:dyDescent="0.35">
      <c r="C49" s="228"/>
      <c r="D49" s="233">
        <v>43</v>
      </c>
      <c r="E49" s="234"/>
      <c r="F49" s="232"/>
      <c r="G49" s="232"/>
      <c r="H49" s="232"/>
      <c r="I49" s="232"/>
      <c r="J49" s="232"/>
      <c r="M49" s="235">
        <v>43</v>
      </c>
      <c r="N49" s="227" t="s">
        <v>721</v>
      </c>
      <c r="O49" s="236">
        <v>2.2267065515888582</v>
      </c>
      <c r="P49" s="236">
        <v>4.2330249418384458</v>
      </c>
      <c r="Q49" s="236">
        <v>3.096671265953777</v>
      </c>
      <c r="R49" s="236">
        <v>2.4592050209205021</v>
      </c>
      <c r="S49" s="236">
        <v>0.75453509355114445</v>
      </c>
    </row>
    <row r="50" spans="3:19" x14ac:dyDescent="0.35">
      <c r="C50" s="228"/>
      <c r="D50" s="233">
        <v>44</v>
      </c>
      <c r="E50" s="237"/>
      <c r="F50" s="232">
        <v>2672</v>
      </c>
      <c r="G50" s="232">
        <v>3828</v>
      </c>
      <c r="H50" s="232">
        <v>1105</v>
      </c>
      <c r="I50" s="232">
        <v>84</v>
      </c>
      <c r="J50" s="232">
        <v>3776</v>
      </c>
      <c r="M50" s="235">
        <v>44</v>
      </c>
      <c r="N50" s="227" t="s">
        <v>722</v>
      </c>
      <c r="O50" s="236">
        <v>2.2118777844038306</v>
      </c>
      <c r="P50" s="236">
        <v>3.8756986821188657</v>
      </c>
      <c r="Q50" s="236">
        <v>2.9099727705922396</v>
      </c>
      <c r="R50" s="236">
        <v>2.3950819672131147</v>
      </c>
      <c r="S50" s="236">
        <v>0.91785995824562316</v>
      </c>
    </row>
    <row r="51" spans="3:19" x14ac:dyDescent="0.35">
      <c r="C51" s="228" t="s">
        <v>682</v>
      </c>
      <c r="D51" s="233">
        <v>45</v>
      </c>
      <c r="E51" s="230" t="s">
        <v>845</v>
      </c>
      <c r="F51" s="232">
        <v>0</v>
      </c>
      <c r="G51" s="232">
        <v>4970</v>
      </c>
      <c r="H51" s="232">
        <v>1099</v>
      </c>
      <c r="I51" s="232">
        <v>0</v>
      </c>
      <c r="J51" s="232">
        <v>484</v>
      </c>
      <c r="M51" s="235">
        <v>45</v>
      </c>
      <c r="N51" s="227" t="s">
        <v>723</v>
      </c>
      <c r="O51" s="236">
        <v>2.4198906755824443</v>
      </c>
      <c r="P51" s="236">
        <v>4.4425541288207624</v>
      </c>
      <c r="Q51" s="236">
        <v>3.7013644999712132</v>
      </c>
      <c r="R51" s="236">
        <v>2.4343845371312307</v>
      </c>
      <c r="S51" s="236">
        <v>0.9029470104845565</v>
      </c>
    </row>
    <row r="52" spans="3:19" x14ac:dyDescent="0.35">
      <c r="C52" s="228"/>
      <c r="D52" s="233">
        <v>46</v>
      </c>
      <c r="E52" s="230" t="s">
        <v>647</v>
      </c>
      <c r="F52" s="232">
        <v>0</v>
      </c>
      <c r="G52" s="232">
        <v>4747</v>
      </c>
      <c r="H52" s="232">
        <v>1481</v>
      </c>
      <c r="I52" s="232">
        <v>0</v>
      </c>
      <c r="J52" s="232">
        <v>417</v>
      </c>
      <c r="M52" s="235">
        <v>46</v>
      </c>
      <c r="N52" s="227" t="s">
        <v>724</v>
      </c>
      <c r="O52" s="236">
        <v>2.1776870506789741</v>
      </c>
      <c r="P52" s="236">
        <v>4.3474476037280594</v>
      </c>
      <c r="Q52" s="236">
        <v>3.3718631178707223</v>
      </c>
      <c r="R52" s="236">
        <v>2.4644670050761421</v>
      </c>
      <c r="S52" s="236">
        <v>0.59400184964988767</v>
      </c>
    </row>
    <row r="53" spans="3:19" x14ac:dyDescent="0.35">
      <c r="C53" s="228"/>
      <c r="D53" s="233">
        <v>47</v>
      </c>
      <c r="E53" s="230" t="s">
        <v>648</v>
      </c>
      <c r="F53" s="232">
        <v>0</v>
      </c>
      <c r="G53" s="232">
        <v>4159</v>
      </c>
      <c r="H53" s="232">
        <v>1555</v>
      </c>
      <c r="I53" s="232">
        <v>0</v>
      </c>
      <c r="J53" s="232">
        <v>434</v>
      </c>
      <c r="M53" s="235">
        <v>47</v>
      </c>
      <c r="N53" s="227" t="s">
        <v>725</v>
      </c>
      <c r="O53" s="236">
        <v>2.2203661633034879</v>
      </c>
      <c r="P53" s="236">
        <v>4.3483401311373848</v>
      </c>
      <c r="Q53" s="236">
        <v>3.3334734187854593</v>
      </c>
      <c r="R53" s="236">
        <v>2.4252873563218391</v>
      </c>
      <c r="S53" s="236">
        <v>0.6431399162990612</v>
      </c>
    </row>
    <row r="54" spans="3:19" x14ac:dyDescent="0.35">
      <c r="C54" s="228"/>
      <c r="D54" s="231">
        <v>48</v>
      </c>
      <c r="E54" s="230" t="s">
        <v>846</v>
      </c>
      <c r="F54" s="232">
        <v>95</v>
      </c>
      <c r="G54" s="232">
        <v>3396</v>
      </c>
      <c r="H54" s="232">
        <v>1638</v>
      </c>
      <c r="I54" s="232">
        <v>82</v>
      </c>
      <c r="J54" s="232">
        <v>1515</v>
      </c>
      <c r="M54" s="235">
        <v>48</v>
      </c>
      <c r="N54" s="227" t="s">
        <v>726</v>
      </c>
      <c r="O54" s="236">
        <v>2.123063925654745</v>
      </c>
      <c r="P54" s="236">
        <v>4.380508083140878</v>
      </c>
      <c r="Q54" s="236">
        <v>3.2863151083791653</v>
      </c>
      <c r="R54" s="236">
        <v>2.2283950617283952</v>
      </c>
      <c r="S54" s="236">
        <v>0.47183000139801484</v>
      </c>
    </row>
    <row r="55" spans="3:19" x14ac:dyDescent="0.35">
      <c r="C55" s="228"/>
      <c r="D55" s="233">
        <v>49</v>
      </c>
      <c r="E55" s="230" t="s">
        <v>847</v>
      </c>
      <c r="F55" s="232">
        <v>1009</v>
      </c>
      <c r="G55" s="232">
        <v>1889</v>
      </c>
      <c r="H55" s="232">
        <v>946</v>
      </c>
      <c r="I55" s="232">
        <v>201</v>
      </c>
      <c r="J55" s="232">
        <v>3600</v>
      </c>
      <c r="M55" s="235">
        <v>49</v>
      </c>
      <c r="N55" s="227" t="s">
        <v>727</v>
      </c>
      <c r="O55" s="236">
        <v>2.4145786577305008</v>
      </c>
      <c r="P55" s="236">
        <v>4.1463822906465646</v>
      </c>
      <c r="Q55" s="236">
        <v>3.1236422320153934</v>
      </c>
      <c r="R55" s="236">
        <v>2.6315349226265159</v>
      </c>
      <c r="S55" s="236">
        <v>1.5710287061200439</v>
      </c>
    </row>
    <row r="56" spans="3:19" x14ac:dyDescent="0.35">
      <c r="C56" s="228"/>
      <c r="D56" s="233">
        <v>50</v>
      </c>
      <c r="E56" s="230" t="s">
        <v>848</v>
      </c>
      <c r="F56" s="232">
        <v>1754</v>
      </c>
      <c r="G56" s="232">
        <v>1839</v>
      </c>
      <c r="H56" s="232">
        <v>681</v>
      </c>
      <c r="I56" s="232">
        <v>138</v>
      </c>
      <c r="J56" s="232">
        <v>2375</v>
      </c>
      <c r="M56" s="235">
        <v>50</v>
      </c>
      <c r="N56" s="227" t="s">
        <v>728</v>
      </c>
      <c r="O56" s="236">
        <v>2.2105066542143357</v>
      </c>
      <c r="P56" s="236">
        <v>4.1554376754529878</v>
      </c>
      <c r="Q56" s="236">
        <v>3.0270170924462416</v>
      </c>
      <c r="R56" s="236">
        <v>2.3574969021065675</v>
      </c>
      <c r="S56" s="236">
        <v>0.8648293003874552</v>
      </c>
    </row>
    <row r="57" spans="3:19" x14ac:dyDescent="0.35">
      <c r="C57" s="228"/>
      <c r="D57" s="233">
        <v>51</v>
      </c>
      <c r="E57" s="230" t="s">
        <v>849</v>
      </c>
      <c r="F57" s="232">
        <v>1089</v>
      </c>
      <c r="G57" s="232">
        <v>3055</v>
      </c>
      <c r="H57" s="232">
        <v>573</v>
      </c>
      <c r="I57" s="232">
        <v>46</v>
      </c>
      <c r="J57" s="232">
        <v>1566</v>
      </c>
      <c r="M57" s="235">
        <v>51</v>
      </c>
      <c r="N57" s="227" t="s">
        <v>729</v>
      </c>
      <c r="O57" s="236">
        <v>2.2147915027537373</v>
      </c>
      <c r="P57" s="236">
        <v>4.3410683293694161</v>
      </c>
      <c r="Q57" s="236">
        <v>3.3414285714285716</v>
      </c>
      <c r="R57" s="236">
        <v>2.1871345029239766</v>
      </c>
      <c r="S57" s="236">
        <v>0.61823459108758749</v>
      </c>
    </row>
    <row r="58" spans="3:19" x14ac:dyDescent="0.35">
      <c r="C58" s="228"/>
      <c r="D58" s="233">
        <v>52</v>
      </c>
      <c r="E58" s="230" t="s">
        <v>850</v>
      </c>
      <c r="F58" s="232">
        <v>512</v>
      </c>
      <c r="G58" s="232">
        <v>3621</v>
      </c>
      <c r="H58" s="232">
        <v>634</v>
      </c>
      <c r="I58" s="232">
        <v>31</v>
      </c>
      <c r="J58" s="232">
        <v>1262</v>
      </c>
      <c r="M58" s="235">
        <v>52</v>
      </c>
      <c r="N58" s="227" t="s">
        <v>730</v>
      </c>
      <c r="O58" s="236">
        <v>2.2937922556853105</v>
      </c>
      <c r="P58" s="236">
        <v>4.221416985371806</v>
      </c>
      <c r="Q58" s="236">
        <v>3.102375044310528</v>
      </c>
      <c r="R58" s="236">
        <v>2.5645227365833674</v>
      </c>
      <c r="S58" s="236">
        <v>1.3396772165164537</v>
      </c>
    </row>
    <row r="59" spans="3:19" x14ac:dyDescent="0.35">
      <c r="C59" s="228"/>
      <c r="D59" s="233">
        <v>53</v>
      </c>
      <c r="E59" s="230" t="s">
        <v>851</v>
      </c>
      <c r="F59" s="232">
        <v>484</v>
      </c>
      <c r="G59" s="232">
        <v>3718</v>
      </c>
      <c r="H59" s="232">
        <v>833</v>
      </c>
      <c r="I59" s="232">
        <v>40</v>
      </c>
      <c r="J59" s="232">
        <v>1240</v>
      </c>
      <c r="M59" s="235">
        <v>53</v>
      </c>
      <c r="N59" s="227" t="s">
        <v>731</v>
      </c>
      <c r="O59" s="236">
        <v>2.1501592940314076</v>
      </c>
      <c r="P59" s="236">
        <v>4.2211890500773599</v>
      </c>
      <c r="Q59" s="236">
        <v>3.1427762752374364</v>
      </c>
      <c r="R59" s="236">
        <v>2.2509316770186336</v>
      </c>
      <c r="S59" s="236">
        <v>0.49472114524306593</v>
      </c>
    </row>
    <row r="60" spans="3:19" x14ac:dyDescent="0.35">
      <c r="C60" s="228"/>
      <c r="D60" s="233">
        <v>54</v>
      </c>
      <c r="E60" s="230" t="s">
        <v>852</v>
      </c>
      <c r="F60" s="232">
        <v>615</v>
      </c>
      <c r="G60" s="232">
        <v>3406</v>
      </c>
      <c r="H60" s="232">
        <v>928</v>
      </c>
      <c r="I60" s="232">
        <v>36</v>
      </c>
      <c r="J60" s="232">
        <v>1356</v>
      </c>
      <c r="M60" s="235">
        <v>54</v>
      </c>
      <c r="N60" s="227" t="s">
        <v>732</v>
      </c>
      <c r="O60" s="236">
        <v>2.080821917808219</v>
      </c>
      <c r="P60" s="236">
        <v>4.1722775406985937</v>
      </c>
      <c r="Q60" s="236">
        <v>2.9331140350877192</v>
      </c>
      <c r="R60" s="236">
        <v>2.1171875</v>
      </c>
      <c r="S60" s="236">
        <v>0.46283605693199792</v>
      </c>
    </row>
    <row r="61" spans="3:19" x14ac:dyDescent="0.35">
      <c r="C61" s="228"/>
      <c r="D61" s="233">
        <v>55</v>
      </c>
      <c r="E61" s="230" t="s">
        <v>853</v>
      </c>
      <c r="F61" s="232">
        <v>1341</v>
      </c>
      <c r="G61" s="232">
        <v>2619</v>
      </c>
      <c r="H61" s="232">
        <v>771</v>
      </c>
      <c r="I61" s="232">
        <v>36</v>
      </c>
      <c r="J61" s="232">
        <v>1642</v>
      </c>
      <c r="M61" s="235">
        <v>55</v>
      </c>
      <c r="N61" s="227" t="s">
        <v>733</v>
      </c>
      <c r="O61" s="236">
        <v>2.088697017268446</v>
      </c>
      <c r="P61" s="236">
        <v>4.4309259011121531</v>
      </c>
      <c r="Q61" s="236">
        <v>3.1968503937007875</v>
      </c>
      <c r="R61" s="236">
        <v>2.2000000000000002</v>
      </c>
      <c r="S61" s="236">
        <v>0.49646593158043539</v>
      </c>
    </row>
    <row r="62" spans="3:19" x14ac:dyDescent="0.35">
      <c r="C62" s="228"/>
      <c r="D62" s="231">
        <v>56</v>
      </c>
      <c r="E62" s="230" t="s">
        <v>854</v>
      </c>
      <c r="F62" s="232">
        <v>2280</v>
      </c>
      <c r="G62" s="232">
        <v>1511</v>
      </c>
      <c r="H62" s="232">
        <v>507</v>
      </c>
      <c r="I62" s="232">
        <v>62</v>
      </c>
      <c r="J62" s="232">
        <v>1749</v>
      </c>
      <c r="M62" s="235">
        <v>56</v>
      </c>
      <c r="N62" s="227" t="s">
        <v>734</v>
      </c>
      <c r="O62" s="236">
        <v>2.090678682061391</v>
      </c>
      <c r="P62" s="236">
        <v>4.2467558002359418</v>
      </c>
      <c r="Q62" s="236">
        <v>3.167300380228137</v>
      </c>
      <c r="R62" s="236">
        <v>2.1029411764705883</v>
      </c>
      <c r="S62" s="236">
        <v>0.38357300884955753</v>
      </c>
    </row>
    <row r="63" spans="3:19" x14ac:dyDescent="0.35">
      <c r="C63" s="228"/>
      <c r="D63" s="233">
        <v>57</v>
      </c>
      <c r="E63" s="230" t="s">
        <v>855</v>
      </c>
      <c r="F63" s="232">
        <v>2663</v>
      </c>
      <c r="G63" s="232">
        <v>751</v>
      </c>
      <c r="H63" s="232">
        <v>282</v>
      </c>
      <c r="I63" s="232">
        <v>46</v>
      </c>
      <c r="J63" s="232">
        <v>1931</v>
      </c>
      <c r="M63" s="235">
        <v>57</v>
      </c>
      <c r="N63" s="227" t="s">
        <v>735</v>
      </c>
      <c r="O63" s="236">
        <v>2.2329029172644668</v>
      </c>
      <c r="P63" s="236">
        <v>4.2387779713252041</v>
      </c>
      <c r="Q63" s="236">
        <v>3.1714053614947195</v>
      </c>
      <c r="R63" s="236">
        <v>2.2644927536231885</v>
      </c>
      <c r="S63" s="236">
        <v>0.80757319819819817</v>
      </c>
    </row>
    <row r="64" spans="3:19" x14ac:dyDescent="0.35">
      <c r="C64" s="228"/>
      <c r="D64" s="233">
        <v>58</v>
      </c>
      <c r="E64" s="230" t="s">
        <v>856</v>
      </c>
      <c r="F64" s="232">
        <v>2756</v>
      </c>
      <c r="G64" s="232">
        <v>424</v>
      </c>
      <c r="H64" s="232">
        <v>166</v>
      </c>
      <c r="I64" s="232">
        <v>47</v>
      </c>
      <c r="J64" s="232">
        <v>1888</v>
      </c>
      <c r="M64" s="235">
        <v>58</v>
      </c>
      <c r="N64" s="227" t="s">
        <v>736</v>
      </c>
      <c r="O64" s="236">
        <v>2.063742289239205</v>
      </c>
      <c r="P64" s="236">
        <v>4.1531762295081966</v>
      </c>
      <c r="Q64" s="236">
        <v>3.1428571428571428</v>
      </c>
      <c r="R64" s="236">
        <v>2.2333333333333334</v>
      </c>
      <c r="S64" s="236">
        <v>0.55647461494580719</v>
      </c>
    </row>
    <row r="65" spans="3:19" x14ac:dyDescent="0.35">
      <c r="C65" s="228"/>
      <c r="D65" s="233">
        <v>59</v>
      </c>
      <c r="E65" s="228" t="s">
        <v>857</v>
      </c>
      <c r="F65" s="232">
        <v>2051</v>
      </c>
      <c r="G65" s="232">
        <v>201</v>
      </c>
      <c r="H65" s="232">
        <v>115</v>
      </c>
      <c r="I65" s="232">
        <v>37</v>
      </c>
      <c r="J65" s="232">
        <v>1471</v>
      </c>
      <c r="M65" s="235">
        <v>59</v>
      </c>
      <c r="N65" s="227" t="s">
        <v>737</v>
      </c>
      <c r="O65" s="236">
        <v>2.1030391678855844</v>
      </c>
      <c r="P65" s="236">
        <v>3.9237349078384618</v>
      </c>
      <c r="Q65" s="236">
        <v>2.6742474916387962</v>
      </c>
      <c r="R65" s="236">
        <v>2.3033547466095645</v>
      </c>
      <c r="S65" s="236">
        <v>0.63712910088455943</v>
      </c>
    </row>
    <row r="66" spans="3:19" x14ac:dyDescent="0.35">
      <c r="C66" s="228"/>
      <c r="D66" s="233">
        <v>60</v>
      </c>
      <c r="E66" s="228" t="s">
        <v>858</v>
      </c>
      <c r="F66" s="228">
        <v>1394</v>
      </c>
      <c r="G66" s="228">
        <v>155</v>
      </c>
      <c r="H66" s="228">
        <v>108</v>
      </c>
      <c r="I66" s="228">
        <v>16</v>
      </c>
      <c r="J66" s="228">
        <v>1290</v>
      </c>
      <c r="M66" s="235">
        <v>60</v>
      </c>
      <c r="N66" s="227" t="s">
        <v>738</v>
      </c>
      <c r="O66" s="236">
        <v>2.0983513359863557</v>
      </c>
      <c r="P66" s="236">
        <v>4.408235294117647</v>
      </c>
      <c r="Q66" s="236">
        <v>3.0214285714285714</v>
      </c>
      <c r="R66" s="236">
        <v>2</v>
      </c>
      <c r="S66" s="236">
        <v>0.41967963386727691</v>
      </c>
    </row>
    <row r="67" spans="3:19" x14ac:dyDescent="0.35">
      <c r="C67" s="228"/>
      <c r="D67" s="233">
        <v>61</v>
      </c>
      <c r="E67" s="228" t="s">
        <v>859</v>
      </c>
      <c r="F67" s="228">
        <v>913</v>
      </c>
      <c r="G67" s="228">
        <v>66</v>
      </c>
      <c r="H67" s="228">
        <v>109</v>
      </c>
      <c r="I67" s="228">
        <v>12</v>
      </c>
      <c r="J67" s="228">
        <v>1116</v>
      </c>
      <c r="M67" s="235">
        <v>61</v>
      </c>
      <c r="N67" s="227" t="s">
        <v>739</v>
      </c>
      <c r="O67" s="236">
        <v>2.0659217877094971</v>
      </c>
      <c r="P67" s="236">
        <v>4.1488833746898264</v>
      </c>
      <c r="Q67" s="236">
        <v>3.1927083333333335</v>
      </c>
      <c r="R67" s="236">
        <v>2</v>
      </c>
      <c r="S67" s="236">
        <v>0.24111675126903553</v>
      </c>
    </row>
    <row r="68" spans="3:19" x14ac:dyDescent="0.35">
      <c r="C68" s="228"/>
      <c r="D68" s="233">
        <v>62</v>
      </c>
      <c r="E68" s="228" t="s">
        <v>860</v>
      </c>
      <c r="F68" s="228">
        <v>481</v>
      </c>
      <c r="G68" s="228">
        <v>57</v>
      </c>
      <c r="H68" s="228">
        <v>151</v>
      </c>
      <c r="I68" s="228">
        <v>11</v>
      </c>
      <c r="J68" s="228">
        <v>1663</v>
      </c>
      <c r="M68" s="235">
        <v>62</v>
      </c>
      <c r="N68" s="227" t="s">
        <v>740</v>
      </c>
      <c r="O68" s="236">
        <v>2.0851726089417091</v>
      </c>
      <c r="P68" s="236">
        <v>4.3491333569154582</v>
      </c>
      <c r="Q68" s="236">
        <v>3.1687226422602466</v>
      </c>
      <c r="R68" s="236">
        <v>2.1985294117647061</v>
      </c>
      <c r="S68" s="236">
        <v>0.43794977236011162</v>
      </c>
    </row>
    <row r="69" spans="3:19" x14ac:dyDescent="0.35">
      <c r="C69" s="230"/>
      <c r="D69" s="233">
        <v>63</v>
      </c>
      <c r="E69" s="230"/>
      <c r="F69" s="232"/>
      <c r="G69" s="232"/>
      <c r="H69" s="232"/>
      <c r="I69" s="232"/>
      <c r="J69" s="232"/>
      <c r="M69" s="235">
        <v>63</v>
      </c>
      <c r="N69" s="227" t="s">
        <v>741</v>
      </c>
      <c r="O69" s="236">
        <v>2.0537211740041927</v>
      </c>
      <c r="P69" s="236">
        <v>4.2284894837476097</v>
      </c>
      <c r="Q69" s="236">
        <v>3</v>
      </c>
      <c r="R69" s="236">
        <v>2.1095890410958904</v>
      </c>
      <c r="S69" s="236">
        <v>0.39623588456712672</v>
      </c>
    </row>
    <row r="70" spans="3:19" x14ac:dyDescent="0.35">
      <c r="C70" s="228"/>
      <c r="D70" s="231">
        <v>64</v>
      </c>
      <c r="E70" s="234"/>
      <c r="F70" s="232"/>
      <c r="G70" s="232"/>
      <c r="H70" s="232"/>
      <c r="I70" s="232"/>
      <c r="J70" s="232"/>
      <c r="M70" s="235">
        <v>64</v>
      </c>
      <c r="N70" s="227" t="s">
        <v>742</v>
      </c>
      <c r="O70" s="236">
        <v>2.1332141641130407</v>
      </c>
      <c r="P70" s="236">
        <v>4.0852704191061386</v>
      </c>
      <c r="Q70" s="236">
        <v>2.8886962005360242</v>
      </c>
      <c r="R70" s="236">
        <v>2.3817841547099188</v>
      </c>
      <c r="S70" s="236">
        <v>0.88868105889382487</v>
      </c>
    </row>
    <row r="71" spans="3:19" x14ac:dyDescent="0.35">
      <c r="C71" s="228"/>
      <c r="D71" s="233">
        <v>65</v>
      </c>
      <c r="E71" s="237"/>
      <c r="F71" s="232"/>
      <c r="G71" s="232"/>
      <c r="H71" s="232"/>
      <c r="I71" s="232"/>
      <c r="J71" s="232"/>
      <c r="M71" s="235">
        <v>65</v>
      </c>
      <c r="N71" s="227" t="s">
        <v>743</v>
      </c>
      <c r="O71" s="236">
        <v>2.0834512022630833</v>
      </c>
      <c r="P71" s="236">
        <v>4.1991486774095472</v>
      </c>
      <c r="Q71" s="236">
        <v>3.1357142857142857</v>
      </c>
      <c r="R71" s="236">
        <v>2.129032258064516</v>
      </c>
      <c r="S71" s="236">
        <v>0.43763066202090595</v>
      </c>
    </row>
    <row r="72" spans="3:19" x14ac:dyDescent="0.35">
      <c r="C72" s="228"/>
      <c r="D72" s="233">
        <v>66</v>
      </c>
      <c r="E72" s="230"/>
      <c r="F72" s="232">
        <v>19437</v>
      </c>
      <c r="G72" s="232">
        <v>40584</v>
      </c>
      <c r="H72" s="232">
        <v>12577</v>
      </c>
      <c r="I72" s="232">
        <v>841</v>
      </c>
      <c r="J72" s="232">
        <v>26999</v>
      </c>
      <c r="M72" s="235">
        <v>66</v>
      </c>
      <c r="N72" s="227" t="s">
        <v>744</v>
      </c>
      <c r="O72" s="236">
        <v>2.1362115660347301</v>
      </c>
      <c r="P72" s="236">
        <v>4.2388122417536245</v>
      </c>
      <c r="Q72" s="236">
        <v>3.0826885880077368</v>
      </c>
      <c r="R72" s="236">
        <v>2.2986111111111112</v>
      </c>
      <c r="S72" s="236">
        <v>0.6470685657502484</v>
      </c>
    </row>
    <row r="73" spans="3:19" x14ac:dyDescent="0.35">
      <c r="C73" s="228" t="s">
        <v>683</v>
      </c>
      <c r="D73" s="233">
        <v>67</v>
      </c>
      <c r="E73" s="230" t="s">
        <v>845</v>
      </c>
      <c r="F73" s="232">
        <v>0</v>
      </c>
      <c r="G73" s="232">
        <v>6716</v>
      </c>
      <c r="H73" s="232">
        <v>538</v>
      </c>
      <c r="I73" s="232">
        <v>0</v>
      </c>
      <c r="J73" s="232">
        <v>456</v>
      </c>
      <c r="M73" s="235">
        <v>67</v>
      </c>
      <c r="N73" s="227" t="s">
        <v>745</v>
      </c>
      <c r="O73" s="236">
        <v>2.1436795394579038</v>
      </c>
      <c r="P73" s="236">
        <v>4.3746724890829691</v>
      </c>
      <c r="Q73" s="236">
        <v>3.3931068931068933</v>
      </c>
      <c r="R73" s="236">
        <v>2.4913294797687859</v>
      </c>
      <c r="S73" s="236">
        <v>0.5522317932654659</v>
      </c>
    </row>
    <row r="74" spans="3:19" x14ac:dyDescent="0.35">
      <c r="C74" s="228"/>
      <c r="D74" s="233">
        <v>68</v>
      </c>
      <c r="E74" s="230" t="s">
        <v>647</v>
      </c>
      <c r="F74" s="232">
        <v>0</v>
      </c>
      <c r="G74" s="232">
        <v>6287</v>
      </c>
      <c r="H74" s="232">
        <v>950</v>
      </c>
      <c r="I74" s="232">
        <v>0</v>
      </c>
      <c r="J74" s="232">
        <v>372</v>
      </c>
      <c r="M74" s="235">
        <v>68</v>
      </c>
      <c r="N74" s="227" t="s">
        <v>746</v>
      </c>
      <c r="O74" s="236">
        <v>2.0800470865214833</v>
      </c>
      <c r="P74" s="236">
        <v>4.2829039812646368</v>
      </c>
      <c r="Q74" s="236">
        <v>3.0573566084788029</v>
      </c>
      <c r="R74" s="236">
        <v>2.7837837837837838</v>
      </c>
      <c r="S74" s="236">
        <v>0.37713894592744696</v>
      </c>
    </row>
    <row r="75" spans="3:19" x14ac:dyDescent="0.35">
      <c r="C75" s="228"/>
      <c r="D75" s="233">
        <v>69</v>
      </c>
      <c r="E75" s="230" t="s">
        <v>648</v>
      </c>
      <c r="F75" s="232">
        <v>0</v>
      </c>
      <c r="G75" s="232">
        <v>5202</v>
      </c>
      <c r="H75" s="232">
        <v>1192</v>
      </c>
      <c r="I75" s="232">
        <v>0</v>
      </c>
      <c r="J75" s="232">
        <v>303</v>
      </c>
      <c r="M75" s="235">
        <v>69</v>
      </c>
      <c r="N75" s="227" t="s">
        <v>747</v>
      </c>
      <c r="O75" s="236">
        <v>2.0968574464855019</v>
      </c>
      <c r="P75" s="236">
        <v>4.2536952432141897</v>
      </c>
      <c r="Q75" s="236">
        <v>3.1319587628865979</v>
      </c>
      <c r="R75" s="236">
        <v>2.1791044776119404</v>
      </c>
      <c r="S75" s="236">
        <v>0.47677711696403285</v>
      </c>
    </row>
    <row r="76" spans="3:19" x14ac:dyDescent="0.35">
      <c r="C76" s="228"/>
      <c r="D76" s="233">
        <v>70</v>
      </c>
      <c r="E76" s="230" t="s">
        <v>846</v>
      </c>
      <c r="F76" s="232">
        <v>42</v>
      </c>
      <c r="G76" s="232">
        <v>4709</v>
      </c>
      <c r="H76" s="232">
        <v>1334</v>
      </c>
      <c r="I76" s="232">
        <v>93</v>
      </c>
      <c r="J76" s="232">
        <v>752</v>
      </c>
      <c r="M76" s="235">
        <v>70</v>
      </c>
      <c r="N76" s="227" t="s">
        <v>748</v>
      </c>
      <c r="O76" s="236">
        <v>2.0986100950987563</v>
      </c>
      <c r="P76" s="236">
        <v>4.2532291979573449</v>
      </c>
      <c r="Q76" s="236">
        <v>3.1508632138114212</v>
      </c>
      <c r="R76" s="236">
        <v>2.2988047808764942</v>
      </c>
      <c r="S76" s="236">
        <v>0.70168342807170969</v>
      </c>
    </row>
    <row r="77" spans="3:19" x14ac:dyDescent="0.35">
      <c r="C77" s="228"/>
      <c r="D77" s="233">
        <v>71</v>
      </c>
      <c r="E77" s="230" t="s">
        <v>847</v>
      </c>
      <c r="F77" s="232">
        <v>602</v>
      </c>
      <c r="G77" s="232">
        <v>3332</v>
      </c>
      <c r="H77" s="232">
        <v>1134</v>
      </c>
      <c r="I77" s="232">
        <v>302</v>
      </c>
      <c r="J77" s="232">
        <v>2210</v>
      </c>
      <c r="M77" s="235">
        <v>71</v>
      </c>
      <c r="N77" s="227" t="s">
        <v>749</v>
      </c>
      <c r="O77" s="236">
        <v>2.0910111213141516</v>
      </c>
      <c r="P77" s="236">
        <v>4.2614462209302326</v>
      </c>
      <c r="Q77" s="236">
        <v>3.2170316301703163</v>
      </c>
      <c r="R77" s="236">
        <v>2.2282608695652173</v>
      </c>
      <c r="S77" s="236">
        <v>0.45604492016143183</v>
      </c>
    </row>
    <row r="78" spans="3:19" x14ac:dyDescent="0.35">
      <c r="C78" s="228"/>
      <c r="D78" s="231">
        <v>72</v>
      </c>
      <c r="E78" s="230" t="s">
        <v>848</v>
      </c>
      <c r="F78" s="232">
        <v>2388</v>
      </c>
      <c r="G78" s="232">
        <v>2254</v>
      </c>
      <c r="H78" s="232">
        <v>693</v>
      </c>
      <c r="I78" s="232">
        <v>244</v>
      </c>
      <c r="J78" s="232">
        <v>2386</v>
      </c>
      <c r="M78" s="235">
        <v>72</v>
      </c>
      <c r="N78" s="227" t="s">
        <v>750</v>
      </c>
      <c r="O78" s="236">
        <v>2.0557184750733137</v>
      </c>
      <c r="P78" s="236">
        <v>4.3002663115845543</v>
      </c>
      <c r="Q78" s="236">
        <v>3.3431734317343174</v>
      </c>
      <c r="R78" s="236">
        <v>2</v>
      </c>
      <c r="S78" s="236">
        <v>0.38643702906350913</v>
      </c>
    </row>
    <row r="79" spans="3:19" x14ac:dyDescent="0.35">
      <c r="C79" s="228"/>
      <c r="D79" s="233">
        <v>73</v>
      </c>
      <c r="E79" s="230" t="s">
        <v>849</v>
      </c>
      <c r="F79" s="232">
        <v>2309</v>
      </c>
      <c r="G79" s="232">
        <v>3693</v>
      </c>
      <c r="H79" s="232">
        <v>465</v>
      </c>
      <c r="I79" s="232">
        <v>111</v>
      </c>
      <c r="J79" s="232">
        <v>1724</v>
      </c>
      <c r="M79" s="235">
        <v>73</v>
      </c>
      <c r="N79" s="227" t="s">
        <v>751</v>
      </c>
      <c r="O79" s="236">
        <v>2.3643861870700573</v>
      </c>
      <c r="P79" s="236">
        <v>4.148837209302326</v>
      </c>
      <c r="Q79" s="236">
        <v>3.0176886792452828</v>
      </c>
      <c r="R79" s="236">
        <v>2.5861111111111112</v>
      </c>
      <c r="S79" s="236">
        <v>1.3863248733548863</v>
      </c>
    </row>
    <row r="80" spans="3:19" x14ac:dyDescent="0.35">
      <c r="C80" s="228"/>
      <c r="D80" s="233">
        <v>74</v>
      </c>
      <c r="E80" s="230" t="s">
        <v>850</v>
      </c>
      <c r="F80" s="232">
        <v>1139</v>
      </c>
      <c r="G80" s="232">
        <v>5465</v>
      </c>
      <c r="H80" s="232">
        <v>511</v>
      </c>
      <c r="I80" s="232">
        <v>72</v>
      </c>
      <c r="J80" s="232">
        <v>1381</v>
      </c>
      <c r="M80" s="235">
        <v>74</v>
      </c>
      <c r="N80" s="227" t="s">
        <v>752</v>
      </c>
      <c r="O80" s="236">
        <v>2.4453999104916564</v>
      </c>
      <c r="P80" s="236">
        <v>4.3420646454070351</v>
      </c>
      <c r="Q80" s="236">
        <v>3.4217288208665662</v>
      </c>
      <c r="R80" s="236">
        <v>2.5052924791086353</v>
      </c>
      <c r="S80" s="236">
        <v>1.1528853200777491</v>
      </c>
    </row>
    <row r="81" spans="3:19" x14ac:dyDescent="0.35">
      <c r="C81" s="228"/>
      <c r="D81" s="233">
        <v>75</v>
      </c>
      <c r="E81" s="230" t="s">
        <v>851</v>
      </c>
      <c r="F81" s="232">
        <v>688</v>
      </c>
      <c r="G81" s="232">
        <v>5813</v>
      </c>
      <c r="H81" s="232">
        <v>806</v>
      </c>
      <c r="I81" s="232">
        <v>43</v>
      </c>
      <c r="J81" s="232">
        <v>1336</v>
      </c>
      <c r="M81" s="235">
        <v>75</v>
      </c>
      <c r="N81" s="227" t="s">
        <v>753</v>
      </c>
      <c r="O81" s="236">
        <v>2.1304070435115476</v>
      </c>
      <c r="P81" s="236">
        <v>4.2476894639556377</v>
      </c>
      <c r="Q81" s="236">
        <v>3.2959747434885558</v>
      </c>
      <c r="R81" s="236">
        <v>2.2509505703422055</v>
      </c>
      <c r="S81" s="236">
        <v>0.62964903090623359</v>
      </c>
    </row>
    <row r="82" spans="3:19" x14ac:dyDescent="0.35">
      <c r="C82" s="228"/>
      <c r="D82" s="233">
        <v>76</v>
      </c>
      <c r="E82" s="230" t="s">
        <v>852</v>
      </c>
      <c r="F82" s="232">
        <v>682</v>
      </c>
      <c r="G82" s="232">
        <v>5238</v>
      </c>
      <c r="H82" s="232">
        <v>962</v>
      </c>
      <c r="I82" s="232">
        <v>43</v>
      </c>
      <c r="J82" s="232">
        <v>1376</v>
      </c>
      <c r="M82" s="235">
        <v>76</v>
      </c>
      <c r="N82" s="227" t="s">
        <v>754</v>
      </c>
      <c r="O82" s="236">
        <v>2.5135340729001583</v>
      </c>
      <c r="P82" s="236">
        <v>4.4041093725304252</v>
      </c>
      <c r="Q82" s="236">
        <v>3.7193501953526629</v>
      </c>
      <c r="R82" s="236">
        <v>2.6414852752880922</v>
      </c>
      <c r="S82" s="236">
        <v>1.2077389595968224</v>
      </c>
    </row>
    <row r="83" spans="3:19" x14ac:dyDescent="0.35">
      <c r="C83" s="228"/>
      <c r="D83" s="233">
        <v>77</v>
      </c>
      <c r="E83" s="230" t="s">
        <v>853</v>
      </c>
      <c r="F83" s="232">
        <v>924</v>
      </c>
      <c r="G83" s="232">
        <v>4377</v>
      </c>
      <c r="H83" s="232">
        <v>993</v>
      </c>
      <c r="I83" s="232">
        <v>47</v>
      </c>
      <c r="J83" s="232">
        <v>1488</v>
      </c>
      <c r="M83" s="235">
        <v>77</v>
      </c>
      <c r="N83" s="227" t="s">
        <v>755</v>
      </c>
      <c r="O83" s="236">
        <v>2.1631844737102686</v>
      </c>
      <c r="P83" s="236">
        <v>3.9605244804017299</v>
      </c>
      <c r="Q83" s="236">
        <v>3.0251630941286112</v>
      </c>
      <c r="R83" s="236">
        <v>2.4726477024070022</v>
      </c>
      <c r="S83" s="236">
        <v>1.1796641839462279</v>
      </c>
    </row>
    <row r="84" spans="3:19" x14ac:dyDescent="0.35">
      <c r="C84" s="228"/>
      <c r="D84" s="233">
        <v>78</v>
      </c>
      <c r="E84" s="230" t="s">
        <v>854</v>
      </c>
      <c r="F84" s="232">
        <v>1793</v>
      </c>
      <c r="G84" s="232">
        <v>3323</v>
      </c>
      <c r="H84" s="232">
        <v>800</v>
      </c>
      <c r="I84" s="232">
        <v>56</v>
      </c>
      <c r="J84" s="232">
        <v>1735</v>
      </c>
      <c r="M84" s="235">
        <v>78</v>
      </c>
      <c r="N84" s="227" t="s">
        <v>756</v>
      </c>
      <c r="O84" s="236">
        <v>2.2453465818218938</v>
      </c>
      <c r="P84" s="236">
        <v>4.2980871131835521</v>
      </c>
      <c r="Q84" s="236">
        <v>3.2662751468199427</v>
      </c>
      <c r="R84" s="236">
        <v>2.2998932764140876</v>
      </c>
      <c r="S84" s="236">
        <v>0.77057576121313964</v>
      </c>
    </row>
    <row r="85" spans="3:19" x14ac:dyDescent="0.35">
      <c r="C85" s="228"/>
      <c r="D85" s="233">
        <v>79</v>
      </c>
      <c r="E85" s="230" t="s">
        <v>855</v>
      </c>
      <c r="F85" s="232">
        <v>2739</v>
      </c>
      <c r="G85" s="232">
        <v>1844</v>
      </c>
      <c r="H85" s="232">
        <v>489</v>
      </c>
      <c r="I85" s="232">
        <v>73</v>
      </c>
      <c r="J85" s="232">
        <v>1760</v>
      </c>
      <c r="M85" s="235">
        <v>79</v>
      </c>
      <c r="N85" s="227" t="s">
        <v>796</v>
      </c>
      <c r="O85" s="236">
        <v>2.0608899297423888</v>
      </c>
      <c r="P85" s="236">
        <v>4.371038732394366</v>
      </c>
      <c r="Q85" s="236">
        <v>3.1741835147744943</v>
      </c>
      <c r="R85" s="236">
        <v>2</v>
      </c>
      <c r="S85" s="236">
        <v>0.39400544959128064</v>
      </c>
    </row>
    <row r="86" spans="3:19" x14ac:dyDescent="0.35">
      <c r="C86" s="228"/>
      <c r="D86" s="231">
        <v>80</v>
      </c>
      <c r="E86" s="228" t="s">
        <v>856</v>
      </c>
      <c r="F86" s="232">
        <v>3197</v>
      </c>
      <c r="G86" s="232">
        <v>994</v>
      </c>
      <c r="H86" s="232">
        <v>351</v>
      </c>
      <c r="I86" s="232">
        <v>74</v>
      </c>
      <c r="J86" s="232">
        <v>1772</v>
      </c>
      <c r="M86" s="235">
        <v>80</v>
      </c>
      <c r="N86" s="227" t="s">
        <v>1134</v>
      </c>
      <c r="O86" s="236">
        <v>2.7512157665728179</v>
      </c>
      <c r="P86" s="236">
        <v>4.7395160078160226</v>
      </c>
      <c r="Q86" s="236">
        <v>3.626905041031653</v>
      </c>
      <c r="R86" s="236">
        <v>2.8926940639269407</v>
      </c>
      <c r="S86" s="236">
        <v>1.5894935514312678</v>
      </c>
    </row>
    <row r="87" spans="3:19" x14ac:dyDescent="0.35">
      <c r="C87" s="228"/>
      <c r="D87" s="233">
        <v>81</v>
      </c>
      <c r="E87" s="228" t="s">
        <v>857</v>
      </c>
      <c r="F87" s="228">
        <v>2669</v>
      </c>
      <c r="G87" s="228">
        <v>519</v>
      </c>
      <c r="H87" s="228">
        <v>208</v>
      </c>
      <c r="I87" s="228">
        <v>35</v>
      </c>
      <c r="J87" s="228">
        <v>1400</v>
      </c>
      <c r="M87" s="235">
        <v>81</v>
      </c>
      <c r="N87" s="227" t="s">
        <v>1135</v>
      </c>
      <c r="O87" s="236">
        <v>2.4318244170096022</v>
      </c>
      <c r="P87" s="236">
        <v>4.4837997704599628</v>
      </c>
      <c r="Q87" s="236">
        <v>3.4771132642833278</v>
      </c>
      <c r="R87" s="236">
        <v>2.6794425087108014</v>
      </c>
      <c r="S87" s="236">
        <v>1.3940910173933763</v>
      </c>
    </row>
    <row r="88" spans="3:19" x14ac:dyDescent="0.35">
      <c r="C88" s="228"/>
      <c r="D88" s="233">
        <v>82</v>
      </c>
      <c r="E88" s="228" t="s">
        <v>858</v>
      </c>
      <c r="F88" s="228">
        <v>1778</v>
      </c>
      <c r="G88" s="228">
        <v>321</v>
      </c>
      <c r="H88" s="228">
        <v>230</v>
      </c>
      <c r="I88" s="228">
        <v>27</v>
      </c>
      <c r="J88" s="228">
        <v>1277</v>
      </c>
      <c r="M88" s="235">
        <v>82</v>
      </c>
      <c r="N88" s="227" t="s">
        <v>1201</v>
      </c>
      <c r="O88" s="236">
        <v>2.7542829172785122</v>
      </c>
      <c r="P88" s="236">
        <v>4.4783005938784832</v>
      </c>
      <c r="Q88" s="236">
        <v>3.8405947441217152</v>
      </c>
      <c r="R88" s="236">
        <v>2.7072243346007605</v>
      </c>
      <c r="S88" s="236">
        <v>1.5871749408983451</v>
      </c>
    </row>
    <row r="89" spans="3:19" x14ac:dyDescent="0.35">
      <c r="C89" s="228"/>
      <c r="D89" s="233">
        <v>83</v>
      </c>
      <c r="E89" s="228" t="s">
        <v>859</v>
      </c>
      <c r="F89" s="228">
        <v>1106</v>
      </c>
      <c r="G89" s="228">
        <v>221</v>
      </c>
      <c r="H89" s="228">
        <v>194</v>
      </c>
      <c r="I89" s="228">
        <v>31</v>
      </c>
      <c r="J89" s="228">
        <v>1235</v>
      </c>
      <c r="M89" s="235">
        <v>83</v>
      </c>
      <c r="N89" s="227" t="s">
        <v>1244</v>
      </c>
      <c r="O89" s="236">
        <v>2.7144251415186416</v>
      </c>
      <c r="P89" s="236">
        <v>4.5153228205891107</v>
      </c>
      <c r="Q89" s="236">
        <v>3.6212051517939283</v>
      </c>
      <c r="R89" s="236">
        <v>2.824196597353497</v>
      </c>
      <c r="S89" s="236">
        <v>1.3802621628434586</v>
      </c>
    </row>
    <row r="90" spans="3:19" x14ac:dyDescent="0.35">
      <c r="C90" s="230"/>
      <c r="D90" s="233">
        <v>84</v>
      </c>
      <c r="E90" s="230" t="s">
        <v>860</v>
      </c>
      <c r="F90" s="232">
        <v>781</v>
      </c>
      <c r="G90" s="232">
        <v>132</v>
      </c>
      <c r="H90" s="232">
        <v>259</v>
      </c>
      <c r="I90" s="232">
        <v>43</v>
      </c>
      <c r="J90" s="232">
        <v>2071</v>
      </c>
      <c r="M90" s="235">
        <v>84</v>
      </c>
      <c r="N90" s="227" t="s">
        <v>1245</v>
      </c>
      <c r="O90" s="236">
        <v>2.4344135802469138</v>
      </c>
      <c r="P90" s="236">
        <v>4.4353963083604775</v>
      </c>
      <c r="Q90" s="236">
        <v>3.267605633802817</v>
      </c>
      <c r="R90" s="236">
        <v>2.5714285714285716</v>
      </c>
      <c r="S90" s="236">
        <v>1.0598290598290598</v>
      </c>
    </row>
    <row r="91" spans="3:19" x14ac:dyDescent="0.35">
      <c r="C91" s="228"/>
      <c r="D91" s="233">
        <v>85</v>
      </c>
      <c r="E91" s="234"/>
      <c r="F91" s="232"/>
      <c r="G91" s="232"/>
      <c r="H91" s="232"/>
      <c r="I91" s="232"/>
      <c r="J91" s="232"/>
      <c r="M91" s="235">
        <v>85</v>
      </c>
      <c r="N91" s="227" t="s">
        <v>2259</v>
      </c>
      <c r="O91" s="236">
        <v>2.9164067373674363</v>
      </c>
      <c r="P91" s="236">
        <v>4.808724165341812</v>
      </c>
      <c r="Q91" s="236">
        <v>4.0616487455197134</v>
      </c>
      <c r="R91" s="236">
        <v>2.9407582938388628</v>
      </c>
      <c r="S91" s="236">
        <v>2.1036077705827938</v>
      </c>
    </row>
    <row r="92" spans="3:19" x14ac:dyDescent="0.35">
      <c r="C92" s="228"/>
      <c r="D92" s="233">
        <v>86</v>
      </c>
      <c r="E92" s="237"/>
      <c r="F92" s="232"/>
      <c r="G92" s="232"/>
      <c r="H92" s="232"/>
      <c r="I92" s="232"/>
      <c r="J92" s="232"/>
      <c r="M92" s="235">
        <v>86</v>
      </c>
      <c r="N92" s="227" t="s">
        <v>1289</v>
      </c>
      <c r="O92" s="236">
        <v>3.0416210295728368</v>
      </c>
      <c r="P92" s="236">
        <v>4.7779447115384617</v>
      </c>
      <c r="Q92" s="236">
        <v>4.0095047523761878</v>
      </c>
      <c r="R92" s="236">
        <v>3.2839506172839505</v>
      </c>
      <c r="S92" s="236">
        <v>1.9250574712643678</v>
      </c>
    </row>
    <row r="93" spans="3:19" x14ac:dyDescent="0.35">
      <c r="C93" s="228"/>
      <c r="D93" s="233">
        <v>87</v>
      </c>
      <c r="E93" s="230"/>
      <c r="F93" s="232"/>
      <c r="G93" s="232"/>
      <c r="H93" s="232"/>
      <c r="I93" s="232"/>
      <c r="J93" s="232"/>
    </row>
    <row r="94" spans="3:19" x14ac:dyDescent="0.35">
      <c r="C94" s="228"/>
      <c r="D94" s="231">
        <v>88</v>
      </c>
      <c r="E94" s="230"/>
      <c r="F94" s="232">
        <v>22837</v>
      </c>
      <c r="G94" s="232">
        <v>60440</v>
      </c>
      <c r="H94" s="232">
        <v>12109</v>
      </c>
      <c r="I94" s="232">
        <v>1294</v>
      </c>
      <c r="J94" s="232">
        <v>25034</v>
      </c>
    </row>
    <row r="95" spans="3:19" x14ac:dyDescent="0.35">
      <c r="C95" s="228" t="s">
        <v>684</v>
      </c>
      <c r="D95" s="233">
        <v>89</v>
      </c>
      <c r="E95" s="230" t="s">
        <v>845</v>
      </c>
      <c r="F95" s="232">
        <v>0</v>
      </c>
      <c r="G95" s="232">
        <v>1237</v>
      </c>
      <c r="H95" s="232">
        <v>298</v>
      </c>
      <c r="I95" s="232">
        <v>0</v>
      </c>
      <c r="J95" s="232">
        <v>170</v>
      </c>
    </row>
    <row r="96" spans="3:19" x14ac:dyDescent="0.35">
      <c r="C96" s="228"/>
      <c r="D96" s="233">
        <v>90</v>
      </c>
      <c r="E96" s="230" t="s">
        <v>647</v>
      </c>
      <c r="F96" s="232">
        <v>0</v>
      </c>
      <c r="G96" s="232">
        <v>1306</v>
      </c>
      <c r="H96" s="232">
        <v>446</v>
      </c>
      <c r="I96" s="232">
        <v>0</v>
      </c>
      <c r="J96" s="232">
        <v>141</v>
      </c>
    </row>
    <row r="97" spans="3:10" x14ac:dyDescent="0.35">
      <c r="C97" s="228"/>
      <c r="D97" s="233">
        <v>91</v>
      </c>
      <c r="E97" s="230" t="s">
        <v>648</v>
      </c>
      <c r="F97" s="232">
        <v>0</v>
      </c>
      <c r="G97" s="232">
        <v>1155</v>
      </c>
      <c r="H97" s="232">
        <v>478</v>
      </c>
      <c r="I97" s="232">
        <v>0</v>
      </c>
      <c r="J97" s="232">
        <v>156</v>
      </c>
    </row>
    <row r="98" spans="3:10" x14ac:dyDescent="0.35">
      <c r="C98" s="228"/>
      <c r="D98" s="233">
        <v>92</v>
      </c>
      <c r="E98" s="230" t="s">
        <v>846</v>
      </c>
      <c r="F98" s="232">
        <v>26</v>
      </c>
      <c r="G98" s="232">
        <v>938</v>
      </c>
      <c r="H98" s="232">
        <v>426</v>
      </c>
      <c r="I98" s="232">
        <v>19</v>
      </c>
      <c r="J98" s="232">
        <v>176</v>
      </c>
    </row>
    <row r="99" spans="3:10" x14ac:dyDescent="0.35">
      <c r="C99" s="228"/>
      <c r="D99" s="233">
        <v>93</v>
      </c>
      <c r="E99" s="230" t="s">
        <v>847</v>
      </c>
      <c r="F99" s="232">
        <v>162</v>
      </c>
      <c r="G99" s="232">
        <v>379</v>
      </c>
      <c r="H99" s="232">
        <v>213</v>
      </c>
      <c r="I99" s="232">
        <v>23</v>
      </c>
      <c r="J99" s="232">
        <v>385</v>
      </c>
    </row>
    <row r="100" spans="3:10" x14ac:dyDescent="0.35">
      <c r="C100" s="228"/>
      <c r="D100" s="233">
        <v>94</v>
      </c>
      <c r="E100" s="230" t="s">
        <v>848</v>
      </c>
      <c r="F100" s="232">
        <v>297</v>
      </c>
      <c r="G100" s="232">
        <v>476</v>
      </c>
      <c r="H100" s="232">
        <v>134</v>
      </c>
      <c r="I100" s="232">
        <v>15</v>
      </c>
      <c r="J100" s="232">
        <v>443</v>
      </c>
    </row>
    <row r="101" spans="3:10" x14ac:dyDescent="0.35">
      <c r="C101" s="228"/>
      <c r="D101" s="233">
        <v>95</v>
      </c>
      <c r="E101" s="230" t="s">
        <v>849</v>
      </c>
      <c r="F101" s="232">
        <v>223</v>
      </c>
      <c r="G101" s="232">
        <v>798</v>
      </c>
      <c r="H101" s="232">
        <v>164</v>
      </c>
      <c r="I101" s="232">
        <v>10</v>
      </c>
      <c r="J101" s="232">
        <v>382</v>
      </c>
    </row>
    <row r="102" spans="3:10" x14ac:dyDescent="0.35">
      <c r="C102" s="228"/>
      <c r="D102" s="231">
        <v>96</v>
      </c>
      <c r="E102" s="230" t="s">
        <v>850</v>
      </c>
      <c r="F102" s="232">
        <v>129</v>
      </c>
      <c r="G102" s="232">
        <v>880</v>
      </c>
      <c r="H102" s="232">
        <v>179</v>
      </c>
      <c r="I102" s="232">
        <v>8</v>
      </c>
      <c r="J102" s="232">
        <v>333</v>
      </c>
    </row>
    <row r="103" spans="3:10" x14ac:dyDescent="0.35">
      <c r="C103" s="228"/>
      <c r="D103" s="233">
        <v>97</v>
      </c>
      <c r="E103" s="230" t="s">
        <v>851</v>
      </c>
      <c r="F103" s="232">
        <v>145</v>
      </c>
      <c r="G103" s="232">
        <v>1003</v>
      </c>
      <c r="H103" s="232">
        <v>257</v>
      </c>
      <c r="I103" s="232">
        <v>8</v>
      </c>
      <c r="J103" s="232">
        <v>393</v>
      </c>
    </row>
    <row r="104" spans="3:10" x14ac:dyDescent="0.35">
      <c r="C104" s="228"/>
      <c r="D104" s="233">
        <v>98</v>
      </c>
      <c r="E104" s="230" t="s">
        <v>852</v>
      </c>
      <c r="F104" s="232">
        <v>282</v>
      </c>
      <c r="G104" s="232">
        <v>975</v>
      </c>
      <c r="H104" s="232">
        <v>267</v>
      </c>
      <c r="I104" s="232">
        <v>4</v>
      </c>
      <c r="J104" s="232">
        <v>535</v>
      </c>
    </row>
    <row r="105" spans="3:10" x14ac:dyDescent="0.35">
      <c r="C105" s="228"/>
      <c r="D105" s="233">
        <v>99</v>
      </c>
      <c r="E105" s="230" t="s">
        <v>853</v>
      </c>
      <c r="F105" s="232">
        <v>594</v>
      </c>
      <c r="G105" s="232">
        <v>679</v>
      </c>
      <c r="H105" s="232">
        <v>205</v>
      </c>
      <c r="I105" s="232">
        <v>12</v>
      </c>
      <c r="J105" s="232">
        <v>673</v>
      </c>
    </row>
    <row r="106" spans="3:10" x14ac:dyDescent="0.35">
      <c r="C106" s="228"/>
      <c r="D106" s="233">
        <v>100</v>
      </c>
      <c r="E106" s="230" t="s">
        <v>854</v>
      </c>
      <c r="F106" s="232">
        <v>987</v>
      </c>
      <c r="G106" s="232">
        <v>425</v>
      </c>
      <c r="H106" s="232">
        <v>165</v>
      </c>
      <c r="I106" s="232">
        <v>15</v>
      </c>
      <c r="J106" s="232">
        <v>828</v>
      </c>
    </row>
    <row r="107" spans="3:10" x14ac:dyDescent="0.35">
      <c r="C107" s="228"/>
      <c r="D107" s="233">
        <v>101</v>
      </c>
      <c r="E107" s="228" t="s">
        <v>855</v>
      </c>
      <c r="F107" s="232">
        <v>1299</v>
      </c>
      <c r="G107" s="232">
        <v>212</v>
      </c>
      <c r="H107" s="232">
        <v>111</v>
      </c>
      <c r="I107" s="232">
        <v>14</v>
      </c>
      <c r="J107" s="232">
        <v>907</v>
      </c>
    </row>
    <row r="108" spans="3:10" x14ac:dyDescent="0.35">
      <c r="C108" s="228"/>
      <c r="D108" s="233">
        <v>102</v>
      </c>
      <c r="E108" s="228" t="s">
        <v>856</v>
      </c>
      <c r="F108" s="228">
        <v>1524</v>
      </c>
      <c r="G108" s="228">
        <v>139</v>
      </c>
      <c r="H108" s="228">
        <v>71</v>
      </c>
      <c r="I108" s="228">
        <v>15</v>
      </c>
      <c r="J108" s="228">
        <v>998</v>
      </c>
    </row>
    <row r="109" spans="3:10" x14ac:dyDescent="0.35">
      <c r="C109" s="228"/>
      <c r="D109" s="233">
        <v>103</v>
      </c>
      <c r="E109" s="228" t="s">
        <v>857</v>
      </c>
      <c r="F109" s="228">
        <v>1241</v>
      </c>
      <c r="G109" s="228">
        <v>83</v>
      </c>
      <c r="H109" s="228">
        <v>47</v>
      </c>
      <c r="I109" s="228">
        <v>11</v>
      </c>
      <c r="J109" s="228">
        <v>771</v>
      </c>
    </row>
    <row r="110" spans="3:10" x14ac:dyDescent="0.35">
      <c r="C110" s="228"/>
      <c r="D110" s="231">
        <v>104</v>
      </c>
      <c r="E110" s="228" t="s">
        <v>858</v>
      </c>
      <c r="F110" s="228">
        <v>761</v>
      </c>
      <c r="G110" s="228">
        <v>53</v>
      </c>
      <c r="H110" s="228">
        <v>41</v>
      </c>
      <c r="I110" s="228">
        <v>10</v>
      </c>
      <c r="J110" s="228">
        <v>601</v>
      </c>
    </row>
    <row r="111" spans="3:10" x14ac:dyDescent="0.35">
      <c r="C111" s="230"/>
      <c r="D111" s="233">
        <v>105</v>
      </c>
      <c r="E111" s="230" t="s">
        <v>859</v>
      </c>
      <c r="F111" s="232">
        <v>414</v>
      </c>
      <c r="G111" s="232">
        <v>35</v>
      </c>
      <c r="H111" s="232">
        <v>38</v>
      </c>
      <c r="I111" s="232">
        <v>13</v>
      </c>
      <c r="J111" s="232">
        <v>531</v>
      </c>
    </row>
    <row r="112" spans="3:10" x14ac:dyDescent="0.35">
      <c r="C112" s="228"/>
      <c r="D112" s="233">
        <v>106</v>
      </c>
      <c r="E112" s="234" t="s">
        <v>860</v>
      </c>
      <c r="F112" s="232">
        <v>262</v>
      </c>
      <c r="G112" s="232">
        <v>33</v>
      </c>
      <c r="H112" s="232">
        <v>64</v>
      </c>
      <c r="I112" s="232">
        <v>3</v>
      </c>
      <c r="J112" s="232">
        <v>753</v>
      </c>
    </row>
    <row r="113" spans="3:10" x14ac:dyDescent="0.35">
      <c r="C113" s="228"/>
      <c r="D113" s="233">
        <v>107</v>
      </c>
      <c r="E113" s="237"/>
      <c r="F113" s="232"/>
      <c r="G113" s="232"/>
      <c r="H113" s="232"/>
      <c r="I113" s="232"/>
      <c r="J113" s="232"/>
    </row>
    <row r="114" spans="3:10" x14ac:dyDescent="0.35">
      <c r="C114" s="228"/>
      <c r="D114" s="233">
        <v>108</v>
      </c>
      <c r="E114" s="230"/>
      <c r="F114" s="232"/>
      <c r="G114" s="232"/>
      <c r="H114" s="232"/>
      <c r="I114" s="232"/>
      <c r="J114" s="232"/>
    </row>
    <row r="115" spans="3:10" x14ac:dyDescent="0.35">
      <c r="C115" s="228"/>
      <c r="D115" s="233">
        <v>109</v>
      </c>
      <c r="E115" s="230"/>
      <c r="F115" s="232"/>
      <c r="G115" s="232"/>
      <c r="H115" s="232"/>
      <c r="I115" s="232"/>
      <c r="J115" s="232"/>
    </row>
    <row r="116" spans="3:10" x14ac:dyDescent="0.35">
      <c r="C116" s="228"/>
      <c r="D116" s="233">
        <v>110</v>
      </c>
      <c r="E116" s="230"/>
      <c r="F116" s="232">
        <v>8346</v>
      </c>
      <c r="G116" s="232">
        <v>10806</v>
      </c>
      <c r="H116" s="232">
        <v>3604</v>
      </c>
      <c r="I116" s="232">
        <v>180</v>
      </c>
      <c r="J116" s="232">
        <v>9176</v>
      </c>
    </row>
    <row r="117" spans="3:10" x14ac:dyDescent="0.35">
      <c r="C117" s="228" t="s">
        <v>685</v>
      </c>
      <c r="D117" s="233">
        <v>111</v>
      </c>
      <c r="E117" s="230" t="s">
        <v>845</v>
      </c>
      <c r="F117" s="232">
        <v>0</v>
      </c>
      <c r="G117" s="232">
        <v>2278</v>
      </c>
      <c r="H117" s="232">
        <v>407</v>
      </c>
      <c r="I117" s="232">
        <v>0</v>
      </c>
      <c r="J117" s="232">
        <v>238</v>
      </c>
    </row>
    <row r="118" spans="3:10" x14ac:dyDescent="0.35">
      <c r="C118" s="228"/>
      <c r="D118" s="231">
        <v>112</v>
      </c>
      <c r="E118" s="230" t="s">
        <v>647</v>
      </c>
      <c r="F118" s="232">
        <v>0</v>
      </c>
      <c r="G118" s="232">
        <v>2522</v>
      </c>
      <c r="H118" s="232">
        <v>590</v>
      </c>
      <c r="I118" s="232">
        <v>0</v>
      </c>
      <c r="J118" s="232">
        <v>230</v>
      </c>
    </row>
    <row r="119" spans="3:10" x14ac:dyDescent="0.35">
      <c r="C119" s="228"/>
      <c r="D119" s="233">
        <v>113</v>
      </c>
      <c r="E119" s="230" t="s">
        <v>648</v>
      </c>
      <c r="F119" s="232">
        <v>0</v>
      </c>
      <c r="G119" s="232">
        <v>2180</v>
      </c>
      <c r="H119" s="232">
        <v>613</v>
      </c>
      <c r="I119" s="232">
        <v>0</v>
      </c>
      <c r="J119" s="232">
        <v>191</v>
      </c>
    </row>
    <row r="120" spans="3:10" x14ac:dyDescent="0.35">
      <c r="C120" s="228"/>
      <c r="D120" s="233">
        <v>114</v>
      </c>
      <c r="E120" s="230" t="s">
        <v>846</v>
      </c>
      <c r="F120" s="232">
        <v>49</v>
      </c>
      <c r="G120" s="232">
        <v>1926</v>
      </c>
      <c r="H120" s="232">
        <v>687</v>
      </c>
      <c r="I120" s="232">
        <v>22</v>
      </c>
      <c r="J120" s="232">
        <v>323</v>
      </c>
    </row>
    <row r="121" spans="3:10" x14ac:dyDescent="0.35">
      <c r="C121" s="228"/>
      <c r="D121" s="233">
        <v>115</v>
      </c>
      <c r="E121" s="230" t="s">
        <v>847</v>
      </c>
      <c r="F121" s="232">
        <v>369</v>
      </c>
      <c r="G121" s="232">
        <v>1066</v>
      </c>
      <c r="H121" s="232">
        <v>365</v>
      </c>
      <c r="I121" s="232">
        <v>55</v>
      </c>
      <c r="J121" s="232">
        <v>660</v>
      </c>
    </row>
    <row r="122" spans="3:10" x14ac:dyDescent="0.35">
      <c r="C122" s="228"/>
      <c r="D122" s="233">
        <v>116</v>
      </c>
      <c r="E122" s="230" t="s">
        <v>848</v>
      </c>
      <c r="F122" s="232">
        <v>711</v>
      </c>
      <c r="G122" s="232">
        <v>938</v>
      </c>
      <c r="H122" s="232">
        <v>256</v>
      </c>
      <c r="I122" s="232">
        <v>31</v>
      </c>
      <c r="J122" s="232">
        <v>662</v>
      </c>
    </row>
    <row r="123" spans="3:10" x14ac:dyDescent="0.35">
      <c r="C123" s="228"/>
      <c r="D123" s="233">
        <v>117</v>
      </c>
      <c r="E123" s="230" t="s">
        <v>849</v>
      </c>
      <c r="F123" s="232">
        <v>425</v>
      </c>
      <c r="G123" s="232">
        <v>1494</v>
      </c>
      <c r="H123" s="232">
        <v>247</v>
      </c>
      <c r="I123" s="232">
        <v>9</v>
      </c>
      <c r="J123" s="232">
        <v>476</v>
      </c>
    </row>
    <row r="124" spans="3:10" x14ac:dyDescent="0.35">
      <c r="C124" s="228"/>
      <c r="D124" s="233">
        <v>118</v>
      </c>
      <c r="E124" s="230" t="s">
        <v>850</v>
      </c>
      <c r="F124" s="232">
        <v>181</v>
      </c>
      <c r="G124" s="232">
        <v>1657</v>
      </c>
      <c r="H124" s="232">
        <v>280</v>
      </c>
      <c r="I124" s="232">
        <v>9</v>
      </c>
      <c r="J124" s="232">
        <v>448</v>
      </c>
    </row>
    <row r="125" spans="3:10" x14ac:dyDescent="0.35">
      <c r="C125" s="228"/>
      <c r="D125" s="233">
        <v>119</v>
      </c>
      <c r="E125" s="230" t="s">
        <v>851</v>
      </c>
      <c r="F125" s="232">
        <v>207</v>
      </c>
      <c r="G125" s="232">
        <v>1795</v>
      </c>
      <c r="H125" s="232">
        <v>295</v>
      </c>
      <c r="I125" s="232">
        <v>9</v>
      </c>
      <c r="J125" s="232">
        <v>478</v>
      </c>
    </row>
    <row r="126" spans="3:10" x14ac:dyDescent="0.35">
      <c r="C126" s="228"/>
      <c r="D126" s="231">
        <v>120</v>
      </c>
      <c r="E126" s="230" t="s">
        <v>852</v>
      </c>
      <c r="F126" s="232">
        <v>390</v>
      </c>
      <c r="G126" s="232">
        <v>1814</v>
      </c>
      <c r="H126" s="232">
        <v>363</v>
      </c>
      <c r="I126" s="232">
        <v>14</v>
      </c>
      <c r="J126" s="232">
        <v>614</v>
      </c>
    </row>
    <row r="127" spans="3:10" x14ac:dyDescent="0.35">
      <c r="C127" s="228"/>
      <c r="D127" s="233">
        <v>121</v>
      </c>
      <c r="E127" s="230" t="s">
        <v>853</v>
      </c>
      <c r="F127" s="232">
        <v>798</v>
      </c>
      <c r="G127" s="232">
        <v>1374</v>
      </c>
      <c r="H127" s="232">
        <v>289</v>
      </c>
      <c r="I127" s="232">
        <v>22</v>
      </c>
      <c r="J127" s="232">
        <v>714</v>
      </c>
    </row>
    <row r="128" spans="3:10" x14ac:dyDescent="0.35">
      <c r="C128" s="228"/>
      <c r="D128" s="233">
        <v>122</v>
      </c>
      <c r="E128" s="228" t="s">
        <v>854</v>
      </c>
      <c r="F128" s="232">
        <v>1399</v>
      </c>
      <c r="G128" s="232">
        <v>842</v>
      </c>
      <c r="H128" s="232">
        <v>228</v>
      </c>
      <c r="I128" s="232">
        <v>24</v>
      </c>
      <c r="J128" s="232">
        <v>854</v>
      </c>
    </row>
    <row r="129" spans="3:10" x14ac:dyDescent="0.35">
      <c r="C129" s="228"/>
      <c r="D129" s="233">
        <v>123</v>
      </c>
      <c r="E129" s="228" t="s">
        <v>855</v>
      </c>
      <c r="F129" s="228">
        <v>1684</v>
      </c>
      <c r="G129" s="228">
        <v>409</v>
      </c>
      <c r="H129" s="228">
        <v>147</v>
      </c>
      <c r="I129" s="228">
        <v>23</v>
      </c>
      <c r="J129" s="228">
        <v>832</v>
      </c>
    </row>
    <row r="130" spans="3:10" x14ac:dyDescent="0.35">
      <c r="C130" s="228"/>
      <c r="D130" s="233">
        <v>124</v>
      </c>
      <c r="E130" s="228" t="s">
        <v>856</v>
      </c>
      <c r="F130" s="228">
        <v>1795</v>
      </c>
      <c r="G130" s="228">
        <v>239</v>
      </c>
      <c r="H130" s="228">
        <v>81</v>
      </c>
      <c r="I130" s="228">
        <v>22</v>
      </c>
      <c r="J130" s="228">
        <v>811</v>
      </c>
    </row>
    <row r="131" spans="3:10" x14ac:dyDescent="0.35">
      <c r="C131" s="228"/>
      <c r="D131" s="233">
        <v>125</v>
      </c>
      <c r="E131" s="228" t="s">
        <v>857</v>
      </c>
      <c r="F131" s="228">
        <v>1423</v>
      </c>
      <c r="G131" s="228">
        <v>144</v>
      </c>
      <c r="H131" s="228">
        <v>57</v>
      </c>
      <c r="I131" s="228">
        <v>20</v>
      </c>
      <c r="J131" s="228">
        <v>670</v>
      </c>
    </row>
    <row r="132" spans="3:10" x14ac:dyDescent="0.35">
      <c r="C132" s="230"/>
      <c r="D132" s="233">
        <v>126</v>
      </c>
      <c r="E132" s="230" t="s">
        <v>858</v>
      </c>
      <c r="F132" s="232">
        <v>868</v>
      </c>
      <c r="G132" s="232">
        <v>88</v>
      </c>
      <c r="H132" s="232">
        <v>53</v>
      </c>
      <c r="I132" s="232">
        <v>12</v>
      </c>
      <c r="J132" s="232">
        <v>623</v>
      </c>
    </row>
    <row r="133" spans="3:10" x14ac:dyDescent="0.35">
      <c r="C133" s="228"/>
      <c r="D133" s="233">
        <v>127</v>
      </c>
      <c r="E133" s="234" t="s">
        <v>859</v>
      </c>
      <c r="F133" s="232">
        <v>496</v>
      </c>
      <c r="G133" s="232">
        <v>46</v>
      </c>
      <c r="H133" s="232">
        <v>64</v>
      </c>
      <c r="I133" s="232">
        <v>6</v>
      </c>
      <c r="J133" s="232">
        <v>497</v>
      </c>
    </row>
    <row r="134" spans="3:10" x14ac:dyDescent="0.35">
      <c r="C134" s="228"/>
      <c r="D134" s="231">
        <v>128</v>
      </c>
      <c r="E134" s="237" t="s">
        <v>860</v>
      </c>
      <c r="F134" s="232">
        <v>271</v>
      </c>
      <c r="G134" s="232">
        <v>25</v>
      </c>
      <c r="H134" s="232">
        <v>69</v>
      </c>
      <c r="I134" s="232">
        <v>11</v>
      </c>
      <c r="J134" s="232">
        <v>714</v>
      </c>
    </row>
    <row r="135" spans="3:10" x14ac:dyDescent="0.35">
      <c r="C135" s="228"/>
      <c r="D135" s="233">
        <v>129</v>
      </c>
      <c r="E135" s="230"/>
      <c r="F135" s="232"/>
      <c r="G135" s="232"/>
      <c r="H135" s="232"/>
      <c r="I135" s="232"/>
      <c r="J135" s="232"/>
    </row>
    <row r="136" spans="3:10" x14ac:dyDescent="0.35">
      <c r="C136" s="228"/>
      <c r="D136" s="233">
        <v>130</v>
      </c>
      <c r="E136" s="230"/>
      <c r="F136" s="232"/>
      <c r="G136" s="232"/>
      <c r="H136" s="232"/>
      <c r="I136" s="232"/>
      <c r="J136" s="232"/>
    </row>
    <row r="137" spans="3:10" x14ac:dyDescent="0.35">
      <c r="C137" s="228"/>
      <c r="D137" s="233">
        <v>131</v>
      </c>
      <c r="E137" s="230"/>
      <c r="F137" s="232"/>
      <c r="G137" s="232"/>
      <c r="H137" s="232"/>
      <c r="I137" s="232"/>
      <c r="J137" s="232"/>
    </row>
    <row r="138" spans="3:10" x14ac:dyDescent="0.35">
      <c r="C138" s="228"/>
      <c r="D138" s="233">
        <v>132</v>
      </c>
      <c r="E138" s="230"/>
      <c r="F138" s="232">
        <v>11066</v>
      </c>
      <c r="G138" s="232">
        <v>20837</v>
      </c>
      <c r="H138" s="232">
        <v>5091</v>
      </c>
      <c r="I138" s="232">
        <v>289</v>
      </c>
      <c r="J138" s="232">
        <v>10035</v>
      </c>
    </row>
    <row r="139" spans="3:10" x14ac:dyDescent="0.35">
      <c r="C139" s="228" t="s">
        <v>686</v>
      </c>
      <c r="D139" s="233">
        <v>133</v>
      </c>
      <c r="E139" s="230" t="s">
        <v>845</v>
      </c>
      <c r="F139" s="232">
        <v>0</v>
      </c>
      <c r="G139" s="232">
        <v>4403</v>
      </c>
      <c r="H139" s="232">
        <v>274</v>
      </c>
      <c r="I139" s="232">
        <v>0</v>
      </c>
      <c r="J139" s="232">
        <v>281</v>
      </c>
    </row>
    <row r="140" spans="3:10" x14ac:dyDescent="0.35">
      <c r="C140" s="228"/>
      <c r="D140" s="233">
        <v>134</v>
      </c>
      <c r="E140" s="230" t="s">
        <v>647</v>
      </c>
      <c r="F140" s="232">
        <v>0</v>
      </c>
      <c r="G140" s="232">
        <v>5617</v>
      </c>
      <c r="H140" s="232">
        <v>561</v>
      </c>
      <c r="I140" s="232">
        <v>0</v>
      </c>
      <c r="J140" s="232">
        <v>343</v>
      </c>
    </row>
    <row r="141" spans="3:10" x14ac:dyDescent="0.35">
      <c r="C141" s="228"/>
      <c r="D141" s="233">
        <v>135</v>
      </c>
      <c r="E141" s="230" t="s">
        <v>648</v>
      </c>
      <c r="F141" s="232">
        <v>0</v>
      </c>
      <c r="G141" s="232">
        <v>5659</v>
      </c>
      <c r="H141" s="232">
        <v>821</v>
      </c>
      <c r="I141" s="232">
        <v>0</v>
      </c>
      <c r="J141" s="232">
        <v>386</v>
      </c>
    </row>
    <row r="142" spans="3:10" x14ac:dyDescent="0.35">
      <c r="C142" s="228"/>
      <c r="D142" s="231">
        <v>136</v>
      </c>
      <c r="E142" s="230" t="s">
        <v>846</v>
      </c>
      <c r="F142" s="232">
        <v>25</v>
      </c>
      <c r="G142" s="232">
        <v>4656</v>
      </c>
      <c r="H142" s="232">
        <v>938</v>
      </c>
      <c r="I142" s="232">
        <v>69</v>
      </c>
      <c r="J142" s="232">
        <v>593</v>
      </c>
    </row>
    <row r="143" spans="3:10" x14ac:dyDescent="0.35">
      <c r="C143" s="228"/>
      <c r="D143" s="233">
        <v>137</v>
      </c>
      <c r="E143" s="230" t="s">
        <v>847</v>
      </c>
      <c r="F143" s="232">
        <v>246</v>
      </c>
      <c r="G143" s="232">
        <v>2961</v>
      </c>
      <c r="H143" s="232">
        <v>714</v>
      </c>
      <c r="I143" s="232">
        <v>165</v>
      </c>
      <c r="J143" s="232">
        <v>900</v>
      </c>
    </row>
    <row r="144" spans="3:10" x14ac:dyDescent="0.35">
      <c r="C144" s="228"/>
      <c r="D144" s="233">
        <v>138</v>
      </c>
      <c r="E144" s="230" t="s">
        <v>848</v>
      </c>
      <c r="F144" s="232">
        <v>1063</v>
      </c>
      <c r="G144" s="232">
        <v>1211</v>
      </c>
      <c r="H144" s="232">
        <v>368</v>
      </c>
      <c r="I144" s="232">
        <v>82</v>
      </c>
      <c r="J144" s="232">
        <v>1087</v>
      </c>
    </row>
    <row r="145" spans="3:10" x14ac:dyDescent="0.35">
      <c r="C145" s="228"/>
      <c r="D145" s="233">
        <v>139</v>
      </c>
      <c r="E145" s="230" t="s">
        <v>849</v>
      </c>
      <c r="F145" s="232">
        <v>1290</v>
      </c>
      <c r="G145" s="232">
        <v>1695</v>
      </c>
      <c r="H145" s="232">
        <v>205</v>
      </c>
      <c r="I145" s="232">
        <v>45</v>
      </c>
      <c r="J145" s="232">
        <v>1015</v>
      </c>
    </row>
    <row r="146" spans="3:10" x14ac:dyDescent="0.35">
      <c r="C146" s="228"/>
      <c r="D146" s="233">
        <v>140</v>
      </c>
      <c r="E146" s="230" t="s">
        <v>850</v>
      </c>
      <c r="F146" s="232">
        <v>749</v>
      </c>
      <c r="G146" s="232">
        <v>3355</v>
      </c>
      <c r="H146" s="232">
        <v>259</v>
      </c>
      <c r="I146" s="232">
        <v>14</v>
      </c>
      <c r="J146" s="232">
        <v>836</v>
      </c>
    </row>
    <row r="147" spans="3:10" x14ac:dyDescent="0.35">
      <c r="C147" s="228"/>
      <c r="D147" s="233">
        <v>141</v>
      </c>
      <c r="E147" s="230" t="s">
        <v>851</v>
      </c>
      <c r="F147" s="232">
        <v>587</v>
      </c>
      <c r="G147" s="232">
        <v>4975</v>
      </c>
      <c r="H147" s="232">
        <v>480</v>
      </c>
      <c r="I147" s="232">
        <v>17</v>
      </c>
      <c r="J147" s="232">
        <v>982</v>
      </c>
    </row>
    <row r="148" spans="3:10" x14ac:dyDescent="0.35">
      <c r="C148" s="228"/>
      <c r="D148" s="233">
        <v>142</v>
      </c>
      <c r="E148" s="230" t="s">
        <v>852</v>
      </c>
      <c r="F148" s="232">
        <v>648</v>
      </c>
      <c r="G148" s="232">
        <v>5723</v>
      </c>
      <c r="H148" s="232">
        <v>667</v>
      </c>
      <c r="I148" s="232">
        <v>12</v>
      </c>
      <c r="J148" s="232">
        <v>1084</v>
      </c>
    </row>
    <row r="149" spans="3:10" x14ac:dyDescent="0.35">
      <c r="C149" s="228"/>
      <c r="D149" s="233">
        <v>143</v>
      </c>
      <c r="E149" s="228" t="s">
        <v>853</v>
      </c>
      <c r="F149" s="232">
        <v>867</v>
      </c>
      <c r="G149" s="232">
        <v>4769</v>
      </c>
      <c r="H149" s="232">
        <v>634</v>
      </c>
      <c r="I149" s="232">
        <v>21</v>
      </c>
      <c r="J149" s="232">
        <v>1121</v>
      </c>
    </row>
    <row r="150" spans="3:10" x14ac:dyDescent="0.35">
      <c r="C150" s="228"/>
      <c r="D150" s="231">
        <v>144</v>
      </c>
      <c r="E150" s="228" t="s">
        <v>854</v>
      </c>
      <c r="F150" s="228">
        <v>1616</v>
      </c>
      <c r="G150" s="228">
        <v>3256</v>
      </c>
      <c r="H150" s="228">
        <v>570</v>
      </c>
      <c r="I150" s="228">
        <v>28</v>
      </c>
      <c r="J150" s="228">
        <v>1310</v>
      </c>
    </row>
    <row r="151" spans="3:10" x14ac:dyDescent="0.35">
      <c r="C151" s="228"/>
      <c r="D151" s="233">
        <v>145</v>
      </c>
      <c r="E151" s="228" t="s">
        <v>855</v>
      </c>
      <c r="F151" s="228">
        <v>2375</v>
      </c>
      <c r="G151" s="228">
        <v>1500</v>
      </c>
      <c r="H151" s="228">
        <v>321</v>
      </c>
      <c r="I151" s="228">
        <v>37</v>
      </c>
      <c r="J151" s="228">
        <v>1387</v>
      </c>
    </row>
    <row r="152" spans="3:10" x14ac:dyDescent="0.35">
      <c r="C152" s="228"/>
      <c r="D152" s="233">
        <v>146</v>
      </c>
      <c r="E152" s="228" t="s">
        <v>856</v>
      </c>
      <c r="F152" s="228">
        <v>2837</v>
      </c>
      <c r="G152" s="228">
        <v>683</v>
      </c>
      <c r="H152" s="228">
        <v>214</v>
      </c>
      <c r="I152" s="228">
        <v>31</v>
      </c>
      <c r="J152" s="228">
        <v>1428</v>
      </c>
    </row>
    <row r="153" spans="3:10" x14ac:dyDescent="0.35">
      <c r="C153" s="230"/>
      <c r="D153" s="233">
        <v>147</v>
      </c>
      <c r="E153" s="230" t="s">
        <v>857</v>
      </c>
      <c r="F153" s="232">
        <v>2362</v>
      </c>
      <c r="G153" s="232">
        <v>305</v>
      </c>
      <c r="H153" s="232">
        <v>118</v>
      </c>
      <c r="I153" s="232">
        <v>20</v>
      </c>
      <c r="J153" s="232">
        <v>1308</v>
      </c>
    </row>
    <row r="154" spans="3:10" x14ac:dyDescent="0.35">
      <c r="C154" s="228"/>
      <c r="D154" s="233">
        <v>148</v>
      </c>
      <c r="E154" s="234" t="s">
        <v>858</v>
      </c>
      <c r="F154" s="232">
        <v>1440</v>
      </c>
      <c r="G154" s="232">
        <v>181</v>
      </c>
      <c r="H154" s="232">
        <v>110</v>
      </c>
      <c r="I154" s="232">
        <v>24</v>
      </c>
      <c r="J154" s="232">
        <v>1111</v>
      </c>
    </row>
    <row r="155" spans="3:10" x14ac:dyDescent="0.35">
      <c r="C155" s="228"/>
      <c r="D155" s="233">
        <v>149</v>
      </c>
      <c r="E155" s="237" t="s">
        <v>859</v>
      </c>
      <c r="F155" s="232">
        <v>899</v>
      </c>
      <c r="G155" s="232">
        <v>114</v>
      </c>
      <c r="H155" s="232">
        <v>81</v>
      </c>
      <c r="I155" s="232">
        <v>36</v>
      </c>
      <c r="J155" s="232">
        <v>1078</v>
      </c>
    </row>
    <row r="156" spans="3:10" x14ac:dyDescent="0.35">
      <c r="C156" s="228"/>
      <c r="D156" s="233">
        <v>150</v>
      </c>
      <c r="E156" s="230" t="s">
        <v>860</v>
      </c>
      <c r="F156" s="232">
        <v>791</v>
      </c>
      <c r="G156" s="232">
        <v>128</v>
      </c>
      <c r="H156" s="232">
        <v>230</v>
      </c>
      <c r="I156" s="232">
        <v>28</v>
      </c>
      <c r="J156" s="232">
        <v>2369</v>
      </c>
    </row>
    <row r="157" spans="3:10" x14ac:dyDescent="0.35">
      <c r="C157" s="228"/>
      <c r="D157" s="233">
        <v>151</v>
      </c>
      <c r="E157" s="230"/>
      <c r="F157" s="232"/>
      <c r="G157" s="232"/>
      <c r="H157" s="232"/>
      <c r="I157" s="232"/>
      <c r="J157" s="232"/>
    </row>
    <row r="158" spans="3:10" x14ac:dyDescent="0.35">
      <c r="C158" s="228"/>
      <c r="D158" s="231">
        <v>152</v>
      </c>
      <c r="E158" s="230"/>
      <c r="F158" s="232"/>
      <c r="G158" s="232"/>
      <c r="H158" s="232"/>
      <c r="I158" s="232"/>
      <c r="J158" s="232"/>
    </row>
    <row r="159" spans="3:10" x14ac:dyDescent="0.35">
      <c r="C159" s="228"/>
      <c r="D159" s="233">
        <v>153</v>
      </c>
      <c r="E159" s="230"/>
      <c r="F159" s="232"/>
      <c r="G159" s="232"/>
      <c r="H159" s="232"/>
      <c r="I159" s="232"/>
      <c r="J159" s="232"/>
    </row>
    <row r="160" spans="3:10" x14ac:dyDescent="0.35">
      <c r="C160" s="228"/>
      <c r="D160" s="233">
        <v>154</v>
      </c>
      <c r="E160" s="230"/>
      <c r="F160" s="232">
        <v>17795</v>
      </c>
      <c r="G160" s="232">
        <v>51191</v>
      </c>
      <c r="H160" s="232">
        <v>7565</v>
      </c>
      <c r="I160" s="232">
        <v>629</v>
      </c>
      <c r="J160" s="232">
        <v>18619</v>
      </c>
    </row>
    <row r="161" spans="3:10" x14ac:dyDescent="0.35">
      <c r="C161" s="228" t="s">
        <v>687</v>
      </c>
      <c r="D161" s="233">
        <v>155</v>
      </c>
      <c r="E161" s="230" t="s">
        <v>845</v>
      </c>
      <c r="F161" s="232">
        <v>0</v>
      </c>
      <c r="G161" s="232">
        <v>439</v>
      </c>
      <c r="H161" s="232">
        <v>154</v>
      </c>
      <c r="I161" s="232">
        <v>0</v>
      </c>
      <c r="J161" s="232">
        <v>76</v>
      </c>
    </row>
    <row r="162" spans="3:10" x14ac:dyDescent="0.35">
      <c r="C162" s="228"/>
      <c r="D162" s="233">
        <v>156</v>
      </c>
      <c r="E162" s="230" t="s">
        <v>647</v>
      </c>
      <c r="F162" s="232">
        <v>0</v>
      </c>
      <c r="G162" s="232">
        <v>488</v>
      </c>
      <c r="H162" s="232">
        <v>189</v>
      </c>
      <c r="I162" s="232">
        <v>0</v>
      </c>
      <c r="J162" s="232">
        <v>57</v>
      </c>
    </row>
    <row r="163" spans="3:10" x14ac:dyDescent="0.35">
      <c r="C163" s="228"/>
      <c r="D163" s="233">
        <v>157</v>
      </c>
      <c r="E163" s="230" t="s">
        <v>648</v>
      </c>
      <c r="F163" s="232">
        <v>0</v>
      </c>
      <c r="G163" s="232">
        <v>484</v>
      </c>
      <c r="H163" s="232">
        <v>218</v>
      </c>
      <c r="I163" s="232">
        <v>0</v>
      </c>
      <c r="J163" s="232">
        <v>63</v>
      </c>
    </row>
    <row r="164" spans="3:10" x14ac:dyDescent="0.35">
      <c r="C164" s="228"/>
      <c r="D164" s="233">
        <v>158</v>
      </c>
      <c r="E164" s="230" t="s">
        <v>846</v>
      </c>
      <c r="F164" s="232">
        <v>22</v>
      </c>
      <c r="G164" s="232">
        <v>440</v>
      </c>
      <c r="H164" s="232">
        <v>181</v>
      </c>
      <c r="I164" s="232">
        <v>10</v>
      </c>
      <c r="J164" s="232">
        <v>125</v>
      </c>
    </row>
    <row r="165" spans="3:10" x14ac:dyDescent="0.35">
      <c r="C165" s="228"/>
      <c r="D165" s="233">
        <v>159</v>
      </c>
      <c r="E165" s="230" t="s">
        <v>847</v>
      </c>
      <c r="F165" s="232">
        <v>91</v>
      </c>
      <c r="G165" s="232">
        <v>199</v>
      </c>
      <c r="H165" s="232">
        <v>95</v>
      </c>
      <c r="I165" s="232">
        <v>13</v>
      </c>
      <c r="J165" s="232">
        <v>248</v>
      </c>
    </row>
    <row r="166" spans="3:10" x14ac:dyDescent="0.35">
      <c r="C166" s="228"/>
      <c r="D166" s="231">
        <v>160</v>
      </c>
      <c r="E166" s="230" t="s">
        <v>848</v>
      </c>
      <c r="F166" s="232">
        <v>127</v>
      </c>
      <c r="G166" s="232">
        <v>179</v>
      </c>
      <c r="H166" s="232">
        <v>68</v>
      </c>
      <c r="I166" s="232">
        <v>7</v>
      </c>
      <c r="J166" s="232">
        <v>212</v>
      </c>
    </row>
    <row r="167" spans="3:10" x14ac:dyDescent="0.35">
      <c r="C167" s="228"/>
      <c r="D167" s="233">
        <v>161</v>
      </c>
      <c r="E167" s="230" t="s">
        <v>849</v>
      </c>
      <c r="F167" s="232">
        <v>89</v>
      </c>
      <c r="G167" s="232">
        <v>310</v>
      </c>
      <c r="H167" s="232">
        <v>67</v>
      </c>
      <c r="I167" s="232">
        <v>9</v>
      </c>
      <c r="J167" s="232">
        <v>145</v>
      </c>
    </row>
    <row r="168" spans="3:10" x14ac:dyDescent="0.35">
      <c r="C168" s="228"/>
      <c r="D168" s="233">
        <v>162</v>
      </c>
      <c r="E168" s="230" t="s">
        <v>850</v>
      </c>
      <c r="F168" s="232">
        <v>50</v>
      </c>
      <c r="G168" s="232">
        <v>331</v>
      </c>
      <c r="H168" s="232">
        <v>73</v>
      </c>
      <c r="I168" s="232">
        <v>8</v>
      </c>
      <c r="J168" s="232">
        <v>125</v>
      </c>
    </row>
    <row r="169" spans="3:10" x14ac:dyDescent="0.35">
      <c r="C169" s="228"/>
      <c r="D169" s="233">
        <v>163</v>
      </c>
      <c r="E169" s="230" t="s">
        <v>851</v>
      </c>
      <c r="F169" s="232">
        <v>62</v>
      </c>
      <c r="G169" s="232">
        <v>385</v>
      </c>
      <c r="H169" s="232">
        <v>99</v>
      </c>
      <c r="I169" s="232">
        <v>6</v>
      </c>
      <c r="J169" s="232">
        <v>173</v>
      </c>
    </row>
    <row r="170" spans="3:10" x14ac:dyDescent="0.35">
      <c r="C170" s="228"/>
      <c r="D170" s="233">
        <v>164</v>
      </c>
      <c r="E170" s="228" t="s">
        <v>852</v>
      </c>
      <c r="F170" s="232">
        <v>137</v>
      </c>
      <c r="G170" s="232">
        <v>396</v>
      </c>
      <c r="H170" s="232">
        <v>103</v>
      </c>
      <c r="I170" s="232">
        <v>7</v>
      </c>
      <c r="J170" s="232">
        <v>198</v>
      </c>
    </row>
    <row r="171" spans="3:10" x14ac:dyDescent="0.35">
      <c r="C171" s="228"/>
      <c r="D171" s="233">
        <v>165</v>
      </c>
      <c r="E171" s="228" t="s">
        <v>853</v>
      </c>
      <c r="F171" s="228">
        <v>266</v>
      </c>
      <c r="G171" s="228">
        <v>333</v>
      </c>
      <c r="H171" s="228">
        <v>89</v>
      </c>
      <c r="I171" s="228">
        <v>4</v>
      </c>
      <c r="J171" s="228">
        <v>288</v>
      </c>
    </row>
    <row r="172" spans="3:10" x14ac:dyDescent="0.35">
      <c r="C172" s="228"/>
      <c r="D172" s="233">
        <v>166</v>
      </c>
      <c r="E172" s="228" t="s">
        <v>854</v>
      </c>
      <c r="F172" s="228">
        <v>493</v>
      </c>
      <c r="G172" s="228">
        <v>208</v>
      </c>
      <c r="H172" s="228">
        <v>66</v>
      </c>
      <c r="I172" s="228">
        <v>8</v>
      </c>
      <c r="J172" s="228">
        <v>341</v>
      </c>
    </row>
    <row r="173" spans="3:10" x14ac:dyDescent="0.35">
      <c r="C173" s="228"/>
      <c r="D173" s="233">
        <v>167</v>
      </c>
      <c r="E173" s="228" t="s">
        <v>855</v>
      </c>
      <c r="F173" s="228">
        <v>586</v>
      </c>
      <c r="G173" s="228">
        <v>118</v>
      </c>
      <c r="H173" s="228">
        <v>42</v>
      </c>
      <c r="I173" s="228">
        <v>6</v>
      </c>
      <c r="J173" s="228">
        <v>307</v>
      </c>
    </row>
    <row r="174" spans="3:10" x14ac:dyDescent="0.35">
      <c r="C174" s="230"/>
      <c r="D174" s="231">
        <v>168</v>
      </c>
      <c r="E174" s="230" t="s">
        <v>856</v>
      </c>
      <c r="F174" s="232">
        <v>607</v>
      </c>
      <c r="G174" s="232">
        <v>60</v>
      </c>
      <c r="H174" s="232">
        <v>24</v>
      </c>
      <c r="I174" s="232">
        <v>5</v>
      </c>
      <c r="J174" s="232">
        <v>367</v>
      </c>
    </row>
    <row r="175" spans="3:10" x14ac:dyDescent="0.35">
      <c r="C175" s="228"/>
      <c r="D175" s="233">
        <v>169</v>
      </c>
      <c r="E175" s="234" t="s">
        <v>857</v>
      </c>
      <c r="F175" s="232">
        <v>446</v>
      </c>
      <c r="G175" s="232">
        <v>35</v>
      </c>
      <c r="H175" s="232">
        <v>24</v>
      </c>
      <c r="I175" s="232">
        <v>5</v>
      </c>
      <c r="J175" s="232">
        <v>270</v>
      </c>
    </row>
    <row r="176" spans="3:10" x14ac:dyDescent="0.35">
      <c r="C176" s="228"/>
      <c r="D176" s="233">
        <v>170</v>
      </c>
      <c r="E176" s="237" t="s">
        <v>858</v>
      </c>
      <c r="F176" s="232">
        <v>340</v>
      </c>
      <c r="G176" s="232">
        <v>23</v>
      </c>
      <c r="H176" s="232">
        <v>21</v>
      </c>
      <c r="I176" s="232">
        <v>4</v>
      </c>
      <c r="J176" s="232">
        <v>216</v>
      </c>
    </row>
    <row r="177" spans="3:10" x14ac:dyDescent="0.35">
      <c r="C177" s="228"/>
      <c r="D177" s="233">
        <v>171</v>
      </c>
      <c r="E177" s="230" t="s">
        <v>859</v>
      </c>
      <c r="F177" s="232">
        <v>188</v>
      </c>
      <c r="G177" s="232">
        <v>16</v>
      </c>
      <c r="H177" s="232">
        <v>19</v>
      </c>
      <c r="I177" s="232">
        <v>4</v>
      </c>
      <c r="J177" s="232">
        <v>199</v>
      </c>
    </row>
    <row r="178" spans="3:10" x14ac:dyDescent="0.35">
      <c r="C178" s="228"/>
      <c r="D178" s="233">
        <v>172</v>
      </c>
      <c r="E178" s="230" t="s">
        <v>860</v>
      </c>
      <c r="F178" s="232">
        <v>135</v>
      </c>
      <c r="G178" s="232">
        <v>11</v>
      </c>
      <c r="H178" s="232">
        <v>25</v>
      </c>
      <c r="I178" s="232">
        <v>4</v>
      </c>
      <c r="J178" s="232">
        <v>344</v>
      </c>
    </row>
    <row r="179" spans="3:10" x14ac:dyDescent="0.35">
      <c r="C179" s="228"/>
      <c r="D179" s="233">
        <v>173</v>
      </c>
      <c r="E179" s="230"/>
      <c r="F179" s="232"/>
      <c r="G179" s="232"/>
      <c r="H179" s="232"/>
      <c r="I179" s="232"/>
      <c r="J179" s="232"/>
    </row>
    <row r="180" spans="3:10" x14ac:dyDescent="0.35">
      <c r="C180" s="228"/>
      <c r="D180" s="233">
        <v>174</v>
      </c>
      <c r="E180" s="230"/>
      <c r="F180" s="232"/>
      <c r="G180" s="232"/>
      <c r="H180" s="232"/>
      <c r="I180" s="232"/>
      <c r="J180" s="232"/>
    </row>
    <row r="181" spans="3:10" x14ac:dyDescent="0.35">
      <c r="C181" s="228"/>
      <c r="D181" s="233">
        <v>175</v>
      </c>
      <c r="E181" s="230"/>
      <c r="F181" s="232"/>
      <c r="G181" s="232"/>
      <c r="H181" s="232"/>
      <c r="I181" s="232"/>
      <c r="J181" s="232"/>
    </row>
    <row r="182" spans="3:10" x14ac:dyDescent="0.35">
      <c r="C182" s="228"/>
      <c r="D182" s="231">
        <v>176</v>
      </c>
      <c r="E182" s="230"/>
      <c r="F182" s="232">
        <v>3639</v>
      </c>
      <c r="G182" s="232">
        <v>4455</v>
      </c>
      <c r="H182" s="232">
        <v>1557</v>
      </c>
      <c r="I182" s="232">
        <v>100</v>
      </c>
      <c r="J182" s="232">
        <v>3754</v>
      </c>
    </row>
    <row r="183" spans="3:10" x14ac:dyDescent="0.35">
      <c r="C183" s="228" t="s">
        <v>688</v>
      </c>
      <c r="D183" s="233">
        <v>177</v>
      </c>
      <c r="E183" s="230" t="s">
        <v>845</v>
      </c>
      <c r="F183" s="232">
        <v>0</v>
      </c>
      <c r="G183" s="232">
        <v>6883</v>
      </c>
      <c r="H183" s="232">
        <v>395</v>
      </c>
      <c r="I183" s="232">
        <v>0</v>
      </c>
      <c r="J183" s="232">
        <v>471</v>
      </c>
    </row>
    <row r="184" spans="3:10" x14ac:dyDescent="0.35">
      <c r="C184" s="228"/>
      <c r="D184" s="233">
        <v>178</v>
      </c>
      <c r="E184" s="230" t="s">
        <v>647</v>
      </c>
      <c r="F184" s="232">
        <v>0</v>
      </c>
      <c r="G184" s="232">
        <v>8598</v>
      </c>
      <c r="H184" s="232">
        <v>911</v>
      </c>
      <c r="I184" s="232">
        <v>0</v>
      </c>
      <c r="J184" s="232">
        <v>537</v>
      </c>
    </row>
    <row r="185" spans="3:10" x14ac:dyDescent="0.35">
      <c r="C185" s="228"/>
      <c r="D185" s="233">
        <v>179</v>
      </c>
      <c r="E185" s="230" t="s">
        <v>648</v>
      </c>
      <c r="F185" s="232">
        <v>0</v>
      </c>
      <c r="G185" s="232">
        <v>9166</v>
      </c>
      <c r="H185" s="232">
        <v>1355</v>
      </c>
      <c r="I185" s="232">
        <v>0</v>
      </c>
      <c r="J185" s="232">
        <v>560</v>
      </c>
    </row>
    <row r="186" spans="3:10" x14ac:dyDescent="0.35">
      <c r="C186" s="228"/>
      <c r="D186" s="233">
        <v>180</v>
      </c>
      <c r="E186" s="230" t="s">
        <v>846</v>
      </c>
      <c r="F186" s="232">
        <v>94</v>
      </c>
      <c r="G186" s="232">
        <v>8057</v>
      </c>
      <c r="H186" s="232">
        <v>1677</v>
      </c>
      <c r="I186" s="232">
        <v>216</v>
      </c>
      <c r="J186" s="232">
        <v>2232</v>
      </c>
    </row>
    <row r="187" spans="3:10" x14ac:dyDescent="0.35">
      <c r="C187" s="228"/>
      <c r="D187" s="233">
        <v>181</v>
      </c>
      <c r="E187" s="230" t="s">
        <v>847</v>
      </c>
      <c r="F187" s="232">
        <v>1024</v>
      </c>
      <c r="G187" s="232">
        <v>5409</v>
      </c>
      <c r="H187" s="232">
        <v>1231</v>
      </c>
      <c r="I187" s="232">
        <v>659</v>
      </c>
      <c r="J187" s="232">
        <v>5268</v>
      </c>
    </row>
    <row r="188" spans="3:10" x14ac:dyDescent="0.35">
      <c r="C188" s="228"/>
      <c r="D188" s="233">
        <v>182</v>
      </c>
      <c r="E188" s="230" t="s">
        <v>848</v>
      </c>
      <c r="F188" s="232">
        <v>3673</v>
      </c>
      <c r="G188" s="232">
        <v>2439</v>
      </c>
      <c r="H188" s="232">
        <v>658</v>
      </c>
      <c r="I188" s="232">
        <v>435</v>
      </c>
      <c r="J188" s="232">
        <v>5067</v>
      </c>
    </row>
    <row r="189" spans="3:10" x14ac:dyDescent="0.35">
      <c r="C189" s="228"/>
      <c r="D189" s="233">
        <v>183</v>
      </c>
      <c r="E189" s="230" t="s">
        <v>849</v>
      </c>
      <c r="F189" s="232">
        <v>3319</v>
      </c>
      <c r="G189" s="232">
        <v>3301</v>
      </c>
      <c r="H189" s="232">
        <v>352</v>
      </c>
      <c r="I189" s="232">
        <v>171</v>
      </c>
      <c r="J189" s="232">
        <v>3222</v>
      </c>
    </row>
    <row r="190" spans="3:10" x14ac:dyDescent="0.35">
      <c r="C190" s="228"/>
      <c r="D190" s="231">
        <v>184</v>
      </c>
      <c r="E190" s="230" t="s">
        <v>850</v>
      </c>
      <c r="F190" s="232">
        <v>1498</v>
      </c>
      <c r="G190" s="232">
        <v>5591</v>
      </c>
      <c r="H190" s="232">
        <v>473</v>
      </c>
      <c r="I190" s="232">
        <v>71</v>
      </c>
      <c r="J190" s="232">
        <v>2161</v>
      </c>
    </row>
    <row r="191" spans="3:10" x14ac:dyDescent="0.35">
      <c r="C191" s="228"/>
      <c r="D191" s="233">
        <v>185</v>
      </c>
      <c r="E191" s="228" t="s">
        <v>851</v>
      </c>
      <c r="F191" s="232">
        <v>733</v>
      </c>
      <c r="G191" s="232">
        <v>7591</v>
      </c>
      <c r="H191" s="232">
        <v>738</v>
      </c>
      <c r="I191" s="232">
        <v>37</v>
      </c>
      <c r="J191" s="232">
        <v>1803</v>
      </c>
    </row>
    <row r="192" spans="3:10" x14ac:dyDescent="0.35">
      <c r="C192" s="228"/>
      <c r="D192" s="233">
        <v>186</v>
      </c>
      <c r="E192" s="228" t="s">
        <v>852</v>
      </c>
      <c r="F192" s="228">
        <v>710</v>
      </c>
      <c r="G192" s="228">
        <v>8640</v>
      </c>
      <c r="H192" s="228">
        <v>1141</v>
      </c>
      <c r="I192" s="228">
        <v>43</v>
      </c>
      <c r="J192" s="228">
        <v>1789</v>
      </c>
    </row>
    <row r="193" spans="3:10" x14ac:dyDescent="0.35">
      <c r="C193" s="228"/>
      <c r="D193" s="233">
        <v>187</v>
      </c>
      <c r="E193" s="228" t="s">
        <v>853</v>
      </c>
      <c r="F193" s="228">
        <v>1022</v>
      </c>
      <c r="G193" s="228">
        <v>7686</v>
      </c>
      <c r="H193" s="228">
        <v>1095</v>
      </c>
      <c r="I193" s="228">
        <v>54</v>
      </c>
      <c r="J193" s="228">
        <v>1908</v>
      </c>
    </row>
    <row r="194" spans="3:10" x14ac:dyDescent="0.35">
      <c r="C194" s="228"/>
      <c r="D194" s="233">
        <v>188</v>
      </c>
      <c r="E194" s="228" t="s">
        <v>854</v>
      </c>
      <c r="F194" s="228">
        <v>1925</v>
      </c>
      <c r="G194" s="228">
        <v>5450</v>
      </c>
      <c r="H194" s="228">
        <v>832</v>
      </c>
      <c r="I194" s="232">
        <v>58</v>
      </c>
      <c r="J194" s="232">
        <v>1979</v>
      </c>
    </row>
    <row r="195" spans="3:10" x14ac:dyDescent="0.35">
      <c r="C195" s="230"/>
      <c r="D195" s="233">
        <v>189</v>
      </c>
      <c r="E195" s="230" t="s">
        <v>855</v>
      </c>
      <c r="F195" s="232">
        <v>3283</v>
      </c>
      <c r="G195" s="232">
        <v>2913</v>
      </c>
      <c r="H195" s="232">
        <v>490</v>
      </c>
      <c r="I195" s="232">
        <v>58</v>
      </c>
      <c r="J195" s="232">
        <v>2081</v>
      </c>
    </row>
    <row r="196" spans="3:10" x14ac:dyDescent="0.35">
      <c r="C196" s="228"/>
      <c r="D196" s="233">
        <v>190</v>
      </c>
      <c r="E196" s="234" t="s">
        <v>856</v>
      </c>
      <c r="F196" s="232">
        <v>4009</v>
      </c>
      <c r="G196" s="232">
        <v>1305</v>
      </c>
      <c r="H196" s="232">
        <v>297</v>
      </c>
      <c r="I196" s="232">
        <v>52</v>
      </c>
      <c r="J196" s="232">
        <v>2184</v>
      </c>
    </row>
    <row r="197" spans="3:10" x14ac:dyDescent="0.35">
      <c r="C197" s="228"/>
      <c r="D197" s="233">
        <v>191</v>
      </c>
      <c r="E197" s="237" t="s">
        <v>857</v>
      </c>
      <c r="F197" s="232">
        <v>3167</v>
      </c>
      <c r="G197" s="232">
        <v>577</v>
      </c>
      <c r="H197" s="232">
        <v>195</v>
      </c>
      <c r="I197" s="232">
        <v>36</v>
      </c>
      <c r="J197" s="232">
        <v>1919</v>
      </c>
    </row>
    <row r="198" spans="3:10" x14ac:dyDescent="0.35">
      <c r="C198" s="228"/>
      <c r="D198" s="231">
        <v>192</v>
      </c>
      <c r="E198" s="230" t="s">
        <v>858</v>
      </c>
      <c r="F198" s="232">
        <v>2183</v>
      </c>
      <c r="G198" s="232">
        <v>342</v>
      </c>
      <c r="H198" s="232">
        <v>173</v>
      </c>
      <c r="I198" s="232">
        <v>40</v>
      </c>
      <c r="J198" s="232">
        <v>1695</v>
      </c>
    </row>
    <row r="199" spans="3:10" x14ac:dyDescent="0.35">
      <c r="C199" s="228"/>
      <c r="D199" s="233">
        <v>193</v>
      </c>
      <c r="E199" s="230" t="s">
        <v>859</v>
      </c>
      <c r="F199" s="232">
        <v>1383</v>
      </c>
      <c r="G199" s="232">
        <v>233</v>
      </c>
      <c r="H199" s="232">
        <v>182</v>
      </c>
      <c r="I199" s="232">
        <v>36</v>
      </c>
      <c r="J199" s="232">
        <v>1657</v>
      </c>
    </row>
    <row r="200" spans="3:10" x14ac:dyDescent="0.35">
      <c r="C200" s="228"/>
      <c r="D200" s="233">
        <v>194</v>
      </c>
      <c r="E200" s="230" t="s">
        <v>860</v>
      </c>
      <c r="F200" s="232">
        <v>1055</v>
      </c>
      <c r="G200" s="232">
        <v>172</v>
      </c>
      <c r="H200" s="232">
        <v>250</v>
      </c>
      <c r="I200" s="232">
        <v>48</v>
      </c>
      <c r="J200" s="232">
        <v>3204</v>
      </c>
    </row>
    <row r="201" spans="3:10" x14ac:dyDescent="0.35">
      <c r="C201" s="228"/>
      <c r="D201" s="233">
        <v>195</v>
      </c>
      <c r="E201" s="230"/>
      <c r="F201" s="232"/>
      <c r="G201" s="232"/>
      <c r="H201" s="232"/>
      <c r="I201" s="232"/>
      <c r="J201" s="232"/>
    </row>
    <row r="202" spans="3:10" x14ac:dyDescent="0.35">
      <c r="C202" s="228"/>
      <c r="D202" s="233">
        <v>196</v>
      </c>
      <c r="E202" s="230"/>
      <c r="F202" s="232"/>
      <c r="G202" s="232"/>
      <c r="H202" s="232"/>
      <c r="I202" s="232"/>
      <c r="J202" s="232"/>
    </row>
    <row r="203" spans="3:10" x14ac:dyDescent="0.35">
      <c r="C203" s="228"/>
      <c r="D203" s="233">
        <v>197</v>
      </c>
      <c r="E203" s="230"/>
      <c r="F203" s="232"/>
      <c r="G203" s="232"/>
      <c r="H203" s="232"/>
      <c r="I203" s="232"/>
      <c r="J203" s="232"/>
    </row>
    <row r="204" spans="3:10" x14ac:dyDescent="0.35">
      <c r="C204" s="228"/>
      <c r="D204" s="233">
        <v>198</v>
      </c>
      <c r="E204" s="230"/>
      <c r="F204" s="232">
        <v>29078</v>
      </c>
      <c r="G204" s="232">
        <v>84353</v>
      </c>
      <c r="H204" s="232">
        <v>12445</v>
      </c>
      <c r="I204" s="232">
        <v>2014</v>
      </c>
      <c r="J204" s="232">
        <v>39737</v>
      </c>
    </row>
    <row r="205" spans="3:10" x14ac:dyDescent="0.35">
      <c r="C205" s="228" t="s">
        <v>689</v>
      </c>
      <c r="D205" s="233">
        <v>199</v>
      </c>
      <c r="E205" s="230" t="s">
        <v>845</v>
      </c>
      <c r="F205" s="232">
        <v>0</v>
      </c>
      <c r="G205" s="232">
        <v>10071</v>
      </c>
      <c r="H205" s="232">
        <v>1980</v>
      </c>
      <c r="I205" s="232">
        <v>0</v>
      </c>
      <c r="J205" s="232">
        <v>955</v>
      </c>
    </row>
    <row r="206" spans="3:10" x14ac:dyDescent="0.35">
      <c r="C206" s="228"/>
      <c r="D206" s="231">
        <v>200</v>
      </c>
      <c r="E206" s="230" t="s">
        <v>647</v>
      </c>
      <c r="F206" s="232">
        <v>0</v>
      </c>
      <c r="G206" s="232">
        <v>8493</v>
      </c>
      <c r="H206" s="232">
        <v>2574</v>
      </c>
      <c r="I206" s="232">
        <v>0</v>
      </c>
      <c r="J206" s="232">
        <v>693</v>
      </c>
    </row>
    <row r="207" spans="3:10" x14ac:dyDescent="0.35">
      <c r="C207" s="228"/>
      <c r="D207" s="233">
        <v>201</v>
      </c>
      <c r="E207" s="230" t="s">
        <v>648</v>
      </c>
      <c r="F207" s="232">
        <v>0</v>
      </c>
      <c r="G207" s="232">
        <v>7720</v>
      </c>
      <c r="H207" s="232">
        <v>2794</v>
      </c>
      <c r="I207" s="232">
        <v>0</v>
      </c>
      <c r="J207" s="232">
        <v>655</v>
      </c>
    </row>
    <row r="208" spans="3:10" x14ac:dyDescent="0.35">
      <c r="C208" s="228"/>
      <c r="D208" s="233">
        <v>202</v>
      </c>
      <c r="E208" s="230" t="s">
        <v>846</v>
      </c>
      <c r="F208" s="232">
        <v>172</v>
      </c>
      <c r="G208" s="232">
        <v>7590</v>
      </c>
      <c r="H208" s="232">
        <v>3095</v>
      </c>
      <c r="I208" s="232">
        <v>188</v>
      </c>
      <c r="J208" s="232">
        <v>1274</v>
      </c>
    </row>
    <row r="209" spans="3:10" x14ac:dyDescent="0.35">
      <c r="C209" s="228"/>
      <c r="D209" s="233">
        <v>203</v>
      </c>
      <c r="E209" s="230" t="s">
        <v>847</v>
      </c>
      <c r="F209" s="232">
        <v>1321</v>
      </c>
      <c r="G209" s="232">
        <v>6890</v>
      </c>
      <c r="H209" s="232">
        <v>2790</v>
      </c>
      <c r="I209" s="232">
        <v>570</v>
      </c>
      <c r="J209" s="232">
        <v>3642</v>
      </c>
    </row>
    <row r="210" spans="3:10" x14ac:dyDescent="0.35">
      <c r="C210" s="228"/>
      <c r="D210" s="233">
        <v>204</v>
      </c>
      <c r="E210" s="230" t="s">
        <v>848</v>
      </c>
      <c r="F210" s="232">
        <v>3212</v>
      </c>
      <c r="G210" s="232">
        <v>6123</v>
      </c>
      <c r="H210" s="232">
        <v>1965</v>
      </c>
      <c r="I210" s="232">
        <v>534</v>
      </c>
      <c r="J210" s="232">
        <v>4066</v>
      </c>
    </row>
    <row r="211" spans="3:10" x14ac:dyDescent="0.35">
      <c r="C211" s="228"/>
      <c r="D211" s="233">
        <v>205</v>
      </c>
      <c r="E211" s="230" t="s">
        <v>849</v>
      </c>
      <c r="F211" s="232">
        <v>2802</v>
      </c>
      <c r="G211" s="232">
        <v>7629</v>
      </c>
      <c r="H211" s="232">
        <v>1506</v>
      </c>
      <c r="I211" s="232">
        <v>277</v>
      </c>
      <c r="J211" s="232">
        <v>3355</v>
      </c>
    </row>
    <row r="212" spans="3:10" x14ac:dyDescent="0.35">
      <c r="C212" s="228"/>
      <c r="D212" s="233">
        <v>206</v>
      </c>
      <c r="E212" s="228" t="s">
        <v>850</v>
      </c>
      <c r="F212" s="232">
        <v>1334</v>
      </c>
      <c r="G212" s="232">
        <v>7994</v>
      </c>
      <c r="H212" s="232">
        <v>1550</v>
      </c>
      <c r="I212" s="232">
        <v>154</v>
      </c>
      <c r="J212" s="232">
        <v>2438</v>
      </c>
    </row>
    <row r="213" spans="3:10" x14ac:dyDescent="0.35">
      <c r="C213" s="228"/>
      <c r="D213" s="233">
        <v>207</v>
      </c>
      <c r="E213" s="228" t="s">
        <v>851</v>
      </c>
      <c r="F213" s="228">
        <v>875</v>
      </c>
      <c r="G213" s="228">
        <v>7772</v>
      </c>
      <c r="H213" s="228">
        <v>1862</v>
      </c>
      <c r="I213" s="228">
        <v>141</v>
      </c>
      <c r="J213" s="228">
        <v>2203</v>
      </c>
    </row>
    <row r="214" spans="3:10" x14ac:dyDescent="0.35">
      <c r="C214" s="228"/>
      <c r="D214" s="231">
        <v>208</v>
      </c>
      <c r="E214" s="228" t="s">
        <v>852</v>
      </c>
      <c r="F214" s="228">
        <v>943</v>
      </c>
      <c r="G214" s="228">
        <v>7502</v>
      </c>
      <c r="H214" s="228">
        <v>1945</v>
      </c>
      <c r="I214" s="228">
        <v>159</v>
      </c>
      <c r="J214" s="228">
        <v>2224</v>
      </c>
    </row>
    <row r="215" spans="3:10" x14ac:dyDescent="0.35">
      <c r="C215" s="228"/>
      <c r="D215" s="233">
        <v>209</v>
      </c>
      <c r="E215" s="228" t="s">
        <v>853</v>
      </c>
      <c r="F215" s="228">
        <v>1348</v>
      </c>
      <c r="G215" s="228">
        <v>6811</v>
      </c>
      <c r="H215" s="228">
        <v>1698</v>
      </c>
      <c r="I215" s="228">
        <v>122</v>
      </c>
      <c r="J215" s="228">
        <v>2312</v>
      </c>
    </row>
    <row r="216" spans="3:10" x14ac:dyDescent="0.35">
      <c r="C216" s="230"/>
      <c r="D216" s="233">
        <v>210</v>
      </c>
      <c r="E216" s="230" t="s">
        <v>854</v>
      </c>
      <c r="F216" s="232">
        <v>2544</v>
      </c>
      <c r="G216" s="232">
        <v>5361</v>
      </c>
      <c r="H216" s="232">
        <v>1417</v>
      </c>
      <c r="I216" s="232">
        <v>119</v>
      </c>
      <c r="J216" s="232">
        <v>2405</v>
      </c>
    </row>
    <row r="217" spans="3:10" x14ac:dyDescent="0.35">
      <c r="C217" s="228"/>
      <c r="D217" s="233">
        <v>211</v>
      </c>
      <c r="E217" s="234" t="s">
        <v>855</v>
      </c>
      <c r="F217" s="232">
        <v>3803</v>
      </c>
      <c r="G217" s="232">
        <v>3384</v>
      </c>
      <c r="H217" s="232">
        <v>986</v>
      </c>
      <c r="I217" s="232">
        <v>114</v>
      </c>
      <c r="J217" s="232">
        <v>2318</v>
      </c>
    </row>
    <row r="218" spans="3:10" x14ac:dyDescent="0.35">
      <c r="C218" s="228"/>
      <c r="D218" s="233">
        <v>212</v>
      </c>
      <c r="E218" s="237" t="s">
        <v>856</v>
      </c>
      <c r="F218" s="232">
        <v>4217</v>
      </c>
      <c r="G218" s="232">
        <v>2027</v>
      </c>
      <c r="H218" s="232">
        <v>643</v>
      </c>
      <c r="I218" s="232">
        <v>92</v>
      </c>
      <c r="J218" s="232">
        <v>2164</v>
      </c>
    </row>
    <row r="219" spans="3:10" x14ac:dyDescent="0.35">
      <c r="C219" s="228"/>
      <c r="D219" s="233">
        <v>213</v>
      </c>
      <c r="E219" s="230" t="s">
        <v>857</v>
      </c>
      <c r="F219" s="232">
        <v>3149</v>
      </c>
      <c r="G219" s="232">
        <v>1038</v>
      </c>
      <c r="H219" s="232">
        <v>427</v>
      </c>
      <c r="I219" s="232">
        <v>75</v>
      </c>
      <c r="J219" s="232">
        <v>1679</v>
      </c>
    </row>
    <row r="220" spans="3:10" x14ac:dyDescent="0.35">
      <c r="C220" s="228"/>
      <c r="D220" s="233">
        <v>214</v>
      </c>
      <c r="E220" s="230" t="s">
        <v>858</v>
      </c>
      <c r="F220" s="232">
        <v>2000</v>
      </c>
      <c r="G220" s="232">
        <v>707</v>
      </c>
      <c r="H220" s="232">
        <v>389</v>
      </c>
      <c r="I220" s="232">
        <v>53</v>
      </c>
      <c r="J220" s="232">
        <v>1423</v>
      </c>
    </row>
    <row r="221" spans="3:10" x14ac:dyDescent="0.35">
      <c r="C221" s="228"/>
      <c r="D221" s="233">
        <v>215</v>
      </c>
      <c r="E221" s="230" t="s">
        <v>859</v>
      </c>
      <c r="F221" s="232">
        <v>1181</v>
      </c>
      <c r="G221" s="232">
        <v>382</v>
      </c>
      <c r="H221" s="232">
        <v>321</v>
      </c>
      <c r="I221" s="232">
        <v>43</v>
      </c>
      <c r="J221" s="232">
        <v>1320</v>
      </c>
    </row>
    <row r="222" spans="3:10" x14ac:dyDescent="0.35">
      <c r="C222" s="228"/>
      <c r="D222" s="231">
        <v>216</v>
      </c>
      <c r="E222" s="230" t="s">
        <v>860</v>
      </c>
      <c r="F222" s="232">
        <v>652</v>
      </c>
      <c r="G222" s="232">
        <v>242</v>
      </c>
      <c r="H222" s="232">
        <v>326</v>
      </c>
      <c r="I222" s="232">
        <v>32</v>
      </c>
      <c r="J222" s="232">
        <v>1687</v>
      </c>
    </row>
    <row r="223" spans="3:10" x14ac:dyDescent="0.35">
      <c r="C223" s="228"/>
      <c r="D223" s="233">
        <v>217</v>
      </c>
      <c r="E223" s="230"/>
      <c r="F223" s="232"/>
      <c r="G223" s="232"/>
      <c r="H223" s="232"/>
      <c r="I223" s="232"/>
      <c r="J223" s="232"/>
    </row>
    <row r="224" spans="3:10" x14ac:dyDescent="0.35">
      <c r="C224" s="228"/>
      <c r="D224" s="233">
        <v>218</v>
      </c>
      <c r="E224" s="230"/>
      <c r="F224" s="232"/>
      <c r="G224" s="232"/>
      <c r="H224" s="232"/>
      <c r="I224" s="232"/>
      <c r="J224" s="232"/>
    </row>
    <row r="225" spans="3:10" x14ac:dyDescent="0.35">
      <c r="C225" s="228"/>
      <c r="D225" s="233">
        <v>219</v>
      </c>
      <c r="E225" s="230"/>
      <c r="F225" s="232"/>
      <c r="G225" s="232"/>
      <c r="H225" s="232"/>
      <c r="I225" s="232"/>
      <c r="J225" s="232"/>
    </row>
    <row r="226" spans="3:10" x14ac:dyDescent="0.35">
      <c r="C226" s="228"/>
      <c r="D226" s="233">
        <v>220</v>
      </c>
      <c r="E226" s="230"/>
      <c r="F226" s="232">
        <v>29553</v>
      </c>
      <c r="G226" s="232">
        <v>97736</v>
      </c>
      <c r="H226" s="232">
        <v>28268</v>
      </c>
      <c r="I226" s="232">
        <v>2673</v>
      </c>
      <c r="J226" s="232">
        <v>36813</v>
      </c>
    </row>
    <row r="227" spans="3:10" x14ac:dyDescent="0.35">
      <c r="C227" s="228" t="s">
        <v>690</v>
      </c>
      <c r="D227" s="233">
        <v>221</v>
      </c>
      <c r="E227" s="230" t="s">
        <v>845</v>
      </c>
      <c r="F227" s="232">
        <v>0</v>
      </c>
      <c r="G227" s="232">
        <v>206</v>
      </c>
      <c r="H227" s="232">
        <v>27</v>
      </c>
      <c r="I227" s="232">
        <v>0</v>
      </c>
      <c r="J227" s="232">
        <v>20</v>
      </c>
    </row>
    <row r="228" spans="3:10" x14ac:dyDescent="0.35">
      <c r="C228" s="228"/>
      <c r="D228" s="233">
        <v>222</v>
      </c>
      <c r="E228" s="230" t="s">
        <v>647</v>
      </c>
      <c r="F228" s="232">
        <v>0</v>
      </c>
      <c r="G228" s="232">
        <v>274</v>
      </c>
      <c r="H228" s="232">
        <v>52</v>
      </c>
      <c r="I228" s="232">
        <v>0</v>
      </c>
      <c r="J228" s="232">
        <v>34</v>
      </c>
    </row>
    <row r="229" spans="3:10" x14ac:dyDescent="0.35">
      <c r="C229" s="228"/>
      <c r="D229" s="233">
        <v>223</v>
      </c>
      <c r="E229" s="230" t="s">
        <v>648</v>
      </c>
      <c r="F229" s="232">
        <v>0</v>
      </c>
      <c r="G229" s="232">
        <v>308</v>
      </c>
      <c r="H229" s="232">
        <v>53</v>
      </c>
      <c r="I229" s="232">
        <v>0</v>
      </c>
      <c r="J229" s="232">
        <v>28</v>
      </c>
    </row>
    <row r="230" spans="3:10" x14ac:dyDescent="0.35">
      <c r="C230" s="228"/>
      <c r="D230" s="231">
        <v>224</v>
      </c>
      <c r="E230" s="230" t="s">
        <v>846</v>
      </c>
      <c r="F230" s="232">
        <v>8</v>
      </c>
      <c r="G230" s="232">
        <v>231</v>
      </c>
      <c r="H230" s="232">
        <v>53</v>
      </c>
      <c r="I230" s="232">
        <v>0</v>
      </c>
      <c r="J230" s="232">
        <v>32</v>
      </c>
    </row>
    <row r="231" spans="3:10" x14ac:dyDescent="0.35">
      <c r="C231" s="228"/>
      <c r="D231" s="233">
        <v>225</v>
      </c>
      <c r="E231" s="230" t="s">
        <v>847</v>
      </c>
      <c r="F231" s="232">
        <v>14</v>
      </c>
      <c r="G231" s="232">
        <v>68</v>
      </c>
      <c r="H231" s="232">
        <v>23</v>
      </c>
      <c r="I231" s="232">
        <v>7</v>
      </c>
      <c r="J231" s="232">
        <v>96</v>
      </c>
    </row>
    <row r="232" spans="3:10" x14ac:dyDescent="0.35">
      <c r="C232" s="228"/>
      <c r="D232" s="233">
        <v>226</v>
      </c>
      <c r="E232" s="230" t="s">
        <v>848</v>
      </c>
      <c r="F232" s="232">
        <v>62</v>
      </c>
      <c r="G232" s="232">
        <v>78</v>
      </c>
      <c r="H232" s="232">
        <v>15</v>
      </c>
      <c r="I232" s="232">
        <v>7</v>
      </c>
      <c r="J232" s="232">
        <v>104</v>
      </c>
    </row>
    <row r="233" spans="3:10" x14ac:dyDescent="0.35">
      <c r="C233" s="228"/>
      <c r="D233" s="233">
        <v>227</v>
      </c>
      <c r="E233" s="228" t="s">
        <v>849</v>
      </c>
      <c r="F233" s="232">
        <v>22</v>
      </c>
      <c r="G233" s="232">
        <v>120</v>
      </c>
      <c r="H233" s="232">
        <v>19</v>
      </c>
      <c r="I233" s="232">
        <v>6</v>
      </c>
      <c r="J233" s="232">
        <v>59</v>
      </c>
    </row>
    <row r="234" spans="3:10" x14ac:dyDescent="0.35">
      <c r="C234" s="228"/>
      <c r="D234" s="233">
        <v>228</v>
      </c>
      <c r="E234" s="228" t="s">
        <v>850</v>
      </c>
      <c r="F234" s="228">
        <v>18</v>
      </c>
      <c r="G234" s="228">
        <v>156</v>
      </c>
      <c r="H234" s="228">
        <v>19</v>
      </c>
      <c r="I234" s="228">
        <v>0</v>
      </c>
      <c r="J234" s="228">
        <v>46</v>
      </c>
    </row>
    <row r="235" spans="3:10" x14ac:dyDescent="0.35">
      <c r="C235" s="228"/>
      <c r="D235" s="233">
        <v>229</v>
      </c>
      <c r="E235" s="228" t="s">
        <v>851</v>
      </c>
      <c r="F235" s="228">
        <v>20</v>
      </c>
      <c r="G235" s="228">
        <v>195</v>
      </c>
      <c r="H235" s="228">
        <v>37</v>
      </c>
      <c r="I235" s="228">
        <v>0</v>
      </c>
      <c r="J235" s="228">
        <v>60</v>
      </c>
    </row>
    <row r="236" spans="3:10" x14ac:dyDescent="0.35">
      <c r="C236" s="228"/>
      <c r="D236" s="233">
        <v>230</v>
      </c>
      <c r="E236" s="228" t="s">
        <v>852</v>
      </c>
      <c r="F236" s="228">
        <v>42</v>
      </c>
      <c r="G236" s="228">
        <v>230</v>
      </c>
      <c r="H236" s="228">
        <v>43</v>
      </c>
      <c r="I236" s="228">
        <v>0</v>
      </c>
      <c r="J236" s="228">
        <v>96</v>
      </c>
    </row>
    <row r="237" spans="3:10" x14ac:dyDescent="0.35">
      <c r="C237" s="230"/>
      <c r="D237" s="233">
        <v>231</v>
      </c>
      <c r="E237" s="230" t="s">
        <v>853</v>
      </c>
      <c r="F237" s="232">
        <v>142</v>
      </c>
      <c r="G237" s="232">
        <v>155</v>
      </c>
      <c r="H237" s="232">
        <v>31</v>
      </c>
      <c r="I237" s="232">
        <v>4</v>
      </c>
      <c r="J237" s="232">
        <v>116</v>
      </c>
    </row>
    <row r="238" spans="3:10" x14ac:dyDescent="0.35">
      <c r="C238" s="228"/>
      <c r="D238" s="231">
        <v>232</v>
      </c>
      <c r="E238" s="234" t="s">
        <v>854</v>
      </c>
      <c r="F238" s="232">
        <v>238</v>
      </c>
      <c r="G238" s="232">
        <v>88</v>
      </c>
      <c r="H238" s="232">
        <v>16</v>
      </c>
      <c r="I238" s="232">
        <v>4</v>
      </c>
      <c r="J238" s="232">
        <v>137</v>
      </c>
    </row>
    <row r="239" spans="3:10" x14ac:dyDescent="0.35">
      <c r="C239" s="228"/>
      <c r="D239" s="233">
        <v>233</v>
      </c>
      <c r="E239" s="237" t="s">
        <v>855</v>
      </c>
      <c r="F239" s="232">
        <v>257</v>
      </c>
      <c r="G239" s="232">
        <v>42</v>
      </c>
      <c r="H239" s="232">
        <v>14</v>
      </c>
      <c r="I239" s="232">
        <v>5</v>
      </c>
      <c r="J239" s="232">
        <v>174</v>
      </c>
    </row>
    <row r="240" spans="3:10" x14ac:dyDescent="0.35">
      <c r="C240" s="228"/>
      <c r="D240" s="233">
        <v>234</v>
      </c>
      <c r="E240" s="230" t="s">
        <v>856</v>
      </c>
      <c r="F240" s="232">
        <v>264</v>
      </c>
      <c r="G240" s="232">
        <v>19</v>
      </c>
      <c r="H240" s="232">
        <v>12</v>
      </c>
      <c r="I240" s="232">
        <v>5</v>
      </c>
      <c r="J240" s="232">
        <v>159</v>
      </c>
    </row>
    <row r="241" spans="3:10" x14ac:dyDescent="0.35">
      <c r="C241" s="228"/>
      <c r="D241" s="233">
        <v>235</v>
      </c>
      <c r="E241" s="230" t="s">
        <v>857</v>
      </c>
      <c r="F241" s="232">
        <v>160</v>
      </c>
      <c r="G241" s="232">
        <v>20</v>
      </c>
      <c r="H241" s="232">
        <v>3</v>
      </c>
      <c r="I241" s="232">
        <v>9</v>
      </c>
      <c r="J241" s="232">
        <v>124</v>
      </c>
    </row>
    <row r="242" spans="3:10" x14ac:dyDescent="0.35">
      <c r="C242" s="228"/>
      <c r="D242" s="233">
        <v>236</v>
      </c>
      <c r="E242" s="230" t="s">
        <v>858</v>
      </c>
      <c r="F242" s="232">
        <v>172</v>
      </c>
      <c r="G242" s="232">
        <v>10</v>
      </c>
      <c r="H242" s="232">
        <v>5</v>
      </c>
      <c r="I242" s="232">
        <v>0</v>
      </c>
      <c r="J242" s="232">
        <v>138</v>
      </c>
    </row>
    <row r="243" spans="3:10" x14ac:dyDescent="0.35">
      <c r="C243" s="228"/>
      <c r="D243" s="233">
        <v>237</v>
      </c>
      <c r="E243" s="230" t="s">
        <v>859</v>
      </c>
      <c r="F243" s="232">
        <v>81</v>
      </c>
      <c r="G243" s="232">
        <v>6</v>
      </c>
      <c r="H243" s="232">
        <v>11</v>
      </c>
      <c r="I243" s="232">
        <v>3</v>
      </c>
      <c r="J243" s="232">
        <v>128</v>
      </c>
    </row>
    <row r="244" spans="3:10" x14ac:dyDescent="0.35">
      <c r="C244" s="228"/>
      <c r="D244" s="233">
        <v>238</v>
      </c>
      <c r="E244" s="230" t="s">
        <v>860</v>
      </c>
      <c r="F244" s="232">
        <v>65</v>
      </c>
      <c r="G244" s="232">
        <v>8</v>
      </c>
      <c r="H244" s="232">
        <v>19</v>
      </c>
      <c r="I244" s="232">
        <v>0</v>
      </c>
      <c r="J244" s="232">
        <v>239</v>
      </c>
    </row>
    <row r="245" spans="3:10" x14ac:dyDescent="0.35">
      <c r="C245" s="228"/>
      <c r="D245" s="233">
        <v>239</v>
      </c>
      <c r="E245" s="230"/>
      <c r="F245" s="232"/>
      <c r="G245" s="232"/>
      <c r="H245" s="232"/>
      <c r="I245" s="232"/>
      <c r="J245" s="232"/>
    </row>
    <row r="246" spans="3:10" x14ac:dyDescent="0.35">
      <c r="C246" s="228"/>
      <c r="D246" s="231">
        <v>240</v>
      </c>
      <c r="E246" s="230"/>
      <c r="F246" s="232"/>
      <c r="G246" s="232"/>
      <c r="H246" s="232"/>
      <c r="I246" s="232"/>
      <c r="J246" s="232"/>
    </row>
    <row r="247" spans="3:10" x14ac:dyDescent="0.35">
      <c r="C247" s="228"/>
      <c r="D247" s="233">
        <v>241</v>
      </c>
      <c r="E247" s="230"/>
      <c r="F247" s="232"/>
      <c r="G247" s="232"/>
      <c r="H247" s="232"/>
      <c r="I247" s="232"/>
      <c r="J247" s="232"/>
    </row>
    <row r="248" spans="3:10" x14ac:dyDescent="0.35">
      <c r="C248" s="228"/>
      <c r="D248" s="233">
        <v>242</v>
      </c>
      <c r="E248" s="230"/>
      <c r="F248" s="232">
        <v>1565</v>
      </c>
      <c r="G248" s="232">
        <v>2214</v>
      </c>
      <c r="H248" s="232">
        <v>452</v>
      </c>
      <c r="I248" s="232">
        <v>50</v>
      </c>
      <c r="J248" s="232">
        <v>1790</v>
      </c>
    </row>
    <row r="249" spans="3:10" x14ac:dyDescent="0.35">
      <c r="C249" s="228" t="s">
        <v>691</v>
      </c>
      <c r="D249" s="233">
        <v>243</v>
      </c>
      <c r="E249" s="230" t="s">
        <v>845</v>
      </c>
      <c r="F249" s="232">
        <v>0</v>
      </c>
      <c r="G249" s="232">
        <v>1566</v>
      </c>
      <c r="H249" s="232">
        <v>336</v>
      </c>
      <c r="I249" s="232">
        <v>0</v>
      </c>
      <c r="J249" s="232">
        <v>179</v>
      </c>
    </row>
    <row r="250" spans="3:10" x14ac:dyDescent="0.35">
      <c r="C250" s="228"/>
      <c r="D250" s="233">
        <v>244</v>
      </c>
      <c r="E250" s="230" t="s">
        <v>647</v>
      </c>
      <c r="F250" s="232">
        <v>0</v>
      </c>
      <c r="G250" s="232">
        <v>1659</v>
      </c>
      <c r="H250" s="232">
        <v>422</v>
      </c>
      <c r="I250" s="232">
        <v>0</v>
      </c>
      <c r="J250" s="232">
        <v>178</v>
      </c>
    </row>
    <row r="251" spans="3:10" x14ac:dyDescent="0.35">
      <c r="C251" s="228"/>
      <c r="D251" s="233">
        <v>245</v>
      </c>
      <c r="E251" s="230" t="s">
        <v>648</v>
      </c>
      <c r="F251" s="232">
        <v>0</v>
      </c>
      <c r="G251" s="232">
        <v>1648</v>
      </c>
      <c r="H251" s="232">
        <v>482</v>
      </c>
      <c r="I251" s="232">
        <v>0</v>
      </c>
      <c r="J251" s="232">
        <v>161</v>
      </c>
    </row>
    <row r="252" spans="3:10" x14ac:dyDescent="0.35">
      <c r="C252" s="228"/>
      <c r="D252" s="233">
        <v>246</v>
      </c>
      <c r="E252" s="230" t="s">
        <v>846</v>
      </c>
      <c r="F252" s="232">
        <v>40</v>
      </c>
      <c r="G252" s="232">
        <v>1489</v>
      </c>
      <c r="H252" s="232">
        <v>490</v>
      </c>
      <c r="I252" s="232">
        <v>22</v>
      </c>
      <c r="J252" s="232">
        <v>275</v>
      </c>
    </row>
    <row r="253" spans="3:10" x14ac:dyDescent="0.35">
      <c r="C253" s="228"/>
      <c r="D253" s="233">
        <v>247</v>
      </c>
      <c r="E253" s="230" t="s">
        <v>847</v>
      </c>
      <c r="F253" s="232">
        <v>278</v>
      </c>
      <c r="G253" s="232">
        <v>617</v>
      </c>
      <c r="H253" s="232">
        <v>282</v>
      </c>
      <c r="I253" s="232">
        <v>24</v>
      </c>
      <c r="J253" s="232">
        <v>567</v>
      </c>
    </row>
    <row r="254" spans="3:10" x14ac:dyDescent="0.35">
      <c r="C254" s="228"/>
      <c r="D254" s="231">
        <v>248</v>
      </c>
      <c r="E254" s="228" t="s">
        <v>848</v>
      </c>
      <c r="F254" s="232">
        <v>375</v>
      </c>
      <c r="G254" s="232">
        <v>644</v>
      </c>
      <c r="H254" s="232">
        <v>203</v>
      </c>
      <c r="I254" s="232">
        <v>18</v>
      </c>
      <c r="J254" s="232">
        <v>512</v>
      </c>
    </row>
    <row r="255" spans="3:10" x14ac:dyDescent="0.35">
      <c r="C255" s="228"/>
      <c r="D255" s="233">
        <v>249</v>
      </c>
      <c r="E255" s="228" t="s">
        <v>849</v>
      </c>
      <c r="F255" s="228">
        <v>215</v>
      </c>
      <c r="G255" s="228">
        <v>966</v>
      </c>
      <c r="H255" s="228">
        <v>158</v>
      </c>
      <c r="I255" s="228">
        <v>11</v>
      </c>
      <c r="J255" s="228">
        <v>404</v>
      </c>
    </row>
    <row r="256" spans="3:10" x14ac:dyDescent="0.35">
      <c r="C256" s="228"/>
      <c r="D256" s="233">
        <v>250</v>
      </c>
      <c r="E256" s="228" t="s">
        <v>850</v>
      </c>
      <c r="F256" s="228">
        <v>122</v>
      </c>
      <c r="G256" s="228">
        <v>1082</v>
      </c>
      <c r="H256" s="228">
        <v>188</v>
      </c>
      <c r="I256" s="228">
        <v>7</v>
      </c>
      <c r="J256" s="228">
        <v>338</v>
      </c>
    </row>
    <row r="257" spans="3:10" x14ac:dyDescent="0.35">
      <c r="C257" s="228"/>
      <c r="D257" s="233">
        <v>251</v>
      </c>
      <c r="E257" s="228" t="s">
        <v>851</v>
      </c>
      <c r="F257" s="228">
        <v>136</v>
      </c>
      <c r="G257" s="228">
        <v>1333</v>
      </c>
      <c r="H257" s="228">
        <v>251</v>
      </c>
      <c r="I257" s="228">
        <v>12</v>
      </c>
      <c r="J257" s="228">
        <v>421</v>
      </c>
    </row>
    <row r="258" spans="3:10" x14ac:dyDescent="0.35">
      <c r="C258" s="230"/>
      <c r="D258" s="233">
        <v>252</v>
      </c>
      <c r="E258" s="230" t="s">
        <v>852</v>
      </c>
      <c r="F258" s="232">
        <v>268</v>
      </c>
      <c r="G258" s="232">
        <v>1338</v>
      </c>
      <c r="H258" s="232">
        <v>255</v>
      </c>
      <c r="I258" s="232">
        <v>7</v>
      </c>
      <c r="J258" s="232">
        <v>535</v>
      </c>
    </row>
    <row r="259" spans="3:10" x14ac:dyDescent="0.35">
      <c r="C259" s="228"/>
      <c r="D259" s="233">
        <v>253</v>
      </c>
      <c r="E259" s="234" t="s">
        <v>853</v>
      </c>
      <c r="F259" s="232">
        <v>774</v>
      </c>
      <c r="G259" s="232">
        <v>989</v>
      </c>
      <c r="H259" s="232">
        <v>228</v>
      </c>
      <c r="I259" s="232">
        <v>13</v>
      </c>
      <c r="J259" s="232">
        <v>646</v>
      </c>
    </row>
    <row r="260" spans="3:10" x14ac:dyDescent="0.35">
      <c r="C260" s="228"/>
      <c r="D260" s="233">
        <v>254</v>
      </c>
      <c r="E260" s="237" t="s">
        <v>854</v>
      </c>
      <c r="F260" s="232">
        <v>1168</v>
      </c>
      <c r="G260" s="232">
        <v>615</v>
      </c>
      <c r="H260" s="232">
        <v>169</v>
      </c>
      <c r="I260" s="232">
        <v>20</v>
      </c>
      <c r="J260" s="232">
        <v>703</v>
      </c>
    </row>
    <row r="261" spans="3:10" x14ac:dyDescent="0.35">
      <c r="C261" s="228"/>
      <c r="D261" s="233">
        <v>255</v>
      </c>
      <c r="E261" s="230" t="s">
        <v>855</v>
      </c>
      <c r="F261" s="232">
        <v>1370</v>
      </c>
      <c r="G261" s="232">
        <v>267</v>
      </c>
      <c r="H261" s="232">
        <v>99</v>
      </c>
      <c r="I261" s="232">
        <v>19</v>
      </c>
      <c r="J261" s="232">
        <v>780</v>
      </c>
    </row>
    <row r="262" spans="3:10" x14ac:dyDescent="0.35">
      <c r="C262" s="228"/>
      <c r="D262" s="231">
        <v>256</v>
      </c>
      <c r="E262" s="230" t="s">
        <v>856</v>
      </c>
      <c r="F262" s="232">
        <v>1336</v>
      </c>
      <c r="G262" s="232">
        <v>166</v>
      </c>
      <c r="H262" s="232">
        <v>59</v>
      </c>
      <c r="I262" s="232">
        <v>22</v>
      </c>
      <c r="J262" s="232">
        <v>752</v>
      </c>
    </row>
    <row r="263" spans="3:10" x14ac:dyDescent="0.35">
      <c r="C263" s="228"/>
      <c r="D263" s="233">
        <v>257</v>
      </c>
      <c r="E263" s="230" t="s">
        <v>857</v>
      </c>
      <c r="F263" s="232">
        <v>1150</v>
      </c>
      <c r="G263" s="232">
        <v>94</v>
      </c>
      <c r="H263" s="232">
        <v>46</v>
      </c>
      <c r="I263" s="232">
        <v>12</v>
      </c>
      <c r="J263" s="232">
        <v>655</v>
      </c>
    </row>
    <row r="264" spans="3:10" x14ac:dyDescent="0.35">
      <c r="C264" s="228"/>
      <c r="D264" s="233">
        <v>258</v>
      </c>
      <c r="E264" s="230" t="s">
        <v>858</v>
      </c>
      <c r="F264" s="232">
        <v>782</v>
      </c>
      <c r="G264" s="232">
        <v>71</v>
      </c>
      <c r="H264" s="232">
        <v>38</v>
      </c>
      <c r="I264" s="232">
        <v>8</v>
      </c>
      <c r="J264" s="232">
        <v>589</v>
      </c>
    </row>
    <row r="265" spans="3:10" x14ac:dyDescent="0.35">
      <c r="C265" s="228"/>
      <c r="D265" s="233">
        <v>259</v>
      </c>
      <c r="E265" s="230" t="s">
        <v>859</v>
      </c>
      <c r="F265" s="232">
        <v>465</v>
      </c>
      <c r="G265" s="232">
        <v>40</v>
      </c>
      <c r="H265" s="232">
        <v>57</v>
      </c>
      <c r="I265" s="232">
        <v>5</v>
      </c>
      <c r="J265" s="232">
        <v>565</v>
      </c>
    </row>
    <row r="266" spans="3:10" x14ac:dyDescent="0.35">
      <c r="C266" s="228"/>
      <c r="D266" s="233">
        <v>260</v>
      </c>
      <c r="E266" s="230" t="s">
        <v>860</v>
      </c>
      <c r="F266" s="232">
        <v>273</v>
      </c>
      <c r="G266" s="232">
        <v>25</v>
      </c>
      <c r="H266" s="232">
        <v>57</v>
      </c>
      <c r="I266" s="232">
        <v>8</v>
      </c>
      <c r="J266" s="232">
        <v>789</v>
      </c>
    </row>
    <row r="267" spans="3:10" x14ac:dyDescent="0.35">
      <c r="C267" s="228"/>
      <c r="D267" s="233">
        <v>261</v>
      </c>
      <c r="E267" s="230"/>
      <c r="F267" s="232"/>
      <c r="G267" s="232"/>
      <c r="H267" s="232"/>
      <c r="I267" s="232"/>
      <c r="J267" s="232"/>
    </row>
    <row r="268" spans="3:10" x14ac:dyDescent="0.35">
      <c r="C268" s="228"/>
      <c r="D268" s="233">
        <v>262</v>
      </c>
      <c r="E268" s="230"/>
      <c r="F268" s="232"/>
      <c r="G268" s="232"/>
      <c r="H268" s="232"/>
      <c r="I268" s="232"/>
      <c r="J268" s="232"/>
    </row>
    <row r="269" spans="3:10" x14ac:dyDescent="0.35">
      <c r="C269" s="228"/>
      <c r="D269" s="233">
        <v>263</v>
      </c>
      <c r="E269" s="230"/>
      <c r="F269" s="232"/>
      <c r="G269" s="232"/>
      <c r="H269" s="232"/>
      <c r="I269" s="232"/>
      <c r="J269" s="232"/>
    </row>
    <row r="270" spans="3:10" x14ac:dyDescent="0.35">
      <c r="C270" s="228"/>
      <c r="D270" s="231">
        <v>264</v>
      </c>
      <c r="E270" s="230"/>
      <c r="F270" s="232">
        <v>8752</v>
      </c>
      <c r="G270" s="232">
        <v>14609</v>
      </c>
      <c r="H270" s="232">
        <v>3820</v>
      </c>
      <c r="I270" s="232">
        <v>208</v>
      </c>
      <c r="J270" s="232">
        <v>9049</v>
      </c>
    </row>
    <row r="271" spans="3:10" x14ac:dyDescent="0.35">
      <c r="C271" s="228" t="s">
        <v>692</v>
      </c>
      <c r="D271" s="233">
        <v>265</v>
      </c>
      <c r="E271" s="230" t="s">
        <v>845</v>
      </c>
      <c r="F271" s="232">
        <v>0</v>
      </c>
      <c r="G271" s="232">
        <v>6302</v>
      </c>
      <c r="H271" s="232">
        <v>1037</v>
      </c>
      <c r="I271" s="232">
        <v>0</v>
      </c>
      <c r="J271" s="232">
        <v>450</v>
      </c>
    </row>
    <row r="272" spans="3:10" x14ac:dyDescent="0.35">
      <c r="C272" s="228"/>
      <c r="D272" s="233">
        <v>266</v>
      </c>
      <c r="E272" s="230" t="s">
        <v>647</v>
      </c>
      <c r="F272" s="232">
        <v>0</v>
      </c>
      <c r="G272" s="232">
        <v>5654</v>
      </c>
      <c r="H272" s="232">
        <v>1204</v>
      </c>
      <c r="I272" s="232">
        <v>0</v>
      </c>
      <c r="J272" s="232">
        <v>396</v>
      </c>
    </row>
    <row r="273" spans="3:10" x14ac:dyDescent="0.35">
      <c r="C273" s="228"/>
      <c r="D273" s="233">
        <v>267</v>
      </c>
      <c r="E273" s="230" t="s">
        <v>648</v>
      </c>
      <c r="F273" s="232">
        <v>0</v>
      </c>
      <c r="G273" s="232">
        <v>4954</v>
      </c>
      <c r="H273" s="232">
        <v>1290</v>
      </c>
      <c r="I273" s="232">
        <v>0</v>
      </c>
      <c r="J273" s="232">
        <v>367</v>
      </c>
    </row>
    <row r="274" spans="3:10" x14ac:dyDescent="0.35">
      <c r="C274" s="228"/>
      <c r="D274" s="233">
        <v>268</v>
      </c>
      <c r="E274" s="230" t="s">
        <v>846</v>
      </c>
      <c r="F274" s="232">
        <v>73</v>
      </c>
      <c r="G274" s="232">
        <v>4210</v>
      </c>
      <c r="H274" s="232">
        <v>1331</v>
      </c>
      <c r="I274" s="232">
        <v>45</v>
      </c>
      <c r="J274" s="232">
        <v>578</v>
      </c>
    </row>
    <row r="275" spans="3:10" x14ac:dyDescent="0.35">
      <c r="C275" s="228"/>
      <c r="D275" s="233">
        <v>269</v>
      </c>
      <c r="E275" s="228" t="s">
        <v>847</v>
      </c>
      <c r="F275" s="232">
        <v>877</v>
      </c>
      <c r="G275" s="232">
        <v>2745</v>
      </c>
      <c r="H275" s="232">
        <v>983</v>
      </c>
      <c r="I275" s="232">
        <v>121</v>
      </c>
      <c r="J275" s="232">
        <v>1192</v>
      </c>
    </row>
    <row r="276" spans="3:10" x14ac:dyDescent="0.35">
      <c r="C276" s="228"/>
      <c r="D276" s="233">
        <v>270</v>
      </c>
      <c r="E276" s="228" t="s">
        <v>848</v>
      </c>
      <c r="F276" s="228">
        <v>1850</v>
      </c>
      <c r="G276" s="228">
        <v>2613</v>
      </c>
      <c r="H276" s="228">
        <v>623</v>
      </c>
      <c r="I276" s="228">
        <v>108</v>
      </c>
      <c r="J276" s="228">
        <v>1286</v>
      </c>
    </row>
    <row r="277" spans="3:10" x14ac:dyDescent="0.35">
      <c r="C277" s="228"/>
      <c r="D277" s="233">
        <v>271</v>
      </c>
      <c r="E277" s="228" t="s">
        <v>849</v>
      </c>
      <c r="F277" s="228">
        <v>1249</v>
      </c>
      <c r="G277" s="228">
        <v>4201</v>
      </c>
      <c r="H277" s="228">
        <v>517</v>
      </c>
      <c r="I277" s="228">
        <v>65</v>
      </c>
      <c r="J277" s="228">
        <v>1114</v>
      </c>
    </row>
    <row r="278" spans="3:10" x14ac:dyDescent="0.35">
      <c r="C278" s="228"/>
      <c r="D278" s="231">
        <v>272</v>
      </c>
      <c r="E278" s="228" t="s">
        <v>850</v>
      </c>
      <c r="F278" s="228">
        <v>627</v>
      </c>
      <c r="G278" s="228">
        <v>4453</v>
      </c>
      <c r="H278" s="228">
        <v>517</v>
      </c>
      <c r="I278" s="228">
        <v>32</v>
      </c>
      <c r="J278" s="228">
        <v>920</v>
      </c>
    </row>
    <row r="279" spans="3:10" x14ac:dyDescent="0.35">
      <c r="C279" s="230"/>
      <c r="D279" s="233">
        <v>273</v>
      </c>
      <c r="E279" s="230" t="s">
        <v>851</v>
      </c>
      <c r="F279" s="232">
        <v>519</v>
      </c>
      <c r="G279" s="232">
        <v>4385</v>
      </c>
      <c r="H279" s="232">
        <v>722</v>
      </c>
      <c r="I279" s="232">
        <v>26</v>
      </c>
      <c r="J279" s="232">
        <v>884</v>
      </c>
    </row>
    <row r="280" spans="3:10" x14ac:dyDescent="0.35">
      <c r="C280" s="228"/>
      <c r="D280" s="233">
        <v>274</v>
      </c>
      <c r="E280" s="234" t="s">
        <v>852</v>
      </c>
      <c r="F280" s="232">
        <v>694</v>
      </c>
      <c r="G280" s="232">
        <v>4029</v>
      </c>
      <c r="H280" s="232">
        <v>754</v>
      </c>
      <c r="I280" s="232">
        <v>25</v>
      </c>
      <c r="J280" s="232">
        <v>1036</v>
      </c>
    </row>
    <row r="281" spans="3:10" x14ac:dyDescent="0.35">
      <c r="C281" s="228"/>
      <c r="D281" s="233">
        <v>275</v>
      </c>
      <c r="E281" s="237" t="s">
        <v>853</v>
      </c>
      <c r="F281" s="232">
        <v>1140</v>
      </c>
      <c r="G281" s="232">
        <v>2946</v>
      </c>
      <c r="H281" s="232">
        <v>623</v>
      </c>
      <c r="I281" s="232">
        <v>26</v>
      </c>
      <c r="J281" s="232">
        <v>1041</v>
      </c>
    </row>
    <row r="282" spans="3:10" x14ac:dyDescent="0.35">
      <c r="C282" s="228"/>
      <c r="D282" s="233">
        <v>276</v>
      </c>
      <c r="E282" s="230" t="s">
        <v>854</v>
      </c>
      <c r="F282" s="232">
        <v>1800</v>
      </c>
      <c r="G282" s="232">
        <v>1829</v>
      </c>
      <c r="H282" s="232">
        <v>416</v>
      </c>
      <c r="I282" s="232">
        <v>33</v>
      </c>
      <c r="J282" s="232">
        <v>1099</v>
      </c>
    </row>
    <row r="283" spans="3:10" x14ac:dyDescent="0.35">
      <c r="C283" s="228"/>
      <c r="D283" s="233">
        <v>277</v>
      </c>
      <c r="E283" s="230" t="s">
        <v>855</v>
      </c>
      <c r="F283" s="232">
        <v>2032</v>
      </c>
      <c r="G283" s="232">
        <v>867</v>
      </c>
      <c r="H283" s="232">
        <v>249</v>
      </c>
      <c r="I283" s="232">
        <v>29</v>
      </c>
      <c r="J283" s="232">
        <v>1093</v>
      </c>
    </row>
    <row r="284" spans="3:10" x14ac:dyDescent="0.35">
      <c r="C284" s="228"/>
      <c r="D284" s="233">
        <v>278</v>
      </c>
      <c r="E284" s="230" t="s">
        <v>856</v>
      </c>
      <c r="F284" s="232">
        <v>2118</v>
      </c>
      <c r="G284" s="232">
        <v>487</v>
      </c>
      <c r="H284" s="232">
        <v>169</v>
      </c>
      <c r="I284" s="232">
        <v>23</v>
      </c>
      <c r="J284" s="232">
        <v>1022</v>
      </c>
    </row>
    <row r="285" spans="3:10" x14ac:dyDescent="0.35">
      <c r="C285" s="228"/>
      <c r="D285" s="233">
        <v>279</v>
      </c>
      <c r="E285" s="230" t="s">
        <v>857</v>
      </c>
      <c r="F285" s="232">
        <v>1560</v>
      </c>
      <c r="G285" s="232">
        <v>255</v>
      </c>
      <c r="H285" s="232">
        <v>111</v>
      </c>
      <c r="I285" s="232">
        <v>18</v>
      </c>
      <c r="J285" s="232">
        <v>881</v>
      </c>
    </row>
    <row r="286" spans="3:10" x14ac:dyDescent="0.35">
      <c r="C286" s="228"/>
      <c r="D286" s="231">
        <v>280</v>
      </c>
      <c r="E286" s="230" t="s">
        <v>858</v>
      </c>
      <c r="F286" s="232">
        <v>954</v>
      </c>
      <c r="G286" s="232">
        <v>139</v>
      </c>
      <c r="H286" s="232">
        <v>94</v>
      </c>
      <c r="I286" s="232">
        <v>17</v>
      </c>
      <c r="J286" s="232">
        <v>645</v>
      </c>
    </row>
    <row r="287" spans="3:10" x14ac:dyDescent="0.35">
      <c r="C287" s="228"/>
      <c r="D287" s="233">
        <v>281</v>
      </c>
      <c r="E287" s="230" t="s">
        <v>859</v>
      </c>
      <c r="F287" s="232">
        <v>541</v>
      </c>
      <c r="G287" s="232">
        <v>75</v>
      </c>
      <c r="H287" s="232">
        <v>68</v>
      </c>
      <c r="I287" s="232">
        <v>9</v>
      </c>
      <c r="J287" s="232">
        <v>493</v>
      </c>
    </row>
    <row r="288" spans="3:10" x14ac:dyDescent="0.35">
      <c r="C288" s="228"/>
      <c r="D288" s="233">
        <v>282</v>
      </c>
      <c r="E288" s="230" t="s">
        <v>860</v>
      </c>
      <c r="F288" s="232">
        <v>310</v>
      </c>
      <c r="G288" s="232">
        <v>65</v>
      </c>
      <c r="H288" s="232">
        <v>87</v>
      </c>
      <c r="I288" s="232">
        <v>4</v>
      </c>
      <c r="J288" s="232">
        <v>695</v>
      </c>
    </row>
    <row r="289" spans="3:10" x14ac:dyDescent="0.35">
      <c r="C289" s="228"/>
      <c r="D289" s="233">
        <v>283</v>
      </c>
      <c r="E289" s="230"/>
      <c r="F289" s="232"/>
      <c r="G289" s="232"/>
      <c r="H289" s="232"/>
      <c r="I289" s="232"/>
      <c r="J289" s="232"/>
    </row>
    <row r="290" spans="3:10" x14ac:dyDescent="0.35">
      <c r="C290" s="228"/>
      <c r="D290" s="233">
        <v>284</v>
      </c>
      <c r="E290" s="230"/>
      <c r="F290" s="232"/>
      <c r="G290" s="232"/>
      <c r="H290" s="232"/>
      <c r="I290" s="232"/>
      <c r="J290" s="232"/>
    </row>
    <row r="291" spans="3:10" x14ac:dyDescent="0.35">
      <c r="C291" s="228"/>
      <c r="D291" s="233">
        <v>285</v>
      </c>
      <c r="E291" s="230"/>
      <c r="F291" s="232"/>
      <c r="G291" s="232"/>
      <c r="H291" s="232"/>
      <c r="I291" s="232"/>
      <c r="J291" s="232"/>
    </row>
    <row r="292" spans="3:10" x14ac:dyDescent="0.35">
      <c r="C292" s="228"/>
      <c r="D292" s="233">
        <v>286</v>
      </c>
      <c r="E292" s="230"/>
      <c r="F292" s="232">
        <v>16344</v>
      </c>
      <c r="G292" s="232">
        <v>50209</v>
      </c>
      <c r="H292" s="232">
        <v>10795</v>
      </c>
      <c r="I292" s="232">
        <v>581</v>
      </c>
      <c r="J292" s="232">
        <v>15192</v>
      </c>
    </row>
    <row r="293" spans="3:10" x14ac:dyDescent="0.35">
      <c r="C293" s="228" t="s">
        <v>693</v>
      </c>
      <c r="D293" s="233">
        <v>287</v>
      </c>
      <c r="E293" s="230" t="s">
        <v>845</v>
      </c>
      <c r="F293" s="232">
        <v>0</v>
      </c>
      <c r="G293" s="232">
        <v>19891</v>
      </c>
      <c r="H293" s="232">
        <v>2514</v>
      </c>
      <c r="I293" s="232">
        <v>0</v>
      </c>
      <c r="J293" s="232">
        <v>1311</v>
      </c>
    </row>
    <row r="294" spans="3:10" x14ac:dyDescent="0.35">
      <c r="C294" s="228"/>
      <c r="D294" s="231">
        <v>288</v>
      </c>
      <c r="E294" s="230" t="s">
        <v>647</v>
      </c>
      <c r="F294" s="232">
        <v>0</v>
      </c>
      <c r="G294" s="232">
        <v>18904</v>
      </c>
      <c r="H294" s="232">
        <v>3271</v>
      </c>
      <c r="I294" s="232">
        <v>0</v>
      </c>
      <c r="J294" s="232">
        <v>1132</v>
      </c>
    </row>
    <row r="295" spans="3:10" x14ac:dyDescent="0.35">
      <c r="C295" s="228"/>
      <c r="D295" s="233">
        <v>289</v>
      </c>
      <c r="E295" s="230" t="s">
        <v>648</v>
      </c>
      <c r="F295" s="232">
        <v>0</v>
      </c>
      <c r="G295" s="232">
        <v>16115</v>
      </c>
      <c r="H295" s="232">
        <v>3673</v>
      </c>
      <c r="I295" s="232">
        <v>0</v>
      </c>
      <c r="J295" s="232">
        <v>970</v>
      </c>
    </row>
    <row r="296" spans="3:10" x14ac:dyDescent="0.35">
      <c r="C296" s="228"/>
      <c r="D296" s="233">
        <v>290</v>
      </c>
      <c r="E296" s="228" t="s">
        <v>846</v>
      </c>
      <c r="F296" s="232">
        <v>237</v>
      </c>
      <c r="G296" s="232">
        <v>14814</v>
      </c>
      <c r="H296" s="232">
        <v>4107</v>
      </c>
      <c r="I296" s="232">
        <v>219</v>
      </c>
      <c r="J296" s="232">
        <v>1613</v>
      </c>
    </row>
    <row r="297" spans="3:10" x14ac:dyDescent="0.35">
      <c r="C297" s="228"/>
      <c r="D297" s="233">
        <v>291</v>
      </c>
      <c r="E297" s="228" t="s">
        <v>847</v>
      </c>
      <c r="F297" s="228">
        <v>2070</v>
      </c>
      <c r="G297" s="228">
        <v>11185</v>
      </c>
      <c r="H297" s="228">
        <v>3391</v>
      </c>
      <c r="I297" s="228">
        <v>537</v>
      </c>
      <c r="J297" s="228">
        <v>3532</v>
      </c>
    </row>
    <row r="298" spans="3:10" x14ac:dyDescent="0.35">
      <c r="C298" s="228"/>
      <c r="D298" s="233">
        <v>292</v>
      </c>
      <c r="E298" s="228" t="s">
        <v>848</v>
      </c>
      <c r="F298" s="228">
        <v>4997</v>
      </c>
      <c r="G298" s="228">
        <v>9126</v>
      </c>
      <c r="H298" s="228">
        <v>2176</v>
      </c>
      <c r="I298" s="228">
        <v>373</v>
      </c>
      <c r="J298" s="228">
        <v>3824</v>
      </c>
    </row>
    <row r="299" spans="3:10" x14ac:dyDescent="0.35">
      <c r="C299" s="228"/>
      <c r="D299" s="233">
        <v>293</v>
      </c>
      <c r="E299" s="228" t="s">
        <v>849</v>
      </c>
      <c r="F299" s="228">
        <v>4199</v>
      </c>
      <c r="G299" s="228">
        <v>14322</v>
      </c>
      <c r="H299" s="228">
        <v>1673</v>
      </c>
      <c r="I299" s="228">
        <v>234</v>
      </c>
      <c r="J299" s="228">
        <v>3446</v>
      </c>
    </row>
    <row r="300" spans="3:10" x14ac:dyDescent="0.35">
      <c r="C300" s="230"/>
      <c r="D300" s="233">
        <v>294</v>
      </c>
      <c r="E300" s="230" t="s">
        <v>850</v>
      </c>
      <c r="F300" s="232">
        <v>2130</v>
      </c>
      <c r="G300" s="232">
        <v>16012</v>
      </c>
      <c r="H300" s="232">
        <v>1731</v>
      </c>
      <c r="I300" s="232">
        <v>154</v>
      </c>
      <c r="J300" s="232">
        <v>2846</v>
      </c>
    </row>
    <row r="301" spans="3:10" x14ac:dyDescent="0.35">
      <c r="C301" s="228"/>
      <c r="D301" s="233">
        <v>295</v>
      </c>
      <c r="E301" s="234" t="s">
        <v>851</v>
      </c>
      <c r="F301" s="232">
        <v>1549</v>
      </c>
      <c r="G301" s="232">
        <v>15529</v>
      </c>
      <c r="H301" s="232">
        <v>2062</v>
      </c>
      <c r="I301" s="232">
        <v>83</v>
      </c>
      <c r="J301" s="232">
        <v>2722</v>
      </c>
    </row>
    <row r="302" spans="3:10" x14ac:dyDescent="0.35">
      <c r="C302" s="228"/>
      <c r="D302" s="231">
        <v>296</v>
      </c>
      <c r="E302" s="237" t="s">
        <v>852</v>
      </c>
      <c r="F302" s="232">
        <v>1843</v>
      </c>
      <c r="G302" s="232">
        <v>13798</v>
      </c>
      <c r="H302" s="232">
        <v>2290</v>
      </c>
      <c r="I302" s="232">
        <v>100</v>
      </c>
      <c r="J302" s="232">
        <v>2736</v>
      </c>
    </row>
    <row r="303" spans="3:10" x14ac:dyDescent="0.35">
      <c r="C303" s="228"/>
      <c r="D303" s="233">
        <v>297</v>
      </c>
      <c r="E303" s="230" t="s">
        <v>853</v>
      </c>
      <c r="F303" s="232">
        <v>2825</v>
      </c>
      <c r="G303" s="232">
        <v>11049</v>
      </c>
      <c r="H303" s="232">
        <v>2040</v>
      </c>
      <c r="I303" s="232">
        <v>111</v>
      </c>
      <c r="J303" s="232">
        <v>2890</v>
      </c>
    </row>
    <row r="304" spans="3:10" x14ac:dyDescent="0.35">
      <c r="C304" s="228"/>
      <c r="D304" s="233">
        <v>298</v>
      </c>
      <c r="E304" s="230" t="s">
        <v>854</v>
      </c>
      <c r="F304" s="232">
        <v>4708</v>
      </c>
      <c r="G304" s="232">
        <v>7319</v>
      </c>
      <c r="H304" s="232">
        <v>1528</v>
      </c>
      <c r="I304" s="232">
        <v>114</v>
      </c>
      <c r="J304" s="232">
        <v>3201</v>
      </c>
    </row>
    <row r="305" spans="3:10" x14ac:dyDescent="0.35">
      <c r="C305" s="228"/>
      <c r="D305" s="233">
        <v>299</v>
      </c>
      <c r="E305" s="230" t="s">
        <v>855</v>
      </c>
      <c r="F305" s="232">
        <v>5758</v>
      </c>
      <c r="G305" s="232">
        <v>3757</v>
      </c>
      <c r="H305" s="232">
        <v>957</v>
      </c>
      <c r="I305" s="232">
        <v>99</v>
      </c>
      <c r="J305" s="232">
        <v>3110</v>
      </c>
    </row>
    <row r="306" spans="3:10" x14ac:dyDescent="0.35">
      <c r="C306" s="228"/>
      <c r="D306" s="233">
        <v>300</v>
      </c>
      <c r="E306" s="230" t="s">
        <v>856</v>
      </c>
      <c r="F306" s="232">
        <v>5370</v>
      </c>
      <c r="G306" s="232">
        <v>1911</v>
      </c>
      <c r="H306" s="232">
        <v>633</v>
      </c>
      <c r="I306" s="232">
        <v>87</v>
      </c>
      <c r="J306" s="232">
        <v>2784</v>
      </c>
    </row>
    <row r="307" spans="3:10" x14ac:dyDescent="0.35">
      <c r="C307" s="228"/>
      <c r="D307" s="233">
        <v>301</v>
      </c>
      <c r="E307" s="230" t="s">
        <v>857</v>
      </c>
      <c r="F307" s="232">
        <v>3871</v>
      </c>
      <c r="G307" s="232">
        <v>996</v>
      </c>
      <c r="H307" s="232">
        <v>415</v>
      </c>
      <c r="I307" s="232">
        <v>61</v>
      </c>
      <c r="J307" s="232">
        <v>2067</v>
      </c>
    </row>
    <row r="308" spans="3:10" x14ac:dyDescent="0.35">
      <c r="C308" s="228"/>
      <c r="D308" s="233">
        <v>302</v>
      </c>
      <c r="E308" s="230" t="s">
        <v>858</v>
      </c>
      <c r="F308" s="232">
        <v>2503</v>
      </c>
      <c r="G308" s="232">
        <v>621</v>
      </c>
      <c r="H308" s="232">
        <v>314</v>
      </c>
      <c r="I308" s="232">
        <v>56</v>
      </c>
      <c r="J308" s="232">
        <v>1726</v>
      </c>
    </row>
    <row r="309" spans="3:10" x14ac:dyDescent="0.35">
      <c r="C309" s="228"/>
      <c r="D309" s="233">
        <v>303</v>
      </c>
      <c r="E309" s="230" t="s">
        <v>859</v>
      </c>
      <c r="F309" s="232">
        <v>1509</v>
      </c>
      <c r="G309" s="232">
        <v>355</v>
      </c>
      <c r="H309" s="232">
        <v>244</v>
      </c>
      <c r="I309" s="232">
        <v>45</v>
      </c>
      <c r="J309" s="232">
        <v>1429</v>
      </c>
    </row>
    <row r="310" spans="3:10" x14ac:dyDescent="0.35">
      <c r="C310" s="228"/>
      <c r="D310" s="231">
        <v>304</v>
      </c>
      <c r="E310" s="230" t="s">
        <v>860</v>
      </c>
      <c r="F310" s="232">
        <v>794</v>
      </c>
      <c r="G310" s="232">
        <v>258</v>
      </c>
      <c r="H310" s="232">
        <v>305</v>
      </c>
      <c r="I310" s="232">
        <v>37</v>
      </c>
      <c r="J310" s="232">
        <v>2084</v>
      </c>
    </row>
    <row r="311" spans="3:10" x14ac:dyDescent="0.35">
      <c r="C311" s="228"/>
      <c r="D311" s="233">
        <v>305</v>
      </c>
      <c r="E311" s="230"/>
      <c r="F311" s="232"/>
      <c r="G311" s="232"/>
      <c r="H311" s="232"/>
      <c r="I311" s="232"/>
      <c r="J311" s="232"/>
    </row>
    <row r="312" spans="3:10" x14ac:dyDescent="0.35">
      <c r="C312" s="228"/>
      <c r="D312" s="233">
        <v>306</v>
      </c>
      <c r="E312" s="230"/>
      <c r="F312" s="232"/>
      <c r="G312" s="232"/>
      <c r="H312" s="232"/>
      <c r="I312" s="232"/>
      <c r="J312" s="232"/>
    </row>
    <row r="313" spans="3:10" x14ac:dyDescent="0.35">
      <c r="C313" s="228"/>
      <c r="D313" s="233">
        <v>307</v>
      </c>
      <c r="E313" s="230"/>
      <c r="F313" s="232"/>
      <c r="G313" s="232"/>
      <c r="H313" s="232"/>
      <c r="I313" s="232"/>
      <c r="J313" s="232"/>
    </row>
    <row r="314" spans="3:10" x14ac:dyDescent="0.35">
      <c r="C314" s="228"/>
      <c r="D314" s="233">
        <v>308</v>
      </c>
      <c r="E314" s="230"/>
      <c r="F314" s="232">
        <v>44363</v>
      </c>
      <c r="G314" s="232">
        <v>175962</v>
      </c>
      <c r="H314" s="232">
        <v>33324</v>
      </c>
      <c r="I314" s="232">
        <v>2310</v>
      </c>
      <c r="J314" s="232">
        <v>43423</v>
      </c>
    </row>
    <row r="315" spans="3:10" x14ac:dyDescent="0.35">
      <c r="C315" s="228" t="s">
        <v>694</v>
      </c>
      <c r="D315" s="233">
        <v>309</v>
      </c>
      <c r="E315" s="230" t="s">
        <v>845</v>
      </c>
      <c r="F315" s="232">
        <v>0</v>
      </c>
      <c r="G315" s="232">
        <v>391</v>
      </c>
      <c r="H315" s="232">
        <v>149</v>
      </c>
      <c r="I315" s="232">
        <v>0</v>
      </c>
      <c r="J315" s="232">
        <v>32</v>
      </c>
    </row>
    <row r="316" spans="3:10" x14ac:dyDescent="0.35">
      <c r="C316" s="228"/>
      <c r="D316" s="233">
        <v>310</v>
      </c>
      <c r="E316" s="230" t="s">
        <v>647</v>
      </c>
      <c r="F316" s="232">
        <v>0</v>
      </c>
      <c r="G316" s="232">
        <v>462</v>
      </c>
      <c r="H316" s="232">
        <v>195</v>
      </c>
      <c r="I316" s="232">
        <v>0</v>
      </c>
      <c r="J316" s="232">
        <v>50</v>
      </c>
    </row>
    <row r="317" spans="3:10" x14ac:dyDescent="0.35">
      <c r="C317" s="228"/>
      <c r="D317" s="233">
        <v>311</v>
      </c>
      <c r="E317" s="228" t="s">
        <v>648</v>
      </c>
      <c r="F317" s="232">
        <v>0</v>
      </c>
      <c r="G317" s="232">
        <v>444</v>
      </c>
      <c r="H317" s="232">
        <v>227</v>
      </c>
      <c r="I317" s="232">
        <v>0</v>
      </c>
      <c r="J317" s="232">
        <v>49</v>
      </c>
    </row>
    <row r="318" spans="3:10" x14ac:dyDescent="0.35">
      <c r="C318" s="228"/>
      <c r="D318" s="231">
        <v>312</v>
      </c>
      <c r="E318" s="228" t="s">
        <v>846</v>
      </c>
      <c r="F318" s="228">
        <v>24</v>
      </c>
      <c r="G318" s="228">
        <v>385</v>
      </c>
      <c r="H318" s="228">
        <v>188</v>
      </c>
      <c r="I318" s="228">
        <v>0</v>
      </c>
      <c r="J318" s="228">
        <v>80</v>
      </c>
    </row>
    <row r="319" spans="3:10" x14ac:dyDescent="0.35">
      <c r="C319" s="228"/>
      <c r="D319" s="233">
        <v>313</v>
      </c>
      <c r="E319" s="228" t="s">
        <v>847</v>
      </c>
      <c r="F319" s="228">
        <v>81</v>
      </c>
      <c r="G319" s="228">
        <v>235</v>
      </c>
      <c r="H319" s="228">
        <v>117</v>
      </c>
      <c r="I319" s="228">
        <v>7</v>
      </c>
      <c r="J319" s="228">
        <v>198</v>
      </c>
    </row>
    <row r="320" spans="3:10" x14ac:dyDescent="0.35">
      <c r="C320" s="228"/>
      <c r="D320" s="233">
        <v>314</v>
      </c>
      <c r="E320" s="228" t="s">
        <v>848</v>
      </c>
      <c r="F320" s="228">
        <v>95</v>
      </c>
      <c r="G320" s="228">
        <v>207</v>
      </c>
      <c r="H320" s="228">
        <v>81</v>
      </c>
      <c r="I320" s="228">
        <v>0</v>
      </c>
      <c r="J320" s="228">
        <v>146</v>
      </c>
    </row>
    <row r="321" spans="3:10" x14ac:dyDescent="0.35">
      <c r="C321" s="230"/>
      <c r="D321" s="233">
        <v>315</v>
      </c>
      <c r="E321" s="230" t="s">
        <v>849</v>
      </c>
      <c r="F321" s="232">
        <v>68</v>
      </c>
      <c r="G321" s="232">
        <v>230</v>
      </c>
      <c r="H321" s="232">
        <v>71</v>
      </c>
      <c r="I321" s="232">
        <v>3</v>
      </c>
      <c r="J321" s="232">
        <v>111</v>
      </c>
    </row>
    <row r="322" spans="3:10" x14ac:dyDescent="0.35">
      <c r="C322" s="228"/>
      <c r="D322" s="233">
        <v>316</v>
      </c>
      <c r="E322" s="234" t="s">
        <v>850</v>
      </c>
      <c r="F322" s="232">
        <v>48</v>
      </c>
      <c r="G322" s="232">
        <v>281</v>
      </c>
      <c r="H322" s="232">
        <v>72</v>
      </c>
      <c r="I322" s="232">
        <v>9</v>
      </c>
      <c r="J322" s="232">
        <v>128</v>
      </c>
    </row>
    <row r="323" spans="3:10" x14ac:dyDescent="0.35">
      <c r="C323" s="228"/>
      <c r="D323" s="233">
        <v>317</v>
      </c>
      <c r="E323" s="237" t="s">
        <v>851</v>
      </c>
      <c r="F323" s="232">
        <v>56</v>
      </c>
      <c r="G323" s="232">
        <v>346</v>
      </c>
      <c r="H323" s="232">
        <v>125</v>
      </c>
      <c r="I323" s="232">
        <v>8</v>
      </c>
      <c r="J323" s="232">
        <v>140</v>
      </c>
    </row>
    <row r="324" spans="3:10" x14ac:dyDescent="0.35">
      <c r="C324" s="228"/>
      <c r="D324" s="233">
        <v>318</v>
      </c>
      <c r="E324" s="230" t="s">
        <v>852</v>
      </c>
      <c r="F324" s="232">
        <v>98</v>
      </c>
      <c r="G324" s="232">
        <v>376</v>
      </c>
      <c r="H324" s="232">
        <v>120</v>
      </c>
      <c r="I324" s="232">
        <v>3</v>
      </c>
      <c r="J324" s="232">
        <v>209</v>
      </c>
    </row>
    <row r="325" spans="3:10" x14ac:dyDescent="0.35">
      <c r="C325" s="228"/>
      <c r="D325" s="233">
        <v>319</v>
      </c>
      <c r="E325" s="230" t="s">
        <v>853</v>
      </c>
      <c r="F325" s="232">
        <v>228</v>
      </c>
      <c r="G325" s="232">
        <v>290</v>
      </c>
      <c r="H325" s="232">
        <v>107</v>
      </c>
      <c r="I325" s="232">
        <v>3</v>
      </c>
      <c r="J325" s="232">
        <v>251</v>
      </c>
    </row>
    <row r="326" spans="3:10" x14ac:dyDescent="0.35">
      <c r="C326" s="228"/>
      <c r="D326" s="231">
        <v>320</v>
      </c>
      <c r="E326" s="230" t="s">
        <v>854</v>
      </c>
      <c r="F326" s="232">
        <v>370</v>
      </c>
      <c r="G326" s="232">
        <v>185</v>
      </c>
      <c r="H326" s="232">
        <v>89</v>
      </c>
      <c r="I326" s="232">
        <v>6</v>
      </c>
      <c r="J326" s="232">
        <v>310</v>
      </c>
    </row>
    <row r="327" spans="3:10" x14ac:dyDescent="0.35">
      <c r="C327" s="228"/>
      <c r="D327" s="233">
        <v>321</v>
      </c>
      <c r="E327" s="230" t="s">
        <v>855</v>
      </c>
      <c r="F327" s="232">
        <v>529</v>
      </c>
      <c r="G327" s="232">
        <v>90</v>
      </c>
      <c r="H327" s="232">
        <v>49</v>
      </c>
      <c r="I327" s="232">
        <v>3</v>
      </c>
      <c r="J327" s="232">
        <v>361</v>
      </c>
    </row>
    <row r="328" spans="3:10" x14ac:dyDescent="0.35">
      <c r="C328" s="228"/>
      <c r="D328" s="233">
        <v>322</v>
      </c>
      <c r="E328" s="230" t="s">
        <v>856</v>
      </c>
      <c r="F328" s="232">
        <v>571</v>
      </c>
      <c r="G328" s="232">
        <v>67</v>
      </c>
      <c r="H328" s="232">
        <v>41</v>
      </c>
      <c r="I328" s="232">
        <v>6</v>
      </c>
      <c r="J328" s="232">
        <v>389</v>
      </c>
    </row>
    <row r="329" spans="3:10" x14ac:dyDescent="0.35">
      <c r="C329" s="228"/>
      <c r="D329" s="233">
        <v>323</v>
      </c>
      <c r="E329" s="230" t="s">
        <v>857</v>
      </c>
      <c r="F329" s="232">
        <v>451</v>
      </c>
      <c r="G329" s="232">
        <v>49</v>
      </c>
      <c r="H329" s="232">
        <v>20</v>
      </c>
      <c r="I329" s="232">
        <v>5</v>
      </c>
      <c r="J329" s="232">
        <v>345</v>
      </c>
    </row>
    <row r="330" spans="3:10" x14ac:dyDescent="0.35">
      <c r="C330" s="228"/>
      <c r="D330" s="233">
        <v>324</v>
      </c>
      <c r="E330" s="230" t="s">
        <v>858</v>
      </c>
      <c r="F330" s="232">
        <v>342</v>
      </c>
      <c r="G330" s="232">
        <v>33</v>
      </c>
      <c r="H330" s="232">
        <v>34</v>
      </c>
      <c r="I330" s="232">
        <v>7</v>
      </c>
      <c r="J330" s="232">
        <v>271</v>
      </c>
    </row>
    <row r="331" spans="3:10" x14ac:dyDescent="0.35">
      <c r="C331" s="228"/>
      <c r="D331" s="233">
        <v>325</v>
      </c>
      <c r="E331" s="230" t="s">
        <v>859</v>
      </c>
      <c r="F331" s="232">
        <v>189</v>
      </c>
      <c r="G331" s="232">
        <v>16</v>
      </c>
      <c r="H331" s="232">
        <v>34</v>
      </c>
      <c r="I331" s="232">
        <v>0</v>
      </c>
      <c r="J331" s="232">
        <v>223</v>
      </c>
    </row>
    <row r="332" spans="3:10" x14ac:dyDescent="0.35">
      <c r="C332" s="228"/>
      <c r="D332" s="233">
        <v>326</v>
      </c>
      <c r="E332" s="230" t="s">
        <v>860</v>
      </c>
      <c r="F332" s="232">
        <v>92</v>
      </c>
      <c r="G332" s="232">
        <v>12</v>
      </c>
      <c r="H332" s="232">
        <v>28</v>
      </c>
      <c r="I332" s="232">
        <v>0</v>
      </c>
      <c r="J332" s="232">
        <v>319</v>
      </c>
    </row>
    <row r="333" spans="3:10" x14ac:dyDescent="0.35">
      <c r="C333" s="228"/>
      <c r="D333" s="233">
        <v>327</v>
      </c>
      <c r="E333" s="230"/>
      <c r="F333" s="232"/>
      <c r="G333" s="232"/>
      <c r="H333" s="232"/>
      <c r="I333" s="232"/>
      <c r="J333" s="232"/>
    </row>
    <row r="334" spans="3:10" x14ac:dyDescent="0.35">
      <c r="C334" s="228"/>
      <c r="D334" s="231">
        <v>328</v>
      </c>
      <c r="E334" s="230"/>
      <c r="F334" s="232"/>
      <c r="G334" s="232"/>
      <c r="H334" s="232"/>
      <c r="I334" s="232"/>
      <c r="J334" s="232"/>
    </row>
    <row r="335" spans="3:10" x14ac:dyDescent="0.35">
      <c r="C335" s="228"/>
      <c r="D335" s="233">
        <v>329</v>
      </c>
      <c r="E335" s="230"/>
      <c r="F335" s="232"/>
      <c r="G335" s="232"/>
      <c r="H335" s="232"/>
      <c r="I335" s="232"/>
      <c r="J335" s="232"/>
    </row>
    <row r="336" spans="3:10" x14ac:dyDescent="0.35">
      <c r="C336" s="228"/>
      <c r="D336" s="233">
        <v>330</v>
      </c>
      <c r="E336" s="230"/>
      <c r="F336" s="232">
        <v>3242</v>
      </c>
      <c r="G336" s="232">
        <v>4099</v>
      </c>
      <c r="H336" s="232">
        <v>1747</v>
      </c>
      <c r="I336" s="232">
        <v>60</v>
      </c>
      <c r="J336" s="232">
        <v>3612</v>
      </c>
    </row>
    <row r="337" spans="3:10" x14ac:dyDescent="0.35">
      <c r="C337" s="228" t="s">
        <v>695</v>
      </c>
      <c r="D337" s="233">
        <v>331</v>
      </c>
      <c r="E337" s="230" t="s">
        <v>845</v>
      </c>
      <c r="F337" s="232">
        <v>0</v>
      </c>
      <c r="G337" s="232">
        <v>898</v>
      </c>
      <c r="H337" s="232">
        <v>201</v>
      </c>
      <c r="I337" s="232">
        <v>0</v>
      </c>
      <c r="J337" s="232">
        <v>86</v>
      </c>
    </row>
    <row r="338" spans="3:10" x14ac:dyDescent="0.35">
      <c r="C338" s="228"/>
      <c r="D338" s="233">
        <v>332</v>
      </c>
      <c r="E338" s="228" t="s">
        <v>647</v>
      </c>
      <c r="F338" s="232">
        <v>0</v>
      </c>
      <c r="G338" s="232">
        <v>982</v>
      </c>
      <c r="H338" s="232">
        <v>214</v>
      </c>
      <c r="I338" s="232">
        <v>0</v>
      </c>
      <c r="J338" s="232">
        <v>88</v>
      </c>
    </row>
    <row r="339" spans="3:10" x14ac:dyDescent="0.35">
      <c r="C339" s="228"/>
      <c r="D339" s="233">
        <v>333</v>
      </c>
      <c r="E339" s="228" t="s">
        <v>648</v>
      </c>
      <c r="F339" s="228">
        <v>0</v>
      </c>
      <c r="G339" s="228">
        <v>909</v>
      </c>
      <c r="H339" s="228">
        <v>270</v>
      </c>
      <c r="I339" s="228">
        <v>0</v>
      </c>
      <c r="J339" s="228">
        <v>105</v>
      </c>
    </row>
    <row r="340" spans="3:10" x14ac:dyDescent="0.35">
      <c r="C340" s="228"/>
      <c r="D340" s="233">
        <v>334</v>
      </c>
      <c r="E340" s="228" t="s">
        <v>846</v>
      </c>
      <c r="F340" s="228">
        <v>21</v>
      </c>
      <c r="G340" s="228">
        <v>708</v>
      </c>
      <c r="H340" s="228">
        <v>270</v>
      </c>
      <c r="I340" s="228">
        <v>17</v>
      </c>
      <c r="J340" s="228">
        <v>179</v>
      </c>
    </row>
    <row r="341" spans="3:10" x14ac:dyDescent="0.35">
      <c r="C341" s="228"/>
      <c r="D341" s="233">
        <v>335</v>
      </c>
      <c r="E341" s="228" t="s">
        <v>847</v>
      </c>
      <c r="F341" s="228">
        <v>159</v>
      </c>
      <c r="G341" s="228">
        <v>366</v>
      </c>
      <c r="H341" s="228">
        <v>151</v>
      </c>
      <c r="I341" s="228">
        <v>22</v>
      </c>
      <c r="J341" s="228">
        <v>387</v>
      </c>
    </row>
    <row r="342" spans="3:10" x14ac:dyDescent="0.35">
      <c r="C342" s="230"/>
      <c r="D342" s="231">
        <v>336</v>
      </c>
      <c r="E342" s="230" t="s">
        <v>848</v>
      </c>
      <c r="F342" s="232">
        <v>235</v>
      </c>
      <c r="G342" s="232">
        <v>375</v>
      </c>
      <c r="H342" s="232">
        <v>107</v>
      </c>
      <c r="I342" s="232">
        <v>23</v>
      </c>
      <c r="J342" s="232">
        <v>398</v>
      </c>
    </row>
    <row r="343" spans="3:10" x14ac:dyDescent="0.35">
      <c r="C343" s="228"/>
      <c r="D343" s="233">
        <v>337</v>
      </c>
      <c r="E343" s="234" t="s">
        <v>849</v>
      </c>
      <c r="F343" s="232">
        <v>147</v>
      </c>
      <c r="G343" s="232">
        <v>549</v>
      </c>
      <c r="H343" s="232">
        <v>100</v>
      </c>
      <c r="I343" s="232">
        <v>10</v>
      </c>
      <c r="J343" s="232">
        <v>329</v>
      </c>
    </row>
    <row r="344" spans="3:10" x14ac:dyDescent="0.35">
      <c r="C344" s="228"/>
      <c r="D344" s="233">
        <v>338</v>
      </c>
      <c r="E344" s="237" t="s">
        <v>850</v>
      </c>
      <c r="F344" s="232">
        <v>88</v>
      </c>
      <c r="G344" s="232">
        <v>626</v>
      </c>
      <c r="H344" s="232">
        <v>92</v>
      </c>
      <c r="I344" s="232">
        <v>4</v>
      </c>
      <c r="J344" s="232">
        <v>256</v>
      </c>
    </row>
    <row r="345" spans="3:10" x14ac:dyDescent="0.35">
      <c r="C345" s="228"/>
      <c r="D345" s="233">
        <v>339</v>
      </c>
      <c r="E345" s="230" t="s">
        <v>851</v>
      </c>
      <c r="F345" s="232">
        <v>86</v>
      </c>
      <c r="G345" s="232">
        <v>705</v>
      </c>
      <c r="H345" s="232">
        <v>160</v>
      </c>
      <c r="I345" s="232">
        <v>0</v>
      </c>
      <c r="J345" s="232">
        <v>288</v>
      </c>
    </row>
    <row r="346" spans="3:10" x14ac:dyDescent="0.35">
      <c r="C346" s="228"/>
      <c r="D346" s="233">
        <v>340</v>
      </c>
      <c r="E346" s="230" t="s">
        <v>852</v>
      </c>
      <c r="F346" s="232">
        <v>163</v>
      </c>
      <c r="G346" s="232">
        <v>711</v>
      </c>
      <c r="H346" s="232">
        <v>147</v>
      </c>
      <c r="I346" s="232">
        <v>8</v>
      </c>
      <c r="J346" s="232">
        <v>381</v>
      </c>
    </row>
    <row r="347" spans="3:10" x14ac:dyDescent="0.35">
      <c r="C347" s="228"/>
      <c r="D347" s="233">
        <v>341</v>
      </c>
      <c r="E347" s="230" t="s">
        <v>853</v>
      </c>
      <c r="F347" s="232">
        <v>343</v>
      </c>
      <c r="G347" s="232">
        <v>541</v>
      </c>
      <c r="H347" s="232">
        <v>124</v>
      </c>
      <c r="I347" s="232">
        <v>16</v>
      </c>
      <c r="J347" s="232">
        <v>429</v>
      </c>
    </row>
    <row r="348" spans="3:10" x14ac:dyDescent="0.35">
      <c r="C348" s="228"/>
      <c r="D348" s="233">
        <v>342</v>
      </c>
      <c r="E348" s="230" t="s">
        <v>854</v>
      </c>
      <c r="F348" s="232">
        <v>599</v>
      </c>
      <c r="G348" s="232">
        <v>285</v>
      </c>
      <c r="H348" s="232">
        <v>100</v>
      </c>
      <c r="I348" s="232">
        <v>15</v>
      </c>
      <c r="J348" s="232">
        <v>516</v>
      </c>
    </row>
    <row r="349" spans="3:10" x14ac:dyDescent="0.35">
      <c r="C349" s="228"/>
      <c r="D349" s="233">
        <v>343</v>
      </c>
      <c r="E349" s="230" t="s">
        <v>855</v>
      </c>
      <c r="F349" s="232">
        <v>748</v>
      </c>
      <c r="G349" s="232">
        <v>182</v>
      </c>
      <c r="H349" s="232">
        <v>57</v>
      </c>
      <c r="I349" s="232">
        <v>18</v>
      </c>
      <c r="J349" s="232">
        <v>526</v>
      </c>
    </row>
    <row r="350" spans="3:10" x14ac:dyDescent="0.35">
      <c r="C350" s="228"/>
      <c r="D350" s="231">
        <v>344</v>
      </c>
      <c r="E350" s="230" t="s">
        <v>856</v>
      </c>
      <c r="F350" s="232">
        <v>726</v>
      </c>
      <c r="G350" s="232">
        <v>89</v>
      </c>
      <c r="H350" s="232">
        <v>24</v>
      </c>
      <c r="I350" s="232">
        <v>12</v>
      </c>
      <c r="J350" s="232">
        <v>478</v>
      </c>
    </row>
    <row r="351" spans="3:10" x14ac:dyDescent="0.35">
      <c r="C351" s="228"/>
      <c r="D351" s="233">
        <v>345</v>
      </c>
      <c r="E351" s="230" t="s">
        <v>857</v>
      </c>
      <c r="F351" s="232">
        <v>520</v>
      </c>
      <c r="G351" s="232">
        <v>49</v>
      </c>
      <c r="H351" s="232">
        <v>35</v>
      </c>
      <c r="I351" s="232">
        <v>9</v>
      </c>
      <c r="J351" s="232">
        <v>374</v>
      </c>
    </row>
    <row r="352" spans="3:10" x14ac:dyDescent="0.35">
      <c r="C352" s="228"/>
      <c r="D352" s="233">
        <v>346</v>
      </c>
      <c r="E352" s="230" t="s">
        <v>858</v>
      </c>
      <c r="F352" s="232">
        <v>376</v>
      </c>
      <c r="G352" s="232">
        <v>20</v>
      </c>
      <c r="H352" s="232">
        <v>35</v>
      </c>
      <c r="I352" s="232">
        <v>11</v>
      </c>
      <c r="J352" s="232">
        <v>337</v>
      </c>
    </row>
    <row r="353" spans="3:10" x14ac:dyDescent="0.35">
      <c r="C353" s="228"/>
      <c r="D353" s="233">
        <v>347</v>
      </c>
      <c r="E353" s="230" t="s">
        <v>859</v>
      </c>
      <c r="F353" s="232">
        <v>231</v>
      </c>
      <c r="G353" s="232">
        <v>12</v>
      </c>
      <c r="H353" s="232">
        <v>27</v>
      </c>
      <c r="I353" s="232">
        <v>3</v>
      </c>
      <c r="J353" s="232">
        <v>271</v>
      </c>
    </row>
    <row r="354" spans="3:10" x14ac:dyDescent="0.35">
      <c r="C354" s="228"/>
      <c r="D354" s="233">
        <v>348</v>
      </c>
      <c r="E354" s="230" t="s">
        <v>860</v>
      </c>
      <c r="F354" s="232">
        <v>118</v>
      </c>
      <c r="G354" s="232">
        <v>14</v>
      </c>
      <c r="H354" s="232">
        <v>39</v>
      </c>
      <c r="I354" s="232">
        <v>5</v>
      </c>
      <c r="J354" s="232">
        <v>394</v>
      </c>
    </row>
    <row r="355" spans="3:10" x14ac:dyDescent="0.35">
      <c r="C355" s="228"/>
      <c r="D355" s="233">
        <v>349</v>
      </c>
      <c r="E355" s="230"/>
      <c r="F355" s="232"/>
      <c r="G355" s="232"/>
      <c r="H355" s="232"/>
      <c r="I355" s="232"/>
      <c r="J355" s="232"/>
    </row>
    <row r="356" spans="3:10" x14ac:dyDescent="0.35">
      <c r="C356" s="228"/>
      <c r="D356" s="233">
        <v>350</v>
      </c>
      <c r="E356" s="230"/>
      <c r="F356" s="232"/>
      <c r="G356" s="232"/>
      <c r="H356" s="232"/>
      <c r="I356" s="232"/>
      <c r="J356" s="232"/>
    </row>
    <row r="357" spans="3:10" x14ac:dyDescent="0.35">
      <c r="C357" s="228"/>
      <c r="D357" s="233">
        <v>351</v>
      </c>
      <c r="E357" s="230"/>
      <c r="F357" s="232"/>
      <c r="G357" s="232"/>
      <c r="H357" s="232"/>
      <c r="I357" s="232"/>
      <c r="J357" s="232"/>
    </row>
    <row r="358" spans="3:10" x14ac:dyDescent="0.35">
      <c r="C358" s="228"/>
      <c r="D358" s="231">
        <v>352</v>
      </c>
      <c r="E358" s="230"/>
      <c r="F358" s="232">
        <v>4560</v>
      </c>
      <c r="G358" s="232">
        <v>8021</v>
      </c>
      <c r="H358" s="232">
        <v>2153</v>
      </c>
      <c r="I358" s="232">
        <v>173</v>
      </c>
      <c r="J358" s="232">
        <v>5822</v>
      </c>
    </row>
    <row r="359" spans="3:10" x14ac:dyDescent="0.35">
      <c r="C359" s="228" t="s">
        <v>696</v>
      </c>
      <c r="D359" s="233">
        <v>353</v>
      </c>
      <c r="E359" s="228" t="s">
        <v>845</v>
      </c>
      <c r="F359" s="232">
        <v>0</v>
      </c>
      <c r="G359" s="232">
        <v>656</v>
      </c>
      <c r="H359" s="232">
        <v>134</v>
      </c>
      <c r="I359" s="232">
        <v>0</v>
      </c>
      <c r="J359" s="232">
        <v>78</v>
      </c>
    </row>
    <row r="360" spans="3:10" x14ac:dyDescent="0.35">
      <c r="C360" s="228"/>
      <c r="D360" s="233">
        <v>354</v>
      </c>
      <c r="E360" s="228" t="s">
        <v>647</v>
      </c>
      <c r="F360" s="228">
        <v>0</v>
      </c>
      <c r="G360" s="228">
        <v>806</v>
      </c>
      <c r="H360" s="228">
        <v>162</v>
      </c>
      <c r="I360" s="228">
        <v>0</v>
      </c>
      <c r="J360" s="228">
        <v>88</v>
      </c>
    </row>
    <row r="361" spans="3:10" x14ac:dyDescent="0.35">
      <c r="C361" s="228"/>
      <c r="D361" s="233">
        <v>355</v>
      </c>
      <c r="E361" s="228" t="s">
        <v>648</v>
      </c>
      <c r="F361" s="228">
        <v>0</v>
      </c>
      <c r="G361" s="228">
        <v>758</v>
      </c>
      <c r="H361" s="228">
        <v>172</v>
      </c>
      <c r="I361" s="228">
        <v>0</v>
      </c>
      <c r="J361" s="228">
        <v>81</v>
      </c>
    </row>
    <row r="362" spans="3:10" x14ac:dyDescent="0.35">
      <c r="C362" s="228"/>
      <c r="D362" s="233">
        <v>356</v>
      </c>
      <c r="E362" s="228" t="s">
        <v>846</v>
      </c>
      <c r="F362" s="228">
        <v>10</v>
      </c>
      <c r="G362" s="228">
        <v>689</v>
      </c>
      <c r="H362" s="228">
        <v>168</v>
      </c>
      <c r="I362" s="232">
        <v>14</v>
      </c>
      <c r="J362" s="232">
        <v>107</v>
      </c>
    </row>
    <row r="363" spans="3:10" x14ac:dyDescent="0.35">
      <c r="C363" s="230"/>
      <c r="D363" s="233">
        <v>357</v>
      </c>
      <c r="E363" s="230" t="s">
        <v>847</v>
      </c>
      <c r="F363" s="232">
        <v>98</v>
      </c>
      <c r="G363" s="232">
        <v>284</v>
      </c>
      <c r="H363" s="232">
        <v>102</v>
      </c>
      <c r="I363" s="232">
        <v>26</v>
      </c>
      <c r="J363" s="232">
        <v>253</v>
      </c>
    </row>
    <row r="364" spans="3:10" x14ac:dyDescent="0.35">
      <c r="C364" s="228"/>
      <c r="D364" s="233">
        <v>358</v>
      </c>
      <c r="E364" s="234" t="s">
        <v>848</v>
      </c>
      <c r="F364" s="232">
        <v>121</v>
      </c>
      <c r="G364" s="232">
        <v>290</v>
      </c>
      <c r="H364" s="232">
        <v>63</v>
      </c>
      <c r="I364" s="232">
        <v>14</v>
      </c>
      <c r="J364" s="232">
        <v>253</v>
      </c>
    </row>
    <row r="365" spans="3:10" x14ac:dyDescent="0.35">
      <c r="C365" s="228"/>
      <c r="D365" s="233">
        <v>359</v>
      </c>
      <c r="E365" s="237" t="s">
        <v>849</v>
      </c>
      <c r="F365" s="232">
        <v>90</v>
      </c>
      <c r="G365" s="232">
        <v>377</v>
      </c>
      <c r="H365" s="232">
        <v>70</v>
      </c>
      <c r="I365" s="232">
        <v>8</v>
      </c>
      <c r="J365" s="232">
        <v>157</v>
      </c>
    </row>
    <row r="366" spans="3:10" x14ac:dyDescent="0.35">
      <c r="C366" s="228"/>
      <c r="D366" s="231">
        <v>360</v>
      </c>
      <c r="E366" s="230" t="s">
        <v>850</v>
      </c>
      <c r="F366" s="232">
        <v>34</v>
      </c>
      <c r="G366" s="232">
        <v>506</v>
      </c>
      <c r="H366" s="232">
        <v>75</v>
      </c>
      <c r="I366" s="232">
        <v>7</v>
      </c>
      <c r="J366" s="232">
        <v>173</v>
      </c>
    </row>
    <row r="367" spans="3:10" x14ac:dyDescent="0.35">
      <c r="C367" s="228"/>
      <c r="D367" s="233">
        <v>361</v>
      </c>
      <c r="E367" s="230" t="s">
        <v>851</v>
      </c>
      <c r="F367" s="232">
        <v>68</v>
      </c>
      <c r="G367" s="232">
        <v>551</v>
      </c>
      <c r="H367" s="232">
        <v>86</v>
      </c>
      <c r="I367" s="232">
        <v>3</v>
      </c>
      <c r="J367" s="232">
        <v>170</v>
      </c>
    </row>
    <row r="368" spans="3:10" x14ac:dyDescent="0.35">
      <c r="C368" s="228"/>
      <c r="D368" s="233">
        <v>362</v>
      </c>
      <c r="E368" s="230" t="s">
        <v>852</v>
      </c>
      <c r="F368" s="232">
        <v>137</v>
      </c>
      <c r="G368" s="232">
        <v>590</v>
      </c>
      <c r="H368" s="232">
        <v>104</v>
      </c>
      <c r="I368" s="232">
        <v>8</v>
      </c>
      <c r="J368" s="232">
        <v>265</v>
      </c>
    </row>
    <row r="369" spans="3:10" x14ac:dyDescent="0.35">
      <c r="C369" s="228"/>
      <c r="D369" s="233">
        <v>363</v>
      </c>
      <c r="E369" s="230" t="s">
        <v>853</v>
      </c>
      <c r="F369" s="232">
        <v>325</v>
      </c>
      <c r="G369" s="232">
        <v>461</v>
      </c>
      <c r="H369" s="232">
        <v>96</v>
      </c>
      <c r="I369" s="232">
        <v>4</v>
      </c>
      <c r="J369" s="232">
        <v>308</v>
      </c>
    </row>
    <row r="370" spans="3:10" x14ac:dyDescent="0.35">
      <c r="C370" s="228"/>
      <c r="D370" s="233">
        <v>364</v>
      </c>
      <c r="E370" s="230" t="s">
        <v>854</v>
      </c>
      <c r="F370" s="232">
        <v>531</v>
      </c>
      <c r="G370" s="232">
        <v>265</v>
      </c>
      <c r="H370" s="232">
        <v>71</v>
      </c>
      <c r="I370" s="232">
        <v>11</v>
      </c>
      <c r="J370" s="232">
        <v>340</v>
      </c>
    </row>
    <row r="371" spans="3:10" x14ac:dyDescent="0.35">
      <c r="C371" s="228"/>
      <c r="D371" s="233">
        <v>365</v>
      </c>
      <c r="E371" s="230" t="s">
        <v>855</v>
      </c>
      <c r="F371" s="232">
        <v>606</v>
      </c>
      <c r="G371" s="232">
        <v>112</v>
      </c>
      <c r="H371" s="232">
        <v>51</v>
      </c>
      <c r="I371" s="232">
        <v>10</v>
      </c>
      <c r="J371" s="232">
        <v>329</v>
      </c>
    </row>
    <row r="372" spans="3:10" x14ac:dyDescent="0.35">
      <c r="C372" s="228"/>
      <c r="D372" s="233">
        <v>366</v>
      </c>
      <c r="E372" s="230" t="s">
        <v>856</v>
      </c>
      <c r="F372" s="232">
        <v>606</v>
      </c>
      <c r="G372" s="232">
        <v>58</v>
      </c>
      <c r="H372" s="232">
        <v>24</v>
      </c>
      <c r="I372" s="232">
        <v>10</v>
      </c>
      <c r="J372" s="232">
        <v>331</v>
      </c>
    </row>
    <row r="373" spans="3:10" x14ac:dyDescent="0.35">
      <c r="C373" s="228"/>
      <c r="D373" s="233">
        <v>367</v>
      </c>
      <c r="E373" s="230" t="s">
        <v>857</v>
      </c>
      <c r="F373" s="232">
        <v>445</v>
      </c>
      <c r="G373" s="232">
        <v>49</v>
      </c>
      <c r="H373" s="232">
        <v>25</v>
      </c>
      <c r="I373" s="232">
        <v>5</v>
      </c>
      <c r="J373" s="232">
        <v>264</v>
      </c>
    </row>
    <row r="374" spans="3:10" x14ac:dyDescent="0.35">
      <c r="C374" s="228"/>
      <c r="D374" s="231">
        <v>368</v>
      </c>
      <c r="E374" s="230" t="s">
        <v>858</v>
      </c>
      <c r="F374" s="232">
        <v>310</v>
      </c>
      <c r="G374" s="232">
        <v>25</v>
      </c>
      <c r="H374" s="232">
        <v>37</v>
      </c>
      <c r="I374" s="232">
        <v>3</v>
      </c>
      <c r="J374" s="232">
        <v>265</v>
      </c>
    </row>
    <row r="375" spans="3:10" x14ac:dyDescent="0.35">
      <c r="C375" s="228"/>
      <c r="D375" s="233">
        <v>369</v>
      </c>
      <c r="E375" s="230" t="s">
        <v>859</v>
      </c>
      <c r="F375" s="232">
        <v>203</v>
      </c>
      <c r="G375" s="232">
        <v>16</v>
      </c>
      <c r="H375" s="232">
        <v>22</v>
      </c>
      <c r="I375" s="232">
        <v>8</v>
      </c>
      <c r="J375" s="232">
        <v>237</v>
      </c>
    </row>
    <row r="376" spans="3:10" x14ac:dyDescent="0.35">
      <c r="C376" s="228"/>
      <c r="D376" s="233">
        <v>370</v>
      </c>
      <c r="E376" s="230" t="s">
        <v>860</v>
      </c>
      <c r="F376" s="232">
        <v>80</v>
      </c>
      <c r="G376" s="232">
        <v>14</v>
      </c>
      <c r="H376" s="232">
        <v>28</v>
      </c>
      <c r="I376" s="232">
        <v>0</v>
      </c>
      <c r="J376" s="232">
        <v>322</v>
      </c>
    </row>
    <row r="377" spans="3:10" x14ac:dyDescent="0.35">
      <c r="C377" s="228"/>
      <c r="D377" s="233">
        <v>371</v>
      </c>
      <c r="E377" s="230"/>
      <c r="F377" s="232"/>
      <c r="G377" s="232"/>
      <c r="H377" s="232"/>
      <c r="I377" s="232"/>
      <c r="J377" s="232"/>
    </row>
    <row r="378" spans="3:10" x14ac:dyDescent="0.35">
      <c r="C378" s="228"/>
      <c r="D378" s="233">
        <v>372</v>
      </c>
      <c r="E378" s="230"/>
      <c r="F378" s="232"/>
      <c r="G378" s="232"/>
      <c r="H378" s="232"/>
      <c r="I378" s="232"/>
      <c r="J378" s="232"/>
    </row>
    <row r="379" spans="3:10" x14ac:dyDescent="0.35">
      <c r="C379" s="228"/>
      <c r="D379" s="233">
        <v>373</v>
      </c>
      <c r="E379" s="230"/>
      <c r="F379" s="232"/>
      <c r="G379" s="232"/>
      <c r="H379" s="232"/>
      <c r="I379" s="232"/>
      <c r="J379" s="232"/>
    </row>
    <row r="380" spans="3:10" x14ac:dyDescent="0.35">
      <c r="C380" s="228"/>
      <c r="D380" s="233">
        <v>374</v>
      </c>
      <c r="E380" s="228"/>
      <c r="F380" s="232">
        <v>3664</v>
      </c>
      <c r="G380" s="232">
        <v>6507</v>
      </c>
      <c r="H380" s="232">
        <v>1490</v>
      </c>
      <c r="I380" s="232">
        <v>131</v>
      </c>
      <c r="J380" s="232">
        <v>4021</v>
      </c>
    </row>
    <row r="381" spans="3:10" x14ac:dyDescent="0.35">
      <c r="C381" s="228" t="s">
        <v>697</v>
      </c>
      <c r="D381" s="233">
        <v>375</v>
      </c>
      <c r="E381" s="228" t="s">
        <v>845</v>
      </c>
      <c r="F381" s="228">
        <v>0</v>
      </c>
      <c r="G381" s="228">
        <v>7421</v>
      </c>
      <c r="H381" s="228">
        <v>750</v>
      </c>
      <c r="I381" s="228">
        <v>0</v>
      </c>
      <c r="J381" s="228">
        <v>602</v>
      </c>
    </row>
    <row r="382" spans="3:10" x14ac:dyDescent="0.35">
      <c r="C382" s="228"/>
      <c r="D382" s="231">
        <v>376</v>
      </c>
      <c r="E382" s="228" t="s">
        <v>647</v>
      </c>
      <c r="F382" s="228">
        <v>0</v>
      </c>
      <c r="G382" s="228">
        <v>6326</v>
      </c>
      <c r="H382" s="228">
        <v>1017</v>
      </c>
      <c r="I382" s="228">
        <v>0</v>
      </c>
      <c r="J382" s="228">
        <v>501</v>
      </c>
    </row>
    <row r="383" spans="3:10" x14ac:dyDescent="0.35">
      <c r="C383" s="228"/>
      <c r="D383" s="233">
        <v>377</v>
      </c>
      <c r="E383" s="228" t="s">
        <v>648</v>
      </c>
      <c r="F383" s="228">
        <v>0</v>
      </c>
      <c r="G383" s="228">
        <v>5140</v>
      </c>
      <c r="H383" s="228">
        <v>1191</v>
      </c>
      <c r="I383" s="228">
        <v>0</v>
      </c>
      <c r="J383" s="228">
        <v>390</v>
      </c>
    </row>
    <row r="384" spans="3:10" x14ac:dyDescent="0.35">
      <c r="C384" s="230"/>
      <c r="D384" s="233">
        <v>378</v>
      </c>
      <c r="E384" s="230" t="s">
        <v>846</v>
      </c>
      <c r="F384" s="232">
        <v>89</v>
      </c>
      <c r="G384" s="232">
        <v>4016</v>
      </c>
      <c r="H384" s="232">
        <v>1311</v>
      </c>
      <c r="I384" s="232">
        <v>130</v>
      </c>
      <c r="J384" s="232">
        <v>1709</v>
      </c>
    </row>
    <row r="385" spans="3:10" x14ac:dyDescent="0.35">
      <c r="C385" s="228"/>
      <c r="D385" s="233">
        <v>379</v>
      </c>
      <c r="E385" s="234" t="s">
        <v>847</v>
      </c>
      <c r="F385" s="232">
        <v>1154</v>
      </c>
      <c r="G385" s="232">
        <v>2843</v>
      </c>
      <c r="H385" s="232">
        <v>1133</v>
      </c>
      <c r="I385" s="232">
        <v>459</v>
      </c>
      <c r="J385" s="232">
        <v>6167</v>
      </c>
    </row>
    <row r="386" spans="3:10" x14ac:dyDescent="0.35">
      <c r="C386" s="228"/>
      <c r="D386" s="233">
        <v>380</v>
      </c>
      <c r="E386" s="237" t="s">
        <v>848</v>
      </c>
      <c r="F386" s="232">
        <v>4001</v>
      </c>
      <c r="G386" s="232">
        <v>2429</v>
      </c>
      <c r="H386" s="232">
        <v>739</v>
      </c>
      <c r="I386" s="232">
        <v>433</v>
      </c>
      <c r="J386" s="232">
        <v>6603</v>
      </c>
    </row>
    <row r="387" spans="3:10" x14ac:dyDescent="0.35">
      <c r="C387" s="228"/>
      <c r="D387" s="233">
        <v>381</v>
      </c>
      <c r="E387" s="230" t="s">
        <v>849</v>
      </c>
      <c r="F387" s="232">
        <v>4553</v>
      </c>
      <c r="G387" s="232">
        <v>4018</v>
      </c>
      <c r="H387" s="232">
        <v>588</v>
      </c>
      <c r="I387" s="232">
        <v>249</v>
      </c>
      <c r="J387" s="232">
        <v>4831</v>
      </c>
    </row>
    <row r="388" spans="3:10" x14ac:dyDescent="0.35">
      <c r="C388" s="228"/>
      <c r="D388" s="233">
        <v>382</v>
      </c>
      <c r="E388" s="230" t="s">
        <v>850</v>
      </c>
      <c r="F388" s="232">
        <v>2228</v>
      </c>
      <c r="G388" s="232">
        <v>5527</v>
      </c>
      <c r="H388" s="232">
        <v>669</v>
      </c>
      <c r="I388" s="232">
        <v>101</v>
      </c>
      <c r="J388" s="232">
        <v>3245</v>
      </c>
    </row>
    <row r="389" spans="3:10" x14ac:dyDescent="0.35">
      <c r="C389" s="228"/>
      <c r="D389" s="233">
        <v>383</v>
      </c>
      <c r="E389" s="230" t="s">
        <v>851</v>
      </c>
      <c r="F389" s="232">
        <v>1249</v>
      </c>
      <c r="G389" s="232">
        <v>6079</v>
      </c>
      <c r="H389" s="232">
        <v>912</v>
      </c>
      <c r="I389" s="232">
        <v>85</v>
      </c>
      <c r="J389" s="232">
        <v>2563</v>
      </c>
    </row>
    <row r="390" spans="3:10" x14ac:dyDescent="0.35">
      <c r="C390" s="228"/>
      <c r="D390" s="231">
        <v>384</v>
      </c>
      <c r="E390" s="230" t="s">
        <v>852</v>
      </c>
      <c r="F390" s="232">
        <v>1128</v>
      </c>
      <c r="G390" s="232">
        <v>5653</v>
      </c>
      <c r="H390" s="232">
        <v>1116</v>
      </c>
      <c r="I390" s="232">
        <v>94</v>
      </c>
      <c r="J390" s="232">
        <v>2503</v>
      </c>
    </row>
    <row r="391" spans="3:10" x14ac:dyDescent="0.35">
      <c r="C391" s="228"/>
      <c r="D391" s="233">
        <v>385</v>
      </c>
      <c r="E391" s="230" t="s">
        <v>853</v>
      </c>
      <c r="F391" s="232">
        <v>1093</v>
      </c>
      <c r="G391" s="232">
        <v>4015</v>
      </c>
      <c r="H391" s="232">
        <v>1074</v>
      </c>
      <c r="I391" s="232">
        <v>111</v>
      </c>
      <c r="J391" s="232">
        <v>2334</v>
      </c>
    </row>
    <row r="392" spans="3:10" x14ac:dyDescent="0.35">
      <c r="C392" s="228"/>
      <c r="D392" s="233">
        <v>386</v>
      </c>
      <c r="E392" s="230" t="s">
        <v>854</v>
      </c>
      <c r="F392" s="232">
        <v>1557</v>
      </c>
      <c r="G392" s="232">
        <v>2747</v>
      </c>
      <c r="H392" s="232">
        <v>908</v>
      </c>
      <c r="I392" s="232">
        <v>117</v>
      </c>
      <c r="J392" s="232">
        <v>2344</v>
      </c>
    </row>
    <row r="393" spans="3:10" x14ac:dyDescent="0.35">
      <c r="C393" s="228"/>
      <c r="D393" s="233">
        <v>387</v>
      </c>
      <c r="E393" s="230" t="s">
        <v>855</v>
      </c>
      <c r="F393" s="232">
        <v>1873</v>
      </c>
      <c r="G393" s="232">
        <v>1534</v>
      </c>
      <c r="H393" s="232">
        <v>538</v>
      </c>
      <c r="I393" s="232">
        <v>80</v>
      </c>
      <c r="J393" s="232">
        <v>2119</v>
      </c>
    </row>
    <row r="394" spans="3:10" x14ac:dyDescent="0.35">
      <c r="C394" s="228"/>
      <c r="D394" s="233">
        <v>388</v>
      </c>
      <c r="E394" s="230" t="s">
        <v>856</v>
      </c>
      <c r="F394" s="232">
        <v>2051</v>
      </c>
      <c r="G394" s="232">
        <v>892</v>
      </c>
      <c r="H394" s="232">
        <v>349</v>
      </c>
      <c r="I394" s="232">
        <v>63</v>
      </c>
      <c r="J394" s="232">
        <v>1861</v>
      </c>
    </row>
    <row r="395" spans="3:10" x14ac:dyDescent="0.35">
      <c r="C395" s="228"/>
      <c r="D395" s="233">
        <v>389</v>
      </c>
      <c r="E395" s="230" t="s">
        <v>857</v>
      </c>
      <c r="F395" s="232">
        <v>1761</v>
      </c>
      <c r="G395" s="232">
        <v>598</v>
      </c>
      <c r="H395" s="232">
        <v>271</v>
      </c>
      <c r="I395" s="232">
        <v>49</v>
      </c>
      <c r="J395" s="232">
        <v>1521</v>
      </c>
    </row>
    <row r="396" spans="3:10" x14ac:dyDescent="0.35">
      <c r="C396" s="228"/>
      <c r="D396" s="233">
        <v>390</v>
      </c>
      <c r="E396" s="230" t="s">
        <v>858</v>
      </c>
      <c r="F396" s="232">
        <v>1712</v>
      </c>
      <c r="G396" s="232">
        <v>494</v>
      </c>
      <c r="H396" s="232">
        <v>315</v>
      </c>
      <c r="I396" s="232">
        <v>46</v>
      </c>
      <c r="J396" s="232">
        <v>1538</v>
      </c>
    </row>
    <row r="397" spans="3:10" x14ac:dyDescent="0.35">
      <c r="C397" s="228"/>
      <c r="D397" s="233">
        <v>391</v>
      </c>
      <c r="E397" s="230" t="s">
        <v>859</v>
      </c>
      <c r="F397" s="232">
        <v>1283</v>
      </c>
      <c r="G397" s="232">
        <v>334</v>
      </c>
      <c r="H397" s="232">
        <v>336</v>
      </c>
      <c r="I397" s="232">
        <v>37</v>
      </c>
      <c r="J397" s="232">
        <v>1504</v>
      </c>
    </row>
    <row r="398" spans="3:10" x14ac:dyDescent="0.35">
      <c r="C398" s="228"/>
      <c r="D398" s="231">
        <v>392</v>
      </c>
      <c r="E398" s="230" t="s">
        <v>860</v>
      </c>
      <c r="F398" s="232">
        <v>720</v>
      </c>
      <c r="G398" s="232">
        <v>214</v>
      </c>
      <c r="H398" s="232">
        <v>370</v>
      </c>
      <c r="I398" s="232">
        <v>59</v>
      </c>
      <c r="J398" s="232">
        <v>2254</v>
      </c>
    </row>
    <row r="399" spans="3:10" x14ac:dyDescent="0.35">
      <c r="C399" s="228"/>
      <c r="D399" s="233">
        <v>393</v>
      </c>
      <c r="E399" s="230"/>
      <c r="F399" s="232"/>
      <c r="G399" s="232"/>
      <c r="H399" s="232"/>
      <c r="I399" s="232"/>
      <c r="J399" s="232"/>
    </row>
    <row r="400" spans="3:10" x14ac:dyDescent="0.35">
      <c r="C400" s="228"/>
      <c r="D400" s="233">
        <v>394</v>
      </c>
      <c r="E400" s="230"/>
      <c r="F400" s="232"/>
      <c r="G400" s="232"/>
      <c r="H400" s="232"/>
      <c r="I400" s="232"/>
      <c r="J400" s="232"/>
    </row>
    <row r="401" spans="3:10" x14ac:dyDescent="0.35">
      <c r="C401" s="228"/>
      <c r="D401" s="233">
        <v>395</v>
      </c>
      <c r="E401" s="228"/>
      <c r="F401" s="232"/>
      <c r="G401" s="232"/>
      <c r="H401" s="232"/>
      <c r="I401" s="232"/>
      <c r="J401" s="232"/>
    </row>
    <row r="402" spans="3:10" x14ac:dyDescent="0.35">
      <c r="C402" s="228"/>
      <c r="D402" s="233">
        <v>396</v>
      </c>
      <c r="E402" s="228"/>
      <c r="F402" s="228">
        <v>26452</v>
      </c>
      <c r="G402" s="228">
        <v>60280</v>
      </c>
      <c r="H402" s="228">
        <v>13587</v>
      </c>
      <c r="I402" s="228">
        <v>2113</v>
      </c>
      <c r="J402" s="228">
        <v>44589</v>
      </c>
    </row>
    <row r="403" spans="3:10" x14ac:dyDescent="0.35">
      <c r="C403" s="228" t="s">
        <v>698</v>
      </c>
      <c r="D403" s="233">
        <v>397</v>
      </c>
      <c r="E403" s="228" t="s">
        <v>845</v>
      </c>
      <c r="F403" s="228">
        <v>0</v>
      </c>
      <c r="G403" s="228">
        <v>1638</v>
      </c>
      <c r="H403" s="228">
        <v>359</v>
      </c>
      <c r="I403" s="228">
        <v>0</v>
      </c>
      <c r="J403" s="228">
        <v>240</v>
      </c>
    </row>
    <row r="404" spans="3:10" x14ac:dyDescent="0.35">
      <c r="C404" s="228"/>
      <c r="D404" s="233">
        <v>398</v>
      </c>
      <c r="E404" s="228" t="s">
        <v>647</v>
      </c>
      <c r="F404" s="228">
        <v>0</v>
      </c>
      <c r="G404" s="228">
        <v>1744</v>
      </c>
      <c r="H404" s="228">
        <v>515</v>
      </c>
      <c r="I404" s="228">
        <v>0</v>
      </c>
      <c r="J404" s="228">
        <v>214</v>
      </c>
    </row>
    <row r="405" spans="3:10" x14ac:dyDescent="0.35">
      <c r="C405" s="230"/>
      <c r="D405" s="233">
        <v>399</v>
      </c>
      <c r="E405" s="230" t="s">
        <v>648</v>
      </c>
      <c r="F405" s="232">
        <v>0</v>
      </c>
      <c r="G405" s="232">
        <v>1643</v>
      </c>
      <c r="H405" s="232">
        <v>585</v>
      </c>
      <c r="I405" s="232">
        <v>0</v>
      </c>
      <c r="J405" s="232">
        <v>214</v>
      </c>
    </row>
    <row r="406" spans="3:10" x14ac:dyDescent="0.35">
      <c r="C406" s="228"/>
      <c r="D406" s="231">
        <v>400</v>
      </c>
      <c r="E406" s="234" t="s">
        <v>846</v>
      </c>
      <c r="F406" s="232">
        <v>50</v>
      </c>
      <c r="G406" s="232">
        <v>1295</v>
      </c>
      <c r="H406" s="232">
        <v>549</v>
      </c>
      <c r="I406" s="232">
        <v>30</v>
      </c>
      <c r="J406" s="232">
        <v>354</v>
      </c>
    </row>
    <row r="407" spans="3:10" x14ac:dyDescent="0.35">
      <c r="C407" s="228"/>
      <c r="D407" s="233">
        <v>401</v>
      </c>
      <c r="E407" s="237" t="s">
        <v>847</v>
      </c>
      <c r="F407" s="232">
        <v>281</v>
      </c>
      <c r="G407" s="232">
        <v>554</v>
      </c>
      <c r="H407" s="232">
        <v>273</v>
      </c>
      <c r="I407" s="232">
        <v>45</v>
      </c>
      <c r="J407" s="232">
        <v>629</v>
      </c>
    </row>
    <row r="408" spans="3:10" x14ac:dyDescent="0.35">
      <c r="C408" s="228"/>
      <c r="D408" s="233">
        <v>402</v>
      </c>
      <c r="E408" s="230" t="s">
        <v>848</v>
      </c>
      <c r="F408" s="232">
        <v>372</v>
      </c>
      <c r="G408" s="232">
        <v>729</v>
      </c>
      <c r="H408" s="232">
        <v>180</v>
      </c>
      <c r="I408" s="232">
        <v>31</v>
      </c>
      <c r="J408" s="232">
        <v>601</v>
      </c>
    </row>
    <row r="409" spans="3:10" x14ac:dyDescent="0.35">
      <c r="C409" s="228"/>
      <c r="D409" s="233">
        <v>403</v>
      </c>
      <c r="E409" s="230" t="s">
        <v>849</v>
      </c>
      <c r="F409" s="232">
        <v>232</v>
      </c>
      <c r="G409" s="232">
        <v>1031</v>
      </c>
      <c r="H409" s="232">
        <v>212</v>
      </c>
      <c r="I409" s="232">
        <v>13</v>
      </c>
      <c r="J409" s="232">
        <v>494</v>
      </c>
    </row>
    <row r="410" spans="3:10" x14ac:dyDescent="0.35">
      <c r="C410" s="228"/>
      <c r="D410" s="233">
        <v>404</v>
      </c>
      <c r="E410" s="230" t="s">
        <v>850</v>
      </c>
      <c r="F410" s="232">
        <v>143</v>
      </c>
      <c r="G410" s="232">
        <v>1145</v>
      </c>
      <c r="H410" s="232">
        <v>252</v>
      </c>
      <c r="I410" s="232">
        <v>12</v>
      </c>
      <c r="J410" s="232">
        <v>453</v>
      </c>
    </row>
    <row r="411" spans="3:10" x14ac:dyDescent="0.35">
      <c r="C411" s="228"/>
      <c r="D411" s="233">
        <v>405</v>
      </c>
      <c r="E411" s="230" t="s">
        <v>851</v>
      </c>
      <c r="F411" s="232">
        <v>183</v>
      </c>
      <c r="G411" s="232">
        <v>1281</v>
      </c>
      <c r="H411" s="232">
        <v>289</v>
      </c>
      <c r="I411" s="232">
        <v>13</v>
      </c>
      <c r="J411" s="232">
        <v>518</v>
      </c>
    </row>
    <row r="412" spans="3:10" x14ac:dyDescent="0.35">
      <c r="C412" s="228"/>
      <c r="D412" s="233">
        <v>406</v>
      </c>
      <c r="E412" s="230" t="s">
        <v>852</v>
      </c>
      <c r="F412" s="232">
        <v>346</v>
      </c>
      <c r="G412" s="232">
        <v>1315</v>
      </c>
      <c r="H412" s="232">
        <v>348</v>
      </c>
      <c r="I412" s="232">
        <v>16</v>
      </c>
      <c r="J412" s="232">
        <v>662</v>
      </c>
    </row>
    <row r="413" spans="3:10" x14ac:dyDescent="0.35">
      <c r="C413" s="228"/>
      <c r="D413" s="233">
        <v>407</v>
      </c>
      <c r="E413" s="230" t="s">
        <v>853</v>
      </c>
      <c r="F413" s="232">
        <v>907</v>
      </c>
      <c r="G413" s="232">
        <v>974</v>
      </c>
      <c r="H413" s="232">
        <v>237</v>
      </c>
      <c r="I413" s="232">
        <v>15</v>
      </c>
      <c r="J413" s="232">
        <v>875</v>
      </c>
    </row>
    <row r="414" spans="3:10" x14ac:dyDescent="0.35">
      <c r="C414" s="228"/>
      <c r="D414" s="231">
        <v>408</v>
      </c>
      <c r="E414" s="230" t="s">
        <v>854</v>
      </c>
      <c r="F414" s="232">
        <v>1519</v>
      </c>
      <c r="G414" s="232">
        <v>586</v>
      </c>
      <c r="H414" s="232">
        <v>198</v>
      </c>
      <c r="I414" s="232">
        <v>25</v>
      </c>
      <c r="J414" s="232">
        <v>1046</v>
      </c>
    </row>
    <row r="415" spans="3:10" x14ac:dyDescent="0.35">
      <c r="C415" s="228"/>
      <c r="D415" s="233">
        <v>409</v>
      </c>
      <c r="E415" s="230" t="s">
        <v>855</v>
      </c>
      <c r="F415" s="232">
        <v>1926</v>
      </c>
      <c r="G415" s="232">
        <v>300</v>
      </c>
      <c r="H415" s="232">
        <v>126</v>
      </c>
      <c r="I415" s="232">
        <v>25</v>
      </c>
      <c r="J415" s="232">
        <v>1259</v>
      </c>
    </row>
    <row r="416" spans="3:10" x14ac:dyDescent="0.35">
      <c r="C416" s="228"/>
      <c r="D416" s="233">
        <v>410</v>
      </c>
      <c r="E416" s="230" t="s">
        <v>856</v>
      </c>
      <c r="F416" s="232">
        <v>2207</v>
      </c>
      <c r="G416" s="232">
        <v>218</v>
      </c>
      <c r="H416" s="232">
        <v>86</v>
      </c>
      <c r="I416" s="232">
        <v>15</v>
      </c>
      <c r="J416" s="232">
        <v>1322</v>
      </c>
    </row>
    <row r="417" spans="3:10" x14ac:dyDescent="0.35">
      <c r="C417" s="228"/>
      <c r="D417" s="233">
        <v>411</v>
      </c>
      <c r="E417" s="230" t="s">
        <v>857</v>
      </c>
      <c r="F417" s="232">
        <v>1797</v>
      </c>
      <c r="G417" s="232">
        <v>149</v>
      </c>
      <c r="H417" s="232">
        <v>51</v>
      </c>
      <c r="I417" s="232">
        <v>16</v>
      </c>
      <c r="J417" s="232">
        <v>1012</v>
      </c>
    </row>
    <row r="418" spans="3:10" x14ac:dyDescent="0.35">
      <c r="C418" s="228"/>
      <c r="D418" s="233">
        <v>412</v>
      </c>
      <c r="E418" s="230" t="s">
        <v>858</v>
      </c>
      <c r="F418" s="232">
        <v>1168</v>
      </c>
      <c r="G418" s="232">
        <v>80</v>
      </c>
      <c r="H418" s="232">
        <v>49</v>
      </c>
      <c r="I418" s="232">
        <v>13</v>
      </c>
      <c r="J418" s="232">
        <v>836</v>
      </c>
    </row>
    <row r="419" spans="3:10" x14ac:dyDescent="0.35">
      <c r="C419" s="228"/>
      <c r="D419" s="233">
        <v>413</v>
      </c>
      <c r="E419" s="230" t="s">
        <v>859</v>
      </c>
      <c r="F419" s="232">
        <v>608</v>
      </c>
      <c r="G419" s="232">
        <v>51</v>
      </c>
      <c r="H419" s="232">
        <v>40</v>
      </c>
      <c r="I419" s="232">
        <v>8</v>
      </c>
      <c r="J419" s="232">
        <v>718</v>
      </c>
    </row>
    <row r="420" spans="3:10" x14ac:dyDescent="0.35">
      <c r="C420" s="228"/>
      <c r="D420" s="233">
        <v>414</v>
      </c>
      <c r="E420" s="230" t="s">
        <v>860</v>
      </c>
      <c r="F420" s="232">
        <v>326</v>
      </c>
      <c r="G420" s="232">
        <v>31</v>
      </c>
      <c r="H420" s="232">
        <v>67</v>
      </c>
      <c r="I420" s="232">
        <v>3</v>
      </c>
      <c r="J420" s="232">
        <v>941</v>
      </c>
    </row>
    <row r="421" spans="3:10" x14ac:dyDescent="0.35">
      <c r="C421" s="228"/>
      <c r="D421" s="233">
        <v>415</v>
      </c>
      <c r="E421" s="230"/>
      <c r="F421" s="232"/>
      <c r="G421" s="232"/>
      <c r="H421" s="232"/>
      <c r="I421" s="232"/>
      <c r="J421" s="232"/>
    </row>
    <row r="422" spans="3:10" x14ac:dyDescent="0.35">
      <c r="C422" s="228"/>
      <c r="D422" s="231">
        <v>416</v>
      </c>
      <c r="E422" s="228"/>
      <c r="F422" s="232"/>
      <c r="G422" s="232"/>
      <c r="H422" s="232"/>
      <c r="I422" s="232"/>
      <c r="J422" s="232"/>
    </row>
    <row r="423" spans="3:10" x14ac:dyDescent="0.35">
      <c r="C423" s="228"/>
      <c r="D423" s="233">
        <v>417</v>
      </c>
      <c r="E423" s="228"/>
      <c r="F423" s="228"/>
      <c r="G423" s="228"/>
      <c r="H423" s="228"/>
      <c r="I423" s="228"/>
      <c r="J423" s="228"/>
    </row>
    <row r="424" spans="3:10" x14ac:dyDescent="0.35">
      <c r="C424" s="228"/>
      <c r="D424" s="233">
        <v>418</v>
      </c>
      <c r="E424" s="228"/>
      <c r="F424" s="228">
        <v>12065</v>
      </c>
      <c r="G424" s="228">
        <v>14764</v>
      </c>
      <c r="H424" s="228">
        <v>4416</v>
      </c>
      <c r="I424" s="228">
        <v>280</v>
      </c>
      <c r="J424" s="228">
        <v>12388</v>
      </c>
    </row>
    <row r="425" spans="3:10" x14ac:dyDescent="0.35">
      <c r="C425" s="228" t="s">
        <v>699</v>
      </c>
      <c r="D425" s="233">
        <v>419</v>
      </c>
      <c r="E425" s="228" t="s">
        <v>845</v>
      </c>
      <c r="F425" s="228">
        <v>0</v>
      </c>
      <c r="G425" s="228">
        <v>7028</v>
      </c>
      <c r="H425" s="228">
        <v>1337</v>
      </c>
      <c r="I425" s="228">
        <v>0</v>
      </c>
      <c r="J425" s="228">
        <v>628</v>
      </c>
    </row>
    <row r="426" spans="3:10" x14ac:dyDescent="0.35">
      <c r="C426" s="230"/>
      <c r="D426" s="233">
        <v>420</v>
      </c>
      <c r="E426" s="230" t="s">
        <v>647</v>
      </c>
      <c r="F426" s="232">
        <v>0</v>
      </c>
      <c r="G426" s="232">
        <v>6078</v>
      </c>
      <c r="H426" s="232">
        <v>1715</v>
      </c>
      <c r="I426" s="232">
        <v>0</v>
      </c>
      <c r="J426" s="232">
        <v>507</v>
      </c>
    </row>
    <row r="427" spans="3:10" x14ac:dyDescent="0.35">
      <c r="C427" s="228"/>
      <c r="D427" s="233">
        <v>421</v>
      </c>
      <c r="E427" s="234" t="s">
        <v>648</v>
      </c>
      <c r="F427" s="232">
        <v>0</v>
      </c>
      <c r="G427" s="232">
        <v>5219</v>
      </c>
      <c r="H427" s="232">
        <v>1943</v>
      </c>
      <c r="I427" s="232">
        <v>0</v>
      </c>
      <c r="J427" s="232">
        <v>509</v>
      </c>
    </row>
    <row r="428" spans="3:10" x14ac:dyDescent="0.35">
      <c r="C428" s="228"/>
      <c r="D428" s="233">
        <v>422</v>
      </c>
      <c r="E428" s="237" t="s">
        <v>846</v>
      </c>
      <c r="F428" s="232">
        <v>108</v>
      </c>
      <c r="G428" s="232">
        <v>4623</v>
      </c>
      <c r="H428" s="232">
        <v>2238</v>
      </c>
      <c r="I428" s="232">
        <v>98</v>
      </c>
      <c r="J428" s="232">
        <v>956</v>
      </c>
    </row>
    <row r="429" spans="3:10" x14ac:dyDescent="0.35">
      <c r="C429" s="228"/>
      <c r="D429" s="233">
        <v>423</v>
      </c>
      <c r="E429" s="230" t="s">
        <v>847</v>
      </c>
      <c r="F429" s="232">
        <v>975</v>
      </c>
      <c r="G429" s="232">
        <v>3472</v>
      </c>
      <c r="H429" s="232">
        <v>1749</v>
      </c>
      <c r="I429" s="232">
        <v>281</v>
      </c>
      <c r="J429" s="232">
        <v>2048</v>
      </c>
    </row>
    <row r="430" spans="3:10" x14ac:dyDescent="0.35">
      <c r="C430" s="228"/>
      <c r="D430" s="231">
        <v>424</v>
      </c>
      <c r="E430" s="230" t="s">
        <v>848</v>
      </c>
      <c r="F430" s="232">
        <v>2416</v>
      </c>
      <c r="G430" s="232">
        <v>2889</v>
      </c>
      <c r="H430" s="232">
        <v>1128</v>
      </c>
      <c r="I430" s="232">
        <v>200</v>
      </c>
      <c r="J430" s="232">
        <v>2240</v>
      </c>
    </row>
    <row r="431" spans="3:10" x14ac:dyDescent="0.35">
      <c r="C431" s="228"/>
      <c r="D431" s="233">
        <v>425</v>
      </c>
      <c r="E431" s="230" t="s">
        <v>849</v>
      </c>
      <c r="F431" s="232">
        <v>2019</v>
      </c>
      <c r="G431" s="232">
        <v>4570</v>
      </c>
      <c r="H431" s="232">
        <v>886</v>
      </c>
      <c r="I431" s="232">
        <v>119</v>
      </c>
      <c r="J431" s="232">
        <v>2005</v>
      </c>
    </row>
    <row r="432" spans="3:10" x14ac:dyDescent="0.35">
      <c r="C432" s="228"/>
      <c r="D432" s="233">
        <v>426</v>
      </c>
      <c r="E432" s="230" t="s">
        <v>850</v>
      </c>
      <c r="F432" s="232">
        <v>1011</v>
      </c>
      <c r="G432" s="232">
        <v>5296</v>
      </c>
      <c r="H432" s="232">
        <v>888</v>
      </c>
      <c r="I432" s="232">
        <v>68</v>
      </c>
      <c r="J432" s="232">
        <v>1773</v>
      </c>
    </row>
    <row r="433" spans="3:10" x14ac:dyDescent="0.35">
      <c r="C433" s="228"/>
      <c r="D433" s="233">
        <v>427</v>
      </c>
      <c r="E433" s="230" t="s">
        <v>851</v>
      </c>
      <c r="F433" s="232">
        <v>914</v>
      </c>
      <c r="G433" s="232">
        <v>5417</v>
      </c>
      <c r="H433" s="232">
        <v>1173</v>
      </c>
      <c r="I433" s="232">
        <v>59</v>
      </c>
      <c r="J433" s="232">
        <v>1841</v>
      </c>
    </row>
    <row r="434" spans="3:10" x14ac:dyDescent="0.35">
      <c r="C434" s="228"/>
      <c r="D434" s="233">
        <v>428</v>
      </c>
      <c r="E434" s="230" t="s">
        <v>852</v>
      </c>
      <c r="F434" s="232">
        <v>1019</v>
      </c>
      <c r="G434" s="232">
        <v>5025</v>
      </c>
      <c r="H434" s="232">
        <v>1404</v>
      </c>
      <c r="I434" s="232">
        <v>54</v>
      </c>
      <c r="J434" s="232">
        <v>2104</v>
      </c>
    </row>
    <row r="435" spans="3:10" x14ac:dyDescent="0.35">
      <c r="C435" s="228"/>
      <c r="D435" s="233">
        <v>429</v>
      </c>
      <c r="E435" s="230" t="s">
        <v>853</v>
      </c>
      <c r="F435" s="232">
        <v>1563</v>
      </c>
      <c r="G435" s="232">
        <v>4002</v>
      </c>
      <c r="H435" s="232">
        <v>1271</v>
      </c>
      <c r="I435" s="232">
        <v>58</v>
      </c>
      <c r="J435" s="232">
        <v>2148</v>
      </c>
    </row>
    <row r="436" spans="3:10" x14ac:dyDescent="0.35">
      <c r="C436" s="228"/>
      <c r="D436" s="233">
        <v>430</v>
      </c>
      <c r="E436" s="230" t="s">
        <v>854</v>
      </c>
      <c r="F436" s="232">
        <v>2501</v>
      </c>
      <c r="G436" s="232">
        <v>2714</v>
      </c>
      <c r="H436" s="232">
        <v>942</v>
      </c>
      <c r="I436" s="232">
        <v>83</v>
      </c>
      <c r="J436" s="232">
        <v>2345</v>
      </c>
    </row>
    <row r="437" spans="3:10" x14ac:dyDescent="0.35">
      <c r="C437" s="228"/>
      <c r="D437" s="233">
        <v>431</v>
      </c>
      <c r="E437" s="230" t="s">
        <v>855</v>
      </c>
      <c r="F437" s="232">
        <v>2964</v>
      </c>
      <c r="G437" s="232">
        <v>1366</v>
      </c>
      <c r="H437" s="232">
        <v>568</v>
      </c>
      <c r="I437" s="232">
        <v>64</v>
      </c>
      <c r="J437" s="232">
        <v>2343</v>
      </c>
    </row>
    <row r="438" spans="3:10" x14ac:dyDescent="0.35">
      <c r="C438" s="228"/>
      <c r="D438" s="231">
        <v>432</v>
      </c>
      <c r="E438" s="230" t="s">
        <v>856</v>
      </c>
      <c r="F438" s="232">
        <v>3061</v>
      </c>
      <c r="G438" s="232">
        <v>795</v>
      </c>
      <c r="H438" s="232">
        <v>374</v>
      </c>
      <c r="I438" s="232">
        <v>69</v>
      </c>
      <c r="J438" s="232">
        <v>2210</v>
      </c>
    </row>
    <row r="439" spans="3:10" x14ac:dyDescent="0.35">
      <c r="C439" s="228"/>
      <c r="D439" s="233">
        <v>433</v>
      </c>
      <c r="E439" s="230" t="s">
        <v>857</v>
      </c>
      <c r="F439" s="232">
        <v>2328</v>
      </c>
      <c r="G439" s="232">
        <v>449</v>
      </c>
      <c r="H439" s="232">
        <v>250</v>
      </c>
      <c r="I439" s="232">
        <v>42</v>
      </c>
      <c r="J439" s="232">
        <v>1794</v>
      </c>
    </row>
    <row r="440" spans="3:10" x14ac:dyDescent="0.35">
      <c r="C440" s="228"/>
      <c r="D440" s="233">
        <v>434</v>
      </c>
      <c r="E440" s="230" t="s">
        <v>858</v>
      </c>
      <c r="F440" s="232">
        <v>1614</v>
      </c>
      <c r="G440" s="232">
        <v>236</v>
      </c>
      <c r="H440" s="232">
        <v>198</v>
      </c>
      <c r="I440" s="232">
        <v>35</v>
      </c>
      <c r="J440" s="232">
        <v>1483</v>
      </c>
    </row>
    <row r="441" spans="3:10" x14ac:dyDescent="0.35">
      <c r="C441" s="228"/>
      <c r="D441" s="233">
        <v>435</v>
      </c>
      <c r="E441" s="230" t="s">
        <v>859</v>
      </c>
      <c r="F441" s="232">
        <v>924</v>
      </c>
      <c r="G441" s="232">
        <v>142</v>
      </c>
      <c r="H441" s="232">
        <v>175</v>
      </c>
      <c r="I441" s="232">
        <v>23</v>
      </c>
      <c r="J441" s="232">
        <v>1269</v>
      </c>
    </row>
    <row r="442" spans="3:10" x14ac:dyDescent="0.35">
      <c r="C442" s="228"/>
      <c r="D442" s="233">
        <v>436</v>
      </c>
      <c r="E442" s="230" t="s">
        <v>860</v>
      </c>
      <c r="F442" s="232">
        <v>553</v>
      </c>
      <c r="G442" s="232">
        <v>111</v>
      </c>
      <c r="H442" s="232">
        <v>228</v>
      </c>
      <c r="I442" s="232">
        <v>16</v>
      </c>
      <c r="J442" s="232">
        <v>1837</v>
      </c>
    </row>
    <row r="443" spans="3:10" x14ac:dyDescent="0.35">
      <c r="C443" s="228"/>
      <c r="D443" s="233">
        <v>437</v>
      </c>
      <c r="E443" s="228"/>
      <c r="F443" s="232"/>
      <c r="G443" s="232"/>
      <c r="H443" s="232"/>
      <c r="I443" s="232"/>
      <c r="J443" s="232"/>
    </row>
    <row r="444" spans="3:10" x14ac:dyDescent="0.35">
      <c r="C444" s="228"/>
      <c r="D444" s="233">
        <v>438</v>
      </c>
      <c r="E444" s="228"/>
      <c r="F444" s="228"/>
      <c r="G444" s="228"/>
      <c r="H444" s="228"/>
      <c r="I444" s="228"/>
      <c r="J444" s="228"/>
    </row>
    <row r="445" spans="3:10" x14ac:dyDescent="0.35">
      <c r="C445" s="228"/>
      <c r="D445" s="233">
        <v>439</v>
      </c>
      <c r="E445" s="228"/>
      <c r="F445" s="228"/>
      <c r="G445" s="228"/>
      <c r="H445" s="228"/>
      <c r="I445" s="228"/>
      <c r="J445" s="228"/>
    </row>
    <row r="446" spans="3:10" x14ac:dyDescent="0.35">
      <c r="C446" s="228"/>
      <c r="D446" s="231">
        <v>440</v>
      </c>
      <c r="E446" s="228"/>
      <c r="F446" s="228">
        <v>23970</v>
      </c>
      <c r="G446" s="228">
        <v>59432</v>
      </c>
      <c r="H446" s="228">
        <v>18467</v>
      </c>
      <c r="I446" s="228">
        <v>1269</v>
      </c>
      <c r="J446" s="228">
        <v>30040</v>
      </c>
    </row>
    <row r="447" spans="3:10" x14ac:dyDescent="0.35">
      <c r="C447" s="230" t="s">
        <v>700</v>
      </c>
      <c r="D447" s="233">
        <v>441</v>
      </c>
      <c r="E447" s="230" t="s">
        <v>845</v>
      </c>
      <c r="F447" s="232">
        <v>0</v>
      </c>
      <c r="G447" s="232">
        <v>396</v>
      </c>
      <c r="H447" s="232">
        <v>73</v>
      </c>
      <c r="I447" s="232">
        <v>0</v>
      </c>
      <c r="J447" s="232">
        <v>45</v>
      </c>
    </row>
    <row r="448" spans="3:10" x14ac:dyDescent="0.35">
      <c r="C448" s="228"/>
      <c r="D448" s="233">
        <v>442</v>
      </c>
      <c r="E448" s="234" t="s">
        <v>647</v>
      </c>
      <c r="F448" s="232">
        <v>0</v>
      </c>
      <c r="G448" s="232">
        <v>461</v>
      </c>
      <c r="H448" s="232">
        <v>102</v>
      </c>
      <c r="I448" s="232">
        <v>0</v>
      </c>
      <c r="J448" s="232">
        <v>36</v>
      </c>
    </row>
    <row r="449" spans="3:10" x14ac:dyDescent="0.35">
      <c r="C449" s="228"/>
      <c r="D449" s="233">
        <v>443</v>
      </c>
      <c r="E449" s="237" t="s">
        <v>648</v>
      </c>
      <c r="F449" s="232">
        <v>0</v>
      </c>
      <c r="G449" s="232">
        <v>451</v>
      </c>
      <c r="H449" s="232">
        <v>86</v>
      </c>
      <c r="I449" s="232">
        <v>0</v>
      </c>
      <c r="J449" s="232">
        <v>27</v>
      </c>
    </row>
    <row r="450" spans="3:10" x14ac:dyDescent="0.35">
      <c r="C450" s="228"/>
      <c r="D450" s="233">
        <v>444</v>
      </c>
      <c r="E450" s="230" t="s">
        <v>846</v>
      </c>
      <c r="F450" s="232">
        <v>10</v>
      </c>
      <c r="G450" s="232">
        <v>416</v>
      </c>
      <c r="H450" s="232">
        <v>97</v>
      </c>
      <c r="I450" s="232">
        <v>6</v>
      </c>
      <c r="J450" s="232">
        <v>59</v>
      </c>
    </row>
    <row r="451" spans="3:10" x14ac:dyDescent="0.35">
      <c r="C451" s="228"/>
      <c r="D451" s="233">
        <v>445</v>
      </c>
      <c r="E451" s="230" t="s">
        <v>847</v>
      </c>
      <c r="F451" s="232">
        <v>54</v>
      </c>
      <c r="G451" s="232">
        <v>185</v>
      </c>
      <c r="H451" s="232">
        <v>50</v>
      </c>
      <c r="I451" s="232">
        <v>14</v>
      </c>
      <c r="J451" s="232">
        <v>146</v>
      </c>
    </row>
    <row r="452" spans="3:10" x14ac:dyDescent="0.35">
      <c r="C452" s="228"/>
      <c r="D452" s="233">
        <v>446</v>
      </c>
      <c r="E452" s="230" t="s">
        <v>848</v>
      </c>
      <c r="F452" s="232">
        <v>93</v>
      </c>
      <c r="G452" s="232">
        <v>149</v>
      </c>
      <c r="H452" s="232">
        <v>41</v>
      </c>
      <c r="I452" s="232">
        <v>8</v>
      </c>
      <c r="J452" s="232">
        <v>118</v>
      </c>
    </row>
    <row r="453" spans="3:10" x14ac:dyDescent="0.35">
      <c r="C453" s="228"/>
      <c r="D453" s="233">
        <v>447</v>
      </c>
      <c r="E453" s="230" t="s">
        <v>849</v>
      </c>
      <c r="F453" s="232">
        <v>48</v>
      </c>
      <c r="G453" s="232">
        <v>272</v>
      </c>
      <c r="H453" s="232">
        <v>30</v>
      </c>
      <c r="I453" s="232">
        <v>0</v>
      </c>
      <c r="J453" s="232">
        <v>104</v>
      </c>
    </row>
    <row r="454" spans="3:10" x14ac:dyDescent="0.35">
      <c r="C454" s="228"/>
      <c r="D454" s="231">
        <v>448</v>
      </c>
      <c r="E454" s="230" t="s">
        <v>850</v>
      </c>
      <c r="F454" s="232">
        <v>40</v>
      </c>
      <c r="G454" s="232">
        <v>281</v>
      </c>
      <c r="H454" s="232">
        <v>52</v>
      </c>
      <c r="I454" s="232">
        <v>0</v>
      </c>
      <c r="J454" s="232">
        <v>97</v>
      </c>
    </row>
    <row r="455" spans="3:10" x14ac:dyDescent="0.35">
      <c r="C455" s="228"/>
      <c r="D455" s="233">
        <v>449</v>
      </c>
      <c r="E455" s="230" t="s">
        <v>851</v>
      </c>
      <c r="F455" s="232">
        <v>55</v>
      </c>
      <c r="G455" s="232">
        <v>334</v>
      </c>
      <c r="H455" s="232">
        <v>43</v>
      </c>
      <c r="I455" s="232">
        <v>3</v>
      </c>
      <c r="J455" s="232">
        <v>96</v>
      </c>
    </row>
    <row r="456" spans="3:10" x14ac:dyDescent="0.35">
      <c r="C456" s="228"/>
      <c r="D456" s="233">
        <v>450</v>
      </c>
      <c r="E456" s="230" t="s">
        <v>852</v>
      </c>
      <c r="F456" s="232">
        <v>104</v>
      </c>
      <c r="G456" s="232">
        <v>373</v>
      </c>
      <c r="H456" s="232">
        <v>54</v>
      </c>
      <c r="I456" s="232">
        <v>5</v>
      </c>
      <c r="J456" s="232">
        <v>125</v>
      </c>
    </row>
    <row r="457" spans="3:10" x14ac:dyDescent="0.35">
      <c r="C457" s="228"/>
      <c r="D457" s="233">
        <v>451</v>
      </c>
      <c r="E457" s="230" t="s">
        <v>853</v>
      </c>
      <c r="F457" s="232">
        <v>204</v>
      </c>
      <c r="G457" s="232">
        <v>264</v>
      </c>
      <c r="H457" s="232">
        <v>61</v>
      </c>
      <c r="I457" s="232">
        <v>0</v>
      </c>
      <c r="J457" s="232">
        <v>182</v>
      </c>
    </row>
    <row r="458" spans="3:10" x14ac:dyDescent="0.35">
      <c r="C458" s="228"/>
      <c r="D458" s="233">
        <v>452</v>
      </c>
      <c r="E458" s="230" t="s">
        <v>854</v>
      </c>
      <c r="F458" s="232">
        <v>367</v>
      </c>
      <c r="G458" s="232">
        <v>151</v>
      </c>
      <c r="H458" s="232">
        <v>39</v>
      </c>
      <c r="I458" s="232">
        <v>4</v>
      </c>
      <c r="J458" s="232">
        <v>208</v>
      </c>
    </row>
    <row r="459" spans="3:10" x14ac:dyDescent="0.35">
      <c r="C459" s="228"/>
      <c r="D459" s="233">
        <v>453</v>
      </c>
      <c r="E459" s="230" t="s">
        <v>855</v>
      </c>
      <c r="F459" s="232">
        <v>442</v>
      </c>
      <c r="G459" s="232">
        <v>97</v>
      </c>
      <c r="H459" s="232">
        <v>24</v>
      </c>
      <c r="I459" s="232">
        <v>3</v>
      </c>
      <c r="J459" s="232">
        <v>244</v>
      </c>
    </row>
    <row r="460" spans="3:10" x14ac:dyDescent="0.35">
      <c r="C460" s="228"/>
      <c r="D460" s="233">
        <v>454</v>
      </c>
      <c r="E460" s="230" t="s">
        <v>856</v>
      </c>
      <c r="F460" s="232">
        <v>467</v>
      </c>
      <c r="G460" s="232">
        <v>56</v>
      </c>
      <c r="H460" s="232">
        <v>19</v>
      </c>
      <c r="I460" s="232">
        <v>11</v>
      </c>
      <c r="J460" s="232">
        <v>260</v>
      </c>
    </row>
    <row r="461" spans="3:10" x14ac:dyDescent="0.35">
      <c r="C461" s="228"/>
      <c r="D461" s="233">
        <v>455</v>
      </c>
      <c r="E461" s="230" t="s">
        <v>857</v>
      </c>
      <c r="F461" s="232">
        <v>363</v>
      </c>
      <c r="G461" s="232">
        <v>32</v>
      </c>
      <c r="H461" s="232">
        <v>21</v>
      </c>
      <c r="I461" s="232">
        <v>5</v>
      </c>
      <c r="J461" s="232">
        <v>220</v>
      </c>
    </row>
    <row r="462" spans="3:10" x14ac:dyDescent="0.35">
      <c r="C462" s="228"/>
      <c r="D462" s="231">
        <v>456</v>
      </c>
      <c r="E462" s="230" t="s">
        <v>858</v>
      </c>
      <c r="F462" s="232">
        <v>285</v>
      </c>
      <c r="G462" s="232">
        <v>25</v>
      </c>
      <c r="H462" s="232">
        <v>13</v>
      </c>
      <c r="I462" s="232">
        <v>3</v>
      </c>
      <c r="J462" s="232">
        <v>229</v>
      </c>
    </row>
    <row r="463" spans="3:10" x14ac:dyDescent="0.35">
      <c r="C463" s="228"/>
      <c r="D463" s="233">
        <v>457</v>
      </c>
      <c r="E463" s="230" t="s">
        <v>859</v>
      </c>
      <c r="F463" s="232">
        <v>162</v>
      </c>
      <c r="G463" s="232">
        <v>8</v>
      </c>
      <c r="H463" s="232">
        <v>11</v>
      </c>
      <c r="I463" s="232">
        <v>0</v>
      </c>
      <c r="J463" s="232">
        <v>191</v>
      </c>
    </row>
    <row r="464" spans="3:10" x14ac:dyDescent="0.35">
      <c r="C464" s="228"/>
      <c r="D464" s="233">
        <v>458</v>
      </c>
      <c r="E464" s="228" t="s">
        <v>860</v>
      </c>
      <c r="F464" s="232">
        <v>103</v>
      </c>
      <c r="G464" s="232">
        <v>7</v>
      </c>
      <c r="H464" s="232">
        <v>23</v>
      </c>
      <c r="I464" s="232">
        <v>0</v>
      </c>
      <c r="J464" s="232">
        <v>233</v>
      </c>
    </row>
    <row r="465" spans="3:10" x14ac:dyDescent="0.35">
      <c r="C465" s="228"/>
      <c r="D465" s="233">
        <v>459</v>
      </c>
      <c r="E465" s="228"/>
      <c r="F465" s="228"/>
      <c r="G465" s="228"/>
      <c r="H465" s="228"/>
      <c r="I465" s="228"/>
      <c r="J465" s="228"/>
    </row>
    <row r="466" spans="3:10" x14ac:dyDescent="0.35">
      <c r="C466" s="228"/>
      <c r="D466" s="233">
        <v>460</v>
      </c>
      <c r="E466" s="228"/>
      <c r="F466" s="228"/>
      <c r="G466" s="228"/>
      <c r="H466" s="228"/>
      <c r="I466" s="228"/>
      <c r="J466" s="228"/>
    </row>
    <row r="467" spans="3:10" x14ac:dyDescent="0.35">
      <c r="C467" s="228"/>
      <c r="D467" s="233">
        <v>461</v>
      </c>
      <c r="E467" s="228"/>
      <c r="F467" s="228"/>
      <c r="G467" s="228"/>
      <c r="H467" s="228"/>
      <c r="I467" s="228"/>
      <c r="J467" s="228"/>
    </row>
    <row r="468" spans="3:10" x14ac:dyDescent="0.35">
      <c r="C468" s="230"/>
      <c r="D468" s="233">
        <v>462</v>
      </c>
      <c r="E468" s="230"/>
      <c r="F468" s="232">
        <v>2797</v>
      </c>
      <c r="G468" s="232">
        <v>3958</v>
      </c>
      <c r="H468" s="232">
        <v>839</v>
      </c>
      <c r="I468" s="232">
        <v>62</v>
      </c>
      <c r="J468" s="232">
        <v>2620</v>
      </c>
    </row>
    <row r="469" spans="3:10" x14ac:dyDescent="0.35">
      <c r="C469" s="228" t="s">
        <v>701</v>
      </c>
      <c r="D469" s="233">
        <v>463</v>
      </c>
      <c r="E469" s="234" t="s">
        <v>845</v>
      </c>
      <c r="F469" s="232">
        <v>0</v>
      </c>
      <c r="G469" s="232">
        <v>7683</v>
      </c>
      <c r="H469" s="232">
        <v>416</v>
      </c>
      <c r="I469" s="232">
        <v>0</v>
      </c>
      <c r="J469" s="232">
        <v>455</v>
      </c>
    </row>
    <row r="470" spans="3:10" x14ac:dyDescent="0.35">
      <c r="C470" s="228"/>
      <c r="D470" s="231">
        <v>464</v>
      </c>
      <c r="E470" s="237" t="s">
        <v>647</v>
      </c>
      <c r="F470" s="232">
        <v>0</v>
      </c>
      <c r="G470" s="232">
        <v>7719</v>
      </c>
      <c r="H470" s="232">
        <v>834</v>
      </c>
      <c r="I470" s="232">
        <v>0</v>
      </c>
      <c r="J470" s="232">
        <v>393</v>
      </c>
    </row>
    <row r="471" spans="3:10" x14ac:dyDescent="0.35">
      <c r="C471" s="228"/>
      <c r="D471" s="233">
        <v>465</v>
      </c>
      <c r="E471" s="230" t="s">
        <v>648</v>
      </c>
      <c r="F471" s="232">
        <v>0</v>
      </c>
      <c r="G471" s="232">
        <v>6736</v>
      </c>
      <c r="H471" s="232">
        <v>1076</v>
      </c>
      <c r="I471" s="232">
        <v>0</v>
      </c>
      <c r="J471" s="232">
        <v>391</v>
      </c>
    </row>
    <row r="472" spans="3:10" x14ac:dyDescent="0.35">
      <c r="C472" s="228"/>
      <c r="D472" s="233">
        <v>466</v>
      </c>
      <c r="E472" s="230" t="s">
        <v>846</v>
      </c>
      <c r="F472" s="232">
        <v>58</v>
      </c>
      <c r="G472" s="232">
        <v>5328</v>
      </c>
      <c r="H472" s="232">
        <v>1205</v>
      </c>
      <c r="I472" s="232">
        <v>122</v>
      </c>
      <c r="J472" s="232">
        <v>1207</v>
      </c>
    </row>
    <row r="473" spans="3:10" x14ac:dyDescent="0.35">
      <c r="C473" s="228"/>
      <c r="D473" s="233">
        <v>467</v>
      </c>
      <c r="E473" s="230" t="s">
        <v>847</v>
      </c>
      <c r="F473" s="232">
        <v>1040</v>
      </c>
      <c r="G473" s="232">
        <v>3370</v>
      </c>
      <c r="H473" s="232">
        <v>991</v>
      </c>
      <c r="I473" s="232">
        <v>349</v>
      </c>
      <c r="J473" s="232">
        <v>4375</v>
      </c>
    </row>
    <row r="474" spans="3:10" x14ac:dyDescent="0.35">
      <c r="C474" s="228"/>
      <c r="D474" s="233">
        <v>468</v>
      </c>
      <c r="E474" s="230" t="s">
        <v>848</v>
      </c>
      <c r="F474" s="232">
        <v>3605</v>
      </c>
      <c r="G474" s="232">
        <v>2176</v>
      </c>
      <c r="H474" s="232">
        <v>497</v>
      </c>
      <c r="I474" s="232">
        <v>309</v>
      </c>
      <c r="J474" s="232">
        <v>4248</v>
      </c>
    </row>
    <row r="475" spans="3:10" x14ac:dyDescent="0.35">
      <c r="C475" s="228"/>
      <c r="D475" s="233">
        <v>469</v>
      </c>
      <c r="E475" s="230" t="s">
        <v>849</v>
      </c>
      <c r="F475" s="232">
        <v>3617</v>
      </c>
      <c r="G475" s="232">
        <v>4187</v>
      </c>
      <c r="H475" s="232">
        <v>358</v>
      </c>
      <c r="I475" s="232">
        <v>144</v>
      </c>
      <c r="J475" s="232">
        <v>2818</v>
      </c>
    </row>
    <row r="476" spans="3:10" x14ac:dyDescent="0.35">
      <c r="C476" s="228"/>
      <c r="D476" s="233">
        <v>470</v>
      </c>
      <c r="E476" s="230" t="s">
        <v>850</v>
      </c>
      <c r="F476" s="232">
        <v>1509</v>
      </c>
      <c r="G476" s="232">
        <v>5935</v>
      </c>
      <c r="H476" s="232">
        <v>421</v>
      </c>
      <c r="I476" s="232">
        <v>55</v>
      </c>
      <c r="J476" s="232">
        <v>1906</v>
      </c>
    </row>
    <row r="477" spans="3:10" x14ac:dyDescent="0.35">
      <c r="C477" s="228"/>
      <c r="D477" s="233">
        <v>471</v>
      </c>
      <c r="E477" s="230" t="s">
        <v>851</v>
      </c>
      <c r="F477" s="232">
        <v>818</v>
      </c>
      <c r="G477" s="232">
        <v>6748</v>
      </c>
      <c r="H477" s="232">
        <v>742</v>
      </c>
      <c r="I477" s="232">
        <v>53</v>
      </c>
      <c r="J477" s="232">
        <v>1741</v>
      </c>
    </row>
    <row r="478" spans="3:10" x14ac:dyDescent="0.35">
      <c r="C478" s="228"/>
      <c r="D478" s="231">
        <v>472</v>
      </c>
      <c r="E478" s="230" t="s">
        <v>852</v>
      </c>
      <c r="F478" s="232">
        <v>863</v>
      </c>
      <c r="G478" s="232">
        <v>6556</v>
      </c>
      <c r="H478" s="232">
        <v>938</v>
      </c>
      <c r="I478" s="232">
        <v>45</v>
      </c>
      <c r="J478" s="232">
        <v>1676</v>
      </c>
    </row>
    <row r="479" spans="3:10" x14ac:dyDescent="0.35">
      <c r="C479" s="228"/>
      <c r="D479" s="233">
        <v>473</v>
      </c>
      <c r="E479" s="230" t="s">
        <v>853</v>
      </c>
      <c r="F479" s="232">
        <v>1097</v>
      </c>
      <c r="G479" s="232">
        <v>5039</v>
      </c>
      <c r="H479" s="232">
        <v>893</v>
      </c>
      <c r="I479" s="232">
        <v>65</v>
      </c>
      <c r="J479" s="232">
        <v>1675</v>
      </c>
    </row>
    <row r="480" spans="3:10" x14ac:dyDescent="0.35">
      <c r="C480" s="228"/>
      <c r="D480" s="233">
        <v>474</v>
      </c>
      <c r="E480" s="230" t="s">
        <v>854</v>
      </c>
      <c r="F480" s="232">
        <v>1784</v>
      </c>
      <c r="G480" s="232">
        <v>3602</v>
      </c>
      <c r="H480" s="232">
        <v>715</v>
      </c>
      <c r="I480" s="232">
        <v>58</v>
      </c>
      <c r="J480" s="232">
        <v>1954</v>
      </c>
    </row>
    <row r="481" spans="3:10" x14ac:dyDescent="0.35">
      <c r="C481" s="228"/>
      <c r="D481" s="233">
        <v>475</v>
      </c>
      <c r="E481" s="230" t="s">
        <v>855</v>
      </c>
      <c r="F481" s="232">
        <v>2603</v>
      </c>
      <c r="G481" s="232">
        <v>1958</v>
      </c>
      <c r="H481" s="232">
        <v>425</v>
      </c>
      <c r="I481" s="232">
        <v>68</v>
      </c>
      <c r="J481" s="232">
        <v>2028</v>
      </c>
    </row>
    <row r="482" spans="3:10" x14ac:dyDescent="0.35">
      <c r="C482" s="228"/>
      <c r="D482" s="233">
        <v>476</v>
      </c>
      <c r="E482" s="230" t="s">
        <v>856</v>
      </c>
      <c r="F482" s="232">
        <v>3041</v>
      </c>
      <c r="G482" s="232">
        <v>938</v>
      </c>
      <c r="H482" s="232">
        <v>305</v>
      </c>
      <c r="I482" s="232">
        <v>57</v>
      </c>
      <c r="J482" s="232">
        <v>1987</v>
      </c>
    </row>
    <row r="483" spans="3:10" x14ac:dyDescent="0.35">
      <c r="C483" s="228"/>
      <c r="D483" s="233">
        <v>477</v>
      </c>
      <c r="E483" s="230" t="s">
        <v>857</v>
      </c>
      <c r="F483" s="232">
        <v>2084</v>
      </c>
      <c r="G483" s="232">
        <v>388</v>
      </c>
      <c r="H483" s="232">
        <v>169</v>
      </c>
      <c r="I483" s="232">
        <v>47</v>
      </c>
      <c r="J483" s="232">
        <v>1468</v>
      </c>
    </row>
    <row r="484" spans="3:10" x14ac:dyDescent="0.35">
      <c r="C484" s="228"/>
      <c r="D484" s="233">
        <v>478</v>
      </c>
      <c r="E484" s="230" t="s">
        <v>858</v>
      </c>
      <c r="F484" s="232">
        <v>1571</v>
      </c>
      <c r="G484" s="232">
        <v>273</v>
      </c>
      <c r="H484" s="232">
        <v>168</v>
      </c>
      <c r="I484" s="232">
        <v>36</v>
      </c>
      <c r="J484" s="232">
        <v>1457</v>
      </c>
    </row>
    <row r="485" spans="3:10" x14ac:dyDescent="0.35">
      <c r="C485" s="228"/>
      <c r="D485" s="233">
        <v>479</v>
      </c>
      <c r="E485" s="228" t="s">
        <v>859</v>
      </c>
      <c r="F485" s="232">
        <v>1095</v>
      </c>
      <c r="G485" s="232">
        <v>211</v>
      </c>
      <c r="H485" s="232">
        <v>161</v>
      </c>
      <c r="I485" s="232">
        <v>32</v>
      </c>
      <c r="J485" s="232">
        <v>1363</v>
      </c>
    </row>
    <row r="486" spans="3:10" x14ac:dyDescent="0.35">
      <c r="C486" s="228"/>
      <c r="D486" s="231">
        <v>480</v>
      </c>
      <c r="E486" s="228" t="s">
        <v>860</v>
      </c>
      <c r="F486" s="228">
        <v>918</v>
      </c>
      <c r="G486" s="228">
        <v>179</v>
      </c>
      <c r="H486" s="228">
        <v>299</v>
      </c>
      <c r="I486" s="228">
        <v>26</v>
      </c>
      <c r="J486" s="228">
        <v>2735</v>
      </c>
    </row>
    <row r="487" spans="3:10" x14ac:dyDescent="0.35">
      <c r="C487" s="228"/>
      <c r="D487" s="233">
        <v>481</v>
      </c>
      <c r="E487" s="228"/>
      <c r="F487" s="228"/>
      <c r="G487" s="228"/>
      <c r="H487" s="228"/>
      <c r="I487" s="228"/>
      <c r="J487" s="228"/>
    </row>
    <row r="488" spans="3:10" x14ac:dyDescent="0.35">
      <c r="C488" s="228"/>
      <c r="D488" s="233">
        <v>482</v>
      </c>
      <c r="E488" s="228"/>
      <c r="F488" s="228"/>
      <c r="G488" s="228"/>
      <c r="H488" s="228"/>
      <c r="I488" s="228"/>
      <c r="J488" s="228"/>
    </row>
    <row r="489" spans="3:10" x14ac:dyDescent="0.35">
      <c r="C489" s="230"/>
      <c r="D489" s="233">
        <v>483</v>
      </c>
      <c r="E489" s="230"/>
      <c r="F489" s="232"/>
      <c r="G489" s="232"/>
      <c r="H489" s="232"/>
      <c r="I489" s="232"/>
      <c r="J489" s="232"/>
    </row>
    <row r="490" spans="3:10" x14ac:dyDescent="0.35">
      <c r="C490" s="228"/>
      <c r="D490" s="233">
        <v>484</v>
      </c>
      <c r="E490" s="234"/>
      <c r="F490" s="232">
        <v>25703</v>
      </c>
      <c r="G490" s="232">
        <v>69026</v>
      </c>
      <c r="H490" s="232">
        <v>10613</v>
      </c>
      <c r="I490" s="232">
        <v>1466</v>
      </c>
      <c r="J490" s="232">
        <v>33877</v>
      </c>
    </row>
    <row r="491" spans="3:10" x14ac:dyDescent="0.35">
      <c r="C491" s="228" t="s">
        <v>702</v>
      </c>
      <c r="D491" s="233">
        <v>485</v>
      </c>
      <c r="E491" s="237" t="s">
        <v>845</v>
      </c>
      <c r="F491" s="232">
        <v>0</v>
      </c>
      <c r="G491" s="232">
        <v>728</v>
      </c>
      <c r="H491" s="232">
        <v>156</v>
      </c>
      <c r="I491" s="232">
        <v>0</v>
      </c>
      <c r="J491" s="232">
        <v>86</v>
      </c>
    </row>
    <row r="492" spans="3:10" x14ac:dyDescent="0.35">
      <c r="C492" s="228"/>
      <c r="D492" s="233">
        <v>486</v>
      </c>
      <c r="E492" s="230" t="s">
        <v>647</v>
      </c>
      <c r="F492" s="232">
        <v>0</v>
      </c>
      <c r="G492" s="232">
        <v>733</v>
      </c>
      <c r="H492" s="232">
        <v>213</v>
      </c>
      <c r="I492" s="232">
        <v>0</v>
      </c>
      <c r="J492" s="232">
        <v>80</v>
      </c>
    </row>
    <row r="493" spans="3:10" x14ac:dyDescent="0.35">
      <c r="C493" s="228"/>
      <c r="D493" s="233">
        <v>487</v>
      </c>
      <c r="E493" s="230" t="s">
        <v>648</v>
      </c>
      <c r="F493" s="232">
        <v>0</v>
      </c>
      <c r="G493" s="232">
        <v>835</v>
      </c>
      <c r="H493" s="232">
        <v>243</v>
      </c>
      <c r="I493" s="232">
        <v>0</v>
      </c>
      <c r="J493" s="232">
        <v>104</v>
      </c>
    </row>
    <row r="494" spans="3:10" x14ac:dyDescent="0.35">
      <c r="C494" s="228"/>
      <c r="D494" s="231">
        <v>488</v>
      </c>
      <c r="E494" s="230" t="s">
        <v>846</v>
      </c>
      <c r="F494" s="232">
        <v>34</v>
      </c>
      <c r="G494" s="232">
        <v>709</v>
      </c>
      <c r="H494" s="232">
        <v>236</v>
      </c>
      <c r="I494" s="232">
        <v>13</v>
      </c>
      <c r="J494" s="232">
        <v>158</v>
      </c>
    </row>
    <row r="495" spans="3:10" x14ac:dyDescent="0.35">
      <c r="C495" s="228"/>
      <c r="D495" s="233">
        <v>489</v>
      </c>
      <c r="E495" s="230" t="s">
        <v>847</v>
      </c>
      <c r="F495" s="232">
        <v>114</v>
      </c>
      <c r="G495" s="232">
        <v>305</v>
      </c>
      <c r="H495" s="232">
        <v>119</v>
      </c>
      <c r="I495" s="232">
        <v>10</v>
      </c>
      <c r="J495" s="232">
        <v>341</v>
      </c>
    </row>
    <row r="496" spans="3:10" x14ac:dyDescent="0.35">
      <c r="C496" s="228"/>
      <c r="D496" s="233">
        <v>490</v>
      </c>
      <c r="E496" s="230" t="s">
        <v>848</v>
      </c>
      <c r="F496" s="232">
        <v>134</v>
      </c>
      <c r="G496" s="232">
        <v>288</v>
      </c>
      <c r="H496" s="232">
        <v>80</v>
      </c>
      <c r="I496" s="232">
        <v>4</v>
      </c>
      <c r="J496" s="232">
        <v>253</v>
      </c>
    </row>
    <row r="497" spans="3:10" x14ac:dyDescent="0.35">
      <c r="C497" s="228"/>
      <c r="D497" s="233">
        <v>491</v>
      </c>
      <c r="E497" s="230" t="s">
        <v>849</v>
      </c>
      <c r="F497" s="232">
        <v>96</v>
      </c>
      <c r="G497" s="232">
        <v>461</v>
      </c>
      <c r="H497" s="232">
        <v>113</v>
      </c>
      <c r="I497" s="232">
        <v>0</v>
      </c>
      <c r="J497" s="232">
        <v>206</v>
      </c>
    </row>
    <row r="498" spans="3:10" x14ac:dyDescent="0.35">
      <c r="C498" s="228"/>
      <c r="D498" s="233">
        <v>492</v>
      </c>
      <c r="E498" s="230" t="s">
        <v>850</v>
      </c>
      <c r="F498" s="232">
        <v>62</v>
      </c>
      <c r="G498" s="232">
        <v>559</v>
      </c>
      <c r="H498" s="232">
        <v>110</v>
      </c>
      <c r="I498" s="232">
        <v>5</v>
      </c>
      <c r="J498" s="232">
        <v>203</v>
      </c>
    </row>
    <row r="499" spans="3:10" x14ac:dyDescent="0.35">
      <c r="C499" s="228"/>
      <c r="D499" s="233">
        <v>493</v>
      </c>
      <c r="E499" s="230" t="s">
        <v>851</v>
      </c>
      <c r="F499" s="232">
        <v>87</v>
      </c>
      <c r="G499" s="232">
        <v>708</v>
      </c>
      <c r="H499" s="232">
        <v>146</v>
      </c>
      <c r="I499" s="232">
        <v>11</v>
      </c>
      <c r="J499" s="232">
        <v>240</v>
      </c>
    </row>
    <row r="500" spans="3:10" x14ac:dyDescent="0.35">
      <c r="C500" s="228"/>
      <c r="D500" s="233">
        <v>494</v>
      </c>
      <c r="E500" s="230" t="s">
        <v>852</v>
      </c>
      <c r="F500" s="232">
        <v>206</v>
      </c>
      <c r="G500" s="232">
        <v>669</v>
      </c>
      <c r="H500" s="232">
        <v>147</v>
      </c>
      <c r="I500" s="232">
        <v>5</v>
      </c>
      <c r="J500" s="232">
        <v>311</v>
      </c>
    </row>
    <row r="501" spans="3:10" x14ac:dyDescent="0.35">
      <c r="C501" s="228"/>
      <c r="D501" s="233">
        <v>495</v>
      </c>
      <c r="E501" s="230" t="s">
        <v>853</v>
      </c>
      <c r="F501" s="232">
        <v>552</v>
      </c>
      <c r="G501" s="232">
        <v>467</v>
      </c>
      <c r="H501" s="232">
        <v>130</v>
      </c>
      <c r="I501" s="232">
        <v>8</v>
      </c>
      <c r="J501" s="232">
        <v>412</v>
      </c>
    </row>
    <row r="502" spans="3:10" x14ac:dyDescent="0.35">
      <c r="C502" s="228"/>
      <c r="D502" s="231">
        <v>496</v>
      </c>
      <c r="E502" s="230" t="s">
        <v>854</v>
      </c>
      <c r="F502" s="232">
        <v>720</v>
      </c>
      <c r="G502" s="232">
        <v>282</v>
      </c>
      <c r="H502" s="232">
        <v>86</v>
      </c>
      <c r="I502" s="232">
        <v>9</v>
      </c>
      <c r="J502" s="232">
        <v>448</v>
      </c>
    </row>
    <row r="503" spans="3:10" x14ac:dyDescent="0.35">
      <c r="C503" s="228"/>
      <c r="D503" s="233">
        <v>497</v>
      </c>
      <c r="E503" s="230" t="s">
        <v>855</v>
      </c>
      <c r="F503" s="232">
        <v>798</v>
      </c>
      <c r="G503" s="232">
        <v>134</v>
      </c>
      <c r="H503" s="232">
        <v>51</v>
      </c>
      <c r="I503" s="232">
        <v>14</v>
      </c>
      <c r="J503" s="232">
        <v>510</v>
      </c>
    </row>
    <row r="504" spans="3:10" x14ac:dyDescent="0.35">
      <c r="C504" s="228"/>
      <c r="D504" s="233">
        <v>498</v>
      </c>
      <c r="E504" s="230" t="s">
        <v>856</v>
      </c>
      <c r="F504" s="232">
        <v>740</v>
      </c>
      <c r="G504" s="232">
        <v>80</v>
      </c>
      <c r="H504" s="232">
        <v>35</v>
      </c>
      <c r="I504" s="232">
        <v>21</v>
      </c>
      <c r="J504" s="232">
        <v>467</v>
      </c>
    </row>
    <row r="505" spans="3:10" x14ac:dyDescent="0.35">
      <c r="C505" s="228"/>
      <c r="D505" s="233">
        <v>499</v>
      </c>
      <c r="E505" s="230" t="s">
        <v>857</v>
      </c>
      <c r="F505" s="232">
        <v>478</v>
      </c>
      <c r="G505" s="232">
        <v>46</v>
      </c>
      <c r="H505" s="232">
        <v>29</v>
      </c>
      <c r="I505" s="232">
        <v>6</v>
      </c>
      <c r="J505" s="232">
        <v>368</v>
      </c>
    </row>
    <row r="506" spans="3:10" x14ac:dyDescent="0.35">
      <c r="C506" s="228"/>
      <c r="D506" s="233">
        <v>500</v>
      </c>
      <c r="E506" s="228" t="s">
        <v>858</v>
      </c>
      <c r="F506" s="232">
        <v>375</v>
      </c>
      <c r="G506" s="232">
        <v>24</v>
      </c>
      <c r="H506" s="232">
        <v>22</v>
      </c>
      <c r="I506" s="232">
        <v>4</v>
      </c>
      <c r="J506" s="232">
        <v>309</v>
      </c>
    </row>
    <row r="507" spans="3:10" x14ac:dyDescent="0.35">
      <c r="C507" s="228"/>
      <c r="D507" s="233">
        <v>501</v>
      </c>
      <c r="E507" s="228" t="s">
        <v>859</v>
      </c>
      <c r="F507" s="228">
        <v>186</v>
      </c>
      <c r="G507" s="228">
        <v>22</v>
      </c>
      <c r="H507" s="228">
        <v>24</v>
      </c>
      <c r="I507" s="228">
        <v>5</v>
      </c>
      <c r="J507" s="228">
        <v>255</v>
      </c>
    </row>
    <row r="508" spans="3:10" x14ac:dyDescent="0.35">
      <c r="C508" s="228"/>
      <c r="D508" s="233">
        <v>502</v>
      </c>
      <c r="E508" s="228" t="s">
        <v>860</v>
      </c>
      <c r="F508" s="228">
        <v>113</v>
      </c>
      <c r="G508" s="228">
        <v>14</v>
      </c>
      <c r="H508" s="228">
        <v>24</v>
      </c>
      <c r="I508" s="228">
        <v>6</v>
      </c>
      <c r="J508" s="228">
        <v>375</v>
      </c>
    </row>
    <row r="509" spans="3:10" x14ac:dyDescent="0.35">
      <c r="C509" s="228"/>
      <c r="D509" s="233">
        <v>503</v>
      </c>
      <c r="E509" s="228"/>
      <c r="F509" s="228"/>
      <c r="G509" s="228"/>
      <c r="H509" s="228"/>
      <c r="I509" s="228"/>
      <c r="J509" s="228"/>
    </row>
    <row r="510" spans="3:10" x14ac:dyDescent="0.35">
      <c r="C510" s="230"/>
      <c r="D510" s="231">
        <v>504</v>
      </c>
      <c r="E510" s="230"/>
      <c r="F510" s="232"/>
      <c r="G510" s="232"/>
      <c r="H510" s="232"/>
      <c r="I510" s="232"/>
      <c r="J510" s="232"/>
    </row>
    <row r="511" spans="3:10" x14ac:dyDescent="0.35">
      <c r="C511" s="228"/>
      <c r="D511" s="233">
        <v>505</v>
      </c>
      <c r="E511" s="234"/>
      <c r="F511" s="232"/>
      <c r="G511" s="232"/>
      <c r="H511" s="232"/>
      <c r="I511" s="232"/>
      <c r="J511" s="232"/>
    </row>
    <row r="512" spans="3:10" x14ac:dyDescent="0.35">
      <c r="C512" s="228"/>
      <c r="D512" s="233">
        <v>506</v>
      </c>
      <c r="E512" s="237"/>
      <c r="F512" s="232">
        <v>4695</v>
      </c>
      <c r="G512" s="232">
        <v>7064</v>
      </c>
      <c r="H512" s="232">
        <v>1964</v>
      </c>
      <c r="I512" s="232">
        <v>121</v>
      </c>
      <c r="J512" s="232">
        <v>5126</v>
      </c>
    </row>
    <row r="513" spans="3:10" x14ac:dyDescent="0.35">
      <c r="C513" s="228" t="s">
        <v>703</v>
      </c>
      <c r="D513" s="233">
        <v>507</v>
      </c>
      <c r="E513" s="230" t="s">
        <v>845</v>
      </c>
      <c r="F513" s="232">
        <v>0</v>
      </c>
      <c r="G513" s="232">
        <v>1245</v>
      </c>
      <c r="H513" s="232">
        <v>104</v>
      </c>
      <c r="I513" s="232">
        <v>0</v>
      </c>
      <c r="J513" s="232">
        <v>86</v>
      </c>
    </row>
    <row r="514" spans="3:10" x14ac:dyDescent="0.35">
      <c r="C514" s="228"/>
      <c r="D514" s="233">
        <v>508</v>
      </c>
      <c r="E514" s="230" t="s">
        <v>647</v>
      </c>
      <c r="F514" s="232">
        <v>0</v>
      </c>
      <c r="G514" s="232">
        <v>1435</v>
      </c>
      <c r="H514" s="232">
        <v>200</v>
      </c>
      <c r="I514" s="232">
        <v>0</v>
      </c>
      <c r="J514" s="232">
        <v>89</v>
      </c>
    </row>
    <row r="515" spans="3:10" x14ac:dyDescent="0.35">
      <c r="C515" s="228"/>
      <c r="D515" s="233">
        <v>509</v>
      </c>
      <c r="E515" s="230" t="s">
        <v>648</v>
      </c>
      <c r="F515" s="232">
        <v>0</v>
      </c>
      <c r="G515" s="232">
        <v>1443</v>
      </c>
      <c r="H515" s="232">
        <v>214</v>
      </c>
      <c r="I515" s="232">
        <v>0</v>
      </c>
      <c r="J515" s="232">
        <v>87</v>
      </c>
    </row>
    <row r="516" spans="3:10" x14ac:dyDescent="0.35">
      <c r="C516" s="228"/>
      <c r="D516" s="233">
        <v>510</v>
      </c>
      <c r="E516" s="230" t="s">
        <v>846</v>
      </c>
      <c r="F516" s="232">
        <v>13</v>
      </c>
      <c r="G516" s="232">
        <v>1106</v>
      </c>
      <c r="H516" s="232">
        <v>221</v>
      </c>
      <c r="I516" s="232">
        <v>10</v>
      </c>
      <c r="J516" s="232">
        <v>129</v>
      </c>
    </row>
    <row r="517" spans="3:10" x14ac:dyDescent="0.35">
      <c r="C517" s="228"/>
      <c r="D517" s="233">
        <v>511</v>
      </c>
      <c r="E517" s="230" t="s">
        <v>847</v>
      </c>
      <c r="F517" s="232">
        <v>128</v>
      </c>
      <c r="G517" s="232">
        <v>553</v>
      </c>
      <c r="H517" s="232">
        <v>117</v>
      </c>
      <c r="I517" s="232">
        <v>11</v>
      </c>
      <c r="J517" s="232">
        <v>170</v>
      </c>
    </row>
    <row r="518" spans="3:10" x14ac:dyDescent="0.35">
      <c r="C518" s="228"/>
      <c r="D518" s="231">
        <v>512</v>
      </c>
      <c r="E518" s="230" t="s">
        <v>848</v>
      </c>
      <c r="F518" s="232">
        <v>265</v>
      </c>
      <c r="G518" s="232">
        <v>384</v>
      </c>
      <c r="H518" s="232">
        <v>71</v>
      </c>
      <c r="I518" s="232">
        <v>6</v>
      </c>
      <c r="J518" s="232">
        <v>151</v>
      </c>
    </row>
    <row r="519" spans="3:10" x14ac:dyDescent="0.35">
      <c r="C519" s="228"/>
      <c r="D519" s="233">
        <v>513</v>
      </c>
      <c r="E519" s="230" t="s">
        <v>849</v>
      </c>
      <c r="F519" s="232">
        <v>189</v>
      </c>
      <c r="G519" s="232">
        <v>785</v>
      </c>
      <c r="H519" s="232">
        <v>73</v>
      </c>
      <c r="I519" s="232">
        <v>4</v>
      </c>
      <c r="J519" s="232">
        <v>154</v>
      </c>
    </row>
    <row r="520" spans="3:10" x14ac:dyDescent="0.35">
      <c r="C520" s="228"/>
      <c r="D520" s="233">
        <v>514</v>
      </c>
      <c r="E520" s="230" t="s">
        <v>850</v>
      </c>
      <c r="F520" s="232">
        <v>128</v>
      </c>
      <c r="G520" s="232">
        <v>987</v>
      </c>
      <c r="H520" s="232">
        <v>96</v>
      </c>
      <c r="I520" s="232">
        <v>0</v>
      </c>
      <c r="J520" s="232">
        <v>174</v>
      </c>
    </row>
    <row r="521" spans="3:10" x14ac:dyDescent="0.35">
      <c r="C521" s="228"/>
      <c r="D521" s="233">
        <v>515</v>
      </c>
      <c r="E521" s="230" t="s">
        <v>851</v>
      </c>
      <c r="F521" s="232">
        <v>140</v>
      </c>
      <c r="G521" s="232">
        <v>1221</v>
      </c>
      <c r="H521" s="232">
        <v>122</v>
      </c>
      <c r="I521" s="232">
        <v>0</v>
      </c>
      <c r="J521" s="232">
        <v>181</v>
      </c>
    </row>
    <row r="522" spans="3:10" x14ac:dyDescent="0.35">
      <c r="C522" s="228"/>
      <c r="D522" s="233">
        <v>516</v>
      </c>
      <c r="E522" s="230" t="s">
        <v>852</v>
      </c>
      <c r="F522" s="232">
        <v>219</v>
      </c>
      <c r="G522" s="232">
        <v>1143</v>
      </c>
      <c r="H522" s="232">
        <v>118</v>
      </c>
      <c r="I522" s="232">
        <v>11</v>
      </c>
      <c r="J522" s="232">
        <v>196</v>
      </c>
    </row>
    <row r="523" spans="3:10" x14ac:dyDescent="0.35">
      <c r="C523" s="228"/>
      <c r="D523" s="233">
        <v>517</v>
      </c>
      <c r="E523" s="230" t="s">
        <v>853</v>
      </c>
      <c r="F523" s="232">
        <v>409</v>
      </c>
      <c r="G523" s="232">
        <v>772</v>
      </c>
      <c r="H523" s="232">
        <v>108</v>
      </c>
      <c r="I523" s="232">
        <v>9</v>
      </c>
      <c r="J523" s="232">
        <v>238</v>
      </c>
    </row>
    <row r="524" spans="3:10" x14ac:dyDescent="0.35">
      <c r="C524" s="228"/>
      <c r="D524" s="233">
        <v>518</v>
      </c>
      <c r="E524" s="230" t="s">
        <v>854</v>
      </c>
      <c r="F524" s="232">
        <v>639</v>
      </c>
      <c r="G524" s="232">
        <v>489</v>
      </c>
      <c r="H524" s="232">
        <v>80</v>
      </c>
      <c r="I524" s="232">
        <v>10</v>
      </c>
      <c r="J524" s="232">
        <v>261</v>
      </c>
    </row>
    <row r="525" spans="3:10" x14ac:dyDescent="0.35">
      <c r="C525" s="228"/>
      <c r="D525" s="233">
        <v>519</v>
      </c>
      <c r="E525" s="230" t="s">
        <v>855</v>
      </c>
      <c r="F525" s="232">
        <v>753</v>
      </c>
      <c r="G525" s="232">
        <v>202</v>
      </c>
      <c r="H525" s="232">
        <v>47</v>
      </c>
      <c r="I525" s="232">
        <v>16</v>
      </c>
      <c r="J525" s="232">
        <v>310</v>
      </c>
    </row>
    <row r="526" spans="3:10" x14ac:dyDescent="0.35">
      <c r="C526" s="228"/>
      <c r="D526" s="231">
        <v>520</v>
      </c>
      <c r="E526" s="230" t="s">
        <v>856</v>
      </c>
      <c r="F526" s="232">
        <v>728</v>
      </c>
      <c r="G526" s="232">
        <v>96</v>
      </c>
      <c r="H526" s="232">
        <v>37</v>
      </c>
      <c r="I526" s="232">
        <v>5</v>
      </c>
      <c r="J526" s="232">
        <v>267</v>
      </c>
    </row>
    <row r="527" spans="3:10" x14ac:dyDescent="0.35">
      <c r="C527" s="228"/>
      <c r="D527" s="233">
        <v>521</v>
      </c>
      <c r="E527" s="228" t="s">
        <v>857</v>
      </c>
      <c r="F527" s="232">
        <v>446</v>
      </c>
      <c r="G527" s="232">
        <v>71</v>
      </c>
      <c r="H527" s="232">
        <v>15</v>
      </c>
      <c r="I527" s="232">
        <v>5</v>
      </c>
      <c r="J527" s="232">
        <v>207</v>
      </c>
    </row>
    <row r="528" spans="3:10" x14ac:dyDescent="0.35">
      <c r="C528" s="228"/>
      <c r="D528" s="233">
        <v>522</v>
      </c>
      <c r="E528" s="228" t="s">
        <v>858</v>
      </c>
      <c r="F528" s="228">
        <v>219</v>
      </c>
      <c r="G528" s="228">
        <v>43</v>
      </c>
      <c r="H528" s="228">
        <v>18</v>
      </c>
      <c r="I528" s="228">
        <v>6</v>
      </c>
      <c r="J528" s="228">
        <v>138</v>
      </c>
    </row>
    <row r="529" spans="3:10" x14ac:dyDescent="0.35">
      <c r="C529" s="228"/>
      <c r="D529" s="233">
        <v>523</v>
      </c>
      <c r="E529" s="228" t="s">
        <v>859</v>
      </c>
      <c r="F529" s="228">
        <v>98</v>
      </c>
      <c r="G529" s="228">
        <v>17</v>
      </c>
      <c r="H529" s="228">
        <v>20</v>
      </c>
      <c r="I529" s="228">
        <v>0</v>
      </c>
      <c r="J529" s="228">
        <v>99</v>
      </c>
    </row>
    <row r="530" spans="3:10" x14ac:dyDescent="0.35">
      <c r="C530" s="228"/>
      <c r="D530" s="233">
        <v>524</v>
      </c>
      <c r="E530" s="228" t="s">
        <v>860</v>
      </c>
      <c r="F530" s="228">
        <v>53</v>
      </c>
      <c r="G530" s="228">
        <v>14</v>
      </c>
      <c r="H530" s="228">
        <v>16</v>
      </c>
      <c r="I530" s="232">
        <v>0</v>
      </c>
      <c r="J530" s="232">
        <v>144</v>
      </c>
    </row>
    <row r="531" spans="3:10" x14ac:dyDescent="0.35">
      <c r="C531" s="230"/>
      <c r="D531" s="233">
        <v>525</v>
      </c>
      <c r="E531" s="230"/>
      <c r="F531" s="232"/>
      <c r="G531" s="232"/>
      <c r="H531" s="232"/>
      <c r="I531" s="232"/>
      <c r="J531" s="232"/>
    </row>
    <row r="532" spans="3:10" x14ac:dyDescent="0.35">
      <c r="C532" s="228"/>
      <c r="D532" s="233">
        <v>526</v>
      </c>
      <c r="E532" s="234"/>
      <c r="F532" s="232"/>
      <c r="G532" s="232"/>
      <c r="H532" s="232"/>
      <c r="I532" s="232"/>
      <c r="J532" s="232"/>
    </row>
    <row r="533" spans="3:10" x14ac:dyDescent="0.35">
      <c r="C533" s="228"/>
      <c r="D533" s="233">
        <v>527</v>
      </c>
      <c r="E533" s="237"/>
      <c r="F533" s="232"/>
      <c r="G533" s="232"/>
      <c r="H533" s="232"/>
      <c r="I533" s="232"/>
      <c r="J533" s="232"/>
    </row>
    <row r="534" spans="3:10" x14ac:dyDescent="0.35">
      <c r="C534" s="228"/>
      <c r="D534" s="231">
        <v>528</v>
      </c>
      <c r="E534" s="230"/>
      <c r="F534" s="232">
        <v>4427</v>
      </c>
      <c r="G534" s="232">
        <v>12006</v>
      </c>
      <c r="H534" s="232">
        <v>1677</v>
      </c>
      <c r="I534" s="232">
        <v>93</v>
      </c>
      <c r="J534" s="232">
        <v>3081</v>
      </c>
    </row>
    <row r="535" spans="3:10" x14ac:dyDescent="0.35">
      <c r="C535" s="228" t="s">
        <v>704</v>
      </c>
      <c r="D535" s="233">
        <v>529</v>
      </c>
      <c r="E535" s="230" t="s">
        <v>845</v>
      </c>
      <c r="F535" s="232">
        <v>0</v>
      </c>
      <c r="G535" s="232">
        <v>5314</v>
      </c>
      <c r="H535" s="232">
        <v>1202</v>
      </c>
      <c r="I535" s="232">
        <v>0</v>
      </c>
      <c r="J535" s="232">
        <v>549</v>
      </c>
    </row>
    <row r="536" spans="3:10" x14ac:dyDescent="0.35">
      <c r="C536" s="228"/>
      <c r="D536" s="233">
        <v>530</v>
      </c>
      <c r="E536" s="230" t="s">
        <v>647</v>
      </c>
      <c r="F536" s="232">
        <v>0</v>
      </c>
      <c r="G536" s="232">
        <v>5160</v>
      </c>
      <c r="H536" s="232">
        <v>1602</v>
      </c>
      <c r="I536" s="232">
        <v>0</v>
      </c>
      <c r="J536" s="232">
        <v>515</v>
      </c>
    </row>
    <row r="537" spans="3:10" x14ac:dyDescent="0.35">
      <c r="C537" s="228"/>
      <c r="D537" s="233">
        <v>531</v>
      </c>
      <c r="E537" s="230" t="s">
        <v>648</v>
      </c>
      <c r="F537" s="232">
        <v>0</v>
      </c>
      <c r="G537" s="232">
        <v>4655</v>
      </c>
      <c r="H537" s="232">
        <v>1676</v>
      </c>
      <c r="I537" s="232">
        <v>0</v>
      </c>
      <c r="J537" s="232">
        <v>471</v>
      </c>
    </row>
    <row r="538" spans="3:10" x14ac:dyDescent="0.35">
      <c r="C538" s="228"/>
      <c r="D538" s="233">
        <v>532</v>
      </c>
      <c r="E538" s="230" t="s">
        <v>846</v>
      </c>
      <c r="F538" s="232">
        <v>135</v>
      </c>
      <c r="G538" s="232">
        <v>4003</v>
      </c>
      <c r="H538" s="232">
        <v>1659</v>
      </c>
      <c r="I538" s="232">
        <v>100</v>
      </c>
      <c r="J538" s="232">
        <v>1290</v>
      </c>
    </row>
    <row r="539" spans="3:10" x14ac:dyDescent="0.35">
      <c r="C539" s="228"/>
      <c r="D539" s="233">
        <v>533</v>
      </c>
      <c r="E539" s="230" t="s">
        <v>847</v>
      </c>
      <c r="F539" s="232">
        <v>1161</v>
      </c>
      <c r="G539" s="232">
        <v>2045</v>
      </c>
      <c r="H539" s="232">
        <v>1064</v>
      </c>
      <c r="I539" s="232">
        <v>242</v>
      </c>
      <c r="J539" s="232">
        <v>3173</v>
      </c>
    </row>
    <row r="540" spans="3:10" x14ac:dyDescent="0.35">
      <c r="C540" s="228"/>
      <c r="D540" s="233">
        <v>534</v>
      </c>
      <c r="E540" s="230" t="s">
        <v>848</v>
      </c>
      <c r="F540" s="232">
        <v>1791</v>
      </c>
      <c r="G540" s="232">
        <v>2074</v>
      </c>
      <c r="H540" s="232">
        <v>692</v>
      </c>
      <c r="I540" s="232">
        <v>120</v>
      </c>
      <c r="J540" s="232">
        <v>2316</v>
      </c>
    </row>
    <row r="541" spans="3:10" x14ac:dyDescent="0.35">
      <c r="C541" s="228"/>
      <c r="D541" s="233">
        <v>535</v>
      </c>
      <c r="E541" s="230" t="s">
        <v>849</v>
      </c>
      <c r="F541" s="232">
        <v>1053</v>
      </c>
      <c r="G541" s="232">
        <v>3429</v>
      </c>
      <c r="H541" s="232">
        <v>646</v>
      </c>
      <c r="I541" s="232">
        <v>59</v>
      </c>
      <c r="J541" s="232">
        <v>1549</v>
      </c>
    </row>
    <row r="542" spans="3:10" x14ac:dyDescent="0.35">
      <c r="C542" s="228"/>
      <c r="D542" s="231">
        <v>536</v>
      </c>
      <c r="E542" s="230" t="s">
        <v>850</v>
      </c>
      <c r="F542" s="232">
        <v>505</v>
      </c>
      <c r="G542" s="232">
        <v>3833</v>
      </c>
      <c r="H542" s="232">
        <v>685</v>
      </c>
      <c r="I542" s="232">
        <v>22</v>
      </c>
      <c r="J542" s="232">
        <v>1308</v>
      </c>
    </row>
    <row r="543" spans="3:10" x14ac:dyDescent="0.35">
      <c r="C543" s="228"/>
      <c r="D543" s="233">
        <v>537</v>
      </c>
      <c r="E543" s="230" t="s">
        <v>851</v>
      </c>
      <c r="F543" s="232">
        <v>428</v>
      </c>
      <c r="G543" s="232">
        <v>4005</v>
      </c>
      <c r="H543" s="232">
        <v>888</v>
      </c>
      <c r="I543" s="232">
        <v>33</v>
      </c>
      <c r="J543" s="232">
        <v>1278</v>
      </c>
    </row>
    <row r="544" spans="3:10" x14ac:dyDescent="0.35">
      <c r="C544" s="228"/>
      <c r="D544" s="233">
        <v>538</v>
      </c>
      <c r="E544" s="230" t="s">
        <v>852</v>
      </c>
      <c r="F544" s="232">
        <v>711</v>
      </c>
      <c r="G544" s="232">
        <v>3716</v>
      </c>
      <c r="H544" s="232">
        <v>897</v>
      </c>
      <c r="I544" s="232">
        <v>36</v>
      </c>
      <c r="J544" s="232">
        <v>1490</v>
      </c>
    </row>
    <row r="545" spans="3:10" x14ac:dyDescent="0.35">
      <c r="C545" s="228"/>
      <c r="D545" s="233">
        <v>539</v>
      </c>
      <c r="E545" s="230" t="s">
        <v>853</v>
      </c>
      <c r="F545" s="232">
        <v>1630</v>
      </c>
      <c r="G545" s="232">
        <v>2910</v>
      </c>
      <c r="H545" s="232">
        <v>804</v>
      </c>
      <c r="I545" s="232">
        <v>40</v>
      </c>
      <c r="J545" s="232">
        <v>1704</v>
      </c>
    </row>
    <row r="546" spans="3:10" x14ac:dyDescent="0.35">
      <c r="C546" s="228"/>
      <c r="D546" s="233">
        <v>540</v>
      </c>
      <c r="E546" s="230" t="s">
        <v>854</v>
      </c>
      <c r="F546" s="232">
        <v>2731</v>
      </c>
      <c r="G546" s="232">
        <v>1689</v>
      </c>
      <c r="H546" s="232">
        <v>637</v>
      </c>
      <c r="I546" s="232">
        <v>56</v>
      </c>
      <c r="J546" s="232">
        <v>2025</v>
      </c>
    </row>
    <row r="547" spans="3:10" x14ac:dyDescent="0.35">
      <c r="C547" s="228"/>
      <c r="D547" s="233">
        <v>541</v>
      </c>
      <c r="E547" s="230" t="s">
        <v>855</v>
      </c>
      <c r="F547" s="232">
        <v>3321</v>
      </c>
      <c r="G547" s="232">
        <v>823</v>
      </c>
      <c r="H547" s="232">
        <v>319</v>
      </c>
      <c r="I547" s="232">
        <v>69</v>
      </c>
      <c r="J547" s="232">
        <v>2040</v>
      </c>
    </row>
    <row r="548" spans="3:10" x14ac:dyDescent="0.35">
      <c r="C548" s="228"/>
      <c r="D548" s="233">
        <v>542</v>
      </c>
      <c r="E548" s="228" t="s">
        <v>856</v>
      </c>
      <c r="F548" s="232">
        <v>3286</v>
      </c>
      <c r="G548" s="232">
        <v>446</v>
      </c>
      <c r="H548" s="232">
        <v>215</v>
      </c>
      <c r="I548" s="232">
        <v>49</v>
      </c>
      <c r="J548" s="232">
        <v>2005</v>
      </c>
    </row>
    <row r="549" spans="3:10" x14ac:dyDescent="0.35">
      <c r="C549" s="228"/>
      <c r="D549" s="233">
        <v>543</v>
      </c>
      <c r="E549" s="228" t="s">
        <v>857</v>
      </c>
      <c r="F549" s="228">
        <v>2348</v>
      </c>
      <c r="G549" s="228">
        <v>274</v>
      </c>
      <c r="H549" s="228">
        <v>141</v>
      </c>
      <c r="I549" s="228">
        <v>50</v>
      </c>
      <c r="J549" s="228">
        <v>1505</v>
      </c>
    </row>
    <row r="550" spans="3:10" x14ac:dyDescent="0.35">
      <c r="C550" s="228"/>
      <c r="D550" s="231">
        <v>544</v>
      </c>
      <c r="E550" s="228" t="s">
        <v>858</v>
      </c>
      <c r="F550" s="228">
        <v>1729</v>
      </c>
      <c r="G550" s="228">
        <v>175</v>
      </c>
      <c r="H550" s="228">
        <v>123</v>
      </c>
      <c r="I550" s="228">
        <v>43</v>
      </c>
      <c r="J550" s="228">
        <v>1335</v>
      </c>
    </row>
    <row r="551" spans="3:10" x14ac:dyDescent="0.35">
      <c r="C551" s="228"/>
      <c r="D551" s="233">
        <v>545</v>
      </c>
      <c r="E551" s="228" t="s">
        <v>859</v>
      </c>
      <c r="F551" s="228">
        <v>1030</v>
      </c>
      <c r="G551" s="228">
        <v>82</v>
      </c>
      <c r="H551" s="228">
        <v>134</v>
      </c>
      <c r="I551" s="228">
        <v>23</v>
      </c>
      <c r="J551" s="228">
        <v>1162</v>
      </c>
    </row>
    <row r="552" spans="3:10" x14ac:dyDescent="0.35">
      <c r="C552" s="230"/>
      <c r="D552" s="233">
        <v>546</v>
      </c>
      <c r="E552" s="230" t="s">
        <v>860</v>
      </c>
      <c r="F552" s="232">
        <v>567</v>
      </c>
      <c r="G552" s="232">
        <v>101</v>
      </c>
      <c r="H552" s="232">
        <v>161</v>
      </c>
      <c r="I552" s="232">
        <v>23</v>
      </c>
      <c r="J552" s="232">
        <v>1881</v>
      </c>
    </row>
    <row r="553" spans="3:10" x14ac:dyDescent="0.35">
      <c r="C553" s="228"/>
      <c r="D553" s="233">
        <v>547</v>
      </c>
      <c r="E553" s="234"/>
      <c r="F553" s="232"/>
      <c r="G553" s="232"/>
      <c r="H553" s="232"/>
      <c r="I553" s="232"/>
      <c r="J553" s="232"/>
    </row>
    <row r="554" spans="3:10" x14ac:dyDescent="0.35">
      <c r="C554" s="228"/>
      <c r="D554" s="233">
        <v>548</v>
      </c>
      <c r="E554" s="237"/>
      <c r="F554" s="232"/>
      <c r="G554" s="232"/>
      <c r="H554" s="232"/>
      <c r="I554" s="232"/>
      <c r="J554" s="232"/>
    </row>
    <row r="555" spans="3:10" x14ac:dyDescent="0.35">
      <c r="C555" s="228"/>
      <c r="D555" s="233">
        <v>549</v>
      </c>
      <c r="E555" s="230"/>
      <c r="F555" s="232"/>
      <c r="G555" s="232"/>
      <c r="H555" s="232"/>
      <c r="I555" s="232"/>
      <c r="J555" s="232"/>
    </row>
    <row r="556" spans="3:10" x14ac:dyDescent="0.35">
      <c r="C556" s="228"/>
      <c r="D556" s="233">
        <v>550</v>
      </c>
      <c r="E556" s="230"/>
      <c r="F556" s="232">
        <v>22426</v>
      </c>
      <c r="G556" s="232">
        <v>44734</v>
      </c>
      <c r="H556" s="232">
        <v>13545</v>
      </c>
      <c r="I556" s="232">
        <v>965</v>
      </c>
      <c r="J556" s="232">
        <v>27596</v>
      </c>
    </row>
    <row r="557" spans="3:10" x14ac:dyDescent="0.35">
      <c r="C557" s="228" t="s">
        <v>705</v>
      </c>
      <c r="D557" s="233">
        <v>551</v>
      </c>
      <c r="E557" s="230" t="s">
        <v>845</v>
      </c>
      <c r="F557" s="232">
        <v>0</v>
      </c>
      <c r="G557" s="232">
        <v>8518</v>
      </c>
      <c r="H557" s="232">
        <v>1344</v>
      </c>
      <c r="I557" s="232">
        <v>0</v>
      </c>
      <c r="J557" s="232">
        <v>676</v>
      </c>
    </row>
    <row r="558" spans="3:10" x14ac:dyDescent="0.35">
      <c r="C558" s="228"/>
      <c r="D558" s="231">
        <v>552</v>
      </c>
      <c r="E558" s="230" t="s">
        <v>647</v>
      </c>
      <c r="F558" s="232">
        <v>0</v>
      </c>
      <c r="G558" s="232">
        <v>6791</v>
      </c>
      <c r="H558" s="232">
        <v>1572</v>
      </c>
      <c r="I558" s="232">
        <v>0</v>
      </c>
      <c r="J558" s="232">
        <v>539</v>
      </c>
    </row>
    <row r="559" spans="3:10" x14ac:dyDescent="0.35">
      <c r="C559" s="228"/>
      <c r="D559" s="233">
        <v>553</v>
      </c>
      <c r="E559" s="230" t="s">
        <v>648</v>
      </c>
      <c r="F559" s="232">
        <v>0</v>
      </c>
      <c r="G559" s="232">
        <v>5755</v>
      </c>
      <c r="H559" s="232">
        <v>1906</v>
      </c>
      <c r="I559" s="232">
        <v>0</v>
      </c>
      <c r="J559" s="232">
        <v>514</v>
      </c>
    </row>
    <row r="560" spans="3:10" x14ac:dyDescent="0.35">
      <c r="C560" s="228"/>
      <c r="D560" s="233">
        <v>554</v>
      </c>
      <c r="E560" s="230" t="s">
        <v>846</v>
      </c>
      <c r="F560" s="232">
        <v>137</v>
      </c>
      <c r="G560" s="232">
        <v>5469</v>
      </c>
      <c r="H560" s="232">
        <v>2118</v>
      </c>
      <c r="I560" s="232">
        <v>191</v>
      </c>
      <c r="J560" s="232">
        <v>1233</v>
      </c>
    </row>
    <row r="561" spans="3:14" x14ac:dyDescent="0.35">
      <c r="C561" s="228"/>
      <c r="D561" s="233">
        <v>555</v>
      </c>
      <c r="E561" s="230" t="s">
        <v>847</v>
      </c>
      <c r="F561" s="232">
        <v>1248</v>
      </c>
      <c r="G561" s="232">
        <v>5044</v>
      </c>
      <c r="H561" s="232">
        <v>1947</v>
      </c>
      <c r="I561" s="232">
        <v>472</v>
      </c>
      <c r="J561" s="232">
        <v>3512</v>
      </c>
    </row>
    <row r="562" spans="3:14" x14ac:dyDescent="0.35">
      <c r="C562" s="228"/>
      <c r="D562" s="233">
        <v>556</v>
      </c>
      <c r="E562" s="230" t="s">
        <v>848</v>
      </c>
      <c r="F562" s="232">
        <v>3180</v>
      </c>
      <c r="G562" s="232">
        <v>4841</v>
      </c>
      <c r="H562" s="232">
        <v>1292</v>
      </c>
      <c r="I562" s="232">
        <v>401</v>
      </c>
      <c r="J562" s="232">
        <v>3783</v>
      </c>
    </row>
    <row r="563" spans="3:14" x14ac:dyDescent="0.35">
      <c r="C563" s="228"/>
      <c r="D563" s="233">
        <v>557</v>
      </c>
      <c r="E563" s="230" t="s">
        <v>849</v>
      </c>
      <c r="F563" s="232">
        <v>2643</v>
      </c>
      <c r="G563" s="232">
        <v>6735</v>
      </c>
      <c r="H563" s="232">
        <v>1090</v>
      </c>
      <c r="I563" s="232">
        <v>230</v>
      </c>
      <c r="J563" s="232">
        <v>3234</v>
      </c>
    </row>
    <row r="564" spans="3:14" x14ac:dyDescent="0.35">
      <c r="C564" s="228"/>
      <c r="D564" s="233">
        <v>558</v>
      </c>
      <c r="E564" s="230" t="s">
        <v>850</v>
      </c>
      <c r="F564" s="232">
        <v>1125</v>
      </c>
      <c r="G564" s="232">
        <v>6452</v>
      </c>
      <c r="H564" s="232">
        <v>1113</v>
      </c>
      <c r="I564" s="232">
        <v>122</v>
      </c>
      <c r="J564" s="232">
        <v>2216</v>
      </c>
    </row>
    <row r="565" spans="3:14" x14ac:dyDescent="0.35">
      <c r="C565" s="228"/>
      <c r="D565" s="233">
        <v>559</v>
      </c>
      <c r="E565" s="230" t="s">
        <v>851</v>
      </c>
      <c r="F565" s="232">
        <v>705</v>
      </c>
      <c r="G565" s="232">
        <v>5647</v>
      </c>
      <c r="H565" s="232">
        <v>1257</v>
      </c>
      <c r="I565" s="232">
        <v>107</v>
      </c>
      <c r="J565" s="232">
        <v>2093</v>
      </c>
    </row>
    <row r="566" spans="3:14" x14ac:dyDescent="0.35">
      <c r="C566" s="228"/>
      <c r="D566" s="231">
        <v>560</v>
      </c>
      <c r="E566" s="230" t="s">
        <v>852</v>
      </c>
      <c r="F566" s="232">
        <v>768</v>
      </c>
      <c r="G566" s="232">
        <v>5047</v>
      </c>
      <c r="H566" s="232">
        <v>1317</v>
      </c>
      <c r="I566" s="232">
        <v>100</v>
      </c>
      <c r="J566" s="232">
        <v>2038</v>
      </c>
    </row>
    <row r="567" spans="3:14" x14ac:dyDescent="0.35">
      <c r="C567" s="228"/>
      <c r="D567" s="233">
        <v>561</v>
      </c>
      <c r="E567" s="230" t="s">
        <v>853</v>
      </c>
      <c r="F567" s="232">
        <v>1058</v>
      </c>
      <c r="G567" s="232">
        <v>4439</v>
      </c>
      <c r="H567" s="232">
        <v>1151</v>
      </c>
      <c r="I567" s="232">
        <v>104</v>
      </c>
      <c r="J567" s="232">
        <v>2096</v>
      </c>
    </row>
    <row r="568" spans="3:14" x14ac:dyDescent="0.35">
      <c r="C568" s="228"/>
      <c r="D568" s="233">
        <v>562</v>
      </c>
      <c r="E568" s="230" t="s">
        <v>854</v>
      </c>
      <c r="F568" s="232">
        <v>1666</v>
      </c>
      <c r="G568" s="232">
        <v>3643</v>
      </c>
      <c r="H568" s="232">
        <v>1008</v>
      </c>
      <c r="I568" s="232">
        <v>111</v>
      </c>
      <c r="J568" s="232">
        <v>2173</v>
      </c>
    </row>
    <row r="569" spans="3:14" x14ac:dyDescent="0.35">
      <c r="C569" s="228"/>
      <c r="D569" s="233">
        <v>563</v>
      </c>
      <c r="E569" s="228" t="s">
        <v>855</v>
      </c>
      <c r="F569" s="232">
        <v>2407</v>
      </c>
      <c r="G569" s="232">
        <v>2311</v>
      </c>
      <c r="H569" s="232">
        <v>701</v>
      </c>
      <c r="I569" s="232">
        <v>133</v>
      </c>
      <c r="J569" s="232">
        <v>2137</v>
      </c>
    </row>
    <row r="570" spans="3:14" x14ac:dyDescent="0.35">
      <c r="C570" s="228"/>
      <c r="D570" s="233">
        <v>564</v>
      </c>
      <c r="E570" s="228" t="s">
        <v>856</v>
      </c>
      <c r="F570" s="228">
        <v>2790</v>
      </c>
      <c r="G570" s="228">
        <v>1350</v>
      </c>
      <c r="H570" s="228">
        <v>484</v>
      </c>
      <c r="I570" s="228">
        <v>107</v>
      </c>
      <c r="J570" s="228">
        <v>2026</v>
      </c>
    </row>
    <row r="571" spans="3:14" x14ac:dyDescent="0.35">
      <c r="C571" s="228"/>
      <c r="D571" s="233">
        <v>565</v>
      </c>
      <c r="E571" s="228" t="s">
        <v>857</v>
      </c>
      <c r="F571" s="228">
        <v>2270</v>
      </c>
      <c r="G571" s="228">
        <v>813</v>
      </c>
      <c r="H571" s="228">
        <v>354</v>
      </c>
      <c r="I571" s="228">
        <v>70</v>
      </c>
      <c r="J571" s="228">
        <v>1634</v>
      </c>
    </row>
    <row r="572" spans="3:14" x14ac:dyDescent="0.35">
      <c r="C572" s="228"/>
      <c r="D572" s="233">
        <v>566</v>
      </c>
      <c r="E572" s="228" t="s">
        <v>858</v>
      </c>
      <c r="F572" s="228">
        <v>1677</v>
      </c>
      <c r="G572" s="228">
        <v>538</v>
      </c>
      <c r="H572" s="228">
        <v>268</v>
      </c>
      <c r="I572" s="228">
        <v>40</v>
      </c>
      <c r="J572" s="228">
        <v>1378</v>
      </c>
    </row>
    <row r="573" spans="3:14" x14ac:dyDescent="0.35">
      <c r="C573" s="230"/>
      <c r="D573" s="233">
        <v>567</v>
      </c>
      <c r="E573" s="230" t="s">
        <v>859</v>
      </c>
      <c r="F573" s="232">
        <v>1079</v>
      </c>
      <c r="G573" s="232">
        <v>321</v>
      </c>
      <c r="H573" s="232">
        <v>266</v>
      </c>
      <c r="I573" s="232">
        <v>27</v>
      </c>
      <c r="J573" s="232">
        <v>1316</v>
      </c>
    </row>
    <row r="574" spans="3:14" x14ac:dyDescent="0.35">
      <c r="C574" s="228"/>
      <c r="D574" s="231">
        <v>568</v>
      </c>
      <c r="E574" s="234" t="s">
        <v>860</v>
      </c>
      <c r="F574" s="232">
        <v>616</v>
      </c>
      <c r="G574" s="232">
        <v>279</v>
      </c>
      <c r="H574" s="232">
        <v>324</v>
      </c>
      <c r="I574" s="232">
        <v>22</v>
      </c>
      <c r="J574" s="232">
        <v>1768</v>
      </c>
      <c r="M574" s="608"/>
      <c r="N574" s="608"/>
    </row>
    <row r="575" spans="3:14" x14ac:dyDescent="0.35">
      <c r="C575" s="228"/>
      <c r="D575" s="233">
        <v>569</v>
      </c>
      <c r="E575" s="237"/>
      <c r="F575" s="232"/>
      <c r="G575" s="232"/>
      <c r="H575" s="232"/>
      <c r="I575" s="232"/>
      <c r="J575" s="232"/>
      <c r="M575" s="608"/>
    </row>
    <row r="576" spans="3:14" x14ac:dyDescent="0.35">
      <c r="C576" s="228"/>
      <c r="D576" s="233">
        <v>570</v>
      </c>
      <c r="E576" s="230"/>
      <c r="F576" s="232"/>
      <c r="G576" s="232"/>
      <c r="H576" s="232"/>
      <c r="I576" s="232"/>
      <c r="J576" s="232"/>
      <c r="M576" s="608"/>
    </row>
    <row r="577" spans="3:17" x14ac:dyDescent="0.35">
      <c r="C577" s="228"/>
      <c r="D577" s="233">
        <v>571</v>
      </c>
      <c r="E577" s="230"/>
      <c r="F577" s="232"/>
      <c r="G577" s="232"/>
      <c r="H577" s="232"/>
      <c r="I577" s="232"/>
      <c r="J577" s="232"/>
      <c r="M577" s="608"/>
    </row>
    <row r="578" spans="3:17" x14ac:dyDescent="0.35">
      <c r="C578" s="228"/>
      <c r="D578" s="233">
        <v>572</v>
      </c>
      <c r="E578" s="230"/>
      <c r="F578" s="232">
        <v>23369</v>
      </c>
      <c r="G578" s="232">
        <v>73993</v>
      </c>
      <c r="H578" s="232">
        <v>19512</v>
      </c>
      <c r="I578" s="232">
        <v>2237</v>
      </c>
      <c r="J578" s="232">
        <v>34366</v>
      </c>
      <c r="M578" s="608"/>
      <c r="N578" s="608"/>
      <c r="O578" s="608"/>
      <c r="P578" s="608"/>
      <c r="Q578" s="608"/>
    </row>
    <row r="579" spans="3:17" x14ac:dyDescent="0.35">
      <c r="C579" s="228" t="s">
        <v>706</v>
      </c>
      <c r="D579" s="233">
        <v>573</v>
      </c>
      <c r="E579" s="230" t="s">
        <v>845</v>
      </c>
      <c r="F579" s="232">
        <v>0</v>
      </c>
      <c r="G579" s="232">
        <v>11328</v>
      </c>
      <c r="H579" s="232">
        <v>2049</v>
      </c>
      <c r="I579" s="232">
        <v>0</v>
      </c>
      <c r="J579" s="232">
        <v>893</v>
      </c>
    </row>
    <row r="580" spans="3:17" x14ac:dyDescent="0.35">
      <c r="C580" s="228"/>
      <c r="D580" s="233">
        <v>574</v>
      </c>
      <c r="E580" s="230" t="s">
        <v>647</v>
      </c>
      <c r="F580" s="232">
        <v>0</v>
      </c>
      <c r="G580" s="232">
        <v>10652</v>
      </c>
      <c r="H580" s="232">
        <v>2735</v>
      </c>
      <c r="I580" s="232">
        <v>0</v>
      </c>
      <c r="J580" s="232">
        <v>833</v>
      </c>
    </row>
    <row r="581" spans="3:17" x14ac:dyDescent="0.35">
      <c r="C581" s="228"/>
      <c r="D581" s="233">
        <v>575</v>
      </c>
      <c r="E581" s="230" t="s">
        <v>648</v>
      </c>
      <c r="F581" s="232">
        <v>0</v>
      </c>
      <c r="G581" s="232">
        <v>9463</v>
      </c>
      <c r="H581" s="232">
        <v>3114</v>
      </c>
      <c r="I581" s="232">
        <v>0</v>
      </c>
      <c r="J581" s="232">
        <v>974</v>
      </c>
    </row>
    <row r="582" spans="3:17" x14ac:dyDescent="0.35">
      <c r="C582" s="228"/>
      <c r="D582" s="231">
        <v>576</v>
      </c>
      <c r="E582" s="230" t="s">
        <v>846</v>
      </c>
      <c r="F582" s="232">
        <v>193</v>
      </c>
      <c r="G582" s="232">
        <v>8103</v>
      </c>
      <c r="H582" s="232">
        <v>3369</v>
      </c>
      <c r="I582" s="232">
        <v>183</v>
      </c>
      <c r="J582" s="232">
        <v>2757</v>
      </c>
    </row>
    <row r="583" spans="3:17" x14ac:dyDescent="0.35">
      <c r="C583" s="228"/>
      <c r="D583" s="233">
        <v>577</v>
      </c>
      <c r="E583" s="230" t="s">
        <v>847</v>
      </c>
      <c r="F583" s="232">
        <v>1877</v>
      </c>
      <c r="G583" s="232">
        <v>4945</v>
      </c>
      <c r="H583" s="232">
        <v>2275</v>
      </c>
      <c r="I583" s="232">
        <v>447</v>
      </c>
      <c r="J583" s="232">
        <v>6136</v>
      </c>
    </row>
    <row r="584" spans="3:17" x14ac:dyDescent="0.35">
      <c r="C584" s="228"/>
      <c r="D584" s="233">
        <v>578</v>
      </c>
      <c r="E584" s="230" t="s">
        <v>848</v>
      </c>
      <c r="F584" s="232">
        <v>4112</v>
      </c>
      <c r="G584" s="232">
        <v>4139</v>
      </c>
      <c r="H584" s="232">
        <v>1427</v>
      </c>
      <c r="I584" s="232">
        <v>296</v>
      </c>
      <c r="J584" s="232">
        <v>4817</v>
      </c>
    </row>
    <row r="585" spans="3:17" x14ac:dyDescent="0.35">
      <c r="C585" s="228"/>
      <c r="D585" s="233">
        <v>579</v>
      </c>
      <c r="E585" s="230" t="s">
        <v>849</v>
      </c>
      <c r="F585" s="232">
        <v>3039</v>
      </c>
      <c r="G585" s="232">
        <v>6989</v>
      </c>
      <c r="H585" s="232">
        <v>1214</v>
      </c>
      <c r="I585" s="232">
        <v>121</v>
      </c>
      <c r="J585" s="232">
        <v>3393</v>
      </c>
    </row>
    <row r="586" spans="3:17" x14ac:dyDescent="0.35">
      <c r="C586" s="228"/>
      <c r="D586" s="233">
        <v>580</v>
      </c>
      <c r="E586" s="230" t="s">
        <v>850</v>
      </c>
      <c r="F586" s="232">
        <v>1416</v>
      </c>
      <c r="G586" s="232">
        <v>8458</v>
      </c>
      <c r="H586" s="232">
        <v>1338</v>
      </c>
      <c r="I586" s="232">
        <v>74</v>
      </c>
      <c r="J586" s="232">
        <v>2598</v>
      </c>
    </row>
    <row r="587" spans="3:17" x14ac:dyDescent="0.35">
      <c r="C587" s="228"/>
      <c r="D587" s="233">
        <v>581</v>
      </c>
      <c r="E587" s="230" t="s">
        <v>851</v>
      </c>
      <c r="F587" s="232">
        <v>1135</v>
      </c>
      <c r="G587" s="232">
        <v>9255</v>
      </c>
      <c r="H587" s="232">
        <v>1862</v>
      </c>
      <c r="I587" s="232">
        <v>71</v>
      </c>
      <c r="J587" s="232">
        <v>2828</v>
      </c>
    </row>
    <row r="588" spans="3:17" x14ac:dyDescent="0.35">
      <c r="C588" s="228"/>
      <c r="D588" s="233">
        <v>582</v>
      </c>
      <c r="E588" s="230" t="s">
        <v>852</v>
      </c>
      <c r="F588" s="232">
        <v>1378</v>
      </c>
      <c r="G588" s="232">
        <v>8412</v>
      </c>
      <c r="H588" s="232">
        <v>1905</v>
      </c>
      <c r="I588" s="232">
        <v>76</v>
      </c>
      <c r="J588" s="232">
        <v>3123</v>
      </c>
    </row>
    <row r="589" spans="3:17" x14ac:dyDescent="0.35">
      <c r="C589" s="228"/>
      <c r="D589" s="233">
        <v>583</v>
      </c>
      <c r="E589" s="230" t="s">
        <v>853</v>
      </c>
      <c r="F589" s="232">
        <v>2681</v>
      </c>
      <c r="G589" s="232">
        <v>6773</v>
      </c>
      <c r="H589" s="232">
        <v>1797</v>
      </c>
      <c r="I589" s="232">
        <v>69</v>
      </c>
      <c r="J589" s="232">
        <v>3445</v>
      </c>
    </row>
    <row r="590" spans="3:17" x14ac:dyDescent="0.35">
      <c r="C590" s="228"/>
      <c r="D590" s="231">
        <v>584</v>
      </c>
      <c r="E590" s="228" t="s">
        <v>854</v>
      </c>
      <c r="F590" s="232">
        <v>4976</v>
      </c>
      <c r="G590" s="232">
        <v>4341</v>
      </c>
      <c r="H590" s="232">
        <v>1283</v>
      </c>
      <c r="I590" s="232">
        <v>99</v>
      </c>
      <c r="J590" s="232">
        <v>3804</v>
      </c>
    </row>
    <row r="591" spans="3:17" x14ac:dyDescent="0.35">
      <c r="C591" s="228"/>
      <c r="D591" s="233">
        <v>585</v>
      </c>
      <c r="E591" s="228" t="s">
        <v>855</v>
      </c>
      <c r="F591" s="228">
        <v>6535</v>
      </c>
      <c r="G591" s="228">
        <v>2216</v>
      </c>
      <c r="H591" s="228">
        <v>745</v>
      </c>
      <c r="I591" s="228">
        <v>103</v>
      </c>
      <c r="J591" s="228">
        <v>3948</v>
      </c>
    </row>
    <row r="592" spans="3:17" x14ac:dyDescent="0.35">
      <c r="C592" s="228"/>
      <c r="D592" s="233">
        <v>586</v>
      </c>
      <c r="E592" s="228" t="s">
        <v>856</v>
      </c>
      <c r="F592" s="228">
        <v>6785</v>
      </c>
      <c r="G592" s="228">
        <v>1217</v>
      </c>
      <c r="H592" s="228">
        <v>459</v>
      </c>
      <c r="I592" s="228">
        <v>83</v>
      </c>
      <c r="J592" s="228">
        <v>3986</v>
      </c>
    </row>
    <row r="593" spans="3:10" x14ac:dyDescent="0.35">
      <c r="C593" s="228"/>
      <c r="D593" s="233">
        <v>587</v>
      </c>
      <c r="E593" s="228" t="s">
        <v>857</v>
      </c>
      <c r="F593" s="228">
        <v>5266</v>
      </c>
      <c r="G593" s="228">
        <v>684</v>
      </c>
      <c r="H593" s="228">
        <v>340</v>
      </c>
      <c r="I593" s="228">
        <v>61</v>
      </c>
      <c r="J593" s="228">
        <v>3160</v>
      </c>
    </row>
    <row r="594" spans="3:10" x14ac:dyDescent="0.35">
      <c r="C594" s="230"/>
      <c r="D594" s="233">
        <v>588</v>
      </c>
      <c r="E594" s="230" t="s">
        <v>858</v>
      </c>
      <c r="F594" s="232">
        <v>3738</v>
      </c>
      <c r="G594" s="232">
        <v>391</v>
      </c>
      <c r="H594" s="232">
        <v>284</v>
      </c>
      <c r="I594" s="232">
        <v>56</v>
      </c>
      <c r="J594" s="232">
        <v>2788</v>
      </c>
    </row>
    <row r="595" spans="3:10" x14ac:dyDescent="0.35">
      <c r="C595" s="228"/>
      <c r="D595" s="233">
        <v>589</v>
      </c>
      <c r="E595" s="234" t="s">
        <v>859</v>
      </c>
      <c r="F595" s="232">
        <v>2317</v>
      </c>
      <c r="G595" s="232">
        <v>223</v>
      </c>
      <c r="H595" s="232">
        <v>280</v>
      </c>
      <c r="I595" s="232">
        <v>34</v>
      </c>
      <c r="J595" s="232">
        <v>2637</v>
      </c>
    </row>
    <row r="596" spans="3:10" x14ac:dyDescent="0.35">
      <c r="C596" s="228"/>
      <c r="D596" s="233">
        <v>590</v>
      </c>
      <c r="E596" s="237" t="s">
        <v>860</v>
      </c>
      <c r="F596" s="232">
        <v>1442</v>
      </c>
      <c r="G596" s="232">
        <v>147</v>
      </c>
      <c r="H596" s="232">
        <v>383</v>
      </c>
      <c r="I596" s="232">
        <v>34</v>
      </c>
      <c r="J596" s="232">
        <v>4371</v>
      </c>
    </row>
    <row r="597" spans="3:10" x14ac:dyDescent="0.35">
      <c r="C597" s="228"/>
      <c r="D597" s="233">
        <v>591</v>
      </c>
      <c r="E597" s="230"/>
      <c r="F597" s="232"/>
      <c r="G597" s="232"/>
      <c r="H597" s="232"/>
      <c r="I597" s="232"/>
      <c r="J597" s="232"/>
    </row>
    <row r="598" spans="3:10" x14ac:dyDescent="0.35">
      <c r="C598" s="228"/>
      <c r="D598" s="231">
        <v>592</v>
      </c>
      <c r="E598" s="230"/>
      <c r="F598" s="232"/>
      <c r="G598" s="232"/>
      <c r="H598" s="232"/>
      <c r="I598" s="232"/>
      <c r="J598" s="232"/>
    </row>
    <row r="599" spans="3:10" x14ac:dyDescent="0.35">
      <c r="C599" s="228"/>
      <c r="D599" s="233">
        <v>593</v>
      </c>
      <c r="E599" s="230"/>
      <c r="F599" s="232"/>
      <c r="G599" s="232"/>
      <c r="H599" s="232"/>
      <c r="I599" s="232"/>
      <c r="J599" s="232"/>
    </row>
    <row r="600" spans="3:10" x14ac:dyDescent="0.35">
      <c r="C600" s="228"/>
      <c r="D600" s="233">
        <v>594</v>
      </c>
      <c r="E600" s="230"/>
      <c r="F600" s="232">
        <v>46890</v>
      </c>
      <c r="G600" s="232">
        <v>97736</v>
      </c>
      <c r="H600" s="232">
        <v>26859</v>
      </c>
      <c r="I600" s="232">
        <v>1807</v>
      </c>
      <c r="J600" s="232">
        <v>56491</v>
      </c>
    </row>
    <row r="601" spans="3:10" x14ac:dyDescent="0.35">
      <c r="C601" s="228" t="s">
        <v>707</v>
      </c>
      <c r="D601" s="233">
        <v>595</v>
      </c>
      <c r="E601" s="230" t="s">
        <v>845</v>
      </c>
      <c r="F601" s="232">
        <v>0</v>
      </c>
      <c r="G601" s="232">
        <v>3091</v>
      </c>
      <c r="H601" s="232">
        <v>719</v>
      </c>
      <c r="I601" s="232">
        <v>0</v>
      </c>
      <c r="J601" s="232">
        <v>381</v>
      </c>
    </row>
    <row r="602" spans="3:10" x14ac:dyDescent="0.35">
      <c r="C602" s="228"/>
      <c r="D602" s="233">
        <v>596</v>
      </c>
      <c r="E602" s="230" t="s">
        <v>647</v>
      </c>
      <c r="F602" s="232">
        <v>0</v>
      </c>
      <c r="G602" s="232">
        <v>3143</v>
      </c>
      <c r="H602" s="232">
        <v>887</v>
      </c>
      <c r="I602" s="232">
        <v>0</v>
      </c>
      <c r="J602" s="232">
        <v>339</v>
      </c>
    </row>
    <row r="603" spans="3:10" x14ac:dyDescent="0.35">
      <c r="C603" s="228"/>
      <c r="D603" s="233">
        <v>597</v>
      </c>
      <c r="E603" s="230" t="s">
        <v>648</v>
      </c>
      <c r="F603" s="232">
        <v>0</v>
      </c>
      <c r="G603" s="232">
        <v>2823</v>
      </c>
      <c r="H603" s="232">
        <v>960</v>
      </c>
      <c r="I603" s="232">
        <v>0</v>
      </c>
      <c r="J603" s="232">
        <v>318</v>
      </c>
    </row>
    <row r="604" spans="3:10" x14ac:dyDescent="0.35">
      <c r="C604" s="228"/>
      <c r="D604" s="233">
        <v>598</v>
      </c>
      <c r="E604" s="230" t="s">
        <v>846</v>
      </c>
      <c r="F604" s="232">
        <v>90</v>
      </c>
      <c r="G604" s="232">
        <v>2627</v>
      </c>
      <c r="H604" s="232">
        <v>956</v>
      </c>
      <c r="I604" s="232">
        <v>59</v>
      </c>
      <c r="J604" s="232">
        <v>561</v>
      </c>
    </row>
    <row r="605" spans="3:10" x14ac:dyDescent="0.35">
      <c r="C605" s="228"/>
      <c r="D605" s="233">
        <v>599</v>
      </c>
      <c r="E605" s="230" t="s">
        <v>847</v>
      </c>
      <c r="F605" s="232">
        <v>508</v>
      </c>
      <c r="G605" s="232">
        <v>1294</v>
      </c>
      <c r="H605" s="232">
        <v>560</v>
      </c>
      <c r="I605" s="232">
        <v>82</v>
      </c>
      <c r="J605" s="232">
        <v>1158</v>
      </c>
    </row>
    <row r="606" spans="3:10" x14ac:dyDescent="0.35">
      <c r="C606" s="228"/>
      <c r="D606" s="231">
        <v>600</v>
      </c>
      <c r="E606" s="230" t="s">
        <v>848</v>
      </c>
      <c r="F606" s="232">
        <v>910</v>
      </c>
      <c r="G606" s="232">
        <v>1248</v>
      </c>
      <c r="H606" s="232">
        <v>381</v>
      </c>
      <c r="I606" s="232">
        <v>72</v>
      </c>
      <c r="J606" s="232">
        <v>1376</v>
      </c>
    </row>
    <row r="607" spans="3:10" x14ac:dyDescent="0.35">
      <c r="C607" s="228"/>
      <c r="D607" s="233">
        <v>601</v>
      </c>
      <c r="E607" s="230" t="s">
        <v>849</v>
      </c>
      <c r="F607" s="232">
        <v>552</v>
      </c>
      <c r="G607" s="232">
        <v>2020</v>
      </c>
      <c r="H607" s="232">
        <v>328</v>
      </c>
      <c r="I607" s="232">
        <v>26</v>
      </c>
      <c r="J607" s="232">
        <v>1017</v>
      </c>
    </row>
    <row r="608" spans="3:10" x14ac:dyDescent="0.35">
      <c r="C608" s="228"/>
      <c r="D608" s="233">
        <v>602</v>
      </c>
      <c r="E608" s="230" t="s">
        <v>850</v>
      </c>
      <c r="F608" s="232">
        <v>254</v>
      </c>
      <c r="G608" s="232">
        <v>2204</v>
      </c>
      <c r="H608" s="232">
        <v>387</v>
      </c>
      <c r="I608" s="232">
        <v>17</v>
      </c>
      <c r="J608" s="232">
        <v>826</v>
      </c>
    </row>
    <row r="609" spans="3:10" x14ac:dyDescent="0.35">
      <c r="C609" s="228"/>
      <c r="D609" s="233">
        <v>603</v>
      </c>
      <c r="E609" s="230" t="s">
        <v>851</v>
      </c>
      <c r="F609" s="232">
        <v>244</v>
      </c>
      <c r="G609" s="232">
        <v>2395</v>
      </c>
      <c r="H609" s="232">
        <v>525</v>
      </c>
      <c r="I609" s="232">
        <v>18</v>
      </c>
      <c r="J609" s="232">
        <v>954</v>
      </c>
    </row>
    <row r="610" spans="3:10" x14ac:dyDescent="0.35">
      <c r="C610" s="228"/>
      <c r="D610" s="233">
        <v>604</v>
      </c>
      <c r="E610" s="230" t="s">
        <v>852</v>
      </c>
      <c r="F610" s="232">
        <v>451</v>
      </c>
      <c r="G610" s="232">
        <v>2288</v>
      </c>
      <c r="H610" s="232">
        <v>508</v>
      </c>
      <c r="I610" s="232">
        <v>22</v>
      </c>
      <c r="J610" s="232">
        <v>979</v>
      </c>
    </row>
    <row r="611" spans="3:10" x14ac:dyDescent="0.35">
      <c r="C611" s="228"/>
      <c r="D611" s="233">
        <v>605</v>
      </c>
      <c r="E611" s="228" t="s">
        <v>853</v>
      </c>
      <c r="F611" s="232">
        <v>896</v>
      </c>
      <c r="G611" s="232">
        <v>1798</v>
      </c>
      <c r="H611" s="232">
        <v>427</v>
      </c>
      <c r="I611" s="232">
        <v>13</v>
      </c>
      <c r="J611" s="232">
        <v>1153</v>
      </c>
    </row>
    <row r="612" spans="3:10" x14ac:dyDescent="0.35">
      <c r="C612" s="228"/>
      <c r="D612" s="233">
        <v>606</v>
      </c>
      <c r="E612" s="228" t="s">
        <v>854</v>
      </c>
      <c r="F612" s="228">
        <v>1521</v>
      </c>
      <c r="G612" s="228">
        <v>1019</v>
      </c>
      <c r="H612" s="228">
        <v>283</v>
      </c>
      <c r="I612" s="228">
        <v>32</v>
      </c>
      <c r="J612" s="228">
        <v>1220</v>
      </c>
    </row>
    <row r="613" spans="3:10" x14ac:dyDescent="0.35">
      <c r="C613" s="228"/>
      <c r="D613" s="233">
        <v>607</v>
      </c>
      <c r="E613" s="228" t="s">
        <v>855</v>
      </c>
      <c r="F613" s="228">
        <v>1873</v>
      </c>
      <c r="G613" s="228">
        <v>485</v>
      </c>
      <c r="H613" s="228">
        <v>171</v>
      </c>
      <c r="I613" s="228">
        <v>24</v>
      </c>
      <c r="J613" s="228">
        <v>1170</v>
      </c>
    </row>
    <row r="614" spans="3:10" x14ac:dyDescent="0.35">
      <c r="C614" s="228"/>
      <c r="D614" s="231">
        <v>608</v>
      </c>
      <c r="E614" s="228" t="s">
        <v>856</v>
      </c>
      <c r="F614" s="228">
        <v>1754</v>
      </c>
      <c r="G614" s="228">
        <v>280</v>
      </c>
      <c r="H614" s="228">
        <v>123</v>
      </c>
      <c r="I614" s="228">
        <v>26</v>
      </c>
      <c r="J614" s="228">
        <v>1114</v>
      </c>
    </row>
    <row r="615" spans="3:10" x14ac:dyDescent="0.35">
      <c r="C615" s="230"/>
      <c r="D615" s="233">
        <v>609</v>
      </c>
      <c r="E615" s="230" t="s">
        <v>857</v>
      </c>
      <c r="F615" s="232">
        <v>1342</v>
      </c>
      <c r="G615" s="232">
        <v>168</v>
      </c>
      <c r="H615" s="232">
        <v>72</v>
      </c>
      <c r="I615" s="232">
        <v>22</v>
      </c>
      <c r="J615" s="232">
        <v>865</v>
      </c>
    </row>
    <row r="616" spans="3:10" x14ac:dyDescent="0.35">
      <c r="C616" s="228"/>
      <c r="D616" s="233">
        <v>610</v>
      </c>
      <c r="E616" s="234" t="s">
        <v>858</v>
      </c>
      <c r="F616" s="232">
        <v>939</v>
      </c>
      <c r="G616" s="232">
        <v>122</v>
      </c>
      <c r="H616" s="232">
        <v>71</v>
      </c>
      <c r="I616" s="232">
        <v>14</v>
      </c>
      <c r="J616" s="232">
        <v>776</v>
      </c>
    </row>
    <row r="617" spans="3:10" x14ac:dyDescent="0.35">
      <c r="C617" s="228"/>
      <c r="D617" s="233">
        <v>611</v>
      </c>
      <c r="E617" s="237" t="s">
        <v>859</v>
      </c>
      <c r="F617" s="232">
        <v>555</v>
      </c>
      <c r="G617" s="232">
        <v>49</v>
      </c>
      <c r="H617" s="232">
        <v>64</v>
      </c>
      <c r="I617" s="232">
        <v>9</v>
      </c>
      <c r="J617" s="232">
        <v>723</v>
      </c>
    </row>
    <row r="618" spans="3:10" x14ac:dyDescent="0.35">
      <c r="C618" s="228"/>
      <c r="D618" s="233">
        <v>612</v>
      </c>
      <c r="E618" s="230" t="s">
        <v>860</v>
      </c>
      <c r="F618" s="232">
        <v>382</v>
      </c>
      <c r="G618" s="232">
        <v>36</v>
      </c>
      <c r="H618" s="232">
        <v>74</v>
      </c>
      <c r="I618" s="232">
        <v>4</v>
      </c>
      <c r="J618" s="232">
        <v>977</v>
      </c>
    </row>
    <row r="619" spans="3:10" x14ac:dyDescent="0.35">
      <c r="C619" s="228"/>
      <c r="D619" s="233">
        <v>613</v>
      </c>
      <c r="E619" s="230"/>
      <c r="F619" s="232"/>
      <c r="G619" s="232"/>
      <c r="H619" s="232"/>
      <c r="I619" s="232"/>
      <c r="J619" s="232"/>
    </row>
    <row r="620" spans="3:10" x14ac:dyDescent="0.35">
      <c r="C620" s="228"/>
      <c r="D620" s="233">
        <v>614</v>
      </c>
      <c r="E620" s="230"/>
      <c r="F620" s="232"/>
      <c r="G620" s="232"/>
      <c r="H620" s="232"/>
      <c r="I620" s="232"/>
      <c r="J620" s="232"/>
    </row>
    <row r="621" spans="3:10" x14ac:dyDescent="0.35">
      <c r="C621" s="228"/>
      <c r="D621" s="233">
        <v>615</v>
      </c>
      <c r="E621" s="230"/>
      <c r="F621" s="232"/>
      <c r="G621" s="232"/>
      <c r="H621" s="232"/>
      <c r="I621" s="232"/>
      <c r="J621" s="232"/>
    </row>
    <row r="622" spans="3:10" x14ac:dyDescent="0.35">
      <c r="C622" s="228"/>
      <c r="D622" s="231">
        <v>616</v>
      </c>
      <c r="E622" s="230"/>
      <c r="F622" s="232">
        <v>12271</v>
      </c>
      <c r="G622" s="232">
        <v>27090</v>
      </c>
      <c r="H622" s="232">
        <v>7496</v>
      </c>
      <c r="I622" s="232">
        <v>440</v>
      </c>
      <c r="J622" s="232">
        <v>15907</v>
      </c>
    </row>
    <row r="623" spans="3:10" x14ac:dyDescent="0.35">
      <c r="C623" s="228" t="s">
        <v>708</v>
      </c>
      <c r="D623" s="233">
        <v>617</v>
      </c>
      <c r="E623" s="230" t="s">
        <v>845</v>
      </c>
      <c r="F623" s="232">
        <v>0</v>
      </c>
      <c r="G623" s="232">
        <v>539</v>
      </c>
      <c r="H623" s="232">
        <v>96</v>
      </c>
      <c r="I623" s="232">
        <v>0</v>
      </c>
      <c r="J623" s="232">
        <v>84</v>
      </c>
    </row>
    <row r="624" spans="3:10" x14ac:dyDescent="0.35">
      <c r="C624" s="228"/>
      <c r="D624" s="233">
        <v>618</v>
      </c>
      <c r="E624" s="230" t="s">
        <v>647</v>
      </c>
      <c r="F624" s="232">
        <v>0</v>
      </c>
      <c r="G624" s="232">
        <v>653</v>
      </c>
      <c r="H624" s="232">
        <v>150</v>
      </c>
      <c r="I624" s="232">
        <v>0</v>
      </c>
      <c r="J624" s="232">
        <v>60</v>
      </c>
    </row>
    <row r="625" spans="3:10" x14ac:dyDescent="0.35">
      <c r="C625" s="228"/>
      <c r="D625" s="233">
        <v>619</v>
      </c>
      <c r="E625" s="230" t="s">
        <v>648</v>
      </c>
      <c r="F625" s="232">
        <v>0</v>
      </c>
      <c r="G625" s="232">
        <v>560</v>
      </c>
      <c r="H625" s="232">
        <v>180</v>
      </c>
      <c r="I625" s="232">
        <v>0</v>
      </c>
      <c r="J625" s="232">
        <v>125</v>
      </c>
    </row>
    <row r="626" spans="3:10" x14ac:dyDescent="0.35">
      <c r="C626" s="228"/>
      <c r="D626" s="233">
        <v>620</v>
      </c>
      <c r="E626" s="230" t="s">
        <v>846</v>
      </c>
      <c r="F626" s="232">
        <v>0</v>
      </c>
      <c r="G626" s="232">
        <v>408</v>
      </c>
      <c r="H626" s="232">
        <v>148</v>
      </c>
      <c r="I626" s="232">
        <v>8</v>
      </c>
      <c r="J626" s="232">
        <v>131</v>
      </c>
    </row>
    <row r="627" spans="3:10" x14ac:dyDescent="0.35">
      <c r="C627" s="228"/>
      <c r="D627" s="233">
        <v>621</v>
      </c>
      <c r="E627" s="230" t="s">
        <v>847</v>
      </c>
      <c r="F627" s="232">
        <v>57</v>
      </c>
      <c r="G627" s="232">
        <v>202</v>
      </c>
      <c r="H627" s="232">
        <v>111</v>
      </c>
      <c r="I627" s="232">
        <v>5</v>
      </c>
      <c r="J627" s="232">
        <v>192</v>
      </c>
    </row>
    <row r="628" spans="3:10" x14ac:dyDescent="0.35">
      <c r="C628" s="228"/>
      <c r="D628" s="233">
        <v>622</v>
      </c>
      <c r="E628" s="230" t="s">
        <v>848</v>
      </c>
      <c r="F628" s="232">
        <v>105</v>
      </c>
      <c r="G628" s="232">
        <v>201</v>
      </c>
      <c r="H628" s="232">
        <v>58</v>
      </c>
      <c r="I628" s="232">
        <v>4</v>
      </c>
      <c r="J628" s="232">
        <v>211</v>
      </c>
    </row>
    <row r="629" spans="3:10" x14ac:dyDescent="0.35">
      <c r="C629" s="228"/>
      <c r="D629" s="233">
        <v>623</v>
      </c>
      <c r="E629" s="230" t="s">
        <v>849</v>
      </c>
      <c r="F629" s="232">
        <v>103</v>
      </c>
      <c r="G629" s="232">
        <v>311</v>
      </c>
      <c r="H629" s="232">
        <v>61</v>
      </c>
      <c r="I629" s="232">
        <v>3</v>
      </c>
      <c r="J629" s="232">
        <v>143</v>
      </c>
    </row>
    <row r="630" spans="3:10" x14ac:dyDescent="0.35">
      <c r="C630" s="228"/>
      <c r="D630" s="231">
        <v>624</v>
      </c>
      <c r="E630" s="230" t="s">
        <v>850</v>
      </c>
      <c r="F630" s="232">
        <v>103</v>
      </c>
      <c r="G630" s="232">
        <v>394</v>
      </c>
      <c r="H630" s="232">
        <v>69</v>
      </c>
      <c r="I630" s="232">
        <v>0</v>
      </c>
      <c r="J630" s="232">
        <v>185</v>
      </c>
    </row>
    <row r="631" spans="3:10" x14ac:dyDescent="0.35">
      <c r="C631" s="228"/>
      <c r="D631" s="233">
        <v>625</v>
      </c>
      <c r="E631" s="230" t="s">
        <v>851</v>
      </c>
      <c r="F631" s="232">
        <v>135</v>
      </c>
      <c r="G631" s="232">
        <v>524</v>
      </c>
      <c r="H631" s="232">
        <v>93</v>
      </c>
      <c r="I631" s="232">
        <v>8</v>
      </c>
      <c r="J631" s="232">
        <v>239</v>
      </c>
    </row>
    <row r="632" spans="3:10" x14ac:dyDescent="0.35">
      <c r="C632" s="228"/>
      <c r="D632" s="233">
        <v>626</v>
      </c>
      <c r="E632" s="228" t="s">
        <v>852</v>
      </c>
      <c r="F632" s="232">
        <v>206</v>
      </c>
      <c r="G632" s="232">
        <v>513</v>
      </c>
      <c r="H632" s="232">
        <v>104</v>
      </c>
      <c r="I632" s="232">
        <v>4</v>
      </c>
      <c r="J632" s="232">
        <v>304</v>
      </c>
    </row>
    <row r="633" spans="3:10" x14ac:dyDescent="0.35">
      <c r="C633" s="228"/>
      <c r="D633" s="233">
        <v>627</v>
      </c>
      <c r="E633" s="228" t="s">
        <v>853</v>
      </c>
      <c r="F633" s="228">
        <v>312</v>
      </c>
      <c r="G633" s="228">
        <v>382</v>
      </c>
      <c r="H633" s="228">
        <v>94</v>
      </c>
      <c r="I633" s="228">
        <v>5</v>
      </c>
      <c r="J633" s="228">
        <v>370</v>
      </c>
    </row>
    <row r="634" spans="3:10" x14ac:dyDescent="0.35">
      <c r="C634" s="228"/>
      <c r="D634" s="233">
        <v>628</v>
      </c>
      <c r="E634" s="228" t="s">
        <v>854</v>
      </c>
      <c r="F634" s="228">
        <v>543</v>
      </c>
      <c r="G634" s="228">
        <v>240</v>
      </c>
      <c r="H634" s="228">
        <v>85</v>
      </c>
      <c r="I634" s="228">
        <v>6</v>
      </c>
      <c r="J634" s="228">
        <v>455</v>
      </c>
    </row>
    <row r="635" spans="3:10" x14ac:dyDescent="0.35">
      <c r="C635" s="228"/>
      <c r="D635" s="233">
        <v>629</v>
      </c>
      <c r="E635" s="228" t="s">
        <v>855</v>
      </c>
      <c r="F635" s="228">
        <v>662</v>
      </c>
      <c r="G635" s="228">
        <v>139</v>
      </c>
      <c r="H635" s="228">
        <v>51</v>
      </c>
      <c r="I635" s="228">
        <v>8</v>
      </c>
      <c r="J635" s="228">
        <v>499</v>
      </c>
    </row>
    <row r="636" spans="3:10" x14ac:dyDescent="0.35">
      <c r="C636" s="230"/>
      <c r="D636" s="233">
        <v>630</v>
      </c>
      <c r="E636" s="230" t="s">
        <v>856</v>
      </c>
      <c r="F636" s="232">
        <v>651</v>
      </c>
      <c r="G636" s="232">
        <v>77</v>
      </c>
      <c r="H636" s="232">
        <v>44</v>
      </c>
      <c r="I636" s="232">
        <v>8</v>
      </c>
      <c r="J636" s="232">
        <v>509</v>
      </c>
    </row>
    <row r="637" spans="3:10" x14ac:dyDescent="0.35">
      <c r="C637" s="228"/>
      <c r="D637" s="233">
        <v>631</v>
      </c>
      <c r="E637" s="234" t="s">
        <v>857</v>
      </c>
      <c r="F637" s="232">
        <v>473</v>
      </c>
      <c r="G637" s="232">
        <v>58</v>
      </c>
      <c r="H637" s="232">
        <v>24</v>
      </c>
      <c r="I637" s="232">
        <v>4</v>
      </c>
      <c r="J637" s="232">
        <v>325</v>
      </c>
    </row>
    <row r="638" spans="3:10" x14ac:dyDescent="0.35">
      <c r="C638" s="228"/>
      <c r="D638" s="231">
        <v>632</v>
      </c>
      <c r="E638" s="237" t="s">
        <v>858</v>
      </c>
      <c r="F638" s="232">
        <v>293</v>
      </c>
      <c r="G638" s="232">
        <v>31</v>
      </c>
      <c r="H638" s="232">
        <v>15</v>
      </c>
      <c r="I638" s="232">
        <v>5</v>
      </c>
      <c r="J638" s="232">
        <v>256</v>
      </c>
    </row>
    <row r="639" spans="3:10" x14ac:dyDescent="0.35">
      <c r="C639" s="228"/>
      <c r="D639" s="233">
        <v>633</v>
      </c>
      <c r="E639" s="230" t="s">
        <v>859</v>
      </c>
      <c r="F639" s="232">
        <v>131</v>
      </c>
      <c r="G639" s="232">
        <v>17</v>
      </c>
      <c r="H639" s="232">
        <v>21</v>
      </c>
      <c r="I639" s="232">
        <v>4</v>
      </c>
      <c r="J639" s="232">
        <v>235</v>
      </c>
    </row>
    <row r="640" spans="3:10" x14ac:dyDescent="0.35">
      <c r="C640" s="228"/>
      <c r="D640" s="233">
        <v>634</v>
      </c>
      <c r="E640" s="230" t="s">
        <v>860</v>
      </c>
      <c r="F640" s="232">
        <v>68</v>
      </c>
      <c r="G640" s="232">
        <v>16</v>
      </c>
      <c r="H640" s="232">
        <v>34</v>
      </c>
      <c r="I640" s="232">
        <v>3</v>
      </c>
      <c r="J640" s="232">
        <v>346</v>
      </c>
    </row>
    <row r="641" spans="3:10" x14ac:dyDescent="0.35">
      <c r="C641" s="228"/>
      <c r="D641" s="233">
        <v>635</v>
      </c>
      <c r="E641" s="230"/>
      <c r="F641" s="232"/>
      <c r="G641" s="232"/>
      <c r="H641" s="232"/>
      <c r="I641" s="232"/>
      <c r="J641" s="232"/>
    </row>
    <row r="642" spans="3:10" x14ac:dyDescent="0.35">
      <c r="C642" s="228"/>
      <c r="D642" s="233">
        <v>636</v>
      </c>
      <c r="E642" s="230"/>
      <c r="F642" s="232"/>
      <c r="G642" s="232"/>
      <c r="H642" s="232"/>
      <c r="I642" s="232"/>
      <c r="J642" s="232"/>
    </row>
    <row r="643" spans="3:10" x14ac:dyDescent="0.35">
      <c r="C643" s="228"/>
      <c r="D643" s="233">
        <v>637</v>
      </c>
      <c r="E643" s="230"/>
      <c r="F643" s="232"/>
      <c r="G643" s="232"/>
      <c r="H643" s="232"/>
      <c r="I643" s="232"/>
      <c r="J643" s="232"/>
    </row>
    <row r="644" spans="3:10" x14ac:dyDescent="0.35">
      <c r="C644" s="228"/>
      <c r="D644" s="233">
        <v>638</v>
      </c>
      <c r="E644" s="230"/>
      <c r="F644" s="232">
        <v>3842</v>
      </c>
      <c r="G644" s="232">
        <v>5265</v>
      </c>
      <c r="H644" s="232">
        <v>1438</v>
      </c>
      <c r="I644" s="232">
        <v>75</v>
      </c>
      <c r="J644" s="232">
        <v>4669</v>
      </c>
    </row>
    <row r="645" spans="3:10" x14ac:dyDescent="0.35">
      <c r="C645" s="228" t="s">
        <v>709</v>
      </c>
      <c r="D645" s="233">
        <v>639</v>
      </c>
      <c r="E645" s="230" t="s">
        <v>845</v>
      </c>
      <c r="F645" s="232">
        <v>0</v>
      </c>
      <c r="G645" s="232">
        <v>204</v>
      </c>
      <c r="H645" s="232">
        <v>27</v>
      </c>
      <c r="I645" s="232">
        <v>0</v>
      </c>
      <c r="J645" s="232">
        <v>31</v>
      </c>
    </row>
    <row r="646" spans="3:10" x14ac:dyDescent="0.35">
      <c r="C646" s="228"/>
      <c r="D646" s="231">
        <v>640</v>
      </c>
      <c r="E646" s="230" t="s">
        <v>647</v>
      </c>
      <c r="F646" s="232">
        <v>0</v>
      </c>
      <c r="G646" s="232">
        <v>223</v>
      </c>
      <c r="H646" s="232">
        <v>35</v>
      </c>
      <c r="I646" s="232">
        <v>0</v>
      </c>
      <c r="J646" s="232">
        <v>23</v>
      </c>
    </row>
    <row r="647" spans="3:10" x14ac:dyDescent="0.35">
      <c r="C647" s="228"/>
      <c r="D647" s="233">
        <v>641</v>
      </c>
      <c r="E647" s="230" t="s">
        <v>648</v>
      </c>
      <c r="F647" s="232">
        <v>0</v>
      </c>
      <c r="G647" s="232">
        <v>238</v>
      </c>
      <c r="H647" s="232">
        <v>70</v>
      </c>
      <c r="I647" s="232">
        <v>0</v>
      </c>
      <c r="J647" s="232">
        <v>25</v>
      </c>
    </row>
    <row r="648" spans="3:10" x14ac:dyDescent="0.35">
      <c r="C648" s="228"/>
      <c r="D648" s="233">
        <v>642</v>
      </c>
      <c r="E648" s="230" t="s">
        <v>846</v>
      </c>
      <c r="F648" s="232">
        <v>5</v>
      </c>
      <c r="G648" s="232">
        <v>216</v>
      </c>
      <c r="H648" s="232">
        <v>59</v>
      </c>
      <c r="I648" s="232">
        <v>0</v>
      </c>
      <c r="J648" s="232">
        <v>37</v>
      </c>
    </row>
    <row r="649" spans="3:10" x14ac:dyDescent="0.35">
      <c r="C649" s="228"/>
      <c r="D649" s="233">
        <v>643</v>
      </c>
      <c r="E649" s="230" t="s">
        <v>847</v>
      </c>
      <c r="F649" s="232">
        <v>47</v>
      </c>
      <c r="G649" s="232">
        <v>87</v>
      </c>
      <c r="H649" s="232">
        <v>23</v>
      </c>
      <c r="I649" s="232">
        <v>3</v>
      </c>
      <c r="J649" s="232">
        <v>89</v>
      </c>
    </row>
    <row r="650" spans="3:10" x14ac:dyDescent="0.35">
      <c r="C650" s="228"/>
      <c r="D650" s="233">
        <v>644</v>
      </c>
      <c r="E650" s="230" t="s">
        <v>848</v>
      </c>
      <c r="F650" s="232">
        <v>56</v>
      </c>
      <c r="G650" s="232">
        <v>81</v>
      </c>
      <c r="H650" s="232">
        <v>22</v>
      </c>
      <c r="I650" s="232">
        <v>0</v>
      </c>
      <c r="J650" s="232">
        <v>83</v>
      </c>
    </row>
    <row r="651" spans="3:10" x14ac:dyDescent="0.35">
      <c r="C651" s="228"/>
      <c r="D651" s="233">
        <v>645</v>
      </c>
      <c r="E651" s="230" t="s">
        <v>849</v>
      </c>
      <c r="F651" s="232">
        <v>42</v>
      </c>
      <c r="G651" s="232">
        <v>138</v>
      </c>
      <c r="H651" s="232">
        <v>14</v>
      </c>
      <c r="I651" s="232">
        <v>0</v>
      </c>
      <c r="J651" s="232">
        <v>64</v>
      </c>
    </row>
    <row r="652" spans="3:10" x14ac:dyDescent="0.35">
      <c r="C652" s="228"/>
      <c r="D652" s="233">
        <v>646</v>
      </c>
      <c r="E652" s="230" t="s">
        <v>850</v>
      </c>
      <c r="F652" s="232">
        <v>10</v>
      </c>
      <c r="G652" s="232">
        <v>151</v>
      </c>
      <c r="H652" s="232">
        <v>18</v>
      </c>
      <c r="I652" s="232">
        <v>0</v>
      </c>
      <c r="J652" s="232">
        <v>43</v>
      </c>
    </row>
    <row r="653" spans="3:10" x14ac:dyDescent="0.35">
      <c r="C653" s="228"/>
      <c r="D653" s="233">
        <v>647</v>
      </c>
      <c r="E653" s="228" t="s">
        <v>851</v>
      </c>
      <c r="F653" s="232">
        <v>27</v>
      </c>
      <c r="G653" s="232">
        <v>169</v>
      </c>
      <c r="H653" s="232">
        <v>28</v>
      </c>
      <c r="I653" s="232">
        <v>3</v>
      </c>
      <c r="J653" s="232">
        <v>53</v>
      </c>
    </row>
    <row r="654" spans="3:10" x14ac:dyDescent="0.35">
      <c r="C654" s="228"/>
      <c r="D654" s="231">
        <v>648</v>
      </c>
      <c r="E654" s="228" t="s">
        <v>852</v>
      </c>
      <c r="F654" s="228">
        <v>57</v>
      </c>
      <c r="G654" s="228">
        <v>178</v>
      </c>
      <c r="H654" s="228">
        <v>35</v>
      </c>
      <c r="I654" s="228">
        <v>3</v>
      </c>
      <c r="J654" s="228">
        <v>84</v>
      </c>
    </row>
    <row r="655" spans="3:10" x14ac:dyDescent="0.35">
      <c r="C655" s="228"/>
      <c r="D655" s="233">
        <v>649</v>
      </c>
      <c r="E655" s="228" t="s">
        <v>853</v>
      </c>
      <c r="F655" s="228">
        <v>119</v>
      </c>
      <c r="G655" s="228">
        <v>146</v>
      </c>
      <c r="H655" s="228">
        <v>28</v>
      </c>
      <c r="I655" s="228">
        <v>4</v>
      </c>
      <c r="J655" s="228">
        <v>102</v>
      </c>
    </row>
    <row r="656" spans="3:10" x14ac:dyDescent="0.35">
      <c r="C656" s="228"/>
      <c r="D656" s="233">
        <v>650</v>
      </c>
      <c r="E656" s="228" t="s">
        <v>854</v>
      </c>
      <c r="F656" s="228">
        <v>230</v>
      </c>
      <c r="G656" s="228">
        <v>79</v>
      </c>
      <c r="H656" s="228">
        <v>25</v>
      </c>
      <c r="I656" s="228">
        <v>3</v>
      </c>
      <c r="J656" s="228">
        <v>139</v>
      </c>
    </row>
    <row r="657" spans="3:10" x14ac:dyDescent="0.35">
      <c r="C657" s="230"/>
      <c r="D657" s="233">
        <v>651</v>
      </c>
      <c r="E657" s="230" t="s">
        <v>855</v>
      </c>
      <c r="F657" s="232">
        <v>229</v>
      </c>
      <c r="G657" s="232">
        <v>50</v>
      </c>
      <c r="H657" s="232">
        <v>10</v>
      </c>
      <c r="I657" s="232">
        <v>5</v>
      </c>
      <c r="J657" s="232">
        <v>120</v>
      </c>
    </row>
    <row r="658" spans="3:10" x14ac:dyDescent="0.35">
      <c r="C658" s="228"/>
      <c r="D658" s="233">
        <v>652</v>
      </c>
      <c r="E658" s="234" t="s">
        <v>856</v>
      </c>
      <c r="F658" s="232">
        <v>204</v>
      </c>
      <c r="G658" s="232">
        <v>26</v>
      </c>
      <c r="H658" s="232">
        <v>15</v>
      </c>
      <c r="I658" s="232">
        <v>5</v>
      </c>
      <c r="J658" s="232">
        <v>134</v>
      </c>
    </row>
    <row r="659" spans="3:10" x14ac:dyDescent="0.35">
      <c r="C659" s="228"/>
      <c r="D659" s="233">
        <v>653</v>
      </c>
      <c r="E659" s="237" t="s">
        <v>857</v>
      </c>
      <c r="F659" s="232">
        <v>188</v>
      </c>
      <c r="G659" s="232">
        <v>12</v>
      </c>
      <c r="H659" s="232">
        <v>11</v>
      </c>
      <c r="I659" s="232">
        <v>4</v>
      </c>
      <c r="J659" s="232">
        <v>135</v>
      </c>
    </row>
    <row r="660" spans="3:10" x14ac:dyDescent="0.35">
      <c r="C660" s="228"/>
      <c r="D660" s="233">
        <v>654</v>
      </c>
      <c r="E660" s="230" t="s">
        <v>858</v>
      </c>
      <c r="F660" s="232">
        <v>151</v>
      </c>
      <c r="G660" s="232">
        <v>3</v>
      </c>
      <c r="H660" s="232">
        <v>10</v>
      </c>
      <c r="I660" s="232">
        <v>0</v>
      </c>
      <c r="J660" s="232">
        <v>91</v>
      </c>
    </row>
    <row r="661" spans="3:10" x14ac:dyDescent="0.35">
      <c r="C661" s="228"/>
      <c r="D661" s="233">
        <v>655</v>
      </c>
      <c r="E661" s="230" t="s">
        <v>859</v>
      </c>
      <c r="F661" s="232">
        <v>87</v>
      </c>
      <c r="G661" s="232">
        <v>4</v>
      </c>
      <c r="H661" s="232">
        <v>6</v>
      </c>
      <c r="I661" s="232">
        <v>3</v>
      </c>
      <c r="J661" s="232">
        <v>108</v>
      </c>
    </row>
    <row r="662" spans="3:10" x14ac:dyDescent="0.35">
      <c r="C662" s="228"/>
      <c r="D662" s="231">
        <v>656</v>
      </c>
      <c r="E662" s="230" t="s">
        <v>860</v>
      </c>
      <c r="F662" s="232">
        <v>65</v>
      </c>
      <c r="G662" s="232">
        <v>9</v>
      </c>
      <c r="H662" s="232">
        <v>13</v>
      </c>
      <c r="I662" s="232">
        <v>3</v>
      </c>
      <c r="J662" s="232">
        <v>196</v>
      </c>
    </row>
    <row r="663" spans="3:10" x14ac:dyDescent="0.35">
      <c r="C663" s="228"/>
      <c r="D663" s="233">
        <v>657</v>
      </c>
      <c r="E663" s="230"/>
      <c r="F663" s="232"/>
      <c r="G663" s="232"/>
      <c r="H663" s="232"/>
      <c r="I663" s="232"/>
      <c r="J663" s="232"/>
    </row>
    <row r="664" spans="3:10" x14ac:dyDescent="0.35">
      <c r="C664" s="228"/>
      <c r="D664" s="233">
        <v>658</v>
      </c>
      <c r="E664" s="230"/>
      <c r="F664" s="232"/>
      <c r="G664" s="232"/>
      <c r="H664" s="232"/>
      <c r="I664" s="232"/>
      <c r="J664" s="232"/>
    </row>
    <row r="665" spans="3:10" x14ac:dyDescent="0.35">
      <c r="C665" s="228"/>
      <c r="D665" s="233">
        <v>659</v>
      </c>
      <c r="E665" s="230"/>
      <c r="F665" s="232"/>
      <c r="G665" s="232"/>
      <c r="H665" s="232"/>
      <c r="I665" s="232"/>
      <c r="J665" s="232"/>
    </row>
    <row r="666" spans="3:10" x14ac:dyDescent="0.35">
      <c r="C666" s="228"/>
      <c r="D666" s="233">
        <v>660</v>
      </c>
      <c r="E666" s="230"/>
      <c r="F666" s="232">
        <v>1517</v>
      </c>
      <c r="G666" s="232">
        <v>2014</v>
      </c>
      <c r="H666" s="232">
        <v>449</v>
      </c>
      <c r="I666" s="232">
        <v>36</v>
      </c>
      <c r="J666" s="232">
        <v>1557</v>
      </c>
    </row>
    <row r="667" spans="3:10" x14ac:dyDescent="0.35">
      <c r="C667" s="228" t="s">
        <v>710</v>
      </c>
      <c r="D667" s="233">
        <v>661</v>
      </c>
      <c r="E667" s="230" t="s">
        <v>845</v>
      </c>
      <c r="F667" s="232">
        <v>0</v>
      </c>
      <c r="G667" s="232">
        <v>5155</v>
      </c>
      <c r="H667" s="232">
        <v>521</v>
      </c>
      <c r="I667" s="232">
        <v>0</v>
      </c>
      <c r="J667" s="232">
        <v>350</v>
      </c>
    </row>
    <row r="668" spans="3:10" x14ac:dyDescent="0.35">
      <c r="C668" s="228"/>
      <c r="D668" s="233">
        <v>662</v>
      </c>
      <c r="E668" s="230" t="s">
        <v>647</v>
      </c>
      <c r="F668" s="232">
        <v>0</v>
      </c>
      <c r="G668" s="232">
        <v>4531</v>
      </c>
      <c r="H668" s="232">
        <v>813</v>
      </c>
      <c r="I668" s="232">
        <v>0</v>
      </c>
      <c r="J668" s="232">
        <v>293</v>
      </c>
    </row>
    <row r="669" spans="3:10" x14ac:dyDescent="0.35">
      <c r="C669" s="228"/>
      <c r="D669" s="233">
        <v>663</v>
      </c>
      <c r="E669" s="230" t="s">
        <v>648</v>
      </c>
      <c r="F669" s="232">
        <v>0</v>
      </c>
      <c r="G669" s="232">
        <v>3468</v>
      </c>
      <c r="H669" s="232">
        <v>884</v>
      </c>
      <c r="I669" s="232">
        <v>0</v>
      </c>
      <c r="J669" s="232">
        <v>271</v>
      </c>
    </row>
    <row r="670" spans="3:10" x14ac:dyDescent="0.35">
      <c r="C670" s="228"/>
      <c r="D670" s="231">
        <v>664</v>
      </c>
      <c r="E670" s="230" t="s">
        <v>846</v>
      </c>
      <c r="F670" s="232">
        <v>51</v>
      </c>
      <c r="G670" s="232">
        <v>3114</v>
      </c>
      <c r="H670" s="232">
        <v>1004</v>
      </c>
      <c r="I670" s="232">
        <v>73</v>
      </c>
      <c r="J670" s="232">
        <v>460</v>
      </c>
    </row>
    <row r="671" spans="3:10" x14ac:dyDescent="0.35">
      <c r="C671" s="228"/>
      <c r="D671" s="233">
        <v>665</v>
      </c>
      <c r="E671" s="230" t="s">
        <v>847</v>
      </c>
      <c r="F671" s="232">
        <v>544</v>
      </c>
      <c r="G671" s="232">
        <v>2353</v>
      </c>
      <c r="H671" s="232">
        <v>875</v>
      </c>
      <c r="I671" s="232">
        <v>194</v>
      </c>
      <c r="J671" s="232">
        <v>1259</v>
      </c>
    </row>
    <row r="672" spans="3:10" x14ac:dyDescent="0.35">
      <c r="C672" s="228"/>
      <c r="D672" s="233">
        <v>666</v>
      </c>
      <c r="E672" s="230" t="s">
        <v>848</v>
      </c>
      <c r="F672" s="232">
        <v>1858</v>
      </c>
      <c r="G672" s="232">
        <v>1774</v>
      </c>
      <c r="H672" s="232">
        <v>573</v>
      </c>
      <c r="I672" s="232">
        <v>172</v>
      </c>
      <c r="J672" s="232">
        <v>1761</v>
      </c>
    </row>
    <row r="673" spans="3:10" x14ac:dyDescent="0.35">
      <c r="C673" s="228"/>
      <c r="D673" s="233">
        <v>667</v>
      </c>
      <c r="E673" s="230" t="s">
        <v>849</v>
      </c>
      <c r="F673" s="232">
        <v>1959</v>
      </c>
      <c r="G673" s="232">
        <v>2979</v>
      </c>
      <c r="H673" s="232">
        <v>414</v>
      </c>
      <c r="I673" s="232">
        <v>115</v>
      </c>
      <c r="J673" s="232">
        <v>1422</v>
      </c>
    </row>
    <row r="674" spans="3:10" x14ac:dyDescent="0.35">
      <c r="C674" s="228"/>
      <c r="D674" s="233">
        <v>668</v>
      </c>
      <c r="E674" s="228" t="s">
        <v>850</v>
      </c>
      <c r="F674" s="232">
        <v>1082</v>
      </c>
      <c r="G674" s="232">
        <v>3949</v>
      </c>
      <c r="H674" s="232">
        <v>416</v>
      </c>
      <c r="I674" s="232">
        <v>68</v>
      </c>
      <c r="J674" s="232">
        <v>1124</v>
      </c>
    </row>
    <row r="675" spans="3:10" x14ac:dyDescent="0.35">
      <c r="C675" s="228"/>
      <c r="D675" s="233">
        <v>669</v>
      </c>
      <c r="E675" s="228" t="s">
        <v>851</v>
      </c>
      <c r="F675" s="228">
        <v>756</v>
      </c>
      <c r="G675" s="228">
        <v>4018</v>
      </c>
      <c r="H675" s="228">
        <v>684</v>
      </c>
      <c r="I675" s="228">
        <v>61</v>
      </c>
      <c r="J675" s="228">
        <v>1151</v>
      </c>
    </row>
    <row r="676" spans="3:10" x14ac:dyDescent="0.35">
      <c r="C676" s="228"/>
      <c r="D676" s="233">
        <v>670</v>
      </c>
      <c r="E676" s="228" t="s">
        <v>852</v>
      </c>
      <c r="F676" s="228">
        <v>790</v>
      </c>
      <c r="G676" s="228">
        <v>3583</v>
      </c>
      <c r="H676" s="228">
        <v>769</v>
      </c>
      <c r="I676" s="228">
        <v>51</v>
      </c>
      <c r="J676" s="228">
        <v>1288</v>
      </c>
    </row>
    <row r="677" spans="3:10" x14ac:dyDescent="0.35">
      <c r="C677" s="228"/>
      <c r="D677" s="233">
        <v>671</v>
      </c>
      <c r="E677" s="228" t="s">
        <v>853</v>
      </c>
      <c r="F677" s="228">
        <v>961</v>
      </c>
      <c r="G677" s="228">
        <v>3027</v>
      </c>
      <c r="H677" s="228">
        <v>720</v>
      </c>
      <c r="I677" s="228">
        <v>50</v>
      </c>
      <c r="J677" s="228">
        <v>1318</v>
      </c>
    </row>
    <row r="678" spans="3:10" x14ac:dyDescent="0.35">
      <c r="C678" s="230"/>
      <c r="D678" s="231">
        <v>672</v>
      </c>
      <c r="E678" s="230" t="s">
        <v>854</v>
      </c>
      <c r="F678" s="232">
        <v>1380</v>
      </c>
      <c r="G678" s="232">
        <v>2247</v>
      </c>
      <c r="H678" s="232">
        <v>616</v>
      </c>
      <c r="I678" s="232">
        <v>60</v>
      </c>
      <c r="J678" s="232">
        <v>1431</v>
      </c>
    </row>
    <row r="679" spans="3:10" x14ac:dyDescent="0.35">
      <c r="C679" s="228"/>
      <c r="D679" s="233">
        <v>673</v>
      </c>
      <c r="E679" s="234" t="s">
        <v>855</v>
      </c>
      <c r="F679" s="232">
        <v>1675</v>
      </c>
      <c r="G679" s="232">
        <v>1143</v>
      </c>
      <c r="H679" s="232">
        <v>375</v>
      </c>
      <c r="I679" s="232">
        <v>67</v>
      </c>
      <c r="J679" s="232">
        <v>1342</v>
      </c>
    </row>
    <row r="680" spans="3:10" x14ac:dyDescent="0.35">
      <c r="C680" s="228"/>
      <c r="D680" s="233">
        <v>674</v>
      </c>
      <c r="E680" s="237" t="s">
        <v>856</v>
      </c>
      <c r="F680" s="232">
        <v>1728</v>
      </c>
      <c r="G680" s="232">
        <v>646</v>
      </c>
      <c r="H680" s="232">
        <v>243</v>
      </c>
      <c r="I680" s="232">
        <v>62</v>
      </c>
      <c r="J680" s="232">
        <v>1235</v>
      </c>
    </row>
    <row r="681" spans="3:10" x14ac:dyDescent="0.35">
      <c r="C681" s="228"/>
      <c r="D681" s="233">
        <v>675</v>
      </c>
      <c r="E681" s="230" t="s">
        <v>857</v>
      </c>
      <c r="F681" s="232">
        <v>1374</v>
      </c>
      <c r="G681" s="232">
        <v>340</v>
      </c>
      <c r="H681" s="232">
        <v>178</v>
      </c>
      <c r="I681" s="232">
        <v>32</v>
      </c>
      <c r="J681" s="232">
        <v>943</v>
      </c>
    </row>
    <row r="682" spans="3:10" x14ac:dyDescent="0.35">
      <c r="C682" s="228"/>
      <c r="D682" s="233">
        <v>676</v>
      </c>
      <c r="E682" s="230" t="s">
        <v>858</v>
      </c>
      <c r="F682" s="232">
        <v>1042</v>
      </c>
      <c r="G682" s="232">
        <v>234</v>
      </c>
      <c r="H682" s="232">
        <v>145</v>
      </c>
      <c r="I682" s="232">
        <v>23</v>
      </c>
      <c r="J682" s="232">
        <v>846</v>
      </c>
    </row>
    <row r="683" spans="3:10" x14ac:dyDescent="0.35">
      <c r="C683" s="228"/>
      <c r="D683" s="233">
        <v>677</v>
      </c>
      <c r="E683" s="230" t="s">
        <v>859</v>
      </c>
      <c r="F683" s="232">
        <v>681</v>
      </c>
      <c r="G683" s="232">
        <v>127</v>
      </c>
      <c r="H683" s="232">
        <v>211</v>
      </c>
      <c r="I683" s="232">
        <v>19</v>
      </c>
      <c r="J683" s="232">
        <v>891</v>
      </c>
    </row>
    <row r="684" spans="3:10" x14ac:dyDescent="0.35">
      <c r="C684" s="228"/>
      <c r="D684" s="233">
        <v>678</v>
      </c>
      <c r="E684" s="230" t="s">
        <v>860</v>
      </c>
      <c r="F684" s="232">
        <v>415</v>
      </c>
      <c r="G684" s="232">
        <v>101</v>
      </c>
      <c r="H684" s="232">
        <v>194</v>
      </c>
      <c r="I684" s="232">
        <v>30</v>
      </c>
      <c r="J684" s="232">
        <v>1208</v>
      </c>
    </row>
    <row r="685" spans="3:10" x14ac:dyDescent="0.35">
      <c r="C685" s="228"/>
      <c r="D685" s="233">
        <v>679</v>
      </c>
      <c r="E685" s="230"/>
      <c r="F685" s="232"/>
      <c r="G685" s="232"/>
      <c r="H685" s="232"/>
      <c r="I685" s="232"/>
      <c r="J685" s="232"/>
    </row>
    <row r="686" spans="3:10" x14ac:dyDescent="0.35">
      <c r="C686" s="228"/>
      <c r="D686" s="231">
        <v>680</v>
      </c>
      <c r="E686" s="230"/>
      <c r="F686" s="232"/>
      <c r="G686" s="232"/>
      <c r="H686" s="232"/>
      <c r="I686" s="232"/>
      <c r="J686" s="232"/>
    </row>
    <row r="687" spans="3:10" x14ac:dyDescent="0.35">
      <c r="C687" s="228"/>
      <c r="D687" s="233">
        <v>681</v>
      </c>
      <c r="E687" s="230"/>
      <c r="F687" s="232"/>
      <c r="G687" s="232"/>
      <c r="H687" s="232"/>
      <c r="I687" s="232"/>
      <c r="J687" s="232"/>
    </row>
    <row r="688" spans="3:10" x14ac:dyDescent="0.35">
      <c r="C688" s="228"/>
      <c r="D688" s="233">
        <v>682</v>
      </c>
      <c r="E688" s="230"/>
      <c r="F688" s="232">
        <v>16296</v>
      </c>
      <c r="G688" s="232">
        <v>42789</v>
      </c>
      <c r="H688" s="232">
        <v>9635</v>
      </c>
      <c r="I688" s="232">
        <v>1077</v>
      </c>
      <c r="J688" s="232">
        <v>18593</v>
      </c>
    </row>
    <row r="689" spans="3:10" x14ac:dyDescent="0.35">
      <c r="C689" s="228" t="s">
        <v>711</v>
      </c>
      <c r="D689" s="233">
        <v>683</v>
      </c>
      <c r="E689" s="230" t="s">
        <v>845</v>
      </c>
      <c r="F689" s="232">
        <v>0</v>
      </c>
      <c r="G689" s="232">
        <v>927</v>
      </c>
      <c r="H689" s="232">
        <v>204</v>
      </c>
      <c r="I689" s="232">
        <v>0</v>
      </c>
      <c r="J689" s="232">
        <v>76</v>
      </c>
    </row>
    <row r="690" spans="3:10" x14ac:dyDescent="0.35">
      <c r="C690" s="228"/>
      <c r="D690" s="233">
        <v>684</v>
      </c>
      <c r="E690" s="230" t="s">
        <v>647</v>
      </c>
      <c r="F690" s="232">
        <v>0</v>
      </c>
      <c r="G690" s="232">
        <v>960</v>
      </c>
      <c r="H690" s="232">
        <v>279</v>
      </c>
      <c r="I690" s="232">
        <v>0</v>
      </c>
      <c r="J690" s="232">
        <v>69</v>
      </c>
    </row>
    <row r="691" spans="3:10" x14ac:dyDescent="0.35">
      <c r="C691" s="228"/>
      <c r="D691" s="233">
        <v>685</v>
      </c>
      <c r="E691" s="230" t="s">
        <v>648</v>
      </c>
      <c r="F691" s="232">
        <v>0</v>
      </c>
      <c r="G691" s="232">
        <v>865</v>
      </c>
      <c r="H691" s="232">
        <v>262</v>
      </c>
      <c r="I691" s="232">
        <v>0</v>
      </c>
      <c r="J691" s="232">
        <v>67</v>
      </c>
    </row>
    <row r="692" spans="3:10" x14ac:dyDescent="0.35">
      <c r="C692" s="228"/>
      <c r="D692" s="233">
        <v>686</v>
      </c>
      <c r="E692" s="230" t="s">
        <v>846</v>
      </c>
      <c r="F692" s="232">
        <v>25</v>
      </c>
      <c r="G692" s="232">
        <v>688</v>
      </c>
      <c r="H692" s="232">
        <v>239</v>
      </c>
      <c r="I692" s="232">
        <v>17</v>
      </c>
      <c r="J692" s="232">
        <v>184</v>
      </c>
    </row>
    <row r="693" spans="3:10" x14ac:dyDescent="0.35">
      <c r="C693" s="228"/>
      <c r="D693" s="233">
        <v>687</v>
      </c>
      <c r="E693" s="230" t="s">
        <v>847</v>
      </c>
      <c r="F693" s="232">
        <v>184</v>
      </c>
      <c r="G693" s="232">
        <v>345</v>
      </c>
      <c r="H693" s="232">
        <v>123</v>
      </c>
      <c r="I693" s="232">
        <v>34</v>
      </c>
      <c r="J693" s="232">
        <v>419</v>
      </c>
    </row>
    <row r="694" spans="3:10" x14ac:dyDescent="0.35">
      <c r="C694" s="228"/>
      <c r="D694" s="231">
        <v>688</v>
      </c>
      <c r="E694" s="230" t="s">
        <v>848</v>
      </c>
      <c r="F694" s="232">
        <v>316</v>
      </c>
      <c r="G694" s="232">
        <v>348</v>
      </c>
      <c r="H694" s="232">
        <v>103</v>
      </c>
      <c r="I694" s="232">
        <v>18</v>
      </c>
      <c r="J694" s="232">
        <v>376</v>
      </c>
    </row>
    <row r="695" spans="3:10" x14ac:dyDescent="0.35">
      <c r="C695" s="228"/>
      <c r="D695" s="233">
        <v>689</v>
      </c>
      <c r="E695" s="228" t="s">
        <v>849</v>
      </c>
      <c r="F695" s="232">
        <v>165</v>
      </c>
      <c r="G695" s="232">
        <v>589</v>
      </c>
      <c r="H695" s="232">
        <v>106</v>
      </c>
      <c r="I695" s="232">
        <v>12</v>
      </c>
      <c r="J695" s="232">
        <v>261</v>
      </c>
    </row>
    <row r="696" spans="3:10" x14ac:dyDescent="0.35">
      <c r="C696" s="228"/>
      <c r="D696" s="233">
        <v>690</v>
      </c>
      <c r="E696" s="228" t="s">
        <v>850</v>
      </c>
      <c r="F696" s="228">
        <v>80</v>
      </c>
      <c r="G696" s="228">
        <v>625</v>
      </c>
      <c r="H696" s="228">
        <v>100</v>
      </c>
      <c r="I696" s="228">
        <v>8</v>
      </c>
      <c r="J696" s="228">
        <v>222</v>
      </c>
    </row>
    <row r="697" spans="3:10" x14ac:dyDescent="0.35">
      <c r="C697" s="228"/>
      <c r="D697" s="233">
        <v>691</v>
      </c>
      <c r="E697" s="228" t="s">
        <v>851</v>
      </c>
      <c r="F697" s="228">
        <v>80</v>
      </c>
      <c r="G697" s="228">
        <v>719</v>
      </c>
      <c r="H697" s="228">
        <v>149</v>
      </c>
      <c r="I697" s="228">
        <v>6</v>
      </c>
      <c r="J697" s="228">
        <v>217</v>
      </c>
    </row>
    <row r="698" spans="3:10" x14ac:dyDescent="0.35">
      <c r="C698" s="228"/>
      <c r="D698" s="233">
        <v>692</v>
      </c>
      <c r="E698" s="228" t="s">
        <v>852</v>
      </c>
      <c r="F698" s="228">
        <v>144</v>
      </c>
      <c r="G698" s="228">
        <v>659</v>
      </c>
      <c r="H698" s="228">
        <v>127</v>
      </c>
      <c r="I698" s="232">
        <v>5</v>
      </c>
      <c r="J698" s="232">
        <v>250</v>
      </c>
    </row>
    <row r="699" spans="3:10" x14ac:dyDescent="0.35">
      <c r="C699" s="230"/>
      <c r="D699" s="233">
        <v>693</v>
      </c>
      <c r="E699" s="230" t="s">
        <v>853</v>
      </c>
      <c r="F699" s="232">
        <v>323</v>
      </c>
      <c r="G699" s="232">
        <v>545</v>
      </c>
      <c r="H699" s="232">
        <v>112</v>
      </c>
      <c r="I699" s="232">
        <v>8</v>
      </c>
      <c r="J699" s="232">
        <v>290</v>
      </c>
    </row>
    <row r="700" spans="3:10" x14ac:dyDescent="0.35">
      <c r="C700" s="228"/>
      <c r="D700" s="233">
        <v>694</v>
      </c>
      <c r="E700" s="234" t="s">
        <v>854</v>
      </c>
      <c r="F700" s="232">
        <v>593</v>
      </c>
      <c r="G700" s="232">
        <v>309</v>
      </c>
      <c r="H700" s="232">
        <v>93</v>
      </c>
      <c r="I700" s="232">
        <v>8</v>
      </c>
      <c r="J700" s="232">
        <v>375</v>
      </c>
    </row>
    <row r="701" spans="3:10" x14ac:dyDescent="0.35">
      <c r="C701" s="228"/>
      <c r="D701" s="233">
        <v>695</v>
      </c>
      <c r="E701" s="237" t="s">
        <v>855</v>
      </c>
      <c r="F701" s="232">
        <v>610</v>
      </c>
      <c r="G701" s="232">
        <v>117</v>
      </c>
      <c r="H701" s="232">
        <v>57</v>
      </c>
      <c r="I701" s="232">
        <v>10</v>
      </c>
      <c r="J701" s="232">
        <v>394</v>
      </c>
    </row>
    <row r="702" spans="3:10" x14ac:dyDescent="0.35">
      <c r="C702" s="228"/>
      <c r="D702" s="231">
        <v>696</v>
      </c>
      <c r="E702" s="230" t="s">
        <v>856</v>
      </c>
      <c r="F702" s="232">
        <v>607</v>
      </c>
      <c r="G702" s="232">
        <v>72</v>
      </c>
      <c r="H702" s="232">
        <v>26</v>
      </c>
      <c r="I702" s="232">
        <v>6</v>
      </c>
      <c r="J702" s="232">
        <v>345</v>
      </c>
    </row>
    <row r="703" spans="3:10" x14ac:dyDescent="0.35">
      <c r="C703" s="228"/>
      <c r="D703" s="233">
        <v>697</v>
      </c>
      <c r="E703" s="230" t="s">
        <v>857</v>
      </c>
      <c r="F703" s="232">
        <v>489</v>
      </c>
      <c r="G703" s="232">
        <v>29</v>
      </c>
      <c r="H703" s="232">
        <v>17</v>
      </c>
      <c r="I703" s="232">
        <v>7</v>
      </c>
      <c r="J703" s="232">
        <v>265</v>
      </c>
    </row>
    <row r="704" spans="3:10" x14ac:dyDescent="0.35">
      <c r="C704" s="228"/>
      <c r="D704" s="233">
        <v>698</v>
      </c>
      <c r="E704" s="230" t="s">
        <v>858</v>
      </c>
      <c r="F704" s="232">
        <v>379</v>
      </c>
      <c r="G704" s="232">
        <v>26</v>
      </c>
      <c r="H704" s="232">
        <v>17</v>
      </c>
      <c r="I704" s="232">
        <v>7</v>
      </c>
      <c r="J704" s="232">
        <v>294</v>
      </c>
    </row>
    <row r="705" spans="3:10" x14ac:dyDescent="0.35">
      <c r="C705" s="228"/>
      <c r="D705" s="233">
        <v>699</v>
      </c>
      <c r="E705" s="230" t="s">
        <v>859</v>
      </c>
      <c r="F705" s="232">
        <v>242</v>
      </c>
      <c r="G705" s="232">
        <v>3</v>
      </c>
      <c r="H705" s="232">
        <v>30</v>
      </c>
      <c r="I705" s="232">
        <v>9</v>
      </c>
      <c r="J705" s="232">
        <v>273</v>
      </c>
    </row>
    <row r="706" spans="3:10" x14ac:dyDescent="0.35">
      <c r="C706" s="228"/>
      <c r="D706" s="233">
        <v>700</v>
      </c>
      <c r="E706" s="230" t="s">
        <v>860</v>
      </c>
      <c r="F706" s="232">
        <v>155</v>
      </c>
      <c r="G706" s="232">
        <v>6</v>
      </c>
      <c r="H706" s="232">
        <v>36</v>
      </c>
      <c r="I706" s="232">
        <v>4</v>
      </c>
      <c r="J706" s="232">
        <v>407</v>
      </c>
    </row>
    <row r="707" spans="3:10" x14ac:dyDescent="0.35">
      <c r="C707" s="228"/>
      <c r="D707" s="233">
        <v>701</v>
      </c>
      <c r="E707" s="230"/>
      <c r="F707" s="232"/>
      <c r="G707" s="232"/>
      <c r="H707" s="232"/>
      <c r="I707" s="232"/>
      <c r="J707" s="232"/>
    </row>
    <row r="708" spans="3:10" x14ac:dyDescent="0.35">
      <c r="C708" s="228"/>
      <c r="D708" s="233">
        <v>702</v>
      </c>
      <c r="E708" s="230"/>
      <c r="F708" s="232"/>
      <c r="G708" s="232"/>
      <c r="H708" s="232"/>
      <c r="I708" s="232"/>
      <c r="J708" s="232"/>
    </row>
    <row r="709" spans="3:10" x14ac:dyDescent="0.35">
      <c r="C709" s="228"/>
      <c r="D709" s="233">
        <v>703</v>
      </c>
      <c r="E709" s="230"/>
      <c r="F709" s="232"/>
      <c r="G709" s="232"/>
      <c r="H709" s="232"/>
      <c r="I709" s="232"/>
      <c r="J709" s="232"/>
    </row>
    <row r="710" spans="3:10" x14ac:dyDescent="0.35">
      <c r="C710" s="228"/>
      <c r="D710" s="231">
        <v>704</v>
      </c>
      <c r="E710" s="230"/>
      <c r="F710" s="232">
        <v>4392</v>
      </c>
      <c r="G710" s="232">
        <v>7832</v>
      </c>
      <c r="H710" s="232">
        <v>2080</v>
      </c>
      <c r="I710" s="232">
        <v>159</v>
      </c>
      <c r="J710" s="232">
        <v>4784</v>
      </c>
    </row>
    <row r="711" spans="3:10" x14ac:dyDescent="0.35">
      <c r="C711" s="228" t="s">
        <v>712</v>
      </c>
      <c r="D711" s="233">
        <v>705</v>
      </c>
      <c r="E711" s="230" t="s">
        <v>845</v>
      </c>
      <c r="F711" s="232">
        <v>0</v>
      </c>
      <c r="G711" s="232">
        <v>12657</v>
      </c>
      <c r="H711" s="232">
        <v>1844</v>
      </c>
      <c r="I711" s="232">
        <v>0</v>
      </c>
      <c r="J711" s="232">
        <v>1034</v>
      </c>
    </row>
    <row r="712" spans="3:10" x14ac:dyDescent="0.35">
      <c r="C712" s="228"/>
      <c r="D712" s="233">
        <v>706</v>
      </c>
      <c r="E712" s="230" t="s">
        <v>647</v>
      </c>
      <c r="F712" s="232">
        <v>0</v>
      </c>
      <c r="G712" s="232">
        <v>11580</v>
      </c>
      <c r="H712" s="232">
        <v>2325</v>
      </c>
      <c r="I712" s="232">
        <v>0</v>
      </c>
      <c r="J712" s="232">
        <v>901</v>
      </c>
    </row>
    <row r="713" spans="3:10" x14ac:dyDescent="0.35">
      <c r="C713" s="228"/>
      <c r="D713" s="233">
        <v>707</v>
      </c>
      <c r="E713" s="230" t="s">
        <v>648</v>
      </c>
      <c r="F713" s="232">
        <v>0</v>
      </c>
      <c r="G713" s="232">
        <v>10154</v>
      </c>
      <c r="H713" s="232">
        <v>2718</v>
      </c>
      <c r="I713" s="232">
        <v>0</v>
      </c>
      <c r="J713" s="232">
        <v>792</v>
      </c>
    </row>
    <row r="714" spans="3:10" x14ac:dyDescent="0.35">
      <c r="C714" s="228"/>
      <c r="D714" s="233">
        <v>708</v>
      </c>
      <c r="E714" s="230" t="s">
        <v>846</v>
      </c>
      <c r="F714" s="232">
        <v>156</v>
      </c>
      <c r="G714" s="232">
        <v>9757</v>
      </c>
      <c r="H714" s="232">
        <v>2934</v>
      </c>
      <c r="I714" s="232">
        <v>136</v>
      </c>
      <c r="J714" s="232">
        <v>1123</v>
      </c>
    </row>
    <row r="715" spans="3:10" x14ac:dyDescent="0.35">
      <c r="C715" s="228"/>
      <c r="D715" s="233">
        <v>709</v>
      </c>
      <c r="E715" s="230" t="s">
        <v>847</v>
      </c>
      <c r="F715" s="232">
        <v>1298</v>
      </c>
      <c r="G715" s="232">
        <v>7937</v>
      </c>
      <c r="H715" s="232">
        <v>2520</v>
      </c>
      <c r="I715" s="232">
        <v>342</v>
      </c>
      <c r="J715" s="232">
        <v>2503</v>
      </c>
    </row>
    <row r="716" spans="3:10" x14ac:dyDescent="0.35">
      <c r="C716" s="228"/>
      <c r="D716" s="233">
        <v>710</v>
      </c>
      <c r="E716" s="228" t="s">
        <v>848</v>
      </c>
      <c r="F716" s="232">
        <v>3448</v>
      </c>
      <c r="G716" s="232">
        <v>6871</v>
      </c>
      <c r="H716" s="232">
        <v>1799</v>
      </c>
      <c r="I716" s="232">
        <v>346</v>
      </c>
      <c r="J716" s="232">
        <v>3147</v>
      </c>
    </row>
    <row r="717" spans="3:10" x14ac:dyDescent="0.35">
      <c r="C717" s="228"/>
      <c r="D717" s="233">
        <v>711</v>
      </c>
      <c r="E717" s="228" t="s">
        <v>849</v>
      </c>
      <c r="F717" s="228">
        <v>2588</v>
      </c>
      <c r="G717" s="228">
        <v>9065</v>
      </c>
      <c r="H717" s="228">
        <v>1343</v>
      </c>
      <c r="I717" s="228">
        <v>156</v>
      </c>
      <c r="J717" s="228">
        <v>2483</v>
      </c>
    </row>
    <row r="718" spans="3:10" x14ac:dyDescent="0.35">
      <c r="C718" s="228"/>
      <c r="D718" s="231">
        <v>712</v>
      </c>
      <c r="E718" s="228" t="s">
        <v>850</v>
      </c>
      <c r="F718" s="228">
        <v>1228</v>
      </c>
      <c r="G718" s="228">
        <v>9490</v>
      </c>
      <c r="H718" s="228">
        <v>1327</v>
      </c>
      <c r="I718" s="228">
        <v>108</v>
      </c>
      <c r="J718" s="228">
        <v>2045</v>
      </c>
    </row>
    <row r="719" spans="3:10" x14ac:dyDescent="0.35">
      <c r="C719" s="228"/>
      <c r="D719" s="233">
        <v>713</v>
      </c>
      <c r="E719" s="228" t="s">
        <v>851</v>
      </c>
      <c r="F719" s="228">
        <v>887</v>
      </c>
      <c r="G719" s="228">
        <v>8830</v>
      </c>
      <c r="H719" s="228">
        <v>1529</v>
      </c>
      <c r="I719" s="228">
        <v>62</v>
      </c>
      <c r="J719" s="228">
        <v>1952</v>
      </c>
    </row>
    <row r="720" spans="3:10" x14ac:dyDescent="0.35">
      <c r="C720" s="230"/>
      <c r="D720" s="233">
        <v>714</v>
      </c>
      <c r="E720" s="230" t="s">
        <v>852</v>
      </c>
      <c r="F720" s="232">
        <v>987</v>
      </c>
      <c r="G720" s="232">
        <v>8655</v>
      </c>
      <c r="H720" s="232">
        <v>1767</v>
      </c>
      <c r="I720" s="232">
        <v>90</v>
      </c>
      <c r="J720" s="232">
        <v>2076</v>
      </c>
    </row>
    <row r="721" spans="3:10" x14ac:dyDescent="0.35">
      <c r="C721" s="228"/>
      <c r="D721" s="233">
        <v>715</v>
      </c>
      <c r="E721" s="234" t="s">
        <v>853</v>
      </c>
      <c r="F721" s="232">
        <v>1533</v>
      </c>
      <c r="G721" s="232">
        <v>7576</v>
      </c>
      <c r="H721" s="232">
        <v>1602</v>
      </c>
      <c r="I721" s="232">
        <v>83</v>
      </c>
      <c r="J721" s="232">
        <v>2132</v>
      </c>
    </row>
    <row r="722" spans="3:10" x14ac:dyDescent="0.35">
      <c r="C722" s="228"/>
      <c r="D722" s="233">
        <v>716</v>
      </c>
      <c r="E722" s="237" t="s">
        <v>854</v>
      </c>
      <c r="F722" s="232">
        <v>2646</v>
      </c>
      <c r="G722" s="232">
        <v>4885</v>
      </c>
      <c r="H722" s="232">
        <v>1165</v>
      </c>
      <c r="I722" s="232">
        <v>78</v>
      </c>
      <c r="J722" s="232">
        <v>2245</v>
      </c>
    </row>
    <row r="723" spans="3:10" x14ac:dyDescent="0.35">
      <c r="C723" s="228"/>
      <c r="D723" s="233">
        <v>717</v>
      </c>
      <c r="E723" s="230" t="s">
        <v>855</v>
      </c>
      <c r="F723" s="232">
        <v>3351</v>
      </c>
      <c r="G723" s="232">
        <v>2766</v>
      </c>
      <c r="H723" s="232">
        <v>764</v>
      </c>
      <c r="I723" s="232">
        <v>101</v>
      </c>
      <c r="J723" s="232">
        <v>2053</v>
      </c>
    </row>
    <row r="724" spans="3:10" x14ac:dyDescent="0.35">
      <c r="C724" s="228"/>
      <c r="D724" s="233">
        <v>718</v>
      </c>
      <c r="E724" s="230" t="s">
        <v>856</v>
      </c>
      <c r="F724" s="232">
        <v>3321</v>
      </c>
      <c r="G724" s="232">
        <v>1586</v>
      </c>
      <c r="H724" s="232">
        <v>508</v>
      </c>
      <c r="I724" s="232">
        <v>66</v>
      </c>
      <c r="J724" s="232">
        <v>1994</v>
      </c>
    </row>
    <row r="725" spans="3:10" x14ac:dyDescent="0.35">
      <c r="C725" s="228"/>
      <c r="D725" s="233">
        <v>719</v>
      </c>
      <c r="E725" s="230" t="s">
        <v>857</v>
      </c>
      <c r="F725" s="232">
        <v>2407</v>
      </c>
      <c r="G725" s="232">
        <v>900</v>
      </c>
      <c r="H725" s="232">
        <v>373</v>
      </c>
      <c r="I725" s="232">
        <v>43</v>
      </c>
      <c r="J725" s="232">
        <v>1490</v>
      </c>
    </row>
    <row r="726" spans="3:10" x14ac:dyDescent="0.35">
      <c r="C726" s="228"/>
      <c r="D726" s="231">
        <v>720</v>
      </c>
      <c r="E726" s="230" t="s">
        <v>858</v>
      </c>
      <c r="F726" s="232">
        <v>1593</v>
      </c>
      <c r="G726" s="232">
        <v>495</v>
      </c>
      <c r="H726" s="232">
        <v>298</v>
      </c>
      <c r="I726" s="232">
        <v>29</v>
      </c>
      <c r="J726" s="232">
        <v>1135</v>
      </c>
    </row>
    <row r="727" spans="3:10" x14ac:dyDescent="0.35">
      <c r="C727" s="228"/>
      <c r="D727" s="233">
        <v>721</v>
      </c>
      <c r="E727" s="230" t="s">
        <v>859</v>
      </c>
      <c r="F727" s="232">
        <v>872</v>
      </c>
      <c r="G727" s="232">
        <v>287</v>
      </c>
      <c r="H727" s="232">
        <v>257</v>
      </c>
      <c r="I727" s="232">
        <v>27</v>
      </c>
      <c r="J727" s="232">
        <v>918</v>
      </c>
    </row>
    <row r="728" spans="3:10" x14ac:dyDescent="0.35">
      <c r="C728" s="228"/>
      <c r="D728" s="233">
        <v>722</v>
      </c>
      <c r="E728" s="230" t="s">
        <v>860</v>
      </c>
      <c r="F728" s="232">
        <v>461</v>
      </c>
      <c r="G728" s="232">
        <v>189</v>
      </c>
      <c r="H728" s="232">
        <v>243</v>
      </c>
      <c r="I728" s="232">
        <v>17</v>
      </c>
      <c r="J728" s="232">
        <v>1008</v>
      </c>
    </row>
    <row r="729" spans="3:10" x14ac:dyDescent="0.35">
      <c r="C729" s="228"/>
      <c r="D729" s="233">
        <v>723</v>
      </c>
      <c r="E729" s="230"/>
      <c r="F729" s="232"/>
      <c r="G729" s="232"/>
      <c r="H729" s="232"/>
      <c r="I729" s="232"/>
      <c r="J729" s="232"/>
    </row>
    <row r="730" spans="3:10" x14ac:dyDescent="0.35">
      <c r="C730" s="228"/>
      <c r="D730" s="233">
        <v>724</v>
      </c>
      <c r="E730" s="230"/>
      <c r="F730" s="232"/>
      <c r="G730" s="232"/>
      <c r="H730" s="232"/>
      <c r="I730" s="232"/>
      <c r="J730" s="232"/>
    </row>
    <row r="731" spans="3:10" x14ac:dyDescent="0.35">
      <c r="C731" s="228"/>
      <c r="D731" s="233">
        <v>725</v>
      </c>
      <c r="E731" s="230"/>
      <c r="F731" s="232"/>
      <c r="G731" s="232"/>
      <c r="H731" s="232"/>
      <c r="I731" s="232"/>
      <c r="J731" s="232"/>
    </row>
    <row r="732" spans="3:10" x14ac:dyDescent="0.35">
      <c r="C732" s="228"/>
      <c r="D732" s="233">
        <v>726</v>
      </c>
      <c r="E732" s="230"/>
      <c r="F732" s="232">
        <v>26776</v>
      </c>
      <c r="G732" s="232">
        <v>113680</v>
      </c>
      <c r="H732" s="232">
        <v>25316</v>
      </c>
      <c r="I732" s="232">
        <v>1684</v>
      </c>
      <c r="J732" s="232">
        <v>31031</v>
      </c>
    </row>
    <row r="733" spans="3:10" x14ac:dyDescent="0.35">
      <c r="C733" s="228" t="s">
        <v>713</v>
      </c>
      <c r="D733" s="233">
        <v>727</v>
      </c>
      <c r="E733" s="230" t="s">
        <v>845</v>
      </c>
      <c r="F733" s="232">
        <v>0</v>
      </c>
      <c r="G733" s="232">
        <v>627</v>
      </c>
      <c r="H733" s="232">
        <v>95</v>
      </c>
      <c r="I733" s="232">
        <v>0</v>
      </c>
      <c r="J733" s="232">
        <v>42</v>
      </c>
    </row>
    <row r="734" spans="3:10" x14ac:dyDescent="0.35">
      <c r="C734" s="228"/>
      <c r="D734" s="231">
        <v>728</v>
      </c>
      <c r="E734" s="230" t="s">
        <v>647</v>
      </c>
      <c r="F734" s="232">
        <v>0</v>
      </c>
      <c r="G734" s="232">
        <v>793</v>
      </c>
      <c r="H734" s="232">
        <v>148</v>
      </c>
      <c r="I734" s="232">
        <v>0</v>
      </c>
      <c r="J734" s="232">
        <v>61</v>
      </c>
    </row>
    <row r="735" spans="3:10" x14ac:dyDescent="0.35">
      <c r="C735" s="228"/>
      <c r="D735" s="233">
        <v>729</v>
      </c>
      <c r="E735" s="230" t="s">
        <v>648</v>
      </c>
      <c r="F735" s="232">
        <v>0</v>
      </c>
      <c r="G735" s="232">
        <v>809</v>
      </c>
      <c r="H735" s="232">
        <v>178</v>
      </c>
      <c r="I735" s="232">
        <v>0</v>
      </c>
      <c r="J735" s="232">
        <v>61</v>
      </c>
    </row>
    <row r="736" spans="3:10" x14ac:dyDescent="0.35">
      <c r="C736" s="228"/>
      <c r="D736" s="233">
        <v>730</v>
      </c>
      <c r="E736" s="230" t="s">
        <v>846</v>
      </c>
      <c r="F736" s="232">
        <v>16</v>
      </c>
      <c r="G736" s="232">
        <v>585</v>
      </c>
      <c r="H736" s="232">
        <v>193</v>
      </c>
      <c r="I736" s="232">
        <v>5</v>
      </c>
      <c r="J736" s="232">
        <v>105</v>
      </c>
    </row>
    <row r="737" spans="3:10" x14ac:dyDescent="0.35">
      <c r="C737" s="228"/>
      <c r="D737" s="233">
        <v>731</v>
      </c>
      <c r="E737" s="228" t="s">
        <v>847</v>
      </c>
      <c r="F737" s="232">
        <v>74</v>
      </c>
      <c r="G737" s="232">
        <v>269</v>
      </c>
      <c r="H737" s="232">
        <v>85</v>
      </c>
      <c r="I737" s="232">
        <v>9</v>
      </c>
      <c r="J737" s="232">
        <v>152</v>
      </c>
    </row>
    <row r="738" spans="3:10" x14ac:dyDescent="0.35">
      <c r="C738" s="228"/>
      <c r="D738" s="233">
        <v>732</v>
      </c>
      <c r="E738" s="228" t="s">
        <v>848</v>
      </c>
      <c r="F738" s="228">
        <v>134</v>
      </c>
      <c r="G738" s="228">
        <v>200</v>
      </c>
      <c r="H738" s="228">
        <v>60</v>
      </c>
      <c r="I738" s="228">
        <v>4</v>
      </c>
      <c r="J738" s="228">
        <v>166</v>
      </c>
    </row>
    <row r="739" spans="3:10" x14ac:dyDescent="0.35">
      <c r="C739" s="228"/>
      <c r="D739" s="233">
        <v>733</v>
      </c>
      <c r="E739" s="228" t="s">
        <v>849</v>
      </c>
      <c r="F739" s="228">
        <v>98</v>
      </c>
      <c r="G739" s="228">
        <v>358</v>
      </c>
      <c r="H739" s="228">
        <v>55</v>
      </c>
      <c r="I739" s="228">
        <v>5</v>
      </c>
      <c r="J739" s="228">
        <v>146</v>
      </c>
    </row>
    <row r="740" spans="3:10" x14ac:dyDescent="0.35">
      <c r="C740" s="228"/>
      <c r="D740" s="233">
        <v>734</v>
      </c>
      <c r="E740" s="228" t="s">
        <v>850</v>
      </c>
      <c r="F740" s="228">
        <v>72</v>
      </c>
      <c r="G740" s="228">
        <v>526</v>
      </c>
      <c r="H740" s="228">
        <v>62</v>
      </c>
      <c r="I740" s="228">
        <v>0</v>
      </c>
      <c r="J740" s="228">
        <v>123</v>
      </c>
    </row>
    <row r="741" spans="3:10" x14ac:dyDescent="0.35">
      <c r="C741" s="230"/>
      <c r="D741" s="233">
        <v>735</v>
      </c>
      <c r="E741" s="230" t="s">
        <v>851</v>
      </c>
      <c r="F741" s="232">
        <v>79</v>
      </c>
      <c r="G741" s="232">
        <v>702</v>
      </c>
      <c r="H741" s="232">
        <v>96</v>
      </c>
      <c r="I741" s="232">
        <v>8</v>
      </c>
      <c r="J741" s="232">
        <v>197</v>
      </c>
    </row>
    <row r="742" spans="3:10" x14ac:dyDescent="0.35">
      <c r="C742" s="228"/>
      <c r="D742" s="231">
        <v>736</v>
      </c>
      <c r="E742" s="234" t="s">
        <v>852</v>
      </c>
      <c r="F742" s="232">
        <v>173</v>
      </c>
      <c r="G742" s="232">
        <v>649</v>
      </c>
      <c r="H742" s="232">
        <v>119</v>
      </c>
      <c r="I742" s="232">
        <v>0</v>
      </c>
      <c r="J742" s="232">
        <v>243</v>
      </c>
    </row>
    <row r="743" spans="3:10" x14ac:dyDescent="0.35">
      <c r="C743" s="228"/>
      <c r="D743" s="233">
        <v>737</v>
      </c>
      <c r="E743" s="237" t="s">
        <v>853</v>
      </c>
      <c r="F743" s="232">
        <v>394</v>
      </c>
      <c r="G743" s="232">
        <v>470</v>
      </c>
      <c r="H743" s="232">
        <v>103</v>
      </c>
      <c r="I743" s="232">
        <v>3</v>
      </c>
      <c r="J743" s="232">
        <v>288</v>
      </c>
    </row>
    <row r="744" spans="3:10" x14ac:dyDescent="0.35">
      <c r="C744" s="228"/>
      <c r="D744" s="233">
        <v>738</v>
      </c>
      <c r="E744" s="230" t="s">
        <v>854</v>
      </c>
      <c r="F744" s="232">
        <v>597</v>
      </c>
      <c r="G744" s="232">
        <v>287</v>
      </c>
      <c r="H744" s="232">
        <v>57</v>
      </c>
      <c r="I744" s="232">
        <v>6</v>
      </c>
      <c r="J744" s="232">
        <v>355</v>
      </c>
    </row>
    <row r="745" spans="3:10" x14ac:dyDescent="0.35">
      <c r="C745" s="228"/>
      <c r="D745" s="233">
        <v>739</v>
      </c>
      <c r="E745" s="230" t="s">
        <v>855</v>
      </c>
      <c r="F745" s="232">
        <v>679</v>
      </c>
      <c r="G745" s="232">
        <v>128</v>
      </c>
      <c r="H745" s="232">
        <v>32</v>
      </c>
      <c r="I745" s="232">
        <v>13</v>
      </c>
      <c r="J745" s="232">
        <v>373</v>
      </c>
    </row>
    <row r="746" spans="3:10" x14ac:dyDescent="0.35">
      <c r="C746" s="228"/>
      <c r="D746" s="233">
        <v>740</v>
      </c>
      <c r="E746" s="230" t="s">
        <v>856</v>
      </c>
      <c r="F746" s="232">
        <v>682</v>
      </c>
      <c r="G746" s="232">
        <v>77</v>
      </c>
      <c r="H746" s="232">
        <v>36</v>
      </c>
      <c r="I746" s="232">
        <v>8</v>
      </c>
      <c r="J746" s="232">
        <v>327</v>
      </c>
    </row>
    <row r="747" spans="3:10" x14ac:dyDescent="0.35">
      <c r="C747" s="228"/>
      <c r="D747" s="233">
        <v>741</v>
      </c>
      <c r="E747" s="230" t="s">
        <v>857</v>
      </c>
      <c r="F747" s="232">
        <v>444</v>
      </c>
      <c r="G747" s="232">
        <v>46</v>
      </c>
      <c r="H747" s="232">
        <v>18</v>
      </c>
      <c r="I747" s="232">
        <v>12</v>
      </c>
      <c r="J747" s="232">
        <v>241</v>
      </c>
    </row>
    <row r="748" spans="3:10" x14ac:dyDescent="0.35">
      <c r="C748" s="228"/>
      <c r="D748" s="233">
        <v>742</v>
      </c>
      <c r="E748" s="230" t="s">
        <v>858</v>
      </c>
      <c r="F748" s="232">
        <v>253</v>
      </c>
      <c r="G748" s="232">
        <v>32</v>
      </c>
      <c r="H748" s="232">
        <v>20</v>
      </c>
      <c r="I748" s="232">
        <v>8</v>
      </c>
      <c r="J748" s="232">
        <v>232</v>
      </c>
    </row>
    <row r="749" spans="3:10" x14ac:dyDescent="0.35">
      <c r="C749" s="228"/>
      <c r="D749" s="233">
        <v>743</v>
      </c>
      <c r="E749" s="230" t="s">
        <v>859</v>
      </c>
      <c r="F749" s="232">
        <v>146</v>
      </c>
      <c r="G749" s="232">
        <v>19</v>
      </c>
      <c r="H749" s="232">
        <v>11</v>
      </c>
      <c r="I749" s="232">
        <v>0</v>
      </c>
      <c r="J749" s="232">
        <v>162</v>
      </c>
    </row>
    <row r="750" spans="3:10" x14ac:dyDescent="0.35">
      <c r="C750" s="228"/>
      <c r="D750" s="231">
        <v>744</v>
      </c>
      <c r="E750" s="230" t="s">
        <v>860</v>
      </c>
      <c r="F750" s="232">
        <v>69</v>
      </c>
      <c r="G750" s="232">
        <v>21</v>
      </c>
      <c r="H750" s="232">
        <v>23</v>
      </c>
      <c r="I750" s="232">
        <v>0</v>
      </c>
      <c r="J750" s="232">
        <v>239</v>
      </c>
    </row>
    <row r="751" spans="3:10" x14ac:dyDescent="0.35">
      <c r="C751" s="228"/>
      <c r="D751" s="233">
        <v>745</v>
      </c>
      <c r="E751" s="230"/>
      <c r="F751" s="232"/>
      <c r="G751" s="232"/>
      <c r="H751" s="232"/>
      <c r="I751" s="232"/>
      <c r="J751" s="232"/>
    </row>
    <row r="752" spans="3:10" x14ac:dyDescent="0.35">
      <c r="C752" s="228"/>
      <c r="D752" s="233">
        <v>746</v>
      </c>
      <c r="E752" s="230"/>
      <c r="F752" s="232"/>
      <c r="G752" s="232"/>
      <c r="H752" s="232"/>
      <c r="I752" s="232"/>
      <c r="J752" s="232"/>
    </row>
    <row r="753" spans="3:10" x14ac:dyDescent="0.35">
      <c r="C753" s="228"/>
      <c r="D753" s="233">
        <v>747</v>
      </c>
      <c r="E753" s="230"/>
      <c r="F753" s="232"/>
      <c r="G753" s="232"/>
      <c r="H753" s="232"/>
      <c r="I753" s="232"/>
      <c r="J753" s="232"/>
    </row>
    <row r="754" spans="3:10" x14ac:dyDescent="0.35">
      <c r="C754" s="228"/>
      <c r="D754" s="233">
        <v>748</v>
      </c>
      <c r="E754" s="230"/>
      <c r="F754" s="232">
        <v>3910</v>
      </c>
      <c r="G754" s="232">
        <v>6598</v>
      </c>
      <c r="H754" s="232">
        <v>1391</v>
      </c>
      <c r="I754" s="232">
        <v>81</v>
      </c>
      <c r="J754" s="232">
        <v>3513</v>
      </c>
    </row>
    <row r="755" spans="3:10" x14ac:dyDescent="0.35">
      <c r="C755" s="228" t="s">
        <v>714</v>
      </c>
      <c r="D755" s="233">
        <v>749</v>
      </c>
      <c r="E755" s="230" t="s">
        <v>845</v>
      </c>
      <c r="F755" s="232">
        <v>0</v>
      </c>
      <c r="G755" s="232">
        <v>7971</v>
      </c>
      <c r="H755" s="232">
        <v>639</v>
      </c>
      <c r="I755" s="232">
        <v>0</v>
      </c>
      <c r="J755" s="232">
        <v>448</v>
      </c>
    </row>
    <row r="756" spans="3:10" x14ac:dyDescent="0.35">
      <c r="C756" s="228"/>
      <c r="D756" s="233">
        <v>750</v>
      </c>
      <c r="E756" s="230" t="s">
        <v>647</v>
      </c>
      <c r="F756" s="232">
        <v>0</v>
      </c>
      <c r="G756" s="232">
        <v>7760</v>
      </c>
      <c r="H756" s="232">
        <v>1102</v>
      </c>
      <c r="I756" s="232">
        <v>0</v>
      </c>
      <c r="J756" s="232">
        <v>430</v>
      </c>
    </row>
    <row r="757" spans="3:10" x14ac:dyDescent="0.35">
      <c r="C757" s="228"/>
      <c r="D757" s="233">
        <v>751</v>
      </c>
      <c r="E757" s="230" t="s">
        <v>648</v>
      </c>
      <c r="F757" s="232">
        <v>0</v>
      </c>
      <c r="G757" s="232">
        <v>6526</v>
      </c>
      <c r="H757" s="232">
        <v>1422</v>
      </c>
      <c r="I757" s="232">
        <v>0</v>
      </c>
      <c r="J757" s="232">
        <v>430</v>
      </c>
    </row>
    <row r="758" spans="3:10" x14ac:dyDescent="0.35">
      <c r="C758" s="228"/>
      <c r="D758" s="231">
        <v>752</v>
      </c>
      <c r="E758" s="228" t="s">
        <v>846</v>
      </c>
      <c r="F758" s="232">
        <v>93</v>
      </c>
      <c r="G758" s="232">
        <v>5516</v>
      </c>
      <c r="H758" s="232">
        <v>1647</v>
      </c>
      <c r="I758" s="232">
        <v>109</v>
      </c>
      <c r="J758" s="232">
        <v>913</v>
      </c>
    </row>
    <row r="759" spans="3:10" x14ac:dyDescent="0.35">
      <c r="C759" s="228"/>
      <c r="D759" s="233">
        <v>753</v>
      </c>
      <c r="E759" s="228" t="s">
        <v>847</v>
      </c>
      <c r="F759" s="228">
        <v>871</v>
      </c>
      <c r="G759" s="228">
        <v>4022</v>
      </c>
      <c r="H759" s="228">
        <v>1465</v>
      </c>
      <c r="I759" s="228">
        <v>306</v>
      </c>
      <c r="J759" s="228">
        <v>2253</v>
      </c>
    </row>
    <row r="760" spans="3:10" x14ac:dyDescent="0.35">
      <c r="C760" s="228"/>
      <c r="D760" s="233">
        <v>754</v>
      </c>
      <c r="E760" s="228" t="s">
        <v>848</v>
      </c>
      <c r="F760" s="228">
        <v>3026</v>
      </c>
      <c r="G760" s="228">
        <v>2749</v>
      </c>
      <c r="H760" s="228">
        <v>858</v>
      </c>
      <c r="I760" s="228">
        <v>249</v>
      </c>
      <c r="J760" s="228">
        <v>2580</v>
      </c>
    </row>
    <row r="761" spans="3:10" x14ac:dyDescent="0.35">
      <c r="C761" s="228"/>
      <c r="D761" s="233">
        <v>755</v>
      </c>
      <c r="E761" s="228" t="s">
        <v>849</v>
      </c>
      <c r="F761" s="228">
        <v>2952</v>
      </c>
      <c r="G761" s="228">
        <v>4532</v>
      </c>
      <c r="H761" s="228">
        <v>598</v>
      </c>
      <c r="I761" s="228">
        <v>127</v>
      </c>
      <c r="J761" s="228">
        <v>2124</v>
      </c>
    </row>
    <row r="762" spans="3:10" x14ac:dyDescent="0.35">
      <c r="C762" s="230"/>
      <c r="D762" s="233">
        <v>756</v>
      </c>
      <c r="E762" s="230" t="s">
        <v>850</v>
      </c>
      <c r="F762" s="232">
        <v>1474</v>
      </c>
      <c r="G762" s="232">
        <v>6802</v>
      </c>
      <c r="H762" s="232">
        <v>684</v>
      </c>
      <c r="I762" s="232">
        <v>62</v>
      </c>
      <c r="J762" s="232">
        <v>1813</v>
      </c>
    </row>
    <row r="763" spans="3:10" x14ac:dyDescent="0.35">
      <c r="C763" s="228"/>
      <c r="D763" s="233">
        <v>757</v>
      </c>
      <c r="E763" s="234" t="s">
        <v>851</v>
      </c>
      <c r="F763" s="232">
        <v>1044</v>
      </c>
      <c r="G763" s="232">
        <v>7444</v>
      </c>
      <c r="H763" s="232">
        <v>1048</v>
      </c>
      <c r="I763" s="232">
        <v>43</v>
      </c>
      <c r="J763" s="232">
        <v>1852</v>
      </c>
    </row>
    <row r="764" spans="3:10" x14ac:dyDescent="0.35">
      <c r="C764" s="228"/>
      <c r="D764" s="233">
        <v>758</v>
      </c>
      <c r="E764" s="237" t="s">
        <v>852</v>
      </c>
      <c r="F764" s="232">
        <v>1091</v>
      </c>
      <c r="G764" s="232">
        <v>7026</v>
      </c>
      <c r="H764" s="232">
        <v>1299</v>
      </c>
      <c r="I764" s="232">
        <v>69</v>
      </c>
      <c r="J764" s="232">
        <v>1924</v>
      </c>
    </row>
    <row r="765" spans="3:10" x14ac:dyDescent="0.35">
      <c r="C765" s="228"/>
      <c r="D765" s="233">
        <v>759</v>
      </c>
      <c r="E765" s="230" t="s">
        <v>853</v>
      </c>
      <c r="F765" s="232">
        <v>1455</v>
      </c>
      <c r="G765" s="232">
        <v>5364</v>
      </c>
      <c r="H765" s="232">
        <v>1157</v>
      </c>
      <c r="I765" s="232">
        <v>61</v>
      </c>
      <c r="J765" s="232">
        <v>1994</v>
      </c>
    </row>
    <row r="766" spans="3:10" x14ac:dyDescent="0.35">
      <c r="C766" s="228"/>
      <c r="D766" s="231">
        <v>760</v>
      </c>
      <c r="E766" s="230" t="s">
        <v>854</v>
      </c>
      <c r="F766" s="232">
        <v>2221</v>
      </c>
      <c r="G766" s="232">
        <v>3814</v>
      </c>
      <c r="H766" s="232">
        <v>994</v>
      </c>
      <c r="I766" s="232">
        <v>74</v>
      </c>
      <c r="J766" s="232">
        <v>2170</v>
      </c>
    </row>
    <row r="767" spans="3:10" x14ac:dyDescent="0.35">
      <c r="C767" s="228"/>
      <c r="D767" s="233">
        <v>761</v>
      </c>
      <c r="E767" s="230" t="s">
        <v>855</v>
      </c>
      <c r="F767" s="232">
        <v>3221</v>
      </c>
      <c r="G767" s="232">
        <v>2071</v>
      </c>
      <c r="H767" s="232">
        <v>619</v>
      </c>
      <c r="I767" s="232">
        <v>83</v>
      </c>
      <c r="J767" s="232">
        <v>2295</v>
      </c>
    </row>
    <row r="768" spans="3:10" x14ac:dyDescent="0.35">
      <c r="C768" s="228"/>
      <c r="D768" s="233">
        <v>762</v>
      </c>
      <c r="E768" s="230" t="s">
        <v>856</v>
      </c>
      <c r="F768" s="232">
        <v>3539</v>
      </c>
      <c r="G768" s="232">
        <v>1140</v>
      </c>
      <c r="H768" s="232">
        <v>383</v>
      </c>
      <c r="I768" s="232">
        <v>69</v>
      </c>
      <c r="J768" s="232">
        <v>2375</v>
      </c>
    </row>
    <row r="769" spans="3:10" x14ac:dyDescent="0.35">
      <c r="C769" s="228"/>
      <c r="D769" s="233">
        <v>763</v>
      </c>
      <c r="E769" s="230" t="s">
        <v>857</v>
      </c>
      <c r="F769" s="232">
        <v>2875</v>
      </c>
      <c r="G769" s="232">
        <v>625</v>
      </c>
      <c r="H769" s="232">
        <v>302</v>
      </c>
      <c r="I769" s="232">
        <v>76</v>
      </c>
      <c r="J769" s="232">
        <v>1867</v>
      </c>
    </row>
    <row r="770" spans="3:10" x14ac:dyDescent="0.35">
      <c r="C770" s="228"/>
      <c r="D770" s="233">
        <v>764</v>
      </c>
      <c r="E770" s="230" t="s">
        <v>858</v>
      </c>
      <c r="F770" s="232">
        <v>2185</v>
      </c>
      <c r="G770" s="232">
        <v>432</v>
      </c>
      <c r="H770" s="232">
        <v>233</v>
      </c>
      <c r="I770" s="232">
        <v>35</v>
      </c>
      <c r="J770" s="232">
        <v>1684</v>
      </c>
    </row>
    <row r="771" spans="3:10" x14ac:dyDescent="0.35">
      <c r="C771" s="228"/>
      <c r="D771" s="233">
        <v>765</v>
      </c>
      <c r="E771" s="230" t="s">
        <v>859</v>
      </c>
      <c r="F771" s="232">
        <v>1447</v>
      </c>
      <c r="G771" s="232">
        <v>263</v>
      </c>
      <c r="H771" s="232">
        <v>247</v>
      </c>
      <c r="I771" s="232">
        <v>37</v>
      </c>
      <c r="J771" s="232">
        <v>1573</v>
      </c>
    </row>
    <row r="772" spans="3:10" x14ac:dyDescent="0.35">
      <c r="C772" s="228"/>
      <c r="D772" s="233">
        <v>766</v>
      </c>
      <c r="E772" s="230" t="s">
        <v>860</v>
      </c>
      <c r="F772" s="232">
        <v>903</v>
      </c>
      <c r="G772" s="232">
        <v>198</v>
      </c>
      <c r="H772" s="232">
        <v>288</v>
      </c>
      <c r="I772" s="232">
        <v>36</v>
      </c>
      <c r="J772" s="232">
        <v>2597</v>
      </c>
    </row>
    <row r="773" spans="3:10" x14ac:dyDescent="0.35">
      <c r="C773" s="228"/>
      <c r="D773" s="233">
        <v>767</v>
      </c>
      <c r="E773" s="230"/>
      <c r="F773" s="232"/>
      <c r="G773" s="232"/>
      <c r="H773" s="232"/>
      <c r="I773" s="232"/>
      <c r="J773" s="232"/>
    </row>
    <row r="774" spans="3:10" x14ac:dyDescent="0.35">
      <c r="C774" s="228"/>
      <c r="D774" s="231">
        <v>768</v>
      </c>
      <c r="E774" s="230"/>
      <c r="F774" s="232"/>
      <c r="G774" s="232"/>
      <c r="H774" s="232"/>
      <c r="I774" s="232"/>
      <c r="J774" s="232"/>
    </row>
    <row r="775" spans="3:10" x14ac:dyDescent="0.35">
      <c r="C775" s="228"/>
      <c r="D775" s="233">
        <v>769</v>
      </c>
      <c r="E775" s="230"/>
      <c r="F775" s="232"/>
      <c r="G775" s="232"/>
      <c r="H775" s="232"/>
      <c r="I775" s="232"/>
      <c r="J775" s="232"/>
    </row>
    <row r="776" spans="3:10" x14ac:dyDescent="0.35">
      <c r="C776" s="228"/>
      <c r="D776" s="233">
        <v>770</v>
      </c>
      <c r="E776" s="230"/>
      <c r="F776" s="232">
        <v>28397</v>
      </c>
      <c r="G776" s="232">
        <v>74255</v>
      </c>
      <c r="H776" s="232">
        <v>14985</v>
      </c>
      <c r="I776" s="232">
        <v>1436</v>
      </c>
      <c r="J776" s="232">
        <v>31322</v>
      </c>
    </row>
    <row r="777" spans="3:10" x14ac:dyDescent="0.35">
      <c r="C777" s="228" t="s">
        <v>715</v>
      </c>
      <c r="D777" s="233">
        <v>771</v>
      </c>
      <c r="E777" s="230" t="s">
        <v>845</v>
      </c>
      <c r="F777" s="232">
        <v>0</v>
      </c>
      <c r="G777" s="232">
        <v>7696</v>
      </c>
      <c r="H777" s="232">
        <v>853</v>
      </c>
      <c r="I777" s="232">
        <v>0</v>
      </c>
      <c r="J777" s="232">
        <v>516</v>
      </c>
    </row>
    <row r="778" spans="3:10" x14ac:dyDescent="0.35">
      <c r="C778" s="228"/>
      <c r="D778" s="233">
        <v>772</v>
      </c>
      <c r="E778" s="230" t="s">
        <v>647</v>
      </c>
      <c r="F778" s="232">
        <v>0</v>
      </c>
      <c r="G778" s="232">
        <v>7461</v>
      </c>
      <c r="H778" s="232">
        <v>1221</v>
      </c>
      <c r="I778" s="232">
        <v>0</v>
      </c>
      <c r="J778" s="232">
        <v>399</v>
      </c>
    </row>
    <row r="779" spans="3:10" x14ac:dyDescent="0.35">
      <c r="C779" s="228"/>
      <c r="D779" s="233">
        <v>773</v>
      </c>
      <c r="E779" s="228" t="s">
        <v>648</v>
      </c>
      <c r="F779" s="232">
        <v>0</v>
      </c>
      <c r="G779" s="232">
        <v>7054</v>
      </c>
      <c r="H779" s="232">
        <v>1616</v>
      </c>
      <c r="I779" s="232">
        <v>0</v>
      </c>
      <c r="J779" s="232">
        <v>376</v>
      </c>
    </row>
    <row r="780" spans="3:10" x14ac:dyDescent="0.35">
      <c r="C780" s="228"/>
      <c r="D780" s="233">
        <v>774</v>
      </c>
      <c r="E780" s="228" t="s">
        <v>846</v>
      </c>
      <c r="F780" s="228">
        <v>94</v>
      </c>
      <c r="G780" s="228">
        <v>7046</v>
      </c>
      <c r="H780" s="228">
        <v>1973</v>
      </c>
      <c r="I780" s="228">
        <v>94</v>
      </c>
      <c r="J780" s="228">
        <v>759</v>
      </c>
    </row>
    <row r="781" spans="3:10" x14ac:dyDescent="0.35">
      <c r="C781" s="228"/>
      <c r="D781" s="233">
        <v>775</v>
      </c>
      <c r="E781" s="228" t="s">
        <v>847</v>
      </c>
      <c r="F781" s="228">
        <v>849</v>
      </c>
      <c r="G781" s="228">
        <v>5695</v>
      </c>
      <c r="H781" s="228">
        <v>1780</v>
      </c>
      <c r="I781" s="228">
        <v>229</v>
      </c>
      <c r="J781" s="228">
        <v>1637</v>
      </c>
    </row>
    <row r="782" spans="3:10" x14ac:dyDescent="0.35">
      <c r="C782" s="228"/>
      <c r="D782" s="231">
        <v>776</v>
      </c>
      <c r="E782" s="228" t="s">
        <v>848</v>
      </c>
      <c r="F782" s="228">
        <v>2781</v>
      </c>
      <c r="G782" s="228">
        <v>3786</v>
      </c>
      <c r="H782" s="228">
        <v>1070</v>
      </c>
      <c r="I782" s="228">
        <v>218</v>
      </c>
      <c r="J782" s="228">
        <v>2044</v>
      </c>
    </row>
    <row r="783" spans="3:10" x14ac:dyDescent="0.35">
      <c r="C783" s="230"/>
      <c r="D783" s="233">
        <v>777</v>
      </c>
      <c r="E783" s="230" t="s">
        <v>849</v>
      </c>
      <c r="F783" s="232">
        <v>2520</v>
      </c>
      <c r="G783" s="232">
        <v>5280</v>
      </c>
      <c r="H783" s="232">
        <v>711</v>
      </c>
      <c r="I783" s="232">
        <v>133</v>
      </c>
      <c r="J783" s="232">
        <v>1806</v>
      </c>
    </row>
    <row r="784" spans="3:10" x14ac:dyDescent="0.35">
      <c r="C784" s="228"/>
      <c r="D784" s="233">
        <v>778</v>
      </c>
      <c r="E784" s="234" t="s">
        <v>850</v>
      </c>
      <c r="F784" s="232">
        <v>1107</v>
      </c>
      <c r="G784" s="232">
        <v>6887</v>
      </c>
      <c r="H784" s="232">
        <v>713</v>
      </c>
      <c r="I784" s="232">
        <v>73</v>
      </c>
      <c r="J784" s="232">
        <v>1501</v>
      </c>
    </row>
    <row r="785" spans="3:10" x14ac:dyDescent="0.35">
      <c r="C785" s="228"/>
      <c r="D785" s="233">
        <v>779</v>
      </c>
      <c r="E785" s="237" t="s">
        <v>851</v>
      </c>
      <c r="F785" s="232">
        <v>775</v>
      </c>
      <c r="G785" s="232">
        <v>7156</v>
      </c>
      <c r="H785" s="232">
        <v>1061</v>
      </c>
      <c r="I785" s="232">
        <v>55</v>
      </c>
      <c r="J785" s="232">
        <v>1448</v>
      </c>
    </row>
    <row r="786" spans="3:10" x14ac:dyDescent="0.35">
      <c r="C786" s="228"/>
      <c r="D786" s="233">
        <v>780</v>
      </c>
      <c r="E786" s="230" t="s">
        <v>852</v>
      </c>
      <c r="F786" s="232">
        <v>888</v>
      </c>
      <c r="G786" s="232">
        <v>7175</v>
      </c>
      <c r="H786" s="232">
        <v>1307</v>
      </c>
      <c r="I786" s="232">
        <v>62</v>
      </c>
      <c r="J786" s="232">
        <v>1597</v>
      </c>
    </row>
    <row r="787" spans="3:10" x14ac:dyDescent="0.35">
      <c r="C787" s="228"/>
      <c r="D787" s="233">
        <v>781</v>
      </c>
      <c r="E787" s="230" t="s">
        <v>853</v>
      </c>
      <c r="F787" s="232">
        <v>1430</v>
      </c>
      <c r="G787" s="232">
        <v>6561</v>
      </c>
      <c r="H787" s="232">
        <v>1291</v>
      </c>
      <c r="I787" s="232">
        <v>53</v>
      </c>
      <c r="J787" s="232">
        <v>1627</v>
      </c>
    </row>
    <row r="788" spans="3:10" x14ac:dyDescent="0.35">
      <c r="C788" s="228"/>
      <c r="D788" s="233">
        <v>782</v>
      </c>
      <c r="E788" s="230" t="s">
        <v>854</v>
      </c>
      <c r="F788" s="232">
        <v>2769</v>
      </c>
      <c r="G788" s="232">
        <v>4940</v>
      </c>
      <c r="H788" s="232">
        <v>904</v>
      </c>
      <c r="I788" s="232">
        <v>57</v>
      </c>
      <c r="J788" s="232">
        <v>1836</v>
      </c>
    </row>
    <row r="789" spans="3:10" x14ac:dyDescent="0.35">
      <c r="C789" s="228"/>
      <c r="D789" s="233">
        <v>783</v>
      </c>
      <c r="E789" s="230" t="s">
        <v>855</v>
      </c>
      <c r="F789" s="232">
        <v>4037</v>
      </c>
      <c r="G789" s="232">
        <v>2638</v>
      </c>
      <c r="H789" s="232">
        <v>587</v>
      </c>
      <c r="I789" s="232">
        <v>72</v>
      </c>
      <c r="J789" s="232">
        <v>1996</v>
      </c>
    </row>
    <row r="790" spans="3:10" x14ac:dyDescent="0.35">
      <c r="C790" s="228"/>
      <c r="D790" s="231">
        <v>784</v>
      </c>
      <c r="E790" s="230" t="s">
        <v>856</v>
      </c>
      <c r="F790" s="232">
        <v>4176</v>
      </c>
      <c r="G790" s="232">
        <v>1362</v>
      </c>
      <c r="H790" s="232">
        <v>365</v>
      </c>
      <c r="I790" s="232">
        <v>66</v>
      </c>
      <c r="J790" s="232">
        <v>1953</v>
      </c>
    </row>
    <row r="791" spans="3:10" x14ac:dyDescent="0.35">
      <c r="C791" s="228"/>
      <c r="D791" s="233">
        <v>785</v>
      </c>
      <c r="E791" s="230" t="s">
        <v>857</v>
      </c>
      <c r="F791" s="232">
        <v>2900</v>
      </c>
      <c r="G791" s="232">
        <v>682</v>
      </c>
      <c r="H791" s="232">
        <v>262</v>
      </c>
      <c r="I791" s="232">
        <v>42</v>
      </c>
      <c r="J791" s="232">
        <v>1528</v>
      </c>
    </row>
    <row r="792" spans="3:10" x14ac:dyDescent="0.35">
      <c r="C792" s="228"/>
      <c r="D792" s="233">
        <v>786</v>
      </c>
      <c r="E792" s="230" t="s">
        <v>858</v>
      </c>
      <c r="F792" s="232">
        <v>2093</v>
      </c>
      <c r="G792" s="232">
        <v>389</v>
      </c>
      <c r="H792" s="232">
        <v>200</v>
      </c>
      <c r="I792" s="232">
        <v>35</v>
      </c>
      <c r="J792" s="232">
        <v>1399</v>
      </c>
    </row>
    <row r="793" spans="3:10" x14ac:dyDescent="0.35">
      <c r="C793" s="228"/>
      <c r="D793" s="233">
        <v>787</v>
      </c>
      <c r="E793" s="230" t="s">
        <v>859</v>
      </c>
      <c r="F793" s="232">
        <v>1131</v>
      </c>
      <c r="G793" s="232">
        <v>234</v>
      </c>
      <c r="H793" s="232">
        <v>176</v>
      </c>
      <c r="I793" s="232">
        <v>29</v>
      </c>
      <c r="J793" s="232">
        <v>1316</v>
      </c>
    </row>
    <row r="794" spans="3:10" x14ac:dyDescent="0.35">
      <c r="C794" s="228"/>
      <c r="D794" s="233">
        <v>788</v>
      </c>
      <c r="E794" s="230" t="s">
        <v>860</v>
      </c>
      <c r="F794" s="232">
        <v>700</v>
      </c>
      <c r="G794" s="232">
        <v>164</v>
      </c>
      <c r="H794" s="232">
        <v>189</v>
      </c>
      <c r="I794" s="232">
        <v>16</v>
      </c>
      <c r="J794" s="232">
        <v>2117</v>
      </c>
    </row>
    <row r="795" spans="3:10" x14ac:dyDescent="0.35">
      <c r="C795" s="228"/>
      <c r="D795" s="233">
        <v>789</v>
      </c>
      <c r="E795" s="230"/>
      <c r="F795" s="232"/>
      <c r="G795" s="232"/>
      <c r="H795" s="232"/>
      <c r="I795" s="232"/>
      <c r="J795" s="232"/>
    </row>
    <row r="796" spans="3:10" x14ac:dyDescent="0.35">
      <c r="C796" s="228"/>
      <c r="D796" s="233">
        <v>790</v>
      </c>
      <c r="E796" s="230"/>
      <c r="F796" s="232"/>
      <c r="G796" s="232"/>
      <c r="H796" s="232"/>
      <c r="I796" s="232"/>
      <c r="J796" s="232"/>
    </row>
    <row r="797" spans="3:10" x14ac:dyDescent="0.35">
      <c r="C797" s="228"/>
      <c r="D797" s="233">
        <v>791</v>
      </c>
      <c r="E797" s="230"/>
      <c r="F797" s="232"/>
      <c r="G797" s="232"/>
      <c r="H797" s="232"/>
      <c r="I797" s="232"/>
      <c r="J797" s="232"/>
    </row>
    <row r="798" spans="3:10" x14ac:dyDescent="0.35">
      <c r="C798" s="228"/>
      <c r="D798" s="231">
        <v>792</v>
      </c>
      <c r="E798" s="230"/>
      <c r="F798" s="232">
        <v>28250</v>
      </c>
      <c r="G798" s="232">
        <v>82206</v>
      </c>
      <c r="H798" s="232">
        <v>16279</v>
      </c>
      <c r="I798" s="232">
        <v>1234</v>
      </c>
      <c r="J798" s="232">
        <v>25855</v>
      </c>
    </row>
    <row r="799" spans="3:10" x14ac:dyDescent="0.35">
      <c r="C799" s="228" t="s">
        <v>941</v>
      </c>
      <c r="D799" s="233">
        <v>793</v>
      </c>
      <c r="E799" s="230" t="s">
        <v>845</v>
      </c>
      <c r="F799" s="232">
        <v>0</v>
      </c>
      <c r="G799" s="232">
        <v>2996</v>
      </c>
      <c r="H799" s="232">
        <v>997</v>
      </c>
      <c r="I799" s="232">
        <v>0</v>
      </c>
      <c r="J799" s="232">
        <v>346</v>
      </c>
    </row>
    <row r="800" spans="3:10" x14ac:dyDescent="0.35">
      <c r="C800" s="228"/>
      <c r="D800" s="233">
        <v>794</v>
      </c>
      <c r="E800" s="228" t="s">
        <v>647</v>
      </c>
      <c r="F800" s="232">
        <v>0</v>
      </c>
      <c r="G800" s="232">
        <v>3010</v>
      </c>
      <c r="H800" s="232">
        <v>1175</v>
      </c>
      <c r="I800" s="232">
        <v>0</v>
      </c>
      <c r="J800" s="232">
        <v>361</v>
      </c>
    </row>
    <row r="801" spans="3:10" x14ac:dyDescent="0.35">
      <c r="C801" s="228"/>
      <c r="D801" s="233">
        <v>795</v>
      </c>
      <c r="E801" s="228" t="s">
        <v>648</v>
      </c>
      <c r="F801" s="228">
        <v>0</v>
      </c>
      <c r="G801" s="228">
        <v>2799</v>
      </c>
      <c r="H801" s="228">
        <v>1204</v>
      </c>
      <c r="I801" s="228">
        <v>0</v>
      </c>
      <c r="J801" s="228">
        <v>332</v>
      </c>
    </row>
    <row r="802" spans="3:10" x14ac:dyDescent="0.35">
      <c r="C802" s="228"/>
      <c r="D802" s="233">
        <v>796</v>
      </c>
      <c r="E802" s="228" t="s">
        <v>846</v>
      </c>
      <c r="F802" s="228">
        <v>96</v>
      </c>
      <c r="G802" s="228">
        <v>2381</v>
      </c>
      <c r="H802" s="228">
        <v>1189</v>
      </c>
      <c r="I802" s="228">
        <v>57</v>
      </c>
      <c r="J802" s="228">
        <v>696</v>
      </c>
    </row>
    <row r="803" spans="3:10" x14ac:dyDescent="0.35">
      <c r="C803" s="228"/>
      <c r="D803" s="233">
        <v>797</v>
      </c>
      <c r="E803" s="228" t="s">
        <v>847</v>
      </c>
      <c r="F803" s="228">
        <v>778</v>
      </c>
      <c r="G803" s="228">
        <v>1543</v>
      </c>
      <c r="H803" s="228">
        <v>744</v>
      </c>
      <c r="I803" s="228">
        <v>91</v>
      </c>
      <c r="J803" s="228">
        <v>1672</v>
      </c>
    </row>
    <row r="804" spans="3:10" x14ac:dyDescent="0.35">
      <c r="C804" s="230"/>
      <c r="D804" s="233">
        <v>798</v>
      </c>
      <c r="E804" s="230" t="s">
        <v>848</v>
      </c>
      <c r="F804" s="232">
        <v>1057</v>
      </c>
      <c r="G804" s="232">
        <v>1428</v>
      </c>
      <c r="H804" s="232">
        <v>523</v>
      </c>
      <c r="I804" s="232">
        <v>74</v>
      </c>
      <c r="J804" s="232">
        <v>1490</v>
      </c>
    </row>
    <row r="805" spans="3:10" x14ac:dyDescent="0.35">
      <c r="C805" s="228"/>
      <c r="D805" s="233">
        <v>799</v>
      </c>
      <c r="E805" s="234" t="s">
        <v>849</v>
      </c>
      <c r="F805" s="232">
        <v>599</v>
      </c>
      <c r="G805" s="232">
        <v>2172</v>
      </c>
      <c r="H805" s="232">
        <v>519</v>
      </c>
      <c r="I805" s="232">
        <v>41</v>
      </c>
      <c r="J805" s="232">
        <v>1128</v>
      </c>
    </row>
    <row r="806" spans="3:10" x14ac:dyDescent="0.35">
      <c r="C806" s="228"/>
      <c r="D806" s="231">
        <v>800</v>
      </c>
      <c r="E806" s="237" t="s">
        <v>850</v>
      </c>
      <c r="F806" s="232">
        <v>342</v>
      </c>
      <c r="G806" s="232">
        <v>2284</v>
      </c>
      <c r="H806" s="232">
        <v>541</v>
      </c>
      <c r="I806" s="232">
        <v>14</v>
      </c>
      <c r="J806" s="232">
        <v>856</v>
      </c>
    </row>
    <row r="807" spans="3:10" x14ac:dyDescent="0.35">
      <c r="C807" s="228"/>
      <c r="D807" s="233">
        <v>801</v>
      </c>
      <c r="E807" s="230" t="s">
        <v>851</v>
      </c>
      <c r="F807" s="232">
        <v>310</v>
      </c>
      <c r="G807" s="232">
        <v>2325</v>
      </c>
      <c r="H807" s="232">
        <v>608</v>
      </c>
      <c r="I807" s="232">
        <v>10</v>
      </c>
      <c r="J807" s="232">
        <v>972</v>
      </c>
    </row>
    <row r="808" spans="3:10" x14ac:dyDescent="0.35">
      <c r="C808" s="228"/>
      <c r="D808" s="233">
        <v>802</v>
      </c>
      <c r="E808" s="230" t="s">
        <v>852</v>
      </c>
      <c r="F808" s="232">
        <v>553</v>
      </c>
      <c r="G808" s="232">
        <v>2267</v>
      </c>
      <c r="H808" s="232">
        <v>634</v>
      </c>
      <c r="I808" s="232">
        <v>18</v>
      </c>
      <c r="J808" s="232">
        <v>1132</v>
      </c>
    </row>
    <row r="809" spans="3:10" x14ac:dyDescent="0.35">
      <c r="C809" s="228"/>
      <c r="D809" s="233">
        <v>803</v>
      </c>
      <c r="E809" s="230" t="s">
        <v>853</v>
      </c>
      <c r="F809" s="232">
        <v>1183</v>
      </c>
      <c r="G809" s="232">
        <v>1822</v>
      </c>
      <c r="H809" s="232">
        <v>530</v>
      </c>
      <c r="I809" s="232">
        <v>33</v>
      </c>
      <c r="J809" s="232">
        <v>1375</v>
      </c>
    </row>
    <row r="810" spans="3:10" x14ac:dyDescent="0.35">
      <c r="C810" s="228"/>
      <c r="D810" s="233">
        <v>804</v>
      </c>
      <c r="E810" s="230" t="s">
        <v>854</v>
      </c>
      <c r="F810" s="232">
        <v>2006</v>
      </c>
      <c r="G810" s="232">
        <v>1169</v>
      </c>
      <c r="H810" s="232">
        <v>346</v>
      </c>
      <c r="I810" s="232">
        <v>29</v>
      </c>
      <c r="J810" s="232">
        <v>1537</v>
      </c>
    </row>
    <row r="811" spans="3:10" x14ac:dyDescent="0.35">
      <c r="C811" s="228"/>
      <c r="D811" s="233">
        <v>805</v>
      </c>
      <c r="E811" s="230" t="s">
        <v>855</v>
      </c>
      <c r="F811" s="232">
        <v>2289</v>
      </c>
      <c r="G811" s="232">
        <v>577</v>
      </c>
      <c r="H811" s="232">
        <v>223</v>
      </c>
      <c r="I811" s="232">
        <v>30</v>
      </c>
      <c r="J811" s="232">
        <v>1531</v>
      </c>
    </row>
    <row r="812" spans="3:10" x14ac:dyDescent="0.35">
      <c r="C812" s="228"/>
      <c r="D812" s="233">
        <v>806</v>
      </c>
      <c r="E812" s="230" t="s">
        <v>856</v>
      </c>
      <c r="F812" s="232">
        <v>2165</v>
      </c>
      <c r="G812" s="232">
        <v>331</v>
      </c>
      <c r="H812" s="232">
        <v>156</v>
      </c>
      <c r="I812" s="232">
        <v>45</v>
      </c>
      <c r="J812" s="232">
        <v>1391</v>
      </c>
    </row>
    <row r="813" spans="3:10" x14ac:dyDescent="0.35">
      <c r="C813" s="228"/>
      <c r="D813" s="233">
        <v>807</v>
      </c>
      <c r="E813" s="230" t="s">
        <v>857</v>
      </c>
      <c r="F813" s="232">
        <v>1580</v>
      </c>
      <c r="G813" s="232">
        <v>184</v>
      </c>
      <c r="H813" s="232">
        <v>104</v>
      </c>
      <c r="I813" s="232">
        <v>9</v>
      </c>
      <c r="J813" s="232">
        <v>1114</v>
      </c>
    </row>
    <row r="814" spans="3:10" x14ac:dyDescent="0.35">
      <c r="C814" s="228"/>
      <c r="D814" s="231">
        <v>808</v>
      </c>
      <c r="E814" s="230" t="s">
        <v>858</v>
      </c>
      <c r="F814" s="232">
        <v>1169</v>
      </c>
      <c r="G814" s="232">
        <v>110</v>
      </c>
      <c r="H814" s="232">
        <v>98</v>
      </c>
      <c r="I814" s="232">
        <v>22</v>
      </c>
      <c r="J814" s="232">
        <v>1011</v>
      </c>
    </row>
    <row r="815" spans="3:10" x14ac:dyDescent="0.35">
      <c r="C815" s="228"/>
      <c r="D815" s="233">
        <v>809</v>
      </c>
      <c r="E815" s="230" t="s">
        <v>859</v>
      </c>
      <c r="F815" s="232">
        <v>640</v>
      </c>
      <c r="G815" s="232">
        <v>43</v>
      </c>
      <c r="H815" s="232">
        <v>74</v>
      </c>
      <c r="I815" s="232">
        <v>7</v>
      </c>
      <c r="J815" s="232">
        <v>924</v>
      </c>
    </row>
    <row r="816" spans="3:10" x14ac:dyDescent="0.35">
      <c r="C816" s="228"/>
      <c r="D816" s="233">
        <v>810</v>
      </c>
      <c r="E816" s="230" t="s">
        <v>860</v>
      </c>
      <c r="F816" s="232">
        <v>377</v>
      </c>
      <c r="G816" s="232">
        <v>51</v>
      </c>
      <c r="H816" s="232">
        <v>96</v>
      </c>
      <c r="I816" s="232">
        <v>5</v>
      </c>
      <c r="J816" s="232">
        <v>1254</v>
      </c>
    </row>
    <row r="817" spans="3:10" x14ac:dyDescent="0.35">
      <c r="C817" s="228"/>
      <c r="D817" s="233">
        <v>811</v>
      </c>
      <c r="E817" s="230"/>
      <c r="F817" s="232"/>
      <c r="G817" s="232"/>
      <c r="H817" s="232"/>
      <c r="I817" s="232"/>
      <c r="J817" s="232"/>
    </row>
    <row r="818" spans="3:10" x14ac:dyDescent="0.35">
      <c r="C818" s="228"/>
      <c r="D818" s="233">
        <v>812</v>
      </c>
      <c r="E818" s="230"/>
      <c r="F818" s="232"/>
      <c r="G818" s="232"/>
      <c r="H818" s="232"/>
      <c r="I818" s="232"/>
      <c r="J818" s="232"/>
    </row>
    <row r="819" spans="3:10" x14ac:dyDescent="0.35">
      <c r="C819" s="228"/>
      <c r="D819" s="233">
        <v>813</v>
      </c>
      <c r="E819" s="230"/>
      <c r="F819" s="232"/>
      <c r="G819" s="232"/>
      <c r="H819" s="232"/>
      <c r="I819" s="232"/>
      <c r="J819" s="232"/>
    </row>
    <row r="820" spans="3:10" x14ac:dyDescent="0.35">
      <c r="C820" s="228"/>
      <c r="D820" s="233">
        <v>814</v>
      </c>
      <c r="E820" s="230"/>
      <c r="F820" s="232">
        <v>15144</v>
      </c>
      <c r="G820" s="232">
        <v>27492</v>
      </c>
      <c r="H820" s="232">
        <v>9761</v>
      </c>
      <c r="I820" s="232">
        <v>485</v>
      </c>
      <c r="J820" s="232">
        <v>19122</v>
      </c>
    </row>
    <row r="821" spans="3:10" x14ac:dyDescent="0.35">
      <c r="C821" s="228" t="s">
        <v>716</v>
      </c>
      <c r="D821" s="233">
        <v>815</v>
      </c>
      <c r="E821" s="228" t="s">
        <v>845</v>
      </c>
      <c r="F821" s="232">
        <v>0</v>
      </c>
      <c r="G821" s="232">
        <v>260</v>
      </c>
      <c r="H821" s="232">
        <v>43</v>
      </c>
      <c r="I821" s="232">
        <v>0</v>
      </c>
      <c r="J821" s="232">
        <v>34</v>
      </c>
    </row>
    <row r="822" spans="3:10" x14ac:dyDescent="0.35">
      <c r="C822" s="228"/>
      <c r="D822" s="231">
        <v>816</v>
      </c>
      <c r="E822" s="228" t="s">
        <v>647</v>
      </c>
      <c r="F822" s="228">
        <v>0</v>
      </c>
      <c r="G822" s="228">
        <v>310</v>
      </c>
      <c r="H822" s="228">
        <v>44</v>
      </c>
      <c r="I822" s="228">
        <v>0</v>
      </c>
      <c r="J822" s="228">
        <v>51</v>
      </c>
    </row>
    <row r="823" spans="3:10" x14ac:dyDescent="0.35">
      <c r="C823" s="228"/>
      <c r="D823" s="233">
        <v>817</v>
      </c>
      <c r="E823" s="228" t="s">
        <v>648</v>
      </c>
      <c r="F823" s="228">
        <v>0</v>
      </c>
      <c r="G823" s="228">
        <v>319</v>
      </c>
      <c r="H823" s="228">
        <v>74</v>
      </c>
      <c r="I823" s="228">
        <v>0</v>
      </c>
      <c r="J823" s="228">
        <v>61</v>
      </c>
    </row>
    <row r="824" spans="3:10" x14ac:dyDescent="0.35">
      <c r="C824" s="228"/>
      <c r="D824" s="233">
        <v>818</v>
      </c>
      <c r="E824" s="228" t="s">
        <v>846</v>
      </c>
      <c r="F824" s="228">
        <v>7</v>
      </c>
      <c r="G824" s="228">
        <v>243</v>
      </c>
      <c r="H824" s="228">
        <v>64</v>
      </c>
      <c r="I824" s="228">
        <v>0</v>
      </c>
      <c r="J824" s="228">
        <v>68</v>
      </c>
    </row>
    <row r="825" spans="3:10" x14ac:dyDescent="0.35">
      <c r="C825" s="230"/>
      <c r="D825" s="233">
        <v>819</v>
      </c>
      <c r="E825" s="230" t="s">
        <v>847</v>
      </c>
      <c r="F825" s="232">
        <v>24</v>
      </c>
      <c r="G825" s="232">
        <v>77</v>
      </c>
      <c r="H825" s="232">
        <v>41</v>
      </c>
      <c r="I825" s="232">
        <v>4</v>
      </c>
      <c r="J825" s="232">
        <v>89</v>
      </c>
    </row>
    <row r="826" spans="3:10" x14ac:dyDescent="0.35">
      <c r="C826" s="228"/>
      <c r="D826" s="233">
        <v>820</v>
      </c>
      <c r="E826" s="234" t="s">
        <v>848</v>
      </c>
      <c r="F826" s="232">
        <v>42</v>
      </c>
      <c r="G826" s="232">
        <v>88</v>
      </c>
      <c r="H826" s="232">
        <v>20</v>
      </c>
      <c r="I826" s="232">
        <v>3</v>
      </c>
      <c r="J826" s="232">
        <v>86</v>
      </c>
    </row>
    <row r="827" spans="3:10" x14ac:dyDescent="0.35">
      <c r="C827" s="228"/>
      <c r="D827" s="233">
        <v>821</v>
      </c>
      <c r="E827" s="237" t="s">
        <v>849</v>
      </c>
      <c r="F827" s="232">
        <v>32</v>
      </c>
      <c r="G827" s="232">
        <v>158</v>
      </c>
      <c r="H827" s="232">
        <v>21</v>
      </c>
      <c r="I827" s="232">
        <v>0</v>
      </c>
      <c r="J827" s="232">
        <v>70</v>
      </c>
    </row>
    <row r="828" spans="3:10" x14ac:dyDescent="0.35">
      <c r="C828" s="228"/>
      <c r="D828" s="233">
        <v>822</v>
      </c>
      <c r="E828" s="230" t="s">
        <v>850</v>
      </c>
      <c r="F828" s="232">
        <v>22</v>
      </c>
      <c r="G828" s="232">
        <v>211</v>
      </c>
      <c r="H828" s="232">
        <v>23</v>
      </c>
      <c r="I828" s="232">
        <v>0</v>
      </c>
      <c r="J828" s="232">
        <v>61</v>
      </c>
    </row>
    <row r="829" spans="3:10" x14ac:dyDescent="0.35">
      <c r="C829" s="228"/>
      <c r="D829" s="233">
        <v>823</v>
      </c>
      <c r="E829" s="230" t="s">
        <v>851</v>
      </c>
      <c r="F829" s="232">
        <v>33</v>
      </c>
      <c r="G829" s="232">
        <v>221</v>
      </c>
      <c r="H829" s="232">
        <v>32</v>
      </c>
      <c r="I829" s="232">
        <v>0</v>
      </c>
      <c r="J829" s="232">
        <v>106</v>
      </c>
    </row>
    <row r="830" spans="3:10" x14ac:dyDescent="0.35">
      <c r="C830" s="228"/>
      <c r="D830" s="231">
        <v>824</v>
      </c>
      <c r="E830" s="230" t="s">
        <v>852</v>
      </c>
      <c r="F830" s="232">
        <v>73</v>
      </c>
      <c r="G830" s="232">
        <v>230</v>
      </c>
      <c r="H830" s="232">
        <v>44</v>
      </c>
      <c r="I830" s="232">
        <v>0</v>
      </c>
      <c r="J830" s="232">
        <v>149</v>
      </c>
    </row>
    <row r="831" spans="3:10" x14ac:dyDescent="0.35">
      <c r="C831" s="228"/>
      <c r="D831" s="233">
        <v>825</v>
      </c>
      <c r="E831" s="230" t="s">
        <v>853</v>
      </c>
      <c r="F831" s="232">
        <v>155</v>
      </c>
      <c r="G831" s="232">
        <v>176</v>
      </c>
      <c r="H831" s="232">
        <v>50</v>
      </c>
      <c r="I831" s="232">
        <v>5</v>
      </c>
      <c r="J831" s="232">
        <v>164</v>
      </c>
    </row>
    <row r="832" spans="3:10" x14ac:dyDescent="0.35">
      <c r="C832" s="228"/>
      <c r="D832" s="233">
        <v>826</v>
      </c>
      <c r="E832" s="230" t="s">
        <v>854</v>
      </c>
      <c r="F832" s="232">
        <v>312</v>
      </c>
      <c r="G832" s="232">
        <v>109</v>
      </c>
      <c r="H832" s="232">
        <v>39</v>
      </c>
      <c r="I832" s="232">
        <v>3</v>
      </c>
      <c r="J832" s="232">
        <v>224</v>
      </c>
    </row>
    <row r="833" spans="3:10" x14ac:dyDescent="0.35">
      <c r="C833" s="228"/>
      <c r="D833" s="233">
        <v>827</v>
      </c>
      <c r="E833" s="230" t="s">
        <v>855</v>
      </c>
      <c r="F833" s="232">
        <v>344</v>
      </c>
      <c r="G833" s="232">
        <v>61</v>
      </c>
      <c r="H833" s="232">
        <v>24</v>
      </c>
      <c r="I833" s="232">
        <v>0</v>
      </c>
      <c r="J833" s="232">
        <v>207</v>
      </c>
    </row>
    <row r="834" spans="3:10" x14ac:dyDescent="0.35">
      <c r="C834" s="228"/>
      <c r="D834" s="233">
        <v>828</v>
      </c>
      <c r="E834" s="230" t="s">
        <v>856</v>
      </c>
      <c r="F834" s="232">
        <v>341</v>
      </c>
      <c r="G834" s="232">
        <v>23</v>
      </c>
      <c r="H834" s="232">
        <v>13</v>
      </c>
      <c r="I834" s="232">
        <v>4</v>
      </c>
      <c r="J834" s="232">
        <v>278</v>
      </c>
    </row>
    <row r="835" spans="3:10" x14ac:dyDescent="0.35">
      <c r="C835" s="228"/>
      <c r="D835" s="233">
        <v>829</v>
      </c>
      <c r="E835" s="230" t="s">
        <v>857</v>
      </c>
      <c r="F835" s="232">
        <v>237</v>
      </c>
      <c r="G835" s="232">
        <v>14</v>
      </c>
      <c r="H835" s="232">
        <v>14</v>
      </c>
      <c r="I835" s="232">
        <v>4</v>
      </c>
      <c r="J835" s="232">
        <v>186</v>
      </c>
    </row>
    <row r="836" spans="3:10" x14ac:dyDescent="0.35">
      <c r="C836" s="228"/>
      <c r="D836" s="233">
        <v>830</v>
      </c>
      <c r="E836" s="230" t="s">
        <v>858</v>
      </c>
      <c r="F836" s="232">
        <v>165</v>
      </c>
      <c r="G836" s="232">
        <v>15</v>
      </c>
      <c r="H836" s="232">
        <v>5</v>
      </c>
      <c r="I836" s="232">
        <v>0</v>
      </c>
      <c r="J836" s="232">
        <v>154</v>
      </c>
    </row>
    <row r="837" spans="3:10" x14ac:dyDescent="0.35">
      <c r="C837" s="228"/>
      <c r="D837" s="233">
        <v>831</v>
      </c>
      <c r="E837" s="230" t="s">
        <v>859</v>
      </c>
      <c r="F837" s="232">
        <v>103</v>
      </c>
      <c r="G837" s="232">
        <v>12</v>
      </c>
      <c r="H837" s="232">
        <v>7</v>
      </c>
      <c r="I837" s="232">
        <v>0</v>
      </c>
      <c r="J837" s="232">
        <v>130</v>
      </c>
    </row>
    <row r="838" spans="3:10" x14ac:dyDescent="0.35">
      <c r="C838" s="228"/>
      <c r="D838" s="231">
        <v>832</v>
      </c>
      <c r="E838" s="230" t="s">
        <v>860</v>
      </c>
      <c r="F838" s="232">
        <v>49</v>
      </c>
      <c r="G838" s="232">
        <v>4</v>
      </c>
      <c r="H838" s="232">
        <v>24</v>
      </c>
      <c r="I838" s="232">
        <v>9</v>
      </c>
      <c r="J838" s="232">
        <v>163</v>
      </c>
    </row>
    <row r="839" spans="3:10" x14ac:dyDescent="0.35">
      <c r="C839" s="228"/>
      <c r="D839" s="233">
        <v>833</v>
      </c>
      <c r="E839" s="230"/>
      <c r="F839" s="232"/>
      <c r="G839" s="232"/>
      <c r="H839" s="232"/>
      <c r="I839" s="232"/>
      <c r="J839" s="232"/>
    </row>
    <row r="840" spans="3:10" x14ac:dyDescent="0.35">
      <c r="C840" s="228"/>
      <c r="D840" s="233">
        <v>834</v>
      </c>
      <c r="E840" s="230"/>
      <c r="F840" s="232"/>
      <c r="G840" s="232"/>
      <c r="H840" s="232"/>
      <c r="I840" s="232"/>
      <c r="J840" s="232"/>
    </row>
    <row r="841" spans="3:10" x14ac:dyDescent="0.35">
      <c r="C841" s="228"/>
      <c r="D841" s="233">
        <v>835</v>
      </c>
      <c r="E841" s="230"/>
      <c r="F841" s="232"/>
      <c r="G841" s="232"/>
      <c r="H841" s="232"/>
      <c r="I841" s="232"/>
      <c r="J841" s="232"/>
    </row>
    <row r="842" spans="3:10" x14ac:dyDescent="0.35">
      <c r="C842" s="228"/>
      <c r="D842" s="233">
        <v>836</v>
      </c>
      <c r="E842" s="228"/>
      <c r="F842" s="232">
        <v>1939</v>
      </c>
      <c r="G842" s="232">
        <v>2531</v>
      </c>
      <c r="H842" s="232">
        <v>582</v>
      </c>
      <c r="I842" s="232">
        <v>32</v>
      </c>
      <c r="J842" s="232">
        <v>2281</v>
      </c>
    </row>
    <row r="843" spans="3:10" x14ac:dyDescent="0.35">
      <c r="C843" s="228" t="s">
        <v>717</v>
      </c>
      <c r="D843" s="233">
        <v>837</v>
      </c>
      <c r="E843" s="228" t="s">
        <v>845</v>
      </c>
      <c r="F843" s="228">
        <v>0</v>
      </c>
      <c r="G843" s="228">
        <v>2449</v>
      </c>
      <c r="H843" s="228">
        <v>211</v>
      </c>
      <c r="I843" s="228">
        <v>0</v>
      </c>
      <c r="J843" s="228">
        <v>206</v>
      </c>
    </row>
    <row r="844" spans="3:10" x14ac:dyDescent="0.35">
      <c r="C844" s="228"/>
      <c r="D844" s="233">
        <v>838</v>
      </c>
      <c r="E844" s="228" t="s">
        <v>647</v>
      </c>
      <c r="F844" s="228">
        <v>0</v>
      </c>
      <c r="G844" s="228">
        <v>2702</v>
      </c>
      <c r="H844" s="228">
        <v>350</v>
      </c>
      <c r="I844" s="228">
        <v>0</v>
      </c>
      <c r="J844" s="228">
        <v>181</v>
      </c>
    </row>
    <row r="845" spans="3:10" x14ac:dyDescent="0.35">
      <c r="C845" s="228"/>
      <c r="D845" s="233">
        <v>839</v>
      </c>
      <c r="E845" s="228" t="s">
        <v>648</v>
      </c>
      <c r="F845" s="228">
        <v>0</v>
      </c>
      <c r="G845" s="228">
        <v>2612</v>
      </c>
      <c r="H845" s="228">
        <v>466</v>
      </c>
      <c r="I845" s="228">
        <v>0</v>
      </c>
      <c r="J845" s="228">
        <v>173</v>
      </c>
    </row>
    <row r="846" spans="3:10" x14ac:dyDescent="0.35">
      <c r="C846" s="230"/>
      <c r="D846" s="231">
        <v>840</v>
      </c>
      <c r="E846" s="230" t="s">
        <v>846</v>
      </c>
      <c r="F846" s="232">
        <v>22</v>
      </c>
      <c r="G846" s="232">
        <v>2043</v>
      </c>
      <c r="H846" s="232">
        <v>553</v>
      </c>
      <c r="I846" s="232">
        <v>14</v>
      </c>
      <c r="J846" s="232">
        <v>301</v>
      </c>
    </row>
    <row r="847" spans="3:10" x14ac:dyDescent="0.35">
      <c r="C847" s="228"/>
      <c r="D847" s="233">
        <v>841</v>
      </c>
      <c r="E847" s="234" t="s">
        <v>847</v>
      </c>
      <c r="F847" s="232">
        <v>177</v>
      </c>
      <c r="G847" s="232">
        <v>1123</v>
      </c>
      <c r="H847" s="232">
        <v>324</v>
      </c>
      <c r="I847" s="232">
        <v>43</v>
      </c>
      <c r="J847" s="232">
        <v>471</v>
      </c>
    </row>
    <row r="848" spans="3:10" x14ac:dyDescent="0.35">
      <c r="C848" s="228"/>
      <c r="D848" s="233">
        <v>842</v>
      </c>
      <c r="E848" s="237" t="s">
        <v>848</v>
      </c>
      <c r="F848" s="232">
        <v>427</v>
      </c>
      <c r="G848" s="232">
        <v>708</v>
      </c>
      <c r="H848" s="232">
        <v>165</v>
      </c>
      <c r="I848" s="232">
        <v>17</v>
      </c>
      <c r="J848" s="232">
        <v>441</v>
      </c>
    </row>
    <row r="849" spans="3:10" x14ac:dyDescent="0.35">
      <c r="C849" s="228"/>
      <c r="D849" s="233">
        <v>843</v>
      </c>
      <c r="E849" s="230" t="s">
        <v>849</v>
      </c>
      <c r="F849" s="232">
        <v>407</v>
      </c>
      <c r="G849" s="232">
        <v>1289</v>
      </c>
      <c r="H849" s="232">
        <v>115</v>
      </c>
      <c r="I849" s="232">
        <v>11</v>
      </c>
      <c r="J849" s="232">
        <v>335</v>
      </c>
    </row>
    <row r="850" spans="3:10" x14ac:dyDescent="0.35">
      <c r="C850" s="228"/>
      <c r="D850" s="233">
        <v>844</v>
      </c>
      <c r="E850" s="230" t="s">
        <v>850</v>
      </c>
      <c r="F850" s="232">
        <v>320</v>
      </c>
      <c r="G850" s="232">
        <v>1862</v>
      </c>
      <c r="H850" s="232">
        <v>170</v>
      </c>
      <c r="I850" s="232">
        <v>9</v>
      </c>
      <c r="J850" s="232">
        <v>356</v>
      </c>
    </row>
    <row r="851" spans="3:10" x14ac:dyDescent="0.35">
      <c r="C851" s="228"/>
      <c r="D851" s="233">
        <v>845</v>
      </c>
      <c r="E851" s="230" t="s">
        <v>851</v>
      </c>
      <c r="F851" s="232">
        <v>332</v>
      </c>
      <c r="G851" s="232">
        <v>2435</v>
      </c>
      <c r="H851" s="232">
        <v>239</v>
      </c>
      <c r="I851" s="232">
        <v>5</v>
      </c>
      <c r="J851" s="232">
        <v>454</v>
      </c>
    </row>
    <row r="852" spans="3:10" x14ac:dyDescent="0.35">
      <c r="C852" s="228"/>
      <c r="D852" s="233">
        <v>846</v>
      </c>
      <c r="E852" s="230" t="s">
        <v>852</v>
      </c>
      <c r="F852" s="232">
        <v>460</v>
      </c>
      <c r="G852" s="232">
        <v>2311</v>
      </c>
      <c r="H852" s="232">
        <v>307</v>
      </c>
      <c r="I852" s="232">
        <v>10</v>
      </c>
      <c r="J852" s="232">
        <v>570</v>
      </c>
    </row>
    <row r="853" spans="3:10" x14ac:dyDescent="0.35">
      <c r="C853" s="228"/>
      <c r="D853" s="233">
        <v>847</v>
      </c>
      <c r="E853" s="230" t="s">
        <v>853</v>
      </c>
      <c r="F853" s="232">
        <v>772</v>
      </c>
      <c r="G853" s="232">
        <v>1778</v>
      </c>
      <c r="H853" s="232">
        <v>286</v>
      </c>
      <c r="I853" s="232">
        <v>3</v>
      </c>
      <c r="J853" s="232">
        <v>579</v>
      </c>
    </row>
    <row r="854" spans="3:10" x14ac:dyDescent="0.35">
      <c r="C854" s="228"/>
      <c r="D854" s="231">
        <v>848</v>
      </c>
      <c r="E854" s="230" t="s">
        <v>854</v>
      </c>
      <c r="F854" s="232">
        <v>1234</v>
      </c>
      <c r="G854" s="232">
        <v>1115</v>
      </c>
      <c r="H854" s="232">
        <v>209</v>
      </c>
      <c r="I854" s="232">
        <v>13</v>
      </c>
      <c r="J854" s="232">
        <v>682</v>
      </c>
    </row>
    <row r="855" spans="3:10" x14ac:dyDescent="0.35">
      <c r="C855" s="228"/>
      <c r="D855" s="233">
        <v>849</v>
      </c>
      <c r="E855" s="230" t="s">
        <v>855</v>
      </c>
      <c r="F855" s="232">
        <v>1507</v>
      </c>
      <c r="G855" s="232">
        <v>535</v>
      </c>
      <c r="H855" s="232">
        <v>112</v>
      </c>
      <c r="I855" s="232">
        <v>22</v>
      </c>
      <c r="J855" s="232">
        <v>735</v>
      </c>
    </row>
    <row r="856" spans="3:10" x14ac:dyDescent="0.35">
      <c r="C856" s="228"/>
      <c r="D856" s="233">
        <v>850</v>
      </c>
      <c r="E856" s="230" t="s">
        <v>856</v>
      </c>
      <c r="F856" s="232">
        <v>1612</v>
      </c>
      <c r="G856" s="232">
        <v>311</v>
      </c>
      <c r="H856" s="232">
        <v>75</v>
      </c>
      <c r="I856" s="232">
        <v>18</v>
      </c>
      <c r="J856" s="232">
        <v>808</v>
      </c>
    </row>
    <row r="857" spans="3:10" x14ac:dyDescent="0.35">
      <c r="C857" s="228"/>
      <c r="D857" s="233">
        <v>851</v>
      </c>
      <c r="E857" s="230" t="s">
        <v>857</v>
      </c>
      <c r="F857" s="232">
        <v>1131</v>
      </c>
      <c r="G857" s="232">
        <v>149</v>
      </c>
      <c r="H857" s="232">
        <v>69</v>
      </c>
      <c r="I857" s="232">
        <v>15</v>
      </c>
      <c r="J857" s="232">
        <v>626</v>
      </c>
    </row>
    <row r="858" spans="3:10" x14ac:dyDescent="0.35">
      <c r="C858" s="228"/>
      <c r="D858" s="233">
        <v>852</v>
      </c>
      <c r="E858" s="230" t="s">
        <v>858</v>
      </c>
      <c r="F858" s="232">
        <v>651</v>
      </c>
      <c r="G858" s="232">
        <v>76</v>
      </c>
      <c r="H858" s="232">
        <v>33</v>
      </c>
      <c r="I858" s="232">
        <v>4</v>
      </c>
      <c r="J858" s="232">
        <v>423</v>
      </c>
    </row>
    <row r="859" spans="3:10" x14ac:dyDescent="0.35">
      <c r="C859" s="228"/>
      <c r="D859" s="233">
        <v>853</v>
      </c>
      <c r="E859" s="230" t="s">
        <v>859</v>
      </c>
      <c r="F859" s="232">
        <v>294</v>
      </c>
      <c r="G859" s="232">
        <v>42</v>
      </c>
      <c r="H859" s="232">
        <v>43</v>
      </c>
      <c r="I859" s="232">
        <v>6</v>
      </c>
      <c r="J859" s="232">
        <v>356</v>
      </c>
    </row>
    <row r="860" spans="3:10" x14ac:dyDescent="0.35">
      <c r="C860" s="228"/>
      <c r="D860" s="233">
        <v>854</v>
      </c>
      <c r="E860" s="230" t="s">
        <v>860</v>
      </c>
      <c r="F860" s="232">
        <v>173</v>
      </c>
      <c r="G860" s="232">
        <v>40</v>
      </c>
      <c r="H860" s="232">
        <v>65</v>
      </c>
      <c r="I860" s="232">
        <v>5</v>
      </c>
      <c r="J860" s="232">
        <v>530</v>
      </c>
    </row>
    <row r="861" spans="3:10" x14ac:dyDescent="0.35">
      <c r="C861" s="228"/>
      <c r="D861" s="233">
        <v>855</v>
      </c>
      <c r="E861" s="230"/>
      <c r="F861" s="232"/>
      <c r="G861" s="232"/>
      <c r="H861" s="232"/>
      <c r="I861" s="232"/>
      <c r="J861" s="232"/>
    </row>
    <row r="862" spans="3:10" x14ac:dyDescent="0.35">
      <c r="C862" s="228"/>
      <c r="D862" s="231">
        <v>856</v>
      </c>
      <c r="E862" s="230"/>
      <c r="F862" s="232"/>
      <c r="G862" s="232"/>
      <c r="H862" s="232"/>
      <c r="I862" s="232"/>
      <c r="J862" s="232"/>
    </row>
    <row r="863" spans="3:10" x14ac:dyDescent="0.35">
      <c r="C863" s="228"/>
      <c r="D863" s="233">
        <v>857</v>
      </c>
      <c r="E863" s="228"/>
      <c r="F863" s="232"/>
      <c r="G863" s="232"/>
      <c r="H863" s="232"/>
      <c r="I863" s="232"/>
      <c r="J863" s="232"/>
    </row>
    <row r="864" spans="3:10" x14ac:dyDescent="0.35">
      <c r="C864" s="228"/>
      <c r="D864" s="233">
        <v>858</v>
      </c>
      <c r="E864" s="228"/>
      <c r="F864" s="228">
        <v>9519</v>
      </c>
      <c r="G864" s="228">
        <v>23580</v>
      </c>
      <c r="H864" s="228">
        <v>3792</v>
      </c>
      <c r="I864" s="228">
        <v>195</v>
      </c>
      <c r="J864" s="228">
        <v>8227</v>
      </c>
    </row>
    <row r="865" spans="3:10" x14ac:dyDescent="0.35">
      <c r="C865" s="228" t="s">
        <v>718</v>
      </c>
      <c r="D865" s="233">
        <v>859</v>
      </c>
      <c r="E865" s="228" t="s">
        <v>845</v>
      </c>
      <c r="F865" s="228">
        <v>0</v>
      </c>
      <c r="G865" s="228">
        <v>4934</v>
      </c>
      <c r="H865" s="228">
        <v>359</v>
      </c>
      <c r="I865" s="228">
        <v>0</v>
      </c>
      <c r="J865" s="228">
        <v>300</v>
      </c>
    </row>
    <row r="866" spans="3:10" x14ac:dyDescent="0.35">
      <c r="C866" s="228"/>
      <c r="D866" s="233">
        <v>860</v>
      </c>
      <c r="E866" s="228" t="s">
        <v>647</v>
      </c>
      <c r="F866" s="228">
        <v>0</v>
      </c>
      <c r="G866" s="228">
        <v>5574</v>
      </c>
      <c r="H866" s="228">
        <v>687</v>
      </c>
      <c r="I866" s="232">
        <v>0</v>
      </c>
      <c r="J866" s="232">
        <v>337</v>
      </c>
    </row>
    <row r="867" spans="3:10" x14ac:dyDescent="0.35">
      <c r="C867" s="230"/>
      <c r="D867" s="233">
        <v>861</v>
      </c>
      <c r="E867" s="230" t="s">
        <v>648</v>
      </c>
      <c r="F867" s="232">
        <v>0</v>
      </c>
      <c r="G867" s="232">
        <v>5506</v>
      </c>
      <c r="H867" s="232">
        <v>897</v>
      </c>
      <c r="I867" s="232">
        <v>0</v>
      </c>
      <c r="J867" s="232">
        <v>314</v>
      </c>
    </row>
    <row r="868" spans="3:10" x14ac:dyDescent="0.35">
      <c r="C868" s="228"/>
      <c r="D868" s="233">
        <v>862</v>
      </c>
      <c r="E868" s="234" t="s">
        <v>846</v>
      </c>
      <c r="F868" s="232">
        <v>58</v>
      </c>
      <c r="G868" s="232">
        <v>5528</v>
      </c>
      <c r="H868" s="232">
        <v>1142</v>
      </c>
      <c r="I868" s="232">
        <v>122</v>
      </c>
      <c r="J868" s="232">
        <v>787</v>
      </c>
    </row>
    <row r="869" spans="3:10" x14ac:dyDescent="0.35">
      <c r="C869" s="228"/>
      <c r="D869" s="233">
        <v>863</v>
      </c>
      <c r="E869" s="237" t="s">
        <v>847</v>
      </c>
      <c r="F869" s="232">
        <v>405</v>
      </c>
      <c r="G869" s="232">
        <v>4239</v>
      </c>
      <c r="H869" s="232">
        <v>995</v>
      </c>
      <c r="I869" s="232">
        <v>242</v>
      </c>
      <c r="J869" s="232">
        <v>1378</v>
      </c>
    </row>
    <row r="870" spans="3:10" x14ac:dyDescent="0.35">
      <c r="C870" s="228"/>
      <c r="D870" s="231">
        <v>864</v>
      </c>
      <c r="E870" s="230" t="s">
        <v>848</v>
      </c>
      <c r="F870" s="232">
        <v>1581</v>
      </c>
      <c r="G870" s="232">
        <v>2648</v>
      </c>
      <c r="H870" s="232">
        <v>601</v>
      </c>
      <c r="I870" s="232">
        <v>190</v>
      </c>
      <c r="J870" s="232">
        <v>1611</v>
      </c>
    </row>
    <row r="871" spans="3:10" x14ac:dyDescent="0.35">
      <c r="C871" s="228"/>
      <c r="D871" s="233">
        <v>865</v>
      </c>
      <c r="E871" s="230" t="s">
        <v>849</v>
      </c>
      <c r="F871" s="232">
        <v>1441</v>
      </c>
      <c r="G871" s="232">
        <v>3221</v>
      </c>
      <c r="H871" s="232">
        <v>387</v>
      </c>
      <c r="I871" s="232">
        <v>107</v>
      </c>
      <c r="J871" s="232">
        <v>1232</v>
      </c>
    </row>
    <row r="872" spans="3:10" x14ac:dyDescent="0.35">
      <c r="C872" s="228"/>
      <c r="D872" s="233">
        <v>866</v>
      </c>
      <c r="E872" s="230" t="s">
        <v>850</v>
      </c>
      <c r="F872" s="232">
        <v>760</v>
      </c>
      <c r="G872" s="232">
        <v>4526</v>
      </c>
      <c r="H872" s="232">
        <v>445</v>
      </c>
      <c r="I872" s="232">
        <v>55</v>
      </c>
      <c r="J872" s="232">
        <v>921</v>
      </c>
    </row>
    <row r="873" spans="3:10" x14ac:dyDescent="0.35">
      <c r="C873" s="228"/>
      <c r="D873" s="233">
        <v>867</v>
      </c>
      <c r="E873" s="230" t="s">
        <v>851</v>
      </c>
      <c r="F873" s="232">
        <v>514</v>
      </c>
      <c r="G873" s="232">
        <v>5313</v>
      </c>
      <c r="H873" s="232">
        <v>628</v>
      </c>
      <c r="I873" s="232">
        <v>39</v>
      </c>
      <c r="J873" s="232">
        <v>907</v>
      </c>
    </row>
    <row r="874" spans="3:10" x14ac:dyDescent="0.35">
      <c r="C874" s="228"/>
      <c r="D874" s="233">
        <v>868</v>
      </c>
      <c r="E874" s="230" t="s">
        <v>852</v>
      </c>
      <c r="F874" s="232">
        <v>568</v>
      </c>
      <c r="G874" s="232">
        <v>6033</v>
      </c>
      <c r="H874" s="232">
        <v>838</v>
      </c>
      <c r="I874" s="232">
        <v>33</v>
      </c>
      <c r="J874" s="232">
        <v>1009</v>
      </c>
    </row>
    <row r="875" spans="3:10" x14ac:dyDescent="0.35">
      <c r="C875" s="228"/>
      <c r="D875" s="233">
        <v>869</v>
      </c>
      <c r="E875" s="230" t="s">
        <v>853</v>
      </c>
      <c r="F875" s="232">
        <v>926</v>
      </c>
      <c r="G875" s="232">
        <v>5428</v>
      </c>
      <c r="H875" s="232">
        <v>858</v>
      </c>
      <c r="I875" s="232">
        <v>38</v>
      </c>
      <c r="J875" s="232">
        <v>1031</v>
      </c>
    </row>
    <row r="876" spans="3:10" x14ac:dyDescent="0.35">
      <c r="C876" s="228"/>
      <c r="D876" s="233">
        <v>870</v>
      </c>
      <c r="E876" s="230" t="s">
        <v>854</v>
      </c>
      <c r="F876" s="232">
        <v>1709</v>
      </c>
      <c r="G876" s="232">
        <v>4194</v>
      </c>
      <c r="H876" s="232">
        <v>687</v>
      </c>
      <c r="I876" s="232">
        <v>46</v>
      </c>
      <c r="J876" s="232">
        <v>1170</v>
      </c>
    </row>
    <row r="877" spans="3:10" x14ac:dyDescent="0.35">
      <c r="C877" s="228"/>
      <c r="D877" s="233">
        <v>871</v>
      </c>
      <c r="E877" s="230" t="s">
        <v>855</v>
      </c>
      <c r="F877" s="232">
        <v>2817</v>
      </c>
      <c r="G877" s="232">
        <v>2323</v>
      </c>
      <c r="H877" s="232">
        <v>405</v>
      </c>
      <c r="I877" s="232">
        <v>32</v>
      </c>
      <c r="J877" s="232">
        <v>1227</v>
      </c>
    </row>
    <row r="878" spans="3:10" x14ac:dyDescent="0.35">
      <c r="C878" s="228"/>
      <c r="D878" s="231">
        <v>872</v>
      </c>
      <c r="E878" s="230" t="s">
        <v>856</v>
      </c>
      <c r="F878" s="232">
        <v>3605</v>
      </c>
      <c r="G878" s="232">
        <v>1275</v>
      </c>
      <c r="H878" s="232">
        <v>286</v>
      </c>
      <c r="I878" s="232">
        <v>38</v>
      </c>
      <c r="J878" s="232">
        <v>1249</v>
      </c>
    </row>
    <row r="879" spans="3:10" x14ac:dyDescent="0.35">
      <c r="C879" s="228"/>
      <c r="D879" s="233">
        <v>873</v>
      </c>
      <c r="E879" s="230" t="s">
        <v>857</v>
      </c>
      <c r="F879" s="232">
        <v>3364</v>
      </c>
      <c r="G879" s="232">
        <v>773</v>
      </c>
      <c r="H879" s="232">
        <v>195</v>
      </c>
      <c r="I879" s="232">
        <v>28</v>
      </c>
      <c r="J879" s="232">
        <v>1223</v>
      </c>
    </row>
    <row r="880" spans="3:10" x14ac:dyDescent="0.35">
      <c r="C880" s="228"/>
      <c r="D880" s="233">
        <v>874</v>
      </c>
      <c r="E880" s="230" t="s">
        <v>858</v>
      </c>
      <c r="F880" s="232">
        <v>2804</v>
      </c>
      <c r="G880" s="232">
        <v>528</v>
      </c>
      <c r="H880" s="232">
        <v>219</v>
      </c>
      <c r="I880" s="232">
        <v>25</v>
      </c>
      <c r="J880" s="232">
        <v>1346</v>
      </c>
    </row>
    <row r="881" spans="3:10" x14ac:dyDescent="0.35">
      <c r="C881" s="228"/>
      <c r="D881" s="233">
        <v>875</v>
      </c>
      <c r="E881" s="230" t="s">
        <v>859</v>
      </c>
      <c r="F881" s="232">
        <v>1624</v>
      </c>
      <c r="G881" s="232">
        <v>350</v>
      </c>
      <c r="H881" s="232">
        <v>209</v>
      </c>
      <c r="I881" s="232">
        <v>20</v>
      </c>
      <c r="J881" s="232">
        <v>1302</v>
      </c>
    </row>
    <row r="882" spans="3:10" x14ac:dyDescent="0.35">
      <c r="C882" s="228"/>
      <c r="D882" s="233">
        <v>876</v>
      </c>
      <c r="E882" s="230" t="s">
        <v>860</v>
      </c>
      <c r="F882" s="232">
        <v>972</v>
      </c>
      <c r="G882" s="232">
        <v>209</v>
      </c>
      <c r="H882" s="232">
        <v>228</v>
      </c>
      <c r="I882" s="232">
        <v>16</v>
      </c>
      <c r="J882" s="232">
        <v>2186</v>
      </c>
    </row>
    <row r="883" spans="3:10" x14ac:dyDescent="0.35">
      <c r="C883" s="228"/>
      <c r="D883" s="233">
        <v>877</v>
      </c>
      <c r="E883" s="230"/>
      <c r="F883" s="232"/>
      <c r="G883" s="232"/>
      <c r="H883" s="232"/>
      <c r="I883" s="232"/>
      <c r="J883" s="232"/>
    </row>
    <row r="884" spans="3:10" x14ac:dyDescent="0.35">
      <c r="C884" s="228"/>
      <c r="D884" s="233">
        <v>878</v>
      </c>
      <c r="E884" s="228"/>
      <c r="F884" s="232"/>
      <c r="G884" s="232"/>
      <c r="H884" s="232"/>
      <c r="I884" s="232"/>
      <c r="J884" s="232"/>
    </row>
    <row r="885" spans="3:10" x14ac:dyDescent="0.35">
      <c r="C885" s="228"/>
      <c r="D885" s="233">
        <v>879</v>
      </c>
      <c r="E885" s="228"/>
      <c r="F885" s="228"/>
      <c r="G885" s="228"/>
      <c r="H885" s="228"/>
      <c r="I885" s="228"/>
      <c r="J885" s="228"/>
    </row>
    <row r="886" spans="3:10" x14ac:dyDescent="0.35">
      <c r="C886" s="228"/>
      <c r="D886" s="231">
        <v>880</v>
      </c>
      <c r="E886" s="228"/>
      <c r="F886" s="228">
        <v>23148</v>
      </c>
      <c r="G886" s="228">
        <v>62602</v>
      </c>
      <c r="H886" s="228">
        <v>10066</v>
      </c>
      <c r="I886" s="228">
        <v>1031</v>
      </c>
      <c r="J886" s="228">
        <v>19530</v>
      </c>
    </row>
    <row r="887" spans="3:10" x14ac:dyDescent="0.35">
      <c r="C887" s="228" t="s">
        <v>719</v>
      </c>
      <c r="D887" s="233">
        <v>881</v>
      </c>
      <c r="E887" s="228" t="s">
        <v>845</v>
      </c>
      <c r="F887" s="228">
        <v>0</v>
      </c>
      <c r="G887" s="228">
        <v>355</v>
      </c>
      <c r="H887" s="228">
        <v>35</v>
      </c>
      <c r="I887" s="228">
        <v>0</v>
      </c>
      <c r="J887" s="228">
        <v>64</v>
      </c>
    </row>
    <row r="888" spans="3:10" x14ac:dyDescent="0.35">
      <c r="C888" s="230"/>
      <c r="D888" s="233">
        <v>882</v>
      </c>
      <c r="E888" s="230" t="s">
        <v>647</v>
      </c>
      <c r="F888" s="232">
        <v>0</v>
      </c>
      <c r="G888" s="232">
        <v>417</v>
      </c>
      <c r="H888" s="232">
        <v>83</v>
      </c>
      <c r="I888" s="232">
        <v>0</v>
      </c>
      <c r="J888" s="232">
        <v>106</v>
      </c>
    </row>
    <row r="889" spans="3:10" x14ac:dyDescent="0.35">
      <c r="C889" s="228"/>
      <c r="D889" s="233">
        <v>883</v>
      </c>
      <c r="E889" s="234" t="s">
        <v>648</v>
      </c>
      <c r="F889" s="232">
        <v>0</v>
      </c>
      <c r="G889" s="232">
        <v>322</v>
      </c>
      <c r="H889" s="232">
        <v>83</v>
      </c>
      <c r="I889" s="232">
        <v>0</v>
      </c>
      <c r="J889" s="232">
        <v>220</v>
      </c>
    </row>
    <row r="890" spans="3:10" x14ac:dyDescent="0.35">
      <c r="C890" s="228"/>
      <c r="D890" s="233">
        <v>884</v>
      </c>
      <c r="E890" s="237" t="s">
        <v>846</v>
      </c>
      <c r="F890" s="232">
        <v>8</v>
      </c>
      <c r="G890" s="232">
        <v>217</v>
      </c>
      <c r="H890" s="232">
        <v>72</v>
      </c>
      <c r="I890" s="232">
        <v>3</v>
      </c>
      <c r="J890" s="232">
        <v>230</v>
      </c>
    </row>
    <row r="891" spans="3:10" x14ac:dyDescent="0.35">
      <c r="C891" s="228"/>
      <c r="D891" s="233">
        <v>885</v>
      </c>
      <c r="E891" s="230" t="s">
        <v>847</v>
      </c>
      <c r="F891" s="232">
        <v>49</v>
      </c>
      <c r="G891" s="232">
        <v>83</v>
      </c>
      <c r="H891" s="232">
        <v>40</v>
      </c>
      <c r="I891" s="232">
        <v>3</v>
      </c>
      <c r="J891" s="232">
        <v>197</v>
      </c>
    </row>
    <row r="892" spans="3:10" x14ac:dyDescent="0.35">
      <c r="C892" s="228"/>
      <c r="D892" s="233">
        <v>886</v>
      </c>
      <c r="E892" s="230" t="s">
        <v>848</v>
      </c>
      <c r="F892" s="232">
        <v>68</v>
      </c>
      <c r="G892" s="232">
        <v>80</v>
      </c>
      <c r="H892" s="232">
        <v>20</v>
      </c>
      <c r="I892" s="232">
        <v>3</v>
      </c>
      <c r="J892" s="232">
        <v>182</v>
      </c>
    </row>
    <row r="893" spans="3:10" x14ac:dyDescent="0.35">
      <c r="C893" s="228"/>
      <c r="D893" s="233">
        <v>887</v>
      </c>
      <c r="E893" s="230" t="s">
        <v>849</v>
      </c>
      <c r="F893" s="232">
        <v>42</v>
      </c>
      <c r="G893" s="232">
        <v>212</v>
      </c>
      <c r="H893" s="232">
        <v>19</v>
      </c>
      <c r="I893" s="232">
        <v>0</v>
      </c>
      <c r="J893" s="232">
        <v>153</v>
      </c>
    </row>
    <row r="894" spans="3:10" x14ac:dyDescent="0.35">
      <c r="C894" s="228"/>
      <c r="D894" s="231">
        <v>888</v>
      </c>
      <c r="E894" s="230" t="s">
        <v>850</v>
      </c>
      <c r="F894" s="232">
        <v>24</v>
      </c>
      <c r="G894" s="232">
        <v>272</v>
      </c>
      <c r="H894" s="232">
        <v>42</v>
      </c>
      <c r="I894" s="232">
        <v>0</v>
      </c>
      <c r="J894" s="232">
        <v>133</v>
      </c>
    </row>
    <row r="895" spans="3:10" x14ac:dyDescent="0.35">
      <c r="C895" s="228"/>
      <c r="D895" s="233">
        <v>889</v>
      </c>
      <c r="E895" s="230" t="s">
        <v>851</v>
      </c>
      <c r="F895" s="232">
        <v>35</v>
      </c>
      <c r="G895" s="232">
        <v>287</v>
      </c>
      <c r="H895" s="232">
        <v>45</v>
      </c>
      <c r="I895" s="232">
        <v>0</v>
      </c>
      <c r="J895" s="232">
        <v>164</v>
      </c>
    </row>
    <row r="896" spans="3:10" x14ac:dyDescent="0.35">
      <c r="C896" s="228"/>
      <c r="D896" s="233">
        <v>890</v>
      </c>
      <c r="E896" s="230" t="s">
        <v>852</v>
      </c>
      <c r="F896" s="232">
        <v>75</v>
      </c>
      <c r="G896" s="232">
        <v>272</v>
      </c>
      <c r="H896" s="232">
        <v>48</v>
      </c>
      <c r="I896" s="232">
        <v>0</v>
      </c>
      <c r="J896" s="232">
        <v>161</v>
      </c>
    </row>
    <row r="897" spans="3:10" x14ac:dyDescent="0.35">
      <c r="C897" s="228"/>
      <c r="D897" s="233">
        <v>891</v>
      </c>
      <c r="E897" s="230" t="s">
        <v>853</v>
      </c>
      <c r="F897" s="232">
        <v>155</v>
      </c>
      <c r="G897" s="232">
        <v>190</v>
      </c>
      <c r="H897" s="232">
        <v>53</v>
      </c>
      <c r="I897" s="232">
        <v>9</v>
      </c>
      <c r="J897" s="232">
        <v>193</v>
      </c>
    </row>
    <row r="898" spans="3:10" x14ac:dyDescent="0.35">
      <c r="C898" s="228"/>
      <c r="D898" s="233">
        <v>892</v>
      </c>
      <c r="E898" s="230" t="s">
        <v>854</v>
      </c>
      <c r="F898" s="232">
        <v>304</v>
      </c>
      <c r="G898" s="232">
        <v>116</v>
      </c>
      <c r="H898" s="232">
        <v>32</v>
      </c>
      <c r="I898" s="232">
        <v>0</v>
      </c>
      <c r="J898" s="232">
        <v>226</v>
      </c>
    </row>
    <row r="899" spans="3:10" x14ac:dyDescent="0.35">
      <c r="C899" s="228"/>
      <c r="D899" s="233">
        <v>893</v>
      </c>
      <c r="E899" s="230" t="s">
        <v>855</v>
      </c>
      <c r="F899" s="232">
        <v>359</v>
      </c>
      <c r="G899" s="232">
        <v>64</v>
      </c>
      <c r="H899" s="232">
        <v>16</v>
      </c>
      <c r="I899" s="232">
        <v>6</v>
      </c>
      <c r="J899" s="232">
        <v>236</v>
      </c>
    </row>
    <row r="900" spans="3:10" x14ac:dyDescent="0.35">
      <c r="C900" s="228"/>
      <c r="D900" s="233">
        <v>894</v>
      </c>
      <c r="E900" s="230" t="s">
        <v>856</v>
      </c>
      <c r="F900" s="232">
        <v>383</v>
      </c>
      <c r="G900" s="232">
        <v>38</v>
      </c>
      <c r="H900" s="232">
        <v>12</v>
      </c>
      <c r="I900" s="232">
        <v>3</v>
      </c>
      <c r="J900" s="232">
        <v>262</v>
      </c>
    </row>
    <row r="901" spans="3:10" x14ac:dyDescent="0.35">
      <c r="C901" s="228"/>
      <c r="D901" s="233">
        <v>895</v>
      </c>
      <c r="E901" s="230" t="s">
        <v>857</v>
      </c>
      <c r="F901" s="232">
        <v>297</v>
      </c>
      <c r="G901" s="232">
        <v>28</v>
      </c>
      <c r="H901" s="232">
        <v>11</v>
      </c>
      <c r="I901" s="232">
        <v>4</v>
      </c>
      <c r="J901" s="232">
        <v>173</v>
      </c>
    </row>
    <row r="902" spans="3:10" x14ac:dyDescent="0.35">
      <c r="C902" s="228"/>
      <c r="D902" s="231">
        <v>896</v>
      </c>
      <c r="E902" s="230" t="s">
        <v>858</v>
      </c>
      <c r="F902" s="232">
        <v>157</v>
      </c>
      <c r="G902" s="232">
        <v>10</v>
      </c>
      <c r="H902" s="232">
        <v>6</v>
      </c>
      <c r="I902" s="232">
        <v>8</v>
      </c>
      <c r="J902" s="232">
        <v>127</v>
      </c>
    </row>
    <row r="903" spans="3:10" x14ac:dyDescent="0.35">
      <c r="C903" s="228"/>
      <c r="D903" s="233">
        <v>897</v>
      </c>
      <c r="E903" s="230" t="s">
        <v>859</v>
      </c>
      <c r="F903" s="232">
        <v>87</v>
      </c>
      <c r="G903" s="232">
        <v>3</v>
      </c>
      <c r="H903" s="232">
        <v>9</v>
      </c>
      <c r="I903" s="232">
        <v>0</v>
      </c>
      <c r="J903" s="232">
        <v>98</v>
      </c>
    </row>
    <row r="904" spans="3:10" x14ac:dyDescent="0.35">
      <c r="C904" s="228"/>
      <c r="D904" s="233">
        <v>898</v>
      </c>
      <c r="E904" s="230" t="s">
        <v>860</v>
      </c>
      <c r="F904" s="232">
        <v>51</v>
      </c>
      <c r="G904" s="232">
        <v>9</v>
      </c>
      <c r="H904" s="232">
        <v>14</v>
      </c>
      <c r="I904" s="232">
        <v>0</v>
      </c>
      <c r="J904" s="232">
        <v>131</v>
      </c>
    </row>
    <row r="905" spans="3:10" x14ac:dyDescent="0.35">
      <c r="C905" s="228"/>
      <c r="D905" s="233">
        <v>899</v>
      </c>
      <c r="E905" s="228"/>
      <c r="F905" s="232"/>
      <c r="G905" s="232"/>
      <c r="H905" s="232"/>
      <c r="I905" s="232"/>
      <c r="J905" s="232"/>
    </row>
    <row r="906" spans="3:10" x14ac:dyDescent="0.35">
      <c r="C906" s="228"/>
      <c r="D906" s="233">
        <v>900</v>
      </c>
      <c r="E906" s="228"/>
      <c r="F906" s="228"/>
      <c r="G906" s="228"/>
      <c r="H906" s="228"/>
      <c r="I906" s="228"/>
      <c r="J906" s="228"/>
    </row>
    <row r="907" spans="3:10" x14ac:dyDescent="0.35">
      <c r="C907" s="228"/>
      <c r="D907" s="233">
        <v>901</v>
      </c>
      <c r="E907" s="228"/>
      <c r="F907" s="228"/>
      <c r="G907" s="228"/>
      <c r="H907" s="228"/>
      <c r="I907" s="228"/>
      <c r="J907" s="228"/>
    </row>
    <row r="908" spans="3:10" x14ac:dyDescent="0.35">
      <c r="C908" s="228"/>
      <c r="D908" s="233">
        <v>902</v>
      </c>
      <c r="E908" s="228"/>
      <c r="F908" s="228">
        <v>2094</v>
      </c>
      <c r="G908" s="228">
        <v>2975</v>
      </c>
      <c r="H908" s="228">
        <v>640</v>
      </c>
      <c r="I908" s="228">
        <v>39</v>
      </c>
      <c r="J908" s="228">
        <v>3056</v>
      </c>
    </row>
    <row r="909" spans="3:10" x14ac:dyDescent="0.35">
      <c r="C909" s="230" t="s">
        <v>720</v>
      </c>
      <c r="D909" s="233">
        <v>903</v>
      </c>
      <c r="E909" s="230" t="s">
        <v>845</v>
      </c>
      <c r="F909" s="232">
        <v>0</v>
      </c>
      <c r="G909" s="232">
        <v>4762</v>
      </c>
      <c r="H909" s="232">
        <v>475</v>
      </c>
      <c r="I909" s="232">
        <v>0</v>
      </c>
      <c r="J909" s="232">
        <v>439</v>
      </c>
    </row>
    <row r="910" spans="3:10" x14ac:dyDescent="0.35">
      <c r="C910" s="228"/>
      <c r="D910" s="231">
        <v>904</v>
      </c>
      <c r="E910" s="234" t="s">
        <v>647</v>
      </c>
      <c r="F910" s="232">
        <v>0</v>
      </c>
      <c r="G910" s="232">
        <v>3330</v>
      </c>
      <c r="H910" s="232">
        <v>674</v>
      </c>
      <c r="I910" s="232">
        <v>0</v>
      </c>
      <c r="J910" s="232">
        <v>310</v>
      </c>
    </row>
    <row r="911" spans="3:10" x14ac:dyDescent="0.35">
      <c r="C911" s="228"/>
      <c r="D911" s="233">
        <v>905</v>
      </c>
      <c r="E911" s="237" t="s">
        <v>648</v>
      </c>
      <c r="F911" s="232">
        <v>0</v>
      </c>
      <c r="G911" s="232">
        <v>2279</v>
      </c>
      <c r="H911" s="232">
        <v>710</v>
      </c>
      <c r="I911" s="232">
        <v>0</v>
      </c>
      <c r="J911" s="232">
        <v>238</v>
      </c>
    </row>
    <row r="912" spans="3:10" x14ac:dyDescent="0.35">
      <c r="C912" s="228"/>
      <c r="D912" s="233">
        <v>906</v>
      </c>
      <c r="E912" s="230" t="s">
        <v>846</v>
      </c>
      <c r="F912" s="232">
        <v>65</v>
      </c>
      <c r="G912" s="232">
        <v>1892</v>
      </c>
      <c r="H912" s="232">
        <v>803</v>
      </c>
      <c r="I912" s="232">
        <v>104</v>
      </c>
      <c r="J912" s="232">
        <v>845</v>
      </c>
    </row>
    <row r="913" spans="3:10" x14ac:dyDescent="0.35">
      <c r="C913" s="228"/>
      <c r="D913" s="233">
        <v>907</v>
      </c>
      <c r="E913" s="230" t="s">
        <v>847</v>
      </c>
      <c r="F913" s="232">
        <v>923</v>
      </c>
      <c r="G913" s="232">
        <v>1483</v>
      </c>
      <c r="H913" s="232">
        <v>727</v>
      </c>
      <c r="I913" s="232">
        <v>351</v>
      </c>
      <c r="J913" s="232">
        <v>3989</v>
      </c>
    </row>
    <row r="914" spans="3:10" x14ac:dyDescent="0.35">
      <c r="C914" s="228"/>
      <c r="D914" s="233">
        <v>908</v>
      </c>
      <c r="E914" s="230" t="s">
        <v>848</v>
      </c>
      <c r="F914" s="232">
        <v>3076</v>
      </c>
      <c r="G914" s="232">
        <v>1401</v>
      </c>
      <c r="H914" s="232">
        <v>469</v>
      </c>
      <c r="I914" s="232">
        <v>339</v>
      </c>
      <c r="J914" s="232">
        <v>4341</v>
      </c>
    </row>
    <row r="915" spans="3:10" x14ac:dyDescent="0.35">
      <c r="C915" s="228"/>
      <c r="D915" s="233">
        <v>909</v>
      </c>
      <c r="E915" s="230" t="s">
        <v>849</v>
      </c>
      <c r="F915" s="232">
        <v>3157</v>
      </c>
      <c r="G915" s="232">
        <v>2705</v>
      </c>
      <c r="H915" s="232">
        <v>376</v>
      </c>
      <c r="I915" s="232">
        <v>203</v>
      </c>
      <c r="J915" s="232">
        <v>2965</v>
      </c>
    </row>
    <row r="916" spans="3:10" x14ac:dyDescent="0.35">
      <c r="C916" s="228"/>
      <c r="D916" s="233">
        <v>910</v>
      </c>
      <c r="E916" s="230" t="s">
        <v>850</v>
      </c>
      <c r="F916" s="232">
        <v>1566</v>
      </c>
      <c r="G916" s="232">
        <v>3585</v>
      </c>
      <c r="H916" s="232">
        <v>446</v>
      </c>
      <c r="I916" s="232">
        <v>78</v>
      </c>
      <c r="J916" s="232">
        <v>2041</v>
      </c>
    </row>
    <row r="917" spans="3:10" x14ac:dyDescent="0.35">
      <c r="C917" s="228"/>
      <c r="D917" s="233">
        <v>911</v>
      </c>
      <c r="E917" s="230" t="s">
        <v>851</v>
      </c>
      <c r="F917" s="232">
        <v>876</v>
      </c>
      <c r="G917" s="232">
        <v>3297</v>
      </c>
      <c r="H917" s="232">
        <v>546</v>
      </c>
      <c r="I917" s="232">
        <v>47</v>
      </c>
      <c r="J917" s="232">
        <v>1525</v>
      </c>
    </row>
    <row r="918" spans="3:10" x14ac:dyDescent="0.35">
      <c r="C918" s="228"/>
      <c r="D918" s="231">
        <v>912</v>
      </c>
      <c r="E918" s="230" t="s">
        <v>852</v>
      </c>
      <c r="F918" s="232">
        <v>719</v>
      </c>
      <c r="G918" s="232">
        <v>2519</v>
      </c>
      <c r="H918" s="232">
        <v>628</v>
      </c>
      <c r="I918" s="232">
        <v>43</v>
      </c>
      <c r="J918" s="232">
        <v>1461</v>
      </c>
    </row>
    <row r="919" spans="3:10" x14ac:dyDescent="0.35">
      <c r="C919" s="228"/>
      <c r="D919" s="233">
        <v>913</v>
      </c>
      <c r="E919" s="230" t="s">
        <v>853</v>
      </c>
      <c r="F919" s="232">
        <v>686</v>
      </c>
      <c r="G919" s="232">
        <v>1922</v>
      </c>
      <c r="H919" s="232">
        <v>529</v>
      </c>
      <c r="I919" s="232">
        <v>43</v>
      </c>
      <c r="J919" s="232">
        <v>1344</v>
      </c>
    </row>
    <row r="920" spans="3:10" x14ac:dyDescent="0.35">
      <c r="C920" s="228"/>
      <c r="D920" s="233">
        <v>914</v>
      </c>
      <c r="E920" s="230" t="s">
        <v>854</v>
      </c>
      <c r="F920" s="232">
        <v>852</v>
      </c>
      <c r="G920" s="232">
        <v>1400</v>
      </c>
      <c r="H920" s="232">
        <v>502</v>
      </c>
      <c r="I920" s="232">
        <v>61</v>
      </c>
      <c r="J920" s="232">
        <v>1331</v>
      </c>
    </row>
    <row r="921" spans="3:10" x14ac:dyDescent="0.35">
      <c r="C921" s="228"/>
      <c r="D921" s="233">
        <v>915</v>
      </c>
      <c r="E921" s="230" t="s">
        <v>855</v>
      </c>
      <c r="F921" s="232">
        <v>890</v>
      </c>
      <c r="G921" s="232">
        <v>780</v>
      </c>
      <c r="H921" s="232">
        <v>282</v>
      </c>
      <c r="I921" s="232">
        <v>53</v>
      </c>
      <c r="J921" s="232">
        <v>1283</v>
      </c>
    </row>
    <row r="922" spans="3:10" x14ac:dyDescent="0.35">
      <c r="C922" s="228"/>
      <c r="D922" s="233">
        <v>916</v>
      </c>
      <c r="E922" s="230" t="s">
        <v>856</v>
      </c>
      <c r="F922" s="232">
        <v>821</v>
      </c>
      <c r="G922" s="232">
        <v>409</v>
      </c>
      <c r="H922" s="232">
        <v>190</v>
      </c>
      <c r="I922" s="232">
        <v>43</v>
      </c>
      <c r="J922" s="232">
        <v>1067</v>
      </c>
    </row>
    <row r="923" spans="3:10" x14ac:dyDescent="0.35">
      <c r="C923" s="228"/>
      <c r="D923" s="233">
        <v>917</v>
      </c>
      <c r="E923" s="230" t="s">
        <v>857</v>
      </c>
      <c r="F923" s="232">
        <v>584</v>
      </c>
      <c r="G923" s="232">
        <v>227</v>
      </c>
      <c r="H923" s="232">
        <v>129</v>
      </c>
      <c r="I923" s="232">
        <v>27</v>
      </c>
      <c r="J923" s="232">
        <v>712</v>
      </c>
    </row>
    <row r="924" spans="3:10" x14ac:dyDescent="0.35">
      <c r="C924" s="228"/>
      <c r="D924" s="233">
        <v>918</v>
      </c>
      <c r="E924" s="230" t="s">
        <v>858</v>
      </c>
      <c r="F924" s="232">
        <v>494</v>
      </c>
      <c r="G924" s="232">
        <v>178</v>
      </c>
      <c r="H924" s="232">
        <v>140</v>
      </c>
      <c r="I924" s="232">
        <v>25</v>
      </c>
      <c r="J924" s="232">
        <v>585</v>
      </c>
    </row>
    <row r="925" spans="3:10" x14ac:dyDescent="0.35">
      <c r="C925" s="228"/>
      <c r="D925" s="233">
        <v>919</v>
      </c>
      <c r="E925" s="230" t="s">
        <v>859</v>
      </c>
      <c r="F925" s="232">
        <v>320</v>
      </c>
      <c r="G925" s="232">
        <v>128</v>
      </c>
      <c r="H925" s="232">
        <v>132</v>
      </c>
      <c r="I925" s="232">
        <v>22</v>
      </c>
      <c r="J925" s="232">
        <v>573</v>
      </c>
    </row>
    <row r="926" spans="3:10" x14ac:dyDescent="0.35">
      <c r="C926" s="228"/>
      <c r="D926" s="231">
        <v>920</v>
      </c>
      <c r="E926" s="228" t="s">
        <v>860</v>
      </c>
      <c r="F926" s="232">
        <v>247</v>
      </c>
      <c r="G926" s="232">
        <v>102</v>
      </c>
      <c r="H926" s="232">
        <v>153</v>
      </c>
      <c r="I926" s="232">
        <v>20</v>
      </c>
      <c r="J926" s="232">
        <v>873</v>
      </c>
    </row>
    <row r="927" spans="3:10" x14ac:dyDescent="0.35">
      <c r="C927" s="228"/>
      <c r="D927" s="233">
        <v>921</v>
      </c>
      <c r="E927" s="228"/>
      <c r="F927" s="228"/>
      <c r="G927" s="228"/>
      <c r="H927" s="228"/>
      <c r="I927" s="228"/>
      <c r="J927" s="228"/>
    </row>
    <row r="928" spans="3:10" x14ac:dyDescent="0.35">
      <c r="C928" s="228"/>
      <c r="D928" s="233">
        <v>922</v>
      </c>
      <c r="E928" s="228"/>
      <c r="F928" s="228"/>
      <c r="G928" s="228"/>
      <c r="H928" s="228"/>
      <c r="I928" s="228"/>
      <c r="J928" s="228"/>
    </row>
    <row r="929" spans="3:10" x14ac:dyDescent="0.35">
      <c r="C929" s="228"/>
      <c r="D929" s="233">
        <v>923</v>
      </c>
      <c r="E929" s="228"/>
      <c r="F929" s="228"/>
      <c r="G929" s="228"/>
      <c r="H929" s="228"/>
      <c r="I929" s="228"/>
      <c r="J929" s="228"/>
    </row>
    <row r="930" spans="3:10" x14ac:dyDescent="0.35">
      <c r="C930" s="230"/>
      <c r="D930" s="233">
        <v>924</v>
      </c>
      <c r="E930" s="230"/>
      <c r="F930" s="232">
        <v>15276</v>
      </c>
      <c r="G930" s="232">
        <v>32399</v>
      </c>
      <c r="H930" s="232">
        <v>7911</v>
      </c>
      <c r="I930" s="232">
        <v>1459</v>
      </c>
      <c r="J930" s="232">
        <v>25922</v>
      </c>
    </row>
    <row r="931" spans="3:10" x14ac:dyDescent="0.35">
      <c r="C931" s="228" t="s">
        <v>721</v>
      </c>
      <c r="D931" s="233">
        <v>925</v>
      </c>
      <c r="E931" s="234" t="s">
        <v>845</v>
      </c>
      <c r="F931" s="232">
        <v>0</v>
      </c>
      <c r="G931" s="232">
        <v>6342</v>
      </c>
      <c r="H931" s="232">
        <v>597</v>
      </c>
      <c r="I931" s="232">
        <v>0</v>
      </c>
      <c r="J931" s="232">
        <v>330</v>
      </c>
    </row>
    <row r="932" spans="3:10" x14ac:dyDescent="0.35">
      <c r="C932" s="228"/>
      <c r="D932" s="233">
        <v>926</v>
      </c>
      <c r="E932" s="237" t="s">
        <v>647</v>
      </c>
      <c r="F932" s="232">
        <v>0</v>
      </c>
      <c r="G932" s="232">
        <v>5624</v>
      </c>
      <c r="H932" s="232">
        <v>912</v>
      </c>
      <c r="I932" s="232">
        <v>0</v>
      </c>
      <c r="J932" s="232">
        <v>342</v>
      </c>
    </row>
    <row r="933" spans="3:10" x14ac:dyDescent="0.35">
      <c r="C933" s="228"/>
      <c r="D933" s="233">
        <v>927</v>
      </c>
      <c r="E933" s="230" t="s">
        <v>648</v>
      </c>
      <c r="F933" s="232">
        <v>0</v>
      </c>
      <c r="G933" s="232">
        <v>4928</v>
      </c>
      <c r="H933" s="232">
        <v>1206</v>
      </c>
      <c r="I933" s="232">
        <v>0</v>
      </c>
      <c r="J933" s="232">
        <v>246</v>
      </c>
    </row>
    <row r="934" spans="3:10" x14ac:dyDescent="0.35">
      <c r="C934" s="228"/>
      <c r="D934" s="231">
        <v>928</v>
      </c>
      <c r="E934" s="230" t="s">
        <v>846</v>
      </c>
      <c r="F934" s="232">
        <v>70</v>
      </c>
      <c r="G934" s="232">
        <v>4509</v>
      </c>
      <c r="H934" s="232">
        <v>1443</v>
      </c>
      <c r="I934" s="232">
        <v>91</v>
      </c>
      <c r="J934" s="232">
        <v>587</v>
      </c>
    </row>
    <row r="935" spans="3:10" x14ac:dyDescent="0.35">
      <c r="C935" s="228"/>
      <c r="D935" s="233">
        <v>929</v>
      </c>
      <c r="E935" s="230" t="s">
        <v>847</v>
      </c>
      <c r="F935" s="232">
        <v>639</v>
      </c>
      <c r="G935" s="232">
        <v>3315</v>
      </c>
      <c r="H935" s="232">
        <v>1206</v>
      </c>
      <c r="I935" s="232">
        <v>217</v>
      </c>
      <c r="J935" s="232">
        <v>1258</v>
      </c>
    </row>
    <row r="936" spans="3:10" x14ac:dyDescent="0.35">
      <c r="C936" s="228"/>
      <c r="D936" s="233">
        <v>930</v>
      </c>
      <c r="E936" s="230" t="s">
        <v>848</v>
      </c>
      <c r="F936" s="232">
        <v>2220</v>
      </c>
      <c r="G936" s="232">
        <v>2308</v>
      </c>
      <c r="H936" s="232">
        <v>675</v>
      </c>
      <c r="I936" s="232">
        <v>167</v>
      </c>
      <c r="J936" s="232">
        <v>1767</v>
      </c>
    </row>
    <row r="937" spans="3:10" x14ac:dyDescent="0.35">
      <c r="C937" s="228"/>
      <c r="D937" s="233">
        <v>931</v>
      </c>
      <c r="E937" s="230" t="s">
        <v>849</v>
      </c>
      <c r="F937" s="232">
        <v>2080</v>
      </c>
      <c r="G937" s="232">
        <v>4052</v>
      </c>
      <c r="H937" s="232">
        <v>515</v>
      </c>
      <c r="I937" s="232">
        <v>79</v>
      </c>
      <c r="J937" s="232">
        <v>1419</v>
      </c>
    </row>
    <row r="938" spans="3:10" x14ac:dyDescent="0.35">
      <c r="C938" s="228"/>
      <c r="D938" s="233">
        <v>932</v>
      </c>
      <c r="E938" s="230" t="s">
        <v>850</v>
      </c>
      <c r="F938" s="232">
        <v>1054</v>
      </c>
      <c r="G938" s="232">
        <v>4843</v>
      </c>
      <c r="H938" s="232">
        <v>499</v>
      </c>
      <c r="I938" s="232">
        <v>45</v>
      </c>
      <c r="J938" s="232">
        <v>1247</v>
      </c>
    </row>
    <row r="939" spans="3:10" x14ac:dyDescent="0.35">
      <c r="C939" s="228"/>
      <c r="D939" s="233">
        <v>933</v>
      </c>
      <c r="E939" s="230" t="s">
        <v>851</v>
      </c>
      <c r="F939" s="232">
        <v>653</v>
      </c>
      <c r="G939" s="232">
        <v>5110</v>
      </c>
      <c r="H939" s="232">
        <v>764</v>
      </c>
      <c r="I939" s="232">
        <v>44</v>
      </c>
      <c r="J939" s="232">
        <v>1214</v>
      </c>
    </row>
    <row r="940" spans="3:10" x14ac:dyDescent="0.35">
      <c r="C940" s="228"/>
      <c r="D940" s="233">
        <v>934</v>
      </c>
      <c r="E940" s="230" t="s">
        <v>852</v>
      </c>
      <c r="F940" s="232">
        <v>635</v>
      </c>
      <c r="G940" s="232">
        <v>4763</v>
      </c>
      <c r="H940" s="232">
        <v>930</v>
      </c>
      <c r="I940" s="232">
        <v>38</v>
      </c>
      <c r="J940" s="232">
        <v>1260</v>
      </c>
    </row>
    <row r="941" spans="3:10" x14ac:dyDescent="0.35">
      <c r="C941" s="228"/>
      <c r="D941" s="233">
        <v>935</v>
      </c>
      <c r="E941" s="230" t="s">
        <v>853</v>
      </c>
      <c r="F941" s="232">
        <v>989</v>
      </c>
      <c r="G941" s="232">
        <v>4022</v>
      </c>
      <c r="H941" s="232">
        <v>924</v>
      </c>
      <c r="I941" s="232">
        <v>51</v>
      </c>
      <c r="J941" s="232">
        <v>1412</v>
      </c>
    </row>
    <row r="942" spans="3:10" x14ac:dyDescent="0.35">
      <c r="C942" s="228"/>
      <c r="D942" s="231">
        <v>936</v>
      </c>
      <c r="E942" s="230" t="s">
        <v>854</v>
      </c>
      <c r="F942" s="232">
        <v>1821</v>
      </c>
      <c r="G942" s="232">
        <v>2686</v>
      </c>
      <c r="H942" s="232">
        <v>652</v>
      </c>
      <c r="I942" s="232">
        <v>63</v>
      </c>
      <c r="J942" s="232">
        <v>1473</v>
      </c>
    </row>
    <row r="943" spans="3:10" x14ac:dyDescent="0.35">
      <c r="C943" s="228"/>
      <c r="D943" s="233">
        <v>937</v>
      </c>
      <c r="E943" s="230" t="s">
        <v>855</v>
      </c>
      <c r="F943" s="232">
        <v>2502</v>
      </c>
      <c r="G943" s="232">
        <v>1411</v>
      </c>
      <c r="H943" s="232">
        <v>390</v>
      </c>
      <c r="I943" s="232">
        <v>50</v>
      </c>
      <c r="J943" s="232">
        <v>1640</v>
      </c>
    </row>
    <row r="944" spans="3:10" x14ac:dyDescent="0.35">
      <c r="C944" s="228"/>
      <c r="D944" s="233">
        <v>938</v>
      </c>
      <c r="E944" s="230" t="s">
        <v>856</v>
      </c>
      <c r="F944" s="232">
        <v>2666</v>
      </c>
      <c r="G944" s="232">
        <v>692</v>
      </c>
      <c r="H944" s="232">
        <v>263</v>
      </c>
      <c r="I944" s="232">
        <v>46</v>
      </c>
      <c r="J944" s="232">
        <v>1539</v>
      </c>
    </row>
    <row r="945" spans="3:10" x14ac:dyDescent="0.35">
      <c r="C945" s="228"/>
      <c r="D945" s="233">
        <v>939</v>
      </c>
      <c r="E945" s="230" t="s">
        <v>857</v>
      </c>
      <c r="F945" s="232">
        <v>2185</v>
      </c>
      <c r="G945" s="232">
        <v>385</v>
      </c>
      <c r="H945" s="232">
        <v>182</v>
      </c>
      <c r="I945" s="232">
        <v>17</v>
      </c>
      <c r="J945" s="232">
        <v>1323</v>
      </c>
    </row>
    <row r="946" spans="3:10" x14ac:dyDescent="0.35">
      <c r="C946" s="228"/>
      <c r="D946" s="233">
        <v>940</v>
      </c>
      <c r="E946" s="230" t="s">
        <v>858</v>
      </c>
      <c r="F946" s="232">
        <v>1432</v>
      </c>
      <c r="G946" s="232">
        <v>220</v>
      </c>
      <c r="H946" s="232">
        <v>129</v>
      </c>
      <c r="I946" s="232">
        <v>22</v>
      </c>
      <c r="J946" s="232">
        <v>1103</v>
      </c>
    </row>
    <row r="947" spans="3:10" x14ac:dyDescent="0.35">
      <c r="C947" s="228"/>
      <c r="D947" s="233">
        <v>941</v>
      </c>
      <c r="E947" s="228" t="s">
        <v>859</v>
      </c>
      <c r="F947" s="232">
        <v>938</v>
      </c>
      <c r="G947" s="232">
        <v>144</v>
      </c>
      <c r="H947" s="232">
        <v>148</v>
      </c>
      <c r="I947" s="232">
        <v>25</v>
      </c>
      <c r="J947" s="232">
        <v>1099</v>
      </c>
    </row>
    <row r="948" spans="3:10" x14ac:dyDescent="0.35">
      <c r="C948" s="228"/>
      <c r="D948" s="233">
        <v>942</v>
      </c>
      <c r="E948" s="228" t="s">
        <v>860</v>
      </c>
      <c r="F948" s="228">
        <v>509</v>
      </c>
      <c r="G948" s="228">
        <v>106</v>
      </c>
      <c r="H948" s="228">
        <v>162</v>
      </c>
      <c r="I948" s="228">
        <v>11</v>
      </c>
      <c r="J948" s="228">
        <v>1814</v>
      </c>
    </row>
    <row r="949" spans="3:10" x14ac:dyDescent="0.35">
      <c r="C949" s="228"/>
      <c r="D949" s="233">
        <v>943</v>
      </c>
      <c r="E949" s="228"/>
      <c r="F949" s="228"/>
      <c r="G949" s="228"/>
      <c r="H949" s="228"/>
      <c r="I949" s="228"/>
      <c r="J949" s="228"/>
    </row>
    <row r="950" spans="3:10" x14ac:dyDescent="0.35">
      <c r="C950" s="228"/>
      <c r="D950" s="231">
        <v>944</v>
      </c>
      <c r="E950" s="228"/>
      <c r="F950" s="228"/>
      <c r="G950" s="228"/>
      <c r="H950" s="228"/>
      <c r="I950" s="228"/>
      <c r="J950" s="228"/>
    </row>
    <row r="951" spans="3:10" x14ac:dyDescent="0.35">
      <c r="C951" s="230"/>
      <c r="D951" s="233">
        <v>945</v>
      </c>
      <c r="E951" s="230"/>
      <c r="F951" s="232"/>
      <c r="G951" s="232"/>
      <c r="H951" s="232"/>
      <c r="I951" s="232"/>
      <c r="J951" s="232"/>
    </row>
    <row r="952" spans="3:10" x14ac:dyDescent="0.35">
      <c r="C952" s="228"/>
      <c r="D952" s="233">
        <v>946</v>
      </c>
      <c r="E952" s="234"/>
      <c r="F952" s="232">
        <v>20393</v>
      </c>
      <c r="G952" s="232">
        <v>55460</v>
      </c>
      <c r="H952" s="232">
        <v>11597</v>
      </c>
      <c r="I952" s="232">
        <v>966</v>
      </c>
      <c r="J952" s="232">
        <v>21073</v>
      </c>
    </row>
    <row r="953" spans="3:10" x14ac:dyDescent="0.35">
      <c r="C953" s="228" t="s">
        <v>722</v>
      </c>
      <c r="D953" s="233">
        <v>947</v>
      </c>
      <c r="E953" s="237" t="s">
        <v>845</v>
      </c>
      <c r="F953" s="232">
        <v>0</v>
      </c>
      <c r="G953" s="232">
        <v>3380</v>
      </c>
      <c r="H953" s="232">
        <v>427</v>
      </c>
      <c r="I953" s="232">
        <v>0</v>
      </c>
      <c r="J953" s="232">
        <v>1259</v>
      </c>
    </row>
    <row r="954" spans="3:10" x14ac:dyDescent="0.35">
      <c r="C954" s="228"/>
      <c r="D954" s="233">
        <v>948</v>
      </c>
      <c r="E954" s="230" t="s">
        <v>647</v>
      </c>
      <c r="F954" s="232">
        <v>0</v>
      </c>
      <c r="G954" s="232">
        <v>1697</v>
      </c>
      <c r="H954" s="232">
        <v>483</v>
      </c>
      <c r="I954" s="232">
        <v>0</v>
      </c>
      <c r="J954" s="232">
        <v>757</v>
      </c>
    </row>
    <row r="955" spans="3:10" x14ac:dyDescent="0.35">
      <c r="C955" s="228"/>
      <c r="D955" s="233">
        <v>949</v>
      </c>
      <c r="E955" s="230" t="s">
        <v>648</v>
      </c>
      <c r="F955" s="232">
        <v>0</v>
      </c>
      <c r="G955" s="232">
        <v>1200</v>
      </c>
      <c r="H955" s="232">
        <v>447</v>
      </c>
      <c r="I955" s="232">
        <v>0</v>
      </c>
      <c r="J955" s="232">
        <v>911</v>
      </c>
    </row>
    <row r="956" spans="3:10" x14ac:dyDescent="0.35">
      <c r="C956" s="228"/>
      <c r="D956" s="233">
        <v>950</v>
      </c>
      <c r="E956" s="230" t="s">
        <v>846</v>
      </c>
      <c r="F956" s="232">
        <v>247</v>
      </c>
      <c r="G956" s="232">
        <v>1041</v>
      </c>
      <c r="H956" s="232">
        <v>686</v>
      </c>
      <c r="I956" s="232">
        <v>726</v>
      </c>
      <c r="J956" s="232">
        <v>10208</v>
      </c>
    </row>
    <row r="957" spans="3:10" x14ac:dyDescent="0.35">
      <c r="C957" s="228"/>
      <c r="D957" s="233">
        <v>951</v>
      </c>
      <c r="E957" s="230" t="s">
        <v>847</v>
      </c>
      <c r="F957" s="232">
        <v>3015</v>
      </c>
      <c r="G957" s="232">
        <v>731</v>
      </c>
      <c r="H957" s="232">
        <v>630</v>
      </c>
      <c r="I957" s="232">
        <v>1894</v>
      </c>
      <c r="J957" s="232">
        <v>28261</v>
      </c>
    </row>
    <row r="958" spans="3:10" x14ac:dyDescent="0.35">
      <c r="C958" s="228"/>
      <c r="D958" s="231">
        <v>952</v>
      </c>
      <c r="E958" s="230" t="s">
        <v>848</v>
      </c>
      <c r="F958" s="232">
        <v>7455</v>
      </c>
      <c r="G958" s="232">
        <v>970</v>
      </c>
      <c r="H958" s="232">
        <v>361</v>
      </c>
      <c r="I958" s="232">
        <v>922</v>
      </c>
      <c r="J958" s="232">
        <v>20473</v>
      </c>
    </row>
    <row r="959" spans="3:10" x14ac:dyDescent="0.35">
      <c r="C959" s="228"/>
      <c r="D959" s="233">
        <v>953</v>
      </c>
      <c r="E959" s="230" t="s">
        <v>849</v>
      </c>
      <c r="F959" s="232">
        <v>6251</v>
      </c>
      <c r="G959" s="232">
        <v>2304</v>
      </c>
      <c r="H959" s="232">
        <v>314</v>
      </c>
      <c r="I959" s="232">
        <v>350</v>
      </c>
      <c r="J959" s="232">
        <v>12107</v>
      </c>
    </row>
    <row r="960" spans="3:10" x14ac:dyDescent="0.35">
      <c r="C960" s="228"/>
      <c r="D960" s="233">
        <v>954</v>
      </c>
      <c r="E960" s="230" t="s">
        <v>850</v>
      </c>
      <c r="F960" s="232">
        <v>2541</v>
      </c>
      <c r="G960" s="232">
        <v>2313</v>
      </c>
      <c r="H960" s="232">
        <v>302</v>
      </c>
      <c r="I960" s="232">
        <v>133</v>
      </c>
      <c r="J960" s="232">
        <v>7379</v>
      </c>
    </row>
    <row r="961" spans="3:10" x14ac:dyDescent="0.35">
      <c r="C961" s="228"/>
      <c r="D961" s="233">
        <v>955</v>
      </c>
      <c r="E961" s="230" t="s">
        <v>851</v>
      </c>
      <c r="F961" s="232">
        <v>1316</v>
      </c>
      <c r="G961" s="232">
        <v>1680</v>
      </c>
      <c r="H961" s="232">
        <v>373</v>
      </c>
      <c r="I961" s="232">
        <v>57</v>
      </c>
      <c r="J961" s="232">
        <v>5925</v>
      </c>
    </row>
    <row r="962" spans="3:10" x14ac:dyDescent="0.35">
      <c r="C962" s="228"/>
      <c r="D962" s="233">
        <v>956</v>
      </c>
      <c r="E962" s="230" t="s">
        <v>852</v>
      </c>
      <c r="F962" s="232">
        <v>1035</v>
      </c>
      <c r="G962" s="232">
        <v>1332</v>
      </c>
      <c r="H962" s="232">
        <v>478</v>
      </c>
      <c r="I962" s="232">
        <v>36</v>
      </c>
      <c r="J962" s="232">
        <v>5773</v>
      </c>
    </row>
    <row r="963" spans="3:10" x14ac:dyDescent="0.35">
      <c r="C963" s="228"/>
      <c r="D963" s="233">
        <v>957</v>
      </c>
      <c r="E963" s="230" t="s">
        <v>853</v>
      </c>
      <c r="F963" s="232">
        <v>1039</v>
      </c>
      <c r="G963" s="232">
        <v>1108</v>
      </c>
      <c r="H963" s="232">
        <v>472</v>
      </c>
      <c r="I963" s="232">
        <v>43</v>
      </c>
      <c r="J963" s="232">
        <v>5578</v>
      </c>
    </row>
    <row r="964" spans="3:10" x14ac:dyDescent="0.35">
      <c r="C964" s="228"/>
      <c r="D964" s="233">
        <v>958</v>
      </c>
      <c r="E964" s="230" t="s">
        <v>854</v>
      </c>
      <c r="F964" s="232">
        <v>1166</v>
      </c>
      <c r="G964" s="232">
        <v>796</v>
      </c>
      <c r="H964" s="232">
        <v>340</v>
      </c>
      <c r="I964" s="232">
        <v>25</v>
      </c>
      <c r="J964" s="232">
        <v>4959</v>
      </c>
    </row>
    <row r="965" spans="3:10" x14ac:dyDescent="0.35">
      <c r="C965" s="228"/>
      <c r="D965" s="233">
        <v>959</v>
      </c>
      <c r="E965" s="230" t="s">
        <v>855</v>
      </c>
      <c r="F965" s="232">
        <v>1291</v>
      </c>
      <c r="G965" s="232">
        <v>503</v>
      </c>
      <c r="H965" s="232">
        <v>222</v>
      </c>
      <c r="I965" s="232">
        <v>22</v>
      </c>
      <c r="J965" s="232">
        <v>3881</v>
      </c>
    </row>
    <row r="966" spans="3:10" x14ac:dyDescent="0.35">
      <c r="C966" s="228"/>
      <c r="D966" s="231">
        <v>960</v>
      </c>
      <c r="E966" s="230" t="s">
        <v>856</v>
      </c>
      <c r="F966" s="232">
        <v>1314</v>
      </c>
      <c r="G966" s="232">
        <v>244</v>
      </c>
      <c r="H966" s="232">
        <v>126</v>
      </c>
      <c r="I966" s="232">
        <v>14</v>
      </c>
      <c r="J966" s="232">
        <v>3006</v>
      </c>
    </row>
    <row r="967" spans="3:10" x14ac:dyDescent="0.35">
      <c r="C967" s="228"/>
      <c r="D967" s="233">
        <v>961</v>
      </c>
      <c r="E967" s="230" t="s">
        <v>857</v>
      </c>
      <c r="F967" s="232">
        <v>856</v>
      </c>
      <c r="G967" s="232">
        <v>107</v>
      </c>
      <c r="H967" s="232">
        <v>61</v>
      </c>
      <c r="I967" s="232">
        <v>19</v>
      </c>
      <c r="J967" s="232">
        <v>1778</v>
      </c>
    </row>
    <row r="968" spans="3:10" x14ac:dyDescent="0.35">
      <c r="C968" s="228"/>
      <c r="D968" s="233">
        <v>962</v>
      </c>
      <c r="E968" s="228" t="s">
        <v>858</v>
      </c>
      <c r="F968" s="232">
        <v>526</v>
      </c>
      <c r="G968" s="232">
        <v>60</v>
      </c>
      <c r="H968" s="232">
        <v>53</v>
      </c>
      <c r="I968" s="232">
        <v>16</v>
      </c>
      <c r="J968" s="232">
        <v>1203</v>
      </c>
    </row>
    <row r="969" spans="3:10" x14ac:dyDescent="0.35">
      <c r="C969" s="228"/>
      <c r="D969" s="233">
        <v>963</v>
      </c>
      <c r="E969" s="228" t="s">
        <v>859</v>
      </c>
      <c r="F969" s="228">
        <v>269</v>
      </c>
      <c r="G969" s="228">
        <v>25</v>
      </c>
      <c r="H969" s="228">
        <v>48</v>
      </c>
      <c r="I969" s="228">
        <v>11</v>
      </c>
      <c r="J969" s="228">
        <v>745</v>
      </c>
    </row>
    <row r="970" spans="3:10" x14ac:dyDescent="0.35">
      <c r="C970" s="228"/>
      <c r="D970" s="233">
        <v>964</v>
      </c>
      <c r="E970" s="228" t="s">
        <v>860</v>
      </c>
      <c r="F970" s="228">
        <v>164</v>
      </c>
      <c r="G970" s="228">
        <v>22</v>
      </c>
      <c r="H970" s="228">
        <v>52</v>
      </c>
      <c r="I970" s="228">
        <v>4</v>
      </c>
      <c r="J970" s="228">
        <v>1219</v>
      </c>
    </row>
    <row r="971" spans="3:10" x14ac:dyDescent="0.35">
      <c r="C971" s="228"/>
      <c r="D971" s="233">
        <v>965</v>
      </c>
      <c r="E971" s="228"/>
      <c r="F971" s="228"/>
      <c r="G971" s="228"/>
      <c r="H971" s="228"/>
      <c r="I971" s="228"/>
      <c r="J971" s="228"/>
    </row>
    <row r="972" spans="3:10" x14ac:dyDescent="0.35">
      <c r="C972" s="230"/>
      <c r="D972" s="233">
        <v>966</v>
      </c>
      <c r="E972" s="230"/>
      <c r="F972" s="232"/>
      <c r="G972" s="232"/>
      <c r="H972" s="232"/>
      <c r="I972" s="232"/>
      <c r="J972" s="232"/>
    </row>
    <row r="973" spans="3:10" x14ac:dyDescent="0.35">
      <c r="C973" s="228"/>
      <c r="D973" s="233">
        <v>967</v>
      </c>
      <c r="E973" s="234"/>
      <c r="F973" s="232"/>
      <c r="G973" s="232"/>
      <c r="H973" s="232"/>
      <c r="I973" s="232"/>
      <c r="J973" s="232"/>
    </row>
    <row r="974" spans="3:10" x14ac:dyDescent="0.35">
      <c r="C974" s="228"/>
      <c r="D974" s="231">
        <v>968</v>
      </c>
      <c r="E974" s="237"/>
      <c r="F974" s="232">
        <v>28485</v>
      </c>
      <c r="G974" s="232">
        <v>19513</v>
      </c>
      <c r="H974" s="232">
        <v>5875</v>
      </c>
      <c r="I974" s="232">
        <v>4272</v>
      </c>
      <c r="J974" s="232">
        <v>115422</v>
      </c>
    </row>
    <row r="975" spans="3:10" x14ac:dyDescent="0.35">
      <c r="C975" s="228" t="s">
        <v>723</v>
      </c>
      <c r="D975" s="233">
        <v>969</v>
      </c>
      <c r="E975" s="230" t="s">
        <v>845</v>
      </c>
      <c r="F975" s="232">
        <v>0</v>
      </c>
      <c r="G975" s="232">
        <v>9116</v>
      </c>
      <c r="H975" s="232">
        <v>1636</v>
      </c>
      <c r="I975" s="232">
        <v>0</v>
      </c>
      <c r="J975" s="232">
        <v>696</v>
      </c>
    </row>
    <row r="976" spans="3:10" x14ac:dyDescent="0.35">
      <c r="C976" s="228"/>
      <c r="D976" s="233">
        <v>970</v>
      </c>
      <c r="E976" s="230" t="s">
        <v>647</v>
      </c>
      <c r="F976" s="232">
        <v>0</v>
      </c>
      <c r="G976" s="232">
        <v>9018</v>
      </c>
      <c r="H976" s="232">
        <v>2072</v>
      </c>
      <c r="I976" s="232">
        <v>0</v>
      </c>
      <c r="J976" s="232">
        <v>707</v>
      </c>
    </row>
    <row r="977" spans="3:10" x14ac:dyDescent="0.35">
      <c r="C977" s="228"/>
      <c r="D977" s="233">
        <v>971</v>
      </c>
      <c r="E977" s="230" t="s">
        <v>648</v>
      </c>
      <c r="F977" s="232">
        <v>0</v>
      </c>
      <c r="G977" s="232">
        <v>7468</v>
      </c>
      <c r="H977" s="232">
        <v>2005</v>
      </c>
      <c r="I977" s="232">
        <v>0</v>
      </c>
      <c r="J977" s="232">
        <v>586</v>
      </c>
    </row>
    <row r="978" spans="3:10" x14ac:dyDescent="0.35">
      <c r="C978" s="228"/>
      <c r="D978" s="233">
        <v>972</v>
      </c>
      <c r="E978" s="230" t="s">
        <v>846</v>
      </c>
      <c r="F978" s="232">
        <v>110</v>
      </c>
      <c r="G978" s="232">
        <v>5996</v>
      </c>
      <c r="H978" s="232">
        <v>1970</v>
      </c>
      <c r="I978" s="232">
        <v>89</v>
      </c>
      <c r="J978" s="232">
        <v>739</v>
      </c>
    </row>
    <row r="979" spans="3:10" x14ac:dyDescent="0.35">
      <c r="C979" s="228"/>
      <c r="D979" s="233">
        <v>973</v>
      </c>
      <c r="E979" s="230" t="s">
        <v>847</v>
      </c>
      <c r="F979" s="232">
        <v>820</v>
      </c>
      <c r="G979" s="232">
        <v>4291</v>
      </c>
      <c r="H979" s="232">
        <v>1616</v>
      </c>
      <c r="I979" s="232">
        <v>218</v>
      </c>
      <c r="J979" s="232">
        <v>1668</v>
      </c>
    </row>
    <row r="980" spans="3:10" x14ac:dyDescent="0.35">
      <c r="C980" s="228"/>
      <c r="D980" s="233">
        <v>974</v>
      </c>
      <c r="E980" s="230" t="s">
        <v>848</v>
      </c>
      <c r="F980" s="232">
        <v>2465</v>
      </c>
      <c r="G980" s="232">
        <v>3916</v>
      </c>
      <c r="H980" s="232">
        <v>1139</v>
      </c>
      <c r="I980" s="232">
        <v>195</v>
      </c>
      <c r="J980" s="232">
        <v>1973</v>
      </c>
    </row>
    <row r="981" spans="3:10" x14ac:dyDescent="0.35">
      <c r="C981" s="228"/>
      <c r="D981" s="233">
        <v>975</v>
      </c>
      <c r="E981" s="230" t="s">
        <v>849</v>
      </c>
      <c r="F981" s="232">
        <v>1932</v>
      </c>
      <c r="G981" s="232">
        <v>6274</v>
      </c>
      <c r="H981" s="232">
        <v>938</v>
      </c>
      <c r="I981" s="232">
        <v>109</v>
      </c>
      <c r="J981" s="232">
        <v>2025</v>
      </c>
    </row>
    <row r="982" spans="3:10" x14ac:dyDescent="0.35">
      <c r="C982" s="228"/>
      <c r="D982" s="231">
        <v>976</v>
      </c>
      <c r="E982" s="230" t="s">
        <v>850</v>
      </c>
      <c r="F982" s="232">
        <v>1007</v>
      </c>
      <c r="G982" s="232">
        <v>7901</v>
      </c>
      <c r="H982" s="232">
        <v>979</v>
      </c>
      <c r="I982" s="232">
        <v>56</v>
      </c>
      <c r="J982" s="232">
        <v>1696</v>
      </c>
    </row>
    <row r="983" spans="3:10" x14ac:dyDescent="0.35">
      <c r="C983" s="228"/>
      <c r="D983" s="233">
        <v>977</v>
      </c>
      <c r="E983" s="230" t="s">
        <v>851</v>
      </c>
      <c r="F983" s="232">
        <v>752</v>
      </c>
      <c r="G983" s="232">
        <v>7504</v>
      </c>
      <c r="H983" s="232">
        <v>1168</v>
      </c>
      <c r="I983" s="232">
        <v>45</v>
      </c>
      <c r="J983" s="232">
        <v>1656</v>
      </c>
    </row>
    <row r="984" spans="3:10" x14ac:dyDescent="0.35">
      <c r="C984" s="228"/>
      <c r="D984" s="233">
        <v>978</v>
      </c>
      <c r="E984" s="230" t="s">
        <v>852</v>
      </c>
      <c r="F984" s="232">
        <v>780</v>
      </c>
      <c r="G984" s="232">
        <v>5823</v>
      </c>
      <c r="H984" s="232">
        <v>1095</v>
      </c>
      <c r="I984" s="232">
        <v>46</v>
      </c>
      <c r="J984" s="232">
        <v>1529</v>
      </c>
    </row>
    <row r="985" spans="3:10" x14ac:dyDescent="0.35">
      <c r="C985" s="228"/>
      <c r="D985" s="233">
        <v>979</v>
      </c>
      <c r="E985" s="230" t="s">
        <v>853</v>
      </c>
      <c r="F985" s="232">
        <v>1210</v>
      </c>
      <c r="G985" s="232">
        <v>4153</v>
      </c>
      <c r="H985" s="232">
        <v>862</v>
      </c>
      <c r="I985" s="232">
        <v>37</v>
      </c>
      <c r="J985" s="232">
        <v>1375</v>
      </c>
    </row>
    <row r="986" spans="3:10" x14ac:dyDescent="0.35">
      <c r="C986" s="228"/>
      <c r="D986" s="233">
        <v>980</v>
      </c>
      <c r="E986" s="230" t="s">
        <v>854</v>
      </c>
      <c r="F986" s="232">
        <v>1907</v>
      </c>
      <c r="G986" s="232">
        <v>2633</v>
      </c>
      <c r="H986" s="232">
        <v>647</v>
      </c>
      <c r="I986" s="232">
        <v>53</v>
      </c>
      <c r="J986" s="232">
        <v>1366</v>
      </c>
    </row>
    <row r="987" spans="3:10" x14ac:dyDescent="0.35">
      <c r="C987" s="228"/>
      <c r="D987" s="233">
        <v>981</v>
      </c>
      <c r="E987" s="230" t="s">
        <v>855</v>
      </c>
      <c r="F987" s="232">
        <v>2538</v>
      </c>
      <c r="G987" s="232">
        <v>1507</v>
      </c>
      <c r="H987" s="232">
        <v>472</v>
      </c>
      <c r="I987" s="232">
        <v>43</v>
      </c>
      <c r="J987" s="232">
        <v>1492</v>
      </c>
    </row>
    <row r="988" spans="3:10" x14ac:dyDescent="0.35">
      <c r="C988" s="228"/>
      <c r="D988" s="233">
        <v>982</v>
      </c>
      <c r="E988" s="230" t="s">
        <v>856</v>
      </c>
      <c r="F988" s="232">
        <v>2378</v>
      </c>
      <c r="G988" s="232">
        <v>811</v>
      </c>
      <c r="H988" s="232">
        <v>286</v>
      </c>
      <c r="I988" s="232">
        <v>41</v>
      </c>
      <c r="J988" s="232">
        <v>1251</v>
      </c>
    </row>
    <row r="989" spans="3:10" x14ac:dyDescent="0.35">
      <c r="C989" s="228"/>
      <c r="D989" s="233">
        <v>983</v>
      </c>
      <c r="E989" s="228" t="s">
        <v>857</v>
      </c>
      <c r="F989" s="232">
        <v>1481</v>
      </c>
      <c r="G989" s="232">
        <v>392</v>
      </c>
      <c r="H989" s="232">
        <v>184</v>
      </c>
      <c r="I989" s="232">
        <v>29</v>
      </c>
      <c r="J989" s="232">
        <v>831</v>
      </c>
    </row>
    <row r="990" spans="3:10" x14ac:dyDescent="0.35">
      <c r="C990" s="228"/>
      <c r="D990" s="231">
        <v>984</v>
      </c>
      <c r="E990" s="228" t="s">
        <v>858</v>
      </c>
      <c r="F990" s="228">
        <v>818</v>
      </c>
      <c r="G990" s="228">
        <v>202</v>
      </c>
      <c r="H990" s="228">
        <v>138</v>
      </c>
      <c r="I990" s="228">
        <v>16</v>
      </c>
      <c r="J990" s="228">
        <v>583</v>
      </c>
    </row>
    <row r="991" spans="3:10" x14ac:dyDescent="0.35">
      <c r="C991" s="228"/>
      <c r="D991" s="233">
        <v>985</v>
      </c>
      <c r="E991" s="228" t="s">
        <v>859</v>
      </c>
      <c r="F991" s="228">
        <v>427</v>
      </c>
      <c r="G991" s="228">
        <v>111</v>
      </c>
      <c r="H991" s="228">
        <v>79</v>
      </c>
      <c r="I991" s="228">
        <v>3</v>
      </c>
      <c r="J991" s="228">
        <v>477</v>
      </c>
    </row>
    <row r="992" spans="3:10" x14ac:dyDescent="0.35">
      <c r="C992" s="228"/>
      <c r="D992" s="233">
        <v>986</v>
      </c>
      <c r="E992" s="228" t="s">
        <v>860</v>
      </c>
      <c r="F992" s="228">
        <v>212</v>
      </c>
      <c r="G992" s="228">
        <v>65</v>
      </c>
      <c r="H992" s="228">
        <v>89</v>
      </c>
      <c r="I992" s="228">
        <v>9</v>
      </c>
      <c r="J992" s="228">
        <v>520</v>
      </c>
    </row>
    <row r="993" spans="3:10" x14ac:dyDescent="0.35">
      <c r="C993" s="230"/>
      <c r="D993" s="233">
        <v>987</v>
      </c>
      <c r="E993" s="230"/>
      <c r="F993" s="232"/>
      <c r="G993" s="232"/>
      <c r="H993" s="232"/>
      <c r="I993" s="232"/>
      <c r="J993" s="232"/>
    </row>
    <row r="994" spans="3:10" x14ac:dyDescent="0.35">
      <c r="C994" s="228"/>
      <c r="D994" s="233">
        <v>988</v>
      </c>
      <c r="E994" s="234"/>
      <c r="F994" s="232"/>
      <c r="G994" s="232"/>
      <c r="H994" s="232"/>
      <c r="I994" s="232"/>
      <c r="J994" s="232"/>
    </row>
    <row r="995" spans="3:10" x14ac:dyDescent="0.35">
      <c r="C995" s="228"/>
      <c r="D995" s="233">
        <v>989</v>
      </c>
      <c r="E995" s="237"/>
      <c r="F995" s="232"/>
      <c r="G995" s="232"/>
      <c r="H995" s="232"/>
      <c r="I995" s="232"/>
      <c r="J995" s="232"/>
    </row>
    <row r="996" spans="3:10" x14ac:dyDescent="0.35">
      <c r="C996" s="228"/>
      <c r="D996" s="233">
        <v>990</v>
      </c>
      <c r="E996" s="230"/>
      <c r="F996" s="232">
        <v>18837</v>
      </c>
      <c r="G996" s="232">
        <v>77181</v>
      </c>
      <c r="H996" s="232">
        <v>17375</v>
      </c>
      <c r="I996" s="232">
        <v>989</v>
      </c>
      <c r="J996" s="232">
        <v>21170</v>
      </c>
    </row>
    <row r="997" spans="3:10" x14ac:dyDescent="0.35">
      <c r="C997" s="228" t="s">
        <v>724</v>
      </c>
      <c r="D997" s="233">
        <v>991</v>
      </c>
      <c r="E997" s="230" t="s">
        <v>845</v>
      </c>
      <c r="F997" s="232">
        <v>0</v>
      </c>
      <c r="G997" s="232">
        <v>2425</v>
      </c>
      <c r="H997" s="232">
        <v>654</v>
      </c>
      <c r="I997" s="232">
        <v>0</v>
      </c>
      <c r="J997" s="232">
        <v>281</v>
      </c>
    </row>
    <row r="998" spans="3:10" x14ac:dyDescent="0.35">
      <c r="C998" s="228"/>
      <c r="D998" s="231">
        <v>992</v>
      </c>
      <c r="E998" s="230" t="s">
        <v>647</v>
      </c>
      <c r="F998" s="232">
        <v>0</v>
      </c>
      <c r="G998" s="232">
        <v>2410</v>
      </c>
      <c r="H998" s="232">
        <v>805</v>
      </c>
      <c r="I998" s="232">
        <v>0</v>
      </c>
      <c r="J998" s="232">
        <v>264</v>
      </c>
    </row>
    <row r="999" spans="3:10" x14ac:dyDescent="0.35">
      <c r="C999" s="228"/>
      <c r="D999" s="233">
        <v>993</v>
      </c>
      <c r="E999" s="230" t="s">
        <v>648</v>
      </c>
      <c r="F999" s="232">
        <v>0</v>
      </c>
      <c r="G999" s="232">
        <v>2255</v>
      </c>
      <c r="H999" s="232">
        <v>815</v>
      </c>
      <c r="I999" s="232">
        <v>0</v>
      </c>
      <c r="J999" s="232">
        <v>239</v>
      </c>
    </row>
    <row r="1000" spans="3:10" x14ac:dyDescent="0.35">
      <c r="C1000" s="228"/>
      <c r="D1000" s="233">
        <v>994</v>
      </c>
      <c r="E1000" s="230" t="s">
        <v>846</v>
      </c>
      <c r="F1000" s="232">
        <v>95</v>
      </c>
      <c r="G1000" s="232">
        <v>2043</v>
      </c>
      <c r="H1000" s="232">
        <v>809</v>
      </c>
      <c r="I1000" s="232">
        <v>49</v>
      </c>
      <c r="J1000" s="232">
        <v>586</v>
      </c>
    </row>
    <row r="1001" spans="3:10" x14ac:dyDescent="0.35">
      <c r="C1001" s="228"/>
      <c r="D1001" s="233">
        <v>995</v>
      </c>
      <c r="E1001" s="230" t="s">
        <v>847</v>
      </c>
      <c r="F1001" s="232">
        <v>512</v>
      </c>
      <c r="G1001" s="232">
        <v>941</v>
      </c>
      <c r="H1001" s="232">
        <v>497</v>
      </c>
      <c r="I1001" s="232">
        <v>70</v>
      </c>
      <c r="J1001" s="232">
        <v>1383</v>
      </c>
    </row>
    <row r="1002" spans="3:10" x14ac:dyDescent="0.35">
      <c r="C1002" s="228"/>
      <c r="D1002" s="233">
        <v>996</v>
      </c>
      <c r="E1002" s="230" t="s">
        <v>848</v>
      </c>
      <c r="F1002" s="232">
        <v>754</v>
      </c>
      <c r="G1002" s="232">
        <v>1052</v>
      </c>
      <c r="H1002" s="232">
        <v>387</v>
      </c>
      <c r="I1002" s="232">
        <v>50</v>
      </c>
      <c r="J1002" s="232">
        <v>1380</v>
      </c>
    </row>
    <row r="1003" spans="3:10" x14ac:dyDescent="0.35">
      <c r="C1003" s="228"/>
      <c r="D1003" s="233">
        <v>997</v>
      </c>
      <c r="E1003" s="230" t="s">
        <v>849</v>
      </c>
      <c r="F1003" s="232">
        <v>434</v>
      </c>
      <c r="G1003" s="232">
        <v>1560</v>
      </c>
      <c r="H1003" s="232">
        <v>295</v>
      </c>
      <c r="I1003" s="232">
        <v>23</v>
      </c>
      <c r="J1003" s="232">
        <v>850</v>
      </c>
    </row>
    <row r="1004" spans="3:10" x14ac:dyDescent="0.35">
      <c r="C1004" s="228"/>
      <c r="D1004" s="233">
        <v>998</v>
      </c>
      <c r="E1004" s="230" t="s">
        <v>850</v>
      </c>
      <c r="F1004" s="232">
        <v>218</v>
      </c>
      <c r="G1004" s="232">
        <v>1714</v>
      </c>
      <c r="H1004" s="232">
        <v>320</v>
      </c>
      <c r="I1004" s="232">
        <v>11</v>
      </c>
      <c r="J1004" s="232">
        <v>676</v>
      </c>
    </row>
    <row r="1005" spans="3:10" x14ac:dyDescent="0.35">
      <c r="C1005" s="228"/>
      <c r="D1005" s="233">
        <v>999</v>
      </c>
      <c r="E1005" s="230" t="s">
        <v>851</v>
      </c>
      <c r="F1005" s="232">
        <v>252</v>
      </c>
      <c r="G1005" s="232">
        <v>1874</v>
      </c>
      <c r="H1005" s="232">
        <v>419</v>
      </c>
      <c r="I1005" s="232">
        <v>12</v>
      </c>
      <c r="J1005" s="232">
        <v>721</v>
      </c>
    </row>
    <row r="1006" spans="3:10" x14ac:dyDescent="0.35">
      <c r="C1006" s="228"/>
      <c r="D1006" s="231">
        <v>1000</v>
      </c>
      <c r="E1006" s="230" t="s">
        <v>852</v>
      </c>
      <c r="F1006" s="232">
        <v>416</v>
      </c>
      <c r="G1006" s="232">
        <v>1836</v>
      </c>
      <c r="H1006" s="232">
        <v>461</v>
      </c>
      <c r="I1006" s="232">
        <v>11</v>
      </c>
      <c r="J1006" s="232">
        <v>873</v>
      </c>
    </row>
    <row r="1007" spans="3:10" x14ac:dyDescent="0.35">
      <c r="C1007" s="228"/>
      <c r="D1007" s="233">
        <v>1001</v>
      </c>
      <c r="E1007" s="230" t="s">
        <v>853</v>
      </c>
      <c r="F1007" s="232">
        <v>838</v>
      </c>
      <c r="G1007" s="232">
        <v>1275</v>
      </c>
      <c r="H1007" s="232">
        <v>362</v>
      </c>
      <c r="I1007" s="232">
        <v>30</v>
      </c>
      <c r="J1007" s="232">
        <v>1008</v>
      </c>
    </row>
    <row r="1008" spans="3:10" x14ac:dyDescent="0.35">
      <c r="C1008" s="228"/>
      <c r="D1008" s="233">
        <v>1002</v>
      </c>
      <c r="E1008" s="230" t="s">
        <v>854</v>
      </c>
      <c r="F1008" s="232">
        <v>1439</v>
      </c>
      <c r="G1008" s="232">
        <v>836</v>
      </c>
      <c r="H1008" s="232">
        <v>241</v>
      </c>
      <c r="I1008" s="232">
        <v>28</v>
      </c>
      <c r="J1008" s="232">
        <v>1229</v>
      </c>
    </row>
    <row r="1009" spans="3:10" x14ac:dyDescent="0.35">
      <c r="C1009" s="228"/>
      <c r="D1009" s="233">
        <v>1003</v>
      </c>
      <c r="E1009" s="230" t="s">
        <v>855</v>
      </c>
      <c r="F1009" s="232">
        <v>1710</v>
      </c>
      <c r="G1009" s="232">
        <v>389</v>
      </c>
      <c r="H1009" s="232">
        <v>134</v>
      </c>
      <c r="I1009" s="232">
        <v>25</v>
      </c>
      <c r="J1009" s="232">
        <v>1133</v>
      </c>
    </row>
    <row r="1010" spans="3:10" x14ac:dyDescent="0.35">
      <c r="C1010" s="228"/>
      <c r="D1010" s="233">
        <v>1004</v>
      </c>
      <c r="E1010" s="228" t="s">
        <v>856</v>
      </c>
      <c r="F1010" s="232">
        <v>1688</v>
      </c>
      <c r="G1010" s="232">
        <v>206</v>
      </c>
      <c r="H1010" s="232">
        <v>83</v>
      </c>
      <c r="I1010" s="232">
        <v>23</v>
      </c>
      <c r="J1010" s="232">
        <v>1160</v>
      </c>
    </row>
    <row r="1011" spans="3:10" x14ac:dyDescent="0.35">
      <c r="C1011" s="228"/>
      <c r="D1011" s="233">
        <v>1005</v>
      </c>
      <c r="E1011" s="228" t="s">
        <v>857</v>
      </c>
      <c r="F1011" s="228">
        <v>1213</v>
      </c>
      <c r="G1011" s="228">
        <v>115</v>
      </c>
      <c r="H1011" s="228">
        <v>86</v>
      </c>
      <c r="I1011" s="228">
        <v>22</v>
      </c>
      <c r="J1011" s="228">
        <v>890</v>
      </c>
    </row>
    <row r="1012" spans="3:10" x14ac:dyDescent="0.35">
      <c r="C1012" s="228"/>
      <c r="D1012" s="233">
        <v>1006</v>
      </c>
      <c r="E1012" s="228" t="s">
        <v>858</v>
      </c>
      <c r="F1012" s="228">
        <v>857</v>
      </c>
      <c r="G1012" s="228">
        <v>93</v>
      </c>
      <c r="H1012" s="228">
        <v>70</v>
      </c>
      <c r="I1012" s="228">
        <v>14</v>
      </c>
      <c r="J1012" s="228">
        <v>793</v>
      </c>
    </row>
    <row r="1013" spans="3:10" x14ac:dyDescent="0.35">
      <c r="C1013" s="228"/>
      <c r="D1013" s="233">
        <v>1007</v>
      </c>
      <c r="E1013" s="228" t="s">
        <v>859</v>
      </c>
      <c r="F1013" s="228">
        <v>527</v>
      </c>
      <c r="G1013" s="228">
        <v>53</v>
      </c>
      <c r="H1013" s="228">
        <v>52</v>
      </c>
      <c r="I1013" s="228">
        <v>16</v>
      </c>
      <c r="J1013" s="228">
        <v>693</v>
      </c>
    </row>
    <row r="1014" spans="3:10" x14ac:dyDescent="0.35">
      <c r="C1014" s="230"/>
      <c r="D1014" s="231">
        <v>1008</v>
      </c>
      <c r="E1014" s="230" t="s">
        <v>860</v>
      </c>
      <c r="F1014" s="232">
        <v>315</v>
      </c>
      <c r="G1014" s="232">
        <v>49</v>
      </c>
      <c r="H1014" s="232">
        <v>73</v>
      </c>
      <c r="I1014" s="232">
        <v>10</v>
      </c>
      <c r="J1014" s="232">
        <v>986</v>
      </c>
    </row>
    <row r="1015" spans="3:10" x14ac:dyDescent="0.35">
      <c r="C1015" s="228"/>
      <c r="D1015" s="233">
        <v>1009</v>
      </c>
      <c r="E1015" s="234"/>
      <c r="F1015" s="232"/>
      <c r="G1015" s="232"/>
      <c r="H1015" s="232"/>
      <c r="I1015" s="232"/>
      <c r="J1015" s="232"/>
    </row>
    <row r="1016" spans="3:10" x14ac:dyDescent="0.35">
      <c r="C1016" s="228"/>
      <c r="D1016" s="233">
        <v>1010</v>
      </c>
      <c r="E1016" s="237"/>
      <c r="F1016" s="232"/>
      <c r="G1016" s="232"/>
      <c r="H1016" s="232"/>
      <c r="I1016" s="232"/>
      <c r="J1016" s="232"/>
    </row>
    <row r="1017" spans="3:10" x14ac:dyDescent="0.35">
      <c r="C1017" s="228"/>
      <c r="D1017" s="233">
        <v>1011</v>
      </c>
      <c r="E1017" s="230"/>
      <c r="F1017" s="232"/>
      <c r="G1017" s="232"/>
      <c r="H1017" s="232"/>
      <c r="I1017" s="232"/>
      <c r="J1017" s="232"/>
    </row>
    <row r="1018" spans="3:10" x14ac:dyDescent="0.35">
      <c r="C1018" s="228"/>
      <c r="D1018" s="233">
        <v>1012</v>
      </c>
      <c r="E1018" s="230"/>
      <c r="F1018" s="232">
        <v>11268</v>
      </c>
      <c r="G1018" s="232">
        <v>21126</v>
      </c>
      <c r="H1018" s="232">
        <v>6563</v>
      </c>
      <c r="I1018" s="232">
        <v>394</v>
      </c>
      <c r="J1018" s="232">
        <v>15145</v>
      </c>
    </row>
    <row r="1019" spans="3:10" x14ac:dyDescent="0.35">
      <c r="C1019" s="228" t="s">
        <v>725</v>
      </c>
      <c r="D1019" s="233">
        <v>1013</v>
      </c>
      <c r="E1019" s="230" t="s">
        <v>845</v>
      </c>
      <c r="F1019" s="232">
        <v>0</v>
      </c>
      <c r="G1019" s="232">
        <v>2178</v>
      </c>
      <c r="H1019" s="232">
        <v>417</v>
      </c>
      <c r="I1019" s="232">
        <v>0</v>
      </c>
      <c r="J1019" s="232">
        <v>231</v>
      </c>
    </row>
    <row r="1020" spans="3:10" x14ac:dyDescent="0.35">
      <c r="C1020" s="228"/>
      <c r="D1020" s="233">
        <v>1014</v>
      </c>
      <c r="E1020" s="230" t="s">
        <v>647</v>
      </c>
      <c r="F1020" s="232">
        <v>0</v>
      </c>
      <c r="G1020" s="232">
        <v>2164</v>
      </c>
      <c r="H1020" s="232">
        <v>492</v>
      </c>
      <c r="I1020" s="232">
        <v>0</v>
      </c>
      <c r="J1020" s="232">
        <v>228</v>
      </c>
    </row>
    <row r="1021" spans="3:10" x14ac:dyDescent="0.35">
      <c r="C1021" s="228"/>
      <c r="D1021" s="233">
        <v>1015</v>
      </c>
      <c r="E1021" s="230" t="s">
        <v>648</v>
      </c>
      <c r="F1021" s="232">
        <v>0</v>
      </c>
      <c r="G1021" s="232">
        <v>1935</v>
      </c>
      <c r="H1021" s="232">
        <v>584</v>
      </c>
      <c r="I1021" s="232">
        <v>0</v>
      </c>
      <c r="J1021" s="232">
        <v>201</v>
      </c>
    </row>
    <row r="1022" spans="3:10" x14ac:dyDescent="0.35">
      <c r="C1022" s="228"/>
      <c r="D1022" s="231">
        <v>1016</v>
      </c>
      <c r="E1022" s="230" t="s">
        <v>846</v>
      </c>
      <c r="F1022" s="232">
        <v>23</v>
      </c>
      <c r="G1022" s="232">
        <v>1688</v>
      </c>
      <c r="H1022" s="232">
        <v>599</v>
      </c>
      <c r="I1022" s="232">
        <v>22</v>
      </c>
      <c r="J1022" s="232">
        <v>579</v>
      </c>
    </row>
    <row r="1023" spans="3:10" x14ac:dyDescent="0.35">
      <c r="C1023" s="228"/>
      <c r="D1023" s="233">
        <v>1017</v>
      </c>
      <c r="E1023" s="230" t="s">
        <v>847</v>
      </c>
      <c r="F1023" s="232">
        <v>278</v>
      </c>
      <c r="G1023" s="232">
        <v>1060</v>
      </c>
      <c r="H1023" s="232">
        <v>394</v>
      </c>
      <c r="I1023" s="232">
        <v>38</v>
      </c>
      <c r="J1023" s="232">
        <v>839</v>
      </c>
    </row>
    <row r="1024" spans="3:10" x14ac:dyDescent="0.35">
      <c r="C1024" s="228"/>
      <c r="D1024" s="233">
        <v>1018</v>
      </c>
      <c r="E1024" s="230" t="s">
        <v>848</v>
      </c>
      <c r="F1024" s="232">
        <v>598</v>
      </c>
      <c r="G1024" s="232">
        <v>991</v>
      </c>
      <c r="H1024" s="232">
        <v>253</v>
      </c>
      <c r="I1024" s="232">
        <v>42</v>
      </c>
      <c r="J1024" s="232">
        <v>688</v>
      </c>
    </row>
    <row r="1025" spans="3:10" x14ac:dyDescent="0.35">
      <c r="C1025" s="228"/>
      <c r="D1025" s="233">
        <v>1019</v>
      </c>
      <c r="E1025" s="230" t="s">
        <v>849</v>
      </c>
      <c r="F1025" s="232">
        <v>415</v>
      </c>
      <c r="G1025" s="232">
        <v>1495</v>
      </c>
      <c r="H1025" s="232">
        <v>223</v>
      </c>
      <c r="I1025" s="232">
        <v>27</v>
      </c>
      <c r="J1025" s="232">
        <v>538</v>
      </c>
    </row>
    <row r="1026" spans="3:10" x14ac:dyDescent="0.35">
      <c r="C1026" s="228"/>
      <c r="D1026" s="233">
        <v>1020</v>
      </c>
      <c r="E1026" s="230" t="s">
        <v>850</v>
      </c>
      <c r="F1026" s="232">
        <v>234</v>
      </c>
      <c r="G1026" s="232">
        <v>1536</v>
      </c>
      <c r="H1026" s="232">
        <v>211</v>
      </c>
      <c r="I1026" s="232">
        <v>15</v>
      </c>
      <c r="J1026" s="232">
        <v>413</v>
      </c>
    </row>
    <row r="1027" spans="3:10" x14ac:dyDescent="0.35">
      <c r="C1027" s="228"/>
      <c r="D1027" s="233">
        <v>1021</v>
      </c>
      <c r="E1027" s="230" t="s">
        <v>851</v>
      </c>
      <c r="F1027" s="232">
        <v>268</v>
      </c>
      <c r="G1027" s="232">
        <v>1668</v>
      </c>
      <c r="H1027" s="232">
        <v>318</v>
      </c>
      <c r="I1027" s="232">
        <v>9</v>
      </c>
      <c r="J1027" s="232">
        <v>479</v>
      </c>
    </row>
    <row r="1028" spans="3:10" x14ac:dyDescent="0.35">
      <c r="C1028" s="228"/>
      <c r="D1028" s="233">
        <v>1022</v>
      </c>
      <c r="E1028" s="230" t="s">
        <v>852</v>
      </c>
      <c r="F1028" s="232">
        <v>338</v>
      </c>
      <c r="G1028" s="232">
        <v>1663</v>
      </c>
      <c r="H1028" s="232">
        <v>344</v>
      </c>
      <c r="I1028" s="232">
        <v>13</v>
      </c>
      <c r="J1028" s="232">
        <v>527</v>
      </c>
    </row>
    <row r="1029" spans="3:10" x14ac:dyDescent="0.35">
      <c r="C1029" s="228"/>
      <c r="D1029" s="233">
        <v>1023</v>
      </c>
      <c r="E1029" s="230" t="s">
        <v>853</v>
      </c>
      <c r="F1029" s="232">
        <v>621</v>
      </c>
      <c r="G1029" s="232">
        <v>1284</v>
      </c>
      <c r="H1029" s="232">
        <v>297</v>
      </c>
      <c r="I1029" s="232">
        <v>14</v>
      </c>
      <c r="J1029" s="232">
        <v>659</v>
      </c>
    </row>
    <row r="1030" spans="3:10" x14ac:dyDescent="0.35">
      <c r="C1030" s="228"/>
      <c r="D1030" s="231">
        <v>1024</v>
      </c>
      <c r="E1030" s="230" t="s">
        <v>854</v>
      </c>
      <c r="F1030" s="232">
        <v>898</v>
      </c>
      <c r="G1030" s="232">
        <v>838</v>
      </c>
      <c r="H1030" s="232">
        <v>206</v>
      </c>
      <c r="I1030" s="232">
        <v>16</v>
      </c>
      <c r="J1030" s="232">
        <v>687</v>
      </c>
    </row>
    <row r="1031" spans="3:10" x14ac:dyDescent="0.35">
      <c r="C1031" s="228"/>
      <c r="D1031" s="233">
        <v>1025</v>
      </c>
      <c r="E1031" s="228" t="s">
        <v>855</v>
      </c>
      <c r="F1031" s="232">
        <v>1132</v>
      </c>
      <c r="G1031" s="232">
        <v>377</v>
      </c>
      <c r="H1031" s="232">
        <v>129</v>
      </c>
      <c r="I1031" s="232">
        <v>16</v>
      </c>
      <c r="J1031" s="232">
        <v>719</v>
      </c>
    </row>
    <row r="1032" spans="3:10" x14ac:dyDescent="0.35">
      <c r="C1032" s="228"/>
      <c r="D1032" s="233">
        <v>1026</v>
      </c>
      <c r="E1032" s="228" t="s">
        <v>856</v>
      </c>
      <c r="F1032" s="228">
        <v>1092</v>
      </c>
      <c r="G1032" s="228">
        <v>228</v>
      </c>
      <c r="H1032" s="228">
        <v>90</v>
      </c>
      <c r="I1032" s="228">
        <v>10</v>
      </c>
      <c r="J1032" s="228">
        <v>615</v>
      </c>
    </row>
    <row r="1033" spans="3:10" x14ac:dyDescent="0.35">
      <c r="C1033" s="228"/>
      <c r="D1033" s="233">
        <v>1027</v>
      </c>
      <c r="E1033" s="228" t="s">
        <v>857</v>
      </c>
      <c r="F1033" s="228">
        <v>730</v>
      </c>
      <c r="G1033" s="228">
        <v>117</v>
      </c>
      <c r="H1033" s="228">
        <v>60</v>
      </c>
      <c r="I1033" s="228">
        <v>17</v>
      </c>
      <c r="J1033" s="228">
        <v>462</v>
      </c>
    </row>
    <row r="1034" spans="3:10" x14ac:dyDescent="0.35">
      <c r="C1034" s="228"/>
      <c r="D1034" s="233">
        <v>1028</v>
      </c>
      <c r="E1034" s="228" t="s">
        <v>858</v>
      </c>
      <c r="F1034" s="228">
        <v>429</v>
      </c>
      <c r="G1034" s="228">
        <v>82</v>
      </c>
      <c r="H1034" s="228">
        <v>49</v>
      </c>
      <c r="I1034" s="232">
        <v>8</v>
      </c>
      <c r="J1034" s="232">
        <v>349</v>
      </c>
    </row>
    <row r="1035" spans="3:10" x14ac:dyDescent="0.35">
      <c r="C1035" s="230"/>
      <c r="D1035" s="233">
        <v>1029</v>
      </c>
      <c r="E1035" s="230" t="s">
        <v>859</v>
      </c>
      <c r="F1035" s="232">
        <v>260</v>
      </c>
      <c r="G1035" s="232">
        <v>44</v>
      </c>
      <c r="H1035" s="232">
        <v>36</v>
      </c>
      <c r="I1035" s="232">
        <v>7</v>
      </c>
      <c r="J1035" s="232">
        <v>304</v>
      </c>
    </row>
    <row r="1036" spans="3:10" x14ac:dyDescent="0.35">
      <c r="C1036" s="228"/>
      <c r="D1036" s="233">
        <v>1030</v>
      </c>
      <c r="E1036" s="234" t="s">
        <v>860</v>
      </c>
      <c r="F1036" s="232">
        <v>151</v>
      </c>
      <c r="G1036" s="232">
        <v>30</v>
      </c>
      <c r="H1036" s="232">
        <v>54</v>
      </c>
      <c r="I1036" s="232">
        <v>5</v>
      </c>
      <c r="J1036" s="232">
        <v>329</v>
      </c>
    </row>
    <row r="1037" spans="3:10" x14ac:dyDescent="0.35">
      <c r="C1037" s="228"/>
      <c r="D1037" s="233">
        <v>1031</v>
      </c>
      <c r="E1037" s="237"/>
      <c r="F1037" s="232"/>
      <c r="G1037" s="232"/>
      <c r="H1037" s="232"/>
      <c r="I1037" s="232"/>
      <c r="J1037" s="232"/>
    </row>
    <row r="1038" spans="3:10" x14ac:dyDescent="0.35">
      <c r="C1038" s="228"/>
      <c r="D1038" s="231">
        <v>1032</v>
      </c>
      <c r="E1038" s="230"/>
      <c r="F1038" s="232"/>
      <c r="G1038" s="232"/>
      <c r="H1038" s="232"/>
      <c r="I1038" s="232"/>
      <c r="J1038" s="232"/>
    </row>
    <row r="1039" spans="3:10" x14ac:dyDescent="0.35">
      <c r="C1039" s="228"/>
      <c r="D1039" s="233">
        <v>1033</v>
      </c>
      <c r="E1039" s="230"/>
      <c r="F1039" s="232"/>
      <c r="G1039" s="232"/>
      <c r="H1039" s="232"/>
      <c r="I1039" s="232"/>
      <c r="J1039" s="232"/>
    </row>
    <row r="1040" spans="3:10" x14ac:dyDescent="0.35">
      <c r="C1040" s="228"/>
      <c r="D1040" s="233">
        <v>1034</v>
      </c>
      <c r="E1040" s="230"/>
      <c r="F1040" s="232">
        <v>7467</v>
      </c>
      <c r="G1040" s="232">
        <v>19378</v>
      </c>
      <c r="H1040" s="232">
        <v>4756</v>
      </c>
      <c r="I1040" s="232">
        <v>259</v>
      </c>
      <c r="J1040" s="232">
        <v>8847</v>
      </c>
    </row>
    <row r="1041" spans="3:10" x14ac:dyDescent="0.35">
      <c r="C1041" s="228" t="s">
        <v>726</v>
      </c>
      <c r="D1041" s="233">
        <v>1035</v>
      </c>
      <c r="E1041" s="230" t="s">
        <v>845</v>
      </c>
      <c r="F1041" s="232">
        <v>0</v>
      </c>
      <c r="G1041" s="232">
        <v>1156</v>
      </c>
      <c r="H1041" s="232">
        <v>283</v>
      </c>
      <c r="I1041" s="232">
        <v>0</v>
      </c>
      <c r="J1041" s="232">
        <v>119</v>
      </c>
    </row>
    <row r="1042" spans="3:10" x14ac:dyDescent="0.35">
      <c r="C1042" s="228"/>
      <c r="D1042" s="233">
        <v>1036</v>
      </c>
      <c r="E1042" s="230" t="s">
        <v>647</v>
      </c>
      <c r="F1042" s="232">
        <v>0</v>
      </c>
      <c r="G1042" s="232">
        <v>1232</v>
      </c>
      <c r="H1042" s="232">
        <v>394</v>
      </c>
      <c r="I1042" s="232">
        <v>0</v>
      </c>
      <c r="J1042" s="232">
        <v>117</v>
      </c>
    </row>
    <row r="1043" spans="3:10" x14ac:dyDescent="0.35">
      <c r="C1043" s="228"/>
      <c r="D1043" s="233">
        <v>1037</v>
      </c>
      <c r="E1043" s="230" t="s">
        <v>648</v>
      </c>
      <c r="F1043" s="232">
        <v>0</v>
      </c>
      <c r="G1043" s="232">
        <v>1252</v>
      </c>
      <c r="H1043" s="232">
        <v>391</v>
      </c>
      <c r="I1043" s="232">
        <v>0</v>
      </c>
      <c r="J1043" s="232">
        <v>139</v>
      </c>
    </row>
    <row r="1044" spans="3:10" x14ac:dyDescent="0.35">
      <c r="C1044" s="228"/>
      <c r="D1044" s="233">
        <v>1038</v>
      </c>
      <c r="E1044" s="230" t="s">
        <v>846</v>
      </c>
      <c r="F1044" s="232">
        <v>35</v>
      </c>
      <c r="G1044" s="232">
        <v>1040</v>
      </c>
      <c r="H1044" s="232">
        <v>392</v>
      </c>
      <c r="I1044" s="232">
        <v>15</v>
      </c>
      <c r="J1044" s="232">
        <v>227</v>
      </c>
    </row>
    <row r="1045" spans="3:10" x14ac:dyDescent="0.35">
      <c r="C1045" s="228"/>
      <c r="D1045" s="233">
        <v>1039</v>
      </c>
      <c r="E1045" s="230" t="s">
        <v>847</v>
      </c>
      <c r="F1045" s="232">
        <v>226</v>
      </c>
      <c r="G1045" s="232">
        <v>485</v>
      </c>
      <c r="H1045" s="232">
        <v>192</v>
      </c>
      <c r="I1045" s="232">
        <v>20</v>
      </c>
      <c r="J1045" s="232">
        <v>421</v>
      </c>
    </row>
    <row r="1046" spans="3:10" x14ac:dyDescent="0.35">
      <c r="C1046" s="228"/>
      <c r="D1046" s="231">
        <v>1040</v>
      </c>
      <c r="E1046" s="230" t="s">
        <v>848</v>
      </c>
      <c r="F1046" s="232">
        <v>332</v>
      </c>
      <c r="G1046" s="232">
        <v>474</v>
      </c>
      <c r="H1046" s="232">
        <v>146</v>
      </c>
      <c r="I1046" s="232">
        <v>17</v>
      </c>
      <c r="J1046" s="232">
        <v>377</v>
      </c>
    </row>
    <row r="1047" spans="3:10" x14ac:dyDescent="0.35">
      <c r="C1047" s="228"/>
      <c r="D1047" s="233">
        <v>1041</v>
      </c>
      <c r="E1047" s="230" t="s">
        <v>849</v>
      </c>
      <c r="F1047" s="232">
        <v>193</v>
      </c>
      <c r="G1047" s="232">
        <v>740</v>
      </c>
      <c r="H1047" s="232">
        <v>125</v>
      </c>
      <c r="I1047" s="232">
        <v>3</v>
      </c>
      <c r="J1047" s="232">
        <v>308</v>
      </c>
    </row>
    <row r="1048" spans="3:10" x14ac:dyDescent="0.35">
      <c r="C1048" s="228"/>
      <c r="D1048" s="233">
        <v>1042</v>
      </c>
      <c r="E1048" s="230" t="s">
        <v>850</v>
      </c>
      <c r="F1048" s="232">
        <v>91</v>
      </c>
      <c r="G1048" s="232">
        <v>825</v>
      </c>
      <c r="H1048" s="232">
        <v>169</v>
      </c>
      <c r="I1048" s="232">
        <v>6</v>
      </c>
      <c r="J1048" s="232">
        <v>245</v>
      </c>
    </row>
    <row r="1049" spans="3:10" x14ac:dyDescent="0.35">
      <c r="C1049" s="228"/>
      <c r="D1049" s="233">
        <v>1043</v>
      </c>
      <c r="E1049" s="230" t="s">
        <v>851</v>
      </c>
      <c r="F1049" s="232">
        <v>112</v>
      </c>
      <c r="G1049" s="232">
        <v>954</v>
      </c>
      <c r="H1049" s="232">
        <v>199</v>
      </c>
      <c r="I1049" s="232">
        <v>8</v>
      </c>
      <c r="J1049" s="232">
        <v>292</v>
      </c>
    </row>
    <row r="1050" spans="3:10" x14ac:dyDescent="0.35">
      <c r="C1050" s="228"/>
      <c r="D1050" s="233">
        <v>1044</v>
      </c>
      <c r="E1050" s="230" t="s">
        <v>852</v>
      </c>
      <c r="F1050" s="232">
        <v>215</v>
      </c>
      <c r="G1050" s="232">
        <v>972</v>
      </c>
      <c r="H1050" s="232">
        <v>227</v>
      </c>
      <c r="I1050" s="232">
        <v>14</v>
      </c>
      <c r="J1050" s="232">
        <v>380</v>
      </c>
    </row>
    <row r="1051" spans="3:10" x14ac:dyDescent="0.35">
      <c r="C1051" s="228"/>
      <c r="D1051" s="233">
        <v>1045</v>
      </c>
      <c r="E1051" s="230" t="s">
        <v>853</v>
      </c>
      <c r="F1051" s="232">
        <v>575</v>
      </c>
      <c r="G1051" s="232">
        <v>717</v>
      </c>
      <c r="H1051" s="232">
        <v>153</v>
      </c>
      <c r="I1051" s="232">
        <v>14</v>
      </c>
      <c r="J1051" s="232">
        <v>457</v>
      </c>
    </row>
    <row r="1052" spans="3:10" x14ac:dyDescent="0.35">
      <c r="C1052" s="228"/>
      <c r="D1052" s="233">
        <v>1046</v>
      </c>
      <c r="E1052" s="228" t="s">
        <v>854</v>
      </c>
      <c r="F1052" s="232">
        <v>855</v>
      </c>
      <c r="G1052" s="232">
        <v>438</v>
      </c>
      <c r="H1052" s="232">
        <v>120</v>
      </c>
      <c r="I1052" s="232">
        <v>10</v>
      </c>
      <c r="J1052" s="232">
        <v>573</v>
      </c>
    </row>
    <row r="1053" spans="3:10" x14ac:dyDescent="0.35">
      <c r="C1053" s="228"/>
      <c r="D1053" s="233">
        <v>1047</v>
      </c>
      <c r="E1053" s="228" t="s">
        <v>855</v>
      </c>
      <c r="F1053" s="228">
        <v>1113</v>
      </c>
      <c r="G1053" s="228">
        <v>213</v>
      </c>
      <c r="H1053" s="228">
        <v>71</v>
      </c>
      <c r="I1053" s="228">
        <v>11</v>
      </c>
      <c r="J1053" s="228">
        <v>640</v>
      </c>
    </row>
    <row r="1054" spans="3:10" x14ac:dyDescent="0.35">
      <c r="C1054" s="228"/>
      <c r="D1054" s="231">
        <v>1048</v>
      </c>
      <c r="E1054" s="228" t="s">
        <v>856</v>
      </c>
      <c r="F1054" s="228">
        <v>1135</v>
      </c>
      <c r="G1054" s="228">
        <v>127</v>
      </c>
      <c r="H1054" s="228">
        <v>58</v>
      </c>
      <c r="I1054" s="228">
        <v>16</v>
      </c>
      <c r="J1054" s="228">
        <v>700</v>
      </c>
    </row>
    <row r="1055" spans="3:10" x14ac:dyDescent="0.35">
      <c r="C1055" s="228"/>
      <c r="D1055" s="233">
        <v>1049</v>
      </c>
      <c r="E1055" s="228" t="s">
        <v>857</v>
      </c>
      <c r="F1055" s="228">
        <v>890</v>
      </c>
      <c r="G1055" s="228">
        <v>71</v>
      </c>
      <c r="H1055" s="228">
        <v>60</v>
      </c>
      <c r="I1055" s="228">
        <v>9</v>
      </c>
      <c r="J1055" s="228">
        <v>576</v>
      </c>
    </row>
    <row r="1056" spans="3:10" x14ac:dyDescent="0.35">
      <c r="C1056" s="230"/>
      <c r="D1056" s="233">
        <v>1050</v>
      </c>
      <c r="E1056" s="230" t="s">
        <v>858</v>
      </c>
      <c r="F1056" s="232">
        <v>678</v>
      </c>
      <c r="G1056" s="232">
        <v>52</v>
      </c>
      <c r="H1056" s="232">
        <v>39</v>
      </c>
      <c r="I1056" s="232">
        <v>10</v>
      </c>
      <c r="J1056" s="232">
        <v>518</v>
      </c>
    </row>
    <row r="1057" spans="3:10" x14ac:dyDescent="0.35">
      <c r="C1057" s="228"/>
      <c r="D1057" s="233">
        <v>1051</v>
      </c>
      <c r="E1057" s="234" t="s">
        <v>859</v>
      </c>
      <c r="F1057" s="232">
        <v>418</v>
      </c>
      <c r="G1057" s="232">
        <v>36</v>
      </c>
      <c r="H1057" s="232">
        <v>33</v>
      </c>
      <c r="I1057" s="232">
        <v>9</v>
      </c>
      <c r="J1057" s="232">
        <v>462</v>
      </c>
    </row>
    <row r="1058" spans="3:10" x14ac:dyDescent="0.35">
      <c r="C1058" s="228"/>
      <c r="D1058" s="233">
        <v>1052</v>
      </c>
      <c r="E1058" s="237" t="s">
        <v>860</v>
      </c>
      <c r="F1058" s="232">
        <v>244</v>
      </c>
      <c r="G1058" s="232">
        <v>25</v>
      </c>
      <c r="H1058" s="232">
        <v>39</v>
      </c>
      <c r="I1058" s="232">
        <v>3</v>
      </c>
      <c r="J1058" s="232">
        <v>603</v>
      </c>
    </row>
    <row r="1059" spans="3:10" x14ac:dyDescent="0.35">
      <c r="C1059" s="228"/>
      <c r="D1059" s="233">
        <v>1053</v>
      </c>
      <c r="E1059" s="230"/>
      <c r="F1059" s="232"/>
      <c r="G1059" s="232"/>
      <c r="H1059" s="232"/>
      <c r="I1059" s="232"/>
      <c r="J1059" s="232"/>
    </row>
    <row r="1060" spans="3:10" x14ac:dyDescent="0.35">
      <c r="C1060" s="228"/>
      <c r="D1060" s="233">
        <v>1054</v>
      </c>
      <c r="E1060" s="230"/>
      <c r="F1060" s="232"/>
      <c r="G1060" s="232"/>
      <c r="H1060" s="232"/>
      <c r="I1060" s="232"/>
      <c r="J1060" s="232"/>
    </row>
    <row r="1061" spans="3:10" x14ac:dyDescent="0.35">
      <c r="C1061" s="228"/>
      <c r="D1061" s="233">
        <v>1055</v>
      </c>
      <c r="E1061" s="230"/>
      <c r="F1061" s="232"/>
      <c r="G1061" s="232"/>
      <c r="H1061" s="232"/>
      <c r="I1061" s="232"/>
      <c r="J1061" s="232"/>
    </row>
    <row r="1062" spans="3:10" x14ac:dyDescent="0.35">
      <c r="C1062" s="228"/>
      <c r="D1062" s="231">
        <v>1056</v>
      </c>
      <c r="E1062" s="230"/>
      <c r="F1062" s="232">
        <v>7112</v>
      </c>
      <c r="G1062" s="232">
        <v>10809</v>
      </c>
      <c r="H1062" s="232">
        <v>3091</v>
      </c>
      <c r="I1062" s="232">
        <v>165</v>
      </c>
      <c r="J1062" s="232">
        <v>7154</v>
      </c>
    </row>
    <row r="1063" spans="3:10" x14ac:dyDescent="0.35">
      <c r="C1063" s="228" t="s">
        <v>727</v>
      </c>
      <c r="D1063" s="233">
        <v>1057</v>
      </c>
      <c r="E1063" s="230" t="s">
        <v>845</v>
      </c>
      <c r="F1063" s="232">
        <v>0</v>
      </c>
      <c r="G1063" s="232">
        <v>8112</v>
      </c>
      <c r="H1063" s="232">
        <v>628</v>
      </c>
      <c r="I1063" s="232">
        <v>0</v>
      </c>
      <c r="J1063" s="232">
        <v>703</v>
      </c>
    </row>
    <row r="1064" spans="3:10" x14ac:dyDescent="0.35">
      <c r="C1064" s="228"/>
      <c r="D1064" s="233">
        <v>1058</v>
      </c>
      <c r="E1064" s="230" t="s">
        <v>647</v>
      </c>
      <c r="F1064" s="232">
        <v>0</v>
      </c>
      <c r="G1064" s="232">
        <v>8393</v>
      </c>
      <c r="H1064" s="232">
        <v>1065</v>
      </c>
      <c r="I1064" s="232">
        <v>0</v>
      </c>
      <c r="J1064" s="232">
        <v>573</v>
      </c>
    </row>
    <row r="1065" spans="3:10" x14ac:dyDescent="0.35">
      <c r="C1065" s="228"/>
      <c r="D1065" s="233">
        <v>1059</v>
      </c>
      <c r="E1065" s="230" t="s">
        <v>648</v>
      </c>
      <c r="F1065" s="232">
        <v>0</v>
      </c>
      <c r="G1065" s="232">
        <v>7774</v>
      </c>
      <c r="H1065" s="232">
        <v>1492</v>
      </c>
      <c r="I1065" s="232">
        <v>0</v>
      </c>
      <c r="J1065" s="232">
        <v>530</v>
      </c>
    </row>
    <row r="1066" spans="3:10" x14ac:dyDescent="0.35">
      <c r="C1066" s="228"/>
      <c r="D1066" s="233">
        <v>1060</v>
      </c>
      <c r="E1066" s="230" t="s">
        <v>846</v>
      </c>
      <c r="F1066" s="232">
        <v>147</v>
      </c>
      <c r="G1066" s="232">
        <v>6998</v>
      </c>
      <c r="H1066" s="232">
        <v>1915</v>
      </c>
      <c r="I1066" s="232">
        <v>225</v>
      </c>
      <c r="J1066" s="232">
        <v>3695</v>
      </c>
    </row>
    <row r="1067" spans="3:10" x14ac:dyDescent="0.35">
      <c r="C1067" s="228"/>
      <c r="D1067" s="233">
        <v>1061</v>
      </c>
      <c r="E1067" s="230" t="s">
        <v>847</v>
      </c>
      <c r="F1067" s="232">
        <v>1155</v>
      </c>
      <c r="G1067" s="232">
        <v>5154</v>
      </c>
      <c r="H1067" s="232">
        <v>1561</v>
      </c>
      <c r="I1067" s="232">
        <v>686</v>
      </c>
      <c r="J1067" s="232">
        <v>10207</v>
      </c>
    </row>
    <row r="1068" spans="3:10" x14ac:dyDescent="0.35">
      <c r="C1068" s="228"/>
      <c r="D1068" s="233">
        <v>1062</v>
      </c>
      <c r="E1068" s="230" t="s">
        <v>848</v>
      </c>
      <c r="F1068" s="232">
        <v>3713</v>
      </c>
      <c r="G1068" s="232">
        <v>3498</v>
      </c>
      <c r="H1068" s="232">
        <v>878</v>
      </c>
      <c r="I1068" s="232">
        <v>527</v>
      </c>
      <c r="J1068" s="232">
        <v>5920</v>
      </c>
    </row>
    <row r="1069" spans="3:10" x14ac:dyDescent="0.35">
      <c r="C1069" s="228"/>
      <c r="D1069" s="233">
        <v>1063</v>
      </c>
      <c r="E1069" s="230" t="s">
        <v>849</v>
      </c>
      <c r="F1069" s="232">
        <v>3183</v>
      </c>
      <c r="G1069" s="232">
        <v>5738</v>
      </c>
      <c r="H1069" s="232">
        <v>671</v>
      </c>
      <c r="I1069" s="232">
        <v>229</v>
      </c>
      <c r="J1069" s="232">
        <v>3312</v>
      </c>
    </row>
    <row r="1070" spans="3:10" x14ac:dyDescent="0.35">
      <c r="C1070" s="228"/>
      <c r="D1070" s="231">
        <v>1064</v>
      </c>
      <c r="E1070" s="230" t="s">
        <v>850</v>
      </c>
      <c r="F1070" s="232">
        <v>1353</v>
      </c>
      <c r="G1070" s="232">
        <v>7439</v>
      </c>
      <c r="H1070" s="232">
        <v>735</v>
      </c>
      <c r="I1070" s="232">
        <v>107</v>
      </c>
      <c r="J1070" s="232">
        <v>2036</v>
      </c>
    </row>
    <row r="1071" spans="3:10" x14ac:dyDescent="0.35">
      <c r="C1071" s="228"/>
      <c r="D1071" s="233">
        <v>1065</v>
      </c>
      <c r="E1071" s="230" t="s">
        <v>851</v>
      </c>
      <c r="F1071" s="232">
        <v>820</v>
      </c>
      <c r="G1071" s="232">
        <v>8288</v>
      </c>
      <c r="H1071" s="232">
        <v>1099</v>
      </c>
      <c r="I1071" s="232">
        <v>62</v>
      </c>
      <c r="J1071" s="232">
        <v>1906</v>
      </c>
    </row>
    <row r="1072" spans="3:10" x14ac:dyDescent="0.35">
      <c r="C1072" s="228"/>
      <c r="D1072" s="233">
        <v>1066</v>
      </c>
      <c r="E1072" s="230" t="s">
        <v>852</v>
      </c>
      <c r="F1072" s="232">
        <v>834</v>
      </c>
      <c r="G1072" s="232">
        <v>8155</v>
      </c>
      <c r="H1072" s="232">
        <v>1394</v>
      </c>
      <c r="I1072" s="232">
        <v>106</v>
      </c>
      <c r="J1072" s="232">
        <v>1886</v>
      </c>
    </row>
    <row r="1073" spans="3:10" x14ac:dyDescent="0.35">
      <c r="C1073" s="228"/>
      <c r="D1073" s="233">
        <v>1067</v>
      </c>
      <c r="E1073" s="228" t="s">
        <v>853</v>
      </c>
      <c r="F1073" s="232">
        <v>1147</v>
      </c>
      <c r="G1073" s="232">
        <v>6735</v>
      </c>
      <c r="H1073" s="232">
        <v>1309</v>
      </c>
      <c r="I1073" s="232">
        <v>60</v>
      </c>
      <c r="J1073" s="232">
        <v>1939</v>
      </c>
    </row>
    <row r="1074" spans="3:10" x14ac:dyDescent="0.35">
      <c r="C1074" s="228"/>
      <c r="D1074" s="233">
        <v>1068</v>
      </c>
      <c r="E1074" s="228" t="s">
        <v>854</v>
      </c>
      <c r="F1074" s="228">
        <v>2166</v>
      </c>
      <c r="G1074" s="228">
        <v>4805</v>
      </c>
      <c r="H1074" s="228">
        <v>960</v>
      </c>
      <c r="I1074" s="228">
        <v>60</v>
      </c>
      <c r="J1074" s="228">
        <v>2012</v>
      </c>
    </row>
    <row r="1075" spans="3:10" x14ac:dyDescent="0.35">
      <c r="C1075" s="228"/>
      <c r="D1075" s="233">
        <v>1069</v>
      </c>
      <c r="E1075" s="228" t="s">
        <v>855</v>
      </c>
      <c r="F1075" s="228">
        <v>3331</v>
      </c>
      <c r="G1075" s="228">
        <v>2824</v>
      </c>
      <c r="H1075" s="228">
        <v>640</v>
      </c>
      <c r="I1075" s="228">
        <v>85</v>
      </c>
      <c r="J1075" s="228">
        <v>2175</v>
      </c>
    </row>
    <row r="1076" spans="3:10" x14ac:dyDescent="0.35">
      <c r="C1076" s="228"/>
      <c r="D1076" s="233">
        <v>1070</v>
      </c>
      <c r="E1076" s="228" t="s">
        <v>856</v>
      </c>
      <c r="F1076" s="228">
        <v>4123</v>
      </c>
      <c r="G1076" s="228">
        <v>1551</v>
      </c>
      <c r="H1076" s="228">
        <v>420</v>
      </c>
      <c r="I1076" s="228">
        <v>67</v>
      </c>
      <c r="J1076" s="228">
        <v>2080</v>
      </c>
    </row>
    <row r="1077" spans="3:10" x14ac:dyDescent="0.35">
      <c r="C1077" s="230"/>
      <c r="D1077" s="233">
        <v>1071</v>
      </c>
      <c r="E1077" s="230" t="s">
        <v>857</v>
      </c>
      <c r="F1077" s="232">
        <v>3895</v>
      </c>
      <c r="G1077" s="232">
        <v>937</v>
      </c>
      <c r="H1077" s="232">
        <v>331</v>
      </c>
      <c r="I1077" s="232">
        <v>50</v>
      </c>
      <c r="J1077" s="232">
        <v>1790</v>
      </c>
    </row>
    <row r="1078" spans="3:10" x14ac:dyDescent="0.35">
      <c r="C1078" s="228"/>
      <c r="D1078" s="231">
        <v>1072</v>
      </c>
      <c r="E1078" s="234" t="s">
        <v>858</v>
      </c>
      <c r="F1078" s="232">
        <v>3282</v>
      </c>
      <c r="G1078" s="232">
        <v>669</v>
      </c>
      <c r="H1078" s="232">
        <v>342</v>
      </c>
      <c r="I1078" s="232">
        <v>54</v>
      </c>
      <c r="J1078" s="232">
        <v>1804</v>
      </c>
    </row>
    <row r="1079" spans="3:10" x14ac:dyDescent="0.35">
      <c r="C1079" s="228"/>
      <c r="D1079" s="233">
        <v>1073</v>
      </c>
      <c r="E1079" s="237" t="s">
        <v>859</v>
      </c>
      <c r="F1079" s="232">
        <v>2088</v>
      </c>
      <c r="G1079" s="232">
        <v>442</v>
      </c>
      <c r="H1079" s="232">
        <v>308</v>
      </c>
      <c r="I1079" s="232">
        <v>35</v>
      </c>
      <c r="J1079" s="232">
        <v>1879</v>
      </c>
    </row>
    <row r="1080" spans="3:10" x14ac:dyDescent="0.35">
      <c r="C1080" s="228"/>
      <c r="D1080" s="233">
        <v>1074</v>
      </c>
      <c r="E1080" s="230" t="s">
        <v>860</v>
      </c>
      <c r="F1080" s="232">
        <v>1303</v>
      </c>
      <c r="G1080" s="232">
        <v>297</v>
      </c>
      <c r="H1080" s="232">
        <v>362</v>
      </c>
      <c r="I1080" s="232">
        <v>38</v>
      </c>
      <c r="J1080" s="232">
        <v>3048</v>
      </c>
    </row>
    <row r="1081" spans="3:10" x14ac:dyDescent="0.35">
      <c r="C1081" s="228"/>
      <c r="D1081" s="233">
        <v>1075</v>
      </c>
      <c r="E1081" s="230"/>
      <c r="F1081" s="232"/>
      <c r="G1081" s="232"/>
      <c r="H1081" s="232"/>
      <c r="I1081" s="232"/>
      <c r="J1081" s="232"/>
    </row>
    <row r="1082" spans="3:10" x14ac:dyDescent="0.35">
      <c r="C1082" s="228"/>
      <c r="D1082" s="233">
        <v>1076</v>
      </c>
      <c r="E1082" s="230"/>
      <c r="F1082" s="232"/>
      <c r="G1082" s="232"/>
      <c r="H1082" s="232"/>
      <c r="I1082" s="232"/>
      <c r="J1082" s="232"/>
    </row>
    <row r="1083" spans="3:10" x14ac:dyDescent="0.35">
      <c r="C1083" s="228"/>
      <c r="D1083" s="233">
        <v>1077</v>
      </c>
      <c r="E1083" s="230"/>
      <c r="F1083" s="232"/>
      <c r="G1083" s="232"/>
      <c r="H1083" s="232"/>
      <c r="I1083" s="232"/>
      <c r="J1083" s="232"/>
    </row>
    <row r="1084" spans="3:10" x14ac:dyDescent="0.35">
      <c r="C1084" s="228"/>
      <c r="D1084" s="233">
        <v>1078</v>
      </c>
      <c r="E1084" s="230"/>
      <c r="F1084" s="232">
        <v>32540</v>
      </c>
      <c r="G1084" s="232">
        <v>87809</v>
      </c>
      <c r="H1084" s="232">
        <v>16110</v>
      </c>
      <c r="I1084" s="232">
        <v>2391</v>
      </c>
      <c r="J1084" s="232">
        <v>47495</v>
      </c>
    </row>
    <row r="1085" spans="3:10" x14ac:dyDescent="0.35">
      <c r="C1085" s="228" t="s">
        <v>728</v>
      </c>
      <c r="D1085" s="233">
        <v>1079</v>
      </c>
      <c r="E1085" s="230" t="s">
        <v>845</v>
      </c>
      <c r="F1085" s="232">
        <v>0</v>
      </c>
      <c r="G1085" s="232">
        <v>5648</v>
      </c>
      <c r="H1085" s="232">
        <v>516</v>
      </c>
      <c r="I1085" s="232">
        <v>0</v>
      </c>
      <c r="J1085" s="232">
        <v>400</v>
      </c>
    </row>
    <row r="1086" spans="3:10" x14ac:dyDescent="0.35">
      <c r="C1086" s="228"/>
      <c r="D1086" s="231">
        <v>1080</v>
      </c>
      <c r="E1086" s="230" t="s">
        <v>647</v>
      </c>
      <c r="F1086" s="232">
        <v>0</v>
      </c>
      <c r="G1086" s="232">
        <v>5458</v>
      </c>
      <c r="H1086" s="232">
        <v>814</v>
      </c>
      <c r="I1086" s="232">
        <v>0</v>
      </c>
      <c r="J1086" s="232">
        <v>387</v>
      </c>
    </row>
    <row r="1087" spans="3:10" x14ac:dyDescent="0.35">
      <c r="C1087" s="228"/>
      <c r="D1087" s="233">
        <v>1081</v>
      </c>
      <c r="E1087" s="230" t="s">
        <v>648</v>
      </c>
      <c r="F1087" s="232">
        <v>0</v>
      </c>
      <c r="G1087" s="232">
        <v>4984</v>
      </c>
      <c r="H1087" s="232">
        <v>1008</v>
      </c>
      <c r="I1087" s="232">
        <v>0</v>
      </c>
      <c r="J1087" s="232">
        <v>330</v>
      </c>
    </row>
    <row r="1088" spans="3:10" x14ac:dyDescent="0.35">
      <c r="C1088" s="228"/>
      <c r="D1088" s="233">
        <v>1082</v>
      </c>
      <c r="E1088" s="230" t="s">
        <v>846</v>
      </c>
      <c r="F1088" s="232">
        <v>51</v>
      </c>
      <c r="G1088" s="232">
        <v>4320</v>
      </c>
      <c r="H1088" s="232">
        <v>1146</v>
      </c>
      <c r="I1088" s="232">
        <v>127</v>
      </c>
      <c r="J1088" s="232">
        <v>793</v>
      </c>
    </row>
    <row r="1089" spans="3:10" x14ac:dyDescent="0.35">
      <c r="C1089" s="228"/>
      <c r="D1089" s="233">
        <v>1083</v>
      </c>
      <c r="E1089" s="230" t="s">
        <v>847</v>
      </c>
      <c r="F1089" s="232">
        <v>756</v>
      </c>
      <c r="G1089" s="232">
        <v>3179</v>
      </c>
      <c r="H1089" s="232">
        <v>1029</v>
      </c>
      <c r="I1089" s="232">
        <v>343</v>
      </c>
      <c r="J1089" s="232">
        <v>2721</v>
      </c>
    </row>
    <row r="1090" spans="3:10" x14ac:dyDescent="0.35">
      <c r="C1090" s="228"/>
      <c r="D1090" s="233">
        <v>1084</v>
      </c>
      <c r="E1090" s="230" t="s">
        <v>848</v>
      </c>
      <c r="F1090" s="232">
        <v>2859</v>
      </c>
      <c r="G1090" s="232">
        <v>2038</v>
      </c>
      <c r="H1090" s="232">
        <v>610</v>
      </c>
      <c r="I1090" s="232">
        <v>313</v>
      </c>
      <c r="J1090" s="232">
        <v>3445</v>
      </c>
    </row>
    <row r="1091" spans="3:10" x14ac:dyDescent="0.35">
      <c r="C1091" s="228"/>
      <c r="D1091" s="233">
        <v>1085</v>
      </c>
      <c r="E1091" s="230" t="s">
        <v>849</v>
      </c>
      <c r="F1091" s="232">
        <v>2885</v>
      </c>
      <c r="G1091" s="232">
        <v>3235</v>
      </c>
      <c r="H1091" s="232">
        <v>447</v>
      </c>
      <c r="I1091" s="232">
        <v>167</v>
      </c>
      <c r="J1091" s="232">
        <v>2693</v>
      </c>
    </row>
    <row r="1092" spans="3:10" x14ac:dyDescent="0.35">
      <c r="C1092" s="228"/>
      <c r="D1092" s="233">
        <v>1086</v>
      </c>
      <c r="E1092" s="230" t="s">
        <v>850</v>
      </c>
      <c r="F1092" s="232">
        <v>1264</v>
      </c>
      <c r="G1092" s="232">
        <v>4536</v>
      </c>
      <c r="H1092" s="232">
        <v>469</v>
      </c>
      <c r="I1092" s="232">
        <v>95</v>
      </c>
      <c r="J1092" s="232">
        <v>1826</v>
      </c>
    </row>
    <row r="1093" spans="3:10" x14ac:dyDescent="0.35">
      <c r="C1093" s="228"/>
      <c r="D1093" s="233">
        <v>1087</v>
      </c>
      <c r="E1093" s="230" t="s">
        <v>851</v>
      </c>
      <c r="F1093" s="232">
        <v>722</v>
      </c>
      <c r="G1093" s="232">
        <v>5239</v>
      </c>
      <c r="H1093" s="232">
        <v>714</v>
      </c>
      <c r="I1093" s="232">
        <v>66</v>
      </c>
      <c r="J1093" s="232">
        <v>1608</v>
      </c>
    </row>
    <row r="1094" spans="3:10" x14ac:dyDescent="0.35">
      <c r="C1094" s="228"/>
      <c r="D1094" s="231">
        <v>1088</v>
      </c>
      <c r="E1094" s="228" t="s">
        <v>852</v>
      </c>
      <c r="F1094" s="232">
        <v>693</v>
      </c>
      <c r="G1094" s="232">
        <v>5176</v>
      </c>
      <c r="H1094" s="232">
        <v>889</v>
      </c>
      <c r="I1094" s="232">
        <v>87</v>
      </c>
      <c r="J1094" s="232">
        <v>1656</v>
      </c>
    </row>
    <row r="1095" spans="3:10" x14ac:dyDescent="0.35">
      <c r="C1095" s="228"/>
      <c r="D1095" s="233">
        <v>1089</v>
      </c>
      <c r="E1095" s="228" t="s">
        <v>853</v>
      </c>
      <c r="F1095" s="228">
        <v>792</v>
      </c>
      <c r="G1095" s="228">
        <v>4231</v>
      </c>
      <c r="H1095" s="228">
        <v>883</v>
      </c>
      <c r="I1095" s="228">
        <v>61</v>
      </c>
      <c r="J1095" s="228">
        <v>1450</v>
      </c>
    </row>
    <row r="1096" spans="3:10" x14ac:dyDescent="0.35">
      <c r="C1096" s="228"/>
      <c r="D1096" s="233">
        <v>1090</v>
      </c>
      <c r="E1096" s="228" t="s">
        <v>854</v>
      </c>
      <c r="F1096" s="228">
        <v>1390</v>
      </c>
      <c r="G1096" s="228">
        <v>3011</v>
      </c>
      <c r="H1096" s="228">
        <v>705</v>
      </c>
      <c r="I1096" s="228">
        <v>80</v>
      </c>
      <c r="J1096" s="228">
        <v>1613</v>
      </c>
    </row>
    <row r="1097" spans="3:10" x14ac:dyDescent="0.35">
      <c r="C1097" s="228"/>
      <c r="D1097" s="233">
        <v>1091</v>
      </c>
      <c r="E1097" s="228" t="s">
        <v>855</v>
      </c>
      <c r="F1097" s="228">
        <v>2192</v>
      </c>
      <c r="G1097" s="228">
        <v>1600</v>
      </c>
      <c r="H1097" s="228">
        <v>438</v>
      </c>
      <c r="I1097" s="228">
        <v>71</v>
      </c>
      <c r="J1097" s="228">
        <v>1548</v>
      </c>
    </row>
    <row r="1098" spans="3:10" x14ac:dyDescent="0.35">
      <c r="C1098" s="230"/>
      <c r="D1098" s="233">
        <v>1092</v>
      </c>
      <c r="E1098" s="230" t="s">
        <v>856</v>
      </c>
      <c r="F1098" s="232">
        <v>2448</v>
      </c>
      <c r="G1098" s="232">
        <v>885</v>
      </c>
      <c r="H1098" s="232">
        <v>264</v>
      </c>
      <c r="I1098" s="232">
        <v>61</v>
      </c>
      <c r="J1098" s="232">
        <v>1546</v>
      </c>
    </row>
    <row r="1099" spans="3:10" x14ac:dyDescent="0.35">
      <c r="C1099" s="228"/>
      <c r="D1099" s="233">
        <v>1093</v>
      </c>
      <c r="E1099" s="234" t="s">
        <v>857</v>
      </c>
      <c r="F1099" s="232">
        <v>1990</v>
      </c>
      <c r="G1099" s="232">
        <v>532</v>
      </c>
      <c r="H1099" s="232">
        <v>206</v>
      </c>
      <c r="I1099" s="232">
        <v>59</v>
      </c>
      <c r="J1099" s="232">
        <v>1239</v>
      </c>
    </row>
    <row r="1100" spans="3:10" x14ac:dyDescent="0.35">
      <c r="C1100" s="228"/>
      <c r="D1100" s="233">
        <v>1094</v>
      </c>
      <c r="E1100" s="237" t="s">
        <v>858</v>
      </c>
      <c r="F1100" s="232">
        <v>1637</v>
      </c>
      <c r="G1100" s="232">
        <v>385</v>
      </c>
      <c r="H1100" s="232">
        <v>212</v>
      </c>
      <c r="I1100" s="232">
        <v>34</v>
      </c>
      <c r="J1100" s="232">
        <v>1183</v>
      </c>
    </row>
    <row r="1101" spans="3:10" x14ac:dyDescent="0.35">
      <c r="C1101" s="228"/>
      <c r="D1101" s="233">
        <v>1095</v>
      </c>
      <c r="E1101" s="230" t="s">
        <v>859</v>
      </c>
      <c r="F1101" s="232">
        <v>1057</v>
      </c>
      <c r="G1101" s="232">
        <v>234</v>
      </c>
      <c r="H1101" s="232">
        <v>221</v>
      </c>
      <c r="I1101" s="232">
        <v>35</v>
      </c>
      <c r="J1101" s="232">
        <v>1203</v>
      </c>
    </row>
    <row r="1102" spans="3:10" x14ac:dyDescent="0.35">
      <c r="C1102" s="228"/>
      <c r="D1102" s="231">
        <v>1096</v>
      </c>
      <c r="E1102" s="230" t="s">
        <v>860</v>
      </c>
      <c r="F1102" s="232">
        <v>670</v>
      </c>
      <c r="G1102" s="232">
        <v>165</v>
      </c>
      <c r="H1102" s="232">
        <v>297</v>
      </c>
      <c r="I1102" s="232">
        <v>35</v>
      </c>
      <c r="J1102" s="232">
        <v>1711</v>
      </c>
    </row>
    <row r="1103" spans="3:10" x14ac:dyDescent="0.35">
      <c r="C1103" s="228"/>
      <c r="D1103" s="233">
        <v>1097</v>
      </c>
      <c r="E1103" s="230"/>
      <c r="F1103" s="232"/>
      <c r="G1103" s="232"/>
      <c r="H1103" s="232"/>
      <c r="I1103" s="232"/>
      <c r="J1103" s="232"/>
    </row>
    <row r="1104" spans="3:10" x14ac:dyDescent="0.35">
      <c r="C1104" s="228"/>
      <c r="D1104" s="233">
        <v>1098</v>
      </c>
      <c r="E1104" s="230"/>
      <c r="F1104" s="232"/>
      <c r="G1104" s="232"/>
      <c r="H1104" s="232"/>
      <c r="I1104" s="232"/>
      <c r="J1104" s="232"/>
    </row>
    <row r="1105" spans="3:10" x14ac:dyDescent="0.35">
      <c r="C1105" s="228"/>
      <c r="D1105" s="233">
        <v>1099</v>
      </c>
      <c r="E1105" s="230"/>
      <c r="F1105" s="232"/>
      <c r="G1105" s="232"/>
      <c r="H1105" s="232"/>
      <c r="I1105" s="232"/>
      <c r="J1105" s="232"/>
    </row>
    <row r="1106" spans="3:10" x14ac:dyDescent="0.35">
      <c r="C1106" s="228"/>
      <c r="D1106" s="233">
        <v>1100</v>
      </c>
      <c r="E1106" s="230"/>
      <c r="F1106" s="232">
        <v>21406</v>
      </c>
      <c r="G1106" s="232">
        <v>54856</v>
      </c>
      <c r="H1106" s="232">
        <v>10868</v>
      </c>
      <c r="I1106" s="232">
        <v>1634</v>
      </c>
      <c r="J1106" s="232">
        <v>27352</v>
      </c>
    </row>
    <row r="1107" spans="3:10" x14ac:dyDescent="0.35">
      <c r="C1107" s="228" t="s">
        <v>729</v>
      </c>
      <c r="D1107" s="233">
        <v>1101</v>
      </c>
      <c r="E1107" s="230" t="s">
        <v>845</v>
      </c>
      <c r="F1107" s="232">
        <v>0</v>
      </c>
      <c r="G1107" s="232">
        <v>1614</v>
      </c>
      <c r="H1107" s="232">
        <v>281</v>
      </c>
      <c r="I1107" s="232">
        <v>0</v>
      </c>
      <c r="J1107" s="232">
        <v>100</v>
      </c>
    </row>
    <row r="1108" spans="3:10" x14ac:dyDescent="0.35">
      <c r="C1108" s="228"/>
      <c r="D1108" s="233">
        <v>1102</v>
      </c>
      <c r="E1108" s="230" t="s">
        <v>647</v>
      </c>
      <c r="F1108" s="232">
        <v>0</v>
      </c>
      <c r="G1108" s="232">
        <v>1751</v>
      </c>
      <c r="H1108" s="232">
        <v>396</v>
      </c>
      <c r="I1108" s="232">
        <v>0</v>
      </c>
      <c r="J1108" s="232">
        <v>138</v>
      </c>
    </row>
    <row r="1109" spans="3:10" x14ac:dyDescent="0.35">
      <c r="C1109" s="228"/>
      <c r="D1109" s="233">
        <v>1103</v>
      </c>
      <c r="E1109" s="230" t="s">
        <v>648</v>
      </c>
      <c r="F1109" s="232">
        <v>0</v>
      </c>
      <c r="G1109" s="232">
        <v>1542</v>
      </c>
      <c r="H1109" s="232">
        <v>433</v>
      </c>
      <c r="I1109" s="232">
        <v>0</v>
      </c>
      <c r="J1109" s="232">
        <v>148</v>
      </c>
    </row>
    <row r="1110" spans="3:10" x14ac:dyDescent="0.35">
      <c r="C1110" s="228"/>
      <c r="D1110" s="231">
        <v>1104</v>
      </c>
      <c r="E1110" s="230" t="s">
        <v>846</v>
      </c>
      <c r="F1110" s="232">
        <v>25</v>
      </c>
      <c r="G1110" s="232">
        <v>1429</v>
      </c>
      <c r="H1110" s="232">
        <v>409</v>
      </c>
      <c r="I1110" s="232">
        <v>22</v>
      </c>
      <c r="J1110" s="232">
        <v>206</v>
      </c>
    </row>
    <row r="1111" spans="3:10" x14ac:dyDescent="0.35">
      <c r="C1111" s="228"/>
      <c r="D1111" s="233">
        <v>1105</v>
      </c>
      <c r="E1111" s="230" t="s">
        <v>847</v>
      </c>
      <c r="F1111" s="232">
        <v>191</v>
      </c>
      <c r="G1111" s="232">
        <v>867</v>
      </c>
      <c r="H1111" s="232">
        <v>264</v>
      </c>
      <c r="I1111" s="232">
        <v>24</v>
      </c>
      <c r="J1111" s="232">
        <v>354</v>
      </c>
    </row>
    <row r="1112" spans="3:10" x14ac:dyDescent="0.35">
      <c r="C1112" s="228"/>
      <c r="D1112" s="233">
        <v>1106</v>
      </c>
      <c r="E1112" s="230" t="s">
        <v>848</v>
      </c>
      <c r="F1112" s="232">
        <v>453</v>
      </c>
      <c r="G1112" s="232">
        <v>644</v>
      </c>
      <c r="H1112" s="232">
        <v>175</v>
      </c>
      <c r="I1112" s="232">
        <v>14</v>
      </c>
      <c r="J1112" s="232">
        <v>395</v>
      </c>
    </row>
    <row r="1113" spans="3:10" x14ac:dyDescent="0.35">
      <c r="C1113" s="228"/>
      <c r="D1113" s="233">
        <v>1107</v>
      </c>
      <c r="E1113" s="230" t="s">
        <v>849</v>
      </c>
      <c r="F1113" s="232">
        <v>300</v>
      </c>
      <c r="G1113" s="232">
        <v>1082</v>
      </c>
      <c r="H1113" s="232">
        <v>145</v>
      </c>
      <c r="I1113" s="232">
        <v>12</v>
      </c>
      <c r="J1113" s="232">
        <v>297</v>
      </c>
    </row>
    <row r="1114" spans="3:10" x14ac:dyDescent="0.35">
      <c r="C1114" s="228"/>
      <c r="D1114" s="233">
        <v>1108</v>
      </c>
      <c r="E1114" s="230" t="s">
        <v>850</v>
      </c>
      <c r="F1114" s="232">
        <v>213</v>
      </c>
      <c r="G1114" s="232">
        <v>1302</v>
      </c>
      <c r="H1114" s="232">
        <v>192</v>
      </c>
      <c r="I1114" s="232">
        <v>8</v>
      </c>
      <c r="J1114" s="232">
        <v>329</v>
      </c>
    </row>
    <row r="1115" spans="3:10" x14ac:dyDescent="0.35">
      <c r="C1115" s="228"/>
      <c r="D1115" s="233">
        <v>1109</v>
      </c>
      <c r="E1115" s="228" t="s">
        <v>851</v>
      </c>
      <c r="F1115" s="232">
        <v>193</v>
      </c>
      <c r="G1115" s="232">
        <v>1397</v>
      </c>
      <c r="H1115" s="232">
        <v>231</v>
      </c>
      <c r="I1115" s="232">
        <v>13</v>
      </c>
      <c r="J1115" s="232">
        <v>342</v>
      </c>
    </row>
    <row r="1116" spans="3:10" x14ac:dyDescent="0.35">
      <c r="C1116" s="228"/>
      <c r="D1116" s="233">
        <v>1110</v>
      </c>
      <c r="E1116" s="228" t="s">
        <v>852</v>
      </c>
      <c r="F1116" s="228">
        <v>293</v>
      </c>
      <c r="G1116" s="228">
        <v>1403</v>
      </c>
      <c r="H1116" s="228">
        <v>243</v>
      </c>
      <c r="I1116" s="228">
        <v>4</v>
      </c>
      <c r="J1116" s="228">
        <v>411</v>
      </c>
    </row>
    <row r="1117" spans="3:10" x14ac:dyDescent="0.35">
      <c r="C1117" s="228"/>
      <c r="D1117" s="233">
        <v>1111</v>
      </c>
      <c r="E1117" s="228" t="s">
        <v>853</v>
      </c>
      <c r="F1117" s="228">
        <v>505</v>
      </c>
      <c r="G1117" s="228">
        <v>1109</v>
      </c>
      <c r="H1117" s="228">
        <v>228</v>
      </c>
      <c r="I1117" s="228">
        <v>7</v>
      </c>
      <c r="J1117" s="228">
        <v>461</v>
      </c>
    </row>
    <row r="1118" spans="3:10" x14ac:dyDescent="0.35">
      <c r="C1118" s="228"/>
      <c r="D1118" s="231">
        <v>1112</v>
      </c>
      <c r="E1118" s="228" t="s">
        <v>854</v>
      </c>
      <c r="F1118" s="228">
        <v>826</v>
      </c>
      <c r="G1118" s="228">
        <v>668</v>
      </c>
      <c r="H1118" s="228">
        <v>160</v>
      </c>
      <c r="I1118" s="228">
        <v>14</v>
      </c>
      <c r="J1118" s="228">
        <v>442</v>
      </c>
    </row>
    <row r="1119" spans="3:10" x14ac:dyDescent="0.35">
      <c r="C1119" s="230"/>
      <c r="D1119" s="233">
        <v>1113</v>
      </c>
      <c r="E1119" s="230" t="s">
        <v>855</v>
      </c>
      <c r="F1119" s="232">
        <v>950</v>
      </c>
      <c r="G1119" s="232">
        <v>355</v>
      </c>
      <c r="H1119" s="232">
        <v>109</v>
      </c>
      <c r="I1119" s="232">
        <v>21</v>
      </c>
      <c r="J1119" s="232">
        <v>480</v>
      </c>
    </row>
    <row r="1120" spans="3:10" x14ac:dyDescent="0.35">
      <c r="C1120" s="228"/>
      <c r="D1120" s="233">
        <v>1114</v>
      </c>
      <c r="E1120" s="234" t="s">
        <v>856</v>
      </c>
      <c r="F1120" s="232">
        <v>1007</v>
      </c>
      <c r="G1120" s="232">
        <v>196</v>
      </c>
      <c r="H1120" s="232">
        <v>76</v>
      </c>
      <c r="I1120" s="232">
        <v>11</v>
      </c>
      <c r="J1120" s="232">
        <v>497</v>
      </c>
    </row>
    <row r="1121" spans="3:10" x14ac:dyDescent="0.35">
      <c r="C1121" s="228"/>
      <c r="D1121" s="233">
        <v>1115</v>
      </c>
      <c r="E1121" s="237" t="s">
        <v>857</v>
      </c>
      <c r="F1121" s="232">
        <v>712</v>
      </c>
      <c r="G1121" s="232">
        <v>100</v>
      </c>
      <c r="H1121" s="232">
        <v>52</v>
      </c>
      <c r="I1121" s="232">
        <v>13</v>
      </c>
      <c r="J1121" s="232">
        <v>441</v>
      </c>
    </row>
    <row r="1122" spans="3:10" x14ac:dyDescent="0.35">
      <c r="C1122" s="228"/>
      <c r="D1122" s="233">
        <v>1116</v>
      </c>
      <c r="E1122" s="230" t="s">
        <v>858</v>
      </c>
      <c r="F1122" s="232">
        <v>369</v>
      </c>
      <c r="G1122" s="232">
        <v>55</v>
      </c>
      <c r="H1122" s="232">
        <v>31</v>
      </c>
      <c r="I1122" s="232">
        <v>3</v>
      </c>
      <c r="J1122" s="232">
        <v>306</v>
      </c>
    </row>
    <row r="1123" spans="3:10" x14ac:dyDescent="0.35">
      <c r="C1123" s="228"/>
      <c r="D1123" s="233">
        <v>1117</v>
      </c>
      <c r="E1123" s="230" t="s">
        <v>859</v>
      </c>
      <c r="F1123" s="232">
        <v>203</v>
      </c>
      <c r="G1123" s="232">
        <v>19</v>
      </c>
      <c r="H1123" s="232">
        <v>40</v>
      </c>
      <c r="I1123" s="232">
        <v>3</v>
      </c>
      <c r="J1123" s="232">
        <v>217</v>
      </c>
    </row>
    <row r="1124" spans="3:10" x14ac:dyDescent="0.35">
      <c r="C1124" s="228"/>
      <c r="D1124" s="233">
        <v>1118</v>
      </c>
      <c r="E1124" s="230" t="s">
        <v>860</v>
      </c>
      <c r="F1124" s="232">
        <v>123</v>
      </c>
      <c r="G1124" s="232">
        <v>18</v>
      </c>
      <c r="H1124" s="232">
        <v>52</v>
      </c>
      <c r="I1124" s="232">
        <v>3</v>
      </c>
      <c r="J1124" s="232">
        <v>287</v>
      </c>
    </row>
    <row r="1125" spans="3:10" x14ac:dyDescent="0.35">
      <c r="C1125" s="228"/>
      <c r="D1125" s="233">
        <v>1119</v>
      </c>
      <c r="E1125" s="230"/>
      <c r="F1125" s="232"/>
      <c r="G1125" s="232"/>
      <c r="H1125" s="232"/>
      <c r="I1125" s="232"/>
      <c r="J1125" s="232"/>
    </row>
    <row r="1126" spans="3:10" x14ac:dyDescent="0.35">
      <c r="C1126" s="228"/>
      <c r="D1126" s="231">
        <v>1120</v>
      </c>
      <c r="E1126" s="230"/>
      <c r="F1126" s="232"/>
      <c r="G1126" s="232"/>
      <c r="H1126" s="232"/>
      <c r="I1126" s="232"/>
      <c r="J1126" s="232"/>
    </row>
    <row r="1127" spans="3:10" x14ac:dyDescent="0.35">
      <c r="C1127" s="228"/>
      <c r="D1127" s="233">
        <v>1121</v>
      </c>
      <c r="E1127" s="230"/>
      <c r="F1127" s="232"/>
      <c r="G1127" s="232"/>
      <c r="H1127" s="232"/>
      <c r="I1127" s="232"/>
      <c r="J1127" s="232"/>
    </row>
    <row r="1128" spans="3:10" x14ac:dyDescent="0.35">
      <c r="C1128" s="228"/>
      <c r="D1128" s="233">
        <v>1122</v>
      </c>
      <c r="E1128" s="230"/>
      <c r="F1128" s="232">
        <v>6363</v>
      </c>
      <c r="G1128" s="232">
        <v>15551</v>
      </c>
      <c r="H1128" s="232">
        <v>3517</v>
      </c>
      <c r="I1128" s="232">
        <v>172</v>
      </c>
      <c r="J1128" s="232">
        <v>5851</v>
      </c>
    </row>
    <row r="1129" spans="3:10" x14ac:dyDescent="0.35">
      <c r="C1129" s="228" t="s">
        <v>730</v>
      </c>
      <c r="D1129" s="233">
        <v>1123</v>
      </c>
      <c r="E1129" s="230" t="s">
        <v>845</v>
      </c>
      <c r="F1129" s="232">
        <v>0</v>
      </c>
      <c r="G1129" s="232">
        <v>8822</v>
      </c>
      <c r="H1129" s="232">
        <v>699</v>
      </c>
      <c r="I1129" s="232">
        <v>0</v>
      </c>
      <c r="J1129" s="232">
        <v>646</v>
      </c>
    </row>
    <row r="1130" spans="3:10" x14ac:dyDescent="0.35">
      <c r="C1130" s="228"/>
      <c r="D1130" s="233">
        <v>1124</v>
      </c>
      <c r="E1130" s="230" t="s">
        <v>647</v>
      </c>
      <c r="F1130" s="232">
        <v>0</v>
      </c>
      <c r="G1130" s="232">
        <v>7124</v>
      </c>
      <c r="H1130" s="232">
        <v>1029</v>
      </c>
      <c r="I1130" s="232">
        <v>0</v>
      </c>
      <c r="J1130" s="232">
        <v>546</v>
      </c>
    </row>
    <row r="1131" spans="3:10" x14ac:dyDescent="0.35">
      <c r="C1131" s="228"/>
      <c r="D1131" s="233">
        <v>1125</v>
      </c>
      <c r="E1131" s="230" t="s">
        <v>648</v>
      </c>
      <c r="F1131" s="232">
        <v>0</v>
      </c>
      <c r="G1131" s="232">
        <v>5419</v>
      </c>
      <c r="H1131" s="232">
        <v>1295</v>
      </c>
      <c r="I1131" s="232">
        <v>0</v>
      </c>
      <c r="J1131" s="232">
        <v>474</v>
      </c>
    </row>
    <row r="1132" spans="3:10" x14ac:dyDescent="0.35">
      <c r="C1132" s="228"/>
      <c r="D1132" s="233">
        <v>1126</v>
      </c>
      <c r="E1132" s="230" t="s">
        <v>846</v>
      </c>
      <c r="F1132" s="232">
        <v>115</v>
      </c>
      <c r="G1132" s="232">
        <v>4335</v>
      </c>
      <c r="H1132" s="232">
        <v>1412</v>
      </c>
      <c r="I1132" s="232">
        <v>147</v>
      </c>
      <c r="J1132" s="232">
        <v>1187</v>
      </c>
    </row>
    <row r="1133" spans="3:10" x14ac:dyDescent="0.35">
      <c r="C1133" s="228"/>
      <c r="D1133" s="233">
        <v>1127</v>
      </c>
      <c r="E1133" s="230" t="s">
        <v>847</v>
      </c>
      <c r="F1133" s="232">
        <v>1488</v>
      </c>
      <c r="G1133" s="232">
        <v>3356</v>
      </c>
      <c r="H1133" s="232">
        <v>1185</v>
      </c>
      <c r="I1133" s="232">
        <v>537</v>
      </c>
      <c r="J1133" s="232">
        <v>6439</v>
      </c>
    </row>
    <row r="1134" spans="3:10" x14ac:dyDescent="0.35">
      <c r="C1134" s="228"/>
      <c r="D1134" s="231">
        <v>1128</v>
      </c>
      <c r="E1134" s="230" t="s">
        <v>848</v>
      </c>
      <c r="F1134" s="232">
        <v>5534</v>
      </c>
      <c r="G1134" s="232">
        <v>2907</v>
      </c>
      <c r="H1134" s="232">
        <v>721</v>
      </c>
      <c r="I1134" s="232">
        <v>537</v>
      </c>
      <c r="J1134" s="232">
        <v>8230</v>
      </c>
    </row>
    <row r="1135" spans="3:10" x14ac:dyDescent="0.35">
      <c r="C1135" s="228"/>
      <c r="D1135" s="233">
        <v>1129</v>
      </c>
      <c r="E1135" s="230" t="s">
        <v>849</v>
      </c>
      <c r="F1135" s="232">
        <v>5644</v>
      </c>
      <c r="G1135" s="232">
        <v>5165</v>
      </c>
      <c r="H1135" s="232">
        <v>631</v>
      </c>
      <c r="I1135" s="232">
        <v>292</v>
      </c>
      <c r="J1135" s="232">
        <v>5630</v>
      </c>
    </row>
    <row r="1136" spans="3:10" x14ac:dyDescent="0.35">
      <c r="C1136" s="228"/>
      <c r="D1136" s="233">
        <v>1130</v>
      </c>
      <c r="E1136" s="228" t="s">
        <v>850</v>
      </c>
      <c r="F1136" s="232">
        <v>2689</v>
      </c>
      <c r="G1136" s="232">
        <v>6862</v>
      </c>
      <c r="H1136" s="232">
        <v>710</v>
      </c>
      <c r="I1136" s="232">
        <v>141</v>
      </c>
      <c r="J1136" s="232">
        <v>3605</v>
      </c>
    </row>
    <row r="1137" spans="3:10" x14ac:dyDescent="0.35">
      <c r="C1137" s="228"/>
      <c r="D1137" s="233">
        <v>1131</v>
      </c>
      <c r="E1137" s="228" t="s">
        <v>851</v>
      </c>
      <c r="F1137" s="228">
        <v>1491</v>
      </c>
      <c r="G1137" s="228">
        <v>6319</v>
      </c>
      <c r="H1137" s="228">
        <v>942</v>
      </c>
      <c r="I1137" s="228">
        <v>90</v>
      </c>
      <c r="J1137" s="228">
        <v>2483</v>
      </c>
    </row>
    <row r="1138" spans="3:10" x14ac:dyDescent="0.35">
      <c r="C1138" s="228"/>
      <c r="D1138" s="233">
        <v>1132</v>
      </c>
      <c r="E1138" s="228" t="s">
        <v>852</v>
      </c>
      <c r="F1138" s="228">
        <v>1219</v>
      </c>
      <c r="G1138" s="228">
        <v>5464</v>
      </c>
      <c r="H1138" s="228">
        <v>1131</v>
      </c>
      <c r="I1138" s="228">
        <v>102</v>
      </c>
      <c r="J1138" s="228">
        <v>2314</v>
      </c>
    </row>
    <row r="1139" spans="3:10" x14ac:dyDescent="0.35">
      <c r="C1139" s="228"/>
      <c r="D1139" s="233">
        <v>1133</v>
      </c>
      <c r="E1139" s="228" t="s">
        <v>853</v>
      </c>
      <c r="F1139" s="228">
        <v>1192</v>
      </c>
      <c r="G1139" s="228">
        <v>4295</v>
      </c>
      <c r="H1139" s="228">
        <v>1153</v>
      </c>
      <c r="I1139" s="228">
        <v>110</v>
      </c>
      <c r="J1139" s="228">
        <v>2221</v>
      </c>
    </row>
    <row r="1140" spans="3:10" x14ac:dyDescent="0.35">
      <c r="C1140" s="230"/>
      <c r="D1140" s="233">
        <v>1134</v>
      </c>
      <c r="E1140" s="230" t="s">
        <v>854</v>
      </c>
      <c r="F1140" s="232">
        <v>1567</v>
      </c>
      <c r="G1140" s="232">
        <v>2908</v>
      </c>
      <c r="H1140" s="232">
        <v>870</v>
      </c>
      <c r="I1140" s="232">
        <v>88</v>
      </c>
      <c r="J1140" s="232">
        <v>2334</v>
      </c>
    </row>
    <row r="1141" spans="3:10" x14ac:dyDescent="0.35">
      <c r="C1141" s="228"/>
      <c r="D1141" s="233">
        <v>1135</v>
      </c>
      <c r="E1141" s="234" t="s">
        <v>855</v>
      </c>
      <c r="F1141" s="232">
        <v>1873</v>
      </c>
      <c r="G1141" s="232">
        <v>1602</v>
      </c>
      <c r="H1141" s="232">
        <v>565</v>
      </c>
      <c r="I1141" s="232">
        <v>84</v>
      </c>
      <c r="J1141" s="232">
        <v>2189</v>
      </c>
    </row>
    <row r="1142" spans="3:10" x14ac:dyDescent="0.35">
      <c r="C1142" s="228"/>
      <c r="D1142" s="231">
        <v>1136</v>
      </c>
      <c r="E1142" s="237" t="s">
        <v>856</v>
      </c>
      <c r="F1142" s="232">
        <v>2052</v>
      </c>
      <c r="G1142" s="232">
        <v>991</v>
      </c>
      <c r="H1142" s="232">
        <v>340</v>
      </c>
      <c r="I1142" s="232">
        <v>99</v>
      </c>
      <c r="J1142" s="232">
        <v>1876</v>
      </c>
    </row>
    <row r="1143" spans="3:10" x14ac:dyDescent="0.35">
      <c r="C1143" s="228"/>
      <c r="D1143" s="233">
        <v>1137</v>
      </c>
      <c r="E1143" s="230" t="s">
        <v>857</v>
      </c>
      <c r="F1143" s="232">
        <v>1810</v>
      </c>
      <c r="G1143" s="232">
        <v>568</v>
      </c>
      <c r="H1143" s="232">
        <v>311</v>
      </c>
      <c r="I1143" s="232">
        <v>46</v>
      </c>
      <c r="J1143" s="232">
        <v>1520</v>
      </c>
    </row>
    <row r="1144" spans="3:10" x14ac:dyDescent="0.35">
      <c r="C1144" s="228"/>
      <c r="D1144" s="233">
        <v>1138</v>
      </c>
      <c r="E1144" s="230" t="s">
        <v>858</v>
      </c>
      <c r="F1144" s="232">
        <v>1905</v>
      </c>
      <c r="G1144" s="232">
        <v>485</v>
      </c>
      <c r="H1144" s="232">
        <v>361</v>
      </c>
      <c r="I1144" s="232">
        <v>51</v>
      </c>
      <c r="J1144" s="232">
        <v>1653</v>
      </c>
    </row>
    <row r="1145" spans="3:10" x14ac:dyDescent="0.35">
      <c r="C1145" s="228"/>
      <c r="D1145" s="233">
        <v>1139</v>
      </c>
      <c r="E1145" s="230" t="s">
        <v>859</v>
      </c>
      <c r="F1145" s="232">
        <v>1399</v>
      </c>
      <c r="G1145" s="232">
        <v>340</v>
      </c>
      <c r="H1145" s="232">
        <v>351</v>
      </c>
      <c r="I1145" s="232">
        <v>50</v>
      </c>
      <c r="J1145" s="232">
        <v>1776</v>
      </c>
    </row>
    <row r="1146" spans="3:10" x14ac:dyDescent="0.35">
      <c r="C1146" s="228"/>
      <c r="D1146" s="233">
        <v>1140</v>
      </c>
      <c r="E1146" s="230" t="s">
        <v>860</v>
      </c>
      <c r="F1146" s="232">
        <v>949</v>
      </c>
      <c r="G1146" s="232">
        <v>238</v>
      </c>
      <c r="H1146" s="232">
        <v>395</v>
      </c>
      <c r="I1146" s="232">
        <v>58</v>
      </c>
      <c r="J1146" s="232">
        <v>2593</v>
      </c>
    </row>
    <row r="1147" spans="3:10" x14ac:dyDescent="0.35">
      <c r="C1147" s="228"/>
      <c r="D1147" s="233">
        <v>1141</v>
      </c>
      <c r="E1147" s="230"/>
      <c r="F1147" s="232"/>
      <c r="G1147" s="232"/>
      <c r="H1147" s="232"/>
      <c r="I1147" s="232"/>
      <c r="J1147" s="232"/>
    </row>
    <row r="1148" spans="3:10" x14ac:dyDescent="0.35">
      <c r="C1148" s="228"/>
      <c r="D1148" s="233">
        <v>1142</v>
      </c>
      <c r="E1148" s="230"/>
      <c r="F1148" s="232"/>
      <c r="G1148" s="232"/>
      <c r="H1148" s="232"/>
      <c r="I1148" s="232"/>
      <c r="J1148" s="232"/>
    </row>
    <row r="1149" spans="3:10" x14ac:dyDescent="0.35">
      <c r="C1149" s="228"/>
      <c r="D1149" s="233">
        <v>1143</v>
      </c>
      <c r="E1149" s="230"/>
      <c r="F1149" s="232"/>
      <c r="G1149" s="232"/>
      <c r="H1149" s="232"/>
      <c r="I1149" s="232"/>
      <c r="J1149" s="232"/>
    </row>
    <row r="1150" spans="3:10" x14ac:dyDescent="0.35">
      <c r="C1150" s="228"/>
      <c r="D1150" s="231">
        <v>1144</v>
      </c>
      <c r="E1150" s="230"/>
      <c r="F1150" s="232">
        <v>30927</v>
      </c>
      <c r="G1150" s="232">
        <v>67200</v>
      </c>
      <c r="H1150" s="232">
        <v>14101</v>
      </c>
      <c r="I1150" s="232">
        <v>2432</v>
      </c>
      <c r="J1150" s="232">
        <v>47716</v>
      </c>
    </row>
    <row r="1151" spans="3:10" x14ac:dyDescent="0.35">
      <c r="C1151" s="228" t="s">
        <v>731</v>
      </c>
      <c r="D1151" s="233">
        <v>1145</v>
      </c>
      <c r="E1151" s="230" t="s">
        <v>845</v>
      </c>
      <c r="F1151" s="232">
        <v>0</v>
      </c>
      <c r="G1151" s="232">
        <v>6443</v>
      </c>
      <c r="H1151" s="232">
        <v>982</v>
      </c>
      <c r="I1151" s="232">
        <v>0</v>
      </c>
      <c r="J1151" s="232">
        <v>541</v>
      </c>
    </row>
    <row r="1152" spans="3:10" x14ac:dyDescent="0.35">
      <c r="C1152" s="228"/>
      <c r="D1152" s="233">
        <v>1146</v>
      </c>
      <c r="E1152" s="230" t="s">
        <v>647</v>
      </c>
      <c r="F1152" s="232">
        <v>0</v>
      </c>
      <c r="G1152" s="232">
        <v>7399</v>
      </c>
      <c r="H1152" s="232">
        <v>1616</v>
      </c>
      <c r="I1152" s="232">
        <v>0</v>
      </c>
      <c r="J1152" s="232">
        <v>561</v>
      </c>
    </row>
    <row r="1153" spans="3:10" x14ac:dyDescent="0.35">
      <c r="C1153" s="228"/>
      <c r="D1153" s="233">
        <v>1147</v>
      </c>
      <c r="E1153" s="230" t="s">
        <v>648</v>
      </c>
      <c r="F1153" s="232">
        <v>0</v>
      </c>
      <c r="G1153" s="232">
        <v>6744</v>
      </c>
      <c r="H1153" s="232">
        <v>1926</v>
      </c>
      <c r="I1153" s="232">
        <v>0</v>
      </c>
      <c r="J1153" s="232">
        <v>563</v>
      </c>
    </row>
    <row r="1154" spans="3:10" x14ac:dyDescent="0.35">
      <c r="C1154" s="228"/>
      <c r="D1154" s="233">
        <v>1148</v>
      </c>
      <c r="E1154" s="230" t="s">
        <v>846</v>
      </c>
      <c r="F1154" s="232">
        <v>91</v>
      </c>
      <c r="G1154" s="232">
        <v>5595</v>
      </c>
      <c r="H1154" s="232">
        <v>1930</v>
      </c>
      <c r="I1154" s="232">
        <v>75</v>
      </c>
      <c r="J1154" s="232">
        <v>1283</v>
      </c>
    </row>
    <row r="1155" spans="3:10" x14ac:dyDescent="0.35">
      <c r="C1155" s="228"/>
      <c r="D1155" s="233">
        <v>1149</v>
      </c>
      <c r="E1155" s="230" t="s">
        <v>847</v>
      </c>
      <c r="F1155" s="232">
        <v>726</v>
      </c>
      <c r="G1155" s="232">
        <v>3336</v>
      </c>
      <c r="H1155" s="232">
        <v>1188</v>
      </c>
      <c r="I1155" s="232">
        <v>174</v>
      </c>
      <c r="J1155" s="232">
        <v>1942</v>
      </c>
    </row>
    <row r="1156" spans="3:10" x14ac:dyDescent="0.35">
      <c r="C1156" s="228"/>
      <c r="D1156" s="233">
        <v>1150</v>
      </c>
      <c r="E1156" s="230" t="s">
        <v>848</v>
      </c>
      <c r="F1156" s="232">
        <v>1572</v>
      </c>
      <c r="G1156" s="232">
        <v>2453</v>
      </c>
      <c r="H1156" s="232">
        <v>765</v>
      </c>
      <c r="I1156" s="232">
        <v>99</v>
      </c>
      <c r="J1156" s="232">
        <v>1738</v>
      </c>
    </row>
    <row r="1157" spans="3:10" x14ac:dyDescent="0.35">
      <c r="C1157" s="228"/>
      <c r="D1157" s="233">
        <v>1151</v>
      </c>
      <c r="E1157" s="228" t="s">
        <v>849</v>
      </c>
      <c r="F1157" s="232">
        <v>1307</v>
      </c>
      <c r="G1157" s="232">
        <v>3619</v>
      </c>
      <c r="H1157" s="232">
        <v>598</v>
      </c>
      <c r="I1157" s="232">
        <v>54</v>
      </c>
      <c r="J1157" s="232">
        <v>1350</v>
      </c>
    </row>
    <row r="1158" spans="3:10" x14ac:dyDescent="0.35">
      <c r="C1158" s="228"/>
      <c r="D1158" s="231">
        <v>1152</v>
      </c>
      <c r="E1158" s="228" t="s">
        <v>850</v>
      </c>
      <c r="F1158" s="228">
        <v>717</v>
      </c>
      <c r="G1158" s="228">
        <v>5018</v>
      </c>
      <c r="H1158" s="228">
        <v>755</v>
      </c>
      <c r="I1158" s="228">
        <v>37</v>
      </c>
      <c r="J1158" s="228">
        <v>1267</v>
      </c>
    </row>
    <row r="1159" spans="3:10" x14ac:dyDescent="0.35">
      <c r="C1159" s="228"/>
      <c r="D1159" s="233">
        <v>1153</v>
      </c>
      <c r="E1159" s="228" t="s">
        <v>851</v>
      </c>
      <c r="F1159" s="228">
        <v>743</v>
      </c>
      <c r="G1159" s="228">
        <v>6426</v>
      </c>
      <c r="H1159" s="228">
        <v>1155</v>
      </c>
      <c r="I1159" s="228">
        <v>23</v>
      </c>
      <c r="J1159" s="228">
        <v>1619</v>
      </c>
    </row>
    <row r="1160" spans="3:10" x14ac:dyDescent="0.35">
      <c r="C1160" s="228"/>
      <c r="D1160" s="233">
        <v>1154</v>
      </c>
      <c r="E1160" s="228" t="s">
        <v>852</v>
      </c>
      <c r="F1160" s="228">
        <v>1020</v>
      </c>
      <c r="G1160" s="228">
        <v>6603</v>
      </c>
      <c r="H1160" s="228">
        <v>1303</v>
      </c>
      <c r="I1160" s="228">
        <v>23</v>
      </c>
      <c r="J1160" s="228">
        <v>1834</v>
      </c>
    </row>
    <row r="1161" spans="3:10" x14ac:dyDescent="0.35">
      <c r="C1161" s="230"/>
      <c r="D1161" s="233">
        <v>1155</v>
      </c>
      <c r="E1161" s="230" t="s">
        <v>853</v>
      </c>
      <c r="F1161" s="232">
        <v>1917</v>
      </c>
      <c r="G1161" s="232">
        <v>4904</v>
      </c>
      <c r="H1161" s="232">
        <v>1155</v>
      </c>
      <c r="I1161" s="232">
        <v>40</v>
      </c>
      <c r="J1161" s="232">
        <v>2172</v>
      </c>
    </row>
    <row r="1162" spans="3:10" x14ac:dyDescent="0.35">
      <c r="C1162" s="228"/>
      <c r="D1162" s="233">
        <v>1156</v>
      </c>
      <c r="E1162" s="234" t="s">
        <v>854</v>
      </c>
      <c r="F1162" s="232">
        <v>3692</v>
      </c>
      <c r="G1162" s="232">
        <v>3143</v>
      </c>
      <c r="H1162" s="232">
        <v>779</v>
      </c>
      <c r="I1162" s="232">
        <v>41</v>
      </c>
      <c r="J1162" s="232">
        <v>2450</v>
      </c>
    </row>
    <row r="1163" spans="3:10" x14ac:dyDescent="0.35">
      <c r="C1163" s="228"/>
      <c r="D1163" s="233">
        <v>1157</v>
      </c>
      <c r="E1163" s="237" t="s">
        <v>855</v>
      </c>
      <c r="F1163" s="232">
        <v>5087</v>
      </c>
      <c r="G1163" s="232">
        <v>1645</v>
      </c>
      <c r="H1163" s="232">
        <v>493</v>
      </c>
      <c r="I1163" s="232">
        <v>61</v>
      </c>
      <c r="J1163" s="232">
        <v>2806</v>
      </c>
    </row>
    <row r="1164" spans="3:10" x14ac:dyDescent="0.35">
      <c r="C1164" s="228"/>
      <c r="D1164" s="233">
        <v>1158</v>
      </c>
      <c r="E1164" s="230" t="s">
        <v>856</v>
      </c>
      <c r="F1164" s="232">
        <v>6094</v>
      </c>
      <c r="G1164" s="232">
        <v>872</v>
      </c>
      <c r="H1164" s="232">
        <v>325</v>
      </c>
      <c r="I1164" s="232">
        <v>54</v>
      </c>
      <c r="J1164" s="232">
        <v>3178</v>
      </c>
    </row>
    <row r="1165" spans="3:10" x14ac:dyDescent="0.35">
      <c r="C1165" s="228"/>
      <c r="D1165" s="233">
        <v>1159</v>
      </c>
      <c r="E1165" s="230" t="s">
        <v>857</v>
      </c>
      <c r="F1165" s="232">
        <v>5255</v>
      </c>
      <c r="G1165" s="232">
        <v>481</v>
      </c>
      <c r="H1165" s="232">
        <v>235</v>
      </c>
      <c r="I1165" s="232">
        <v>37</v>
      </c>
      <c r="J1165" s="232">
        <v>2687</v>
      </c>
    </row>
    <row r="1166" spans="3:10" x14ac:dyDescent="0.35">
      <c r="C1166" s="228"/>
      <c r="D1166" s="231">
        <v>1160</v>
      </c>
      <c r="E1166" s="230" t="s">
        <v>858</v>
      </c>
      <c r="F1166" s="232">
        <v>3640</v>
      </c>
      <c r="G1166" s="232">
        <v>288</v>
      </c>
      <c r="H1166" s="232">
        <v>233</v>
      </c>
      <c r="I1166" s="232">
        <v>50</v>
      </c>
      <c r="J1166" s="232">
        <v>2383</v>
      </c>
    </row>
    <row r="1167" spans="3:10" x14ac:dyDescent="0.35">
      <c r="C1167" s="228"/>
      <c r="D1167" s="233">
        <v>1161</v>
      </c>
      <c r="E1167" s="230" t="s">
        <v>859</v>
      </c>
      <c r="F1167" s="232">
        <v>2223</v>
      </c>
      <c r="G1167" s="232">
        <v>180</v>
      </c>
      <c r="H1167" s="232">
        <v>191</v>
      </c>
      <c r="I1167" s="232">
        <v>14</v>
      </c>
      <c r="J1167" s="232">
        <v>2061</v>
      </c>
    </row>
    <row r="1168" spans="3:10" x14ac:dyDescent="0.35">
      <c r="C1168" s="228"/>
      <c r="D1168" s="233">
        <v>1162</v>
      </c>
      <c r="E1168" s="230" t="s">
        <v>860</v>
      </c>
      <c r="F1168" s="232">
        <v>1390</v>
      </c>
      <c r="G1168" s="232">
        <v>136</v>
      </c>
      <c r="H1168" s="232">
        <v>270</v>
      </c>
      <c r="I1168" s="232">
        <v>29</v>
      </c>
      <c r="J1168" s="232">
        <v>3099</v>
      </c>
    </row>
    <row r="1169" spans="3:10" x14ac:dyDescent="0.35">
      <c r="C1169" s="228"/>
      <c r="D1169" s="233">
        <v>1163</v>
      </c>
      <c r="E1169" s="230"/>
      <c r="F1169" s="232"/>
      <c r="G1169" s="232"/>
      <c r="H1169" s="232"/>
      <c r="I1169" s="232"/>
      <c r="J1169" s="232"/>
    </row>
    <row r="1170" spans="3:10" x14ac:dyDescent="0.35">
      <c r="C1170" s="228"/>
      <c r="D1170" s="233">
        <v>1164</v>
      </c>
      <c r="E1170" s="230"/>
      <c r="F1170" s="232"/>
      <c r="G1170" s="232"/>
      <c r="H1170" s="232"/>
      <c r="I1170" s="232"/>
      <c r="J1170" s="232"/>
    </row>
    <row r="1171" spans="3:10" x14ac:dyDescent="0.35">
      <c r="C1171" s="228"/>
      <c r="D1171" s="233">
        <v>1165</v>
      </c>
      <c r="E1171" s="230"/>
      <c r="F1171" s="232"/>
      <c r="G1171" s="232"/>
      <c r="H1171" s="232"/>
      <c r="I1171" s="232"/>
      <c r="J1171" s="232"/>
    </row>
    <row r="1172" spans="3:10" x14ac:dyDescent="0.35">
      <c r="C1172" s="228"/>
      <c r="D1172" s="233">
        <v>1166</v>
      </c>
      <c r="E1172" s="230"/>
      <c r="F1172" s="232">
        <v>35474</v>
      </c>
      <c r="G1172" s="232">
        <v>65285</v>
      </c>
      <c r="H1172" s="232">
        <v>15899</v>
      </c>
      <c r="I1172" s="232">
        <v>811</v>
      </c>
      <c r="J1172" s="232">
        <v>33534</v>
      </c>
    </row>
    <row r="1173" spans="3:10" x14ac:dyDescent="0.35">
      <c r="C1173" s="228" t="s">
        <v>732</v>
      </c>
      <c r="D1173" s="233">
        <v>1167</v>
      </c>
      <c r="E1173" s="230" t="s">
        <v>845</v>
      </c>
      <c r="F1173" s="232">
        <v>0</v>
      </c>
      <c r="G1173" s="232">
        <v>663</v>
      </c>
      <c r="H1173" s="232">
        <v>104</v>
      </c>
      <c r="I1173" s="232">
        <v>0</v>
      </c>
      <c r="J1173" s="232">
        <v>62</v>
      </c>
    </row>
    <row r="1174" spans="3:10" x14ac:dyDescent="0.35">
      <c r="C1174" s="228"/>
      <c r="D1174" s="231">
        <v>1168</v>
      </c>
      <c r="E1174" s="230" t="s">
        <v>647</v>
      </c>
      <c r="F1174" s="232">
        <v>0</v>
      </c>
      <c r="G1174" s="232">
        <v>714</v>
      </c>
      <c r="H1174" s="232">
        <v>181</v>
      </c>
      <c r="I1174" s="232">
        <v>0</v>
      </c>
      <c r="J1174" s="232">
        <v>73</v>
      </c>
    </row>
    <row r="1175" spans="3:10" x14ac:dyDescent="0.35">
      <c r="C1175" s="228"/>
      <c r="D1175" s="233">
        <v>1169</v>
      </c>
      <c r="E1175" s="230" t="s">
        <v>648</v>
      </c>
      <c r="F1175" s="232">
        <v>0</v>
      </c>
      <c r="G1175" s="232">
        <v>702</v>
      </c>
      <c r="H1175" s="232">
        <v>223</v>
      </c>
      <c r="I1175" s="232">
        <v>0</v>
      </c>
      <c r="J1175" s="232">
        <v>73</v>
      </c>
    </row>
    <row r="1176" spans="3:10" x14ac:dyDescent="0.35">
      <c r="C1176" s="228"/>
      <c r="D1176" s="233">
        <v>1170</v>
      </c>
      <c r="E1176" s="230" t="s">
        <v>846</v>
      </c>
      <c r="F1176" s="232">
        <v>18</v>
      </c>
      <c r="G1176" s="232">
        <v>543</v>
      </c>
      <c r="H1176" s="232">
        <v>247</v>
      </c>
      <c r="I1176" s="232">
        <v>5</v>
      </c>
      <c r="J1176" s="232">
        <v>118</v>
      </c>
    </row>
    <row r="1177" spans="3:10" x14ac:dyDescent="0.35">
      <c r="C1177" s="228"/>
      <c r="D1177" s="233">
        <v>1171</v>
      </c>
      <c r="E1177" s="230" t="s">
        <v>847</v>
      </c>
      <c r="F1177" s="232">
        <v>84</v>
      </c>
      <c r="G1177" s="232">
        <v>268</v>
      </c>
      <c r="H1177" s="232">
        <v>95</v>
      </c>
      <c r="I1177" s="232">
        <v>23</v>
      </c>
      <c r="J1177" s="232">
        <v>259</v>
      </c>
    </row>
    <row r="1178" spans="3:10" x14ac:dyDescent="0.35">
      <c r="C1178" s="228"/>
      <c r="D1178" s="233">
        <v>1172</v>
      </c>
      <c r="E1178" s="228" t="s">
        <v>848</v>
      </c>
      <c r="F1178" s="232">
        <v>127</v>
      </c>
      <c r="G1178" s="232">
        <v>206</v>
      </c>
      <c r="H1178" s="232">
        <v>86</v>
      </c>
      <c r="I1178" s="232">
        <v>9</v>
      </c>
      <c r="J1178" s="232">
        <v>346</v>
      </c>
    </row>
    <row r="1179" spans="3:10" x14ac:dyDescent="0.35">
      <c r="C1179" s="228"/>
      <c r="D1179" s="233">
        <v>1173</v>
      </c>
      <c r="E1179" s="228" t="s">
        <v>849</v>
      </c>
      <c r="F1179" s="228">
        <v>109</v>
      </c>
      <c r="G1179" s="228">
        <v>341</v>
      </c>
      <c r="H1179" s="228">
        <v>73</v>
      </c>
      <c r="I1179" s="228">
        <v>7</v>
      </c>
      <c r="J1179" s="228">
        <v>269</v>
      </c>
    </row>
    <row r="1180" spans="3:10" x14ac:dyDescent="0.35">
      <c r="C1180" s="228"/>
      <c r="D1180" s="233">
        <v>1174</v>
      </c>
      <c r="E1180" s="228" t="s">
        <v>850</v>
      </c>
      <c r="F1180" s="228">
        <v>93</v>
      </c>
      <c r="G1180" s="228">
        <v>495</v>
      </c>
      <c r="H1180" s="228">
        <v>82</v>
      </c>
      <c r="I1180" s="228">
        <v>4</v>
      </c>
      <c r="J1180" s="228">
        <v>301</v>
      </c>
    </row>
    <row r="1181" spans="3:10" x14ac:dyDescent="0.35">
      <c r="C1181" s="228"/>
      <c r="D1181" s="233">
        <v>1175</v>
      </c>
      <c r="E1181" s="228" t="s">
        <v>851</v>
      </c>
      <c r="F1181" s="228">
        <v>112</v>
      </c>
      <c r="G1181" s="228">
        <v>616</v>
      </c>
      <c r="H1181" s="228">
        <v>117</v>
      </c>
      <c r="I1181" s="228">
        <v>3</v>
      </c>
      <c r="J1181" s="228">
        <v>329</v>
      </c>
    </row>
    <row r="1182" spans="3:10" x14ac:dyDescent="0.35">
      <c r="C1182" s="230"/>
      <c r="D1182" s="231">
        <v>1176</v>
      </c>
      <c r="E1182" s="230" t="s">
        <v>852</v>
      </c>
      <c r="F1182" s="232">
        <v>168</v>
      </c>
      <c r="G1182" s="232">
        <v>641</v>
      </c>
      <c r="H1182" s="232">
        <v>176</v>
      </c>
      <c r="I1182" s="232">
        <v>6</v>
      </c>
      <c r="J1182" s="232">
        <v>387</v>
      </c>
    </row>
    <row r="1183" spans="3:10" x14ac:dyDescent="0.35">
      <c r="C1183" s="228"/>
      <c r="D1183" s="233">
        <v>1177</v>
      </c>
      <c r="E1183" s="234" t="s">
        <v>853</v>
      </c>
      <c r="F1183" s="232">
        <v>338</v>
      </c>
      <c r="G1183" s="232">
        <v>478</v>
      </c>
      <c r="H1183" s="232">
        <v>139</v>
      </c>
      <c r="I1183" s="232">
        <v>4</v>
      </c>
      <c r="J1183" s="232">
        <v>434</v>
      </c>
    </row>
    <row r="1184" spans="3:10" x14ac:dyDescent="0.35">
      <c r="C1184" s="228"/>
      <c r="D1184" s="233">
        <v>1178</v>
      </c>
      <c r="E1184" s="237" t="s">
        <v>854</v>
      </c>
      <c r="F1184" s="232">
        <v>563</v>
      </c>
      <c r="G1184" s="232">
        <v>292</v>
      </c>
      <c r="H1184" s="232">
        <v>108</v>
      </c>
      <c r="I1184" s="232">
        <v>7</v>
      </c>
      <c r="J1184" s="232">
        <v>537</v>
      </c>
    </row>
    <row r="1185" spans="3:10" x14ac:dyDescent="0.35">
      <c r="C1185" s="228"/>
      <c r="D1185" s="233">
        <v>1179</v>
      </c>
      <c r="E1185" s="230" t="s">
        <v>855</v>
      </c>
      <c r="F1185" s="232">
        <v>750</v>
      </c>
      <c r="G1185" s="232">
        <v>159</v>
      </c>
      <c r="H1185" s="232">
        <v>57</v>
      </c>
      <c r="I1185" s="232">
        <v>25</v>
      </c>
      <c r="J1185" s="232">
        <v>602</v>
      </c>
    </row>
    <row r="1186" spans="3:10" x14ac:dyDescent="0.35">
      <c r="C1186" s="228"/>
      <c r="D1186" s="233">
        <v>1180</v>
      </c>
      <c r="E1186" s="230" t="s">
        <v>856</v>
      </c>
      <c r="F1186" s="232">
        <v>754</v>
      </c>
      <c r="G1186" s="232">
        <v>85</v>
      </c>
      <c r="H1186" s="232">
        <v>54</v>
      </c>
      <c r="I1186" s="232">
        <v>15</v>
      </c>
      <c r="J1186" s="232">
        <v>552</v>
      </c>
    </row>
    <row r="1187" spans="3:10" x14ac:dyDescent="0.35">
      <c r="C1187" s="228"/>
      <c r="D1187" s="233">
        <v>1181</v>
      </c>
      <c r="E1187" s="230" t="s">
        <v>857</v>
      </c>
      <c r="F1187" s="232">
        <v>534</v>
      </c>
      <c r="G1187" s="232">
        <v>51</v>
      </c>
      <c r="H1187" s="232">
        <v>21</v>
      </c>
      <c r="I1187" s="232">
        <v>9</v>
      </c>
      <c r="J1187" s="232">
        <v>434</v>
      </c>
    </row>
    <row r="1188" spans="3:10" x14ac:dyDescent="0.35">
      <c r="C1188" s="228"/>
      <c r="D1188" s="233">
        <v>1182</v>
      </c>
      <c r="E1188" s="230" t="s">
        <v>858</v>
      </c>
      <c r="F1188" s="232">
        <v>393</v>
      </c>
      <c r="G1188" s="232">
        <v>40</v>
      </c>
      <c r="H1188" s="232">
        <v>25</v>
      </c>
      <c r="I1188" s="232">
        <v>5</v>
      </c>
      <c r="J1188" s="232">
        <v>319</v>
      </c>
    </row>
    <row r="1189" spans="3:10" x14ac:dyDescent="0.35">
      <c r="C1189" s="228"/>
      <c r="D1189" s="233">
        <v>1183</v>
      </c>
      <c r="E1189" s="230" t="s">
        <v>859</v>
      </c>
      <c r="F1189" s="232">
        <v>204</v>
      </c>
      <c r="G1189" s="232">
        <v>24</v>
      </c>
      <c r="H1189" s="232">
        <v>20</v>
      </c>
      <c r="I1189" s="232">
        <v>5</v>
      </c>
      <c r="J1189" s="232">
        <v>237</v>
      </c>
    </row>
    <row r="1190" spans="3:10" x14ac:dyDescent="0.35">
      <c r="C1190" s="228"/>
      <c r="D1190" s="231">
        <v>1184</v>
      </c>
      <c r="E1190" s="230" t="s">
        <v>860</v>
      </c>
      <c r="F1190" s="232">
        <v>147</v>
      </c>
      <c r="G1190" s="232">
        <v>14</v>
      </c>
      <c r="H1190" s="232">
        <v>32</v>
      </c>
      <c r="I1190" s="232">
        <v>3</v>
      </c>
      <c r="J1190" s="232">
        <v>361</v>
      </c>
    </row>
    <row r="1191" spans="3:10" x14ac:dyDescent="0.35">
      <c r="C1191" s="228"/>
      <c r="D1191" s="233">
        <v>1185</v>
      </c>
      <c r="E1191" s="230"/>
      <c r="F1191" s="232"/>
      <c r="G1191" s="232"/>
      <c r="H1191" s="232"/>
      <c r="I1191" s="232"/>
      <c r="J1191" s="232"/>
    </row>
    <row r="1192" spans="3:10" x14ac:dyDescent="0.35">
      <c r="C1192" s="228"/>
      <c r="D1192" s="233">
        <v>1186</v>
      </c>
      <c r="E1192" s="230"/>
      <c r="F1192" s="232"/>
      <c r="G1192" s="232"/>
      <c r="H1192" s="232"/>
      <c r="I1192" s="232"/>
      <c r="J1192" s="232"/>
    </row>
    <row r="1193" spans="3:10" x14ac:dyDescent="0.35">
      <c r="C1193" s="228"/>
      <c r="D1193" s="233">
        <v>1187</v>
      </c>
      <c r="E1193" s="230"/>
      <c r="F1193" s="232"/>
      <c r="G1193" s="232"/>
      <c r="H1193" s="232"/>
      <c r="I1193" s="232"/>
      <c r="J1193" s="232"/>
    </row>
    <row r="1194" spans="3:10" x14ac:dyDescent="0.35">
      <c r="C1194" s="228"/>
      <c r="D1194" s="233">
        <v>1188</v>
      </c>
      <c r="E1194" s="230"/>
      <c r="F1194" s="232">
        <v>4394</v>
      </c>
      <c r="G1194" s="232">
        <v>6332</v>
      </c>
      <c r="H1194" s="232">
        <v>1840</v>
      </c>
      <c r="I1194" s="232">
        <v>130</v>
      </c>
      <c r="J1194" s="232">
        <v>5693</v>
      </c>
    </row>
    <row r="1195" spans="3:10" x14ac:dyDescent="0.35">
      <c r="C1195" s="228" t="s">
        <v>733</v>
      </c>
      <c r="D1195" s="233">
        <v>1189</v>
      </c>
      <c r="E1195" s="230" t="s">
        <v>845</v>
      </c>
      <c r="F1195" s="232">
        <v>0</v>
      </c>
      <c r="G1195" s="232">
        <v>805</v>
      </c>
      <c r="H1195" s="232">
        <v>86</v>
      </c>
      <c r="I1195" s="232">
        <v>0</v>
      </c>
      <c r="J1195" s="232">
        <v>64</v>
      </c>
    </row>
    <row r="1196" spans="3:10" x14ac:dyDescent="0.35">
      <c r="C1196" s="228"/>
      <c r="D1196" s="233">
        <v>1190</v>
      </c>
      <c r="E1196" s="230" t="s">
        <v>647</v>
      </c>
      <c r="F1196" s="232">
        <v>0</v>
      </c>
      <c r="G1196" s="232">
        <v>949</v>
      </c>
      <c r="H1196" s="232">
        <v>136</v>
      </c>
      <c r="I1196" s="232">
        <v>0</v>
      </c>
      <c r="J1196" s="232">
        <v>91</v>
      </c>
    </row>
    <row r="1197" spans="3:10" x14ac:dyDescent="0.35">
      <c r="C1197" s="228"/>
      <c r="D1197" s="233">
        <v>1191</v>
      </c>
      <c r="E1197" s="230" t="s">
        <v>648</v>
      </c>
      <c r="F1197" s="232">
        <v>0</v>
      </c>
      <c r="G1197" s="232">
        <v>941</v>
      </c>
      <c r="H1197" s="232">
        <v>175</v>
      </c>
      <c r="I1197" s="232">
        <v>0</v>
      </c>
      <c r="J1197" s="232">
        <v>97</v>
      </c>
    </row>
    <row r="1198" spans="3:10" x14ac:dyDescent="0.35">
      <c r="C1198" s="228"/>
      <c r="D1198" s="231">
        <v>1192</v>
      </c>
      <c r="E1198" s="230" t="s">
        <v>846</v>
      </c>
      <c r="F1198" s="232">
        <v>10</v>
      </c>
      <c r="G1198" s="232">
        <v>703</v>
      </c>
      <c r="H1198" s="232">
        <v>135</v>
      </c>
      <c r="I1198" s="232">
        <v>5</v>
      </c>
      <c r="J1198" s="232">
        <v>103</v>
      </c>
    </row>
    <row r="1199" spans="3:10" x14ac:dyDescent="0.35">
      <c r="C1199" s="228"/>
      <c r="D1199" s="233">
        <v>1193</v>
      </c>
      <c r="E1199" s="228" t="s">
        <v>847</v>
      </c>
      <c r="F1199" s="232">
        <v>106</v>
      </c>
      <c r="G1199" s="232">
        <v>302</v>
      </c>
      <c r="H1199" s="232">
        <v>89</v>
      </c>
      <c r="I1199" s="232">
        <v>11</v>
      </c>
      <c r="J1199" s="232">
        <v>203</v>
      </c>
    </row>
    <row r="1200" spans="3:10" x14ac:dyDescent="0.35">
      <c r="C1200" s="228"/>
      <c r="D1200" s="233">
        <v>1194</v>
      </c>
      <c r="E1200" s="228" t="s">
        <v>848</v>
      </c>
      <c r="F1200" s="228">
        <v>201</v>
      </c>
      <c r="G1200" s="228">
        <v>256</v>
      </c>
      <c r="H1200" s="228">
        <v>37</v>
      </c>
      <c r="I1200" s="228">
        <v>12</v>
      </c>
      <c r="J1200" s="228">
        <v>270</v>
      </c>
    </row>
    <row r="1201" spans="3:10" x14ac:dyDescent="0.35">
      <c r="C1201" s="228"/>
      <c r="D1201" s="233">
        <v>1195</v>
      </c>
      <c r="E1201" s="228" t="s">
        <v>849</v>
      </c>
      <c r="F1201" s="228">
        <v>128</v>
      </c>
      <c r="G1201" s="228">
        <v>457</v>
      </c>
      <c r="H1201" s="228">
        <v>47</v>
      </c>
      <c r="I1201" s="228">
        <v>4</v>
      </c>
      <c r="J1201" s="228">
        <v>172</v>
      </c>
    </row>
    <row r="1202" spans="3:10" x14ac:dyDescent="0.35">
      <c r="C1202" s="228"/>
      <c r="D1202" s="233">
        <v>1196</v>
      </c>
      <c r="E1202" s="228" t="s">
        <v>850</v>
      </c>
      <c r="F1202" s="228">
        <v>68</v>
      </c>
      <c r="G1202" s="228">
        <v>621</v>
      </c>
      <c r="H1202" s="228">
        <v>59</v>
      </c>
      <c r="I1202" s="232">
        <v>0</v>
      </c>
      <c r="J1202" s="232">
        <v>144</v>
      </c>
    </row>
    <row r="1203" spans="3:10" x14ac:dyDescent="0.35">
      <c r="C1203" s="230"/>
      <c r="D1203" s="233">
        <v>1197</v>
      </c>
      <c r="E1203" s="230" t="s">
        <v>851</v>
      </c>
      <c r="F1203" s="232">
        <v>75</v>
      </c>
      <c r="G1203" s="232">
        <v>716</v>
      </c>
      <c r="H1203" s="232">
        <v>101</v>
      </c>
      <c r="I1203" s="232">
        <v>5</v>
      </c>
      <c r="J1203" s="232">
        <v>184</v>
      </c>
    </row>
    <row r="1204" spans="3:10" x14ac:dyDescent="0.35">
      <c r="C1204" s="228"/>
      <c r="D1204" s="233">
        <v>1198</v>
      </c>
      <c r="E1204" s="234" t="s">
        <v>852</v>
      </c>
      <c r="F1204" s="232">
        <v>150</v>
      </c>
      <c r="G1204" s="232">
        <v>654</v>
      </c>
      <c r="H1204" s="232">
        <v>103</v>
      </c>
      <c r="I1204" s="232">
        <v>8</v>
      </c>
      <c r="J1204" s="232">
        <v>219</v>
      </c>
    </row>
    <row r="1205" spans="3:10" x14ac:dyDescent="0.35">
      <c r="C1205" s="228"/>
      <c r="D1205" s="233">
        <v>1199</v>
      </c>
      <c r="E1205" s="237" t="s">
        <v>853</v>
      </c>
      <c r="F1205" s="232">
        <v>358</v>
      </c>
      <c r="G1205" s="232">
        <v>481</v>
      </c>
      <c r="H1205" s="232">
        <v>75</v>
      </c>
      <c r="I1205" s="232">
        <v>10</v>
      </c>
      <c r="J1205" s="232">
        <v>270</v>
      </c>
    </row>
    <row r="1206" spans="3:10" x14ac:dyDescent="0.35">
      <c r="C1206" s="228"/>
      <c r="D1206" s="231">
        <v>1200</v>
      </c>
      <c r="E1206" s="230" t="s">
        <v>854</v>
      </c>
      <c r="F1206" s="232">
        <v>575</v>
      </c>
      <c r="G1206" s="232">
        <v>269</v>
      </c>
      <c r="H1206" s="232">
        <v>65</v>
      </c>
      <c r="I1206" s="232">
        <v>11</v>
      </c>
      <c r="J1206" s="232">
        <v>305</v>
      </c>
    </row>
    <row r="1207" spans="3:10" x14ac:dyDescent="0.35">
      <c r="C1207" s="228"/>
      <c r="D1207" s="233">
        <v>1201</v>
      </c>
      <c r="E1207" s="230" t="s">
        <v>855</v>
      </c>
      <c r="F1207" s="232">
        <v>640</v>
      </c>
      <c r="G1207" s="232">
        <v>156</v>
      </c>
      <c r="H1207" s="232">
        <v>45</v>
      </c>
      <c r="I1207" s="232">
        <v>7</v>
      </c>
      <c r="J1207" s="232">
        <v>342</v>
      </c>
    </row>
    <row r="1208" spans="3:10" x14ac:dyDescent="0.35">
      <c r="C1208" s="228"/>
      <c r="D1208" s="233">
        <v>1202</v>
      </c>
      <c r="E1208" s="230" t="s">
        <v>856</v>
      </c>
      <c r="F1208" s="232">
        <v>621</v>
      </c>
      <c r="G1208" s="232">
        <v>75</v>
      </c>
      <c r="H1208" s="232">
        <v>28</v>
      </c>
      <c r="I1208" s="232">
        <v>9</v>
      </c>
      <c r="J1208" s="232">
        <v>319</v>
      </c>
    </row>
    <row r="1209" spans="3:10" x14ac:dyDescent="0.35">
      <c r="C1209" s="228"/>
      <c r="D1209" s="233">
        <v>1203</v>
      </c>
      <c r="E1209" s="230" t="s">
        <v>857</v>
      </c>
      <c r="F1209" s="232">
        <v>386</v>
      </c>
      <c r="G1209" s="232">
        <v>35</v>
      </c>
      <c r="H1209" s="232">
        <v>22</v>
      </c>
      <c r="I1209" s="232">
        <v>14</v>
      </c>
      <c r="J1209" s="232">
        <v>223</v>
      </c>
    </row>
    <row r="1210" spans="3:10" x14ac:dyDescent="0.35">
      <c r="C1210" s="228"/>
      <c r="D1210" s="233">
        <v>1204</v>
      </c>
      <c r="E1210" s="230" t="s">
        <v>858</v>
      </c>
      <c r="F1210" s="232">
        <v>263</v>
      </c>
      <c r="G1210" s="232">
        <v>21</v>
      </c>
      <c r="H1210" s="232">
        <v>16</v>
      </c>
      <c r="I1210" s="232">
        <v>3</v>
      </c>
      <c r="J1210" s="232">
        <v>176</v>
      </c>
    </row>
    <row r="1211" spans="3:10" x14ac:dyDescent="0.35">
      <c r="C1211" s="228"/>
      <c r="D1211" s="233">
        <v>1205</v>
      </c>
      <c r="E1211" s="230" t="s">
        <v>859</v>
      </c>
      <c r="F1211" s="232">
        <v>139</v>
      </c>
      <c r="G1211" s="232">
        <v>12</v>
      </c>
      <c r="H1211" s="232">
        <v>23</v>
      </c>
      <c r="I1211" s="232">
        <v>8</v>
      </c>
      <c r="J1211" s="232">
        <v>141</v>
      </c>
    </row>
    <row r="1212" spans="3:10" x14ac:dyDescent="0.35">
      <c r="C1212" s="228"/>
      <c r="D1212" s="233">
        <v>1206</v>
      </c>
      <c r="E1212" s="230" t="s">
        <v>860</v>
      </c>
      <c r="F1212" s="232">
        <v>93</v>
      </c>
      <c r="G1212" s="232">
        <v>8</v>
      </c>
      <c r="H1212" s="232">
        <v>24</v>
      </c>
      <c r="I1212" s="232">
        <v>3</v>
      </c>
      <c r="J1212" s="232">
        <v>230</v>
      </c>
    </row>
    <row r="1213" spans="3:10" x14ac:dyDescent="0.35">
      <c r="C1213" s="228"/>
      <c r="D1213" s="233">
        <v>1207</v>
      </c>
      <c r="E1213" s="230"/>
      <c r="F1213" s="232"/>
      <c r="G1213" s="232"/>
      <c r="H1213" s="232"/>
      <c r="I1213" s="232"/>
      <c r="J1213" s="232"/>
    </row>
    <row r="1214" spans="3:10" x14ac:dyDescent="0.35">
      <c r="C1214" s="228"/>
      <c r="D1214" s="231">
        <v>1208</v>
      </c>
      <c r="E1214" s="230"/>
      <c r="F1214" s="232"/>
      <c r="G1214" s="232"/>
      <c r="H1214" s="232"/>
      <c r="I1214" s="232"/>
      <c r="J1214" s="232"/>
    </row>
    <row r="1215" spans="3:10" x14ac:dyDescent="0.35">
      <c r="C1215" s="228"/>
      <c r="D1215" s="233">
        <v>1209</v>
      </c>
      <c r="E1215" s="230"/>
      <c r="F1215" s="232"/>
      <c r="G1215" s="232"/>
      <c r="H1215" s="232"/>
      <c r="I1215" s="232"/>
      <c r="J1215" s="232"/>
    </row>
    <row r="1216" spans="3:10" x14ac:dyDescent="0.35">
      <c r="C1216" s="228"/>
      <c r="D1216" s="233">
        <v>1210</v>
      </c>
      <c r="E1216" s="230"/>
      <c r="F1216" s="232">
        <v>3813</v>
      </c>
      <c r="G1216" s="232">
        <v>7461</v>
      </c>
      <c r="H1216" s="232">
        <v>1266</v>
      </c>
      <c r="I1216" s="232">
        <v>110</v>
      </c>
      <c r="J1216" s="232">
        <v>3553</v>
      </c>
    </row>
    <row r="1217" spans="3:10" x14ac:dyDescent="0.35">
      <c r="C1217" s="228" t="s">
        <v>734</v>
      </c>
      <c r="D1217" s="233">
        <v>1211</v>
      </c>
      <c r="E1217" s="230" t="s">
        <v>845</v>
      </c>
      <c r="F1217" s="232">
        <v>0</v>
      </c>
      <c r="G1217" s="232">
        <v>502</v>
      </c>
      <c r="H1217" s="232">
        <v>51</v>
      </c>
      <c r="I1217" s="232">
        <v>0</v>
      </c>
      <c r="J1217" s="232">
        <v>69</v>
      </c>
    </row>
    <row r="1218" spans="3:10" x14ac:dyDescent="0.35">
      <c r="C1218" s="228"/>
      <c r="D1218" s="233">
        <v>1212</v>
      </c>
      <c r="E1218" s="230" t="s">
        <v>647</v>
      </c>
      <c r="F1218" s="232">
        <v>0</v>
      </c>
      <c r="G1218" s="232">
        <v>590</v>
      </c>
      <c r="H1218" s="232">
        <v>133</v>
      </c>
      <c r="I1218" s="232">
        <v>0</v>
      </c>
      <c r="J1218" s="232">
        <v>58</v>
      </c>
    </row>
    <row r="1219" spans="3:10" x14ac:dyDescent="0.35">
      <c r="C1219" s="228"/>
      <c r="D1219" s="233">
        <v>1213</v>
      </c>
      <c r="E1219" s="230" t="s">
        <v>648</v>
      </c>
      <c r="F1219" s="232">
        <v>0</v>
      </c>
      <c r="G1219" s="232">
        <v>577</v>
      </c>
      <c r="H1219" s="232">
        <v>126</v>
      </c>
      <c r="I1219" s="232">
        <v>0</v>
      </c>
      <c r="J1219" s="232">
        <v>75</v>
      </c>
    </row>
    <row r="1220" spans="3:10" x14ac:dyDescent="0.35">
      <c r="C1220" s="228"/>
      <c r="D1220" s="233">
        <v>1214</v>
      </c>
      <c r="E1220" s="228" t="s">
        <v>846</v>
      </c>
      <c r="F1220" s="232">
        <v>17</v>
      </c>
      <c r="G1220" s="232">
        <v>445</v>
      </c>
      <c r="H1220" s="232">
        <v>113</v>
      </c>
      <c r="I1220" s="232">
        <v>3</v>
      </c>
      <c r="J1220" s="232">
        <v>97</v>
      </c>
    </row>
    <row r="1221" spans="3:10" x14ac:dyDescent="0.35">
      <c r="C1221" s="228"/>
      <c r="D1221" s="233">
        <v>1215</v>
      </c>
      <c r="E1221" s="228" t="s">
        <v>847</v>
      </c>
      <c r="F1221" s="228">
        <v>62</v>
      </c>
      <c r="G1221" s="228">
        <v>195</v>
      </c>
      <c r="H1221" s="228">
        <v>82</v>
      </c>
      <c r="I1221" s="228">
        <v>10</v>
      </c>
      <c r="J1221" s="228">
        <v>180</v>
      </c>
    </row>
    <row r="1222" spans="3:10" x14ac:dyDescent="0.35">
      <c r="C1222" s="228"/>
      <c r="D1222" s="231">
        <v>1216</v>
      </c>
      <c r="E1222" s="228" t="s">
        <v>848</v>
      </c>
      <c r="F1222" s="228">
        <v>110</v>
      </c>
      <c r="G1222" s="228">
        <v>182</v>
      </c>
      <c r="H1222" s="228">
        <v>49</v>
      </c>
      <c r="I1222" s="228">
        <v>0</v>
      </c>
      <c r="J1222" s="228">
        <v>161</v>
      </c>
    </row>
    <row r="1223" spans="3:10" x14ac:dyDescent="0.35">
      <c r="C1223" s="228"/>
      <c r="D1223" s="233">
        <v>1217</v>
      </c>
      <c r="E1223" s="228" t="s">
        <v>849</v>
      </c>
      <c r="F1223" s="228">
        <v>118</v>
      </c>
      <c r="G1223" s="228">
        <v>314</v>
      </c>
      <c r="H1223" s="228">
        <v>44</v>
      </c>
      <c r="I1223" s="228">
        <v>0</v>
      </c>
      <c r="J1223" s="228">
        <v>149</v>
      </c>
    </row>
    <row r="1224" spans="3:10" x14ac:dyDescent="0.35">
      <c r="C1224" s="230"/>
      <c r="D1224" s="233">
        <v>1218</v>
      </c>
      <c r="E1224" s="230" t="s">
        <v>850</v>
      </c>
      <c r="F1224" s="232">
        <v>81</v>
      </c>
      <c r="G1224" s="232">
        <v>435</v>
      </c>
      <c r="H1224" s="232">
        <v>45</v>
      </c>
      <c r="I1224" s="232">
        <v>0</v>
      </c>
      <c r="J1224" s="232">
        <v>162</v>
      </c>
    </row>
    <row r="1225" spans="3:10" x14ac:dyDescent="0.35">
      <c r="C1225" s="228"/>
      <c r="D1225" s="233">
        <v>1219</v>
      </c>
      <c r="E1225" s="234" t="s">
        <v>851</v>
      </c>
      <c r="F1225" s="232">
        <v>109</v>
      </c>
      <c r="G1225" s="232">
        <v>497</v>
      </c>
      <c r="H1225" s="232">
        <v>69</v>
      </c>
      <c r="I1225" s="232">
        <v>0</v>
      </c>
      <c r="J1225" s="232">
        <v>208</v>
      </c>
    </row>
    <row r="1226" spans="3:10" x14ac:dyDescent="0.35">
      <c r="C1226" s="228"/>
      <c r="D1226" s="233">
        <v>1220</v>
      </c>
      <c r="E1226" s="237" t="s">
        <v>852</v>
      </c>
      <c r="F1226" s="232">
        <v>168</v>
      </c>
      <c r="G1226" s="232">
        <v>507</v>
      </c>
      <c r="H1226" s="232">
        <v>82</v>
      </c>
      <c r="I1226" s="232">
        <v>0</v>
      </c>
      <c r="J1226" s="232">
        <v>216</v>
      </c>
    </row>
    <row r="1227" spans="3:10" x14ac:dyDescent="0.35">
      <c r="C1227" s="228"/>
      <c r="D1227" s="233">
        <v>1221</v>
      </c>
      <c r="E1227" s="230" t="s">
        <v>853</v>
      </c>
      <c r="F1227" s="232">
        <v>306</v>
      </c>
      <c r="G1227" s="232">
        <v>330</v>
      </c>
      <c r="H1227" s="232">
        <v>83</v>
      </c>
      <c r="I1227" s="232">
        <v>5</v>
      </c>
      <c r="J1227" s="232">
        <v>285</v>
      </c>
    </row>
    <row r="1228" spans="3:10" x14ac:dyDescent="0.35">
      <c r="C1228" s="228"/>
      <c r="D1228" s="233">
        <v>1222</v>
      </c>
      <c r="E1228" s="230" t="s">
        <v>854</v>
      </c>
      <c r="F1228" s="232">
        <v>502</v>
      </c>
      <c r="G1228" s="232">
        <v>237</v>
      </c>
      <c r="H1228" s="232">
        <v>59</v>
      </c>
      <c r="I1228" s="232">
        <v>7</v>
      </c>
      <c r="J1228" s="232">
        <v>356</v>
      </c>
    </row>
    <row r="1229" spans="3:10" x14ac:dyDescent="0.35">
      <c r="C1229" s="228"/>
      <c r="D1229" s="233">
        <v>1223</v>
      </c>
      <c r="E1229" s="230" t="s">
        <v>855</v>
      </c>
      <c r="F1229" s="232">
        <v>558</v>
      </c>
      <c r="G1229" s="232">
        <v>124</v>
      </c>
      <c r="H1229" s="232">
        <v>35</v>
      </c>
      <c r="I1229" s="232">
        <v>12</v>
      </c>
      <c r="J1229" s="232">
        <v>374</v>
      </c>
    </row>
    <row r="1230" spans="3:10" x14ac:dyDescent="0.35">
      <c r="C1230" s="228"/>
      <c r="D1230" s="231">
        <v>1224</v>
      </c>
      <c r="E1230" s="230" t="s">
        <v>856</v>
      </c>
      <c r="F1230" s="232">
        <v>622</v>
      </c>
      <c r="G1230" s="232">
        <v>75</v>
      </c>
      <c r="H1230" s="232">
        <v>26</v>
      </c>
      <c r="I1230" s="232">
        <v>15</v>
      </c>
      <c r="J1230" s="232">
        <v>377</v>
      </c>
    </row>
    <row r="1231" spans="3:10" x14ac:dyDescent="0.35">
      <c r="C1231" s="228"/>
      <c r="D1231" s="233">
        <v>1225</v>
      </c>
      <c r="E1231" s="230" t="s">
        <v>857</v>
      </c>
      <c r="F1231" s="232">
        <v>467</v>
      </c>
      <c r="G1231" s="232">
        <v>37</v>
      </c>
      <c r="H1231" s="232">
        <v>14</v>
      </c>
      <c r="I1231" s="232">
        <v>6</v>
      </c>
      <c r="J1231" s="232">
        <v>296</v>
      </c>
    </row>
    <row r="1232" spans="3:10" x14ac:dyDescent="0.35">
      <c r="C1232" s="228"/>
      <c r="D1232" s="233">
        <v>1226</v>
      </c>
      <c r="E1232" s="230" t="s">
        <v>858</v>
      </c>
      <c r="F1232" s="232">
        <v>250</v>
      </c>
      <c r="G1232" s="232">
        <v>13</v>
      </c>
      <c r="H1232" s="232">
        <v>20</v>
      </c>
      <c r="I1232" s="232">
        <v>0</v>
      </c>
      <c r="J1232" s="232">
        <v>210</v>
      </c>
    </row>
    <row r="1233" spans="3:10" x14ac:dyDescent="0.35">
      <c r="C1233" s="228"/>
      <c r="D1233" s="233">
        <v>1227</v>
      </c>
      <c r="E1233" s="230" t="s">
        <v>859</v>
      </c>
      <c r="F1233" s="232">
        <v>121</v>
      </c>
      <c r="G1233" s="232">
        <v>9</v>
      </c>
      <c r="H1233" s="232">
        <v>15</v>
      </c>
      <c r="I1233" s="232">
        <v>0</v>
      </c>
      <c r="J1233" s="232">
        <v>146</v>
      </c>
    </row>
    <row r="1234" spans="3:10" x14ac:dyDescent="0.35">
      <c r="C1234" s="228"/>
      <c r="D1234" s="233">
        <v>1228</v>
      </c>
      <c r="E1234" s="230" t="s">
        <v>860</v>
      </c>
      <c r="F1234" s="232">
        <v>67</v>
      </c>
      <c r="G1234" s="232">
        <v>14</v>
      </c>
      <c r="H1234" s="232">
        <v>15</v>
      </c>
      <c r="I1234" s="232">
        <v>0</v>
      </c>
      <c r="J1234" s="232">
        <v>204</v>
      </c>
    </row>
    <row r="1235" spans="3:10" x14ac:dyDescent="0.35">
      <c r="C1235" s="228"/>
      <c r="D1235" s="233">
        <v>1229</v>
      </c>
      <c r="E1235" s="230"/>
      <c r="F1235" s="232"/>
      <c r="G1235" s="232"/>
      <c r="H1235" s="232"/>
      <c r="I1235" s="232"/>
      <c r="J1235" s="232"/>
    </row>
    <row r="1236" spans="3:10" x14ac:dyDescent="0.35">
      <c r="C1236" s="228"/>
      <c r="D1236" s="233">
        <v>1230</v>
      </c>
      <c r="E1236" s="230"/>
      <c r="F1236" s="232"/>
      <c r="G1236" s="232"/>
      <c r="H1236" s="232"/>
      <c r="I1236" s="232"/>
      <c r="J1236" s="232"/>
    </row>
    <row r="1237" spans="3:10" x14ac:dyDescent="0.35">
      <c r="C1237" s="228"/>
      <c r="D1237" s="233">
        <v>1231</v>
      </c>
      <c r="E1237" s="230"/>
      <c r="F1237" s="232"/>
      <c r="G1237" s="232"/>
      <c r="H1237" s="232"/>
      <c r="I1237" s="232"/>
      <c r="J1237" s="232"/>
    </row>
    <row r="1238" spans="3:10" x14ac:dyDescent="0.35">
      <c r="C1238" s="228"/>
      <c r="D1238" s="231">
        <v>1232</v>
      </c>
      <c r="E1238" s="230"/>
      <c r="F1238" s="232">
        <v>3558</v>
      </c>
      <c r="G1238" s="232">
        <v>5083</v>
      </c>
      <c r="H1238" s="232">
        <v>1061</v>
      </c>
      <c r="I1238" s="232">
        <v>58</v>
      </c>
      <c r="J1238" s="232">
        <v>3623</v>
      </c>
    </row>
    <row r="1239" spans="3:10" x14ac:dyDescent="0.35">
      <c r="C1239" s="228" t="s">
        <v>735</v>
      </c>
      <c r="D1239" s="233">
        <v>1233</v>
      </c>
      <c r="E1239" s="230" t="s">
        <v>845</v>
      </c>
      <c r="F1239" s="232">
        <v>0</v>
      </c>
      <c r="G1239" s="232">
        <v>2942</v>
      </c>
      <c r="H1239" s="232">
        <v>164</v>
      </c>
      <c r="I1239" s="232">
        <v>0</v>
      </c>
      <c r="J1239" s="232">
        <v>161</v>
      </c>
    </row>
    <row r="1240" spans="3:10" x14ac:dyDescent="0.35">
      <c r="C1240" s="228"/>
      <c r="D1240" s="233">
        <v>1234</v>
      </c>
      <c r="E1240" s="230" t="s">
        <v>647</v>
      </c>
      <c r="F1240" s="232">
        <v>0</v>
      </c>
      <c r="G1240" s="232">
        <v>3606</v>
      </c>
      <c r="H1240" s="232">
        <v>415</v>
      </c>
      <c r="I1240" s="232">
        <v>0</v>
      </c>
      <c r="J1240" s="232">
        <v>192</v>
      </c>
    </row>
    <row r="1241" spans="3:10" x14ac:dyDescent="0.35">
      <c r="C1241" s="228"/>
      <c r="D1241" s="233">
        <v>1235</v>
      </c>
      <c r="E1241" s="228" t="s">
        <v>648</v>
      </c>
      <c r="F1241" s="232">
        <v>0</v>
      </c>
      <c r="G1241" s="232">
        <v>3795</v>
      </c>
      <c r="H1241" s="232">
        <v>544</v>
      </c>
      <c r="I1241" s="232">
        <v>0</v>
      </c>
      <c r="J1241" s="232">
        <v>187</v>
      </c>
    </row>
    <row r="1242" spans="3:10" x14ac:dyDescent="0.35">
      <c r="C1242" s="228"/>
      <c r="D1242" s="233">
        <v>1236</v>
      </c>
      <c r="E1242" s="228" t="s">
        <v>846</v>
      </c>
      <c r="F1242" s="228">
        <v>21</v>
      </c>
      <c r="G1242" s="228">
        <v>3596</v>
      </c>
      <c r="H1242" s="228">
        <v>636</v>
      </c>
      <c r="I1242" s="228">
        <v>27</v>
      </c>
      <c r="J1242" s="228">
        <v>308</v>
      </c>
    </row>
    <row r="1243" spans="3:10" x14ac:dyDescent="0.35">
      <c r="C1243" s="228"/>
      <c r="D1243" s="233">
        <v>1237</v>
      </c>
      <c r="E1243" s="228" t="s">
        <v>847</v>
      </c>
      <c r="F1243" s="228">
        <v>178</v>
      </c>
      <c r="G1243" s="228">
        <v>2670</v>
      </c>
      <c r="H1243" s="228">
        <v>526</v>
      </c>
      <c r="I1243" s="228">
        <v>74</v>
      </c>
      <c r="J1243" s="228">
        <v>469</v>
      </c>
    </row>
    <row r="1244" spans="3:10" x14ac:dyDescent="0.35">
      <c r="C1244" s="228"/>
      <c r="D1244" s="233">
        <v>1238</v>
      </c>
      <c r="E1244" s="228" t="s">
        <v>848</v>
      </c>
      <c r="F1244" s="228">
        <v>642</v>
      </c>
      <c r="G1244" s="228">
        <v>1354</v>
      </c>
      <c r="H1244" s="228">
        <v>323</v>
      </c>
      <c r="I1244" s="228">
        <v>51</v>
      </c>
      <c r="J1244" s="228">
        <v>461</v>
      </c>
    </row>
    <row r="1245" spans="3:10" x14ac:dyDescent="0.35">
      <c r="C1245" s="230"/>
      <c r="D1245" s="233">
        <v>1239</v>
      </c>
      <c r="E1245" s="230" t="s">
        <v>849</v>
      </c>
      <c r="F1245" s="232">
        <v>684</v>
      </c>
      <c r="G1245" s="232">
        <v>1513</v>
      </c>
      <c r="H1245" s="232">
        <v>148</v>
      </c>
      <c r="I1245" s="232">
        <v>18</v>
      </c>
      <c r="J1245" s="232">
        <v>388</v>
      </c>
    </row>
    <row r="1246" spans="3:10" x14ac:dyDescent="0.35">
      <c r="C1246" s="228"/>
      <c r="D1246" s="231">
        <v>1240</v>
      </c>
      <c r="E1246" s="234" t="s">
        <v>850</v>
      </c>
      <c r="F1246" s="232">
        <v>346</v>
      </c>
      <c r="G1246" s="232">
        <v>2493</v>
      </c>
      <c r="H1246" s="232">
        <v>177</v>
      </c>
      <c r="I1246" s="232">
        <v>15</v>
      </c>
      <c r="J1246" s="232">
        <v>340</v>
      </c>
    </row>
    <row r="1247" spans="3:10" x14ac:dyDescent="0.35">
      <c r="C1247" s="228"/>
      <c r="D1247" s="233">
        <v>1241</v>
      </c>
      <c r="E1247" s="237" t="s">
        <v>851</v>
      </c>
      <c r="F1247" s="232">
        <v>273</v>
      </c>
      <c r="G1247" s="232">
        <v>3559</v>
      </c>
      <c r="H1247" s="232">
        <v>327</v>
      </c>
      <c r="I1247" s="232">
        <v>12</v>
      </c>
      <c r="J1247" s="232">
        <v>369</v>
      </c>
    </row>
    <row r="1248" spans="3:10" x14ac:dyDescent="0.35">
      <c r="C1248" s="228"/>
      <c r="D1248" s="233">
        <v>1242</v>
      </c>
      <c r="E1248" s="230" t="s">
        <v>852</v>
      </c>
      <c r="F1248" s="232">
        <v>324</v>
      </c>
      <c r="G1248" s="232">
        <v>3840</v>
      </c>
      <c r="H1248" s="232">
        <v>408</v>
      </c>
      <c r="I1248" s="232">
        <v>15</v>
      </c>
      <c r="J1248" s="232">
        <v>443</v>
      </c>
    </row>
    <row r="1249" spans="3:10" x14ac:dyDescent="0.35">
      <c r="C1249" s="228"/>
      <c r="D1249" s="233">
        <v>1243</v>
      </c>
      <c r="E1249" s="230" t="s">
        <v>853</v>
      </c>
      <c r="F1249" s="232">
        <v>561</v>
      </c>
      <c r="G1249" s="232">
        <v>3328</v>
      </c>
      <c r="H1249" s="232">
        <v>420</v>
      </c>
      <c r="I1249" s="232">
        <v>12</v>
      </c>
      <c r="J1249" s="232">
        <v>506</v>
      </c>
    </row>
    <row r="1250" spans="3:10" x14ac:dyDescent="0.35">
      <c r="C1250" s="228"/>
      <c r="D1250" s="233">
        <v>1244</v>
      </c>
      <c r="E1250" s="230" t="s">
        <v>854</v>
      </c>
      <c r="F1250" s="232">
        <v>1332</v>
      </c>
      <c r="G1250" s="232">
        <v>2435</v>
      </c>
      <c r="H1250" s="232">
        <v>326</v>
      </c>
      <c r="I1250" s="232">
        <v>14</v>
      </c>
      <c r="J1250" s="232">
        <v>599</v>
      </c>
    </row>
    <row r="1251" spans="3:10" x14ac:dyDescent="0.35">
      <c r="C1251" s="228"/>
      <c r="D1251" s="233">
        <v>1245</v>
      </c>
      <c r="E1251" s="230" t="s">
        <v>855</v>
      </c>
      <c r="F1251" s="232">
        <v>1891</v>
      </c>
      <c r="G1251" s="232">
        <v>1174</v>
      </c>
      <c r="H1251" s="232">
        <v>198</v>
      </c>
      <c r="I1251" s="232">
        <v>8</v>
      </c>
      <c r="J1251" s="232">
        <v>577</v>
      </c>
    </row>
    <row r="1252" spans="3:10" x14ac:dyDescent="0.35">
      <c r="C1252" s="228"/>
      <c r="D1252" s="233">
        <v>1246</v>
      </c>
      <c r="E1252" s="230" t="s">
        <v>856</v>
      </c>
      <c r="F1252" s="232">
        <v>1871</v>
      </c>
      <c r="G1252" s="232">
        <v>509</v>
      </c>
      <c r="H1252" s="232">
        <v>111</v>
      </c>
      <c r="I1252" s="232">
        <v>13</v>
      </c>
      <c r="J1252" s="232">
        <v>604</v>
      </c>
    </row>
    <row r="1253" spans="3:10" x14ac:dyDescent="0.35">
      <c r="C1253" s="228"/>
      <c r="D1253" s="233">
        <v>1247</v>
      </c>
      <c r="E1253" s="230" t="s">
        <v>857</v>
      </c>
      <c r="F1253" s="232">
        <v>1207</v>
      </c>
      <c r="G1253" s="232">
        <v>276</v>
      </c>
      <c r="H1253" s="232">
        <v>62</v>
      </c>
      <c r="I1253" s="232">
        <v>6</v>
      </c>
      <c r="J1253" s="232">
        <v>457</v>
      </c>
    </row>
    <row r="1254" spans="3:10" x14ac:dyDescent="0.35">
      <c r="C1254" s="228"/>
      <c r="D1254" s="231">
        <v>1248</v>
      </c>
      <c r="E1254" s="230" t="s">
        <v>858</v>
      </c>
      <c r="F1254" s="232">
        <v>661</v>
      </c>
      <c r="G1254" s="232">
        <v>100</v>
      </c>
      <c r="H1254" s="232">
        <v>46</v>
      </c>
      <c r="I1254" s="232">
        <v>6</v>
      </c>
      <c r="J1254" s="232">
        <v>338</v>
      </c>
    </row>
    <row r="1255" spans="3:10" x14ac:dyDescent="0.35">
      <c r="C1255" s="228"/>
      <c r="D1255" s="233">
        <v>1249</v>
      </c>
      <c r="E1255" s="230" t="s">
        <v>859</v>
      </c>
      <c r="F1255" s="232">
        <v>301</v>
      </c>
      <c r="G1255" s="232">
        <v>70</v>
      </c>
      <c r="H1255" s="232">
        <v>40</v>
      </c>
      <c r="I1255" s="232">
        <v>8</v>
      </c>
      <c r="J1255" s="232">
        <v>291</v>
      </c>
    </row>
    <row r="1256" spans="3:10" x14ac:dyDescent="0.35">
      <c r="C1256" s="228"/>
      <c r="D1256" s="233">
        <v>1250</v>
      </c>
      <c r="E1256" s="230" t="s">
        <v>860</v>
      </c>
      <c r="F1256" s="232">
        <v>153</v>
      </c>
      <c r="G1256" s="232">
        <v>55</v>
      </c>
      <c r="H1256" s="232">
        <v>55</v>
      </c>
      <c r="I1256" s="232">
        <v>3</v>
      </c>
      <c r="J1256" s="232">
        <v>420</v>
      </c>
    </row>
    <row r="1257" spans="3:10" x14ac:dyDescent="0.35">
      <c r="C1257" s="228"/>
      <c r="D1257" s="233">
        <v>1251</v>
      </c>
      <c r="E1257" s="230"/>
      <c r="F1257" s="232"/>
      <c r="G1257" s="232"/>
      <c r="H1257" s="232"/>
      <c r="I1257" s="232"/>
      <c r="J1257" s="232"/>
    </row>
    <row r="1258" spans="3:10" x14ac:dyDescent="0.35">
      <c r="C1258" s="228"/>
      <c r="D1258" s="233">
        <v>1252</v>
      </c>
      <c r="E1258" s="230"/>
      <c r="F1258" s="232"/>
      <c r="G1258" s="232"/>
      <c r="H1258" s="232"/>
      <c r="I1258" s="232"/>
      <c r="J1258" s="232"/>
    </row>
    <row r="1259" spans="3:10" x14ac:dyDescent="0.35">
      <c r="C1259" s="228"/>
      <c r="D1259" s="233">
        <v>1253</v>
      </c>
      <c r="E1259" s="230"/>
      <c r="F1259" s="232"/>
      <c r="G1259" s="232"/>
      <c r="H1259" s="232"/>
      <c r="I1259" s="232"/>
      <c r="J1259" s="232"/>
    </row>
    <row r="1260" spans="3:10" x14ac:dyDescent="0.35">
      <c r="C1260" s="228"/>
      <c r="D1260" s="233">
        <v>1254</v>
      </c>
      <c r="E1260" s="230"/>
      <c r="F1260" s="232">
        <v>10445</v>
      </c>
      <c r="G1260" s="232">
        <v>37315</v>
      </c>
      <c r="H1260" s="232">
        <v>4926</v>
      </c>
      <c r="I1260" s="232">
        <v>282</v>
      </c>
      <c r="J1260" s="232">
        <v>7110</v>
      </c>
    </row>
    <row r="1261" spans="3:10" x14ac:dyDescent="0.35">
      <c r="C1261" s="228" t="s">
        <v>736</v>
      </c>
      <c r="D1261" s="233">
        <v>1255</v>
      </c>
      <c r="E1261" s="230" t="s">
        <v>845</v>
      </c>
      <c r="F1261" s="232">
        <v>0</v>
      </c>
      <c r="G1261" s="232">
        <v>400</v>
      </c>
      <c r="H1261" s="232">
        <v>72</v>
      </c>
      <c r="I1261" s="232">
        <v>0</v>
      </c>
      <c r="J1261" s="232">
        <v>64</v>
      </c>
    </row>
    <row r="1262" spans="3:10" x14ac:dyDescent="0.35">
      <c r="C1262" s="228"/>
      <c r="D1262" s="231">
        <v>1256</v>
      </c>
      <c r="E1262" s="228" t="s">
        <v>647</v>
      </c>
      <c r="F1262" s="232">
        <v>0</v>
      </c>
      <c r="G1262" s="232">
        <v>406</v>
      </c>
      <c r="H1262" s="232">
        <v>106</v>
      </c>
      <c r="I1262" s="232">
        <v>0</v>
      </c>
      <c r="J1262" s="232">
        <v>40</v>
      </c>
    </row>
    <row r="1263" spans="3:10" x14ac:dyDescent="0.35">
      <c r="C1263" s="228"/>
      <c r="D1263" s="233">
        <v>1257</v>
      </c>
      <c r="E1263" s="228" t="s">
        <v>648</v>
      </c>
      <c r="F1263" s="228">
        <v>0</v>
      </c>
      <c r="G1263" s="228">
        <v>441</v>
      </c>
      <c r="H1263" s="228">
        <v>143</v>
      </c>
      <c r="I1263" s="228">
        <v>0</v>
      </c>
      <c r="J1263" s="228">
        <v>45</v>
      </c>
    </row>
    <row r="1264" spans="3:10" x14ac:dyDescent="0.35">
      <c r="C1264" s="228"/>
      <c r="D1264" s="233">
        <v>1258</v>
      </c>
      <c r="E1264" s="228" t="s">
        <v>846</v>
      </c>
      <c r="F1264" s="228">
        <v>13</v>
      </c>
      <c r="G1264" s="228">
        <v>394</v>
      </c>
      <c r="H1264" s="228">
        <v>145</v>
      </c>
      <c r="I1264" s="228">
        <v>12</v>
      </c>
      <c r="J1264" s="228">
        <v>91</v>
      </c>
    </row>
    <row r="1265" spans="3:10" x14ac:dyDescent="0.35">
      <c r="C1265" s="228"/>
      <c r="D1265" s="233">
        <v>1259</v>
      </c>
      <c r="E1265" s="228" t="s">
        <v>847</v>
      </c>
      <c r="F1265" s="228">
        <v>88</v>
      </c>
      <c r="G1265" s="228">
        <v>168</v>
      </c>
      <c r="H1265" s="228">
        <v>56</v>
      </c>
      <c r="I1265" s="228">
        <v>11</v>
      </c>
      <c r="J1265" s="228">
        <v>228</v>
      </c>
    </row>
    <row r="1266" spans="3:10" x14ac:dyDescent="0.35">
      <c r="C1266" s="230"/>
      <c r="D1266" s="233">
        <v>1260</v>
      </c>
      <c r="E1266" s="230" t="s">
        <v>848</v>
      </c>
      <c r="F1266" s="232">
        <v>103</v>
      </c>
      <c r="G1266" s="232">
        <v>203</v>
      </c>
      <c r="H1266" s="232">
        <v>63</v>
      </c>
      <c r="I1266" s="232">
        <v>5</v>
      </c>
      <c r="J1266" s="232">
        <v>256</v>
      </c>
    </row>
    <row r="1267" spans="3:10" x14ac:dyDescent="0.35">
      <c r="C1267" s="228"/>
      <c r="D1267" s="233">
        <v>1261</v>
      </c>
      <c r="E1267" s="234" t="s">
        <v>849</v>
      </c>
      <c r="F1267" s="232">
        <v>66</v>
      </c>
      <c r="G1267" s="232">
        <v>223</v>
      </c>
      <c r="H1267" s="232">
        <v>44</v>
      </c>
      <c r="I1267" s="232">
        <v>6</v>
      </c>
      <c r="J1267" s="232">
        <v>159</v>
      </c>
    </row>
    <row r="1268" spans="3:10" x14ac:dyDescent="0.35">
      <c r="C1268" s="228"/>
      <c r="D1268" s="233">
        <v>1262</v>
      </c>
      <c r="E1268" s="237" t="s">
        <v>850</v>
      </c>
      <c r="F1268" s="232">
        <v>38</v>
      </c>
      <c r="G1268" s="232">
        <v>303</v>
      </c>
      <c r="H1268" s="232">
        <v>56</v>
      </c>
      <c r="I1268" s="232">
        <v>3</v>
      </c>
      <c r="J1268" s="232">
        <v>135</v>
      </c>
    </row>
    <row r="1269" spans="3:10" x14ac:dyDescent="0.35">
      <c r="C1269" s="228"/>
      <c r="D1269" s="233">
        <v>1263</v>
      </c>
      <c r="E1269" s="230" t="s">
        <v>851</v>
      </c>
      <c r="F1269" s="232">
        <v>52</v>
      </c>
      <c r="G1269" s="232">
        <v>374</v>
      </c>
      <c r="H1269" s="232">
        <v>75</v>
      </c>
      <c r="I1269" s="232">
        <v>3</v>
      </c>
      <c r="J1269" s="232">
        <v>166</v>
      </c>
    </row>
    <row r="1270" spans="3:10" x14ac:dyDescent="0.35">
      <c r="C1270" s="228"/>
      <c r="D1270" s="231">
        <v>1264</v>
      </c>
      <c r="E1270" s="230" t="s">
        <v>852</v>
      </c>
      <c r="F1270" s="232">
        <v>135</v>
      </c>
      <c r="G1270" s="232">
        <v>350</v>
      </c>
      <c r="H1270" s="232">
        <v>79</v>
      </c>
      <c r="I1270" s="232">
        <v>3</v>
      </c>
      <c r="J1270" s="232">
        <v>189</v>
      </c>
    </row>
    <row r="1271" spans="3:10" x14ac:dyDescent="0.35">
      <c r="C1271" s="228"/>
      <c r="D1271" s="233">
        <v>1265</v>
      </c>
      <c r="E1271" s="230" t="s">
        <v>853</v>
      </c>
      <c r="F1271" s="232">
        <v>277</v>
      </c>
      <c r="G1271" s="232">
        <v>275</v>
      </c>
      <c r="H1271" s="232">
        <v>66</v>
      </c>
      <c r="I1271" s="232">
        <v>8</v>
      </c>
      <c r="J1271" s="232">
        <v>261</v>
      </c>
    </row>
    <row r="1272" spans="3:10" x14ac:dyDescent="0.35">
      <c r="C1272" s="228"/>
      <c r="D1272" s="233">
        <v>1266</v>
      </c>
      <c r="E1272" s="230" t="s">
        <v>854</v>
      </c>
      <c r="F1272" s="232">
        <v>370</v>
      </c>
      <c r="G1272" s="232">
        <v>185</v>
      </c>
      <c r="H1272" s="232">
        <v>45</v>
      </c>
      <c r="I1272" s="232">
        <v>7</v>
      </c>
      <c r="J1272" s="232">
        <v>283</v>
      </c>
    </row>
    <row r="1273" spans="3:10" x14ac:dyDescent="0.35">
      <c r="C1273" s="228"/>
      <c r="D1273" s="233">
        <v>1267</v>
      </c>
      <c r="E1273" s="230" t="s">
        <v>855</v>
      </c>
      <c r="F1273" s="232">
        <v>485</v>
      </c>
      <c r="G1273" s="232">
        <v>82</v>
      </c>
      <c r="H1273" s="232">
        <v>30</v>
      </c>
      <c r="I1273" s="232">
        <v>7</v>
      </c>
      <c r="J1273" s="232">
        <v>348</v>
      </c>
    </row>
    <row r="1274" spans="3:10" x14ac:dyDescent="0.35">
      <c r="C1274" s="228"/>
      <c r="D1274" s="233">
        <v>1268</v>
      </c>
      <c r="E1274" s="230" t="s">
        <v>856</v>
      </c>
      <c r="F1274" s="232">
        <v>498</v>
      </c>
      <c r="G1274" s="232">
        <v>45</v>
      </c>
      <c r="H1274" s="232">
        <v>20</v>
      </c>
      <c r="I1274" s="232">
        <v>10</v>
      </c>
      <c r="J1274" s="232">
        <v>332</v>
      </c>
    </row>
    <row r="1275" spans="3:10" x14ac:dyDescent="0.35">
      <c r="C1275" s="228"/>
      <c r="D1275" s="233">
        <v>1269</v>
      </c>
      <c r="E1275" s="230" t="s">
        <v>857</v>
      </c>
      <c r="F1275" s="232">
        <v>359</v>
      </c>
      <c r="G1275" s="232">
        <v>28</v>
      </c>
      <c r="H1275" s="232">
        <v>19</v>
      </c>
      <c r="I1275" s="232">
        <v>0</v>
      </c>
      <c r="J1275" s="232">
        <v>245</v>
      </c>
    </row>
    <row r="1276" spans="3:10" x14ac:dyDescent="0.35">
      <c r="C1276" s="228"/>
      <c r="D1276" s="233">
        <v>1270</v>
      </c>
      <c r="E1276" s="230" t="s">
        <v>858</v>
      </c>
      <c r="F1276" s="232">
        <v>220</v>
      </c>
      <c r="G1276" s="232">
        <v>27</v>
      </c>
      <c r="H1276" s="232">
        <v>15</v>
      </c>
      <c r="I1276" s="232">
        <v>3</v>
      </c>
      <c r="J1276" s="232">
        <v>222</v>
      </c>
    </row>
    <row r="1277" spans="3:10" x14ac:dyDescent="0.35">
      <c r="C1277" s="228"/>
      <c r="D1277" s="233">
        <v>1271</v>
      </c>
      <c r="E1277" s="230" t="s">
        <v>859</v>
      </c>
      <c r="F1277" s="232">
        <v>142</v>
      </c>
      <c r="G1277" s="232">
        <v>10</v>
      </c>
      <c r="H1277" s="232">
        <v>11</v>
      </c>
      <c r="I1277" s="232">
        <v>0</v>
      </c>
      <c r="J1277" s="232">
        <v>165</v>
      </c>
    </row>
    <row r="1278" spans="3:10" x14ac:dyDescent="0.35">
      <c r="C1278" s="228"/>
      <c r="D1278" s="231">
        <v>1272</v>
      </c>
      <c r="E1278" s="230" t="s">
        <v>860</v>
      </c>
      <c r="F1278" s="232">
        <v>89</v>
      </c>
      <c r="G1278" s="232">
        <v>7</v>
      </c>
      <c r="H1278" s="232">
        <v>14</v>
      </c>
      <c r="I1278" s="232">
        <v>5</v>
      </c>
      <c r="J1278" s="232">
        <v>272</v>
      </c>
    </row>
    <row r="1279" spans="3:10" x14ac:dyDescent="0.35">
      <c r="C1279" s="228"/>
      <c r="D1279" s="233">
        <v>1273</v>
      </c>
      <c r="E1279" s="230"/>
      <c r="F1279" s="232"/>
      <c r="G1279" s="232"/>
      <c r="H1279" s="232"/>
      <c r="I1279" s="232"/>
      <c r="J1279" s="232"/>
    </row>
    <row r="1280" spans="3:10" x14ac:dyDescent="0.35">
      <c r="C1280" s="228"/>
      <c r="D1280" s="233">
        <v>1274</v>
      </c>
      <c r="E1280" s="230"/>
      <c r="F1280" s="232"/>
      <c r="G1280" s="232"/>
      <c r="H1280" s="232"/>
      <c r="I1280" s="232"/>
      <c r="J1280" s="232"/>
    </row>
    <row r="1281" spans="3:10" x14ac:dyDescent="0.35">
      <c r="C1281" s="228"/>
      <c r="D1281" s="233">
        <v>1275</v>
      </c>
      <c r="E1281" s="230"/>
      <c r="F1281" s="232"/>
      <c r="G1281" s="232"/>
      <c r="H1281" s="232"/>
      <c r="I1281" s="232"/>
      <c r="J1281" s="232"/>
    </row>
    <row r="1282" spans="3:10" x14ac:dyDescent="0.35">
      <c r="C1282" s="228"/>
      <c r="D1282" s="233">
        <v>1276</v>
      </c>
      <c r="E1282" s="230"/>
      <c r="F1282" s="232">
        <v>2935</v>
      </c>
      <c r="G1282" s="232">
        <v>3921</v>
      </c>
      <c r="H1282" s="232">
        <v>1059</v>
      </c>
      <c r="I1282" s="232">
        <v>83</v>
      </c>
      <c r="J1282" s="232">
        <v>3501</v>
      </c>
    </row>
    <row r="1283" spans="3:10" x14ac:dyDescent="0.35">
      <c r="C1283" s="228" t="s">
        <v>737</v>
      </c>
      <c r="D1283" s="233">
        <v>1277</v>
      </c>
      <c r="E1283" s="228" t="s">
        <v>845</v>
      </c>
      <c r="F1283" s="232">
        <v>0</v>
      </c>
      <c r="G1283" s="232">
        <v>4020</v>
      </c>
      <c r="H1283" s="232">
        <v>336</v>
      </c>
      <c r="I1283" s="232">
        <v>0</v>
      </c>
      <c r="J1283" s="232">
        <v>534</v>
      </c>
    </row>
    <row r="1284" spans="3:10" x14ac:dyDescent="0.35">
      <c r="C1284" s="228"/>
      <c r="D1284" s="233">
        <v>1278</v>
      </c>
      <c r="E1284" s="228" t="s">
        <v>647</v>
      </c>
      <c r="F1284" s="228">
        <v>0</v>
      </c>
      <c r="G1284" s="228">
        <v>2924</v>
      </c>
      <c r="H1284" s="228">
        <v>535</v>
      </c>
      <c r="I1284" s="228">
        <v>0</v>
      </c>
      <c r="J1284" s="228">
        <v>439</v>
      </c>
    </row>
    <row r="1285" spans="3:10" x14ac:dyDescent="0.35">
      <c r="C1285" s="228"/>
      <c r="D1285" s="233">
        <v>1279</v>
      </c>
      <c r="E1285" s="228" t="s">
        <v>648</v>
      </c>
      <c r="F1285" s="228">
        <v>0</v>
      </c>
      <c r="G1285" s="228">
        <v>2158</v>
      </c>
      <c r="H1285" s="228">
        <v>601</v>
      </c>
      <c r="I1285" s="228">
        <v>0</v>
      </c>
      <c r="J1285" s="228">
        <v>372</v>
      </c>
    </row>
    <row r="1286" spans="3:10" x14ac:dyDescent="0.35">
      <c r="C1286" s="228"/>
      <c r="D1286" s="231">
        <v>1280</v>
      </c>
      <c r="E1286" s="228" t="s">
        <v>846</v>
      </c>
      <c r="F1286" s="228">
        <v>78</v>
      </c>
      <c r="G1286" s="228">
        <v>1444</v>
      </c>
      <c r="H1286" s="228">
        <v>639</v>
      </c>
      <c r="I1286" s="228">
        <v>105</v>
      </c>
      <c r="J1286" s="228">
        <v>915</v>
      </c>
    </row>
    <row r="1287" spans="3:10" x14ac:dyDescent="0.35">
      <c r="C1287" s="230"/>
      <c r="D1287" s="233">
        <v>1281</v>
      </c>
      <c r="E1287" s="230" t="s">
        <v>847</v>
      </c>
      <c r="F1287" s="232">
        <v>1169</v>
      </c>
      <c r="G1287" s="232">
        <v>890</v>
      </c>
      <c r="H1287" s="232">
        <v>439</v>
      </c>
      <c r="I1287" s="232">
        <v>364</v>
      </c>
      <c r="J1287" s="232">
        <v>4205</v>
      </c>
    </row>
    <row r="1288" spans="3:10" x14ac:dyDescent="0.35">
      <c r="C1288" s="228"/>
      <c r="D1288" s="233">
        <v>1282</v>
      </c>
      <c r="E1288" s="234" t="s">
        <v>848</v>
      </c>
      <c r="F1288" s="232">
        <v>4662</v>
      </c>
      <c r="G1288" s="232">
        <v>659</v>
      </c>
      <c r="H1288" s="232">
        <v>250</v>
      </c>
      <c r="I1288" s="232">
        <v>343</v>
      </c>
      <c r="J1288" s="232">
        <v>7127</v>
      </c>
    </row>
    <row r="1289" spans="3:10" x14ac:dyDescent="0.35">
      <c r="C1289" s="228"/>
      <c r="D1289" s="233">
        <v>1283</v>
      </c>
      <c r="E1289" s="237" t="s">
        <v>849</v>
      </c>
      <c r="F1289" s="232">
        <v>5151</v>
      </c>
      <c r="G1289" s="232">
        <v>1877</v>
      </c>
      <c r="H1289" s="232">
        <v>267</v>
      </c>
      <c r="I1289" s="232">
        <v>180</v>
      </c>
      <c r="J1289" s="232">
        <v>6138</v>
      </c>
    </row>
    <row r="1290" spans="3:10" x14ac:dyDescent="0.35">
      <c r="C1290" s="228"/>
      <c r="D1290" s="233">
        <v>1284</v>
      </c>
      <c r="E1290" s="230" t="s">
        <v>850</v>
      </c>
      <c r="F1290" s="232">
        <v>2519</v>
      </c>
      <c r="G1290" s="232">
        <v>2808</v>
      </c>
      <c r="H1290" s="232">
        <v>286</v>
      </c>
      <c r="I1290" s="232">
        <v>92</v>
      </c>
      <c r="J1290" s="232">
        <v>4307</v>
      </c>
    </row>
    <row r="1291" spans="3:10" x14ac:dyDescent="0.35">
      <c r="C1291" s="228"/>
      <c r="D1291" s="233">
        <v>1285</v>
      </c>
      <c r="E1291" s="230" t="s">
        <v>851</v>
      </c>
      <c r="F1291" s="232">
        <v>1480</v>
      </c>
      <c r="G1291" s="232">
        <v>2792</v>
      </c>
      <c r="H1291" s="232">
        <v>430</v>
      </c>
      <c r="I1291" s="232">
        <v>54</v>
      </c>
      <c r="J1291" s="232">
        <v>3545</v>
      </c>
    </row>
    <row r="1292" spans="3:10" x14ac:dyDescent="0.35">
      <c r="C1292" s="228"/>
      <c r="D1292" s="233">
        <v>1286</v>
      </c>
      <c r="E1292" s="230" t="s">
        <v>852</v>
      </c>
      <c r="F1292" s="232">
        <v>1283</v>
      </c>
      <c r="G1292" s="232">
        <v>2474</v>
      </c>
      <c r="H1292" s="232">
        <v>538</v>
      </c>
      <c r="I1292" s="232">
        <v>35</v>
      </c>
      <c r="J1292" s="232">
        <v>3220</v>
      </c>
    </row>
    <row r="1293" spans="3:10" x14ac:dyDescent="0.35">
      <c r="C1293" s="228"/>
      <c r="D1293" s="233">
        <v>1287</v>
      </c>
      <c r="E1293" s="230" t="s">
        <v>853</v>
      </c>
      <c r="F1293" s="232">
        <v>1184</v>
      </c>
      <c r="G1293" s="232">
        <v>1774</v>
      </c>
      <c r="H1293" s="232">
        <v>547</v>
      </c>
      <c r="I1293" s="232">
        <v>42</v>
      </c>
      <c r="J1293" s="232">
        <v>2800</v>
      </c>
    </row>
    <row r="1294" spans="3:10" x14ac:dyDescent="0.35">
      <c r="C1294" s="228"/>
      <c r="D1294" s="231">
        <v>1288</v>
      </c>
      <c r="E1294" s="230" t="s">
        <v>854</v>
      </c>
      <c r="F1294" s="232">
        <v>1421</v>
      </c>
      <c r="G1294" s="232">
        <v>1249</v>
      </c>
      <c r="H1294" s="232">
        <v>400</v>
      </c>
      <c r="I1294" s="232">
        <v>45</v>
      </c>
      <c r="J1294" s="232">
        <v>2678</v>
      </c>
    </row>
    <row r="1295" spans="3:10" x14ac:dyDescent="0.35">
      <c r="C1295" s="228"/>
      <c r="D1295" s="233">
        <v>1289</v>
      </c>
      <c r="E1295" s="230" t="s">
        <v>855</v>
      </c>
      <c r="F1295" s="232">
        <v>1499</v>
      </c>
      <c r="G1295" s="232">
        <v>615</v>
      </c>
      <c r="H1295" s="232">
        <v>258</v>
      </c>
      <c r="I1295" s="232">
        <v>40</v>
      </c>
      <c r="J1295" s="232">
        <v>2303</v>
      </c>
    </row>
    <row r="1296" spans="3:10" x14ac:dyDescent="0.35">
      <c r="C1296" s="228"/>
      <c r="D1296" s="233">
        <v>1290</v>
      </c>
      <c r="E1296" s="230" t="s">
        <v>856</v>
      </c>
      <c r="F1296" s="232">
        <v>1607</v>
      </c>
      <c r="G1296" s="232">
        <v>352</v>
      </c>
      <c r="H1296" s="232">
        <v>132</v>
      </c>
      <c r="I1296" s="232">
        <v>29</v>
      </c>
      <c r="J1296" s="232">
        <v>2046</v>
      </c>
    </row>
    <row r="1297" spans="3:10" x14ac:dyDescent="0.35">
      <c r="C1297" s="228"/>
      <c r="D1297" s="233">
        <v>1291</v>
      </c>
      <c r="E1297" s="230" t="s">
        <v>857</v>
      </c>
      <c r="F1297" s="232">
        <v>1181</v>
      </c>
      <c r="G1297" s="232">
        <v>148</v>
      </c>
      <c r="H1297" s="232">
        <v>95</v>
      </c>
      <c r="I1297" s="232">
        <v>15</v>
      </c>
      <c r="J1297" s="232">
        <v>1360</v>
      </c>
    </row>
    <row r="1298" spans="3:10" x14ac:dyDescent="0.35">
      <c r="C1298" s="228"/>
      <c r="D1298" s="233">
        <v>1292</v>
      </c>
      <c r="E1298" s="230" t="s">
        <v>858</v>
      </c>
      <c r="F1298" s="232">
        <v>722</v>
      </c>
      <c r="G1298" s="232">
        <v>102</v>
      </c>
      <c r="H1298" s="232">
        <v>78</v>
      </c>
      <c r="I1298" s="232">
        <v>16</v>
      </c>
      <c r="J1298" s="232">
        <v>994</v>
      </c>
    </row>
    <row r="1299" spans="3:10" x14ac:dyDescent="0.35">
      <c r="C1299" s="228"/>
      <c r="D1299" s="233">
        <v>1293</v>
      </c>
      <c r="E1299" s="230" t="s">
        <v>859</v>
      </c>
      <c r="F1299" s="232">
        <v>382</v>
      </c>
      <c r="G1299" s="232">
        <v>66</v>
      </c>
      <c r="H1299" s="232">
        <v>69</v>
      </c>
      <c r="I1299" s="232">
        <v>12</v>
      </c>
      <c r="J1299" s="232">
        <v>708</v>
      </c>
    </row>
    <row r="1300" spans="3:10" x14ac:dyDescent="0.35">
      <c r="C1300" s="228"/>
      <c r="D1300" s="233">
        <v>1294</v>
      </c>
      <c r="E1300" s="230" t="s">
        <v>860</v>
      </c>
      <c r="F1300" s="232">
        <v>269</v>
      </c>
      <c r="G1300" s="232">
        <v>57</v>
      </c>
      <c r="H1300" s="232">
        <v>89</v>
      </c>
      <c r="I1300" s="232">
        <v>16</v>
      </c>
      <c r="J1300" s="232">
        <v>953</v>
      </c>
    </row>
    <row r="1301" spans="3:10" x14ac:dyDescent="0.35">
      <c r="C1301" s="228"/>
      <c r="D1301" s="233">
        <v>1295</v>
      </c>
      <c r="E1301" s="230"/>
      <c r="F1301" s="232"/>
      <c r="G1301" s="232"/>
      <c r="H1301" s="232"/>
      <c r="I1301" s="232"/>
      <c r="J1301" s="232"/>
    </row>
    <row r="1302" spans="3:10" x14ac:dyDescent="0.35">
      <c r="C1302" s="228"/>
      <c r="D1302" s="231">
        <v>1296</v>
      </c>
      <c r="E1302" s="230"/>
      <c r="F1302" s="232"/>
      <c r="G1302" s="232"/>
      <c r="H1302" s="232"/>
      <c r="I1302" s="232"/>
      <c r="J1302" s="232"/>
    </row>
    <row r="1303" spans="3:10" x14ac:dyDescent="0.35">
      <c r="C1303" s="228"/>
      <c r="D1303" s="233">
        <v>1297</v>
      </c>
      <c r="E1303" s="230"/>
      <c r="F1303" s="232"/>
      <c r="G1303" s="232"/>
      <c r="H1303" s="232"/>
      <c r="I1303" s="232"/>
      <c r="J1303" s="232"/>
    </row>
    <row r="1304" spans="3:10" x14ac:dyDescent="0.35">
      <c r="C1304" s="228"/>
      <c r="D1304" s="233">
        <v>1298</v>
      </c>
      <c r="E1304" s="228"/>
      <c r="F1304" s="232">
        <v>24607</v>
      </c>
      <c r="G1304" s="232">
        <v>26409</v>
      </c>
      <c r="H1304" s="232">
        <v>5989</v>
      </c>
      <c r="I1304" s="232">
        <v>1388</v>
      </c>
      <c r="J1304" s="232">
        <v>44644</v>
      </c>
    </row>
    <row r="1305" spans="3:10" x14ac:dyDescent="0.35">
      <c r="C1305" s="228" t="s">
        <v>738</v>
      </c>
      <c r="D1305" s="233">
        <v>1299</v>
      </c>
      <c r="E1305" s="228" t="s">
        <v>845</v>
      </c>
      <c r="F1305" s="228">
        <v>0</v>
      </c>
      <c r="G1305" s="228">
        <v>267</v>
      </c>
      <c r="H1305" s="228">
        <v>44</v>
      </c>
      <c r="I1305" s="228">
        <v>0</v>
      </c>
      <c r="J1305" s="228">
        <v>34</v>
      </c>
    </row>
    <row r="1306" spans="3:10" x14ac:dyDescent="0.35">
      <c r="C1306" s="228"/>
      <c r="D1306" s="233">
        <v>1300</v>
      </c>
      <c r="E1306" s="228" t="s">
        <v>647</v>
      </c>
      <c r="F1306" s="228">
        <v>0</v>
      </c>
      <c r="G1306" s="228">
        <v>297</v>
      </c>
      <c r="H1306" s="228">
        <v>61</v>
      </c>
      <c r="I1306" s="228">
        <v>0</v>
      </c>
      <c r="J1306" s="228">
        <v>32</v>
      </c>
    </row>
    <row r="1307" spans="3:10" x14ac:dyDescent="0.35">
      <c r="C1307" s="228"/>
      <c r="D1307" s="233">
        <v>1301</v>
      </c>
      <c r="E1307" s="228" t="s">
        <v>648</v>
      </c>
      <c r="F1307" s="228">
        <v>0</v>
      </c>
      <c r="G1307" s="228">
        <v>302</v>
      </c>
      <c r="H1307" s="228">
        <v>67</v>
      </c>
      <c r="I1307" s="228">
        <v>0</v>
      </c>
      <c r="J1307" s="228">
        <v>35</v>
      </c>
    </row>
    <row r="1308" spans="3:10" x14ac:dyDescent="0.35">
      <c r="C1308" s="230"/>
      <c r="D1308" s="233">
        <v>1302</v>
      </c>
      <c r="E1308" s="230" t="s">
        <v>846</v>
      </c>
      <c r="F1308" s="232">
        <v>7</v>
      </c>
      <c r="G1308" s="232">
        <v>232</v>
      </c>
      <c r="H1308" s="232">
        <v>55</v>
      </c>
      <c r="I1308" s="232">
        <v>0</v>
      </c>
      <c r="J1308" s="232">
        <v>35</v>
      </c>
    </row>
    <row r="1309" spans="3:10" x14ac:dyDescent="0.35">
      <c r="C1309" s="228"/>
      <c r="D1309" s="233">
        <v>1303</v>
      </c>
      <c r="E1309" s="234" t="s">
        <v>847</v>
      </c>
      <c r="F1309" s="232">
        <v>34</v>
      </c>
      <c r="G1309" s="232">
        <v>103</v>
      </c>
      <c r="H1309" s="232">
        <v>35</v>
      </c>
      <c r="I1309" s="232">
        <v>6</v>
      </c>
      <c r="J1309" s="232">
        <v>80</v>
      </c>
    </row>
    <row r="1310" spans="3:10" x14ac:dyDescent="0.35">
      <c r="C1310" s="228"/>
      <c r="D1310" s="231">
        <v>1304</v>
      </c>
      <c r="E1310" s="237" t="s">
        <v>848</v>
      </c>
      <c r="F1310" s="232">
        <v>54</v>
      </c>
      <c r="G1310" s="232">
        <v>96</v>
      </c>
      <c r="H1310" s="232">
        <v>29</v>
      </c>
      <c r="I1310" s="232">
        <v>0</v>
      </c>
      <c r="J1310" s="232">
        <v>81</v>
      </c>
    </row>
    <row r="1311" spans="3:10" x14ac:dyDescent="0.35">
      <c r="C1311" s="228"/>
      <c r="D1311" s="233">
        <v>1305</v>
      </c>
      <c r="E1311" s="230" t="s">
        <v>849</v>
      </c>
      <c r="F1311" s="232">
        <v>22</v>
      </c>
      <c r="G1311" s="232">
        <v>157</v>
      </c>
      <c r="H1311" s="232">
        <v>24</v>
      </c>
      <c r="I1311" s="232">
        <v>0</v>
      </c>
      <c r="J1311" s="232">
        <v>106</v>
      </c>
    </row>
    <row r="1312" spans="3:10" x14ac:dyDescent="0.35">
      <c r="C1312" s="228"/>
      <c r="D1312" s="233">
        <v>1306</v>
      </c>
      <c r="E1312" s="230" t="s">
        <v>850</v>
      </c>
      <c r="F1312" s="232">
        <v>24</v>
      </c>
      <c r="G1312" s="232">
        <v>192</v>
      </c>
      <c r="H1312" s="232">
        <v>31</v>
      </c>
      <c r="I1312" s="232">
        <v>4</v>
      </c>
      <c r="J1312" s="232">
        <v>96</v>
      </c>
    </row>
    <row r="1313" spans="3:10" x14ac:dyDescent="0.35">
      <c r="C1313" s="228"/>
      <c r="D1313" s="233">
        <v>1307</v>
      </c>
      <c r="E1313" s="230" t="s">
        <v>851</v>
      </c>
      <c r="F1313" s="232">
        <v>38</v>
      </c>
      <c r="G1313" s="232">
        <v>231</v>
      </c>
      <c r="H1313" s="232">
        <v>32</v>
      </c>
      <c r="I1313" s="232">
        <v>0</v>
      </c>
      <c r="J1313" s="232">
        <v>136</v>
      </c>
    </row>
    <row r="1314" spans="3:10" x14ac:dyDescent="0.35">
      <c r="C1314" s="228"/>
      <c r="D1314" s="233">
        <v>1308</v>
      </c>
      <c r="E1314" s="230" t="s">
        <v>852</v>
      </c>
      <c r="F1314" s="232">
        <v>65</v>
      </c>
      <c r="G1314" s="232">
        <v>224</v>
      </c>
      <c r="H1314" s="232">
        <v>41</v>
      </c>
      <c r="I1314" s="232">
        <v>0</v>
      </c>
      <c r="J1314" s="232">
        <v>161</v>
      </c>
    </row>
    <row r="1315" spans="3:10" x14ac:dyDescent="0.35">
      <c r="C1315" s="228"/>
      <c r="D1315" s="233">
        <v>1309</v>
      </c>
      <c r="E1315" s="230" t="s">
        <v>853</v>
      </c>
      <c r="F1315" s="232">
        <v>149</v>
      </c>
      <c r="G1315" s="232">
        <v>173</v>
      </c>
      <c r="H1315" s="232">
        <v>37</v>
      </c>
      <c r="I1315" s="232">
        <v>0</v>
      </c>
      <c r="J1315" s="232">
        <v>163</v>
      </c>
    </row>
    <row r="1316" spans="3:10" x14ac:dyDescent="0.35">
      <c r="C1316" s="228"/>
      <c r="D1316" s="233">
        <v>1310</v>
      </c>
      <c r="E1316" s="230" t="s">
        <v>854</v>
      </c>
      <c r="F1316" s="232">
        <v>250</v>
      </c>
      <c r="G1316" s="232">
        <v>120</v>
      </c>
      <c r="H1316" s="232">
        <v>32</v>
      </c>
      <c r="I1316" s="232">
        <v>3</v>
      </c>
      <c r="J1316" s="232">
        <v>210</v>
      </c>
    </row>
    <row r="1317" spans="3:10" x14ac:dyDescent="0.35">
      <c r="C1317" s="228"/>
      <c r="D1317" s="233">
        <v>1311</v>
      </c>
      <c r="E1317" s="230" t="s">
        <v>855</v>
      </c>
      <c r="F1317" s="232">
        <v>332</v>
      </c>
      <c r="G1317" s="232">
        <v>60</v>
      </c>
      <c r="H1317" s="232">
        <v>26</v>
      </c>
      <c r="I1317" s="232">
        <v>8</v>
      </c>
      <c r="J1317" s="232">
        <v>237</v>
      </c>
    </row>
    <row r="1318" spans="3:10" x14ac:dyDescent="0.35">
      <c r="C1318" s="228"/>
      <c r="D1318" s="231">
        <v>1312</v>
      </c>
      <c r="E1318" s="230" t="s">
        <v>856</v>
      </c>
      <c r="F1318" s="232">
        <v>321</v>
      </c>
      <c r="G1318" s="232">
        <v>36</v>
      </c>
      <c r="H1318" s="232">
        <v>11</v>
      </c>
      <c r="I1318" s="232">
        <v>0</v>
      </c>
      <c r="J1318" s="232">
        <v>244</v>
      </c>
    </row>
    <row r="1319" spans="3:10" x14ac:dyDescent="0.35">
      <c r="C1319" s="228"/>
      <c r="D1319" s="233">
        <v>1313</v>
      </c>
      <c r="E1319" s="230" t="s">
        <v>857</v>
      </c>
      <c r="F1319" s="232">
        <v>251</v>
      </c>
      <c r="G1319" s="232">
        <v>35</v>
      </c>
      <c r="H1319" s="232">
        <v>15</v>
      </c>
      <c r="I1319" s="232">
        <v>0</v>
      </c>
      <c r="J1319" s="232">
        <v>199</v>
      </c>
    </row>
    <row r="1320" spans="3:10" x14ac:dyDescent="0.35">
      <c r="C1320" s="228"/>
      <c r="D1320" s="233">
        <v>1314</v>
      </c>
      <c r="E1320" s="230" t="s">
        <v>858</v>
      </c>
      <c r="F1320" s="232">
        <v>113</v>
      </c>
      <c r="G1320" s="232">
        <v>16</v>
      </c>
      <c r="H1320" s="232">
        <v>3</v>
      </c>
      <c r="I1320" s="232">
        <v>0</v>
      </c>
      <c r="J1320" s="232">
        <v>154</v>
      </c>
    </row>
    <row r="1321" spans="3:10" x14ac:dyDescent="0.35">
      <c r="C1321" s="228"/>
      <c r="D1321" s="233">
        <v>1315</v>
      </c>
      <c r="E1321" s="230" t="s">
        <v>859</v>
      </c>
      <c r="F1321" s="232">
        <v>66</v>
      </c>
      <c r="G1321" s="232">
        <v>10</v>
      </c>
      <c r="H1321" s="232">
        <v>11</v>
      </c>
      <c r="I1321" s="232">
        <v>0</v>
      </c>
      <c r="J1321" s="232">
        <v>75</v>
      </c>
    </row>
    <row r="1322" spans="3:10" x14ac:dyDescent="0.35">
      <c r="C1322" s="228"/>
      <c r="D1322" s="233">
        <v>1316</v>
      </c>
      <c r="E1322" s="230" t="s">
        <v>860</v>
      </c>
      <c r="F1322" s="232">
        <v>35</v>
      </c>
      <c r="G1322" s="232">
        <v>11</v>
      </c>
      <c r="H1322" s="232">
        <v>13</v>
      </c>
      <c r="I1322" s="232">
        <v>0</v>
      </c>
      <c r="J1322" s="232">
        <v>111</v>
      </c>
    </row>
    <row r="1323" spans="3:10" x14ac:dyDescent="0.35">
      <c r="C1323" s="228"/>
      <c r="D1323" s="233">
        <v>1317</v>
      </c>
      <c r="E1323" s="230"/>
      <c r="F1323" s="232"/>
      <c r="G1323" s="232"/>
      <c r="H1323" s="232"/>
      <c r="I1323" s="232"/>
      <c r="J1323" s="232"/>
    </row>
    <row r="1324" spans="3:10" x14ac:dyDescent="0.35">
      <c r="C1324" s="228"/>
      <c r="D1324" s="233">
        <v>1318</v>
      </c>
      <c r="E1324" s="230"/>
      <c r="F1324" s="232"/>
      <c r="G1324" s="232"/>
      <c r="H1324" s="232"/>
      <c r="I1324" s="232"/>
      <c r="J1324" s="232"/>
    </row>
    <row r="1325" spans="3:10" x14ac:dyDescent="0.35">
      <c r="C1325" s="228"/>
      <c r="D1325" s="233">
        <v>1319</v>
      </c>
      <c r="E1325" s="228"/>
      <c r="F1325" s="232"/>
      <c r="G1325" s="232"/>
      <c r="H1325" s="232"/>
      <c r="I1325" s="232"/>
      <c r="J1325" s="232"/>
    </row>
    <row r="1326" spans="3:10" x14ac:dyDescent="0.35">
      <c r="C1326" s="228"/>
      <c r="D1326" s="231">
        <v>1320</v>
      </c>
      <c r="E1326" s="228"/>
      <c r="F1326" s="228">
        <v>1761</v>
      </c>
      <c r="G1326" s="228">
        <v>2562</v>
      </c>
      <c r="H1326" s="228">
        <v>567</v>
      </c>
      <c r="I1326" s="228">
        <v>21</v>
      </c>
      <c r="J1326" s="228">
        <v>2189</v>
      </c>
    </row>
    <row r="1327" spans="3:10" x14ac:dyDescent="0.35">
      <c r="C1327" s="228" t="s">
        <v>739</v>
      </c>
      <c r="D1327" s="233">
        <v>1321</v>
      </c>
      <c r="E1327" s="228" t="s">
        <v>845</v>
      </c>
      <c r="F1327" s="228">
        <v>0</v>
      </c>
      <c r="G1327" s="228">
        <v>60</v>
      </c>
      <c r="H1327" s="228">
        <v>5</v>
      </c>
      <c r="I1327" s="228">
        <v>0</v>
      </c>
      <c r="J1327" s="228">
        <v>9</v>
      </c>
    </row>
    <row r="1328" spans="3:10" x14ac:dyDescent="0.35">
      <c r="C1328" s="228"/>
      <c r="D1328" s="233">
        <v>1322</v>
      </c>
      <c r="E1328" s="228" t="s">
        <v>647</v>
      </c>
      <c r="F1328" s="228">
        <v>0</v>
      </c>
      <c r="G1328" s="228">
        <v>80</v>
      </c>
      <c r="H1328" s="228">
        <v>24</v>
      </c>
      <c r="I1328" s="228">
        <v>0</v>
      </c>
      <c r="J1328" s="228">
        <v>4</v>
      </c>
    </row>
    <row r="1329" spans="3:10" x14ac:dyDescent="0.35">
      <c r="C1329" s="230"/>
      <c r="D1329" s="233">
        <v>1323</v>
      </c>
      <c r="E1329" s="230" t="s">
        <v>648</v>
      </c>
      <c r="F1329" s="232">
        <v>0</v>
      </c>
      <c r="G1329" s="232">
        <v>97</v>
      </c>
      <c r="H1329" s="232">
        <v>32</v>
      </c>
      <c r="I1329" s="232">
        <v>0</v>
      </c>
      <c r="J1329" s="232">
        <v>13</v>
      </c>
    </row>
    <row r="1330" spans="3:10" x14ac:dyDescent="0.35">
      <c r="C1330" s="228"/>
      <c r="D1330" s="233">
        <v>1324</v>
      </c>
      <c r="E1330" s="234" t="s">
        <v>846</v>
      </c>
      <c r="F1330" s="232">
        <v>0</v>
      </c>
      <c r="G1330" s="232">
        <v>95</v>
      </c>
      <c r="H1330" s="232">
        <v>20</v>
      </c>
      <c r="I1330" s="232">
        <v>0</v>
      </c>
      <c r="J1330" s="232">
        <v>17</v>
      </c>
    </row>
    <row r="1331" spans="3:10" x14ac:dyDescent="0.35">
      <c r="C1331" s="228"/>
      <c r="D1331" s="233">
        <v>1325</v>
      </c>
      <c r="E1331" s="237" t="s">
        <v>847</v>
      </c>
      <c r="F1331" s="232">
        <v>4</v>
      </c>
      <c r="G1331" s="232">
        <v>31</v>
      </c>
      <c r="H1331" s="232">
        <v>8</v>
      </c>
      <c r="I1331" s="232">
        <v>0</v>
      </c>
      <c r="J1331" s="232">
        <v>28</v>
      </c>
    </row>
    <row r="1332" spans="3:10" x14ac:dyDescent="0.35">
      <c r="C1332" s="228"/>
      <c r="D1332" s="233">
        <v>1326</v>
      </c>
      <c r="E1332" s="230" t="s">
        <v>848</v>
      </c>
      <c r="F1332" s="232">
        <v>13</v>
      </c>
      <c r="G1332" s="232">
        <v>17</v>
      </c>
      <c r="H1332" s="232">
        <v>9</v>
      </c>
      <c r="I1332" s="232">
        <v>0</v>
      </c>
      <c r="J1332" s="232">
        <v>17</v>
      </c>
    </row>
    <row r="1333" spans="3:10" x14ac:dyDescent="0.35">
      <c r="C1333" s="228"/>
      <c r="D1333" s="233">
        <v>1327</v>
      </c>
      <c r="E1333" s="230" t="s">
        <v>849</v>
      </c>
      <c r="F1333" s="232">
        <v>21</v>
      </c>
      <c r="G1333" s="232">
        <v>27</v>
      </c>
      <c r="H1333" s="232">
        <v>7</v>
      </c>
      <c r="I1333" s="232">
        <v>0</v>
      </c>
      <c r="J1333" s="232">
        <v>23</v>
      </c>
    </row>
    <row r="1334" spans="3:10" x14ac:dyDescent="0.35">
      <c r="C1334" s="228"/>
      <c r="D1334" s="231">
        <v>1328</v>
      </c>
      <c r="E1334" s="230" t="s">
        <v>850</v>
      </c>
      <c r="F1334" s="232">
        <v>4</v>
      </c>
      <c r="G1334" s="232">
        <v>44</v>
      </c>
      <c r="H1334" s="232">
        <v>3</v>
      </c>
      <c r="I1334" s="232">
        <v>0</v>
      </c>
      <c r="J1334" s="232">
        <v>18</v>
      </c>
    </row>
    <row r="1335" spans="3:10" x14ac:dyDescent="0.35">
      <c r="C1335" s="228"/>
      <c r="D1335" s="233">
        <v>1329</v>
      </c>
      <c r="E1335" s="230" t="s">
        <v>851</v>
      </c>
      <c r="F1335" s="232">
        <v>6</v>
      </c>
      <c r="G1335" s="232">
        <v>80</v>
      </c>
      <c r="H1335" s="232">
        <v>17</v>
      </c>
      <c r="I1335" s="232">
        <v>0</v>
      </c>
      <c r="J1335" s="232">
        <v>29</v>
      </c>
    </row>
    <row r="1336" spans="3:10" x14ac:dyDescent="0.35">
      <c r="C1336" s="228"/>
      <c r="D1336" s="233">
        <v>1330</v>
      </c>
      <c r="E1336" s="230" t="s">
        <v>852</v>
      </c>
      <c r="F1336" s="232">
        <v>9</v>
      </c>
      <c r="G1336" s="232">
        <v>86</v>
      </c>
      <c r="H1336" s="232">
        <v>14</v>
      </c>
      <c r="I1336" s="232">
        <v>0</v>
      </c>
      <c r="J1336" s="232">
        <v>29</v>
      </c>
    </row>
    <row r="1337" spans="3:10" x14ac:dyDescent="0.35">
      <c r="C1337" s="228"/>
      <c r="D1337" s="233">
        <v>1331</v>
      </c>
      <c r="E1337" s="230" t="s">
        <v>853</v>
      </c>
      <c r="F1337" s="232">
        <v>35</v>
      </c>
      <c r="G1337" s="232">
        <v>84</v>
      </c>
      <c r="H1337" s="232">
        <v>11</v>
      </c>
      <c r="I1337" s="232">
        <v>4</v>
      </c>
      <c r="J1337" s="232">
        <v>45</v>
      </c>
    </row>
    <row r="1338" spans="3:10" x14ac:dyDescent="0.35">
      <c r="C1338" s="228"/>
      <c r="D1338" s="233">
        <v>1332</v>
      </c>
      <c r="E1338" s="230" t="s">
        <v>854</v>
      </c>
      <c r="F1338" s="232">
        <v>75</v>
      </c>
      <c r="G1338" s="232">
        <v>50</v>
      </c>
      <c r="H1338" s="232">
        <v>15</v>
      </c>
      <c r="I1338" s="232">
        <v>4</v>
      </c>
      <c r="J1338" s="232">
        <v>63</v>
      </c>
    </row>
    <row r="1339" spans="3:10" x14ac:dyDescent="0.35">
      <c r="C1339" s="228"/>
      <c r="D1339" s="233">
        <v>1333</v>
      </c>
      <c r="E1339" s="230" t="s">
        <v>855</v>
      </c>
      <c r="F1339" s="232">
        <v>144</v>
      </c>
      <c r="G1339" s="232">
        <v>29</v>
      </c>
      <c r="H1339" s="232">
        <v>4</v>
      </c>
      <c r="I1339" s="232">
        <v>3</v>
      </c>
      <c r="J1339" s="232">
        <v>69</v>
      </c>
    </row>
    <row r="1340" spans="3:10" x14ac:dyDescent="0.35">
      <c r="C1340" s="228"/>
      <c r="D1340" s="233">
        <v>1334</v>
      </c>
      <c r="E1340" s="230" t="s">
        <v>856</v>
      </c>
      <c r="F1340" s="232">
        <v>173</v>
      </c>
      <c r="G1340" s="232">
        <v>12</v>
      </c>
      <c r="H1340" s="232">
        <v>3</v>
      </c>
      <c r="I1340" s="232">
        <v>0</v>
      </c>
      <c r="J1340" s="232">
        <v>103</v>
      </c>
    </row>
    <row r="1341" spans="3:10" x14ac:dyDescent="0.35">
      <c r="C1341" s="228"/>
      <c r="D1341" s="233">
        <v>1335</v>
      </c>
      <c r="E1341" s="230" t="s">
        <v>857</v>
      </c>
      <c r="F1341" s="232">
        <v>161</v>
      </c>
      <c r="G1341" s="232">
        <v>3</v>
      </c>
      <c r="H1341" s="232">
        <v>8</v>
      </c>
      <c r="I1341" s="232">
        <v>0</v>
      </c>
      <c r="J1341" s="232">
        <v>91</v>
      </c>
    </row>
    <row r="1342" spans="3:10" x14ac:dyDescent="0.35">
      <c r="C1342" s="228"/>
      <c r="D1342" s="231">
        <v>1336</v>
      </c>
      <c r="E1342" s="230" t="s">
        <v>858</v>
      </c>
      <c r="F1342" s="232">
        <v>118</v>
      </c>
      <c r="G1342" s="232">
        <v>3</v>
      </c>
      <c r="H1342" s="232">
        <v>4</v>
      </c>
      <c r="I1342" s="232">
        <v>0</v>
      </c>
      <c r="J1342" s="232">
        <v>75</v>
      </c>
    </row>
    <row r="1343" spans="3:10" x14ac:dyDescent="0.35">
      <c r="C1343" s="228"/>
      <c r="D1343" s="233">
        <v>1337</v>
      </c>
      <c r="E1343" s="230" t="s">
        <v>859</v>
      </c>
      <c r="F1343" s="232">
        <v>83</v>
      </c>
      <c r="G1343" s="232">
        <v>0</v>
      </c>
      <c r="H1343" s="232">
        <v>3</v>
      </c>
      <c r="I1343" s="232">
        <v>0</v>
      </c>
      <c r="J1343" s="232">
        <v>59</v>
      </c>
    </row>
    <row r="1344" spans="3:10" x14ac:dyDescent="0.35">
      <c r="C1344" s="228"/>
      <c r="D1344" s="233">
        <v>1338</v>
      </c>
      <c r="E1344" s="230" t="s">
        <v>860</v>
      </c>
      <c r="F1344" s="232">
        <v>46</v>
      </c>
      <c r="G1344" s="232">
        <v>0</v>
      </c>
      <c r="H1344" s="232">
        <v>7</v>
      </c>
      <c r="I1344" s="232">
        <v>0</v>
      </c>
      <c r="J1344" s="232">
        <v>90</v>
      </c>
    </row>
    <row r="1345" spans="3:10" x14ac:dyDescent="0.35">
      <c r="C1345" s="228"/>
      <c r="D1345" s="233">
        <v>1339</v>
      </c>
      <c r="E1345" s="230"/>
      <c r="F1345" s="232"/>
      <c r="G1345" s="232"/>
      <c r="H1345" s="232"/>
      <c r="I1345" s="232"/>
      <c r="J1345" s="232"/>
    </row>
    <row r="1346" spans="3:10" x14ac:dyDescent="0.35">
      <c r="C1346" s="228"/>
      <c r="D1346" s="233">
        <v>1340</v>
      </c>
      <c r="E1346" s="228"/>
      <c r="F1346" s="232"/>
      <c r="G1346" s="232"/>
      <c r="H1346" s="232"/>
      <c r="I1346" s="232"/>
      <c r="J1346" s="232"/>
    </row>
    <row r="1347" spans="3:10" x14ac:dyDescent="0.35">
      <c r="C1347" s="228"/>
      <c r="D1347" s="233">
        <v>1341</v>
      </c>
      <c r="E1347" s="228"/>
      <c r="F1347" s="228"/>
      <c r="G1347" s="228"/>
      <c r="H1347" s="228"/>
      <c r="I1347" s="228"/>
      <c r="J1347" s="228"/>
    </row>
    <row r="1348" spans="3:10" x14ac:dyDescent="0.35">
      <c r="C1348" s="228"/>
      <c r="D1348" s="233">
        <v>1342</v>
      </c>
      <c r="E1348" s="228"/>
      <c r="F1348" s="228">
        <v>892</v>
      </c>
      <c r="G1348" s="228">
        <v>798</v>
      </c>
      <c r="H1348" s="228">
        <v>194</v>
      </c>
      <c r="I1348" s="228">
        <v>11</v>
      </c>
      <c r="J1348" s="228">
        <v>782</v>
      </c>
    </row>
    <row r="1349" spans="3:10" x14ac:dyDescent="0.35">
      <c r="C1349" s="228" t="s">
        <v>740</v>
      </c>
      <c r="D1349" s="233">
        <v>1343</v>
      </c>
      <c r="E1349" s="228" t="s">
        <v>845</v>
      </c>
      <c r="F1349" s="228">
        <v>0</v>
      </c>
      <c r="G1349" s="228">
        <v>1277</v>
      </c>
      <c r="H1349" s="228">
        <v>183</v>
      </c>
      <c r="I1349" s="228">
        <v>0</v>
      </c>
      <c r="J1349" s="228">
        <v>135</v>
      </c>
    </row>
    <row r="1350" spans="3:10" x14ac:dyDescent="0.35">
      <c r="C1350" s="230"/>
      <c r="D1350" s="231">
        <v>1344</v>
      </c>
      <c r="E1350" s="230" t="s">
        <v>647</v>
      </c>
      <c r="F1350" s="232">
        <v>0</v>
      </c>
      <c r="G1350" s="232">
        <v>1311</v>
      </c>
      <c r="H1350" s="232">
        <v>296</v>
      </c>
      <c r="I1350" s="232">
        <v>0</v>
      </c>
      <c r="J1350" s="232">
        <v>136</v>
      </c>
    </row>
    <row r="1351" spans="3:10" x14ac:dyDescent="0.35">
      <c r="C1351" s="228"/>
      <c r="D1351" s="233">
        <v>1345</v>
      </c>
      <c r="E1351" s="234" t="s">
        <v>648</v>
      </c>
      <c r="F1351" s="232">
        <v>0</v>
      </c>
      <c r="G1351" s="232">
        <v>1324</v>
      </c>
      <c r="H1351" s="232">
        <v>295</v>
      </c>
      <c r="I1351" s="232">
        <v>0</v>
      </c>
      <c r="J1351" s="232">
        <v>126</v>
      </c>
    </row>
    <row r="1352" spans="3:10" x14ac:dyDescent="0.35">
      <c r="C1352" s="228"/>
      <c r="D1352" s="233">
        <v>1346</v>
      </c>
      <c r="E1352" s="237" t="s">
        <v>846</v>
      </c>
      <c r="F1352" s="232">
        <v>35</v>
      </c>
      <c r="G1352" s="232">
        <v>1030</v>
      </c>
      <c r="H1352" s="232">
        <v>325</v>
      </c>
      <c r="I1352" s="232">
        <v>14</v>
      </c>
      <c r="J1352" s="232">
        <v>198</v>
      </c>
    </row>
    <row r="1353" spans="3:10" x14ac:dyDescent="0.35">
      <c r="C1353" s="228"/>
      <c r="D1353" s="233">
        <v>1347</v>
      </c>
      <c r="E1353" s="230" t="s">
        <v>847</v>
      </c>
      <c r="F1353" s="232">
        <v>164</v>
      </c>
      <c r="G1353" s="232">
        <v>456</v>
      </c>
      <c r="H1353" s="232">
        <v>146</v>
      </c>
      <c r="I1353" s="232">
        <v>22</v>
      </c>
      <c r="J1353" s="232">
        <v>363</v>
      </c>
    </row>
    <row r="1354" spans="3:10" x14ac:dyDescent="0.35">
      <c r="C1354" s="228"/>
      <c r="D1354" s="233">
        <v>1348</v>
      </c>
      <c r="E1354" s="230" t="s">
        <v>848</v>
      </c>
      <c r="F1354" s="232">
        <v>251</v>
      </c>
      <c r="G1354" s="232">
        <v>495</v>
      </c>
      <c r="H1354" s="232">
        <v>120</v>
      </c>
      <c r="I1354" s="232">
        <v>9</v>
      </c>
      <c r="J1354" s="232">
        <v>347</v>
      </c>
    </row>
    <row r="1355" spans="3:10" x14ac:dyDescent="0.35">
      <c r="C1355" s="228"/>
      <c r="D1355" s="233">
        <v>1349</v>
      </c>
      <c r="E1355" s="230" t="s">
        <v>849</v>
      </c>
      <c r="F1355" s="232">
        <v>161</v>
      </c>
      <c r="G1355" s="232">
        <v>731</v>
      </c>
      <c r="H1355" s="232">
        <v>129</v>
      </c>
      <c r="I1355" s="232">
        <v>6</v>
      </c>
      <c r="J1355" s="232">
        <v>291</v>
      </c>
    </row>
    <row r="1356" spans="3:10" x14ac:dyDescent="0.35">
      <c r="C1356" s="228"/>
      <c r="D1356" s="233">
        <v>1350</v>
      </c>
      <c r="E1356" s="230" t="s">
        <v>850</v>
      </c>
      <c r="F1356" s="232">
        <v>98</v>
      </c>
      <c r="G1356" s="232">
        <v>868</v>
      </c>
      <c r="H1356" s="232">
        <v>115</v>
      </c>
      <c r="I1356" s="232">
        <v>3</v>
      </c>
      <c r="J1356" s="232">
        <v>248</v>
      </c>
    </row>
    <row r="1357" spans="3:10" x14ac:dyDescent="0.35">
      <c r="C1357" s="228"/>
      <c r="D1357" s="233">
        <v>1351</v>
      </c>
      <c r="E1357" s="230" t="s">
        <v>851</v>
      </c>
      <c r="F1357" s="232">
        <v>162</v>
      </c>
      <c r="G1357" s="232">
        <v>1028</v>
      </c>
      <c r="H1357" s="232">
        <v>176</v>
      </c>
      <c r="I1357" s="232">
        <v>6</v>
      </c>
      <c r="J1357" s="232">
        <v>256</v>
      </c>
    </row>
    <row r="1358" spans="3:10" x14ac:dyDescent="0.35">
      <c r="C1358" s="228"/>
      <c r="D1358" s="231">
        <v>1352</v>
      </c>
      <c r="E1358" s="230" t="s">
        <v>852</v>
      </c>
      <c r="F1358" s="232">
        <v>246</v>
      </c>
      <c r="G1358" s="232">
        <v>1062</v>
      </c>
      <c r="H1358" s="232">
        <v>187</v>
      </c>
      <c r="I1358" s="232">
        <v>3</v>
      </c>
      <c r="J1358" s="232">
        <v>347</v>
      </c>
    </row>
    <row r="1359" spans="3:10" x14ac:dyDescent="0.35">
      <c r="C1359" s="228"/>
      <c r="D1359" s="233">
        <v>1353</v>
      </c>
      <c r="E1359" s="230" t="s">
        <v>853</v>
      </c>
      <c r="F1359" s="232">
        <v>571</v>
      </c>
      <c r="G1359" s="232">
        <v>750</v>
      </c>
      <c r="H1359" s="232">
        <v>164</v>
      </c>
      <c r="I1359" s="232">
        <v>5</v>
      </c>
      <c r="J1359" s="232">
        <v>514</v>
      </c>
    </row>
    <row r="1360" spans="3:10" x14ac:dyDescent="0.35">
      <c r="C1360" s="228"/>
      <c r="D1360" s="233">
        <v>1354</v>
      </c>
      <c r="E1360" s="230" t="s">
        <v>854</v>
      </c>
      <c r="F1360" s="232">
        <v>960</v>
      </c>
      <c r="G1360" s="232">
        <v>434</v>
      </c>
      <c r="H1360" s="232">
        <v>125</v>
      </c>
      <c r="I1360" s="232">
        <v>17</v>
      </c>
      <c r="J1360" s="232">
        <v>585</v>
      </c>
    </row>
    <row r="1361" spans="3:10" x14ac:dyDescent="0.35">
      <c r="C1361" s="228"/>
      <c r="D1361" s="233">
        <v>1355</v>
      </c>
      <c r="E1361" s="230" t="s">
        <v>855</v>
      </c>
      <c r="F1361" s="232">
        <v>1167</v>
      </c>
      <c r="G1361" s="232">
        <v>228</v>
      </c>
      <c r="H1361" s="232">
        <v>72</v>
      </c>
      <c r="I1361" s="232">
        <v>15</v>
      </c>
      <c r="J1361" s="232">
        <v>697</v>
      </c>
    </row>
    <row r="1362" spans="3:10" x14ac:dyDescent="0.35">
      <c r="C1362" s="228"/>
      <c r="D1362" s="233">
        <v>1356</v>
      </c>
      <c r="E1362" s="230" t="s">
        <v>856</v>
      </c>
      <c r="F1362" s="232">
        <v>1267</v>
      </c>
      <c r="G1362" s="232">
        <v>144</v>
      </c>
      <c r="H1362" s="232">
        <v>46</v>
      </c>
      <c r="I1362" s="232">
        <v>13</v>
      </c>
      <c r="J1362" s="232">
        <v>720</v>
      </c>
    </row>
    <row r="1363" spans="3:10" x14ac:dyDescent="0.35">
      <c r="C1363" s="228"/>
      <c r="D1363" s="233">
        <v>1357</v>
      </c>
      <c r="E1363" s="230" t="s">
        <v>857</v>
      </c>
      <c r="F1363" s="232">
        <v>920</v>
      </c>
      <c r="G1363" s="232">
        <v>60</v>
      </c>
      <c r="H1363" s="232">
        <v>40</v>
      </c>
      <c r="I1363" s="232">
        <v>3</v>
      </c>
      <c r="J1363" s="232">
        <v>497</v>
      </c>
    </row>
    <row r="1364" spans="3:10" x14ac:dyDescent="0.35">
      <c r="C1364" s="228"/>
      <c r="D1364" s="233">
        <v>1358</v>
      </c>
      <c r="E1364" s="230" t="s">
        <v>858</v>
      </c>
      <c r="F1364" s="232">
        <v>563</v>
      </c>
      <c r="G1364" s="232">
        <v>45</v>
      </c>
      <c r="H1364" s="232">
        <v>26</v>
      </c>
      <c r="I1364" s="232">
        <v>7</v>
      </c>
      <c r="J1364" s="232">
        <v>441</v>
      </c>
    </row>
    <row r="1365" spans="3:10" x14ac:dyDescent="0.35">
      <c r="C1365" s="228"/>
      <c r="D1365" s="233">
        <v>1359</v>
      </c>
      <c r="E1365" s="230" t="s">
        <v>859</v>
      </c>
      <c r="F1365" s="232">
        <v>316</v>
      </c>
      <c r="G1365" s="232">
        <v>27</v>
      </c>
      <c r="H1365" s="232">
        <v>27</v>
      </c>
      <c r="I1365" s="232">
        <v>3</v>
      </c>
      <c r="J1365" s="232">
        <v>361</v>
      </c>
    </row>
    <row r="1366" spans="3:10" x14ac:dyDescent="0.35">
      <c r="C1366" s="228"/>
      <c r="D1366" s="231">
        <v>1360</v>
      </c>
      <c r="E1366" s="230" t="s">
        <v>860</v>
      </c>
      <c r="F1366" s="232">
        <v>196</v>
      </c>
      <c r="G1366" s="232">
        <v>19</v>
      </c>
      <c r="H1366" s="232">
        <v>35</v>
      </c>
      <c r="I1366" s="232">
        <v>8</v>
      </c>
      <c r="J1366" s="232">
        <v>544</v>
      </c>
    </row>
    <row r="1367" spans="3:10" x14ac:dyDescent="0.35">
      <c r="C1367" s="228"/>
      <c r="D1367" s="233">
        <v>1361</v>
      </c>
      <c r="E1367" s="228"/>
      <c r="F1367" s="232"/>
      <c r="G1367" s="232"/>
      <c r="H1367" s="232"/>
      <c r="I1367" s="232"/>
      <c r="J1367" s="232"/>
    </row>
    <row r="1368" spans="3:10" x14ac:dyDescent="0.35">
      <c r="C1368" s="228"/>
      <c r="D1368" s="233">
        <v>1362</v>
      </c>
      <c r="E1368" s="228"/>
      <c r="F1368" s="228"/>
      <c r="G1368" s="228"/>
      <c r="H1368" s="228"/>
      <c r="I1368" s="228"/>
      <c r="J1368" s="228"/>
    </row>
    <row r="1369" spans="3:10" x14ac:dyDescent="0.35">
      <c r="C1369" s="228"/>
      <c r="D1369" s="233">
        <v>1363</v>
      </c>
      <c r="E1369" s="228"/>
      <c r="F1369" s="228"/>
      <c r="G1369" s="228"/>
      <c r="H1369" s="228"/>
      <c r="I1369" s="228"/>
      <c r="J1369" s="228"/>
    </row>
    <row r="1370" spans="3:10" x14ac:dyDescent="0.35">
      <c r="C1370" s="228"/>
      <c r="D1370" s="233">
        <v>1364</v>
      </c>
      <c r="E1370" s="228"/>
      <c r="F1370" s="228">
        <v>7077</v>
      </c>
      <c r="G1370" s="228">
        <v>11289</v>
      </c>
      <c r="H1370" s="228">
        <v>2507</v>
      </c>
      <c r="I1370" s="232">
        <v>134</v>
      </c>
      <c r="J1370" s="232">
        <v>6806</v>
      </c>
    </row>
    <row r="1371" spans="3:10" x14ac:dyDescent="0.35">
      <c r="C1371" s="230" t="s">
        <v>741</v>
      </c>
      <c r="D1371" s="233">
        <v>1365</v>
      </c>
      <c r="E1371" s="230" t="s">
        <v>845</v>
      </c>
      <c r="F1371" s="232">
        <v>0</v>
      </c>
      <c r="G1371" s="232">
        <v>703</v>
      </c>
      <c r="H1371" s="232">
        <v>90</v>
      </c>
      <c r="I1371" s="232">
        <v>0</v>
      </c>
      <c r="J1371" s="232">
        <v>43</v>
      </c>
    </row>
    <row r="1372" spans="3:10" x14ac:dyDescent="0.35">
      <c r="C1372" s="228"/>
      <c r="D1372" s="233">
        <v>1366</v>
      </c>
      <c r="E1372" s="234" t="s">
        <v>647</v>
      </c>
      <c r="F1372" s="232">
        <v>0</v>
      </c>
      <c r="G1372" s="232">
        <v>743</v>
      </c>
      <c r="H1372" s="232">
        <v>123</v>
      </c>
      <c r="I1372" s="232">
        <v>0</v>
      </c>
      <c r="J1372" s="232">
        <v>40</v>
      </c>
    </row>
    <row r="1373" spans="3:10" x14ac:dyDescent="0.35">
      <c r="C1373" s="228"/>
      <c r="D1373" s="233">
        <v>1367</v>
      </c>
      <c r="E1373" s="237" t="s">
        <v>648</v>
      </c>
      <c r="F1373" s="232">
        <v>0</v>
      </c>
      <c r="G1373" s="232">
        <v>712</v>
      </c>
      <c r="H1373" s="232">
        <v>196</v>
      </c>
      <c r="I1373" s="232">
        <v>0</v>
      </c>
      <c r="J1373" s="232">
        <v>68</v>
      </c>
    </row>
    <row r="1374" spans="3:10" x14ac:dyDescent="0.35">
      <c r="C1374" s="228"/>
      <c r="D1374" s="231">
        <v>1368</v>
      </c>
      <c r="E1374" s="230" t="s">
        <v>846</v>
      </c>
      <c r="F1374" s="232">
        <v>15</v>
      </c>
      <c r="G1374" s="232">
        <v>573</v>
      </c>
      <c r="H1374" s="232">
        <v>196</v>
      </c>
      <c r="I1374" s="232">
        <v>14</v>
      </c>
      <c r="J1374" s="232">
        <v>253</v>
      </c>
    </row>
    <row r="1375" spans="3:10" x14ac:dyDescent="0.35">
      <c r="C1375" s="228"/>
      <c r="D1375" s="233">
        <v>1369</v>
      </c>
      <c r="E1375" s="230" t="s">
        <v>847</v>
      </c>
      <c r="F1375" s="232">
        <v>112</v>
      </c>
      <c r="G1375" s="232">
        <v>232</v>
      </c>
      <c r="H1375" s="232">
        <v>104</v>
      </c>
      <c r="I1375" s="232">
        <v>13</v>
      </c>
      <c r="J1375" s="232">
        <v>296</v>
      </c>
    </row>
    <row r="1376" spans="3:10" x14ac:dyDescent="0.35">
      <c r="C1376" s="228"/>
      <c r="D1376" s="233">
        <v>1370</v>
      </c>
      <c r="E1376" s="230" t="s">
        <v>848</v>
      </c>
      <c r="F1376" s="232">
        <v>198</v>
      </c>
      <c r="G1376" s="232">
        <v>227</v>
      </c>
      <c r="H1376" s="232">
        <v>46</v>
      </c>
      <c r="I1376" s="232">
        <v>9</v>
      </c>
      <c r="J1376" s="232">
        <v>211</v>
      </c>
    </row>
    <row r="1377" spans="3:10" x14ac:dyDescent="0.35">
      <c r="C1377" s="228"/>
      <c r="D1377" s="233">
        <v>1371</v>
      </c>
      <c r="E1377" s="230" t="s">
        <v>849</v>
      </c>
      <c r="F1377" s="232">
        <v>100</v>
      </c>
      <c r="G1377" s="232">
        <v>455</v>
      </c>
      <c r="H1377" s="232">
        <v>49</v>
      </c>
      <c r="I1377" s="232">
        <v>4</v>
      </c>
      <c r="J1377" s="232">
        <v>169</v>
      </c>
    </row>
    <row r="1378" spans="3:10" x14ac:dyDescent="0.35">
      <c r="C1378" s="228"/>
      <c r="D1378" s="233">
        <v>1372</v>
      </c>
      <c r="E1378" s="230" t="s">
        <v>850</v>
      </c>
      <c r="F1378" s="232">
        <v>50</v>
      </c>
      <c r="G1378" s="232">
        <v>515</v>
      </c>
      <c r="H1378" s="232">
        <v>66</v>
      </c>
      <c r="I1378" s="232">
        <v>3</v>
      </c>
      <c r="J1378" s="232">
        <v>121</v>
      </c>
    </row>
    <row r="1379" spans="3:10" x14ac:dyDescent="0.35">
      <c r="C1379" s="228"/>
      <c r="D1379" s="233">
        <v>1373</v>
      </c>
      <c r="E1379" s="230" t="s">
        <v>851</v>
      </c>
      <c r="F1379" s="232">
        <v>58</v>
      </c>
      <c r="G1379" s="232">
        <v>583</v>
      </c>
      <c r="H1379" s="232">
        <v>84</v>
      </c>
      <c r="I1379" s="232">
        <v>0</v>
      </c>
      <c r="J1379" s="232">
        <v>155</v>
      </c>
    </row>
    <row r="1380" spans="3:10" x14ac:dyDescent="0.35">
      <c r="C1380" s="228"/>
      <c r="D1380" s="233">
        <v>1374</v>
      </c>
      <c r="E1380" s="230" t="s">
        <v>852</v>
      </c>
      <c r="F1380" s="232">
        <v>151</v>
      </c>
      <c r="G1380" s="232">
        <v>557</v>
      </c>
      <c r="H1380" s="232">
        <v>125</v>
      </c>
      <c r="I1380" s="232">
        <v>3</v>
      </c>
      <c r="J1380" s="232">
        <v>226</v>
      </c>
    </row>
    <row r="1381" spans="3:10" x14ac:dyDescent="0.35">
      <c r="C1381" s="228"/>
      <c r="D1381" s="233">
        <v>1375</v>
      </c>
      <c r="E1381" s="230" t="s">
        <v>853</v>
      </c>
      <c r="F1381" s="232">
        <v>327</v>
      </c>
      <c r="G1381" s="232">
        <v>441</v>
      </c>
      <c r="H1381" s="232">
        <v>90</v>
      </c>
      <c r="I1381" s="232">
        <v>0</v>
      </c>
      <c r="J1381" s="232">
        <v>237</v>
      </c>
    </row>
    <row r="1382" spans="3:10" x14ac:dyDescent="0.35">
      <c r="C1382" s="228"/>
      <c r="D1382" s="231">
        <v>1376</v>
      </c>
      <c r="E1382" s="230" t="s">
        <v>854</v>
      </c>
      <c r="F1382" s="232">
        <v>504</v>
      </c>
      <c r="G1382" s="232">
        <v>246</v>
      </c>
      <c r="H1382" s="232">
        <v>77</v>
      </c>
      <c r="I1382" s="232">
        <v>0</v>
      </c>
      <c r="J1382" s="232">
        <v>310</v>
      </c>
    </row>
    <row r="1383" spans="3:10" x14ac:dyDescent="0.35">
      <c r="C1383" s="228"/>
      <c r="D1383" s="233">
        <v>1377</v>
      </c>
      <c r="E1383" s="230" t="s">
        <v>855</v>
      </c>
      <c r="F1383" s="232">
        <v>660</v>
      </c>
      <c r="G1383" s="232">
        <v>136</v>
      </c>
      <c r="H1383" s="232">
        <v>44</v>
      </c>
      <c r="I1383" s="232">
        <v>3</v>
      </c>
      <c r="J1383" s="232">
        <v>337</v>
      </c>
    </row>
    <row r="1384" spans="3:10" x14ac:dyDescent="0.35">
      <c r="C1384" s="228"/>
      <c r="D1384" s="233">
        <v>1378</v>
      </c>
      <c r="E1384" s="230" t="s">
        <v>856</v>
      </c>
      <c r="F1384" s="232">
        <v>609</v>
      </c>
      <c r="G1384" s="232">
        <v>62</v>
      </c>
      <c r="H1384" s="232">
        <v>22</v>
      </c>
      <c r="I1384" s="232">
        <v>8</v>
      </c>
      <c r="J1384" s="232">
        <v>311</v>
      </c>
    </row>
    <row r="1385" spans="3:10" x14ac:dyDescent="0.35">
      <c r="C1385" s="228"/>
      <c r="D1385" s="233">
        <v>1379</v>
      </c>
      <c r="E1385" s="230" t="s">
        <v>857</v>
      </c>
      <c r="F1385" s="232">
        <v>469</v>
      </c>
      <c r="G1385" s="232">
        <v>55</v>
      </c>
      <c r="H1385" s="232">
        <v>24</v>
      </c>
      <c r="I1385" s="232">
        <v>8</v>
      </c>
      <c r="J1385" s="232">
        <v>269</v>
      </c>
    </row>
    <row r="1386" spans="3:10" x14ac:dyDescent="0.35">
      <c r="C1386" s="228"/>
      <c r="D1386" s="233">
        <v>1380</v>
      </c>
      <c r="E1386" s="230" t="s">
        <v>858</v>
      </c>
      <c r="F1386" s="232">
        <v>287</v>
      </c>
      <c r="G1386" s="232">
        <v>19</v>
      </c>
      <c r="H1386" s="232">
        <v>18</v>
      </c>
      <c r="I1386" s="232">
        <v>3</v>
      </c>
      <c r="J1386" s="232">
        <v>275</v>
      </c>
    </row>
    <row r="1387" spans="3:10" x14ac:dyDescent="0.35">
      <c r="C1387" s="228"/>
      <c r="D1387" s="233">
        <v>1381</v>
      </c>
      <c r="E1387" s="230" t="s">
        <v>859</v>
      </c>
      <c r="F1387" s="232">
        <v>181</v>
      </c>
      <c r="G1387" s="232">
        <v>13</v>
      </c>
      <c r="H1387" s="232">
        <v>20</v>
      </c>
      <c r="I1387" s="232">
        <v>5</v>
      </c>
      <c r="J1387" s="232">
        <v>239</v>
      </c>
    </row>
    <row r="1388" spans="3:10" x14ac:dyDescent="0.35">
      <c r="C1388" s="228"/>
      <c r="D1388" s="233">
        <v>1382</v>
      </c>
      <c r="E1388" s="228" t="s">
        <v>860</v>
      </c>
      <c r="F1388" s="232">
        <v>94</v>
      </c>
      <c r="G1388" s="232">
        <v>11</v>
      </c>
      <c r="H1388" s="232">
        <v>28</v>
      </c>
      <c r="I1388" s="232">
        <v>5</v>
      </c>
      <c r="J1388" s="232">
        <v>426</v>
      </c>
    </row>
    <row r="1389" spans="3:10" x14ac:dyDescent="0.35">
      <c r="C1389" s="228"/>
      <c r="D1389" s="233">
        <v>1383</v>
      </c>
      <c r="E1389" s="228"/>
      <c r="F1389" s="228"/>
      <c r="G1389" s="228"/>
      <c r="H1389" s="228"/>
      <c r="I1389" s="228"/>
      <c r="J1389" s="228"/>
    </row>
    <row r="1390" spans="3:10" x14ac:dyDescent="0.35">
      <c r="C1390" s="228"/>
      <c r="D1390" s="231">
        <v>1384</v>
      </c>
      <c r="E1390" s="228"/>
      <c r="F1390" s="228"/>
      <c r="G1390" s="228"/>
      <c r="H1390" s="228"/>
      <c r="I1390" s="228"/>
      <c r="J1390" s="228"/>
    </row>
    <row r="1391" spans="3:10" x14ac:dyDescent="0.35">
      <c r="C1391" s="228"/>
      <c r="D1391" s="233">
        <v>1385</v>
      </c>
      <c r="E1391" s="228"/>
      <c r="F1391" s="228"/>
      <c r="G1391" s="228"/>
      <c r="H1391" s="228"/>
      <c r="I1391" s="228"/>
      <c r="J1391" s="228"/>
    </row>
    <row r="1392" spans="3:10" x14ac:dyDescent="0.35">
      <c r="C1392" s="230"/>
      <c r="D1392" s="233">
        <v>1386</v>
      </c>
      <c r="E1392" s="230"/>
      <c r="F1392" s="232">
        <v>3815</v>
      </c>
      <c r="G1392" s="232">
        <v>6283</v>
      </c>
      <c r="H1392" s="232">
        <v>1402</v>
      </c>
      <c r="I1392" s="232">
        <v>78</v>
      </c>
      <c r="J1392" s="232">
        <v>3986</v>
      </c>
    </row>
    <row r="1393" spans="3:10" x14ac:dyDescent="0.35">
      <c r="C1393" s="228" t="s">
        <v>742</v>
      </c>
      <c r="D1393" s="233">
        <v>1387</v>
      </c>
      <c r="E1393" s="234" t="s">
        <v>845</v>
      </c>
      <c r="F1393" s="232">
        <v>0</v>
      </c>
      <c r="G1393" s="232">
        <v>3699</v>
      </c>
      <c r="H1393" s="232">
        <v>272</v>
      </c>
      <c r="I1393" s="232">
        <v>0</v>
      </c>
      <c r="J1393" s="232">
        <v>360</v>
      </c>
    </row>
    <row r="1394" spans="3:10" x14ac:dyDescent="0.35">
      <c r="C1394" s="228"/>
      <c r="D1394" s="233">
        <v>1388</v>
      </c>
      <c r="E1394" s="237" t="s">
        <v>647</v>
      </c>
      <c r="F1394" s="232">
        <v>0</v>
      </c>
      <c r="G1394" s="232">
        <v>3482</v>
      </c>
      <c r="H1394" s="232">
        <v>503</v>
      </c>
      <c r="I1394" s="232">
        <v>0</v>
      </c>
      <c r="J1394" s="232">
        <v>312</v>
      </c>
    </row>
    <row r="1395" spans="3:10" x14ac:dyDescent="0.35">
      <c r="C1395" s="228"/>
      <c r="D1395" s="233">
        <v>1389</v>
      </c>
      <c r="E1395" s="230" t="s">
        <v>648</v>
      </c>
      <c r="F1395" s="232">
        <v>0</v>
      </c>
      <c r="G1395" s="232">
        <v>3328</v>
      </c>
      <c r="H1395" s="232">
        <v>601</v>
      </c>
      <c r="I1395" s="232">
        <v>0</v>
      </c>
      <c r="J1395" s="232">
        <v>297</v>
      </c>
    </row>
    <row r="1396" spans="3:10" x14ac:dyDescent="0.35">
      <c r="C1396" s="228"/>
      <c r="D1396" s="233">
        <v>1390</v>
      </c>
      <c r="E1396" s="230" t="s">
        <v>846</v>
      </c>
      <c r="F1396" s="232">
        <v>80</v>
      </c>
      <c r="G1396" s="232">
        <v>2779</v>
      </c>
      <c r="H1396" s="232">
        <v>709</v>
      </c>
      <c r="I1396" s="232">
        <v>135</v>
      </c>
      <c r="J1396" s="232">
        <v>1071</v>
      </c>
    </row>
    <row r="1397" spans="3:10" x14ac:dyDescent="0.35">
      <c r="C1397" s="228"/>
      <c r="D1397" s="233">
        <v>1391</v>
      </c>
      <c r="E1397" s="230" t="s">
        <v>847</v>
      </c>
      <c r="F1397" s="232">
        <v>1246</v>
      </c>
      <c r="G1397" s="232">
        <v>1940</v>
      </c>
      <c r="H1397" s="232">
        <v>599</v>
      </c>
      <c r="I1397" s="232">
        <v>506</v>
      </c>
      <c r="J1397" s="232">
        <v>5471</v>
      </c>
    </row>
    <row r="1398" spans="3:10" x14ac:dyDescent="0.35">
      <c r="C1398" s="228"/>
      <c r="D1398" s="231">
        <v>1392</v>
      </c>
      <c r="E1398" s="230" t="s">
        <v>848</v>
      </c>
      <c r="F1398" s="232">
        <v>4688</v>
      </c>
      <c r="G1398" s="232">
        <v>954</v>
      </c>
      <c r="H1398" s="232">
        <v>358</v>
      </c>
      <c r="I1398" s="232">
        <v>408</v>
      </c>
      <c r="J1398" s="232">
        <v>7064</v>
      </c>
    </row>
    <row r="1399" spans="3:10" x14ac:dyDescent="0.35">
      <c r="C1399" s="228"/>
      <c r="D1399" s="233">
        <v>1393</v>
      </c>
      <c r="E1399" s="230" t="s">
        <v>849</v>
      </c>
      <c r="F1399" s="232">
        <v>4257</v>
      </c>
      <c r="G1399" s="232">
        <v>1833</v>
      </c>
      <c r="H1399" s="232">
        <v>189</v>
      </c>
      <c r="I1399" s="232">
        <v>201</v>
      </c>
      <c r="J1399" s="232">
        <v>4916</v>
      </c>
    </row>
    <row r="1400" spans="3:10" x14ac:dyDescent="0.35">
      <c r="C1400" s="228"/>
      <c r="D1400" s="233">
        <v>1394</v>
      </c>
      <c r="E1400" s="230" t="s">
        <v>850</v>
      </c>
      <c r="F1400" s="232">
        <v>1712</v>
      </c>
      <c r="G1400" s="232">
        <v>2773</v>
      </c>
      <c r="H1400" s="232">
        <v>242</v>
      </c>
      <c r="I1400" s="232">
        <v>61</v>
      </c>
      <c r="J1400" s="232">
        <v>2911</v>
      </c>
    </row>
    <row r="1401" spans="3:10" x14ac:dyDescent="0.35">
      <c r="C1401" s="228"/>
      <c r="D1401" s="233">
        <v>1395</v>
      </c>
      <c r="E1401" s="230" t="s">
        <v>851</v>
      </c>
      <c r="F1401" s="232">
        <v>858</v>
      </c>
      <c r="G1401" s="232">
        <v>3173</v>
      </c>
      <c r="H1401" s="232">
        <v>413</v>
      </c>
      <c r="I1401" s="232">
        <v>42</v>
      </c>
      <c r="J1401" s="232">
        <v>2022</v>
      </c>
    </row>
    <row r="1402" spans="3:10" x14ac:dyDescent="0.35">
      <c r="C1402" s="228"/>
      <c r="D1402" s="233">
        <v>1396</v>
      </c>
      <c r="E1402" s="230" t="s">
        <v>852</v>
      </c>
      <c r="F1402" s="232">
        <v>709</v>
      </c>
      <c r="G1402" s="232">
        <v>3401</v>
      </c>
      <c r="H1402" s="232">
        <v>531</v>
      </c>
      <c r="I1402" s="232">
        <v>31</v>
      </c>
      <c r="J1402" s="232">
        <v>1792</v>
      </c>
    </row>
    <row r="1403" spans="3:10" x14ac:dyDescent="0.35">
      <c r="C1403" s="228"/>
      <c r="D1403" s="233">
        <v>1397</v>
      </c>
      <c r="E1403" s="230" t="s">
        <v>853</v>
      </c>
      <c r="F1403" s="232">
        <v>672</v>
      </c>
      <c r="G1403" s="232">
        <v>2842</v>
      </c>
      <c r="H1403" s="232">
        <v>546</v>
      </c>
      <c r="I1403" s="232">
        <v>24</v>
      </c>
      <c r="J1403" s="232">
        <v>1744</v>
      </c>
    </row>
    <row r="1404" spans="3:10" x14ac:dyDescent="0.35">
      <c r="C1404" s="228"/>
      <c r="D1404" s="233">
        <v>1398</v>
      </c>
      <c r="E1404" s="230" t="s">
        <v>854</v>
      </c>
      <c r="F1404" s="232">
        <v>1072</v>
      </c>
      <c r="G1404" s="232">
        <v>2010</v>
      </c>
      <c r="H1404" s="232">
        <v>479</v>
      </c>
      <c r="I1404" s="232">
        <v>39</v>
      </c>
      <c r="J1404" s="232">
        <v>1741</v>
      </c>
    </row>
    <row r="1405" spans="3:10" x14ac:dyDescent="0.35">
      <c r="C1405" s="228"/>
      <c r="D1405" s="233">
        <v>1399</v>
      </c>
      <c r="E1405" s="230" t="s">
        <v>855</v>
      </c>
      <c r="F1405" s="232">
        <v>1660</v>
      </c>
      <c r="G1405" s="232">
        <v>1094</v>
      </c>
      <c r="H1405" s="232">
        <v>293</v>
      </c>
      <c r="I1405" s="232">
        <v>30</v>
      </c>
      <c r="J1405" s="232">
        <v>1760</v>
      </c>
    </row>
    <row r="1406" spans="3:10" x14ac:dyDescent="0.35">
      <c r="C1406" s="228"/>
      <c r="D1406" s="231">
        <v>1400</v>
      </c>
      <c r="E1406" s="230" t="s">
        <v>856</v>
      </c>
      <c r="F1406" s="232">
        <v>2145</v>
      </c>
      <c r="G1406" s="232">
        <v>505</v>
      </c>
      <c r="H1406" s="232">
        <v>165</v>
      </c>
      <c r="I1406" s="232">
        <v>20</v>
      </c>
      <c r="J1406" s="232">
        <v>1756</v>
      </c>
    </row>
    <row r="1407" spans="3:10" x14ac:dyDescent="0.35">
      <c r="C1407" s="228"/>
      <c r="D1407" s="233">
        <v>1401</v>
      </c>
      <c r="E1407" s="230" t="s">
        <v>857</v>
      </c>
      <c r="F1407" s="232">
        <v>1751</v>
      </c>
      <c r="G1407" s="232">
        <v>293</v>
      </c>
      <c r="H1407" s="232">
        <v>106</v>
      </c>
      <c r="I1407" s="232">
        <v>18</v>
      </c>
      <c r="J1407" s="232">
        <v>1382</v>
      </c>
    </row>
    <row r="1408" spans="3:10" x14ac:dyDescent="0.35">
      <c r="C1408" s="228"/>
      <c r="D1408" s="233">
        <v>1402</v>
      </c>
      <c r="E1408" s="230" t="s">
        <v>858</v>
      </c>
      <c r="F1408" s="232">
        <v>1296</v>
      </c>
      <c r="G1408" s="232">
        <v>200</v>
      </c>
      <c r="H1408" s="232">
        <v>124</v>
      </c>
      <c r="I1408" s="232">
        <v>26</v>
      </c>
      <c r="J1408" s="232">
        <v>1187</v>
      </c>
    </row>
    <row r="1409" spans="3:10" x14ac:dyDescent="0.35">
      <c r="C1409" s="228"/>
      <c r="D1409" s="233">
        <v>1403</v>
      </c>
      <c r="E1409" s="228" t="s">
        <v>859</v>
      </c>
      <c r="F1409" s="232">
        <v>778</v>
      </c>
      <c r="G1409" s="232">
        <v>127</v>
      </c>
      <c r="H1409" s="232">
        <v>103</v>
      </c>
      <c r="I1409" s="232">
        <v>24</v>
      </c>
      <c r="J1409" s="232">
        <v>1073</v>
      </c>
    </row>
    <row r="1410" spans="3:10" x14ac:dyDescent="0.35">
      <c r="C1410" s="228"/>
      <c r="D1410" s="233">
        <v>1404</v>
      </c>
      <c r="E1410" s="228" t="s">
        <v>860</v>
      </c>
      <c r="F1410" s="228">
        <v>551</v>
      </c>
      <c r="G1410" s="228">
        <v>76</v>
      </c>
      <c r="H1410" s="228">
        <v>130</v>
      </c>
      <c r="I1410" s="228">
        <v>27</v>
      </c>
      <c r="J1410" s="228">
        <v>1644</v>
      </c>
    </row>
    <row r="1411" spans="3:10" x14ac:dyDescent="0.35">
      <c r="C1411" s="228"/>
      <c r="D1411" s="233">
        <v>1405</v>
      </c>
      <c r="E1411" s="228"/>
      <c r="F1411" s="228"/>
      <c r="G1411" s="228"/>
      <c r="H1411" s="228"/>
      <c r="I1411" s="228"/>
      <c r="J1411" s="228"/>
    </row>
    <row r="1412" spans="3:10" x14ac:dyDescent="0.35">
      <c r="C1412" s="228"/>
      <c r="D1412" s="233">
        <v>1406</v>
      </c>
      <c r="E1412" s="228"/>
      <c r="F1412" s="228"/>
      <c r="G1412" s="228"/>
      <c r="H1412" s="228"/>
      <c r="I1412" s="228"/>
      <c r="J1412" s="228"/>
    </row>
    <row r="1413" spans="3:10" x14ac:dyDescent="0.35">
      <c r="C1413" s="230"/>
      <c r="D1413" s="233">
        <v>1407</v>
      </c>
      <c r="E1413" s="230"/>
      <c r="F1413" s="232"/>
      <c r="G1413" s="232"/>
      <c r="H1413" s="232"/>
      <c r="I1413" s="232"/>
      <c r="J1413" s="232"/>
    </row>
    <row r="1414" spans="3:10" x14ac:dyDescent="0.35">
      <c r="C1414" s="228"/>
      <c r="D1414" s="231">
        <v>1408</v>
      </c>
      <c r="E1414" s="234"/>
      <c r="F1414" s="232">
        <v>23475</v>
      </c>
      <c r="G1414" s="232">
        <v>34509</v>
      </c>
      <c r="H1414" s="232">
        <v>6363</v>
      </c>
      <c r="I1414" s="232">
        <v>1592</v>
      </c>
      <c r="J1414" s="232">
        <v>38503</v>
      </c>
    </row>
    <row r="1415" spans="3:10" x14ac:dyDescent="0.35">
      <c r="C1415" s="228" t="s">
        <v>743</v>
      </c>
      <c r="D1415" s="233">
        <v>1409</v>
      </c>
      <c r="E1415" s="237" t="s">
        <v>845</v>
      </c>
      <c r="F1415" s="232">
        <v>0</v>
      </c>
      <c r="G1415" s="232">
        <v>330</v>
      </c>
      <c r="H1415" s="232">
        <v>82</v>
      </c>
      <c r="I1415" s="232">
        <v>0</v>
      </c>
      <c r="J1415" s="232">
        <v>45</v>
      </c>
    </row>
    <row r="1416" spans="3:10" x14ac:dyDescent="0.35">
      <c r="C1416" s="228"/>
      <c r="D1416" s="233">
        <v>1410</v>
      </c>
      <c r="E1416" s="230" t="s">
        <v>647</v>
      </c>
      <c r="F1416" s="232">
        <v>0</v>
      </c>
      <c r="G1416" s="232">
        <v>399</v>
      </c>
      <c r="H1416" s="232">
        <v>100</v>
      </c>
      <c r="I1416" s="232">
        <v>0</v>
      </c>
      <c r="J1416" s="232">
        <v>47</v>
      </c>
    </row>
    <row r="1417" spans="3:10" x14ac:dyDescent="0.35">
      <c r="C1417" s="228"/>
      <c r="D1417" s="233">
        <v>1411</v>
      </c>
      <c r="E1417" s="230" t="s">
        <v>648</v>
      </c>
      <c r="F1417" s="232">
        <v>0</v>
      </c>
      <c r="G1417" s="232">
        <v>358</v>
      </c>
      <c r="H1417" s="232">
        <v>132</v>
      </c>
      <c r="I1417" s="232">
        <v>0</v>
      </c>
      <c r="J1417" s="232">
        <v>36</v>
      </c>
    </row>
    <row r="1418" spans="3:10" x14ac:dyDescent="0.35">
      <c r="C1418" s="228"/>
      <c r="D1418" s="233">
        <v>1412</v>
      </c>
      <c r="E1418" s="230" t="s">
        <v>846</v>
      </c>
      <c r="F1418" s="232">
        <v>10</v>
      </c>
      <c r="G1418" s="232">
        <v>288</v>
      </c>
      <c r="H1418" s="232">
        <v>108</v>
      </c>
      <c r="I1418" s="232">
        <v>7</v>
      </c>
      <c r="J1418" s="232">
        <v>70</v>
      </c>
    </row>
    <row r="1419" spans="3:10" x14ac:dyDescent="0.35">
      <c r="C1419" s="228"/>
      <c r="D1419" s="233">
        <v>1413</v>
      </c>
      <c r="E1419" s="230" t="s">
        <v>847</v>
      </c>
      <c r="F1419" s="232">
        <v>43</v>
      </c>
      <c r="G1419" s="232">
        <v>136</v>
      </c>
      <c r="H1419" s="232">
        <v>59</v>
      </c>
      <c r="I1419" s="232">
        <v>3</v>
      </c>
      <c r="J1419" s="232">
        <v>133</v>
      </c>
    </row>
    <row r="1420" spans="3:10" x14ac:dyDescent="0.35">
      <c r="C1420" s="228"/>
      <c r="D1420" s="233">
        <v>1414</v>
      </c>
      <c r="E1420" s="230" t="s">
        <v>848</v>
      </c>
      <c r="F1420" s="232">
        <v>97</v>
      </c>
      <c r="G1420" s="232">
        <v>129</v>
      </c>
      <c r="H1420" s="232">
        <v>43</v>
      </c>
      <c r="I1420" s="232">
        <v>3</v>
      </c>
      <c r="J1420" s="232">
        <v>138</v>
      </c>
    </row>
    <row r="1421" spans="3:10" x14ac:dyDescent="0.35">
      <c r="C1421" s="228"/>
      <c r="D1421" s="233">
        <v>1415</v>
      </c>
      <c r="E1421" s="230" t="s">
        <v>849</v>
      </c>
      <c r="F1421" s="232">
        <v>60</v>
      </c>
      <c r="G1421" s="232">
        <v>206</v>
      </c>
      <c r="H1421" s="232">
        <v>34</v>
      </c>
      <c r="I1421" s="232">
        <v>0</v>
      </c>
      <c r="J1421" s="232">
        <v>116</v>
      </c>
    </row>
    <row r="1422" spans="3:10" x14ac:dyDescent="0.35">
      <c r="C1422" s="228"/>
      <c r="D1422" s="231">
        <v>1416</v>
      </c>
      <c r="E1422" s="230" t="s">
        <v>850</v>
      </c>
      <c r="F1422" s="232">
        <v>51</v>
      </c>
      <c r="G1422" s="232">
        <v>271</v>
      </c>
      <c r="H1422" s="232">
        <v>59</v>
      </c>
      <c r="I1422" s="232">
        <v>0</v>
      </c>
      <c r="J1422" s="232">
        <v>90</v>
      </c>
    </row>
    <row r="1423" spans="3:10" x14ac:dyDescent="0.35">
      <c r="C1423" s="228"/>
      <c r="D1423" s="233">
        <v>1417</v>
      </c>
      <c r="E1423" s="230" t="s">
        <v>851</v>
      </c>
      <c r="F1423" s="232">
        <v>45</v>
      </c>
      <c r="G1423" s="232">
        <v>282</v>
      </c>
      <c r="H1423" s="232">
        <v>55</v>
      </c>
      <c r="I1423" s="232">
        <v>0</v>
      </c>
      <c r="J1423" s="232">
        <v>110</v>
      </c>
    </row>
    <row r="1424" spans="3:10" x14ac:dyDescent="0.35">
      <c r="C1424" s="228"/>
      <c r="D1424" s="233">
        <v>1418</v>
      </c>
      <c r="E1424" s="230" t="s">
        <v>852</v>
      </c>
      <c r="F1424" s="232">
        <v>83</v>
      </c>
      <c r="G1424" s="232">
        <v>275</v>
      </c>
      <c r="H1424" s="232">
        <v>81</v>
      </c>
      <c r="I1424" s="232">
        <v>6</v>
      </c>
      <c r="J1424" s="232">
        <v>142</v>
      </c>
    </row>
    <row r="1425" spans="3:10" x14ac:dyDescent="0.35">
      <c r="C1425" s="228"/>
      <c r="D1425" s="233">
        <v>1419</v>
      </c>
      <c r="E1425" s="230" t="s">
        <v>853</v>
      </c>
      <c r="F1425" s="232">
        <v>224</v>
      </c>
      <c r="G1425" s="232">
        <v>254</v>
      </c>
      <c r="H1425" s="232">
        <v>65</v>
      </c>
      <c r="I1425" s="232">
        <v>5</v>
      </c>
      <c r="J1425" s="232">
        <v>215</v>
      </c>
    </row>
    <row r="1426" spans="3:10" x14ac:dyDescent="0.35">
      <c r="C1426" s="228"/>
      <c r="D1426" s="233">
        <v>1420</v>
      </c>
      <c r="E1426" s="230" t="s">
        <v>854</v>
      </c>
      <c r="F1426" s="232">
        <v>387</v>
      </c>
      <c r="G1426" s="232">
        <v>153</v>
      </c>
      <c r="H1426" s="232">
        <v>40</v>
      </c>
      <c r="I1426" s="232">
        <v>5</v>
      </c>
      <c r="J1426" s="232">
        <v>261</v>
      </c>
    </row>
    <row r="1427" spans="3:10" x14ac:dyDescent="0.35">
      <c r="C1427" s="228"/>
      <c r="D1427" s="233">
        <v>1421</v>
      </c>
      <c r="E1427" s="230" t="s">
        <v>855</v>
      </c>
      <c r="F1427" s="232">
        <v>470</v>
      </c>
      <c r="G1427" s="232">
        <v>107</v>
      </c>
      <c r="H1427" s="232">
        <v>37</v>
      </c>
      <c r="I1427" s="232">
        <v>12</v>
      </c>
      <c r="J1427" s="232">
        <v>296</v>
      </c>
    </row>
    <row r="1428" spans="3:10" x14ac:dyDescent="0.35">
      <c r="C1428" s="228"/>
      <c r="D1428" s="233">
        <v>1422</v>
      </c>
      <c r="E1428" s="230" t="s">
        <v>856</v>
      </c>
      <c r="F1428" s="232">
        <v>517</v>
      </c>
      <c r="G1428" s="232">
        <v>56</v>
      </c>
      <c r="H1428" s="232">
        <v>24</v>
      </c>
      <c r="I1428" s="232">
        <v>9</v>
      </c>
      <c r="J1428" s="232">
        <v>283</v>
      </c>
    </row>
    <row r="1429" spans="3:10" x14ac:dyDescent="0.35">
      <c r="C1429" s="228"/>
      <c r="D1429" s="233">
        <v>1423</v>
      </c>
      <c r="E1429" s="230" t="s">
        <v>857</v>
      </c>
      <c r="F1429" s="232">
        <v>369</v>
      </c>
      <c r="G1429" s="232">
        <v>25</v>
      </c>
      <c r="H1429" s="232">
        <v>32</v>
      </c>
      <c r="I1429" s="232">
        <v>8</v>
      </c>
      <c r="J1429" s="232">
        <v>244</v>
      </c>
    </row>
    <row r="1430" spans="3:10" x14ac:dyDescent="0.35">
      <c r="C1430" s="228"/>
      <c r="D1430" s="231">
        <v>1424</v>
      </c>
      <c r="E1430" s="228" t="s">
        <v>858</v>
      </c>
      <c r="F1430" s="232">
        <v>267</v>
      </c>
      <c r="G1430" s="232">
        <v>22</v>
      </c>
      <c r="H1430" s="232">
        <v>15</v>
      </c>
      <c r="I1430" s="232">
        <v>0</v>
      </c>
      <c r="J1430" s="232">
        <v>188</v>
      </c>
    </row>
    <row r="1431" spans="3:10" x14ac:dyDescent="0.35">
      <c r="C1431" s="228"/>
      <c r="D1431" s="233">
        <v>1425</v>
      </c>
      <c r="E1431" s="228" t="s">
        <v>859</v>
      </c>
      <c r="F1431" s="228">
        <v>134</v>
      </c>
      <c r="G1431" s="228">
        <v>10</v>
      </c>
      <c r="H1431" s="228">
        <v>9</v>
      </c>
      <c r="I1431" s="228">
        <v>4</v>
      </c>
      <c r="J1431" s="228">
        <v>186</v>
      </c>
    </row>
    <row r="1432" spans="3:10" x14ac:dyDescent="0.35">
      <c r="C1432" s="228"/>
      <c r="D1432" s="233">
        <v>1426</v>
      </c>
      <c r="E1432" s="228" t="s">
        <v>860</v>
      </c>
      <c r="F1432" s="228">
        <v>76</v>
      </c>
      <c r="G1432" s="228">
        <v>3</v>
      </c>
      <c r="H1432" s="228">
        <v>21</v>
      </c>
      <c r="I1432" s="228">
        <v>0</v>
      </c>
      <c r="J1432" s="228">
        <v>265</v>
      </c>
    </row>
    <row r="1433" spans="3:10" x14ac:dyDescent="0.35">
      <c r="C1433" s="228"/>
      <c r="D1433" s="233">
        <v>1427</v>
      </c>
      <c r="E1433" s="228"/>
      <c r="F1433" s="228"/>
      <c r="G1433" s="228"/>
      <c r="H1433" s="228"/>
      <c r="I1433" s="228"/>
      <c r="J1433" s="228"/>
    </row>
    <row r="1434" spans="3:10" x14ac:dyDescent="0.35">
      <c r="C1434" s="230"/>
      <c r="D1434" s="233">
        <v>1428</v>
      </c>
      <c r="E1434" s="230"/>
      <c r="F1434" s="232"/>
      <c r="G1434" s="232"/>
      <c r="H1434" s="232"/>
      <c r="I1434" s="232"/>
      <c r="J1434" s="232"/>
    </row>
    <row r="1435" spans="3:10" x14ac:dyDescent="0.35">
      <c r="C1435" s="228"/>
      <c r="D1435" s="233">
        <v>1429</v>
      </c>
      <c r="E1435" s="234"/>
      <c r="F1435" s="232"/>
      <c r="G1435" s="232"/>
      <c r="H1435" s="232"/>
      <c r="I1435" s="232"/>
      <c r="J1435" s="232"/>
    </row>
    <row r="1436" spans="3:10" x14ac:dyDescent="0.35">
      <c r="C1436" s="228"/>
      <c r="D1436" s="233">
        <v>1430</v>
      </c>
      <c r="E1436" s="237"/>
      <c r="F1436" s="232">
        <v>2833</v>
      </c>
      <c r="G1436" s="232">
        <v>3304</v>
      </c>
      <c r="H1436" s="232">
        <v>996</v>
      </c>
      <c r="I1436" s="232">
        <v>62</v>
      </c>
      <c r="J1436" s="232">
        <v>2865</v>
      </c>
    </row>
    <row r="1437" spans="3:10" x14ac:dyDescent="0.35">
      <c r="C1437" s="228" t="s">
        <v>744</v>
      </c>
      <c r="D1437" s="233">
        <v>1431</v>
      </c>
      <c r="E1437" s="230" t="s">
        <v>845</v>
      </c>
      <c r="F1437" s="232">
        <v>0</v>
      </c>
      <c r="G1437" s="232">
        <v>1626</v>
      </c>
      <c r="H1437" s="232">
        <v>102</v>
      </c>
      <c r="I1437" s="232">
        <v>0</v>
      </c>
      <c r="J1437" s="232">
        <v>146</v>
      </c>
    </row>
    <row r="1438" spans="3:10" x14ac:dyDescent="0.35">
      <c r="C1438" s="228"/>
      <c r="D1438" s="231">
        <v>1432</v>
      </c>
      <c r="E1438" s="230" t="s">
        <v>647</v>
      </c>
      <c r="F1438" s="232">
        <v>0</v>
      </c>
      <c r="G1438" s="232">
        <v>1783</v>
      </c>
      <c r="H1438" s="232">
        <v>217</v>
      </c>
      <c r="I1438" s="232">
        <v>0</v>
      </c>
      <c r="J1438" s="232">
        <v>134</v>
      </c>
    </row>
    <row r="1439" spans="3:10" x14ac:dyDescent="0.35">
      <c r="C1439" s="228"/>
      <c r="D1439" s="233">
        <v>1433</v>
      </c>
      <c r="E1439" s="230" t="s">
        <v>648</v>
      </c>
      <c r="F1439" s="232">
        <v>0</v>
      </c>
      <c r="G1439" s="232">
        <v>1634</v>
      </c>
      <c r="H1439" s="232">
        <v>282</v>
      </c>
      <c r="I1439" s="232">
        <v>0</v>
      </c>
      <c r="J1439" s="232">
        <v>124</v>
      </c>
    </row>
    <row r="1440" spans="3:10" x14ac:dyDescent="0.35">
      <c r="C1440" s="228"/>
      <c r="D1440" s="233">
        <v>1434</v>
      </c>
      <c r="E1440" s="230" t="s">
        <v>846</v>
      </c>
      <c r="F1440" s="232">
        <v>10</v>
      </c>
      <c r="G1440" s="232">
        <v>1179</v>
      </c>
      <c r="H1440" s="232">
        <v>261</v>
      </c>
      <c r="I1440" s="232">
        <v>14</v>
      </c>
      <c r="J1440" s="232">
        <v>161</v>
      </c>
    </row>
    <row r="1441" spans="3:10" x14ac:dyDescent="0.35">
      <c r="C1441" s="228"/>
      <c r="D1441" s="233">
        <v>1435</v>
      </c>
      <c r="E1441" s="230" t="s">
        <v>847</v>
      </c>
      <c r="F1441" s="232">
        <v>95</v>
      </c>
      <c r="G1441" s="232">
        <v>532</v>
      </c>
      <c r="H1441" s="232">
        <v>129</v>
      </c>
      <c r="I1441" s="232">
        <v>43</v>
      </c>
      <c r="J1441" s="232">
        <v>390</v>
      </c>
    </row>
    <row r="1442" spans="3:10" x14ac:dyDescent="0.35">
      <c r="C1442" s="228"/>
      <c r="D1442" s="233">
        <v>1436</v>
      </c>
      <c r="E1442" s="230" t="s">
        <v>848</v>
      </c>
      <c r="F1442" s="232">
        <v>382</v>
      </c>
      <c r="G1442" s="232">
        <v>326</v>
      </c>
      <c r="H1442" s="232">
        <v>98</v>
      </c>
      <c r="I1442" s="232">
        <v>26</v>
      </c>
      <c r="J1442" s="232">
        <v>430</v>
      </c>
    </row>
    <row r="1443" spans="3:10" x14ac:dyDescent="0.35">
      <c r="C1443" s="228"/>
      <c r="D1443" s="233">
        <v>1437</v>
      </c>
      <c r="E1443" s="230" t="s">
        <v>849</v>
      </c>
      <c r="F1443" s="232">
        <v>392</v>
      </c>
      <c r="G1443" s="232">
        <v>799</v>
      </c>
      <c r="H1443" s="232">
        <v>77</v>
      </c>
      <c r="I1443" s="232">
        <v>8</v>
      </c>
      <c r="J1443" s="232">
        <v>426</v>
      </c>
    </row>
    <row r="1444" spans="3:10" x14ac:dyDescent="0.35">
      <c r="C1444" s="228"/>
      <c r="D1444" s="233">
        <v>1438</v>
      </c>
      <c r="E1444" s="230" t="s">
        <v>850</v>
      </c>
      <c r="F1444" s="232">
        <v>204</v>
      </c>
      <c r="G1444" s="232">
        <v>1284</v>
      </c>
      <c r="H1444" s="232">
        <v>85</v>
      </c>
      <c r="I1444" s="232">
        <v>5</v>
      </c>
      <c r="J1444" s="232">
        <v>346</v>
      </c>
    </row>
    <row r="1445" spans="3:10" x14ac:dyDescent="0.35">
      <c r="C1445" s="228"/>
      <c r="D1445" s="233">
        <v>1439</v>
      </c>
      <c r="E1445" s="230" t="s">
        <v>851</v>
      </c>
      <c r="F1445" s="232">
        <v>188</v>
      </c>
      <c r="G1445" s="232">
        <v>1510</v>
      </c>
      <c r="H1445" s="232">
        <v>149</v>
      </c>
      <c r="I1445" s="232">
        <v>0</v>
      </c>
      <c r="J1445" s="232">
        <v>345</v>
      </c>
    </row>
    <row r="1446" spans="3:10" x14ac:dyDescent="0.35">
      <c r="C1446" s="228"/>
      <c r="D1446" s="231">
        <v>1440</v>
      </c>
      <c r="E1446" s="230" t="s">
        <v>852</v>
      </c>
      <c r="F1446" s="232">
        <v>217</v>
      </c>
      <c r="G1446" s="232">
        <v>1395</v>
      </c>
      <c r="H1446" s="232">
        <v>167</v>
      </c>
      <c r="I1446" s="232">
        <v>4</v>
      </c>
      <c r="J1446" s="232">
        <v>375</v>
      </c>
    </row>
    <row r="1447" spans="3:10" x14ac:dyDescent="0.35">
      <c r="C1447" s="228"/>
      <c r="D1447" s="233">
        <v>1441</v>
      </c>
      <c r="E1447" s="230" t="s">
        <v>853</v>
      </c>
      <c r="F1447" s="232">
        <v>376</v>
      </c>
      <c r="G1447" s="232">
        <v>1059</v>
      </c>
      <c r="H1447" s="232">
        <v>164</v>
      </c>
      <c r="I1447" s="232">
        <v>4</v>
      </c>
      <c r="J1447" s="232">
        <v>414</v>
      </c>
    </row>
    <row r="1448" spans="3:10" x14ac:dyDescent="0.35">
      <c r="C1448" s="228"/>
      <c r="D1448" s="233">
        <v>1442</v>
      </c>
      <c r="E1448" s="230" t="s">
        <v>854</v>
      </c>
      <c r="F1448" s="232">
        <v>738</v>
      </c>
      <c r="G1448" s="232">
        <v>613</v>
      </c>
      <c r="H1448" s="232">
        <v>130</v>
      </c>
      <c r="I1448" s="232">
        <v>11</v>
      </c>
      <c r="J1448" s="232">
        <v>513</v>
      </c>
    </row>
    <row r="1449" spans="3:10" x14ac:dyDescent="0.35">
      <c r="C1449" s="228"/>
      <c r="D1449" s="233">
        <v>1443</v>
      </c>
      <c r="E1449" s="230" t="s">
        <v>855</v>
      </c>
      <c r="F1449" s="232">
        <v>1031</v>
      </c>
      <c r="G1449" s="232">
        <v>291</v>
      </c>
      <c r="H1449" s="232">
        <v>60</v>
      </c>
      <c r="I1449" s="232">
        <v>3</v>
      </c>
      <c r="J1449" s="232">
        <v>556</v>
      </c>
    </row>
    <row r="1450" spans="3:10" x14ac:dyDescent="0.35">
      <c r="C1450" s="228"/>
      <c r="D1450" s="233">
        <v>1444</v>
      </c>
      <c r="E1450" s="230" t="s">
        <v>856</v>
      </c>
      <c r="F1450" s="232">
        <v>1059</v>
      </c>
      <c r="G1450" s="232">
        <v>147</v>
      </c>
      <c r="H1450" s="232">
        <v>53</v>
      </c>
      <c r="I1450" s="232">
        <v>8</v>
      </c>
      <c r="J1450" s="232">
        <v>481</v>
      </c>
    </row>
    <row r="1451" spans="3:10" x14ac:dyDescent="0.35">
      <c r="C1451" s="228"/>
      <c r="D1451" s="233">
        <v>1445</v>
      </c>
      <c r="E1451" s="228" t="s">
        <v>857</v>
      </c>
      <c r="F1451" s="232">
        <v>739</v>
      </c>
      <c r="G1451" s="232">
        <v>57</v>
      </c>
      <c r="H1451" s="232">
        <v>24</v>
      </c>
      <c r="I1451" s="232">
        <v>7</v>
      </c>
      <c r="J1451" s="232">
        <v>364</v>
      </c>
    </row>
    <row r="1452" spans="3:10" x14ac:dyDescent="0.35">
      <c r="C1452" s="228"/>
      <c r="D1452" s="233">
        <v>1446</v>
      </c>
      <c r="E1452" s="228" t="s">
        <v>858</v>
      </c>
      <c r="F1452" s="228">
        <v>438</v>
      </c>
      <c r="G1452" s="228">
        <v>26</v>
      </c>
      <c r="H1452" s="228">
        <v>13</v>
      </c>
      <c r="I1452" s="228">
        <v>4</v>
      </c>
      <c r="J1452" s="228">
        <v>260</v>
      </c>
    </row>
    <row r="1453" spans="3:10" x14ac:dyDescent="0.35">
      <c r="C1453" s="228"/>
      <c r="D1453" s="233">
        <v>1447</v>
      </c>
      <c r="E1453" s="228" t="s">
        <v>859</v>
      </c>
      <c r="F1453" s="228">
        <v>268</v>
      </c>
      <c r="G1453" s="228">
        <v>5</v>
      </c>
      <c r="H1453" s="228">
        <v>31</v>
      </c>
      <c r="I1453" s="228">
        <v>0</v>
      </c>
      <c r="J1453" s="228">
        <v>222</v>
      </c>
    </row>
    <row r="1454" spans="3:10" x14ac:dyDescent="0.35">
      <c r="C1454" s="228"/>
      <c r="D1454" s="231">
        <v>1448</v>
      </c>
      <c r="E1454" s="228" t="s">
        <v>860</v>
      </c>
      <c r="F1454" s="228">
        <v>137</v>
      </c>
      <c r="G1454" s="228">
        <v>13</v>
      </c>
      <c r="H1454" s="228">
        <v>24</v>
      </c>
      <c r="I1454" s="228">
        <v>5</v>
      </c>
      <c r="J1454" s="228">
        <v>362</v>
      </c>
    </row>
    <row r="1455" spans="3:10" x14ac:dyDescent="0.35">
      <c r="C1455" s="230"/>
      <c r="D1455" s="233">
        <v>1449</v>
      </c>
      <c r="E1455" s="230"/>
      <c r="F1455" s="232"/>
      <c r="G1455" s="232"/>
      <c r="H1455" s="232"/>
      <c r="I1455" s="232"/>
      <c r="J1455" s="232"/>
    </row>
    <row r="1456" spans="3:10" x14ac:dyDescent="0.35">
      <c r="C1456" s="228"/>
      <c r="D1456" s="233">
        <v>1450</v>
      </c>
      <c r="E1456" s="234"/>
      <c r="F1456" s="232"/>
      <c r="G1456" s="232"/>
      <c r="H1456" s="232"/>
      <c r="I1456" s="232"/>
      <c r="J1456" s="232"/>
    </row>
    <row r="1457" spans="3:10" x14ac:dyDescent="0.35">
      <c r="C1457" s="228"/>
      <c r="D1457" s="233">
        <v>1451</v>
      </c>
      <c r="E1457" s="237"/>
      <c r="F1457" s="232"/>
      <c r="G1457" s="232"/>
      <c r="H1457" s="232"/>
      <c r="I1457" s="232"/>
      <c r="J1457" s="232"/>
    </row>
    <row r="1458" spans="3:10" x14ac:dyDescent="0.35">
      <c r="C1458" s="228"/>
      <c r="D1458" s="233">
        <v>1452</v>
      </c>
      <c r="E1458" s="230"/>
      <c r="F1458" s="232">
        <v>6274</v>
      </c>
      <c r="G1458" s="232">
        <v>14279</v>
      </c>
      <c r="H1458" s="232">
        <v>2066</v>
      </c>
      <c r="I1458" s="232">
        <v>142</v>
      </c>
      <c r="J1458" s="232">
        <v>6049</v>
      </c>
    </row>
    <row r="1459" spans="3:10" x14ac:dyDescent="0.35">
      <c r="C1459" s="228" t="s">
        <v>745</v>
      </c>
      <c r="D1459" s="233">
        <v>1453</v>
      </c>
      <c r="E1459" s="230" t="s">
        <v>845</v>
      </c>
      <c r="F1459" s="232">
        <v>0</v>
      </c>
      <c r="G1459" s="232">
        <v>955</v>
      </c>
      <c r="H1459" s="232">
        <v>198</v>
      </c>
      <c r="I1459" s="232">
        <v>0</v>
      </c>
      <c r="J1459" s="232">
        <v>157</v>
      </c>
    </row>
    <row r="1460" spans="3:10" x14ac:dyDescent="0.35">
      <c r="C1460" s="228"/>
      <c r="D1460" s="233">
        <v>1454</v>
      </c>
      <c r="E1460" s="230" t="s">
        <v>647</v>
      </c>
      <c r="F1460" s="232">
        <v>0</v>
      </c>
      <c r="G1460" s="232">
        <v>925</v>
      </c>
      <c r="H1460" s="232">
        <v>266</v>
      </c>
      <c r="I1460" s="232">
        <v>0</v>
      </c>
      <c r="J1460" s="232">
        <v>160</v>
      </c>
    </row>
    <row r="1461" spans="3:10" x14ac:dyDescent="0.35">
      <c r="C1461" s="228"/>
      <c r="D1461" s="233">
        <v>1455</v>
      </c>
      <c r="E1461" s="230" t="s">
        <v>648</v>
      </c>
      <c r="F1461" s="232">
        <v>0</v>
      </c>
      <c r="G1461" s="232">
        <v>862</v>
      </c>
      <c r="H1461" s="232">
        <v>274</v>
      </c>
      <c r="I1461" s="232">
        <v>0</v>
      </c>
      <c r="J1461" s="232">
        <v>115</v>
      </c>
    </row>
    <row r="1462" spans="3:10" x14ac:dyDescent="0.35">
      <c r="C1462" s="228"/>
      <c r="D1462" s="231">
        <v>1456</v>
      </c>
      <c r="E1462" s="230" t="s">
        <v>846</v>
      </c>
      <c r="F1462" s="232">
        <v>25</v>
      </c>
      <c r="G1462" s="232">
        <v>751</v>
      </c>
      <c r="H1462" s="232">
        <v>231</v>
      </c>
      <c r="I1462" s="232">
        <v>22</v>
      </c>
      <c r="J1462" s="232">
        <v>235</v>
      </c>
    </row>
    <row r="1463" spans="3:10" x14ac:dyDescent="0.35">
      <c r="C1463" s="228"/>
      <c r="D1463" s="233">
        <v>1457</v>
      </c>
      <c r="E1463" s="230" t="s">
        <v>847</v>
      </c>
      <c r="F1463" s="232">
        <v>190</v>
      </c>
      <c r="G1463" s="232">
        <v>359</v>
      </c>
      <c r="H1463" s="232">
        <v>134</v>
      </c>
      <c r="I1463" s="232">
        <v>26</v>
      </c>
      <c r="J1463" s="232">
        <v>538</v>
      </c>
    </row>
    <row r="1464" spans="3:10" x14ac:dyDescent="0.35">
      <c r="C1464" s="228"/>
      <c r="D1464" s="233">
        <v>1458</v>
      </c>
      <c r="E1464" s="230" t="s">
        <v>848</v>
      </c>
      <c r="F1464" s="232">
        <v>262</v>
      </c>
      <c r="G1464" s="232">
        <v>392</v>
      </c>
      <c r="H1464" s="232">
        <v>104</v>
      </c>
      <c r="I1464" s="232">
        <v>23</v>
      </c>
      <c r="J1464" s="232">
        <v>554</v>
      </c>
    </row>
    <row r="1465" spans="3:10" x14ac:dyDescent="0.35">
      <c r="C1465" s="228"/>
      <c r="D1465" s="233">
        <v>1459</v>
      </c>
      <c r="E1465" s="230" t="s">
        <v>849</v>
      </c>
      <c r="F1465" s="232">
        <v>173</v>
      </c>
      <c r="G1465" s="232">
        <v>614</v>
      </c>
      <c r="H1465" s="232">
        <v>91</v>
      </c>
      <c r="I1465" s="232">
        <v>9</v>
      </c>
      <c r="J1465" s="232">
        <v>390</v>
      </c>
    </row>
    <row r="1466" spans="3:10" x14ac:dyDescent="0.35">
      <c r="C1466" s="228"/>
      <c r="D1466" s="233">
        <v>1460</v>
      </c>
      <c r="E1466" s="230" t="s">
        <v>850</v>
      </c>
      <c r="F1466" s="232">
        <v>64</v>
      </c>
      <c r="G1466" s="232">
        <v>667</v>
      </c>
      <c r="H1466" s="232">
        <v>112</v>
      </c>
      <c r="I1466" s="232">
        <v>6</v>
      </c>
      <c r="J1466" s="232">
        <v>324</v>
      </c>
    </row>
    <row r="1467" spans="3:10" x14ac:dyDescent="0.35">
      <c r="C1467" s="228"/>
      <c r="D1467" s="233">
        <v>1461</v>
      </c>
      <c r="E1467" s="230" t="s">
        <v>851</v>
      </c>
      <c r="F1467" s="232">
        <v>69</v>
      </c>
      <c r="G1467" s="232">
        <v>680</v>
      </c>
      <c r="H1467" s="232">
        <v>117</v>
      </c>
      <c r="I1467" s="232">
        <v>5</v>
      </c>
      <c r="J1467" s="232">
        <v>297</v>
      </c>
    </row>
    <row r="1468" spans="3:10" x14ac:dyDescent="0.35">
      <c r="C1468" s="228"/>
      <c r="D1468" s="233">
        <v>1462</v>
      </c>
      <c r="E1468" s="230" t="s">
        <v>852</v>
      </c>
      <c r="F1468" s="232">
        <v>136</v>
      </c>
      <c r="G1468" s="232">
        <v>655</v>
      </c>
      <c r="H1468" s="232">
        <v>131</v>
      </c>
      <c r="I1468" s="232">
        <v>5</v>
      </c>
      <c r="J1468" s="232">
        <v>383</v>
      </c>
    </row>
    <row r="1469" spans="3:10" x14ac:dyDescent="0.35">
      <c r="C1469" s="228"/>
      <c r="D1469" s="233">
        <v>1463</v>
      </c>
      <c r="E1469" s="230" t="s">
        <v>853</v>
      </c>
      <c r="F1469" s="232">
        <v>349</v>
      </c>
      <c r="G1469" s="232">
        <v>506</v>
      </c>
      <c r="H1469" s="232">
        <v>109</v>
      </c>
      <c r="I1469" s="232">
        <v>9</v>
      </c>
      <c r="J1469" s="232">
        <v>468</v>
      </c>
    </row>
    <row r="1470" spans="3:10" x14ac:dyDescent="0.35">
      <c r="C1470" s="228"/>
      <c r="D1470" s="231">
        <v>1464</v>
      </c>
      <c r="E1470" s="230" t="s">
        <v>854</v>
      </c>
      <c r="F1470" s="232">
        <v>575</v>
      </c>
      <c r="G1470" s="232">
        <v>296</v>
      </c>
      <c r="H1470" s="232">
        <v>72</v>
      </c>
      <c r="I1470" s="232">
        <v>16</v>
      </c>
      <c r="J1470" s="232">
        <v>504</v>
      </c>
    </row>
    <row r="1471" spans="3:10" x14ac:dyDescent="0.35">
      <c r="C1471" s="228"/>
      <c r="D1471" s="233">
        <v>1465</v>
      </c>
      <c r="E1471" s="230" t="s">
        <v>855</v>
      </c>
      <c r="F1471" s="232">
        <v>654</v>
      </c>
      <c r="G1471" s="232">
        <v>158</v>
      </c>
      <c r="H1471" s="232">
        <v>37</v>
      </c>
      <c r="I1471" s="232">
        <v>8</v>
      </c>
      <c r="J1471" s="232">
        <v>463</v>
      </c>
    </row>
    <row r="1472" spans="3:10" x14ac:dyDescent="0.35">
      <c r="C1472" s="228"/>
      <c r="D1472" s="233">
        <v>1466</v>
      </c>
      <c r="E1472" s="228" t="s">
        <v>856</v>
      </c>
      <c r="F1472" s="232">
        <v>568</v>
      </c>
      <c r="G1472" s="232">
        <v>76</v>
      </c>
      <c r="H1472" s="232">
        <v>27</v>
      </c>
      <c r="I1472" s="232">
        <v>10</v>
      </c>
      <c r="J1472" s="232">
        <v>444</v>
      </c>
    </row>
    <row r="1473" spans="3:10" x14ac:dyDescent="0.35">
      <c r="C1473" s="228"/>
      <c r="D1473" s="233">
        <v>1467</v>
      </c>
      <c r="E1473" s="228" t="s">
        <v>857</v>
      </c>
      <c r="F1473" s="228">
        <v>419</v>
      </c>
      <c r="G1473" s="228">
        <v>43</v>
      </c>
      <c r="H1473" s="228">
        <v>20</v>
      </c>
      <c r="I1473" s="228">
        <v>6</v>
      </c>
      <c r="J1473" s="228">
        <v>373</v>
      </c>
    </row>
    <row r="1474" spans="3:10" x14ac:dyDescent="0.35">
      <c r="C1474" s="228"/>
      <c r="D1474" s="233">
        <v>1468</v>
      </c>
      <c r="E1474" s="228" t="s">
        <v>858</v>
      </c>
      <c r="F1474" s="228">
        <v>323</v>
      </c>
      <c r="G1474" s="228">
        <v>36</v>
      </c>
      <c r="H1474" s="228">
        <v>37</v>
      </c>
      <c r="I1474" s="228">
        <v>3</v>
      </c>
      <c r="J1474" s="228">
        <v>303</v>
      </c>
    </row>
    <row r="1475" spans="3:10" x14ac:dyDescent="0.35">
      <c r="C1475" s="228"/>
      <c r="D1475" s="233">
        <v>1469</v>
      </c>
      <c r="E1475" s="228" t="s">
        <v>859</v>
      </c>
      <c r="F1475" s="228">
        <v>212</v>
      </c>
      <c r="G1475" s="228">
        <v>22</v>
      </c>
      <c r="H1475" s="228">
        <v>18</v>
      </c>
      <c r="I1475" s="228">
        <v>4</v>
      </c>
      <c r="J1475" s="228">
        <v>293</v>
      </c>
    </row>
    <row r="1476" spans="3:10" x14ac:dyDescent="0.35">
      <c r="C1476" s="230"/>
      <c r="D1476" s="233">
        <v>1470</v>
      </c>
      <c r="E1476" s="230" t="s">
        <v>860</v>
      </c>
      <c r="F1476" s="232">
        <v>136</v>
      </c>
      <c r="G1476" s="232">
        <v>14</v>
      </c>
      <c r="H1476" s="232">
        <v>22</v>
      </c>
      <c r="I1476" s="232">
        <v>0</v>
      </c>
      <c r="J1476" s="232">
        <v>384</v>
      </c>
    </row>
    <row r="1477" spans="3:10" x14ac:dyDescent="0.35">
      <c r="C1477" s="228"/>
      <c r="D1477" s="233">
        <v>1471</v>
      </c>
      <c r="E1477" s="234"/>
      <c r="F1477" s="232"/>
      <c r="G1477" s="232"/>
      <c r="H1477" s="232"/>
      <c r="I1477" s="232"/>
      <c r="J1477" s="232"/>
    </row>
    <row r="1478" spans="3:10" x14ac:dyDescent="0.35">
      <c r="C1478" s="228"/>
      <c r="D1478" s="231">
        <v>1472</v>
      </c>
      <c r="E1478" s="237"/>
      <c r="F1478" s="232"/>
      <c r="G1478" s="232"/>
      <c r="H1478" s="232"/>
      <c r="I1478" s="232"/>
      <c r="J1478" s="232"/>
    </row>
    <row r="1479" spans="3:10" x14ac:dyDescent="0.35">
      <c r="C1479" s="228"/>
      <c r="D1479" s="233">
        <v>1473</v>
      </c>
      <c r="E1479" s="230"/>
      <c r="F1479" s="232"/>
      <c r="G1479" s="232"/>
      <c r="H1479" s="232"/>
      <c r="I1479" s="232"/>
      <c r="J1479" s="232"/>
    </row>
    <row r="1480" spans="3:10" x14ac:dyDescent="0.35">
      <c r="C1480" s="228"/>
      <c r="D1480" s="233">
        <v>1474</v>
      </c>
      <c r="E1480" s="230"/>
      <c r="F1480" s="232">
        <v>4155</v>
      </c>
      <c r="G1480" s="232">
        <v>8011</v>
      </c>
      <c r="H1480" s="232">
        <v>2000</v>
      </c>
      <c r="I1480" s="232">
        <v>152</v>
      </c>
      <c r="J1480" s="232">
        <v>6385</v>
      </c>
    </row>
    <row r="1481" spans="3:10" x14ac:dyDescent="0.35">
      <c r="C1481" s="228" t="s">
        <v>746</v>
      </c>
      <c r="D1481" s="233">
        <v>1475</v>
      </c>
      <c r="E1481" s="230" t="s">
        <v>845</v>
      </c>
      <c r="F1481" s="232">
        <v>0</v>
      </c>
      <c r="G1481" s="232">
        <v>216</v>
      </c>
      <c r="H1481" s="232">
        <v>23</v>
      </c>
      <c r="I1481" s="232">
        <v>0</v>
      </c>
      <c r="J1481" s="232">
        <v>37</v>
      </c>
    </row>
    <row r="1482" spans="3:10" x14ac:dyDescent="0.35">
      <c r="C1482" s="228"/>
      <c r="D1482" s="233">
        <v>1476</v>
      </c>
      <c r="E1482" s="230" t="s">
        <v>647</v>
      </c>
      <c r="F1482" s="232">
        <v>0</v>
      </c>
      <c r="G1482" s="232">
        <v>249</v>
      </c>
      <c r="H1482" s="232">
        <v>42</v>
      </c>
      <c r="I1482" s="232">
        <v>0</v>
      </c>
      <c r="J1482" s="232">
        <v>19</v>
      </c>
    </row>
    <row r="1483" spans="3:10" x14ac:dyDescent="0.35">
      <c r="C1483" s="228"/>
      <c r="D1483" s="233">
        <v>1477</v>
      </c>
      <c r="E1483" s="230" t="s">
        <v>648</v>
      </c>
      <c r="F1483" s="232">
        <v>0</v>
      </c>
      <c r="G1483" s="232">
        <v>267</v>
      </c>
      <c r="H1483" s="232">
        <v>49</v>
      </c>
      <c r="I1483" s="232">
        <v>0</v>
      </c>
      <c r="J1483" s="232">
        <v>29</v>
      </c>
    </row>
    <row r="1484" spans="3:10" x14ac:dyDescent="0.35">
      <c r="C1484" s="228"/>
      <c r="D1484" s="233">
        <v>1478</v>
      </c>
      <c r="E1484" s="230" t="s">
        <v>846</v>
      </c>
      <c r="F1484" s="232">
        <v>6</v>
      </c>
      <c r="G1484" s="232">
        <v>213</v>
      </c>
      <c r="H1484" s="232">
        <v>62</v>
      </c>
      <c r="I1484" s="232">
        <v>0</v>
      </c>
      <c r="J1484" s="232">
        <v>43</v>
      </c>
    </row>
    <row r="1485" spans="3:10" x14ac:dyDescent="0.35">
      <c r="C1485" s="228"/>
      <c r="D1485" s="233">
        <v>1479</v>
      </c>
      <c r="E1485" s="230" t="s">
        <v>847</v>
      </c>
      <c r="F1485" s="232">
        <v>33</v>
      </c>
      <c r="G1485" s="232">
        <v>68</v>
      </c>
      <c r="H1485" s="232">
        <v>28</v>
      </c>
      <c r="I1485" s="232">
        <v>3</v>
      </c>
      <c r="J1485" s="232">
        <v>74</v>
      </c>
    </row>
    <row r="1486" spans="3:10" x14ac:dyDescent="0.35">
      <c r="C1486" s="228"/>
      <c r="D1486" s="231">
        <v>1480</v>
      </c>
      <c r="E1486" s="230" t="s">
        <v>848</v>
      </c>
      <c r="F1486" s="232">
        <v>39</v>
      </c>
      <c r="G1486" s="232">
        <v>81</v>
      </c>
      <c r="H1486" s="232">
        <v>26</v>
      </c>
      <c r="I1486" s="232">
        <v>5</v>
      </c>
      <c r="J1486" s="232">
        <v>62</v>
      </c>
    </row>
    <row r="1487" spans="3:10" x14ac:dyDescent="0.35">
      <c r="C1487" s="228"/>
      <c r="D1487" s="233">
        <v>1481</v>
      </c>
      <c r="E1487" s="230" t="s">
        <v>849</v>
      </c>
      <c r="F1487" s="232">
        <v>29</v>
      </c>
      <c r="G1487" s="232">
        <v>126</v>
      </c>
      <c r="H1487" s="232">
        <v>25</v>
      </c>
      <c r="I1487" s="232">
        <v>0</v>
      </c>
      <c r="J1487" s="232">
        <v>58</v>
      </c>
    </row>
    <row r="1488" spans="3:10" x14ac:dyDescent="0.35">
      <c r="C1488" s="228"/>
      <c r="D1488" s="233">
        <v>1482</v>
      </c>
      <c r="E1488" s="230" t="s">
        <v>850</v>
      </c>
      <c r="F1488" s="232">
        <v>20</v>
      </c>
      <c r="G1488" s="232">
        <v>155</v>
      </c>
      <c r="H1488" s="232">
        <v>19</v>
      </c>
      <c r="I1488" s="232">
        <v>0</v>
      </c>
      <c r="J1488" s="232">
        <v>49</v>
      </c>
    </row>
    <row r="1489" spans="3:10" x14ac:dyDescent="0.35">
      <c r="C1489" s="228"/>
      <c r="D1489" s="233">
        <v>1483</v>
      </c>
      <c r="E1489" s="230" t="s">
        <v>851</v>
      </c>
      <c r="F1489" s="232">
        <v>26</v>
      </c>
      <c r="G1489" s="232">
        <v>201</v>
      </c>
      <c r="H1489" s="232">
        <v>22</v>
      </c>
      <c r="I1489" s="232">
        <v>0</v>
      </c>
      <c r="J1489" s="232">
        <v>45</v>
      </c>
    </row>
    <row r="1490" spans="3:10" x14ac:dyDescent="0.35">
      <c r="C1490" s="228"/>
      <c r="D1490" s="233">
        <v>1484</v>
      </c>
      <c r="E1490" s="230" t="s">
        <v>852</v>
      </c>
      <c r="F1490" s="232">
        <v>50</v>
      </c>
      <c r="G1490" s="232">
        <v>218</v>
      </c>
      <c r="H1490" s="232">
        <v>23</v>
      </c>
      <c r="I1490" s="232">
        <v>6</v>
      </c>
      <c r="J1490" s="232">
        <v>84</v>
      </c>
    </row>
    <row r="1491" spans="3:10" x14ac:dyDescent="0.35">
      <c r="C1491" s="228"/>
      <c r="D1491" s="233">
        <v>1485</v>
      </c>
      <c r="E1491" s="230" t="s">
        <v>853</v>
      </c>
      <c r="F1491" s="232">
        <v>164</v>
      </c>
      <c r="G1491" s="232">
        <v>165</v>
      </c>
      <c r="H1491" s="232">
        <v>30</v>
      </c>
      <c r="I1491" s="232">
        <v>0</v>
      </c>
      <c r="J1491" s="232">
        <v>118</v>
      </c>
    </row>
    <row r="1492" spans="3:10" x14ac:dyDescent="0.35">
      <c r="C1492" s="228"/>
      <c r="D1492" s="233">
        <v>1486</v>
      </c>
      <c r="E1492" s="230" t="s">
        <v>854</v>
      </c>
      <c r="F1492" s="232">
        <v>269</v>
      </c>
      <c r="G1492" s="232">
        <v>72</v>
      </c>
      <c r="H1492" s="232">
        <v>25</v>
      </c>
      <c r="I1492" s="232">
        <v>4</v>
      </c>
      <c r="J1492" s="232">
        <v>145</v>
      </c>
    </row>
    <row r="1493" spans="3:10" x14ac:dyDescent="0.35">
      <c r="C1493" s="228"/>
      <c r="D1493" s="233">
        <v>1487</v>
      </c>
      <c r="E1493" s="228" t="s">
        <v>855</v>
      </c>
      <c r="F1493" s="232">
        <v>286</v>
      </c>
      <c r="G1493" s="232">
        <v>43</v>
      </c>
      <c r="H1493" s="232">
        <v>8</v>
      </c>
      <c r="I1493" s="232">
        <v>0</v>
      </c>
      <c r="J1493" s="232">
        <v>153</v>
      </c>
    </row>
    <row r="1494" spans="3:10" x14ac:dyDescent="0.35">
      <c r="C1494" s="228"/>
      <c r="D1494" s="231">
        <v>1488</v>
      </c>
      <c r="E1494" s="228" t="s">
        <v>856</v>
      </c>
      <c r="F1494" s="228">
        <v>302</v>
      </c>
      <c r="G1494" s="228">
        <v>28</v>
      </c>
      <c r="H1494" s="228">
        <v>0</v>
      </c>
      <c r="I1494" s="228">
        <v>0</v>
      </c>
      <c r="J1494" s="228">
        <v>133</v>
      </c>
    </row>
    <row r="1495" spans="3:10" x14ac:dyDescent="0.35">
      <c r="C1495" s="228"/>
      <c r="D1495" s="233">
        <v>1489</v>
      </c>
      <c r="E1495" s="228" t="s">
        <v>857</v>
      </c>
      <c r="F1495" s="228">
        <v>233</v>
      </c>
      <c r="G1495" s="228">
        <v>13</v>
      </c>
      <c r="H1495" s="228">
        <v>10</v>
      </c>
      <c r="I1495" s="228">
        <v>8</v>
      </c>
      <c r="J1495" s="228">
        <v>105</v>
      </c>
    </row>
    <row r="1496" spans="3:10" x14ac:dyDescent="0.35">
      <c r="C1496" s="228"/>
      <c r="D1496" s="233">
        <v>1490</v>
      </c>
      <c r="E1496" s="228" t="s">
        <v>858</v>
      </c>
      <c r="F1496" s="228">
        <v>135</v>
      </c>
      <c r="G1496" s="228">
        <v>9</v>
      </c>
      <c r="H1496" s="228">
        <v>0</v>
      </c>
      <c r="I1496" s="228">
        <v>3</v>
      </c>
      <c r="J1496" s="228">
        <v>85</v>
      </c>
    </row>
    <row r="1497" spans="3:10" x14ac:dyDescent="0.35">
      <c r="C1497" s="230"/>
      <c r="D1497" s="233">
        <v>1491</v>
      </c>
      <c r="E1497" s="230" t="s">
        <v>859</v>
      </c>
      <c r="F1497" s="232">
        <v>68</v>
      </c>
      <c r="G1497" s="232">
        <v>9</v>
      </c>
      <c r="H1497" s="232">
        <v>8</v>
      </c>
      <c r="I1497" s="232">
        <v>6</v>
      </c>
      <c r="J1497" s="232">
        <v>87</v>
      </c>
    </row>
    <row r="1498" spans="3:10" x14ac:dyDescent="0.35">
      <c r="C1498" s="228"/>
      <c r="D1498" s="233">
        <v>1492</v>
      </c>
      <c r="E1498" s="234" t="s">
        <v>860</v>
      </c>
      <c r="F1498" s="232">
        <v>36</v>
      </c>
      <c r="G1498" s="232">
        <v>3</v>
      </c>
      <c r="H1498" s="232">
        <v>10</v>
      </c>
      <c r="I1498" s="232">
        <v>0</v>
      </c>
      <c r="J1498" s="232">
        <v>142</v>
      </c>
    </row>
    <row r="1499" spans="3:10" x14ac:dyDescent="0.35">
      <c r="C1499" s="228"/>
      <c r="D1499" s="233">
        <v>1493</v>
      </c>
      <c r="E1499" s="237"/>
      <c r="F1499" s="232"/>
      <c r="G1499" s="232"/>
      <c r="H1499" s="232"/>
      <c r="I1499" s="232"/>
      <c r="J1499" s="232"/>
    </row>
    <row r="1500" spans="3:10" x14ac:dyDescent="0.35">
      <c r="C1500" s="228"/>
      <c r="D1500" s="233">
        <v>1494</v>
      </c>
      <c r="E1500" s="230"/>
      <c r="F1500" s="232"/>
      <c r="G1500" s="232"/>
      <c r="H1500" s="232"/>
      <c r="I1500" s="232"/>
      <c r="J1500" s="232"/>
    </row>
    <row r="1501" spans="3:10" x14ac:dyDescent="0.35">
      <c r="C1501" s="228"/>
      <c r="D1501" s="233">
        <v>1495</v>
      </c>
      <c r="E1501" s="230"/>
      <c r="F1501" s="232"/>
      <c r="G1501" s="232"/>
      <c r="H1501" s="232"/>
      <c r="I1501" s="232"/>
      <c r="J1501" s="232"/>
    </row>
    <row r="1502" spans="3:10" x14ac:dyDescent="0.35">
      <c r="C1502" s="228"/>
      <c r="D1502" s="231">
        <v>1496</v>
      </c>
      <c r="E1502" s="230"/>
      <c r="F1502" s="232">
        <v>1696</v>
      </c>
      <c r="G1502" s="232">
        <v>2136</v>
      </c>
      <c r="H1502" s="232">
        <v>410</v>
      </c>
      <c r="I1502" s="232">
        <v>35</v>
      </c>
      <c r="J1502" s="232">
        <v>1468</v>
      </c>
    </row>
    <row r="1503" spans="3:10" x14ac:dyDescent="0.35">
      <c r="C1503" s="228" t="s">
        <v>747</v>
      </c>
      <c r="D1503" s="233">
        <v>1497</v>
      </c>
      <c r="E1503" s="230" t="s">
        <v>845</v>
      </c>
      <c r="F1503" s="232">
        <v>0</v>
      </c>
      <c r="G1503" s="232">
        <v>1193</v>
      </c>
      <c r="H1503" s="232">
        <v>237</v>
      </c>
      <c r="I1503" s="232">
        <v>0</v>
      </c>
      <c r="J1503" s="232">
        <v>129</v>
      </c>
    </row>
    <row r="1504" spans="3:10" x14ac:dyDescent="0.35">
      <c r="C1504" s="228"/>
      <c r="D1504" s="233">
        <v>1498</v>
      </c>
      <c r="E1504" s="230" t="s">
        <v>647</v>
      </c>
      <c r="F1504" s="232">
        <v>0</v>
      </c>
      <c r="G1504" s="232">
        <v>1331</v>
      </c>
      <c r="H1504" s="232">
        <v>338</v>
      </c>
      <c r="I1504" s="232">
        <v>0</v>
      </c>
      <c r="J1504" s="232">
        <v>118</v>
      </c>
    </row>
    <row r="1505" spans="3:10" x14ac:dyDescent="0.35">
      <c r="C1505" s="228"/>
      <c r="D1505" s="233">
        <v>1499</v>
      </c>
      <c r="E1505" s="230" t="s">
        <v>648</v>
      </c>
      <c r="F1505" s="232">
        <v>0</v>
      </c>
      <c r="G1505" s="232">
        <v>1275</v>
      </c>
      <c r="H1505" s="232">
        <v>382</v>
      </c>
      <c r="I1505" s="232">
        <v>0</v>
      </c>
      <c r="J1505" s="232">
        <v>109</v>
      </c>
    </row>
    <row r="1506" spans="3:10" x14ac:dyDescent="0.35">
      <c r="C1506" s="228"/>
      <c r="D1506" s="233">
        <v>1500</v>
      </c>
      <c r="E1506" s="230" t="s">
        <v>846</v>
      </c>
      <c r="F1506" s="232">
        <v>27</v>
      </c>
      <c r="G1506" s="232">
        <v>1008</v>
      </c>
      <c r="H1506" s="232">
        <v>360</v>
      </c>
      <c r="I1506" s="232">
        <v>16</v>
      </c>
      <c r="J1506" s="232">
        <v>236</v>
      </c>
    </row>
    <row r="1507" spans="3:10" x14ac:dyDescent="0.35">
      <c r="C1507" s="228"/>
      <c r="D1507" s="233">
        <v>1501</v>
      </c>
      <c r="E1507" s="230" t="s">
        <v>847</v>
      </c>
      <c r="F1507" s="232">
        <v>241</v>
      </c>
      <c r="G1507" s="232">
        <v>423</v>
      </c>
      <c r="H1507" s="232">
        <v>179</v>
      </c>
      <c r="I1507" s="232">
        <v>30</v>
      </c>
      <c r="J1507" s="232">
        <v>425</v>
      </c>
    </row>
    <row r="1508" spans="3:10" x14ac:dyDescent="0.35">
      <c r="C1508" s="228"/>
      <c r="D1508" s="233">
        <v>1502</v>
      </c>
      <c r="E1508" s="230" t="s">
        <v>848</v>
      </c>
      <c r="F1508" s="232">
        <v>300</v>
      </c>
      <c r="G1508" s="232">
        <v>456</v>
      </c>
      <c r="H1508" s="232">
        <v>113</v>
      </c>
      <c r="I1508" s="232">
        <v>28</v>
      </c>
      <c r="J1508" s="232">
        <v>365</v>
      </c>
    </row>
    <row r="1509" spans="3:10" x14ac:dyDescent="0.35">
      <c r="C1509" s="228"/>
      <c r="D1509" s="233">
        <v>1503</v>
      </c>
      <c r="E1509" s="230" t="s">
        <v>849</v>
      </c>
      <c r="F1509" s="232">
        <v>183</v>
      </c>
      <c r="G1509" s="232">
        <v>753</v>
      </c>
      <c r="H1509" s="232">
        <v>123</v>
      </c>
      <c r="I1509" s="232">
        <v>8</v>
      </c>
      <c r="J1509" s="232">
        <v>349</v>
      </c>
    </row>
    <row r="1510" spans="3:10" x14ac:dyDescent="0.35">
      <c r="C1510" s="228"/>
      <c r="D1510" s="231">
        <v>1504</v>
      </c>
      <c r="E1510" s="230" t="s">
        <v>850</v>
      </c>
      <c r="F1510" s="232">
        <v>130</v>
      </c>
      <c r="G1510" s="232">
        <v>945</v>
      </c>
      <c r="H1510" s="232">
        <v>158</v>
      </c>
      <c r="I1510" s="232">
        <v>10</v>
      </c>
      <c r="J1510" s="232">
        <v>278</v>
      </c>
    </row>
    <row r="1511" spans="3:10" x14ac:dyDescent="0.35">
      <c r="C1511" s="228"/>
      <c r="D1511" s="233">
        <v>1505</v>
      </c>
      <c r="E1511" s="230" t="s">
        <v>851</v>
      </c>
      <c r="F1511" s="232">
        <v>123</v>
      </c>
      <c r="G1511" s="232">
        <v>1065</v>
      </c>
      <c r="H1511" s="232">
        <v>220</v>
      </c>
      <c r="I1511" s="232">
        <v>8</v>
      </c>
      <c r="J1511" s="232">
        <v>347</v>
      </c>
    </row>
    <row r="1512" spans="3:10" x14ac:dyDescent="0.35">
      <c r="C1512" s="228"/>
      <c r="D1512" s="233">
        <v>1506</v>
      </c>
      <c r="E1512" s="230" t="s">
        <v>852</v>
      </c>
      <c r="F1512" s="232">
        <v>232</v>
      </c>
      <c r="G1512" s="232">
        <v>994</v>
      </c>
      <c r="H1512" s="232">
        <v>240</v>
      </c>
      <c r="I1512" s="232">
        <v>8</v>
      </c>
      <c r="J1512" s="232">
        <v>373</v>
      </c>
    </row>
    <row r="1513" spans="3:10" x14ac:dyDescent="0.35">
      <c r="C1513" s="228"/>
      <c r="D1513" s="233">
        <v>1507</v>
      </c>
      <c r="E1513" s="230" t="s">
        <v>853</v>
      </c>
      <c r="F1513" s="232">
        <v>543</v>
      </c>
      <c r="G1513" s="232">
        <v>765</v>
      </c>
      <c r="H1513" s="232">
        <v>151</v>
      </c>
      <c r="I1513" s="232">
        <v>9</v>
      </c>
      <c r="J1513" s="232">
        <v>503</v>
      </c>
    </row>
    <row r="1514" spans="3:10" x14ac:dyDescent="0.35">
      <c r="C1514" s="228"/>
      <c r="D1514" s="233">
        <v>1508</v>
      </c>
      <c r="E1514" s="228" t="s">
        <v>854</v>
      </c>
      <c r="F1514" s="232">
        <v>934</v>
      </c>
      <c r="G1514" s="232">
        <v>407</v>
      </c>
      <c r="H1514" s="232">
        <v>119</v>
      </c>
      <c r="I1514" s="232">
        <v>24</v>
      </c>
      <c r="J1514" s="232">
        <v>585</v>
      </c>
    </row>
    <row r="1515" spans="3:10" x14ac:dyDescent="0.35">
      <c r="C1515" s="228"/>
      <c r="D1515" s="233">
        <v>1509</v>
      </c>
      <c r="E1515" s="228" t="s">
        <v>855</v>
      </c>
      <c r="F1515" s="228">
        <v>1014</v>
      </c>
      <c r="G1515" s="228">
        <v>226</v>
      </c>
      <c r="H1515" s="228">
        <v>77</v>
      </c>
      <c r="I1515" s="228">
        <v>17</v>
      </c>
      <c r="J1515" s="228">
        <v>617</v>
      </c>
    </row>
    <row r="1516" spans="3:10" x14ac:dyDescent="0.35">
      <c r="C1516" s="228"/>
      <c r="D1516" s="233">
        <v>1510</v>
      </c>
      <c r="E1516" s="228" t="s">
        <v>856</v>
      </c>
      <c r="F1516" s="228">
        <v>959</v>
      </c>
      <c r="G1516" s="228">
        <v>142</v>
      </c>
      <c r="H1516" s="228">
        <v>59</v>
      </c>
      <c r="I1516" s="228">
        <v>17</v>
      </c>
      <c r="J1516" s="228">
        <v>577</v>
      </c>
    </row>
    <row r="1517" spans="3:10" x14ac:dyDescent="0.35">
      <c r="C1517" s="228"/>
      <c r="D1517" s="233">
        <v>1511</v>
      </c>
      <c r="E1517" s="228" t="s">
        <v>857</v>
      </c>
      <c r="F1517" s="228">
        <v>761</v>
      </c>
      <c r="G1517" s="228">
        <v>70</v>
      </c>
      <c r="H1517" s="228">
        <v>41</v>
      </c>
      <c r="I1517" s="228">
        <v>15</v>
      </c>
      <c r="J1517" s="228">
        <v>531</v>
      </c>
    </row>
    <row r="1518" spans="3:10" x14ac:dyDescent="0.35">
      <c r="C1518" s="230"/>
      <c r="D1518" s="231">
        <v>1512</v>
      </c>
      <c r="E1518" s="230" t="s">
        <v>858</v>
      </c>
      <c r="F1518" s="232">
        <v>570</v>
      </c>
      <c r="G1518" s="232">
        <v>43</v>
      </c>
      <c r="H1518" s="232">
        <v>33</v>
      </c>
      <c r="I1518" s="232">
        <v>10</v>
      </c>
      <c r="J1518" s="232">
        <v>428</v>
      </c>
    </row>
    <row r="1519" spans="3:10" x14ac:dyDescent="0.35">
      <c r="C1519" s="228"/>
      <c r="D1519" s="233">
        <v>1513</v>
      </c>
      <c r="E1519" s="234" t="s">
        <v>859</v>
      </c>
      <c r="F1519" s="232">
        <v>339</v>
      </c>
      <c r="G1519" s="232">
        <v>27</v>
      </c>
      <c r="H1519" s="232">
        <v>37</v>
      </c>
      <c r="I1519" s="232">
        <v>9</v>
      </c>
      <c r="J1519" s="232">
        <v>392</v>
      </c>
    </row>
    <row r="1520" spans="3:10" x14ac:dyDescent="0.35">
      <c r="C1520" s="228"/>
      <c r="D1520" s="233">
        <v>1514</v>
      </c>
      <c r="E1520" s="237" t="s">
        <v>860</v>
      </c>
      <c r="F1520" s="232">
        <v>220</v>
      </c>
      <c r="G1520" s="232">
        <v>15</v>
      </c>
      <c r="H1520" s="232">
        <v>48</v>
      </c>
      <c r="I1520" s="232">
        <v>3</v>
      </c>
      <c r="J1520" s="232">
        <v>715</v>
      </c>
    </row>
    <row r="1521" spans="3:10" x14ac:dyDescent="0.35">
      <c r="C1521" s="228"/>
      <c r="D1521" s="233">
        <v>1515</v>
      </c>
      <c r="E1521" s="230"/>
      <c r="F1521" s="232"/>
      <c r="G1521" s="232"/>
      <c r="H1521" s="232"/>
      <c r="I1521" s="232"/>
      <c r="J1521" s="232"/>
    </row>
    <row r="1522" spans="3:10" x14ac:dyDescent="0.35">
      <c r="C1522" s="228"/>
      <c r="D1522" s="233">
        <v>1516</v>
      </c>
      <c r="E1522" s="230"/>
      <c r="F1522" s="232"/>
      <c r="G1522" s="232"/>
      <c r="H1522" s="232"/>
      <c r="I1522" s="232"/>
      <c r="J1522" s="232"/>
    </row>
    <row r="1523" spans="3:10" x14ac:dyDescent="0.35">
      <c r="C1523" s="228"/>
      <c r="D1523" s="233">
        <v>1517</v>
      </c>
      <c r="E1523" s="230"/>
      <c r="F1523" s="232"/>
      <c r="G1523" s="232"/>
      <c r="H1523" s="232"/>
      <c r="I1523" s="232"/>
      <c r="J1523" s="232"/>
    </row>
    <row r="1524" spans="3:10" x14ac:dyDescent="0.35">
      <c r="C1524" s="228"/>
      <c r="D1524" s="233">
        <v>1518</v>
      </c>
      <c r="E1524" s="230"/>
      <c r="F1524" s="232">
        <v>6576</v>
      </c>
      <c r="G1524" s="232">
        <v>11138</v>
      </c>
      <c r="H1524" s="232">
        <v>2915</v>
      </c>
      <c r="I1524" s="232">
        <v>212</v>
      </c>
      <c r="J1524" s="232">
        <v>7077</v>
      </c>
    </row>
    <row r="1525" spans="3:10" x14ac:dyDescent="0.35">
      <c r="C1525" s="228" t="s">
        <v>748</v>
      </c>
      <c r="D1525" s="233">
        <v>1519</v>
      </c>
      <c r="E1525" s="230" t="s">
        <v>845</v>
      </c>
      <c r="F1525" s="232">
        <v>0</v>
      </c>
      <c r="G1525" s="232">
        <v>1482</v>
      </c>
      <c r="H1525" s="232">
        <v>324</v>
      </c>
      <c r="I1525" s="232">
        <v>0</v>
      </c>
      <c r="J1525" s="232">
        <v>146</v>
      </c>
    </row>
    <row r="1526" spans="3:10" x14ac:dyDescent="0.35">
      <c r="C1526" s="228"/>
      <c r="D1526" s="231">
        <v>1520</v>
      </c>
      <c r="E1526" s="230" t="s">
        <v>647</v>
      </c>
      <c r="F1526" s="232">
        <v>0</v>
      </c>
      <c r="G1526" s="232">
        <v>1529</v>
      </c>
      <c r="H1526" s="232">
        <v>442</v>
      </c>
      <c r="I1526" s="232">
        <v>0</v>
      </c>
      <c r="J1526" s="232">
        <v>144</v>
      </c>
    </row>
    <row r="1527" spans="3:10" x14ac:dyDescent="0.35">
      <c r="C1527" s="228"/>
      <c r="D1527" s="233">
        <v>1521</v>
      </c>
      <c r="E1527" s="230" t="s">
        <v>648</v>
      </c>
      <c r="F1527" s="232">
        <v>0</v>
      </c>
      <c r="G1527" s="232">
        <v>1411</v>
      </c>
      <c r="H1527" s="232">
        <v>470</v>
      </c>
      <c r="I1527" s="232">
        <v>0</v>
      </c>
      <c r="J1527" s="232">
        <v>140</v>
      </c>
    </row>
    <row r="1528" spans="3:10" x14ac:dyDescent="0.35">
      <c r="C1528" s="228"/>
      <c r="D1528" s="233">
        <v>1522</v>
      </c>
      <c r="E1528" s="230" t="s">
        <v>846</v>
      </c>
      <c r="F1528" s="232">
        <v>45</v>
      </c>
      <c r="G1528" s="232">
        <v>1269</v>
      </c>
      <c r="H1528" s="232">
        <v>532</v>
      </c>
      <c r="I1528" s="232">
        <v>23</v>
      </c>
      <c r="J1528" s="232">
        <v>352</v>
      </c>
    </row>
    <row r="1529" spans="3:10" x14ac:dyDescent="0.35">
      <c r="C1529" s="228"/>
      <c r="D1529" s="233">
        <v>1523</v>
      </c>
      <c r="E1529" s="230" t="s">
        <v>847</v>
      </c>
      <c r="F1529" s="232">
        <v>342</v>
      </c>
      <c r="G1529" s="232">
        <v>629</v>
      </c>
      <c r="H1529" s="232">
        <v>248</v>
      </c>
      <c r="I1529" s="232">
        <v>48</v>
      </c>
      <c r="J1529" s="232">
        <v>992</v>
      </c>
    </row>
    <row r="1530" spans="3:10" x14ac:dyDescent="0.35">
      <c r="C1530" s="228"/>
      <c r="D1530" s="233">
        <v>1524</v>
      </c>
      <c r="E1530" s="230" t="s">
        <v>848</v>
      </c>
      <c r="F1530" s="232">
        <v>503</v>
      </c>
      <c r="G1530" s="232">
        <v>600</v>
      </c>
      <c r="H1530" s="232">
        <v>184</v>
      </c>
      <c r="I1530" s="232">
        <v>42</v>
      </c>
      <c r="J1530" s="232">
        <v>885</v>
      </c>
    </row>
    <row r="1531" spans="3:10" x14ac:dyDescent="0.35">
      <c r="C1531" s="228"/>
      <c r="D1531" s="233">
        <v>1525</v>
      </c>
      <c r="E1531" s="230" t="s">
        <v>849</v>
      </c>
      <c r="F1531" s="232">
        <v>286</v>
      </c>
      <c r="G1531" s="232">
        <v>942</v>
      </c>
      <c r="H1531" s="232">
        <v>154</v>
      </c>
      <c r="I1531" s="232">
        <v>16</v>
      </c>
      <c r="J1531" s="232">
        <v>544</v>
      </c>
    </row>
    <row r="1532" spans="3:10" x14ac:dyDescent="0.35">
      <c r="C1532" s="228"/>
      <c r="D1532" s="233">
        <v>1526</v>
      </c>
      <c r="E1532" s="230" t="s">
        <v>850</v>
      </c>
      <c r="F1532" s="232">
        <v>194</v>
      </c>
      <c r="G1532" s="232">
        <v>1096</v>
      </c>
      <c r="H1532" s="232">
        <v>196</v>
      </c>
      <c r="I1532" s="232">
        <v>14</v>
      </c>
      <c r="J1532" s="232">
        <v>412</v>
      </c>
    </row>
    <row r="1533" spans="3:10" x14ac:dyDescent="0.35">
      <c r="C1533" s="228"/>
      <c r="D1533" s="233">
        <v>1527</v>
      </c>
      <c r="E1533" s="230" t="s">
        <v>851</v>
      </c>
      <c r="F1533" s="232">
        <v>141</v>
      </c>
      <c r="G1533" s="232">
        <v>1156</v>
      </c>
      <c r="H1533" s="232">
        <v>269</v>
      </c>
      <c r="I1533" s="232">
        <v>6</v>
      </c>
      <c r="J1533" s="232">
        <v>454</v>
      </c>
    </row>
    <row r="1534" spans="3:10" x14ac:dyDescent="0.35">
      <c r="C1534" s="228"/>
      <c r="D1534" s="231">
        <v>1528</v>
      </c>
      <c r="E1534" s="230" t="s">
        <v>852</v>
      </c>
      <c r="F1534" s="232">
        <v>211</v>
      </c>
      <c r="G1534" s="232">
        <v>1211</v>
      </c>
      <c r="H1534" s="232">
        <v>289</v>
      </c>
      <c r="I1534" s="232">
        <v>10</v>
      </c>
      <c r="J1534" s="232">
        <v>535</v>
      </c>
    </row>
    <row r="1535" spans="3:10" x14ac:dyDescent="0.35">
      <c r="C1535" s="228"/>
      <c r="D1535" s="233">
        <v>1529</v>
      </c>
      <c r="E1535" s="228" t="s">
        <v>853</v>
      </c>
      <c r="F1535" s="232">
        <v>503</v>
      </c>
      <c r="G1535" s="232">
        <v>920</v>
      </c>
      <c r="H1535" s="232">
        <v>217</v>
      </c>
      <c r="I1535" s="232">
        <v>5</v>
      </c>
      <c r="J1535" s="232">
        <v>579</v>
      </c>
    </row>
    <row r="1536" spans="3:10" x14ac:dyDescent="0.35">
      <c r="C1536" s="228"/>
      <c r="D1536" s="233">
        <v>1530</v>
      </c>
      <c r="E1536" s="228" t="s">
        <v>854</v>
      </c>
      <c r="F1536" s="228">
        <v>842</v>
      </c>
      <c r="G1536" s="228">
        <v>511</v>
      </c>
      <c r="H1536" s="228">
        <v>150</v>
      </c>
      <c r="I1536" s="228">
        <v>16</v>
      </c>
      <c r="J1536" s="228">
        <v>638</v>
      </c>
    </row>
    <row r="1537" spans="3:10" x14ac:dyDescent="0.35">
      <c r="C1537" s="228"/>
      <c r="D1537" s="233">
        <v>1531</v>
      </c>
      <c r="E1537" s="228" t="s">
        <v>855</v>
      </c>
      <c r="F1537" s="228">
        <v>963</v>
      </c>
      <c r="G1537" s="228">
        <v>248</v>
      </c>
      <c r="H1537" s="228">
        <v>72</v>
      </c>
      <c r="I1537" s="228">
        <v>22</v>
      </c>
      <c r="J1537" s="228">
        <v>640</v>
      </c>
    </row>
    <row r="1538" spans="3:10" x14ac:dyDescent="0.35">
      <c r="C1538" s="228"/>
      <c r="D1538" s="233">
        <v>1532</v>
      </c>
      <c r="E1538" s="228" t="s">
        <v>856</v>
      </c>
      <c r="F1538" s="228">
        <v>1019</v>
      </c>
      <c r="G1538" s="228">
        <v>134</v>
      </c>
      <c r="H1538" s="228">
        <v>61</v>
      </c>
      <c r="I1538" s="232">
        <v>22</v>
      </c>
      <c r="J1538" s="232">
        <v>594</v>
      </c>
    </row>
    <row r="1539" spans="3:10" x14ac:dyDescent="0.35">
      <c r="C1539" s="230"/>
      <c r="D1539" s="233">
        <v>1533</v>
      </c>
      <c r="E1539" s="230" t="s">
        <v>857</v>
      </c>
      <c r="F1539" s="232">
        <v>729</v>
      </c>
      <c r="G1539" s="232">
        <v>77</v>
      </c>
      <c r="H1539" s="232">
        <v>43</v>
      </c>
      <c r="I1539" s="232">
        <v>12</v>
      </c>
      <c r="J1539" s="232">
        <v>499</v>
      </c>
    </row>
    <row r="1540" spans="3:10" x14ac:dyDescent="0.35">
      <c r="C1540" s="228"/>
      <c r="D1540" s="233">
        <v>1534</v>
      </c>
      <c r="E1540" s="234" t="s">
        <v>858</v>
      </c>
      <c r="F1540" s="232">
        <v>513</v>
      </c>
      <c r="G1540" s="232">
        <v>50</v>
      </c>
      <c r="H1540" s="232">
        <v>37</v>
      </c>
      <c r="I1540" s="232">
        <v>4</v>
      </c>
      <c r="J1540" s="232">
        <v>452</v>
      </c>
    </row>
    <row r="1541" spans="3:10" x14ac:dyDescent="0.35">
      <c r="C1541" s="228"/>
      <c r="D1541" s="233">
        <v>1535</v>
      </c>
      <c r="E1541" s="237" t="s">
        <v>859</v>
      </c>
      <c r="F1541" s="232">
        <v>310</v>
      </c>
      <c r="G1541" s="232">
        <v>32</v>
      </c>
      <c r="H1541" s="232">
        <v>43</v>
      </c>
      <c r="I1541" s="232">
        <v>8</v>
      </c>
      <c r="J1541" s="232">
        <v>466</v>
      </c>
    </row>
    <row r="1542" spans="3:10" x14ac:dyDescent="0.35">
      <c r="C1542" s="228"/>
      <c r="D1542" s="231">
        <v>1536</v>
      </c>
      <c r="E1542" s="230" t="s">
        <v>860</v>
      </c>
      <c r="F1542" s="232">
        <v>220</v>
      </c>
      <c r="G1542" s="232">
        <v>19</v>
      </c>
      <c r="H1542" s="232">
        <v>51</v>
      </c>
      <c r="I1542" s="232">
        <v>4</v>
      </c>
      <c r="J1542" s="232">
        <v>669</v>
      </c>
    </row>
    <row r="1543" spans="3:10" x14ac:dyDescent="0.35">
      <c r="C1543" s="228"/>
      <c r="D1543" s="233">
        <v>1537</v>
      </c>
      <c r="E1543" s="230"/>
      <c r="F1543" s="232"/>
      <c r="G1543" s="232"/>
      <c r="H1543" s="232"/>
      <c r="I1543" s="232"/>
      <c r="J1543" s="232"/>
    </row>
    <row r="1544" spans="3:10" x14ac:dyDescent="0.35">
      <c r="C1544" s="228"/>
      <c r="D1544" s="233">
        <v>1538</v>
      </c>
      <c r="E1544" s="230"/>
      <c r="F1544" s="232"/>
      <c r="G1544" s="232"/>
      <c r="H1544" s="232"/>
      <c r="I1544" s="232"/>
      <c r="J1544" s="232"/>
    </row>
    <row r="1545" spans="3:10" x14ac:dyDescent="0.35">
      <c r="C1545" s="228"/>
      <c r="D1545" s="233">
        <v>1539</v>
      </c>
      <c r="E1545" s="230"/>
      <c r="F1545" s="232"/>
      <c r="G1545" s="232"/>
      <c r="H1545" s="232"/>
      <c r="I1545" s="232"/>
      <c r="J1545" s="232"/>
    </row>
    <row r="1546" spans="3:10" x14ac:dyDescent="0.35">
      <c r="C1546" s="228"/>
      <c r="D1546" s="233">
        <v>1540</v>
      </c>
      <c r="E1546" s="230"/>
      <c r="F1546" s="232">
        <v>6821</v>
      </c>
      <c r="G1546" s="232">
        <v>13316</v>
      </c>
      <c r="H1546" s="232">
        <v>3782</v>
      </c>
      <c r="I1546" s="232">
        <v>252</v>
      </c>
      <c r="J1546" s="232">
        <v>9141</v>
      </c>
    </row>
    <row r="1547" spans="3:10" x14ac:dyDescent="0.35">
      <c r="C1547" s="228" t="s">
        <v>749</v>
      </c>
      <c r="D1547" s="233">
        <v>1541</v>
      </c>
      <c r="E1547" s="230" t="s">
        <v>845</v>
      </c>
      <c r="F1547" s="232">
        <v>0</v>
      </c>
      <c r="G1547" s="232">
        <v>1861</v>
      </c>
      <c r="H1547" s="232">
        <v>400</v>
      </c>
      <c r="I1547" s="232">
        <v>0</v>
      </c>
      <c r="J1547" s="232">
        <v>179</v>
      </c>
    </row>
    <row r="1548" spans="3:10" x14ac:dyDescent="0.35">
      <c r="C1548" s="228"/>
      <c r="D1548" s="233">
        <v>1542</v>
      </c>
      <c r="E1548" s="230" t="s">
        <v>647</v>
      </c>
      <c r="F1548" s="232">
        <v>0</v>
      </c>
      <c r="G1548" s="232">
        <v>1939</v>
      </c>
      <c r="H1548" s="232">
        <v>488</v>
      </c>
      <c r="I1548" s="232">
        <v>0</v>
      </c>
      <c r="J1548" s="232">
        <v>191</v>
      </c>
    </row>
    <row r="1549" spans="3:10" x14ac:dyDescent="0.35">
      <c r="C1549" s="228"/>
      <c r="D1549" s="233">
        <v>1543</v>
      </c>
      <c r="E1549" s="230" t="s">
        <v>648</v>
      </c>
      <c r="F1549" s="232">
        <v>0</v>
      </c>
      <c r="G1549" s="232">
        <v>1821</v>
      </c>
      <c r="H1549" s="232">
        <v>514</v>
      </c>
      <c r="I1549" s="232">
        <v>0</v>
      </c>
      <c r="J1549" s="232">
        <v>216</v>
      </c>
    </row>
    <row r="1550" spans="3:10" x14ac:dyDescent="0.35">
      <c r="C1550" s="228"/>
      <c r="D1550" s="231">
        <v>1544</v>
      </c>
      <c r="E1550" s="230" t="s">
        <v>846</v>
      </c>
      <c r="F1550" s="232">
        <v>52</v>
      </c>
      <c r="G1550" s="232">
        <v>1528</v>
      </c>
      <c r="H1550" s="232">
        <v>540</v>
      </c>
      <c r="I1550" s="232">
        <v>40</v>
      </c>
      <c r="J1550" s="232">
        <v>359</v>
      </c>
    </row>
    <row r="1551" spans="3:10" x14ac:dyDescent="0.35">
      <c r="C1551" s="228"/>
      <c r="D1551" s="233">
        <v>1545</v>
      </c>
      <c r="E1551" s="230" t="s">
        <v>847</v>
      </c>
      <c r="F1551" s="232">
        <v>336</v>
      </c>
      <c r="G1551" s="232">
        <v>710</v>
      </c>
      <c r="H1551" s="232">
        <v>246</v>
      </c>
      <c r="I1551" s="232">
        <v>49</v>
      </c>
      <c r="J1551" s="232">
        <v>826</v>
      </c>
    </row>
    <row r="1552" spans="3:10" x14ac:dyDescent="0.35">
      <c r="C1552" s="228"/>
      <c r="D1552" s="233">
        <v>1546</v>
      </c>
      <c r="E1552" s="230" t="s">
        <v>848</v>
      </c>
      <c r="F1552" s="232">
        <v>497</v>
      </c>
      <c r="G1552" s="232">
        <v>748</v>
      </c>
      <c r="H1552" s="232">
        <v>194</v>
      </c>
      <c r="I1552" s="232">
        <v>24</v>
      </c>
      <c r="J1552" s="232">
        <v>889</v>
      </c>
    </row>
    <row r="1553" spans="3:10" x14ac:dyDescent="0.35">
      <c r="C1553" s="228"/>
      <c r="D1553" s="233">
        <v>1547</v>
      </c>
      <c r="E1553" s="230" t="s">
        <v>849</v>
      </c>
      <c r="F1553" s="232">
        <v>297</v>
      </c>
      <c r="G1553" s="232">
        <v>1337</v>
      </c>
      <c r="H1553" s="232">
        <v>213</v>
      </c>
      <c r="I1553" s="232">
        <v>10</v>
      </c>
      <c r="J1553" s="232">
        <v>737</v>
      </c>
    </row>
    <row r="1554" spans="3:10" x14ac:dyDescent="0.35">
      <c r="C1554" s="228"/>
      <c r="D1554" s="233">
        <v>1548</v>
      </c>
      <c r="E1554" s="230" t="s">
        <v>850</v>
      </c>
      <c r="F1554" s="232">
        <v>170</v>
      </c>
      <c r="G1554" s="232">
        <v>1367</v>
      </c>
      <c r="H1554" s="232">
        <v>210</v>
      </c>
      <c r="I1554" s="232">
        <v>5</v>
      </c>
      <c r="J1554" s="232">
        <v>621</v>
      </c>
    </row>
    <row r="1555" spans="3:10" x14ac:dyDescent="0.35">
      <c r="C1555" s="228"/>
      <c r="D1555" s="233">
        <v>1549</v>
      </c>
      <c r="E1555" s="230" t="s">
        <v>851</v>
      </c>
      <c r="F1555" s="232">
        <v>161</v>
      </c>
      <c r="G1555" s="232">
        <v>1457</v>
      </c>
      <c r="H1555" s="232">
        <v>259</v>
      </c>
      <c r="I1555" s="232">
        <v>11</v>
      </c>
      <c r="J1555" s="232">
        <v>600</v>
      </c>
    </row>
    <row r="1556" spans="3:10" x14ac:dyDescent="0.35">
      <c r="C1556" s="228"/>
      <c r="D1556" s="233">
        <v>1550</v>
      </c>
      <c r="E1556" s="228" t="s">
        <v>852</v>
      </c>
      <c r="F1556" s="232">
        <v>388</v>
      </c>
      <c r="G1556" s="232">
        <v>1336</v>
      </c>
      <c r="H1556" s="232">
        <v>275</v>
      </c>
      <c r="I1556" s="232">
        <v>16</v>
      </c>
      <c r="J1556" s="232">
        <v>691</v>
      </c>
    </row>
    <row r="1557" spans="3:10" x14ac:dyDescent="0.35">
      <c r="C1557" s="228"/>
      <c r="D1557" s="233">
        <v>1551</v>
      </c>
      <c r="E1557" s="228" t="s">
        <v>853</v>
      </c>
      <c r="F1557" s="228">
        <v>816</v>
      </c>
      <c r="G1557" s="228">
        <v>1035</v>
      </c>
      <c r="H1557" s="228">
        <v>231</v>
      </c>
      <c r="I1557" s="228">
        <v>27</v>
      </c>
      <c r="J1557" s="228">
        <v>784</v>
      </c>
    </row>
    <row r="1558" spans="3:10" x14ac:dyDescent="0.35">
      <c r="C1558" s="228"/>
      <c r="D1558" s="231">
        <v>1552</v>
      </c>
      <c r="E1558" s="228" t="s">
        <v>854</v>
      </c>
      <c r="F1558" s="228">
        <v>1383</v>
      </c>
      <c r="G1558" s="228">
        <v>651</v>
      </c>
      <c r="H1558" s="228">
        <v>177</v>
      </c>
      <c r="I1558" s="228">
        <v>17</v>
      </c>
      <c r="J1558" s="228">
        <v>949</v>
      </c>
    </row>
    <row r="1559" spans="3:10" x14ac:dyDescent="0.35">
      <c r="C1559" s="228"/>
      <c r="D1559" s="233">
        <v>1553</v>
      </c>
      <c r="E1559" s="228" t="s">
        <v>855</v>
      </c>
      <c r="F1559" s="228">
        <v>1690</v>
      </c>
      <c r="G1559" s="228">
        <v>310</v>
      </c>
      <c r="H1559" s="228">
        <v>115</v>
      </c>
      <c r="I1559" s="228">
        <v>13</v>
      </c>
      <c r="J1559" s="228">
        <v>968</v>
      </c>
    </row>
    <row r="1560" spans="3:10" x14ac:dyDescent="0.35">
      <c r="C1560" s="230"/>
      <c r="D1560" s="233">
        <v>1554</v>
      </c>
      <c r="E1560" s="230" t="s">
        <v>856</v>
      </c>
      <c r="F1560" s="232">
        <v>1639</v>
      </c>
      <c r="G1560" s="232">
        <v>187</v>
      </c>
      <c r="H1560" s="232">
        <v>62</v>
      </c>
      <c r="I1560" s="232">
        <v>16</v>
      </c>
      <c r="J1560" s="232">
        <v>921</v>
      </c>
    </row>
    <row r="1561" spans="3:10" x14ac:dyDescent="0.35">
      <c r="C1561" s="228"/>
      <c r="D1561" s="233">
        <v>1555</v>
      </c>
      <c r="E1561" s="234" t="s">
        <v>857</v>
      </c>
      <c r="F1561" s="232">
        <v>1034</v>
      </c>
      <c r="G1561" s="232">
        <v>93</v>
      </c>
      <c r="H1561" s="232">
        <v>54</v>
      </c>
      <c r="I1561" s="232">
        <v>17</v>
      </c>
      <c r="J1561" s="232">
        <v>679</v>
      </c>
    </row>
    <row r="1562" spans="3:10" x14ac:dyDescent="0.35">
      <c r="C1562" s="228"/>
      <c r="D1562" s="233">
        <v>1556</v>
      </c>
      <c r="E1562" s="237" t="s">
        <v>858</v>
      </c>
      <c r="F1562" s="232">
        <v>725</v>
      </c>
      <c r="G1562" s="232">
        <v>51</v>
      </c>
      <c r="H1562" s="232">
        <v>38</v>
      </c>
      <c r="I1562" s="232">
        <v>12</v>
      </c>
      <c r="J1562" s="232">
        <v>619</v>
      </c>
    </row>
    <row r="1563" spans="3:10" x14ac:dyDescent="0.35">
      <c r="C1563" s="228"/>
      <c r="D1563" s="233">
        <v>1557</v>
      </c>
      <c r="E1563" s="230" t="s">
        <v>859</v>
      </c>
      <c r="F1563" s="232">
        <v>382</v>
      </c>
      <c r="G1563" s="232">
        <v>34</v>
      </c>
      <c r="H1563" s="232">
        <v>35</v>
      </c>
      <c r="I1563" s="232">
        <v>8</v>
      </c>
      <c r="J1563" s="232">
        <v>500</v>
      </c>
    </row>
    <row r="1564" spans="3:10" x14ac:dyDescent="0.35">
      <c r="C1564" s="228"/>
      <c r="D1564" s="233">
        <v>1558</v>
      </c>
      <c r="E1564" s="230" t="s">
        <v>860</v>
      </c>
      <c r="F1564" s="232">
        <v>227</v>
      </c>
      <c r="G1564" s="232">
        <v>40</v>
      </c>
      <c r="H1564" s="232">
        <v>59</v>
      </c>
      <c r="I1564" s="232">
        <v>7</v>
      </c>
      <c r="J1564" s="232">
        <v>671</v>
      </c>
    </row>
    <row r="1565" spans="3:10" x14ac:dyDescent="0.35">
      <c r="C1565" s="228"/>
      <c r="D1565" s="233">
        <v>1559</v>
      </c>
      <c r="E1565" s="230"/>
      <c r="F1565" s="232"/>
      <c r="G1565" s="232"/>
      <c r="H1565" s="232"/>
      <c r="I1565" s="232"/>
      <c r="J1565" s="232"/>
    </row>
    <row r="1566" spans="3:10" x14ac:dyDescent="0.35">
      <c r="C1566" s="228"/>
      <c r="D1566" s="231">
        <v>1560</v>
      </c>
      <c r="E1566" s="230"/>
      <c r="F1566" s="232"/>
      <c r="G1566" s="232"/>
      <c r="H1566" s="232"/>
      <c r="I1566" s="232"/>
      <c r="J1566" s="232"/>
    </row>
    <row r="1567" spans="3:10" x14ac:dyDescent="0.35">
      <c r="C1567" s="228"/>
      <c r="D1567" s="233">
        <v>1561</v>
      </c>
      <c r="E1567" s="230"/>
      <c r="F1567" s="232"/>
      <c r="G1567" s="232"/>
      <c r="H1567" s="232"/>
      <c r="I1567" s="232"/>
      <c r="J1567" s="232"/>
    </row>
    <row r="1568" spans="3:10" x14ac:dyDescent="0.35">
      <c r="C1568" s="228"/>
      <c r="D1568" s="233">
        <v>1562</v>
      </c>
      <c r="E1568" s="230"/>
      <c r="F1568" s="232">
        <v>9797</v>
      </c>
      <c r="G1568" s="232">
        <v>16505</v>
      </c>
      <c r="H1568" s="232">
        <v>4110</v>
      </c>
      <c r="I1568" s="232">
        <v>272</v>
      </c>
      <c r="J1568" s="232">
        <v>11400</v>
      </c>
    </row>
    <row r="1569" spans="3:10" x14ac:dyDescent="0.35">
      <c r="C1569" s="228" t="s">
        <v>750</v>
      </c>
      <c r="D1569" s="233">
        <v>1563</v>
      </c>
      <c r="E1569" s="230" t="s">
        <v>845</v>
      </c>
      <c r="F1569" s="232">
        <v>0</v>
      </c>
      <c r="G1569" s="232">
        <v>172</v>
      </c>
      <c r="H1569" s="232">
        <v>22</v>
      </c>
      <c r="I1569" s="232">
        <v>0</v>
      </c>
      <c r="J1569" s="232">
        <v>18</v>
      </c>
    </row>
    <row r="1570" spans="3:10" x14ac:dyDescent="0.35">
      <c r="C1570" s="228"/>
      <c r="D1570" s="233">
        <v>1564</v>
      </c>
      <c r="E1570" s="230" t="s">
        <v>647</v>
      </c>
      <c r="F1570" s="232">
        <v>0</v>
      </c>
      <c r="G1570" s="232">
        <v>183</v>
      </c>
      <c r="H1570" s="232">
        <v>25</v>
      </c>
      <c r="I1570" s="232">
        <v>0</v>
      </c>
      <c r="J1570" s="232">
        <v>13</v>
      </c>
    </row>
    <row r="1571" spans="3:10" x14ac:dyDescent="0.35">
      <c r="C1571" s="228"/>
      <c r="D1571" s="233">
        <v>1565</v>
      </c>
      <c r="E1571" s="230" t="s">
        <v>648</v>
      </c>
      <c r="F1571" s="232">
        <v>0</v>
      </c>
      <c r="G1571" s="232">
        <v>180</v>
      </c>
      <c r="H1571" s="232">
        <v>38</v>
      </c>
      <c r="I1571" s="232">
        <v>0</v>
      </c>
      <c r="J1571" s="232">
        <v>13</v>
      </c>
    </row>
    <row r="1572" spans="3:10" x14ac:dyDescent="0.35">
      <c r="C1572" s="228"/>
      <c r="D1572" s="233">
        <v>1566</v>
      </c>
      <c r="E1572" s="230" t="s">
        <v>846</v>
      </c>
      <c r="F1572" s="232">
        <v>9</v>
      </c>
      <c r="G1572" s="232">
        <v>134</v>
      </c>
      <c r="H1572" s="232">
        <v>40</v>
      </c>
      <c r="I1572" s="232">
        <v>3</v>
      </c>
      <c r="J1572" s="232">
        <v>19</v>
      </c>
    </row>
    <row r="1573" spans="3:10" x14ac:dyDescent="0.35">
      <c r="C1573" s="228"/>
      <c r="D1573" s="233">
        <v>1567</v>
      </c>
      <c r="E1573" s="230" t="s">
        <v>847</v>
      </c>
      <c r="F1573" s="232">
        <v>27</v>
      </c>
      <c r="G1573" s="232">
        <v>55</v>
      </c>
      <c r="H1573" s="232">
        <v>14</v>
      </c>
      <c r="I1573" s="232">
        <v>8</v>
      </c>
      <c r="J1573" s="232">
        <v>52</v>
      </c>
    </row>
    <row r="1574" spans="3:10" x14ac:dyDescent="0.35">
      <c r="C1574" s="228"/>
      <c r="D1574" s="231">
        <v>1568</v>
      </c>
      <c r="E1574" s="230" t="s">
        <v>848</v>
      </c>
      <c r="F1574" s="232">
        <v>49</v>
      </c>
      <c r="G1574" s="232">
        <v>63</v>
      </c>
      <c r="H1574" s="232">
        <v>7</v>
      </c>
      <c r="I1574" s="232">
        <v>5</v>
      </c>
      <c r="J1574" s="232">
        <v>55</v>
      </c>
    </row>
    <row r="1575" spans="3:10" x14ac:dyDescent="0.35">
      <c r="C1575" s="228"/>
      <c r="D1575" s="233">
        <v>1569</v>
      </c>
      <c r="E1575" s="230" t="s">
        <v>849</v>
      </c>
      <c r="F1575" s="232">
        <v>31</v>
      </c>
      <c r="G1575" s="232">
        <v>113</v>
      </c>
      <c r="H1575" s="232">
        <v>14</v>
      </c>
      <c r="I1575" s="232">
        <v>0</v>
      </c>
      <c r="J1575" s="232">
        <v>21</v>
      </c>
    </row>
    <row r="1576" spans="3:10" x14ac:dyDescent="0.35">
      <c r="C1576" s="228"/>
      <c r="D1576" s="233">
        <v>1570</v>
      </c>
      <c r="E1576" s="230" t="s">
        <v>850</v>
      </c>
      <c r="F1576" s="232">
        <v>10</v>
      </c>
      <c r="G1576" s="232">
        <v>103</v>
      </c>
      <c r="H1576" s="232">
        <v>7</v>
      </c>
      <c r="I1576" s="232">
        <v>0</v>
      </c>
      <c r="J1576" s="232">
        <v>36</v>
      </c>
    </row>
    <row r="1577" spans="3:10" x14ac:dyDescent="0.35">
      <c r="C1577" s="228"/>
      <c r="D1577" s="233">
        <v>1571</v>
      </c>
      <c r="E1577" s="228" t="s">
        <v>851</v>
      </c>
      <c r="F1577" s="232">
        <v>9</v>
      </c>
      <c r="G1577" s="232">
        <v>129</v>
      </c>
      <c r="H1577" s="232">
        <v>26</v>
      </c>
      <c r="I1577" s="232">
        <v>0</v>
      </c>
      <c r="J1577" s="232">
        <v>28</v>
      </c>
    </row>
    <row r="1578" spans="3:10" x14ac:dyDescent="0.35">
      <c r="C1578" s="228"/>
      <c r="D1578" s="233">
        <v>1572</v>
      </c>
      <c r="E1578" s="228" t="s">
        <v>852</v>
      </c>
      <c r="F1578" s="228">
        <v>33</v>
      </c>
      <c r="G1578" s="228">
        <v>155</v>
      </c>
      <c r="H1578" s="228">
        <v>19</v>
      </c>
      <c r="I1578" s="228">
        <v>0</v>
      </c>
      <c r="J1578" s="228">
        <v>43</v>
      </c>
    </row>
    <row r="1579" spans="3:10" x14ac:dyDescent="0.35">
      <c r="C1579" s="228"/>
      <c r="D1579" s="233">
        <v>1573</v>
      </c>
      <c r="E1579" s="228" t="s">
        <v>853</v>
      </c>
      <c r="F1579" s="228">
        <v>104</v>
      </c>
      <c r="G1579" s="228">
        <v>115</v>
      </c>
      <c r="H1579" s="228">
        <v>10</v>
      </c>
      <c r="I1579" s="228">
        <v>4</v>
      </c>
      <c r="J1579" s="228">
        <v>76</v>
      </c>
    </row>
    <row r="1580" spans="3:10" x14ac:dyDescent="0.35">
      <c r="C1580" s="228"/>
      <c r="D1580" s="233">
        <v>1574</v>
      </c>
      <c r="E1580" s="228" t="s">
        <v>854</v>
      </c>
      <c r="F1580" s="228">
        <v>162</v>
      </c>
      <c r="G1580" s="228">
        <v>53</v>
      </c>
      <c r="H1580" s="228">
        <v>12</v>
      </c>
      <c r="I1580" s="228">
        <v>5</v>
      </c>
      <c r="J1580" s="228">
        <v>88</v>
      </c>
    </row>
    <row r="1581" spans="3:10" x14ac:dyDescent="0.35">
      <c r="C1581" s="230"/>
      <c r="D1581" s="233">
        <v>1575</v>
      </c>
      <c r="E1581" s="230" t="s">
        <v>855</v>
      </c>
      <c r="F1581" s="232">
        <v>166</v>
      </c>
      <c r="G1581" s="232">
        <v>13</v>
      </c>
      <c r="H1581" s="232">
        <v>11</v>
      </c>
      <c r="I1581" s="232">
        <v>0</v>
      </c>
      <c r="J1581" s="232">
        <v>79</v>
      </c>
    </row>
    <row r="1582" spans="3:10" x14ac:dyDescent="0.35">
      <c r="C1582" s="228"/>
      <c r="D1582" s="231">
        <v>1576</v>
      </c>
      <c r="E1582" s="234" t="s">
        <v>856</v>
      </c>
      <c r="F1582" s="232">
        <v>149</v>
      </c>
      <c r="G1582" s="232">
        <v>13</v>
      </c>
      <c r="H1582" s="232">
        <v>0</v>
      </c>
      <c r="I1582" s="232">
        <v>3</v>
      </c>
      <c r="J1582" s="232">
        <v>90</v>
      </c>
    </row>
    <row r="1583" spans="3:10" x14ac:dyDescent="0.35">
      <c r="C1583" s="228"/>
      <c r="D1583" s="233">
        <v>1577</v>
      </c>
      <c r="E1583" s="237" t="s">
        <v>857</v>
      </c>
      <c r="F1583" s="232">
        <v>112</v>
      </c>
      <c r="G1583" s="232">
        <v>7</v>
      </c>
      <c r="H1583" s="232">
        <v>4</v>
      </c>
      <c r="I1583" s="232">
        <v>0</v>
      </c>
      <c r="J1583" s="232">
        <v>79</v>
      </c>
    </row>
    <row r="1584" spans="3:10" x14ac:dyDescent="0.35">
      <c r="C1584" s="228"/>
      <c r="D1584" s="233">
        <v>1578</v>
      </c>
      <c r="E1584" s="230" t="s">
        <v>858</v>
      </c>
      <c r="F1584" s="232">
        <v>90</v>
      </c>
      <c r="G1584" s="232">
        <v>6</v>
      </c>
      <c r="H1584" s="232">
        <v>8</v>
      </c>
      <c r="I1584" s="232">
        <v>3</v>
      </c>
      <c r="J1584" s="232">
        <v>75</v>
      </c>
    </row>
    <row r="1585" spans="3:10" x14ac:dyDescent="0.35">
      <c r="C1585" s="228"/>
      <c r="D1585" s="233">
        <v>1579</v>
      </c>
      <c r="E1585" s="230" t="s">
        <v>859</v>
      </c>
      <c r="F1585" s="232">
        <v>52</v>
      </c>
      <c r="G1585" s="232">
        <v>0</v>
      </c>
      <c r="H1585" s="232">
        <v>4</v>
      </c>
      <c r="I1585" s="232">
        <v>4</v>
      </c>
      <c r="J1585" s="232">
        <v>58</v>
      </c>
    </row>
    <row r="1586" spans="3:10" x14ac:dyDescent="0.35">
      <c r="C1586" s="228"/>
      <c r="D1586" s="233">
        <v>1580</v>
      </c>
      <c r="E1586" s="230" t="s">
        <v>860</v>
      </c>
      <c r="F1586" s="232">
        <v>24</v>
      </c>
      <c r="G1586" s="232">
        <v>4</v>
      </c>
      <c r="H1586" s="232">
        <v>7</v>
      </c>
      <c r="I1586" s="232">
        <v>0</v>
      </c>
      <c r="J1586" s="232">
        <v>93</v>
      </c>
    </row>
    <row r="1587" spans="3:10" x14ac:dyDescent="0.35">
      <c r="C1587" s="228"/>
      <c r="D1587" s="233">
        <v>1581</v>
      </c>
      <c r="E1587" s="230"/>
      <c r="F1587" s="232"/>
      <c r="G1587" s="232"/>
      <c r="H1587" s="232"/>
      <c r="I1587" s="232"/>
      <c r="J1587" s="232"/>
    </row>
    <row r="1588" spans="3:10" x14ac:dyDescent="0.35">
      <c r="C1588" s="228"/>
      <c r="D1588" s="233">
        <v>1582</v>
      </c>
      <c r="E1588" s="230"/>
      <c r="F1588" s="232"/>
      <c r="G1588" s="232"/>
      <c r="H1588" s="232"/>
      <c r="I1588" s="232"/>
      <c r="J1588" s="232"/>
    </row>
    <row r="1589" spans="3:10" x14ac:dyDescent="0.35">
      <c r="C1589" s="228"/>
      <c r="D1589" s="233">
        <v>1583</v>
      </c>
      <c r="E1589" s="230"/>
      <c r="F1589" s="232"/>
      <c r="G1589" s="232"/>
      <c r="H1589" s="232"/>
      <c r="I1589" s="232"/>
      <c r="J1589" s="232"/>
    </row>
    <row r="1590" spans="3:10" x14ac:dyDescent="0.35">
      <c r="C1590" s="228"/>
      <c r="D1590" s="231">
        <v>1584</v>
      </c>
      <c r="E1590" s="230"/>
      <c r="F1590" s="232">
        <v>1027</v>
      </c>
      <c r="G1590" s="232">
        <v>1498</v>
      </c>
      <c r="H1590" s="232">
        <v>268</v>
      </c>
      <c r="I1590" s="232">
        <v>35</v>
      </c>
      <c r="J1590" s="232">
        <v>936</v>
      </c>
    </row>
    <row r="1591" spans="3:10" x14ac:dyDescent="0.35">
      <c r="C1591" s="228" t="s">
        <v>751</v>
      </c>
      <c r="D1591" s="233">
        <v>1585</v>
      </c>
      <c r="E1591" s="230" t="s">
        <v>845</v>
      </c>
      <c r="F1591" s="232">
        <v>0</v>
      </c>
      <c r="G1591" s="232">
        <v>7866</v>
      </c>
      <c r="H1591" s="232">
        <v>513</v>
      </c>
      <c r="I1591" s="232">
        <v>0</v>
      </c>
      <c r="J1591" s="232">
        <v>521</v>
      </c>
    </row>
    <row r="1592" spans="3:10" x14ac:dyDescent="0.35">
      <c r="C1592" s="228"/>
      <c r="D1592" s="233">
        <v>1586</v>
      </c>
      <c r="E1592" s="230" t="s">
        <v>647</v>
      </c>
      <c r="F1592" s="232">
        <v>0</v>
      </c>
      <c r="G1592" s="232">
        <v>8022</v>
      </c>
      <c r="H1592" s="232">
        <v>934</v>
      </c>
      <c r="I1592" s="232">
        <v>0</v>
      </c>
      <c r="J1592" s="232">
        <v>415</v>
      </c>
    </row>
    <row r="1593" spans="3:10" x14ac:dyDescent="0.35">
      <c r="C1593" s="228"/>
      <c r="D1593" s="233">
        <v>1587</v>
      </c>
      <c r="E1593" s="230" t="s">
        <v>648</v>
      </c>
      <c r="F1593" s="232">
        <v>0</v>
      </c>
      <c r="G1593" s="232">
        <v>7386</v>
      </c>
      <c r="H1593" s="232">
        <v>1350</v>
      </c>
      <c r="I1593" s="232">
        <v>0</v>
      </c>
      <c r="J1593" s="232">
        <v>422</v>
      </c>
    </row>
    <row r="1594" spans="3:10" x14ac:dyDescent="0.35">
      <c r="C1594" s="228"/>
      <c r="D1594" s="233">
        <v>1588</v>
      </c>
      <c r="E1594" s="230" t="s">
        <v>846</v>
      </c>
      <c r="F1594" s="232">
        <v>135</v>
      </c>
      <c r="G1594" s="232">
        <v>6515</v>
      </c>
      <c r="H1594" s="232">
        <v>1757</v>
      </c>
      <c r="I1594" s="232">
        <v>156</v>
      </c>
      <c r="J1594" s="232">
        <v>2085</v>
      </c>
    </row>
    <row r="1595" spans="3:10" x14ac:dyDescent="0.35">
      <c r="C1595" s="228"/>
      <c r="D1595" s="233">
        <v>1589</v>
      </c>
      <c r="E1595" s="230" t="s">
        <v>847</v>
      </c>
      <c r="F1595" s="232">
        <v>1127</v>
      </c>
      <c r="G1595" s="232">
        <v>4249</v>
      </c>
      <c r="H1595" s="232">
        <v>1395</v>
      </c>
      <c r="I1595" s="232">
        <v>474</v>
      </c>
      <c r="J1595" s="232">
        <v>6261</v>
      </c>
    </row>
    <row r="1596" spans="3:10" x14ac:dyDescent="0.35">
      <c r="C1596" s="228"/>
      <c r="D1596" s="233">
        <v>1590</v>
      </c>
      <c r="E1596" s="230" t="s">
        <v>848</v>
      </c>
      <c r="F1596" s="232">
        <v>3465</v>
      </c>
      <c r="G1596" s="232">
        <v>2709</v>
      </c>
      <c r="H1596" s="232">
        <v>782</v>
      </c>
      <c r="I1596" s="232">
        <v>325</v>
      </c>
      <c r="J1596" s="232">
        <v>4598</v>
      </c>
    </row>
    <row r="1597" spans="3:10" x14ac:dyDescent="0.35">
      <c r="C1597" s="228"/>
      <c r="D1597" s="233">
        <v>1591</v>
      </c>
      <c r="E1597" s="230" t="s">
        <v>849</v>
      </c>
      <c r="F1597" s="232">
        <v>3011</v>
      </c>
      <c r="G1597" s="232">
        <v>4807</v>
      </c>
      <c r="H1597" s="232">
        <v>538</v>
      </c>
      <c r="I1597" s="232">
        <v>181</v>
      </c>
      <c r="J1597" s="232">
        <v>2700</v>
      </c>
    </row>
    <row r="1598" spans="3:10" x14ac:dyDescent="0.35">
      <c r="C1598" s="228"/>
      <c r="D1598" s="231">
        <v>1592</v>
      </c>
      <c r="E1598" s="228" t="s">
        <v>850</v>
      </c>
      <c r="F1598" s="232">
        <v>1278</v>
      </c>
      <c r="G1598" s="232">
        <v>6763</v>
      </c>
      <c r="H1598" s="232">
        <v>644</v>
      </c>
      <c r="I1598" s="232">
        <v>75</v>
      </c>
      <c r="J1598" s="232">
        <v>1741</v>
      </c>
    </row>
    <row r="1599" spans="3:10" x14ac:dyDescent="0.35">
      <c r="C1599" s="228"/>
      <c r="D1599" s="233">
        <v>1593</v>
      </c>
      <c r="E1599" s="228" t="s">
        <v>851</v>
      </c>
      <c r="F1599" s="228">
        <v>893</v>
      </c>
      <c r="G1599" s="228">
        <v>7597</v>
      </c>
      <c r="H1599" s="228">
        <v>944</v>
      </c>
      <c r="I1599" s="228">
        <v>61</v>
      </c>
      <c r="J1599" s="228">
        <v>1748</v>
      </c>
    </row>
    <row r="1600" spans="3:10" x14ac:dyDescent="0.35">
      <c r="C1600" s="228"/>
      <c r="D1600" s="233">
        <v>1594</v>
      </c>
      <c r="E1600" s="228" t="s">
        <v>852</v>
      </c>
      <c r="F1600" s="228">
        <v>749</v>
      </c>
      <c r="G1600" s="228">
        <v>7574</v>
      </c>
      <c r="H1600" s="228">
        <v>1236</v>
      </c>
      <c r="I1600" s="228">
        <v>42</v>
      </c>
      <c r="J1600" s="228">
        <v>1765</v>
      </c>
    </row>
    <row r="1601" spans="3:10" x14ac:dyDescent="0.35">
      <c r="C1601" s="228"/>
      <c r="D1601" s="233">
        <v>1595</v>
      </c>
      <c r="E1601" s="228" t="s">
        <v>853</v>
      </c>
      <c r="F1601" s="228">
        <v>1070</v>
      </c>
      <c r="G1601" s="228">
        <v>5930</v>
      </c>
      <c r="H1601" s="228">
        <v>1144</v>
      </c>
      <c r="I1601" s="228">
        <v>64</v>
      </c>
      <c r="J1601" s="228">
        <v>1883</v>
      </c>
    </row>
    <row r="1602" spans="3:10" x14ac:dyDescent="0.35">
      <c r="C1602" s="230"/>
      <c r="D1602" s="233">
        <v>1596</v>
      </c>
      <c r="E1602" s="230" t="s">
        <v>854</v>
      </c>
      <c r="F1602" s="232">
        <v>2030</v>
      </c>
      <c r="G1602" s="232">
        <v>4260</v>
      </c>
      <c r="H1602" s="232">
        <v>1007</v>
      </c>
      <c r="I1602" s="232">
        <v>84</v>
      </c>
      <c r="J1602" s="232">
        <v>2073</v>
      </c>
    </row>
    <row r="1603" spans="3:10" x14ac:dyDescent="0.35">
      <c r="C1603" s="228"/>
      <c r="D1603" s="233">
        <v>1597</v>
      </c>
      <c r="E1603" s="234" t="s">
        <v>855</v>
      </c>
      <c r="F1603" s="232">
        <v>3003</v>
      </c>
      <c r="G1603" s="232">
        <v>2323</v>
      </c>
      <c r="H1603" s="232">
        <v>645</v>
      </c>
      <c r="I1603" s="232">
        <v>97</v>
      </c>
      <c r="J1603" s="232">
        <v>2238</v>
      </c>
    </row>
    <row r="1604" spans="3:10" x14ac:dyDescent="0.35">
      <c r="C1604" s="228"/>
      <c r="D1604" s="233">
        <v>1598</v>
      </c>
      <c r="E1604" s="237" t="s">
        <v>856</v>
      </c>
      <c r="F1604" s="232">
        <v>3620</v>
      </c>
      <c r="G1604" s="232">
        <v>1241</v>
      </c>
      <c r="H1604" s="232">
        <v>346</v>
      </c>
      <c r="I1604" s="232">
        <v>72</v>
      </c>
      <c r="J1604" s="232">
        <v>2139</v>
      </c>
    </row>
    <row r="1605" spans="3:10" x14ac:dyDescent="0.35">
      <c r="C1605" s="228"/>
      <c r="D1605" s="233">
        <v>1599</v>
      </c>
      <c r="E1605" s="230" t="s">
        <v>857</v>
      </c>
      <c r="F1605" s="232">
        <v>3276</v>
      </c>
      <c r="G1605" s="232">
        <v>671</v>
      </c>
      <c r="H1605" s="232">
        <v>285</v>
      </c>
      <c r="I1605" s="232">
        <v>49</v>
      </c>
      <c r="J1605" s="232">
        <v>1860</v>
      </c>
    </row>
    <row r="1606" spans="3:10" x14ac:dyDescent="0.35">
      <c r="C1606" s="228"/>
      <c r="D1606" s="231">
        <v>1600</v>
      </c>
      <c r="E1606" s="230" t="s">
        <v>858</v>
      </c>
      <c r="F1606" s="232">
        <v>2609</v>
      </c>
      <c r="G1606" s="232">
        <v>472</v>
      </c>
      <c r="H1606" s="232">
        <v>286</v>
      </c>
      <c r="I1606" s="232">
        <v>43</v>
      </c>
      <c r="J1606" s="232">
        <v>1835</v>
      </c>
    </row>
    <row r="1607" spans="3:10" x14ac:dyDescent="0.35">
      <c r="C1607" s="228"/>
      <c r="D1607" s="233">
        <v>1601</v>
      </c>
      <c r="E1607" s="230" t="s">
        <v>859</v>
      </c>
      <c r="F1607" s="232">
        <v>1773</v>
      </c>
      <c r="G1607" s="232">
        <v>302</v>
      </c>
      <c r="H1607" s="232">
        <v>232</v>
      </c>
      <c r="I1607" s="232">
        <v>27</v>
      </c>
      <c r="J1607" s="232">
        <v>1872</v>
      </c>
    </row>
    <row r="1608" spans="3:10" x14ac:dyDescent="0.35">
      <c r="C1608" s="228"/>
      <c r="D1608" s="233">
        <v>1602</v>
      </c>
      <c r="E1608" s="230" t="s">
        <v>860</v>
      </c>
      <c r="F1608" s="232">
        <v>1178</v>
      </c>
      <c r="G1608" s="232">
        <v>213</v>
      </c>
      <c r="H1608" s="232">
        <v>380</v>
      </c>
      <c r="I1608" s="232">
        <v>34</v>
      </c>
      <c r="J1608" s="232">
        <v>3121</v>
      </c>
    </row>
    <row r="1609" spans="3:10" x14ac:dyDescent="0.35">
      <c r="C1609" s="228"/>
      <c r="D1609" s="233">
        <v>1603</v>
      </c>
      <c r="E1609" s="230"/>
      <c r="F1609" s="232"/>
      <c r="G1609" s="232"/>
      <c r="H1609" s="232"/>
      <c r="I1609" s="232"/>
      <c r="J1609" s="232"/>
    </row>
    <row r="1610" spans="3:10" x14ac:dyDescent="0.35">
      <c r="C1610" s="228"/>
      <c r="D1610" s="233">
        <v>1604</v>
      </c>
      <c r="E1610" s="230"/>
      <c r="F1610" s="232"/>
      <c r="G1610" s="232"/>
      <c r="H1610" s="232"/>
      <c r="I1610" s="232"/>
      <c r="J1610" s="232"/>
    </row>
    <row r="1611" spans="3:10" x14ac:dyDescent="0.35">
      <c r="C1611" s="228"/>
      <c r="D1611" s="233">
        <v>1605</v>
      </c>
      <c r="E1611" s="230"/>
      <c r="F1611" s="232"/>
      <c r="G1611" s="232"/>
      <c r="H1611" s="232"/>
      <c r="I1611" s="232"/>
      <c r="J1611" s="232"/>
    </row>
    <row r="1612" spans="3:10" x14ac:dyDescent="0.35">
      <c r="C1612" s="228"/>
      <c r="D1612" s="233">
        <v>1606</v>
      </c>
      <c r="E1612" s="230"/>
      <c r="F1612" s="232">
        <v>29217</v>
      </c>
      <c r="G1612" s="232">
        <v>78900</v>
      </c>
      <c r="H1612" s="232">
        <v>14418</v>
      </c>
      <c r="I1612" s="232">
        <v>1784</v>
      </c>
      <c r="J1612" s="232">
        <v>39277</v>
      </c>
    </row>
    <row r="1613" spans="3:10" x14ac:dyDescent="0.35">
      <c r="C1613" s="228" t="s">
        <v>752</v>
      </c>
      <c r="D1613" s="233">
        <v>1607</v>
      </c>
      <c r="E1613" s="230" t="s">
        <v>845</v>
      </c>
      <c r="F1613" s="232">
        <v>0</v>
      </c>
      <c r="G1613" s="232">
        <v>13634</v>
      </c>
      <c r="H1613" s="232">
        <v>1676</v>
      </c>
      <c r="I1613" s="232">
        <v>0</v>
      </c>
      <c r="J1613" s="232">
        <v>851</v>
      </c>
    </row>
    <row r="1614" spans="3:10" x14ac:dyDescent="0.35">
      <c r="C1614" s="228"/>
      <c r="D1614" s="231">
        <v>1608</v>
      </c>
      <c r="E1614" s="230" t="s">
        <v>647</v>
      </c>
      <c r="F1614" s="232">
        <v>0</v>
      </c>
      <c r="G1614" s="232">
        <v>11058</v>
      </c>
      <c r="H1614" s="232">
        <v>2205</v>
      </c>
      <c r="I1614" s="232">
        <v>0</v>
      </c>
      <c r="J1614" s="232">
        <v>711</v>
      </c>
    </row>
    <row r="1615" spans="3:10" x14ac:dyDescent="0.35">
      <c r="C1615" s="228"/>
      <c r="D1615" s="233">
        <v>1609</v>
      </c>
      <c r="E1615" s="230" t="s">
        <v>648</v>
      </c>
      <c r="F1615" s="232">
        <v>0</v>
      </c>
      <c r="G1615" s="232">
        <v>9066</v>
      </c>
      <c r="H1615" s="232">
        <v>2498</v>
      </c>
      <c r="I1615" s="232">
        <v>0</v>
      </c>
      <c r="J1615" s="232">
        <v>557</v>
      </c>
    </row>
    <row r="1616" spans="3:10" x14ac:dyDescent="0.35">
      <c r="C1616" s="228"/>
      <c r="D1616" s="233">
        <v>1610</v>
      </c>
      <c r="E1616" s="230" t="s">
        <v>846</v>
      </c>
      <c r="F1616" s="232">
        <v>121</v>
      </c>
      <c r="G1616" s="232">
        <v>7981</v>
      </c>
      <c r="H1616" s="232">
        <v>2412</v>
      </c>
      <c r="I1616" s="232">
        <v>127</v>
      </c>
      <c r="J1616" s="232">
        <v>1040</v>
      </c>
    </row>
    <row r="1617" spans="3:10" x14ac:dyDescent="0.35">
      <c r="C1617" s="228"/>
      <c r="D1617" s="233">
        <v>1611</v>
      </c>
      <c r="E1617" s="230" t="s">
        <v>847</v>
      </c>
      <c r="F1617" s="232">
        <v>1260</v>
      </c>
      <c r="G1617" s="232">
        <v>6456</v>
      </c>
      <c r="H1617" s="232">
        <v>2242</v>
      </c>
      <c r="I1617" s="232">
        <v>408</v>
      </c>
      <c r="J1617" s="232">
        <v>3233</v>
      </c>
    </row>
    <row r="1618" spans="3:10" x14ac:dyDescent="0.35">
      <c r="C1618" s="228"/>
      <c r="D1618" s="233">
        <v>1612</v>
      </c>
      <c r="E1618" s="230" t="s">
        <v>848</v>
      </c>
      <c r="F1618" s="232">
        <v>4145</v>
      </c>
      <c r="G1618" s="232">
        <v>6351</v>
      </c>
      <c r="H1618" s="232">
        <v>1582</v>
      </c>
      <c r="I1618" s="232">
        <v>348</v>
      </c>
      <c r="J1618" s="232">
        <v>3360</v>
      </c>
    </row>
    <row r="1619" spans="3:10" x14ac:dyDescent="0.35">
      <c r="C1619" s="228"/>
      <c r="D1619" s="233">
        <v>1613</v>
      </c>
      <c r="E1619" s="228" t="s">
        <v>849</v>
      </c>
      <c r="F1619" s="232">
        <v>3504</v>
      </c>
      <c r="G1619" s="232">
        <v>10234</v>
      </c>
      <c r="H1619" s="232">
        <v>1255</v>
      </c>
      <c r="I1619" s="232">
        <v>213</v>
      </c>
      <c r="J1619" s="232">
        <v>2785</v>
      </c>
    </row>
    <row r="1620" spans="3:10" x14ac:dyDescent="0.35">
      <c r="C1620" s="228"/>
      <c r="D1620" s="233">
        <v>1614</v>
      </c>
      <c r="E1620" s="228" t="s">
        <v>850</v>
      </c>
      <c r="F1620" s="228">
        <v>1629</v>
      </c>
      <c r="G1620" s="228">
        <v>10469</v>
      </c>
      <c r="H1620" s="228">
        <v>1283</v>
      </c>
      <c r="I1620" s="228">
        <v>127</v>
      </c>
      <c r="J1620" s="228">
        <v>2036</v>
      </c>
    </row>
    <row r="1621" spans="3:10" x14ac:dyDescent="0.35">
      <c r="C1621" s="228"/>
      <c r="D1621" s="233">
        <v>1615</v>
      </c>
      <c r="E1621" s="228" t="s">
        <v>851</v>
      </c>
      <c r="F1621" s="228">
        <v>986</v>
      </c>
      <c r="G1621" s="228">
        <v>9407</v>
      </c>
      <c r="H1621" s="228">
        <v>1497</v>
      </c>
      <c r="I1621" s="228">
        <v>80</v>
      </c>
      <c r="J1621" s="228">
        <v>1922</v>
      </c>
    </row>
    <row r="1622" spans="3:10" x14ac:dyDescent="0.35">
      <c r="C1622" s="228"/>
      <c r="D1622" s="231">
        <v>1616</v>
      </c>
      <c r="E1622" s="228" t="s">
        <v>852</v>
      </c>
      <c r="F1622" s="228">
        <v>989</v>
      </c>
      <c r="G1622" s="228">
        <v>8236</v>
      </c>
      <c r="H1622" s="228">
        <v>1708</v>
      </c>
      <c r="I1622" s="228">
        <v>74</v>
      </c>
      <c r="J1622" s="228">
        <v>1809</v>
      </c>
    </row>
    <row r="1623" spans="3:10" x14ac:dyDescent="0.35">
      <c r="C1623" s="230"/>
      <c r="D1623" s="233">
        <v>1617</v>
      </c>
      <c r="E1623" s="230" t="s">
        <v>853</v>
      </c>
      <c r="F1623" s="232">
        <v>1598</v>
      </c>
      <c r="G1623" s="232">
        <v>6692</v>
      </c>
      <c r="H1623" s="232">
        <v>1451</v>
      </c>
      <c r="I1623" s="232">
        <v>92</v>
      </c>
      <c r="J1623" s="232">
        <v>1922</v>
      </c>
    </row>
    <row r="1624" spans="3:10" x14ac:dyDescent="0.35">
      <c r="C1624" s="228"/>
      <c r="D1624" s="233">
        <v>1618</v>
      </c>
      <c r="E1624" s="234" t="s">
        <v>854</v>
      </c>
      <c r="F1624" s="232">
        <v>2717</v>
      </c>
      <c r="G1624" s="232">
        <v>4673</v>
      </c>
      <c r="H1624" s="232">
        <v>1102</v>
      </c>
      <c r="I1624" s="232">
        <v>74</v>
      </c>
      <c r="J1624" s="232">
        <v>2043</v>
      </c>
    </row>
    <row r="1625" spans="3:10" x14ac:dyDescent="0.35">
      <c r="C1625" s="228"/>
      <c r="D1625" s="233">
        <v>1619</v>
      </c>
      <c r="E1625" s="237" t="s">
        <v>855</v>
      </c>
      <c r="F1625" s="232">
        <v>3748</v>
      </c>
      <c r="G1625" s="232">
        <v>2784</v>
      </c>
      <c r="H1625" s="232">
        <v>687</v>
      </c>
      <c r="I1625" s="232">
        <v>72</v>
      </c>
      <c r="J1625" s="232">
        <v>2038</v>
      </c>
    </row>
    <row r="1626" spans="3:10" x14ac:dyDescent="0.35">
      <c r="C1626" s="228"/>
      <c r="D1626" s="233">
        <v>1620</v>
      </c>
      <c r="E1626" s="230" t="s">
        <v>856</v>
      </c>
      <c r="F1626" s="232">
        <v>3938</v>
      </c>
      <c r="G1626" s="232">
        <v>1667</v>
      </c>
      <c r="H1626" s="232">
        <v>485</v>
      </c>
      <c r="I1626" s="232">
        <v>67</v>
      </c>
      <c r="J1626" s="232">
        <v>1844</v>
      </c>
    </row>
    <row r="1627" spans="3:10" x14ac:dyDescent="0.35">
      <c r="C1627" s="228"/>
      <c r="D1627" s="233">
        <v>1621</v>
      </c>
      <c r="E1627" s="230" t="s">
        <v>857</v>
      </c>
      <c r="F1627" s="232">
        <v>2876</v>
      </c>
      <c r="G1627" s="232">
        <v>918</v>
      </c>
      <c r="H1627" s="232">
        <v>331</v>
      </c>
      <c r="I1627" s="232">
        <v>49</v>
      </c>
      <c r="J1627" s="232">
        <v>1410</v>
      </c>
    </row>
    <row r="1628" spans="3:10" x14ac:dyDescent="0.35">
      <c r="C1628" s="228"/>
      <c r="D1628" s="233">
        <v>1622</v>
      </c>
      <c r="E1628" s="230" t="s">
        <v>858</v>
      </c>
      <c r="F1628" s="232">
        <v>1995</v>
      </c>
      <c r="G1628" s="232">
        <v>580</v>
      </c>
      <c r="H1628" s="232">
        <v>282</v>
      </c>
      <c r="I1628" s="232">
        <v>39</v>
      </c>
      <c r="J1628" s="232">
        <v>1263</v>
      </c>
    </row>
    <row r="1629" spans="3:10" x14ac:dyDescent="0.35">
      <c r="C1629" s="228"/>
      <c r="D1629" s="233">
        <v>1623</v>
      </c>
      <c r="E1629" s="230" t="s">
        <v>859</v>
      </c>
      <c r="F1629" s="232">
        <v>1275</v>
      </c>
      <c r="G1629" s="232">
        <v>371</v>
      </c>
      <c r="H1629" s="232">
        <v>258</v>
      </c>
      <c r="I1629" s="232">
        <v>23</v>
      </c>
      <c r="J1629" s="232">
        <v>1159</v>
      </c>
    </row>
    <row r="1630" spans="3:10" x14ac:dyDescent="0.35">
      <c r="C1630" s="228"/>
      <c r="D1630" s="231">
        <v>1624</v>
      </c>
      <c r="E1630" s="230" t="s">
        <v>860</v>
      </c>
      <c r="F1630" s="232">
        <v>509</v>
      </c>
      <c r="G1630" s="232">
        <v>205</v>
      </c>
      <c r="H1630" s="232">
        <v>228</v>
      </c>
      <c r="I1630" s="232">
        <v>20</v>
      </c>
      <c r="J1630" s="232">
        <v>1403</v>
      </c>
    </row>
    <row r="1631" spans="3:10" x14ac:dyDescent="0.35">
      <c r="C1631" s="228"/>
      <c r="D1631" s="233">
        <v>1625</v>
      </c>
      <c r="E1631" s="230"/>
      <c r="F1631" s="232"/>
      <c r="G1631" s="232"/>
      <c r="H1631" s="232"/>
      <c r="I1631" s="232"/>
      <c r="J1631" s="232"/>
    </row>
    <row r="1632" spans="3:10" x14ac:dyDescent="0.35">
      <c r="C1632" s="228"/>
      <c r="D1632" s="233">
        <v>1626</v>
      </c>
      <c r="E1632" s="230"/>
      <c r="F1632" s="232"/>
      <c r="G1632" s="232"/>
      <c r="H1632" s="232"/>
      <c r="I1632" s="232"/>
      <c r="J1632" s="232"/>
    </row>
    <row r="1633" spans="3:10" x14ac:dyDescent="0.35">
      <c r="C1633" s="228"/>
      <c r="D1633" s="233">
        <v>1627</v>
      </c>
      <c r="E1633" s="230"/>
      <c r="F1633" s="232"/>
      <c r="G1633" s="232"/>
      <c r="H1633" s="232"/>
      <c r="I1633" s="232"/>
      <c r="J1633" s="232"/>
    </row>
    <row r="1634" spans="3:10" x14ac:dyDescent="0.35">
      <c r="C1634" s="228"/>
      <c r="D1634" s="233">
        <v>1628</v>
      </c>
      <c r="E1634" s="230"/>
      <c r="F1634" s="232">
        <v>31290</v>
      </c>
      <c r="G1634" s="232">
        <v>110782</v>
      </c>
      <c r="H1634" s="232">
        <v>23182</v>
      </c>
      <c r="I1634" s="232">
        <v>1813</v>
      </c>
      <c r="J1634" s="232">
        <v>31386</v>
      </c>
    </row>
    <row r="1635" spans="3:10" x14ac:dyDescent="0.35">
      <c r="C1635" s="228" t="s">
        <v>753</v>
      </c>
      <c r="D1635" s="233">
        <v>1629</v>
      </c>
      <c r="E1635" s="230" t="s">
        <v>845</v>
      </c>
      <c r="F1635" s="232">
        <v>0</v>
      </c>
      <c r="G1635" s="232">
        <v>2109</v>
      </c>
      <c r="H1635" s="232">
        <v>498</v>
      </c>
      <c r="I1635" s="232">
        <v>0</v>
      </c>
      <c r="J1635" s="232">
        <v>248</v>
      </c>
    </row>
    <row r="1636" spans="3:10" x14ac:dyDescent="0.35">
      <c r="C1636" s="228"/>
      <c r="D1636" s="233">
        <v>1630</v>
      </c>
      <c r="E1636" s="230" t="s">
        <v>647</v>
      </c>
      <c r="F1636" s="232">
        <v>0</v>
      </c>
      <c r="G1636" s="232">
        <v>1900</v>
      </c>
      <c r="H1636" s="232">
        <v>688</v>
      </c>
      <c r="I1636" s="232">
        <v>0</v>
      </c>
      <c r="J1636" s="232">
        <v>162</v>
      </c>
    </row>
    <row r="1637" spans="3:10" x14ac:dyDescent="0.35">
      <c r="C1637" s="228"/>
      <c r="D1637" s="233">
        <v>1631</v>
      </c>
      <c r="E1637" s="230" t="s">
        <v>648</v>
      </c>
      <c r="F1637" s="232">
        <v>0</v>
      </c>
      <c r="G1637" s="232">
        <v>1672</v>
      </c>
      <c r="H1637" s="232">
        <v>697</v>
      </c>
      <c r="I1637" s="232">
        <v>0</v>
      </c>
      <c r="J1637" s="232">
        <v>153</v>
      </c>
    </row>
    <row r="1638" spans="3:10" x14ac:dyDescent="0.35">
      <c r="C1638" s="228"/>
      <c r="D1638" s="231">
        <v>1632</v>
      </c>
      <c r="E1638" s="230" t="s">
        <v>846</v>
      </c>
      <c r="F1638" s="232">
        <v>84</v>
      </c>
      <c r="G1638" s="232">
        <v>1433</v>
      </c>
      <c r="H1638" s="232">
        <v>610</v>
      </c>
      <c r="I1638" s="232">
        <v>37</v>
      </c>
      <c r="J1638" s="232">
        <v>558</v>
      </c>
    </row>
    <row r="1639" spans="3:10" x14ac:dyDescent="0.35">
      <c r="C1639" s="228"/>
      <c r="D1639" s="233">
        <v>1633</v>
      </c>
      <c r="E1639" s="230" t="s">
        <v>847</v>
      </c>
      <c r="F1639" s="232">
        <v>484</v>
      </c>
      <c r="G1639" s="232">
        <v>688</v>
      </c>
      <c r="H1639" s="232">
        <v>324</v>
      </c>
      <c r="I1639" s="232">
        <v>59</v>
      </c>
      <c r="J1639" s="232">
        <v>1187</v>
      </c>
    </row>
    <row r="1640" spans="3:10" x14ac:dyDescent="0.35">
      <c r="C1640" s="228"/>
      <c r="D1640" s="233">
        <v>1634</v>
      </c>
      <c r="E1640" s="228" t="s">
        <v>848</v>
      </c>
      <c r="F1640" s="232">
        <v>699</v>
      </c>
      <c r="G1640" s="232">
        <v>867</v>
      </c>
      <c r="H1640" s="232">
        <v>263</v>
      </c>
      <c r="I1640" s="232">
        <v>32</v>
      </c>
      <c r="J1640" s="232">
        <v>907</v>
      </c>
    </row>
    <row r="1641" spans="3:10" x14ac:dyDescent="0.35">
      <c r="C1641" s="228"/>
      <c r="D1641" s="233">
        <v>1635</v>
      </c>
      <c r="E1641" s="228" t="s">
        <v>849</v>
      </c>
      <c r="F1641" s="228">
        <v>384</v>
      </c>
      <c r="G1641" s="228">
        <v>1364</v>
      </c>
      <c r="H1641" s="228">
        <v>261</v>
      </c>
      <c r="I1641" s="228">
        <v>18</v>
      </c>
      <c r="J1641" s="228">
        <v>654</v>
      </c>
    </row>
    <row r="1642" spans="3:10" x14ac:dyDescent="0.35">
      <c r="C1642" s="228"/>
      <c r="D1642" s="233">
        <v>1636</v>
      </c>
      <c r="E1642" s="228" t="s">
        <v>850</v>
      </c>
      <c r="F1642" s="228">
        <v>209</v>
      </c>
      <c r="G1642" s="228">
        <v>1467</v>
      </c>
      <c r="H1642" s="228">
        <v>277</v>
      </c>
      <c r="I1642" s="228">
        <v>9</v>
      </c>
      <c r="J1642" s="228">
        <v>500</v>
      </c>
    </row>
    <row r="1643" spans="3:10" x14ac:dyDescent="0.35">
      <c r="C1643" s="228"/>
      <c r="D1643" s="233">
        <v>1637</v>
      </c>
      <c r="E1643" s="228" t="s">
        <v>851</v>
      </c>
      <c r="F1643" s="228">
        <v>174</v>
      </c>
      <c r="G1643" s="228">
        <v>1428</v>
      </c>
      <c r="H1643" s="228">
        <v>328</v>
      </c>
      <c r="I1643" s="228">
        <v>7</v>
      </c>
      <c r="J1643" s="228">
        <v>457</v>
      </c>
    </row>
    <row r="1644" spans="3:10" x14ac:dyDescent="0.35">
      <c r="C1644" s="230"/>
      <c r="D1644" s="233">
        <v>1638</v>
      </c>
      <c r="E1644" s="230" t="s">
        <v>852</v>
      </c>
      <c r="F1644" s="232">
        <v>313</v>
      </c>
      <c r="G1644" s="232">
        <v>1301</v>
      </c>
      <c r="H1644" s="232">
        <v>354</v>
      </c>
      <c r="I1644" s="232">
        <v>17</v>
      </c>
      <c r="J1644" s="232">
        <v>537</v>
      </c>
    </row>
    <row r="1645" spans="3:10" x14ac:dyDescent="0.35">
      <c r="C1645" s="228"/>
      <c r="D1645" s="233">
        <v>1639</v>
      </c>
      <c r="E1645" s="234" t="s">
        <v>853</v>
      </c>
      <c r="F1645" s="232">
        <v>610</v>
      </c>
      <c r="G1645" s="232">
        <v>1002</v>
      </c>
      <c r="H1645" s="232">
        <v>250</v>
      </c>
      <c r="I1645" s="232">
        <v>10</v>
      </c>
      <c r="J1645" s="232">
        <v>611</v>
      </c>
    </row>
    <row r="1646" spans="3:10" x14ac:dyDescent="0.35">
      <c r="C1646" s="228"/>
      <c r="D1646" s="231">
        <v>1640</v>
      </c>
      <c r="E1646" s="237" t="s">
        <v>854</v>
      </c>
      <c r="F1646" s="232">
        <v>975</v>
      </c>
      <c r="G1646" s="232">
        <v>512</v>
      </c>
      <c r="H1646" s="232">
        <v>182</v>
      </c>
      <c r="I1646" s="232">
        <v>18</v>
      </c>
      <c r="J1646" s="232">
        <v>669</v>
      </c>
    </row>
    <row r="1647" spans="3:10" x14ac:dyDescent="0.35">
      <c r="C1647" s="228"/>
      <c r="D1647" s="233">
        <v>1641</v>
      </c>
      <c r="E1647" s="230" t="s">
        <v>855</v>
      </c>
      <c r="F1647" s="232">
        <v>1180</v>
      </c>
      <c r="G1647" s="232">
        <v>212</v>
      </c>
      <c r="H1647" s="232">
        <v>95</v>
      </c>
      <c r="I1647" s="232">
        <v>17</v>
      </c>
      <c r="J1647" s="232">
        <v>660</v>
      </c>
    </row>
    <row r="1648" spans="3:10" x14ac:dyDescent="0.35">
      <c r="C1648" s="228"/>
      <c r="D1648" s="233">
        <v>1642</v>
      </c>
      <c r="E1648" s="230" t="s">
        <v>856</v>
      </c>
      <c r="F1648" s="232">
        <v>1060</v>
      </c>
      <c r="G1648" s="232">
        <v>113</v>
      </c>
      <c r="H1648" s="232">
        <v>74</v>
      </c>
      <c r="I1648" s="232">
        <v>16</v>
      </c>
      <c r="J1648" s="232">
        <v>582</v>
      </c>
    </row>
    <row r="1649" spans="3:10" x14ac:dyDescent="0.35">
      <c r="C1649" s="228"/>
      <c r="D1649" s="233">
        <v>1643</v>
      </c>
      <c r="E1649" s="230" t="s">
        <v>857</v>
      </c>
      <c r="F1649" s="232">
        <v>720</v>
      </c>
      <c r="G1649" s="232">
        <v>84</v>
      </c>
      <c r="H1649" s="232">
        <v>50</v>
      </c>
      <c r="I1649" s="232">
        <v>15</v>
      </c>
      <c r="J1649" s="232">
        <v>447</v>
      </c>
    </row>
    <row r="1650" spans="3:10" x14ac:dyDescent="0.35">
      <c r="C1650" s="228"/>
      <c r="D1650" s="233">
        <v>1644</v>
      </c>
      <c r="E1650" s="230" t="s">
        <v>858</v>
      </c>
      <c r="F1650" s="232">
        <v>495</v>
      </c>
      <c r="G1650" s="232">
        <v>42</v>
      </c>
      <c r="H1650" s="232">
        <v>47</v>
      </c>
      <c r="I1650" s="232">
        <v>4</v>
      </c>
      <c r="J1650" s="232">
        <v>376</v>
      </c>
    </row>
    <row r="1651" spans="3:10" x14ac:dyDescent="0.35">
      <c r="C1651" s="228"/>
      <c r="D1651" s="233">
        <v>1645</v>
      </c>
      <c r="E1651" s="230" t="s">
        <v>859</v>
      </c>
      <c r="F1651" s="232">
        <v>288</v>
      </c>
      <c r="G1651" s="232">
        <v>13</v>
      </c>
      <c r="H1651" s="232">
        <v>30</v>
      </c>
      <c r="I1651" s="232">
        <v>7</v>
      </c>
      <c r="J1651" s="232">
        <v>332</v>
      </c>
    </row>
    <row r="1652" spans="3:10" x14ac:dyDescent="0.35">
      <c r="C1652" s="228"/>
      <c r="D1652" s="233">
        <v>1646</v>
      </c>
      <c r="E1652" s="230" t="s">
        <v>860</v>
      </c>
      <c r="F1652" s="232">
        <v>181</v>
      </c>
      <c r="G1652" s="232">
        <v>16</v>
      </c>
      <c r="H1652" s="232">
        <v>43</v>
      </c>
      <c r="I1652" s="232">
        <v>5</v>
      </c>
      <c r="J1652" s="232">
        <v>511</v>
      </c>
    </row>
    <row r="1653" spans="3:10" x14ac:dyDescent="0.35">
      <c r="C1653" s="228"/>
      <c r="D1653" s="233">
        <v>1647</v>
      </c>
      <c r="E1653" s="230"/>
      <c r="F1653" s="232"/>
      <c r="G1653" s="232"/>
      <c r="H1653" s="232"/>
      <c r="I1653" s="232"/>
      <c r="J1653" s="232"/>
    </row>
    <row r="1654" spans="3:10" x14ac:dyDescent="0.35">
      <c r="C1654" s="228"/>
      <c r="D1654" s="231">
        <v>1648</v>
      </c>
      <c r="E1654" s="230"/>
      <c r="F1654" s="232"/>
      <c r="G1654" s="232"/>
      <c r="H1654" s="232"/>
      <c r="I1654" s="232"/>
      <c r="J1654" s="232"/>
    </row>
    <row r="1655" spans="3:10" x14ac:dyDescent="0.35">
      <c r="C1655" s="228"/>
      <c r="D1655" s="233">
        <v>1649</v>
      </c>
      <c r="E1655" s="230"/>
      <c r="F1655" s="232"/>
      <c r="G1655" s="232"/>
      <c r="H1655" s="232"/>
      <c r="I1655" s="232"/>
      <c r="J1655" s="232"/>
    </row>
    <row r="1656" spans="3:10" x14ac:dyDescent="0.35">
      <c r="C1656" s="228"/>
      <c r="D1656" s="233">
        <v>1650</v>
      </c>
      <c r="E1656" s="230"/>
      <c r="F1656" s="232">
        <v>7856</v>
      </c>
      <c r="G1656" s="232">
        <v>16223</v>
      </c>
      <c r="H1656" s="232">
        <v>5071</v>
      </c>
      <c r="I1656" s="232">
        <v>271</v>
      </c>
      <c r="J1656" s="232">
        <v>9551</v>
      </c>
    </row>
    <row r="1657" spans="3:10" x14ac:dyDescent="0.35">
      <c r="C1657" s="228" t="s">
        <v>754</v>
      </c>
      <c r="D1657" s="233">
        <v>1651</v>
      </c>
      <c r="E1657" s="230" t="s">
        <v>845</v>
      </c>
      <c r="F1657" s="232">
        <v>0</v>
      </c>
      <c r="G1657" s="232">
        <v>17940</v>
      </c>
      <c r="H1657" s="232">
        <v>2231</v>
      </c>
      <c r="I1657" s="232">
        <v>0</v>
      </c>
      <c r="J1657" s="232">
        <v>1194</v>
      </c>
    </row>
    <row r="1658" spans="3:10" x14ac:dyDescent="0.35">
      <c r="C1658" s="228"/>
      <c r="D1658" s="233">
        <v>1652</v>
      </c>
      <c r="E1658" s="230" t="s">
        <v>647</v>
      </c>
      <c r="F1658" s="232">
        <v>0</v>
      </c>
      <c r="G1658" s="232">
        <v>14644</v>
      </c>
      <c r="H1658" s="232">
        <v>2799</v>
      </c>
      <c r="I1658" s="232">
        <v>0</v>
      </c>
      <c r="J1658" s="232">
        <v>980</v>
      </c>
    </row>
    <row r="1659" spans="3:10" x14ac:dyDescent="0.35">
      <c r="C1659" s="228"/>
      <c r="D1659" s="233">
        <v>1653</v>
      </c>
      <c r="E1659" s="230" t="s">
        <v>648</v>
      </c>
      <c r="F1659" s="232">
        <v>0</v>
      </c>
      <c r="G1659" s="232">
        <v>10516</v>
      </c>
      <c r="H1659" s="232">
        <v>2824</v>
      </c>
      <c r="I1659" s="232">
        <v>0</v>
      </c>
      <c r="J1659" s="232">
        <v>760</v>
      </c>
    </row>
    <row r="1660" spans="3:10" x14ac:dyDescent="0.35">
      <c r="C1660" s="228"/>
      <c r="D1660" s="233">
        <v>1654</v>
      </c>
      <c r="E1660" s="230" t="s">
        <v>846</v>
      </c>
      <c r="F1660" s="232">
        <v>164</v>
      </c>
      <c r="G1660" s="232">
        <v>8443</v>
      </c>
      <c r="H1660" s="232">
        <v>2851</v>
      </c>
      <c r="I1660" s="232">
        <v>124</v>
      </c>
      <c r="J1660" s="232">
        <v>1246</v>
      </c>
    </row>
    <row r="1661" spans="3:10" x14ac:dyDescent="0.35">
      <c r="C1661" s="228"/>
      <c r="D1661" s="233">
        <v>1655</v>
      </c>
      <c r="E1661" s="228" t="s">
        <v>847</v>
      </c>
      <c r="F1661" s="232">
        <v>1550</v>
      </c>
      <c r="G1661" s="232">
        <v>6250</v>
      </c>
      <c r="H1661" s="232">
        <v>2207</v>
      </c>
      <c r="I1661" s="232">
        <v>363</v>
      </c>
      <c r="J1661" s="232">
        <v>3053</v>
      </c>
    </row>
    <row r="1662" spans="3:10" x14ac:dyDescent="0.35">
      <c r="C1662" s="228"/>
      <c r="D1662" s="231">
        <v>1656</v>
      </c>
      <c r="E1662" s="228" t="s">
        <v>848</v>
      </c>
      <c r="F1662" s="228">
        <v>4671</v>
      </c>
      <c r="G1662" s="228">
        <v>6992</v>
      </c>
      <c r="H1662" s="228">
        <v>1566</v>
      </c>
      <c r="I1662" s="228">
        <v>363</v>
      </c>
      <c r="J1662" s="228">
        <v>3962</v>
      </c>
    </row>
    <row r="1663" spans="3:10" x14ac:dyDescent="0.35">
      <c r="C1663" s="228"/>
      <c r="D1663" s="233">
        <v>1657</v>
      </c>
      <c r="E1663" s="228" t="s">
        <v>849</v>
      </c>
      <c r="F1663" s="228">
        <v>4558</v>
      </c>
      <c r="G1663" s="228">
        <v>13710</v>
      </c>
      <c r="H1663" s="228">
        <v>1429</v>
      </c>
      <c r="I1663" s="228">
        <v>182</v>
      </c>
      <c r="J1663" s="228">
        <v>3653</v>
      </c>
    </row>
    <row r="1664" spans="3:10" x14ac:dyDescent="0.35">
      <c r="C1664" s="228"/>
      <c r="D1664" s="233">
        <v>1658</v>
      </c>
      <c r="E1664" s="228" t="s">
        <v>850</v>
      </c>
      <c r="F1664" s="228">
        <v>2195</v>
      </c>
      <c r="G1664" s="228">
        <v>14048</v>
      </c>
      <c r="H1664" s="228">
        <v>1383</v>
      </c>
      <c r="I1664" s="228">
        <v>97</v>
      </c>
      <c r="J1664" s="228">
        <v>2748</v>
      </c>
    </row>
    <row r="1665" spans="3:10" x14ac:dyDescent="0.35">
      <c r="C1665" s="230"/>
      <c r="D1665" s="233">
        <v>1659</v>
      </c>
      <c r="E1665" s="230" t="s">
        <v>851</v>
      </c>
      <c r="F1665" s="232">
        <v>1418</v>
      </c>
      <c r="G1665" s="232">
        <v>10744</v>
      </c>
      <c r="H1665" s="232">
        <v>1503</v>
      </c>
      <c r="I1665" s="232">
        <v>74</v>
      </c>
      <c r="J1665" s="232">
        <v>2375</v>
      </c>
    </row>
    <row r="1666" spans="3:10" x14ac:dyDescent="0.35">
      <c r="C1666" s="228"/>
      <c r="D1666" s="233">
        <v>1660</v>
      </c>
      <c r="E1666" s="234" t="s">
        <v>852</v>
      </c>
      <c r="F1666" s="232">
        <v>1459</v>
      </c>
      <c r="G1666" s="232">
        <v>8445</v>
      </c>
      <c r="H1666" s="232">
        <v>1619</v>
      </c>
      <c r="I1666" s="232">
        <v>56</v>
      </c>
      <c r="J1666" s="232">
        <v>2175</v>
      </c>
    </row>
    <row r="1667" spans="3:10" x14ac:dyDescent="0.35">
      <c r="C1667" s="228"/>
      <c r="D1667" s="233">
        <v>1661</v>
      </c>
      <c r="E1667" s="237" t="s">
        <v>853</v>
      </c>
      <c r="F1667" s="232">
        <v>1872</v>
      </c>
      <c r="G1667" s="232">
        <v>6349</v>
      </c>
      <c r="H1667" s="232">
        <v>1326</v>
      </c>
      <c r="I1667" s="232">
        <v>60</v>
      </c>
      <c r="J1667" s="232">
        <v>2263</v>
      </c>
    </row>
    <row r="1668" spans="3:10" x14ac:dyDescent="0.35">
      <c r="C1668" s="228"/>
      <c r="D1668" s="233">
        <v>1662</v>
      </c>
      <c r="E1668" s="230" t="s">
        <v>854</v>
      </c>
      <c r="F1668" s="232">
        <v>2877</v>
      </c>
      <c r="G1668" s="232">
        <v>4024</v>
      </c>
      <c r="H1668" s="232">
        <v>923</v>
      </c>
      <c r="I1668" s="232">
        <v>59</v>
      </c>
      <c r="J1668" s="232">
        <v>2417</v>
      </c>
    </row>
    <row r="1669" spans="3:10" x14ac:dyDescent="0.35">
      <c r="C1669" s="228"/>
      <c r="D1669" s="233">
        <v>1663</v>
      </c>
      <c r="E1669" s="230" t="s">
        <v>855</v>
      </c>
      <c r="F1669" s="232">
        <v>3457</v>
      </c>
      <c r="G1669" s="232">
        <v>2119</v>
      </c>
      <c r="H1669" s="232">
        <v>606</v>
      </c>
      <c r="I1669" s="232">
        <v>50</v>
      </c>
      <c r="J1669" s="232">
        <v>2411</v>
      </c>
    </row>
    <row r="1670" spans="3:10" x14ac:dyDescent="0.35">
      <c r="C1670" s="228"/>
      <c r="D1670" s="231">
        <v>1664</v>
      </c>
      <c r="E1670" s="230" t="s">
        <v>856</v>
      </c>
      <c r="F1670" s="232">
        <v>3160</v>
      </c>
      <c r="G1670" s="232">
        <v>1143</v>
      </c>
      <c r="H1670" s="232">
        <v>378</v>
      </c>
      <c r="I1670" s="232">
        <v>62</v>
      </c>
      <c r="J1670" s="232">
        <v>2037</v>
      </c>
    </row>
    <row r="1671" spans="3:10" x14ac:dyDescent="0.35">
      <c r="C1671" s="228"/>
      <c r="D1671" s="233">
        <v>1665</v>
      </c>
      <c r="E1671" s="230" t="s">
        <v>857</v>
      </c>
      <c r="F1671" s="232">
        <v>1974</v>
      </c>
      <c r="G1671" s="232">
        <v>545</v>
      </c>
      <c r="H1671" s="232">
        <v>221</v>
      </c>
      <c r="I1671" s="232">
        <v>28</v>
      </c>
      <c r="J1671" s="232">
        <v>1334</v>
      </c>
    </row>
    <row r="1672" spans="3:10" x14ac:dyDescent="0.35">
      <c r="C1672" s="228"/>
      <c r="D1672" s="233">
        <v>1666</v>
      </c>
      <c r="E1672" s="230" t="s">
        <v>858</v>
      </c>
      <c r="F1672" s="232">
        <v>1240</v>
      </c>
      <c r="G1672" s="232">
        <v>335</v>
      </c>
      <c r="H1672" s="232">
        <v>165</v>
      </c>
      <c r="I1672" s="232">
        <v>24</v>
      </c>
      <c r="J1672" s="232">
        <v>955</v>
      </c>
    </row>
    <row r="1673" spans="3:10" x14ac:dyDescent="0.35">
      <c r="C1673" s="228"/>
      <c r="D1673" s="233">
        <v>1667</v>
      </c>
      <c r="E1673" s="230" t="s">
        <v>859</v>
      </c>
      <c r="F1673" s="232">
        <v>628</v>
      </c>
      <c r="G1673" s="232">
        <v>183</v>
      </c>
      <c r="H1673" s="232">
        <v>150</v>
      </c>
      <c r="I1673" s="232">
        <v>7</v>
      </c>
      <c r="J1673" s="232">
        <v>712</v>
      </c>
    </row>
    <row r="1674" spans="3:10" x14ac:dyDescent="0.35">
      <c r="C1674" s="228"/>
      <c r="D1674" s="233">
        <v>1668</v>
      </c>
      <c r="E1674" s="230" t="s">
        <v>860</v>
      </c>
      <c r="F1674" s="232">
        <v>332</v>
      </c>
      <c r="G1674" s="232">
        <v>119</v>
      </c>
      <c r="H1674" s="232">
        <v>144</v>
      </c>
      <c r="I1674" s="232">
        <v>6</v>
      </c>
      <c r="J1674" s="232">
        <v>844</v>
      </c>
    </row>
    <row r="1675" spans="3:10" x14ac:dyDescent="0.35">
      <c r="C1675" s="228"/>
      <c r="D1675" s="233">
        <v>1669</v>
      </c>
      <c r="E1675" s="230"/>
      <c r="F1675" s="232"/>
      <c r="G1675" s="232"/>
      <c r="H1675" s="232"/>
      <c r="I1675" s="232"/>
      <c r="J1675" s="232"/>
    </row>
    <row r="1676" spans="3:10" x14ac:dyDescent="0.35">
      <c r="C1676" s="228"/>
      <c r="D1676" s="233">
        <v>1670</v>
      </c>
      <c r="E1676" s="230"/>
      <c r="F1676" s="232"/>
      <c r="G1676" s="232"/>
      <c r="H1676" s="232"/>
      <c r="I1676" s="232"/>
      <c r="J1676" s="232"/>
    </row>
    <row r="1677" spans="3:10" x14ac:dyDescent="0.35">
      <c r="C1677" s="228"/>
      <c r="D1677" s="233">
        <v>1671</v>
      </c>
      <c r="E1677" s="230"/>
      <c r="F1677" s="232"/>
      <c r="G1677" s="232"/>
      <c r="H1677" s="232"/>
      <c r="I1677" s="232"/>
      <c r="J1677" s="232"/>
    </row>
    <row r="1678" spans="3:10" x14ac:dyDescent="0.35">
      <c r="C1678" s="228"/>
      <c r="D1678" s="231">
        <v>1672</v>
      </c>
      <c r="E1678" s="230"/>
      <c r="F1678" s="232">
        <v>31555</v>
      </c>
      <c r="G1678" s="232">
        <v>126549</v>
      </c>
      <c r="H1678" s="232">
        <v>24325</v>
      </c>
      <c r="I1678" s="232">
        <v>1555</v>
      </c>
      <c r="J1678" s="232">
        <v>35119</v>
      </c>
    </row>
    <row r="1679" spans="3:10" x14ac:dyDescent="0.35">
      <c r="C1679" s="228" t="s">
        <v>755</v>
      </c>
      <c r="D1679" s="233">
        <v>1673</v>
      </c>
      <c r="E1679" s="230" t="s">
        <v>845</v>
      </c>
      <c r="F1679" s="232">
        <v>0</v>
      </c>
      <c r="G1679" s="232">
        <v>3098</v>
      </c>
      <c r="H1679" s="232">
        <v>499</v>
      </c>
      <c r="I1679" s="232">
        <v>0</v>
      </c>
      <c r="J1679" s="232">
        <v>381</v>
      </c>
    </row>
    <row r="1680" spans="3:10" x14ac:dyDescent="0.35">
      <c r="C1680" s="228"/>
      <c r="D1680" s="233">
        <v>1674</v>
      </c>
      <c r="E1680" s="230" t="s">
        <v>647</v>
      </c>
      <c r="F1680" s="232">
        <v>0</v>
      </c>
      <c r="G1680" s="232">
        <v>2288</v>
      </c>
      <c r="H1680" s="232">
        <v>573</v>
      </c>
      <c r="I1680" s="232">
        <v>0</v>
      </c>
      <c r="J1680" s="232">
        <v>281</v>
      </c>
    </row>
    <row r="1681" spans="3:10" x14ac:dyDescent="0.35">
      <c r="C1681" s="228"/>
      <c r="D1681" s="233">
        <v>1675</v>
      </c>
      <c r="E1681" s="230" t="s">
        <v>648</v>
      </c>
      <c r="F1681" s="232">
        <v>0</v>
      </c>
      <c r="G1681" s="232">
        <v>1704</v>
      </c>
      <c r="H1681" s="232">
        <v>596</v>
      </c>
      <c r="I1681" s="232">
        <v>0</v>
      </c>
      <c r="J1681" s="232">
        <v>286</v>
      </c>
    </row>
    <row r="1682" spans="3:10" x14ac:dyDescent="0.35">
      <c r="C1682" s="228"/>
      <c r="D1682" s="233">
        <v>1676</v>
      </c>
      <c r="E1682" s="228" t="s">
        <v>846</v>
      </c>
      <c r="F1682" s="232">
        <v>44</v>
      </c>
      <c r="G1682" s="232">
        <v>1234</v>
      </c>
      <c r="H1682" s="232">
        <v>655</v>
      </c>
      <c r="I1682" s="232">
        <v>81</v>
      </c>
      <c r="J1682" s="232">
        <v>808</v>
      </c>
    </row>
    <row r="1683" spans="3:10" x14ac:dyDescent="0.35">
      <c r="C1683" s="228"/>
      <c r="D1683" s="233">
        <v>1677</v>
      </c>
      <c r="E1683" s="228" t="s">
        <v>847</v>
      </c>
      <c r="F1683" s="232">
        <v>917</v>
      </c>
      <c r="G1683" s="232">
        <v>836</v>
      </c>
      <c r="H1683" s="232">
        <v>537</v>
      </c>
      <c r="I1683" s="232">
        <v>338</v>
      </c>
      <c r="J1683" s="232">
        <v>4749</v>
      </c>
    </row>
    <row r="1684" spans="3:10" x14ac:dyDescent="0.35">
      <c r="C1684" s="228"/>
      <c r="D1684" s="233">
        <v>1678</v>
      </c>
      <c r="E1684" s="228" t="s">
        <v>848</v>
      </c>
      <c r="F1684" s="232">
        <v>4372</v>
      </c>
      <c r="G1684" s="232">
        <v>593</v>
      </c>
      <c r="H1684" s="232">
        <v>334</v>
      </c>
      <c r="I1684" s="232">
        <v>341</v>
      </c>
      <c r="J1684" s="232">
        <v>8559</v>
      </c>
    </row>
    <row r="1685" spans="3:10" x14ac:dyDescent="0.35">
      <c r="C1685" s="228"/>
      <c r="D1685" s="233">
        <v>1679</v>
      </c>
      <c r="E1685" s="228" t="s">
        <v>849</v>
      </c>
      <c r="F1685" s="232">
        <v>4591</v>
      </c>
      <c r="G1685" s="232">
        <v>1388</v>
      </c>
      <c r="H1685" s="232">
        <v>269</v>
      </c>
      <c r="I1685" s="232">
        <v>191</v>
      </c>
      <c r="J1685" s="232">
        <v>5965</v>
      </c>
    </row>
    <row r="1686" spans="3:10" x14ac:dyDescent="0.35">
      <c r="C1686" s="228"/>
      <c r="D1686" s="233">
        <v>1680</v>
      </c>
      <c r="E1686" s="228" t="s">
        <v>850</v>
      </c>
      <c r="F1686" s="232">
        <v>2092</v>
      </c>
      <c r="G1686" s="232">
        <v>2293</v>
      </c>
      <c r="H1686" s="232">
        <v>314</v>
      </c>
      <c r="I1686" s="232">
        <v>80</v>
      </c>
      <c r="J1686" s="232">
        <v>3313</v>
      </c>
    </row>
    <row r="1687" spans="3:10" x14ac:dyDescent="0.35">
      <c r="C1687" s="228"/>
      <c r="D1687" s="233">
        <v>1681</v>
      </c>
      <c r="E1687" s="228" t="s">
        <v>851</v>
      </c>
      <c r="F1687" s="232">
        <v>1096</v>
      </c>
      <c r="G1687" s="232">
        <v>2233</v>
      </c>
      <c r="H1687" s="232">
        <v>409</v>
      </c>
      <c r="I1687" s="232">
        <v>49</v>
      </c>
      <c r="J1687" s="232">
        <v>2185</v>
      </c>
    </row>
    <row r="1688" spans="3:10" x14ac:dyDescent="0.35">
      <c r="C1688" s="228"/>
      <c r="D1688" s="233">
        <v>1682</v>
      </c>
      <c r="E1688" s="228" t="s">
        <v>852</v>
      </c>
      <c r="F1688" s="232">
        <v>920</v>
      </c>
      <c r="G1688" s="232">
        <v>1935</v>
      </c>
      <c r="H1688" s="232">
        <v>520</v>
      </c>
      <c r="I1688" s="232">
        <v>28</v>
      </c>
      <c r="J1688" s="232">
        <v>1987</v>
      </c>
    </row>
    <row r="1689" spans="3:10" x14ac:dyDescent="0.35">
      <c r="C1689" s="228"/>
      <c r="D1689" s="233">
        <v>1683</v>
      </c>
      <c r="E1689" s="228" t="s">
        <v>853</v>
      </c>
      <c r="F1689" s="232">
        <v>835</v>
      </c>
      <c r="G1689" s="232">
        <v>1505</v>
      </c>
      <c r="H1689" s="232">
        <v>453</v>
      </c>
      <c r="I1689" s="232">
        <v>38</v>
      </c>
      <c r="J1689" s="232">
        <v>1763</v>
      </c>
    </row>
    <row r="1690" spans="3:10" x14ac:dyDescent="0.35">
      <c r="C1690" s="228"/>
      <c r="D1690" s="233">
        <v>1684</v>
      </c>
      <c r="E1690" s="228" t="s">
        <v>854</v>
      </c>
      <c r="F1690" s="232">
        <v>987</v>
      </c>
      <c r="G1690" s="232">
        <v>1077</v>
      </c>
      <c r="H1690" s="232">
        <v>430</v>
      </c>
      <c r="I1690" s="232">
        <v>52</v>
      </c>
      <c r="J1690" s="232">
        <v>1701</v>
      </c>
    </row>
    <row r="1691" spans="3:10" x14ac:dyDescent="0.35">
      <c r="C1691" s="228"/>
      <c r="D1691" s="233">
        <v>1685</v>
      </c>
      <c r="E1691" s="228" t="s">
        <v>855</v>
      </c>
      <c r="F1691" s="232">
        <v>1179</v>
      </c>
      <c r="G1691" s="232">
        <v>567</v>
      </c>
      <c r="H1691" s="232">
        <v>229</v>
      </c>
      <c r="I1691" s="232">
        <v>42</v>
      </c>
      <c r="J1691" s="232">
        <v>1667</v>
      </c>
    </row>
    <row r="1692" spans="3:10" x14ac:dyDescent="0.35">
      <c r="C1692" s="228"/>
      <c r="D1692" s="233">
        <v>1686</v>
      </c>
      <c r="E1692" s="228" t="s">
        <v>856</v>
      </c>
      <c r="F1692" s="232">
        <v>1231</v>
      </c>
      <c r="G1692" s="232">
        <v>308</v>
      </c>
      <c r="H1692" s="232">
        <v>166</v>
      </c>
      <c r="I1692" s="232">
        <v>42</v>
      </c>
      <c r="J1692" s="232">
        <v>1502</v>
      </c>
    </row>
    <row r="1693" spans="3:10" x14ac:dyDescent="0.35">
      <c r="C1693" s="228"/>
      <c r="D1693" s="233">
        <v>1687</v>
      </c>
      <c r="E1693" s="228" t="s">
        <v>857</v>
      </c>
      <c r="F1693" s="232">
        <v>854</v>
      </c>
      <c r="G1693" s="232">
        <v>167</v>
      </c>
      <c r="H1693" s="232">
        <v>105</v>
      </c>
      <c r="I1693" s="232">
        <v>29</v>
      </c>
      <c r="J1693" s="232">
        <v>1159</v>
      </c>
    </row>
    <row r="1694" spans="3:10" x14ac:dyDescent="0.35">
      <c r="C1694" s="228"/>
      <c r="D1694" s="233">
        <v>1688</v>
      </c>
      <c r="E1694" s="228" t="s">
        <v>858</v>
      </c>
      <c r="F1694" s="232">
        <v>537</v>
      </c>
      <c r="G1694" s="232">
        <v>105</v>
      </c>
      <c r="H1694" s="232">
        <v>94</v>
      </c>
      <c r="I1694" s="232">
        <v>28</v>
      </c>
      <c r="J1694" s="232">
        <v>871</v>
      </c>
    </row>
    <row r="1695" spans="3:10" x14ac:dyDescent="0.35">
      <c r="C1695" s="228"/>
      <c r="D1695" s="233">
        <v>1689</v>
      </c>
      <c r="E1695" s="228" t="s">
        <v>859</v>
      </c>
      <c r="F1695" s="232">
        <v>309</v>
      </c>
      <c r="G1695" s="232">
        <v>101</v>
      </c>
      <c r="H1695" s="232">
        <v>122</v>
      </c>
      <c r="I1695" s="232">
        <v>26</v>
      </c>
      <c r="J1695" s="232">
        <v>692</v>
      </c>
    </row>
    <row r="1696" spans="3:10" x14ac:dyDescent="0.35">
      <c r="C1696" s="228"/>
      <c r="D1696" s="233">
        <v>1690</v>
      </c>
      <c r="E1696" s="228" t="s">
        <v>860</v>
      </c>
      <c r="F1696" s="232">
        <v>213</v>
      </c>
      <c r="G1696" s="232">
        <v>75</v>
      </c>
      <c r="H1696" s="232">
        <v>134</v>
      </c>
      <c r="I1696" s="232">
        <v>13</v>
      </c>
      <c r="J1696" s="232">
        <v>671</v>
      </c>
    </row>
    <row r="1697" spans="3:10" x14ac:dyDescent="0.35">
      <c r="C1697" s="228"/>
      <c r="D1697" s="233">
        <v>1691</v>
      </c>
      <c r="E1697" s="228"/>
      <c r="F1697" s="232"/>
      <c r="G1697" s="232"/>
      <c r="H1697" s="232"/>
      <c r="I1697" s="232"/>
      <c r="J1697" s="232"/>
    </row>
    <row r="1698" spans="3:10" x14ac:dyDescent="0.35">
      <c r="C1698" s="228"/>
      <c r="D1698" s="233">
        <v>1692</v>
      </c>
      <c r="E1698" s="228"/>
      <c r="F1698" s="232"/>
      <c r="G1698" s="232"/>
      <c r="H1698" s="232"/>
      <c r="I1698" s="232"/>
      <c r="J1698" s="232"/>
    </row>
    <row r="1699" spans="3:10" x14ac:dyDescent="0.35">
      <c r="C1699" s="228"/>
      <c r="D1699" s="233">
        <v>1693</v>
      </c>
      <c r="E1699" s="228"/>
      <c r="F1699" s="232"/>
      <c r="G1699" s="232"/>
      <c r="H1699" s="232"/>
      <c r="I1699" s="232"/>
      <c r="J1699" s="232"/>
    </row>
    <row r="1700" spans="3:10" x14ac:dyDescent="0.35">
      <c r="C1700" s="228"/>
      <c r="D1700" s="233">
        <v>1694</v>
      </c>
      <c r="E1700" s="228"/>
      <c r="F1700" s="232">
        <v>20177</v>
      </c>
      <c r="G1700" s="232">
        <v>21507</v>
      </c>
      <c r="H1700" s="232">
        <v>6439</v>
      </c>
      <c r="I1700" s="232">
        <v>1378</v>
      </c>
      <c r="J1700" s="232">
        <v>38540</v>
      </c>
    </row>
    <row r="1701" spans="3:10" x14ac:dyDescent="0.35">
      <c r="C1701" s="228" t="s">
        <v>756</v>
      </c>
      <c r="D1701" s="233">
        <v>1695</v>
      </c>
      <c r="E1701" s="228" t="s">
        <v>845</v>
      </c>
      <c r="F1701" s="232">
        <v>0</v>
      </c>
      <c r="G1701" s="232">
        <v>7622</v>
      </c>
      <c r="H1701" s="232">
        <v>910</v>
      </c>
      <c r="I1701" s="232">
        <v>0</v>
      </c>
      <c r="J1701" s="232">
        <v>528</v>
      </c>
    </row>
    <row r="1702" spans="3:10" x14ac:dyDescent="0.35">
      <c r="C1702" s="228"/>
      <c r="D1702" s="233">
        <v>1696</v>
      </c>
      <c r="E1702" s="228" t="s">
        <v>647</v>
      </c>
      <c r="F1702" s="232">
        <v>0</v>
      </c>
      <c r="G1702" s="232">
        <v>7735</v>
      </c>
      <c r="H1702" s="232">
        <v>1442</v>
      </c>
      <c r="I1702" s="232">
        <v>0</v>
      </c>
      <c r="J1702" s="232">
        <v>531</v>
      </c>
    </row>
    <row r="1703" spans="3:10" x14ac:dyDescent="0.35">
      <c r="C1703" s="228"/>
      <c r="D1703" s="233">
        <v>1697</v>
      </c>
      <c r="E1703" s="228" t="s">
        <v>648</v>
      </c>
      <c r="F1703" s="232">
        <v>0</v>
      </c>
      <c r="G1703" s="232">
        <v>7277</v>
      </c>
      <c r="H1703" s="232">
        <v>1768</v>
      </c>
      <c r="I1703" s="232">
        <v>0</v>
      </c>
      <c r="J1703" s="232">
        <v>495</v>
      </c>
    </row>
    <row r="1704" spans="3:10" x14ac:dyDescent="0.35">
      <c r="C1704" s="228"/>
      <c r="D1704" s="233">
        <v>1698</v>
      </c>
      <c r="E1704" s="228" t="s">
        <v>846</v>
      </c>
      <c r="F1704" s="232">
        <v>107</v>
      </c>
      <c r="G1704" s="232">
        <v>6646</v>
      </c>
      <c r="H1704" s="232">
        <v>2095</v>
      </c>
      <c r="I1704" s="232">
        <v>91</v>
      </c>
      <c r="J1704" s="232">
        <v>888</v>
      </c>
    </row>
    <row r="1705" spans="3:10" x14ac:dyDescent="0.35">
      <c r="C1705" s="228"/>
      <c r="D1705" s="233">
        <v>1699</v>
      </c>
      <c r="E1705" s="228" t="s">
        <v>847</v>
      </c>
      <c r="F1705" s="232">
        <v>890</v>
      </c>
      <c r="G1705" s="232">
        <v>4627</v>
      </c>
      <c r="H1705" s="232">
        <v>1507</v>
      </c>
      <c r="I1705" s="232">
        <v>231</v>
      </c>
      <c r="J1705" s="232">
        <v>1602</v>
      </c>
    </row>
    <row r="1706" spans="3:10" x14ac:dyDescent="0.35">
      <c r="C1706" s="228"/>
      <c r="D1706" s="233">
        <v>1700</v>
      </c>
      <c r="E1706" s="228" t="s">
        <v>848</v>
      </c>
      <c r="F1706" s="232">
        <v>2608</v>
      </c>
      <c r="G1706" s="232">
        <v>3440</v>
      </c>
      <c r="H1706" s="232">
        <v>864</v>
      </c>
      <c r="I1706" s="232">
        <v>148</v>
      </c>
      <c r="J1706" s="232">
        <v>1697</v>
      </c>
    </row>
    <row r="1707" spans="3:10" x14ac:dyDescent="0.35">
      <c r="C1707" s="228"/>
      <c r="D1707" s="233">
        <v>1701</v>
      </c>
      <c r="E1707" s="228" t="s">
        <v>849</v>
      </c>
      <c r="F1707" s="232">
        <v>1824</v>
      </c>
      <c r="G1707" s="232">
        <v>4988</v>
      </c>
      <c r="H1707" s="232">
        <v>692</v>
      </c>
      <c r="I1707" s="232">
        <v>80</v>
      </c>
      <c r="J1707" s="232">
        <v>1444</v>
      </c>
    </row>
    <row r="1708" spans="3:10" x14ac:dyDescent="0.35">
      <c r="C1708" s="228"/>
      <c r="D1708" s="233">
        <v>1702</v>
      </c>
      <c r="E1708" s="228" t="s">
        <v>850</v>
      </c>
      <c r="F1708" s="232">
        <v>1037</v>
      </c>
      <c r="G1708" s="232">
        <v>5984</v>
      </c>
      <c r="H1708" s="232">
        <v>745</v>
      </c>
      <c r="I1708" s="232">
        <v>36</v>
      </c>
      <c r="J1708" s="232">
        <v>1308</v>
      </c>
    </row>
    <row r="1709" spans="3:10" x14ac:dyDescent="0.35">
      <c r="C1709" s="228"/>
      <c r="D1709" s="233">
        <v>1703</v>
      </c>
      <c r="E1709" s="228" t="s">
        <v>851</v>
      </c>
      <c r="F1709" s="232">
        <v>884</v>
      </c>
      <c r="G1709" s="232">
        <v>6911</v>
      </c>
      <c r="H1709" s="232">
        <v>1099</v>
      </c>
      <c r="I1709" s="232">
        <v>35</v>
      </c>
      <c r="J1709" s="232">
        <v>1478</v>
      </c>
    </row>
    <row r="1710" spans="3:10" x14ac:dyDescent="0.35">
      <c r="C1710" s="228"/>
      <c r="D1710" s="233">
        <v>1704</v>
      </c>
      <c r="E1710" s="228" t="s">
        <v>852</v>
      </c>
      <c r="F1710" s="232">
        <v>1153</v>
      </c>
      <c r="G1710" s="232">
        <v>6645</v>
      </c>
      <c r="H1710" s="232">
        <v>1258</v>
      </c>
      <c r="I1710" s="232">
        <v>33</v>
      </c>
      <c r="J1710" s="232">
        <v>1694</v>
      </c>
    </row>
    <row r="1711" spans="3:10" x14ac:dyDescent="0.35">
      <c r="C1711" s="228"/>
      <c r="D1711" s="233">
        <v>1705</v>
      </c>
      <c r="E1711" s="228" t="s">
        <v>853</v>
      </c>
      <c r="F1711" s="232">
        <v>1910</v>
      </c>
      <c r="G1711" s="232">
        <v>5722</v>
      </c>
      <c r="H1711" s="232">
        <v>1143</v>
      </c>
      <c r="I1711" s="232">
        <v>41</v>
      </c>
      <c r="J1711" s="232">
        <v>1811</v>
      </c>
    </row>
    <row r="1712" spans="3:10" x14ac:dyDescent="0.35">
      <c r="C1712" s="228"/>
      <c r="D1712" s="233">
        <v>1706</v>
      </c>
      <c r="E1712" s="228" t="s">
        <v>854</v>
      </c>
      <c r="F1712" s="232">
        <v>3484</v>
      </c>
      <c r="G1712" s="232">
        <v>3757</v>
      </c>
      <c r="H1712" s="232">
        <v>848</v>
      </c>
      <c r="I1712" s="232">
        <v>48</v>
      </c>
      <c r="J1712" s="232">
        <v>2021</v>
      </c>
    </row>
    <row r="1713" spans="3:13" x14ac:dyDescent="0.35">
      <c r="C1713" s="228"/>
      <c r="D1713" s="233">
        <v>1707</v>
      </c>
      <c r="E1713" s="228" t="s">
        <v>855</v>
      </c>
      <c r="F1713" s="232">
        <v>4332</v>
      </c>
      <c r="G1713" s="232">
        <v>1944</v>
      </c>
      <c r="H1713" s="232">
        <v>581</v>
      </c>
      <c r="I1713" s="232">
        <v>54</v>
      </c>
      <c r="J1713" s="232">
        <v>2009</v>
      </c>
    </row>
    <row r="1714" spans="3:13" x14ac:dyDescent="0.35">
      <c r="C1714" s="228"/>
      <c r="D1714" s="233">
        <v>1708</v>
      </c>
      <c r="E1714" s="228" t="s">
        <v>856</v>
      </c>
      <c r="F1714" s="232">
        <v>4479</v>
      </c>
      <c r="G1714" s="232">
        <v>1083</v>
      </c>
      <c r="H1714" s="232">
        <v>316</v>
      </c>
      <c r="I1714" s="232">
        <v>51</v>
      </c>
      <c r="J1714" s="232">
        <v>1995</v>
      </c>
    </row>
    <row r="1715" spans="3:13" x14ac:dyDescent="0.35">
      <c r="C1715" s="228"/>
      <c r="D1715" s="233">
        <v>1709</v>
      </c>
      <c r="E1715" s="228" t="s">
        <v>857</v>
      </c>
      <c r="F1715" s="232">
        <v>3191</v>
      </c>
      <c r="G1715" s="232">
        <v>514</v>
      </c>
      <c r="H1715" s="232">
        <v>230</v>
      </c>
      <c r="I1715" s="232">
        <v>41</v>
      </c>
      <c r="J1715" s="232">
        <v>1674</v>
      </c>
    </row>
    <row r="1716" spans="3:13" x14ac:dyDescent="0.35">
      <c r="C1716" s="228"/>
      <c r="D1716" s="233">
        <v>1710</v>
      </c>
      <c r="E1716" s="228" t="s">
        <v>858</v>
      </c>
      <c r="F1716" s="232">
        <v>1890</v>
      </c>
      <c r="G1716" s="232">
        <v>280</v>
      </c>
      <c r="H1716" s="232">
        <v>185</v>
      </c>
      <c r="I1716" s="232">
        <v>29</v>
      </c>
      <c r="J1716" s="232">
        <v>1293</v>
      </c>
    </row>
    <row r="1717" spans="3:13" x14ac:dyDescent="0.35">
      <c r="C1717" s="228"/>
      <c r="D1717" s="233">
        <v>1711</v>
      </c>
      <c r="E1717" s="228" t="s">
        <v>859</v>
      </c>
      <c r="F1717" s="232">
        <v>1022</v>
      </c>
      <c r="G1717" s="232">
        <v>164</v>
      </c>
      <c r="H1717" s="232">
        <v>152</v>
      </c>
      <c r="I1717" s="232">
        <v>12</v>
      </c>
      <c r="J1717" s="232">
        <v>1000</v>
      </c>
    </row>
    <row r="1718" spans="3:13" x14ac:dyDescent="0.35">
      <c r="C1718" s="228"/>
      <c r="D1718" s="233">
        <v>1712</v>
      </c>
      <c r="E1718" s="228" t="s">
        <v>860</v>
      </c>
      <c r="F1718" s="232">
        <v>565</v>
      </c>
      <c r="G1718" s="232">
        <v>152</v>
      </c>
      <c r="H1718" s="232">
        <v>181</v>
      </c>
      <c r="I1718" s="232">
        <v>19</v>
      </c>
      <c r="J1718" s="232">
        <v>1517</v>
      </c>
    </row>
    <row r="1719" spans="3:13" x14ac:dyDescent="0.35">
      <c r="C1719" s="228"/>
      <c r="D1719" s="233">
        <v>1713</v>
      </c>
      <c r="E1719" s="228"/>
      <c r="F1719" s="232"/>
      <c r="G1719" s="232"/>
      <c r="H1719" s="232"/>
      <c r="I1719" s="232"/>
      <c r="J1719" s="232"/>
    </row>
    <row r="1720" spans="3:13" x14ac:dyDescent="0.35">
      <c r="C1720" s="228"/>
      <c r="D1720" s="233">
        <v>1714</v>
      </c>
      <c r="E1720" s="228"/>
      <c r="F1720" s="232"/>
      <c r="G1720" s="232"/>
      <c r="H1720" s="232"/>
      <c r="I1720" s="232"/>
      <c r="J1720" s="232"/>
    </row>
    <row r="1721" spans="3:13" x14ac:dyDescent="0.35">
      <c r="C1721" s="228"/>
      <c r="D1721" s="233">
        <v>1715</v>
      </c>
      <c r="E1721" s="228"/>
      <c r="F1721" s="232"/>
      <c r="G1721" s="232"/>
      <c r="H1721" s="232"/>
      <c r="I1721" s="232"/>
      <c r="J1721" s="232"/>
    </row>
    <row r="1722" spans="3:13" x14ac:dyDescent="0.35">
      <c r="C1722" s="228"/>
      <c r="D1722" s="233">
        <v>1716</v>
      </c>
      <c r="E1722" s="228"/>
      <c r="F1722" s="232">
        <v>29376</v>
      </c>
      <c r="G1722" s="232">
        <v>75491</v>
      </c>
      <c r="H1722" s="232">
        <v>16016</v>
      </c>
      <c r="I1722" s="232">
        <v>949</v>
      </c>
      <c r="J1722" s="232">
        <v>24985</v>
      </c>
      <c r="M1722" s="608"/>
    </row>
    <row r="1723" spans="3:13" x14ac:dyDescent="0.35">
      <c r="C1723" s="228" t="s">
        <v>796</v>
      </c>
      <c r="D1723" s="233">
        <v>1717</v>
      </c>
      <c r="E1723" s="228" t="s">
        <v>845</v>
      </c>
      <c r="F1723" s="232">
        <v>0</v>
      </c>
      <c r="G1723" s="232">
        <v>218</v>
      </c>
      <c r="H1723" s="232">
        <v>48</v>
      </c>
      <c r="I1723" s="232">
        <v>0</v>
      </c>
      <c r="J1723" s="232">
        <v>24</v>
      </c>
    </row>
    <row r="1724" spans="3:13" x14ac:dyDescent="0.35">
      <c r="C1724" s="228"/>
      <c r="D1724" s="233">
        <v>1718</v>
      </c>
      <c r="E1724" s="228" t="s">
        <v>647</v>
      </c>
      <c r="F1724" s="232">
        <v>0</v>
      </c>
      <c r="G1724" s="232">
        <v>296</v>
      </c>
      <c r="H1724" s="232">
        <v>73</v>
      </c>
      <c r="I1724" s="232">
        <v>0</v>
      </c>
      <c r="J1724" s="232">
        <v>36</v>
      </c>
    </row>
    <row r="1725" spans="3:13" x14ac:dyDescent="0.35">
      <c r="C1725" s="228"/>
      <c r="D1725" s="233">
        <v>1719</v>
      </c>
      <c r="E1725" s="228" t="s">
        <v>648</v>
      </c>
      <c r="F1725" s="232">
        <v>0</v>
      </c>
      <c r="G1725" s="232">
        <v>257</v>
      </c>
      <c r="H1725" s="232">
        <v>85</v>
      </c>
      <c r="I1725" s="232">
        <v>0</v>
      </c>
      <c r="J1725" s="232">
        <v>26</v>
      </c>
    </row>
    <row r="1726" spans="3:13" x14ac:dyDescent="0.35">
      <c r="C1726" s="228"/>
      <c r="D1726" s="233">
        <v>1720</v>
      </c>
      <c r="E1726" s="228" t="s">
        <v>846</v>
      </c>
      <c r="F1726" s="232">
        <v>4</v>
      </c>
      <c r="G1726" s="232">
        <v>223</v>
      </c>
      <c r="H1726" s="232">
        <v>78</v>
      </c>
      <c r="I1726" s="232">
        <v>0</v>
      </c>
      <c r="J1726" s="232">
        <v>53</v>
      </c>
    </row>
    <row r="1727" spans="3:13" x14ac:dyDescent="0.35">
      <c r="C1727" s="228"/>
      <c r="D1727" s="233">
        <v>1721</v>
      </c>
      <c r="E1727" s="228" t="s">
        <v>847</v>
      </c>
      <c r="F1727" s="232">
        <v>50</v>
      </c>
      <c r="G1727" s="232">
        <v>91</v>
      </c>
      <c r="H1727" s="232">
        <v>38</v>
      </c>
      <c r="I1727" s="232">
        <v>10</v>
      </c>
      <c r="J1727" s="232">
        <v>87</v>
      </c>
    </row>
    <row r="1728" spans="3:13" x14ac:dyDescent="0.35">
      <c r="C1728" s="228"/>
      <c r="D1728" s="233">
        <v>1722</v>
      </c>
      <c r="E1728" s="228" t="s">
        <v>848</v>
      </c>
      <c r="F1728" s="232">
        <v>60</v>
      </c>
      <c r="G1728" s="232">
        <v>102</v>
      </c>
      <c r="H1728" s="232">
        <v>37</v>
      </c>
      <c r="I1728" s="232">
        <v>4</v>
      </c>
      <c r="J1728" s="232">
        <v>91</v>
      </c>
    </row>
    <row r="1729" spans="3:10" x14ac:dyDescent="0.35">
      <c r="C1729" s="228"/>
      <c r="D1729" s="233">
        <v>1723</v>
      </c>
      <c r="E1729" s="228" t="s">
        <v>849</v>
      </c>
      <c r="F1729" s="232">
        <v>21</v>
      </c>
      <c r="G1729" s="232">
        <v>153</v>
      </c>
      <c r="H1729" s="232">
        <v>25</v>
      </c>
      <c r="I1729" s="232">
        <v>0</v>
      </c>
      <c r="J1729" s="232">
        <v>68</v>
      </c>
    </row>
    <row r="1730" spans="3:10" x14ac:dyDescent="0.35">
      <c r="C1730" s="228"/>
      <c r="D1730" s="233">
        <v>1724</v>
      </c>
      <c r="E1730" s="228" t="s">
        <v>850</v>
      </c>
      <c r="F1730" s="232">
        <v>22</v>
      </c>
      <c r="G1730" s="232">
        <v>153</v>
      </c>
      <c r="H1730" s="232">
        <v>31</v>
      </c>
      <c r="I1730" s="232">
        <v>0</v>
      </c>
      <c r="J1730" s="232">
        <v>45</v>
      </c>
    </row>
    <row r="1731" spans="3:10" x14ac:dyDescent="0.35">
      <c r="C1731" s="228"/>
      <c r="D1731" s="233">
        <v>1725</v>
      </c>
      <c r="E1731" s="228" t="s">
        <v>851</v>
      </c>
      <c r="F1731" s="232">
        <v>22</v>
      </c>
      <c r="G1731" s="232">
        <v>170</v>
      </c>
      <c r="H1731" s="232">
        <v>39</v>
      </c>
      <c r="I1731" s="232">
        <v>0</v>
      </c>
      <c r="J1731" s="232">
        <v>65</v>
      </c>
    </row>
    <row r="1732" spans="3:10" x14ac:dyDescent="0.35">
      <c r="C1732" s="228"/>
      <c r="D1732" s="233">
        <v>1726</v>
      </c>
      <c r="E1732" s="228" t="s">
        <v>852</v>
      </c>
      <c r="F1732" s="232">
        <v>54</v>
      </c>
      <c r="G1732" s="232">
        <v>231</v>
      </c>
      <c r="H1732" s="232">
        <v>56</v>
      </c>
      <c r="I1732" s="232">
        <v>0</v>
      </c>
      <c r="J1732" s="232">
        <v>82</v>
      </c>
    </row>
    <row r="1733" spans="3:10" x14ac:dyDescent="0.35">
      <c r="C1733" s="228"/>
      <c r="D1733" s="233">
        <v>1727</v>
      </c>
      <c r="E1733" s="228" t="s">
        <v>853</v>
      </c>
      <c r="F1733" s="232">
        <v>158</v>
      </c>
      <c r="G1733" s="232">
        <v>168</v>
      </c>
      <c r="H1733" s="232">
        <v>36</v>
      </c>
      <c r="I1733" s="232">
        <v>0</v>
      </c>
      <c r="J1733" s="232">
        <v>131</v>
      </c>
    </row>
    <row r="1734" spans="3:10" x14ac:dyDescent="0.35">
      <c r="C1734" s="228"/>
      <c r="D1734" s="233">
        <v>1728</v>
      </c>
      <c r="E1734" s="228" t="s">
        <v>854</v>
      </c>
      <c r="F1734" s="232">
        <v>267</v>
      </c>
      <c r="G1734" s="232">
        <v>108</v>
      </c>
      <c r="H1734" s="232">
        <v>25</v>
      </c>
      <c r="I1734" s="232">
        <v>0</v>
      </c>
      <c r="J1734" s="232">
        <v>162</v>
      </c>
    </row>
    <row r="1735" spans="3:10" x14ac:dyDescent="0.35">
      <c r="C1735" s="228"/>
      <c r="D1735" s="233">
        <v>1729</v>
      </c>
      <c r="E1735" s="228" t="s">
        <v>855</v>
      </c>
      <c r="F1735" s="232">
        <v>263</v>
      </c>
      <c r="G1735" s="232">
        <v>46</v>
      </c>
      <c r="H1735" s="232">
        <v>15</v>
      </c>
      <c r="I1735" s="232">
        <v>5</v>
      </c>
      <c r="J1735" s="232">
        <v>177</v>
      </c>
    </row>
    <row r="1736" spans="3:10" x14ac:dyDescent="0.35">
      <c r="C1736" s="228"/>
      <c r="D1736" s="233">
        <v>1730</v>
      </c>
      <c r="E1736" s="228" t="s">
        <v>856</v>
      </c>
      <c r="F1736" s="232">
        <v>259</v>
      </c>
      <c r="G1736" s="232">
        <v>31</v>
      </c>
      <c r="H1736" s="232">
        <v>14</v>
      </c>
      <c r="I1736" s="232">
        <v>3</v>
      </c>
      <c r="J1736" s="232">
        <v>161</v>
      </c>
    </row>
    <row r="1737" spans="3:10" x14ac:dyDescent="0.35">
      <c r="C1737" s="228"/>
      <c r="D1737" s="233">
        <v>1731</v>
      </c>
      <c r="E1737" s="228" t="s">
        <v>857</v>
      </c>
      <c r="F1737" s="232">
        <v>205</v>
      </c>
      <c r="G1737" s="232">
        <v>17</v>
      </c>
      <c r="H1737" s="232">
        <v>15</v>
      </c>
      <c r="I1737" s="232">
        <v>3</v>
      </c>
      <c r="J1737" s="232">
        <v>143</v>
      </c>
    </row>
    <row r="1738" spans="3:10" x14ac:dyDescent="0.35">
      <c r="C1738" s="228"/>
      <c r="D1738" s="233">
        <v>1732</v>
      </c>
      <c r="E1738" s="228" t="s">
        <v>858</v>
      </c>
      <c r="F1738" s="232">
        <v>157</v>
      </c>
      <c r="G1738" s="232">
        <v>5</v>
      </c>
      <c r="H1738" s="232">
        <v>13</v>
      </c>
      <c r="I1738" s="232">
        <v>0</v>
      </c>
      <c r="J1738" s="232">
        <v>123</v>
      </c>
    </row>
    <row r="1739" spans="3:10" x14ac:dyDescent="0.35">
      <c r="C1739" s="228"/>
      <c r="D1739" s="233">
        <v>1733</v>
      </c>
      <c r="E1739" s="228" t="s">
        <v>859</v>
      </c>
      <c r="F1739" s="232">
        <v>104</v>
      </c>
      <c r="G1739" s="232">
        <v>4</v>
      </c>
      <c r="H1739" s="232">
        <v>5</v>
      </c>
      <c r="I1739" s="232">
        <v>0</v>
      </c>
      <c r="J1739" s="232">
        <v>119</v>
      </c>
    </row>
    <row r="1740" spans="3:10" x14ac:dyDescent="0.35">
      <c r="C1740" s="228"/>
      <c r="D1740" s="233">
        <v>1734</v>
      </c>
      <c r="E1740" s="228" t="s">
        <v>860</v>
      </c>
      <c r="F1740" s="232">
        <v>67</v>
      </c>
      <c r="G1740" s="232">
        <v>10</v>
      </c>
      <c r="H1740" s="232">
        <v>15</v>
      </c>
      <c r="I1740" s="232">
        <v>0</v>
      </c>
      <c r="J1740" s="232">
        <v>234</v>
      </c>
    </row>
    <row r="1741" spans="3:10" x14ac:dyDescent="0.35">
      <c r="C1741" s="228"/>
      <c r="D1741" s="233">
        <v>1735</v>
      </c>
      <c r="E1741" s="228"/>
      <c r="F1741" s="232"/>
      <c r="G1741" s="232"/>
      <c r="H1741" s="232"/>
      <c r="I1741" s="232"/>
      <c r="J1741" s="232"/>
    </row>
    <row r="1742" spans="3:10" x14ac:dyDescent="0.35">
      <c r="C1742" s="228"/>
      <c r="D1742" s="233">
        <v>1736</v>
      </c>
      <c r="E1742" s="228"/>
      <c r="F1742" s="232"/>
      <c r="G1742" s="232"/>
      <c r="H1742" s="232"/>
      <c r="I1742" s="232"/>
      <c r="J1742" s="232"/>
    </row>
    <row r="1743" spans="3:10" x14ac:dyDescent="0.35">
      <c r="C1743" s="228"/>
      <c r="D1743" s="233">
        <v>1737</v>
      </c>
      <c r="E1743" s="228"/>
      <c r="F1743" s="232"/>
      <c r="G1743" s="232"/>
      <c r="H1743" s="232"/>
      <c r="I1743" s="232"/>
      <c r="J1743" s="232"/>
    </row>
    <row r="1744" spans="3:10" x14ac:dyDescent="0.35">
      <c r="C1744" s="228"/>
      <c r="D1744" s="233">
        <v>1738</v>
      </c>
      <c r="E1744" s="228"/>
      <c r="F1744" s="232">
        <f>SUM(F1723:F1743)</f>
        <v>1713</v>
      </c>
      <c r="G1744" s="232">
        <f>SUM(G1723:G1743)</f>
        <v>2283</v>
      </c>
      <c r="H1744" s="232">
        <f>SUM(H1723:H1743)</f>
        <v>648</v>
      </c>
      <c r="I1744" s="232">
        <f>SUM(I1723:I1743)</f>
        <v>25</v>
      </c>
      <c r="J1744" s="232">
        <f>SUM(J1723:J1743)</f>
        <v>1827</v>
      </c>
    </row>
    <row r="1745" spans="3:10" x14ac:dyDescent="0.35">
      <c r="C1745" s="228" t="s">
        <v>1134</v>
      </c>
      <c r="D1745" s="233">
        <v>1739</v>
      </c>
      <c r="E1745" s="230" t="s">
        <v>845</v>
      </c>
      <c r="F1745" s="232">
        <v>0</v>
      </c>
      <c r="G1745" s="232">
        <v>1953</v>
      </c>
      <c r="H1745" s="232">
        <v>269</v>
      </c>
      <c r="I1745" s="232">
        <v>0</v>
      </c>
      <c r="J1745" s="232">
        <v>227</v>
      </c>
    </row>
    <row r="1746" spans="3:10" x14ac:dyDescent="0.35">
      <c r="C1746" s="228"/>
      <c r="D1746" s="233">
        <v>1740</v>
      </c>
      <c r="E1746" s="230" t="s">
        <v>647</v>
      </c>
      <c r="F1746" s="232">
        <v>0</v>
      </c>
      <c r="G1746" s="232">
        <v>1466</v>
      </c>
      <c r="H1746" s="232">
        <v>279</v>
      </c>
      <c r="I1746" s="232">
        <v>0</v>
      </c>
      <c r="J1746" s="232">
        <v>159</v>
      </c>
    </row>
    <row r="1747" spans="3:10" x14ac:dyDescent="0.35">
      <c r="C1747" s="228"/>
      <c r="D1747" s="233">
        <v>1741</v>
      </c>
      <c r="E1747" s="230" t="s">
        <v>648</v>
      </c>
      <c r="F1747" s="232">
        <v>0</v>
      </c>
      <c r="G1747" s="232">
        <v>1003</v>
      </c>
      <c r="H1747" s="232">
        <v>345</v>
      </c>
      <c r="I1747" s="232">
        <v>0</v>
      </c>
      <c r="J1747" s="232">
        <v>140</v>
      </c>
    </row>
    <row r="1748" spans="3:10" x14ac:dyDescent="0.35">
      <c r="C1748" s="228"/>
      <c r="D1748" s="233">
        <v>1742</v>
      </c>
      <c r="E1748" s="228" t="s">
        <v>846</v>
      </c>
      <c r="F1748" s="232">
        <v>20</v>
      </c>
      <c r="G1748" s="232">
        <v>908</v>
      </c>
      <c r="H1748" s="232">
        <v>403</v>
      </c>
      <c r="I1748" s="232">
        <v>42</v>
      </c>
      <c r="J1748" s="232">
        <v>306</v>
      </c>
    </row>
    <row r="1749" spans="3:10" x14ac:dyDescent="0.35">
      <c r="C1749" s="228"/>
      <c r="D1749" s="233">
        <v>1743</v>
      </c>
      <c r="E1749" s="228" t="s">
        <v>847</v>
      </c>
      <c r="F1749" s="232">
        <v>321</v>
      </c>
      <c r="G1749" s="232">
        <v>911</v>
      </c>
      <c r="H1749" s="232">
        <v>381</v>
      </c>
      <c r="I1749" s="232">
        <v>84</v>
      </c>
      <c r="J1749" s="232">
        <v>1007</v>
      </c>
    </row>
    <row r="1750" spans="3:10" x14ac:dyDescent="0.35">
      <c r="C1750" s="228"/>
      <c r="D1750" s="233">
        <v>1744</v>
      </c>
      <c r="E1750" s="228" t="s">
        <v>848</v>
      </c>
      <c r="F1750" s="232">
        <v>707</v>
      </c>
      <c r="G1750" s="232">
        <v>1037</v>
      </c>
      <c r="H1750" s="232">
        <v>233</v>
      </c>
      <c r="I1750" s="232">
        <v>76</v>
      </c>
      <c r="J1750" s="232">
        <v>1131</v>
      </c>
    </row>
    <row r="1751" spans="3:10" x14ac:dyDescent="0.35">
      <c r="C1751" s="228"/>
      <c r="D1751" s="233">
        <v>1745</v>
      </c>
      <c r="E1751" s="228" t="s">
        <v>849</v>
      </c>
      <c r="F1751" s="232">
        <v>510</v>
      </c>
      <c r="G1751" s="232">
        <v>1428</v>
      </c>
      <c r="H1751" s="232">
        <v>186</v>
      </c>
      <c r="I1751" s="232">
        <v>73</v>
      </c>
      <c r="J1751" s="232">
        <v>1091</v>
      </c>
    </row>
    <row r="1752" spans="3:10" x14ac:dyDescent="0.35">
      <c r="C1752" s="228"/>
      <c r="D1752" s="233">
        <v>1746</v>
      </c>
      <c r="E1752" s="228" t="s">
        <v>850</v>
      </c>
      <c r="F1752" s="232">
        <v>213</v>
      </c>
      <c r="G1752" s="232">
        <v>1317</v>
      </c>
      <c r="H1752" s="232">
        <v>174</v>
      </c>
      <c r="I1752" s="232">
        <v>33</v>
      </c>
      <c r="J1752" s="232">
        <v>766</v>
      </c>
    </row>
    <row r="1753" spans="3:10" x14ac:dyDescent="0.35">
      <c r="C1753" s="228"/>
      <c r="D1753" s="233">
        <v>1747</v>
      </c>
      <c r="E1753" s="228" t="s">
        <v>851</v>
      </c>
      <c r="F1753" s="232">
        <v>144</v>
      </c>
      <c r="G1753" s="232">
        <v>960</v>
      </c>
      <c r="H1753" s="232">
        <v>213</v>
      </c>
      <c r="I1753" s="232">
        <v>23</v>
      </c>
      <c r="J1753" s="232">
        <v>672</v>
      </c>
    </row>
    <row r="1754" spans="3:10" x14ac:dyDescent="0.35">
      <c r="C1754" s="228"/>
      <c r="D1754" s="233">
        <v>1748</v>
      </c>
      <c r="E1754" s="228" t="s">
        <v>852</v>
      </c>
      <c r="F1754" s="232">
        <v>144</v>
      </c>
      <c r="G1754" s="232">
        <v>668</v>
      </c>
      <c r="H1754" s="232">
        <v>204</v>
      </c>
      <c r="I1754" s="232">
        <v>12</v>
      </c>
      <c r="J1754" s="232">
        <v>608</v>
      </c>
    </row>
    <row r="1755" spans="3:10" x14ac:dyDescent="0.35">
      <c r="C1755" s="228"/>
      <c r="D1755" s="233">
        <v>1749</v>
      </c>
      <c r="E1755" s="228" t="s">
        <v>853</v>
      </c>
      <c r="F1755" s="232">
        <v>197</v>
      </c>
      <c r="G1755" s="232">
        <v>552</v>
      </c>
      <c r="H1755" s="232">
        <v>206</v>
      </c>
      <c r="I1755" s="232">
        <v>21</v>
      </c>
      <c r="J1755" s="232">
        <v>565</v>
      </c>
    </row>
    <row r="1756" spans="3:10" x14ac:dyDescent="0.35">
      <c r="C1756" s="228"/>
      <c r="D1756" s="233">
        <v>1750</v>
      </c>
      <c r="E1756" s="228" t="s">
        <v>854</v>
      </c>
      <c r="F1756" s="232">
        <v>274</v>
      </c>
      <c r="G1756" s="232">
        <v>456</v>
      </c>
      <c r="H1756" s="232">
        <v>150</v>
      </c>
      <c r="I1756" s="232">
        <v>13</v>
      </c>
      <c r="J1756" s="232">
        <v>562</v>
      </c>
    </row>
    <row r="1757" spans="3:10" x14ac:dyDescent="0.35">
      <c r="C1757" s="228"/>
      <c r="D1757" s="233">
        <v>1751</v>
      </c>
      <c r="E1757" s="228" t="s">
        <v>855</v>
      </c>
      <c r="F1757" s="232">
        <v>324</v>
      </c>
      <c r="G1757" s="232">
        <v>257</v>
      </c>
      <c r="H1757" s="232">
        <v>120</v>
      </c>
      <c r="I1757" s="232">
        <v>24</v>
      </c>
      <c r="J1757" s="232">
        <v>502</v>
      </c>
    </row>
    <row r="1758" spans="3:10" x14ac:dyDescent="0.35">
      <c r="C1758" s="228"/>
      <c r="D1758" s="233">
        <v>1752</v>
      </c>
      <c r="E1758" s="228" t="s">
        <v>856</v>
      </c>
      <c r="F1758" s="232">
        <v>279</v>
      </c>
      <c r="G1758" s="232">
        <v>147</v>
      </c>
      <c r="H1758" s="232">
        <v>73</v>
      </c>
      <c r="I1758" s="232">
        <v>17</v>
      </c>
      <c r="J1758" s="232">
        <v>420</v>
      </c>
    </row>
    <row r="1759" spans="3:10" x14ac:dyDescent="0.35">
      <c r="C1759" s="228"/>
      <c r="D1759" s="233">
        <v>1753</v>
      </c>
      <c r="E1759" s="228" t="s">
        <v>857</v>
      </c>
      <c r="F1759" s="232">
        <v>241</v>
      </c>
      <c r="G1759" s="232">
        <v>94</v>
      </c>
      <c r="H1759" s="232">
        <v>47</v>
      </c>
      <c r="I1759" s="232">
        <v>12</v>
      </c>
      <c r="J1759" s="232">
        <v>350</v>
      </c>
    </row>
    <row r="1760" spans="3:10" x14ac:dyDescent="0.35">
      <c r="C1760" s="228"/>
      <c r="D1760" s="233">
        <v>1754</v>
      </c>
      <c r="E1760" s="228" t="s">
        <v>858</v>
      </c>
      <c r="F1760" s="232">
        <v>243</v>
      </c>
      <c r="G1760" s="232">
        <v>66</v>
      </c>
      <c r="H1760" s="232">
        <v>36</v>
      </c>
      <c r="I1760" s="232">
        <v>0</v>
      </c>
      <c r="J1760" s="232">
        <v>320</v>
      </c>
    </row>
    <row r="1761" spans="3:10" x14ac:dyDescent="0.35">
      <c r="C1761" s="228"/>
      <c r="D1761" s="233">
        <v>1755</v>
      </c>
      <c r="E1761" s="228" t="s">
        <v>859</v>
      </c>
      <c r="F1761" s="232">
        <v>187</v>
      </c>
      <c r="G1761" s="232">
        <v>46</v>
      </c>
      <c r="H1761" s="232">
        <v>41</v>
      </c>
      <c r="I1761" s="232">
        <v>0</v>
      </c>
      <c r="J1761" s="232">
        <v>302</v>
      </c>
    </row>
    <row r="1762" spans="3:10" x14ac:dyDescent="0.35">
      <c r="C1762" s="228"/>
      <c r="D1762" s="233">
        <v>1756</v>
      </c>
      <c r="E1762" s="228" t="s">
        <v>860</v>
      </c>
      <c r="F1762" s="232">
        <v>116</v>
      </c>
      <c r="G1762" s="232">
        <v>39</v>
      </c>
      <c r="H1762" s="232">
        <v>51</v>
      </c>
      <c r="I1762" s="232">
        <v>8</v>
      </c>
      <c r="J1762" s="232">
        <v>393</v>
      </c>
    </row>
    <row r="1763" spans="3:10" x14ac:dyDescent="0.35">
      <c r="C1763" s="228"/>
      <c r="D1763" s="233">
        <v>1757</v>
      </c>
      <c r="E1763" s="228"/>
      <c r="F1763" s="232"/>
      <c r="G1763" s="232"/>
      <c r="H1763" s="232"/>
      <c r="I1763" s="232"/>
      <c r="J1763" s="232"/>
    </row>
    <row r="1764" spans="3:10" x14ac:dyDescent="0.35">
      <c r="C1764" s="228"/>
      <c r="D1764" s="233">
        <v>1758</v>
      </c>
      <c r="E1764" s="228"/>
      <c r="F1764" s="232"/>
      <c r="G1764" s="232"/>
      <c r="H1764" s="232"/>
      <c r="I1764" s="232"/>
      <c r="J1764" s="232"/>
    </row>
    <row r="1765" spans="3:10" x14ac:dyDescent="0.35">
      <c r="C1765" s="228"/>
      <c r="D1765" s="233">
        <v>1759</v>
      </c>
      <c r="E1765" s="228"/>
      <c r="F1765" s="232"/>
      <c r="G1765" s="232"/>
      <c r="H1765" s="232"/>
      <c r="I1765" s="232"/>
      <c r="J1765" s="232"/>
    </row>
    <row r="1766" spans="3:10" x14ac:dyDescent="0.35">
      <c r="C1766" s="228"/>
      <c r="D1766" s="233">
        <v>1760</v>
      </c>
      <c r="E1766" s="230"/>
      <c r="F1766" s="232">
        <f>SUM(F1745:F1765)</f>
        <v>3920</v>
      </c>
      <c r="G1766" s="232">
        <f>SUM(G1745:G1765)</f>
        <v>13308</v>
      </c>
      <c r="H1766" s="232">
        <f>SUM(H1745:H1765)</f>
        <v>3411</v>
      </c>
      <c r="I1766" s="232">
        <f>SUM(I1745:I1765)</f>
        <v>438</v>
      </c>
      <c r="J1766" s="232">
        <f>SUM(J1745:J1765)</f>
        <v>9521</v>
      </c>
    </row>
    <row r="1767" spans="3:10" x14ac:dyDescent="0.35">
      <c r="C1767" s="228" t="s">
        <v>1135</v>
      </c>
      <c r="D1767" s="233">
        <v>1761</v>
      </c>
      <c r="E1767" s="230" t="s">
        <v>845</v>
      </c>
      <c r="F1767" s="232">
        <v>0</v>
      </c>
      <c r="G1767" s="232">
        <v>1147</v>
      </c>
      <c r="H1767" s="232">
        <v>183</v>
      </c>
      <c r="I1767" s="232">
        <v>0</v>
      </c>
      <c r="J1767" s="232">
        <v>80</v>
      </c>
    </row>
    <row r="1768" spans="3:10" x14ac:dyDescent="0.35">
      <c r="C1768" s="228"/>
      <c r="D1768" s="233">
        <v>1762</v>
      </c>
      <c r="E1768" s="230" t="s">
        <v>647</v>
      </c>
      <c r="F1768" s="232">
        <v>0</v>
      </c>
      <c r="G1768" s="232">
        <v>1069</v>
      </c>
      <c r="H1768" s="232">
        <v>219</v>
      </c>
      <c r="I1768" s="232">
        <v>0</v>
      </c>
      <c r="J1768" s="232">
        <v>61</v>
      </c>
    </row>
    <row r="1769" spans="3:10" x14ac:dyDescent="0.35">
      <c r="C1769" s="228"/>
      <c r="D1769" s="233">
        <v>1763</v>
      </c>
      <c r="E1769" s="228" t="s">
        <v>648</v>
      </c>
      <c r="F1769" s="232">
        <v>0</v>
      </c>
      <c r="G1769" s="232">
        <v>916</v>
      </c>
      <c r="H1769" s="232">
        <v>321</v>
      </c>
      <c r="I1769" s="232">
        <v>0</v>
      </c>
      <c r="J1769" s="232">
        <v>58</v>
      </c>
    </row>
    <row r="1770" spans="3:10" x14ac:dyDescent="0.35">
      <c r="C1770" s="228"/>
      <c r="D1770" s="233">
        <v>1764</v>
      </c>
      <c r="E1770" s="228" t="s">
        <v>846</v>
      </c>
      <c r="F1770" s="232">
        <v>27</v>
      </c>
      <c r="G1770" s="232">
        <v>884</v>
      </c>
      <c r="H1770" s="232">
        <v>291</v>
      </c>
      <c r="I1770" s="232">
        <v>13</v>
      </c>
      <c r="J1770" s="232">
        <v>153</v>
      </c>
    </row>
    <row r="1771" spans="3:10" x14ac:dyDescent="0.35">
      <c r="C1771" s="228"/>
      <c r="D1771" s="233">
        <v>1765</v>
      </c>
      <c r="E1771" s="228" t="s">
        <v>847</v>
      </c>
      <c r="F1771" s="232">
        <v>106</v>
      </c>
      <c r="G1771" s="232">
        <v>767</v>
      </c>
      <c r="H1771" s="232">
        <v>304</v>
      </c>
      <c r="I1771" s="232">
        <v>63</v>
      </c>
      <c r="J1771" s="232">
        <v>303</v>
      </c>
    </row>
    <row r="1772" spans="3:10" x14ac:dyDescent="0.35">
      <c r="C1772" s="228"/>
      <c r="D1772" s="233">
        <v>1766</v>
      </c>
      <c r="E1772" s="228" t="s">
        <v>848</v>
      </c>
      <c r="F1772" s="232">
        <v>332</v>
      </c>
      <c r="G1772" s="232">
        <v>695</v>
      </c>
      <c r="H1772" s="232">
        <v>208</v>
      </c>
      <c r="I1772" s="232">
        <v>53</v>
      </c>
      <c r="J1772" s="232">
        <v>358</v>
      </c>
    </row>
    <row r="1773" spans="3:10" x14ac:dyDescent="0.35">
      <c r="C1773" s="228"/>
      <c r="D1773" s="233">
        <v>1767</v>
      </c>
      <c r="E1773" s="228" t="s">
        <v>849</v>
      </c>
      <c r="F1773" s="232">
        <v>266</v>
      </c>
      <c r="G1773" s="232">
        <v>898</v>
      </c>
      <c r="H1773" s="232">
        <v>173</v>
      </c>
      <c r="I1773" s="232">
        <v>29</v>
      </c>
      <c r="J1773" s="232">
        <v>346</v>
      </c>
    </row>
    <row r="1774" spans="3:10" x14ac:dyDescent="0.35">
      <c r="C1774" s="228"/>
      <c r="D1774" s="233">
        <v>1768</v>
      </c>
      <c r="E1774" s="228" t="s">
        <v>850</v>
      </c>
      <c r="F1774" s="232">
        <v>136</v>
      </c>
      <c r="G1774" s="232">
        <v>950</v>
      </c>
      <c r="H1774" s="232">
        <v>149</v>
      </c>
      <c r="I1774" s="232">
        <v>14</v>
      </c>
      <c r="J1774" s="232">
        <v>255</v>
      </c>
    </row>
    <row r="1775" spans="3:10" x14ac:dyDescent="0.35">
      <c r="C1775" s="228"/>
      <c r="D1775" s="233">
        <v>1769</v>
      </c>
      <c r="E1775" s="228" t="s">
        <v>851</v>
      </c>
      <c r="F1775" s="232">
        <v>107</v>
      </c>
      <c r="G1775" s="232">
        <v>908</v>
      </c>
      <c r="H1775" s="232">
        <v>192</v>
      </c>
      <c r="I1775" s="232">
        <v>16</v>
      </c>
      <c r="J1775" s="232">
        <v>249</v>
      </c>
    </row>
    <row r="1776" spans="3:10" x14ac:dyDescent="0.35">
      <c r="C1776" s="228"/>
      <c r="D1776" s="233">
        <v>1770</v>
      </c>
      <c r="E1776" s="228" t="s">
        <v>852</v>
      </c>
      <c r="F1776" s="232">
        <v>94</v>
      </c>
      <c r="G1776" s="232">
        <v>851</v>
      </c>
      <c r="H1776" s="232">
        <v>211</v>
      </c>
      <c r="I1776" s="232">
        <v>8</v>
      </c>
      <c r="J1776" s="232">
        <v>246</v>
      </c>
    </row>
    <row r="1777" spans="3:10" x14ac:dyDescent="0.35">
      <c r="C1777" s="228"/>
      <c r="D1777" s="233">
        <v>1771</v>
      </c>
      <c r="E1777" s="228" t="s">
        <v>853</v>
      </c>
      <c r="F1777" s="232">
        <v>149</v>
      </c>
      <c r="G1777" s="232">
        <v>714</v>
      </c>
      <c r="H1777" s="232">
        <v>189</v>
      </c>
      <c r="I1777" s="232">
        <v>15</v>
      </c>
      <c r="J1777" s="232">
        <v>259</v>
      </c>
    </row>
    <row r="1778" spans="3:10" x14ac:dyDescent="0.35">
      <c r="C1778" s="228"/>
      <c r="D1778" s="233">
        <v>1772</v>
      </c>
      <c r="E1778" s="228" t="s">
        <v>854</v>
      </c>
      <c r="F1778" s="232">
        <v>303</v>
      </c>
      <c r="G1778" s="232">
        <v>630</v>
      </c>
      <c r="H1778" s="232">
        <v>159</v>
      </c>
      <c r="I1778" s="232">
        <v>21</v>
      </c>
      <c r="J1778" s="232">
        <v>288</v>
      </c>
    </row>
    <row r="1779" spans="3:10" x14ac:dyDescent="0.35">
      <c r="C1779" s="228"/>
      <c r="D1779" s="233">
        <v>1773</v>
      </c>
      <c r="E1779" s="228" t="s">
        <v>855</v>
      </c>
      <c r="F1779" s="232">
        <v>478</v>
      </c>
      <c r="G1779" s="232">
        <v>377</v>
      </c>
      <c r="H1779" s="232">
        <v>112</v>
      </c>
      <c r="I1779" s="232">
        <v>14</v>
      </c>
      <c r="J1779" s="232">
        <v>304</v>
      </c>
    </row>
    <row r="1780" spans="3:10" x14ac:dyDescent="0.35">
      <c r="C1780" s="228"/>
      <c r="D1780" s="233">
        <v>1774</v>
      </c>
      <c r="E1780" s="228" t="s">
        <v>856</v>
      </c>
      <c r="F1780" s="232">
        <v>590</v>
      </c>
      <c r="G1780" s="232">
        <v>224</v>
      </c>
      <c r="H1780" s="232">
        <v>94</v>
      </c>
      <c r="I1780" s="232">
        <v>20</v>
      </c>
      <c r="J1780" s="232">
        <v>310</v>
      </c>
    </row>
    <row r="1781" spans="3:10" x14ac:dyDescent="0.35">
      <c r="C1781" s="228"/>
      <c r="D1781" s="233">
        <v>1775</v>
      </c>
      <c r="E1781" s="228" t="s">
        <v>857</v>
      </c>
      <c r="F1781" s="232">
        <v>450</v>
      </c>
      <c r="G1781" s="232">
        <v>137</v>
      </c>
      <c r="H1781" s="232">
        <v>58</v>
      </c>
      <c r="I1781" s="232">
        <v>10</v>
      </c>
      <c r="J1781" s="232">
        <v>227</v>
      </c>
    </row>
    <row r="1782" spans="3:10" x14ac:dyDescent="0.35">
      <c r="C1782" s="228"/>
      <c r="D1782" s="233">
        <v>1776</v>
      </c>
      <c r="E1782" s="228" t="s">
        <v>858</v>
      </c>
      <c r="F1782" s="232">
        <v>317</v>
      </c>
      <c r="G1782" s="232">
        <v>77</v>
      </c>
      <c r="H1782" s="232">
        <v>46</v>
      </c>
      <c r="I1782" s="232">
        <v>5</v>
      </c>
      <c r="J1782" s="232">
        <v>212</v>
      </c>
    </row>
    <row r="1783" spans="3:10" x14ac:dyDescent="0.35">
      <c r="C1783" s="228"/>
      <c r="D1783" s="233">
        <v>1777</v>
      </c>
      <c r="E1783" s="228" t="s">
        <v>859</v>
      </c>
      <c r="F1783" s="232">
        <v>197</v>
      </c>
      <c r="G1783" s="232">
        <v>46</v>
      </c>
      <c r="H1783" s="232">
        <v>39</v>
      </c>
      <c r="I1783" s="232">
        <v>4</v>
      </c>
      <c r="J1783" s="232">
        <v>194</v>
      </c>
    </row>
    <row r="1784" spans="3:10" x14ac:dyDescent="0.35">
      <c r="C1784" s="228"/>
      <c r="D1784" s="233">
        <v>1778</v>
      </c>
      <c r="E1784" s="228" t="s">
        <v>860</v>
      </c>
      <c r="F1784" s="232">
        <v>91</v>
      </c>
      <c r="G1784" s="232">
        <v>34</v>
      </c>
      <c r="H1784" s="232">
        <v>45</v>
      </c>
      <c r="I1784" s="232">
        <v>3</v>
      </c>
      <c r="J1784" s="232">
        <v>277</v>
      </c>
    </row>
    <row r="1785" spans="3:10" x14ac:dyDescent="0.35">
      <c r="C1785" s="228"/>
      <c r="D1785" s="233">
        <v>1779</v>
      </c>
      <c r="E1785" s="228"/>
      <c r="F1785" s="232"/>
      <c r="G1785" s="232"/>
      <c r="H1785" s="232"/>
      <c r="I1785" s="232"/>
      <c r="J1785" s="232"/>
    </row>
    <row r="1786" spans="3:10" x14ac:dyDescent="0.35">
      <c r="C1786" s="228"/>
      <c r="D1786" s="233">
        <v>1780</v>
      </c>
      <c r="E1786" s="228"/>
      <c r="F1786" s="232"/>
      <c r="G1786" s="232"/>
      <c r="H1786" s="232"/>
      <c r="I1786" s="232"/>
      <c r="J1786" s="232"/>
    </row>
    <row r="1787" spans="3:10" x14ac:dyDescent="0.35">
      <c r="C1787" s="228"/>
      <c r="D1787" s="233">
        <v>1781</v>
      </c>
      <c r="E1787" s="230"/>
      <c r="F1787" s="232"/>
      <c r="G1787" s="232"/>
      <c r="H1787" s="232"/>
      <c r="I1787" s="232"/>
      <c r="J1787" s="232"/>
    </row>
    <row r="1788" spans="3:10" x14ac:dyDescent="0.35">
      <c r="C1788" s="228"/>
      <c r="D1788" s="233">
        <v>1782</v>
      </c>
      <c r="E1788" s="230"/>
      <c r="F1788" s="232">
        <f>SUM(F1767:F1787)</f>
        <v>3643</v>
      </c>
      <c r="G1788" s="232">
        <f>SUM(G1767:G1787)</f>
        <v>11324</v>
      </c>
      <c r="H1788" s="232">
        <f>SUM(H1767:H1787)</f>
        <v>2993</v>
      </c>
      <c r="I1788" s="232">
        <f>SUM(I1767:I1787)</f>
        <v>288</v>
      </c>
      <c r="J1788" s="232">
        <f>SUM(J1767:J1787)</f>
        <v>4180</v>
      </c>
    </row>
    <row r="1789" spans="3:10" x14ac:dyDescent="0.35">
      <c r="C1789" s="228" t="s">
        <v>1201</v>
      </c>
      <c r="D1789" s="233">
        <v>1783</v>
      </c>
      <c r="E1789" s="230" t="s">
        <v>845</v>
      </c>
      <c r="F1789" s="232">
        <v>0</v>
      </c>
      <c r="G1789" s="232">
        <v>1509</v>
      </c>
      <c r="H1789" s="232">
        <v>172</v>
      </c>
      <c r="I1789" s="232">
        <v>0</v>
      </c>
      <c r="J1789" s="232">
        <v>78</v>
      </c>
    </row>
    <row r="1790" spans="3:10" x14ac:dyDescent="0.35">
      <c r="C1790" s="228"/>
      <c r="D1790" s="233">
        <v>1784</v>
      </c>
      <c r="E1790" s="228" t="s">
        <v>647</v>
      </c>
      <c r="F1790" s="232">
        <v>0</v>
      </c>
      <c r="G1790" s="232">
        <v>1370</v>
      </c>
      <c r="H1790" s="232">
        <v>270</v>
      </c>
      <c r="I1790" s="232">
        <v>0</v>
      </c>
      <c r="J1790" s="232">
        <v>71</v>
      </c>
    </row>
    <row r="1791" spans="3:10" x14ac:dyDescent="0.35">
      <c r="C1791" s="228"/>
      <c r="D1791" s="233">
        <v>1785</v>
      </c>
      <c r="E1791" s="228" t="s">
        <v>648</v>
      </c>
      <c r="F1791" s="232">
        <v>0</v>
      </c>
      <c r="G1791" s="232">
        <v>1298</v>
      </c>
      <c r="H1791" s="232">
        <v>287</v>
      </c>
      <c r="I1791" s="232">
        <v>0</v>
      </c>
      <c r="J1791" s="232">
        <v>67</v>
      </c>
    </row>
    <row r="1792" spans="3:10" x14ac:dyDescent="0.35">
      <c r="C1792" s="228"/>
      <c r="D1792" s="233">
        <v>1786</v>
      </c>
      <c r="E1792" s="228" t="s">
        <v>846</v>
      </c>
      <c r="F1792" s="232">
        <v>18</v>
      </c>
      <c r="G1792" s="232">
        <v>1232</v>
      </c>
      <c r="H1792" s="232">
        <v>321</v>
      </c>
      <c r="I1792" s="232">
        <v>27</v>
      </c>
      <c r="J1792" s="232">
        <v>167</v>
      </c>
    </row>
    <row r="1793" spans="3:10" x14ac:dyDescent="0.35">
      <c r="C1793" s="228"/>
      <c r="D1793" s="233">
        <v>1787</v>
      </c>
      <c r="E1793" s="228" t="s">
        <v>847</v>
      </c>
      <c r="F1793" s="232">
        <v>167</v>
      </c>
      <c r="G1793" s="232">
        <v>1035</v>
      </c>
      <c r="H1793" s="232">
        <v>282</v>
      </c>
      <c r="I1793" s="232">
        <v>61</v>
      </c>
      <c r="J1793" s="232">
        <v>273</v>
      </c>
    </row>
    <row r="1794" spans="3:10" x14ac:dyDescent="0.35">
      <c r="C1794" s="228"/>
      <c r="D1794" s="233">
        <v>1788</v>
      </c>
      <c r="E1794" s="228" t="s">
        <v>848</v>
      </c>
      <c r="F1794" s="232">
        <v>468</v>
      </c>
      <c r="G1794" s="232">
        <v>818</v>
      </c>
      <c r="H1794" s="232">
        <v>184</v>
      </c>
      <c r="I1794" s="232">
        <v>42</v>
      </c>
      <c r="J1794" s="232">
        <v>328</v>
      </c>
    </row>
    <row r="1795" spans="3:10" x14ac:dyDescent="0.35">
      <c r="C1795" s="228"/>
      <c r="D1795" s="233">
        <v>1789</v>
      </c>
      <c r="E1795" s="228" t="s">
        <v>849</v>
      </c>
      <c r="F1795" s="232">
        <v>457</v>
      </c>
      <c r="G1795" s="232">
        <v>1146</v>
      </c>
      <c r="H1795" s="232">
        <v>158</v>
      </c>
      <c r="I1795" s="232">
        <v>29</v>
      </c>
      <c r="J1795" s="232">
        <v>281</v>
      </c>
    </row>
    <row r="1796" spans="3:10" x14ac:dyDescent="0.35">
      <c r="C1796" s="228"/>
      <c r="D1796" s="233">
        <v>1790</v>
      </c>
      <c r="E1796" s="228" t="s">
        <v>850</v>
      </c>
      <c r="F1796" s="232">
        <v>189</v>
      </c>
      <c r="G1796" s="232">
        <v>1388</v>
      </c>
      <c r="H1796" s="232">
        <v>180</v>
      </c>
      <c r="I1796" s="232">
        <v>16</v>
      </c>
      <c r="J1796" s="232">
        <v>202</v>
      </c>
    </row>
    <row r="1797" spans="3:10" x14ac:dyDescent="0.35">
      <c r="C1797" s="228"/>
      <c r="D1797" s="233">
        <v>1791</v>
      </c>
      <c r="E1797" s="228" t="s">
        <v>851</v>
      </c>
      <c r="F1797" s="232">
        <v>116</v>
      </c>
      <c r="G1797" s="232">
        <v>1319</v>
      </c>
      <c r="H1797" s="232">
        <v>210</v>
      </c>
      <c r="I1797" s="232">
        <v>7</v>
      </c>
      <c r="J1797" s="232">
        <v>190</v>
      </c>
    </row>
    <row r="1798" spans="3:10" x14ac:dyDescent="0.35">
      <c r="C1798" s="228"/>
      <c r="D1798" s="233">
        <v>1792</v>
      </c>
      <c r="E1798" s="228" t="s">
        <v>852</v>
      </c>
      <c r="F1798" s="232">
        <v>119</v>
      </c>
      <c r="G1798" s="232">
        <v>1219</v>
      </c>
      <c r="H1798" s="232">
        <v>198</v>
      </c>
      <c r="I1798" s="232">
        <v>17</v>
      </c>
      <c r="J1798" s="232">
        <v>157</v>
      </c>
    </row>
    <row r="1799" spans="3:10" x14ac:dyDescent="0.35">
      <c r="C1799" s="228"/>
      <c r="D1799" s="233">
        <v>1793</v>
      </c>
      <c r="E1799" s="228" t="s">
        <v>853</v>
      </c>
      <c r="F1799" s="232">
        <v>204</v>
      </c>
      <c r="G1799" s="232">
        <v>1076</v>
      </c>
      <c r="H1799" s="232">
        <v>153</v>
      </c>
      <c r="I1799" s="232">
        <v>7</v>
      </c>
      <c r="J1799" s="232">
        <v>204</v>
      </c>
    </row>
    <row r="1800" spans="3:10" x14ac:dyDescent="0.35">
      <c r="C1800" s="228"/>
      <c r="D1800" s="233">
        <v>1794</v>
      </c>
      <c r="E1800" s="228" t="s">
        <v>854</v>
      </c>
      <c r="F1800" s="232">
        <v>314</v>
      </c>
      <c r="G1800" s="232">
        <v>816</v>
      </c>
      <c r="H1800" s="232">
        <v>147</v>
      </c>
      <c r="I1800" s="232">
        <v>9</v>
      </c>
      <c r="J1800" s="232">
        <v>215</v>
      </c>
    </row>
    <row r="1801" spans="3:10" x14ac:dyDescent="0.35">
      <c r="C1801" s="228"/>
      <c r="D1801" s="233">
        <v>1795</v>
      </c>
      <c r="E1801" s="228" t="s">
        <v>855</v>
      </c>
      <c r="F1801" s="232">
        <v>522</v>
      </c>
      <c r="G1801" s="232">
        <v>499</v>
      </c>
      <c r="H1801" s="232">
        <v>86</v>
      </c>
      <c r="I1801" s="232">
        <v>11</v>
      </c>
      <c r="J1801" s="232">
        <v>234</v>
      </c>
    </row>
    <row r="1802" spans="3:10" x14ac:dyDescent="0.35">
      <c r="C1802" s="228"/>
      <c r="D1802" s="233">
        <v>1796</v>
      </c>
      <c r="E1802" s="228" t="s">
        <v>856</v>
      </c>
      <c r="F1802" s="232">
        <v>584</v>
      </c>
      <c r="G1802" s="232">
        <v>282</v>
      </c>
      <c r="H1802" s="232">
        <v>71</v>
      </c>
      <c r="I1802" s="232">
        <v>10</v>
      </c>
      <c r="J1802" s="232">
        <v>250</v>
      </c>
    </row>
    <row r="1803" spans="3:10" x14ac:dyDescent="0.35">
      <c r="C1803" s="228"/>
      <c r="D1803" s="233">
        <v>1797</v>
      </c>
      <c r="E1803" s="228" t="s">
        <v>857</v>
      </c>
      <c r="F1803" s="232">
        <v>457</v>
      </c>
      <c r="G1803" s="232">
        <v>143</v>
      </c>
      <c r="H1803" s="232">
        <v>55</v>
      </c>
      <c r="I1803" s="232">
        <v>8</v>
      </c>
      <c r="J1803" s="232">
        <v>201</v>
      </c>
    </row>
    <row r="1804" spans="3:10" x14ac:dyDescent="0.35">
      <c r="C1804" s="228"/>
      <c r="D1804" s="233">
        <v>1798</v>
      </c>
      <c r="E1804" s="228" t="s">
        <v>858</v>
      </c>
      <c r="F1804" s="232">
        <v>240</v>
      </c>
      <c r="G1804" s="232">
        <v>87</v>
      </c>
      <c r="H1804" s="232">
        <v>37</v>
      </c>
      <c r="I1804" s="232">
        <v>4</v>
      </c>
      <c r="J1804" s="232">
        <v>128</v>
      </c>
    </row>
    <row r="1805" spans="3:10" x14ac:dyDescent="0.35">
      <c r="C1805" s="228"/>
      <c r="D1805" s="233">
        <v>1799</v>
      </c>
      <c r="E1805" s="228" t="s">
        <v>859</v>
      </c>
      <c r="F1805" s="232">
        <v>144</v>
      </c>
      <c r="G1805" s="232">
        <v>54</v>
      </c>
      <c r="H1805" s="232">
        <v>36</v>
      </c>
      <c r="I1805" s="232">
        <v>0</v>
      </c>
      <c r="J1805" s="232">
        <v>141</v>
      </c>
    </row>
    <row r="1806" spans="3:10" x14ac:dyDescent="0.35">
      <c r="C1806" s="228"/>
      <c r="D1806" s="233">
        <v>1800</v>
      </c>
      <c r="E1806" s="228" t="s">
        <v>860</v>
      </c>
      <c r="F1806" s="232">
        <v>89</v>
      </c>
      <c r="G1806" s="232">
        <v>40</v>
      </c>
      <c r="H1806" s="232">
        <v>43</v>
      </c>
      <c r="I1806" s="232">
        <v>0</v>
      </c>
      <c r="J1806" s="232">
        <v>206</v>
      </c>
    </row>
    <row r="1807" spans="3:10" x14ac:dyDescent="0.35">
      <c r="C1807" s="228"/>
      <c r="D1807" s="233">
        <v>1801</v>
      </c>
      <c r="E1807" s="228"/>
      <c r="F1807" s="232"/>
      <c r="G1807" s="232"/>
      <c r="H1807" s="232"/>
      <c r="I1807" s="232"/>
      <c r="J1807" s="232"/>
    </row>
    <row r="1808" spans="3:10" x14ac:dyDescent="0.35">
      <c r="C1808" s="228"/>
      <c r="D1808" s="233">
        <v>1802</v>
      </c>
      <c r="E1808" s="230"/>
      <c r="F1808" s="232"/>
      <c r="G1808" s="232"/>
      <c r="H1808" s="232"/>
      <c r="I1808" s="232"/>
      <c r="J1808" s="232"/>
    </row>
    <row r="1809" spans="3:10" x14ac:dyDescent="0.35">
      <c r="C1809" s="228"/>
      <c r="D1809" s="233">
        <v>1803</v>
      </c>
      <c r="E1809" s="230"/>
      <c r="F1809" s="232"/>
      <c r="G1809" s="232"/>
      <c r="H1809" s="232"/>
      <c r="I1809" s="232"/>
      <c r="J1809" s="232"/>
    </row>
    <row r="1810" spans="3:10" x14ac:dyDescent="0.35">
      <c r="C1810" s="228"/>
      <c r="D1810" s="233">
        <v>1804</v>
      </c>
      <c r="E1810" s="230"/>
      <c r="F1810" s="232">
        <f>SUM(F1789:F1809)</f>
        <v>4088</v>
      </c>
      <c r="G1810" s="232">
        <f>SUM(G1789:G1809)</f>
        <v>15331</v>
      </c>
      <c r="H1810" s="232">
        <f>SUM(H1789:H1809)</f>
        <v>2890</v>
      </c>
      <c r="I1810" s="232">
        <f>SUM(I1789:I1809)</f>
        <v>248</v>
      </c>
      <c r="J1810" s="232">
        <f>SUM(J1789:J1809)</f>
        <v>3393</v>
      </c>
    </row>
    <row r="1811" spans="3:10" x14ac:dyDescent="0.35">
      <c r="C1811" s="228" t="s">
        <v>1244</v>
      </c>
      <c r="D1811" s="233">
        <v>1805</v>
      </c>
      <c r="E1811" s="228" t="s">
        <v>845</v>
      </c>
      <c r="F1811" s="232">
        <v>0</v>
      </c>
      <c r="G1811" s="232">
        <v>1791</v>
      </c>
      <c r="H1811" s="232">
        <v>339</v>
      </c>
      <c r="I1811" s="232">
        <v>0</v>
      </c>
      <c r="J1811" s="232">
        <v>125</v>
      </c>
    </row>
    <row r="1812" spans="3:10" x14ac:dyDescent="0.35">
      <c r="C1812" s="228"/>
      <c r="D1812" s="233">
        <v>1806</v>
      </c>
      <c r="E1812" s="228" t="s">
        <v>647</v>
      </c>
      <c r="F1812" s="232">
        <v>0</v>
      </c>
      <c r="G1812" s="232">
        <v>1178</v>
      </c>
      <c r="H1812" s="232">
        <v>374</v>
      </c>
      <c r="I1812" s="232">
        <v>0</v>
      </c>
      <c r="J1812" s="232">
        <v>93</v>
      </c>
    </row>
    <row r="1813" spans="3:10" x14ac:dyDescent="0.35">
      <c r="C1813" s="228"/>
      <c r="D1813" s="233">
        <v>1807</v>
      </c>
      <c r="E1813" s="228" t="s">
        <v>648</v>
      </c>
      <c r="F1813" s="232">
        <v>0</v>
      </c>
      <c r="G1813" s="232">
        <v>987</v>
      </c>
      <c r="H1813" s="232">
        <v>420</v>
      </c>
      <c r="I1813" s="232">
        <v>0</v>
      </c>
      <c r="J1813" s="232">
        <v>85</v>
      </c>
    </row>
    <row r="1814" spans="3:10" x14ac:dyDescent="0.35">
      <c r="C1814" s="228"/>
      <c r="D1814" s="233">
        <v>1808</v>
      </c>
      <c r="E1814" s="228" t="s">
        <v>846</v>
      </c>
      <c r="F1814" s="232">
        <v>43</v>
      </c>
      <c r="G1814" s="232">
        <v>852</v>
      </c>
      <c r="H1814" s="232">
        <v>443</v>
      </c>
      <c r="I1814" s="232">
        <v>52</v>
      </c>
      <c r="J1814" s="232">
        <v>246</v>
      </c>
    </row>
    <row r="1815" spans="3:10" x14ac:dyDescent="0.35">
      <c r="C1815" s="228"/>
      <c r="D1815" s="233">
        <v>1809</v>
      </c>
      <c r="E1815" s="228" t="s">
        <v>847</v>
      </c>
      <c r="F1815" s="232">
        <v>315</v>
      </c>
      <c r="G1815" s="232">
        <v>854</v>
      </c>
      <c r="H1815" s="232">
        <v>410</v>
      </c>
      <c r="I1815" s="232">
        <v>118</v>
      </c>
      <c r="J1815" s="232">
        <v>820</v>
      </c>
    </row>
    <row r="1816" spans="3:10" x14ac:dyDescent="0.35">
      <c r="C1816" s="228"/>
      <c r="D1816" s="233">
        <v>1810</v>
      </c>
      <c r="E1816" s="228" t="s">
        <v>848</v>
      </c>
      <c r="F1816" s="232">
        <v>872</v>
      </c>
      <c r="G1816" s="232">
        <v>932</v>
      </c>
      <c r="H1816" s="232">
        <v>266</v>
      </c>
      <c r="I1816" s="232">
        <v>100</v>
      </c>
      <c r="J1816" s="232">
        <v>887</v>
      </c>
    </row>
    <row r="1817" spans="3:10" x14ac:dyDescent="0.35">
      <c r="C1817" s="228"/>
      <c r="D1817" s="233">
        <v>1811</v>
      </c>
      <c r="E1817" s="228" t="s">
        <v>849</v>
      </c>
      <c r="F1817" s="232">
        <v>774</v>
      </c>
      <c r="G1817" s="232">
        <v>1499</v>
      </c>
      <c r="H1817" s="232">
        <v>248</v>
      </c>
      <c r="I1817" s="232">
        <v>41</v>
      </c>
      <c r="J1817" s="232">
        <v>711</v>
      </c>
    </row>
    <row r="1818" spans="3:10" x14ac:dyDescent="0.35">
      <c r="C1818" s="228"/>
      <c r="D1818" s="233">
        <v>1812</v>
      </c>
      <c r="E1818" s="228" t="s">
        <v>850</v>
      </c>
      <c r="F1818" s="232">
        <v>311</v>
      </c>
      <c r="G1818" s="232">
        <v>1208</v>
      </c>
      <c r="H1818" s="232">
        <v>294</v>
      </c>
      <c r="I1818" s="232">
        <v>25</v>
      </c>
      <c r="J1818" s="232">
        <v>437</v>
      </c>
    </row>
    <row r="1819" spans="3:10" x14ac:dyDescent="0.35">
      <c r="C1819" s="228"/>
      <c r="D1819" s="233">
        <v>1813</v>
      </c>
      <c r="E1819" s="228" t="s">
        <v>851</v>
      </c>
      <c r="F1819" s="232">
        <v>162</v>
      </c>
      <c r="G1819" s="232">
        <v>971</v>
      </c>
      <c r="H1819" s="232">
        <v>272</v>
      </c>
      <c r="I1819" s="232">
        <v>23</v>
      </c>
      <c r="J1819" s="232">
        <v>460</v>
      </c>
    </row>
    <row r="1820" spans="3:10" x14ac:dyDescent="0.35">
      <c r="C1820" s="228"/>
      <c r="D1820" s="233">
        <v>1814</v>
      </c>
      <c r="E1820" s="228" t="s">
        <v>852</v>
      </c>
      <c r="F1820" s="232">
        <v>188</v>
      </c>
      <c r="G1820" s="232">
        <v>846</v>
      </c>
      <c r="H1820" s="232">
        <v>272</v>
      </c>
      <c r="I1820" s="232">
        <v>15</v>
      </c>
      <c r="J1820" s="232">
        <v>478</v>
      </c>
    </row>
    <row r="1821" spans="3:10" x14ac:dyDescent="0.35">
      <c r="C1821" s="228"/>
      <c r="D1821" s="233">
        <v>1815</v>
      </c>
      <c r="E1821" s="228" t="s">
        <v>853</v>
      </c>
      <c r="F1821" s="232">
        <v>207</v>
      </c>
      <c r="G1821" s="232">
        <v>747</v>
      </c>
      <c r="H1821" s="232">
        <v>249</v>
      </c>
      <c r="I1821" s="232">
        <v>23</v>
      </c>
      <c r="J1821" s="232">
        <v>516</v>
      </c>
    </row>
    <row r="1822" spans="3:10" x14ac:dyDescent="0.35">
      <c r="C1822" s="228"/>
      <c r="D1822" s="233">
        <v>1816</v>
      </c>
      <c r="E1822" s="228" t="s">
        <v>854</v>
      </c>
      <c r="F1822" s="232">
        <v>319</v>
      </c>
      <c r="G1822" s="232">
        <v>602</v>
      </c>
      <c r="H1822" s="232">
        <v>242</v>
      </c>
      <c r="I1822" s="232">
        <v>20</v>
      </c>
      <c r="J1822" s="232">
        <v>556</v>
      </c>
    </row>
    <row r="1823" spans="3:10" x14ac:dyDescent="0.35">
      <c r="C1823" s="228"/>
      <c r="D1823" s="233">
        <v>1817</v>
      </c>
      <c r="E1823" s="228" t="s">
        <v>855</v>
      </c>
      <c r="F1823" s="232">
        <v>438</v>
      </c>
      <c r="G1823" s="232">
        <v>430</v>
      </c>
      <c r="H1823" s="232">
        <v>152</v>
      </c>
      <c r="I1823" s="232">
        <v>34</v>
      </c>
      <c r="J1823" s="232">
        <v>499</v>
      </c>
    </row>
    <row r="1824" spans="3:10" x14ac:dyDescent="0.35">
      <c r="C1824" s="228"/>
      <c r="D1824" s="233">
        <v>1818</v>
      </c>
      <c r="E1824" s="228" t="s">
        <v>856</v>
      </c>
      <c r="F1824" s="232">
        <v>469</v>
      </c>
      <c r="G1824" s="232">
        <v>214</v>
      </c>
      <c r="H1824" s="232">
        <v>103</v>
      </c>
      <c r="I1824" s="232">
        <v>26</v>
      </c>
      <c r="J1824" s="232">
        <v>499</v>
      </c>
    </row>
    <row r="1825" spans="3:10" x14ac:dyDescent="0.35">
      <c r="C1825" s="228"/>
      <c r="D1825" s="233">
        <v>1819</v>
      </c>
      <c r="E1825" s="228" t="s">
        <v>857</v>
      </c>
      <c r="F1825" s="232">
        <v>413</v>
      </c>
      <c r="G1825" s="232">
        <v>136</v>
      </c>
      <c r="H1825" s="232">
        <v>75</v>
      </c>
      <c r="I1825" s="232">
        <v>21</v>
      </c>
      <c r="J1825" s="232">
        <v>403</v>
      </c>
    </row>
    <row r="1826" spans="3:10" x14ac:dyDescent="0.35">
      <c r="C1826" s="228"/>
      <c r="D1826" s="233">
        <v>1820</v>
      </c>
      <c r="E1826" s="228" t="s">
        <v>858</v>
      </c>
      <c r="F1826" s="232">
        <v>312</v>
      </c>
      <c r="G1826" s="232">
        <v>88</v>
      </c>
      <c r="H1826" s="232">
        <v>68</v>
      </c>
      <c r="I1826" s="232">
        <v>12</v>
      </c>
      <c r="J1826" s="232">
        <v>336</v>
      </c>
    </row>
    <row r="1827" spans="3:10" x14ac:dyDescent="0.35">
      <c r="C1827" s="228"/>
      <c r="D1827" s="233">
        <v>1821</v>
      </c>
      <c r="E1827" s="228" t="s">
        <v>859</v>
      </c>
      <c r="F1827" s="232">
        <v>203</v>
      </c>
      <c r="G1827" s="232">
        <v>62</v>
      </c>
      <c r="H1827" s="232">
        <v>56</v>
      </c>
      <c r="I1827" s="232">
        <v>5</v>
      </c>
      <c r="J1827" s="232">
        <v>328</v>
      </c>
    </row>
    <row r="1828" spans="3:10" x14ac:dyDescent="0.35">
      <c r="C1828" s="228"/>
      <c r="D1828" s="233">
        <v>1822</v>
      </c>
      <c r="E1828" s="228" t="s">
        <v>860</v>
      </c>
      <c r="F1828" s="232">
        <v>98</v>
      </c>
      <c r="G1828" s="232">
        <v>50</v>
      </c>
      <c r="H1828" s="232">
        <v>69</v>
      </c>
      <c r="I1828" s="232">
        <v>9</v>
      </c>
      <c r="J1828" s="232">
        <v>455</v>
      </c>
    </row>
    <row r="1829" spans="3:10" x14ac:dyDescent="0.35">
      <c r="C1829" s="228"/>
      <c r="D1829" s="233">
        <v>1823</v>
      </c>
      <c r="E1829" s="230"/>
      <c r="F1829" s="232"/>
      <c r="G1829" s="232"/>
      <c r="H1829" s="232"/>
      <c r="I1829" s="232"/>
      <c r="J1829" s="232"/>
    </row>
    <row r="1830" spans="3:10" x14ac:dyDescent="0.35">
      <c r="C1830" s="228"/>
      <c r="D1830" s="233">
        <v>1824</v>
      </c>
      <c r="E1830" s="230"/>
      <c r="F1830" s="232"/>
      <c r="G1830" s="232"/>
      <c r="H1830" s="232"/>
      <c r="I1830" s="232"/>
      <c r="J1830" s="232"/>
    </row>
    <row r="1831" spans="3:10" x14ac:dyDescent="0.35">
      <c r="C1831" s="228"/>
      <c r="D1831" s="233">
        <v>1825</v>
      </c>
      <c r="E1831" s="230"/>
      <c r="F1831" s="232"/>
      <c r="G1831" s="232"/>
      <c r="H1831" s="232"/>
      <c r="I1831" s="232"/>
      <c r="J1831" s="232"/>
    </row>
    <row r="1832" spans="3:10" x14ac:dyDescent="0.35">
      <c r="C1832" s="228"/>
      <c r="D1832" s="233">
        <v>1826</v>
      </c>
      <c r="E1832" s="228"/>
      <c r="F1832" s="232">
        <f>SUM(F1811:F1831)</f>
        <v>5124</v>
      </c>
      <c r="G1832" s="232">
        <f>SUM(G1811:G1831)</f>
        <v>13447</v>
      </c>
      <c r="H1832" s="232">
        <f>SUM(H1811:H1831)</f>
        <v>4352</v>
      </c>
      <c r="I1832" s="232">
        <f>SUM(I1811:I1831)</f>
        <v>524</v>
      </c>
      <c r="J1832" s="232">
        <f>SUM(J1811:J1831)</f>
        <v>7934</v>
      </c>
    </row>
    <row r="1833" spans="3:10" x14ac:dyDescent="0.35">
      <c r="C1833" s="228" t="s">
        <v>1245</v>
      </c>
      <c r="D1833" s="233">
        <v>1827</v>
      </c>
      <c r="E1833" s="228" t="s">
        <v>845</v>
      </c>
      <c r="F1833" s="232">
        <v>0</v>
      </c>
      <c r="G1833" s="232">
        <v>358</v>
      </c>
      <c r="H1833" s="232">
        <v>53</v>
      </c>
      <c r="I1833" s="232">
        <v>0</v>
      </c>
      <c r="J1833" s="232">
        <v>35</v>
      </c>
    </row>
    <row r="1834" spans="3:10" x14ac:dyDescent="0.35">
      <c r="C1834" s="228"/>
      <c r="D1834" s="233">
        <v>1828</v>
      </c>
      <c r="E1834" s="228" t="s">
        <v>647</v>
      </c>
      <c r="F1834" s="232">
        <v>0</v>
      </c>
      <c r="G1834" s="232">
        <v>313</v>
      </c>
      <c r="H1834" s="232">
        <v>78</v>
      </c>
      <c r="I1834" s="232">
        <v>0</v>
      </c>
      <c r="J1834" s="232">
        <v>29</v>
      </c>
    </row>
    <row r="1835" spans="3:10" x14ac:dyDescent="0.35">
      <c r="C1835" s="228"/>
      <c r="D1835" s="233">
        <v>1829</v>
      </c>
      <c r="E1835" s="228" t="s">
        <v>648</v>
      </c>
      <c r="F1835" s="232">
        <v>0</v>
      </c>
      <c r="G1835" s="232">
        <v>301</v>
      </c>
      <c r="H1835" s="232">
        <v>93</v>
      </c>
      <c r="I1835" s="232">
        <v>0</v>
      </c>
      <c r="J1835" s="232">
        <v>41</v>
      </c>
    </row>
    <row r="1836" spans="3:10" x14ac:dyDescent="0.35">
      <c r="C1836" s="228"/>
      <c r="D1836" s="233">
        <v>1830</v>
      </c>
      <c r="E1836" s="228" t="s">
        <v>846</v>
      </c>
      <c r="F1836" s="232">
        <v>4</v>
      </c>
      <c r="G1836" s="232">
        <v>297</v>
      </c>
      <c r="H1836" s="232">
        <v>126</v>
      </c>
      <c r="I1836" s="232">
        <v>4</v>
      </c>
      <c r="J1836" s="232">
        <v>40</v>
      </c>
    </row>
    <row r="1837" spans="3:10" x14ac:dyDescent="0.35">
      <c r="C1837" s="228"/>
      <c r="D1837" s="233">
        <v>1831</v>
      </c>
      <c r="E1837" s="228" t="s">
        <v>847</v>
      </c>
      <c r="F1837" s="232">
        <v>38</v>
      </c>
      <c r="G1837" s="232">
        <v>216</v>
      </c>
      <c r="H1837" s="232">
        <v>102</v>
      </c>
      <c r="I1837" s="232">
        <v>15</v>
      </c>
      <c r="J1837" s="232">
        <v>83</v>
      </c>
    </row>
    <row r="1838" spans="3:10" x14ac:dyDescent="0.35">
      <c r="C1838" s="228"/>
      <c r="D1838" s="233">
        <v>1832</v>
      </c>
      <c r="E1838" s="228" t="s">
        <v>848</v>
      </c>
      <c r="F1838" s="232">
        <v>122</v>
      </c>
      <c r="G1838" s="232">
        <v>205</v>
      </c>
      <c r="H1838" s="232">
        <v>67</v>
      </c>
      <c r="I1838" s="232">
        <v>19</v>
      </c>
      <c r="J1838" s="232">
        <v>98</v>
      </c>
    </row>
    <row r="1839" spans="3:10" x14ac:dyDescent="0.35">
      <c r="C1839" s="228"/>
      <c r="D1839" s="233">
        <v>1833</v>
      </c>
      <c r="E1839" s="228" t="s">
        <v>849</v>
      </c>
      <c r="F1839" s="232">
        <v>91</v>
      </c>
      <c r="G1839" s="232">
        <v>278</v>
      </c>
      <c r="H1839" s="232">
        <v>57</v>
      </c>
      <c r="I1839" s="232">
        <v>15</v>
      </c>
      <c r="J1839" s="232">
        <v>96</v>
      </c>
    </row>
    <row r="1840" spans="3:10" x14ac:dyDescent="0.35">
      <c r="C1840" s="228"/>
      <c r="D1840" s="233">
        <v>1834</v>
      </c>
      <c r="E1840" s="228" t="s">
        <v>850</v>
      </c>
      <c r="F1840" s="232">
        <v>52</v>
      </c>
      <c r="G1840" s="232">
        <v>287</v>
      </c>
      <c r="H1840" s="232">
        <v>51</v>
      </c>
      <c r="I1840" s="232">
        <v>10</v>
      </c>
      <c r="J1840" s="232">
        <v>86</v>
      </c>
    </row>
    <row r="1841" spans="3:10" x14ac:dyDescent="0.35">
      <c r="C1841" s="228"/>
      <c r="D1841" s="233">
        <v>1835</v>
      </c>
      <c r="E1841" s="228" t="s">
        <v>851</v>
      </c>
      <c r="F1841" s="232">
        <v>35</v>
      </c>
      <c r="G1841" s="232">
        <v>321</v>
      </c>
      <c r="H1841" s="232">
        <v>66</v>
      </c>
      <c r="I1841" s="232">
        <v>5</v>
      </c>
      <c r="J1841" s="232">
        <v>101</v>
      </c>
    </row>
    <row r="1842" spans="3:10" x14ac:dyDescent="0.35">
      <c r="C1842" s="228"/>
      <c r="D1842" s="233">
        <v>1836</v>
      </c>
      <c r="E1842" s="228" t="s">
        <v>852</v>
      </c>
      <c r="F1842" s="232">
        <v>39</v>
      </c>
      <c r="G1842" s="232">
        <v>301</v>
      </c>
      <c r="H1842" s="232">
        <v>95</v>
      </c>
      <c r="I1842" s="232">
        <v>10</v>
      </c>
      <c r="J1842" s="232">
        <v>74</v>
      </c>
    </row>
    <row r="1843" spans="3:10" x14ac:dyDescent="0.35">
      <c r="C1843" s="228"/>
      <c r="D1843" s="233">
        <v>1837</v>
      </c>
      <c r="E1843" s="228" t="s">
        <v>853</v>
      </c>
      <c r="F1843" s="232">
        <v>52</v>
      </c>
      <c r="G1843" s="232">
        <v>230</v>
      </c>
      <c r="H1843" s="232">
        <v>66</v>
      </c>
      <c r="I1843" s="232">
        <v>6</v>
      </c>
      <c r="J1843" s="232">
        <v>84</v>
      </c>
    </row>
    <row r="1844" spans="3:10" x14ac:dyDescent="0.35">
      <c r="C1844" s="228"/>
      <c r="D1844" s="233">
        <v>1838</v>
      </c>
      <c r="E1844" s="228" t="s">
        <v>854</v>
      </c>
      <c r="F1844" s="232">
        <v>107</v>
      </c>
      <c r="G1844" s="232">
        <v>195</v>
      </c>
      <c r="H1844" s="232">
        <v>58</v>
      </c>
      <c r="I1844" s="232">
        <v>15</v>
      </c>
      <c r="J1844" s="232">
        <v>92</v>
      </c>
    </row>
    <row r="1845" spans="3:10" x14ac:dyDescent="0.35">
      <c r="C1845" s="228"/>
      <c r="D1845" s="233">
        <v>1839</v>
      </c>
      <c r="E1845" s="228" t="s">
        <v>855</v>
      </c>
      <c r="F1845" s="232">
        <v>158</v>
      </c>
      <c r="G1845" s="232">
        <v>144</v>
      </c>
      <c r="H1845" s="232">
        <v>41</v>
      </c>
      <c r="I1845" s="232">
        <v>17</v>
      </c>
      <c r="J1845" s="232">
        <v>104</v>
      </c>
    </row>
    <row r="1846" spans="3:10" x14ac:dyDescent="0.35">
      <c r="C1846" s="228"/>
      <c r="D1846" s="233">
        <v>1840</v>
      </c>
      <c r="E1846" s="228" t="s">
        <v>856</v>
      </c>
      <c r="F1846" s="232">
        <v>205</v>
      </c>
      <c r="G1846" s="232">
        <v>97</v>
      </c>
      <c r="H1846" s="232">
        <v>33</v>
      </c>
      <c r="I1846" s="232">
        <v>13</v>
      </c>
      <c r="J1846" s="232">
        <v>96</v>
      </c>
    </row>
    <row r="1847" spans="3:10" x14ac:dyDescent="0.35">
      <c r="C1847" s="228"/>
      <c r="D1847" s="233">
        <v>1841</v>
      </c>
      <c r="E1847" s="228" t="s">
        <v>857</v>
      </c>
      <c r="F1847" s="232">
        <v>176</v>
      </c>
      <c r="G1847" s="232">
        <v>65</v>
      </c>
      <c r="H1847" s="232">
        <v>28</v>
      </c>
      <c r="I1847" s="232">
        <v>0</v>
      </c>
      <c r="J1847" s="232">
        <v>84</v>
      </c>
    </row>
    <row r="1848" spans="3:10" x14ac:dyDescent="0.35">
      <c r="C1848" s="228"/>
      <c r="D1848" s="233">
        <v>1842</v>
      </c>
      <c r="E1848" s="228" t="s">
        <v>858</v>
      </c>
      <c r="F1848" s="232">
        <v>112</v>
      </c>
      <c r="G1848" s="232">
        <v>40</v>
      </c>
      <c r="H1848" s="232">
        <v>26</v>
      </c>
      <c r="I1848" s="232">
        <v>3</v>
      </c>
      <c r="J1848" s="232">
        <v>61</v>
      </c>
    </row>
    <row r="1849" spans="3:10" x14ac:dyDescent="0.35">
      <c r="C1849" s="228"/>
      <c r="D1849" s="233">
        <v>1843</v>
      </c>
      <c r="E1849" s="228" t="s">
        <v>859</v>
      </c>
      <c r="F1849" s="232">
        <v>64</v>
      </c>
      <c r="G1849" s="232">
        <v>17</v>
      </c>
      <c r="H1849" s="232">
        <v>13</v>
      </c>
      <c r="I1849" s="232">
        <v>0</v>
      </c>
      <c r="J1849" s="232">
        <v>49</v>
      </c>
    </row>
    <row r="1850" spans="3:10" x14ac:dyDescent="0.35">
      <c r="C1850" s="228"/>
      <c r="D1850" s="233">
        <v>1844</v>
      </c>
      <c r="E1850" s="230" t="s">
        <v>860</v>
      </c>
      <c r="F1850" s="232">
        <v>40</v>
      </c>
      <c r="G1850" s="232">
        <v>22</v>
      </c>
      <c r="H1850" s="232">
        <v>14</v>
      </c>
      <c r="I1850" s="232">
        <v>0</v>
      </c>
      <c r="J1850" s="232">
        <v>36</v>
      </c>
    </row>
    <row r="1851" spans="3:10" x14ac:dyDescent="0.35">
      <c r="C1851" s="228"/>
      <c r="D1851" s="233">
        <v>1845</v>
      </c>
      <c r="E1851" s="230"/>
      <c r="F1851" s="232"/>
      <c r="G1851" s="232"/>
      <c r="H1851" s="232"/>
      <c r="I1851" s="232"/>
      <c r="J1851" s="232"/>
    </row>
    <row r="1852" spans="3:10" x14ac:dyDescent="0.35">
      <c r="C1852" s="228"/>
      <c r="D1852" s="233">
        <v>1846</v>
      </c>
      <c r="E1852" s="230"/>
      <c r="F1852" s="232"/>
      <c r="G1852" s="232"/>
      <c r="H1852" s="232"/>
      <c r="I1852" s="232"/>
      <c r="J1852" s="232"/>
    </row>
    <row r="1853" spans="3:10" x14ac:dyDescent="0.35">
      <c r="C1853" s="228"/>
      <c r="D1853" s="233">
        <v>1847</v>
      </c>
      <c r="E1853" s="228"/>
      <c r="F1853" s="232"/>
      <c r="G1853" s="232"/>
      <c r="H1853" s="232"/>
      <c r="I1853" s="232"/>
      <c r="J1853" s="232"/>
    </row>
    <row r="1854" spans="3:10" x14ac:dyDescent="0.35">
      <c r="C1854" s="228"/>
      <c r="D1854" s="233">
        <v>1848</v>
      </c>
      <c r="E1854" s="228"/>
      <c r="F1854" s="232">
        <f>SUM(F1833:F1853)</f>
        <v>1295</v>
      </c>
      <c r="G1854" s="232">
        <f>SUM(G1833:G1853)</f>
        <v>3687</v>
      </c>
      <c r="H1854" s="232">
        <f>SUM(H1833:H1853)</f>
        <v>1067</v>
      </c>
      <c r="I1854" s="232">
        <f>SUM(I1833:I1853)</f>
        <v>132</v>
      </c>
      <c r="J1854" s="232">
        <f>SUM(J1833:J1853)</f>
        <v>1289</v>
      </c>
    </row>
    <row r="1855" spans="3:10" x14ac:dyDescent="0.35">
      <c r="C1855" s="228" t="s">
        <v>2259</v>
      </c>
      <c r="D1855" s="233">
        <v>1849</v>
      </c>
      <c r="E1855" s="228" t="s">
        <v>845</v>
      </c>
      <c r="F1855" s="232">
        <v>0</v>
      </c>
      <c r="G1855" s="232">
        <v>1113</v>
      </c>
      <c r="H1855" s="232">
        <v>188</v>
      </c>
      <c r="I1855" s="232">
        <v>0</v>
      </c>
      <c r="J1855" s="232">
        <v>84</v>
      </c>
    </row>
    <row r="1856" spans="3:10" x14ac:dyDescent="0.35">
      <c r="C1856" s="228"/>
      <c r="D1856" s="233">
        <v>1850</v>
      </c>
      <c r="E1856" s="228" t="s">
        <v>647</v>
      </c>
      <c r="F1856" s="232">
        <v>0</v>
      </c>
      <c r="G1856" s="232">
        <v>829</v>
      </c>
      <c r="H1856" s="232">
        <v>192</v>
      </c>
      <c r="I1856" s="232">
        <v>0</v>
      </c>
      <c r="J1856" s="232">
        <v>76</v>
      </c>
    </row>
    <row r="1857" spans="3:10" x14ac:dyDescent="0.35">
      <c r="C1857" s="228"/>
      <c r="D1857" s="233">
        <v>1851</v>
      </c>
      <c r="E1857" s="228" t="s">
        <v>648</v>
      </c>
      <c r="F1857" s="232">
        <v>0</v>
      </c>
      <c r="G1857" s="232">
        <v>718</v>
      </c>
      <c r="H1857" s="232">
        <v>242</v>
      </c>
      <c r="I1857" s="232">
        <v>0</v>
      </c>
      <c r="J1857" s="232">
        <v>68</v>
      </c>
    </row>
    <row r="1858" spans="3:10" x14ac:dyDescent="0.35">
      <c r="C1858" s="228"/>
      <c r="D1858" s="233">
        <v>1852</v>
      </c>
      <c r="E1858" s="228" t="s">
        <v>846</v>
      </c>
      <c r="F1858" s="232">
        <v>7</v>
      </c>
      <c r="G1858" s="232">
        <v>760</v>
      </c>
      <c r="H1858" s="232">
        <v>298</v>
      </c>
      <c r="I1858" s="232">
        <v>35</v>
      </c>
      <c r="J1858" s="232">
        <v>234</v>
      </c>
    </row>
    <row r="1859" spans="3:10" x14ac:dyDescent="0.35">
      <c r="C1859" s="228"/>
      <c r="D1859" s="233">
        <v>1853</v>
      </c>
      <c r="E1859" s="228" t="s">
        <v>847</v>
      </c>
      <c r="F1859" s="232">
        <v>204</v>
      </c>
      <c r="G1859" s="232">
        <v>724</v>
      </c>
      <c r="H1859" s="232">
        <v>270</v>
      </c>
      <c r="I1859" s="232">
        <v>102</v>
      </c>
      <c r="J1859" s="232">
        <v>789</v>
      </c>
    </row>
    <row r="1860" spans="3:10" x14ac:dyDescent="0.35">
      <c r="C1860" s="228"/>
      <c r="D1860" s="233">
        <v>1854</v>
      </c>
      <c r="E1860" s="228" t="s">
        <v>848</v>
      </c>
      <c r="F1860" s="232">
        <v>441</v>
      </c>
      <c r="G1860" s="232">
        <v>729</v>
      </c>
      <c r="H1860" s="232">
        <v>194</v>
      </c>
      <c r="I1860" s="232">
        <v>79</v>
      </c>
      <c r="J1860" s="232">
        <v>759</v>
      </c>
    </row>
    <row r="1861" spans="3:10" x14ac:dyDescent="0.35">
      <c r="C1861" s="228"/>
      <c r="D1861" s="233">
        <v>1855</v>
      </c>
      <c r="E1861" s="228" t="s">
        <v>849</v>
      </c>
      <c r="F1861" s="232">
        <v>370</v>
      </c>
      <c r="G1861" s="232">
        <v>934</v>
      </c>
      <c r="H1861" s="232">
        <v>143</v>
      </c>
      <c r="I1861" s="232">
        <v>34</v>
      </c>
      <c r="J1861" s="232">
        <v>520</v>
      </c>
    </row>
    <row r="1862" spans="3:10" x14ac:dyDescent="0.35">
      <c r="C1862" s="228"/>
      <c r="D1862" s="233">
        <v>1856</v>
      </c>
      <c r="E1862" s="228" t="s">
        <v>850</v>
      </c>
      <c r="F1862" s="232">
        <v>159</v>
      </c>
      <c r="G1862" s="232">
        <v>782</v>
      </c>
      <c r="H1862" s="232">
        <v>142</v>
      </c>
      <c r="I1862" s="232">
        <v>17</v>
      </c>
      <c r="J1862" s="232">
        <v>320</v>
      </c>
    </row>
    <row r="1863" spans="3:10" x14ac:dyDescent="0.35">
      <c r="C1863" s="228"/>
      <c r="D1863" s="233">
        <v>1857</v>
      </c>
      <c r="E1863" s="228" t="s">
        <v>851</v>
      </c>
      <c r="F1863" s="232">
        <v>91</v>
      </c>
      <c r="G1863" s="232">
        <v>714</v>
      </c>
      <c r="H1863" s="232">
        <v>183</v>
      </c>
      <c r="I1863" s="232">
        <v>13</v>
      </c>
      <c r="J1863" s="232">
        <v>259</v>
      </c>
    </row>
    <row r="1864" spans="3:10" x14ac:dyDescent="0.35">
      <c r="C1864" s="228"/>
      <c r="D1864" s="233">
        <v>1858</v>
      </c>
      <c r="E1864" s="228" t="s">
        <v>852</v>
      </c>
      <c r="F1864" s="232">
        <v>117</v>
      </c>
      <c r="G1864" s="232">
        <v>654</v>
      </c>
      <c r="H1864" s="232">
        <v>193</v>
      </c>
      <c r="I1864" s="232">
        <v>14</v>
      </c>
      <c r="J1864" s="232">
        <v>320</v>
      </c>
    </row>
    <row r="1865" spans="3:10" x14ac:dyDescent="0.35">
      <c r="C1865" s="228"/>
      <c r="D1865" s="233">
        <v>1859</v>
      </c>
      <c r="E1865" s="228" t="s">
        <v>853</v>
      </c>
      <c r="F1865" s="232">
        <v>150</v>
      </c>
      <c r="G1865" s="232">
        <v>609</v>
      </c>
      <c r="H1865" s="232">
        <v>173</v>
      </c>
      <c r="I1865" s="232">
        <v>21</v>
      </c>
      <c r="J1865" s="232">
        <v>295</v>
      </c>
    </row>
    <row r="1866" spans="3:10" x14ac:dyDescent="0.35">
      <c r="C1866" s="228"/>
      <c r="D1866" s="233">
        <v>1860</v>
      </c>
      <c r="E1866" s="228" t="s">
        <v>854</v>
      </c>
      <c r="F1866" s="232">
        <v>184</v>
      </c>
      <c r="G1866" s="232">
        <v>529</v>
      </c>
      <c r="H1866" s="232">
        <v>143</v>
      </c>
      <c r="I1866" s="232">
        <v>21</v>
      </c>
      <c r="J1866" s="232">
        <v>305</v>
      </c>
    </row>
    <row r="1867" spans="3:10" x14ac:dyDescent="0.35">
      <c r="C1867" s="228"/>
      <c r="D1867" s="233">
        <v>1861</v>
      </c>
      <c r="E1867" s="228" t="s">
        <v>855</v>
      </c>
      <c r="F1867" s="232">
        <v>277</v>
      </c>
      <c r="G1867" s="232">
        <v>361</v>
      </c>
      <c r="H1867" s="232">
        <v>115</v>
      </c>
      <c r="I1867" s="232">
        <v>25</v>
      </c>
      <c r="J1867" s="232">
        <v>310</v>
      </c>
    </row>
    <row r="1868" spans="3:10" x14ac:dyDescent="0.35">
      <c r="C1868" s="228"/>
      <c r="D1868" s="233">
        <v>1862</v>
      </c>
      <c r="E1868" s="228" t="s">
        <v>856</v>
      </c>
      <c r="F1868" s="232">
        <v>315</v>
      </c>
      <c r="G1868" s="232">
        <v>214</v>
      </c>
      <c r="H1868" s="232">
        <v>69</v>
      </c>
      <c r="I1868" s="232">
        <v>15</v>
      </c>
      <c r="J1868" s="232">
        <v>237</v>
      </c>
    </row>
    <row r="1869" spans="3:10" x14ac:dyDescent="0.35">
      <c r="C1869" s="228"/>
      <c r="D1869" s="233">
        <v>1863</v>
      </c>
      <c r="E1869" s="228" t="s">
        <v>857</v>
      </c>
      <c r="F1869" s="232">
        <v>310</v>
      </c>
      <c r="G1869" s="232">
        <v>145</v>
      </c>
      <c r="H1869" s="232">
        <v>54</v>
      </c>
      <c r="I1869" s="232">
        <v>14</v>
      </c>
      <c r="J1869" s="232">
        <v>178</v>
      </c>
    </row>
    <row r="1870" spans="3:10" x14ac:dyDescent="0.35">
      <c r="C1870" s="228"/>
      <c r="D1870" s="233">
        <v>1864</v>
      </c>
      <c r="E1870" s="228" t="s">
        <v>858</v>
      </c>
      <c r="F1870" s="232">
        <v>278</v>
      </c>
      <c r="G1870" s="232">
        <v>114</v>
      </c>
      <c r="H1870" s="232">
        <v>39</v>
      </c>
      <c r="I1870" s="232">
        <v>9</v>
      </c>
      <c r="J1870" s="232">
        <v>185</v>
      </c>
    </row>
    <row r="1871" spans="3:10" x14ac:dyDescent="0.35">
      <c r="C1871" s="228"/>
      <c r="D1871" s="233">
        <v>1865</v>
      </c>
      <c r="E1871" s="230" t="s">
        <v>859</v>
      </c>
      <c r="F1871" s="232">
        <v>162</v>
      </c>
      <c r="G1871" s="232">
        <v>77</v>
      </c>
      <c r="H1871" s="232">
        <v>62</v>
      </c>
      <c r="I1871" s="232">
        <v>12</v>
      </c>
      <c r="J1871" s="232">
        <v>191</v>
      </c>
    </row>
    <row r="1872" spans="3:10" x14ac:dyDescent="0.35">
      <c r="C1872" s="228"/>
      <c r="D1872" s="233">
        <v>1866</v>
      </c>
      <c r="E1872" s="230" t="s">
        <v>860</v>
      </c>
      <c r="F1872" s="232">
        <v>136</v>
      </c>
      <c r="G1872" s="232">
        <v>75</v>
      </c>
      <c r="H1872" s="232">
        <v>84</v>
      </c>
      <c r="I1872" s="232">
        <v>7</v>
      </c>
      <c r="J1872" s="232">
        <v>274</v>
      </c>
    </row>
    <row r="1873" spans="3:10" x14ac:dyDescent="0.35">
      <c r="C1873" s="228"/>
      <c r="D1873" s="233">
        <v>1867</v>
      </c>
      <c r="E1873" s="230"/>
      <c r="F1873" s="232"/>
      <c r="G1873" s="232"/>
      <c r="H1873" s="232"/>
      <c r="I1873" s="232"/>
      <c r="J1873" s="232"/>
    </row>
    <row r="1874" spans="3:10" x14ac:dyDescent="0.35">
      <c r="C1874" s="228"/>
      <c r="D1874" s="233">
        <v>1868</v>
      </c>
      <c r="E1874" s="228"/>
      <c r="F1874" s="232"/>
      <c r="G1874" s="232"/>
      <c r="H1874" s="232"/>
      <c r="I1874" s="232"/>
      <c r="J1874" s="232"/>
    </row>
    <row r="1875" spans="3:10" x14ac:dyDescent="0.35">
      <c r="C1875" s="228"/>
      <c r="D1875" s="233">
        <v>1869</v>
      </c>
      <c r="E1875" s="228"/>
      <c r="F1875" s="232"/>
      <c r="G1875" s="232"/>
      <c r="H1875" s="232"/>
      <c r="I1875" s="232"/>
      <c r="J1875" s="232"/>
    </row>
    <row r="1876" spans="3:10" x14ac:dyDescent="0.35">
      <c r="C1876" s="228"/>
      <c r="D1876" s="233">
        <v>1870</v>
      </c>
      <c r="E1876" s="228"/>
      <c r="F1876" s="232"/>
      <c r="G1876" s="232"/>
      <c r="H1876" s="232"/>
      <c r="I1876" s="232"/>
      <c r="J1876" s="232"/>
    </row>
    <row r="1877" spans="3:10" x14ac:dyDescent="0.35">
      <c r="C1877" s="228" t="s">
        <v>1289</v>
      </c>
      <c r="D1877" s="233">
        <v>1871</v>
      </c>
      <c r="E1877" s="228" t="s">
        <v>845</v>
      </c>
      <c r="F1877" s="232">
        <v>0</v>
      </c>
      <c r="G1877" s="232">
        <v>639</v>
      </c>
      <c r="H1877" s="232">
        <v>143</v>
      </c>
      <c r="I1877" s="232">
        <v>0</v>
      </c>
      <c r="J1877" s="232">
        <v>51</v>
      </c>
    </row>
    <row r="1878" spans="3:10" x14ac:dyDescent="0.35">
      <c r="C1878" s="228"/>
      <c r="D1878" s="233">
        <v>1872</v>
      </c>
      <c r="E1878" s="228" t="s">
        <v>647</v>
      </c>
      <c r="F1878" s="232">
        <v>0</v>
      </c>
      <c r="G1878" s="232">
        <v>547</v>
      </c>
      <c r="H1878" s="232">
        <v>161</v>
      </c>
      <c r="I1878" s="232">
        <v>0</v>
      </c>
      <c r="J1878" s="232">
        <v>44</v>
      </c>
    </row>
    <row r="1879" spans="3:10" x14ac:dyDescent="0.35">
      <c r="C1879" s="228"/>
      <c r="D1879" s="233">
        <v>1873</v>
      </c>
      <c r="E1879" s="228" t="s">
        <v>648</v>
      </c>
      <c r="F1879" s="232">
        <v>0</v>
      </c>
      <c r="G1879" s="232">
        <v>512</v>
      </c>
      <c r="H1879" s="232">
        <v>204</v>
      </c>
      <c r="I1879" s="232">
        <v>0</v>
      </c>
      <c r="J1879" s="232">
        <v>46</v>
      </c>
    </row>
    <row r="1880" spans="3:10" x14ac:dyDescent="0.35">
      <c r="C1880" s="228"/>
      <c r="D1880" s="233">
        <v>1874</v>
      </c>
      <c r="E1880" s="228" t="s">
        <v>846</v>
      </c>
      <c r="F1880" s="232">
        <v>18</v>
      </c>
      <c r="G1880" s="232">
        <v>526</v>
      </c>
      <c r="H1880" s="232">
        <v>235</v>
      </c>
      <c r="I1880" s="232">
        <v>13</v>
      </c>
      <c r="J1880" s="232">
        <v>91</v>
      </c>
    </row>
    <row r="1881" spans="3:10" x14ac:dyDescent="0.35">
      <c r="C1881" s="228"/>
      <c r="D1881" s="233">
        <v>1875</v>
      </c>
      <c r="E1881" s="228" t="s">
        <v>847</v>
      </c>
      <c r="F1881" s="232">
        <v>103</v>
      </c>
      <c r="G1881" s="232">
        <v>532</v>
      </c>
      <c r="H1881" s="232">
        <v>201</v>
      </c>
      <c r="I1881" s="232">
        <v>22</v>
      </c>
      <c r="J1881" s="232">
        <v>214</v>
      </c>
    </row>
    <row r="1882" spans="3:10" x14ac:dyDescent="0.35">
      <c r="C1882" s="228"/>
      <c r="D1882" s="233">
        <v>1876</v>
      </c>
      <c r="E1882" s="228" t="s">
        <v>848</v>
      </c>
      <c r="F1882" s="232">
        <v>224</v>
      </c>
      <c r="G1882" s="232">
        <v>414</v>
      </c>
      <c r="H1882" s="232">
        <v>131</v>
      </c>
      <c r="I1882" s="232">
        <v>28</v>
      </c>
      <c r="J1882" s="232">
        <v>210</v>
      </c>
    </row>
    <row r="1883" spans="3:10" x14ac:dyDescent="0.35">
      <c r="C1883" s="228"/>
      <c r="D1883" s="233">
        <v>1877</v>
      </c>
      <c r="E1883" s="228" t="s">
        <v>849</v>
      </c>
      <c r="F1883" s="232">
        <v>167</v>
      </c>
      <c r="G1883" s="232">
        <v>547</v>
      </c>
      <c r="H1883" s="232">
        <v>120</v>
      </c>
      <c r="I1883" s="232">
        <v>15</v>
      </c>
      <c r="J1883" s="232">
        <v>180</v>
      </c>
    </row>
    <row r="1884" spans="3:10" x14ac:dyDescent="0.35">
      <c r="C1884" s="228"/>
      <c r="D1884" s="233">
        <v>1878</v>
      </c>
      <c r="E1884" s="228" t="s">
        <v>850</v>
      </c>
      <c r="F1884" s="232">
        <v>66</v>
      </c>
      <c r="G1884" s="232">
        <v>510</v>
      </c>
      <c r="H1884" s="232">
        <v>118</v>
      </c>
      <c r="I1884" s="232">
        <v>9</v>
      </c>
      <c r="J1884" s="232">
        <v>133</v>
      </c>
    </row>
    <row r="1885" spans="3:10" x14ac:dyDescent="0.35">
      <c r="C1885" s="228"/>
      <c r="D1885" s="233">
        <v>1879</v>
      </c>
      <c r="E1885" s="228" t="s">
        <v>851</v>
      </c>
      <c r="F1885" s="232">
        <v>50</v>
      </c>
      <c r="G1885" s="232">
        <v>443</v>
      </c>
      <c r="H1885" s="232">
        <v>122</v>
      </c>
      <c r="I1885" s="232">
        <v>6</v>
      </c>
      <c r="J1885" s="232">
        <v>144</v>
      </c>
    </row>
    <row r="1886" spans="3:10" x14ac:dyDescent="0.35">
      <c r="C1886" s="228"/>
      <c r="D1886" s="233">
        <v>1880</v>
      </c>
      <c r="E1886" s="228" t="s">
        <v>852</v>
      </c>
      <c r="F1886" s="232">
        <v>67</v>
      </c>
      <c r="G1886" s="232">
        <v>499</v>
      </c>
      <c r="H1886" s="232">
        <v>139</v>
      </c>
      <c r="I1886" s="232">
        <v>13</v>
      </c>
      <c r="J1886" s="232">
        <v>146</v>
      </c>
    </row>
    <row r="1887" spans="3:10" x14ac:dyDescent="0.35">
      <c r="C1887" s="228"/>
      <c r="D1887" s="233">
        <v>1881</v>
      </c>
      <c r="E1887" s="228" t="s">
        <v>853</v>
      </c>
      <c r="F1887" s="232">
        <v>101</v>
      </c>
      <c r="G1887" s="232">
        <v>501</v>
      </c>
      <c r="H1887" s="232">
        <v>107</v>
      </c>
      <c r="I1887" s="232">
        <v>8</v>
      </c>
      <c r="J1887" s="232">
        <v>129</v>
      </c>
    </row>
    <row r="1888" spans="3:10" x14ac:dyDescent="0.35">
      <c r="C1888" s="228"/>
      <c r="D1888" s="233">
        <v>1882</v>
      </c>
      <c r="E1888" s="228" t="s">
        <v>854</v>
      </c>
      <c r="F1888" s="232">
        <v>152</v>
      </c>
      <c r="G1888" s="232">
        <v>408</v>
      </c>
      <c r="H1888" s="232">
        <v>95</v>
      </c>
      <c r="I1888" s="232">
        <v>13</v>
      </c>
      <c r="J1888" s="232">
        <v>148</v>
      </c>
    </row>
    <row r="1889" spans="3:10" x14ac:dyDescent="0.35">
      <c r="C1889" s="228"/>
      <c r="D1889" s="233">
        <v>1883</v>
      </c>
      <c r="E1889" s="228" t="s">
        <v>855</v>
      </c>
      <c r="F1889" s="232">
        <v>188</v>
      </c>
      <c r="G1889" s="232">
        <v>234</v>
      </c>
      <c r="H1889" s="232">
        <v>67</v>
      </c>
      <c r="I1889" s="232">
        <v>13</v>
      </c>
      <c r="J1889" s="232">
        <v>137</v>
      </c>
    </row>
    <row r="1890" spans="3:10" x14ac:dyDescent="0.35">
      <c r="C1890" s="228"/>
      <c r="D1890" s="233">
        <v>1884</v>
      </c>
      <c r="E1890" s="228" t="s">
        <v>856</v>
      </c>
      <c r="F1890" s="232">
        <v>282</v>
      </c>
      <c r="G1890" s="232">
        <v>164</v>
      </c>
      <c r="H1890" s="232">
        <v>38</v>
      </c>
      <c r="I1890" s="232">
        <v>9</v>
      </c>
      <c r="J1890" s="232">
        <v>137</v>
      </c>
    </row>
    <row r="1891" spans="3:10" x14ac:dyDescent="0.35">
      <c r="C1891" s="228"/>
      <c r="D1891" s="233">
        <v>1885</v>
      </c>
      <c r="E1891" s="228" t="s">
        <v>857</v>
      </c>
      <c r="F1891" s="232">
        <v>171</v>
      </c>
      <c r="G1891" s="232">
        <v>84</v>
      </c>
      <c r="H1891" s="232">
        <v>34</v>
      </c>
      <c r="I1891" s="232">
        <v>3</v>
      </c>
      <c r="J1891" s="232">
        <v>122</v>
      </c>
    </row>
    <row r="1892" spans="3:10" x14ac:dyDescent="0.35">
      <c r="C1892" s="228"/>
      <c r="D1892" s="233">
        <v>1886</v>
      </c>
      <c r="E1892" s="230" t="s">
        <v>858</v>
      </c>
      <c r="F1892" s="232">
        <v>133</v>
      </c>
      <c r="G1892" s="232">
        <v>58</v>
      </c>
      <c r="H1892" s="232">
        <v>18</v>
      </c>
      <c r="I1892" s="232">
        <v>0</v>
      </c>
      <c r="J1892" s="232">
        <v>79</v>
      </c>
    </row>
    <row r="1893" spans="3:10" x14ac:dyDescent="0.35">
      <c r="C1893" s="228"/>
      <c r="D1893" s="233">
        <v>1887</v>
      </c>
      <c r="E1893" s="230" t="s">
        <v>859</v>
      </c>
      <c r="F1893" s="232">
        <v>83</v>
      </c>
      <c r="G1893" s="232">
        <v>31</v>
      </c>
      <c r="H1893" s="232">
        <v>15</v>
      </c>
      <c r="I1893" s="232">
        <v>0</v>
      </c>
      <c r="J1893" s="232">
        <v>73</v>
      </c>
    </row>
    <row r="1894" spans="3:10" x14ac:dyDescent="0.35">
      <c r="C1894" s="228"/>
      <c r="D1894" s="233">
        <v>1888</v>
      </c>
      <c r="E1894" s="230" t="s">
        <v>860</v>
      </c>
      <c r="F1894" s="232">
        <v>35</v>
      </c>
      <c r="G1894" s="232">
        <v>22</v>
      </c>
      <c r="H1894" s="232">
        <v>20</v>
      </c>
      <c r="I1894" s="232">
        <v>0</v>
      </c>
      <c r="J1894" s="232">
        <v>102</v>
      </c>
    </row>
  </sheetData>
  <sheetProtection sheet="1"/>
  <mergeCells count="1">
    <mergeCell ref="A1:P1"/>
  </mergeCells>
  <phoneticPr fontId="9" type="noConversion"/>
  <pageMargins left="0.75" right="0.75" top="1" bottom="1" header="0.5" footer="0.5"/>
  <headerFooter alignWithMargins="0"/>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pageSetUpPr autoPageBreaks="0"/>
  </sheetPr>
  <dimension ref="A1:M1706"/>
  <sheetViews>
    <sheetView showGridLines="0" showRowColHeaders="0" zoomScale="70" zoomScaleNormal="70" workbookViewId="0">
      <pane xSplit="4" ySplit="5" topLeftCell="E6" activePane="bottomRight" state="frozen"/>
      <selection sqref="A1:M1"/>
      <selection pane="topRight" sqref="A1:M1"/>
      <selection pane="bottomLeft" sqref="A1:M1"/>
      <selection pane="bottomRight" sqref="A1:M1"/>
    </sheetView>
  </sheetViews>
  <sheetFormatPr defaultColWidth="9.1328125" defaultRowHeight="13.15" x14ac:dyDescent="0.35"/>
  <cols>
    <col min="1" max="2" width="2" style="201" customWidth="1"/>
    <col min="3" max="3" width="12.1328125" style="201" customWidth="1"/>
    <col min="4" max="4" width="9.1328125" style="201"/>
    <col min="5" max="5" width="7" style="201" customWidth="1"/>
    <col min="6" max="7" width="9.3984375" style="201" customWidth="1"/>
    <col min="8" max="8" width="5.59765625" style="201" customWidth="1"/>
    <col min="9" max="9" width="16.265625" style="201" bestFit="1" customWidth="1"/>
    <col min="10" max="16384" width="9.1328125" style="201"/>
  </cols>
  <sheetData>
    <row r="1" spans="1:13" ht="22.5" customHeight="1" x14ac:dyDescent="0.35">
      <c r="A1" s="774" t="s">
        <v>2466</v>
      </c>
      <c r="B1" s="774"/>
      <c r="C1" s="774"/>
      <c r="D1" s="774"/>
      <c r="E1" s="774"/>
      <c r="F1" s="774"/>
      <c r="G1" s="774"/>
      <c r="H1" s="774"/>
      <c r="I1" s="774"/>
      <c r="J1" s="774"/>
      <c r="K1" s="774"/>
      <c r="L1" s="774"/>
      <c r="M1" s="774"/>
    </row>
    <row r="2" spans="1:13" x14ac:dyDescent="0.35">
      <c r="C2" s="201" t="s">
        <v>2004</v>
      </c>
    </row>
    <row r="5" spans="1:13" ht="18.75" x14ac:dyDescent="0.4">
      <c r="C5" s="229"/>
      <c r="D5" s="227"/>
      <c r="E5" s="238" t="s">
        <v>940</v>
      </c>
      <c r="F5" s="238" t="s">
        <v>842</v>
      </c>
      <c r="G5" s="238" t="s">
        <v>843</v>
      </c>
      <c r="H5" s="239"/>
      <c r="I5" s="240" t="s">
        <v>1014</v>
      </c>
    </row>
    <row r="6" spans="1:13" x14ac:dyDescent="0.4">
      <c r="C6" s="772" t="s">
        <v>844</v>
      </c>
      <c r="D6" s="241" t="s">
        <v>845</v>
      </c>
      <c r="E6" s="242">
        <v>1</v>
      </c>
      <c r="F6" s="226">
        <v>585</v>
      </c>
      <c r="G6" s="226">
        <v>14</v>
      </c>
      <c r="H6" s="239"/>
      <c r="I6" s="230" t="s">
        <v>680</v>
      </c>
    </row>
    <row r="7" spans="1:13" x14ac:dyDescent="0.4">
      <c r="C7" s="773"/>
      <c r="D7" s="243" t="s">
        <v>647</v>
      </c>
      <c r="E7" s="244">
        <v>2</v>
      </c>
      <c r="F7" s="226">
        <v>878</v>
      </c>
      <c r="G7" s="226">
        <v>36</v>
      </c>
      <c r="H7" s="239"/>
      <c r="I7" s="230" t="s">
        <v>681</v>
      </c>
    </row>
    <row r="8" spans="1:13" x14ac:dyDescent="0.4">
      <c r="C8" s="773"/>
      <c r="D8" s="245" t="s">
        <v>648</v>
      </c>
      <c r="E8" s="244">
        <v>3</v>
      </c>
      <c r="F8" s="226">
        <v>807</v>
      </c>
      <c r="G8" s="226">
        <v>24</v>
      </c>
      <c r="H8" s="239"/>
      <c r="I8" s="230" t="s">
        <v>682</v>
      </c>
    </row>
    <row r="9" spans="1:13" x14ac:dyDescent="0.4">
      <c r="C9" s="773"/>
      <c r="D9" s="241" t="s">
        <v>846</v>
      </c>
      <c r="E9" s="242">
        <v>4</v>
      </c>
      <c r="F9" s="226">
        <v>704</v>
      </c>
      <c r="G9" s="226">
        <v>11</v>
      </c>
      <c r="H9" s="239"/>
      <c r="I9" s="230" t="s">
        <v>683</v>
      </c>
    </row>
    <row r="10" spans="1:13" x14ac:dyDescent="0.4">
      <c r="C10" s="773"/>
      <c r="D10" s="241" t="s">
        <v>847</v>
      </c>
      <c r="E10" s="242">
        <v>5</v>
      </c>
      <c r="F10" s="226">
        <v>463</v>
      </c>
      <c r="G10" s="226">
        <v>53</v>
      </c>
      <c r="H10" s="239"/>
      <c r="I10" s="230" t="s">
        <v>684</v>
      </c>
    </row>
    <row r="11" spans="1:13" x14ac:dyDescent="0.4">
      <c r="C11" s="773"/>
      <c r="D11" s="241" t="s">
        <v>848</v>
      </c>
      <c r="E11" s="242">
        <v>6</v>
      </c>
      <c r="F11" s="226">
        <v>522</v>
      </c>
      <c r="G11" s="226">
        <v>37</v>
      </c>
      <c r="H11" s="239"/>
      <c r="I11" s="230" t="s">
        <v>685</v>
      </c>
    </row>
    <row r="12" spans="1:13" x14ac:dyDescent="0.4">
      <c r="C12" s="773"/>
      <c r="D12" s="241" t="s">
        <v>849</v>
      </c>
      <c r="E12" s="242">
        <v>7</v>
      </c>
      <c r="F12" s="226">
        <v>589</v>
      </c>
      <c r="G12" s="226">
        <v>24</v>
      </c>
      <c r="H12" s="239"/>
      <c r="I12" s="230" t="s">
        <v>686</v>
      </c>
    </row>
    <row r="13" spans="1:13" x14ac:dyDescent="0.4">
      <c r="C13" s="773"/>
      <c r="D13" s="241" t="s">
        <v>850</v>
      </c>
      <c r="E13" s="242">
        <v>8</v>
      </c>
      <c r="F13" s="226">
        <v>668</v>
      </c>
      <c r="G13" s="226">
        <v>38</v>
      </c>
      <c r="H13" s="239"/>
      <c r="I13" s="230" t="s">
        <v>687</v>
      </c>
    </row>
    <row r="14" spans="1:13" x14ac:dyDescent="0.4">
      <c r="C14" s="773"/>
      <c r="D14" s="241" t="s">
        <v>851</v>
      </c>
      <c r="E14" s="242">
        <v>9</v>
      </c>
      <c r="F14" s="226">
        <v>908</v>
      </c>
      <c r="G14" s="226">
        <v>41</v>
      </c>
      <c r="H14" s="239"/>
      <c r="I14" s="230" t="s">
        <v>688</v>
      </c>
    </row>
    <row r="15" spans="1:13" x14ac:dyDescent="0.4">
      <c r="C15" s="773"/>
      <c r="D15" s="241" t="s">
        <v>852</v>
      </c>
      <c r="E15" s="244">
        <v>10</v>
      </c>
      <c r="F15" s="226">
        <v>917</v>
      </c>
      <c r="G15" s="226">
        <v>28</v>
      </c>
      <c r="H15" s="239"/>
      <c r="I15" s="230" t="s">
        <v>689</v>
      </c>
    </row>
    <row r="16" spans="1:13" x14ac:dyDescent="0.4">
      <c r="C16" s="773"/>
      <c r="D16" s="241" t="s">
        <v>853</v>
      </c>
      <c r="E16" s="244">
        <v>11</v>
      </c>
      <c r="F16" s="226">
        <v>985</v>
      </c>
      <c r="G16" s="226">
        <v>27</v>
      </c>
      <c r="H16" s="239"/>
      <c r="I16" s="230" t="s">
        <v>690</v>
      </c>
    </row>
    <row r="17" spans="3:9" x14ac:dyDescent="0.4">
      <c r="C17" s="773"/>
      <c r="D17" s="241" t="s">
        <v>854</v>
      </c>
      <c r="E17" s="242">
        <v>12</v>
      </c>
      <c r="F17" s="226">
        <v>1104</v>
      </c>
      <c r="G17" s="226">
        <v>17</v>
      </c>
      <c r="H17" s="239"/>
      <c r="I17" s="230" t="s">
        <v>691</v>
      </c>
    </row>
    <row r="18" spans="3:9" x14ac:dyDescent="0.4">
      <c r="C18" s="773"/>
      <c r="D18" s="241" t="s">
        <v>855</v>
      </c>
      <c r="E18" s="242">
        <v>13</v>
      </c>
      <c r="F18" s="226">
        <v>1011</v>
      </c>
      <c r="G18" s="226">
        <v>29</v>
      </c>
      <c r="H18" s="239"/>
      <c r="I18" s="230" t="s">
        <v>692</v>
      </c>
    </row>
    <row r="19" spans="3:9" x14ac:dyDescent="0.4">
      <c r="C19" s="773"/>
      <c r="D19" s="241" t="s">
        <v>856</v>
      </c>
      <c r="E19" s="242">
        <v>14</v>
      </c>
      <c r="F19" s="226">
        <v>903</v>
      </c>
      <c r="G19" s="226">
        <v>33</v>
      </c>
      <c r="H19" s="239"/>
      <c r="I19" s="230" t="s">
        <v>693</v>
      </c>
    </row>
    <row r="20" spans="3:9" x14ac:dyDescent="0.4">
      <c r="C20" s="773"/>
      <c r="D20" s="241" t="s">
        <v>857</v>
      </c>
      <c r="E20" s="242">
        <v>15</v>
      </c>
      <c r="F20" s="226">
        <v>718</v>
      </c>
      <c r="G20" s="226">
        <v>22</v>
      </c>
      <c r="H20" s="239"/>
      <c r="I20" s="230" t="s">
        <v>694</v>
      </c>
    </row>
    <row r="21" spans="3:9" x14ac:dyDescent="0.4">
      <c r="C21" s="773"/>
      <c r="D21" s="241" t="s">
        <v>858</v>
      </c>
      <c r="E21" s="242">
        <v>16</v>
      </c>
      <c r="F21" s="226">
        <v>491</v>
      </c>
      <c r="G21" s="226">
        <v>26</v>
      </c>
      <c r="H21" s="239"/>
      <c r="I21" s="230" t="s">
        <v>695</v>
      </c>
    </row>
    <row r="22" spans="3:9" x14ac:dyDescent="0.4">
      <c r="C22" s="773"/>
      <c r="D22" s="241" t="s">
        <v>859</v>
      </c>
      <c r="E22" s="242">
        <v>17</v>
      </c>
      <c r="F22" s="226">
        <v>335</v>
      </c>
      <c r="G22" s="226">
        <v>26</v>
      </c>
      <c r="H22" s="239"/>
      <c r="I22" s="230" t="s">
        <v>696</v>
      </c>
    </row>
    <row r="23" spans="3:9" x14ac:dyDescent="0.4">
      <c r="C23" s="773"/>
      <c r="D23" s="227" t="s">
        <v>860</v>
      </c>
      <c r="E23" s="244">
        <v>18</v>
      </c>
      <c r="F23" s="226">
        <v>264</v>
      </c>
      <c r="G23" s="226">
        <v>96</v>
      </c>
      <c r="H23" s="239"/>
      <c r="I23" s="230" t="s">
        <v>697</v>
      </c>
    </row>
    <row r="24" spans="3:9" x14ac:dyDescent="0.4">
      <c r="C24" s="773"/>
      <c r="D24" s="227"/>
      <c r="E24" s="244">
        <v>19</v>
      </c>
      <c r="F24" s="246"/>
      <c r="G24" s="246"/>
      <c r="H24" s="239"/>
      <c r="I24" s="230" t="s">
        <v>698</v>
      </c>
    </row>
    <row r="25" spans="3:9" x14ac:dyDescent="0.4">
      <c r="C25" s="773"/>
      <c r="D25" s="227"/>
      <c r="E25" s="242">
        <v>20</v>
      </c>
      <c r="F25" s="246"/>
      <c r="G25" s="246"/>
      <c r="H25" s="239"/>
      <c r="I25" s="230" t="s">
        <v>699</v>
      </c>
    </row>
    <row r="26" spans="3:9" x14ac:dyDescent="0.4">
      <c r="C26" s="773"/>
      <c r="D26" s="227"/>
      <c r="E26" s="242">
        <v>21</v>
      </c>
      <c r="F26" s="246"/>
      <c r="G26" s="246"/>
      <c r="H26" s="239"/>
      <c r="I26" s="230" t="s">
        <v>700</v>
      </c>
    </row>
    <row r="27" spans="3:9" x14ac:dyDescent="0.4">
      <c r="C27" s="772" t="s">
        <v>861</v>
      </c>
      <c r="D27" s="241" t="s">
        <v>845</v>
      </c>
      <c r="E27" s="242">
        <v>22</v>
      </c>
      <c r="F27" s="226">
        <v>576</v>
      </c>
      <c r="G27" s="226">
        <v>4</v>
      </c>
      <c r="H27" s="239"/>
      <c r="I27" s="230" t="s">
        <v>701</v>
      </c>
    </row>
    <row r="28" spans="3:9" x14ac:dyDescent="0.4">
      <c r="C28" s="773"/>
      <c r="D28" s="243" t="s">
        <v>647</v>
      </c>
      <c r="E28" s="242">
        <v>23</v>
      </c>
      <c r="F28" s="226">
        <v>623</v>
      </c>
      <c r="G28" s="226">
        <v>0</v>
      </c>
      <c r="H28" s="239"/>
      <c r="I28" s="230" t="s">
        <v>702</v>
      </c>
    </row>
    <row r="29" spans="3:9" x14ac:dyDescent="0.4">
      <c r="C29" s="773"/>
      <c r="D29" s="245" t="s">
        <v>648</v>
      </c>
      <c r="E29" s="242">
        <v>24</v>
      </c>
      <c r="F29" s="226">
        <v>603</v>
      </c>
      <c r="G29" s="226">
        <v>0</v>
      </c>
      <c r="H29" s="239"/>
      <c r="I29" s="230" t="s">
        <v>703</v>
      </c>
    </row>
    <row r="30" spans="3:9" x14ac:dyDescent="0.4">
      <c r="C30" s="773"/>
      <c r="D30" s="241" t="s">
        <v>846</v>
      </c>
      <c r="E30" s="242">
        <v>25</v>
      </c>
      <c r="F30" s="226">
        <v>577</v>
      </c>
      <c r="G30" s="226">
        <v>0</v>
      </c>
      <c r="H30" s="239"/>
      <c r="I30" s="230" t="s">
        <v>704</v>
      </c>
    </row>
    <row r="31" spans="3:9" x14ac:dyDescent="0.4">
      <c r="C31" s="773"/>
      <c r="D31" s="241" t="s">
        <v>847</v>
      </c>
      <c r="E31" s="244">
        <v>26</v>
      </c>
      <c r="F31" s="226">
        <v>512</v>
      </c>
      <c r="G31" s="226">
        <v>50</v>
      </c>
      <c r="H31" s="239"/>
      <c r="I31" s="230" t="s">
        <v>705</v>
      </c>
    </row>
    <row r="32" spans="3:9" x14ac:dyDescent="0.4">
      <c r="C32" s="773"/>
      <c r="D32" s="241" t="s">
        <v>848</v>
      </c>
      <c r="E32" s="244">
        <v>27</v>
      </c>
      <c r="F32" s="226">
        <v>562</v>
      </c>
      <c r="G32" s="226">
        <v>99</v>
      </c>
      <c r="H32" s="239"/>
      <c r="I32" s="230" t="s">
        <v>706</v>
      </c>
    </row>
    <row r="33" spans="3:9" x14ac:dyDescent="0.4">
      <c r="C33" s="773"/>
      <c r="D33" s="241" t="s">
        <v>849</v>
      </c>
      <c r="E33" s="242">
        <v>28</v>
      </c>
      <c r="F33" s="226">
        <v>511</v>
      </c>
      <c r="G33" s="226">
        <v>129</v>
      </c>
      <c r="H33" s="239"/>
      <c r="I33" s="230" t="s">
        <v>707</v>
      </c>
    </row>
    <row r="34" spans="3:9" x14ac:dyDescent="0.4">
      <c r="C34" s="773"/>
      <c r="D34" s="241" t="s">
        <v>850</v>
      </c>
      <c r="E34" s="242">
        <v>29</v>
      </c>
      <c r="F34" s="226">
        <v>557</v>
      </c>
      <c r="G34" s="226">
        <v>126</v>
      </c>
      <c r="H34" s="239"/>
      <c r="I34" s="230" t="s">
        <v>708</v>
      </c>
    </row>
    <row r="35" spans="3:9" x14ac:dyDescent="0.4">
      <c r="C35" s="773"/>
      <c r="D35" s="241" t="s">
        <v>851</v>
      </c>
      <c r="E35" s="242">
        <v>30</v>
      </c>
      <c r="F35" s="226">
        <v>586</v>
      </c>
      <c r="G35" s="226">
        <v>110</v>
      </c>
      <c r="H35" s="239"/>
      <c r="I35" s="230" t="s">
        <v>709</v>
      </c>
    </row>
    <row r="36" spans="3:9" x14ac:dyDescent="0.4">
      <c r="C36" s="773"/>
      <c r="D36" s="241" t="s">
        <v>852</v>
      </c>
      <c r="E36" s="242">
        <v>31</v>
      </c>
      <c r="F36" s="226">
        <v>734</v>
      </c>
      <c r="G36" s="226">
        <v>96</v>
      </c>
      <c r="H36" s="239"/>
      <c r="I36" s="230" t="s">
        <v>710</v>
      </c>
    </row>
    <row r="37" spans="3:9" x14ac:dyDescent="0.4">
      <c r="C37" s="773"/>
      <c r="D37" s="241" t="s">
        <v>853</v>
      </c>
      <c r="E37" s="242">
        <v>32</v>
      </c>
      <c r="F37" s="226">
        <v>724</v>
      </c>
      <c r="G37" s="226">
        <v>82</v>
      </c>
      <c r="H37" s="239"/>
      <c r="I37" s="230" t="s">
        <v>711</v>
      </c>
    </row>
    <row r="38" spans="3:9" x14ac:dyDescent="0.4">
      <c r="C38" s="773"/>
      <c r="D38" s="241" t="s">
        <v>854</v>
      </c>
      <c r="E38" s="242">
        <v>33</v>
      </c>
      <c r="F38" s="226">
        <v>803</v>
      </c>
      <c r="G38" s="226">
        <v>71</v>
      </c>
      <c r="H38" s="239"/>
      <c r="I38" s="230" t="s">
        <v>712</v>
      </c>
    </row>
    <row r="39" spans="3:9" x14ac:dyDescent="0.4">
      <c r="C39" s="773"/>
      <c r="D39" s="241" t="s">
        <v>855</v>
      </c>
      <c r="E39" s="244">
        <v>34</v>
      </c>
      <c r="F39" s="226">
        <v>788</v>
      </c>
      <c r="G39" s="226">
        <v>63</v>
      </c>
      <c r="H39" s="239"/>
      <c r="I39" s="230" t="s">
        <v>713</v>
      </c>
    </row>
    <row r="40" spans="3:9" x14ac:dyDescent="0.4">
      <c r="C40" s="773"/>
      <c r="D40" s="241" t="s">
        <v>856</v>
      </c>
      <c r="E40" s="244">
        <v>35</v>
      </c>
      <c r="F40" s="226">
        <v>719</v>
      </c>
      <c r="G40" s="226">
        <v>43</v>
      </c>
      <c r="H40" s="239"/>
      <c r="I40" s="230" t="s">
        <v>714</v>
      </c>
    </row>
    <row r="41" spans="3:9" x14ac:dyDescent="0.4">
      <c r="C41" s="773"/>
      <c r="D41" s="241" t="s">
        <v>857</v>
      </c>
      <c r="E41" s="242">
        <v>36</v>
      </c>
      <c r="F41" s="226">
        <v>560</v>
      </c>
      <c r="G41" s="226">
        <v>40</v>
      </c>
      <c r="H41" s="239"/>
      <c r="I41" s="230" t="s">
        <v>715</v>
      </c>
    </row>
    <row r="42" spans="3:9" x14ac:dyDescent="0.4">
      <c r="C42" s="773"/>
      <c r="D42" s="241" t="s">
        <v>858</v>
      </c>
      <c r="E42" s="242">
        <v>37</v>
      </c>
      <c r="F42" s="226">
        <v>431</v>
      </c>
      <c r="G42" s="226">
        <v>31</v>
      </c>
      <c r="H42" s="239"/>
      <c r="I42" s="230" t="s">
        <v>941</v>
      </c>
    </row>
    <row r="43" spans="3:9" x14ac:dyDescent="0.4">
      <c r="C43" s="773"/>
      <c r="D43" s="241" t="s">
        <v>859</v>
      </c>
      <c r="E43" s="242">
        <v>38</v>
      </c>
      <c r="F43" s="226">
        <v>299</v>
      </c>
      <c r="G43" s="226">
        <v>28</v>
      </c>
      <c r="H43" s="239"/>
      <c r="I43" s="230" t="s">
        <v>716</v>
      </c>
    </row>
    <row r="44" spans="3:9" x14ac:dyDescent="0.4">
      <c r="C44" s="773"/>
      <c r="D44" s="227" t="s">
        <v>860</v>
      </c>
      <c r="E44" s="242">
        <v>39</v>
      </c>
      <c r="F44" s="226">
        <v>268</v>
      </c>
      <c r="G44" s="226">
        <v>88</v>
      </c>
      <c r="H44" s="239"/>
      <c r="I44" s="230" t="s">
        <v>717</v>
      </c>
    </row>
    <row r="45" spans="3:9" x14ac:dyDescent="0.4">
      <c r="C45" s="773"/>
      <c r="D45" s="227"/>
      <c r="E45" s="242">
        <v>40</v>
      </c>
      <c r="F45" s="246"/>
      <c r="G45" s="246"/>
      <c r="H45" s="239"/>
      <c r="I45" s="230" t="s">
        <v>718</v>
      </c>
    </row>
    <row r="46" spans="3:9" x14ac:dyDescent="0.4">
      <c r="C46" s="773"/>
      <c r="D46" s="227"/>
      <c r="E46" s="242">
        <v>41</v>
      </c>
      <c r="F46" s="246"/>
      <c r="G46" s="246"/>
      <c r="H46" s="239"/>
      <c r="I46" s="230" t="s">
        <v>719</v>
      </c>
    </row>
    <row r="47" spans="3:9" x14ac:dyDescent="0.4">
      <c r="C47" s="773"/>
      <c r="D47" s="227"/>
      <c r="E47" s="244">
        <v>42</v>
      </c>
      <c r="F47" s="246"/>
      <c r="G47" s="246"/>
      <c r="H47" s="239"/>
      <c r="I47" s="230" t="s">
        <v>720</v>
      </c>
    </row>
    <row r="48" spans="3:9" x14ac:dyDescent="0.4">
      <c r="C48" s="772" t="s">
        <v>862</v>
      </c>
      <c r="D48" s="241" t="s">
        <v>845</v>
      </c>
      <c r="E48" s="244">
        <v>43</v>
      </c>
      <c r="F48" s="226">
        <v>6521</v>
      </c>
      <c r="G48" s="226">
        <v>30</v>
      </c>
      <c r="H48" s="239"/>
      <c r="I48" s="230" t="s">
        <v>721</v>
      </c>
    </row>
    <row r="49" spans="3:9" x14ac:dyDescent="0.4">
      <c r="C49" s="773"/>
      <c r="D49" s="243" t="s">
        <v>647</v>
      </c>
      <c r="E49" s="242">
        <v>44</v>
      </c>
      <c r="F49" s="226">
        <v>6635</v>
      </c>
      <c r="G49" s="226">
        <v>17</v>
      </c>
      <c r="H49" s="239"/>
      <c r="I49" s="230" t="s">
        <v>722</v>
      </c>
    </row>
    <row r="50" spans="3:9" x14ac:dyDescent="0.4">
      <c r="C50" s="773"/>
      <c r="D50" s="245" t="s">
        <v>648</v>
      </c>
      <c r="E50" s="242">
        <v>45</v>
      </c>
      <c r="F50" s="226">
        <v>6083</v>
      </c>
      <c r="G50" s="226">
        <v>67</v>
      </c>
      <c r="H50" s="239"/>
      <c r="I50" s="230" t="s">
        <v>723</v>
      </c>
    </row>
    <row r="51" spans="3:9" x14ac:dyDescent="0.4">
      <c r="C51" s="773"/>
      <c r="D51" s="241" t="s">
        <v>846</v>
      </c>
      <c r="E51" s="242">
        <v>46</v>
      </c>
      <c r="F51" s="226">
        <v>6096</v>
      </c>
      <c r="G51" s="226">
        <v>628</v>
      </c>
      <c r="H51" s="239"/>
      <c r="I51" s="230" t="s">
        <v>724</v>
      </c>
    </row>
    <row r="52" spans="3:9" x14ac:dyDescent="0.4">
      <c r="C52" s="773"/>
      <c r="D52" s="241" t="s">
        <v>847</v>
      </c>
      <c r="E52" s="242">
        <v>47</v>
      </c>
      <c r="F52" s="226">
        <v>7234</v>
      </c>
      <c r="G52" s="226">
        <v>415</v>
      </c>
      <c r="H52" s="239"/>
      <c r="I52" s="230" t="s">
        <v>725</v>
      </c>
    </row>
    <row r="53" spans="3:9" x14ac:dyDescent="0.4">
      <c r="C53" s="773"/>
      <c r="D53" s="241" t="s">
        <v>848</v>
      </c>
      <c r="E53" s="242">
        <v>48</v>
      </c>
      <c r="F53" s="226">
        <v>6667</v>
      </c>
      <c r="G53" s="226">
        <v>111</v>
      </c>
      <c r="H53" s="239"/>
      <c r="I53" s="230" t="s">
        <v>726</v>
      </c>
    </row>
    <row r="54" spans="3:9" x14ac:dyDescent="0.4">
      <c r="C54" s="773"/>
      <c r="D54" s="241" t="s">
        <v>849</v>
      </c>
      <c r="E54" s="242">
        <v>49</v>
      </c>
      <c r="F54" s="226">
        <v>6233</v>
      </c>
      <c r="G54" s="226">
        <v>93</v>
      </c>
      <c r="H54" s="239"/>
      <c r="I54" s="230" t="s">
        <v>727</v>
      </c>
    </row>
    <row r="55" spans="3:9" x14ac:dyDescent="0.4">
      <c r="C55" s="773"/>
      <c r="D55" s="241" t="s">
        <v>850</v>
      </c>
      <c r="E55" s="244">
        <v>50</v>
      </c>
      <c r="F55" s="226">
        <v>5955</v>
      </c>
      <c r="G55" s="226">
        <v>98</v>
      </c>
      <c r="H55" s="239"/>
      <c r="I55" s="230" t="s">
        <v>728</v>
      </c>
    </row>
    <row r="56" spans="3:9" x14ac:dyDescent="0.4">
      <c r="C56" s="773"/>
      <c r="D56" s="241" t="s">
        <v>851</v>
      </c>
      <c r="E56" s="244">
        <v>51</v>
      </c>
      <c r="F56" s="226">
        <v>6210</v>
      </c>
      <c r="G56" s="226">
        <v>102</v>
      </c>
      <c r="H56" s="239"/>
      <c r="I56" s="230" t="s">
        <v>729</v>
      </c>
    </row>
    <row r="57" spans="3:9" x14ac:dyDescent="0.4">
      <c r="C57" s="773"/>
      <c r="D57" s="241" t="s">
        <v>852</v>
      </c>
      <c r="E57" s="242">
        <v>52</v>
      </c>
      <c r="F57" s="226">
        <v>6206</v>
      </c>
      <c r="G57" s="226">
        <v>134</v>
      </c>
      <c r="H57" s="239"/>
      <c r="I57" s="230" t="s">
        <v>730</v>
      </c>
    </row>
    <row r="58" spans="3:9" x14ac:dyDescent="0.4">
      <c r="C58" s="773"/>
      <c r="D58" s="241" t="s">
        <v>853</v>
      </c>
      <c r="E58" s="242">
        <v>53</v>
      </c>
      <c r="F58" s="226">
        <v>6266</v>
      </c>
      <c r="G58" s="226">
        <v>140</v>
      </c>
      <c r="H58" s="239"/>
      <c r="I58" s="230" t="s">
        <v>731</v>
      </c>
    </row>
    <row r="59" spans="3:9" x14ac:dyDescent="0.4">
      <c r="C59" s="773"/>
      <c r="D59" s="241" t="s">
        <v>854</v>
      </c>
      <c r="E59" s="242">
        <v>54</v>
      </c>
      <c r="F59" s="226">
        <v>5978</v>
      </c>
      <c r="G59" s="226">
        <v>128</v>
      </c>
      <c r="H59" s="239"/>
      <c r="I59" s="230" t="s">
        <v>732</v>
      </c>
    </row>
    <row r="60" spans="3:9" x14ac:dyDescent="0.4">
      <c r="C60" s="773"/>
      <c r="D60" s="241" t="s">
        <v>855</v>
      </c>
      <c r="E60" s="242">
        <v>55</v>
      </c>
      <c r="F60" s="226">
        <v>5492</v>
      </c>
      <c r="G60" s="226">
        <v>186</v>
      </c>
      <c r="H60" s="239"/>
      <c r="I60" s="230" t="s">
        <v>733</v>
      </c>
    </row>
    <row r="61" spans="3:9" x14ac:dyDescent="0.4">
      <c r="C61" s="773"/>
      <c r="D61" s="241" t="s">
        <v>856</v>
      </c>
      <c r="E61" s="242">
        <v>56</v>
      </c>
      <c r="F61" s="226">
        <v>5111</v>
      </c>
      <c r="G61" s="226">
        <v>167</v>
      </c>
      <c r="H61" s="239"/>
      <c r="I61" s="230" t="s">
        <v>734</v>
      </c>
    </row>
    <row r="62" spans="3:9" x14ac:dyDescent="0.4">
      <c r="C62" s="773"/>
      <c r="D62" s="241" t="s">
        <v>857</v>
      </c>
      <c r="E62" s="242">
        <v>57</v>
      </c>
      <c r="F62" s="226">
        <v>3722</v>
      </c>
      <c r="G62" s="226">
        <v>152</v>
      </c>
      <c r="H62" s="239"/>
      <c r="I62" s="230" t="s">
        <v>735</v>
      </c>
    </row>
    <row r="63" spans="3:9" x14ac:dyDescent="0.4">
      <c r="C63" s="773"/>
      <c r="D63" s="241" t="s">
        <v>858</v>
      </c>
      <c r="E63" s="244">
        <v>58</v>
      </c>
      <c r="F63" s="226">
        <v>2760</v>
      </c>
      <c r="G63" s="226">
        <v>199</v>
      </c>
      <c r="H63" s="239"/>
      <c r="I63" s="230" t="s">
        <v>736</v>
      </c>
    </row>
    <row r="64" spans="3:9" x14ac:dyDescent="0.4">
      <c r="C64" s="773"/>
      <c r="D64" s="241" t="s">
        <v>859</v>
      </c>
      <c r="E64" s="244">
        <v>59</v>
      </c>
      <c r="F64" s="226">
        <v>1984</v>
      </c>
      <c r="G64" s="226">
        <v>231</v>
      </c>
      <c r="H64" s="239"/>
      <c r="I64" s="230" t="s">
        <v>737</v>
      </c>
    </row>
    <row r="65" spans="3:11" x14ac:dyDescent="0.4">
      <c r="C65" s="773"/>
      <c r="D65" s="227" t="s">
        <v>860</v>
      </c>
      <c r="E65" s="242">
        <v>60</v>
      </c>
      <c r="F65" s="226">
        <v>1775</v>
      </c>
      <c r="G65" s="226">
        <v>596</v>
      </c>
      <c r="H65" s="239"/>
      <c r="I65" s="230" t="s">
        <v>738</v>
      </c>
    </row>
    <row r="66" spans="3:11" x14ac:dyDescent="0.4">
      <c r="C66" s="773"/>
      <c r="D66" s="227"/>
      <c r="E66" s="242">
        <v>61</v>
      </c>
      <c r="F66" s="246"/>
      <c r="G66" s="246"/>
      <c r="H66" s="239"/>
      <c r="I66" s="230" t="s">
        <v>942</v>
      </c>
    </row>
    <row r="67" spans="3:11" x14ac:dyDescent="0.4">
      <c r="C67" s="773"/>
      <c r="D67" s="227"/>
      <c r="E67" s="242">
        <v>62</v>
      </c>
      <c r="F67" s="246"/>
      <c r="G67" s="246"/>
      <c r="H67" s="239"/>
      <c r="I67" s="230" t="s">
        <v>740</v>
      </c>
    </row>
    <row r="68" spans="3:11" x14ac:dyDescent="0.4">
      <c r="C68" s="773"/>
      <c r="D68" s="227"/>
      <c r="E68" s="242">
        <v>63</v>
      </c>
      <c r="F68" s="246"/>
      <c r="G68" s="246"/>
      <c r="H68" s="239"/>
      <c r="I68" s="230" t="s">
        <v>741</v>
      </c>
    </row>
    <row r="69" spans="3:11" x14ac:dyDescent="0.4">
      <c r="C69" s="772" t="s">
        <v>863</v>
      </c>
      <c r="D69" s="241" t="s">
        <v>845</v>
      </c>
      <c r="E69" s="242">
        <v>64</v>
      </c>
      <c r="F69" s="226">
        <v>7605</v>
      </c>
      <c r="G69" s="226">
        <v>108</v>
      </c>
      <c r="H69" s="239"/>
      <c r="I69" s="230" t="s">
        <v>742</v>
      </c>
    </row>
    <row r="70" spans="3:11" x14ac:dyDescent="0.4">
      <c r="C70" s="773"/>
      <c r="D70" s="243" t="s">
        <v>647</v>
      </c>
      <c r="E70" s="242">
        <v>65</v>
      </c>
      <c r="F70" s="226">
        <v>7591</v>
      </c>
      <c r="G70" s="226">
        <v>7</v>
      </c>
      <c r="H70" s="239"/>
      <c r="I70" s="230" t="s">
        <v>743</v>
      </c>
    </row>
    <row r="71" spans="3:11" x14ac:dyDescent="0.4">
      <c r="C71" s="773"/>
      <c r="D71" s="245" t="s">
        <v>648</v>
      </c>
      <c r="E71" s="244">
        <v>66</v>
      </c>
      <c r="F71" s="226">
        <v>6680</v>
      </c>
      <c r="G71" s="226">
        <v>14</v>
      </c>
      <c r="H71" s="239"/>
      <c r="I71" s="230" t="s">
        <v>744</v>
      </c>
    </row>
    <row r="72" spans="3:11" x14ac:dyDescent="0.4">
      <c r="C72" s="773"/>
      <c r="D72" s="241" t="s">
        <v>846</v>
      </c>
      <c r="E72" s="244">
        <v>67</v>
      </c>
      <c r="F72" s="226">
        <v>6847</v>
      </c>
      <c r="G72" s="226">
        <v>81</v>
      </c>
      <c r="H72" s="239"/>
      <c r="I72" s="230" t="s">
        <v>745</v>
      </c>
    </row>
    <row r="73" spans="3:11" x14ac:dyDescent="0.4">
      <c r="C73" s="773"/>
      <c r="D73" s="241" t="s">
        <v>847</v>
      </c>
      <c r="E73" s="242">
        <v>68</v>
      </c>
      <c r="F73" s="226">
        <v>7361</v>
      </c>
      <c r="G73" s="226">
        <v>219</v>
      </c>
      <c r="H73" s="239"/>
      <c r="I73" s="230" t="s">
        <v>746</v>
      </c>
    </row>
    <row r="74" spans="3:11" x14ac:dyDescent="0.4">
      <c r="C74" s="773"/>
      <c r="D74" s="241" t="s">
        <v>848</v>
      </c>
      <c r="E74" s="242">
        <v>69</v>
      </c>
      <c r="F74" s="226">
        <v>7767</v>
      </c>
      <c r="G74" s="226">
        <v>197</v>
      </c>
      <c r="H74" s="239"/>
      <c r="I74" s="230" t="s">
        <v>747</v>
      </c>
    </row>
    <row r="75" spans="3:11" x14ac:dyDescent="0.4">
      <c r="C75" s="773"/>
      <c r="D75" s="241" t="s">
        <v>849</v>
      </c>
      <c r="E75" s="242">
        <v>70</v>
      </c>
      <c r="F75" s="226">
        <v>8167</v>
      </c>
      <c r="G75" s="226">
        <v>143</v>
      </c>
      <c r="H75" s="239"/>
      <c r="I75" s="230" t="s">
        <v>748</v>
      </c>
      <c r="K75" s="230" t="s">
        <v>747</v>
      </c>
    </row>
    <row r="76" spans="3:11" x14ac:dyDescent="0.4">
      <c r="C76" s="773"/>
      <c r="D76" s="241" t="s">
        <v>850</v>
      </c>
      <c r="E76" s="242">
        <v>71</v>
      </c>
      <c r="F76" s="226">
        <v>8443</v>
      </c>
      <c r="G76" s="226">
        <v>125</v>
      </c>
      <c r="H76" s="239"/>
      <c r="I76" s="230" t="s">
        <v>749</v>
      </c>
      <c r="K76" s="230" t="s">
        <v>748</v>
      </c>
    </row>
    <row r="77" spans="3:11" x14ac:dyDescent="0.4">
      <c r="C77" s="773"/>
      <c r="D77" s="241" t="s">
        <v>851</v>
      </c>
      <c r="E77" s="242">
        <v>72</v>
      </c>
      <c r="F77" s="226">
        <v>8603</v>
      </c>
      <c r="G77" s="226">
        <v>93</v>
      </c>
      <c r="H77" s="239"/>
      <c r="I77" s="230" t="s">
        <v>750</v>
      </c>
      <c r="K77" s="230" t="s">
        <v>749</v>
      </c>
    </row>
    <row r="78" spans="3:11" x14ac:dyDescent="0.4">
      <c r="C78" s="773"/>
      <c r="D78" s="241" t="s">
        <v>852</v>
      </c>
      <c r="E78" s="242">
        <v>73</v>
      </c>
      <c r="F78" s="226">
        <v>8194</v>
      </c>
      <c r="G78" s="226">
        <v>107</v>
      </c>
      <c r="H78" s="239"/>
      <c r="I78" s="230" t="s">
        <v>751</v>
      </c>
      <c r="K78" s="230" t="s">
        <v>750</v>
      </c>
    </row>
    <row r="79" spans="3:11" x14ac:dyDescent="0.4">
      <c r="C79" s="773"/>
      <c r="D79" s="241" t="s">
        <v>853</v>
      </c>
      <c r="E79" s="244">
        <v>74</v>
      </c>
      <c r="F79" s="226">
        <v>7706</v>
      </c>
      <c r="G79" s="226">
        <v>119</v>
      </c>
      <c r="H79" s="239"/>
      <c r="I79" s="230" t="s">
        <v>752</v>
      </c>
      <c r="K79" s="230" t="s">
        <v>751</v>
      </c>
    </row>
    <row r="80" spans="3:11" x14ac:dyDescent="0.4">
      <c r="C80" s="773"/>
      <c r="D80" s="241" t="s">
        <v>854</v>
      </c>
      <c r="E80" s="244">
        <v>75</v>
      </c>
      <c r="F80" s="226">
        <v>7550</v>
      </c>
      <c r="G80" s="226">
        <v>156</v>
      </c>
      <c r="H80" s="239"/>
      <c r="I80" s="230" t="s">
        <v>753</v>
      </c>
      <c r="K80" s="230" t="s">
        <v>752</v>
      </c>
    </row>
    <row r="81" spans="3:11" x14ac:dyDescent="0.4">
      <c r="C81" s="773"/>
      <c r="D81" s="241" t="s">
        <v>855</v>
      </c>
      <c r="E81" s="242">
        <v>76</v>
      </c>
      <c r="F81" s="226">
        <v>6789</v>
      </c>
      <c r="G81" s="226">
        <v>120</v>
      </c>
      <c r="H81" s="239"/>
      <c r="I81" s="230" t="s">
        <v>754</v>
      </c>
      <c r="K81" s="230" t="s">
        <v>753</v>
      </c>
    </row>
    <row r="82" spans="3:11" x14ac:dyDescent="0.4">
      <c r="C82" s="773"/>
      <c r="D82" s="241" t="s">
        <v>856</v>
      </c>
      <c r="E82" s="242">
        <v>77</v>
      </c>
      <c r="F82" s="226">
        <v>6247</v>
      </c>
      <c r="G82" s="226">
        <v>130</v>
      </c>
      <c r="H82" s="239"/>
      <c r="I82" s="230" t="s">
        <v>755</v>
      </c>
      <c r="K82" s="230" t="s">
        <v>754</v>
      </c>
    </row>
    <row r="83" spans="3:11" x14ac:dyDescent="0.4">
      <c r="C83" s="773"/>
      <c r="D83" s="241" t="s">
        <v>857</v>
      </c>
      <c r="E83" s="242">
        <v>78</v>
      </c>
      <c r="F83" s="226">
        <v>4687</v>
      </c>
      <c r="G83" s="226">
        <v>145</v>
      </c>
      <c r="H83" s="239"/>
      <c r="I83" s="230" t="s">
        <v>756</v>
      </c>
      <c r="K83" s="230" t="s">
        <v>755</v>
      </c>
    </row>
    <row r="84" spans="3:11" x14ac:dyDescent="0.4">
      <c r="C84" s="773"/>
      <c r="D84" s="241" t="s">
        <v>858</v>
      </c>
      <c r="E84" s="242">
        <v>79</v>
      </c>
      <c r="F84" s="226">
        <v>3441</v>
      </c>
      <c r="G84" s="226">
        <v>199</v>
      </c>
      <c r="H84" s="239"/>
      <c r="I84" s="230" t="s">
        <v>796</v>
      </c>
      <c r="K84" s="230" t="s">
        <v>756</v>
      </c>
    </row>
    <row r="85" spans="3:11" x14ac:dyDescent="0.4">
      <c r="C85" s="773"/>
      <c r="D85" s="241" t="s">
        <v>859</v>
      </c>
      <c r="E85" s="242">
        <v>80</v>
      </c>
      <c r="F85" s="226">
        <v>2513</v>
      </c>
      <c r="G85" s="226">
        <v>278</v>
      </c>
      <c r="H85" s="239"/>
      <c r="I85" s="230" t="s">
        <v>938</v>
      </c>
      <c r="K85" s="230" t="s">
        <v>796</v>
      </c>
    </row>
    <row r="86" spans="3:11" x14ac:dyDescent="0.4">
      <c r="C86" s="773"/>
      <c r="D86" s="227" t="s">
        <v>860</v>
      </c>
      <c r="E86" s="242">
        <v>81</v>
      </c>
      <c r="F86" s="226">
        <v>2407</v>
      </c>
      <c r="G86" s="226">
        <v>870</v>
      </c>
      <c r="H86" s="239"/>
      <c r="I86" s="228" t="s">
        <v>939</v>
      </c>
      <c r="K86" s="230" t="s">
        <v>938</v>
      </c>
    </row>
    <row r="87" spans="3:11" x14ac:dyDescent="0.4">
      <c r="C87" s="773"/>
      <c r="D87" s="227"/>
      <c r="E87" s="244">
        <v>82</v>
      </c>
      <c r="F87" s="246"/>
      <c r="G87" s="246"/>
      <c r="H87" s="239"/>
      <c r="I87" s="239"/>
    </row>
    <row r="88" spans="3:11" x14ac:dyDescent="0.4">
      <c r="C88" s="773"/>
      <c r="D88" s="227"/>
      <c r="E88" s="244">
        <v>83</v>
      </c>
      <c r="F88" s="246"/>
      <c r="G88" s="246"/>
      <c r="H88" s="239"/>
      <c r="I88" s="239"/>
    </row>
    <row r="89" spans="3:11" x14ac:dyDescent="0.4">
      <c r="C89" s="773"/>
      <c r="D89" s="227"/>
      <c r="E89" s="242">
        <v>84</v>
      </c>
      <c r="F89" s="246"/>
      <c r="G89" s="246"/>
      <c r="H89" s="239"/>
      <c r="I89" s="239"/>
    </row>
    <row r="90" spans="3:11" x14ac:dyDescent="0.4">
      <c r="C90" s="772" t="s">
        <v>864</v>
      </c>
      <c r="D90" s="241" t="s">
        <v>845</v>
      </c>
      <c r="E90" s="242">
        <v>85</v>
      </c>
      <c r="F90" s="226">
        <v>1678</v>
      </c>
      <c r="G90" s="226">
        <v>29</v>
      </c>
      <c r="H90" s="239"/>
      <c r="I90" s="239"/>
    </row>
    <row r="91" spans="3:11" x14ac:dyDescent="0.4">
      <c r="C91" s="773"/>
      <c r="D91" s="243" t="s">
        <v>647</v>
      </c>
      <c r="E91" s="242">
        <v>86</v>
      </c>
      <c r="F91" s="226">
        <v>1882</v>
      </c>
      <c r="G91" s="226">
        <v>17</v>
      </c>
      <c r="H91" s="239"/>
      <c r="I91" s="239"/>
    </row>
    <row r="92" spans="3:11" x14ac:dyDescent="0.4">
      <c r="C92" s="773"/>
      <c r="D92" s="245" t="s">
        <v>648</v>
      </c>
      <c r="E92" s="242">
        <v>87</v>
      </c>
      <c r="F92" s="226">
        <v>1782</v>
      </c>
      <c r="G92" s="226">
        <v>3</v>
      </c>
      <c r="H92" s="239"/>
      <c r="I92" s="239"/>
    </row>
    <row r="93" spans="3:11" x14ac:dyDescent="0.4">
      <c r="C93" s="773"/>
      <c r="D93" s="241" t="s">
        <v>846</v>
      </c>
      <c r="E93" s="242">
        <v>88</v>
      </c>
      <c r="F93" s="226">
        <v>1579</v>
      </c>
      <c r="G93" s="226">
        <v>3</v>
      </c>
      <c r="H93" s="239"/>
      <c r="I93" s="239"/>
    </row>
    <row r="94" spans="3:11" x14ac:dyDescent="0.4">
      <c r="C94" s="773"/>
      <c r="D94" s="241" t="s">
        <v>847</v>
      </c>
      <c r="E94" s="242">
        <v>89</v>
      </c>
      <c r="F94" s="226">
        <v>1139</v>
      </c>
      <c r="G94" s="226">
        <v>19</v>
      </c>
      <c r="H94" s="239"/>
      <c r="I94" s="239"/>
    </row>
    <row r="95" spans="3:11" x14ac:dyDescent="0.4">
      <c r="C95" s="773"/>
      <c r="D95" s="241" t="s">
        <v>848</v>
      </c>
      <c r="E95" s="244">
        <v>90</v>
      </c>
      <c r="F95" s="226">
        <v>1333</v>
      </c>
      <c r="G95" s="226">
        <v>36</v>
      </c>
      <c r="H95" s="239"/>
      <c r="I95" s="239"/>
    </row>
    <row r="96" spans="3:11" x14ac:dyDescent="0.4">
      <c r="C96" s="773"/>
      <c r="D96" s="241" t="s">
        <v>849</v>
      </c>
      <c r="E96" s="244">
        <v>91</v>
      </c>
      <c r="F96" s="226">
        <v>1542</v>
      </c>
      <c r="G96" s="226">
        <v>34</v>
      </c>
      <c r="H96" s="239"/>
      <c r="I96" s="239"/>
    </row>
    <row r="97" spans="3:9" x14ac:dyDescent="0.4">
      <c r="C97" s="773"/>
      <c r="D97" s="241" t="s">
        <v>850</v>
      </c>
      <c r="E97" s="242">
        <v>92</v>
      </c>
      <c r="F97" s="226">
        <v>1506</v>
      </c>
      <c r="G97" s="226">
        <v>32</v>
      </c>
      <c r="H97" s="239"/>
      <c r="I97" s="239"/>
    </row>
    <row r="98" spans="3:9" x14ac:dyDescent="0.4">
      <c r="C98" s="773"/>
      <c r="D98" s="241" t="s">
        <v>851</v>
      </c>
      <c r="E98" s="242">
        <v>93</v>
      </c>
      <c r="F98" s="226">
        <v>1764</v>
      </c>
      <c r="G98" s="226">
        <v>39</v>
      </c>
      <c r="H98" s="239"/>
      <c r="I98" s="239"/>
    </row>
    <row r="99" spans="3:9" x14ac:dyDescent="0.4">
      <c r="C99" s="773"/>
      <c r="D99" s="241" t="s">
        <v>852</v>
      </c>
      <c r="E99" s="242">
        <v>94</v>
      </c>
      <c r="F99" s="226">
        <v>2040</v>
      </c>
      <c r="G99" s="226">
        <v>19</v>
      </c>
      <c r="H99" s="239"/>
      <c r="I99" s="239"/>
    </row>
    <row r="100" spans="3:9" x14ac:dyDescent="0.4">
      <c r="C100" s="773"/>
      <c r="D100" s="241" t="s">
        <v>853</v>
      </c>
      <c r="E100" s="242">
        <v>95</v>
      </c>
      <c r="F100" s="226">
        <v>2132</v>
      </c>
      <c r="G100" s="226">
        <v>30</v>
      </c>
      <c r="H100" s="239"/>
      <c r="I100" s="239"/>
    </row>
    <row r="101" spans="3:9" x14ac:dyDescent="0.4">
      <c r="C101" s="773"/>
      <c r="D101" s="241" t="s">
        <v>854</v>
      </c>
      <c r="E101" s="242">
        <v>96</v>
      </c>
      <c r="F101" s="226">
        <v>2385</v>
      </c>
      <c r="G101" s="226">
        <v>36</v>
      </c>
      <c r="H101" s="239"/>
      <c r="I101" s="239"/>
    </row>
    <row r="102" spans="3:9" x14ac:dyDescent="0.4">
      <c r="C102" s="773"/>
      <c r="D102" s="241" t="s">
        <v>855</v>
      </c>
      <c r="E102" s="242">
        <v>97</v>
      </c>
      <c r="F102" s="226">
        <v>2501</v>
      </c>
      <c r="G102" s="226">
        <v>42</v>
      </c>
      <c r="H102" s="239"/>
      <c r="I102" s="239"/>
    </row>
    <row r="103" spans="3:9" x14ac:dyDescent="0.4">
      <c r="C103" s="773"/>
      <c r="D103" s="241" t="s">
        <v>856</v>
      </c>
      <c r="E103" s="244">
        <v>98</v>
      </c>
      <c r="F103" s="226">
        <v>2692</v>
      </c>
      <c r="G103" s="226">
        <v>55</v>
      </c>
      <c r="H103" s="239"/>
      <c r="I103" s="239"/>
    </row>
    <row r="104" spans="3:9" x14ac:dyDescent="0.4">
      <c r="C104" s="773"/>
      <c r="D104" s="241" t="s">
        <v>857</v>
      </c>
      <c r="E104" s="244">
        <v>99</v>
      </c>
      <c r="F104" s="226">
        <v>2099</v>
      </c>
      <c r="G104" s="226">
        <v>54</v>
      </c>
      <c r="H104" s="239"/>
      <c r="I104" s="239"/>
    </row>
    <row r="105" spans="3:9" x14ac:dyDescent="0.4">
      <c r="C105" s="773"/>
      <c r="D105" s="241" t="s">
        <v>858</v>
      </c>
      <c r="E105" s="242">
        <v>100</v>
      </c>
      <c r="F105" s="226">
        <v>1394</v>
      </c>
      <c r="G105" s="226">
        <v>70</v>
      </c>
      <c r="H105" s="239"/>
      <c r="I105" s="239"/>
    </row>
    <row r="106" spans="3:9" x14ac:dyDescent="0.4">
      <c r="C106" s="773"/>
      <c r="D106" s="241" t="s">
        <v>859</v>
      </c>
      <c r="E106" s="242">
        <v>101</v>
      </c>
      <c r="F106" s="226">
        <v>920</v>
      </c>
      <c r="G106" s="226">
        <v>106</v>
      </c>
      <c r="H106" s="239"/>
      <c r="I106" s="239"/>
    </row>
    <row r="107" spans="3:9" x14ac:dyDescent="0.4">
      <c r="C107" s="773"/>
      <c r="D107" s="227" t="s">
        <v>860</v>
      </c>
      <c r="E107" s="242">
        <v>102</v>
      </c>
      <c r="F107" s="226">
        <v>821</v>
      </c>
      <c r="G107" s="226">
        <v>292</v>
      </c>
      <c r="H107" s="239"/>
      <c r="I107" s="239"/>
    </row>
    <row r="108" spans="3:9" x14ac:dyDescent="0.4">
      <c r="C108" s="773"/>
      <c r="D108" s="227"/>
      <c r="E108" s="242">
        <v>103</v>
      </c>
      <c r="F108" s="246"/>
      <c r="G108" s="246"/>
      <c r="H108" s="239"/>
      <c r="I108" s="239"/>
    </row>
    <row r="109" spans="3:9" x14ac:dyDescent="0.4">
      <c r="C109" s="773"/>
      <c r="D109" s="227"/>
      <c r="E109" s="242">
        <v>104</v>
      </c>
      <c r="F109" s="246"/>
      <c r="G109" s="246"/>
      <c r="H109" s="239"/>
      <c r="I109" s="239"/>
    </row>
    <row r="110" spans="3:9" x14ac:dyDescent="0.4">
      <c r="C110" s="773"/>
      <c r="D110" s="227"/>
      <c r="E110" s="242">
        <v>105</v>
      </c>
      <c r="F110" s="246"/>
      <c r="G110" s="246"/>
      <c r="H110" s="239"/>
      <c r="I110" s="239"/>
    </row>
    <row r="111" spans="3:9" x14ac:dyDescent="0.4">
      <c r="C111" s="772" t="s">
        <v>865</v>
      </c>
      <c r="D111" s="241" t="s">
        <v>845</v>
      </c>
      <c r="E111" s="244">
        <v>106</v>
      </c>
      <c r="F111" s="226">
        <v>2916</v>
      </c>
      <c r="G111" s="226">
        <v>7</v>
      </c>
      <c r="H111" s="239"/>
      <c r="I111" s="239"/>
    </row>
    <row r="112" spans="3:9" x14ac:dyDescent="0.4">
      <c r="C112" s="773"/>
      <c r="D112" s="243" t="s">
        <v>647</v>
      </c>
      <c r="E112" s="244">
        <v>107</v>
      </c>
      <c r="F112" s="226">
        <v>3336</v>
      </c>
      <c r="G112" s="226">
        <v>0</v>
      </c>
      <c r="H112" s="239"/>
      <c r="I112" s="239"/>
    </row>
    <row r="113" spans="3:9" x14ac:dyDescent="0.4">
      <c r="C113" s="773"/>
      <c r="D113" s="245" t="s">
        <v>648</v>
      </c>
      <c r="E113" s="242">
        <v>108</v>
      </c>
      <c r="F113" s="226">
        <v>2978</v>
      </c>
      <c r="G113" s="226">
        <v>0</v>
      </c>
      <c r="H113" s="239"/>
      <c r="I113" s="239"/>
    </row>
    <row r="114" spans="3:9" x14ac:dyDescent="0.4">
      <c r="C114" s="773"/>
      <c r="D114" s="241" t="s">
        <v>846</v>
      </c>
      <c r="E114" s="242">
        <v>109</v>
      </c>
      <c r="F114" s="226">
        <v>3004</v>
      </c>
      <c r="G114" s="226">
        <v>6</v>
      </c>
      <c r="H114" s="239"/>
      <c r="I114" s="239"/>
    </row>
    <row r="115" spans="3:9" x14ac:dyDescent="0.4">
      <c r="C115" s="773"/>
      <c r="D115" s="241" t="s">
        <v>847</v>
      </c>
      <c r="E115" s="242">
        <v>110</v>
      </c>
      <c r="F115" s="226">
        <v>2496</v>
      </c>
      <c r="G115" s="226">
        <v>20</v>
      </c>
      <c r="H115" s="239"/>
      <c r="I115" s="239"/>
    </row>
    <row r="116" spans="3:9" x14ac:dyDescent="0.4">
      <c r="C116" s="773"/>
      <c r="D116" s="241" t="s">
        <v>848</v>
      </c>
      <c r="E116" s="242">
        <v>111</v>
      </c>
      <c r="F116" s="226">
        <v>2562</v>
      </c>
      <c r="G116" s="226">
        <v>31</v>
      </c>
      <c r="H116" s="239"/>
      <c r="I116" s="239"/>
    </row>
    <row r="117" spans="3:9" x14ac:dyDescent="0.4">
      <c r="C117" s="773"/>
      <c r="D117" s="241" t="s">
        <v>849</v>
      </c>
      <c r="E117" s="242">
        <v>112</v>
      </c>
      <c r="F117" s="226">
        <v>2636</v>
      </c>
      <c r="G117" s="226">
        <v>13</v>
      </c>
      <c r="H117" s="239"/>
      <c r="I117" s="239"/>
    </row>
    <row r="118" spans="3:9" x14ac:dyDescent="0.4">
      <c r="C118" s="773"/>
      <c r="D118" s="241" t="s">
        <v>850</v>
      </c>
      <c r="E118" s="242">
        <v>113</v>
      </c>
      <c r="F118" s="226">
        <v>2557</v>
      </c>
      <c r="G118" s="226">
        <v>19</v>
      </c>
      <c r="H118" s="239"/>
      <c r="I118" s="239"/>
    </row>
    <row r="119" spans="3:9" x14ac:dyDescent="0.4">
      <c r="C119" s="773"/>
      <c r="D119" s="241" t="s">
        <v>851</v>
      </c>
      <c r="E119" s="244">
        <v>114</v>
      </c>
      <c r="F119" s="226">
        <v>2764</v>
      </c>
      <c r="G119" s="226">
        <v>14</v>
      </c>
      <c r="H119" s="239"/>
      <c r="I119" s="239"/>
    </row>
    <row r="120" spans="3:9" x14ac:dyDescent="0.4">
      <c r="C120" s="773"/>
      <c r="D120" s="241" t="s">
        <v>852</v>
      </c>
      <c r="E120" s="244">
        <v>115</v>
      </c>
      <c r="F120" s="226">
        <v>3168</v>
      </c>
      <c r="G120" s="226">
        <v>22</v>
      </c>
      <c r="H120" s="239"/>
      <c r="I120" s="239"/>
    </row>
    <row r="121" spans="3:9" x14ac:dyDescent="0.4">
      <c r="C121" s="773"/>
      <c r="D121" s="241" t="s">
        <v>853</v>
      </c>
      <c r="E121" s="242">
        <v>116</v>
      </c>
      <c r="F121" s="226">
        <v>3159</v>
      </c>
      <c r="G121" s="226">
        <v>32</v>
      </c>
      <c r="H121" s="239"/>
      <c r="I121" s="239"/>
    </row>
    <row r="122" spans="3:9" x14ac:dyDescent="0.4">
      <c r="C122" s="773"/>
      <c r="D122" s="241" t="s">
        <v>854</v>
      </c>
      <c r="E122" s="242">
        <v>117</v>
      </c>
      <c r="F122" s="226">
        <v>3320</v>
      </c>
      <c r="G122" s="226">
        <v>26</v>
      </c>
      <c r="H122" s="239"/>
      <c r="I122" s="239"/>
    </row>
    <row r="123" spans="3:9" x14ac:dyDescent="0.4">
      <c r="C123" s="773"/>
      <c r="D123" s="241" t="s">
        <v>855</v>
      </c>
      <c r="E123" s="242">
        <v>118</v>
      </c>
      <c r="F123" s="226">
        <v>3073</v>
      </c>
      <c r="G123" s="226">
        <v>31</v>
      </c>
      <c r="H123" s="239"/>
      <c r="I123" s="239"/>
    </row>
    <row r="124" spans="3:9" x14ac:dyDescent="0.4">
      <c r="C124" s="773"/>
      <c r="D124" s="241" t="s">
        <v>856</v>
      </c>
      <c r="E124" s="242">
        <v>119</v>
      </c>
      <c r="F124" s="226">
        <v>2908</v>
      </c>
      <c r="G124" s="226">
        <v>37</v>
      </c>
      <c r="H124" s="239"/>
      <c r="I124" s="239"/>
    </row>
    <row r="125" spans="3:9" x14ac:dyDescent="0.4">
      <c r="C125" s="773"/>
      <c r="D125" s="241" t="s">
        <v>857</v>
      </c>
      <c r="E125" s="242">
        <v>120</v>
      </c>
      <c r="F125" s="226">
        <v>2280</v>
      </c>
      <c r="G125" s="226">
        <v>36</v>
      </c>
      <c r="H125" s="239"/>
      <c r="I125" s="239"/>
    </row>
    <row r="126" spans="3:9" x14ac:dyDescent="0.4">
      <c r="C126" s="773"/>
      <c r="D126" s="241" t="s">
        <v>858</v>
      </c>
      <c r="E126" s="242">
        <v>121</v>
      </c>
      <c r="F126" s="226">
        <v>1596</v>
      </c>
      <c r="G126" s="226">
        <v>50</v>
      </c>
      <c r="H126" s="239"/>
      <c r="I126" s="239"/>
    </row>
    <row r="127" spans="3:9" x14ac:dyDescent="0.4">
      <c r="C127" s="773"/>
      <c r="D127" s="241" t="s">
        <v>859</v>
      </c>
      <c r="E127" s="244">
        <v>122</v>
      </c>
      <c r="F127" s="226">
        <v>1032</v>
      </c>
      <c r="G127" s="226">
        <v>82</v>
      </c>
      <c r="H127" s="239"/>
      <c r="I127" s="239"/>
    </row>
    <row r="128" spans="3:9" x14ac:dyDescent="0.4">
      <c r="C128" s="773"/>
      <c r="D128" s="227" t="s">
        <v>860</v>
      </c>
      <c r="E128" s="244">
        <v>123</v>
      </c>
      <c r="F128" s="226">
        <v>819</v>
      </c>
      <c r="G128" s="226">
        <v>263</v>
      </c>
      <c r="H128" s="239"/>
      <c r="I128" s="239"/>
    </row>
    <row r="129" spans="3:9" x14ac:dyDescent="0.4">
      <c r="C129" s="773"/>
      <c r="D129" s="227"/>
      <c r="E129" s="242">
        <v>124</v>
      </c>
      <c r="F129" s="246"/>
      <c r="G129" s="246"/>
      <c r="H129" s="239"/>
      <c r="I129" s="239"/>
    </row>
    <row r="130" spans="3:9" x14ac:dyDescent="0.4">
      <c r="C130" s="773"/>
      <c r="D130" s="227"/>
      <c r="E130" s="242">
        <v>125</v>
      </c>
      <c r="F130" s="246"/>
      <c r="G130" s="246"/>
      <c r="H130" s="239"/>
      <c r="I130" s="239"/>
    </row>
    <row r="131" spans="3:9" x14ac:dyDescent="0.4">
      <c r="C131" s="773"/>
      <c r="D131" s="227"/>
      <c r="E131" s="242">
        <v>126</v>
      </c>
      <c r="F131" s="246"/>
      <c r="G131" s="246"/>
      <c r="H131" s="239"/>
      <c r="I131" s="239"/>
    </row>
    <row r="132" spans="3:9" x14ac:dyDescent="0.4">
      <c r="C132" s="772" t="s">
        <v>866</v>
      </c>
      <c r="D132" s="241" t="s">
        <v>845</v>
      </c>
      <c r="E132" s="242">
        <v>127</v>
      </c>
      <c r="F132" s="226">
        <v>4949</v>
      </c>
      <c r="G132" s="226">
        <v>14</v>
      </c>
      <c r="H132" s="239"/>
      <c r="I132" s="239"/>
    </row>
    <row r="133" spans="3:9" x14ac:dyDescent="0.4">
      <c r="C133" s="773"/>
      <c r="D133" s="243" t="s">
        <v>647</v>
      </c>
      <c r="E133" s="242">
        <v>128</v>
      </c>
      <c r="F133" s="226">
        <v>6511</v>
      </c>
      <c r="G133" s="226">
        <v>14</v>
      </c>
      <c r="H133" s="239"/>
      <c r="I133" s="239"/>
    </row>
    <row r="134" spans="3:9" x14ac:dyDescent="0.4">
      <c r="C134" s="773"/>
      <c r="D134" s="245" t="s">
        <v>648</v>
      </c>
      <c r="E134" s="242">
        <v>129</v>
      </c>
      <c r="F134" s="226">
        <v>6785</v>
      </c>
      <c r="G134" s="226">
        <v>73</v>
      </c>
      <c r="H134" s="239"/>
      <c r="I134" s="239"/>
    </row>
    <row r="135" spans="3:9" x14ac:dyDescent="0.4">
      <c r="C135" s="773"/>
      <c r="D135" s="241" t="s">
        <v>846</v>
      </c>
      <c r="E135" s="244">
        <v>130</v>
      </c>
      <c r="F135" s="226">
        <v>6245</v>
      </c>
      <c r="G135" s="226">
        <v>34</v>
      </c>
      <c r="H135" s="239"/>
      <c r="I135" s="239"/>
    </row>
    <row r="136" spans="3:9" x14ac:dyDescent="0.4">
      <c r="C136" s="773"/>
      <c r="D136" s="241" t="s">
        <v>847</v>
      </c>
      <c r="E136" s="244">
        <v>131</v>
      </c>
      <c r="F136" s="226">
        <v>4967</v>
      </c>
      <c r="G136" s="226">
        <v>14</v>
      </c>
      <c r="H136" s="239"/>
      <c r="I136" s="239"/>
    </row>
    <row r="137" spans="3:9" x14ac:dyDescent="0.4">
      <c r="C137" s="773"/>
      <c r="D137" s="241" t="s">
        <v>848</v>
      </c>
      <c r="E137" s="242">
        <v>132</v>
      </c>
      <c r="F137" s="226">
        <v>3778</v>
      </c>
      <c r="G137" s="226">
        <v>25</v>
      </c>
      <c r="H137" s="239"/>
      <c r="I137" s="239"/>
    </row>
    <row r="138" spans="3:9" x14ac:dyDescent="0.4">
      <c r="C138" s="773"/>
      <c r="D138" s="241" t="s">
        <v>849</v>
      </c>
      <c r="E138" s="242">
        <v>133</v>
      </c>
      <c r="F138" s="226">
        <v>4189</v>
      </c>
      <c r="G138" s="226">
        <v>50</v>
      </c>
      <c r="H138" s="239"/>
      <c r="I138" s="239"/>
    </row>
    <row r="139" spans="3:9" x14ac:dyDescent="0.4">
      <c r="C139" s="773"/>
      <c r="D139" s="241" t="s">
        <v>850</v>
      </c>
      <c r="E139" s="242">
        <v>134</v>
      </c>
      <c r="F139" s="226">
        <v>5173</v>
      </c>
      <c r="G139" s="226">
        <v>43</v>
      </c>
      <c r="H139" s="239"/>
      <c r="I139" s="239"/>
    </row>
    <row r="140" spans="3:9" x14ac:dyDescent="0.4">
      <c r="C140" s="773"/>
      <c r="D140" s="241" t="s">
        <v>851</v>
      </c>
      <c r="E140" s="242">
        <v>135</v>
      </c>
      <c r="F140" s="226">
        <v>6985</v>
      </c>
      <c r="G140" s="226">
        <v>49</v>
      </c>
      <c r="H140" s="239"/>
      <c r="I140" s="239"/>
    </row>
    <row r="141" spans="3:9" x14ac:dyDescent="0.4">
      <c r="C141" s="773"/>
      <c r="D141" s="241" t="s">
        <v>852</v>
      </c>
      <c r="E141" s="242">
        <v>136</v>
      </c>
      <c r="F141" s="226">
        <v>8078</v>
      </c>
      <c r="G141" s="226">
        <v>58</v>
      </c>
      <c r="H141" s="239"/>
      <c r="I141" s="239"/>
    </row>
    <row r="142" spans="3:9" x14ac:dyDescent="0.4">
      <c r="C142" s="773"/>
      <c r="D142" s="241" t="s">
        <v>853</v>
      </c>
      <c r="E142" s="242">
        <v>137</v>
      </c>
      <c r="F142" s="226">
        <v>7355</v>
      </c>
      <c r="G142" s="226">
        <v>58</v>
      </c>
      <c r="H142" s="239"/>
      <c r="I142" s="239"/>
    </row>
    <row r="143" spans="3:9" x14ac:dyDescent="0.4">
      <c r="C143" s="773"/>
      <c r="D143" s="241" t="s">
        <v>854</v>
      </c>
      <c r="E143" s="244">
        <v>138</v>
      </c>
      <c r="F143" s="226">
        <v>6730</v>
      </c>
      <c r="G143" s="226">
        <v>61</v>
      </c>
      <c r="H143" s="239"/>
      <c r="I143" s="239"/>
    </row>
    <row r="144" spans="3:9" x14ac:dyDescent="0.4">
      <c r="C144" s="773"/>
      <c r="D144" s="241" t="s">
        <v>855</v>
      </c>
      <c r="E144" s="244">
        <v>139</v>
      </c>
      <c r="F144" s="226">
        <v>5560</v>
      </c>
      <c r="G144" s="226">
        <v>60</v>
      </c>
      <c r="H144" s="239"/>
      <c r="I144" s="239"/>
    </row>
    <row r="145" spans="3:9" x14ac:dyDescent="0.4">
      <c r="C145" s="773"/>
      <c r="D145" s="241" t="s">
        <v>856</v>
      </c>
      <c r="E145" s="242">
        <v>140</v>
      </c>
      <c r="F145" s="226">
        <v>5130</v>
      </c>
      <c r="G145" s="226">
        <v>65</v>
      </c>
      <c r="H145" s="239"/>
      <c r="I145" s="239"/>
    </row>
    <row r="146" spans="3:9" x14ac:dyDescent="0.4">
      <c r="C146" s="773"/>
      <c r="D146" s="241" t="s">
        <v>857</v>
      </c>
      <c r="E146" s="242">
        <v>141</v>
      </c>
      <c r="F146" s="226">
        <v>4013</v>
      </c>
      <c r="G146" s="226">
        <v>102</v>
      </c>
      <c r="H146" s="239"/>
      <c r="I146" s="239"/>
    </row>
    <row r="147" spans="3:9" x14ac:dyDescent="0.4">
      <c r="C147" s="773"/>
      <c r="D147" s="241" t="s">
        <v>858</v>
      </c>
      <c r="E147" s="242">
        <v>142</v>
      </c>
      <c r="F147" s="226">
        <v>2735</v>
      </c>
      <c r="G147" s="226">
        <v>127</v>
      </c>
      <c r="H147" s="239"/>
      <c r="I147" s="239"/>
    </row>
    <row r="148" spans="3:9" x14ac:dyDescent="0.4">
      <c r="C148" s="773"/>
      <c r="D148" s="241" t="s">
        <v>859</v>
      </c>
      <c r="E148" s="242">
        <v>143</v>
      </c>
      <c r="F148" s="226">
        <v>1986</v>
      </c>
      <c r="G148" s="226">
        <v>220</v>
      </c>
      <c r="H148" s="239"/>
      <c r="I148" s="239"/>
    </row>
    <row r="149" spans="3:9" x14ac:dyDescent="0.4">
      <c r="C149" s="773"/>
      <c r="D149" s="227" t="s">
        <v>860</v>
      </c>
      <c r="E149" s="242">
        <v>144</v>
      </c>
      <c r="F149" s="226">
        <v>2529</v>
      </c>
      <c r="G149" s="226">
        <v>1015</v>
      </c>
      <c r="H149" s="239"/>
      <c r="I149" s="239"/>
    </row>
    <row r="150" spans="3:9" x14ac:dyDescent="0.4">
      <c r="C150" s="773"/>
      <c r="D150" s="227"/>
      <c r="E150" s="242">
        <v>145</v>
      </c>
      <c r="F150" s="246"/>
      <c r="G150" s="246"/>
      <c r="H150" s="239"/>
      <c r="I150" s="239"/>
    </row>
    <row r="151" spans="3:9" x14ac:dyDescent="0.4">
      <c r="C151" s="773"/>
      <c r="D151" s="227"/>
      <c r="E151" s="244">
        <v>146</v>
      </c>
      <c r="F151" s="246"/>
      <c r="G151" s="246"/>
      <c r="H151" s="239"/>
      <c r="I151" s="239"/>
    </row>
    <row r="152" spans="3:9" x14ac:dyDescent="0.4">
      <c r="C152" s="773"/>
      <c r="D152" s="227"/>
      <c r="E152" s="244">
        <v>147</v>
      </c>
      <c r="F152" s="246"/>
      <c r="G152" s="246"/>
      <c r="H152" s="239"/>
      <c r="I152" s="239"/>
    </row>
    <row r="153" spans="3:9" x14ac:dyDescent="0.4">
      <c r="C153" s="772" t="s">
        <v>867</v>
      </c>
      <c r="D153" s="241" t="s">
        <v>845</v>
      </c>
      <c r="E153" s="242">
        <v>148</v>
      </c>
      <c r="F153" s="226">
        <v>665</v>
      </c>
      <c r="G153" s="226">
        <v>3</v>
      </c>
      <c r="H153" s="239"/>
      <c r="I153" s="239"/>
    </row>
    <row r="154" spans="3:9" x14ac:dyDescent="0.4">
      <c r="C154" s="773"/>
      <c r="D154" s="243" t="s">
        <v>647</v>
      </c>
      <c r="E154" s="242">
        <v>149</v>
      </c>
      <c r="F154" s="226">
        <v>735</v>
      </c>
      <c r="G154" s="226">
        <v>0</v>
      </c>
      <c r="H154" s="239"/>
      <c r="I154" s="239"/>
    </row>
    <row r="155" spans="3:9" x14ac:dyDescent="0.4">
      <c r="C155" s="773"/>
      <c r="D155" s="245" t="s">
        <v>648</v>
      </c>
      <c r="E155" s="242">
        <v>150</v>
      </c>
      <c r="F155" s="226">
        <v>763</v>
      </c>
      <c r="G155" s="226">
        <v>0</v>
      </c>
      <c r="H155" s="239"/>
      <c r="I155" s="239"/>
    </row>
    <row r="156" spans="3:9" x14ac:dyDescent="0.4">
      <c r="C156" s="773"/>
      <c r="D156" s="241" t="s">
        <v>846</v>
      </c>
      <c r="E156" s="242">
        <v>151</v>
      </c>
      <c r="F156" s="226">
        <v>772</v>
      </c>
      <c r="G156" s="226">
        <v>0</v>
      </c>
      <c r="H156" s="239"/>
      <c r="I156" s="239"/>
    </row>
    <row r="157" spans="3:9" x14ac:dyDescent="0.4">
      <c r="C157" s="773"/>
      <c r="D157" s="241" t="s">
        <v>847</v>
      </c>
      <c r="E157" s="242">
        <v>152</v>
      </c>
      <c r="F157" s="226">
        <v>647</v>
      </c>
      <c r="G157" s="226">
        <v>4</v>
      </c>
      <c r="H157" s="239"/>
      <c r="I157" s="239"/>
    </row>
    <row r="158" spans="3:9" x14ac:dyDescent="0.4">
      <c r="C158" s="773"/>
      <c r="D158" s="241" t="s">
        <v>848</v>
      </c>
      <c r="E158" s="242">
        <v>153</v>
      </c>
      <c r="F158" s="226">
        <v>570</v>
      </c>
      <c r="G158" s="226">
        <v>23</v>
      </c>
      <c r="H158" s="239"/>
      <c r="I158" s="239"/>
    </row>
    <row r="159" spans="3:9" x14ac:dyDescent="0.4">
      <c r="C159" s="773"/>
      <c r="D159" s="241" t="s">
        <v>849</v>
      </c>
      <c r="E159" s="244">
        <v>154</v>
      </c>
      <c r="F159" s="226">
        <v>625</v>
      </c>
      <c r="G159" s="226">
        <v>8</v>
      </c>
      <c r="H159" s="239"/>
      <c r="I159" s="239"/>
    </row>
    <row r="160" spans="3:9" x14ac:dyDescent="0.4">
      <c r="C160" s="773"/>
      <c r="D160" s="241" t="s">
        <v>850</v>
      </c>
      <c r="E160" s="244">
        <v>155</v>
      </c>
      <c r="F160" s="226">
        <v>584</v>
      </c>
      <c r="G160" s="226">
        <v>5</v>
      </c>
      <c r="H160" s="239"/>
      <c r="I160" s="239"/>
    </row>
    <row r="161" spans="3:9" x14ac:dyDescent="0.4">
      <c r="C161" s="773"/>
      <c r="D161" s="241" t="s">
        <v>851</v>
      </c>
      <c r="E161" s="242">
        <v>156</v>
      </c>
      <c r="F161" s="226">
        <v>696</v>
      </c>
      <c r="G161" s="226">
        <v>22</v>
      </c>
      <c r="H161" s="239"/>
      <c r="I161" s="239"/>
    </row>
    <row r="162" spans="3:9" x14ac:dyDescent="0.4">
      <c r="C162" s="773"/>
      <c r="D162" s="241" t="s">
        <v>852</v>
      </c>
      <c r="E162" s="242">
        <v>157</v>
      </c>
      <c r="F162" s="226">
        <v>829</v>
      </c>
      <c r="G162" s="226">
        <v>9</v>
      </c>
      <c r="H162" s="239"/>
      <c r="I162" s="239"/>
    </row>
    <row r="163" spans="3:9" x14ac:dyDescent="0.4">
      <c r="C163" s="773"/>
      <c r="D163" s="241" t="s">
        <v>853</v>
      </c>
      <c r="E163" s="242">
        <v>158</v>
      </c>
      <c r="F163" s="226">
        <v>972</v>
      </c>
      <c r="G163" s="226">
        <v>9</v>
      </c>
      <c r="H163" s="239"/>
      <c r="I163" s="239"/>
    </row>
    <row r="164" spans="3:9" x14ac:dyDescent="0.4">
      <c r="C164" s="773"/>
      <c r="D164" s="241" t="s">
        <v>854</v>
      </c>
      <c r="E164" s="242">
        <v>159</v>
      </c>
      <c r="F164" s="226">
        <v>1094</v>
      </c>
      <c r="G164" s="226">
        <v>15</v>
      </c>
      <c r="H164" s="239"/>
      <c r="I164" s="239"/>
    </row>
    <row r="165" spans="3:9" x14ac:dyDescent="0.4">
      <c r="C165" s="773"/>
      <c r="D165" s="241" t="s">
        <v>855</v>
      </c>
      <c r="E165" s="242">
        <v>160</v>
      </c>
      <c r="F165" s="226">
        <v>1052</v>
      </c>
      <c r="G165" s="226">
        <v>8</v>
      </c>
      <c r="H165" s="239"/>
      <c r="I165" s="239"/>
    </row>
    <row r="166" spans="3:9" x14ac:dyDescent="0.4">
      <c r="C166" s="773"/>
      <c r="D166" s="241" t="s">
        <v>856</v>
      </c>
      <c r="E166" s="242">
        <v>161</v>
      </c>
      <c r="F166" s="226">
        <v>1050</v>
      </c>
      <c r="G166" s="226">
        <v>5</v>
      </c>
      <c r="H166" s="239"/>
      <c r="I166" s="239"/>
    </row>
    <row r="167" spans="3:9" x14ac:dyDescent="0.4">
      <c r="C167" s="773"/>
      <c r="D167" s="241" t="s">
        <v>857</v>
      </c>
      <c r="E167" s="244">
        <v>162</v>
      </c>
      <c r="F167" s="226">
        <v>761</v>
      </c>
      <c r="G167" s="226">
        <v>15</v>
      </c>
      <c r="H167" s="239"/>
      <c r="I167" s="239"/>
    </row>
    <row r="168" spans="3:9" x14ac:dyDescent="0.4">
      <c r="C168" s="773"/>
      <c r="D168" s="241" t="s">
        <v>858</v>
      </c>
      <c r="E168" s="244">
        <v>163</v>
      </c>
      <c r="F168" s="226">
        <v>580</v>
      </c>
      <c r="G168" s="226">
        <v>16</v>
      </c>
      <c r="H168" s="239"/>
      <c r="I168" s="239"/>
    </row>
    <row r="169" spans="3:9" x14ac:dyDescent="0.4">
      <c r="C169" s="773"/>
      <c r="D169" s="241" t="s">
        <v>859</v>
      </c>
      <c r="E169" s="242">
        <v>164</v>
      </c>
      <c r="F169" s="226">
        <v>396</v>
      </c>
      <c r="G169" s="226">
        <v>37</v>
      </c>
      <c r="H169" s="239"/>
      <c r="I169" s="239"/>
    </row>
    <row r="170" spans="3:9" x14ac:dyDescent="0.4">
      <c r="C170" s="773"/>
      <c r="D170" s="227" t="s">
        <v>860</v>
      </c>
      <c r="E170" s="242">
        <v>165</v>
      </c>
      <c r="F170" s="226">
        <v>400</v>
      </c>
      <c r="G170" s="226">
        <v>122</v>
      </c>
      <c r="H170" s="239"/>
      <c r="I170" s="239"/>
    </row>
    <row r="171" spans="3:9" x14ac:dyDescent="0.4">
      <c r="C171" s="773"/>
      <c r="D171" s="227"/>
      <c r="E171" s="242">
        <v>166</v>
      </c>
      <c r="F171" s="246"/>
      <c r="G171" s="246"/>
      <c r="H171" s="239"/>
      <c r="I171" s="239"/>
    </row>
    <row r="172" spans="3:9" x14ac:dyDescent="0.4">
      <c r="C172" s="773"/>
      <c r="D172" s="227"/>
      <c r="E172" s="242">
        <v>167</v>
      </c>
      <c r="F172" s="246"/>
      <c r="G172" s="246"/>
      <c r="H172" s="239"/>
      <c r="I172" s="239"/>
    </row>
    <row r="173" spans="3:9" x14ac:dyDescent="0.4">
      <c r="C173" s="773"/>
      <c r="D173" s="227"/>
      <c r="E173" s="242">
        <v>168</v>
      </c>
      <c r="F173" s="246"/>
      <c r="G173" s="246"/>
      <c r="H173" s="239"/>
      <c r="I173" s="239"/>
    </row>
    <row r="174" spans="3:9" x14ac:dyDescent="0.4">
      <c r="C174" s="772" t="s">
        <v>868</v>
      </c>
      <c r="D174" s="241" t="s">
        <v>845</v>
      </c>
      <c r="E174" s="242">
        <v>169</v>
      </c>
      <c r="F174" s="226">
        <v>7714</v>
      </c>
      <c r="G174" s="226">
        <v>43</v>
      </c>
      <c r="H174" s="239"/>
      <c r="I174" s="239"/>
    </row>
    <row r="175" spans="3:9" x14ac:dyDescent="0.4">
      <c r="C175" s="773"/>
      <c r="D175" s="243" t="s">
        <v>647</v>
      </c>
      <c r="E175" s="244">
        <v>170</v>
      </c>
      <c r="F175" s="226">
        <v>10025</v>
      </c>
      <c r="G175" s="226">
        <v>21</v>
      </c>
      <c r="H175" s="239"/>
      <c r="I175" s="239"/>
    </row>
    <row r="176" spans="3:9" x14ac:dyDescent="0.4">
      <c r="C176" s="773"/>
      <c r="D176" s="245" t="s">
        <v>648</v>
      </c>
      <c r="E176" s="244">
        <v>171</v>
      </c>
      <c r="F176" s="226">
        <v>11049</v>
      </c>
      <c r="G176" s="226">
        <v>32</v>
      </c>
      <c r="H176" s="239"/>
      <c r="I176" s="239"/>
    </row>
    <row r="177" spans="3:9" x14ac:dyDescent="0.4">
      <c r="C177" s="773"/>
      <c r="D177" s="241" t="s">
        <v>846</v>
      </c>
      <c r="E177" s="242">
        <v>172</v>
      </c>
      <c r="F177" s="226">
        <v>11638</v>
      </c>
      <c r="G177" s="226">
        <v>639</v>
      </c>
      <c r="H177" s="239"/>
      <c r="I177" s="239"/>
    </row>
    <row r="178" spans="3:9" x14ac:dyDescent="0.4">
      <c r="C178" s="773"/>
      <c r="D178" s="241" t="s">
        <v>847</v>
      </c>
      <c r="E178" s="242">
        <v>173</v>
      </c>
      <c r="F178" s="226">
        <v>13163</v>
      </c>
      <c r="G178" s="226">
        <v>431</v>
      </c>
      <c r="H178" s="239"/>
      <c r="I178" s="239"/>
    </row>
    <row r="179" spans="3:9" x14ac:dyDescent="0.4">
      <c r="C179" s="773"/>
      <c r="D179" s="241" t="s">
        <v>848</v>
      </c>
      <c r="E179" s="242">
        <v>174</v>
      </c>
      <c r="F179" s="226">
        <v>12104</v>
      </c>
      <c r="G179" s="226">
        <v>164</v>
      </c>
      <c r="H179" s="239"/>
      <c r="I179" s="239"/>
    </row>
    <row r="180" spans="3:9" x14ac:dyDescent="0.4">
      <c r="C180" s="773"/>
      <c r="D180" s="241" t="s">
        <v>849</v>
      </c>
      <c r="E180" s="242">
        <v>175</v>
      </c>
      <c r="F180" s="226">
        <v>10244</v>
      </c>
      <c r="G180" s="226">
        <v>116</v>
      </c>
      <c r="H180" s="239"/>
      <c r="I180" s="239"/>
    </row>
    <row r="181" spans="3:9" x14ac:dyDescent="0.4">
      <c r="C181" s="773"/>
      <c r="D181" s="241" t="s">
        <v>850</v>
      </c>
      <c r="E181" s="242">
        <v>176</v>
      </c>
      <c r="F181" s="226">
        <v>9654</v>
      </c>
      <c r="G181" s="226">
        <v>133</v>
      </c>
      <c r="H181" s="239"/>
      <c r="I181" s="239"/>
    </row>
    <row r="182" spans="3:9" x14ac:dyDescent="0.4">
      <c r="C182" s="773"/>
      <c r="D182" s="241" t="s">
        <v>851</v>
      </c>
      <c r="E182" s="242">
        <v>177</v>
      </c>
      <c r="F182" s="226">
        <v>10762</v>
      </c>
      <c r="G182" s="226">
        <v>147</v>
      </c>
      <c r="H182" s="239"/>
      <c r="I182" s="239"/>
    </row>
    <row r="183" spans="3:9" x14ac:dyDescent="0.4">
      <c r="C183" s="773"/>
      <c r="D183" s="241" t="s">
        <v>852</v>
      </c>
      <c r="E183" s="244">
        <v>178</v>
      </c>
      <c r="F183" s="226">
        <v>12171</v>
      </c>
      <c r="G183" s="226">
        <v>149</v>
      </c>
      <c r="H183" s="239"/>
      <c r="I183" s="239"/>
    </row>
    <row r="184" spans="3:9" x14ac:dyDescent="0.4">
      <c r="C184" s="773"/>
      <c r="D184" s="241" t="s">
        <v>853</v>
      </c>
      <c r="E184" s="244">
        <v>179</v>
      </c>
      <c r="F184" s="226">
        <v>11572</v>
      </c>
      <c r="G184" s="226">
        <v>191</v>
      </c>
      <c r="H184" s="239"/>
      <c r="I184" s="239"/>
    </row>
    <row r="185" spans="3:9" x14ac:dyDescent="0.4">
      <c r="C185" s="773"/>
      <c r="D185" s="241" t="s">
        <v>854</v>
      </c>
      <c r="E185" s="242">
        <v>180</v>
      </c>
      <c r="F185" s="226">
        <v>10085</v>
      </c>
      <c r="G185" s="226">
        <v>159</v>
      </c>
      <c r="H185" s="239"/>
      <c r="I185" s="239"/>
    </row>
    <row r="186" spans="3:9" x14ac:dyDescent="0.4">
      <c r="C186" s="773"/>
      <c r="D186" s="241" t="s">
        <v>855</v>
      </c>
      <c r="E186" s="242">
        <v>181</v>
      </c>
      <c r="F186" s="226">
        <v>8687</v>
      </c>
      <c r="G186" s="226">
        <v>143</v>
      </c>
      <c r="H186" s="239"/>
      <c r="I186" s="239"/>
    </row>
    <row r="187" spans="3:9" x14ac:dyDescent="0.4">
      <c r="C187" s="773"/>
      <c r="D187" s="241" t="s">
        <v>856</v>
      </c>
      <c r="E187" s="242">
        <v>182</v>
      </c>
      <c r="F187" s="226">
        <v>7662</v>
      </c>
      <c r="G187" s="226">
        <v>180</v>
      </c>
      <c r="H187" s="239"/>
      <c r="I187" s="239"/>
    </row>
    <row r="188" spans="3:9" x14ac:dyDescent="0.4">
      <c r="C188" s="773"/>
      <c r="D188" s="241" t="s">
        <v>857</v>
      </c>
      <c r="E188" s="242">
        <v>183</v>
      </c>
      <c r="F188" s="226">
        <v>5693</v>
      </c>
      <c r="G188" s="226">
        <v>193</v>
      </c>
      <c r="H188" s="239"/>
      <c r="I188" s="239"/>
    </row>
    <row r="189" spans="3:9" x14ac:dyDescent="0.4">
      <c r="C189" s="773"/>
      <c r="D189" s="241" t="s">
        <v>858</v>
      </c>
      <c r="E189" s="242">
        <v>184</v>
      </c>
      <c r="F189" s="226">
        <v>4189</v>
      </c>
      <c r="G189" s="226">
        <v>242</v>
      </c>
      <c r="H189" s="239"/>
      <c r="I189" s="239"/>
    </row>
    <row r="190" spans="3:9" x14ac:dyDescent="0.4">
      <c r="C190" s="773"/>
      <c r="D190" s="241" t="s">
        <v>859</v>
      </c>
      <c r="E190" s="242">
        <v>185</v>
      </c>
      <c r="F190" s="226">
        <v>3095</v>
      </c>
      <c r="G190" s="226">
        <v>395</v>
      </c>
      <c r="H190" s="239"/>
      <c r="I190" s="239"/>
    </row>
    <row r="191" spans="3:9" x14ac:dyDescent="0.4">
      <c r="C191" s="773"/>
      <c r="D191" s="227" t="s">
        <v>860</v>
      </c>
      <c r="E191" s="244">
        <v>186</v>
      </c>
      <c r="F191" s="226">
        <v>3326</v>
      </c>
      <c r="G191" s="226">
        <v>1404</v>
      </c>
      <c r="H191" s="239"/>
      <c r="I191" s="239"/>
    </row>
    <row r="192" spans="3:9" x14ac:dyDescent="0.4">
      <c r="C192" s="773"/>
      <c r="D192" s="227"/>
      <c r="E192" s="244">
        <v>187</v>
      </c>
      <c r="F192" s="246"/>
      <c r="G192" s="246"/>
      <c r="H192" s="239"/>
      <c r="I192" s="239"/>
    </row>
    <row r="193" spans="3:9" x14ac:dyDescent="0.4">
      <c r="C193" s="773"/>
      <c r="D193" s="227"/>
      <c r="E193" s="242">
        <v>188</v>
      </c>
      <c r="F193" s="246"/>
      <c r="G193" s="246"/>
      <c r="H193" s="239"/>
      <c r="I193" s="239"/>
    </row>
    <row r="194" spans="3:9" x14ac:dyDescent="0.4">
      <c r="C194" s="773"/>
      <c r="D194" s="227"/>
      <c r="E194" s="242">
        <v>189</v>
      </c>
      <c r="F194" s="246"/>
      <c r="G194" s="246"/>
      <c r="H194" s="239"/>
      <c r="I194" s="239"/>
    </row>
    <row r="195" spans="3:9" x14ac:dyDescent="0.4">
      <c r="C195" s="772" t="s">
        <v>869</v>
      </c>
      <c r="D195" s="241" t="s">
        <v>845</v>
      </c>
      <c r="E195" s="242">
        <v>190</v>
      </c>
      <c r="F195" s="226">
        <v>12938</v>
      </c>
      <c r="G195" s="226">
        <v>67</v>
      </c>
      <c r="H195" s="239"/>
      <c r="I195" s="239"/>
    </row>
    <row r="196" spans="3:9" x14ac:dyDescent="0.4">
      <c r="C196" s="773"/>
      <c r="D196" s="243" t="s">
        <v>647</v>
      </c>
      <c r="E196" s="242">
        <v>191</v>
      </c>
      <c r="F196" s="226">
        <v>11748</v>
      </c>
      <c r="G196" s="226">
        <v>8</v>
      </c>
      <c r="H196" s="239"/>
      <c r="I196" s="239"/>
    </row>
    <row r="197" spans="3:9" x14ac:dyDescent="0.4">
      <c r="C197" s="773"/>
      <c r="D197" s="245" t="s">
        <v>648</v>
      </c>
      <c r="E197" s="242">
        <v>192</v>
      </c>
      <c r="F197" s="226">
        <v>11162</v>
      </c>
      <c r="G197" s="226">
        <v>0</v>
      </c>
      <c r="H197" s="239"/>
      <c r="I197" s="239"/>
    </row>
    <row r="198" spans="3:9" x14ac:dyDescent="0.4">
      <c r="C198" s="773"/>
      <c r="D198" s="241" t="s">
        <v>846</v>
      </c>
      <c r="E198" s="242">
        <v>193</v>
      </c>
      <c r="F198" s="226">
        <v>12312</v>
      </c>
      <c r="G198" s="226">
        <v>10</v>
      </c>
      <c r="H198" s="239"/>
      <c r="I198" s="239"/>
    </row>
    <row r="199" spans="3:9" x14ac:dyDescent="0.4">
      <c r="C199" s="773"/>
      <c r="D199" s="241" t="s">
        <v>847</v>
      </c>
      <c r="E199" s="244">
        <v>194</v>
      </c>
      <c r="F199" s="226">
        <v>15182</v>
      </c>
      <c r="G199" s="226">
        <v>32</v>
      </c>
      <c r="H199" s="239"/>
      <c r="I199" s="239"/>
    </row>
    <row r="200" spans="3:9" x14ac:dyDescent="0.4">
      <c r="C200" s="773"/>
      <c r="D200" s="241" t="s">
        <v>848</v>
      </c>
      <c r="E200" s="244">
        <v>195</v>
      </c>
      <c r="F200" s="226">
        <v>15842</v>
      </c>
      <c r="G200" s="226">
        <v>55</v>
      </c>
      <c r="H200" s="239"/>
      <c r="I200" s="239"/>
    </row>
    <row r="201" spans="3:9" x14ac:dyDescent="0.4">
      <c r="C201" s="773"/>
      <c r="D201" s="241" t="s">
        <v>849</v>
      </c>
      <c r="E201" s="242">
        <v>196</v>
      </c>
      <c r="F201" s="226">
        <v>15511</v>
      </c>
      <c r="G201" s="226">
        <v>51</v>
      </c>
      <c r="H201" s="239"/>
      <c r="I201" s="239"/>
    </row>
    <row r="202" spans="3:9" x14ac:dyDescent="0.4">
      <c r="C202" s="773"/>
      <c r="D202" s="241" t="s">
        <v>850</v>
      </c>
      <c r="E202" s="242">
        <v>197</v>
      </c>
      <c r="F202" s="226">
        <v>13410</v>
      </c>
      <c r="G202" s="226">
        <v>59</v>
      </c>
      <c r="H202" s="239"/>
      <c r="I202" s="239"/>
    </row>
    <row r="203" spans="3:9" x14ac:dyDescent="0.4">
      <c r="C203" s="773"/>
      <c r="D203" s="241" t="s">
        <v>851</v>
      </c>
      <c r="E203" s="242">
        <v>198</v>
      </c>
      <c r="F203" s="226">
        <v>12811</v>
      </c>
      <c r="G203" s="226">
        <v>43</v>
      </c>
      <c r="H203" s="239"/>
      <c r="I203" s="239"/>
    </row>
    <row r="204" spans="3:9" x14ac:dyDescent="0.4">
      <c r="C204" s="773"/>
      <c r="D204" s="241" t="s">
        <v>852</v>
      </c>
      <c r="E204" s="242">
        <v>199</v>
      </c>
      <c r="F204" s="226">
        <v>12703</v>
      </c>
      <c r="G204" s="226">
        <v>65</v>
      </c>
      <c r="H204" s="239"/>
      <c r="I204" s="239"/>
    </row>
    <row r="205" spans="3:9" x14ac:dyDescent="0.4">
      <c r="C205" s="773"/>
      <c r="D205" s="241" t="s">
        <v>853</v>
      </c>
      <c r="E205" s="242">
        <v>200</v>
      </c>
      <c r="F205" s="226">
        <v>12208</v>
      </c>
      <c r="G205" s="226">
        <v>81</v>
      </c>
      <c r="H205" s="239"/>
      <c r="I205" s="239"/>
    </row>
    <row r="206" spans="3:9" x14ac:dyDescent="0.4">
      <c r="C206" s="773"/>
      <c r="D206" s="241" t="s">
        <v>854</v>
      </c>
      <c r="E206" s="242">
        <v>201</v>
      </c>
      <c r="F206" s="226">
        <v>11780</v>
      </c>
      <c r="G206" s="226">
        <v>63</v>
      </c>
      <c r="H206" s="239"/>
      <c r="I206" s="239"/>
    </row>
    <row r="207" spans="3:9" x14ac:dyDescent="0.4">
      <c r="C207" s="773"/>
      <c r="D207" s="241" t="s">
        <v>855</v>
      </c>
      <c r="E207" s="244">
        <v>202</v>
      </c>
      <c r="F207" s="226">
        <v>10510</v>
      </c>
      <c r="G207" s="226">
        <v>88</v>
      </c>
      <c r="H207" s="239"/>
      <c r="I207" s="239"/>
    </row>
    <row r="208" spans="3:9" x14ac:dyDescent="0.4">
      <c r="C208" s="773"/>
      <c r="D208" s="241" t="s">
        <v>856</v>
      </c>
      <c r="E208" s="244">
        <v>203</v>
      </c>
      <c r="F208" s="226">
        <v>9058</v>
      </c>
      <c r="G208" s="226">
        <v>95</v>
      </c>
      <c r="H208" s="239"/>
      <c r="I208" s="239"/>
    </row>
    <row r="209" spans="3:9" x14ac:dyDescent="0.4">
      <c r="C209" s="773"/>
      <c r="D209" s="241" t="s">
        <v>857</v>
      </c>
      <c r="E209" s="242">
        <v>204</v>
      </c>
      <c r="F209" s="226">
        <v>6275</v>
      </c>
      <c r="G209" s="226">
        <v>88</v>
      </c>
      <c r="H209" s="239"/>
      <c r="I209" s="239"/>
    </row>
    <row r="210" spans="3:9" x14ac:dyDescent="0.4">
      <c r="C210" s="773"/>
      <c r="D210" s="241" t="s">
        <v>858</v>
      </c>
      <c r="E210" s="242">
        <v>205</v>
      </c>
      <c r="F210" s="226">
        <v>4401</v>
      </c>
      <c r="G210" s="226">
        <v>166</v>
      </c>
      <c r="H210" s="239"/>
      <c r="I210" s="239"/>
    </row>
    <row r="211" spans="3:9" x14ac:dyDescent="0.4">
      <c r="C211" s="773"/>
      <c r="D211" s="241" t="s">
        <v>859</v>
      </c>
      <c r="E211" s="242">
        <v>206</v>
      </c>
      <c r="F211" s="226">
        <v>2958</v>
      </c>
      <c r="G211" s="226">
        <v>288</v>
      </c>
      <c r="H211" s="239"/>
      <c r="I211" s="239"/>
    </row>
    <row r="212" spans="3:9" x14ac:dyDescent="0.4">
      <c r="C212" s="773"/>
      <c r="D212" s="227" t="s">
        <v>860</v>
      </c>
      <c r="E212" s="242">
        <v>207</v>
      </c>
      <c r="F212" s="226">
        <v>2239</v>
      </c>
      <c r="G212" s="226">
        <v>701</v>
      </c>
      <c r="H212" s="239"/>
      <c r="I212" s="239"/>
    </row>
    <row r="213" spans="3:9" x14ac:dyDescent="0.4">
      <c r="C213" s="773"/>
      <c r="D213" s="227"/>
      <c r="E213" s="242">
        <v>208</v>
      </c>
      <c r="F213" s="246"/>
      <c r="G213" s="246"/>
      <c r="H213" s="239"/>
      <c r="I213" s="239"/>
    </row>
    <row r="214" spans="3:9" x14ac:dyDescent="0.4">
      <c r="C214" s="773"/>
      <c r="D214" s="227"/>
      <c r="E214" s="242">
        <v>209</v>
      </c>
      <c r="F214" s="246"/>
      <c r="G214" s="246"/>
      <c r="H214" s="239"/>
      <c r="I214" s="239"/>
    </row>
    <row r="215" spans="3:9" x14ac:dyDescent="0.4">
      <c r="C215" s="773"/>
      <c r="D215" s="227"/>
      <c r="E215" s="244">
        <v>210</v>
      </c>
      <c r="F215" s="246"/>
      <c r="G215" s="246"/>
      <c r="H215" s="239"/>
      <c r="I215" s="239"/>
    </row>
    <row r="216" spans="3:9" x14ac:dyDescent="0.4">
      <c r="C216" s="772" t="s">
        <v>870</v>
      </c>
      <c r="D216" s="241" t="s">
        <v>845</v>
      </c>
      <c r="E216" s="244">
        <v>211</v>
      </c>
      <c r="F216" s="226">
        <v>258</v>
      </c>
      <c r="G216" s="226">
        <v>0</v>
      </c>
      <c r="H216" s="239"/>
      <c r="I216" s="239"/>
    </row>
    <row r="217" spans="3:9" x14ac:dyDescent="0.4">
      <c r="C217" s="773"/>
      <c r="D217" s="243" t="s">
        <v>647</v>
      </c>
      <c r="E217" s="242">
        <v>212</v>
      </c>
      <c r="F217" s="226">
        <v>364</v>
      </c>
      <c r="G217" s="226">
        <v>0</v>
      </c>
      <c r="H217" s="239"/>
      <c r="I217" s="239"/>
    </row>
    <row r="218" spans="3:9" x14ac:dyDescent="0.4">
      <c r="C218" s="773"/>
      <c r="D218" s="245" t="s">
        <v>648</v>
      </c>
      <c r="E218" s="242">
        <v>213</v>
      </c>
      <c r="F218" s="226">
        <v>394</v>
      </c>
      <c r="G218" s="226">
        <v>0</v>
      </c>
      <c r="H218" s="239"/>
      <c r="I218" s="239"/>
    </row>
    <row r="219" spans="3:9" x14ac:dyDescent="0.4">
      <c r="C219" s="773"/>
      <c r="D219" s="241" t="s">
        <v>846</v>
      </c>
      <c r="E219" s="242">
        <v>214</v>
      </c>
      <c r="F219" s="226">
        <v>325</v>
      </c>
      <c r="G219" s="226">
        <v>0</v>
      </c>
      <c r="H219" s="239"/>
      <c r="I219" s="239"/>
    </row>
    <row r="220" spans="3:9" x14ac:dyDescent="0.4">
      <c r="C220" s="773"/>
      <c r="D220" s="241" t="s">
        <v>847</v>
      </c>
      <c r="E220" s="242">
        <v>215</v>
      </c>
      <c r="F220" s="226">
        <v>218</v>
      </c>
      <c r="G220" s="226">
        <v>0</v>
      </c>
      <c r="H220" s="239"/>
      <c r="I220" s="239"/>
    </row>
    <row r="221" spans="3:9" x14ac:dyDescent="0.4">
      <c r="C221" s="773"/>
      <c r="D221" s="241" t="s">
        <v>848</v>
      </c>
      <c r="E221" s="242">
        <v>216</v>
      </c>
      <c r="F221" s="226">
        <v>252</v>
      </c>
      <c r="G221" s="226">
        <v>8</v>
      </c>
      <c r="H221" s="239"/>
      <c r="I221" s="239"/>
    </row>
    <row r="222" spans="3:9" x14ac:dyDescent="0.4">
      <c r="C222" s="773"/>
      <c r="D222" s="241" t="s">
        <v>849</v>
      </c>
      <c r="E222" s="242">
        <v>217</v>
      </c>
      <c r="F222" s="226">
        <v>214</v>
      </c>
      <c r="G222" s="226">
        <v>0</v>
      </c>
      <c r="H222" s="239"/>
      <c r="I222" s="239"/>
    </row>
    <row r="223" spans="3:9" x14ac:dyDescent="0.4">
      <c r="C223" s="773"/>
      <c r="D223" s="241" t="s">
        <v>850</v>
      </c>
      <c r="E223" s="244">
        <v>218</v>
      </c>
      <c r="F223" s="226">
        <v>238</v>
      </c>
      <c r="G223" s="226">
        <v>0</v>
      </c>
      <c r="H223" s="239"/>
      <c r="I223" s="239"/>
    </row>
    <row r="224" spans="3:9" x14ac:dyDescent="0.4">
      <c r="C224" s="773"/>
      <c r="D224" s="241" t="s">
        <v>851</v>
      </c>
      <c r="E224" s="244">
        <v>219</v>
      </c>
      <c r="F224" s="226">
        <v>306</v>
      </c>
      <c r="G224" s="226">
        <v>0</v>
      </c>
      <c r="H224" s="239"/>
      <c r="I224" s="239"/>
    </row>
    <row r="225" spans="3:9" x14ac:dyDescent="0.4">
      <c r="C225" s="773"/>
      <c r="D225" s="241" t="s">
        <v>852</v>
      </c>
      <c r="E225" s="242">
        <v>220</v>
      </c>
      <c r="F225" s="226">
        <v>404</v>
      </c>
      <c r="G225" s="226">
        <v>6</v>
      </c>
      <c r="H225" s="239"/>
      <c r="I225" s="239"/>
    </row>
    <row r="226" spans="3:9" x14ac:dyDescent="0.4">
      <c r="C226" s="773"/>
      <c r="D226" s="241" t="s">
        <v>853</v>
      </c>
      <c r="E226" s="242">
        <v>221</v>
      </c>
      <c r="F226" s="226">
        <v>441</v>
      </c>
      <c r="G226" s="226">
        <v>4</v>
      </c>
      <c r="H226" s="239"/>
      <c r="I226" s="239"/>
    </row>
    <row r="227" spans="3:9" x14ac:dyDescent="0.4">
      <c r="C227" s="773"/>
      <c r="D227" s="241" t="s">
        <v>854</v>
      </c>
      <c r="E227" s="242">
        <v>222</v>
      </c>
      <c r="F227" s="226">
        <v>481</v>
      </c>
      <c r="G227" s="226">
        <v>10</v>
      </c>
      <c r="H227" s="239"/>
      <c r="I227" s="239"/>
    </row>
    <row r="228" spans="3:9" x14ac:dyDescent="0.4">
      <c r="C228" s="773"/>
      <c r="D228" s="241" t="s">
        <v>855</v>
      </c>
      <c r="E228" s="242">
        <v>223</v>
      </c>
      <c r="F228" s="226">
        <v>491</v>
      </c>
      <c r="G228" s="226">
        <v>0</v>
      </c>
      <c r="H228" s="239"/>
      <c r="I228" s="239"/>
    </row>
    <row r="229" spans="3:9" x14ac:dyDescent="0.4">
      <c r="C229" s="773"/>
      <c r="D229" s="241" t="s">
        <v>856</v>
      </c>
      <c r="E229" s="242">
        <v>224</v>
      </c>
      <c r="F229" s="226">
        <v>454</v>
      </c>
      <c r="G229" s="226">
        <v>0</v>
      </c>
      <c r="H229" s="239"/>
      <c r="I229" s="239"/>
    </row>
    <row r="230" spans="3:9" x14ac:dyDescent="0.4">
      <c r="C230" s="773"/>
      <c r="D230" s="241" t="s">
        <v>857</v>
      </c>
      <c r="E230" s="242">
        <v>225</v>
      </c>
      <c r="F230" s="226">
        <v>314</v>
      </c>
      <c r="G230" s="226">
        <v>8</v>
      </c>
      <c r="H230" s="239"/>
      <c r="I230" s="239"/>
    </row>
    <row r="231" spans="3:9" x14ac:dyDescent="0.4">
      <c r="C231" s="773"/>
      <c r="D231" s="241" t="s">
        <v>858</v>
      </c>
      <c r="E231" s="244">
        <v>226</v>
      </c>
      <c r="F231" s="226">
        <v>311</v>
      </c>
      <c r="G231" s="226">
        <v>14</v>
      </c>
      <c r="H231" s="239"/>
      <c r="I231" s="239"/>
    </row>
    <row r="232" spans="3:9" x14ac:dyDescent="0.4">
      <c r="C232" s="773"/>
      <c r="D232" s="241" t="s">
        <v>859</v>
      </c>
      <c r="E232" s="244">
        <v>227</v>
      </c>
      <c r="F232" s="226">
        <v>196</v>
      </c>
      <c r="G232" s="226">
        <v>32</v>
      </c>
      <c r="H232" s="239"/>
      <c r="I232" s="239"/>
    </row>
    <row r="233" spans="3:9" x14ac:dyDescent="0.4">
      <c r="C233" s="773"/>
      <c r="D233" s="227" t="s">
        <v>860</v>
      </c>
      <c r="E233" s="242">
        <v>228</v>
      </c>
      <c r="F233" s="226">
        <v>232</v>
      </c>
      <c r="G233" s="226">
        <v>102</v>
      </c>
      <c r="H233" s="239"/>
      <c r="I233" s="239"/>
    </row>
    <row r="234" spans="3:9" x14ac:dyDescent="0.4">
      <c r="C234" s="773"/>
      <c r="D234" s="227"/>
      <c r="E234" s="242">
        <v>229</v>
      </c>
      <c r="F234" s="246"/>
      <c r="G234" s="246"/>
      <c r="H234" s="239"/>
      <c r="I234" s="239"/>
    </row>
    <row r="235" spans="3:9" x14ac:dyDescent="0.4">
      <c r="C235" s="773"/>
      <c r="D235" s="227"/>
      <c r="E235" s="242">
        <v>230</v>
      </c>
      <c r="F235" s="246"/>
      <c r="G235" s="246"/>
      <c r="H235" s="239"/>
      <c r="I235" s="239"/>
    </row>
    <row r="236" spans="3:9" x14ac:dyDescent="0.4">
      <c r="C236" s="773"/>
      <c r="D236" s="227"/>
      <c r="E236" s="242">
        <v>231</v>
      </c>
      <c r="F236" s="246"/>
      <c r="G236" s="246"/>
      <c r="H236" s="239"/>
      <c r="I236" s="239"/>
    </row>
    <row r="237" spans="3:9" x14ac:dyDescent="0.4">
      <c r="C237" s="772" t="s">
        <v>871</v>
      </c>
      <c r="D237" s="241" t="s">
        <v>845</v>
      </c>
      <c r="E237" s="242">
        <v>232</v>
      </c>
      <c r="F237" s="226">
        <v>2070</v>
      </c>
      <c r="G237" s="226">
        <v>5</v>
      </c>
      <c r="H237" s="239"/>
      <c r="I237" s="239"/>
    </row>
    <row r="238" spans="3:9" x14ac:dyDescent="0.4">
      <c r="C238" s="773"/>
      <c r="D238" s="243" t="s">
        <v>647</v>
      </c>
      <c r="E238" s="242">
        <v>233</v>
      </c>
      <c r="F238" s="226">
        <v>2253</v>
      </c>
      <c r="G238" s="226">
        <v>5</v>
      </c>
      <c r="H238" s="239"/>
      <c r="I238" s="239"/>
    </row>
    <row r="239" spans="3:9" x14ac:dyDescent="0.4">
      <c r="C239" s="773"/>
      <c r="D239" s="245" t="s">
        <v>648</v>
      </c>
      <c r="E239" s="244">
        <v>234</v>
      </c>
      <c r="F239" s="226">
        <v>2283</v>
      </c>
      <c r="G239" s="226">
        <v>6</v>
      </c>
      <c r="H239" s="239"/>
      <c r="I239" s="239"/>
    </row>
    <row r="240" spans="3:9" x14ac:dyDescent="0.4">
      <c r="C240" s="773"/>
      <c r="D240" s="241" t="s">
        <v>846</v>
      </c>
      <c r="E240" s="244">
        <v>235</v>
      </c>
      <c r="F240" s="226">
        <v>2303</v>
      </c>
      <c r="G240" s="226">
        <v>16</v>
      </c>
      <c r="H240" s="239"/>
      <c r="I240" s="239"/>
    </row>
    <row r="241" spans="3:9" x14ac:dyDescent="0.4">
      <c r="C241" s="773"/>
      <c r="D241" s="241" t="s">
        <v>847</v>
      </c>
      <c r="E241" s="242">
        <v>236</v>
      </c>
      <c r="F241" s="226">
        <v>1716</v>
      </c>
      <c r="G241" s="226">
        <v>52</v>
      </c>
      <c r="H241" s="239"/>
      <c r="I241" s="239"/>
    </row>
    <row r="242" spans="3:9" x14ac:dyDescent="0.4">
      <c r="C242" s="773"/>
      <c r="D242" s="241" t="s">
        <v>848</v>
      </c>
      <c r="E242" s="242">
        <v>237</v>
      </c>
      <c r="F242" s="226">
        <v>1725</v>
      </c>
      <c r="G242" s="226">
        <v>28</v>
      </c>
      <c r="H242" s="239"/>
      <c r="I242" s="239"/>
    </row>
    <row r="243" spans="3:9" x14ac:dyDescent="0.4">
      <c r="C243" s="773"/>
      <c r="D243" s="241" t="s">
        <v>849</v>
      </c>
      <c r="E243" s="242">
        <v>238</v>
      </c>
      <c r="F243" s="226">
        <v>1722</v>
      </c>
      <c r="G243" s="226">
        <v>33</v>
      </c>
      <c r="H243" s="239"/>
      <c r="I243" s="239"/>
    </row>
    <row r="244" spans="3:9" x14ac:dyDescent="0.4">
      <c r="C244" s="773"/>
      <c r="D244" s="241" t="s">
        <v>850</v>
      </c>
      <c r="E244" s="242">
        <v>239</v>
      </c>
      <c r="F244" s="226">
        <v>1702</v>
      </c>
      <c r="G244" s="226">
        <v>32</v>
      </c>
      <c r="H244" s="239"/>
      <c r="I244" s="239"/>
    </row>
    <row r="245" spans="3:9" x14ac:dyDescent="0.4">
      <c r="C245" s="773"/>
      <c r="D245" s="241" t="s">
        <v>851</v>
      </c>
      <c r="E245" s="242">
        <v>240</v>
      </c>
      <c r="F245" s="226">
        <v>2108</v>
      </c>
      <c r="G245" s="226">
        <v>43</v>
      </c>
      <c r="H245" s="239"/>
      <c r="I245" s="239"/>
    </row>
    <row r="246" spans="3:9" x14ac:dyDescent="0.4">
      <c r="C246" s="773"/>
      <c r="D246" s="241" t="s">
        <v>852</v>
      </c>
      <c r="E246" s="242">
        <v>241</v>
      </c>
      <c r="F246" s="226">
        <v>2339</v>
      </c>
      <c r="G246" s="226">
        <v>65</v>
      </c>
      <c r="H246" s="239"/>
      <c r="I246" s="239"/>
    </row>
    <row r="247" spans="3:9" x14ac:dyDescent="0.4">
      <c r="C247" s="773"/>
      <c r="D247" s="241" t="s">
        <v>853</v>
      </c>
      <c r="E247" s="244">
        <v>242</v>
      </c>
      <c r="F247" s="226">
        <v>2593</v>
      </c>
      <c r="G247" s="226">
        <v>53</v>
      </c>
      <c r="H247" s="239"/>
      <c r="I247" s="239"/>
    </row>
    <row r="248" spans="3:9" x14ac:dyDescent="0.4">
      <c r="C248" s="773"/>
      <c r="D248" s="241" t="s">
        <v>854</v>
      </c>
      <c r="E248" s="244">
        <v>243</v>
      </c>
      <c r="F248" s="226">
        <v>2611</v>
      </c>
      <c r="G248" s="226">
        <v>66</v>
      </c>
      <c r="H248" s="239"/>
      <c r="I248" s="239"/>
    </row>
    <row r="249" spans="3:9" x14ac:dyDescent="0.4">
      <c r="C249" s="773"/>
      <c r="D249" s="241" t="s">
        <v>855</v>
      </c>
      <c r="E249" s="242">
        <v>244</v>
      </c>
      <c r="F249" s="226">
        <v>2494</v>
      </c>
      <c r="G249" s="226">
        <v>40</v>
      </c>
      <c r="H249" s="239"/>
      <c r="I249" s="239"/>
    </row>
    <row r="250" spans="3:9" x14ac:dyDescent="0.4">
      <c r="C250" s="773"/>
      <c r="D250" s="241" t="s">
        <v>856</v>
      </c>
      <c r="E250" s="242">
        <v>245</v>
      </c>
      <c r="F250" s="226">
        <v>2264</v>
      </c>
      <c r="G250" s="226">
        <v>59</v>
      </c>
      <c r="H250" s="239"/>
      <c r="I250" s="239"/>
    </row>
    <row r="251" spans="3:9" x14ac:dyDescent="0.4">
      <c r="C251" s="773"/>
      <c r="D251" s="241" t="s">
        <v>857</v>
      </c>
      <c r="E251" s="242">
        <v>246</v>
      </c>
      <c r="F251" s="226">
        <v>1890</v>
      </c>
      <c r="G251" s="226">
        <v>60</v>
      </c>
      <c r="H251" s="239"/>
      <c r="I251" s="239"/>
    </row>
    <row r="252" spans="3:9" x14ac:dyDescent="0.4">
      <c r="C252" s="773"/>
      <c r="D252" s="241" t="s">
        <v>858</v>
      </c>
      <c r="E252" s="242">
        <v>247</v>
      </c>
      <c r="F252" s="226">
        <v>1396</v>
      </c>
      <c r="G252" s="226">
        <v>90</v>
      </c>
      <c r="H252" s="239"/>
      <c r="I252" s="239"/>
    </row>
    <row r="253" spans="3:9" x14ac:dyDescent="0.4">
      <c r="C253" s="773"/>
      <c r="D253" s="241" t="s">
        <v>859</v>
      </c>
      <c r="E253" s="242">
        <v>248</v>
      </c>
      <c r="F253" s="226">
        <v>1004</v>
      </c>
      <c r="G253" s="226">
        <v>137</v>
      </c>
      <c r="H253" s="239"/>
      <c r="I253" s="239"/>
    </row>
    <row r="254" spans="3:9" x14ac:dyDescent="0.4">
      <c r="C254" s="773"/>
      <c r="D254" s="227" t="s">
        <v>860</v>
      </c>
      <c r="E254" s="242">
        <v>249</v>
      </c>
      <c r="F254" s="226">
        <v>761</v>
      </c>
      <c r="G254" s="226">
        <v>389</v>
      </c>
      <c r="H254" s="239"/>
      <c r="I254" s="239"/>
    </row>
    <row r="255" spans="3:9" x14ac:dyDescent="0.4">
      <c r="C255" s="773"/>
      <c r="D255" s="227"/>
      <c r="E255" s="244">
        <v>250</v>
      </c>
      <c r="F255" s="246"/>
      <c r="G255" s="246"/>
      <c r="H255" s="239"/>
      <c r="I255" s="239"/>
    </row>
    <row r="256" spans="3:9" x14ac:dyDescent="0.4">
      <c r="C256" s="773"/>
      <c r="D256" s="227"/>
      <c r="E256" s="244">
        <v>251</v>
      </c>
      <c r="F256" s="246"/>
      <c r="G256" s="246"/>
      <c r="H256" s="239"/>
      <c r="I256" s="239"/>
    </row>
    <row r="257" spans="3:9" x14ac:dyDescent="0.4">
      <c r="C257" s="773"/>
      <c r="D257" s="227"/>
      <c r="E257" s="242">
        <v>252</v>
      </c>
      <c r="F257" s="246"/>
      <c r="G257" s="246"/>
      <c r="H257" s="239"/>
      <c r="I257" s="239"/>
    </row>
    <row r="258" spans="3:9" x14ac:dyDescent="0.4">
      <c r="C258" s="772" t="s">
        <v>872</v>
      </c>
      <c r="D258" s="241" t="s">
        <v>845</v>
      </c>
      <c r="E258" s="242">
        <v>253</v>
      </c>
      <c r="F258" s="226">
        <v>7781</v>
      </c>
      <c r="G258" s="226">
        <v>6</v>
      </c>
      <c r="H258" s="239"/>
      <c r="I258" s="239"/>
    </row>
    <row r="259" spans="3:9" x14ac:dyDescent="0.4">
      <c r="C259" s="773"/>
      <c r="D259" s="243" t="s">
        <v>647</v>
      </c>
      <c r="E259" s="242">
        <v>254</v>
      </c>
      <c r="F259" s="226">
        <v>7256</v>
      </c>
      <c r="G259" s="226">
        <v>4</v>
      </c>
      <c r="H259" s="239"/>
      <c r="I259" s="239"/>
    </row>
    <row r="260" spans="3:9" x14ac:dyDescent="0.4">
      <c r="C260" s="773"/>
      <c r="D260" s="245" t="s">
        <v>648</v>
      </c>
      <c r="E260" s="242">
        <v>255</v>
      </c>
      <c r="F260" s="226">
        <v>6606</v>
      </c>
      <c r="G260" s="226">
        <v>0</v>
      </c>
      <c r="H260" s="239"/>
      <c r="I260" s="239"/>
    </row>
    <row r="261" spans="3:9" x14ac:dyDescent="0.4">
      <c r="C261" s="773"/>
      <c r="D261" s="241" t="s">
        <v>846</v>
      </c>
      <c r="E261" s="242">
        <v>256</v>
      </c>
      <c r="F261" s="226">
        <v>6225</v>
      </c>
      <c r="G261" s="226">
        <v>5</v>
      </c>
      <c r="H261" s="239"/>
      <c r="I261" s="239"/>
    </row>
    <row r="262" spans="3:9" x14ac:dyDescent="0.4">
      <c r="C262" s="773"/>
      <c r="D262" s="241" t="s">
        <v>847</v>
      </c>
      <c r="E262" s="242">
        <v>257</v>
      </c>
      <c r="F262" s="226">
        <v>5907</v>
      </c>
      <c r="G262" s="226">
        <v>9</v>
      </c>
      <c r="H262" s="239"/>
      <c r="I262" s="239"/>
    </row>
    <row r="263" spans="3:9" x14ac:dyDescent="0.4">
      <c r="C263" s="773"/>
      <c r="D263" s="241" t="s">
        <v>848</v>
      </c>
      <c r="E263" s="244">
        <v>258</v>
      </c>
      <c r="F263" s="226">
        <v>6470</v>
      </c>
      <c r="G263" s="226">
        <v>11</v>
      </c>
      <c r="H263" s="239"/>
      <c r="I263" s="239"/>
    </row>
    <row r="264" spans="3:9" x14ac:dyDescent="0.4">
      <c r="C264" s="773"/>
      <c r="D264" s="241" t="s">
        <v>849</v>
      </c>
      <c r="E264" s="244">
        <v>259</v>
      </c>
      <c r="F264" s="226">
        <v>7129</v>
      </c>
      <c r="G264" s="226">
        <v>13</v>
      </c>
      <c r="H264" s="239"/>
      <c r="I264" s="239"/>
    </row>
    <row r="265" spans="3:9" x14ac:dyDescent="0.4">
      <c r="C265" s="773"/>
      <c r="D265" s="241" t="s">
        <v>850</v>
      </c>
      <c r="E265" s="242">
        <v>260</v>
      </c>
      <c r="F265" s="226">
        <v>6535</v>
      </c>
      <c r="G265" s="226">
        <v>16</v>
      </c>
      <c r="H265" s="239"/>
      <c r="I265" s="239"/>
    </row>
    <row r="266" spans="3:9" x14ac:dyDescent="0.4">
      <c r="C266" s="773"/>
      <c r="D266" s="241" t="s">
        <v>851</v>
      </c>
      <c r="E266" s="242">
        <v>261</v>
      </c>
      <c r="F266" s="226">
        <v>6531</v>
      </c>
      <c r="G266" s="226">
        <v>3</v>
      </c>
      <c r="H266" s="239"/>
      <c r="I266" s="239"/>
    </row>
    <row r="267" spans="3:9" x14ac:dyDescent="0.4">
      <c r="C267" s="773"/>
      <c r="D267" s="241" t="s">
        <v>852</v>
      </c>
      <c r="E267" s="242">
        <v>262</v>
      </c>
      <c r="F267" s="226">
        <v>6522</v>
      </c>
      <c r="G267" s="226">
        <v>3</v>
      </c>
      <c r="H267" s="239"/>
      <c r="I267" s="239"/>
    </row>
    <row r="268" spans="3:9" x14ac:dyDescent="0.4">
      <c r="C268" s="773"/>
      <c r="D268" s="241" t="s">
        <v>853</v>
      </c>
      <c r="E268" s="242">
        <v>263</v>
      </c>
      <c r="F268" s="226">
        <v>5765</v>
      </c>
      <c r="G268" s="226">
        <v>10</v>
      </c>
      <c r="H268" s="239"/>
      <c r="I268" s="239"/>
    </row>
    <row r="269" spans="3:9" x14ac:dyDescent="0.4">
      <c r="C269" s="773"/>
      <c r="D269" s="241" t="s">
        <v>854</v>
      </c>
      <c r="E269" s="242">
        <v>264</v>
      </c>
      <c r="F269" s="226">
        <v>5164</v>
      </c>
      <c r="G269" s="226">
        <v>12</v>
      </c>
      <c r="H269" s="239"/>
      <c r="I269" s="239"/>
    </row>
    <row r="270" spans="3:9" x14ac:dyDescent="0.4">
      <c r="C270" s="773"/>
      <c r="D270" s="241" t="s">
        <v>855</v>
      </c>
      <c r="E270" s="242">
        <v>265</v>
      </c>
      <c r="F270" s="226">
        <v>4258</v>
      </c>
      <c r="G270" s="226">
        <v>19</v>
      </c>
      <c r="H270" s="239"/>
      <c r="I270" s="239"/>
    </row>
    <row r="271" spans="3:9" x14ac:dyDescent="0.4">
      <c r="C271" s="773"/>
      <c r="D271" s="241" t="s">
        <v>856</v>
      </c>
      <c r="E271" s="244">
        <v>266</v>
      </c>
      <c r="F271" s="226">
        <v>3792</v>
      </c>
      <c r="G271" s="226">
        <v>20</v>
      </c>
      <c r="H271" s="239"/>
      <c r="I271" s="239"/>
    </row>
    <row r="272" spans="3:9" x14ac:dyDescent="0.4">
      <c r="C272" s="773"/>
      <c r="D272" s="241" t="s">
        <v>857</v>
      </c>
      <c r="E272" s="244">
        <v>267</v>
      </c>
      <c r="F272" s="226">
        <v>2783</v>
      </c>
      <c r="G272" s="226">
        <v>40</v>
      </c>
      <c r="H272" s="239"/>
      <c r="I272" s="239"/>
    </row>
    <row r="273" spans="3:9" x14ac:dyDescent="0.4">
      <c r="C273" s="773"/>
      <c r="D273" s="241" t="s">
        <v>858</v>
      </c>
      <c r="E273" s="242">
        <v>268</v>
      </c>
      <c r="F273" s="226">
        <v>1788</v>
      </c>
      <c r="G273" s="226">
        <v>66</v>
      </c>
      <c r="H273" s="239"/>
      <c r="I273" s="239"/>
    </row>
    <row r="274" spans="3:9" x14ac:dyDescent="0.4">
      <c r="C274" s="773"/>
      <c r="D274" s="241" t="s">
        <v>859</v>
      </c>
      <c r="E274" s="242">
        <v>269</v>
      </c>
      <c r="F274" s="226">
        <v>1083</v>
      </c>
      <c r="G274" s="226">
        <v>101</v>
      </c>
      <c r="H274" s="239"/>
      <c r="I274" s="239"/>
    </row>
    <row r="275" spans="3:9" x14ac:dyDescent="0.4">
      <c r="C275" s="773"/>
      <c r="D275" s="227" t="s">
        <v>860</v>
      </c>
      <c r="E275" s="242">
        <v>270</v>
      </c>
      <c r="F275" s="226">
        <v>889</v>
      </c>
      <c r="G275" s="226">
        <v>275</v>
      </c>
      <c r="H275" s="239"/>
      <c r="I275" s="239"/>
    </row>
    <row r="276" spans="3:9" x14ac:dyDescent="0.4">
      <c r="C276" s="773"/>
      <c r="D276" s="227"/>
      <c r="E276" s="242">
        <v>271</v>
      </c>
      <c r="F276" s="246"/>
      <c r="G276" s="246"/>
      <c r="H276" s="239"/>
      <c r="I276" s="239"/>
    </row>
    <row r="277" spans="3:9" x14ac:dyDescent="0.4">
      <c r="C277" s="773"/>
      <c r="D277" s="227"/>
      <c r="E277" s="242">
        <v>272</v>
      </c>
      <c r="F277" s="246"/>
      <c r="G277" s="246"/>
      <c r="H277" s="239"/>
      <c r="I277" s="239"/>
    </row>
    <row r="278" spans="3:9" x14ac:dyDescent="0.4">
      <c r="C278" s="773"/>
      <c r="D278" s="227"/>
      <c r="E278" s="242">
        <v>273</v>
      </c>
      <c r="F278" s="246"/>
      <c r="G278" s="246"/>
      <c r="H278" s="239"/>
      <c r="I278" s="239"/>
    </row>
    <row r="279" spans="3:9" x14ac:dyDescent="0.4">
      <c r="C279" s="772" t="s">
        <v>873</v>
      </c>
      <c r="D279" s="241" t="s">
        <v>845</v>
      </c>
      <c r="E279" s="244">
        <v>274</v>
      </c>
      <c r="F279" s="226">
        <v>23697</v>
      </c>
      <c r="G279" s="226">
        <v>22</v>
      </c>
      <c r="H279" s="239"/>
      <c r="I279" s="239"/>
    </row>
    <row r="280" spans="3:9" x14ac:dyDescent="0.4">
      <c r="C280" s="773"/>
      <c r="D280" s="243" t="s">
        <v>647</v>
      </c>
      <c r="E280" s="244">
        <v>275</v>
      </c>
      <c r="F280" s="226">
        <v>23298</v>
      </c>
      <c r="G280" s="226">
        <v>17</v>
      </c>
      <c r="H280" s="239"/>
      <c r="I280" s="239"/>
    </row>
    <row r="281" spans="3:9" x14ac:dyDescent="0.4">
      <c r="C281" s="773"/>
      <c r="D281" s="245" t="s">
        <v>648</v>
      </c>
      <c r="E281" s="242">
        <v>276</v>
      </c>
      <c r="F281" s="226">
        <v>20752</v>
      </c>
      <c r="G281" s="226">
        <v>3</v>
      </c>
      <c r="H281" s="239"/>
      <c r="I281" s="239"/>
    </row>
    <row r="282" spans="3:9" x14ac:dyDescent="0.4">
      <c r="C282" s="773"/>
      <c r="D282" s="241" t="s">
        <v>846</v>
      </c>
      <c r="E282" s="242">
        <v>277</v>
      </c>
      <c r="F282" s="226">
        <v>20934</v>
      </c>
      <c r="G282" s="226">
        <v>54</v>
      </c>
      <c r="H282" s="239"/>
      <c r="I282" s="239"/>
    </row>
    <row r="283" spans="3:9" x14ac:dyDescent="0.4">
      <c r="C283" s="773"/>
      <c r="D283" s="241" t="s">
        <v>847</v>
      </c>
      <c r="E283" s="242">
        <v>278</v>
      </c>
      <c r="F283" s="226">
        <v>20645</v>
      </c>
      <c r="G283" s="226">
        <v>73</v>
      </c>
      <c r="H283" s="239"/>
      <c r="I283" s="239"/>
    </row>
    <row r="284" spans="3:9" x14ac:dyDescent="0.4">
      <c r="C284" s="773"/>
      <c r="D284" s="241" t="s">
        <v>848</v>
      </c>
      <c r="E284" s="242">
        <v>279</v>
      </c>
      <c r="F284" s="226">
        <v>20443</v>
      </c>
      <c r="G284" s="226">
        <v>55</v>
      </c>
      <c r="H284" s="239"/>
      <c r="I284" s="239"/>
    </row>
    <row r="285" spans="3:9" x14ac:dyDescent="0.4">
      <c r="C285" s="773"/>
      <c r="D285" s="241" t="s">
        <v>849</v>
      </c>
      <c r="E285" s="242">
        <v>280</v>
      </c>
      <c r="F285" s="226">
        <v>23815</v>
      </c>
      <c r="G285" s="226">
        <v>60</v>
      </c>
      <c r="H285" s="239"/>
      <c r="I285" s="239"/>
    </row>
    <row r="286" spans="3:9" x14ac:dyDescent="0.4">
      <c r="C286" s="773"/>
      <c r="D286" s="241" t="s">
        <v>850</v>
      </c>
      <c r="E286" s="242">
        <v>281</v>
      </c>
      <c r="F286" s="226">
        <v>22810</v>
      </c>
      <c r="G286" s="226">
        <v>64</v>
      </c>
      <c r="H286" s="239"/>
      <c r="I286" s="239"/>
    </row>
    <row r="287" spans="3:9" x14ac:dyDescent="0.4">
      <c r="C287" s="773"/>
      <c r="D287" s="241" t="s">
        <v>851</v>
      </c>
      <c r="E287" s="244">
        <v>282</v>
      </c>
      <c r="F287" s="226">
        <v>21885</v>
      </c>
      <c r="G287" s="226">
        <v>66</v>
      </c>
      <c r="H287" s="239"/>
      <c r="I287" s="239"/>
    </row>
    <row r="288" spans="3:9" x14ac:dyDescent="0.4">
      <c r="C288" s="773"/>
      <c r="D288" s="241" t="s">
        <v>852</v>
      </c>
      <c r="E288" s="244">
        <v>283</v>
      </c>
      <c r="F288" s="226">
        <v>20708</v>
      </c>
      <c r="G288" s="226">
        <v>59</v>
      </c>
      <c r="H288" s="239"/>
      <c r="I288" s="239"/>
    </row>
    <row r="289" spans="3:9" x14ac:dyDescent="0.4">
      <c r="C289" s="773"/>
      <c r="D289" s="241" t="s">
        <v>853</v>
      </c>
      <c r="E289" s="242">
        <v>284</v>
      </c>
      <c r="F289" s="226">
        <v>18845</v>
      </c>
      <c r="G289" s="226">
        <v>64</v>
      </c>
      <c r="H289" s="239"/>
      <c r="I289" s="239"/>
    </row>
    <row r="290" spans="3:9" x14ac:dyDescent="0.4">
      <c r="C290" s="773"/>
      <c r="D290" s="241" t="s">
        <v>854</v>
      </c>
      <c r="E290" s="242">
        <v>285</v>
      </c>
      <c r="F290" s="226">
        <v>16788</v>
      </c>
      <c r="G290" s="226">
        <v>77</v>
      </c>
      <c r="H290" s="239"/>
      <c r="I290" s="239"/>
    </row>
    <row r="291" spans="3:9" x14ac:dyDescent="0.4">
      <c r="C291" s="773"/>
      <c r="D291" s="241" t="s">
        <v>855</v>
      </c>
      <c r="E291" s="242">
        <v>286</v>
      </c>
      <c r="F291" s="226">
        <v>13620</v>
      </c>
      <c r="G291" s="226">
        <v>65</v>
      </c>
      <c r="H291" s="239"/>
      <c r="I291" s="239"/>
    </row>
    <row r="292" spans="3:9" x14ac:dyDescent="0.4">
      <c r="C292" s="773"/>
      <c r="D292" s="241" t="s">
        <v>856</v>
      </c>
      <c r="E292" s="242">
        <v>287</v>
      </c>
      <c r="F292" s="226">
        <v>10671</v>
      </c>
      <c r="G292" s="226">
        <v>102</v>
      </c>
      <c r="H292" s="239"/>
      <c r="I292" s="239"/>
    </row>
    <row r="293" spans="3:9" x14ac:dyDescent="0.4">
      <c r="C293" s="773"/>
      <c r="D293" s="241" t="s">
        <v>857</v>
      </c>
      <c r="E293" s="242">
        <v>288</v>
      </c>
      <c r="F293" s="226">
        <v>7302</v>
      </c>
      <c r="G293" s="226">
        <v>110</v>
      </c>
      <c r="H293" s="239"/>
      <c r="I293" s="239"/>
    </row>
    <row r="294" spans="3:9" x14ac:dyDescent="0.4">
      <c r="C294" s="773"/>
      <c r="D294" s="241" t="s">
        <v>858</v>
      </c>
      <c r="E294" s="242">
        <v>289</v>
      </c>
      <c r="F294" s="226">
        <v>5032</v>
      </c>
      <c r="G294" s="226">
        <v>198</v>
      </c>
      <c r="H294" s="239"/>
      <c r="I294" s="239"/>
    </row>
    <row r="295" spans="3:9" x14ac:dyDescent="0.4">
      <c r="C295" s="773"/>
      <c r="D295" s="241" t="s">
        <v>859</v>
      </c>
      <c r="E295" s="244">
        <v>290</v>
      </c>
      <c r="F295" s="226">
        <v>3290</v>
      </c>
      <c r="G295" s="226">
        <v>288</v>
      </c>
      <c r="H295" s="239"/>
      <c r="I295" s="239"/>
    </row>
    <row r="296" spans="3:9" x14ac:dyDescent="0.4">
      <c r="C296" s="773"/>
      <c r="D296" s="227" t="s">
        <v>860</v>
      </c>
      <c r="E296" s="244">
        <v>291</v>
      </c>
      <c r="F296" s="226">
        <v>2553</v>
      </c>
      <c r="G296" s="226">
        <v>916</v>
      </c>
      <c r="H296" s="239"/>
      <c r="I296" s="239"/>
    </row>
    <row r="297" spans="3:9" x14ac:dyDescent="0.4">
      <c r="C297" s="773"/>
      <c r="D297" s="227"/>
      <c r="E297" s="242">
        <v>292</v>
      </c>
      <c r="F297" s="246"/>
      <c r="G297" s="246"/>
      <c r="H297" s="239"/>
      <c r="I297" s="239"/>
    </row>
    <row r="298" spans="3:9" x14ac:dyDescent="0.4">
      <c r="C298" s="773"/>
      <c r="D298" s="227"/>
      <c r="E298" s="242">
        <v>293</v>
      </c>
      <c r="F298" s="246"/>
      <c r="G298" s="246"/>
      <c r="H298" s="239"/>
      <c r="I298" s="239"/>
    </row>
    <row r="299" spans="3:9" x14ac:dyDescent="0.4">
      <c r="C299" s="773"/>
      <c r="D299" s="227"/>
      <c r="E299" s="242">
        <v>294</v>
      </c>
      <c r="F299" s="246"/>
      <c r="G299" s="246"/>
      <c r="H299" s="239"/>
      <c r="I299" s="239"/>
    </row>
    <row r="300" spans="3:9" x14ac:dyDescent="0.4">
      <c r="C300" s="772" t="s">
        <v>874</v>
      </c>
      <c r="D300" s="241" t="s">
        <v>845</v>
      </c>
      <c r="E300" s="242">
        <v>295</v>
      </c>
      <c r="F300" s="226">
        <v>575</v>
      </c>
      <c r="G300" s="226">
        <v>0</v>
      </c>
      <c r="H300" s="239"/>
      <c r="I300" s="239"/>
    </row>
    <row r="301" spans="3:9" x14ac:dyDescent="0.4">
      <c r="C301" s="773"/>
      <c r="D301" s="243" t="s">
        <v>647</v>
      </c>
      <c r="E301" s="242">
        <v>296</v>
      </c>
      <c r="F301" s="226">
        <v>704</v>
      </c>
      <c r="G301" s="226">
        <v>0</v>
      </c>
      <c r="H301" s="239"/>
      <c r="I301" s="239"/>
    </row>
    <row r="302" spans="3:9" x14ac:dyDescent="0.4">
      <c r="C302" s="773"/>
      <c r="D302" s="245" t="s">
        <v>648</v>
      </c>
      <c r="E302" s="242">
        <v>297</v>
      </c>
      <c r="F302" s="226">
        <v>721</v>
      </c>
      <c r="G302" s="226">
        <v>3</v>
      </c>
      <c r="H302" s="239"/>
      <c r="I302" s="239"/>
    </row>
    <row r="303" spans="3:9" x14ac:dyDescent="0.4">
      <c r="C303" s="773"/>
      <c r="D303" s="241" t="s">
        <v>846</v>
      </c>
      <c r="E303" s="244">
        <v>298</v>
      </c>
      <c r="F303" s="226">
        <v>675</v>
      </c>
      <c r="G303" s="226">
        <v>0</v>
      </c>
      <c r="H303" s="239"/>
      <c r="I303" s="239"/>
    </row>
    <row r="304" spans="3:9" x14ac:dyDescent="0.4">
      <c r="C304" s="773"/>
      <c r="D304" s="241" t="s">
        <v>847</v>
      </c>
      <c r="E304" s="244">
        <v>299</v>
      </c>
      <c r="F304" s="226">
        <v>623</v>
      </c>
      <c r="G304" s="226">
        <v>15</v>
      </c>
      <c r="H304" s="239"/>
      <c r="I304" s="239"/>
    </row>
    <row r="305" spans="3:9" x14ac:dyDescent="0.4">
      <c r="C305" s="773"/>
      <c r="D305" s="241" t="s">
        <v>848</v>
      </c>
      <c r="E305" s="242">
        <v>300</v>
      </c>
      <c r="F305" s="226">
        <v>529</v>
      </c>
      <c r="G305" s="226">
        <v>4</v>
      </c>
      <c r="H305" s="239"/>
      <c r="I305" s="239"/>
    </row>
    <row r="306" spans="3:9" x14ac:dyDescent="0.4">
      <c r="C306" s="773"/>
      <c r="D306" s="241" t="s">
        <v>849</v>
      </c>
      <c r="E306" s="242">
        <v>301</v>
      </c>
      <c r="F306" s="226">
        <v>470</v>
      </c>
      <c r="G306" s="226">
        <v>11</v>
      </c>
      <c r="H306" s="239"/>
      <c r="I306" s="239"/>
    </row>
    <row r="307" spans="3:9" x14ac:dyDescent="0.4">
      <c r="C307" s="773"/>
      <c r="D307" s="241" t="s">
        <v>850</v>
      </c>
      <c r="E307" s="242">
        <v>302</v>
      </c>
      <c r="F307" s="226">
        <v>521</v>
      </c>
      <c r="G307" s="226">
        <v>7</v>
      </c>
      <c r="H307" s="239"/>
      <c r="I307" s="239"/>
    </row>
    <row r="308" spans="3:9" x14ac:dyDescent="0.4">
      <c r="C308" s="773"/>
      <c r="D308" s="241" t="s">
        <v>851</v>
      </c>
      <c r="E308" s="242">
        <v>303</v>
      </c>
      <c r="F308" s="226">
        <v>679</v>
      </c>
      <c r="G308" s="226">
        <v>6</v>
      </c>
      <c r="H308" s="239"/>
      <c r="I308" s="239"/>
    </row>
    <row r="309" spans="3:9" x14ac:dyDescent="0.4">
      <c r="C309" s="773"/>
      <c r="D309" s="241" t="s">
        <v>852</v>
      </c>
      <c r="E309" s="242">
        <v>304</v>
      </c>
      <c r="F309" s="226">
        <v>799</v>
      </c>
      <c r="G309" s="226">
        <v>15</v>
      </c>
      <c r="H309" s="239"/>
      <c r="I309" s="239"/>
    </row>
    <row r="310" spans="3:9" x14ac:dyDescent="0.4">
      <c r="C310" s="773"/>
      <c r="D310" s="241" t="s">
        <v>853</v>
      </c>
      <c r="E310" s="242">
        <v>305</v>
      </c>
      <c r="F310" s="226">
        <v>886</v>
      </c>
      <c r="G310" s="226">
        <v>8</v>
      </c>
      <c r="H310" s="239"/>
      <c r="I310" s="239"/>
    </row>
    <row r="311" spans="3:9" x14ac:dyDescent="0.4">
      <c r="C311" s="773"/>
      <c r="D311" s="241" t="s">
        <v>854</v>
      </c>
      <c r="E311" s="244">
        <v>306</v>
      </c>
      <c r="F311" s="226">
        <v>960</v>
      </c>
      <c r="G311" s="226">
        <v>16</v>
      </c>
      <c r="H311" s="239"/>
      <c r="I311" s="239"/>
    </row>
    <row r="312" spans="3:9" x14ac:dyDescent="0.4">
      <c r="C312" s="773"/>
      <c r="D312" s="241" t="s">
        <v>855</v>
      </c>
      <c r="E312" s="244">
        <v>307</v>
      </c>
      <c r="F312" s="226">
        <v>1025</v>
      </c>
      <c r="G312" s="226">
        <v>18</v>
      </c>
      <c r="H312" s="239"/>
      <c r="I312" s="239"/>
    </row>
    <row r="313" spans="3:9" x14ac:dyDescent="0.4">
      <c r="C313" s="773"/>
      <c r="D313" s="241" t="s">
        <v>856</v>
      </c>
      <c r="E313" s="242">
        <v>308</v>
      </c>
      <c r="F313" s="226">
        <v>1054</v>
      </c>
      <c r="G313" s="226">
        <v>23</v>
      </c>
      <c r="H313" s="239"/>
      <c r="I313" s="239"/>
    </row>
    <row r="314" spans="3:9" x14ac:dyDescent="0.4">
      <c r="C314" s="773"/>
      <c r="D314" s="241" t="s">
        <v>857</v>
      </c>
      <c r="E314" s="242">
        <v>309</v>
      </c>
      <c r="F314" s="226">
        <v>857</v>
      </c>
      <c r="G314" s="226">
        <v>14</v>
      </c>
      <c r="H314" s="239"/>
      <c r="I314" s="239"/>
    </row>
    <row r="315" spans="3:9" x14ac:dyDescent="0.4">
      <c r="C315" s="773"/>
      <c r="D315" s="241" t="s">
        <v>858</v>
      </c>
      <c r="E315" s="242">
        <v>310</v>
      </c>
      <c r="F315" s="226">
        <v>669</v>
      </c>
      <c r="G315" s="226">
        <v>24</v>
      </c>
      <c r="H315" s="239"/>
      <c r="I315" s="239"/>
    </row>
    <row r="316" spans="3:9" x14ac:dyDescent="0.4">
      <c r="C316" s="773"/>
      <c r="D316" s="241" t="s">
        <v>859</v>
      </c>
      <c r="E316" s="242">
        <v>311</v>
      </c>
      <c r="F316" s="226">
        <v>419</v>
      </c>
      <c r="G316" s="226">
        <v>38</v>
      </c>
      <c r="H316" s="239"/>
      <c r="I316" s="239"/>
    </row>
    <row r="317" spans="3:9" x14ac:dyDescent="0.4">
      <c r="C317" s="773"/>
      <c r="D317" s="227" t="s">
        <v>860</v>
      </c>
      <c r="E317" s="242">
        <v>312</v>
      </c>
      <c r="F317" s="226">
        <v>335</v>
      </c>
      <c r="G317" s="226">
        <v>111</v>
      </c>
      <c r="H317" s="239"/>
      <c r="I317" s="239"/>
    </row>
    <row r="318" spans="3:9" x14ac:dyDescent="0.4">
      <c r="C318" s="773"/>
      <c r="D318" s="227"/>
      <c r="E318" s="242">
        <v>313</v>
      </c>
      <c r="F318" s="246"/>
      <c r="G318" s="246"/>
      <c r="H318" s="239"/>
      <c r="I318" s="239"/>
    </row>
    <row r="319" spans="3:9" x14ac:dyDescent="0.4">
      <c r="C319" s="773"/>
      <c r="D319" s="227"/>
      <c r="E319" s="244">
        <v>314</v>
      </c>
      <c r="F319" s="246"/>
      <c r="G319" s="246"/>
      <c r="H319" s="239"/>
      <c r="I319" s="239"/>
    </row>
    <row r="320" spans="3:9" x14ac:dyDescent="0.4">
      <c r="C320" s="773"/>
      <c r="D320" s="227"/>
      <c r="E320" s="244">
        <v>315</v>
      </c>
      <c r="F320" s="246"/>
      <c r="G320" s="246"/>
      <c r="H320" s="239"/>
      <c r="I320" s="239"/>
    </row>
    <row r="321" spans="3:9" x14ac:dyDescent="0.4">
      <c r="C321" s="772" t="s">
        <v>875</v>
      </c>
      <c r="D321" s="241" t="s">
        <v>845</v>
      </c>
      <c r="E321" s="242">
        <v>316</v>
      </c>
      <c r="F321" s="226">
        <v>1180</v>
      </c>
      <c r="G321" s="226">
        <v>6</v>
      </c>
      <c r="H321" s="239"/>
      <c r="I321" s="239"/>
    </row>
    <row r="322" spans="3:9" x14ac:dyDescent="0.4">
      <c r="C322" s="773"/>
      <c r="D322" s="243" t="s">
        <v>647</v>
      </c>
      <c r="E322" s="242">
        <v>317</v>
      </c>
      <c r="F322" s="226">
        <v>1262</v>
      </c>
      <c r="G322" s="226">
        <v>12</v>
      </c>
      <c r="H322" s="239"/>
      <c r="I322" s="239"/>
    </row>
    <row r="323" spans="3:9" x14ac:dyDescent="0.4">
      <c r="C323" s="773"/>
      <c r="D323" s="245" t="s">
        <v>648</v>
      </c>
      <c r="E323" s="242">
        <v>318</v>
      </c>
      <c r="F323" s="226">
        <v>1270</v>
      </c>
      <c r="G323" s="226">
        <v>18</v>
      </c>
      <c r="H323" s="239"/>
      <c r="I323" s="239"/>
    </row>
    <row r="324" spans="3:9" x14ac:dyDescent="0.4">
      <c r="C324" s="773"/>
      <c r="D324" s="241" t="s">
        <v>846</v>
      </c>
      <c r="E324" s="242">
        <v>319</v>
      </c>
      <c r="F324" s="226">
        <v>1178</v>
      </c>
      <c r="G324" s="226">
        <v>14</v>
      </c>
      <c r="H324" s="239"/>
      <c r="I324" s="239"/>
    </row>
    <row r="325" spans="3:9" x14ac:dyDescent="0.4">
      <c r="C325" s="773"/>
      <c r="D325" s="241" t="s">
        <v>847</v>
      </c>
      <c r="E325" s="242">
        <v>320</v>
      </c>
      <c r="F325" s="226">
        <v>1058</v>
      </c>
      <c r="G325" s="226">
        <v>32</v>
      </c>
      <c r="H325" s="239"/>
      <c r="I325" s="239"/>
    </row>
    <row r="326" spans="3:9" x14ac:dyDescent="0.4">
      <c r="C326" s="773"/>
      <c r="D326" s="241" t="s">
        <v>848</v>
      </c>
      <c r="E326" s="242">
        <v>321</v>
      </c>
      <c r="F326" s="226">
        <v>1086</v>
      </c>
      <c r="G326" s="226">
        <v>49</v>
      </c>
      <c r="H326" s="239"/>
      <c r="I326" s="239"/>
    </row>
    <row r="327" spans="3:9" x14ac:dyDescent="0.4">
      <c r="C327" s="773"/>
      <c r="D327" s="241" t="s">
        <v>849</v>
      </c>
      <c r="E327" s="244">
        <v>322</v>
      </c>
      <c r="F327" s="226">
        <v>1089</v>
      </c>
      <c r="G327" s="226">
        <v>36</v>
      </c>
      <c r="H327" s="239"/>
      <c r="I327" s="239"/>
    </row>
    <row r="328" spans="3:9" x14ac:dyDescent="0.4">
      <c r="C328" s="773"/>
      <c r="D328" s="241" t="s">
        <v>850</v>
      </c>
      <c r="E328" s="244">
        <v>323</v>
      </c>
      <c r="F328" s="226">
        <v>1025</v>
      </c>
      <c r="G328" s="226">
        <v>43</v>
      </c>
      <c r="H328" s="239"/>
      <c r="I328" s="239"/>
    </row>
    <row r="329" spans="3:9" x14ac:dyDescent="0.4">
      <c r="C329" s="773"/>
      <c r="D329" s="241" t="s">
        <v>851</v>
      </c>
      <c r="E329" s="242">
        <v>324</v>
      </c>
      <c r="F329" s="226">
        <v>1201</v>
      </c>
      <c r="G329" s="226">
        <v>41</v>
      </c>
      <c r="H329" s="239"/>
      <c r="I329" s="239"/>
    </row>
    <row r="330" spans="3:9" x14ac:dyDescent="0.4">
      <c r="C330" s="773"/>
      <c r="D330" s="241" t="s">
        <v>852</v>
      </c>
      <c r="E330" s="242">
        <v>325</v>
      </c>
      <c r="F330" s="226">
        <v>1355</v>
      </c>
      <c r="G330" s="226">
        <v>53</v>
      </c>
      <c r="H330" s="239"/>
      <c r="I330" s="239"/>
    </row>
    <row r="331" spans="3:9" x14ac:dyDescent="0.4">
      <c r="C331" s="773"/>
      <c r="D331" s="241" t="s">
        <v>853</v>
      </c>
      <c r="E331" s="242">
        <v>326</v>
      </c>
      <c r="F331" s="226">
        <v>1384</v>
      </c>
      <c r="G331" s="226">
        <v>70</v>
      </c>
      <c r="H331" s="239"/>
      <c r="I331" s="239"/>
    </row>
    <row r="332" spans="3:9" x14ac:dyDescent="0.4">
      <c r="C332" s="773"/>
      <c r="D332" s="241" t="s">
        <v>854</v>
      </c>
      <c r="E332" s="242">
        <v>327</v>
      </c>
      <c r="F332" s="226">
        <v>1448</v>
      </c>
      <c r="G332" s="226">
        <v>68</v>
      </c>
      <c r="H332" s="239"/>
      <c r="I332" s="239"/>
    </row>
    <row r="333" spans="3:9" x14ac:dyDescent="0.4">
      <c r="C333" s="773"/>
      <c r="D333" s="241" t="s">
        <v>855</v>
      </c>
      <c r="E333" s="242">
        <v>328</v>
      </c>
      <c r="F333" s="226">
        <v>1481</v>
      </c>
      <c r="G333" s="226">
        <v>47</v>
      </c>
      <c r="H333" s="239"/>
      <c r="I333" s="239"/>
    </row>
    <row r="334" spans="3:9" x14ac:dyDescent="0.4">
      <c r="C334" s="773"/>
      <c r="D334" s="241" t="s">
        <v>856</v>
      </c>
      <c r="E334" s="242">
        <v>329</v>
      </c>
      <c r="F334" s="226">
        <v>1281</v>
      </c>
      <c r="G334" s="226">
        <v>45</v>
      </c>
      <c r="H334" s="239"/>
      <c r="I334" s="239"/>
    </row>
    <row r="335" spans="3:9" x14ac:dyDescent="0.4">
      <c r="C335" s="773"/>
      <c r="D335" s="241" t="s">
        <v>857</v>
      </c>
      <c r="E335" s="244">
        <v>330</v>
      </c>
      <c r="F335" s="226">
        <v>969</v>
      </c>
      <c r="G335" s="226">
        <v>26</v>
      </c>
      <c r="H335" s="239"/>
      <c r="I335" s="239"/>
    </row>
    <row r="336" spans="3:9" x14ac:dyDescent="0.4">
      <c r="C336" s="773"/>
      <c r="D336" s="241" t="s">
        <v>858</v>
      </c>
      <c r="E336" s="244">
        <v>331</v>
      </c>
      <c r="F336" s="226">
        <v>755</v>
      </c>
      <c r="G336" s="226">
        <v>23</v>
      </c>
      <c r="H336" s="239"/>
      <c r="I336" s="239"/>
    </row>
    <row r="337" spans="3:9" x14ac:dyDescent="0.4">
      <c r="C337" s="773"/>
      <c r="D337" s="241" t="s">
        <v>859</v>
      </c>
      <c r="E337" s="242">
        <v>332</v>
      </c>
      <c r="F337" s="226">
        <v>500</v>
      </c>
      <c r="G337" s="226">
        <v>47</v>
      </c>
      <c r="H337" s="239"/>
      <c r="I337" s="239"/>
    </row>
    <row r="338" spans="3:9" x14ac:dyDescent="0.4">
      <c r="C338" s="773"/>
      <c r="D338" s="227" t="s">
        <v>860</v>
      </c>
      <c r="E338" s="242">
        <v>333</v>
      </c>
      <c r="F338" s="226">
        <v>421</v>
      </c>
      <c r="G338" s="226">
        <v>153</v>
      </c>
      <c r="H338" s="239"/>
      <c r="I338" s="239"/>
    </row>
    <row r="339" spans="3:9" x14ac:dyDescent="0.4">
      <c r="C339" s="773"/>
      <c r="D339" s="227"/>
      <c r="E339" s="242">
        <v>334</v>
      </c>
      <c r="F339" s="246"/>
      <c r="G339" s="246"/>
      <c r="H339" s="239"/>
      <c r="I339" s="239"/>
    </row>
    <row r="340" spans="3:9" x14ac:dyDescent="0.4">
      <c r="C340" s="773"/>
      <c r="D340" s="227"/>
      <c r="E340" s="242">
        <v>335</v>
      </c>
      <c r="F340" s="246"/>
      <c r="G340" s="246"/>
      <c r="H340" s="239"/>
      <c r="I340" s="239"/>
    </row>
    <row r="341" spans="3:9" x14ac:dyDescent="0.4">
      <c r="C341" s="773"/>
      <c r="D341" s="227"/>
      <c r="E341" s="242">
        <v>336</v>
      </c>
      <c r="F341" s="246"/>
      <c r="G341" s="246"/>
      <c r="H341" s="239"/>
      <c r="I341" s="239"/>
    </row>
    <row r="342" spans="3:9" x14ac:dyDescent="0.4">
      <c r="C342" s="772" t="s">
        <v>876</v>
      </c>
      <c r="D342" s="241" t="s">
        <v>845</v>
      </c>
      <c r="E342" s="242">
        <v>337</v>
      </c>
      <c r="F342" s="226">
        <v>862</v>
      </c>
      <c r="G342" s="226">
        <v>9</v>
      </c>
      <c r="H342" s="239"/>
      <c r="I342" s="239"/>
    </row>
    <row r="343" spans="3:9" x14ac:dyDescent="0.4">
      <c r="C343" s="773"/>
      <c r="D343" s="243" t="s">
        <v>647</v>
      </c>
      <c r="E343" s="244">
        <v>338</v>
      </c>
      <c r="F343" s="226">
        <v>1053</v>
      </c>
      <c r="G343" s="226">
        <v>8</v>
      </c>
      <c r="H343" s="239"/>
      <c r="I343" s="239"/>
    </row>
    <row r="344" spans="3:9" x14ac:dyDescent="0.4">
      <c r="C344" s="773"/>
      <c r="D344" s="245" t="s">
        <v>648</v>
      </c>
      <c r="E344" s="244">
        <v>339</v>
      </c>
      <c r="F344" s="226">
        <v>1000</v>
      </c>
      <c r="G344" s="226">
        <v>13</v>
      </c>
      <c r="H344" s="239"/>
      <c r="I344" s="239"/>
    </row>
    <row r="345" spans="3:9" x14ac:dyDescent="0.4">
      <c r="C345" s="773"/>
      <c r="D345" s="241" t="s">
        <v>846</v>
      </c>
      <c r="E345" s="242">
        <v>340</v>
      </c>
      <c r="F345" s="226">
        <v>972</v>
      </c>
      <c r="G345" s="226">
        <v>12</v>
      </c>
      <c r="H345" s="239"/>
      <c r="I345" s="239"/>
    </row>
    <row r="346" spans="3:9" x14ac:dyDescent="0.4">
      <c r="C346" s="773"/>
      <c r="D346" s="241" t="s">
        <v>847</v>
      </c>
      <c r="E346" s="242">
        <v>341</v>
      </c>
      <c r="F346" s="226">
        <v>731</v>
      </c>
      <c r="G346" s="226">
        <v>38</v>
      </c>
      <c r="H346" s="239"/>
      <c r="I346" s="239"/>
    </row>
    <row r="347" spans="3:9" x14ac:dyDescent="0.4">
      <c r="C347" s="773"/>
      <c r="D347" s="241" t="s">
        <v>848</v>
      </c>
      <c r="E347" s="242">
        <v>342</v>
      </c>
      <c r="F347" s="226">
        <v>700</v>
      </c>
      <c r="G347" s="226">
        <v>37</v>
      </c>
      <c r="H347" s="239"/>
      <c r="I347" s="239"/>
    </row>
    <row r="348" spans="3:9" x14ac:dyDescent="0.4">
      <c r="C348" s="773"/>
      <c r="D348" s="241" t="s">
        <v>849</v>
      </c>
      <c r="E348" s="242">
        <v>343</v>
      </c>
      <c r="F348" s="226">
        <v>675</v>
      </c>
      <c r="G348" s="226">
        <v>30</v>
      </c>
      <c r="H348" s="239"/>
      <c r="I348" s="239"/>
    </row>
    <row r="349" spans="3:9" x14ac:dyDescent="0.4">
      <c r="C349" s="773"/>
      <c r="D349" s="241" t="s">
        <v>850</v>
      </c>
      <c r="E349" s="242">
        <v>344</v>
      </c>
      <c r="F349" s="226">
        <v>756</v>
      </c>
      <c r="G349" s="226">
        <v>36</v>
      </c>
      <c r="H349" s="239"/>
      <c r="I349" s="239"/>
    </row>
    <row r="350" spans="3:9" x14ac:dyDescent="0.4">
      <c r="C350" s="773"/>
      <c r="D350" s="241" t="s">
        <v>851</v>
      </c>
      <c r="E350" s="242">
        <v>345</v>
      </c>
      <c r="F350" s="226">
        <v>848</v>
      </c>
      <c r="G350" s="226">
        <v>40</v>
      </c>
      <c r="H350" s="239"/>
      <c r="I350" s="239"/>
    </row>
    <row r="351" spans="3:9" x14ac:dyDescent="0.4">
      <c r="C351" s="773"/>
      <c r="D351" s="241" t="s">
        <v>852</v>
      </c>
      <c r="E351" s="244">
        <v>346</v>
      </c>
      <c r="F351" s="226">
        <v>1050</v>
      </c>
      <c r="G351" s="226">
        <v>49</v>
      </c>
      <c r="H351" s="239"/>
      <c r="I351" s="239"/>
    </row>
    <row r="352" spans="3:9" x14ac:dyDescent="0.4">
      <c r="C352" s="773"/>
      <c r="D352" s="241" t="s">
        <v>853</v>
      </c>
      <c r="E352" s="244">
        <v>347</v>
      </c>
      <c r="F352" s="226">
        <v>1162</v>
      </c>
      <c r="G352" s="226">
        <v>32</v>
      </c>
      <c r="H352" s="239"/>
      <c r="I352" s="239"/>
    </row>
    <row r="353" spans="3:9" x14ac:dyDescent="0.4">
      <c r="C353" s="773"/>
      <c r="D353" s="241" t="s">
        <v>854</v>
      </c>
      <c r="E353" s="242">
        <v>348</v>
      </c>
      <c r="F353" s="226">
        <v>1184</v>
      </c>
      <c r="G353" s="226">
        <v>25</v>
      </c>
      <c r="H353" s="239"/>
      <c r="I353" s="239"/>
    </row>
    <row r="354" spans="3:9" x14ac:dyDescent="0.4">
      <c r="C354" s="773"/>
      <c r="D354" s="241" t="s">
        <v>855</v>
      </c>
      <c r="E354" s="242">
        <v>349</v>
      </c>
      <c r="F354" s="226">
        <v>1085</v>
      </c>
      <c r="G354" s="226">
        <v>21</v>
      </c>
      <c r="H354" s="239"/>
      <c r="I354" s="239"/>
    </row>
    <row r="355" spans="3:9" x14ac:dyDescent="0.4">
      <c r="C355" s="773"/>
      <c r="D355" s="241" t="s">
        <v>856</v>
      </c>
      <c r="E355" s="242">
        <v>350</v>
      </c>
      <c r="F355" s="226">
        <v>1006</v>
      </c>
      <c r="G355" s="226">
        <v>28</v>
      </c>
      <c r="H355" s="239"/>
      <c r="I355" s="239"/>
    </row>
    <row r="356" spans="3:9" x14ac:dyDescent="0.4">
      <c r="C356" s="773"/>
      <c r="D356" s="241" t="s">
        <v>857</v>
      </c>
      <c r="E356" s="242">
        <v>351</v>
      </c>
      <c r="F356" s="226">
        <v>764</v>
      </c>
      <c r="G356" s="226">
        <v>10</v>
      </c>
      <c r="H356" s="239"/>
      <c r="I356" s="239"/>
    </row>
    <row r="357" spans="3:9" x14ac:dyDescent="0.4">
      <c r="C357" s="773"/>
      <c r="D357" s="241" t="s">
        <v>858</v>
      </c>
      <c r="E357" s="242">
        <v>352</v>
      </c>
      <c r="F357" s="226">
        <v>609</v>
      </c>
      <c r="G357" s="226">
        <v>26</v>
      </c>
      <c r="H357" s="239"/>
      <c r="I357" s="239"/>
    </row>
    <row r="358" spans="3:9" x14ac:dyDescent="0.4">
      <c r="C358" s="773"/>
      <c r="D358" s="241" t="s">
        <v>859</v>
      </c>
      <c r="E358" s="242">
        <v>353</v>
      </c>
      <c r="F358" s="226">
        <v>447</v>
      </c>
      <c r="G358" s="226">
        <v>38</v>
      </c>
      <c r="H358" s="239"/>
      <c r="I358" s="239"/>
    </row>
    <row r="359" spans="3:9" x14ac:dyDescent="0.4">
      <c r="C359" s="773"/>
      <c r="D359" s="227" t="s">
        <v>860</v>
      </c>
      <c r="E359" s="244">
        <v>354</v>
      </c>
      <c r="F359" s="226">
        <v>320</v>
      </c>
      <c r="G359" s="226">
        <v>135</v>
      </c>
      <c r="H359" s="239"/>
      <c r="I359" s="239"/>
    </row>
    <row r="360" spans="3:9" x14ac:dyDescent="0.4">
      <c r="C360" s="773"/>
      <c r="D360" s="227"/>
      <c r="E360" s="244">
        <v>355</v>
      </c>
      <c r="F360" s="246"/>
      <c r="G360" s="246"/>
      <c r="H360" s="239"/>
      <c r="I360" s="239"/>
    </row>
    <row r="361" spans="3:9" x14ac:dyDescent="0.4">
      <c r="C361" s="773"/>
      <c r="D361" s="227"/>
      <c r="E361" s="242">
        <v>356</v>
      </c>
      <c r="F361" s="246"/>
      <c r="G361" s="246"/>
      <c r="H361" s="239"/>
      <c r="I361" s="239"/>
    </row>
    <row r="362" spans="3:9" x14ac:dyDescent="0.4">
      <c r="C362" s="773"/>
      <c r="D362" s="227"/>
      <c r="E362" s="242">
        <v>357</v>
      </c>
      <c r="F362" s="246"/>
      <c r="G362" s="246"/>
      <c r="H362" s="239"/>
      <c r="I362" s="239"/>
    </row>
    <row r="363" spans="3:9" x14ac:dyDescent="0.4">
      <c r="C363" s="772" t="s">
        <v>877</v>
      </c>
      <c r="D363" s="241" t="s">
        <v>845</v>
      </c>
      <c r="E363" s="242">
        <v>358</v>
      </c>
      <c r="F363" s="226">
        <v>8749</v>
      </c>
      <c r="G363" s="226">
        <v>18</v>
      </c>
      <c r="H363" s="239"/>
      <c r="I363" s="239"/>
    </row>
    <row r="364" spans="3:9" x14ac:dyDescent="0.4">
      <c r="C364" s="773"/>
      <c r="D364" s="243" t="s">
        <v>647</v>
      </c>
      <c r="E364" s="242">
        <v>359</v>
      </c>
      <c r="F364" s="226">
        <v>7832</v>
      </c>
      <c r="G364" s="226">
        <v>11</v>
      </c>
      <c r="H364" s="239"/>
      <c r="I364" s="239"/>
    </row>
    <row r="365" spans="3:9" x14ac:dyDescent="0.4">
      <c r="C365" s="773"/>
      <c r="D365" s="245" t="s">
        <v>648</v>
      </c>
      <c r="E365" s="242">
        <v>360</v>
      </c>
      <c r="F365" s="226">
        <v>6713</v>
      </c>
      <c r="G365" s="226">
        <v>4</v>
      </c>
      <c r="H365" s="239"/>
      <c r="I365" s="239"/>
    </row>
    <row r="366" spans="3:9" x14ac:dyDescent="0.4">
      <c r="C366" s="773"/>
      <c r="D366" s="241" t="s">
        <v>846</v>
      </c>
      <c r="E366" s="242">
        <v>361</v>
      </c>
      <c r="F366" s="226">
        <v>6686</v>
      </c>
      <c r="G366" s="226">
        <v>571</v>
      </c>
      <c r="H366" s="239"/>
      <c r="I366" s="239"/>
    </row>
    <row r="367" spans="3:9" x14ac:dyDescent="0.4">
      <c r="C367" s="773"/>
      <c r="D367" s="241" t="s">
        <v>847</v>
      </c>
      <c r="E367" s="244">
        <v>362</v>
      </c>
      <c r="F367" s="226">
        <v>10867</v>
      </c>
      <c r="G367" s="226">
        <v>888</v>
      </c>
      <c r="H367" s="239"/>
      <c r="I367" s="239"/>
    </row>
    <row r="368" spans="3:9" x14ac:dyDescent="0.4">
      <c r="C368" s="773"/>
      <c r="D368" s="241" t="s">
        <v>848</v>
      </c>
      <c r="E368" s="244">
        <v>363</v>
      </c>
      <c r="F368" s="226">
        <v>13947</v>
      </c>
      <c r="G368" s="226">
        <v>254</v>
      </c>
      <c r="H368" s="239"/>
      <c r="I368" s="239"/>
    </row>
    <row r="369" spans="3:9" x14ac:dyDescent="0.4">
      <c r="C369" s="773"/>
      <c r="D369" s="241" t="s">
        <v>849</v>
      </c>
      <c r="E369" s="242">
        <v>364</v>
      </c>
      <c r="F369" s="226">
        <v>14063</v>
      </c>
      <c r="G369" s="226">
        <v>174</v>
      </c>
      <c r="H369" s="239"/>
      <c r="I369" s="239"/>
    </row>
    <row r="370" spans="3:9" x14ac:dyDescent="0.4">
      <c r="C370" s="773"/>
      <c r="D370" s="241" t="s">
        <v>850</v>
      </c>
      <c r="E370" s="242">
        <v>365</v>
      </c>
      <c r="F370" s="226">
        <v>11630</v>
      </c>
      <c r="G370" s="226">
        <v>135</v>
      </c>
      <c r="H370" s="239"/>
      <c r="I370" s="239"/>
    </row>
    <row r="371" spans="3:9" x14ac:dyDescent="0.4">
      <c r="C371" s="773"/>
      <c r="D371" s="241" t="s">
        <v>851</v>
      </c>
      <c r="E371" s="242">
        <v>366</v>
      </c>
      <c r="F371" s="226">
        <v>10794</v>
      </c>
      <c r="G371" s="226">
        <v>92</v>
      </c>
      <c r="H371" s="239"/>
      <c r="I371" s="239"/>
    </row>
    <row r="372" spans="3:9" x14ac:dyDescent="0.4">
      <c r="C372" s="773"/>
      <c r="D372" s="241" t="s">
        <v>852</v>
      </c>
      <c r="E372" s="242">
        <v>367</v>
      </c>
      <c r="F372" s="226">
        <v>10419</v>
      </c>
      <c r="G372" s="226">
        <v>80</v>
      </c>
      <c r="H372" s="239"/>
      <c r="I372" s="239"/>
    </row>
    <row r="373" spans="3:9" x14ac:dyDescent="0.4">
      <c r="C373" s="773"/>
      <c r="D373" s="241" t="s">
        <v>853</v>
      </c>
      <c r="E373" s="242">
        <v>368</v>
      </c>
      <c r="F373" s="226">
        <v>8553</v>
      </c>
      <c r="G373" s="226">
        <v>71</v>
      </c>
      <c r="H373" s="239"/>
      <c r="I373" s="239"/>
    </row>
    <row r="374" spans="3:9" x14ac:dyDescent="0.4">
      <c r="C374" s="773"/>
      <c r="D374" s="241" t="s">
        <v>854</v>
      </c>
      <c r="E374" s="242">
        <v>369</v>
      </c>
      <c r="F374" s="226">
        <v>7581</v>
      </c>
      <c r="G374" s="226">
        <v>99</v>
      </c>
      <c r="H374" s="239"/>
      <c r="I374" s="239"/>
    </row>
    <row r="375" spans="3:9" x14ac:dyDescent="0.4">
      <c r="C375" s="773"/>
      <c r="D375" s="241" t="s">
        <v>855</v>
      </c>
      <c r="E375" s="244">
        <v>370</v>
      </c>
      <c r="F375" s="226">
        <v>6074</v>
      </c>
      <c r="G375" s="226">
        <v>71</v>
      </c>
      <c r="H375" s="239"/>
      <c r="I375" s="239"/>
    </row>
    <row r="376" spans="3:9" x14ac:dyDescent="0.4">
      <c r="C376" s="773"/>
      <c r="D376" s="241" t="s">
        <v>856</v>
      </c>
      <c r="E376" s="244">
        <v>371</v>
      </c>
      <c r="F376" s="226">
        <v>5136</v>
      </c>
      <c r="G376" s="226">
        <v>82</v>
      </c>
      <c r="H376" s="239"/>
      <c r="I376" s="239"/>
    </row>
    <row r="377" spans="3:9" x14ac:dyDescent="0.4">
      <c r="C377" s="773"/>
      <c r="D377" s="241" t="s">
        <v>857</v>
      </c>
      <c r="E377" s="242">
        <v>372</v>
      </c>
      <c r="F377" s="226">
        <v>4073</v>
      </c>
      <c r="G377" s="226">
        <v>128</v>
      </c>
      <c r="H377" s="239"/>
      <c r="I377" s="239"/>
    </row>
    <row r="378" spans="3:9" x14ac:dyDescent="0.4">
      <c r="C378" s="773"/>
      <c r="D378" s="241" t="s">
        <v>858</v>
      </c>
      <c r="E378" s="242">
        <v>373</v>
      </c>
      <c r="F378" s="226">
        <v>3942</v>
      </c>
      <c r="G378" s="226">
        <v>161</v>
      </c>
      <c r="H378" s="239"/>
      <c r="I378" s="239"/>
    </row>
    <row r="379" spans="3:9" x14ac:dyDescent="0.4">
      <c r="C379" s="773"/>
      <c r="D379" s="241" t="s">
        <v>859</v>
      </c>
      <c r="E379" s="242">
        <v>374</v>
      </c>
      <c r="F379" s="226">
        <v>3193</v>
      </c>
      <c r="G379" s="226">
        <v>296</v>
      </c>
      <c r="H379" s="239"/>
      <c r="I379" s="239"/>
    </row>
    <row r="380" spans="3:9" x14ac:dyDescent="0.4">
      <c r="C380" s="773"/>
      <c r="D380" s="227" t="s">
        <v>860</v>
      </c>
      <c r="E380" s="242">
        <v>375</v>
      </c>
      <c r="F380" s="226">
        <v>2795</v>
      </c>
      <c r="G380" s="226">
        <v>826</v>
      </c>
      <c r="H380" s="239"/>
      <c r="I380" s="239"/>
    </row>
    <row r="381" spans="3:9" x14ac:dyDescent="0.4">
      <c r="C381" s="773"/>
      <c r="D381" s="227"/>
      <c r="E381" s="242">
        <v>376</v>
      </c>
      <c r="F381" s="246"/>
      <c r="G381" s="246"/>
      <c r="H381" s="239"/>
      <c r="I381" s="239"/>
    </row>
    <row r="382" spans="3:9" x14ac:dyDescent="0.4">
      <c r="C382" s="773"/>
      <c r="D382" s="227"/>
      <c r="E382" s="242">
        <v>377</v>
      </c>
      <c r="F382" s="246"/>
      <c r="G382" s="246"/>
      <c r="H382" s="239"/>
      <c r="I382" s="239"/>
    </row>
    <row r="383" spans="3:9" x14ac:dyDescent="0.4">
      <c r="C383" s="773"/>
      <c r="D383" s="227"/>
      <c r="E383" s="244">
        <v>378</v>
      </c>
      <c r="F383" s="246"/>
      <c r="G383" s="246"/>
      <c r="H383" s="239"/>
      <c r="I383" s="239"/>
    </row>
    <row r="384" spans="3:9" x14ac:dyDescent="0.4">
      <c r="C384" s="772" t="s">
        <v>878</v>
      </c>
      <c r="D384" s="241" t="s">
        <v>845</v>
      </c>
      <c r="E384" s="244">
        <v>379</v>
      </c>
      <c r="F384" s="226">
        <v>2223</v>
      </c>
      <c r="G384" s="226">
        <v>19</v>
      </c>
      <c r="H384" s="239"/>
      <c r="I384" s="239"/>
    </row>
    <row r="385" spans="3:9" x14ac:dyDescent="0.4">
      <c r="C385" s="773"/>
      <c r="D385" s="243" t="s">
        <v>647</v>
      </c>
      <c r="E385" s="242">
        <v>380</v>
      </c>
      <c r="F385" s="226">
        <v>2454</v>
      </c>
      <c r="G385" s="226">
        <v>23</v>
      </c>
      <c r="H385" s="239"/>
      <c r="I385" s="239"/>
    </row>
    <row r="386" spans="3:9" x14ac:dyDescent="0.4">
      <c r="C386" s="773"/>
      <c r="D386" s="245" t="s">
        <v>648</v>
      </c>
      <c r="E386" s="242">
        <v>381</v>
      </c>
      <c r="F386" s="226">
        <v>2439</v>
      </c>
      <c r="G386" s="226">
        <v>6</v>
      </c>
      <c r="H386" s="239"/>
      <c r="I386" s="239"/>
    </row>
    <row r="387" spans="3:9" x14ac:dyDescent="0.4">
      <c r="C387" s="773"/>
      <c r="D387" s="241" t="s">
        <v>846</v>
      </c>
      <c r="E387" s="242">
        <v>382</v>
      </c>
      <c r="F387" s="226">
        <v>2268</v>
      </c>
      <c r="G387" s="226">
        <v>11</v>
      </c>
      <c r="H387" s="239"/>
      <c r="I387" s="239"/>
    </row>
    <row r="388" spans="3:9" x14ac:dyDescent="0.4">
      <c r="C388" s="773"/>
      <c r="D388" s="241" t="s">
        <v>847</v>
      </c>
      <c r="E388" s="242">
        <v>383</v>
      </c>
      <c r="F388" s="226">
        <v>1757</v>
      </c>
      <c r="G388" s="226">
        <v>26</v>
      </c>
      <c r="H388" s="239"/>
      <c r="I388" s="239"/>
    </row>
    <row r="389" spans="3:9" x14ac:dyDescent="0.4">
      <c r="C389" s="773"/>
      <c r="D389" s="241" t="s">
        <v>848</v>
      </c>
      <c r="E389" s="242">
        <v>384</v>
      </c>
      <c r="F389" s="226">
        <v>1849</v>
      </c>
      <c r="G389" s="226">
        <v>54</v>
      </c>
      <c r="H389" s="239"/>
      <c r="I389" s="239"/>
    </row>
    <row r="390" spans="3:9" x14ac:dyDescent="0.4">
      <c r="C390" s="773"/>
      <c r="D390" s="241" t="s">
        <v>849</v>
      </c>
      <c r="E390" s="242">
        <v>385</v>
      </c>
      <c r="F390" s="226">
        <v>1918</v>
      </c>
      <c r="G390" s="226">
        <v>60</v>
      </c>
      <c r="H390" s="239"/>
      <c r="I390" s="239"/>
    </row>
    <row r="391" spans="3:9" x14ac:dyDescent="0.4">
      <c r="C391" s="773"/>
      <c r="D391" s="241" t="s">
        <v>850</v>
      </c>
      <c r="E391" s="244">
        <v>386</v>
      </c>
      <c r="F391" s="226">
        <v>1944</v>
      </c>
      <c r="G391" s="226">
        <v>62</v>
      </c>
      <c r="H391" s="239"/>
      <c r="I391" s="239"/>
    </row>
    <row r="392" spans="3:9" x14ac:dyDescent="0.4">
      <c r="C392" s="773"/>
      <c r="D392" s="241" t="s">
        <v>851</v>
      </c>
      <c r="E392" s="244">
        <v>387</v>
      </c>
      <c r="F392" s="226">
        <v>2220</v>
      </c>
      <c r="G392" s="226">
        <v>62</v>
      </c>
      <c r="H392" s="239"/>
      <c r="I392" s="239"/>
    </row>
    <row r="393" spans="3:9" x14ac:dyDescent="0.4">
      <c r="C393" s="773"/>
      <c r="D393" s="241" t="s">
        <v>852</v>
      </c>
      <c r="E393" s="242">
        <v>388</v>
      </c>
      <c r="F393" s="226">
        <v>2614</v>
      </c>
      <c r="G393" s="226">
        <v>72</v>
      </c>
      <c r="H393" s="239"/>
      <c r="I393" s="239"/>
    </row>
    <row r="394" spans="3:9" x14ac:dyDescent="0.4">
      <c r="C394" s="773"/>
      <c r="D394" s="241" t="s">
        <v>853</v>
      </c>
      <c r="E394" s="242">
        <v>389</v>
      </c>
      <c r="F394" s="226">
        <v>2910</v>
      </c>
      <c r="G394" s="226">
        <v>102</v>
      </c>
      <c r="H394" s="239"/>
      <c r="I394" s="239"/>
    </row>
    <row r="395" spans="3:9" x14ac:dyDescent="0.4">
      <c r="C395" s="773"/>
      <c r="D395" s="241" t="s">
        <v>854</v>
      </c>
      <c r="E395" s="242">
        <v>390</v>
      </c>
      <c r="F395" s="226">
        <v>3282</v>
      </c>
      <c r="G395" s="226">
        <v>91</v>
      </c>
      <c r="H395" s="239"/>
      <c r="I395" s="239"/>
    </row>
    <row r="396" spans="3:9" x14ac:dyDescent="0.4">
      <c r="C396" s="773"/>
      <c r="D396" s="241" t="s">
        <v>855</v>
      </c>
      <c r="E396" s="242">
        <v>391</v>
      </c>
      <c r="F396" s="226">
        <v>3524</v>
      </c>
      <c r="G396" s="226">
        <v>106</v>
      </c>
      <c r="H396" s="239"/>
      <c r="I396" s="239"/>
    </row>
    <row r="397" spans="3:9" x14ac:dyDescent="0.4">
      <c r="C397" s="773"/>
      <c r="D397" s="241" t="s">
        <v>856</v>
      </c>
      <c r="E397" s="242">
        <v>392</v>
      </c>
      <c r="F397" s="226">
        <v>3737</v>
      </c>
      <c r="G397" s="226">
        <v>111</v>
      </c>
      <c r="H397" s="239"/>
      <c r="I397" s="239"/>
    </row>
    <row r="398" spans="3:9" x14ac:dyDescent="0.4">
      <c r="C398" s="773"/>
      <c r="D398" s="241" t="s">
        <v>857</v>
      </c>
      <c r="E398" s="242">
        <v>393</v>
      </c>
      <c r="F398" s="226">
        <v>2923</v>
      </c>
      <c r="G398" s="226">
        <v>101</v>
      </c>
      <c r="H398" s="239"/>
      <c r="I398" s="239"/>
    </row>
    <row r="399" spans="3:9" x14ac:dyDescent="0.4">
      <c r="C399" s="773"/>
      <c r="D399" s="241" t="s">
        <v>858</v>
      </c>
      <c r="E399" s="244">
        <v>394</v>
      </c>
      <c r="F399" s="226">
        <v>2076</v>
      </c>
      <c r="G399" s="226">
        <v>69</v>
      </c>
      <c r="H399" s="239"/>
      <c r="I399" s="239"/>
    </row>
    <row r="400" spans="3:9" x14ac:dyDescent="0.4">
      <c r="C400" s="773"/>
      <c r="D400" s="241" t="s">
        <v>859</v>
      </c>
      <c r="E400" s="244">
        <v>395</v>
      </c>
      <c r="F400" s="226">
        <v>1319</v>
      </c>
      <c r="G400" s="226">
        <v>121</v>
      </c>
      <c r="H400" s="239"/>
      <c r="I400" s="239"/>
    </row>
    <row r="401" spans="3:9" x14ac:dyDescent="0.4">
      <c r="C401" s="773"/>
      <c r="D401" s="227" t="s">
        <v>860</v>
      </c>
      <c r="E401" s="242">
        <v>396</v>
      </c>
      <c r="F401" s="226">
        <v>1004</v>
      </c>
      <c r="G401" s="226">
        <v>357</v>
      </c>
      <c r="H401" s="239"/>
      <c r="I401" s="239"/>
    </row>
    <row r="402" spans="3:9" x14ac:dyDescent="0.4">
      <c r="C402" s="773"/>
      <c r="D402" s="227"/>
      <c r="E402" s="242">
        <v>397</v>
      </c>
      <c r="F402" s="246"/>
      <c r="G402" s="246"/>
      <c r="H402" s="239"/>
      <c r="I402" s="239"/>
    </row>
    <row r="403" spans="3:9" x14ac:dyDescent="0.4">
      <c r="C403" s="773"/>
      <c r="D403" s="227"/>
      <c r="E403" s="242">
        <v>398</v>
      </c>
      <c r="F403" s="246"/>
      <c r="G403" s="246"/>
      <c r="H403" s="239"/>
      <c r="I403" s="239"/>
    </row>
    <row r="404" spans="3:9" x14ac:dyDescent="0.4">
      <c r="C404" s="773"/>
      <c r="D404" s="227"/>
      <c r="E404" s="242">
        <v>399</v>
      </c>
      <c r="F404" s="246"/>
      <c r="G404" s="246"/>
      <c r="H404" s="239"/>
      <c r="I404" s="239"/>
    </row>
    <row r="405" spans="3:9" x14ac:dyDescent="0.4">
      <c r="C405" s="772" t="s">
        <v>879</v>
      </c>
      <c r="D405" s="241" t="s">
        <v>845</v>
      </c>
      <c r="E405" s="242">
        <v>400</v>
      </c>
      <c r="F405" s="226">
        <v>8953</v>
      </c>
      <c r="G405" s="226">
        <v>43</v>
      </c>
      <c r="H405" s="239"/>
      <c r="I405" s="239"/>
    </row>
    <row r="406" spans="3:9" x14ac:dyDescent="0.4">
      <c r="C406" s="773"/>
      <c r="D406" s="243" t="s">
        <v>647</v>
      </c>
      <c r="E406" s="242">
        <v>401</v>
      </c>
      <c r="F406" s="226">
        <v>8290</v>
      </c>
      <c r="G406" s="226">
        <v>4</v>
      </c>
      <c r="H406" s="239"/>
      <c r="I406" s="239"/>
    </row>
    <row r="407" spans="3:9" x14ac:dyDescent="0.4">
      <c r="C407" s="773"/>
      <c r="D407" s="245" t="s">
        <v>648</v>
      </c>
      <c r="E407" s="244">
        <v>402</v>
      </c>
      <c r="F407" s="226">
        <v>7661</v>
      </c>
      <c r="G407" s="226">
        <v>8</v>
      </c>
      <c r="H407" s="239"/>
      <c r="I407" s="239"/>
    </row>
    <row r="408" spans="3:9" x14ac:dyDescent="0.4">
      <c r="C408" s="773"/>
      <c r="D408" s="241" t="s">
        <v>846</v>
      </c>
      <c r="E408" s="244">
        <v>403</v>
      </c>
      <c r="F408" s="226">
        <v>7954</v>
      </c>
      <c r="G408" s="226">
        <v>68</v>
      </c>
      <c r="H408" s="239"/>
      <c r="I408" s="239"/>
    </row>
    <row r="409" spans="3:9" x14ac:dyDescent="0.4">
      <c r="C409" s="773"/>
      <c r="D409" s="241" t="s">
        <v>847</v>
      </c>
      <c r="E409" s="242">
        <v>404</v>
      </c>
      <c r="F409" s="226">
        <v>8402</v>
      </c>
      <c r="G409" s="226">
        <v>123</v>
      </c>
      <c r="H409" s="239"/>
      <c r="I409" s="239"/>
    </row>
    <row r="410" spans="3:9" x14ac:dyDescent="0.4">
      <c r="C410" s="773"/>
      <c r="D410" s="241" t="s">
        <v>848</v>
      </c>
      <c r="E410" s="242">
        <v>405</v>
      </c>
      <c r="F410" s="226">
        <v>8806</v>
      </c>
      <c r="G410" s="226">
        <v>65</v>
      </c>
      <c r="H410" s="239"/>
      <c r="I410" s="239"/>
    </row>
    <row r="411" spans="3:9" x14ac:dyDescent="0.4">
      <c r="C411" s="773"/>
      <c r="D411" s="241" t="s">
        <v>849</v>
      </c>
      <c r="E411" s="242">
        <v>406</v>
      </c>
      <c r="F411" s="226">
        <v>9544</v>
      </c>
      <c r="G411" s="226">
        <v>69</v>
      </c>
      <c r="H411" s="239"/>
      <c r="I411" s="239"/>
    </row>
    <row r="412" spans="3:9" x14ac:dyDescent="0.4">
      <c r="C412" s="773"/>
      <c r="D412" s="241" t="s">
        <v>850</v>
      </c>
      <c r="E412" s="242">
        <v>407</v>
      </c>
      <c r="F412" s="226">
        <v>8964</v>
      </c>
      <c r="G412" s="226">
        <v>73</v>
      </c>
      <c r="H412" s="239"/>
      <c r="I412" s="239"/>
    </row>
    <row r="413" spans="3:9" x14ac:dyDescent="0.4">
      <c r="C413" s="773"/>
      <c r="D413" s="241" t="s">
        <v>851</v>
      </c>
      <c r="E413" s="242">
        <v>408</v>
      </c>
      <c r="F413" s="226">
        <v>9348</v>
      </c>
      <c r="G413" s="226">
        <v>62</v>
      </c>
      <c r="H413" s="239"/>
      <c r="I413" s="239"/>
    </row>
    <row r="414" spans="3:9" x14ac:dyDescent="0.4">
      <c r="C414" s="773"/>
      <c r="D414" s="241" t="s">
        <v>852</v>
      </c>
      <c r="E414" s="242">
        <v>409</v>
      </c>
      <c r="F414" s="226">
        <v>9518</v>
      </c>
      <c r="G414" s="226">
        <v>93</v>
      </c>
      <c r="H414" s="239"/>
      <c r="I414" s="239"/>
    </row>
    <row r="415" spans="3:9" x14ac:dyDescent="0.4">
      <c r="C415" s="773"/>
      <c r="D415" s="241" t="s">
        <v>853</v>
      </c>
      <c r="E415" s="244">
        <v>410</v>
      </c>
      <c r="F415" s="226">
        <v>8980</v>
      </c>
      <c r="G415" s="226">
        <v>68</v>
      </c>
      <c r="H415" s="239"/>
      <c r="I415" s="239"/>
    </row>
    <row r="416" spans="3:9" x14ac:dyDescent="0.4">
      <c r="C416" s="773"/>
      <c r="D416" s="241" t="s">
        <v>854</v>
      </c>
      <c r="E416" s="244">
        <v>411</v>
      </c>
      <c r="F416" s="226">
        <v>8497</v>
      </c>
      <c r="G416" s="226">
        <v>83</v>
      </c>
      <c r="H416" s="239"/>
      <c r="I416" s="239"/>
    </row>
    <row r="417" spans="3:9" x14ac:dyDescent="0.4">
      <c r="C417" s="773"/>
      <c r="D417" s="241" t="s">
        <v>855</v>
      </c>
      <c r="E417" s="242">
        <v>412</v>
      </c>
      <c r="F417" s="226">
        <v>7206</v>
      </c>
      <c r="G417" s="226">
        <v>95</v>
      </c>
      <c r="H417" s="239"/>
      <c r="I417" s="239"/>
    </row>
    <row r="418" spans="3:9" x14ac:dyDescent="0.4">
      <c r="C418" s="773"/>
      <c r="D418" s="241" t="s">
        <v>856</v>
      </c>
      <c r="E418" s="242">
        <v>413</v>
      </c>
      <c r="F418" s="226">
        <v>6372</v>
      </c>
      <c r="G418" s="226">
        <v>134</v>
      </c>
      <c r="H418" s="239"/>
      <c r="I418" s="239"/>
    </row>
    <row r="419" spans="3:9" x14ac:dyDescent="0.4">
      <c r="C419" s="773"/>
      <c r="D419" s="241" t="s">
        <v>857</v>
      </c>
      <c r="E419" s="242">
        <v>414</v>
      </c>
      <c r="F419" s="226">
        <v>4723</v>
      </c>
      <c r="G419" s="226">
        <v>141</v>
      </c>
      <c r="H419" s="239"/>
      <c r="I419" s="239"/>
    </row>
    <row r="420" spans="3:9" x14ac:dyDescent="0.4">
      <c r="C420" s="773"/>
      <c r="D420" s="241" t="s">
        <v>858</v>
      </c>
      <c r="E420" s="242">
        <v>415</v>
      </c>
      <c r="F420" s="226">
        <v>3382</v>
      </c>
      <c r="G420" s="226">
        <v>184</v>
      </c>
      <c r="H420" s="239"/>
      <c r="I420" s="239"/>
    </row>
    <row r="421" spans="3:9" x14ac:dyDescent="0.4">
      <c r="C421" s="773"/>
      <c r="D421" s="241" t="s">
        <v>859</v>
      </c>
      <c r="E421" s="242">
        <v>416</v>
      </c>
      <c r="F421" s="226">
        <v>2288</v>
      </c>
      <c r="G421" s="226">
        <v>244</v>
      </c>
      <c r="H421" s="239"/>
      <c r="I421" s="239"/>
    </row>
    <row r="422" spans="3:9" x14ac:dyDescent="0.4">
      <c r="C422" s="773"/>
      <c r="D422" s="227" t="s">
        <v>860</v>
      </c>
      <c r="E422" s="242">
        <v>417</v>
      </c>
      <c r="F422" s="226">
        <v>2054</v>
      </c>
      <c r="G422" s="226">
        <v>687</v>
      </c>
      <c r="H422" s="239"/>
      <c r="I422" s="239"/>
    </row>
    <row r="423" spans="3:9" x14ac:dyDescent="0.4">
      <c r="C423" s="773"/>
      <c r="D423" s="227"/>
      <c r="E423" s="244">
        <v>418</v>
      </c>
      <c r="F423" s="246"/>
      <c r="G423" s="246"/>
      <c r="H423" s="239"/>
      <c r="I423" s="239"/>
    </row>
    <row r="424" spans="3:9" x14ac:dyDescent="0.4">
      <c r="C424" s="773"/>
      <c r="D424" s="227"/>
      <c r="E424" s="244">
        <v>419</v>
      </c>
      <c r="F424" s="246"/>
      <c r="G424" s="246"/>
      <c r="H424" s="239"/>
      <c r="I424" s="239"/>
    </row>
    <row r="425" spans="3:9" x14ac:dyDescent="0.4">
      <c r="C425" s="773"/>
      <c r="D425" s="227"/>
      <c r="E425" s="242">
        <v>420</v>
      </c>
      <c r="F425" s="246"/>
      <c r="G425" s="246"/>
      <c r="H425" s="239"/>
      <c r="I425" s="239"/>
    </row>
    <row r="426" spans="3:9" x14ac:dyDescent="0.4">
      <c r="C426" s="772" t="s">
        <v>880</v>
      </c>
      <c r="D426" s="241" t="s">
        <v>845</v>
      </c>
      <c r="E426" s="242">
        <v>421</v>
      </c>
      <c r="F426" s="226">
        <v>515</v>
      </c>
      <c r="G426" s="226">
        <v>0</v>
      </c>
      <c r="H426" s="239"/>
      <c r="I426" s="239"/>
    </row>
    <row r="427" spans="3:9" x14ac:dyDescent="0.4">
      <c r="C427" s="773"/>
      <c r="D427" s="243" t="s">
        <v>647</v>
      </c>
      <c r="E427" s="242">
        <v>422</v>
      </c>
      <c r="F427" s="226">
        <v>597</v>
      </c>
      <c r="G427" s="226">
        <v>0</v>
      </c>
      <c r="H427" s="239"/>
      <c r="I427" s="239"/>
    </row>
    <row r="428" spans="3:9" x14ac:dyDescent="0.4">
      <c r="C428" s="773"/>
      <c r="D428" s="245" t="s">
        <v>648</v>
      </c>
      <c r="E428" s="242">
        <v>423</v>
      </c>
      <c r="F428" s="226">
        <v>571</v>
      </c>
      <c r="G428" s="226">
        <v>0</v>
      </c>
      <c r="H428" s="239"/>
      <c r="I428" s="239"/>
    </row>
    <row r="429" spans="3:9" x14ac:dyDescent="0.4">
      <c r="C429" s="773"/>
      <c r="D429" s="241" t="s">
        <v>846</v>
      </c>
      <c r="E429" s="242">
        <v>424</v>
      </c>
      <c r="F429" s="226">
        <v>592</v>
      </c>
      <c r="G429" s="226">
        <v>7</v>
      </c>
      <c r="H429" s="239"/>
      <c r="I429" s="239"/>
    </row>
    <row r="430" spans="3:9" x14ac:dyDescent="0.4">
      <c r="C430" s="773"/>
      <c r="D430" s="241" t="s">
        <v>847</v>
      </c>
      <c r="E430" s="242">
        <v>425</v>
      </c>
      <c r="F430" s="226">
        <v>447</v>
      </c>
      <c r="G430" s="226">
        <v>4</v>
      </c>
      <c r="H430" s="239"/>
      <c r="I430" s="239"/>
    </row>
    <row r="431" spans="3:9" x14ac:dyDescent="0.4">
      <c r="C431" s="773"/>
      <c r="D431" s="241" t="s">
        <v>848</v>
      </c>
      <c r="E431" s="244">
        <v>426</v>
      </c>
      <c r="F431" s="226">
        <v>406</v>
      </c>
      <c r="G431" s="226">
        <v>7</v>
      </c>
      <c r="H431" s="239"/>
      <c r="I431" s="239"/>
    </row>
    <row r="432" spans="3:9" x14ac:dyDescent="0.4">
      <c r="C432" s="773"/>
      <c r="D432" s="241" t="s">
        <v>849</v>
      </c>
      <c r="E432" s="244">
        <v>427</v>
      </c>
      <c r="F432" s="226">
        <v>454</v>
      </c>
      <c r="G432" s="226">
        <v>0</v>
      </c>
      <c r="H432" s="239"/>
      <c r="I432" s="239"/>
    </row>
    <row r="433" spans="3:9" x14ac:dyDescent="0.4">
      <c r="C433" s="773"/>
      <c r="D433" s="241" t="s">
        <v>850</v>
      </c>
      <c r="E433" s="242">
        <v>428</v>
      </c>
      <c r="F433" s="226">
        <v>459</v>
      </c>
      <c r="G433" s="226">
        <v>13</v>
      </c>
      <c r="H433" s="239"/>
      <c r="I433" s="239"/>
    </row>
    <row r="434" spans="3:9" x14ac:dyDescent="0.4">
      <c r="C434" s="773"/>
      <c r="D434" s="241" t="s">
        <v>851</v>
      </c>
      <c r="E434" s="242">
        <v>429</v>
      </c>
      <c r="F434" s="226">
        <v>520</v>
      </c>
      <c r="G434" s="226">
        <v>12</v>
      </c>
      <c r="H434" s="239"/>
      <c r="I434" s="239"/>
    </row>
    <row r="435" spans="3:9" x14ac:dyDescent="0.4">
      <c r="C435" s="773"/>
      <c r="D435" s="241" t="s">
        <v>852</v>
      </c>
      <c r="E435" s="242">
        <v>430</v>
      </c>
      <c r="F435" s="226">
        <v>654</v>
      </c>
      <c r="G435" s="226">
        <v>0</v>
      </c>
      <c r="H435" s="239"/>
      <c r="I435" s="239"/>
    </row>
    <row r="436" spans="3:9" x14ac:dyDescent="0.4">
      <c r="C436" s="773"/>
      <c r="D436" s="241" t="s">
        <v>853</v>
      </c>
      <c r="E436" s="242">
        <v>431</v>
      </c>
      <c r="F436" s="226">
        <v>710</v>
      </c>
      <c r="G436" s="226">
        <v>5</v>
      </c>
      <c r="H436" s="239"/>
      <c r="I436" s="239"/>
    </row>
    <row r="437" spans="3:9" x14ac:dyDescent="0.4">
      <c r="C437" s="773"/>
      <c r="D437" s="241" t="s">
        <v>854</v>
      </c>
      <c r="E437" s="242">
        <v>432</v>
      </c>
      <c r="F437" s="226">
        <v>754</v>
      </c>
      <c r="G437" s="226">
        <v>9</v>
      </c>
      <c r="H437" s="239"/>
      <c r="I437" s="239"/>
    </row>
    <row r="438" spans="3:9" x14ac:dyDescent="0.4">
      <c r="C438" s="773"/>
      <c r="D438" s="241" t="s">
        <v>855</v>
      </c>
      <c r="E438" s="242">
        <v>433</v>
      </c>
      <c r="F438" s="226">
        <v>800</v>
      </c>
      <c r="G438" s="226">
        <v>12</v>
      </c>
      <c r="H438" s="239"/>
      <c r="I438" s="239"/>
    </row>
    <row r="439" spans="3:9" x14ac:dyDescent="0.4">
      <c r="C439" s="773"/>
      <c r="D439" s="241" t="s">
        <v>856</v>
      </c>
      <c r="E439" s="244">
        <v>434</v>
      </c>
      <c r="F439" s="226">
        <v>802</v>
      </c>
      <c r="G439" s="226">
        <v>13</v>
      </c>
      <c r="H439" s="239"/>
      <c r="I439" s="239"/>
    </row>
    <row r="440" spans="3:9" x14ac:dyDescent="0.4">
      <c r="C440" s="773"/>
      <c r="D440" s="241" t="s">
        <v>857</v>
      </c>
      <c r="E440" s="244">
        <v>435</v>
      </c>
      <c r="F440" s="226">
        <v>634</v>
      </c>
      <c r="G440" s="226">
        <v>6</v>
      </c>
      <c r="H440" s="239"/>
      <c r="I440" s="239"/>
    </row>
    <row r="441" spans="3:9" x14ac:dyDescent="0.4">
      <c r="C441" s="773"/>
      <c r="D441" s="241" t="s">
        <v>858</v>
      </c>
      <c r="E441" s="242">
        <v>436</v>
      </c>
      <c r="F441" s="226">
        <v>523</v>
      </c>
      <c r="G441" s="226">
        <v>32</v>
      </c>
      <c r="H441" s="239"/>
      <c r="I441" s="239"/>
    </row>
    <row r="442" spans="3:9" x14ac:dyDescent="0.4">
      <c r="C442" s="773"/>
      <c r="D442" s="241" t="s">
        <v>859</v>
      </c>
      <c r="E442" s="242">
        <v>437</v>
      </c>
      <c r="F442" s="226">
        <v>340</v>
      </c>
      <c r="G442" s="226">
        <v>36</v>
      </c>
      <c r="H442" s="239"/>
      <c r="I442" s="239"/>
    </row>
    <row r="443" spans="3:9" x14ac:dyDescent="0.4">
      <c r="C443" s="773"/>
      <c r="D443" s="227" t="s">
        <v>860</v>
      </c>
      <c r="E443" s="242">
        <v>438</v>
      </c>
      <c r="F443" s="226">
        <v>275</v>
      </c>
      <c r="G443" s="226">
        <v>96</v>
      </c>
      <c r="H443" s="239"/>
      <c r="I443" s="239"/>
    </row>
    <row r="444" spans="3:9" x14ac:dyDescent="0.4">
      <c r="C444" s="773"/>
      <c r="D444" s="227"/>
      <c r="E444" s="242">
        <v>439</v>
      </c>
      <c r="F444" s="246"/>
      <c r="G444" s="246"/>
      <c r="H444" s="239"/>
      <c r="I444" s="239"/>
    </row>
    <row r="445" spans="3:9" x14ac:dyDescent="0.4">
      <c r="C445" s="773"/>
      <c r="D445" s="227"/>
      <c r="E445" s="242">
        <v>440</v>
      </c>
      <c r="F445" s="246"/>
      <c r="G445" s="246"/>
      <c r="H445" s="239"/>
      <c r="I445" s="239"/>
    </row>
    <row r="446" spans="3:9" x14ac:dyDescent="0.4">
      <c r="C446" s="773"/>
      <c r="D446" s="227"/>
      <c r="E446" s="242">
        <v>441</v>
      </c>
      <c r="F446" s="246"/>
      <c r="G446" s="246"/>
      <c r="H446" s="239"/>
      <c r="I446" s="239"/>
    </row>
    <row r="447" spans="3:9" x14ac:dyDescent="0.4">
      <c r="C447" s="772" t="s">
        <v>881</v>
      </c>
      <c r="D447" s="241" t="s">
        <v>845</v>
      </c>
      <c r="E447" s="244">
        <v>442</v>
      </c>
      <c r="F447" s="226">
        <v>8520</v>
      </c>
      <c r="G447" s="226">
        <v>33</v>
      </c>
      <c r="H447" s="239"/>
      <c r="I447" s="239"/>
    </row>
    <row r="448" spans="3:9" x14ac:dyDescent="0.4">
      <c r="C448" s="773"/>
      <c r="D448" s="243" t="s">
        <v>647</v>
      </c>
      <c r="E448" s="244">
        <v>443</v>
      </c>
      <c r="F448" s="226">
        <v>8949</v>
      </c>
      <c r="G448" s="226">
        <v>0</v>
      </c>
      <c r="H448" s="239"/>
      <c r="I448" s="239"/>
    </row>
    <row r="449" spans="3:9" x14ac:dyDescent="0.4">
      <c r="C449" s="773"/>
      <c r="D449" s="245" t="s">
        <v>648</v>
      </c>
      <c r="E449" s="242">
        <v>444</v>
      </c>
      <c r="F449" s="226">
        <v>8200</v>
      </c>
      <c r="G449" s="226">
        <v>0</v>
      </c>
      <c r="H449" s="239"/>
      <c r="I449" s="239"/>
    </row>
    <row r="450" spans="3:9" x14ac:dyDescent="0.4">
      <c r="C450" s="773"/>
      <c r="D450" s="241" t="s">
        <v>846</v>
      </c>
      <c r="E450" s="242">
        <v>445</v>
      </c>
      <c r="F450" s="226">
        <v>7780</v>
      </c>
      <c r="G450" s="226">
        <v>138</v>
      </c>
      <c r="H450" s="239"/>
      <c r="I450" s="239"/>
    </row>
    <row r="451" spans="3:9" x14ac:dyDescent="0.4">
      <c r="C451" s="773"/>
      <c r="D451" s="241" t="s">
        <v>847</v>
      </c>
      <c r="E451" s="242">
        <v>446</v>
      </c>
      <c r="F451" s="226">
        <v>10031</v>
      </c>
      <c r="G451" s="226">
        <v>89</v>
      </c>
      <c r="H451" s="239"/>
      <c r="I451" s="239"/>
    </row>
    <row r="452" spans="3:9" x14ac:dyDescent="0.4">
      <c r="C452" s="773"/>
      <c r="D452" s="241" t="s">
        <v>848</v>
      </c>
      <c r="E452" s="242">
        <v>447</v>
      </c>
      <c r="F452" s="226">
        <v>10795</v>
      </c>
      <c r="G452" s="226">
        <v>44</v>
      </c>
      <c r="H452" s="239"/>
      <c r="I452" s="239"/>
    </row>
    <row r="453" spans="3:9" x14ac:dyDescent="0.4">
      <c r="C453" s="773"/>
      <c r="D453" s="241" t="s">
        <v>849</v>
      </c>
      <c r="E453" s="242">
        <v>448</v>
      </c>
      <c r="F453" s="226">
        <v>11082</v>
      </c>
      <c r="G453" s="226">
        <v>42</v>
      </c>
      <c r="H453" s="239"/>
      <c r="I453" s="239"/>
    </row>
    <row r="454" spans="3:9" x14ac:dyDescent="0.4">
      <c r="C454" s="773"/>
      <c r="D454" s="241" t="s">
        <v>850</v>
      </c>
      <c r="E454" s="242">
        <v>449</v>
      </c>
      <c r="F454" s="226">
        <v>9798</v>
      </c>
      <c r="G454" s="226">
        <v>28</v>
      </c>
      <c r="H454" s="239"/>
      <c r="I454" s="239"/>
    </row>
    <row r="455" spans="3:9" x14ac:dyDescent="0.4">
      <c r="C455" s="773"/>
      <c r="D455" s="241" t="s">
        <v>851</v>
      </c>
      <c r="E455" s="244">
        <v>450</v>
      </c>
      <c r="F455" s="226">
        <v>10065</v>
      </c>
      <c r="G455" s="226">
        <v>39</v>
      </c>
      <c r="H455" s="239"/>
      <c r="I455" s="239"/>
    </row>
    <row r="456" spans="3:9" x14ac:dyDescent="0.4">
      <c r="C456" s="773"/>
      <c r="D456" s="241" t="s">
        <v>852</v>
      </c>
      <c r="E456" s="244">
        <v>451</v>
      </c>
      <c r="F456" s="226">
        <v>10022</v>
      </c>
      <c r="G456" s="226">
        <v>53</v>
      </c>
      <c r="H456" s="239"/>
      <c r="I456" s="239"/>
    </row>
    <row r="457" spans="3:9" x14ac:dyDescent="0.4">
      <c r="C457" s="773"/>
      <c r="D457" s="241" t="s">
        <v>853</v>
      </c>
      <c r="E457" s="242">
        <v>452</v>
      </c>
      <c r="F457" s="226">
        <v>8698</v>
      </c>
      <c r="G457" s="226">
        <v>65</v>
      </c>
      <c r="H457" s="239"/>
      <c r="I457" s="239"/>
    </row>
    <row r="458" spans="3:9" x14ac:dyDescent="0.4">
      <c r="C458" s="773"/>
      <c r="D458" s="241" t="s">
        <v>854</v>
      </c>
      <c r="E458" s="242">
        <v>453</v>
      </c>
      <c r="F458" s="226">
        <v>8012</v>
      </c>
      <c r="G458" s="226">
        <v>96</v>
      </c>
      <c r="H458" s="239"/>
      <c r="I458" s="239"/>
    </row>
    <row r="459" spans="3:9" x14ac:dyDescent="0.4">
      <c r="C459" s="773"/>
      <c r="D459" s="241" t="s">
        <v>855</v>
      </c>
      <c r="E459" s="242">
        <v>454</v>
      </c>
      <c r="F459" s="226">
        <v>7007</v>
      </c>
      <c r="G459" s="226">
        <v>74</v>
      </c>
      <c r="H459" s="239"/>
      <c r="I459" s="239"/>
    </row>
    <row r="460" spans="3:9" x14ac:dyDescent="0.4">
      <c r="C460" s="773"/>
      <c r="D460" s="241" t="s">
        <v>856</v>
      </c>
      <c r="E460" s="242">
        <v>455</v>
      </c>
      <c r="F460" s="226">
        <v>6222</v>
      </c>
      <c r="G460" s="226">
        <v>106</v>
      </c>
      <c r="H460" s="239"/>
      <c r="I460" s="239"/>
    </row>
    <row r="461" spans="3:9" x14ac:dyDescent="0.4">
      <c r="C461" s="773"/>
      <c r="D461" s="241" t="s">
        <v>857</v>
      </c>
      <c r="E461" s="242">
        <v>456</v>
      </c>
      <c r="F461" s="226">
        <v>4050</v>
      </c>
      <c r="G461" s="226">
        <v>112</v>
      </c>
      <c r="H461" s="239"/>
      <c r="I461" s="239"/>
    </row>
    <row r="462" spans="3:9" x14ac:dyDescent="0.4">
      <c r="C462" s="773"/>
      <c r="D462" s="241" t="s">
        <v>858</v>
      </c>
      <c r="E462" s="242">
        <v>457</v>
      </c>
      <c r="F462" s="226">
        <v>3352</v>
      </c>
      <c r="G462" s="226">
        <v>152</v>
      </c>
      <c r="H462" s="239"/>
      <c r="I462" s="239"/>
    </row>
    <row r="463" spans="3:9" x14ac:dyDescent="0.4">
      <c r="C463" s="773"/>
      <c r="D463" s="241" t="s">
        <v>859</v>
      </c>
      <c r="E463" s="244">
        <v>458</v>
      </c>
      <c r="F463" s="226">
        <v>2599</v>
      </c>
      <c r="G463" s="226">
        <v>261</v>
      </c>
      <c r="H463" s="239"/>
      <c r="I463" s="239"/>
    </row>
    <row r="464" spans="3:9" x14ac:dyDescent="0.4">
      <c r="C464" s="773"/>
      <c r="D464" s="227" t="s">
        <v>860</v>
      </c>
      <c r="E464" s="244">
        <v>459</v>
      </c>
      <c r="F464" s="226">
        <v>3067</v>
      </c>
      <c r="G464" s="226">
        <v>1086</v>
      </c>
      <c r="H464" s="239"/>
      <c r="I464" s="239"/>
    </row>
    <row r="465" spans="3:9" x14ac:dyDescent="0.4">
      <c r="C465" s="773"/>
      <c r="D465" s="227"/>
      <c r="E465" s="242">
        <v>460</v>
      </c>
      <c r="F465" s="246"/>
      <c r="G465" s="246"/>
      <c r="H465" s="239"/>
      <c r="I465" s="239"/>
    </row>
    <row r="466" spans="3:9" x14ac:dyDescent="0.4">
      <c r="C466" s="773"/>
      <c r="D466" s="227"/>
      <c r="E466" s="242">
        <v>461</v>
      </c>
      <c r="F466" s="246"/>
      <c r="G466" s="246"/>
      <c r="H466" s="239"/>
      <c r="I466" s="239"/>
    </row>
    <row r="467" spans="3:9" x14ac:dyDescent="0.4">
      <c r="C467" s="773"/>
      <c r="D467" s="227"/>
      <c r="E467" s="242">
        <v>462</v>
      </c>
      <c r="F467" s="246"/>
      <c r="G467" s="246"/>
      <c r="H467" s="239"/>
      <c r="I467" s="239"/>
    </row>
    <row r="468" spans="3:9" x14ac:dyDescent="0.4">
      <c r="C468" s="772" t="s">
        <v>882</v>
      </c>
      <c r="D468" s="241" t="s">
        <v>845</v>
      </c>
      <c r="E468" s="242">
        <v>463</v>
      </c>
      <c r="F468" s="226">
        <v>972</v>
      </c>
      <c r="G468" s="226">
        <v>0</v>
      </c>
      <c r="H468" s="239"/>
      <c r="I468" s="239"/>
    </row>
    <row r="469" spans="3:9" x14ac:dyDescent="0.4">
      <c r="C469" s="773"/>
      <c r="D469" s="243" t="s">
        <v>647</v>
      </c>
      <c r="E469" s="242">
        <v>464</v>
      </c>
      <c r="F469" s="226">
        <v>1025</v>
      </c>
      <c r="G469" s="226">
        <v>5</v>
      </c>
      <c r="H469" s="239"/>
      <c r="I469" s="239"/>
    </row>
    <row r="470" spans="3:9" x14ac:dyDescent="0.4">
      <c r="C470" s="773"/>
      <c r="D470" s="245" t="s">
        <v>648</v>
      </c>
      <c r="E470" s="242">
        <v>465</v>
      </c>
      <c r="F470" s="226">
        <v>1176</v>
      </c>
      <c r="G470" s="226">
        <v>0</v>
      </c>
      <c r="H470" s="239"/>
      <c r="I470" s="239"/>
    </row>
    <row r="471" spans="3:9" x14ac:dyDescent="0.4">
      <c r="C471" s="773"/>
      <c r="D471" s="241" t="s">
        <v>846</v>
      </c>
      <c r="E471" s="244">
        <v>466</v>
      </c>
      <c r="F471" s="226">
        <v>1153</v>
      </c>
      <c r="G471" s="226">
        <v>0</v>
      </c>
      <c r="H471" s="239"/>
      <c r="I471" s="239"/>
    </row>
    <row r="472" spans="3:9" x14ac:dyDescent="0.4">
      <c r="C472" s="773"/>
      <c r="D472" s="241" t="s">
        <v>847</v>
      </c>
      <c r="E472" s="244">
        <v>467</v>
      </c>
      <c r="F472" s="226">
        <v>878</v>
      </c>
      <c r="G472" s="226">
        <v>12</v>
      </c>
      <c r="H472" s="239"/>
      <c r="I472" s="239"/>
    </row>
    <row r="473" spans="3:9" x14ac:dyDescent="0.4">
      <c r="C473" s="773"/>
      <c r="D473" s="241" t="s">
        <v>848</v>
      </c>
      <c r="E473" s="242">
        <v>468</v>
      </c>
      <c r="F473" s="226">
        <v>747</v>
      </c>
      <c r="G473" s="226">
        <v>14</v>
      </c>
      <c r="H473" s="239"/>
      <c r="I473" s="239"/>
    </row>
    <row r="474" spans="3:9" x14ac:dyDescent="0.4">
      <c r="C474" s="773"/>
      <c r="D474" s="241" t="s">
        <v>849</v>
      </c>
      <c r="E474" s="242">
        <v>469</v>
      </c>
      <c r="F474" s="226">
        <v>874</v>
      </c>
      <c r="G474" s="226">
        <v>5</v>
      </c>
      <c r="H474" s="239"/>
      <c r="I474" s="239"/>
    </row>
    <row r="475" spans="3:9" x14ac:dyDescent="0.4">
      <c r="C475" s="773"/>
      <c r="D475" s="241" t="s">
        <v>850</v>
      </c>
      <c r="E475" s="242">
        <v>470</v>
      </c>
      <c r="F475" s="226">
        <v>932</v>
      </c>
      <c r="G475" s="226">
        <v>9</v>
      </c>
      <c r="H475" s="239"/>
      <c r="I475" s="239"/>
    </row>
    <row r="476" spans="3:9" x14ac:dyDescent="0.4">
      <c r="C476" s="773"/>
      <c r="D476" s="241" t="s">
        <v>851</v>
      </c>
      <c r="E476" s="242">
        <v>471</v>
      </c>
      <c r="F476" s="226">
        <v>1172</v>
      </c>
      <c r="G476" s="226">
        <v>18</v>
      </c>
      <c r="H476" s="239"/>
      <c r="I476" s="239"/>
    </row>
    <row r="477" spans="3:9" x14ac:dyDescent="0.4">
      <c r="C477" s="773"/>
      <c r="D477" s="241" t="s">
        <v>852</v>
      </c>
      <c r="E477" s="242">
        <v>472</v>
      </c>
      <c r="F477" s="226">
        <v>1312</v>
      </c>
      <c r="G477" s="226">
        <v>19</v>
      </c>
      <c r="H477" s="239"/>
      <c r="I477" s="239"/>
    </row>
    <row r="478" spans="3:9" x14ac:dyDescent="0.4">
      <c r="C478" s="773"/>
      <c r="D478" s="241" t="s">
        <v>853</v>
      </c>
      <c r="E478" s="242">
        <v>473</v>
      </c>
      <c r="F478" s="226">
        <v>1544</v>
      </c>
      <c r="G478" s="226">
        <v>26</v>
      </c>
      <c r="H478" s="239"/>
      <c r="I478" s="239"/>
    </row>
    <row r="479" spans="3:9" x14ac:dyDescent="0.4">
      <c r="C479" s="773"/>
      <c r="D479" s="241" t="s">
        <v>854</v>
      </c>
      <c r="E479" s="244">
        <v>474</v>
      </c>
      <c r="F479" s="226">
        <v>1534</v>
      </c>
      <c r="G479" s="226">
        <v>19</v>
      </c>
      <c r="H479" s="239"/>
      <c r="I479" s="239"/>
    </row>
    <row r="480" spans="3:9" x14ac:dyDescent="0.4">
      <c r="C480" s="773"/>
      <c r="D480" s="241" t="s">
        <v>855</v>
      </c>
      <c r="E480" s="244">
        <v>475</v>
      </c>
      <c r="F480" s="226">
        <v>1473</v>
      </c>
      <c r="G480" s="226">
        <v>34</v>
      </c>
      <c r="H480" s="239"/>
      <c r="I480" s="239"/>
    </row>
    <row r="481" spans="3:9" x14ac:dyDescent="0.4">
      <c r="C481" s="773"/>
      <c r="D481" s="241" t="s">
        <v>856</v>
      </c>
      <c r="E481" s="242">
        <v>476</v>
      </c>
      <c r="F481" s="226">
        <v>1306</v>
      </c>
      <c r="G481" s="226">
        <v>32</v>
      </c>
      <c r="H481" s="239"/>
      <c r="I481" s="239"/>
    </row>
    <row r="482" spans="3:9" x14ac:dyDescent="0.4">
      <c r="C482" s="773"/>
      <c r="D482" s="241" t="s">
        <v>857</v>
      </c>
      <c r="E482" s="242">
        <v>477</v>
      </c>
      <c r="F482" s="226">
        <v>902</v>
      </c>
      <c r="G482" s="226">
        <v>29</v>
      </c>
      <c r="H482" s="239"/>
      <c r="I482" s="239"/>
    </row>
    <row r="483" spans="3:9" x14ac:dyDescent="0.4">
      <c r="C483" s="773"/>
      <c r="D483" s="241" t="s">
        <v>858</v>
      </c>
      <c r="E483" s="242">
        <v>478</v>
      </c>
      <c r="F483" s="226">
        <v>692</v>
      </c>
      <c r="G483" s="226">
        <v>51</v>
      </c>
      <c r="H483" s="239"/>
      <c r="I483" s="239"/>
    </row>
    <row r="484" spans="3:9" x14ac:dyDescent="0.4">
      <c r="C484" s="773"/>
      <c r="D484" s="241" t="s">
        <v>859</v>
      </c>
      <c r="E484" s="242">
        <v>479</v>
      </c>
      <c r="F484" s="226">
        <v>441</v>
      </c>
      <c r="G484" s="226">
        <v>45</v>
      </c>
      <c r="H484" s="239"/>
      <c r="I484" s="239"/>
    </row>
    <row r="485" spans="3:9" x14ac:dyDescent="0.4">
      <c r="C485" s="773"/>
      <c r="D485" s="227" t="s">
        <v>860</v>
      </c>
      <c r="E485" s="242">
        <v>480</v>
      </c>
      <c r="F485" s="226">
        <v>359</v>
      </c>
      <c r="G485" s="226">
        <v>170</v>
      </c>
      <c r="H485" s="239"/>
      <c r="I485" s="239"/>
    </row>
    <row r="486" spans="3:9" x14ac:dyDescent="0.4">
      <c r="C486" s="773"/>
      <c r="D486" s="227"/>
      <c r="E486" s="242">
        <v>481</v>
      </c>
      <c r="F486" s="246"/>
      <c r="G486" s="246"/>
      <c r="H486" s="239"/>
      <c r="I486" s="239"/>
    </row>
    <row r="487" spans="3:9" x14ac:dyDescent="0.4">
      <c r="C487" s="773"/>
      <c r="D487" s="227"/>
      <c r="E487" s="244">
        <v>482</v>
      </c>
      <c r="F487" s="246"/>
      <c r="G487" s="246"/>
      <c r="H487" s="239"/>
      <c r="I487" s="239"/>
    </row>
    <row r="488" spans="3:9" x14ac:dyDescent="0.4">
      <c r="C488" s="773"/>
      <c r="D488" s="227"/>
      <c r="E488" s="244">
        <v>483</v>
      </c>
      <c r="F488" s="246"/>
      <c r="G488" s="246"/>
      <c r="H488" s="239"/>
      <c r="I488" s="239"/>
    </row>
    <row r="489" spans="3:9" x14ac:dyDescent="0.4">
      <c r="C489" s="772" t="s">
        <v>883</v>
      </c>
      <c r="D489" s="241" t="s">
        <v>845</v>
      </c>
      <c r="E489" s="242">
        <v>484</v>
      </c>
      <c r="F489" s="226">
        <v>1429</v>
      </c>
      <c r="G489" s="226">
        <v>0</v>
      </c>
      <c r="H489" s="239"/>
      <c r="I489" s="239"/>
    </row>
    <row r="490" spans="3:9" x14ac:dyDescent="0.4">
      <c r="C490" s="773"/>
      <c r="D490" s="243" t="s">
        <v>647</v>
      </c>
      <c r="E490" s="242">
        <v>485</v>
      </c>
      <c r="F490" s="226">
        <v>1722</v>
      </c>
      <c r="G490" s="226">
        <v>0</v>
      </c>
      <c r="H490" s="239"/>
      <c r="I490" s="239"/>
    </row>
    <row r="491" spans="3:9" x14ac:dyDescent="0.4">
      <c r="C491" s="773"/>
      <c r="D491" s="245" t="s">
        <v>648</v>
      </c>
      <c r="E491" s="242">
        <v>486</v>
      </c>
      <c r="F491" s="226">
        <v>1745</v>
      </c>
      <c r="G491" s="226">
        <v>0</v>
      </c>
      <c r="H491" s="239"/>
      <c r="I491" s="239"/>
    </row>
    <row r="492" spans="3:9" x14ac:dyDescent="0.4">
      <c r="C492" s="773"/>
      <c r="D492" s="241" t="s">
        <v>846</v>
      </c>
      <c r="E492" s="242">
        <v>487</v>
      </c>
      <c r="F492" s="226">
        <v>1475</v>
      </c>
      <c r="G492" s="226">
        <v>6</v>
      </c>
      <c r="H492" s="239"/>
      <c r="I492" s="239"/>
    </row>
    <row r="493" spans="3:9" x14ac:dyDescent="0.4">
      <c r="C493" s="773"/>
      <c r="D493" s="241" t="s">
        <v>847</v>
      </c>
      <c r="E493" s="242">
        <v>488</v>
      </c>
      <c r="F493" s="226">
        <v>981</v>
      </c>
      <c r="G493" s="226">
        <v>0</v>
      </c>
      <c r="H493" s="239"/>
      <c r="I493" s="239"/>
    </row>
    <row r="494" spans="3:9" x14ac:dyDescent="0.4">
      <c r="C494" s="773"/>
      <c r="D494" s="241" t="s">
        <v>848</v>
      </c>
      <c r="E494" s="242">
        <v>489</v>
      </c>
      <c r="F494" s="226">
        <v>878</v>
      </c>
      <c r="G494" s="226">
        <v>0</v>
      </c>
      <c r="H494" s="239"/>
      <c r="I494" s="239"/>
    </row>
    <row r="495" spans="3:9" x14ac:dyDescent="0.4">
      <c r="C495" s="773"/>
      <c r="D495" s="241" t="s">
        <v>849</v>
      </c>
      <c r="E495" s="244">
        <v>490</v>
      </c>
      <c r="F495" s="226">
        <v>1205</v>
      </c>
      <c r="G495" s="226">
        <v>0</v>
      </c>
      <c r="H495" s="239"/>
      <c r="I495" s="239"/>
    </row>
    <row r="496" spans="3:9" x14ac:dyDescent="0.4">
      <c r="C496" s="773"/>
      <c r="D496" s="241" t="s">
        <v>850</v>
      </c>
      <c r="E496" s="244">
        <v>491</v>
      </c>
      <c r="F496" s="226">
        <v>1383</v>
      </c>
      <c r="G496" s="226">
        <v>0</v>
      </c>
      <c r="H496" s="239"/>
      <c r="I496" s="239"/>
    </row>
    <row r="497" spans="3:9" x14ac:dyDescent="0.4">
      <c r="C497" s="773"/>
      <c r="D497" s="241" t="s">
        <v>851</v>
      </c>
      <c r="E497" s="242">
        <v>492</v>
      </c>
      <c r="F497" s="226">
        <v>1658</v>
      </c>
      <c r="G497" s="226">
        <v>0</v>
      </c>
      <c r="H497" s="239"/>
      <c r="I497" s="239"/>
    </row>
    <row r="498" spans="3:9" x14ac:dyDescent="0.4">
      <c r="C498" s="773"/>
      <c r="D498" s="241" t="s">
        <v>852</v>
      </c>
      <c r="E498" s="242">
        <v>493</v>
      </c>
      <c r="F498" s="226">
        <v>1681</v>
      </c>
      <c r="G498" s="226">
        <v>0</v>
      </c>
      <c r="H498" s="239"/>
      <c r="I498" s="239"/>
    </row>
    <row r="499" spans="3:9" x14ac:dyDescent="0.4">
      <c r="C499" s="773"/>
      <c r="D499" s="241" t="s">
        <v>853</v>
      </c>
      <c r="E499" s="242">
        <v>494</v>
      </c>
      <c r="F499" s="226">
        <v>1535</v>
      </c>
      <c r="G499" s="226">
        <v>0</v>
      </c>
      <c r="H499" s="239"/>
      <c r="I499" s="239"/>
    </row>
    <row r="500" spans="3:9" x14ac:dyDescent="0.4">
      <c r="C500" s="773"/>
      <c r="D500" s="241" t="s">
        <v>854</v>
      </c>
      <c r="E500" s="242">
        <v>495</v>
      </c>
      <c r="F500" s="226">
        <v>1480</v>
      </c>
      <c r="G500" s="226">
        <v>0</v>
      </c>
      <c r="H500" s="239"/>
      <c r="I500" s="239"/>
    </row>
    <row r="501" spans="3:9" x14ac:dyDescent="0.4">
      <c r="C501" s="773"/>
      <c r="D501" s="241" t="s">
        <v>855</v>
      </c>
      <c r="E501" s="242">
        <v>496</v>
      </c>
      <c r="F501" s="226">
        <v>1327</v>
      </c>
      <c r="G501" s="226">
        <v>4</v>
      </c>
      <c r="H501" s="239"/>
      <c r="I501" s="239"/>
    </row>
    <row r="502" spans="3:9" x14ac:dyDescent="0.4">
      <c r="C502" s="773"/>
      <c r="D502" s="241" t="s">
        <v>856</v>
      </c>
      <c r="E502" s="242">
        <v>497</v>
      </c>
      <c r="F502" s="226">
        <v>1136</v>
      </c>
      <c r="G502" s="226">
        <v>0</v>
      </c>
      <c r="H502" s="239"/>
      <c r="I502" s="239"/>
    </row>
    <row r="503" spans="3:9" x14ac:dyDescent="0.4">
      <c r="C503" s="773"/>
      <c r="D503" s="241" t="s">
        <v>857</v>
      </c>
      <c r="E503" s="244">
        <v>498</v>
      </c>
      <c r="F503" s="226">
        <v>735</v>
      </c>
      <c r="G503" s="226">
        <v>6</v>
      </c>
      <c r="H503" s="239"/>
      <c r="I503" s="239"/>
    </row>
    <row r="504" spans="3:9" x14ac:dyDescent="0.4">
      <c r="C504" s="773"/>
      <c r="D504" s="241" t="s">
        <v>858</v>
      </c>
      <c r="E504" s="244">
        <v>499</v>
      </c>
      <c r="F504" s="226">
        <v>411</v>
      </c>
      <c r="G504" s="226">
        <v>13</v>
      </c>
      <c r="H504" s="239"/>
      <c r="I504" s="239"/>
    </row>
    <row r="505" spans="3:9" x14ac:dyDescent="0.4">
      <c r="C505" s="773"/>
      <c r="D505" s="241" t="s">
        <v>859</v>
      </c>
      <c r="E505" s="242">
        <v>500</v>
      </c>
      <c r="F505" s="226">
        <v>217</v>
      </c>
      <c r="G505" s="226">
        <v>24</v>
      </c>
      <c r="H505" s="239"/>
      <c r="I505" s="239"/>
    </row>
    <row r="506" spans="3:9" x14ac:dyDescent="0.4">
      <c r="C506" s="773"/>
      <c r="D506" s="227" t="s">
        <v>860</v>
      </c>
      <c r="E506" s="242">
        <v>501</v>
      </c>
      <c r="F506" s="226">
        <v>173</v>
      </c>
      <c r="G506" s="226">
        <v>62</v>
      </c>
      <c r="H506" s="239"/>
      <c r="I506" s="239"/>
    </row>
    <row r="507" spans="3:9" x14ac:dyDescent="0.4">
      <c r="C507" s="773"/>
      <c r="D507" s="227"/>
      <c r="E507" s="242">
        <v>502</v>
      </c>
      <c r="F507" s="246"/>
      <c r="G507" s="246"/>
      <c r="H507" s="239"/>
      <c r="I507" s="239"/>
    </row>
    <row r="508" spans="3:9" x14ac:dyDescent="0.4">
      <c r="C508" s="773"/>
      <c r="D508" s="227"/>
      <c r="E508" s="242">
        <v>503</v>
      </c>
      <c r="F508" s="246"/>
      <c r="G508" s="246"/>
      <c r="H508" s="239"/>
      <c r="I508" s="239"/>
    </row>
    <row r="509" spans="3:9" x14ac:dyDescent="0.4">
      <c r="C509" s="773"/>
      <c r="D509" s="227"/>
      <c r="E509" s="242">
        <v>504</v>
      </c>
      <c r="F509" s="246"/>
      <c r="G509" s="246"/>
      <c r="H509" s="239"/>
      <c r="I509" s="239"/>
    </row>
    <row r="510" spans="3:9" x14ac:dyDescent="0.4">
      <c r="C510" s="772" t="s">
        <v>884</v>
      </c>
      <c r="D510" s="241" t="s">
        <v>845</v>
      </c>
      <c r="E510" s="242">
        <v>505</v>
      </c>
      <c r="F510" s="226">
        <v>7038</v>
      </c>
      <c r="G510" s="226">
        <v>22</v>
      </c>
      <c r="H510" s="239"/>
      <c r="I510" s="239"/>
    </row>
    <row r="511" spans="3:9" x14ac:dyDescent="0.4">
      <c r="C511" s="773"/>
      <c r="D511" s="243" t="s">
        <v>647</v>
      </c>
      <c r="E511" s="244">
        <v>506</v>
      </c>
      <c r="F511" s="226">
        <v>7260</v>
      </c>
      <c r="G511" s="226">
        <v>7</v>
      </c>
      <c r="H511" s="239"/>
      <c r="I511" s="239"/>
    </row>
    <row r="512" spans="3:9" x14ac:dyDescent="0.4">
      <c r="C512" s="773"/>
      <c r="D512" s="245" t="s">
        <v>648</v>
      </c>
      <c r="E512" s="244">
        <v>507</v>
      </c>
      <c r="F512" s="226">
        <v>6796</v>
      </c>
      <c r="G512" s="226">
        <v>8</v>
      </c>
      <c r="H512" s="239"/>
      <c r="I512" s="239"/>
    </row>
    <row r="513" spans="3:9" x14ac:dyDescent="0.4">
      <c r="C513" s="773"/>
      <c r="D513" s="241" t="s">
        <v>846</v>
      </c>
      <c r="E513" s="242">
        <v>508</v>
      </c>
      <c r="F513" s="226">
        <v>6890</v>
      </c>
      <c r="G513" s="226">
        <v>299</v>
      </c>
      <c r="H513" s="239"/>
      <c r="I513" s="239"/>
    </row>
    <row r="514" spans="3:9" x14ac:dyDescent="0.4">
      <c r="C514" s="773"/>
      <c r="D514" s="241" t="s">
        <v>847</v>
      </c>
      <c r="E514" s="242">
        <v>509</v>
      </c>
      <c r="F514" s="226">
        <v>7322</v>
      </c>
      <c r="G514" s="226">
        <v>375</v>
      </c>
      <c r="H514" s="239"/>
      <c r="I514" s="239"/>
    </row>
    <row r="515" spans="3:9" x14ac:dyDescent="0.4">
      <c r="C515" s="773"/>
      <c r="D515" s="241" t="s">
        <v>848</v>
      </c>
      <c r="E515" s="242">
        <v>510</v>
      </c>
      <c r="F515" s="226">
        <v>6876</v>
      </c>
      <c r="G515" s="226">
        <v>125</v>
      </c>
      <c r="H515" s="239"/>
      <c r="I515" s="239"/>
    </row>
    <row r="516" spans="3:9" x14ac:dyDescent="0.4">
      <c r="C516" s="773"/>
      <c r="D516" s="241" t="s">
        <v>849</v>
      </c>
      <c r="E516" s="242">
        <v>511</v>
      </c>
      <c r="F516" s="226">
        <v>6667</v>
      </c>
      <c r="G516" s="226">
        <v>72</v>
      </c>
      <c r="H516" s="239"/>
      <c r="I516" s="239"/>
    </row>
    <row r="517" spans="3:9" x14ac:dyDescent="0.4">
      <c r="C517" s="773"/>
      <c r="D517" s="241" t="s">
        <v>850</v>
      </c>
      <c r="E517" s="242">
        <v>512</v>
      </c>
      <c r="F517" s="226">
        <v>6295</v>
      </c>
      <c r="G517" s="226">
        <v>61</v>
      </c>
      <c r="H517" s="239"/>
      <c r="I517" s="239"/>
    </row>
    <row r="518" spans="3:9" x14ac:dyDescent="0.4">
      <c r="C518" s="773"/>
      <c r="D518" s="241" t="s">
        <v>851</v>
      </c>
      <c r="E518" s="242">
        <v>513</v>
      </c>
      <c r="F518" s="226">
        <v>6553</v>
      </c>
      <c r="G518" s="226">
        <v>82</v>
      </c>
      <c r="H518" s="239"/>
      <c r="I518" s="239"/>
    </row>
    <row r="519" spans="3:9" x14ac:dyDescent="0.4">
      <c r="C519" s="773"/>
      <c r="D519" s="241" t="s">
        <v>852</v>
      </c>
      <c r="E519" s="244">
        <v>514</v>
      </c>
      <c r="F519" s="226">
        <v>6775</v>
      </c>
      <c r="G519" s="226">
        <v>78</v>
      </c>
      <c r="H519" s="239"/>
      <c r="I519" s="239"/>
    </row>
    <row r="520" spans="3:9" x14ac:dyDescent="0.4">
      <c r="C520" s="773"/>
      <c r="D520" s="241" t="s">
        <v>853</v>
      </c>
      <c r="E520" s="244">
        <v>515</v>
      </c>
      <c r="F520" s="226">
        <v>6997</v>
      </c>
      <c r="G520" s="226">
        <v>90</v>
      </c>
      <c r="H520" s="239"/>
      <c r="I520" s="239"/>
    </row>
    <row r="521" spans="3:9" x14ac:dyDescent="0.4">
      <c r="C521" s="773"/>
      <c r="D521" s="241" t="s">
        <v>854</v>
      </c>
      <c r="E521" s="242">
        <v>516</v>
      </c>
      <c r="F521" s="226">
        <v>7015</v>
      </c>
      <c r="G521" s="226">
        <v>124</v>
      </c>
      <c r="H521" s="239"/>
      <c r="I521" s="239"/>
    </row>
    <row r="522" spans="3:9" x14ac:dyDescent="0.4">
      <c r="C522" s="773"/>
      <c r="D522" s="241" t="s">
        <v>855</v>
      </c>
      <c r="E522" s="242">
        <v>517</v>
      </c>
      <c r="F522" s="226">
        <v>6438</v>
      </c>
      <c r="G522" s="226">
        <v>130</v>
      </c>
      <c r="H522" s="239"/>
      <c r="I522" s="239"/>
    </row>
    <row r="523" spans="3:9" x14ac:dyDescent="0.4">
      <c r="C523" s="773"/>
      <c r="D523" s="241" t="s">
        <v>856</v>
      </c>
      <c r="E523" s="242">
        <v>518</v>
      </c>
      <c r="F523" s="226">
        <v>5868</v>
      </c>
      <c r="G523" s="226">
        <v>131</v>
      </c>
      <c r="H523" s="239"/>
      <c r="I523" s="239"/>
    </row>
    <row r="524" spans="3:9" x14ac:dyDescent="0.4">
      <c r="C524" s="773"/>
      <c r="D524" s="241" t="s">
        <v>857</v>
      </c>
      <c r="E524" s="242">
        <v>519</v>
      </c>
      <c r="F524" s="226">
        <v>4193</v>
      </c>
      <c r="G524" s="226">
        <v>124</v>
      </c>
      <c r="H524" s="239"/>
      <c r="I524" s="239"/>
    </row>
    <row r="525" spans="3:9" x14ac:dyDescent="0.4">
      <c r="C525" s="773"/>
      <c r="D525" s="241" t="s">
        <v>858</v>
      </c>
      <c r="E525" s="242">
        <v>520</v>
      </c>
      <c r="F525" s="226">
        <v>3260</v>
      </c>
      <c r="G525" s="226">
        <v>152</v>
      </c>
      <c r="H525" s="239"/>
      <c r="I525" s="239"/>
    </row>
    <row r="526" spans="3:9" x14ac:dyDescent="0.4">
      <c r="C526" s="773"/>
      <c r="D526" s="241" t="s">
        <v>859</v>
      </c>
      <c r="E526" s="242">
        <v>521</v>
      </c>
      <c r="F526" s="226">
        <v>2196</v>
      </c>
      <c r="G526" s="226">
        <v>240</v>
      </c>
      <c r="H526" s="239"/>
      <c r="I526" s="239"/>
    </row>
    <row r="527" spans="3:9" x14ac:dyDescent="0.4">
      <c r="C527" s="773"/>
      <c r="D527" s="227" t="s">
        <v>860</v>
      </c>
      <c r="E527" s="244">
        <v>522</v>
      </c>
      <c r="F527" s="226">
        <v>1915</v>
      </c>
      <c r="G527" s="226">
        <v>815</v>
      </c>
      <c r="H527" s="239"/>
      <c r="I527" s="239"/>
    </row>
    <row r="528" spans="3:9" x14ac:dyDescent="0.4">
      <c r="C528" s="773"/>
      <c r="D528" s="227"/>
      <c r="E528" s="244">
        <v>523</v>
      </c>
      <c r="F528" s="246"/>
      <c r="G528" s="246"/>
      <c r="H528" s="239"/>
      <c r="I528" s="239"/>
    </row>
    <row r="529" spans="3:9" x14ac:dyDescent="0.4">
      <c r="C529" s="773"/>
      <c r="D529" s="227"/>
      <c r="E529" s="242">
        <v>524</v>
      </c>
      <c r="F529" s="246"/>
      <c r="G529" s="246"/>
      <c r="H529" s="239"/>
      <c r="I529" s="239"/>
    </row>
    <row r="530" spans="3:9" x14ac:dyDescent="0.4">
      <c r="C530" s="773"/>
      <c r="D530" s="227"/>
      <c r="E530" s="242">
        <v>525</v>
      </c>
      <c r="F530" s="246"/>
      <c r="G530" s="246"/>
      <c r="H530" s="239"/>
      <c r="I530" s="239"/>
    </row>
    <row r="531" spans="3:9" x14ac:dyDescent="0.4">
      <c r="C531" s="772" t="s">
        <v>885</v>
      </c>
      <c r="D531" s="241" t="s">
        <v>845</v>
      </c>
      <c r="E531" s="242">
        <v>526</v>
      </c>
      <c r="F531" s="226">
        <v>10493</v>
      </c>
      <c r="G531" s="226">
        <v>52</v>
      </c>
      <c r="H531" s="239"/>
      <c r="I531" s="239"/>
    </row>
    <row r="532" spans="3:9" x14ac:dyDescent="0.4">
      <c r="C532" s="773"/>
      <c r="D532" s="243" t="s">
        <v>647</v>
      </c>
      <c r="E532" s="242">
        <v>527</v>
      </c>
      <c r="F532" s="226">
        <v>8899</v>
      </c>
      <c r="G532" s="226">
        <v>6</v>
      </c>
      <c r="H532" s="239"/>
      <c r="I532" s="239"/>
    </row>
    <row r="533" spans="3:9" x14ac:dyDescent="0.4">
      <c r="C533" s="773"/>
      <c r="D533" s="245" t="s">
        <v>648</v>
      </c>
      <c r="E533" s="242">
        <v>528</v>
      </c>
      <c r="F533" s="226">
        <v>8137</v>
      </c>
      <c r="G533" s="226">
        <v>34</v>
      </c>
      <c r="H533" s="239"/>
      <c r="I533" s="239"/>
    </row>
    <row r="534" spans="3:9" x14ac:dyDescent="0.4">
      <c r="C534" s="773"/>
      <c r="D534" s="241" t="s">
        <v>846</v>
      </c>
      <c r="E534" s="242">
        <v>529</v>
      </c>
      <c r="F534" s="226">
        <v>9063</v>
      </c>
      <c r="G534" s="226">
        <v>80</v>
      </c>
      <c r="H534" s="239"/>
      <c r="I534" s="239"/>
    </row>
    <row r="535" spans="3:9" x14ac:dyDescent="0.4">
      <c r="C535" s="773"/>
      <c r="D535" s="241" t="s">
        <v>847</v>
      </c>
      <c r="E535" s="244">
        <v>530</v>
      </c>
      <c r="F535" s="226">
        <v>12152</v>
      </c>
      <c r="G535" s="226">
        <v>68</v>
      </c>
      <c r="H535" s="239"/>
      <c r="I535" s="239"/>
    </row>
    <row r="536" spans="3:9" x14ac:dyDescent="0.4">
      <c r="C536" s="773"/>
      <c r="D536" s="241" t="s">
        <v>848</v>
      </c>
      <c r="E536" s="244">
        <v>531</v>
      </c>
      <c r="F536" s="226">
        <v>13422</v>
      </c>
      <c r="G536" s="226">
        <v>72</v>
      </c>
      <c r="H536" s="239"/>
      <c r="I536" s="239"/>
    </row>
    <row r="537" spans="3:9" x14ac:dyDescent="0.4">
      <c r="C537" s="773"/>
      <c r="D537" s="241" t="s">
        <v>849</v>
      </c>
      <c r="E537" s="242">
        <v>532</v>
      </c>
      <c r="F537" s="226">
        <v>13807</v>
      </c>
      <c r="G537" s="226">
        <v>125</v>
      </c>
      <c r="H537" s="239"/>
      <c r="I537" s="239"/>
    </row>
    <row r="538" spans="3:9" x14ac:dyDescent="0.4">
      <c r="C538" s="773"/>
      <c r="D538" s="241" t="s">
        <v>850</v>
      </c>
      <c r="E538" s="242">
        <v>533</v>
      </c>
      <c r="F538" s="226">
        <v>10899</v>
      </c>
      <c r="G538" s="226">
        <v>131</v>
      </c>
      <c r="H538" s="239"/>
      <c r="I538" s="239"/>
    </row>
    <row r="539" spans="3:9" x14ac:dyDescent="0.4">
      <c r="C539" s="773"/>
      <c r="D539" s="241" t="s">
        <v>851</v>
      </c>
      <c r="E539" s="242">
        <v>534</v>
      </c>
      <c r="F539" s="226">
        <v>9683</v>
      </c>
      <c r="G539" s="226">
        <v>129</v>
      </c>
      <c r="H539" s="239"/>
      <c r="I539" s="239"/>
    </row>
    <row r="540" spans="3:9" x14ac:dyDescent="0.4">
      <c r="C540" s="773"/>
      <c r="D540" s="241" t="s">
        <v>852</v>
      </c>
      <c r="E540" s="242">
        <v>535</v>
      </c>
      <c r="F540" s="226">
        <v>9128</v>
      </c>
      <c r="G540" s="226">
        <v>148</v>
      </c>
      <c r="H540" s="239"/>
      <c r="I540" s="239"/>
    </row>
    <row r="541" spans="3:9" x14ac:dyDescent="0.4">
      <c r="C541" s="773"/>
      <c r="D541" s="241" t="s">
        <v>853</v>
      </c>
      <c r="E541" s="242">
        <v>536</v>
      </c>
      <c r="F541" s="226">
        <v>8670</v>
      </c>
      <c r="G541" s="226">
        <v>179</v>
      </c>
      <c r="H541" s="239"/>
      <c r="I541" s="239"/>
    </row>
    <row r="542" spans="3:9" x14ac:dyDescent="0.4">
      <c r="C542" s="773"/>
      <c r="D542" s="241" t="s">
        <v>854</v>
      </c>
      <c r="E542" s="242">
        <v>537</v>
      </c>
      <c r="F542" s="226">
        <v>8424</v>
      </c>
      <c r="G542" s="226">
        <v>177</v>
      </c>
      <c r="H542" s="239"/>
      <c r="I542" s="239"/>
    </row>
    <row r="543" spans="3:9" x14ac:dyDescent="0.4">
      <c r="C543" s="773"/>
      <c r="D543" s="241" t="s">
        <v>855</v>
      </c>
      <c r="E543" s="244">
        <v>538</v>
      </c>
      <c r="F543" s="226">
        <v>7537</v>
      </c>
      <c r="G543" s="226">
        <v>153</v>
      </c>
      <c r="H543" s="239"/>
      <c r="I543" s="239"/>
    </row>
    <row r="544" spans="3:9" x14ac:dyDescent="0.4">
      <c r="C544" s="773"/>
      <c r="D544" s="241" t="s">
        <v>856</v>
      </c>
      <c r="E544" s="244">
        <v>539</v>
      </c>
      <c r="F544" s="226">
        <v>6598</v>
      </c>
      <c r="G544" s="226">
        <v>157</v>
      </c>
      <c r="H544" s="239"/>
      <c r="I544" s="239"/>
    </row>
    <row r="545" spans="3:9" x14ac:dyDescent="0.4">
      <c r="C545" s="773"/>
      <c r="D545" s="241" t="s">
        <v>857</v>
      </c>
      <c r="E545" s="242">
        <v>540</v>
      </c>
      <c r="F545" s="226">
        <v>4952</v>
      </c>
      <c r="G545" s="226">
        <v>194</v>
      </c>
      <c r="H545" s="239"/>
      <c r="I545" s="239"/>
    </row>
    <row r="546" spans="3:9" x14ac:dyDescent="0.4">
      <c r="C546" s="773"/>
      <c r="D546" s="241" t="s">
        <v>858</v>
      </c>
      <c r="E546" s="242">
        <v>541</v>
      </c>
      <c r="F546" s="226">
        <v>3664</v>
      </c>
      <c r="G546" s="226">
        <v>237</v>
      </c>
      <c r="H546" s="239"/>
      <c r="I546" s="239"/>
    </row>
    <row r="547" spans="3:9" x14ac:dyDescent="0.4">
      <c r="C547" s="773"/>
      <c r="D547" s="241" t="s">
        <v>859</v>
      </c>
      <c r="E547" s="242">
        <v>542</v>
      </c>
      <c r="F547" s="226">
        <v>2680</v>
      </c>
      <c r="G547" s="226">
        <v>335</v>
      </c>
      <c r="H547" s="239"/>
      <c r="I547" s="239"/>
    </row>
    <row r="548" spans="3:9" x14ac:dyDescent="0.4">
      <c r="C548" s="773"/>
      <c r="D548" s="227" t="s">
        <v>860</v>
      </c>
      <c r="E548" s="242">
        <v>543</v>
      </c>
      <c r="F548" s="226">
        <v>2178</v>
      </c>
      <c r="G548" s="226">
        <v>833</v>
      </c>
      <c r="H548" s="239"/>
      <c r="I548" s="239"/>
    </row>
    <row r="549" spans="3:9" x14ac:dyDescent="0.4">
      <c r="C549" s="773"/>
      <c r="D549" s="227"/>
      <c r="E549" s="242">
        <v>544</v>
      </c>
      <c r="F549" s="246"/>
      <c r="G549" s="246"/>
      <c r="H549" s="239"/>
      <c r="I549" s="239"/>
    </row>
    <row r="550" spans="3:9" x14ac:dyDescent="0.4">
      <c r="C550" s="773"/>
      <c r="D550" s="227"/>
      <c r="E550" s="242">
        <v>545</v>
      </c>
      <c r="F550" s="246"/>
      <c r="G550" s="246"/>
      <c r="H550" s="239"/>
      <c r="I550" s="239"/>
    </row>
    <row r="551" spans="3:9" x14ac:dyDescent="0.4">
      <c r="C551" s="773"/>
      <c r="D551" s="227"/>
      <c r="E551" s="244">
        <v>546</v>
      </c>
      <c r="F551" s="246"/>
      <c r="G551" s="246"/>
      <c r="H551" s="239"/>
      <c r="I551" s="239"/>
    </row>
    <row r="552" spans="3:9" x14ac:dyDescent="0.4">
      <c r="C552" s="772" t="s">
        <v>886</v>
      </c>
      <c r="D552" s="241" t="s">
        <v>845</v>
      </c>
      <c r="E552" s="244">
        <v>547</v>
      </c>
      <c r="F552" s="226">
        <v>14244</v>
      </c>
      <c r="G552" s="226">
        <v>22</v>
      </c>
      <c r="H552" s="239"/>
      <c r="I552" s="239"/>
    </row>
    <row r="553" spans="3:9" x14ac:dyDescent="0.4">
      <c r="C553" s="773"/>
      <c r="D553" s="243" t="s">
        <v>647</v>
      </c>
      <c r="E553" s="242">
        <v>548</v>
      </c>
      <c r="F553" s="226">
        <v>14195</v>
      </c>
      <c r="G553" s="226">
        <v>25</v>
      </c>
      <c r="H553" s="239"/>
      <c r="I553" s="239"/>
    </row>
    <row r="554" spans="3:9" x14ac:dyDescent="0.4">
      <c r="C554" s="773"/>
      <c r="D554" s="245" t="s">
        <v>648</v>
      </c>
      <c r="E554" s="242">
        <v>549</v>
      </c>
      <c r="F554" s="226">
        <v>13330</v>
      </c>
      <c r="G554" s="226">
        <v>227</v>
      </c>
      <c r="H554" s="239"/>
      <c r="I554" s="239"/>
    </row>
    <row r="555" spans="3:9" x14ac:dyDescent="0.4">
      <c r="C555" s="773"/>
      <c r="D555" s="241" t="s">
        <v>846</v>
      </c>
      <c r="E555" s="242">
        <v>550</v>
      </c>
      <c r="F555" s="226">
        <v>13453</v>
      </c>
      <c r="G555" s="226">
        <v>1146</v>
      </c>
      <c r="H555" s="239"/>
      <c r="I555" s="239"/>
    </row>
    <row r="556" spans="3:9" x14ac:dyDescent="0.4">
      <c r="C556" s="773"/>
      <c r="D556" s="241" t="s">
        <v>847</v>
      </c>
      <c r="E556" s="242">
        <v>551</v>
      </c>
      <c r="F556" s="226">
        <v>14966</v>
      </c>
      <c r="G556" s="226">
        <v>710</v>
      </c>
      <c r="H556" s="239"/>
      <c r="I556" s="239"/>
    </row>
    <row r="557" spans="3:9" x14ac:dyDescent="0.4">
      <c r="C557" s="773"/>
      <c r="D557" s="241" t="s">
        <v>848</v>
      </c>
      <c r="E557" s="242">
        <v>552</v>
      </c>
      <c r="F557" s="226">
        <v>14418</v>
      </c>
      <c r="G557" s="226">
        <v>372</v>
      </c>
      <c r="H557" s="239"/>
      <c r="I557" s="239"/>
    </row>
    <row r="558" spans="3:9" x14ac:dyDescent="0.4">
      <c r="C558" s="773"/>
      <c r="D558" s="241" t="s">
        <v>849</v>
      </c>
      <c r="E558" s="242">
        <v>553</v>
      </c>
      <c r="F558" s="226">
        <v>14433</v>
      </c>
      <c r="G558" s="226">
        <v>327</v>
      </c>
      <c r="H558" s="239"/>
      <c r="I558" s="239"/>
    </row>
    <row r="559" spans="3:9" x14ac:dyDescent="0.4">
      <c r="C559" s="773"/>
      <c r="D559" s="241" t="s">
        <v>850</v>
      </c>
      <c r="E559" s="244">
        <v>554</v>
      </c>
      <c r="F559" s="226">
        <v>13617</v>
      </c>
      <c r="G559" s="226">
        <v>267</v>
      </c>
      <c r="H559" s="239"/>
      <c r="I559" s="239"/>
    </row>
    <row r="560" spans="3:9" x14ac:dyDescent="0.4">
      <c r="C560" s="773"/>
      <c r="D560" s="241" t="s">
        <v>851</v>
      </c>
      <c r="E560" s="244">
        <v>555</v>
      </c>
      <c r="F560" s="226">
        <v>14868</v>
      </c>
      <c r="G560" s="226">
        <v>278</v>
      </c>
      <c r="H560" s="239"/>
      <c r="I560" s="239"/>
    </row>
    <row r="561" spans="3:9" x14ac:dyDescent="0.4">
      <c r="C561" s="773"/>
      <c r="D561" s="241" t="s">
        <v>852</v>
      </c>
      <c r="E561" s="242">
        <v>556</v>
      </c>
      <c r="F561" s="226">
        <v>14637</v>
      </c>
      <c r="G561" s="226">
        <v>257</v>
      </c>
      <c r="H561" s="239"/>
      <c r="I561" s="239"/>
    </row>
    <row r="562" spans="3:9" x14ac:dyDescent="0.4">
      <c r="C562" s="773"/>
      <c r="D562" s="241" t="s">
        <v>853</v>
      </c>
      <c r="E562" s="242">
        <v>557</v>
      </c>
      <c r="F562" s="226">
        <v>14558</v>
      </c>
      <c r="G562" s="226">
        <v>210</v>
      </c>
      <c r="H562" s="239"/>
      <c r="I562" s="239"/>
    </row>
    <row r="563" spans="3:9" x14ac:dyDescent="0.4">
      <c r="C563" s="773"/>
      <c r="D563" s="241" t="s">
        <v>854</v>
      </c>
      <c r="E563" s="242">
        <v>558</v>
      </c>
      <c r="F563" s="226">
        <v>14336</v>
      </c>
      <c r="G563" s="226">
        <v>174</v>
      </c>
      <c r="H563" s="239"/>
      <c r="I563" s="239"/>
    </row>
    <row r="564" spans="3:9" x14ac:dyDescent="0.4">
      <c r="C564" s="773"/>
      <c r="D564" s="241" t="s">
        <v>855</v>
      </c>
      <c r="E564" s="242">
        <v>559</v>
      </c>
      <c r="F564" s="226">
        <v>13350</v>
      </c>
      <c r="G564" s="226">
        <v>199</v>
      </c>
      <c r="H564" s="239"/>
      <c r="I564" s="239"/>
    </row>
    <row r="565" spans="3:9" x14ac:dyDescent="0.4">
      <c r="C565" s="773"/>
      <c r="D565" s="241" t="s">
        <v>856</v>
      </c>
      <c r="E565" s="242">
        <v>560</v>
      </c>
      <c r="F565" s="226">
        <v>12301</v>
      </c>
      <c r="G565" s="226">
        <v>228</v>
      </c>
      <c r="H565" s="239"/>
      <c r="I565" s="239"/>
    </row>
    <row r="566" spans="3:9" x14ac:dyDescent="0.4">
      <c r="C566" s="773"/>
      <c r="D566" s="241" t="s">
        <v>857</v>
      </c>
      <c r="E566" s="242">
        <v>561</v>
      </c>
      <c r="F566" s="226">
        <v>9272</v>
      </c>
      <c r="G566" s="226">
        <v>243</v>
      </c>
      <c r="H566" s="239"/>
      <c r="I566" s="239"/>
    </row>
    <row r="567" spans="3:9" x14ac:dyDescent="0.4">
      <c r="C567" s="773"/>
      <c r="D567" s="241" t="s">
        <v>858</v>
      </c>
      <c r="E567" s="244">
        <v>562</v>
      </c>
      <c r="F567" s="226">
        <v>6896</v>
      </c>
      <c r="G567" s="226">
        <v>363</v>
      </c>
      <c r="H567" s="239"/>
      <c r="I567" s="239"/>
    </row>
    <row r="568" spans="3:9" x14ac:dyDescent="0.4">
      <c r="C568" s="773"/>
      <c r="D568" s="241" t="s">
        <v>859</v>
      </c>
      <c r="E568" s="244">
        <v>563</v>
      </c>
      <c r="F568" s="226">
        <v>4973</v>
      </c>
      <c r="G568" s="226">
        <v>525</v>
      </c>
      <c r="H568" s="239"/>
      <c r="I568" s="239"/>
    </row>
    <row r="569" spans="3:9" x14ac:dyDescent="0.4">
      <c r="C569" s="773"/>
      <c r="D569" s="227" t="s">
        <v>860</v>
      </c>
      <c r="E569" s="242">
        <v>564</v>
      </c>
      <c r="F569" s="226">
        <v>4543</v>
      </c>
      <c r="G569" s="226">
        <v>1829</v>
      </c>
      <c r="H569" s="239"/>
      <c r="I569" s="239"/>
    </row>
    <row r="570" spans="3:9" x14ac:dyDescent="0.4">
      <c r="C570" s="773"/>
      <c r="D570" s="227"/>
      <c r="E570" s="242">
        <v>565</v>
      </c>
      <c r="F570" s="246"/>
      <c r="G570" s="246"/>
      <c r="H570" s="239"/>
      <c r="I570" s="239"/>
    </row>
    <row r="571" spans="3:9" x14ac:dyDescent="0.4">
      <c r="C571" s="773"/>
      <c r="D571" s="227"/>
      <c r="E571" s="242">
        <v>566</v>
      </c>
      <c r="F571" s="246"/>
      <c r="G571" s="246"/>
      <c r="H571" s="239"/>
      <c r="I571" s="239"/>
    </row>
    <row r="572" spans="3:9" x14ac:dyDescent="0.4">
      <c r="C572" s="773"/>
      <c r="D572" s="227"/>
      <c r="E572" s="242">
        <v>567</v>
      </c>
      <c r="F572" s="246"/>
      <c r="G572" s="246"/>
      <c r="H572" s="239"/>
      <c r="I572" s="239"/>
    </row>
    <row r="573" spans="3:9" x14ac:dyDescent="0.4">
      <c r="C573" s="772" t="s">
        <v>887</v>
      </c>
      <c r="D573" s="241" t="s">
        <v>845</v>
      </c>
      <c r="E573" s="242">
        <v>568</v>
      </c>
      <c r="F573" s="226">
        <v>4161</v>
      </c>
      <c r="G573" s="226">
        <v>25</v>
      </c>
      <c r="H573" s="239"/>
      <c r="I573" s="239"/>
    </row>
    <row r="574" spans="3:9" x14ac:dyDescent="0.4">
      <c r="C574" s="773"/>
      <c r="D574" s="243" t="s">
        <v>647</v>
      </c>
      <c r="E574" s="242">
        <v>569</v>
      </c>
      <c r="F574" s="226">
        <v>4358</v>
      </c>
      <c r="G574" s="226">
        <v>8</v>
      </c>
      <c r="H574" s="239"/>
      <c r="I574" s="239"/>
    </row>
    <row r="575" spans="3:9" x14ac:dyDescent="0.4">
      <c r="C575" s="773"/>
      <c r="D575" s="245" t="s">
        <v>648</v>
      </c>
      <c r="E575" s="244">
        <v>570</v>
      </c>
      <c r="F575" s="226">
        <v>4088</v>
      </c>
      <c r="G575" s="226">
        <v>16</v>
      </c>
      <c r="H575" s="239"/>
      <c r="I575" s="239"/>
    </row>
    <row r="576" spans="3:9" x14ac:dyDescent="0.4">
      <c r="C576" s="773"/>
      <c r="D576" s="241" t="s">
        <v>846</v>
      </c>
      <c r="E576" s="244">
        <v>571</v>
      </c>
      <c r="F576" s="226">
        <v>4231</v>
      </c>
      <c r="G576" s="226">
        <v>68</v>
      </c>
      <c r="H576" s="239"/>
      <c r="I576" s="239"/>
    </row>
    <row r="577" spans="3:9" x14ac:dyDescent="0.4">
      <c r="C577" s="773"/>
      <c r="D577" s="241" t="s">
        <v>847</v>
      </c>
      <c r="E577" s="242">
        <v>572</v>
      </c>
      <c r="F577" s="226">
        <v>3491</v>
      </c>
      <c r="G577" s="226">
        <v>115</v>
      </c>
      <c r="H577" s="239"/>
      <c r="I577" s="239"/>
    </row>
    <row r="578" spans="3:9" x14ac:dyDescent="0.4">
      <c r="C578" s="773"/>
      <c r="D578" s="241" t="s">
        <v>848</v>
      </c>
      <c r="E578" s="242">
        <v>573</v>
      </c>
      <c r="F578" s="226">
        <v>3831</v>
      </c>
      <c r="G578" s="226">
        <v>158</v>
      </c>
      <c r="H578" s="239"/>
      <c r="I578" s="239"/>
    </row>
    <row r="579" spans="3:9" x14ac:dyDescent="0.4">
      <c r="C579" s="773"/>
      <c r="D579" s="241" t="s">
        <v>849</v>
      </c>
      <c r="E579" s="242">
        <v>574</v>
      </c>
      <c r="F579" s="226">
        <v>3822</v>
      </c>
      <c r="G579" s="226">
        <v>125</v>
      </c>
      <c r="H579" s="239"/>
      <c r="I579" s="239"/>
    </row>
    <row r="580" spans="3:9" x14ac:dyDescent="0.4">
      <c r="C580" s="773"/>
      <c r="D580" s="241" t="s">
        <v>850</v>
      </c>
      <c r="E580" s="242">
        <v>575</v>
      </c>
      <c r="F580" s="226">
        <v>3570</v>
      </c>
      <c r="G580" s="226">
        <v>124</v>
      </c>
      <c r="H580" s="239"/>
      <c r="I580" s="239"/>
    </row>
    <row r="581" spans="3:9" x14ac:dyDescent="0.4">
      <c r="C581" s="773"/>
      <c r="D581" s="241" t="s">
        <v>851</v>
      </c>
      <c r="E581" s="242">
        <v>576</v>
      </c>
      <c r="F581" s="226">
        <v>3982</v>
      </c>
      <c r="G581" s="226">
        <v>143</v>
      </c>
      <c r="H581" s="239"/>
      <c r="I581" s="239"/>
    </row>
    <row r="582" spans="3:9" x14ac:dyDescent="0.4">
      <c r="C582" s="773"/>
      <c r="D582" s="241" t="s">
        <v>852</v>
      </c>
      <c r="E582" s="242">
        <v>577</v>
      </c>
      <c r="F582" s="226">
        <v>4142</v>
      </c>
      <c r="G582" s="226">
        <v>109</v>
      </c>
      <c r="H582" s="239"/>
      <c r="I582" s="239"/>
    </row>
    <row r="583" spans="3:9" x14ac:dyDescent="0.4">
      <c r="C583" s="773"/>
      <c r="D583" s="241" t="s">
        <v>853</v>
      </c>
      <c r="E583" s="244">
        <v>578</v>
      </c>
      <c r="F583" s="226">
        <v>4183</v>
      </c>
      <c r="G583" s="226">
        <v>104</v>
      </c>
      <c r="H583" s="239"/>
      <c r="I583" s="239"/>
    </row>
    <row r="584" spans="3:9" x14ac:dyDescent="0.4">
      <c r="C584" s="773"/>
      <c r="D584" s="241" t="s">
        <v>854</v>
      </c>
      <c r="E584" s="244">
        <v>579</v>
      </c>
      <c r="F584" s="226">
        <v>3975</v>
      </c>
      <c r="G584" s="226">
        <v>106</v>
      </c>
      <c r="H584" s="239"/>
      <c r="I584" s="239"/>
    </row>
    <row r="585" spans="3:9" x14ac:dyDescent="0.4">
      <c r="C585" s="773"/>
      <c r="D585" s="241" t="s">
        <v>855</v>
      </c>
      <c r="E585" s="242">
        <v>580</v>
      </c>
      <c r="F585" s="226">
        <v>3657</v>
      </c>
      <c r="G585" s="226">
        <v>75</v>
      </c>
      <c r="H585" s="239"/>
      <c r="I585" s="239"/>
    </row>
    <row r="586" spans="3:9" x14ac:dyDescent="0.4">
      <c r="C586" s="773"/>
      <c r="D586" s="241" t="s">
        <v>856</v>
      </c>
      <c r="E586" s="242">
        <v>581</v>
      </c>
      <c r="F586" s="226">
        <v>3219</v>
      </c>
      <c r="G586" s="226">
        <v>73</v>
      </c>
      <c r="H586" s="239"/>
      <c r="I586" s="239"/>
    </row>
    <row r="587" spans="3:9" x14ac:dyDescent="0.4">
      <c r="C587" s="773"/>
      <c r="D587" s="241" t="s">
        <v>857</v>
      </c>
      <c r="E587" s="242">
        <v>582</v>
      </c>
      <c r="F587" s="226">
        <v>2382</v>
      </c>
      <c r="G587" s="226">
        <v>84</v>
      </c>
      <c r="H587" s="239"/>
      <c r="I587" s="239"/>
    </row>
    <row r="588" spans="3:9" x14ac:dyDescent="0.4">
      <c r="C588" s="773"/>
      <c r="D588" s="241" t="s">
        <v>858</v>
      </c>
      <c r="E588" s="242">
        <v>583</v>
      </c>
      <c r="F588" s="226">
        <v>1803</v>
      </c>
      <c r="G588" s="226">
        <v>119</v>
      </c>
      <c r="H588" s="239"/>
      <c r="I588" s="239"/>
    </row>
    <row r="589" spans="3:9" x14ac:dyDescent="0.4">
      <c r="C589" s="773"/>
      <c r="D589" s="241" t="s">
        <v>859</v>
      </c>
      <c r="E589" s="242">
        <v>584</v>
      </c>
      <c r="F589" s="226">
        <v>1235</v>
      </c>
      <c r="G589" s="226">
        <v>165</v>
      </c>
      <c r="H589" s="239"/>
      <c r="I589" s="239"/>
    </row>
    <row r="590" spans="3:9" x14ac:dyDescent="0.4">
      <c r="C590" s="773"/>
      <c r="D590" s="227" t="s">
        <v>860</v>
      </c>
      <c r="E590" s="242">
        <v>585</v>
      </c>
      <c r="F590" s="226">
        <v>1049</v>
      </c>
      <c r="G590" s="226">
        <v>423</v>
      </c>
      <c r="H590" s="239"/>
      <c r="I590" s="239"/>
    </row>
    <row r="591" spans="3:9" x14ac:dyDescent="0.4">
      <c r="C591" s="773"/>
      <c r="D591" s="227"/>
      <c r="E591" s="244">
        <v>586</v>
      </c>
      <c r="F591" s="246"/>
      <c r="G591" s="246"/>
      <c r="H591" s="239"/>
      <c r="I591" s="239"/>
    </row>
    <row r="592" spans="3:9" x14ac:dyDescent="0.4">
      <c r="C592" s="773"/>
      <c r="D592" s="227"/>
      <c r="E592" s="244">
        <v>587</v>
      </c>
      <c r="F592" s="246"/>
      <c r="G592" s="246"/>
      <c r="H592" s="239"/>
      <c r="I592" s="239"/>
    </row>
    <row r="593" spans="3:9" x14ac:dyDescent="0.4">
      <c r="C593" s="773"/>
      <c r="D593" s="227"/>
      <c r="E593" s="242">
        <v>588</v>
      </c>
      <c r="F593" s="246"/>
      <c r="G593" s="246"/>
      <c r="H593" s="239"/>
      <c r="I593" s="239"/>
    </row>
    <row r="594" spans="3:9" x14ac:dyDescent="0.4">
      <c r="C594" s="772" t="s">
        <v>888</v>
      </c>
      <c r="D594" s="241" t="s">
        <v>845</v>
      </c>
      <c r="E594" s="242">
        <v>589</v>
      </c>
      <c r="F594" s="226">
        <v>709</v>
      </c>
      <c r="G594" s="226">
        <v>8</v>
      </c>
      <c r="H594" s="239"/>
      <c r="I594" s="239"/>
    </row>
    <row r="595" spans="3:9" x14ac:dyDescent="0.4">
      <c r="C595" s="773"/>
      <c r="D595" s="243" t="s">
        <v>647</v>
      </c>
      <c r="E595" s="242">
        <v>590</v>
      </c>
      <c r="F595" s="226">
        <v>864</v>
      </c>
      <c r="G595" s="226">
        <v>0</v>
      </c>
      <c r="H595" s="239"/>
      <c r="I595" s="239"/>
    </row>
    <row r="596" spans="3:9" x14ac:dyDescent="0.4">
      <c r="C596" s="773"/>
      <c r="D596" s="245" t="s">
        <v>648</v>
      </c>
      <c r="E596" s="242">
        <v>591</v>
      </c>
      <c r="F596" s="226">
        <v>834</v>
      </c>
      <c r="G596" s="226">
        <v>30</v>
      </c>
      <c r="H596" s="239"/>
      <c r="I596" s="239"/>
    </row>
    <row r="597" spans="3:9" x14ac:dyDescent="0.4">
      <c r="C597" s="773"/>
      <c r="D597" s="241" t="s">
        <v>846</v>
      </c>
      <c r="E597" s="242">
        <v>592</v>
      </c>
      <c r="F597" s="226">
        <v>673</v>
      </c>
      <c r="G597" s="226">
        <v>28</v>
      </c>
      <c r="H597" s="239"/>
      <c r="I597" s="239"/>
    </row>
    <row r="598" spans="3:9" x14ac:dyDescent="0.4">
      <c r="C598" s="773"/>
      <c r="D598" s="241" t="s">
        <v>847</v>
      </c>
      <c r="E598" s="242">
        <v>593</v>
      </c>
      <c r="F598" s="226">
        <v>551</v>
      </c>
      <c r="G598" s="226">
        <v>15</v>
      </c>
      <c r="H598" s="239"/>
      <c r="I598" s="239"/>
    </row>
    <row r="599" spans="3:9" x14ac:dyDescent="0.4">
      <c r="C599" s="773"/>
      <c r="D599" s="241" t="s">
        <v>848</v>
      </c>
      <c r="E599" s="244">
        <v>594</v>
      </c>
      <c r="F599" s="226">
        <v>541</v>
      </c>
      <c r="G599" s="226">
        <v>28</v>
      </c>
      <c r="H599" s="239"/>
      <c r="I599" s="239"/>
    </row>
    <row r="600" spans="3:9" x14ac:dyDescent="0.4">
      <c r="C600" s="773"/>
      <c r="D600" s="241" t="s">
        <v>849</v>
      </c>
      <c r="E600" s="244">
        <v>595</v>
      </c>
      <c r="F600" s="226">
        <v>596</v>
      </c>
      <c r="G600" s="226">
        <v>18</v>
      </c>
      <c r="H600" s="239"/>
      <c r="I600" s="239"/>
    </row>
    <row r="601" spans="3:9" x14ac:dyDescent="0.4">
      <c r="C601" s="773"/>
      <c r="D601" s="241" t="s">
        <v>850</v>
      </c>
      <c r="E601" s="242">
        <v>596</v>
      </c>
      <c r="F601" s="226">
        <v>728</v>
      </c>
      <c r="G601" s="226">
        <v>34</v>
      </c>
      <c r="H601" s="239"/>
      <c r="I601" s="239"/>
    </row>
    <row r="602" spans="3:9" x14ac:dyDescent="0.4">
      <c r="C602" s="773"/>
      <c r="D602" s="241" t="s">
        <v>851</v>
      </c>
      <c r="E602" s="242">
        <v>597</v>
      </c>
      <c r="F602" s="226">
        <v>967</v>
      </c>
      <c r="G602" s="226">
        <v>33</v>
      </c>
      <c r="H602" s="239"/>
      <c r="I602" s="239"/>
    </row>
    <row r="603" spans="3:9" x14ac:dyDescent="0.4">
      <c r="C603" s="773"/>
      <c r="D603" s="241" t="s">
        <v>852</v>
      </c>
      <c r="E603" s="242">
        <v>598</v>
      </c>
      <c r="F603" s="226">
        <v>1103</v>
      </c>
      <c r="G603" s="226">
        <v>26</v>
      </c>
      <c r="H603" s="239"/>
      <c r="I603" s="239"/>
    </row>
    <row r="604" spans="3:9" x14ac:dyDescent="0.4">
      <c r="C604" s="773"/>
      <c r="D604" s="241" t="s">
        <v>853</v>
      </c>
      <c r="E604" s="242">
        <v>599</v>
      </c>
      <c r="F604" s="226">
        <v>1132</v>
      </c>
      <c r="G604" s="226">
        <v>35</v>
      </c>
      <c r="H604" s="239"/>
      <c r="I604" s="239"/>
    </row>
    <row r="605" spans="3:9" x14ac:dyDescent="0.4">
      <c r="C605" s="773"/>
      <c r="D605" s="241" t="s">
        <v>854</v>
      </c>
      <c r="E605" s="242">
        <v>600</v>
      </c>
      <c r="F605" s="226">
        <v>1291</v>
      </c>
      <c r="G605" s="226">
        <v>31</v>
      </c>
      <c r="H605" s="239"/>
      <c r="I605" s="239"/>
    </row>
    <row r="606" spans="3:9" x14ac:dyDescent="0.4">
      <c r="C606" s="773"/>
      <c r="D606" s="241" t="s">
        <v>855</v>
      </c>
      <c r="E606" s="242">
        <v>601</v>
      </c>
      <c r="F606" s="226">
        <v>1322</v>
      </c>
      <c r="G606" s="226">
        <v>28</v>
      </c>
      <c r="H606" s="239"/>
      <c r="I606" s="239"/>
    </row>
    <row r="607" spans="3:9" x14ac:dyDescent="0.4">
      <c r="C607" s="773"/>
      <c r="D607" s="241" t="s">
        <v>856</v>
      </c>
      <c r="E607" s="244">
        <v>602</v>
      </c>
      <c r="F607" s="226">
        <v>1236</v>
      </c>
      <c r="G607" s="226">
        <v>43</v>
      </c>
      <c r="H607" s="239"/>
      <c r="I607" s="239"/>
    </row>
    <row r="608" spans="3:9" x14ac:dyDescent="0.4">
      <c r="C608" s="773"/>
      <c r="D608" s="241" t="s">
        <v>857</v>
      </c>
      <c r="E608" s="244">
        <v>603</v>
      </c>
      <c r="F608" s="226">
        <v>869</v>
      </c>
      <c r="G608" s="226">
        <v>23</v>
      </c>
      <c r="H608" s="239"/>
      <c r="I608" s="239"/>
    </row>
    <row r="609" spans="3:9" x14ac:dyDescent="0.4">
      <c r="C609" s="773"/>
      <c r="D609" s="241" t="s">
        <v>858</v>
      </c>
      <c r="E609" s="242">
        <v>604</v>
      </c>
      <c r="F609" s="226">
        <v>570</v>
      </c>
      <c r="G609" s="226">
        <v>36</v>
      </c>
      <c r="H609" s="239"/>
      <c r="I609" s="239"/>
    </row>
    <row r="610" spans="3:9" x14ac:dyDescent="0.4">
      <c r="C610" s="773"/>
      <c r="D610" s="241" t="s">
        <v>859</v>
      </c>
      <c r="E610" s="242">
        <v>605</v>
      </c>
      <c r="F610" s="226">
        <v>345</v>
      </c>
      <c r="G610" s="226">
        <v>63</v>
      </c>
      <c r="H610" s="239"/>
      <c r="I610" s="239"/>
    </row>
    <row r="611" spans="3:9" x14ac:dyDescent="0.4">
      <c r="C611" s="773"/>
      <c r="D611" s="227" t="s">
        <v>860</v>
      </c>
      <c r="E611" s="242">
        <v>606</v>
      </c>
      <c r="F611" s="226">
        <v>325</v>
      </c>
      <c r="G611" s="226">
        <v>149</v>
      </c>
      <c r="H611" s="239"/>
      <c r="I611" s="239"/>
    </row>
    <row r="612" spans="3:9" x14ac:dyDescent="0.4">
      <c r="C612" s="773"/>
      <c r="D612" s="227"/>
      <c r="E612" s="242">
        <v>607</v>
      </c>
      <c r="F612" s="246"/>
      <c r="G612" s="246"/>
      <c r="H612" s="239"/>
      <c r="I612" s="239"/>
    </row>
    <row r="613" spans="3:9" x14ac:dyDescent="0.4">
      <c r="C613" s="773"/>
      <c r="D613" s="227"/>
      <c r="E613" s="242">
        <v>608</v>
      </c>
      <c r="F613" s="246"/>
      <c r="G613" s="246"/>
      <c r="H613" s="239"/>
      <c r="I613" s="239"/>
    </row>
    <row r="614" spans="3:9" x14ac:dyDescent="0.4">
      <c r="C614" s="773"/>
      <c r="D614" s="227"/>
      <c r="E614" s="242">
        <v>609</v>
      </c>
      <c r="F614" s="246"/>
      <c r="G614" s="246"/>
      <c r="H614" s="239"/>
      <c r="I614" s="239"/>
    </row>
    <row r="615" spans="3:9" x14ac:dyDescent="0.4">
      <c r="C615" s="772" t="s">
        <v>889</v>
      </c>
      <c r="D615" s="241" t="s">
        <v>845</v>
      </c>
      <c r="E615" s="244">
        <v>610</v>
      </c>
      <c r="F615" s="226">
        <v>260</v>
      </c>
      <c r="G615" s="226">
        <v>0</v>
      </c>
      <c r="H615" s="239"/>
      <c r="I615" s="239"/>
    </row>
    <row r="616" spans="3:9" x14ac:dyDescent="0.4">
      <c r="C616" s="773"/>
      <c r="D616" s="243" t="s">
        <v>647</v>
      </c>
      <c r="E616" s="244">
        <v>611</v>
      </c>
      <c r="F616" s="226">
        <v>283</v>
      </c>
      <c r="G616" s="226">
        <v>0</v>
      </c>
      <c r="H616" s="239"/>
      <c r="I616" s="239"/>
    </row>
    <row r="617" spans="3:9" x14ac:dyDescent="0.4">
      <c r="C617" s="773"/>
      <c r="D617" s="245" t="s">
        <v>648</v>
      </c>
      <c r="E617" s="242">
        <v>612</v>
      </c>
      <c r="F617" s="226">
        <v>328</v>
      </c>
      <c r="G617" s="226">
        <v>0</v>
      </c>
      <c r="H617" s="239"/>
      <c r="I617" s="239"/>
    </row>
    <row r="618" spans="3:9" x14ac:dyDescent="0.4">
      <c r="C618" s="773"/>
      <c r="D618" s="241" t="s">
        <v>846</v>
      </c>
      <c r="E618" s="242">
        <v>613</v>
      </c>
      <c r="F618" s="226">
        <v>317</v>
      </c>
      <c r="G618" s="226">
        <v>0</v>
      </c>
      <c r="H618" s="239"/>
      <c r="I618" s="239"/>
    </row>
    <row r="619" spans="3:9" x14ac:dyDescent="0.4">
      <c r="C619" s="773"/>
      <c r="D619" s="241" t="s">
        <v>847</v>
      </c>
      <c r="E619" s="242">
        <v>614</v>
      </c>
      <c r="F619" s="226">
        <v>252</v>
      </c>
      <c r="G619" s="226">
        <v>0</v>
      </c>
      <c r="H619" s="239"/>
      <c r="I619" s="239"/>
    </row>
    <row r="620" spans="3:9" x14ac:dyDescent="0.4">
      <c r="C620" s="773"/>
      <c r="D620" s="241" t="s">
        <v>848</v>
      </c>
      <c r="E620" s="242">
        <v>615</v>
      </c>
      <c r="F620" s="226">
        <v>229</v>
      </c>
      <c r="G620" s="226">
        <v>6</v>
      </c>
      <c r="H620" s="239"/>
      <c r="I620" s="239"/>
    </row>
    <row r="621" spans="3:9" x14ac:dyDescent="0.4">
      <c r="C621" s="773"/>
      <c r="D621" s="241" t="s">
        <v>849</v>
      </c>
      <c r="E621" s="242">
        <v>616</v>
      </c>
      <c r="F621" s="226">
        <v>261</v>
      </c>
      <c r="G621" s="226">
        <v>0</v>
      </c>
      <c r="H621" s="239"/>
      <c r="I621" s="239"/>
    </row>
    <row r="622" spans="3:9" x14ac:dyDescent="0.4">
      <c r="C622" s="773"/>
      <c r="D622" s="241" t="s">
        <v>850</v>
      </c>
      <c r="E622" s="242">
        <v>617</v>
      </c>
      <c r="F622" s="226">
        <v>224</v>
      </c>
      <c r="G622" s="226">
        <v>4</v>
      </c>
      <c r="H622" s="239"/>
      <c r="I622" s="239"/>
    </row>
    <row r="623" spans="3:9" x14ac:dyDescent="0.4">
      <c r="C623" s="773"/>
      <c r="D623" s="241" t="s">
        <v>851</v>
      </c>
      <c r="E623" s="244">
        <v>618</v>
      </c>
      <c r="F623" s="226">
        <v>280</v>
      </c>
      <c r="G623" s="226">
        <v>0</v>
      </c>
      <c r="H623" s="239"/>
      <c r="I623" s="239"/>
    </row>
    <row r="624" spans="3:9" x14ac:dyDescent="0.4">
      <c r="C624" s="773"/>
      <c r="D624" s="241" t="s">
        <v>852</v>
      </c>
      <c r="E624" s="244">
        <v>619</v>
      </c>
      <c r="F624" s="226">
        <v>359</v>
      </c>
      <c r="G624" s="226">
        <v>0</v>
      </c>
      <c r="H624" s="239"/>
      <c r="I624" s="239"/>
    </row>
    <row r="625" spans="3:9" x14ac:dyDescent="0.4">
      <c r="C625" s="773"/>
      <c r="D625" s="241" t="s">
        <v>853</v>
      </c>
      <c r="E625" s="242">
        <v>620</v>
      </c>
      <c r="F625" s="226">
        <v>392</v>
      </c>
      <c r="G625" s="226">
        <v>3</v>
      </c>
      <c r="H625" s="239"/>
      <c r="I625" s="239"/>
    </row>
    <row r="626" spans="3:9" x14ac:dyDescent="0.4">
      <c r="C626" s="773"/>
      <c r="D626" s="241" t="s">
        <v>854</v>
      </c>
      <c r="E626" s="242">
        <v>621</v>
      </c>
      <c r="F626" s="226">
        <v>477</v>
      </c>
      <c r="G626" s="226">
        <v>3</v>
      </c>
      <c r="H626" s="239"/>
      <c r="I626" s="239"/>
    </row>
    <row r="627" spans="3:9" x14ac:dyDescent="0.4">
      <c r="C627" s="773"/>
      <c r="D627" s="241" t="s">
        <v>855</v>
      </c>
      <c r="E627" s="242">
        <v>622</v>
      </c>
      <c r="F627" s="226">
        <v>413</v>
      </c>
      <c r="G627" s="226">
        <v>3</v>
      </c>
      <c r="H627" s="239"/>
      <c r="I627" s="239"/>
    </row>
    <row r="628" spans="3:9" x14ac:dyDescent="0.4">
      <c r="C628" s="773"/>
      <c r="D628" s="241" t="s">
        <v>856</v>
      </c>
      <c r="E628" s="242">
        <v>623</v>
      </c>
      <c r="F628" s="226">
        <v>376</v>
      </c>
      <c r="G628" s="226">
        <v>9</v>
      </c>
      <c r="H628" s="239"/>
      <c r="I628" s="239"/>
    </row>
    <row r="629" spans="3:9" x14ac:dyDescent="0.4">
      <c r="C629" s="773"/>
      <c r="D629" s="241" t="s">
        <v>857</v>
      </c>
      <c r="E629" s="242">
        <v>624</v>
      </c>
      <c r="F629" s="226">
        <v>335</v>
      </c>
      <c r="G629" s="226">
        <v>11</v>
      </c>
      <c r="H629" s="239"/>
      <c r="I629" s="239"/>
    </row>
    <row r="630" spans="3:9" x14ac:dyDescent="0.4">
      <c r="C630" s="773"/>
      <c r="D630" s="241" t="s">
        <v>858</v>
      </c>
      <c r="E630" s="242">
        <v>625</v>
      </c>
      <c r="F630" s="226">
        <v>237</v>
      </c>
      <c r="G630" s="226">
        <v>14</v>
      </c>
      <c r="H630" s="239"/>
      <c r="I630" s="239"/>
    </row>
    <row r="631" spans="3:9" x14ac:dyDescent="0.4">
      <c r="C631" s="773"/>
      <c r="D631" s="241" t="s">
        <v>859</v>
      </c>
      <c r="E631" s="244">
        <v>626</v>
      </c>
      <c r="F631" s="226">
        <v>178</v>
      </c>
      <c r="G631" s="226">
        <v>27</v>
      </c>
      <c r="H631" s="239"/>
      <c r="I631" s="239"/>
    </row>
    <row r="632" spans="3:9" x14ac:dyDescent="0.4">
      <c r="C632" s="773"/>
      <c r="D632" s="227" t="s">
        <v>860</v>
      </c>
      <c r="E632" s="244">
        <v>627</v>
      </c>
      <c r="F632" s="226">
        <v>205</v>
      </c>
      <c r="G632" s="226">
        <v>87</v>
      </c>
      <c r="H632" s="239"/>
      <c r="I632" s="239"/>
    </row>
    <row r="633" spans="3:9" x14ac:dyDescent="0.4">
      <c r="C633" s="773"/>
      <c r="D633" s="227"/>
      <c r="E633" s="242">
        <v>628</v>
      </c>
      <c r="F633" s="246"/>
      <c r="G633" s="246"/>
      <c r="H633" s="239"/>
      <c r="I633" s="239"/>
    </row>
    <row r="634" spans="3:9" x14ac:dyDescent="0.4">
      <c r="C634" s="773"/>
      <c r="D634" s="227"/>
      <c r="E634" s="242">
        <v>629</v>
      </c>
      <c r="F634" s="246"/>
      <c r="G634" s="246"/>
      <c r="H634" s="239"/>
      <c r="I634" s="239"/>
    </row>
    <row r="635" spans="3:9" x14ac:dyDescent="0.4">
      <c r="C635" s="773"/>
      <c r="D635" s="227"/>
      <c r="E635" s="242">
        <v>630</v>
      </c>
      <c r="F635" s="246"/>
      <c r="G635" s="246"/>
      <c r="H635" s="239"/>
      <c r="I635" s="239"/>
    </row>
    <row r="636" spans="3:9" x14ac:dyDescent="0.4">
      <c r="C636" s="772" t="s">
        <v>890</v>
      </c>
      <c r="D636" s="241" t="s">
        <v>845</v>
      </c>
      <c r="E636" s="242">
        <v>631</v>
      </c>
      <c r="F636" s="226">
        <v>6031</v>
      </c>
      <c r="G636" s="226">
        <v>0</v>
      </c>
      <c r="H636" s="239"/>
      <c r="I636" s="239"/>
    </row>
    <row r="637" spans="3:9" x14ac:dyDescent="0.4">
      <c r="C637" s="773"/>
      <c r="D637" s="243" t="s">
        <v>647</v>
      </c>
      <c r="E637" s="242">
        <v>632</v>
      </c>
      <c r="F637" s="226">
        <v>5630</v>
      </c>
      <c r="G637" s="226">
        <v>7</v>
      </c>
      <c r="H637" s="239"/>
      <c r="I637" s="239"/>
    </row>
    <row r="638" spans="3:9" x14ac:dyDescent="0.4">
      <c r="C638" s="773"/>
      <c r="D638" s="245" t="s">
        <v>648</v>
      </c>
      <c r="E638" s="242">
        <v>633</v>
      </c>
      <c r="F638" s="226">
        <v>4624</v>
      </c>
      <c r="G638" s="226">
        <v>0</v>
      </c>
      <c r="H638" s="239"/>
      <c r="I638" s="239"/>
    </row>
    <row r="639" spans="3:9" x14ac:dyDescent="0.4">
      <c r="C639" s="773"/>
      <c r="D639" s="241" t="s">
        <v>846</v>
      </c>
      <c r="E639" s="244">
        <v>634</v>
      </c>
      <c r="F639" s="226">
        <v>4699</v>
      </c>
      <c r="G639" s="226">
        <v>6</v>
      </c>
      <c r="H639" s="239"/>
      <c r="I639" s="239"/>
    </row>
    <row r="640" spans="3:9" x14ac:dyDescent="0.4">
      <c r="C640" s="773"/>
      <c r="D640" s="241" t="s">
        <v>847</v>
      </c>
      <c r="E640" s="244">
        <v>635</v>
      </c>
      <c r="F640" s="226">
        <v>5205</v>
      </c>
      <c r="G640" s="226">
        <v>18</v>
      </c>
      <c r="H640" s="239"/>
      <c r="I640" s="239"/>
    </row>
    <row r="641" spans="3:9" x14ac:dyDescent="0.4">
      <c r="C641" s="773"/>
      <c r="D641" s="241" t="s">
        <v>848</v>
      </c>
      <c r="E641" s="242">
        <v>636</v>
      </c>
      <c r="F641" s="226">
        <v>6126</v>
      </c>
      <c r="G641" s="226">
        <v>20</v>
      </c>
      <c r="H641" s="239"/>
      <c r="I641" s="239"/>
    </row>
    <row r="642" spans="3:9" x14ac:dyDescent="0.4">
      <c r="C642" s="773"/>
      <c r="D642" s="241" t="s">
        <v>849</v>
      </c>
      <c r="E642" s="242">
        <v>637</v>
      </c>
      <c r="F642" s="226">
        <v>6862</v>
      </c>
      <c r="G642" s="226">
        <v>17</v>
      </c>
      <c r="H642" s="239"/>
      <c r="I642" s="239"/>
    </row>
    <row r="643" spans="3:9" x14ac:dyDescent="0.4">
      <c r="C643" s="773"/>
      <c r="D643" s="241" t="s">
        <v>850</v>
      </c>
      <c r="E643" s="242">
        <v>638</v>
      </c>
      <c r="F643" s="226">
        <v>6606</v>
      </c>
      <c r="G643" s="226">
        <v>32</v>
      </c>
      <c r="H643" s="239"/>
      <c r="I643" s="239"/>
    </row>
    <row r="644" spans="3:9" x14ac:dyDescent="0.4">
      <c r="C644" s="773"/>
      <c r="D644" s="241" t="s">
        <v>851</v>
      </c>
      <c r="E644" s="242">
        <v>639</v>
      </c>
      <c r="F644" s="226">
        <v>6624</v>
      </c>
      <c r="G644" s="226">
        <v>37</v>
      </c>
      <c r="H644" s="239"/>
      <c r="I644" s="239"/>
    </row>
    <row r="645" spans="3:9" x14ac:dyDescent="0.4">
      <c r="C645" s="773"/>
      <c r="D645" s="241" t="s">
        <v>852</v>
      </c>
      <c r="E645" s="242">
        <v>640</v>
      </c>
      <c r="F645" s="226">
        <v>6438</v>
      </c>
      <c r="G645" s="226">
        <v>37</v>
      </c>
      <c r="H645" s="239"/>
      <c r="I645" s="239"/>
    </row>
    <row r="646" spans="3:9" x14ac:dyDescent="0.4">
      <c r="C646" s="773"/>
      <c r="D646" s="241" t="s">
        <v>853</v>
      </c>
      <c r="E646" s="242">
        <v>641</v>
      </c>
      <c r="F646" s="226">
        <v>6027</v>
      </c>
      <c r="G646" s="226">
        <v>48</v>
      </c>
      <c r="H646" s="239"/>
      <c r="I646" s="239"/>
    </row>
    <row r="647" spans="3:9" x14ac:dyDescent="0.4">
      <c r="C647" s="773"/>
      <c r="D647" s="241" t="s">
        <v>854</v>
      </c>
      <c r="E647" s="244">
        <v>642</v>
      </c>
      <c r="F647" s="226">
        <v>5691</v>
      </c>
      <c r="G647" s="226">
        <v>45</v>
      </c>
      <c r="H647" s="239"/>
      <c r="I647" s="239"/>
    </row>
    <row r="648" spans="3:9" x14ac:dyDescent="0.4">
      <c r="C648" s="773"/>
      <c r="D648" s="241" t="s">
        <v>855</v>
      </c>
      <c r="E648" s="244">
        <v>643</v>
      </c>
      <c r="F648" s="226">
        <v>4559</v>
      </c>
      <c r="G648" s="226">
        <v>44</v>
      </c>
      <c r="H648" s="239"/>
      <c r="I648" s="239"/>
    </row>
    <row r="649" spans="3:9" x14ac:dyDescent="0.4">
      <c r="C649" s="773"/>
      <c r="D649" s="241" t="s">
        <v>856</v>
      </c>
      <c r="E649" s="242">
        <v>644</v>
      </c>
      <c r="F649" s="226">
        <v>3857</v>
      </c>
      <c r="G649" s="226">
        <v>58</v>
      </c>
      <c r="H649" s="239"/>
      <c r="I649" s="239"/>
    </row>
    <row r="650" spans="3:9" x14ac:dyDescent="0.4">
      <c r="C650" s="773"/>
      <c r="D650" s="241" t="s">
        <v>857</v>
      </c>
      <c r="E650" s="242">
        <v>645</v>
      </c>
      <c r="F650" s="226">
        <v>2816</v>
      </c>
      <c r="G650" s="226">
        <v>54</v>
      </c>
      <c r="H650" s="239"/>
      <c r="I650" s="239"/>
    </row>
    <row r="651" spans="3:9" x14ac:dyDescent="0.4">
      <c r="C651" s="773"/>
      <c r="D651" s="241" t="s">
        <v>858</v>
      </c>
      <c r="E651" s="242">
        <v>646</v>
      </c>
      <c r="F651" s="226">
        <v>2193</v>
      </c>
      <c r="G651" s="226">
        <v>90</v>
      </c>
      <c r="H651" s="239"/>
      <c r="I651" s="239"/>
    </row>
    <row r="652" spans="3:9" x14ac:dyDescent="0.4">
      <c r="C652" s="773"/>
      <c r="D652" s="241" t="s">
        <v>859</v>
      </c>
      <c r="E652" s="242">
        <v>647</v>
      </c>
      <c r="F652" s="226">
        <v>1767</v>
      </c>
      <c r="G652" s="226">
        <v>158</v>
      </c>
      <c r="H652" s="239"/>
      <c r="I652" s="239"/>
    </row>
    <row r="653" spans="3:9" x14ac:dyDescent="0.4">
      <c r="C653" s="773"/>
      <c r="D653" s="227" t="s">
        <v>860</v>
      </c>
      <c r="E653" s="242">
        <v>648</v>
      </c>
      <c r="F653" s="226">
        <v>1522</v>
      </c>
      <c r="G653" s="226">
        <v>432</v>
      </c>
      <c r="H653" s="239"/>
      <c r="I653" s="239"/>
    </row>
    <row r="654" spans="3:9" x14ac:dyDescent="0.4">
      <c r="C654" s="773"/>
      <c r="D654" s="227"/>
      <c r="E654" s="242">
        <v>649</v>
      </c>
      <c r="F654" s="246"/>
      <c r="G654" s="246"/>
      <c r="H654" s="239"/>
      <c r="I654" s="239"/>
    </row>
    <row r="655" spans="3:9" x14ac:dyDescent="0.4">
      <c r="C655" s="773"/>
      <c r="D655" s="227"/>
      <c r="E655" s="244">
        <v>650</v>
      </c>
      <c r="F655" s="246"/>
      <c r="G655" s="246"/>
      <c r="H655" s="239"/>
      <c r="I655" s="239"/>
    </row>
    <row r="656" spans="3:9" x14ac:dyDescent="0.4">
      <c r="C656" s="773"/>
      <c r="D656" s="227"/>
      <c r="E656" s="244">
        <v>651</v>
      </c>
      <c r="F656" s="246"/>
      <c r="G656" s="246"/>
      <c r="H656" s="239"/>
      <c r="I656" s="239"/>
    </row>
    <row r="657" spans="3:9" x14ac:dyDescent="0.4">
      <c r="C657" s="772" t="s">
        <v>891</v>
      </c>
      <c r="D657" s="241" t="s">
        <v>845</v>
      </c>
      <c r="E657" s="242">
        <v>652</v>
      </c>
      <c r="F657" s="226">
        <v>1205</v>
      </c>
      <c r="G657" s="226">
        <v>8</v>
      </c>
      <c r="H657" s="239"/>
      <c r="I657" s="239"/>
    </row>
    <row r="658" spans="3:9" x14ac:dyDescent="0.4">
      <c r="C658" s="773"/>
      <c r="D658" s="243" t="s">
        <v>647</v>
      </c>
      <c r="E658" s="242">
        <v>653</v>
      </c>
      <c r="F658" s="226">
        <v>1304</v>
      </c>
      <c r="G658" s="226">
        <v>4</v>
      </c>
      <c r="H658" s="239"/>
      <c r="I658" s="239"/>
    </row>
    <row r="659" spans="3:9" x14ac:dyDescent="0.4">
      <c r="C659" s="773"/>
      <c r="D659" s="245" t="s">
        <v>648</v>
      </c>
      <c r="E659" s="242">
        <v>654</v>
      </c>
      <c r="F659" s="226">
        <v>1178</v>
      </c>
      <c r="G659" s="226">
        <v>11</v>
      </c>
      <c r="H659" s="239"/>
      <c r="I659" s="239"/>
    </row>
    <row r="660" spans="3:9" x14ac:dyDescent="0.4">
      <c r="C660" s="773"/>
      <c r="D660" s="241" t="s">
        <v>846</v>
      </c>
      <c r="E660" s="242">
        <v>655</v>
      </c>
      <c r="F660" s="226">
        <v>1107</v>
      </c>
      <c r="G660" s="226">
        <v>41</v>
      </c>
      <c r="H660" s="239"/>
      <c r="I660" s="239"/>
    </row>
    <row r="661" spans="3:9" x14ac:dyDescent="0.4">
      <c r="C661" s="773"/>
      <c r="D661" s="241" t="s">
        <v>847</v>
      </c>
      <c r="E661" s="242">
        <v>656</v>
      </c>
      <c r="F661" s="226">
        <v>1064</v>
      </c>
      <c r="G661" s="226">
        <v>42</v>
      </c>
      <c r="H661" s="239"/>
      <c r="I661" s="239"/>
    </row>
    <row r="662" spans="3:9" x14ac:dyDescent="0.4">
      <c r="C662" s="773"/>
      <c r="D662" s="241" t="s">
        <v>848</v>
      </c>
      <c r="E662" s="242">
        <v>657</v>
      </c>
      <c r="F662" s="226">
        <v>1132</v>
      </c>
      <c r="G662" s="226">
        <v>27</v>
      </c>
      <c r="H662" s="239"/>
      <c r="I662" s="239"/>
    </row>
    <row r="663" spans="3:9" x14ac:dyDescent="0.4">
      <c r="C663" s="773"/>
      <c r="D663" s="241" t="s">
        <v>849</v>
      </c>
      <c r="E663" s="244">
        <v>658</v>
      </c>
      <c r="F663" s="226">
        <v>1102</v>
      </c>
      <c r="G663" s="226">
        <v>38</v>
      </c>
      <c r="H663" s="239"/>
      <c r="I663" s="239"/>
    </row>
    <row r="664" spans="3:9" x14ac:dyDescent="0.4">
      <c r="C664" s="773"/>
      <c r="D664" s="241" t="s">
        <v>850</v>
      </c>
      <c r="E664" s="244">
        <v>659</v>
      </c>
      <c r="F664" s="226">
        <v>1001</v>
      </c>
      <c r="G664" s="226">
        <v>31</v>
      </c>
      <c r="H664" s="239"/>
      <c r="I664" s="239"/>
    </row>
    <row r="665" spans="3:9" x14ac:dyDescent="0.4">
      <c r="C665" s="773"/>
      <c r="D665" s="241" t="s">
        <v>851</v>
      </c>
      <c r="E665" s="242">
        <v>660</v>
      </c>
      <c r="F665" s="226">
        <v>1114</v>
      </c>
      <c r="G665" s="226">
        <v>53</v>
      </c>
      <c r="H665" s="239"/>
      <c r="I665" s="239"/>
    </row>
    <row r="666" spans="3:9" x14ac:dyDescent="0.4">
      <c r="C666" s="773"/>
      <c r="D666" s="241" t="s">
        <v>852</v>
      </c>
      <c r="E666" s="242">
        <v>661</v>
      </c>
      <c r="F666" s="226">
        <v>1145</v>
      </c>
      <c r="G666" s="226">
        <v>42</v>
      </c>
      <c r="H666" s="239"/>
      <c r="I666" s="239"/>
    </row>
    <row r="667" spans="3:9" x14ac:dyDescent="0.4">
      <c r="C667" s="773"/>
      <c r="D667" s="241" t="s">
        <v>853</v>
      </c>
      <c r="E667" s="242">
        <v>662</v>
      </c>
      <c r="F667" s="226">
        <v>1250</v>
      </c>
      <c r="G667" s="226">
        <v>28</v>
      </c>
      <c r="H667" s="239"/>
      <c r="I667" s="239"/>
    </row>
    <row r="668" spans="3:9" x14ac:dyDescent="0.4">
      <c r="C668" s="773"/>
      <c r="D668" s="241" t="s">
        <v>854</v>
      </c>
      <c r="E668" s="242">
        <v>663</v>
      </c>
      <c r="F668" s="226">
        <v>1324</v>
      </c>
      <c r="G668" s="226">
        <v>45</v>
      </c>
      <c r="H668" s="239"/>
      <c r="I668" s="239"/>
    </row>
    <row r="669" spans="3:9" x14ac:dyDescent="0.4">
      <c r="C669" s="773"/>
      <c r="D669" s="241" t="s">
        <v>855</v>
      </c>
      <c r="E669" s="242">
        <v>664</v>
      </c>
      <c r="F669" s="226">
        <v>1153</v>
      </c>
      <c r="G669" s="226">
        <v>36</v>
      </c>
      <c r="H669" s="239"/>
      <c r="I669" s="239"/>
    </row>
    <row r="670" spans="3:9" x14ac:dyDescent="0.4">
      <c r="C670" s="773"/>
      <c r="D670" s="241" t="s">
        <v>856</v>
      </c>
      <c r="E670" s="242">
        <v>665</v>
      </c>
      <c r="F670" s="226">
        <v>1025</v>
      </c>
      <c r="G670" s="226">
        <v>33</v>
      </c>
      <c r="H670" s="239"/>
      <c r="I670" s="239"/>
    </row>
    <row r="671" spans="3:9" x14ac:dyDescent="0.4">
      <c r="C671" s="773"/>
      <c r="D671" s="241" t="s">
        <v>857</v>
      </c>
      <c r="E671" s="244">
        <v>666</v>
      </c>
      <c r="F671" s="226">
        <v>788</v>
      </c>
      <c r="G671" s="226">
        <v>19</v>
      </c>
      <c r="H671" s="239"/>
      <c r="I671" s="239"/>
    </row>
    <row r="672" spans="3:9" x14ac:dyDescent="0.4">
      <c r="C672" s="773"/>
      <c r="D672" s="241" t="s">
        <v>858</v>
      </c>
      <c r="E672" s="244">
        <v>667</v>
      </c>
      <c r="F672" s="226">
        <v>685</v>
      </c>
      <c r="G672" s="226">
        <v>32</v>
      </c>
      <c r="H672" s="239"/>
      <c r="I672" s="239"/>
    </row>
    <row r="673" spans="3:9" x14ac:dyDescent="0.4">
      <c r="C673" s="773"/>
      <c r="D673" s="241" t="s">
        <v>859</v>
      </c>
      <c r="E673" s="242">
        <v>668</v>
      </c>
      <c r="F673" s="226">
        <v>519</v>
      </c>
      <c r="G673" s="226">
        <v>41</v>
      </c>
      <c r="H673" s="239"/>
      <c r="I673" s="239"/>
    </row>
    <row r="674" spans="3:9" x14ac:dyDescent="0.4">
      <c r="C674" s="773"/>
      <c r="D674" s="227" t="s">
        <v>860</v>
      </c>
      <c r="E674" s="242">
        <v>669</v>
      </c>
      <c r="F674" s="226">
        <v>463</v>
      </c>
      <c r="G674" s="226">
        <v>150</v>
      </c>
      <c r="H674" s="239"/>
      <c r="I674" s="239"/>
    </row>
    <row r="675" spans="3:9" x14ac:dyDescent="0.4">
      <c r="C675" s="773"/>
      <c r="D675" s="227"/>
      <c r="E675" s="242">
        <v>670</v>
      </c>
      <c r="F675" s="246"/>
      <c r="G675" s="246"/>
      <c r="H675" s="239"/>
      <c r="I675" s="239"/>
    </row>
    <row r="676" spans="3:9" x14ac:dyDescent="0.4">
      <c r="C676" s="773"/>
      <c r="D676" s="227"/>
      <c r="E676" s="242">
        <v>671</v>
      </c>
      <c r="F676" s="246"/>
      <c r="G676" s="246"/>
      <c r="H676" s="239"/>
      <c r="I676" s="239"/>
    </row>
    <row r="677" spans="3:9" x14ac:dyDescent="0.4">
      <c r="C677" s="773"/>
      <c r="D677" s="227"/>
      <c r="E677" s="242">
        <v>672</v>
      </c>
      <c r="F677" s="246"/>
      <c r="G677" s="246"/>
      <c r="H677" s="239"/>
      <c r="I677" s="239"/>
    </row>
    <row r="678" spans="3:9" x14ac:dyDescent="0.4">
      <c r="C678" s="772" t="s">
        <v>892</v>
      </c>
      <c r="D678" s="241" t="s">
        <v>845</v>
      </c>
      <c r="E678" s="242">
        <v>673</v>
      </c>
      <c r="F678" s="226">
        <v>15530</v>
      </c>
      <c r="G678" s="226">
        <v>13</v>
      </c>
      <c r="H678" s="239"/>
      <c r="I678" s="239"/>
    </row>
    <row r="679" spans="3:9" x14ac:dyDescent="0.4">
      <c r="C679" s="773"/>
      <c r="D679" s="243" t="s">
        <v>647</v>
      </c>
      <c r="E679" s="244">
        <v>674</v>
      </c>
      <c r="F679" s="226">
        <v>14776</v>
      </c>
      <c r="G679" s="226">
        <v>25</v>
      </c>
      <c r="H679" s="239"/>
      <c r="I679" s="239"/>
    </row>
    <row r="680" spans="3:9" x14ac:dyDescent="0.4">
      <c r="C680" s="773"/>
      <c r="D680" s="245" t="s">
        <v>648</v>
      </c>
      <c r="E680" s="244">
        <v>675</v>
      </c>
      <c r="F680" s="226">
        <v>13643</v>
      </c>
      <c r="G680" s="226">
        <v>22</v>
      </c>
      <c r="H680" s="239"/>
      <c r="I680" s="239"/>
    </row>
    <row r="681" spans="3:9" x14ac:dyDescent="0.4">
      <c r="C681" s="773"/>
      <c r="D681" s="241" t="s">
        <v>846</v>
      </c>
      <c r="E681" s="242">
        <v>676</v>
      </c>
      <c r="F681" s="226">
        <v>14078</v>
      </c>
      <c r="G681" s="226">
        <v>20</v>
      </c>
      <c r="H681" s="239"/>
      <c r="I681" s="239"/>
    </row>
    <row r="682" spans="3:9" x14ac:dyDescent="0.4">
      <c r="C682" s="773"/>
      <c r="D682" s="241" t="s">
        <v>847</v>
      </c>
      <c r="E682" s="242">
        <v>677</v>
      </c>
      <c r="F682" s="226">
        <v>14478</v>
      </c>
      <c r="G682" s="226">
        <v>124</v>
      </c>
      <c r="H682" s="239"/>
      <c r="I682" s="239"/>
    </row>
    <row r="683" spans="3:9" x14ac:dyDescent="0.4">
      <c r="C683" s="773"/>
      <c r="D683" s="241" t="s">
        <v>848</v>
      </c>
      <c r="E683" s="242">
        <v>678</v>
      </c>
      <c r="F683" s="226">
        <v>15430</v>
      </c>
      <c r="G683" s="226">
        <v>189</v>
      </c>
      <c r="H683" s="239"/>
      <c r="I683" s="239"/>
    </row>
    <row r="684" spans="3:9" x14ac:dyDescent="0.4">
      <c r="C684" s="773"/>
      <c r="D684" s="241" t="s">
        <v>849</v>
      </c>
      <c r="E684" s="242">
        <v>679</v>
      </c>
      <c r="F684" s="226">
        <v>15471</v>
      </c>
      <c r="G684" s="226">
        <v>159</v>
      </c>
      <c r="H684" s="239"/>
      <c r="I684" s="239"/>
    </row>
    <row r="685" spans="3:9" x14ac:dyDescent="0.4">
      <c r="C685" s="773"/>
      <c r="D685" s="241" t="s">
        <v>850</v>
      </c>
      <c r="E685" s="242">
        <v>680</v>
      </c>
      <c r="F685" s="226">
        <v>14069</v>
      </c>
      <c r="G685" s="226">
        <v>132</v>
      </c>
      <c r="H685" s="239"/>
      <c r="I685" s="239"/>
    </row>
    <row r="686" spans="3:9" x14ac:dyDescent="0.4">
      <c r="C686" s="773"/>
      <c r="D686" s="241" t="s">
        <v>851</v>
      </c>
      <c r="E686" s="242">
        <v>681</v>
      </c>
      <c r="F686" s="226">
        <v>13094</v>
      </c>
      <c r="G686" s="226">
        <v>165</v>
      </c>
      <c r="H686" s="239"/>
      <c r="I686" s="239"/>
    </row>
    <row r="687" spans="3:9" x14ac:dyDescent="0.4">
      <c r="C687" s="773"/>
      <c r="D687" s="241" t="s">
        <v>852</v>
      </c>
      <c r="E687" s="244">
        <v>682</v>
      </c>
      <c r="F687" s="226">
        <v>13412</v>
      </c>
      <c r="G687" s="226">
        <v>160</v>
      </c>
      <c r="H687" s="239"/>
      <c r="I687" s="239"/>
    </row>
    <row r="688" spans="3:9" x14ac:dyDescent="0.4">
      <c r="C688" s="773"/>
      <c r="D688" s="241" t="s">
        <v>853</v>
      </c>
      <c r="E688" s="244">
        <v>683</v>
      </c>
      <c r="F688" s="226">
        <v>12780</v>
      </c>
      <c r="G688" s="226">
        <v>151</v>
      </c>
      <c r="H688" s="239"/>
      <c r="I688" s="239"/>
    </row>
    <row r="689" spans="3:9" x14ac:dyDescent="0.4">
      <c r="C689" s="773"/>
      <c r="D689" s="241" t="s">
        <v>854</v>
      </c>
      <c r="E689" s="242">
        <v>684</v>
      </c>
      <c r="F689" s="226">
        <v>10848</v>
      </c>
      <c r="G689" s="226">
        <v>178</v>
      </c>
      <c r="H689" s="239"/>
      <c r="I689" s="239"/>
    </row>
    <row r="690" spans="3:9" x14ac:dyDescent="0.4">
      <c r="C690" s="773"/>
      <c r="D690" s="241" t="s">
        <v>855</v>
      </c>
      <c r="E690" s="242">
        <v>685</v>
      </c>
      <c r="F690" s="226">
        <v>8894</v>
      </c>
      <c r="G690" s="226">
        <v>134</v>
      </c>
      <c r="H690" s="239"/>
      <c r="I690" s="239"/>
    </row>
    <row r="691" spans="3:9" x14ac:dyDescent="0.4">
      <c r="C691" s="773"/>
      <c r="D691" s="241" t="s">
        <v>856</v>
      </c>
      <c r="E691" s="242">
        <v>686</v>
      </c>
      <c r="F691" s="226">
        <v>7281</v>
      </c>
      <c r="G691" s="226">
        <v>207</v>
      </c>
      <c r="H691" s="239"/>
      <c r="I691" s="239"/>
    </row>
    <row r="692" spans="3:9" x14ac:dyDescent="0.4">
      <c r="C692" s="773"/>
      <c r="D692" s="241" t="s">
        <v>857</v>
      </c>
      <c r="E692" s="242">
        <v>687</v>
      </c>
      <c r="F692" s="226">
        <v>5055</v>
      </c>
      <c r="G692" s="226">
        <v>152</v>
      </c>
      <c r="H692" s="239"/>
      <c r="I692" s="239"/>
    </row>
    <row r="693" spans="3:9" x14ac:dyDescent="0.4">
      <c r="C693" s="773"/>
      <c r="D693" s="241" t="s">
        <v>858</v>
      </c>
      <c r="E693" s="242">
        <v>688</v>
      </c>
      <c r="F693" s="226">
        <v>3418</v>
      </c>
      <c r="G693" s="226">
        <v>143</v>
      </c>
      <c r="H693" s="239"/>
      <c r="I693" s="239"/>
    </row>
    <row r="694" spans="3:9" x14ac:dyDescent="0.4">
      <c r="C694" s="773"/>
      <c r="D694" s="241" t="s">
        <v>859</v>
      </c>
      <c r="E694" s="242">
        <v>689</v>
      </c>
      <c r="F694" s="226">
        <v>2181</v>
      </c>
      <c r="G694" s="226">
        <v>179</v>
      </c>
      <c r="H694" s="239"/>
      <c r="I694" s="239"/>
    </row>
    <row r="695" spans="3:9" x14ac:dyDescent="0.4">
      <c r="C695" s="773"/>
      <c r="D695" s="227" t="s">
        <v>860</v>
      </c>
      <c r="E695" s="244">
        <v>690</v>
      </c>
      <c r="F695" s="226">
        <v>1539</v>
      </c>
      <c r="G695" s="226">
        <v>374</v>
      </c>
      <c r="H695" s="239"/>
      <c r="I695" s="239"/>
    </row>
    <row r="696" spans="3:9" x14ac:dyDescent="0.4">
      <c r="C696" s="773"/>
      <c r="D696" s="227"/>
      <c r="E696" s="244">
        <v>691</v>
      </c>
      <c r="F696" s="246"/>
      <c r="G696" s="246"/>
      <c r="H696" s="239"/>
      <c r="I696" s="239"/>
    </row>
    <row r="697" spans="3:9" x14ac:dyDescent="0.4">
      <c r="C697" s="773"/>
      <c r="D697" s="227"/>
      <c r="E697" s="242">
        <v>692</v>
      </c>
      <c r="F697" s="246"/>
      <c r="G697" s="246"/>
      <c r="H697" s="239"/>
      <c r="I697" s="239"/>
    </row>
    <row r="698" spans="3:9" x14ac:dyDescent="0.4">
      <c r="C698" s="773"/>
      <c r="D698" s="227"/>
      <c r="E698" s="242">
        <v>693</v>
      </c>
      <c r="F698" s="246"/>
      <c r="G698" s="246"/>
      <c r="H698" s="239"/>
      <c r="I698" s="239"/>
    </row>
    <row r="699" spans="3:9" x14ac:dyDescent="0.4">
      <c r="C699" s="772" t="s">
        <v>893</v>
      </c>
      <c r="D699" s="241" t="s">
        <v>845</v>
      </c>
      <c r="E699" s="242">
        <v>694</v>
      </c>
      <c r="F699" s="226">
        <v>767</v>
      </c>
      <c r="G699" s="226">
        <v>4</v>
      </c>
      <c r="H699" s="239"/>
      <c r="I699" s="239"/>
    </row>
    <row r="700" spans="3:9" x14ac:dyDescent="0.4">
      <c r="C700" s="773"/>
      <c r="D700" s="243" t="s">
        <v>647</v>
      </c>
      <c r="E700" s="242">
        <v>695</v>
      </c>
      <c r="F700" s="226">
        <v>1004</v>
      </c>
      <c r="G700" s="226">
        <v>0</v>
      </c>
      <c r="H700" s="239"/>
      <c r="I700" s="239"/>
    </row>
    <row r="701" spans="3:9" x14ac:dyDescent="0.4">
      <c r="C701" s="773"/>
      <c r="D701" s="245" t="s">
        <v>648</v>
      </c>
      <c r="E701" s="242">
        <v>696</v>
      </c>
      <c r="F701" s="226">
        <v>1043</v>
      </c>
      <c r="G701" s="226">
        <v>3</v>
      </c>
      <c r="H701" s="239"/>
      <c r="I701" s="239"/>
    </row>
    <row r="702" spans="3:9" x14ac:dyDescent="0.4">
      <c r="C702" s="773"/>
      <c r="D702" s="241" t="s">
        <v>846</v>
      </c>
      <c r="E702" s="242">
        <v>697</v>
      </c>
      <c r="F702" s="226">
        <v>898</v>
      </c>
      <c r="G702" s="226">
        <v>3</v>
      </c>
      <c r="H702" s="239"/>
      <c r="I702" s="239"/>
    </row>
    <row r="703" spans="3:9" x14ac:dyDescent="0.4">
      <c r="C703" s="773"/>
      <c r="D703" s="241" t="s">
        <v>847</v>
      </c>
      <c r="E703" s="244">
        <v>698</v>
      </c>
      <c r="F703" s="226">
        <v>571</v>
      </c>
      <c r="G703" s="226">
        <v>7</v>
      </c>
      <c r="H703" s="239"/>
      <c r="I703" s="239"/>
    </row>
    <row r="704" spans="3:9" x14ac:dyDescent="0.4">
      <c r="C704" s="773"/>
      <c r="D704" s="241" t="s">
        <v>848</v>
      </c>
      <c r="E704" s="244">
        <v>699</v>
      </c>
      <c r="F704" s="226">
        <v>529</v>
      </c>
      <c r="G704" s="226">
        <v>37</v>
      </c>
      <c r="H704" s="239"/>
      <c r="I704" s="239"/>
    </row>
    <row r="705" spans="3:9" x14ac:dyDescent="0.4">
      <c r="C705" s="773"/>
      <c r="D705" s="241" t="s">
        <v>849</v>
      </c>
      <c r="E705" s="242">
        <v>700</v>
      </c>
      <c r="F705" s="226">
        <v>611</v>
      </c>
      <c r="G705" s="226">
        <v>43</v>
      </c>
      <c r="H705" s="239"/>
      <c r="I705" s="239"/>
    </row>
    <row r="706" spans="3:9" x14ac:dyDescent="0.4">
      <c r="C706" s="773"/>
      <c r="D706" s="241" t="s">
        <v>850</v>
      </c>
      <c r="E706" s="242">
        <v>701</v>
      </c>
      <c r="F706" s="226">
        <v>769</v>
      </c>
      <c r="G706" s="226">
        <v>29</v>
      </c>
      <c r="H706" s="239"/>
      <c r="I706" s="239"/>
    </row>
    <row r="707" spans="3:9" x14ac:dyDescent="0.4">
      <c r="C707" s="773"/>
      <c r="D707" s="241" t="s">
        <v>851</v>
      </c>
      <c r="E707" s="242">
        <v>702</v>
      </c>
      <c r="F707" s="226">
        <v>1036</v>
      </c>
      <c r="G707" s="226">
        <v>47</v>
      </c>
      <c r="H707" s="239"/>
      <c r="I707" s="239"/>
    </row>
    <row r="708" spans="3:9" x14ac:dyDescent="0.4">
      <c r="C708" s="773"/>
      <c r="D708" s="241" t="s">
        <v>852</v>
      </c>
      <c r="E708" s="242">
        <v>703</v>
      </c>
      <c r="F708" s="226">
        <v>1151</v>
      </c>
      <c r="G708" s="226">
        <v>35</v>
      </c>
      <c r="H708" s="239"/>
      <c r="I708" s="239"/>
    </row>
    <row r="709" spans="3:9" x14ac:dyDescent="0.4">
      <c r="C709" s="773"/>
      <c r="D709" s="241" t="s">
        <v>853</v>
      </c>
      <c r="E709" s="242">
        <v>704</v>
      </c>
      <c r="F709" s="226">
        <v>1225</v>
      </c>
      <c r="G709" s="226">
        <v>35</v>
      </c>
      <c r="H709" s="239"/>
      <c r="I709" s="239"/>
    </row>
    <row r="710" spans="3:9" x14ac:dyDescent="0.4">
      <c r="C710" s="773"/>
      <c r="D710" s="241" t="s">
        <v>854</v>
      </c>
      <c r="E710" s="242">
        <v>705</v>
      </c>
      <c r="F710" s="226">
        <v>1295</v>
      </c>
      <c r="G710" s="226">
        <v>17</v>
      </c>
      <c r="H710" s="239"/>
      <c r="I710" s="239"/>
    </row>
    <row r="711" spans="3:9" x14ac:dyDescent="0.4">
      <c r="C711" s="773"/>
      <c r="D711" s="241" t="s">
        <v>855</v>
      </c>
      <c r="E711" s="244">
        <v>706</v>
      </c>
      <c r="F711" s="226">
        <v>1196</v>
      </c>
      <c r="G711" s="226">
        <v>27</v>
      </c>
      <c r="H711" s="239"/>
      <c r="I711" s="239"/>
    </row>
    <row r="712" spans="3:9" x14ac:dyDescent="0.4">
      <c r="C712" s="773"/>
      <c r="D712" s="241" t="s">
        <v>856</v>
      </c>
      <c r="E712" s="244">
        <v>707</v>
      </c>
      <c r="F712" s="226">
        <v>1104</v>
      </c>
      <c r="G712" s="226">
        <v>24</v>
      </c>
      <c r="H712" s="239"/>
      <c r="I712" s="239"/>
    </row>
    <row r="713" spans="3:9" x14ac:dyDescent="0.4">
      <c r="C713" s="773"/>
      <c r="D713" s="241" t="s">
        <v>857</v>
      </c>
      <c r="E713" s="242">
        <v>708</v>
      </c>
      <c r="F713" s="226">
        <v>719</v>
      </c>
      <c r="G713" s="226">
        <v>38</v>
      </c>
      <c r="H713" s="239"/>
      <c r="I713" s="239"/>
    </row>
    <row r="714" spans="3:9" x14ac:dyDescent="0.4">
      <c r="C714" s="773"/>
      <c r="D714" s="241" t="s">
        <v>858</v>
      </c>
      <c r="E714" s="242">
        <v>709</v>
      </c>
      <c r="F714" s="226">
        <v>511</v>
      </c>
      <c r="G714" s="226">
        <v>27</v>
      </c>
      <c r="H714" s="239"/>
      <c r="I714" s="239"/>
    </row>
    <row r="715" spans="3:9" x14ac:dyDescent="0.4">
      <c r="C715" s="773"/>
      <c r="D715" s="241" t="s">
        <v>859</v>
      </c>
      <c r="E715" s="242">
        <v>710</v>
      </c>
      <c r="F715" s="226">
        <v>302</v>
      </c>
      <c r="G715" s="226">
        <v>32</v>
      </c>
      <c r="H715" s="239"/>
      <c r="I715" s="239"/>
    </row>
    <row r="716" spans="3:9" x14ac:dyDescent="0.4">
      <c r="C716" s="773"/>
      <c r="D716" s="227" t="s">
        <v>860</v>
      </c>
      <c r="E716" s="242">
        <v>711</v>
      </c>
      <c r="F716" s="226">
        <v>252</v>
      </c>
      <c r="G716" s="226">
        <v>98</v>
      </c>
      <c r="H716" s="239"/>
      <c r="I716" s="239"/>
    </row>
    <row r="717" spans="3:9" x14ac:dyDescent="0.4">
      <c r="C717" s="773"/>
      <c r="D717" s="227"/>
      <c r="E717" s="242">
        <v>712</v>
      </c>
      <c r="F717" s="246"/>
      <c r="G717" s="246"/>
      <c r="H717" s="239"/>
      <c r="I717" s="239"/>
    </row>
    <row r="718" spans="3:9" x14ac:dyDescent="0.4">
      <c r="C718" s="773"/>
      <c r="D718" s="227"/>
      <c r="E718" s="242">
        <v>713</v>
      </c>
      <c r="F718" s="246"/>
      <c r="G718" s="246"/>
      <c r="H718" s="239"/>
      <c r="I718" s="239"/>
    </row>
    <row r="719" spans="3:9" x14ac:dyDescent="0.4">
      <c r="C719" s="773"/>
      <c r="D719" s="227"/>
      <c r="E719" s="244">
        <v>714</v>
      </c>
      <c r="F719" s="246"/>
      <c r="G719" s="246"/>
      <c r="H719" s="239"/>
      <c r="I719" s="239"/>
    </row>
    <row r="720" spans="3:9" x14ac:dyDescent="0.4">
      <c r="C720" s="772" t="s">
        <v>894</v>
      </c>
      <c r="D720" s="241" t="s">
        <v>845</v>
      </c>
      <c r="E720" s="244">
        <v>715</v>
      </c>
      <c r="F720" s="226">
        <v>9052</v>
      </c>
      <c r="G720" s="226">
        <v>9</v>
      </c>
      <c r="H720" s="239"/>
      <c r="I720" s="239"/>
    </row>
    <row r="721" spans="3:9" x14ac:dyDescent="0.4">
      <c r="C721" s="773"/>
      <c r="D721" s="243" t="s">
        <v>647</v>
      </c>
      <c r="E721" s="242">
        <v>716</v>
      </c>
      <c r="F721" s="226">
        <v>9287</v>
      </c>
      <c r="G721" s="226">
        <v>0</v>
      </c>
      <c r="H721" s="239"/>
      <c r="I721" s="239"/>
    </row>
    <row r="722" spans="3:9" x14ac:dyDescent="0.4">
      <c r="C722" s="773"/>
      <c r="D722" s="245" t="s">
        <v>648</v>
      </c>
      <c r="E722" s="242">
        <v>717</v>
      </c>
      <c r="F722" s="226">
        <v>8338</v>
      </c>
      <c r="G722" s="226">
        <v>44</v>
      </c>
      <c r="H722" s="239"/>
      <c r="I722" s="239"/>
    </row>
    <row r="723" spans="3:9" x14ac:dyDescent="0.4">
      <c r="C723" s="773"/>
      <c r="D723" s="241" t="s">
        <v>846</v>
      </c>
      <c r="E723" s="242">
        <v>718</v>
      </c>
      <c r="F723" s="226">
        <v>8259</v>
      </c>
      <c r="G723" s="226">
        <v>16</v>
      </c>
      <c r="H723" s="239"/>
      <c r="I723" s="239"/>
    </row>
    <row r="724" spans="3:9" x14ac:dyDescent="0.4">
      <c r="C724" s="773"/>
      <c r="D724" s="241" t="s">
        <v>847</v>
      </c>
      <c r="E724" s="242">
        <v>719</v>
      </c>
      <c r="F724" s="226">
        <v>8751</v>
      </c>
      <c r="G724" s="226">
        <v>161</v>
      </c>
      <c r="H724" s="239"/>
      <c r="I724" s="239"/>
    </row>
    <row r="725" spans="3:9" x14ac:dyDescent="0.4">
      <c r="C725" s="773"/>
      <c r="D725" s="241" t="s">
        <v>848</v>
      </c>
      <c r="E725" s="242">
        <v>720</v>
      </c>
      <c r="F725" s="226">
        <v>9422</v>
      </c>
      <c r="G725" s="226">
        <v>34</v>
      </c>
      <c r="H725" s="239"/>
      <c r="I725" s="239"/>
    </row>
    <row r="726" spans="3:9" x14ac:dyDescent="0.4">
      <c r="C726" s="773"/>
      <c r="D726" s="241" t="s">
        <v>849</v>
      </c>
      <c r="E726" s="242">
        <v>721</v>
      </c>
      <c r="F726" s="226">
        <v>10310</v>
      </c>
      <c r="G726" s="226">
        <v>21</v>
      </c>
      <c r="H726" s="239"/>
      <c r="I726" s="239"/>
    </row>
    <row r="727" spans="3:9" x14ac:dyDescent="0.4">
      <c r="C727" s="773"/>
      <c r="D727" s="241" t="s">
        <v>850</v>
      </c>
      <c r="E727" s="244">
        <v>722</v>
      </c>
      <c r="F727" s="226">
        <v>10780</v>
      </c>
      <c r="G727" s="226">
        <v>55</v>
      </c>
      <c r="H727" s="239"/>
      <c r="I727" s="239"/>
    </row>
    <row r="728" spans="3:9" x14ac:dyDescent="0.4">
      <c r="C728" s="773"/>
      <c r="D728" s="241" t="s">
        <v>851</v>
      </c>
      <c r="E728" s="244">
        <v>723</v>
      </c>
      <c r="F728" s="226">
        <v>11385</v>
      </c>
      <c r="G728" s="226">
        <v>41</v>
      </c>
      <c r="H728" s="239"/>
      <c r="I728" s="239"/>
    </row>
    <row r="729" spans="3:9" x14ac:dyDescent="0.4">
      <c r="C729" s="773"/>
      <c r="D729" s="241" t="s">
        <v>852</v>
      </c>
      <c r="E729" s="242">
        <v>724</v>
      </c>
      <c r="F729" s="226">
        <v>11326</v>
      </c>
      <c r="G729" s="226">
        <v>75</v>
      </c>
      <c r="H729" s="239"/>
      <c r="I729" s="239"/>
    </row>
    <row r="730" spans="3:9" x14ac:dyDescent="0.4">
      <c r="C730" s="773"/>
      <c r="D730" s="241" t="s">
        <v>853</v>
      </c>
      <c r="E730" s="242">
        <v>725</v>
      </c>
      <c r="F730" s="226">
        <v>9951</v>
      </c>
      <c r="G730" s="226">
        <v>71</v>
      </c>
      <c r="H730" s="239"/>
      <c r="I730" s="239"/>
    </row>
    <row r="731" spans="3:9" x14ac:dyDescent="0.4">
      <c r="C731" s="773"/>
      <c r="D731" s="241" t="s">
        <v>854</v>
      </c>
      <c r="E731" s="242">
        <v>726</v>
      </c>
      <c r="F731" s="226">
        <v>9175</v>
      </c>
      <c r="G731" s="226">
        <v>96</v>
      </c>
      <c r="H731" s="239"/>
      <c r="I731" s="239"/>
    </row>
    <row r="732" spans="3:9" x14ac:dyDescent="0.4">
      <c r="C732" s="773"/>
      <c r="D732" s="241" t="s">
        <v>855</v>
      </c>
      <c r="E732" s="242">
        <v>727</v>
      </c>
      <c r="F732" s="226">
        <v>8205</v>
      </c>
      <c r="G732" s="226">
        <v>88</v>
      </c>
      <c r="H732" s="239"/>
      <c r="I732" s="239"/>
    </row>
    <row r="733" spans="3:9" x14ac:dyDescent="0.4">
      <c r="C733" s="773"/>
      <c r="D733" s="241" t="s">
        <v>856</v>
      </c>
      <c r="E733" s="242">
        <v>728</v>
      </c>
      <c r="F733" s="226">
        <v>7368</v>
      </c>
      <c r="G733" s="226">
        <v>135</v>
      </c>
      <c r="H733" s="239"/>
      <c r="I733" s="239"/>
    </row>
    <row r="734" spans="3:9" x14ac:dyDescent="0.4">
      <c r="C734" s="773"/>
      <c r="D734" s="241" t="s">
        <v>857</v>
      </c>
      <c r="E734" s="242">
        <v>729</v>
      </c>
      <c r="F734" s="226">
        <v>5628</v>
      </c>
      <c r="G734" s="226">
        <v>118</v>
      </c>
      <c r="H734" s="239"/>
      <c r="I734" s="239"/>
    </row>
    <row r="735" spans="3:9" x14ac:dyDescent="0.4">
      <c r="C735" s="773"/>
      <c r="D735" s="241" t="s">
        <v>858</v>
      </c>
      <c r="E735" s="244">
        <v>730</v>
      </c>
      <c r="F735" s="226">
        <v>4391</v>
      </c>
      <c r="G735" s="226">
        <v>179</v>
      </c>
      <c r="H735" s="239"/>
      <c r="I735" s="239"/>
    </row>
    <row r="736" spans="3:9" x14ac:dyDescent="0.4">
      <c r="C736" s="773"/>
      <c r="D736" s="241" t="s">
        <v>859</v>
      </c>
      <c r="E736" s="244">
        <v>731</v>
      </c>
      <c r="F736" s="226">
        <v>3293</v>
      </c>
      <c r="G736" s="226">
        <v>273</v>
      </c>
      <c r="H736" s="239"/>
      <c r="I736" s="239"/>
    </row>
    <row r="737" spans="3:9" x14ac:dyDescent="0.4">
      <c r="C737" s="773"/>
      <c r="D737" s="227" t="s">
        <v>860</v>
      </c>
      <c r="E737" s="242">
        <v>732</v>
      </c>
      <c r="F737" s="226">
        <v>3059</v>
      </c>
      <c r="G737" s="226">
        <v>964</v>
      </c>
      <c r="H737" s="239"/>
      <c r="I737" s="239"/>
    </row>
    <row r="738" spans="3:9" x14ac:dyDescent="0.4">
      <c r="C738" s="773"/>
      <c r="D738" s="227"/>
      <c r="E738" s="242">
        <v>733</v>
      </c>
      <c r="F738" s="246"/>
      <c r="G738" s="246"/>
      <c r="H738" s="239"/>
      <c r="I738" s="239"/>
    </row>
    <row r="739" spans="3:9" x14ac:dyDescent="0.4">
      <c r="C739" s="773"/>
      <c r="D739" s="227"/>
      <c r="E739" s="242">
        <v>734</v>
      </c>
      <c r="F739" s="246"/>
      <c r="G739" s="246"/>
      <c r="H739" s="239"/>
      <c r="I739" s="239"/>
    </row>
    <row r="740" spans="3:9" x14ac:dyDescent="0.4">
      <c r="C740" s="773"/>
      <c r="D740" s="227"/>
      <c r="E740" s="242">
        <v>735</v>
      </c>
      <c r="F740" s="246"/>
      <c r="G740" s="246"/>
      <c r="H740" s="239"/>
      <c r="I740" s="239"/>
    </row>
    <row r="741" spans="3:9" x14ac:dyDescent="0.4">
      <c r="C741" s="772" t="s">
        <v>895</v>
      </c>
      <c r="D741" s="241" t="s">
        <v>845</v>
      </c>
      <c r="E741" s="242">
        <v>736</v>
      </c>
      <c r="F741" s="226">
        <v>9031</v>
      </c>
      <c r="G741" s="226">
        <v>31</v>
      </c>
      <c r="H741" s="239"/>
      <c r="I741" s="239"/>
    </row>
    <row r="742" spans="3:9" x14ac:dyDescent="0.4">
      <c r="C742" s="773"/>
      <c r="D742" s="243" t="s">
        <v>647</v>
      </c>
      <c r="E742" s="242">
        <v>737</v>
      </c>
      <c r="F742" s="226">
        <v>9078</v>
      </c>
      <c r="G742" s="226">
        <v>3</v>
      </c>
      <c r="H742" s="239"/>
      <c r="I742" s="239"/>
    </row>
    <row r="743" spans="3:9" x14ac:dyDescent="0.4">
      <c r="C743" s="773"/>
      <c r="D743" s="245" t="s">
        <v>648</v>
      </c>
      <c r="E743" s="244">
        <v>738</v>
      </c>
      <c r="F743" s="226">
        <v>9041</v>
      </c>
      <c r="G743" s="226">
        <v>8</v>
      </c>
      <c r="H743" s="239"/>
      <c r="I743" s="239"/>
    </row>
    <row r="744" spans="3:9" x14ac:dyDescent="0.4">
      <c r="C744" s="773"/>
      <c r="D744" s="241" t="s">
        <v>846</v>
      </c>
      <c r="E744" s="244">
        <v>739</v>
      </c>
      <c r="F744" s="226">
        <v>9954</v>
      </c>
      <c r="G744" s="226">
        <v>16</v>
      </c>
      <c r="H744" s="239"/>
      <c r="I744" s="239"/>
    </row>
    <row r="745" spans="3:9" x14ac:dyDescent="0.4">
      <c r="C745" s="773"/>
      <c r="D745" s="241" t="s">
        <v>847</v>
      </c>
      <c r="E745" s="242">
        <v>740</v>
      </c>
      <c r="F745" s="226">
        <v>10168</v>
      </c>
      <c r="G745" s="226">
        <v>26</v>
      </c>
      <c r="H745" s="239"/>
      <c r="I745" s="239"/>
    </row>
    <row r="746" spans="3:9" x14ac:dyDescent="0.4">
      <c r="C746" s="773"/>
      <c r="D746" s="241" t="s">
        <v>848</v>
      </c>
      <c r="E746" s="242">
        <v>741</v>
      </c>
      <c r="F746" s="226">
        <v>9852</v>
      </c>
      <c r="G746" s="226">
        <v>52</v>
      </c>
      <c r="H746" s="239"/>
      <c r="I746" s="239"/>
    </row>
    <row r="747" spans="3:9" x14ac:dyDescent="0.4">
      <c r="C747" s="773"/>
      <c r="D747" s="241" t="s">
        <v>849</v>
      </c>
      <c r="E747" s="242">
        <v>742</v>
      </c>
      <c r="F747" s="226">
        <v>10388</v>
      </c>
      <c r="G747" s="226">
        <v>60</v>
      </c>
      <c r="H747" s="239"/>
      <c r="I747" s="239"/>
    </row>
    <row r="748" spans="3:9" x14ac:dyDescent="0.4">
      <c r="C748" s="773"/>
      <c r="D748" s="241" t="s">
        <v>850</v>
      </c>
      <c r="E748" s="242">
        <v>743</v>
      </c>
      <c r="F748" s="226">
        <v>10221</v>
      </c>
      <c r="G748" s="226">
        <v>62</v>
      </c>
      <c r="H748" s="239"/>
      <c r="I748" s="239"/>
    </row>
    <row r="749" spans="3:9" x14ac:dyDescent="0.4">
      <c r="C749" s="773"/>
      <c r="D749" s="241" t="s">
        <v>851</v>
      </c>
      <c r="E749" s="242">
        <v>744</v>
      </c>
      <c r="F749" s="226">
        <v>10428</v>
      </c>
      <c r="G749" s="226">
        <v>67</v>
      </c>
      <c r="H749" s="239"/>
      <c r="I749" s="239"/>
    </row>
    <row r="750" spans="3:9" x14ac:dyDescent="0.4">
      <c r="C750" s="773"/>
      <c r="D750" s="241" t="s">
        <v>852</v>
      </c>
      <c r="E750" s="242">
        <v>745</v>
      </c>
      <c r="F750" s="226">
        <v>10937</v>
      </c>
      <c r="G750" s="226">
        <v>84</v>
      </c>
      <c r="H750" s="239"/>
      <c r="I750" s="239"/>
    </row>
    <row r="751" spans="3:9" x14ac:dyDescent="0.4">
      <c r="C751" s="773"/>
      <c r="D751" s="241" t="s">
        <v>853</v>
      </c>
      <c r="E751" s="244">
        <v>746</v>
      </c>
      <c r="F751" s="226">
        <v>10879</v>
      </c>
      <c r="G751" s="226">
        <v>82</v>
      </c>
      <c r="H751" s="239"/>
      <c r="I751" s="239"/>
    </row>
    <row r="752" spans="3:9" x14ac:dyDescent="0.4">
      <c r="C752" s="773"/>
      <c r="D752" s="241" t="s">
        <v>854</v>
      </c>
      <c r="E752" s="244">
        <v>747</v>
      </c>
      <c r="F752" s="226">
        <v>10413</v>
      </c>
      <c r="G752" s="226">
        <v>92</v>
      </c>
      <c r="H752" s="239"/>
      <c r="I752" s="239"/>
    </row>
    <row r="753" spans="3:9" x14ac:dyDescent="0.4">
      <c r="C753" s="773"/>
      <c r="D753" s="241" t="s">
        <v>855</v>
      </c>
      <c r="E753" s="242">
        <v>748</v>
      </c>
      <c r="F753" s="226">
        <v>9255</v>
      </c>
      <c r="G753" s="226">
        <v>85</v>
      </c>
      <c r="H753" s="239"/>
      <c r="I753" s="239"/>
    </row>
    <row r="754" spans="3:9" x14ac:dyDescent="0.4">
      <c r="C754" s="773"/>
      <c r="D754" s="241" t="s">
        <v>856</v>
      </c>
      <c r="E754" s="242">
        <v>749</v>
      </c>
      <c r="F754" s="226">
        <v>7800</v>
      </c>
      <c r="G754" s="226">
        <v>123</v>
      </c>
      <c r="H754" s="239"/>
      <c r="I754" s="239"/>
    </row>
    <row r="755" spans="3:9" x14ac:dyDescent="0.4">
      <c r="C755" s="773"/>
      <c r="D755" s="241" t="s">
        <v>857</v>
      </c>
      <c r="E755" s="242">
        <v>750</v>
      </c>
      <c r="F755" s="226">
        <v>5253</v>
      </c>
      <c r="G755" s="226">
        <v>162</v>
      </c>
      <c r="H755" s="239"/>
      <c r="I755" s="239"/>
    </row>
    <row r="756" spans="3:9" x14ac:dyDescent="0.4">
      <c r="C756" s="773"/>
      <c r="D756" s="241" t="s">
        <v>858</v>
      </c>
      <c r="E756" s="242">
        <v>751</v>
      </c>
      <c r="F756" s="226">
        <v>3902</v>
      </c>
      <c r="G756" s="226">
        <v>217</v>
      </c>
      <c r="H756" s="239"/>
      <c r="I756" s="239"/>
    </row>
    <row r="757" spans="3:9" x14ac:dyDescent="0.4">
      <c r="C757" s="773"/>
      <c r="D757" s="241" t="s">
        <v>859</v>
      </c>
      <c r="E757" s="242">
        <v>752</v>
      </c>
      <c r="F757" s="226">
        <v>2543</v>
      </c>
      <c r="G757" s="226">
        <v>339</v>
      </c>
      <c r="H757" s="239"/>
      <c r="I757" s="239"/>
    </row>
    <row r="758" spans="3:9" x14ac:dyDescent="0.4">
      <c r="C758" s="773"/>
      <c r="D758" s="227" t="s">
        <v>860</v>
      </c>
      <c r="E758" s="242">
        <v>753</v>
      </c>
      <c r="F758" s="226">
        <v>2118</v>
      </c>
      <c r="G758" s="226">
        <v>1062</v>
      </c>
      <c r="H758" s="239"/>
      <c r="I758" s="239"/>
    </row>
    <row r="759" spans="3:9" x14ac:dyDescent="0.4">
      <c r="C759" s="773"/>
      <c r="D759" s="227"/>
      <c r="E759" s="244">
        <v>754</v>
      </c>
      <c r="F759" s="246"/>
      <c r="G759" s="246"/>
      <c r="H759" s="239"/>
      <c r="I759" s="239"/>
    </row>
    <row r="760" spans="3:9" x14ac:dyDescent="0.4">
      <c r="C760" s="773"/>
      <c r="D760" s="227"/>
      <c r="E760" s="244">
        <v>755</v>
      </c>
      <c r="F760" s="246"/>
      <c r="G760" s="246"/>
      <c r="H760" s="239"/>
      <c r="I760" s="239"/>
    </row>
    <row r="761" spans="3:9" x14ac:dyDescent="0.4">
      <c r="C761" s="773"/>
      <c r="D761" s="227"/>
      <c r="E761" s="242">
        <v>756</v>
      </c>
      <c r="F761" s="246"/>
      <c r="G761" s="246"/>
      <c r="H761" s="239"/>
      <c r="I761" s="239"/>
    </row>
    <row r="762" spans="3:9" x14ac:dyDescent="0.4">
      <c r="C762" s="772" t="s">
        <v>896</v>
      </c>
      <c r="D762" s="241" t="s">
        <v>845</v>
      </c>
      <c r="E762" s="242">
        <v>757</v>
      </c>
      <c r="F762" s="226">
        <v>4334</v>
      </c>
      <c r="G762" s="226">
        <v>0</v>
      </c>
      <c r="H762" s="239"/>
      <c r="I762" s="239"/>
    </row>
    <row r="763" spans="3:9" x14ac:dyDescent="0.4">
      <c r="C763" s="773"/>
      <c r="D763" s="243" t="s">
        <v>647</v>
      </c>
      <c r="E763" s="242">
        <v>758</v>
      </c>
      <c r="F763" s="226">
        <v>4550</v>
      </c>
      <c r="G763" s="226">
        <v>0</v>
      </c>
      <c r="H763" s="239"/>
      <c r="I763" s="239"/>
    </row>
    <row r="764" spans="3:9" x14ac:dyDescent="0.4">
      <c r="C764" s="773"/>
      <c r="D764" s="245" t="s">
        <v>648</v>
      </c>
      <c r="E764" s="242">
        <v>759</v>
      </c>
      <c r="F764" s="226">
        <v>4322</v>
      </c>
      <c r="G764" s="226">
        <v>3</v>
      </c>
      <c r="H764" s="239"/>
      <c r="I764" s="239"/>
    </row>
    <row r="765" spans="3:9" x14ac:dyDescent="0.4">
      <c r="C765" s="773"/>
      <c r="D765" s="241" t="s">
        <v>846</v>
      </c>
      <c r="E765" s="242">
        <v>760</v>
      </c>
      <c r="F765" s="226">
        <v>4371</v>
      </c>
      <c r="G765" s="226">
        <v>51</v>
      </c>
      <c r="H765" s="239"/>
      <c r="I765" s="239"/>
    </row>
    <row r="766" spans="3:9" x14ac:dyDescent="0.4">
      <c r="C766" s="773"/>
      <c r="D766" s="241" t="s">
        <v>847</v>
      </c>
      <c r="E766" s="242">
        <v>761</v>
      </c>
      <c r="F766" s="226">
        <v>4625</v>
      </c>
      <c r="G766" s="226">
        <v>208</v>
      </c>
      <c r="H766" s="239"/>
      <c r="I766" s="239"/>
    </row>
    <row r="767" spans="3:9" x14ac:dyDescent="0.4">
      <c r="C767" s="773"/>
      <c r="D767" s="241" t="s">
        <v>848</v>
      </c>
      <c r="E767" s="244">
        <v>762</v>
      </c>
      <c r="F767" s="226">
        <v>4492</v>
      </c>
      <c r="G767" s="226">
        <v>83</v>
      </c>
      <c r="H767" s="239"/>
      <c r="I767" s="239"/>
    </row>
    <row r="768" spans="3:9" x14ac:dyDescent="0.4">
      <c r="C768" s="773"/>
      <c r="D768" s="241" t="s">
        <v>849</v>
      </c>
      <c r="E768" s="244">
        <v>763</v>
      </c>
      <c r="F768" s="226">
        <v>4406</v>
      </c>
      <c r="G768" s="226">
        <v>54</v>
      </c>
      <c r="H768" s="239"/>
      <c r="I768" s="239"/>
    </row>
    <row r="769" spans="3:9" x14ac:dyDescent="0.4">
      <c r="C769" s="773"/>
      <c r="D769" s="241" t="s">
        <v>850</v>
      </c>
      <c r="E769" s="242">
        <v>764</v>
      </c>
      <c r="F769" s="226">
        <v>3983</v>
      </c>
      <c r="G769" s="226">
        <v>49</v>
      </c>
      <c r="H769" s="239"/>
      <c r="I769" s="239"/>
    </row>
    <row r="770" spans="3:9" x14ac:dyDescent="0.4">
      <c r="C770" s="773"/>
      <c r="D770" s="241" t="s">
        <v>851</v>
      </c>
      <c r="E770" s="242">
        <v>765</v>
      </c>
      <c r="F770" s="226">
        <v>4162</v>
      </c>
      <c r="G770" s="226">
        <v>73</v>
      </c>
      <c r="H770" s="239"/>
      <c r="I770" s="239"/>
    </row>
    <row r="771" spans="3:9" x14ac:dyDescent="0.4">
      <c r="C771" s="773"/>
      <c r="D771" s="241" t="s">
        <v>852</v>
      </c>
      <c r="E771" s="242">
        <v>766</v>
      </c>
      <c r="F771" s="226">
        <v>4533</v>
      </c>
      <c r="G771" s="226">
        <v>79</v>
      </c>
      <c r="H771" s="239"/>
      <c r="I771" s="239"/>
    </row>
    <row r="772" spans="3:9" x14ac:dyDescent="0.4">
      <c r="C772" s="773"/>
      <c r="D772" s="241" t="s">
        <v>853</v>
      </c>
      <c r="E772" s="242">
        <v>767</v>
      </c>
      <c r="F772" s="226">
        <v>4847</v>
      </c>
      <c r="G772" s="226">
        <v>90</v>
      </c>
      <c r="H772" s="239"/>
      <c r="I772" s="239"/>
    </row>
    <row r="773" spans="3:9" x14ac:dyDescent="0.4">
      <c r="C773" s="773"/>
      <c r="D773" s="241" t="s">
        <v>854</v>
      </c>
      <c r="E773" s="242">
        <v>768</v>
      </c>
      <c r="F773" s="226">
        <v>5009</v>
      </c>
      <c r="G773" s="226">
        <v>78</v>
      </c>
      <c r="H773" s="239"/>
      <c r="I773" s="239"/>
    </row>
    <row r="774" spans="3:9" x14ac:dyDescent="0.4">
      <c r="C774" s="773"/>
      <c r="D774" s="241" t="s">
        <v>855</v>
      </c>
      <c r="E774" s="242">
        <v>769</v>
      </c>
      <c r="F774" s="226">
        <v>4571</v>
      </c>
      <c r="G774" s="226">
        <v>71</v>
      </c>
      <c r="H774" s="239"/>
      <c r="I774" s="239"/>
    </row>
    <row r="775" spans="3:9" x14ac:dyDescent="0.4">
      <c r="C775" s="773"/>
      <c r="D775" s="241" t="s">
        <v>856</v>
      </c>
      <c r="E775" s="244">
        <v>770</v>
      </c>
      <c r="F775" s="226">
        <v>3976</v>
      </c>
      <c r="G775" s="226">
        <v>111</v>
      </c>
      <c r="H775" s="239"/>
      <c r="I775" s="239"/>
    </row>
    <row r="776" spans="3:9" x14ac:dyDescent="0.4">
      <c r="C776" s="773"/>
      <c r="D776" s="241" t="s">
        <v>857</v>
      </c>
      <c r="E776" s="244">
        <v>771</v>
      </c>
      <c r="F776" s="226">
        <v>2909</v>
      </c>
      <c r="G776" s="226">
        <v>79</v>
      </c>
      <c r="H776" s="239"/>
      <c r="I776" s="239"/>
    </row>
    <row r="777" spans="3:9" x14ac:dyDescent="0.4">
      <c r="C777" s="773"/>
      <c r="D777" s="241" t="s">
        <v>858</v>
      </c>
      <c r="E777" s="242">
        <v>772</v>
      </c>
      <c r="F777" s="226">
        <v>2261</v>
      </c>
      <c r="G777" s="226">
        <v>149</v>
      </c>
      <c r="H777" s="239"/>
      <c r="I777" s="239"/>
    </row>
    <row r="778" spans="3:9" x14ac:dyDescent="0.4">
      <c r="C778" s="773"/>
      <c r="D778" s="241" t="s">
        <v>859</v>
      </c>
      <c r="E778" s="242">
        <v>773</v>
      </c>
      <c r="F778" s="226">
        <v>1455</v>
      </c>
      <c r="G778" s="226">
        <v>237</v>
      </c>
      <c r="H778" s="239"/>
      <c r="I778" s="239"/>
    </row>
    <row r="779" spans="3:9" x14ac:dyDescent="0.4">
      <c r="C779" s="773"/>
      <c r="D779" s="227" t="s">
        <v>860</v>
      </c>
      <c r="E779" s="242">
        <v>774</v>
      </c>
      <c r="F779" s="226">
        <v>1229</v>
      </c>
      <c r="G779" s="226">
        <v>559</v>
      </c>
      <c r="H779" s="239"/>
      <c r="I779" s="239"/>
    </row>
    <row r="780" spans="3:9" x14ac:dyDescent="0.4">
      <c r="C780" s="773"/>
      <c r="D780" s="227"/>
      <c r="E780" s="242">
        <v>775</v>
      </c>
      <c r="F780" s="246"/>
      <c r="G780" s="246"/>
      <c r="H780" s="239"/>
      <c r="I780" s="239"/>
    </row>
    <row r="781" spans="3:9" x14ac:dyDescent="0.4">
      <c r="C781" s="773"/>
      <c r="D781" s="227"/>
      <c r="E781" s="242">
        <v>776</v>
      </c>
      <c r="F781" s="246"/>
      <c r="G781" s="246"/>
      <c r="H781" s="239"/>
      <c r="I781" s="239"/>
    </row>
    <row r="782" spans="3:9" x14ac:dyDescent="0.4">
      <c r="C782" s="773"/>
      <c r="D782" s="227"/>
      <c r="E782" s="242">
        <v>777</v>
      </c>
      <c r="F782" s="246"/>
      <c r="G782" s="246"/>
      <c r="H782" s="239"/>
      <c r="I782" s="239"/>
    </row>
    <row r="783" spans="3:9" x14ac:dyDescent="0.4">
      <c r="C783" s="772" t="s">
        <v>897</v>
      </c>
      <c r="D783" s="241" t="s">
        <v>845</v>
      </c>
      <c r="E783" s="244">
        <v>778</v>
      </c>
      <c r="F783" s="226">
        <v>340</v>
      </c>
      <c r="G783" s="226">
        <v>0</v>
      </c>
      <c r="H783" s="239"/>
      <c r="I783" s="239"/>
    </row>
    <row r="784" spans="3:9" x14ac:dyDescent="0.4">
      <c r="C784" s="773"/>
      <c r="D784" s="243" t="s">
        <v>647</v>
      </c>
      <c r="E784" s="244">
        <v>779</v>
      </c>
      <c r="F784" s="226">
        <v>404</v>
      </c>
      <c r="G784" s="226">
        <v>0</v>
      </c>
      <c r="H784" s="239"/>
      <c r="I784" s="239"/>
    </row>
    <row r="785" spans="3:9" x14ac:dyDescent="0.4">
      <c r="C785" s="773"/>
      <c r="D785" s="245" t="s">
        <v>648</v>
      </c>
      <c r="E785" s="242">
        <v>780</v>
      </c>
      <c r="F785" s="226">
        <v>454</v>
      </c>
      <c r="G785" s="226">
        <v>0</v>
      </c>
      <c r="H785" s="239"/>
      <c r="I785" s="239"/>
    </row>
    <row r="786" spans="3:9" x14ac:dyDescent="0.4">
      <c r="C786" s="773"/>
      <c r="D786" s="241" t="s">
        <v>846</v>
      </c>
      <c r="E786" s="242">
        <v>781</v>
      </c>
      <c r="F786" s="226">
        <v>387</v>
      </c>
      <c r="G786" s="226">
        <v>0</v>
      </c>
      <c r="H786" s="239"/>
      <c r="I786" s="239"/>
    </row>
    <row r="787" spans="3:9" x14ac:dyDescent="0.4">
      <c r="C787" s="773"/>
      <c r="D787" s="241" t="s">
        <v>847</v>
      </c>
      <c r="E787" s="242">
        <v>782</v>
      </c>
      <c r="F787" s="226">
        <v>227</v>
      </c>
      <c r="G787" s="226">
        <v>8</v>
      </c>
      <c r="H787" s="239"/>
      <c r="I787" s="239"/>
    </row>
    <row r="788" spans="3:9" x14ac:dyDescent="0.4">
      <c r="C788" s="773"/>
      <c r="D788" s="241" t="s">
        <v>848</v>
      </c>
      <c r="E788" s="242">
        <v>783</v>
      </c>
      <c r="F788" s="226">
        <v>234</v>
      </c>
      <c r="G788" s="226">
        <v>0</v>
      </c>
      <c r="H788" s="239"/>
      <c r="I788" s="239"/>
    </row>
    <row r="789" spans="3:9" x14ac:dyDescent="0.4">
      <c r="C789" s="773"/>
      <c r="D789" s="241" t="s">
        <v>849</v>
      </c>
      <c r="E789" s="242">
        <v>784</v>
      </c>
      <c r="F789" s="226">
        <v>286</v>
      </c>
      <c r="G789" s="226">
        <v>0</v>
      </c>
      <c r="H789" s="239"/>
      <c r="I789" s="239"/>
    </row>
    <row r="790" spans="3:9" x14ac:dyDescent="0.4">
      <c r="C790" s="773"/>
      <c r="D790" s="241" t="s">
        <v>850</v>
      </c>
      <c r="E790" s="242">
        <v>785</v>
      </c>
      <c r="F790" s="226">
        <v>317</v>
      </c>
      <c r="G790" s="226">
        <v>0</v>
      </c>
      <c r="H790" s="239"/>
      <c r="I790" s="239"/>
    </row>
    <row r="791" spans="3:9" x14ac:dyDescent="0.4">
      <c r="C791" s="773"/>
      <c r="D791" s="241" t="s">
        <v>851</v>
      </c>
      <c r="E791" s="244">
        <v>786</v>
      </c>
      <c r="F791" s="226">
        <v>394</v>
      </c>
      <c r="G791" s="226">
        <v>4</v>
      </c>
      <c r="H791" s="239"/>
      <c r="I791" s="239"/>
    </row>
    <row r="792" spans="3:9" x14ac:dyDescent="0.4">
      <c r="C792" s="773"/>
      <c r="D792" s="241" t="s">
        <v>852</v>
      </c>
      <c r="E792" s="244">
        <v>787</v>
      </c>
      <c r="F792" s="226">
        <v>490</v>
      </c>
      <c r="G792" s="226">
        <v>6</v>
      </c>
      <c r="H792" s="239"/>
      <c r="I792" s="239"/>
    </row>
    <row r="793" spans="3:9" x14ac:dyDescent="0.4">
      <c r="C793" s="773"/>
      <c r="D793" s="241" t="s">
        <v>853</v>
      </c>
      <c r="E793" s="242">
        <v>788</v>
      </c>
      <c r="F793" s="226">
        <v>561</v>
      </c>
      <c r="G793" s="226">
        <v>0</v>
      </c>
      <c r="H793" s="239"/>
      <c r="I793" s="239"/>
    </row>
    <row r="794" spans="3:9" x14ac:dyDescent="0.4">
      <c r="C794" s="773"/>
      <c r="D794" s="241" t="s">
        <v>854</v>
      </c>
      <c r="E794" s="242">
        <v>789</v>
      </c>
      <c r="F794" s="226">
        <v>688</v>
      </c>
      <c r="G794" s="226">
        <v>0</v>
      </c>
      <c r="H794" s="239"/>
      <c r="I794" s="239"/>
    </row>
    <row r="795" spans="3:9" x14ac:dyDescent="0.4">
      <c r="C795" s="773"/>
      <c r="D795" s="241" t="s">
        <v>855</v>
      </c>
      <c r="E795" s="242">
        <v>790</v>
      </c>
      <c r="F795" s="226">
        <v>626</v>
      </c>
      <c r="G795" s="226">
        <v>0</v>
      </c>
      <c r="H795" s="239"/>
      <c r="I795" s="239"/>
    </row>
    <row r="796" spans="3:9" x14ac:dyDescent="0.4">
      <c r="C796" s="773"/>
      <c r="D796" s="241" t="s">
        <v>856</v>
      </c>
      <c r="E796" s="242">
        <v>791</v>
      </c>
      <c r="F796" s="226">
        <v>649</v>
      </c>
      <c r="G796" s="226">
        <v>10</v>
      </c>
      <c r="H796" s="239"/>
      <c r="I796" s="239"/>
    </row>
    <row r="797" spans="3:9" x14ac:dyDescent="0.4">
      <c r="C797" s="773"/>
      <c r="D797" s="241" t="s">
        <v>857</v>
      </c>
      <c r="E797" s="242">
        <v>792</v>
      </c>
      <c r="F797" s="226">
        <v>453</v>
      </c>
      <c r="G797" s="226">
        <v>5</v>
      </c>
      <c r="H797" s="239"/>
      <c r="I797" s="239"/>
    </row>
    <row r="798" spans="3:9" x14ac:dyDescent="0.4">
      <c r="C798" s="773"/>
      <c r="D798" s="241" t="s">
        <v>858</v>
      </c>
      <c r="E798" s="242">
        <v>793</v>
      </c>
      <c r="F798" s="226">
        <v>328</v>
      </c>
      <c r="G798" s="226">
        <v>8</v>
      </c>
      <c r="H798" s="239"/>
      <c r="I798" s="239"/>
    </row>
    <row r="799" spans="3:9" x14ac:dyDescent="0.4">
      <c r="C799" s="773"/>
      <c r="D799" s="241" t="s">
        <v>859</v>
      </c>
      <c r="E799" s="244">
        <v>794</v>
      </c>
      <c r="F799" s="226">
        <v>231</v>
      </c>
      <c r="G799" s="226">
        <v>14</v>
      </c>
      <c r="H799" s="239"/>
      <c r="I799" s="239"/>
    </row>
    <row r="800" spans="3:9" x14ac:dyDescent="0.4">
      <c r="C800" s="773"/>
      <c r="D800" s="227" t="s">
        <v>860</v>
      </c>
      <c r="E800" s="244">
        <v>795</v>
      </c>
      <c r="F800" s="226">
        <v>190</v>
      </c>
      <c r="G800" s="226">
        <v>53</v>
      </c>
      <c r="H800" s="239"/>
      <c r="I800" s="239"/>
    </row>
    <row r="801" spans="3:9" x14ac:dyDescent="0.4">
      <c r="C801" s="773"/>
      <c r="D801" s="227"/>
      <c r="E801" s="242">
        <v>796</v>
      </c>
      <c r="F801" s="246"/>
      <c r="G801" s="246"/>
      <c r="H801" s="239"/>
      <c r="I801" s="239"/>
    </row>
    <row r="802" spans="3:9" x14ac:dyDescent="0.4">
      <c r="C802" s="773"/>
      <c r="D802" s="227"/>
      <c r="E802" s="242">
        <v>797</v>
      </c>
      <c r="F802" s="246"/>
      <c r="G802" s="246"/>
      <c r="H802" s="239"/>
      <c r="I802" s="239"/>
    </row>
    <row r="803" spans="3:9" x14ac:dyDescent="0.4">
      <c r="C803" s="773"/>
      <c r="D803" s="227"/>
      <c r="E803" s="242">
        <v>798</v>
      </c>
      <c r="F803" s="246"/>
      <c r="G803" s="246"/>
      <c r="H803" s="239"/>
      <c r="I803" s="239"/>
    </row>
    <row r="804" spans="3:9" x14ac:dyDescent="0.4">
      <c r="C804" s="772" t="s">
        <v>898</v>
      </c>
      <c r="D804" s="241" t="s">
        <v>845</v>
      </c>
      <c r="E804" s="242">
        <v>799</v>
      </c>
      <c r="F804" s="226">
        <v>2867</v>
      </c>
      <c r="G804" s="226">
        <v>0</v>
      </c>
      <c r="H804" s="239"/>
      <c r="I804" s="239"/>
    </row>
    <row r="805" spans="3:9" x14ac:dyDescent="0.4">
      <c r="C805" s="773"/>
      <c r="D805" s="243" t="s">
        <v>647</v>
      </c>
      <c r="E805" s="242">
        <v>800</v>
      </c>
      <c r="F805" s="226">
        <v>3240</v>
      </c>
      <c r="G805" s="226">
        <v>0</v>
      </c>
      <c r="H805" s="239"/>
      <c r="I805" s="239"/>
    </row>
    <row r="806" spans="3:9" x14ac:dyDescent="0.4">
      <c r="C806" s="773"/>
      <c r="D806" s="245" t="s">
        <v>648</v>
      </c>
      <c r="E806" s="242">
        <v>801</v>
      </c>
      <c r="F806" s="226">
        <v>3249</v>
      </c>
      <c r="G806" s="226">
        <v>0</v>
      </c>
      <c r="H806" s="239"/>
      <c r="I806" s="239"/>
    </row>
    <row r="807" spans="3:9" x14ac:dyDescent="0.4">
      <c r="C807" s="773"/>
      <c r="D807" s="241" t="s">
        <v>846</v>
      </c>
      <c r="E807" s="244">
        <v>802</v>
      </c>
      <c r="F807" s="226">
        <v>2888</v>
      </c>
      <c r="G807" s="226">
        <v>54</v>
      </c>
      <c r="H807" s="239"/>
      <c r="I807" s="239"/>
    </row>
    <row r="808" spans="3:9" x14ac:dyDescent="0.4">
      <c r="C808" s="773"/>
      <c r="D808" s="241" t="s">
        <v>847</v>
      </c>
      <c r="E808" s="244">
        <v>803</v>
      </c>
      <c r="F808" s="226">
        <v>2086</v>
      </c>
      <c r="G808" s="226">
        <v>48</v>
      </c>
      <c r="H808" s="239"/>
      <c r="I808" s="239"/>
    </row>
    <row r="809" spans="3:9" x14ac:dyDescent="0.4">
      <c r="C809" s="773"/>
      <c r="D809" s="241" t="s">
        <v>848</v>
      </c>
      <c r="E809" s="242">
        <v>804</v>
      </c>
      <c r="F809" s="226">
        <v>1724</v>
      </c>
      <c r="G809" s="226">
        <v>31</v>
      </c>
      <c r="H809" s="239"/>
      <c r="I809" s="239"/>
    </row>
    <row r="810" spans="3:9" x14ac:dyDescent="0.4">
      <c r="C810" s="773"/>
      <c r="D810" s="241" t="s">
        <v>849</v>
      </c>
      <c r="E810" s="242">
        <v>805</v>
      </c>
      <c r="F810" s="226">
        <v>2130</v>
      </c>
      <c r="G810" s="226">
        <v>23</v>
      </c>
      <c r="H810" s="239"/>
      <c r="I810" s="239"/>
    </row>
    <row r="811" spans="3:9" x14ac:dyDescent="0.4">
      <c r="C811" s="773"/>
      <c r="D811" s="241" t="s">
        <v>850</v>
      </c>
      <c r="E811" s="242">
        <v>806</v>
      </c>
      <c r="F811" s="226">
        <v>2686</v>
      </c>
      <c r="G811" s="226">
        <v>25</v>
      </c>
      <c r="H811" s="239"/>
      <c r="I811" s="239"/>
    </row>
    <row r="812" spans="3:9" x14ac:dyDescent="0.4">
      <c r="C812" s="773"/>
      <c r="D812" s="241" t="s">
        <v>851</v>
      </c>
      <c r="E812" s="242">
        <v>807</v>
      </c>
      <c r="F812" s="226">
        <v>3431</v>
      </c>
      <c r="G812" s="226">
        <v>34</v>
      </c>
      <c r="H812" s="239"/>
      <c r="I812" s="239"/>
    </row>
    <row r="813" spans="3:9" x14ac:dyDescent="0.4">
      <c r="C813" s="773"/>
      <c r="D813" s="241" t="s">
        <v>852</v>
      </c>
      <c r="E813" s="242">
        <v>808</v>
      </c>
      <c r="F813" s="226">
        <v>3608</v>
      </c>
      <c r="G813" s="226">
        <v>47</v>
      </c>
      <c r="H813" s="239"/>
      <c r="I813" s="239"/>
    </row>
    <row r="814" spans="3:9" x14ac:dyDescent="0.4">
      <c r="C814" s="773"/>
      <c r="D814" s="241" t="s">
        <v>853</v>
      </c>
      <c r="E814" s="242">
        <v>809</v>
      </c>
      <c r="F814" s="226">
        <v>3400</v>
      </c>
      <c r="G814" s="226">
        <v>24</v>
      </c>
      <c r="H814" s="239"/>
      <c r="I814" s="239"/>
    </row>
    <row r="815" spans="3:9" x14ac:dyDescent="0.4">
      <c r="C815" s="773"/>
      <c r="D815" s="241" t="s">
        <v>854</v>
      </c>
      <c r="E815" s="244">
        <v>810</v>
      </c>
      <c r="F815" s="226">
        <v>3234</v>
      </c>
      <c r="G815" s="226">
        <v>24</v>
      </c>
      <c r="H815" s="239"/>
      <c r="I815" s="239"/>
    </row>
    <row r="816" spans="3:9" x14ac:dyDescent="0.4">
      <c r="C816" s="773"/>
      <c r="D816" s="241" t="s">
        <v>855</v>
      </c>
      <c r="E816" s="244">
        <v>811</v>
      </c>
      <c r="F816" s="226">
        <v>2873</v>
      </c>
      <c r="G816" s="226">
        <v>36</v>
      </c>
      <c r="H816" s="239"/>
      <c r="I816" s="239"/>
    </row>
    <row r="817" spans="3:9" x14ac:dyDescent="0.4">
      <c r="C817" s="773"/>
      <c r="D817" s="241" t="s">
        <v>856</v>
      </c>
      <c r="E817" s="242">
        <v>812</v>
      </c>
      <c r="F817" s="226">
        <v>2795</v>
      </c>
      <c r="G817" s="226">
        <v>29</v>
      </c>
      <c r="H817" s="239"/>
      <c r="I817" s="239"/>
    </row>
    <row r="818" spans="3:9" x14ac:dyDescent="0.4">
      <c r="C818" s="773"/>
      <c r="D818" s="241" t="s">
        <v>857</v>
      </c>
      <c r="E818" s="242">
        <v>813</v>
      </c>
      <c r="F818" s="226">
        <v>1955</v>
      </c>
      <c r="G818" s="226">
        <v>35</v>
      </c>
      <c r="H818" s="239"/>
      <c r="I818" s="239"/>
    </row>
    <row r="819" spans="3:9" x14ac:dyDescent="0.4">
      <c r="C819" s="773"/>
      <c r="D819" s="241" t="s">
        <v>858</v>
      </c>
      <c r="E819" s="242">
        <v>814</v>
      </c>
      <c r="F819" s="226">
        <v>1137</v>
      </c>
      <c r="G819" s="226">
        <v>47</v>
      </c>
      <c r="H819" s="239"/>
      <c r="I819" s="239"/>
    </row>
    <row r="820" spans="3:9" x14ac:dyDescent="0.4">
      <c r="C820" s="773"/>
      <c r="D820" s="241" t="s">
        <v>859</v>
      </c>
      <c r="E820" s="242">
        <v>815</v>
      </c>
      <c r="F820" s="226">
        <v>662</v>
      </c>
      <c r="G820" s="226">
        <v>79</v>
      </c>
      <c r="H820" s="239"/>
      <c r="I820" s="239"/>
    </row>
    <row r="821" spans="3:9" x14ac:dyDescent="0.4">
      <c r="C821" s="773"/>
      <c r="D821" s="227" t="s">
        <v>860</v>
      </c>
      <c r="E821" s="242">
        <v>816</v>
      </c>
      <c r="F821" s="226">
        <v>553</v>
      </c>
      <c r="G821" s="226">
        <v>257</v>
      </c>
      <c r="H821" s="239"/>
      <c r="I821" s="239"/>
    </row>
    <row r="822" spans="3:9" x14ac:dyDescent="0.4">
      <c r="C822" s="773"/>
      <c r="D822" s="227"/>
      <c r="E822" s="242">
        <v>817</v>
      </c>
      <c r="F822" s="246"/>
      <c r="G822" s="246"/>
      <c r="H822" s="239"/>
      <c r="I822" s="239"/>
    </row>
    <row r="823" spans="3:9" x14ac:dyDescent="0.4">
      <c r="C823" s="773"/>
      <c r="D823" s="227"/>
      <c r="E823" s="244">
        <v>818</v>
      </c>
      <c r="F823" s="246"/>
      <c r="G823" s="246"/>
      <c r="H823" s="239"/>
      <c r="I823" s="239"/>
    </row>
    <row r="824" spans="3:9" x14ac:dyDescent="0.4">
      <c r="C824" s="773"/>
      <c r="D824" s="227"/>
      <c r="E824" s="244">
        <v>819</v>
      </c>
      <c r="F824" s="246"/>
      <c r="G824" s="246"/>
      <c r="H824" s="239"/>
      <c r="I824" s="239"/>
    </row>
    <row r="825" spans="3:9" x14ac:dyDescent="0.4">
      <c r="C825" s="772" t="s">
        <v>899</v>
      </c>
      <c r="D825" s="241" t="s">
        <v>845</v>
      </c>
      <c r="E825" s="242">
        <v>820</v>
      </c>
      <c r="F825" s="226">
        <v>5596</v>
      </c>
      <c r="G825" s="226">
        <v>0</v>
      </c>
      <c r="H825" s="239"/>
      <c r="I825" s="239"/>
    </row>
    <row r="826" spans="3:9" x14ac:dyDescent="0.4">
      <c r="C826" s="773"/>
      <c r="D826" s="243" t="s">
        <v>647</v>
      </c>
      <c r="E826" s="242">
        <v>821</v>
      </c>
      <c r="F826" s="226">
        <v>6603</v>
      </c>
      <c r="G826" s="226">
        <v>3</v>
      </c>
      <c r="H826" s="239"/>
      <c r="I826" s="239"/>
    </row>
    <row r="827" spans="3:9" x14ac:dyDescent="0.4">
      <c r="C827" s="773"/>
      <c r="D827" s="245" t="s">
        <v>648</v>
      </c>
      <c r="E827" s="242">
        <v>822</v>
      </c>
      <c r="F827" s="226">
        <v>6707</v>
      </c>
      <c r="G827" s="226">
        <v>8</v>
      </c>
      <c r="H827" s="239"/>
      <c r="I827" s="239"/>
    </row>
    <row r="828" spans="3:9" x14ac:dyDescent="0.4">
      <c r="C828" s="773"/>
      <c r="D828" s="241" t="s">
        <v>846</v>
      </c>
      <c r="E828" s="242">
        <v>823</v>
      </c>
      <c r="F828" s="226">
        <v>7632</v>
      </c>
      <c r="G828" s="226">
        <v>4</v>
      </c>
      <c r="H828" s="239"/>
      <c r="I828" s="239"/>
    </row>
    <row r="829" spans="3:9" x14ac:dyDescent="0.4">
      <c r="C829" s="773"/>
      <c r="D829" s="241" t="s">
        <v>847</v>
      </c>
      <c r="E829" s="242">
        <v>824</v>
      </c>
      <c r="F829" s="226">
        <v>7247</v>
      </c>
      <c r="G829" s="226">
        <v>7</v>
      </c>
      <c r="H829" s="239"/>
      <c r="I829" s="239"/>
    </row>
    <row r="830" spans="3:9" x14ac:dyDescent="0.4">
      <c r="C830" s="773"/>
      <c r="D830" s="241" t="s">
        <v>848</v>
      </c>
      <c r="E830" s="242">
        <v>825</v>
      </c>
      <c r="F830" s="226">
        <v>6619</v>
      </c>
      <c r="G830" s="226">
        <v>14</v>
      </c>
      <c r="H830" s="239"/>
      <c r="I830" s="239"/>
    </row>
    <row r="831" spans="3:9" x14ac:dyDescent="0.4">
      <c r="C831" s="773"/>
      <c r="D831" s="241" t="s">
        <v>849</v>
      </c>
      <c r="E831" s="244">
        <v>826</v>
      </c>
      <c r="F831" s="226">
        <v>6372</v>
      </c>
      <c r="G831" s="226">
        <v>17</v>
      </c>
      <c r="H831" s="239"/>
      <c r="I831" s="239"/>
    </row>
    <row r="832" spans="3:9" x14ac:dyDescent="0.4">
      <c r="C832" s="773"/>
      <c r="D832" s="241" t="s">
        <v>850</v>
      </c>
      <c r="E832" s="244">
        <v>827</v>
      </c>
      <c r="F832" s="226">
        <v>6689</v>
      </c>
      <c r="G832" s="226">
        <v>15</v>
      </c>
      <c r="H832" s="239"/>
      <c r="I832" s="239"/>
    </row>
    <row r="833" spans="3:9" x14ac:dyDescent="0.4">
      <c r="C833" s="773"/>
      <c r="D833" s="241" t="s">
        <v>851</v>
      </c>
      <c r="E833" s="242">
        <v>828</v>
      </c>
      <c r="F833" s="226">
        <v>7389</v>
      </c>
      <c r="G833" s="226">
        <v>20</v>
      </c>
      <c r="H833" s="239"/>
      <c r="I833" s="239"/>
    </row>
    <row r="834" spans="3:9" x14ac:dyDescent="0.4">
      <c r="C834" s="773"/>
      <c r="D834" s="241" t="s">
        <v>852</v>
      </c>
      <c r="E834" s="242">
        <v>829</v>
      </c>
      <c r="F834" s="226">
        <v>8453</v>
      </c>
      <c r="G834" s="226">
        <v>21</v>
      </c>
      <c r="H834" s="239"/>
      <c r="I834" s="239"/>
    </row>
    <row r="835" spans="3:9" x14ac:dyDescent="0.4">
      <c r="C835" s="773"/>
      <c r="D835" s="241" t="s">
        <v>853</v>
      </c>
      <c r="E835" s="242">
        <v>830</v>
      </c>
      <c r="F835" s="226">
        <v>8261</v>
      </c>
      <c r="G835" s="226">
        <v>24</v>
      </c>
      <c r="H835" s="239"/>
      <c r="I835" s="239"/>
    </row>
    <row r="836" spans="3:9" x14ac:dyDescent="0.4">
      <c r="C836" s="773"/>
      <c r="D836" s="241" t="s">
        <v>854</v>
      </c>
      <c r="E836" s="242">
        <v>831</v>
      </c>
      <c r="F836" s="226">
        <v>7766</v>
      </c>
      <c r="G836" s="226">
        <v>42</v>
      </c>
      <c r="H836" s="239"/>
      <c r="I836" s="239"/>
    </row>
    <row r="837" spans="3:9" x14ac:dyDescent="0.4">
      <c r="C837" s="773"/>
      <c r="D837" s="241" t="s">
        <v>855</v>
      </c>
      <c r="E837" s="242">
        <v>832</v>
      </c>
      <c r="F837" s="226">
        <v>6763</v>
      </c>
      <c r="G837" s="226">
        <v>42</v>
      </c>
      <c r="H837" s="239"/>
      <c r="I837" s="239"/>
    </row>
    <row r="838" spans="3:9" x14ac:dyDescent="0.4">
      <c r="C838" s="773"/>
      <c r="D838" s="241" t="s">
        <v>856</v>
      </c>
      <c r="E838" s="242">
        <v>833</v>
      </c>
      <c r="F838" s="226">
        <v>6412</v>
      </c>
      <c r="G838" s="226">
        <v>37</v>
      </c>
      <c r="H838" s="239"/>
      <c r="I838" s="239"/>
    </row>
    <row r="839" spans="3:9" x14ac:dyDescent="0.4">
      <c r="C839" s="773"/>
      <c r="D839" s="241" t="s">
        <v>857</v>
      </c>
      <c r="E839" s="244">
        <v>834</v>
      </c>
      <c r="F839" s="226">
        <v>5519</v>
      </c>
      <c r="G839" s="226">
        <v>66</v>
      </c>
      <c r="H839" s="239"/>
      <c r="I839" s="239"/>
    </row>
    <row r="840" spans="3:9" x14ac:dyDescent="0.4">
      <c r="C840" s="773"/>
      <c r="D840" s="241" t="s">
        <v>858</v>
      </c>
      <c r="E840" s="244">
        <v>835</v>
      </c>
      <c r="F840" s="226">
        <v>4780</v>
      </c>
      <c r="G840" s="226">
        <v>142</v>
      </c>
      <c r="H840" s="239"/>
      <c r="I840" s="239"/>
    </row>
    <row r="841" spans="3:9" x14ac:dyDescent="0.4">
      <c r="C841" s="773"/>
      <c r="D841" s="241" t="s">
        <v>859</v>
      </c>
      <c r="E841" s="242">
        <v>836</v>
      </c>
      <c r="F841" s="226">
        <v>3221</v>
      </c>
      <c r="G841" s="226">
        <v>295</v>
      </c>
      <c r="H841" s="239"/>
      <c r="I841" s="239"/>
    </row>
    <row r="842" spans="3:9" x14ac:dyDescent="0.4">
      <c r="C842" s="773"/>
      <c r="D842" s="227" t="s">
        <v>860</v>
      </c>
      <c r="E842" s="242">
        <v>837</v>
      </c>
      <c r="F842" s="226">
        <v>2567</v>
      </c>
      <c r="G842" s="226">
        <v>1052</v>
      </c>
      <c r="H842" s="239"/>
      <c r="I842" s="239"/>
    </row>
    <row r="843" spans="3:9" x14ac:dyDescent="0.4">
      <c r="C843" s="773"/>
      <c r="D843" s="227"/>
      <c r="E843" s="242">
        <v>838</v>
      </c>
      <c r="F843" s="246"/>
      <c r="G843" s="246"/>
      <c r="H843" s="239"/>
      <c r="I843" s="239"/>
    </row>
    <row r="844" spans="3:9" x14ac:dyDescent="0.4">
      <c r="C844" s="773"/>
      <c r="D844" s="227"/>
      <c r="E844" s="242">
        <v>839</v>
      </c>
      <c r="F844" s="246"/>
      <c r="G844" s="246"/>
      <c r="H844" s="239"/>
      <c r="I844" s="239"/>
    </row>
    <row r="845" spans="3:9" x14ac:dyDescent="0.4">
      <c r="C845" s="773"/>
      <c r="D845" s="227"/>
      <c r="E845" s="242">
        <v>840</v>
      </c>
      <c r="F845" s="246"/>
      <c r="G845" s="246"/>
      <c r="H845" s="239"/>
      <c r="I845" s="239"/>
    </row>
    <row r="846" spans="3:9" x14ac:dyDescent="0.4">
      <c r="C846" s="772" t="s">
        <v>900</v>
      </c>
      <c r="D846" s="241" t="s">
        <v>845</v>
      </c>
      <c r="E846" s="242">
        <v>841</v>
      </c>
      <c r="F846" s="226">
        <v>437</v>
      </c>
      <c r="G846" s="226">
        <v>16</v>
      </c>
      <c r="H846" s="239"/>
      <c r="I846" s="239"/>
    </row>
    <row r="847" spans="3:9" x14ac:dyDescent="0.4">
      <c r="C847" s="773"/>
      <c r="D847" s="243" t="s">
        <v>647</v>
      </c>
      <c r="E847" s="244">
        <v>842</v>
      </c>
      <c r="F847" s="226">
        <v>547</v>
      </c>
      <c r="G847" s="226">
        <v>54</v>
      </c>
      <c r="H847" s="239"/>
      <c r="I847" s="239"/>
    </row>
    <row r="848" spans="3:9" x14ac:dyDescent="0.4">
      <c r="C848" s="773"/>
      <c r="D848" s="245" t="s">
        <v>648</v>
      </c>
      <c r="E848" s="244">
        <v>843</v>
      </c>
      <c r="F848" s="226">
        <v>456</v>
      </c>
      <c r="G848" s="226">
        <v>168</v>
      </c>
      <c r="H848" s="239"/>
      <c r="I848" s="239"/>
    </row>
    <row r="849" spans="3:9" x14ac:dyDescent="0.4">
      <c r="C849" s="773"/>
      <c r="D849" s="241" t="s">
        <v>846</v>
      </c>
      <c r="E849" s="242">
        <v>844</v>
      </c>
      <c r="F849" s="226">
        <v>369</v>
      </c>
      <c r="G849" s="226">
        <v>168</v>
      </c>
      <c r="H849" s="239"/>
      <c r="I849" s="239"/>
    </row>
    <row r="850" spans="3:9" x14ac:dyDescent="0.4">
      <c r="C850" s="773"/>
      <c r="D850" s="241" t="s">
        <v>847</v>
      </c>
      <c r="E850" s="242">
        <v>845</v>
      </c>
      <c r="F850" s="226">
        <v>312</v>
      </c>
      <c r="G850" s="226">
        <v>52</v>
      </c>
      <c r="H850" s="239"/>
      <c r="I850" s="239"/>
    </row>
    <row r="851" spans="3:9" x14ac:dyDescent="0.4">
      <c r="C851" s="773"/>
      <c r="D851" s="241" t="s">
        <v>848</v>
      </c>
      <c r="E851" s="242">
        <v>846</v>
      </c>
      <c r="F851" s="226">
        <v>295</v>
      </c>
      <c r="G851" s="226">
        <v>48</v>
      </c>
      <c r="H851" s="239"/>
      <c r="I851" s="239"/>
    </row>
    <row r="852" spans="3:9" x14ac:dyDescent="0.4">
      <c r="C852" s="773"/>
      <c r="D852" s="241" t="s">
        <v>849</v>
      </c>
      <c r="E852" s="242">
        <v>847</v>
      </c>
      <c r="F852" s="226">
        <v>385</v>
      </c>
      <c r="G852" s="226">
        <v>49</v>
      </c>
      <c r="H852" s="239"/>
      <c r="I852" s="239"/>
    </row>
    <row r="853" spans="3:9" x14ac:dyDescent="0.4">
      <c r="C853" s="773"/>
      <c r="D853" s="241" t="s">
        <v>850</v>
      </c>
      <c r="E853" s="242">
        <v>848</v>
      </c>
      <c r="F853" s="226">
        <v>428</v>
      </c>
      <c r="G853" s="226">
        <v>42</v>
      </c>
      <c r="H853" s="239"/>
      <c r="I853" s="239"/>
    </row>
    <row r="854" spans="3:9" x14ac:dyDescent="0.4">
      <c r="C854" s="773"/>
      <c r="D854" s="241" t="s">
        <v>851</v>
      </c>
      <c r="E854" s="242">
        <v>849</v>
      </c>
      <c r="F854" s="226">
        <v>478</v>
      </c>
      <c r="G854" s="226">
        <v>51</v>
      </c>
      <c r="H854" s="239"/>
      <c r="I854" s="239"/>
    </row>
    <row r="855" spans="3:9" x14ac:dyDescent="0.4">
      <c r="C855" s="773"/>
      <c r="D855" s="241" t="s">
        <v>852</v>
      </c>
      <c r="E855" s="244">
        <v>850</v>
      </c>
      <c r="F855" s="226">
        <v>531</v>
      </c>
      <c r="G855" s="226">
        <v>27</v>
      </c>
      <c r="H855" s="239"/>
      <c r="I855" s="239"/>
    </row>
    <row r="856" spans="3:9" x14ac:dyDescent="0.4">
      <c r="C856" s="773"/>
      <c r="D856" s="241" t="s">
        <v>853</v>
      </c>
      <c r="E856" s="244">
        <v>851</v>
      </c>
      <c r="F856" s="226">
        <v>569</v>
      </c>
      <c r="G856" s="226">
        <v>31</v>
      </c>
      <c r="H856" s="239"/>
      <c r="I856" s="239"/>
    </row>
    <row r="857" spans="3:9" x14ac:dyDescent="0.4">
      <c r="C857" s="773"/>
      <c r="D857" s="241" t="s">
        <v>854</v>
      </c>
      <c r="E857" s="242">
        <v>852</v>
      </c>
      <c r="F857" s="226">
        <v>657</v>
      </c>
      <c r="G857" s="226">
        <v>30</v>
      </c>
      <c r="H857" s="239"/>
      <c r="I857" s="239"/>
    </row>
    <row r="858" spans="3:9" x14ac:dyDescent="0.4">
      <c r="C858" s="773"/>
      <c r="D858" s="241" t="s">
        <v>855</v>
      </c>
      <c r="E858" s="242">
        <v>853</v>
      </c>
      <c r="F858" s="226">
        <v>659</v>
      </c>
      <c r="G858" s="226">
        <v>27</v>
      </c>
      <c r="H858" s="239"/>
      <c r="I858" s="239"/>
    </row>
    <row r="859" spans="3:9" x14ac:dyDescent="0.4">
      <c r="C859" s="773"/>
      <c r="D859" s="241" t="s">
        <v>856</v>
      </c>
      <c r="E859" s="242">
        <v>854</v>
      </c>
      <c r="F859" s="226">
        <v>676</v>
      </c>
      <c r="G859" s="226">
        <v>15</v>
      </c>
      <c r="H859" s="239"/>
      <c r="I859" s="239"/>
    </row>
    <row r="860" spans="3:9" x14ac:dyDescent="0.4">
      <c r="C860" s="773"/>
      <c r="D860" s="241" t="s">
        <v>857</v>
      </c>
      <c r="E860" s="242">
        <v>855</v>
      </c>
      <c r="F860" s="226">
        <v>494</v>
      </c>
      <c r="G860" s="226">
        <v>13</v>
      </c>
      <c r="H860" s="239"/>
      <c r="I860" s="239"/>
    </row>
    <row r="861" spans="3:9" x14ac:dyDescent="0.4">
      <c r="C861" s="773"/>
      <c r="D861" s="241" t="s">
        <v>858</v>
      </c>
      <c r="E861" s="242">
        <v>856</v>
      </c>
      <c r="F861" s="226">
        <v>306</v>
      </c>
      <c r="G861" s="226">
        <v>4</v>
      </c>
      <c r="H861" s="239"/>
      <c r="I861" s="239"/>
    </row>
    <row r="862" spans="3:9" x14ac:dyDescent="0.4">
      <c r="C862" s="773"/>
      <c r="D862" s="241" t="s">
        <v>859</v>
      </c>
      <c r="E862" s="242">
        <v>857</v>
      </c>
      <c r="F862" s="226">
        <v>189</v>
      </c>
      <c r="G862" s="226">
        <v>12</v>
      </c>
      <c r="H862" s="239"/>
      <c r="I862" s="239"/>
    </row>
    <row r="863" spans="3:9" x14ac:dyDescent="0.4">
      <c r="C863" s="773"/>
      <c r="D863" s="227" t="s">
        <v>860</v>
      </c>
      <c r="E863" s="244">
        <v>858</v>
      </c>
      <c r="F863" s="226">
        <v>150</v>
      </c>
      <c r="G863" s="226">
        <v>50</v>
      </c>
      <c r="H863" s="239"/>
      <c r="I863" s="239"/>
    </row>
    <row r="864" spans="3:9" x14ac:dyDescent="0.4">
      <c r="C864" s="773"/>
      <c r="D864" s="227"/>
      <c r="E864" s="244">
        <v>859</v>
      </c>
      <c r="F864" s="246"/>
      <c r="G864" s="246"/>
      <c r="H864" s="239"/>
      <c r="I864" s="239"/>
    </row>
    <row r="865" spans="3:9" x14ac:dyDescent="0.4">
      <c r="C865" s="773"/>
      <c r="D865" s="227"/>
      <c r="E865" s="242">
        <v>860</v>
      </c>
      <c r="F865" s="246"/>
      <c r="G865" s="246"/>
      <c r="H865" s="239"/>
      <c r="I865" s="239"/>
    </row>
    <row r="866" spans="3:9" x14ac:dyDescent="0.4">
      <c r="C866" s="773"/>
      <c r="D866" s="227"/>
      <c r="E866" s="242">
        <v>861</v>
      </c>
      <c r="F866" s="246"/>
      <c r="G866" s="246"/>
      <c r="H866" s="239"/>
      <c r="I866" s="239"/>
    </row>
    <row r="867" spans="3:9" x14ac:dyDescent="0.4">
      <c r="C867" s="772" t="s">
        <v>901</v>
      </c>
      <c r="D867" s="241" t="s">
        <v>845</v>
      </c>
      <c r="E867" s="242">
        <v>862</v>
      </c>
      <c r="F867" s="226">
        <v>5665</v>
      </c>
      <c r="G867" s="226">
        <v>12</v>
      </c>
      <c r="H867" s="239"/>
      <c r="I867" s="239"/>
    </row>
    <row r="868" spans="3:9" x14ac:dyDescent="0.4">
      <c r="C868" s="773"/>
      <c r="D868" s="243" t="s">
        <v>647</v>
      </c>
      <c r="E868" s="242">
        <v>863</v>
      </c>
      <c r="F868" s="226">
        <v>4314</v>
      </c>
      <c r="G868" s="226">
        <v>0</v>
      </c>
      <c r="H868" s="239"/>
      <c r="I868" s="239"/>
    </row>
    <row r="869" spans="3:9" x14ac:dyDescent="0.4">
      <c r="C869" s="773"/>
      <c r="D869" s="245" t="s">
        <v>648</v>
      </c>
      <c r="E869" s="242">
        <v>864</v>
      </c>
      <c r="F869" s="226">
        <v>3226</v>
      </c>
      <c r="G869" s="226">
        <v>5</v>
      </c>
      <c r="H869" s="239"/>
      <c r="I869" s="239"/>
    </row>
    <row r="870" spans="3:9" x14ac:dyDescent="0.4">
      <c r="C870" s="773"/>
      <c r="D870" s="241" t="s">
        <v>846</v>
      </c>
      <c r="E870" s="242">
        <v>865</v>
      </c>
      <c r="F870" s="226">
        <v>3683</v>
      </c>
      <c r="G870" s="226">
        <v>29</v>
      </c>
      <c r="H870" s="239"/>
      <c r="I870" s="239"/>
    </row>
    <row r="871" spans="3:9" x14ac:dyDescent="0.4">
      <c r="C871" s="773"/>
      <c r="D871" s="241" t="s">
        <v>847</v>
      </c>
      <c r="E871" s="244">
        <v>866</v>
      </c>
      <c r="F871" s="226">
        <v>7420</v>
      </c>
      <c r="G871" s="226">
        <v>54</v>
      </c>
      <c r="H871" s="239"/>
      <c r="I871" s="239"/>
    </row>
    <row r="872" spans="3:9" x14ac:dyDescent="0.4">
      <c r="C872" s="773"/>
      <c r="D872" s="241" t="s">
        <v>848</v>
      </c>
      <c r="E872" s="244">
        <v>867</v>
      </c>
      <c r="F872" s="226">
        <v>9577</v>
      </c>
      <c r="G872" s="226">
        <v>51</v>
      </c>
      <c r="H872" s="239"/>
      <c r="I872" s="239"/>
    </row>
    <row r="873" spans="3:9" x14ac:dyDescent="0.4">
      <c r="C873" s="773"/>
      <c r="D873" s="241" t="s">
        <v>849</v>
      </c>
      <c r="E873" s="242">
        <v>868</v>
      </c>
      <c r="F873" s="226">
        <v>9353</v>
      </c>
      <c r="G873" s="226">
        <v>52</v>
      </c>
      <c r="H873" s="239"/>
      <c r="I873" s="239"/>
    </row>
    <row r="874" spans="3:9" x14ac:dyDescent="0.4">
      <c r="C874" s="773"/>
      <c r="D874" s="241" t="s">
        <v>850</v>
      </c>
      <c r="E874" s="242">
        <v>869</v>
      </c>
      <c r="F874" s="226">
        <v>7668</v>
      </c>
      <c r="G874" s="226">
        <v>52</v>
      </c>
      <c r="H874" s="239"/>
      <c r="I874" s="239"/>
    </row>
    <row r="875" spans="3:9" x14ac:dyDescent="0.4">
      <c r="C875" s="773"/>
      <c r="D875" s="241" t="s">
        <v>851</v>
      </c>
      <c r="E875" s="242">
        <v>870</v>
      </c>
      <c r="F875" s="226">
        <v>6244</v>
      </c>
      <c r="G875" s="226">
        <v>48</v>
      </c>
      <c r="H875" s="239"/>
      <c r="I875" s="239"/>
    </row>
    <row r="876" spans="3:9" x14ac:dyDescent="0.4">
      <c r="C876" s="773"/>
      <c r="D876" s="241" t="s">
        <v>852</v>
      </c>
      <c r="E876" s="242">
        <v>871</v>
      </c>
      <c r="F876" s="226">
        <v>5315</v>
      </c>
      <c r="G876" s="226">
        <v>54</v>
      </c>
      <c r="H876" s="239"/>
      <c r="I876" s="239"/>
    </row>
    <row r="877" spans="3:9" x14ac:dyDescent="0.4">
      <c r="C877" s="773"/>
      <c r="D877" s="241" t="s">
        <v>853</v>
      </c>
      <c r="E877" s="242">
        <v>872</v>
      </c>
      <c r="F877" s="226">
        <v>4448</v>
      </c>
      <c r="G877" s="226">
        <v>74</v>
      </c>
      <c r="H877" s="239"/>
      <c r="I877" s="239"/>
    </row>
    <row r="878" spans="3:9" x14ac:dyDescent="0.4">
      <c r="C878" s="773"/>
      <c r="D878" s="241" t="s">
        <v>854</v>
      </c>
      <c r="E878" s="242">
        <v>873</v>
      </c>
      <c r="F878" s="226">
        <v>4058</v>
      </c>
      <c r="G878" s="226">
        <v>83</v>
      </c>
      <c r="H878" s="239"/>
      <c r="I878" s="239"/>
    </row>
    <row r="879" spans="3:9" x14ac:dyDescent="0.4">
      <c r="C879" s="773"/>
      <c r="D879" s="241" t="s">
        <v>855</v>
      </c>
      <c r="E879" s="244">
        <v>874</v>
      </c>
      <c r="F879" s="226">
        <v>3203</v>
      </c>
      <c r="G879" s="226">
        <v>83</v>
      </c>
      <c r="H879" s="239"/>
      <c r="I879" s="239"/>
    </row>
    <row r="880" spans="3:9" x14ac:dyDescent="0.4">
      <c r="C880" s="773"/>
      <c r="D880" s="241" t="s">
        <v>856</v>
      </c>
      <c r="E880" s="244">
        <v>875</v>
      </c>
      <c r="F880" s="226">
        <v>2432</v>
      </c>
      <c r="G880" s="226">
        <v>92</v>
      </c>
      <c r="H880" s="239"/>
      <c r="I880" s="239"/>
    </row>
    <row r="881" spans="3:9" x14ac:dyDescent="0.4">
      <c r="C881" s="773"/>
      <c r="D881" s="241" t="s">
        <v>857</v>
      </c>
      <c r="E881" s="242">
        <v>876</v>
      </c>
      <c r="F881" s="226">
        <v>1592</v>
      </c>
      <c r="G881" s="226">
        <v>85</v>
      </c>
      <c r="H881" s="239"/>
      <c r="I881" s="239"/>
    </row>
    <row r="882" spans="3:9" x14ac:dyDescent="0.4">
      <c r="C882" s="773"/>
      <c r="D882" s="241" t="s">
        <v>858</v>
      </c>
      <c r="E882" s="242">
        <v>877</v>
      </c>
      <c r="F882" s="226">
        <v>1304</v>
      </c>
      <c r="G882" s="226">
        <v>119</v>
      </c>
      <c r="H882" s="239"/>
      <c r="I882" s="239"/>
    </row>
    <row r="883" spans="3:9" x14ac:dyDescent="0.4">
      <c r="C883" s="773"/>
      <c r="D883" s="241" t="s">
        <v>859</v>
      </c>
      <c r="E883" s="242">
        <v>878</v>
      </c>
      <c r="F883" s="226">
        <v>1018</v>
      </c>
      <c r="G883" s="226">
        <v>157</v>
      </c>
      <c r="H883" s="239"/>
      <c r="I883" s="239"/>
    </row>
    <row r="884" spans="3:9" x14ac:dyDescent="0.4">
      <c r="C884" s="773"/>
      <c r="D884" s="227" t="s">
        <v>860</v>
      </c>
      <c r="E884" s="242">
        <v>879</v>
      </c>
      <c r="F884" s="226">
        <v>1022</v>
      </c>
      <c r="G884" s="226">
        <v>374</v>
      </c>
      <c r="H884" s="239"/>
      <c r="I884" s="239"/>
    </row>
    <row r="885" spans="3:9" x14ac:dyDescent="0.4">
      <c r="C885" s="773"/>
      <c r="D885" s="227"/>
      <c r="E885" s="242">
        <v>880</v>
      </c>
      <c r="F885" s="246"/>
      <c r="G885" s="246"/>
      <c r="H885" s="239"/>
      <c r="I885" s="239"/>
    </row>
    <row r="886" spans="3:9" x14ac:dyDescent="0.4">
      <c r="C886" s="773"/>
      <c r="D886" s="227"/>
      <c r="E886" s="242">
        <v>881</v>
      </c>
      <c r="F886" s="246"/>
      <c r="G886" s="246"/>
      <c r="H886" s="239"/>
      <c r="I886" s="239"/>
    </row>
    <row r="887" spans="3:9" x14ac:dyDescent="0.4">
      <c r="C887" s="773"/>
      <c r="D887" s="227"/>
      <c r="E887" s="244">
        <v>882</v>
      </c>
      <c r="F887" s="246"/>
      <c r="G887" s="246"/>
      <c r="H887" s="239"/>
      <c r="I887" s="239"/>
    </row>
    <row r="888" spans="3:9" x14ac:dyDescent="0.4">
      <c r="C888" s="772" t="s">
        <v>902</v>
      </c>
      <c r="D888" s="241" t="s">
        <v>845</v>
      </c>
      <c r="E888" s="244">
        <v>883</v>
      </c>
      <c r="F888" s="226">
        <v>7251</v>
      </c>
      <c r="G888" s="226">
        <v>15</v>
      </c>
      <c r="H888" s="239"/>
      <c r="I888" s="239"/>
    </row>
    <row r="889" spans="3:9" x14ac:dyDescent="0.4">
      <c r="C889" s="773"/>
      <c r="D889" s="243" t="s">
        <v>647</v>
      </c>
      <c r="E889" s="242">
        <v>884</v>
      </c>
      <c r="F889" s="226">
        <v>6862</v>
      </c>
      <c r="G889" s="226">
        <v>10</v>
      </c>
      <c r="H889" s="239"/>
      <c r="I889" s="239"/>
    </row>
    <row r="890" spans="3:9" x14ac:dyDescent="0.4">
      <c r="C890" s="773"/>
      <c r="D890" s="245" t="s">
        <v>648</v>
      </c>
      <c r="E890" s="242">
        <v>885</v>
      </c>
      <c r="F890" s="226">
        <v>6378</v>
      </c>
      <c r="G890" s="226">
        <v>3</v>
      </c>
      <c r="H890" s="239"/>
      <c r="I890" s="239"/>
    </row>
    <row r="891" spans="3:9" x14ac:dyDescent="0.4">
      <c r="C891" s="773"/>
      <c r="D891" s="241" t="s">
        <v>846</v>
      </c>
      <c r="E891" s="242">
        <v>886</v>
      </c>
      <c r="F891" s="226">
        <v>6690</v>
      </c>
      <c r="G891" s="226">
        <v>13</v>
      </c>
      <c r="H891" s="239"/>
      <c r="I891" s="239"/>
    </row>
    <row r="892" spans="3:9" x14ac:dyDescent="0.4">
      <c r="C892" s="773"/>
      <c r="D892" s="241" t="s">
        <v>847</v>
      </c>
      <c r="E892" s="242">
        <v>887</v>
      </c>
      <c r="F892" s="226">
        <v>6608</v>
      </c>
      <c r="G892" s="226">
        <v>34</v>
      </c>
      <c r="H892" s="239"/>
      <c r="I892" s="239"/>
    </row>
    <row r="893" spans="3:9" x14ac:dyDescent="0.4">
      <c r="C893" s="773"/>
      <c r="D893" s="241" t="s">
        <v>848</v>
      </c>
      <c r="E893" s="242">
        <v>888</v>
      </c>
      <c r="F893" s="226">
        <v>7100</v>
      </c>
      <c r="G893" s="226">
        <v>31</v>
      </c>
      <c r="H893" s="239"/>
      <c r="I893" s="239"/>
    </row>
    <row r="894" spans="3:9" x14ac:dyDescent="0.4">
      <c r="C894" s="773"/>
      <c r="D894" s="241" t="s">
        <v>849</v>
      </c>
      <c r="E894" s="242">
        <v>889</v>
      </c>
      <c r="F894" s="226">
        <v>8099</v>
      </c>
      <c r="G894" s="226">
        <v>51</v>
      </c>
      <c r="H894" s="239"/>
      <c r="I894" s="239"/>
    </row>
    <row r="895" spans="3:9" x14ac:dyDescent="0.4">
      <c r="C895" s="773"/>
      <c r="D895" s="241" t="s">
        <v>850</v>
      </c>
      <c r="E895" s="244">
        <v>890</v>
      </c>
      <c r="F895" s="226">
        <v>7634</v>
      </c>
      <c r="G895" s="226">
        <v>62</v>
      </c>
      <c r="H895" s="239"/>
      <c r="I895" s="239"/>
    </row>
    <row r="896" spans="3:9" x14ac:dyDescent="0.4">
      <c r="C896" s="773"/>
      <c r="D896" s="241" t="s">
        <v>851</v>
      </c>
      <c r="E896" s="244">
        <v>891</v>
      </c>
      <c r="F896" s="226">
        <v>7718</v>
      </c>
      <c r="G896" s="226">
        <v>65</v>
      </c>
      <c r="H896" s="239"/>
      <c r="I896" s="239"/>
    </row>
    <row r="897" spans="3:9" x14ac:dyDescent="0.4">
      <c r="C897" s="773"/>
      <c r="D897" s="241" t="s">
        <v>852</v>
      </c>
      <c r="E897" s="242">
        <v>892</v>
      </c>
      <c r="F897" s="226">
        <v>7551</v>
      </c>
      <c r="G897" s="226">
        <v>72</v>
      </c>
      <c r="H897" s="239"/>
      <c r="I897" s="239"/>
    </row>
    <row r="898" spans="3:9" x14ac:dyDescent="0.4">
      <c r="C898" s="773"/>
      <c r="D898" s="241" t="s">
        <v>853</v>
      </c>
      <c r="E898" s="242">
        <v>893</v>
      </c>
      <c r="F898" s="226">
        <v>7300</v>
      </c>
      <c r="G898" s="226">
        <v>89</v>
      </c>
      <c r="H898" s="239"/>
      <c r="I898" s="239"/>
    </row>
    <row r="899" spans="3:9" x14ac:dyDescent="0.4">
      <c r="C899" s="773"/>
      <c r="D899" s="241" t="s">
        <v>854</v>
      </c>
      <c r="E899" s="242">
        <v>894</v>
      </c>
      <c r="F899" s="226">
        <v>6579</v>
      </c>
      <c r="G899" s="226">
        <v>116</v>
      </c>
      <c r="H899" s="239"/>
      <c r="I899" s="239"/>
    </row>
    <row r="900" spans="3:9" x14ac:dyDescent="0.4">
      <c r="C900" s="773"/>
      <c r="D900" s="241" t="s">
        <v>855</v>
      </c>
      <c r="E900" s="242">
        <v>895</v>
      </c>
      <c r="F900" s="226">
        <v>5901</v>
      </c>
      <c r="G900" s="226">
        <v>95</v>
      </c>
      <c r="H900" s="239"/>
      <c r="I900" s="239"/>
    </row>
    <row r="901" spans="3:9" x14ac:dyDescent="0.4">
      <c r="C901" s="773"/>
      <c r="D901" s="241" t="s">
        <v>856</v>
      </c>
      <c r="E901" s="242">
        <v>896</v>
      </c>
      <c r="F901" s="226">
        <v>5093</v>
      </c>
      <c r="G901" s="226">
        <v>122</v>
      </c>
      <c r="H901" s="239"/>
      <c r="I901" s="239"/>
    </row>
    <row r="902" spans="3:9" x14ac:dyDescent="0.4">
      <c r="C902" s="773"/>
      <c r="D902" s="241" t="s">
        <v>857</v>
      </c>
      <c r="E902" s="242">
        <v>897</v>
      </c>
      <c r="F902" s="226">
        <v>3975</v>
      </c>
      <c r="G902" s="226">
        <v>111</v>
      </c>
      <c r="H902" s="239"/>
      <c r="I902" s="239"/>
    </row>
    <row r="903" spans="3:9" x14ac:dyDescent="0.4">
      <c r="C903" s="773"/>
      <c r="D903" s="241" t="s">
        <v>858</v>
      </c>
      <c r="E903" s="244">
        <v>898</v>
      </c>
      <c r="F903" s="226">
        <v>2757</v>
      </c>
      <c r="G903" s="226">
        <v>146</v>
      </c>
      <c r="H903" s="239"/>
      <c r="I903" s="239"/>
    </row>
    <row r="904" spans="3:9" x14ac:dyDescent="0.4">
      <c r="C904" s="773"/>
      <c r="D904" s="241" t="s">
        <v>859</v>
      </c>
      <c r="E904" s="244">
        <v>899</v>
      </c>
      <c r="F904" s="226">
        <v>2064</v>
      </c>
      <c r="G904" s="226">
        <v>284</v>
      </c>
      <c r="H904" s="239"/>
      <c r="I904" s="239"/>
    </row>
    <row r="905" spans="3:9" x14ac:dyDescent="0.4">
      <c r="C905" s="773"/>
      <c r="D905" s="227" t="s">
        <v>860</v>
      </c>
      <c r="E905" s="242">
        <v>900</v>
      </c>
      <c r="F905" s="226">
        <v>1694</v>
      </c>
      <c r="G905" s="226">
        <v>905</v>
      </c>
      <c r="H905" s="239"/>
      <c r="I905" s="239"/>
    </row>
    <row r="906" spans="3:9" x14ac:dyDescent="0.4">
      <c r="C906" s="773"/>
      <c r="D906" s="227"/>
      <c r="E906" s="242">
        <v>901</v>
      </c>
      <c r="F906" s="246"/>
      <c r="G906" s="246"/>
      <c r="H906" s="239"/>
      <c r="I906" s="239"/>
    </row>
    <row r="907" spans="3:9" x14ac:dyDescent="0.4">
      <c r="C907" s="773"/>
      <c r="D907" s="227"/>
      <c r="E907" s="242">
        <v>902</v>
      </c>
      <c r="F907" s="246"/>
      <c r="G907" s="246"/>
      <c r="H907" s="239"/>
      <c r="I907" s="239"/>
    </row>
    <row r="908" spans="3:9" x14ac:dyDescent="0.4">
      <c r="C908" s="773"/>
      <c r="D908" s="227"/>
      <c r="E908" s="242">
        <v>903</v>
      </c>
      <c r="F908" s="246"/>
      <c r="G908" s="246"/>
      <c r="H908" s="239"/>
      <c r="I908" s="239"/>
    </row>
    <row r="909" spans="3:9" x14ac:dyDescent="0.4">
      <c r="C909" s="772" t="s">
        <v>903</v>
      </c>
      <c r="D909" s="241" t="s">
        <v>845</v>
      </c>
      <c r="E909" s="242">
        <v>904</v>
      </c>
      <c r="F909" s="226">
        <v>4411</v>
      </c>
      <c r="G909" s="226">
        <v>654</v>
      </c>
      <c r="H909" s="239"/>
      <c r="I909" s="239"/>
    </row>
    <row r="910" spans="3:9" x14ac:dyDescent="0.4">
      <c r="C910" s="773"/>
      <c r="D910" s="243" t="s">
        <v>647</v>
      </c>
      <c r="E910" s="242">
        <v>905</v>
      </c>
      <c r="F910" s="226">
        <v>2532</v>
      </c>
      <c r="G910" s="226">
        <v>398</v>
      </c>
      <c r="H910" s="239"/>
      <c r="I910" s="239"/>
    </row>
    <row r="911" spans="3:9" x14ac:dyDescent="0.4">
      <c r="C911" s="773"/>
      <c r="D911" s="245" t="s">
        <v>648</v>
      </c>
      <c r="E911" s="244">
        <v>906</v>
      </c>
      <c r="F911" s="226">
        <v>1925</v>
      </c>
      <c r="G911" s="226">
        <v>638</v>
      </c>
      <c r="H911" s="239"/>
      <c r="I911" s="239"/>
    </row>
    <row r="912" spans="3:9" x14ac:dyDescent="0.4">
      <c r="C912" s="773"/>
      <c r="D912" s="241" t="s">
        <v>846</v>
      </c>
      <c r="E912" s="244">
        <v>907</v>
      </c>
      <c r="F912" s="226">
        <v>9220</v>
      </c>
      <c r="G912" s="226">
        <v>3692</v>
      </c>
      <c r="H912" s="239"/>
      <c r="I912" s="239"/>
    </row>
    <row r="913" spans="3:9" x14ac:dyDescent="0.4">
      <c r="C913" s="773"/>
      <c r="D913" s="241" t="s">
        <v>847</v>
      </c>
      <c r="E913" s="242">
        <v>908</v>
      </c>
      <c r="F913" s="226">
        <v>29280</v>
      </c>
      <c r="G913" s="226">
        <v>5236</v>
      </c>
      <c r="H913" s="239"/>
      <c r="I913" s="239"/>
    </row>
    <row r="914" spans="3:9" x14ac:dyDescent="0.4">
      <c r="C914" s="773"/>
      <c r="D914" s="241" t="s">
        <v>848</v>
      </c>
      <c r="E914" s="242">
        <v>909</v>
      </c>
      <c r="F914" s="226">
        <v>26287</v>
      </c>
      <c r="G914" s="226">
        <v>3896</v>
      </c>
      <c r="H914" s="239"/>
      <c r="I914" s="239"/>
    </row>
    <row r="915" spans="3:9" x14ac:dyDescent="0.4">
      <c r="C915" s="773"/>
      <c r="D915" s="241" t="s">
        <v>849</v>
      </c>
      <c r="E915" s="242">
        <v>910</v>
      </c>
      <c r="F915" s="226">
        <v>17885</v>
      </c>
      <c r="G915" s="226">
        <v>3446</v>
      </c>
      <c r="H915" s="239"/>
      <c r="I915" s="239"/>
    </row>
    <row r="916" spans="3:9" x14ac:dyDescent="0.4">
      <c r="C916" s="773"/>
      <c r="D916" s="241" t="s">
        <v>850</v>
      </c>
      <c r="E916" s="242">
        <v>911</v>
      </c>
      <c r="F916" s="226">
        <v>9616</v>
      </c>
      <c r="G916" s="226">
        <v>3045</v>
      </c>
      <c r="H916" s="239"/>
      <c r="I916" s="239"/>
    </row>
    <row r="917" spans="3:9" x14ac:dyDescent="0.4">
      <c r="C917" s="773"/>
      <c r="D917" s="241" t="s">
        <v>851</v>
      </c>
      <c r="E917" s="242">
        <v>912</v>
      </c>
      <c r="F917" s="226">
        <v>6064</v>
      </c>
      <c r="G917" s="226">
        <v>3295</v>
      </c>
      <c r="H917" s="239"/>
      <c r="I917" s="239"/>
    </row>
    <row r="918" spans="3:9" x14ac:dyDescent="0.4">
      <c r="C918" s="773"/>
      <c r="D918" s="241" t="s">
        <v>852</v>
      </c>
      <c r="E918" s="242">
        <v>913</v>
      </c>
      <c r="F918" s="226">
        <v>5198</v>
      </c>
      <c r="G918" s="226">
        <v>3446</v>
      </c>
      <c r="H918" s="239"/>
      <c r="I918" s="239"/>
    </row>
    <row r="919" spans="3:9" x14ac:dyDescent="0.4">
      <c r="C919" s="773"/>
      <c r="D919" s="241" t="s">
        <v>853</v>
      </c>
      <c r="E919" s="244">
        <v>914</v>
      </c>
      <c r="F919" s="226">
        <v>4920</v>
      </c>
      <c r="G919" s="226">
        <v>3318</v>
      </c>
      <c r="H919" s="239"/>
      <c r="I919" s="239"/>
    </row>
    <row r="920" spans="3:9" x14ac:dyDescent="0.4">
      <c r="C920" s="773"/>
      <c r="D920" s="241" t="s">
        <v>854</v>
      </c>
      <c r="E920" s="244">
        <v>915</v>
      </c>
      <c r="F920" s="226">
        <v>4358</v>
      </c>
      <c r="G920" s="226">
        <v>2935</v>
      </c>
      <c r="H920" s="239"/>
      <c r="I920" s="239"/>
    </row>
    <row r="921" spans="3:9" x14ac:dyDescent="0.4">
      <c r="C921" s="773"/>
      <c r="D921" s="241" t="s">
        <v>855</v>
      </c>
      <c r="E921" s="242">
        <v>916</v>
      </c>
      <c r="F921" s="226">
        <v>3840</v>
      </c>
      <c r="G921" s="226">
        <v>2079</v>
      </c>
      <c r="H921" s="239"/>
      <c r="I921" s="239"/>
    </row>
    <row r="922" spans="3:9" x14ac:dyDescent="0.4">
      <c r="C922" s="773"/>
      <c r="D922" s="241" t="s">
        <v>856</v>
      </c>
      <c r="E922" s="242">
        <v>917</v>
      </c>
      <c r="F922" s="226">
        <v>3215</v>
      </c>
      <c r="G922" s="226">
        <v>1490</v>
      </c>
      <c r="H922" s="239"/>
      <c r="I922" s="239"/>
    </row>
    <row r="923" spans="3:9" x14ac:dyDescent="0.4">
      <c r="C923" s="773"/>
      <c r="D923" s="241" t="s">
        <v>857</v>
      </c>
      <c r="E923" s="242">
        <v>918</v>
      </c>
      <c r="F923" s="226">
        <v>1972</v>
      </c>
      <c r="G923" s="226">
        <v>850</v>
      </c>
      <c r="H923" s="239"/>
      <c r="I923" s="239"/>
    </row>
    <row r="924" spans="3:9" x14ac:dyDescent="0.4">
      <c r="C924" s="773"/>
      <c r="D924" s="241" t="s">
        <v>858</v>
      </c>
      <c r="E924" s="242">
        <v>919</v>
      </c>
      <c r="F924" s="226">
        <v>1249</v>
      </c>
      <c r="G924" s="226">
        <v>609</v>
      </c>
      <c r="H924" s="239"/>
      <c r="I924" s="239"/>
    </row>
    <row r="925" spans="3:9" x14ac:dyDescent="0.4">
      <c r="C925" s="773"/>
      <c r="D925" s="241" t="s">
        <v>859</v>
      </c>
      <c r="E925" s="242">
        <v>920</v>
      </c>
      <c r="F925" s="226">
        <v>738</v>
      </c>
      <c r="G925" s="226">
        <v>352</v>
      </c>
      <c r="H925" s="239"/>
      <c r="I925" s="239"/>
    </row>
    <row r="926" spans="3:9" x14ac:dyDescent="0.4">
      <c r="C926" s="773"/>
      <c r="D926" s="227" t="s">
        <v>860</v>
      </c>
      <c r="E926" s="242">
        <v>921</v>
      </c>
      <c r="F926" s="226">
        <v>625</v>
      </c>
      <c r="G926" s="226">
        <v>833</v>
      </c>
      <c r="H926" s="239"/>
      <c r="I926" s="239"/>
    </row>
    <row r="927" spans="3:9" x14ac:dyDescent="0.4">
      <c r="C927" s="773"/>
      <c r="D927" s="227"/>
      <c r="E927" s="244">
        <v>922</v>
      </c>
      <c r="F927" s="246"/>
      <c r="G927" s="246"/>
      <c r="H927" s="239"/>
      <c r="I927" s="239"/>
    </row>
    <row r="928" spans="3:9" x14ac:dyDescent="0.4">
      <c r="C928" s="773"/>
      <c r="D928" s="227"/>
      <c r="E928" s="244">
        <v>923</v>
      </c>
      <c r="F928" s="246"/>
      <c r="G928" s="246"/>
      <c r="H928" s="239"/>
      <c r="I928" s="239"/>
    </row>
    <row r="929" spans="3:9" x14ac:dyDescent="0.4">
      <c r="C929" s="773"/>
      <c r="D929" s="227"/>
      <c r="E929" s="242">
        <v>924</v>
      </c>
      <c r="F929" s="246"/>
      <c r="G929" s="246"/>
      <c r="H929" s="239"/>
      <c r="I929" s="239"/>
    </row>
    <row r="930" spans="3:9" x14ac:dyDescent="0.4">
      <c r="C930" s="772" t="s">
        <v>904</v>
      </c>
      <c r="D930" s="241" t="s">
        <v>845</v>
      </c>
      <c r="E930" s="242">
        <v>925</v>
      </c>
      <c r="F930" s="226">
        <v>11441</v>
      </c>
      <c r="G930" s="226">
        <v>9</v>
      </c>
      <c r="H930" s="239"/>
      <c r="I930" s="239"/>
    </row>
    <row r="931" spans="3:9" x14ac:dyDescent="0.4">
      <c r="C931" s="773"/>
      <c r="D931" s="243" t="s">
        <v>647</v>
      </c>
      <c r="E931" s="242">
        <v>926</v>
      </c>
      <c r="F931" s="226">
        <v>11790</v>
      </c>
      <c r="G931" s="226">
        <v>9</v>
      </c>
      <c r="H931" s="239"/>
      <c r="I931" s="239"/>
    </row>
    <row r="932" spans="3:9" x14ac:dyDescent="0.4">
      <c r="C932" s="773"/>
      <c r="D932" s="245" t="s">
        <v>648</v>
      </c>
      <c r="E932" s="242">
        <v>927</v>
      </c>
      <c r="F932" s="226">
        <v>10046</v>
      </c>
      <c r="G932" s="226">
        <v>4</v>
      </c>
      <c r="H932" s="239"/>
      <c r="I932" s="239"/>
    </row>
    <row r="933" spans="3:9" x14ac:dyDescent="0.4">
      <c r="C933" s="773"/>
      <c r="D933" s="241" t="s">
        <v>846</v>
      </c>
      <c r="E933" s="242">
        <v>928</v>
      </c>
      <c r="F933" s="226">
        <v>8886</v>
      </c>
      <c r="G933" s="226">
        <v>19</v>
      </c>
      <c r="H933" s="239"/>
      <c r="I933" s="239"/>
    </row>
    <row r="934" spans="3:9" x14ac:dyDescent="0.4">
      <c r="C934" s="773"/>
      <c r="D934" s="241" t="s">
        <v>847</v>
      </c>
      <c r="E934" s="242">
        <v>929</v>
      </c>
      <c r="F934" s="226">
        <v>8424</v>
      </c>
      <c r="G934" s="226">
        <v>187</v>
      </c>
      <c r="H934" s="239"/>
      <c r="I934" s="239"/>
    </row>
    <row r="935" spans="3:9" x14ac:dyDescent="0.4">
      <c r="C935" s="773"/>
      <c r="D935" s="241" t="s">
        <v>848</v>
      </c>
      <c r="E935" s="244">
        <v>930</v>
      </c>
      <c r="F935" s="226">
        <v>9413</v>
      </c>
      <c r="G935" s="226">
        <v>277</v>
      </c>
      <c r="H935" s="239"/>
      <c r="I935" s="239"/>
    </row>
    <row r="936" spans="3:9" x14ac:dyDescent="0.4">
      <c r="C936" s="773"/>
      <c r="D936" s="241" t="s">
        <v>849</v>
      </c>
      <c r="E936" s="244">
        <v>931</v>
      </c>
      <c r="F936" s="226">
        <v>11039</v>
      </c>
      <c r="G936" s="226">
        <v>228</v>
      </c>
      <c r="H936" s="239"/>
      <c r="I936" s="239"/>
    </row>
    <row r="937" spans="3:9" x14ac:dyDescent="0.4">
      <c r="C937" s="773"/>
      <c r="D937" s="241" t="s">
        <v>850</v>
      </c>
      <c r="E937" s="242">
        <v>932</v>
      </c>
      <c r="F937" s="226">
        <v>11432</v>
      </c>
      <c r="G937" s="226">
        <v>217</v>
      </c>
      <c r="H937" s="239"/>
      <c r="I937" s="239"/>
    </row>
    <row r="938" spans="3:9" x14ac:dyDescent="0.4">
      <c r="C938" s="773"/>
      <c r="D938" s="241" t="s">
        <v>851</v>
      </c>
      <c r="E938" s="242">
        <v>933</v>
      </c>
      <c r="F938" s="226">
        <v>10971</v>
      </c>
      <c r="G938" s="226">
        <v>156</v>
      </c>
      <c r="H938" s="239"/>
      <c r="I938" s="239"/>
    </row>
    <row r="939" spans="3:9" x14ac:dyDescent="0.4">
      <c r="C939" s="773"/>
      <c r="D939" s="241" t="s">
        <v>852</v>
      </c>
      <c r="E939" s="242">
        <v>934</v>
      </c>
      <c r="F939" s="226">
        <v>9142</v>
      </c>
      <c r="G939" s="226">
        <v>128</v>
      </c>
      <c r="H939" s="239"/>
      <c r="I939" s="239"/>
    </row>
    <row r="940" spans="3:9" x14ac:dyDescent="0.4">
      <c r="C940" s="773"/>
      <c r="D940" s="241" t="s">
        <v>853</v>
      </c>
      <c r="E940" s="242">
        <v>935</v>
      </c>
      <c r="F940" s="226">
        <v>7562</v>
      </c>
      <c r="G940" s="226">
        <v>79</v>
      </c>
      <c r="H940" s="239"/>
      <c r="I940" s="239"/>
    </row>
    <row r="941" spans="3:9" x14ac:dyDescent="0.4">
      <c r="C941" s="773"/>
      <c r="D941" s="241" t="s">
        <v>854</v>
      </c>
      <c r="E941" s="242">
        <v>936</v>
      </c>
      <c r="F941" s="226">
        <v>6554</v>
      </c>
      <c r="G941" s="226">
        <v>48</v>
      </c>
      <c r="H941" s="239"/>
      <c r="I941" s="239"/>
    </row>
    <row r="942" spans="3:9" x14ac:dyDescent="0.4">
      <c r="C942" s="773"/>
      <c r="D942" s="241" t="s">
        <v>855</v>
      </c>
      <c r="E942" s="242">
        <v>937</v>
      </c>
      <c r="F942" s="226">
        <v>6022</v>
      </c>
      <c r="G942" s="226">
        <v>25</v>
      </c>
      <c r="H942" s="239"/>
      <c r="I942" s="239"/>
    </row>
    <row r="943" spans="3:9" x14ac:dyDescent="0.4">
      <c r="C943" s="773"/>
      <c r="D943" s="241" t="s">
        <v>856</v>
      </c>
      <c r="E943" s="244">
        <v>938</v>
      </c>
      <c r="F943" s="226">
        <v>4734</v>
      </c>
      <c r="G943" s="226">
        <v>21</v>
      </c>
      <c r="H943" s="239"/>
      <c r="I943" s="239"/>
    </row>
    <row r="944" spans="3:9" x14ac:dyDescent="0.4">
      <c r="C944" s="773"/>
      <c r="D944" s="241" t="s">
        <v>857</v>
      </c>
      <c r="E944" s="244">
        <v>939</v>
      </c>
      <c r="F944" s="226">
        <v>2883</v>
      </c>
      <c r="G944" s="226">
        <v>30</v>
      </c>
      <c r="H944" s="239"/>
      <c r="I944" s="239"/>
    </row>
    <row r="945" spans="3:9" x14ac:dyDescent="0.4">
      <c r="C945" s="773"/>
      <c r="D945" s="241" t="s">
        <v>858</v>
      </c>
      <c r="E945" s="242">
        <v>940</v>
      </c>
      <c r="F945" s="226">
        <v>1721</v>
      </c>
      <c r="G945" s="226">
        <v>42</v>
      </c>
      <c r="H945" s="239"/>
      <c r="I945" s="239"/>
    </row>
    <row r="946" spans="3:9" x14ac:dyDescent="0.4">
      <c r="C946" s="773"/>
      <c r="D946" s="241" t="s">
        <v>859</v>
      </c>
      <c r="E946" s="242">
        <v>941</v>
      </c>
      <c r="F946" s="226">
        <v>1023</v>
      </c>
      <c r="G946" s="226">
        <v>73</v>
      </c>
      <c r="H946" s="239"/>
      <c r="I946" s="239"/>
    </row>
    <row r="947" spans="3:9" x14ac:dyDescent="0.4">
      <c r="C947" s="773"/>
      <c r="D947" s="227" t="s">
        <v>860</v>
      </c>
      <c r="E947" s="242">
        <v>942</v>
      </c>
      <c r="F947" s="226">
        <v>696</v>
      </c>
      <c r="G947" s="226">
        <v>195</v>
      </c>
      <c r="H947" s="239"/>
      <c r="I947" s="239"/>
    </row>
    <row r="948" spans="3:9" x14ac:dyDescent="0.4">
      <c r="C948" s="773"/>
      <c r="D948" s="227"/>
      <c r="E948" s="242">
        <v>943</v>
      </c>
      <c r="F948" s="246"/>
      <c r="G948" s="246"/>
      <c r="H948" s="239"/>
      <c r="I948" s="239"/>
    </row>
    <row r="949" spans="3:9" x14ac:dyDescent="0.4">
      <c r="C949" s="773"/>
      <c r="D949" s="227"/>
      <c r="E949" s="242">
        <v>944</v>
      </c>
      <c r="F949" s="246"/>
      <c r="G949" s="246"/>
      <c r="H949" s="239"/>
      <c r="I949" s="239"/>
    </row>
    <row r="950" spans="3:9" x14ac:dyDescent="0.4">
      <c r="C950" s="773"/>
      <c r="D950" s="227"/>
      <c r="E950" s="242">
        <v>945</v>
      </c>
      <c r="F950" s="246"/>
      <c r="G950" s="246"/>
      <c r="H950" s="239"/>
      <c r="I950" s="239"/>
    </row>
    <row r="951" spans="3:9" x14ac:dyDescent="0.4">
      <c r="C951" s="772" t="s">
        <v>905</v>
      </c>
      <c r="D951" s="241" t="s">
        <v>845</v>
      </c>
      <c r="E951" s="244">
        <v>946</v>
      </c>
      <c r="F951" s="226">
        <v>3344</v>
      </c>
      <c r="G951" s="226">
        <v>20</v>
      </c>
      <c r="H951" s="239"/>
      <c r="I951" s="239"/>
    </row>
    <row r="952" spans="3:9" x14ac:dyDescent="0.4">
      <c r="C952" s="773"/>
      <c r="D952" s="243" t="s">
        <v>647</v>
      </c>
      <c r="E952" s="244">
        <v>947</v>
      </c>
      <c r="F952" s="226">
        <v>3476</v>
      </c>
      <c r="G952" s="226">
        <v>7</v>
      </c>
      <c r="H952" s="239"/>
      <c r="I952" s="239"/>
    </row>
    <row r="953" spans="3:9" x14ac:dyDescent="0.4">
      <c r="C953" s="773"/>
      <c r="D953" s="245" t="s">
        <v>648</v>
      </c>
      <c r="E953" s="242">
        <v>948</v>
      </c>
      <c r="F953" s="226">
        <v>3315</v>
      </c>
      <c r="G953" s="226">
        <v>3</v>
      </c>
      <c r="H953" s="239"/>
      <c r="I953" s="239"/>
    </row>
    <row r="954" spans="3:9" x14ac:dyDescent="0.4">
      <c r="C954" s="773"/>
      <c r="D954" s="241" t="s">
        <v>846</v>
      </c>
      <c r="E954" s="242">
        <v>949</v>
      </c>
      <c r="F954" s="226">
        <v>3522</v>
      </c>
      <c r="G954" s="226">
        <v>61</v>
      </c>
      <c r="H954" s="239"/>
      <c r="I954" s="239"/>
    </row>
    <row r="955" spans="3:9" x14ac:dyDescent="0.4">
      <c r="C955" s="773"/>
      <c r="D955" s="241" t="s">
        <v>847</v>
      </c>
      <c r="E955" s="242">
        <v>950</v>
      </c>
      <c r="F955" s="226">
        <v>3090</v>
      </c>
      <c r="G955" s="226">
        <v>298</v>
      </c>
      <c r="H955" s="239"/>
      <c r="I955" s="239"/>
    </row>
    <row r="956" spans="3:9" x14ac:dyDescent="0.4">
      <c r="C956" s="773"/>
      <c r="D956" s="241" t="s">
        <v>848</v>
      </c>
      <c r="E956" s="242">
        <v>951</v>
      </c>
      <c r="F956" s="226">
        <v>3363</v>
      </c>
      <c r="G956" s="226">
        <v>264</v>
      </c>
      <c r="H956" s="239"/>
      <c r="I956" s="239"/>
    </row>
    <row r="957" spans="3:9" x14ac:dyDescent="0.4">
      <c r="C957" s="773"/>
      <c r="D957" s="241" t="s">
        <v>849</v>
      </c>
      <c r="E957" s="242">
        <v>952</v>
      </c>
      <c r="F957" s="226">
        <v>3062</v>
      </c>
      <c r="G957" s="226">
        <v>103</v>
      </c>
      <c r="H957" s="239"/>
      <c r="I957" s="239"/>
    </row>
    <row r="958" spans="3:9" x14ac:dyDescent="0.4">
      <c r="C958" s="773"/>
      <c r="D958" s="241" t="s">
        <v>850</v>
      </c>
      <c r="E958" s="242">
        <v>953</v>
      </c>
      <c r="F958" s="226">
        <v>2863</v>
      </c>
      <c r="G958" s="226">
        <v>75</v>
      </c>
      <c r="H958" s="239"/>
      <c r="I958" s="239"/>
    </row>
    <row r="959" spans="3:9" x14ac:dyDescent="0.4">
      <c r="C959" s="773"/>
      <c r="D959" s="241" t="s">
        <v>851</v>
      </c>
      <c r="E959" s="244">
        <v>954</v>
      </c>
      <c r="F959" s="226">
        <v>3201</v>
      </c>
      <c r="G959" s="226">
        <v>75</v>
      </c>
      <c r="H959" s="239"/>
      <c r="I959" s="239"/>
    </row>
    <row r="960" spans="3:9" x14ac:dyDescent="0.4">
      <c r="C960" s="773"/>
      <c r="D960" s="241" t="s">
        <v>852</v>
      </c>
      <c r="E960" s="244">
        <v>955</v>
      </c>
      <c r="F960" s="226">
        <v>3516</v>
      </c>
      <c r="G960" s="226">
        <v>86</v>
      </c>
      <c r="H960" s="239"/>
      <c r="I960" s="239"/>
    </row>
    <row r="961" spans="3:9" x14ac:dyDescent="0.4">
      <c r="C961" s="773"/>
      <c r="D961" s="241" t="s">
        <v>853</v>
      </c>
      <c r="E961" s="242">
        <v>956</v>
      </c>
      <c r="F961" s="226">
        <v>3396</v>
      </c>
      <c r="G961" s="226">
        <v>115</v>
      </c>
      <c r="H961" s="239"/>
      <c r="I961" s="239"/>
    </row>
    <row r="962" spans="3:9" x14ac:dyDescent="0.4">
      <c r="C962" s="773"/>
      <c r="D962" s="241" t="s">
        <v>854</v>
      </c>
      <c r="E962" s="242">
        <v>957</v>
      </c>
      <c r="F962" s="226">
        <v>3667</v>
      </c>
      <c r="G962" s="226">
        <v>101</v>
      </c>
      <c r="H962" s="239"/>
      <c r="I962" s="239"/>
    </row>
    <row r="963" spans="3:9" x14ac:dyDescent="0.4">
      <c r="C963" s="773"/>
      <c r="D963" s="241" t="s">
        <v>855</v>
      </c>
      <c r="E963" s="242">
        <v>958</v>
      </c>
      <c r="F963" s="226">
        <v>3309</v>
      </c>
      <c r="G963" s="226">
        <v>86</v>
      </c>
      <c r="H963" s="239"/>
      <c r="I963" s="239"/>
    </row>
    <row r="964" spans="3:9" x14ac:dyDescent="0.4">
      <c r="C964" s="773"/>
      <c r="D964" s="241" t="s">
        <v>856</v>
      </c>
      <c r="E964" s="242">
        <v>959</v>
      </c>
      <c r="F964" s="226">
        <v>3062</v>
      </c>
      <c r="G964" s="226">
        <v>104</v>
      </c>
      <c r="H964" s="239"/>
      <c r="I964" s="239"/>
    </row>
    <row r="965" spans="3:9" x14ac:dyDescent="0.4">
      <c r="C965" s="773"/>
      <c r="D965" s="241" t="s">
        <v>857</v>
      </c>
      <c r="E965" s="242">
        <v>960</v>
      </c>
      <c r="F965" s="226">
        <v>2230</v>
      </c>
      <c r="G965" s="226">
        <v>92</v>
      </c>
      <c r="H965" s="239"/>
      <c r="I965" s="239"/>
    </row>
    <row r="966" spans="3:9" x14ac:dyDescent="0.4">
      <c r="C966" s="773"/>
      <c r="D966" s="241" t="s">
        <v>858</v>
      </c>
      <c r="E966" s="242">
        <v>961</v>
      </c>
      <c r="F966" s="226">
        <v>1728</v>
      </c>
      <c r="G966" s="226">
        <v>101</v>
      </c>
      <c r="H966" s="239"/>
      <c r="I966" s="239"/>
    </row>
    <row r="967" spans="3:9" x14ac:dyDescent="0.4">
      <c r="C967" s="773"/>
      <c r="D967" s="241" t="s">
        <v>859</v>
      </c>
      <c r="E967" s="244">
        <v>962</v>
      </c>
      <c r="F967" s="226">
        <v>1198</v>
      </c>
      <c r="G967" s="226">
        <v>132</v>
      </c>
      <c r="H967" s="239"/>
      <c r="I967" s="239"/>
    </row>
    <row r="968" spans="3:9" x14ac:dyDescent="0.4">
      <c r="C968" s="773"/>
      <c r="D968" s="227" t="s">
        <v>860</v>
      </c>
      <c r="E968" s="244">
        <v>963</v>
      </c>
      <c r="F968" s="226">
        <v>1050</v>
      </c>
      <c r="G968" s="226">
        <v>383</v>
      </c>
      <c r="H968" s="239"/>
      <c r="I968" s="239"/>
    </row>
    <row r="969" spans="3:9" x14ac:dyDescent="0.4">
      <c r="C969" s="773"/>
      <c r="D969" s="227"/>
      <c r="E969" s="242">
        <v>964</v>
      </c>
      <c r="F969" s="246"/>
      <c r="G969" s="246"/>
      <c r="H969" s="239"/>
      <c r="I969" s="239"/>
    </row>
    <row r="970" spans="3:9" x14ac:dyDescent="0.4">
      <c r="C970" s="773"/>
      <c r="D970" s="227"/>
      <c r="E970" s="242">
        <v>965</v>
      </c>
      <c r="F970" s="246"/>
      <c r="G970" s="246"/>
      <c r="H970" s="239"/>
      <c r="I970" s="239"/>
    </row>
    <row r="971" spans="3:9" x14ac:dyDescent="0.4">
      <c r="C971" s="773"/>
      <c r="D971" s="227"/>
      <c r="E971" s="242">
        <v>966</v>
      </c>
      <c r="F971" s="246"/>
      <c r="G971" s="246"/>
      <c r="H971" s="239"/>
      <c r="I971" s="239"/>
    </row>
    <row r="972" spans="3:9" x14ac:dyDescent="0.4">
      <c r="C972" s="772" t="s">
        <v>906</v>
      </c>
      <c r="D972" s="241" t="s">
        <v>845</v>
      </c>
      <c r="E972" s="242">
        <v>967</v>
      </c>
      <c r="F972" s="226">
        <v>2817</v>
      </c>
      <c r="G972" s="226">
        <v>9</v>
      </c>
      <c r="H972" s="239"/>
      <c r="I972" s="239"/>
    </row>
    <row r="973" spans="3:9" x14ac:dyDescent="0.4">
      <c r="C973" s="773"/>
      <c r="D973" s="243" t="s">
        <v>647</v>
      </c>
      <c r="E973" s="242">
        <v>968</v>
      </c>
      <c r="F973" s="226">
        <v>2885</v>
      </c>
      <c r="G973" s="226">
        <v>0</v>
      </c>
      <c r="H973" s="239"/>
      <c r="I973" s="239"/>
    </row>
    <row r="974" spans="3:9" x14ac:dyDescent="0.4">
      <c r="C974" s="773"/>
      <c r="D974" s="245" t="s">
        <v>648</v>
      </c>
      <c r="E974" s="242">
        <v>969</v>
      </c>
      <c r="F974" s="226">
        <v>2694</v>
      </c>
      <c r="G974" s="226">
        <v>19</v>
      </c>
      <c r="H974" s="239"/>
      <c r="I974" s="239"/>
    </row>
    <row r="975" spans="3:9" x14ac:dyDescent="0.4">
      <c r="C975" s="773"/>
      <c r="D975" s="241" t="s">
        <v>846</v>
      </c>
      <c r="E975" s="244">
        <v>970</v>
      </c>
      <c r="F975" s="226">
        <v>2615</v>
      </c>
      <c r="G975" s="226">
        <v>296</v>
      </c>
      <c r="H975" s="239"/>
      <c r="I975" s="239"/>
    </row>
    <row r="976" spans="3:9" x14ac:dyDescent="0.4">
      <c r="C976" s="773"/>
      <c r="D976" s="241" t="s">
        <v>847</v>
      </c>
      <c r="E976" s="244">
        <v>971</v>
      </c>
      <c r="F976" s="226">
        <v>2388</v>
      </c>
      <c r="G976" s="226">
        <v>215</v>
      </c>
      <c r="H976" s="239"/>
      <c r="I976" s="239"/>
    </row>
    <row r="977" spans="3:9" x14ac:dyDescent="0.4">
      <c r="C977" s="773"/>
      <c r="D977" s="241" t="s">
        <v>848</v>
      </c>
      <c r="E977" s="242">
        <v>972</v>
      </c>
      <c r="F977" s="226">
        <v>2450</v>
      </c>
      <c r="G977" s="226">
        <v>119</v>
      </c>
      <c r="H977" s="239"/>
      <c r="I977" s="239"/>
    </row>
    <row r="978" spans="3:9" x14ac:dyDescent="0.4">
      <c r="C978" s="773"/>
      <c r="D978" s="241" t="s">
        <v>849</v>
      </c>
      <c r="E978" s="242">
        <v>973</v>
      </c>
      <c r="F978" s="226">
        <v>2645</v>
      </c>
      <c r="G978" s="226">
        <v>61</v>
      </c>
      <c r="H978" s="239"/>
      <c r="I978" s="239"/>
    </row>
    <row r="979" spans="3:9" x14ac:dyDescent="0.4">
      <c r="C979" s="773"/>
      <c r="D979" s="241" t="s">
        <v>850</v>
      </c>
      <c r="E979" s="242">
        <v>974</v>
      </c>
      <c r="F979" s="226">
        <v>2380</v>
      </c>
      <c r="G979" s="226">
        <v>24</v>
      </c>
      <c r="H979" s="239"/>
      <c r="I979" s="239"/>
    </row>
    <row r="980" spans="3:9" x14ac:dyDescent="0.4">
      <c r="C980" s="773"/>
      <c r="D980" s="241" t="s">
        <v>851</v>
      </c>
      <c r="E980" s="242">
        <v>975</v>
      </c>
      <c r="F980" s="226">
        <v>2710</v>
      </c>
      <c r="G980" s="226">
        <v>37</v>
      </c>
      <c r="H980" s="239"/>
      <c r="I980" s="239"/>
    </row>
    <row r="981" spans="3:9" x14ac:dyDescent="0.4">
      <c r="C981" s="773"/>
      <c r="D981" s="241" t="s">
        <v>852</v>
      </c>
      <c r="E981" s="242">
        <v>976</v>
      </c>
      <c r="F981" s="226">
        <v>2865</v>
      </c>
      <c r="G981" s="226">
        <v>25</v>
      </c>
      <c r="H981" s="239"/>
      <c r="I981" s="239"/>
    </row>
    <row r="982" spans="3:9" x14ac:dyDescent="0.4">
      <c r="C982" s="773"/>
      <c r="D982" s="241" t="s">
        <v>853</v>
      </c>
      <c r="E982" s="242">
        <v>977</v>
      </c>
      <c r="F982" s="226">
        <v>2846</v>
      </c>
      <c r="G982" s="226">
        <v>26</v>
      </c>
      <c r="H982" s="239"/>
      <c r="I982" s="239"/>
    </row>
    <row r="983" spans="3:9" x14ac:dyDescent="0.4">
      <c r="C983" s="773"/>
      <c r="D983" s="241" t="s">
        <v>854</v>
      </c>
      <c r="E983" s="244">
        <v>978</v>
      </c>
      <c r="F983" s="226">
        <v>2623</v>
      </c>
      <c r="G983" s="226">
        <v>14</v>
      </c>
      <c r="H983" s="239"/>
      <c r="I983" s="239"/>
    </row>
    <row r="984" spans="3:9" x14ac:dyDescent="0.4">
      <c r="C984" s="773"/>
      <c r="D984" s="241" t="s">
        <v>855</v>
      </c>
      <c r="E984" s="244">
        <v>979</v>
      </c>
      <c r="F984" s="226">
        <v>2347</v>
      </c>
      <c r="G984" s="226">
        <v>24</v>
      </c>
      <c r="H984" s="239"/>
      <c r="I984" s="239"/>
    </row>
    <row r="985" spans="3:9" x14ac:dyDescent="0.4">
      <c r="C985" s="773"/>
      <c r="D985" s="241" t="s">
        <v>856</v>
      </c>
      <c r="E985" s="242">
        <v>980</v>
      </c>
      <c r="F985" s="226">
        <v>2011</v>
      </c>
      <c r="G985" s="226">
        <v>21</v>
      </c>
      <c r="H985" s="239"/>
      <c r="I985" s="239"/>
    </row>
    <row r="986" spans="3:9" x14ac:dyDescent="0.4">
      <c r="C986" s="773"/>
      <c r="D986" s="241" t="s">
        <v>857</v>
      </c>
      <c r="E986" s="242">
        <v>981</v>
      </c>
      <c r="F986" s="226">
        <v>1367</v>
      </c>
      <c r="G986" s="226">
        <v>19</v>
      </c>
      <c r="H986" s="239"/>
      <c r="I986" s="239"/>
    </row>
    <row r="987" spans="3:9" x14ac:dyDescent="0.4">
      <c r="C987" s="773"/>
      <c r="D987" s="241" t="s">
        <v>858</v>
      </c>
      <c r="E987" s="242">
        <v>982</v>
      </c>
      <c r="F987" s="226">
        <v>874</v>
      </c>
      <c r="G987" s="226">
        <v>42</v>
      </c>
      <c r="H987" s="239"/>
      <c r="I987" s="239"/>
    </row>
    <row r="988" spans="3:9" x14ac:dyDescent="0.4">
      <c r="C988" s="773"/>
      <c r="D988" s="241" t="s">
        <v>859</v>
      </c>
      <c r="E988" s="242">
        <v>983</v>
      </c>
      <c r="F988" s="226">
        <v>604</v>
      </c>
      <c r="G988" s="226">
        <v>49</v>
      </c>
      <c r="H988" s="239"/>
      <c r="I988" s="239"/>
    </row>
    <row r="989" spans="3:9" x14ac:dyDescent="0.4">
      <c r="C989" s="773"/>
      <c r="D989" s="227" t="s">
        <v>860</v>
      </c>
      <c r="E989" s="242">
        <v>984</v>
      </c>
      <c r="F989" s="226">
        <v>448</v>
      </c>
      <c r="G989" s="226">
        <v>121</v>
      </c>
      <c r="H989" s="239"/>
      <c r="I989" s="239"/>
    </row>
    <row r="990" spans="3:9" x14ac:dyDescent="0.4">
      <c r="C990" s="773"/>
      <c r="D990" s="227"/>
      <c r="E990" s="242">
        <v>985</v>
      </c>
      <c r="F990" s="246"/>
      <c r="G990" s="246"/>
      <c r="H990" s="239"/>
      <c r="I990" s="239"/>
    </row>
    <row r="991" spans="3:9" x14ac:dyDescent="0.4">
      <c r="C991" s="773"/>
      <c r="D991" s="227"/>
      <c r="E991" s="244">
        <v>986</v>
      </c>
      <c r="F991" s="246"/>
      <c r="G991" s="246"/>
      <c r="H991" s="239"/>
      <c r="I991" s="239"/>
    </row>
    <row r="992" spans="3:9" x14ac:dyDescent="0.4">
      <c r="C992" s="773"/>
      <c r="D992" s="227"/>
      <c r="E992" s="244">
        <v>987</v>
      </c>
      <c r="F992" s="246"/>
      <c r="G992" s="246"/>
      <c r="H992" s="239"/>
      <c r="I992" s="239"/>
    </row>
    <row r="993" spans="3:9" x14ac:dyDescent="0.4">
      <c r="C993" s="772" t="s">
        <v>907</v>
      </c>
      <c r="D993" s="241" t="s">
        <v>845</v>
      </c>
      <c r="E993" s="242">
        <v>988</v>
      </c>
      <c r="F993" s="226">
        <v>1548</v>
      </c>
      <c r="G993" s="226">
        <v>8</v>
      </c>
      <c r="H993" s="239"/>
      <c r="I993" s="239"/>
    </row>
    <row r="994" spans="3:9" x14ac:dyDescent="0.4">
      <c r="C994" s="773"/>
      <c r="D994" s="243" t="s">
        <v>647</v>
      </c>
      <c r="E994" s="242">
        <v>989</v>
      </c>
      <c r="F994" s="226">
        <v>1736</v>
      </c>
      <c r="G994" s="226">
        <v>6</v>
      </c>
      <c r="H994" s="239"/>
      <c r="I994" s="239"/>
    </row>
    <row r="995" spans="3:9" x14ac:dyDescent="0.4">
      <c r="C995" s="773"/>
      <c r="D995" s="245" t="s">
        <v>648</v>
      </c>
      <c r="E995" s="242">
        <v>990</v>
      </c>
      <c r="F995" s="226">
        <v>1779</v>
      </c>
      <c r="G995" s="226">
        <v>9</v>
      </c>
      <c r="H995" s="239"/>
      <c r="I995" s="239"/>
    </row>
    <row r="996" spans="3:9" x14ac:dyDescent="0.4">
      <c r="C996" s="773"/>
      <c r="D996" s="241" t="s">
        <v>846</v>
      </c>
      <c r="E996" s="242">
        <v>991</v>
      </c>
      <c r="F996" s="226">
        <v>1694</v>
      </c>
      <c r="G996" s="226">
        <v>12</v>
      </c>
      <c r="H996" s="239"/>
      <c r="I996" s="239"/>
    </row>
    <row r="997" spans="3:9" x14ac:dyDescent="0.4">
      <c r="C997" s="773"/>
      <c r="D997" s="241" t="s">
        <v>847</v>
      </c>
      <c r="E997" s="242">
        <v>992</v>
      </c>
      <c r="F997" s="226">
        <v>1329</v>
      </c>
      <c r="G997" s="226">
        <v>11</v>
      </c>
      <c r="H997" s="239"/>
      <c r="I997" s="239"/>
    </row>
    <row r="998" spans="3:9" x14ac:dyDescent="0.4">
      <c r="C998" s="773"/>
      <c r="D998" s="241" t="s">
        <v>848</v>
      </c>
      <c r="E998" s="242">
        <v>993</v>
      </c>
      <c r="F998" s="226">
        <v>1328</v>
      </c>
      <c r="G998" s="226">
        <v>24</v>
      </c>
      <c r="H998" s="239"/>
      <c r="I998" s="239"/>
    </row>
    <row r="999" spans="3:9" x14ac:dyDescent="0.4">
      <c r="C999" s="773"/>
      <c r="D999" s="241" t="s">
        <v>849</v>
      </c>
      <c r="E999" s="244">
        <v>994</v>
      </c>
      <c r="F999" s="226">
        <v>1348</v>
      </c>
      <c r="G999" s="226">
        <v>22</v>
      </c>
      <c r="H999" s="239"/>
      <c r="I999" s="239"/>
    </row>
    <row r="1000" spans="3:9" x14ac:dyDescent="0.4">
      <c r="C1000" s="773"/>
      <c r="D1000" s="241" t="s">
        <v>850</v>
      </c>
      <c r="E1000" s="244">
        <v>995</v>
      </c>
      <c r="F1000" s="226">
        <v>1307</v>
      </c>
      <c r="G1000" s="226">
        <v>27</v>
      </c>
      <c r="H1000" s="239"/>
      <c r="I1000" s="239"/>
    </row>
    <row r="1001" spans="3:9" x14ac:dyDescent="0.4">
      <c r="C1001" s="773"/>
      <c r="D1001" s="241" t="s">
        <v>851</v>
      </c>
      <c r="E1001" s="242">
        <v>996</v>
      </c>
      <c r="F1001" s="226">
        <v>1548</v>
      </c>
      <c r="G1001" s="226">
        <v>18</v>
      </c>
      <c r="H1001" s="239"/>
      <c r="I1001" s="239"/>
    </row>
    <row r="1002" spans="3:9" x14ac:dyDescent="0.4">
      <c r="C1002" s="773"/>
      <c r="D1002" s="241" t="s">
        <v>852</v>
      </c>
      <c r="E1002" s="242">
        <v>997</v>
      </c>
      <c r="F1002" s="226">
        <v>1787</v>
      </c>
      <c r="G1002" s="226">
        <v>20</v>
      </c>
      <c r="H1002" s="239"/>
      <c r="I1002" s="239"/>
    </row>
    <row r="1003" spans="3:9" x14ac:dyDescent="0.4">
      <c r="C1003" s="773"/>
      <c r="D1003" s="241" t="s">
        <v>853</v>
      </c>
      <c r="E1003" s="242">
        <v>998</v>
      </c>
      <c r="F1003" s="226">
        <v>1876</v>
      </c>
      <c r="G1003" s="226">
        <v>24</v>
      </c>
      <c r="H1003" s="239"/>
      <c r="I1003" s="239"/>
    </row>
    <row r="1004" spans="3:9" x14ac:dyDescent="0.4">
      <c r="C1004" s="773"/>
      <c r="D1004" s="241" t="s">
        <v>854</v>
      </c>
      <c r="E1004" s="242">
        <v>999</v>
      </c>
      <c r="F1004" s="226">
        <v>1950</v>
      </c>
      <c r="G1004" s="226">
        <v>39</v>
      </c>
      <c r="H1004" s="239"/>
      <c r="I1004" s="239"/>
    </row>
    <row r="1005" spans="3:9" x14ac:dyDescent="0.4">
      <c r="C1005" s="773"/>
      <c r="D1005" s="241" t="s">
        <v>855</v>
      </c>
      <c r="E1005" s="242">
        <v>1000</v>
      </c>
      <c r="F1005" s="226">
        <v>2008</v>
      </c>
      <c r="G1005" s="226">
        <v>43</v>
      </c>
      <c r="H1005" s="239"/>
      <c r="I1005" s="239"/>
    </row>
    <row r="1006" spans="3:9" x14ac:dyDescent="0.4">
      <c r="C1006" s="773"/>
      <c r="D1006" s="241" t="s">
        <v>856</v>
      </c>
      <c r="E1006" s="242">
        <v>1001</v>
      </c>
      <c r="F1006" s="226">
        <v>1982</v>
      </c>
      <c r="G1006" s="226">
        <v>55</v>
      </c>
      <c r="H1006" s="239"/>
      <c r="I1006" s="239"/>
    </row>
    <row r="1007" spans="3:9" x14ac:dyDescent="0.4">
      <c r="C1007" s="773"/>
      <c r="D1007" s="241" t="s">
        <v>857</v>
      </c>
      <c r="E1007" s="244">
        <v>1002</v>
      </c>
      <c r="F1007" s="226">
        <v>1539</v>
      </c>
      <c r="G1007" s="226">
        <v>65</v>
      </c>
      <c r="H1007" s="239"/>
      <c r="I1007" s="239"/>
    </row>
    <row r="1008" spans="3:9" x14ac:dyDescent="0.4">
      <c r="C1008" s="773"/>
      <c r="D1008" s="241" t="s">
        <v>858</v>
      </c>
      <c r="E1008" s="244">
        <v>1003</v>
      </c>
      <c r="F1008" s="226">
        <v>1220</v>
      </c>
      <c r="G1008" s="226">
        <v>81</v>
      </c>
      <c r="H1008" s="239"/>
      <c r="I1008" s="239"/>
    </row>
    <row r="1009" spans="3:9" x14ac:dyDescent="0.4">
      <c r="C1009" s="773"/>
      <c r="D1009" s="241" t="s">
        <v>859</v>
      </c>
      <c r="E1009" s="242">
        <v>1004</v>
      </c>
      <c r="F1009" s="226">
        <v>875</v>
      </c>
      <c r="G1009" s="226">
        <v>88</v>
      </c>
      <c r="H1009" s="239"/>
      <c r="I1009" s="239"/>
    </row>
    <row r="1010" spans="3:9" x14ac:dyDescent="0.4">
      <c r="C1010" s="773"/>
      <c r="D1010" s="227" t="s">
        <v>860</v>
      </c>
      <c r="E1010" s="242">
        <v>1005</v>
      </c>
      <c r="F1010" s="226">
        <v>666</v>
      </c>
      <c r="G1010" s="226">
        <v>254</v>
      </c>
      <c r="H1010" s="239"/>
      <c r="I1010" s="239"/>
    </row>
    <row r="1011" spans="3:9" x14ac:dyDescent="0.4">
      <c r="C1011" s="773"/>
      <c r="D1011" s="227"/>
      <c r="E1011" s="242">
        <v>1006</v>
      </c>
      <c r="F1011" s="246"/>
      <c r="G1011" s="246"/>
      <c r="H1011" s="239"/>
      <c r="I1011" s="239"/>
    </row>
    <row r="1012" spans="3:9" x14ac:dyDescent="0.4">
      <c r="C1012" s="773"/>
      <c r="D1012" s="227"/>
      <c r="E1012" s="242">
        <v>1007</v>
      </c>
      <c r="F1012" s="246"/>
      <c r="G1012" s="246"/>
      <c r="H1012" s="239"/>
      <c r="I1012" s="239"/>
    </row>
    <row r="1013" spans="3:9" x14ac:dyDescent="0.4">
      <c r="C1013" s="773"/>
      <c r="D1013" s="227"/>
      <c r="E1013" s="242">
        <v>1008</v>
      </c>
      <c r="F1013" s="246"/>
      <c r="G1013" s="246"/>
      <c r="H1013" s="239"/>
      <c r="I1013" s="239"/>
    </row>
    <row r="1014" spans="3:9" x14ac:dyDescent="0.4">
      <c r="C1014" s="772" t="s">
        <v>908</v>
      </c>
      <c r="D1014" s="241" t="s">
        <v>845</v>
      </c>
      <c r="E1014" s="242">
        <v>1009</v>
      </c>
      <c r="F1014" s="226">
        <v>9328</v>
      </c>
      <c r="G1014" s="226">
        <v>115</v>
      </c>
      <c r="H1014" s="239"/>
      <c r="I1014" s="239"/>
    </row>
    <row r="1015" spans="3:9" x14ac:dyDescent="0.4">
      <c r="C1015" s="773"/>
      <c r="D1015" s="243" t="s">
        <v>647</v>
      </c>
      <c r="E1015" s="244">
        <v>1010</v>
      </c>
      <c r="F1015" s="226">
        <v>10015</v>
      </c>
      <c r="G1015" s="226">
        <v>12</v>
      </c>
      <c r="H1015" s="239"/>
      <c r="I1015" s="239"/>
    </row>
    <row r="1016" spans="3:9" x14ac:dyDescent="0.4">
      <c r="C1016" s="773"/>
      <c r="D1016" s="245" t="s">
        <v>648</v>
      </c>
      <c r="E1016" s="244">
        <v>1011</v>
      </c>
      <c r="F1016" s="226">
        <v>9758</v>
      </c>
      <c r="G1016" s="226">
        <v>35</v>
      </c>
      <c r="H1016" s="239"/>
      <c r="I1016" s="239"/>
    </row>
    <row r="1017" spans="3:9" x14ac:dyDescent="0.4">
      <c r="C1017" s="773"/>
      <c r="D1017" s="241" t="s">
        <v>846</v>
      </c>
      <c r="E1017" s="242">
        <v>1012</v>
      </c>
      <c r="F1017" s="226">
        <v>11648</v>
      </c>
      <c r="G1017" s="226">
        <v>1331</v>
      </c>
      <c r="H1017" s="239"/>
      <c r="I1017" s="239"/>
    </row>
    <row r="1018" spans="3:9" x14ac:dyDescent="0.4">
      <c r="C1018" s="773"/>
      <c r="D1018" s="241" t="s">
        <v>847</v>
      </c>
      <c r="E1018" s="242">
        <v>1013</v>
      </c>
      <c r="F1018" s="226">
        <v>16917</v>
      </c>
      <c r="G1018" s="226">
        <v>1854</v>
      </c>
      <c r="H1018" s="239"/>
      <c r="I1018" s="239"/>
    </row>
    <row r="1019" spans="3:9" x14ac:dyDescent="0.4">
      <c r="C1019" s="773"/>
      <c r="D1019" s="241" t="s">
        <v>848</v>
      </c>
      <c r="E1019" s="242">
        <v>1014</v>
      </c>
      <c r="F1019" s="226">
        <v>14192</v>
      </c>
      <c r="G1019" s="226">
        <v>346</v>
      </c>
      <c r="H1019" s="239"/>
      <c r="I1019" s="239"/>
    </row>
    <row r="1020" spans="3:9" x14ac:dyDescent="0.4">
      <c r="C1020" s="773"/>
      <c r="D1020" s="241" t="s">
        <v>849</v>
      </c>
      <c r="E1020" s="242">
        <v>1015</v>
      </c>
      <c r="F1020" s="226">
        <v>12951</v>
      </c>
      <c r="G1020" s="226">
        <v>187</v>
      </c>
      <c r="H1020" s="239"/>
      <c r="I1020" s="239"/>
    </row>
    <row r="1021" spans="3:9" x14ac:dyDescent="0.4">
      <c r="C1021" s="773"/>
      <c r="D1021" s="241" t="s">
        <v>850</v>
      </c>
      <c r="E1021" s="242">
        <v>1016</v>
      </c>
      <c r="F1021" s="226">
        <v>11489</v>
      </c>
      <c r="G1021" s="226">
        <v>183</v>
      </c>
      <c r="H1021" s="239"/>
      <c r="I1021" s="239"/>
    </row>
    <row r="1022" spans="3:9" x14ac:dyDescent="0.4">
      <c r="C1022" s="773"/>
      <c r="D1022" s="241" t="s">
        <v>851</v>
      </c>
      <c r="E1022" s="242">
        <v>1017</v>
      </c>
      <c r="F1022" s="226">
        <v>12017</v>
      </c>
      <c r="G1022" s="226">
        <v>144</v>
      </c>
      <c r="H1022" s="239"/>
      <c r="I1022" s="239"/>
    </row>
    <row r="1023" spans="3:9" x14ac:dyDescent="0.4">
      <c r="C1023" s="773"/>
      <c r="D1023" s="241" t="s">
        <v>852</v>
      </c>
      <c r="E1023" s="244">
        <v>1018</v>
      </c>
      <c r="F1023" s="226">
        <v>12219</v>
      </c>
      <c r="G1023" s="226">
        <v>151</v>
      </c>
      <c r="H1023" s="239"/>
      <c r="I1023" s="239"/>
    </row>
    <row r="1024" spans="3:9" x14ac:dyDescent="0.4">
      <c r="C1024" s="773"/>
      <c r="D1024" s="241" t="s">
        <v>853</v>
      </c>
      <c r="E1024" s="244">
        <v>1019</v>
      </c>
      <c r="F1024" s="226">
        <v>11016</v>
      </c>
      <c r="G1024" s="226">
        <v>183</v>
      </c>
      <c r="H1024" s="239"/>
      <c r="I1024" s="239"/>
    </row>
    <row r="1025" spans="3:9" x14ac:dyDescent="0.4">
      <c r="C1025" s="773"/>
      <c r="D1025" s="241" t="s">
        <v>854</v>
      </c>
      <c r="E1025" s="242">
        <v>1020</v>
      </c>
      <c r="F1025" s="226">
        <v>9862</v>
      </c>
      <c r="G1025" s="226">
        <v>150</v>
      </c>
      <c r="H1025" s="239"/>
      <c r="I1025" s="239"/>
    </row>
    <row r="1026" spans="3:9" x14ac:dyDescent="0.4">
      <c r="C1026" s="773"/>
      <c r="D1026" s="241" t="s">
        <v>855</v>
      </c>
      <c r="E1026" s="242">
        <v>1021</v>
      </c>
      <c r="F1026" s="226">
        <v>8903</v>
      </c>
      <c r="G1026" s="226">
        <v>160</v>
      </c>
      <c r="H1026" s="239"/>
      <c r="I1026" s="239"/>
    </row>
    <row r="1027" spans="3:9" x14ac:dyDescent="0.4">
      <c r="C1027" s="773"/>
      <c r="D1027" s="241" t="s">
        <v>856</v>
      </c>
      <c r="E1027" s="242">
        <v>1022</v>
      </c>
      <c r="F1027" s="226">
        <v>8089</v>
      </c>
      <c r="G1027" s="226">
        <v>154</v>
      </c>
      <c r="H1027" s="239"/>
      <c r="I1027" s="239"/>
    </row>
    <row r="1028" spans="3:9" x14ac:dyDescent="0.4">
      <c r="C1028" s="773"/>
      <c r="D1028" s="241" t="s">
        <v>857</v>
      </c>
      <c r="E1028" s="242">
        <v>1023</v>
      </c>
      <c r="F1028" s="226">
        <v>6850</v>
      </c>
      <c r="G1028" s="226">
        <v>148</v>
      </c>
      <c r="H1028" s="239"/>
      <c r="I1028" s="239"/>
    </row>
    <row r="1029" spans="3:9" x14ac:dyDescent="0.4">
      <c r="C1029" s="773"/>
      <c r="D1029" s="241" t="s">
        <v>858</v>
      </c>
      <c r="E1029" s="242">
        <v>1024</v>
      </c>
      <c r="F1029" s="226">
        <v>5909</v>
      </c>
      <c r="G1029" s="226">
        <v>250</v>
      </c>
      <c r="H1029" s="239"/>
      <c r="I1029" s="239"/>
    </row>
    <row r="1030" spans="3:9" x14ac:dyDescent="0.4">
      <c r="C1030" s="773"/>
      <c r="D1030" s="241" t="s">
        <v>859</v>
      </c>
      <c r="E1030" s="242">
        <v>1025</v>
      </c>
      <c r="F1030" s="226">
        <v>4348</v>
      </c>
      <c r="G1030" s="226">
        <v>399</v>
      </c>
      <c r="H1030" s="239"/>
      <c r="I1030" s="239"/>
    </row>
    <row r="1031" spans="3:9" x14ac:dyDescent="0.4">
      <c r="C1031" s="773"/>
      <c r="D1031" s="227" t="s">
        <v>860</v>
      </c>
      <c r="E1031" s="244">
        <v>1026</v>
      </c>
      <c r="F1031" s="226">
        <v>3682</v>
      </c>
      <c r="G1031" s="226">
        <v>1370</v>
      </c>
      <c r="H1031" s="239"/>
      <c r="I1031" s="239"/>
    </row>
    <row r="1032" spans="3:9" x14ac:dyDescent="0.4">
      <c r="C1032" s="773"/>
      <c r="D1032" s="227"/>
      <c r="E1032" s="244">
        <v>1027</v>
      </c>
      <c r="F1032" s="246"/>
      <c r="G1032" s="246"/>
      <c r="H1032" s="239"/>
      <c r="I1032" s="239"/>
    </row>
    <row r="1033" spans="3:9" x14ac:dyDescent="0.4">
      <c r="C1033" s="773"/>
      <c r="D1033" s="227"/>
      <c r="E1033" s="242">
        <v>1028</v>
      </c>
      <c r="F1033" s="246"/>
      <c r="G1033" s="246"/>
      <c r="H1033" s="239"/>
      <c r="I1033" s="239"/>
    </row>
    <row r="1034" spans="3:9" x14ac:dyDescent="0.4">
      <c r="C1034" s="773"/>
      <c r="D1034" s="227"/>
      <c r="E1034" s="242">
        <v>1029</v>
      </c>
      <c r="F1034" s="246"/>
      <c r="G1034" s="246"/>
      <c r="H1034" s="239"/>
      <c r="I1034" s="239"/>
    </row>
    <row r="1035" spans="3:9" x14ac:dyDescent="0.4">
      <c r="C1035" s="772" t="s">
        <v>909</v>
      </c>
      <c r="D1035" s="241" t="s">
        <v>845</v>
      </c>
      <c r="E1035" s="242">
        <v>1030</v>
      </c>
      <c r="F1035" s="226">
        <v>6559</v>
      </c>
      <c r="G1035" s="226">
        <v>6</v>
      </c>
      <c r="H1035" s="239"/>
      <c r="I1035" s="239"/>
    </row>
    <row r="1036" spans="3:9" x14ac:dyDescent="0.4">
      <c r="C1036" s="773"/>
      <c r="D1036" s="243" t="s">
        <v>647</v>
      </c>
      <c r="E1036" s="242">
        <v>1031</v>
      </c>
      <c r="F1036" s="226">
        <v>6654</v>
      </c>
      <c r="G1036" s="226">
        <v>3</v>
      </c>
      <c r="H1036" s="239"/>
      <c r="I1036" s="239"/>
    </row>
    <row r="1037" spans="3:9" x14ac:dyDescent="0.4">
      <c r="C1037" s="773"/>
      <c r="D1037" s="245" t="s">
        <v>648</v>
      </c>
      <c r="E1037" s="242">
        <v>1032</v>
      </c>
      <c r="F1037" s="226">
        <v>6311</v>
      </c>
      <c r="G1037" s="226">
        <v>13</v>
      </c>
      <c r="H1037" s="239"/>
      <c r="I1037" s="239"/>
    </row>
    <row r="1038" spans="3:9" x14ac:dyDescent="0.4">
      <c r="C1038" s="773"/>
      <c r="D1038" s="241" t="s">
        <v>846</v>
      </c>
      <c r="E1038" s="242">
        <v>1033</v>
      </c>
      <c r="F1038" s="226">
        <v>6422</v>
      </c>
      <c r="G1038" s="226">
        <v>10</v>
      </c>
      <c r="H1038" s="239"/>
      <c r="I1038" s="239"/>
    </row>
    <row r="1039" spans="3:9" x14ac:dyDescent="0.4">
      <c r="C1039" s="773"/>
      <c r="D1039" s="241" t="s">
        <v>847</v>
      </c>
      <c r="E1039" s="244">
        <v>1034</v>
      </c>
      <c r="F1039" s="226">
        <v>7988</v>
      </c>
      <c r="G1039" s="226">
        <v>37</v>
      </c>
      <c r="H1039" s="239"/>
      <c r="I1039" s="239"/>
    </row>
    <row r="1040" spans="3:9" x14ac:dyDescent="0.4">
      <c r="C1040" s="773"/>
      <c r="D1040" s="241" t="s">
        <v>848</v>
      </c>
      <c r="E1040" s="244">
        <v>1035</v>
      </c>
      <c r="F1040" s="226">
        <v>9221</v>
      </c>
      <c r="G1040" s="226">
        <v>55</v>
      </c>
      <c r="H1040" s="239"/>
      <c r="I1040" s="239"/>
    </row>
    <row r="1041" spans="3:9" x14ac:dyDescent="0.4">
      <c r="C1041" s="773"/>
      <c r="D1041" s="241" t="s">
        <v>849</v>
      </c>
      <c r="E1041" s="242">
        <v>1036</v>
      </c>
      <c r="F1041" s="226">
        <v>9373</v>
      </c>
      <c r="G1041" s="226">
        <v>57</v>
      </c>
      <c r="H1041" s="239"/>
      <c r="I1041" s="239"/>
    </row>
    <row r="1042" spans="3:9" x14ac:dyDescent="0.4">
      <c r="C1042" s="773"/>
      <c r="D1042" s="241" t="s">
        <v>850</v>
      </c>
      <c r="E1042" s="242">
        <v>1037</v>
      </c>
      <c r="F1042" s="226">
        <v>8136</v>
      </c>
      <c r="G1042" s="226">
        <v>55</v>
      </c>
      <c r="H1042" s="239"/>
      <c r="I1042" s="239"/>
    </row>
    <row r="1043" spans="3:9" x14ac:dyDescent="0.4">
      <c r="C1043" s="773"/>
      <c r="D1043" s="241" t="s">
        <v>851</v>
      </c>
      <c r="E1043" s="242">
        <v>1038</v>
      </c>
      <c r="F1043" s="226">
        <v>8295</v>
      </c>
      <c r="G1043" s="226">
        <v>50</v>
      </c>
      <c r="H1043" s="239"/>
      <c r="I1043" s="239"/>
    </row>
    <row r="1044" spans="3:9" x14ac:dyDescent="0.4">
      <c r="C1044" s="773"/>
      <c r="D1044" s="241" t="s">
        <v>852</v>
      </c>
      <c r="E1044" s="242">
        <v>1039</v>
      </c>
      <c r="F1044" s="226">
        <v>8443</v>
      </c>
      <c r="G1044" s="226">
        <v>58</v>
      </c>
      <c r="H1044" s="239"/>
      <c r="I1044" s="239"/>
    </row>
    <row r="1045" spans="3:9" x14ac:dyDescent="0.4">
      <c r="C1045" s="773"/>
      <c r="D1045" s="241" t="s">
        <v>853</v>
      </c>
      <c r="E1045" s="242">
        <v>1040</v>
      </c>
      <c r="F1045" s="226">
        <v>7378</v>
      </c>
      <c r="G1045" s="226">
        <v>35</v>
      </c>
      <c r="H1045" s="239"/>
      <c r="I1045" s="239"/>
    </row>
    <row r="1046" spans="3:9" x14ac:dyDescent="0.4">
      <c r="C1046" s="773"/>
      <c r="D1046" s="241" t="s">
        <v>854</v>
      </c>
      <c r="E1046" s="242">
        <v>1041</v>
      </c>
      <c r="F1046" s="226">
        <v>6744</v>
      </c>
      <c r="G1046" s="226">
        <v>54</v>
      </c>
      <c r="H1046" s="239"/>
      <c r="I1046" s="239"/>
    </row>
    <row r="1047" spans="3:9" x14ac:dyDescent="0.4">
      <c r="C1047" s="773"/>
      <c r="D1047" s="241" t="s">
        <v>855</v>
      </c>
      <c r="E1047" s="244">
        <v>1042</v>
      </c>
      <c r="F1047" s="226">
        <v>5785</v>
      </c>
      <c r="G1047" s="226">
        <v>67</v>
      </c>
      <c r="H1047" s="239"/>
      <c r="I1047" s="239"/>
    </row>
    <row r="1048" spans="3:9" x14ac:dyDescent="0.4">
      <c r="C1048" s="773"/>
      <c r="D1048" s="241" t="s">
        <v>856</v>
      </c>
      <c r="E1048" s="244">
        <v>1043</v>
      </c>
      <c r="F1048" s="226">
        <v>5132</v>
      </c>
      <c r="G1048" s="226">
        <v>77</v>
      </c>
      <c r="H1048" s="239"/>
      <c r="I1048" s="239"/>
    </row>
    <row r="1049" spans="3:9" x14ac:dyDescent="0.4">
      <c r="C1049" s="773"/>
      <c r="D1049" s="241" t="s">
        <v>857</v>
      </c>
      <c r="E1049" s="242">
        <v>1044</v>
      </c>
      <c r="F1049" s="226">
        <v>3917</v>
      </c>
      <c r="G1049" s="226">
        <v>101</v>
      </c>
      <c r="H1049" s="239"/>
      <c r="I1049" s="239"/>
    </row>
    <row r="1050" spans="3:9" x14ac:dyDescent="0.4">
      <c r="C1050" s="773"/>
      <c r="D1050" s="241" t="s">
        <v>858</v>
      </c>
      <c r="E1050" s="242">
        <v>1045</v>
      </c>
      <c r="F1050" s="226">
        <v>3338</v>
      </c>
      <c r="G1050" s="226">
        <v>119</v>
      </c>
      <c r="H1050" s="239"/>
      <c r="I1050" s="239"/>
    </row>
    <row r="1051" spans="3:9" x14ac:dyDescent="0.4">
      <c r="C1051" s="773"/>
      <c r="D1051" s="241" t="s">
        <v>859</v>
      </c>
      <c r="E1051" s="242">
        <v>1046</v>
      </c>
      <c r="F1051" s="226">
        <v>2524</v>
      </c>
      <c r="G1051" s="226">
        <v>220</v>
      </c>
      <c r="H1051" s="239"/>
      <c r="I1051" s="239"/>
    </row>
    <row r="1052" spans="3:9" x14ac:dyDescent="0.4">
      <c r="C1052" s="773"/>
      <c r="D1052" s="227" t="s">
        <v>860</v>
      </c>
      <c r="E1052" s="242">
        <v>1047</v>
      </c>
      <c r="F1052" s="226">
        <v>2320</v>
      </c>
      <c r="G1052" s="226">
        <v>569</v>
      </c>
      <c r="H1052" s="239"/>
      <c r="I1052" s="239"/>
    </row>
    <row r="1053" spans="3:9" x14ac:dyDescent="0.4">
      <c r="C1053" s="773"/>
      <c r="D1053" s="227"/>
      <c r="E1053" s="242">
        <v>1048</v>
      </c>
      <c r="F1053" s="246"/>
      <c r="G1053" s="246"/>
      <c r="H1053" s="239"/>
      <c r="I1053" s="239"/>
    </row>
    <row r="1054" spans="3:9" x14ac:dyDescent="0.4">
      <c r="C1054" s="773"/>
      <c r="D1054" s="227"/>
      <c r="E1054" s="242">
        <v>1049</v>
      </c>
      <c r="F1054" s="246"/>
      <c r="G1054" s="246"/>
      <c r="H1054" s="239"/>
      <c r="I1054" s="239"/>
    </row>
    <row r="1055" spans="3:9" x14ac:dyDescent="0.4">
      <c r="C1055" s="773"/>
      <c r="D1055" s="227"/>
      <c r="E1055" s="244">
        <v>1050</v>
      </c>
      <c r="F1055" s="246"/>
      <c r="G1055" s="246"/>
      <c r="H1055" s="239"/>
      <c r="I1055" s="239"/>
    </row>
    <row r="1056" spans="3:9" x14ac:dyDescent="0.4">
      <c r="C1056" s="772" t="s">
        <v>910</v>
      </c>
      <c r="D1056" s="241" t="s">
        <v>845</v>
      </c>
      <c r="E1056" s="244">
        <v>1051</v>
      </c>
      <c r="F1056" s="226">
        <v>1998</v>
      </c>
      <c r="G1056" s="226">
        <v>0</v>
      </c>
      <c r="H1056" s="239"/>
      <c r="I1056" s="239"/>
    </row>
    <row r="1057" spans="3:9" x14ac:dyDescent="0.4">
      <c r="C1057" s="773"/>
      <c r="D1057" s="243" t="s">
        <v>647</v>
      </c>
      <c r="E1057" s="242">
        <v>1052</v>
      </c>
      <c r="F1057" s="226">
        <v>2284</v>
      </c>
      <c r="G1057" s="226">
        <v>0</v>
      </c>
      <c r="H1057" s="239"/>
      <c r="I1057" s="239"/>
    </row>
    <row r="1058" spans="3:9" x14ac:dyDescent="0.4">
      <c r="C1058" s="773"/>
      <c r="D1058" s="245" t="s">
        <v>648</v>
      </c>
      <c r="E1058" s="242">
        <v>1053</v>
      </c>
      <c r="F1058" s="226">
        <v>2116</v>
      </c>
      <c r="G1058" s="226">
        <v>17</v>
      </c>
      <c r="H1058" s="239"/>
      <c r="I1058" s="239"/>
    </row>
    <row r="1059" spans="3:9" x14ac:dyDescent="0.4">
      <c r="C1059" s="773"/>
      <c r="D1059" s="241" t="s">
        <v>846</v>
      </c>
      <c r="E1059" s="242">
        <v>1054</v>
      </c>
      <c r="F1059" s="226">
        <v>2057</v>
      </c>
      <c r="G1059" s="226">
        <v>24</v>
      </c>
      <c r="H1059" s="239"/>
      <c r="I1059" s="239"/>
    </row>
    <row r="1060" spans="3:9" x14ac:dyDescent="0.4">
      <c r="C1060" s="773"/>
      <c r="D1060" s="241" t="s">
        <v>847</v>
      </c>
      <c r="E1060" s="242">
        <v>1055</v>
      </c>
      <c r="F1060" s="226">
        <v>1700</v>
      </c>
      <c r="G1060" s="226">
        <v>3</v>
      </c>
      <c r="H1060" s="239"/>
      <c r="I1060" s="239"/>
    </row>
    <row r="1061" spans="3:9" x14ac:dyDescent="0.4">
      <c r="C1061" s="773"/>
      <c r="D1061" s="241" t="s">
        <v>848</v>
      </c>
      <c r="E1061" s="242">
        <v>1056</v>
      </c>
      <c r="F1061" s="226">
        <v>1662</v>
      </c>
      <c r="G1061" s="226">
        <v>15</v>
      </c>
      <c r="H1061" s="239"/>
      <c r="I1061" s="239"/>
    </row>
    <row r="1062" spans="3:9" x14ac:dyDescent="0.4">
      <c r="C1062" s="773"/>
      <c r="D1062" s="241" t="s">
        <v>849</v>
      </c>
      <c r="E1062" s="242">
        <v>1057</v>
      </c>
      <c r="F1062" s="226">
        <v>1826</v>
      </c>
      <c r="G1062" s="226">
        <v>7</v>
      </c>
      <c r="H1062" s="239"/>
      <c r="I1062" s="239"/>
    </row>
    <row r="1063" spans="3:9" x14ac:dyDescent="0.4">
      <c r="C1063" s="773"/>
      <c r="D1063" s="241" t="s">
        <v>850</v>
      </c>
      <c r="E1063" s="244">
        <v>1058</v>
      </c>
      <c r="F1063" s="226">
        <v>2033</v>
      </c>
      <c r="G1063" s="226">
        <v>10</v>
      </c>
      <c r="H1063" s="239"/>
      <c r="I1063" s="239"/>
    </row>
    <row r="1064" spans="3:9" x14ac:dyDescent="0.4">
      <c r="C1064" s="773"/>
      <c r="D1064" s="241" t="s">
        <v>851</v>
      </c>
      <c r="E1064" s="244">
        <v>1059</v>
      </c>
      <c r="F1064" s="226">
        <v>2163</v>
      </c>
      <c r="G1064" s="226">
        <v>11</v>
      </c>
      <c r="H1064" s="239"/>
      <c r="I1064" s="239"/>
    </row>
    <row r="1065" spans="3:9" x14ac:dyDescent="0.4">
      <c r="C1065" s="773"/>
      <c r="D1065" s="241" t="s">
        <v>852</v>
      </c>
      <c r="E1065" s="242">
        <v>1060</v>
      </c>
      <c r="F1065" s="226">
        <v>2351</v>
      </c>
      <c r="G1065" s="226">
        <v>10</v>
      </c>
      <c r="H1065" s="239"/>
      <c r="I1065" s="239"/>
    </row>
    <row r="1066" spans="3:9" x14ac:dyDescent="0.4">
      <c r="C1066" s="773"/>
      <c r="D1066" s="241" t="s">
        <v>853</v>
      </c>
      <c r="E1066" s="242">
        <v>1061</v>
      </c>
      <c r="F1066" s="226">
        <v>2299</v>
      </c>
      <c r="G1066" s="226">
        <v>4</v>
      </c>
      <c r="H1066" s="239"/>
      <c r="I1066" s="239"/>
    </row>
    <row r="1067" spans="3:9" x14ac:dyDescent="0.4">
      <c r="C1067" s="773"/>
      <c r="D1067" s="241" t="s">
        <v>854</v>
      </c>
      <c r="E1067" s="242">
        <v>1062</v>
      </c>
      <c r="F1067" s="226">
        <v>2096</v>
      </c>
      <c r="G1067" s="226">
        <v>12</v>
      </c>
      <c r="H1067" s="239"/>
      <c r="I1067" s="239"/>
    </row>
    <row r="1068" spans="3:9" x14ac:dyDescent="0.4">
      <c r="C1068" s="773"/>
      <c r="D1068" s="241" t="s">
        <v>855</v>
      </c>
      <c r="E1068" s="242">
        <v>1063</v>
      </c>
      <c r="F1068" s="226">
        <v>1899</v>
      </c>
      <c r="G1068" s="226">
        <v>13</v>
      </c>
      <c r="H1068" s="239"/>
      <c r="I1068" s="239"/>
    </row>
    <row r="1069" spans="3:9" x14ac:dyDescent="0.4">
      <c r="C1069" s="773"/>
      <c r="D1069" s="241" t="s">
        <v>856</v>
      </c>
      <c r="E1069" s="242">
        <v>1064</v>
      </c>
      <c r="F1069" s="226">
        <v>1771</v>
      </c>
      <c r="G1069" s="226">
        <v>9</v>
      </c>
      <c r="H1069" s="239"/>
      <c r="I1069" s="239"/>
    </row>
    <row r="1070" spans="3:9" x14ac:dyDescent="0.4">
      <c r="C1070" s="773"/>
      <c r="D1070" s="241" t="s">
        <v>857</v>
      </c>
      <c r="E1070" s="242">
        <v>1065</v>
      </c>
      <c r="F1070" s="226">
        <v>1298</v>
      </c>
      <c r="G1070" s="226">
        <v>12</v>
      </c>
      <c r="H1070" s="239"/>
      <c r="I1070" s="239"/>
    </row>
    <row r="1071" spans="3:9" x14ac:dyDescent="0.4">
      <c r="C1071" s="773"/>
      <c r="D1071" s="241" t="s">
        <v>858</v>
      </c>
      <c r="E1071" s="244">
        <v>1066</v>
      </c>
      <c r="F1071" s="226">
        <v>749</v>
      </c>
      <c r="G1071" s="226">
        <v>25</v>
      </c>
      <c r="H1071" s="239"/>
      <c r="I1071" s="239"/>
    </row>
    <row r="1072" spans="3:9" x14ac:dyDescent="0.4">
      <c r="C1072" s="773"/>
      <c r="D1072" s="241" t="s">
        <v>859</v>
      </c>
      <c r="E1072" s="244">
        <v>1067</v>
      </c>
      <c r="F1072" s="226">
        <v>459</v>
      </c>
      <c r="G1072" s="226">
        <v>19</v>
      </c>
      <c r="H1072" s="239"/>
      <c r="I1072" s="239"/>
    </row>
    <row r="1073" spans="3:9" x14ac:dyDescent="0.4">
      <c r="C1073" s="773"/>
      <c r="D1073" s="227" t="s">
        <v>860</v>
      </c>
      <c r="E1073" s="242">
        <v>1068</v>
      </c>
      <c r="F1073" s="226">
        <v>393</v>
      </c>
      <c r="G1073" s="226">
        <v>83</v>
      </c>
      <c r="H1073" s="239"/>
      <c r="I1073" s="239"/>
    </row>
    <row r="1074" spans="3:9" x14ac:dyDescent="0.4">
      <c r="C1074" s="773"/>
      <c r="D1074" s="227"/>
      <c r="E1074" s="242">
        <v>1069</v>
      </c>
      <c r="F1074" s="246"/>
      <c r="G1074" s="246"/>
      <c r="H1074" s="239"/>
      <c r="I1074" s="239"/>
    </row>
    <row r="1075" spans="3:9" x14ac:dyDescent="0.4">
      <c r="C1075" s="773"/>
      <c r="D1075" s="227"/>
      <c r="E1075" s="242">
        <v>1070</v>
      </c>
      <c r="F1075" s="246"/>
      <c r="G1075" s="246"/>
      <c r="H1075" s="239"/>
      <c r="I1075" s="239"/>
    </row>
    <row r="1076" spans="3:9" x14ac:dyDescent="0.4">
      <c r="C1076" s="773"/>
      <c r="D1076" s="227"/>
      <c r="E1076" s="242">
        <v>1071</v>
      </c>
      <c r="F1076" s="246"/>
      <c r="G1076" s="246"/>
      <c r="H1076" s="239"/>
      <c r="I1076" s="239"/>
    </row>
    <row r="1077" spans="3:9" x14ac:dyDescent="0.4">
      <c r="C1077" s="772" t="s">
        <v>911</v>
      </c>
      <c r="D1077" s="241" t="s">
        <v>845</v>
      </c>
      <c r="E1077" s="242">
        <v>1072</v>
      </c>
      <c r="F1077" s="226">
        <v>10155</v>
      </c>
      <c r="G1077" s="226">
        <v>13</v>
      </c>
      <c r="H1077" s="239"/>
      <c r="I1077" s="239"/>
    </row>
    <row r="1078" spans="3:9" x14ac:dyDescent="0.4">
      <c r="C1078" s="773"/>
      <c r="D1078" s="243" t="s">
        <v>647</v>
      </c>
      <c r="E1078" s="242">
        <v>1073</v>
      </c>
      <c r="F1078" s="226">
        <v>8675</v>
      </c>
      <c r="G1078" s="226">
        <v>16</v>
      </c>
      <c r="H1078" s="239"/>
      <c r="I1078" s="239"/>
    </row>
    <row r="1079" spans="3:9" x14ac:dyDescent="0.4">
      <c r="C1079" s="773"/>
      <c r="D1079" s="245" t="s">
        <v>648</v>
      </c>
      <c r="E1079" s="244">
        <v>1074</v>
      </c>
      <c r="F1079" s="226">
        <v>7185</v>
      </c>
      <c r="G1079" s="226">
        <v>3</v>
      </c>
      <c r="H1079" s="239"/>
      <c r="I1079" s="239"/>
    </row>
    <row r="1080" spans="3:9" x14ac:dyDescent="0.4">
      <c r="C1080" s="773"/>
      <c r="D1080" s="241" t="s">
        <v>846</v>
      </c>
      <c r="E1080" s="244">
        <v>1075</v>
      </c>
      <c r="F1080" s="226">
        <v>7179</v>
      </c>
      <c r="G1080" s="226">
        <v>20</v>
      </c>
      <c r="H1080" s="239"/>
      <c r="I1080" s="239"/>
    </row>
    <row r="1081" spans="3:9" x14ac:dyDescent="0.4">
      <c r="C1081" s="773"/>
      <c r="D1081" s="241" t="s">
        <v>847</v>
      </c>
      <c r="E1081" s="242">
        <v>1076</v>
      </c>
      <c r="F1081" s="226">
        <v>12920</v>
      </c>
      <c r="G1081" s="226">
        <v>84</v>
      </c>
      <c r="H1081" s="239"/>
      <c r="I1081" s="239"/>
    </row>
    <row r="1082" spans="3:9" x14ac:dyDescent="0.4">
      <c r="C1082" s="773"/>
      <c r="D1082" s="241" t="s">
        <v>848</v>
      </c>
      <c r="E1082" s="242">
        <v>1077</v>
      </c>
      <c r="F1082" s="226">
        <v>17839</v>
      </c>
      <c r="G1082" s="226">
        <v>89</v>
      </c>
      <c r="H1082" s="239"/>
      <c r="I1082" s="239"/>
    </row>
    <row r="1083" spans="3:9" x14ac:dyDescent="0.4">
      <c r="C1083" s="773"/>
      <c r="D1083" s="241" t="s">
        <v>849</v>
      </c>
      <c r="E1083" s="242">
        <v>1078</v>
      </c>
      <c r="F1083" s="226">
        <v>17288</v>
      </c>
      <c r="G1083" s="226">
        <v>67</v>
      </c>
      <c r="H1083" s="239"/>
      <c r="I1083" s="239"/>
    </row>
    <row r="1084" spans="3:9" x14ac:dyDescent="0.4">
      <c r="C1084" s="773"/>
      <c r="D1084" s="241" t="s">
        <v>850</v>
      </c>
      <c r="E1084" s="242">
        <v>1079</v>
      </c>
      <c r="F1084" s="226">
        <v>13944</v>
      </c>
      <c r="G1084" s="226">
        <v>71</v>
      </c>
      <c r="H1084" s="239"/>
      <c r="I1084" s="239"/>
    </row>
    <row r="1085" spans="3:9" x14ac:dyDescent="0.4">
      <c r="C1085" s="773"/>
      <c r="D1085" s="241" t="s">
        <v>851</v>
      </c>
      <c r="E1085" s="242">
        <v>1080</v>
      </c>
      <c r="F1085" s="226">
        <v>11273</v>
      </c>
      <c r="G1085" s="226">
        <v>39</v>
      </c>
      <c r="H1085" s="239"/>
      <c r="I1085" s="239"/>
    </row>
    <row r="1086" spans="3:9" x14ac:dyDescent="0.4">
      <c r="C1086" s="773"/>
      <c r="D1086" s="241" t="s">
        <v>852</v>
      </c>
      <c r="E1086" s="242">
        <v>1081</v>
      </c>
      <c r="F1086" s="226">
        <v>10146</v>
      </c>
      <c r="G1086" s="226">
        <v>84</v>
      </c>
      <c r="H1086" s="239"/>
      <c r="I1086" s="239"/>
    </row>
    <row r="1087" spans="3:9" x14ac:dyDescent="0.4">
      <c r="C1087" s="773"/>
      <c r="D1087" s="241" t="s">
        <v>853</v>
      </c>
      <c r="E1087" s="244">
        <v>1082</v>
      </c>
      <c r="F1087" s="226">
        <v>8868</v>
      </c>
      <c r="G1087" s="226">
        <v>102</v>
      </c>
      <c r="H1087" s="239"/>
      <c r="I1087" s="239"/>
    </row>
    <row r="1088" spans="3:9" x14ac:dyDescent="0.4">
      <c r="C1088" s="773"/>
      <c r="D1088" s="241" t="s">
        <v>854</v>
      </c>
      <c r="E1088" s="244">
        <v>1083</v>
      </c>
      <c r="F1088" s="226">
        <v>7636</v>
      </c>
      <c r="G1088" s="226">
        <v>125</v>
      </c>
      <c r="H1088" s="239"/>
      <c r="I1088" s="239"/>
    </row>
    <row r="1089" spans="3:9" x14ac:dyDescent="0.4">
      <c r="C1089" s="773"/>
      <c r="D1089" s="241" t="s">
        <v>855</v>
      </c>
      <c r="E1089" s="242">
        <v>1084</v>
      </c>
      <c r="F1089" s="226">
        <v>6181</v>
      </c>
      <c r="G1089" s="226">
        <v>126</v>
      </c>
      <c r="H1089" s="239"/>
      <c r="I1089" s="239"/>
    </row>
    <row r="1090" spans="3:9" x14ac:dyDescent="0.4">
      <c r="C1090" s="773"/>
      <c r="D1090" s="241" t="s">
        <v>856</v>
      </c>
      <c r="E1090" s="242">
        <v>1085</v>
      </c>
      <c r="F1090" s="226">
        <v>5236</v>
      </c>
      <c r="G1090" s="226">
        <v>115</v>
      </c>
      <c r="H1090" s="239"/>
      <c r="I1090" s="239"/>
    </row>
    <row r="1091" spans="3:9" x14ac:dyDescent="0.4">
      <c r="C1091" s="773"/>
      <c r="D1091" s="241" t="s">
        <v>857</v>
      </c>
      <c r="E1091" s="242">
        <v>1086</v>
      </c>
      <c r="F1091" s="226">
        <v>4102</v>
      </c>
      <c r="G1091" s="226">
        <v>154</v>
      </c>
      <c r="H1091" s="239"/>
      <c r="I1091" s="239"/>
    </row>
    <row r="1092" spans="3:9" x14ac:dyDescent="0.4">
      <c r="C1092" s="773"/>
      <c r="D1092" s="241" t="s">
        <v>858</v>
      </c>
      <c r="E1092" s="242">
        <v>1087</v>
      </c>
      <c r="F1092" s="226">
        <v>4222</v>
      </c>
      <c r="G1092" s="226">
        <v>227</v>
      </c>
      <c r="H1092" s="239"/>
      <c r="I1092" s="239"/>
    </row>
    <row r="1093" spans="3:9" x14ac:dyDescent="0.4">
      <c r="C1093" s="773"/>
      <c r="D1093" s="241" t="s">
        <v>859</v>
      </c>
      <c r="E1093" s="242">
        <v>1088</v>
      </c>
      <c r="F1093" s="226">
        <v>3566</v>
      </c>
      <c r="G1093" s="226">
        <v>343</v>
      </c>
      <c r="H1093" s="239"/>
      <c r="I1093" s="239"/>
    </row>
    <row r="1094" spans="3:9" x14ac:dyDescent="0.4">
      <c r="C1094" s="773"/>
      <c r="D1094" s="227" t="s">
        <v>860</v>
      </c>
      <c r="E1094" s="242">
        <v>1089</v>
      </c>
      <c r="F1094" s="226">
        <v>3296</v>
      </c>
      <c r="G1094" s="226">
        <v>947</v>
      </c>
      <c r="H1094" s="239"/>
      <c r="I1094" s="239"/>
    </row>
    <row r="1095" spans="3:9" x14ac:dyDescent="0.4">
      <c r="C1095" s="773"/>
      <c r="D1095" s="227"/>
      <c r="E1095" s="244">
        <v>1090</v>
      </c>
      <c r="F1095" s="246"/>
      <c r="G1095" s="246"/>
      <c r="H1095" s="239"/>
      <c r="I1095" s="239"/>
    </row>
    <row r="1096" spans="3:9" x14ac:dyDescent="0.4">
      <c r="C1096" s="773"/>
      <c r="D1096" s="227"/>
      <c r="E1096" s="244">
        <v>1091</v>
      </c>
      <c r="F1096" s="246"/>
      <c r="G1096" s="246"/>
      <c r="H1096" s="239"/>
      <c r="I1096" s="239"/>
    </row>
    <row r="1097" spans="3:9" x14ac:dyDescent="0.4">
      <c r="C1097" s="773"/>
      <c r="D1097" s="227"/>
      <c r="E1097" s="242">
        <v>1092</v>
      </c>
      <c r="F1097" s="246"/>
      <c r="G1097" s="246"/>
      <c r="H1097" s="239"/>
      <c r="I1097" s="239"/>
    </row>
    <row r="1098" spans="3:9" x14ac:dyDescent="0.4">
      <c r="C1098" s="772" t="s">
        <v>912</v>
      </c>
      <c r="D1098" s="241" t="s">
        <v>845</v>
      </c>
      <c r="E1098" s="242">
        <v>1093</v>
      </c>
      <c r="F1098" s="226">
        <v>7942</v>
      </c>
      <c r="G1098" s="226">
        <v>22</v>
      </c>
      <c r="H1098" s="239"/>
      <c r="I1098" s="239"/>
    </row>
    <row r="1099" spans="3:9" x14ac:dyDescent="0.4">
      <c r="C1099" s="773"/>
      <c r="D1099" s="243" t="s">
        <v>647</v>
      </c>
      <c r="E1099" s="242">
        <v>1094</v>
      </c>
      <c r="F1099" s="226">
        <v>9554</v>
      </c>
      <c r="G1099" s="226">
        <v>14</v>
      </c>
      <c r="H1099" s="239"/>
      <c r="I1099" s="239"/>
    </row>
    <row r="1100" spans="3:9" x14ac:dyDescent="0.4">
      <c r="C1100" s="773"/>
      <c r="D1100" s="245" t="s">
        <v>648</v>
      </c>
      <c r="E1100" s="242">
        <v>1095</v>
      </c>
      <c r="F1100" s="226">
        <v>9198</v>
      </c>
      <c r="G1100" s="226">
        <v>34</v>
      </c>
      <c r="H1100" s="239"/>
      <c r="I1100" s="239"/>
    </row>
    <row r="1101" spans="3:9" x14ac:dyDescent="0.4">
      <c r="C1101" s="773"/>
      <c r="D1101" s="241" t="s">
        <v>846</v>
      </c>
      <c r="E1101" s="242">
        <v>1096</v>
      </c>
      <c r="F1101" s="226">
        <v>8562</v>
      </c>
      <c r="G1101" s="226">
        <v>410</v>
      </c>
      <c r="H1101" s="239"/>
      <c r="I1101" s="239"/>
    </row>
    <row r="1102" spans="3:9" x14ac:dyDescent="0.4">
      <c r="C1102" s="773"/>
      <c r="D1102" s="241" t="s">
        <v>847</v>
      </c>
      <c r="E1102" s="242">
        <v>1097</v>
      </c>
      <c r="F1102" s="226">
        <v>6882</v>
      </c>
      <c r="G1102" s="226">
        <v>481</v>
      </c>
      <c r="H1102" s="239"/>
      <c r="I1102" s="239"/>
    </row>
    <row r="1103" spans="3:9" x14ac:dyDescent="0.4">
      <c r="C1103" s="773"/>
      <c r="D1103" s="241" t="s">
        <v>848</v>
      </c>
      <c r="E1103" s="244">
        <v>1098</v>
      </c>
      <c r="F1103" s="226">
        <v>6375</v>
      </c>
      <c r="G1103" s="226">
        <v>259</v>
      </c>
      <c r="H1103" s="239"/>
      <c r="I1103" s="239"/>
    </row>
    <row r="1104" spans="3:9" x14ac:dyDescent="0.4">
      <c r="C1104" s="773"/>
      <c r="D1104" s="241" t="s">
        <v>849</v>
      </c>
      <c r="E1104" s="244">
        <v>1099</v>
      </c>
      <c r="F1104" s="226">
        <v>6784</v>
      </c>
      <c r="G1104" s="226">
        <v>139</v>
      </c>
      <c r="H1104" s="239"/>
      <c r="I1104" s="239"/>
    </row>
    <row r="1105" spans="3:9" x14ac:dyDescent="0.4">
      <c r="C1105" s="773"/>
      <c r="D1105" s="241" t="s">
        <v>850</v>
      </c>
      <c r="E1105" s="242">
        <v>1100</v>
      </c>
      <c r="F1105" s="226">
        <v>7687</v>
      </c>
      <c r="G1105" s="226">
        <v>107</v>
      </c>
      <c r="H1105" s="239"/>
      <c r="I1105" s="239"/>
    </row>
    <row r="1106" spans="3:9" x14ac:dyDescent="0.4">
      <c r="C1106" s="773"/>
      <c r="D1106" s="241" t="s">
        <v>851</v>
      </c>
      <c r="E1106" s="242">
        <v>1101</v>
      </c>
      <c r="F1106" s="226">
        <v>9848</v>
      </c>
      <c r="G1106" s="226">
        <v>119</v>
      </c>
      <c r="H1106" s="239"/>
      <c r="I1106" s="239"/>
    </row>
    <row r="1107" spans="3:9" x14ac:dyDescent="0.4">
      <c r="C1107" s="773"/>
      <c r="D1107" s="241" t="s">
        <v>852</v>
      </c>
      <c r="E1107" s="242">
        <v>1102</v>
      </c>
      <c r="F1107" s="226">
        <v>10691</v>
      </c>
      <c r="G1107" s="226">
        <v>96</v>
      </c>
      <c r="H1107" s="239"/>
      <c r="I1107" s="239"/>
    </row>
    <row r="1108" spans="3:9" x14ac:dyDescent="0.4">
      <c r="C1108" s="773"/>
      <c r="D1108" s="241" t="s">
        <v>853</v>
      </c>
      <c r="E1108" s="242">
        <v>1103</v>
      </c>
      <c r="F1108" s="226">
        <v>10078</v>
      </c>
      <c r="G1108" s="226">
        <v>105</v>
      </c>
      <c r="H1108" s="239"/>
      <c r="I1108" s="239"/>
    </row>
    <row r="1109" spans="3:9" x14ac:dyDescent="0.4">
      <c r="C1109" s="773"/>
      <c r="D1109" s="241" t="s">
        <v>854</v>
      </c>
      <c r="E1109" s="242">
        <v>1104</v>
      </c>
      <c r="F1109" s="226">
        <v>10015</v>
      </c>
      <c r="G1109" s="226">
        <v>93</v>
      </c>
      <c r="H1109" s="239"/>
      <c r="I1109" s="239"/>
    </row>
    <row r="1110" spans="3:9" x14ac:dyDescent="0.4">
      <c r="C1110" s="773"/>
      <c r="D1110" s="241" t="s">
        <v>855</v>
      </c>
      <c r="E1110" s="242">
        <v>1105</v>
      </c>
      <c r="F1110" s="226">
        <v>9945</v>
      </c>
      <c r="G1110" s="226">
        <v>146</v>
      </c>
      <c r="H1110" s="239"/>
      <c r="I1110" s="239"/>
    </row>
    <row r="1111" spans="3:9" x14ac:dyDescent="0.4">
      <c r="C1111" s="773"/>
      <c r="D1111" s="241" t="s">
        <v>856</v>
      </c>
      <c r="E1111" s="244">
        <v>1106</v>
      </c>
      <c r="F1111" s="226">
        <v>10388</v>
      </c>
      <c r="G1111" s="226">
        <v>135</v>
      </c>
      <c r="H1111" s="239"/>
      <c r="I1111" s="239"/>
    </row>
    <row r="1112" spans="3:9" x14ac:dyDescent="0.4">
      <c r="C1112" s="773"/>
      <c r="D1112" s="241" t="s">
        <v>857</v>
      </c>
      <c r="E1112" s="244">
        <v>1107</v>
      </c>
      <c r="F1112" s="226">
        <v>8529</v>
      </c>
      <c r="G1112" s="226">
        <v>164</v>
      </c>
      <c r="H1112" s="239"/>
      <c r="I1112" s="239"/>
    </row>
    <row r="1113" spans="3:9" x14ac:dyDescent="0.4">
      <c r="C1113" s="773"/>
      <c r="D1113" s="241" t="s">
        <v>858</v>
      </c>
      <c r="E1113" s="242">
        <v>1108</v>
      </c>
      <c r="F1113" s="226">
        <v>6370</v>
      </c>
      <c r="G1113" s="226">
        <v>222</v>
      </c>
      <c r="H1113" s="239"/>
      <c r="I1113" s="239"/>
    </row>
    <row r="1114" spans="3:9" x14ac:dyDescent="0.4">
      <c r="C1114" s="773"/>
      <c r="D1114" s="241" t="s">
        <v>859</v>
      </c>
      <c r="E1114" s="242">
        <v>1109</v>
      </c>
      <c r="F1114" s="226">
        <v>4350</v>
      </c>
      <c r="G1114" s="226">
        <v>324</v>
      </c>
      <c r="H1114" s="239"/>
      <c r="I1114" s="239"/>
    </row>
    <row r="1115" spans="3:9" x14ac:dyDescent="0.4">
      <c r="C1115" s="773"/>
      <c r="D1115" s="227" t="s">
        <v>860</v>
      </c>
      <c r="E1115" s="242">
        <v>1110</v>
      </c>
      <c r="F1115" s="226">
        <v>3755</v>
      </c>
      <c r="G1115" s="226">
        <v>1171</v>
      </c>
      <c r="H1115" s="239"/>
      <c r="I1115" s="239"/>
    </row>
    <row r="1116" spans="3:9" x14ac:dyDescent="0.4">
      <c r="C1116" s="773"/>
      <c r="D1116" s="227"/>
      <c r="E1116" s="242">
        <v>1111</v>
      </c>
      <c r="F1116" s="246"/>
      <c r="G1116" s="246"/>
      <c r="H1116" s="239"/>
      <c r="I1116" s="239"/>
    </row>
    <row r="1117" spans="3:9" x14ac:dyDescent="0.4">
      <c r="C1117" s="773"/>
      <c r="D1117" s="227"/>
      <c r="E1117" s="242">
        <v>1112</v>
      </c>
      <c r="F1117" s="246"/>
      <c r="G1117" s="246"/>
      <c r="H1117" s="239"/>
      <c r="I1117" s="239"/>
    </row>
    <row r="1118" spans="3:9" x14ac:dyDescent="0.4">
      <c r="C1118" s="773"/>
      <c r="D1118" s="227"/>
      <c r="E1118" s="242">
        <v>1113</v>
      </c>
      <c r="F1118" s="246"/>
      <c r="G1118" s="246"/>
      <c r="H1118" s="239"/>
      <c r="I1118" s="239"/>
    </row>
    <row r="1119" spans="3:9" x14ac:dyDescent="0.4">
      <c r="C1119" s="772" t="s">
        <v>913</v>
      </c>
      <c r="D1119" s="241" t="s">
        <v>845</v>
      </c>
      <c r="E1119" s="244">
        <v>1114</v>
      </c>
      <c r="F1119" s="226">
        <v>827</v>
      </c>
      <c r="G1119" s="226">
        <v>0</v>
      </c>
      <c r="H1119" s="239"/>
      <c r="I1119" s="239"/>
    </row>
    <row r="1120" spans="3:9" x14ac:dyDescent="0.4">
      <c r="C1120" s="773"/>
      <c r="D1120" s="243" t="s">
        <v>647</v>
      </c>
      <c r="E1120" s="244">
        <v>1115</v>
      </c>
      <c r="F1120" s="226">
        <v>965</v>
      </c>
      <c r="G1120" s="226">
        <v>0</v>
      </c>
      <c r="H1120" s="239"/>
      <c r="I1120" s="239"/>
    </row>
    <row r="1121" spans="3:9" x14ac:dyDescent="0.4">
      <c r="C1121" s="773"/>
      <c r="D1121" s="245" t="s">
        <v>648</v>
      </c>
      <c r="E1121" s="242">
        <v>1116</v>
      </c>
      <c r="F1121" s="226">
        <v>997</v>
      </c>
      <c r="G1121" s="226">
        <v>5</v>
      </c>
      <c r="H1121" s="239"/>
      <c r="I1121" s="239"/>
    </row>
    <row r="1122" spans="3:9" x14ac:dyDescent="0.4">
      <c r="C1122" s="773"/>
      <c r="D1122" s="241" t="s">
        <v>846</v>
      </c>
      <c r="E1122" s="242">
        <v>1117</v>
      </c>
      <c r="F1122" s="226">
        <v>922</v>
      </c>
      <c r="G1122" s="226">
        <v>5</v>
      </c>
      <c r="H1122" s="239"/>
      <c r="I1122" s="239"/>
    </row>
    <row r="1123" spans="3:9" x14ac:dyDescent="0.4">
      <c r="C1123" s="773"/>
      <c r="D1123" s="241" t="s">
        <v>847</v>
      </c>
      <c r="E1123" s="242">
        <v>1118</v>
      </c>
      <c r="F1123" s="226">
        <v>659</v>
      </c>
      <c r="G1123" s="226">
        <v>72</v>
      </c>
      <c r="H1123" s="239"/>
      <c r="I1123" s="239"/>
    </row>
    <row r="1124" spans="3:9" x14ac:dyDescent="0.4">
      <c r="C1124" s="773"/>
      <c r="D1124" s="241" t="s">
        <v>848</v>
      </c>
      <c r="E1124" s="242">
        <v>1119</v>
      </c>
      <c r="F1124" s="226">
        <v>615</v>
      </c>
      <c r="G1124" s="226">
        <v>144</v>
      </c>
      <c r="H1124" s="239"/>
      <c r="I1124" s="239"/>
    </row>
    <row r="1125" spans="3:9" x14ac:dyDescent="0.4">
      <c r="C1125" s="773"/>
      <c r="D1125" s="241" t="s">
        <v>849</v>
      </c>
      <c r="E1125" s="242">
        <v>1120</v>
      </c>
      <c r="F1125" s="226">
        <v>672</v>
      </c>
      <c r="G1125" s="226">
        <v>119</v>
      </c>
      <c r="H1125" s="239"/>
      <c r="I1125" s="239"/>
    </row>
    <row r="1126" spans="3:9" x14ac:dyDescent="0.4">
      <c r="C1126" s="773"/>
      <c r="D1126" s="241" t="s">
        <v>850</v>
      </c>
      <c r="E1126" s="242">
        <v>1121</v>
      </c>
      <c r="F1126" s="226">
        <v>864</v>
      </c>
      <c r="G1126" s="226">
        <v>109</v>
      </c>
      <c r="H1126" s="239"/>
      <c r="I1126" s="239"/>
    </row>
    <row r="1127" spans="3:9" x14ac:dyDescent="0.4">
      <c r="C1127" s="773"/>
      <c r="D1127" s="241" t="s">
        <v>851</v>
      </c>
      <c r="E1127" s="244">
        <v>1122</v>
      </c>
      <c r="F1127" s="226">
        <v>1081</v>
      </c>
      <c r="G1127" s="226">
        <v>100</v>
      </c>
      <c r="H1127" s="239"/>
      <c r="I1127" s="239"/>
    </row>
    <row r="1128" spans="3:9" x14ac:dyDescent="0.4">
      <c r="C1128" s="773"/>
      <c r="D1128" s="241" t="s">
        <v>852</v>
      </c>
      <c r="E1128" s="244">
        <v>1123</v>
      </c>
      <c r="F1128" s="226">
        <v>1288</v>
      </c>
      <c r="G1128" s="226">
        <v>87</v>
      </c>
      <c r="H1128" s="239"/>
      <c r="I1128" s="239"/>
    </row>
    <row r="1129" spans="3:9" x14ac:dyDescent="0.4">
      <c r="C1129" s="773"/>
      <c r="D1129" s="241" t="s">
        <v>853</v>
      </c>
      <c r="E1129" s="242">
        <v>1124</v>
      </c>
      <c r="F1129" s="226">
        <v>1328</v>
      </c>
      <c r="G1129" s="226">
        <v>65</v>
      </c>
      <c r="H1129" s="239"/>
      <c r="I1129" s="239"/>
    </row>
    <row r="1130" spans="3:9" x14ac:dyDescent="0.4">
      <c r="C1130" s="773"/>
      <c r="D1130" s="241" t="s">
        <v>854</v>
      </c>
      <c r="E1130" s="242">
        <v>1125</v>
      </c>
      <c r="F1130" s="226">
        <v>1471</v>
      </c>
      <c r="G1130" s="226">
        <v>35</v>
      </c>
      <c r="H1130" s="239"/>
      <c r="I1130" s="239"/>
    </row>
    <row r="1131" spans="3:9" x14ac:dyDescent="0.4">
      <c r="C1131" s="773"/>
      <c r="D1131" s="241" t="s">
        <v>855</v>
      </c>
      <c r="E1131" s="242">
        <v>1126</v>
      </c>
      <c r="F1131" s="226">
        <v>1551</v>
      </c>
      <c r="G1131" s="226">
        <v>36</v>
      </c>
      <c r="H1131" s="239"/>
      <c r="I1131" s="239"/>
    </row>
    <row r="1132" spans="3:9" x14ac:dyDescent="0.4">
      <c r="C1132" s="773"/>
      <c r="D1132" s="241" t="s">
        <v>856</v>
      </c>
      <c r="E1132" s="242">
        <v>1127</v>
      </c>
      <c r="F1132" s="226">
        <v>1431</v>
      </c>
      <c r="G1132" s="226">
        <v>32</v>
      </c>
      <c r="H1132" s="239"/>
      <c r="I1132" s="239"/>
    </row>
    <row r="1133" spans="3:9" x14ac:dyDescent="0.4">
      <c r="C1133" s="773"/>
      <c r="D1133" s="241" t="s">
        <v>857</v>
      </c>
      <c r="E1133" s="242">
        <v>1128</v>
      </c>
      <c r="F1133" s="226">
        <v>1034</v>
      </c>
      <c r="G1133" s="226">
        <v>12</v>
      </c>
      <c r="H1133" s="239"/>
      <c r="I1133" s="239"/>
    </row>
    <row r="1134" spans="3:9" x14ac:dyDescent="0.4">
      <c r="C1134" s="773"/>
      <c r="D1134" s="241" t="s">
        <v>858</v>
      </c>
      <c r="E1134" s="242">
        <v>1129</v>
      </c>
      <c r="F1134" s="226">
        <v>763</v>
      </c>
      <c r="G1134" s="226">
        <v>20</v>
      </c>
      <c r="H1134" s="239"/>
      <c r="I1134" s="239"/>
    </row>
    <row r="1135" spans="3:9" x14ac:dyDescent="0.4">
      <c r="C1135" s="773"/>
      <c r="D1135" s="241" t="s">
        <v>859</v>
      </c>
      <c r="E1135" s="244">
        <v>1130</v>
      </c>
      <c r="F1135" s="226">
        <v>459</v>
      </c>
      <c r="G1135" s="226">
        <v>34</v>
      </c>
      <c r="H1135" s="239"/>
      <c r="I1135" s="239"/>
    </row>
    <row r="1136" spans="3:9" x14ac:dyDescent="0.4">
      <c r="C1136" s="773"/>
      <c r="D1136" s="227" t="s">
        <v>860</v>
      </c>
      <c r="E1136" s="244">
        <v>1131</v>
      </c>
      <c r="F1136" s="226">
        <v>433</v>
      </c>
      <c r="G1136" s="226">
        <v>124</v>
      </c>
      <c r="H1136" s="239"/>
      <c r="I1136" s="239"/>
    </row>
    <row r="1137" spans="3:9" x14ac:dyDescent="0.4">
      <c r="C1137" s="773"/>
      <c r="D1137" s="227"/>
      <c r="E1137" s="242">
        <v>1132</v>
      </c>
      <c r="F1137" s="246"/>
      <c r="G1137" s="246"/>
      <c r="H1137" s="239"/>
      <c r="I1137" s="239"/>
    </row>
    <row r="1138" spans="3:9" x14ac:dyDescent="0.4">
      <c r="C1138" s="773"/>
      <c r="D1138" s="227"/>
      <c r="E1138" s="242">
        <v>1133</v>
      </c>
      <c r="F1138" s="246"/>
      <c r="G1138" s="246"/>
      <c r="H1138" s="239"/>
      <c r="I1138" s="239"/>
    </row>
    <row r="1139" spans="3:9" x14ac:dyDescent="0.4">
      <c r="C1139" s="773"/>
      <c r="D1139" s="227"/>
      <c r="E1139" s="242">
        <v>1134</v>
      </c>
      <c r="F1139" s="246"/>
      <c r="G1139" s="246"/>
      <c r="H1139" s="239"/>
      <c r="I1139" s="239"/>
    </row>
    <row r="1140" spans="3:9" x14ac:dyDescent="0.4">
      <c r="C1140" s="772" t="s">
        <v>914</v>
      </c>
      <c r="D1140" s="241" t="s">
        <v>845</v>
      </c>
      <c r="E1140" s="242">
        <v>1135</v>
      </c>
      <c r="F1140" s="226">
        <v>953</v>
      </c>
      <c r="G1140" s="226">
        <v>0</v>
      </c>
      <c r="H1140" s="239"/>
      <c r="I1140" s="239"/>
    </row>
    <row r="1141" spans="3:9" x14ac:dyDescent="0.4">
      <c r="C1141" s="773"/>
      <c r="D1141" s="243" t="s">
        <v>647</v>
      </c>
      <c r="E1141" s="242">
        <v>1136</v>
      </c>
      <c r="F1141" s="226">
        <v>1174</v>
      </c>
      <c r="G1141" s="226">
        <v>6</v>
      </c>
      <c r="H1141" s="239"/>
      <c r="I1141" s="239"/>
    </row>
    <row r="1142" spans="3:9" x14ac:dyDescent="0.4">
      <c r="C1142" s="773"/>
      <c r="D1142" s="245" t="s">
        <v>648</v>
      </c>
      <c r="E1142" s="242">
        <v>1137</v>
      </c>
      <c r="F1142" s="226">
        <v>1207</v>
      </c>
      <c r="G1142" s="226">
        <v>4</v>
      </c>
      <c r="H1142" s="239"/>
      <c r="I1142" s="239"/>
    </row>
    <row r="1143" spans="3:9" x14ac:dyDescent="0.4">
      <c r="C1143" s="773"/>
      <c r="D1143" s="241" t="s">
        <v>846</v>
      </c>
      <c r="E1143" s="244">
        <v>1138</v>
      </c>
      <c r="F1143" s="226">
        <v>965</v>
      </c>
      <c r="G1143" s="226">
        <v>0</v>
      </c>
      <c r="H1143" s="239"/>
      <c r="I1143" s="239"/>
    </row>
    <row r="1144" spans="3:9" x14ac:dyDescent="0.4">
      <c r="C1144" s="773"/>
      <c r="D1144" s="241" t="s">
        <v>847</v>
      </c>
      <c r="E1144" s="244">
        <v>1139</v>
      </c>
      <c r="F1144" s="226">
        <v>705</v>
      </c>
      <c r="G1144" s="226">
        <v>0</v>
      </c>
      <c r="H1144" s="239"/>
      <c r="I1144" s="239"/>
    </row>
    <row r="1145" spans="3:9" x14ac:dyDescent="0.4">
      <c r="C1145" s="773"/>
      <c r="D1145" s="241" t="s">
        <v>848</v>
      </c>
      <c r="E1145" s="242">
        <v>1140</v>
      </c>
      <c r="F1145" s="226">
        <v>772</v>
      </c>
      <c r="G1145" s="226">
        <v>5</v>
      </c>
      <c r="H1145" s="239"/>
      <c r="I1145" s="239"/>
    </row>
    <row r="1146" spans="3:9" x14ac:dyDescent="0.4">
      <c r="C1146" s="773"/>
      <c r="D1146" s="241" t="s">
        <v>849</v>
      </c>
      <c r="E1146" s="242">
        <v>1141</v>
      </c>
      <c r="F1146" s="226">
        <v>792</v>
      </c>
      <c r="G1146" s="226">
        <v>10</v>
      </c>
      <c r="H1146" s="239"/>
      <c r="I1146" s="239"/>
    </row>
    <row r="1147" spans="3:9" x14ac:dyDescent="0.4">
      <c r="C1147" s="773"/>
      <c r="D1147" s="241" t="s">
        <v>850</v>
      </c>
      <c r="E1147" s="242">
        <v>1142</v>
      </c>
      <c r="F1147" s="226">
        <v>881</v>
      </c>
      <c r="G1147" s="226">
        <v>4</v>
      </c>
      <c r="H1147" s="239"/>
      <c r="I1147" s="239"/>
    </row>
    <row r="1148" spans="3:9" x14ac:dyDescent="0.4">
      <c r="C1148" s="773"/>
      <c r="D1148" s="241" t="s">
        <v>851</v>
      </c>
      <c r="E1148" s="242">
        <v>1143</v>
      </c>
      <c r="F1148" s="226">
        <v>1067</v>
      </c>
      <c r="G1148" s="226">
        <v>8</v>
      </c>
      <c r="H1148" s="239"/>
      <c r="I1148" s="239"/>
    </row>
    <row r="1149" spans="3:9" x14ac:dyDescent="0.4">
      <c r="C1149" s="773"/>
      <c r="D1149" s="241" t="s">
        <v>852</v>
      </c>
      <c r="E1149" s="242">
        <v>1144</v>
      </c>
      <c r="F1149" s="226">
        <v>1129</v>
      </c>
      <c r="G1149" s="226">
        <v>8</v>
      </c>
      <c r="H1149" s="239"/>
      <c r="I1149" s="239"/>
    </row>
    <row r="1150" spans="3:9" x14ac:dyDescent="0.4">
      <c r="C1150" s="773"/>
      <c r="D1150" s="241" t="s">
        <v>853</v>
      </c>
      <c r="E1150" s="242">
        <v>1145</v>
      </c>
      <c r="F1150" s="226">
        <v>1187</v>
      </c>
      <c r="G1150" s="226">
        <v>14</v>
      </c>
      <c r="H1150" s="239"/>
      <c r="I1150" s="239"/>
    </row>
    <row r="1151" spans="3:9" x14ac:dyDescent="0.4">
      <c r="C1151" s="773"/>
      <c r="D1151" s="241" t="s">
        <v>854</v>
      </c>
      <c r="E1151" s="244">
        <v>1146</v>
      </c>
      <c r="F1151" s="226">
        <v>1216</v>
      </c>
      <c r="G1151" s="226">
        <v>13</v>
      </c>
      <c r="H1151" s="239"/>
      <c r="I1151" s="239"/>
    </row>
    <row r="1152" spans="3:9" x14ac:dyDescent="0.4">
      <c r="C1152" s="773"/>
      <c r="D1152" s="241" t="s">
        <v>855</v>
      </c>
      <c r="E1152" s="244">
        <v>1147</v>
      </c>
      <c r="F1152" s="226">
        <v>1173</v>
      </c>
      <c r="G1152" s="226">
        <v>13</v>
      </c>
      <c r="H1152" s="239"/>
      <c r="I1152" s="239"/>
    </row>
    <row r="1153" spans="3:9" x14ac:dyDescent="0.4">
      <c r="C1153" s="773"/>
      <c r="D1153" s="241" t="s">
        <v>856</v>
      </c>
      <c r="E1153" s="242">
        <v>1148</v>
      </c>
      <c r="F1153" s="226">
        <v>1031</v>
      </c>
      <c r="G1153" s="226">
        <v>15</v>
      </c>
      <c r="H1153" s="239"/>
      <c r="I1153" s="239"/>
    </row>
    <row r="1154" spans="3:9" x14ac:dyDescent="0.4">
      <c r="C1154" s="773"/>
      <c r="D1154" s="241" t="s">
        <v>857</v>
      </c>
      <c r="E1154" s="242">
        <v>1149</v>
      </c>
      <c r="F1154" s="226">
        <v>677</v>
      </c>
      <c r="G1154" s="226">
        <v>10</v>
      </c>
      <c r="H1154" s="239"/>
      <c r="I1154" s="239"/>
    </row>
    <row r="1155" spans="3:9" x14ac:dyDescent="0.4">
      <c r="C1155" s="773"/>
      <c r="D1155" s="241" t="s">
        <v>858</v>
      </c>
      <c r="E1155" s="242">
        <v>1150</v>
      </c>
      <c r="F1155" s="226">
        <v>465</v>
      </c>
      <c r="G1155" s="226">
        <v>11</v>
      </c>
      <c r="H1155" s="239"/>
      <c r="I1155" s="239"/>
    </row>
    <row r="1156" spans="3:9" x14ac:dyDescent="0.4">
      <c r="C1156" s="773"/>
      <c r="D1156" s="241" t="s">
        <v>859</v>
      </c>
      <c r="E1156" s="242">
        <v>1151</v>
      </c>
      <c r="F1156" s="226">
        <v>305</v>
      </c>
      <c r="G1156" s="226">
        <v>20</v>
      </c>
      <c r="H1156" s="239"/>
      <c r="I1156" s="239"/>
    </row>
    <row r="1157" spans="3:9" x14ac:dyDescent="0.4">
      <c r="C1157" s="773"/>
      <c r="D1157" s="227" t="s">
        <v>860</v>
      </c>
      <c r="E1157" s="242">
        <v>1152</v>
      </c>
      <c r="F1157" s="226">
        <v>283</v>
      </c>
      <c r="G1157" s="226">
        <v>75</v>
      </c>
      <c r="H1157" s="239"/>
      <c r="I1157" s="239"/>
    </row>
    <row r="1158" spans="3:9" x14ac:dyDescent="0.4">
      <c r="C1158" s="773"/>
      <c r="D1158" s="227"/>
      <c r="E1158" s="242">
        <v>1153</v>
      </c>
      <c r="F1158" s="246"/>
      <c r="G1158" s="246"/>
      <c r="H1158" s="239"/>
      <c r="I1158" s="239"/>
    </row>
    <row r="1159" spans="3:9" x14ac:dyDescent="0.4">
      <c r="C1159" s="773"/>
      <c r="D1159" s="227"/>
      <c r="E1159" s="244">
        <v>1154</v>
      </c>
      <c r="F1159" s="246"/>
      <c r="G1159" s="246"/>
      <c r="H1159" s="239"/>
      <c r="I1159" s="239"/>
    </row>
    <row r="1160" spans="3:9" x14ac:dyDescent="0.4">
      <c r="C1160" s="773"/>
      <c r="D1160" s="227"/>
      <c r="E1160" s="244">
        <v>1155</v>
      </c>
      <c r="F1160" s="246"/>
      <c r="G1160" s="246"/>
      <c r="H1160" s="239"/>
      <c r="I1160" s="239"/>
    </row>
    <row r="1161" spans="3:9" x14ac:dyDescent="0.4">
      <c r="C1161" s="772" t="s">
        <v>915</v>
      </c>
      <c r="D1161" s="241" t="s">
        <v>845</v>
      </c>
      <c r="E1161" s="242">
        <v>1156</v>
      </c>
      <c r="F1161" s="226">
        <v>615</v>
      </c>
      <c r="G1161" s="226">
        <v>10</v>
      </c>
      <c r="H1161" s="239"/>
      <c r="I1161" s="239"/>
    </row>
    <row r="1162" spans="3:9" x14ac:dyDescent="0.4">
      <c r="C1162" s="773"/>
      <c r="D1162" s="243" t="s">
        <v>647</v>
      </c>
      <c r="E1162" s="242">
        <v>1157</v>
      </c>
      <c r="F1162" s="226">
        <v>781</v>
      </c>
      <c r="G1162" s="226">
        <v>7</v>
      </c>
      <c r="H1162" s="239"/>
      <c r="I1162" s="239"/>
    </row>
    <row r="1163" spans="3:9" x14ac:dyDescent="0.4">
      <c r="C1163" s="773"/>
      <c r="D1163" s="245" t="s">
        <v>648</v>
      </c>
      <c r="E1163" s="242">
        <v>1158</v>
      </c>
      <c r="F1163" s="226">
        <v>778</v>
      </c>
      <c r="G1163" s="226">
        <v>3</v>
      </c>
      <c r="H1163" s="239"/>
      <c r="I1163" s="239"/>
    </row>
    <row r="1164" spans="3:9" x14ac:dyDescent="0.4">
      <c r="C1164" s="773"/>
      <c r="D1164" s="241" t="s">
        <v>846</v>
      </c>
      <c r="E1164" s="242">
        <v>1159</v>
      </c>
      <c r="F1164" s="226">
        <v>662</v>
      </c>
      <c r="G1164" s="226">
        <v>12</v>
      </c>
      <c r="H1164" s="239"/>
      <c r="I1164" s="239"/>
    </row>
    <row r="1165" spans="3:9" x14ac:dyDescent="0.4">
      <c r="C1165" s="773"/>
      <c r="D1165" s="241" t="s">
        <v>847</v>
      </c>
      <c r="E1165" s="242">
        <v>1160</v>
      </c>
      <c r="F1165" s="226">
        <v>492</v>
      </c>
      <c r="G1165" s="226">
        <v>28</v>
      </c>
      <c r="H1165" s="239"/>
      <c r="I1165" s="239"/>
    </row>
    <row r="1166" spans="3:9" x14ac:dyDescent="0.4">
      <c r="C1166" s="773"/>
      <c r="D1166" s="241" t="s">
        <v>848</v>
      </c>
      <c r="E1166" s="242">
        <v>1161</v>
      </c>
      <c r="F1166" s="226">
        <v>476</v>
      </c>
      <c r="G1166" s="226">
        <v>29</v>
      </c>
      <c r="H1166" s="239"/>
      <c r="I1166" s="239"/>
    </row>
    <row r="1167" spans="3:9" x14ac:dyDescent="0.4">
      <c r="C1167" s="773"/>
      <c r="D1167" s="241" t="s">
        <v>849</v>
      </c>
      <c r="E1167" s="244">
        <v>1162</v>
      </c>
      <c r="F1167" s="226">
        <v>596</v>
      </c>
      <c r="G1167" s="226">
        <v>31</v>
      </c>
      <c r="H1167" s="239"/>
      <c r="I1167" s="239"/>
    </row>
    <row r="1168" spans="3:9" x14ac:dyDescent="0.4">
      <c r="C1168" s="773"/>
      <c r="D1168" s="241" t="s">
        <v>850</v>
      </c>
      <c r="E1168" s="244">
        <v>1163</v>
      </c>
      <c r="F1168" s="226">
        <v>701</v>
      </c>
      <c r="G1168" s="226">
        <v>18</v>
      </c>
      <c r="H1168" s="239"/>
      <c r="I1168" s="239"/>
    </row>
    <row r="1169" spans="3:9" x14ac:dyDescent="0.4">
      <c r="C1169" s="773"/>
      <c r="D1169" s="241" t="s">
        <v>851</v>
      </c>
      <c r="E1169" s="242">
        <v>1164</v>
      </c>
      <c r="F1169" s="226">
        <v>844</v>
      </c>
      <c r="G1169" s="226">
        <v>34</v>
      </c>
      <c r="H1169" s="239"/>
      <c r="I1169" s="239"/>
    </row>
    <row r="1170" spans="3:9" x14ac:dyDescent="0.4">
      <c r="C1170" s="773"/>
      <c r="D1170" s="241" t="s">
        <v>852</v>
      </c>
      <c r="E1170" s="242">
        <v>1165</v>
      </c>
      <c r="F1170" s="226">
        <v>950</v>
      </c>
      <c r="G1170" s="226">
        <v>23</v>
      </c>
      <c r="H1170" s="239"/>
      <c r="I1170" s="239"/>
    </row>
    <row r="1171" spans="3:9" x14ac:dyDescent="0.4">
      <c r="C1171" s="773"/>
      <c r="D1171" s="241" t="s">
        <v>853</v>
      </c>
      <c r="E1171" s="242">
        <v>1166</v>
      </c>
      <c r="F1171" s="226">
        <v>976</v>
      </c>
      <c r="G1171" s="226">
        <v>32</v>
      </c>
      <c r="H1171" s="239"/>
      <c r="I1171" s="239"/>
    </row>
    <row r="1172" spans="3:9" x14ac:dyDescent="0.4">
      <c r="C1172" s="773"/>
      <c r="D1172" s="241" t="s">
        <v>854</v>
      </c>
      <c r="E1172" s="242">
        <v>1167</v>
      </c>
      <c r="F1172" s="226">
        <v>1132</v>
      </c>
      <c r="G1172" s="226">
        <v>18</v>
      </c>
      <c r="H1172" s="239"/>
      <c r="I1172" s="239"/>
    </row>
    <row r="1173" spans="3:9" x14ac:dyDescent="0.4">
      <c r="C1173" s="773"/>
      <c r="D1173" s="241" t="s">
        <v>855</v>
      </c>
      <c r="E1173" s="242">
        <v>1168</v>
      </c>
      <c r="F1173" s="226">
        <v>1075</v>
      </c>
      <c r="G1173" s="226">
        <v>12</v>
      </c>
      <c r="H1173" s="239"/>
      <c r="I1173" s="239"/>
    </row>
    <row r="1174" spans="3:9" x14ac:dyDescent="0.4">
      <c r="C1174" s="773"/>
      <c r="D1174" s="241" t="s">
        <v>856</v>
      </c>
      <c r="E1174" s="242">
        <v>1169</v>
      </c>
      <c r="F1174" s="226">
        <v>1086</v>
      </c>
      <c r="G1174" s="226">
        <v>30</v>
      </c>
      <c r="H1174" s="239"/>
      <c r="I1174" s="239"/>
    </row>
    <row r="1175" spans="3:9" x14ac:dyDescent="0.4">
      <c r="C1175" s="773"/>
      <c r="D1175" s="241" t="s">
        <v>857</v>
      </c>
      <c r="E1175" s="244">
        <v>1170</v>
      </c>
      <c r="F1175" s="226">
        <v>808</v>
      </c>
      <c r="G1175" s="226">
        <v>16</v>
      </c>
      <c r="H1175" s="239"/>
      <c r="I1175" s="239"/>
    </row>
    <row r="1176" spans="3:9" x14ac:dyDescent="0.4">
      <c r="C1176" s="773"/>
      <c r="D1176" s="241" t="s">
        <v>858</v>
      </c>
      <c r="E1176" s="244">
        <v>1171</v>
      </c>
      <c r="F1176" s="226">
        <v>484</v>
      </c>
      <c r="G1176" s="226">
        <v>16</v>
      </c>
      <c r="H1176" s="239"/>
      <c r="I1176" s="239"/>
    </row>
    <row r="1177" spans="3:9" x14ac:dyDescent="0.4">
      <c r="C1177" s="773"/>
      <c r="D1177" s="241" t="s">
        <v>859</v>
      </c>
      <c r="E1177" s="242">
        <v>1172</v>
      </c>
      <c r="F1177" s="226">
        <v>270</v>
      </c>
      <c r="G1177" s="226">
        <v>27</v>
      </c>
      <c r="H1177" s="239"/>
      <c r="I1177" s="239"/>
    </row>
    <row r="1178" spans="3:9" x14ac:dyDescent="0.4">
      <c r="C1178" s="773"/>
      <c r="D1178" s="227" t="s">
        <v>860</v>
      </c>
      <c r="E1178" s="242">
        <v>1173</v>
      </c>
      <c r="F1178" s="226">
        <v>232</v>
      </c>
      <c r="G1178" s="226">
        <v>72</v>
      </c>
      <c r="H1178" s="239"/>
      <c r="I1178" s="239"/>
    </row>
    <row r="1179" spans="3:9" x14ac:dyDescent="0.4">
      <c r="C1179" s="773"/>
      <c r="D1179" s="227"/>
      <c r="E1179" s="242">
        <v>1174</v>
      </c>
      <c r="F1179" s="246"/>
      <c r="G1179" s="246"/>
      <c r="H1179" s="239"/>
      <c r="I1179" s="239"/>
    </row>
    <row r="1180" spans="3:9" x14ac:dyDescent="0.4">
      <c r="C1180" s="773"/>
      <c r="D1180" s="227"/>
      <c r="E1180" s="242">
        <v>1175</v>
      </c>
      <c r="F1180" s="246"/>
      <c r="G1180" s="246"/>
      <c r="H1180" s="239"/>
      <c r="I1180" s="239"/>
    </row>
    <row r="1181" spans="3:9" x14ac:dyDescent="0.4">
      <c r="C1181" s="773"/>
      <c r="D1181" s="227"/>
      <c r="E1181" s="242">
        <v>1176</v>
      </c>
      <c r="F1181" s="246"/>
      <c r="G1181" s="246"/>
      <c r="H1181" s="239"/>
      <c r="I1181" s="239"/>
    </row>
    <row r="1182" spans="3:9" x14ac:dyDescent="0.4">
      <c r="C1182" s="772" t="s">
        <v>916</v>
      </c>
      <c r="D1182" s="241" t="s">
        <v>845</v>
      </c>
      <c r="E1182" s="242">
        <v>1177</v>
      </c>
      <c r="F1182" s="226">
        <v>3262</v>
      </c>
      <c r="G1182" s="226">
        <v>8</v>
      </c>
      <c r="H1182" s="239"/>
      <c r="I1182" s="239"/>
    </row>
    <row r="1183" spans="3:9" x14ac:dyDescent="0.4">
      <c r="C1183" s="773"/>
      <c r="D1183" s="243" t="s">
        <v>647</v>
      </c>
      <c r="E1183" s="244">
        <v>1178</v>
      </c>
      <c r="F1183" s="226">
        <v>4198</v>
      </c>
      <c r="G1183" s="226">
        <v>6</v>
      </c>
      <c r="H1183" s="239"/>
      <c r="I1183" s="239"/>
    </row>
    <row r="1184" spans="3:9" x14ac:dyDescent="0.4">
      <c r="C1184" s="773"/>
      <c r="D1184" s="245" t="s">
        <v>648</v>
      </c>
      <c r="E1184" s="244">
        <v>1179</v>
      </c>
      <c r="F1184" s="226">
        <v>4520</v>
      </c>
      <c r="G1184" s="226">
        <v>7</v>
      </c>
      <c r="H1184" s="239"/>
      <c r="I1184" s="239"/>
    </row>
    <row r="1185" spans="3:9" x14ac:dyDescent="0.4">
      <c r="C1185" s="773"/>
      <c r="D1185" s="241" t="s">
        <v>846</v>
      </c>
      <c r="E1185" s="242">
        <v>1180</v>
      </c>
      <c r="F1185" s="226">
        <v>4581</v>
      </c>
      <c r="G1185" s="226">
        <v>10</v>
      </c>
      <c r="H1185" s="239"/>
      <c r="I1185" s="239"/>
    </row>
    <row r="1186" spans="3:9" x14ac:dyDescent="0.4">
      <c r="C1186" s="773"/>
      <c r="D1186" s="241" t="s">
        <v>847</v>
      </c>
      <c r="E1186" s="242">
        <v>1181</v>
      </c>
      <c r="F1186" s="226">
        <v>3918</v>
      </c>
      <c r="G1186" s="226">
        <v>5</v>
      </c>
      <c r="H1186" s="239"/>
      <c r="I1186" s="239"/>
    </row>
    <row r="1187" spans="3:9" x14ac:dyDescent="0.4">
      <c r="C1187" s="773"/>
      <c r="D1187" s="241" t="s">
        <v>848</v>
      </c>
      <c r="E1187" s="242">
        <v>1182</v>
      </c>
      <c r="F1187" s="226">
        <v>2823</v>
      </c>
      <c r="G1187" s="226">
        <v>3</v>
      </c>
      <c r="H1187" s="239"/>
      <c r="I1187" s="239"/>
    </row>
    <row r="1188" spans="3:9" x14ac:dyDescent="0.4">
      <c r="C1188" s="773"/>
      <c r="D1188" s="241" t="s">
        <v>849</v>
      </c>
      <c r="E1188" s="242">
        <v>1183</v>
      </c>
      <c r="F1188" s="226">
        <v>2737</v>
      </c>
      <c r="G1188" s="226">
        <v>11</v>
      </c>
      <c r="H1188" s="239"/>
      <c r="I1188" s="239"/>
    </row>
    <row r="1189" spans="3:9" x14ac:dyDescent="0.4">
      <c r="C1189" s="773"/>
      <c r="D1189" s="241" t="s">
        <v>850</v>
      </c>
      <c r="E1189" s="242">
        <v>1184</v>
      </c>
      <c r="F1189" s="226">
        <v>3365</v>
      </c>
      <c r="G1189" s="226">
        <v>5</v>
      </c>
      <c r="H1189" s="239"/>
      <c r="I1189" s="239"/>
    </row>
    <row r="1190" spans="3:9" x14ac:dyDescent="0.4">
      <c r="C1190" s="773"/>
      <c r="D1190" s="241" t="s">
        <v>851</v>
      </c>
      <c r="E1190" s="242">
        <v>1185</v>
      </c>
      <c r="F1190" s="226">
        <v>4526</v>
      </c>
      <c r="G1190" s="226">
        <v>13</v>
      </c>
      <c r="H1190" s="239"/>
      <c r="I1190" s="239"/>
    </row>
    <row r="1191" spans="3:9" x14ac:dyDescent="0.4">
      <c r="C1191" s="773"/>
      <c r="D1191" s="241" t="s">
        <v>852</v>
      </c>
      <c r="E1191" s="244">
        <v>1186</v>
      </c>
      <c r="F1191" s="226">
        <v>5011</v>
      </c>
      <c r="G1191" s="226">
        <v>17</v>
      </c>
      <c r="H1191" s="239"/>
      <c r="I1191" s="239"/>
    </row>
    <row r="1192" spans="3:9" x14ac:dyDescent="0.4">
      <c r="C1192" s="773"/>
      <c r="D1192" s="241" t="s">
        <v>853</v>
      </c>
      <c r="E1192" s="244">
        <v>1187</v>
      </c>
      <c r="F1192" s="226">
        <v>4800</v>
      </c>
      <c r="G1192" s="226">
        <v>19</v>
      </c>
      <c r="H1192" s="239"/>
      <c r="I1192" s="239"/>
    </row>
    <row r="1193" spans="3:9" x14ac:dyDescent="0.4">
      <c r="C1193" s="773"/>
      <c r="D1193" s="241" t="s">
        <v>854</v>
      </c>
      <c r="E1193" s="242">
        <v>1188</v>
      </c>
      <c r="F1193" s="226">
        <v>4689</v>
      </c>
      <c r="G1193" s="226">
        <v>18</v>
      </c>
      <c r="H1193" s="239"/>
      <c r="I1193" s="239"/>
    </row>
    <row r="1194" spans="3:9" x14ac:dyDescent="0.4">
      <c r="C1194" s="773"/>
      <c r="D1194" s="241" t="s">
        <v>855</v>
      </c>
      <c r="E1194" s="242">
        <v>1189</v>
      </c>
      <c r="F1194" s="226">
        <v>3830</v>
      </c>
      <c r="G1194" s="226">
        <v>15</v>
      </c>
      <c r="H1194" s="239"/>
      <c r="I1194" s="239"/>
    </row>
    <row r="1195" spans="3:9" x14ac:dyDescent="0.4">
      <c r="C1195" s="773"/>
      <c r="D1195" s="241" t="s">
        <v>856</v>
      </c>
      <c r="E1195" s="242">
        <v>1190</v>
      </c>
      <c r="F1195" s="226">
        <v>3090</v>
      </c>
      <c r="G1195" s="226">
        <v>18</v>
      </c>
      <c r="H1195" s="239"/>
      <c r="I1195" s="239"/>
    </row>
    <row r="1196" spans="3:9" x14ac:dyDescent="0.4">
      <c r="C1196" s="773"/>
      <c r="D1196" s="241" t="s">
        <v>857</v>
      </c>
      <c r="E1196" s="242">
        <v>1191</v>
      </c>
      <c r="F1196" s="226">
        <v>1976</v>
      </c>
      <c r="G1196" s="226">
        <v>33</v>
      </c>
      <c r="H1196" s="239"/>
      <c r="I1196" s="239"/>
    </row>
    <row r="1197" spans="3:9" x14ac:dyDescent="0.4">
      <c r="C1197" s="773"/>
      <c r="D1197" s="241" t="s">
        <v>858</v>
      </c>
      <c r="E1197" s="242">
        <v>1192</v>
      </c>
      <c r="F1197" s="226">
        <v>1115</v>
      </c>
      <c r="G1197" s="226">
        <v>40</v>
      </c>
      <c r="H1197" s="239"/>
      <c r="I1197" s="239"/>
    </row>
    <row r="1198" spans="3:9" x14ac:dyDescent="0.4">
      <c r="C1198" s="773"/>
      <c r="D1198" s="241" t="s">
        <v>859</v>
      </c>
      <c r="E1198" s="242">
        <v>1193</v>
      </c>
      <c r="F1198" s="226">
        <v>656</v>
      </c>
      <c r="G1198" s="226">
        <v>49</v>
      </c>
      <c r="H1198" s="239"/>
      <c r="I1198" s="239"/>
    </row>
    <row r="1199" spans="3:9" x14ac:dyDescent="0.4">
      <c r="C1199" s="773"/>
      <c r="D1199" s="227" t="s">
        <v>860</v>
      </c>
      <c r="E1199" s="244">
        <v>1194</v>
      </c>
      <c r="F1199" s="226">
        <v>513</v>
      </c>
      <c r="G1199" s="226">
        <v>175</v>
      </c>
      <c r="H1199" s="239"/>
      <c r="I1199" s="239"/>
    </row>
    <row r="1200" spans="3:9" x14ac:dyDescent="0.4">
      <c r="C1200" s="773"/>
      <c r="D1200" s="227"/>
      <c r="E1200" s="244">
        <v>1195</v>
      </c>
      <c r="F1200" s="246"/>
      <c r="G1200" s="246"/>
      <c r="H1200" s="239"/>
      <c r="I1200" s="239"/>
    </row>
    <row r="1201" spans="3:9" x14ac:dyDescent="0.4">
      <c r="C1201" s="773"/>
      <c r="D1201" s="227"/>
      <c r="E1201" s="242">
        <v>1196</v>
      </c>
      <c r="F1201" s="246"/>
      <c r="G1201" s="246"/>
      <c r="H1201" s="239"/>
      <c r="I1201" s="239"/>
    </row>
    <row r="1202" spans="3:9" x14ac:dyDescent="0.4">
      <c r="C1202" s="773"/>
      <c r="D1202" s="227"/>
      <c r="E1202" s="242">
        <v>1197</v>
      </c>
      <c r="F1202" s="246"/>
      <c r="G1202" s="246"/>
      <c r="H1202" s="239"/>
      <c r="I1202" s="239"/>
    </row>
    <row r="1203" spans="3:9" x14ac:dyDescent="0.4">
      <c r="C1203" s="772" t="s">
        <v>917</v>
      </c>
      <c r="D1203" s="241" t="s">
        <v>845</v>
      </c>
      <c r="E1203" s="242">
        <v>1198</v>
      </c>
      <c r="F1203" s="226">
        <v>524</v>
      </c>
      <c r="G1203" s="226">
        <v>4</v>
      </c>
      <c r="H1203" s="239"/>
      <c r="I1203" s="239"/>
    </row>
    <row r="1204" spans="3:9" x14ac:dyDescent="0.4">
      <c r="C1204" s="773"/>
      <c r="D1204" s="243" t="s">
        <v>647</v>
      </c>
      <c r="E1204" s="242">
        <v>1199</v>
      </c>
      <c r="F1204" s="226">
        <v>551</v>
      </c>
      <c r="G1204" s="226">
        <v>0</v>
      </c>
      <c r="H1204" s="239"/>
      <c r="I1204" s="239"/>
    </row>
    <row r="1205" spans="3:9" x14ac:dyDescent="0.4">
      <c r="C1205" s="773"/>
      <c r="D1205" s="245" t="s">
        <v>648</v>
      </c>
      <c r="E1205" s="242">
        <v>1200</v>
      </c>
      <c r="F1205" s="226">
        <v>632</v>
      </c>
      <c r="G1205" s="226">
        <v>0</v>
      </c>
      <c r="H1205" s="239"/>
      <c r="I1205" s="239"/>
    </row>
    <row r="1206" spans="3:9" x14ac:dyDescent="0.4">
      <c r="C1206" s="773"/>
      <c r="D1206" s="241" t="s">
        <v>846</v>
      </c>
      <c r="E1206" s="242">
        <v>1201</v>
      </c>
      <c r="F1206" s="226">
        <v>650</v>
      </c>
      <c r="G1206" s="226">
        <v>3</v>
      </c>
      <c r="H1206" s="239"/>
      <c r="I1206" s="239"/>
    </row>
    <row r="1207" spans="3:9" x14ac:dyDescent="0.4">
      <c r="C1207" s="773"/>
      <c r="D1207" s="241" t="s">
        <v>847</v>
      </c>
      <c r="E1207" s="244">
        <v>1202</v>
      </c>
      <c r="F1207" s="226">
        <v>529</v>
      </c>
      <c r="G1207" s="226">
        <v>19</v>
      </c>
      <c r="H1207" s="239"/>
      <c r="I1207" s="239"/>
    </row>
    <row r="1208" spans="3:9" x14ac:dyDescent="0.4">
      <c r="C1208" s="773"/>
      <c r="D1208" s="241" t="s">
        <v>848</v>
      </c>
      <c r="E1208" s="244">
        <v>1203</v>
      </c>
      <c r="F1208" s="226">
        <v>595</v>
      </c>
      <c r="G1208" s="226">
        <v>36</v>
      </c>
      <c r="H1208" s="239"/>
      <c r="I1208" s="239"/>
    </row>
    <row r="1209" spans="3:9" x14ac:dyDescent="0.4">
      <c r="C1209" s="773"/>
      <c r="D1209" s="241" t="s">
        <v>849</v>
      </c>
      <c r="E1209" s="242">
        <v>1204</v>
      </c>
      <c r="F1209" s="226">
        <v>472</v>
      </c>
      <c r="G1209" s="226">
        <v>30</v>
      </c>
      <c r="H1209" s="239"/>
      <c r="I1209" s="239"/>
    </row>
    <row r="1210" spans="3:9" x14ac:dyDescent="0.4">
      <c r="C1210" s="773"/>
      <c r="D1210" s="241" t="s">
        <v>850</v>
      </c>
      <c r="E1210" s="242">
        <v>1205</v>
      </c>
      <c r="F1210" s="226">
        <v>515</v>
      </c>
      <c r="G1210" s="226">
        <v>22</v>
      </c>
      <c r="H1210" s="239"/>
      <c r="I1210" s="239"/>
    </row>
    <row r="1211" spans="3:9" x14ac:dyDescent="0.4">
      <c r="C1211" s="773"/>
      <c r="D1211" s="241" t="s">
        <v>851</v>
      </c>
      <c r="E1211" s="242">
        <v>1206</v>
      </c>
      <c r="F1211" s="226">
        <v>648</v>
      </c>
      <c r="G1211" s="226">
        <v>14</v>
      </c>
      <c r="H1211" s="239"/>
      <c r="I1211" s="239"/>
    </row>
    <row r="1212" spans="3:9" x14ac:dyDescent="0.4">
      <c r="C1212" s="773"/>
      <c r="D1212" s="241" t="s">
        <v>852</v>
      </c>
      <c r="E1212" s="242">
        <v>1207</v>
      </c>
      <c r="F1212" s="226">
        <v>744</v>
      </c>
      <c r="G1212" s="226">
        <v>5</v>
      </c>
      <c r="H1212" s="239"/>
      <c r="I1212" s="239"/>
    </row>
    <row r="1213" spans="3:9" x14ac:dyDescent="0.4">
      <c r="C1213" s="773"/>
      <c r="D1213" s="241" t="s">
        <v>853</v>
      </c>
      <c r="E1213" s="242">
        <v>1208</v>
      </c>
      <c r="F1213" s="226">
        <v>861</v>
      </c>
      <c r="G1213" s="226">
        <v>23</v>
      </c>
      <c r="H1213" s="239"/>
      <c r="I1213" s="239"/>
    </row>
    <row r="1214" spans="3:9" x14ac:dyDescent="0.4">
      <c r="C1214" s="773"/>
      <c r="D1214" s="241" t="s">
        <v>854</v>
      </c>
      <c r="E1214" s="242">
        <v>1209</v>
      </c>
      <c r="F1214" s="226">
        <v>867</v>
      </c>
      <c r="G1214" s="226">
        <v>20</v>
      </c>
      <c r="H1214" s="239"/>
      <c r="I1214" s="239"/>
    </row>
    <row r="1215" spans="3:9" x14ac:dyDescent="0.4">
      <c r="C1215" s="773"/>
      <c r="D1215" s="241" t="s">
        <v>855</v>
      </c>
      <c r="E1215" s="244">
        <v>1210</v>
      </c>
      <c r="F1215" s="226">
        <v>919</v>
      </c>
      <c r="G1215" s="226">
        <v>31</v>
      </c>
      <c r="H1215" s="239"/>
      <c r="I1215" s="239"/>
    </row>
    <row r="1216" spans="3:9" x14ac:dyDescent="0.4">
      <c r="C1216" s="773"/>
      <c r="D1216" s="241" t="s">
        <v>856</v>
      </c>
      <c r="E1216" s="244">
        <v>1211</v>
      </c>
      <c r="F1216" s="226">
        <v>893</v>
      </c>
      <c r="G1216" s="226">
        <v>22</v>
      </c>
      <c r="H1216" s="239"/>
      <c r="I1216" s="239"/>
    </row>
    <row r="1217" spans="3:9" x14ac:dyDescent="0.4">
      <c r="C1217" s="773"/>
      <c r="D1217" s="241" t="s">
        <v>857</v>
      </c>
      <c r="E1217" s="242">
        <v>1212</v>
      </c>
      <c r="F1217" s="226">
        <v>633</v>
      </c>
      <c r="G1217" s="226">
        <v>23</v>
      </c>
      <c r="H1217" s="239"/>
      <c r="I1217" s="239"/>
    </row>
    <row r="1218" spans="3:9" x14ac:dyDescent="0.4">
      <c r="C1218" s="773"/>
      <c r="D1218" s="241" t="s">
        <v>858</v>
      </c>
      <c r="E1218" s="242">
        <v>1213</v>
      </c>
      <c r="F1218" s="226">
        <v>454</v>
      </c>
      <c r="G1218" s="226">
        <v>28</v>
      </c>
      <c r="H1218" s="239"/>
      <c r="I1218" s="239"/>
    </row>
    <row r="1219" spans="3:9" x14ac:dyDescent="0.4">
      <c r="C1219" s="773"/>
      <c r="D1219" s="241" t="s">
        <v>859</v>
      </c>
      <c r="E1219" s="242">
        <v>1214</v>
      </c>
      <c r="F1219" s="226">
        <v>300</v>
      </c>
      <c r="G1219" s="226">
        <v>35</v>
      </c>
      <c r="H1219" s="239"/>
      <c r="I1219" s="239"/>
    </row>
    <row r="1220" spans="3:9" x14ac:dyDescent="0.4">
      <c r="C1220" s="773"/>
      <c r="D1220" s="227" t="s">
        <v>860</v>
      </c>
      <c r="E1220" s="242">
        <v>1215</v>
      </c>
      <c r="F1220" s="226">
        <v>287</v>
      </c>
      <c r="G1220" s="226">
        <v>98</v>
      </c>
      <c r="H1220" s="239"/>
      <c r="I1220" s="239"/>
    </row>
    <row r="1221" spans="3:9" x14ac:dyDescent="0.4">
      <c r="C1221" s="773"/>
      <c r="D1221" s="227"/>
      <c r="E1221" s="242">
        <v>1216</v>
      </c>
      <c r="F1221" s="246"/>
      <c r="G1221" s="246"/>
      <c r="H1221" s="239"/>
      <c r="I1221" s="239"/>
    </row>
    <row r="1222" spans="3:9" x14ac:dyDescent="0.4">
      <c r="C1222" s="773"/>
      <c r="D1222" s="227"/>
      <c r="E1222" s="242">
        <v>1217</v>
      </c>
      <c r="F1222" s="246"/>
      <c r="G1222" s="246"/>
      <c r="H1222" s="239"/>
      <c r="I1222" s="239"/>
    </row>
    <row r="1223" spans="3:9" x14ac:dyDescent="0.4">
      <c r="C1223" s="773"/>
      <c r="D1223" s="227"/>
      <c r="E1223" s="244">
        <v>1218</v>
      </c>
      <c r="F1223" s="246"/>
      <c r="G1223" s="246"/>
      <c r="H1223" s="239"/>
      <c r="I1223" s="239"/>
    </row>
    <row r="1224" spans="3:9" x14ac:dyDescent="0.4">
      <c r="C1224" s="772" t="s">
        <v>918</v>
      </c>
      <c r="D1224" s="241" t="s">
        <v>845</v>
      </c>
      <c r="E1224" s="244">
        <v>1219</v>
      </c>
      <c r="F1224" s="226">
        <v>4832</v>
      </c>
      <c r="G1224" s="226">
        <v>58</v>
      </c>
      <c r="H1224" s="239"/>
      <c r="I1224" s="239"/>
    </row>
    <row r="1225" spans="3:9" x14ac:dyDescent="0.4">
      <c r="C1225" s="773"/>
      <c r="D1225" s="243" t="s">
        <v>647</v>
      </c>
      <c r="E1225" s="242">
        <v>1220</v>
      </c>
      <c r="F1225" s="226">
        <v>3829</v>
      </c>
      <c r="G1225" s="226">
        <v>74</v>
      </c>
      <c r="H1225" s="239"/>
      <c r="I1225" s="239"/>
    </row>
    <row r="1226" spans="3:9" x14ac:dyDescent="0.4">
      <c r="C1226" s="773"/>
      <c r="D1226" s="245" t="s">
        <v>648</v>
      </c>
      <c r="E1226" s="242">
        <v>1221</v>
      </c>
      <c r="F1226" s="226">
        <v>3047</v>
      </c>
      <c r="G1226" s="226">
        <v>91</v>
      </c>
      <c r="H1226" s="239"/>
      <c r="I1226" s="239"/>
    </row>
    <row r="1227" spans="3:9" x14ac:dyDescent="0.4">
      <c r="C1227" s="773"/>
      <c r="D1227" s="241" t="s">
        <v>846</v>
      </c>
      <c r="E1227" s="242">
        <v>1222</v>
      </c>
      <c r="F1227" s="226">
        <v>2930</v>
      </c>
      <c r="G1227" s="226">
        <v>245</v>
      </c>
      <c r="H1227" s="239"/>
      <c r="I1227" s="239"/>
    </row>
    <row r="1228" spans="3:9" x14ac:dyDescent="0.4">
      <c r="C1228" s="773"/>
      <c r="D1228" s="241" t="s">
        <v>847</v>
      </c>
      <c r="E1228" s="242">
        <v>1223</v>
      </c>
      <c r="F1228" s="226">
        <v>6643</v>
      </c>
      <c r="G1228" s="226">
        <v>424</v>
      </c>
      <c r="H1228" s="239"/>
      <c r="I1228" s="239"/>
    </row>
    <row r="1229" spans="3:9" x14ac:dyDescent="0.4">
      <c r="C1229" s="773"/>
      <c r="D1229" s="241" t="s">
        <v>848</v>
      </c>
      <c r="E1229" s="242">
        <v>1224</v>
      </c>
      <c r="F1229" s="226">
        <v>12588</v>
      </c>
      <c r="G1229" s="226">
        <v>466</v>
      </c>
      <c r="H1229" s="239"/>
      <c r="I1229" s="239"/>
    </row>
    <row r="1230" spans="3:9" x14ac:dyDescent="0.4">
      <c r="C1230" s="773"/>
      <c r="D1230" s="241" t="s">
        <v>849</v>
      </c>
      <c r="E1230" s="242">
        <v>1225</v>
      </c>
      <c r="F1230" s="226">
        <v>13198</v>
      </c>
      <c r="G1230" s="226">
        <v>418</v>
      </c>
      <c r="H1230" s="239"/>
      <c r="I1230" s="239"/>
    </row>
    <row r="1231" spans="3:9" x14ac:dyDescent="0.4">
      <c r="C1231" s="773"/>
      <c r="D1231" s="241" t="s">
        <v>850</v>
      </c>
      <c r="E1231" s="244">
        <v>1226</v>
      </c>
      <c r="F1231" s="226">
        <v>9646</v>
      </c>
      <c r="G1231" s="226">
        <v>364</v>
      </c>
      <c r="H1231" s="239"/>
      <c r="I1231" s="239"/>
    </row>
    <row r="1232" spans="3:9" x14ac:dyDescent="0.4">
      <c r="C1232" s="773"/>
      <c r="D1232" s="241" t="s">
        <v>851</v>
      </c>
      <c r="E1232" s="244">
        <v>1227</v>
      </c>
      <c r="F1232" s="226">
        <v>7908</v>
      </c>
      <c r="G1232" s="226">
        <v>391</v>
      </c>
      <c r="H1232" s="239"/>
      <c r="I1232" s="239"/>
    </row>
    <row r="1233" spans="3:9" x14ac:dyDescent="0.4">
      <c r="C1233" s="773"/>
      <c r="D1233" s="241" t="s">
        <v>852</v>
      </c>
      <c r="E1233" s="242">
        <v>1228</v>
      </c>
      <c r="F1233" s="226">
        <v>7110</v>
      </c>
      <c r="G1233" s="226">
        <v>439</v>
      </c>
      <c r="H1233" s="239"/>
      <c r="I1233" s="239"/>
    </row>
    <row r="1234" spans="3:9" x14ac:dyDescent="0.4">
      <c r="C1234" s="773"/>
      <c r="D1234" s="241" t="s">
        <v>853</v>
      </c>
      <c r="E1234" s="242">
        <v>1229</v>
      </c>
      <c r="F1234" s="226">
        <v>5930</v>
      </c>
      <c r="G1234" s="226">
        <v>414</v>
      </c>
      <c r="H1234" s="239"/>
      <c r="I1234" s="239"/>
    </row>
    <row r="1235" spans="3:9" x14ac:dyDescent="0.4">
      <c r="C1235" s="773"/>
      <c r="D1235" s="241" t="s">
        <v>854</v>
      </c>
      <c r="E1235" s="242">
        <v>1230</v>
      </c>
      <c r="F1235" s="226">
        <v>5441</v>
      </c>
      <c r="G1235" s="226">
        <v>354</v>
      </c>
      <c r="H1235" s="239"/>
      <c r="I1235" s="239"/>
    </row>
    <row r="1236" spans="3:9" x14ac:dyDescent="0.4">
      <c r="C1236" s="773"/>
      <c r="D1236" s="241" t="s">
        <v>855</v>
      </c>
      <c r="E1236" s="242">
        <v>1231</v>
      </c>
      <c r="F1236" s="226">
        <v>4416</v>
      </c>
      <c r="G1236" s="226">
        <v>290</v>
      </c>
      <c r="H1236" s="239"/>
      <c r="I1236" s="239"/>
    </row>
    <row r="1237" spans="3:9" x14ac:dyDescent="0.4">
      <c r="C1237" s="773"/>
      <c r="D1237" s="241" t="s">
        <v>856</v>
      </c>
      <c r="E1237" s="242">
        <v>1232</v>
      </c>
      <c r="F1237" s="226">
        <v>3954</v>
      </c>
      <c r="G1237" s="226">
        <v>213</v>
      </c>
      <c r="H1237" s="239"/>
      <c r="I1237" s="239"/>
    </row>
    <row r="1238" spans="3:9" x14ac:dyDescent="0.4">
      <c r="C1238" s="773"/>
      <c r="D1238" s="241" t="s">
        <v>857</v>
      </c>
      <c r="E1238" s="242">
        <v>1233</v>
      </c>
      <c r="F1238" s="226">
        <v>2655</v>
      </c>
      <c r="G1238" s="226">
        <v>151</v>
      </c>
      <c r="H1238" s="239"/>
      <c r="I1238" s="239"/>
    </row>
    <row r="1239" spans="3:9" x14ac:dyDescent="0.4">
      <c r="C1239" s="773"/>
      <c r="D1239" s="241" t="s">
        <v>858</v>
      </c>
      <c r="E1239" s="244">
        <v>1234</v>
      </c>
      <c r="F1239" s="226">
        <v>1794</v>
      </c>
      <c r="G1239" s="226">
        <v>125</v>
      </c>
      <c r="H1239" s="239"/>
      <c r="I1239" s="239"/>
    </row>
    <row r="1240" spans="3:9" x14ac:dyDescent="0.4">
      <c r="C1240" s="773"/>
      <c r="D1240" s="241" t="s">
        <v>859</v>
      </c>
      <c r="E1240" s="244">
        <v>1235</v>
      </c>
      <c r="F1240" s="226">
        <v>1131</v>
      </c>
      <c r="G1240" s="226">
        <v>102</v>
      </c>
      <c r="H1240" s="239"/>
      <c r="I1240" s="239"/>
    </row>
    <row r="1241" spans="3:9" x14ac:dyDescent="0.4">
      <c r="C1241" s="773"/>
      <c r="D1241" s="227" t="s">
        <v>860</v>
      </c>
      <c r="E1241" s="242">
        <v>1236</v>
      </c>
      <c r="F1241" s="226">
        <v>1054</v>
      </c>
      <c r="G1241" s="226">
        <v>334</v>
      </c>
      <c r="H1241" s="239"/>
      <c r="I1241" s="239"/>
    </row>
    <row r="1242" spans="3:9" x14ac:dyDescent="0.4">
      <c r="C1242" s="773"/>
      <c r="D1242" s="227"/>
      <c r="E1242" s="242">
        <v>1237</v>
      </c>
      <c r="F1242" s="246"/>
      <c r="G1242" s="246"/>
      <c r="H1242" s="239"/>
      <c r="I1242" s="239"/>
    </row>
    <row r="1243" spans="3:9" x14ac:dyDescent="0.4">
      <c r="C1243" s="773"/>
      <c r="D1243" s="227"/>
      <c r="E1243" s="242">
        <v>1238</v>
      </c>
      <c r="F1243" s="246"/>
      <c r="G1243" s="246"/>
      <c r="H1243" s="239"/>
      <c r="I1243" s="239"/>
    </row>
    <row r="1244" spans="3:9" x14ac:dyDescent="0.4">
      <c r="C1244" s="773"/>
      <c r="D1244" s="227"/>
      <c r="E1244" s="242">
        <v>1239</v>
      </c>
      <c r="F1244" s="246"/>
      <c r="G1244" s="246"/>
      <c r="H1244" s="239"/>
      <c r="I1244" s="239"/>
    </row>
    <row r="1245" spans="3:9" x14ac:dyDescent="0.4">
      <c r="C1245" s="772" t="s">
        <v>919</v>
      </c>
      <c r="D1245" s="241" t="s">
        <v>845</v>
      </c>
      <c r="E1245" s="242">
        <v>1240</v>
      </c>
      <c r="F1245" s="226">
        <v>346</v>
      </c>
      <c r="G1245" s="226">
        <v>0</v>
      </c>
      <c r="H1245" s="239"/>
      <c r="I1245" s="239"/>
    </row>
    <row r="1246" spans="3:9" x14ac:dyDescent="0.4">
      <c r="C1246" s="773"/>
      <c r="D1246" s="243" t="s">
        <v>647</v>
      </c>
      <c r="E1246" s="242">
        <v>1241</v>
      </c>
      <c r="F1246" s="226">
        <v>389</v>
      </c>
      <c r="G1246" s="226">
        <v>0</v>
      </c>
      <c r="H1246" s="239"/>
      <c r="I1246" s="239"/>
    </row>
    <row r="1247" spans="3:9" x14ac:dyDescent="0.4">
      <c r="C1247" s="773"/>
      <c r="D1247" s="245" t="s">
        <v>648</v>
      </c>
      <c r="E1247" s="244">
        <v>1242</v>
      </c>
      <c r="F1247" s="226">
        <v>402</v>
      </c>
      <c r="G1247" s="226">
        <v>0</v>
      </c>
      <c r="H1247" s="239"/>
      <c r="I1247" s="239"/>
    </row>
    <row r="1248" spans="3:9" x14ac:dyDescent="0.4">
      <c r="C1248" s="773"/>
      <c r="D1248" s="241" t="s">
        <v>846</v>
      </c>
      <c r="E1248" s="244">
        <v>1243</v>
      </c>
      <c r="F1248" s="226">
        <v>326</v>
      </c>
      <c r="G1248" s="226">
        <v>0</v>
      </c>
      <c r="H1248" s="239"/>
      <c r="I1248" s="239"/>
    </row>
    <row r="1249" spans="3:9" x14ac:dyDescent="0.4">
      <c r="C1249" s="773"/>
      <c r="D1249" s="241" t="s">
        <v>847</v>
      </c>
      <c r="E1249" s="242">
        <v>1244</v>
      </c>
      <c r="F1249" s="226">
        <v>248</v>
      </c>
      <c r="G1249" s="226">
        <v>3</v>
      </c>
      <c r="H1249" s="239"/>
      <c r="I1249" s="239"/>
    </row>
    <row r="1250" spans="3:9" x14ac:dyDescent="0.4">
      <c r="C1250" s="773"/>
      <c r="D1250" s="241" t="s">
        <v>848</v>
      </c>
      <c r="E1250" s="242">
        <v>1245</v>
      </c>
      <c r="F1250" s="226">
        <v>236</v>
      </c>
      <c r="G1250" s="226">
        <v>21</v>
      </c>
      <c r="H1250" s="239"/>
      <c r="I1250" s="239"/>
    </row>
    <row r="1251" spans="3:9" x14ac:dyDescent="0.4">
      <c r="C1251" s="773"/>
      <c r="D1251" s="241" t="s">
        <v>849</v>
      </c>
      <c r="E1251" s="242">
        <v>1246</v>
      </c>
      <c r="F1251" s="226">
        <v>270</v>
      </c>
      <c r="G1251" s="226">
        <v>37</v>
      </c>
      <c r="H1251" s="239"/>
      <c r="I1251" s="239"/>
    </row>
    <row r="1252" spans="3:9" x14ac:dyDescent="0.4">
      <c r="C1252" s="773"/>
      <c r="D1252" s="241" t="s">
        <v>850</v>
      </c>
      <c r="E1252" s="242">
        <v>1247</v>
      </c>
      <c r="F1252" s="226">
        <v>312</v>
      </c>
      <c r="G1252" s="226">
        <v>33</v>
      </c>
      <c r="H1252" s="239"/>
      <c r="I1252" s="239"/>
    </row>
    <row r="1253" spans="3:9" x14ac:dyDescent="0.4">
      <c r="C1253" s="773"/>
      <c r="D1253" s="241" t="s">
        <v>851</v>
      </c>
      <c r="E1253" s="242">
        <v>1248</v>
      </c>
      <c r="F1253" s="226">
        <v>391</v>
      </c>
      <c r="G1253" s="226">
        <v>43</v>
      </c>
      <c r="H1253" s="239"/>
      <c r="I1253" s="239"/>
    </row>
    <row r="1254" spans="3:9" x14ac:dyDescent="0.4">
      <c r="C1254" s="773"/>
      <c r="D1254" s="241" t="s">
        <v>852</v>
      </c>
      <c r="E1254" s="242">
        <v>1249</v>
      </c>
      <c r="F1254" s="226">
        <v>415</v>
      </c>
      <c r="G1254" s="226">
        <v>78</v>
      </c>
      <c r="H1254" s="239"/>
      <c r="I1254" s="239"/>
    </row>
    <row r="1255" spans="3:9" x14ac:dyDescent="0.4">
      <c r="C1255" s="773"/>
      <c r="D1255" s="241" t="s">
        <v>853</v>
      </c>
      <c r="E1255" s="244">
        <v>1250</v>
      </c>
      <c r="F1255" s="226">
        <v>474</v>
      </c>
      <c r="G1255" s="226">
        <v>43</v>
      </c>
      <c r="H1255" s="239"/>
      <c r="I1255" s="239"/>
    </row>
    <row r="1256" spans="3:9" x14ac:dyDescent="0.4">
      <c r="C1256" s="773"/>
      <c r="D1256" s="241" t="s">
        <v>854</v>
      </c>
      <c r="E1256" s="244">
        <v>1251</v>
      </c>
      <c r="F1256" s="226">
        <v>572</v>
      </c>
      <c r="G1256" s="226">
        <v>39</v>
      </c>
      <c r="H1256" s="239"/>
      <c r="I1256" s="239"/>
    </row>
    <row r="1257" spans="3:9" x14ac:dyDescent="0.4">
      <c r="C1257" s="773"/>
      <c r="D1257" s="241" t="s">
        <v>855</v>
      </c>
      <c r="E1257" s="242">
        <v>1252</v>
      </c>
      <c r="F1257" s="226">
        <v>629</v>
      </c>
      <c r="G1257" s="226">
        <v>33</v>
      </c>
      <c r="H1257" s="239"/>
      <c r="I1257" s="239"/>
    </row>
    <row r="1258" spans="3:9" x14ac:dyDescent="0.4">
      <c r="C1258" s="773"/>
      <c r="D1258" s="241" t="s">
        <v>856</v>
      </c>
      <c r="E1258" s="242">
        <v>1253</v>
      </c>
      <c r="F1258" s="226">
        <v>573</v>
      </c>
      <c r="G1258" s="226">
        <v>47</v>
      </c>
      <c r="H1258" s="239"/>
      <c r="I1258" s="239"/>
    </row>
    <row r="1259" spans="3:9" x14ac:dyDescent="0.4">
      <c r="C1259" s="773"/>
      <c r="D1259" s="241" t="s">
        <v>857</v>
      </c>
      <c r="E1259" s="242">
        <v>1254</v>
      </c>
      <c r="F1259" s="226">
        <v>463</v>
      </c>
      <c r="G1259" s="226">
        <v>40</v>
      </c>
      <c r="H1259" s="239"/>
      <c r="I1259" s="239"/>
    </row>
    <row r="1260" spans="3:9" x14ac:dyDescent="0.4">
      <c r="C1260" s="773"/>
      <c r="D1260" s="241" t="s">
        <v>858</v>
      </c>
      <c r="E1260" s="242">
        <v>1255</v>
      </c>
      <c r="F1260" s="226">
        <v>262</v>
      </c>
      <c r="G1260" s="226">
        <v>26</v>
      </c>
      <c r="H1260" s="239"/>
      <c r="I1260" s="239"/>
    </row>
    <row r="1261" spans="3:9" x14ac:dyDescent="0.4">
      <c r="C1261" s="773"/>
      <c r="D1261" s="241" t="s">
        <v>859</v>
      </c>
      <c r="E1261" s="242">
        <v>1256</v>
      </c>
      <c r="F1261" s="226">
        <v>150</v>
      </c>
      <c r="G1261" s="226">
        <v>12</v>
      </c>
      <c r="H1261" s="239"/>
      <c r="I1261" s="239"/>
    </row>
    <row r="1262" spans="3:9" x14ac:dyDescent="0.4">
      <c r="C1262" s="773"/>
      <c r="D1262" s="227" t="s">
        <v>860</v>
      </c>
      <c r="E1262" s="242">
        <v>1257</v>
      </c>
      <c r="F1262" s="226">
        <v>129</v>
      </c>
      <c r="G1262" s="226">
        <v>47</v>
      </c>
      <c r="H1262" s="239"/>
      <c r="I1262" s="239"/>
    </row>
    <row r="1263" spans="3:9" x14ac:dyDescent="0.4">
      <c r="C1263" s="773"/>
      <c r="D1263" s="227"/>
      <c r="E1263" s="244">
        <v>1258</v>
      </c>
      <c r="F1263" s="246"/>
      <c r="G1263" s="246"/>
      <c r="H1263" s="239"/>
      <c r="I1263" s="239"/>
    </row>
    <row r="1264" spans="3:9" x14ac:dyDescent="0.4">
      <c r="C1264" s="773"/>
      <c r="D1264" s="227"/>
      <c r="E1264" s="244">
        <v>1259</v>
      </c>
      <c r="F1264" s="246"/>
      <c r="G1264" s="246"/>
      <c r="H1264" s="239"/>
      <c r="I1264" s="239"/>
    </row>
    <row r="1265" spans="3:9" x14ac:dyDescent="0.4">
      <c r="C1265" s="773"/>
      <c r="D1265" s="227"/>
      <c r="E1265" s="242">
        <v>1260</v>
      </c>
      <c r="F1265" s="246"/>
      <c r="G1265" s="246"/>
      <c r="H1265" s="239"/>
      <c r="I1265" s="239"/>
    </row>
    <row r="1266" spans="3:9" x14ac:dyDescent="0.4">
      <c r="C1266" s="772" t="s">
        <v>920</v>
      </c>
      <c r="D1266" s="241" t="s">
        <v>845</v>
      </c>
      <c r="E1266" s="242">
        <v>1261</v>
      </c>
      <c r="F1266" s="226">
        <v>69</v>
      </c>
      <c r="G1266" s="226">
        <v>0</v>
      </c>
      <c r="H1266" s="239"/>
      <c r="I1266" s="239"/>
    </row>
    <row r="1267" spans="3:9" x14ac:dyDescent="0.4">
      <c r="C1267" s="773"/>
      <c r="D1267" s="243" t="s">
        <v>647</v>
      </c>
      <c r="E1267" s="242">
        <v>1262</v>
      </c>
      <c r="F1267" s="226">
        <v>112</v>
      </c>
      <c r="G1267" s="226">
        <v>0</v>
      </c>
      <c r="H1267" s="239"/>
      <c r="I1267" s="239"/>
    </row>
    <row r="1268" spans="3:9" x14ac:dyDescent="0.4">
      <c r="C1268" s="773"/>
      <c r="D1268" s="245" t="s">
        <v>648</v>
      </c>
      <c r="E1268" s="242">
        <v>1263</v>
      </c>
      <c r="F1268" s="226">
        <v>140</v>
      </c>
      <c r="G1268" s="226">
        <v>0</v>
      </c>
      <c r="H1268" s="239"/>
      <c r="I1268" s="239"/>
    </row>
    <row r="1269" spans="3:9" x14ac:dyDescent="0.4">
      <c r="C1269" s="773"/>
      <c r="D1269" s="241" t="s">
        <v>846</v>
      </c>
      <c r="E1269" s="242">
        <v>1264</v>
      </c>
      <c r="F1269" s="226">
        <v>135</v>
      </c>
      <c r="G1269" s="226">
        <v>0</v>
      </c>
      <c r="H1269" s="239"/>
      <c r="I1269" s="239"/>
    </row>
    <row r="1270" spans="3:9" x14ac:dyDescent="0.4">
      <c r="C1270" s="773"/>
      <c r="D1270" s="241" t="s">
        <v>847</v>
      </c>
      <c r="E1270" s="242">
        <v>1265</v>
      </c>
      <c r="F1270" s="226">
        <v>74</v>
      </c>
      <c r="G1270" s="226">
        <v>0</v>
      </c>
      <c r="H1270" s="239"/>
      <c r="I1270" s="239"/>
    </row>
    <row r="1271" spans="3:9" x14ac:dyDescent="0.4">
      <c r="C1271" s="773"/>
      <c r="D1271" s="241" t="s">
        <v>848</v>
      </c>
      <c r="E1271" s="244">
        <v>1266</v>
      </c>
      <c r="F1271" s="226">
        <v>51</v>
      </c>
      <c r="G1271" s="226">
        <v>4</v>
      </c>
      <c r="H1271" s="239"/>
      <c r="I1271" s="239"/>
    </row>
    <row r="1272" spans="3:9" x14ac:dyDescent="0.4">
      <c r="C1272" s="773"/>
      <c r="D1272" s="241" t="s">
        <v>849</v>
      </c>
      <c r="E1272" s="244">
        <v>1267</v>
      </c>
      <c r="F1272" s="226">
        <v>78</v>
      </c>
      <c r="G1272" s="226">
        <v>0</v>
      </c>
      <c r="H1272" s="239"/>
      <c r="I1272" s="239"/>
    </row>
    <row r="1273" spans="3:9" x14ac:dyDescent="0.4">
      <c r="C1273" s="773"/>
      <c r="D1273" s="241" t="s">
        <v>850</v>
      </c>
      <c r="E1273" s="242">
        <v>1268</v>
      </c>
      <c r="F1273" s="226">
        <v>76</v>
      </c>
      <c r="G1273" s="226">
        <v>5</v>
      </c>
      <c r="H1273" s="239"/>
      <c r="I1273" s="239"/>
    </row>
    <row r="1274" spans="3:9" x14ac:dyDescent="0.4">
      <c r="C1274" s="773"/>
      <c r="D1274" s="241" t="s">
        <v>851</v>
      </c>
      <c r="E1274" s="242">
        <v>1269</v>
      </c>
      <c r="F1274" s="226">
        <v>128</v>
      </c>
      <c r="G1274" s="226">
        <v>0</v>
      </c>
      <c r="H1274" s="239"/>
      <c r="I1274" s="239"/>
    </row>
    <row r="1275" spans="3:9" x14ac:dyDescent="0.4">
      <c r="C1275" s="773"/>
      <c r="D1275" s="241" t="s">
        <v>852</v>
      </c>
      <c r="E1275" s="242">
        <v>1270</v>
      </c>
      <c r="F1275" s="226">
        <v>138</v>
      </c>
      <c r="G1275" s="226">
        <v>4</v>
      </c>
      <c r="H1275" s="239"/>
      <c r="I1275" s="239"/>
    </row>
    <row r="1276" spans="3:9" x14ac:dyDescent="0.4">
      <c r="C1276" s="773"/>
      <c r="D1276" s="241" t="s">
        <v>853</v>
      </c>
      <c r="E1276" s="242">
        <v>1271</v>
      </c>
      <c r="F1276" s="226">
        <v>176</v>
      </c>
      <c r="G1276" s="226">
        <v>0</v>
      </c>
      <c r="H1276" s="239"/>
      <c r="I1276" s="239"/>
    </row>
    <row r="1277" spans="3:9" x14ac:dyDescent="0.4">
      <c r="C1277" s="773"/>
      <c r="D1277" s="241" t="s">
        <v>854</v>
      </c>
      <c r="E1277" s="242">
        <v>1272</v>
      </c>
      <c r="F1277" s="226">
        <v>200</v>
      </c>
      <c r="G1277" s="226">
        <v>0</v>
      </c>
      <c r="H1277" s="239"/>
      <c r="I1277" s="239"/>
    </row>
    <row r="1278" spans="3:9" x14ac:dyDescent="0.4">
      <c r="C1278" s="773"/>
      <c r="D1278" s="241" t="s">
        <v>855</v>
      </c>
      <c r="E1278" s="242">
        <v>1273</v>
      </c>
      <c r="F1278" s="226">
        <v>245</v>
      </c>
      <c r="G1278" s="226">
        <v>4</v>
      </c>
      <c r="H1278" s="239"/>
      <c r="I1278" s="239"/>
    </row>
    <row r="1279" spans="3:9" x14ac:dyDescent="0.4">
      <c r="C1279" s="773"/>
      <c r="D1279" s="241" t="s">
        <v>856</v>
      </c>
      <c r="E1279" s="244">
        <v>1274</v>
      </c>
      <c r="F1279" s="226">
        <v>289</v>
      </c>
      <c r="G1279" s="226">
        <v>3</v>
      </c>
      <c r="H1279" s="239"/>
      <c r="I1279" s="239"/>
    </row>
    <row r="1280" spans="3:9" x14ac:dyDescent="0.4">
      <c r="C1280" s="773"/>
      <c r="D1280" s="241" t="s">
        <v>857</v>
      </c>
      <c r="E1280" s="244">
        <v>1275</v>
      </c>
      <c r="F1280" s="226">
        <v>255</v>
      </c>
      <c r="G1280" s="226">
        <v>4</v>
      </c>
      <c r="H1280" s="239"/>
      <c r="I1280" s="239"/>
    </row>
    <row r="1281" spans="3:9" x14ac:dyDescent="0.4">
      <c r="C1281" s="773"/>
      <c r="D1281" s="241" t="s">
        <v>858</v>
      </c>
      <c r="E1281" s="242">
        <v>1276</v>
      </c>
      <c r="F1281" s="226">
        <v>194</v>
      </c>
      <c r="G1281" s="226">
        <v>4</v>
      </c>
      <c r="H1281" s="239"/>
      <c r="I1281" s="239"/>
    </row>
    <row r="1282" spans="3:9" x14ac:dyDescent="0.4">
      <c r="C1282" s="773"/>
      <c r="D1282" s="241" t="s">
        <v>859</v>
      </c>
      <c r="E1282" s="242">
        <v>1277</v>
      </c>
      <c r="F1282" s="226">
        <v>146</v>
      </c>
      <c r="G1282" s="226">
        <v>3</v>
      </c>
      <c r="H1282" s="239"/>
      <c r="I1282" s="239"/>
    </row>
    <row r="1283" spans="3:9" x14ac:dyDescent="0.4">
      <c r="C1283" s="773"/>
      <c r="D1283" s="227" t="s">
        <v>860</v>
      </c>
      <c r="E1283" s="242">
        <v>1278</v>
      </c>
      <c r="F1283" s="226">
        <v>143</v>
      </c>
      <c r="G1283" s="226">
        <v>4</v>
      </c>
      <c r="H1283" s="239"/>
      <c r="I1283" s="239"/>
    </row>
    <row r="1284" spans="3:9" x14ac:dyDescent="0.4">
      <c r="C1284" s="773"/>
      <c r="D1284" s="227"/>
      <c r="E1284" s="242">
        <v>1279</v>
      </c>
      <c r="F1284" s="246"/>
      <c r="G1284" s="246"/>
      <c r="H1284" s="239"/>
      <c r="I1284" s="239"/>
    </row>
    <row r="1285" spans="3:9" x14ac:dyDescent="0.4">
      <c r="C1285" s="773"/>
      <c r="D1285" s="227"/>
      <c r="E1285" s="242">
        <v>1280</v>
      </c>
      <c r="F1285" s="246"/>
      <c r="G1285" s="246"/>
      <c r="H1285" s="239"/>
      <c r="I1285" s="239"/>
    </row>
    <row r="1286" spans="3:9" x14ac:dyDescent="0.4">
      <c r="C1286" s="773"/>
      <c r="D1286" s="227"/>
      <c r="E1286" s="242">
        <v>1281</v>
      </c>
      <c r="F1286" s="246"/>
      <c r="G1286" s="246"/>
      <c r="H1286" s="239"/>
      <c r="I1286" s="239"/>
    </row>
    <row r="1287" spans="3:9" x14ac:dyDescent="0.4">
      <c r="C1287" s="772" t="s">
        <v>921</v>
      </c>
      <c r="D1287" s="241" t="s">
        <v>845</v>
      </c>
      <c r="E1287" s="244">
        <v>1282</v>
      </c>
      <c r="F1287" s="226">
        <v>1585</v>
      </c>
      <c r="G1287" s="226">
        <v>0</v>
      </c>
      <c r="H1287" s="239"/>
      <c r="I1287" s="239"/>
    </row>
    <row r="1288" spans="3:9" x14ac:dyDescent="0.4">
      <c r="C1288" s="773"/>
      <c r="D1288" s="243" t="s">
        <v>647</v>
      </c>
      <c r="E1288" s="244">
        <v>1283</v>
      </c>
      <c r="F1288" s="226">
        <v>1740</v>
      </c>
      <c r="G1288" s="226">
        <v>0</v>
      </c>
      <c r="H1288" s="239"/>
      <c r="I1288" s="239"/>
    </row>
    <row r="1289" spans="3:9" x14ac:dyDescent="0.4">
      <c r="C1289" s="773"/>
      <c r="D1289" s="245" t="s">
        <v>648</v>
      </c>
      <c r="E1289" s="242">
        <v>1284</v>
      </c>
      <c r="F1289" s="226">
        <v>1741</v>
      </c>
      <c r="G1289" s="226">
        <v>8</v>
      </c>
      <c r="H1289" s="239"/>
      <c r="I1289" s="239"/>
    </row>
    <row r="1290" spans="3:9" x14ac:dyDescent="0.4">
      <c r="C1290" s="773"/>
      <c r="D1290" s="241" t="s">
        <v>846</v>
      </c>
      <c r="E1290" s="242">
        <v>1285</v>
      </c>
      <c r="F1290" s="226">
        <v>1600</v>
      </c>
      <c r="G1290" s="226">
        <v>0</v>
      </c>
      <c r="H1290" s="239"/>
      <c r="I1290" s="239"/>
    </row>
    <row r="1291" spans="3:9" x14ac:dyDescent="0.4">
      <c r="C1291" s="773"/>
      <c r="D1291" s="241" t="s">
        <v>847</v>
      </c>
      <c r="E1291" s="242">
        <v>1286</v>
      </c>
      <c r="F1291" s="226">
        <v>1139</v>
      </c>
      <c r="G1291" s="226">
        <v>16</v>
      </c>
      <c r="H1291" s="239"/>
      <c r="I1291" s="239"/>
    </row>
    <row r="1292" spans="3:9" x14ac:dyDescent="0.4">
      <c r="C1292" s="773"/>
      <c r="D1292" s="241" t="s">
        <v>848</v>
      </c>
      <c r="E1292" s="242">
        <v>1287</v>
      </c>
      <c r="F1292" s="226">
        <v>1202</v>
      </c>
      <c r="G1292" s="226">
        <v>13</v>
      </c>
      <c r="H1292" s="239"/>
      <c r="I1292" s="239"/>
    </row>
    <row r="1293" spans="3:9" x14ac:dyDescent="0.4">
      <c r="C1293" s="773"/>
      <c r="D1293" s="241" t="s">
        <v>849</v>
      </c>
      <c r="E1293" s="242">
        <v>1288</v>
      </c>
      <c r="F1293" s="226">
        <v>1320</v>
      </c>
      <c r="G1293" s="226">
        <v>11</v>
      </c>
      <c r="H1293" s="239"/>
      <c r="I1293" s="239"/>
    </row>
    <row r="1294" spans="3:9" x14ac:dyDescent="0.4">
      <c r="C1294" s="773"/>
      <c r="D1294" s="241" t="s">
        <v>850</v>
      </c>
      <c r="E1294" s="242">
        <v>1289</v>
      </c>
      <c r="F1294" s="226">
        <v>1310</v>
      </c>
      <c r="G1294" s="226">
        <v>22</v>
      </c>
      <c r="H1294" s="239"/>
      <c r="I1294" s="239"/>
    </row>
    <row r="1295" spans="3:9" x14ac:dyDescent="0.4">
      <c r="C1295" s="773"/>
      <c r="D1295" s="241" t="s">
        <v>851</v>
      </c>
      <c r="E1295" s="244">
        <v>1290</v>
      </c>
      <c r="F1295" s="226">
        <v>1618</v>
      </c>
      <c r="G1295" s="226">
        <v>8</v>
      </c>
      <c r="H1295" s="239"/>
      <c r="I1295" s="239"/>
    </row>
    <row r="1296" spans="3:9" x14ac:dyDescent="0.4">
      <c r="C1296" s="773"/>
      <c r="D1296" s="241" t="s">
        <v>852</v>
      </c>
      <c r="E1296" s="244">
        <v>1291</v>
      </c>
      <c r="F1296" s="226">
        <v>1840</v>
      </c>
      <c r="G1296" s="226">
        <v>13</v>
      </c>
      <c r="H1296" s="239"/>
      <c r="I1296" s="239"/>
    </row>
    <row r="1297" spans="3:9" x14ac:dyDescent="0.4">
      <c r="C1297" s="773"/>
      <c r="D1297" s="241" t="s">
        <v>853</v>
      </c>
      <c r="E1297" s="242">
        <v>1292</v>
      </c>
      <c r="F1297" s="226">
        <v>2000</v>
      </c>
      <c r="G1297" s="226">
        <v>14</v>
      </c>
      <c r="H1297" s="239"/>
      <c r="I1297" s="239"/>
    </row>
    <row r="1298" spans="3:9" x14ac:dyDescent="0.4">
      <c r="C1298" s="773"/>
      <c r="D1298" s="241" t="s">
        <v>854</v>
      </c>
      <c r="E1298" s="242">
        <v>1293</v>
      </c>
      <c r="F1298" s="226">
        <v>2113</v>
      </c>
      <c r="G1298" s="226">
        <v>15</v>
      </c>
      <c r="H1298" s="239"/>
      <c r="I1298" s="239"/>
    </row>
    <row r="1299" spans="3:9" x14ac:dyDescent="0.4">
      <c r="C1299" s="773"/>
      <c r="D1299" s="241" t="s">
        <v>855</v>
      </c>
      <c r="E1299" s="242">
        <v>1294</v>
      </c>
      <c r="F1299" s="226">
        <v>2167</v>
      </c>
      <c r="G1299" s="226">
        <v>17</v>
      </c>
      <c r="H1299" s="239"/>
      <c r="I1299" s="239"/>
    </row>
    <row r="1300" spans="3:9" x14ac:dyDescent="0.4">
      <c r="C1300" s="773"/>
      <c r="D1300" s="241" t="s">
        <v>856</v>
      </c>
      <c r="E1300" s="242">
        <v>1295</v>
      </c>
      <c r="F1300" s="226">
        <v>2169</v>
      </c>
      <c r="G1300" s="226">
        <v>19</v>
      </c>
      <c r="H1300" s="239"/>
      <c r="I1300" s="239"/>
    </row>
    <row r="1301" spans="3:9" x14ac:dyDescent="0.4">
      <c r="C1301" s="773"/>
      <c r="D1301" s="241" t="s">
        <v>857</v>
      </c>
      <c r="E1301" s="242">
        <v>1296</v>
      </c>
      <c r="F1301" s="226">
        <v>1505</v>
      </c>
      <c r="G1301" s="226">
        <v>28</v>
      </c>
      <c r="H1301" s="239"/>
      <c r="I1301" s="239"/>
    </row>
    <row r="1302" spans="3:9" x14ac:dyDescent="0.4">
      <c r="C1302" s="773"/>
      <c r="D1302" s="241" t="s">
        <v>858</v>
      </c>
      <c r="E1302" s="242">
        <v>1297</v>
      </c>
      <c r="F1302" s="226">
        <v>1058</v>
      </c>
      <c r="G1302" s="226">
        <v>25</v>
      </c>
      <c r="H1302" s="239"/>
      <c r="I1302" s="239"/>
    </row>
    <row r="1303" spans="3:9" x14ac:dyDescent="0.4">
      <c r="C1303" s="773"/>
      <c r="D1303" s="241" t="s">
        <v>859</v>
      </c>
      <c r="E1303" s="244">
        <v>1298</v>
      </c>
      <c r="F1303" s="226">
        <v>686</v>
      </c>
      <c r="G1303" s="226">
        <v>56</v>
      </c>
      <c r="H1303" s="239"/>
      <c r="I1303" s="239"/>
    </row>
    <row r="1304" spans="3:9" x14ac:dyDescent="0.4">
      <c r="C1304" s="773"/>
      <c r="D1304" s="227" t="s">
        <v>860</v>
      </c>
      <c r="E1304" s="244">
        <v>1299</v>
      </c>
      <c r="F1304" s="226">
        <v>598</v>
      </c>
      <c r="G1304" s="226">
        <v>198</v>
      </c>
      <c r="H1304" s="239"/>
      <c r="I1304" s="239"/>
    </row>
    <row r="1305" spans="3:9" x14ac:dyDescent="0.4">
      <c r="C1305" s="773"/>
      <c r="D1305" s="227"/>
      <c r="E1305" s="242">
        <v>1300</v>
      </c>
      <c r="F1305" s="246"/>
      <c r="G1305" s="246"/>
      <c r="H1305" s="239"/>
      <c r="I1305" s="239"/>
    </row>
    <row r="1306" spans="3:9" x14ac:dyDescent="0.4">
      <c r="C1306" s="773"/>
      <c r="D1306" s="227"/>
      <c r="E1306" s="242">
        <v>1301</v>
      </c>
      <c r="F1306" s="246"/>
      <c r="G1306" s="246"/>
      <c r="H1306" s="239"/>
      <c r="I1306" s="239"/>
    </row>
    <row r="1307" spans="3:9" x14ac:dyDescent="0.4">
      <c r="C1307" s="773"/>
      <c r="D1307" s="227"/>
      <c r="E1307" s="242">
        <v>1302</v>
      </c>
      <c r="F1307" s="246"/>
      <c r="G1307" s="246"/>
      <c r="H1307" s="239"/>
      <c r="I1307" s="239"/>
    </row>
    <row r="1308" spans="3:9" x14ac:dyDescent="0.4">
      <c r="C1308" s="772" t="s">
        <v>922</v>
      </c>
      <c r="D1308" s="241" t="s">
        <v>845</v>
      </c>
      <c r="E1308" s="242">
        <v>1303</v>
      </c>
      <c r="F1308" s="226">
        <v>830</v>
      </c>
      <c r="G1308" s="226">
        <v>0</v>
      </c>
      <c r="H1308" s="239"/>
      <c r="I1308" s="239"/>
    </row>
    <row r="1309" spans="3:9" x14ac:dyDescent="0.4">
      <c r="C1309" s="773"/>
      <c r="D1309" s="243" t="s">
        <v>647</v>
      </c>
      <c r="E1309" s="242">
        <v>1304</v>
      </c>
      <c r="F1309" s="226">
        <v>917</v>
      </c>
      <c r="G1309" s="226">
        <v>0</v>
      </c>
      <c r="H1309" s="239"/>
      <c r="I1309" s="239"/>
    </row>
    <row r="1310" spans="3:9" x14ac:dyDescent="0.4">
      <c r="C1310" s="773"/>
      <c r="D1310" s="245" t="s">
        <v>648</v>
      </c>
      <c r="E1310" s="242">
        <v>1305</v>
      </c>
      <c r="F1310" s="226">
        <v>959</v>
      </c>
      <c r="G1310" s="226">
        <v>27</v>
      </c>
      <c r="H1310" s="239"/>
      <c r="I1310" s="239"/>
    </row>
    <row r="1311" spans="3:9" x14ac:dyDescent="0.4">
      <c r="C1311" s="773"/>
      <c r="D1311" s="241" t="s">
        <v>846</v>
      </c>
      <c r="E1311" s="244">
        <v>1306</v>
      </c>
      <c r="F1311" s="226">
        <v>926</v>
      </c>
      <c r="G1311" s="226">
        <v>127</v>
      </c>
      <c r="H1311" s="239"/>
      <c r="I1311" s="239"/>
    </row>
    <row r="1312" spans="3:9" x14ac:dyDescent="0.4">
      <c r="C1312" s="773"/>
      <c r="D1312" s="241" t="s">
        <v>847</v>
      </c>
      <c r="E1312" s="244">
        <v>1307</v>
      </c>
      <c r="F1312" s="226">
        <v>734</v>
      </c>
      <c r="G1312" s="226">
        <v>18</v>
      </c>
      <c r="H1312" s="239"/>
      <c r="I1312" s="239"/>
    </row>
    <row r="1313" spans="3:9" x14ac:dyDescent="0.4">
      <c r="C1313" s="773"/>
      <c r="D1313" s="241" t="s">
        <v>848</v>
      </c>
      <c r="E1313" s="242">
        <v>1308</v>
      </c>
      <c r="F1313" s="226">
        <v>674</v>
      </c>
      <c r="G1313" s="226">
        <v>13</v>
      </c>
      <c r="H1313" s="239"/>
      <c r="I1313" s="239"/>
    </row>
    <row r="1314" spans="3:9" x14ac:dyDescent="0.4">
      <c r="C1314" s="773"/>
      <c r="D1314" s="241" t="s">
        <v>849</v>
      </c>
      <c r="E1314" s="242">
        <v>1309</v>
      </c>
      <c r="F1314" s="226">
        <v>758</v>
      </c>
      <c r="G1314" s="226">
        <v>21</v>
      </c>
      <c r="H1314" s="239"/>
      <c r="I1314" s="239"/>
    </row>
    <row r="1315" spans="3:9" x14ac:dyDescent="0.4">
      <c r="C1315" s="773"/>
      <c r="D1315" s="241" t="s">
        <v>850</v>
      </c>
      <c r="E1315" s="242">
        <v>1310</v>
      </c>
      <c r="F1315" s="226">
        <v>741</v>
      </c>
      <c r="G1315" s="226">
        <v>12</v>
      </c>
      <c r="H1315" s="239"/>
      <c r="I1315" s="239"/>
    </row>
    <row r="1316" spans="3:9" x14ac:dyDescent="0.4">
      <c r="C1316" s="773"/>
      <c r="D1316" s="241" t="s">
        <v>851</v>
      </c>
      <c r="E1316" s="242">
        <v>1311</v>
      </c>
      <c r="F1316" s="226">
        <v>865</v>
      </c>
      <c r="G1316" s="226">
        <v>13</v>
      </c>
      <c r="H1316" s="239"/>
      <c r="I1316" s="239"/>
    </row>
    <row r="1317" spans="3:9" x14ac:dyDescent="0.4">
      <c r="C1317" s="773"/>
      <c r="D1317" s="241" t="s">
        <v>852</v>
      </c>
      <c r="E1317" s="242">
        <v>1312</v>
      </c>
      <c r="F1317" s="226">
        <v>1023</v>
      </c>
      <c r="G1317" s="226">
        <v>33</v>
      </c>
      <c r="H1317" s="239"/>
      <c r="I1317" s="239"/>
    </row>
    <row r="1318" spans="3:9" x14ac:dyDescent="0.4">
      <c r="C1318" s="773"/>
      <c r="D1318" s="241" t="s">
        <v>853</v>
      </c>
      <c r="E1318" s="242">
        <v>1313</v>
      </c>
      <c r="F1318" s="226">
        <v>1080</v>
      </c>
      <c r="G1318" s="226">
        <v>17</v>
      </c>
      <c r="H1318" s="239"/>
      <c r="I1318" s="239"/>
    </row>
    <row r="1319" spans="3:9" x14ac:dyDescent="0.4">
      <c r="C1319" s="773"/>
      <c r="D1319" s="241" t="s">
        <v>854</v>
      </c>
      <c r="E1319" s="244">
        <v>1314</v>
      </c>
      <c r="F1319" s="226">
        <v>1112</v>
      </c>
      <c r="G1319" s="226">
        <v>33</v>
      </c>
      <c r="H1319" s="239"/>
      <c r="I1319" s="239"/>
    </row>
    <row r="1320" spans="3:9" x14ac:dyDescent="0.4">
      <c r="C1320" s="773"/>
      <c r="D1320" s="241" t="s">
        <v>855</v>
      </c>
      <c r="E1320" s="244">
        <v>1315</v>
      </c>
      <c r="F1320" s="226">
        <v>1163</v>
      </c>
      <c r="G1320" s="226">
        <v>15</v>
      </c>
      <c r="H1320" s="239"/>
      <c r="I1320" s="239"/>
    </row>
    <row r="1321" spans="3:9" x14ac:dyDescent="0.4">
      <c r="C1321" s="773"/>
      <c r="D1321" s="241" t="s">
        <v>856</v>
      </c>
      <c r="E1321" s="242">
        <v>1316</v>
      </c>
      <c r="F1321" s="226">
        <v>1005</v>
      </c>
      <c r="G1321" s="226">
        <v>7</v>
      </c>
      <c r="H1321" s="239"/>
      <c r="I1321" s="239"/>
    </row>
    <row r="1322" spans="3:9" x14ac:dyDescent="0.4">
      <c r="C1322" s="773"/>
      <c r="D1322" s="241" t="s">
        <v>857</v>
      </c>
      <c r="E1322" s="242">
        <v>1317</v>
      </c>
      <c r="F1322" s="226">
        <v>808</v>
      </c>
      <c r="G1322" s="226">
        <v>15</v>
      </c>
      <c r="H1322" s="239"/>
      <c r="I1322" s="239"/>
    </row>
    <row r="1323" spans="3:9" x14ac:dyDescent="0.4">
      <c r="C1323" s="773"/>
      <c r="D1323" s="241" t="s">
        <v>858</v>
      </c>
      <c r="E1323" s="242">
        <v>1318</v>
      </c>
      <c r="F1323" s="226">
        <v>573</v>
      </c>
      <c r="G1323" s="226">
        <v>29</v>
      </c>
      <c r="H1323" s="239"/>
      <c r="I1323" s="239"/>
    </row>
    <row r="1324" spans="3:9" x14ac:dyDescent="0.4">
      <c r="C1324" s="773"/>
      <c r="D1324" s="241" t="s">
        <v>859</v>
      </c>
      <c r="E1324" s="242">
        <v>1319</v>
      </c>
      <c r="F1324" s="226">
        <v>414</v>
      </c>
      <c r="G1324" s="226">
        <v>40</v>
      </c>
      <c r="H1324" s="239"/>
      <c r="I1324" s="239"/>
    </row>
    <row r="1325" spans="3:9" x14ac:dyDescent="0.4">
      <c r="C1325" s="773"/>
      <c r="D1325" s="227" t="s">
        <v>860</v>
      </c>
      <c r="E1325" s="242">
        <v>1320</v>
      </c>
      <c r="F1325" s="226">
        <v>386</v>
      </c>
      <c r="G1325" s="226">
        <v>172</v>
      </c>
      <c r="H1325" s="239"/>
      <c r="I1325" s="239"/>
    </row>
    <row r="1326" spans="3:9" x14ac:dyDescent="0.4">
      <c r="C1326" s="773"/>
      <c r="D1326" s="227"/>
      <c r="E1326" s="242">
        <v>1321</v>
      </c>
      <c r="F1326" s="246"/>
      <c r="G1326" s="246"/>
      <c r="H1326" s="239"/>
      <c r="I1326" s="239"/>
    </row>
    <row r="1327" spans="3:9" x14ac:dyDescent="0.4">
      <c r="C1327" s="773"/>
      <c r="D1327" s="227"/>
      <c r="E1327" s="244">
        <v>1322</v>
      </c>
      <c r="F1327" s="246"/>
      <c r="G1327" s="246"/>
      <c r="H1327" s="239"/>
      <c r="I1327" s="239"/>
    </row>
    <row r="1328" spans="3:9" x14ac:dyDescent="0.4">
      <c r="C1328" s="773"/>
      <c r="D1328" s="227"/>
      <c r="E1328" s="244">
        <v>1323</v>
      </c>
      <c r="F1328" s="246"/>
      <c r="G1328" s="246"/>
      <c r="H1328" s="239"/>
      <c r="I1328" s="239"/>
    </row>
    <row r="1329" spans="3:9" x14ac:dyDescent="0.4">
      <c r="C1329" s="772" t="s">
        <v>923</v>
      </c>
      <c r="D1329" s="241" t="s">
        <v>845</v>
      </c>
      <c r="E1329" s="242">
        <v>1324</v>
      </c>
      <c r="F1329" s="226">
        <v>4291</v>
      </c>
      <c r="G1329" s="226">
        <v>41</v>
      </c>
      <c r="H1329" s="239"/>
      <c r="I1329" s="239"/>
    </row>
    <row r="1330" spans="3:9" x14ac:dyDescent="0.4">
      <c r="C1330" s="773"/>
      <c r="D1330" s="243" t="s">
        <v>647</v>
      </c>
      <c r="E1330" s="242">
        <v>1325</v>
      </c>
      <c r="F1330" s="226">
        <v>4274</v>
      </c>
      <c r="G1330" s="226">
        <v>15</v>
      </c>
      <c r="H1330" s="239"/>
      <c r="I1330" s="239"/>
    </row>
    <row r="1331" spans="3:9" x14ac:dyDescent="0.4">
      <c r="C1331" s="773"/>
      <c r="D1331" s="245" t="s">
        <v>648</v>
      </c>
      <c r="E1331" s="242">
        <v>1326</v>
      </c>
      <c r="F1331" s="226">
        <v>4184</v>
      </c>
      <c r="G1331" s="226">
        <v>38</v>
      </c>
      <c r="H1331" s="239"/>
      <c r="I1331" s="239"/>
    </row>
    <row r="1332" spans="3:9" x14ac:dyDescent="0.4">
      <c r="C1332" s="773"/>
      <c r="D1332" s="241" t="s">
        <v>846</v>
      </c>
      <c r="E1332" s="242">
        <v>1327</v>
      </c>
      <c r="F1332" s="226">
        <v>4633</v>
      </c>
      <c r="G1332" s="226">
        <v>145</v>
      </c>
      <c r="H1332" s="239"/>
      <c r="I1332" s="239"/>
    </row>
    <row r="1333" spans="3:9" x14ac:dyDescent="0.4">
      <c r="C1333" s="773"/>
      <c r="D1333" s="241" t="s">
        <v>847</v>
      </c>
      <c r="E1333" s="242">
        <v>1328</v>
      </c>
      <c r="F1333" s="226">
        <v>9544</v>
      </c>
      <c r="G1333" s="226">
        <v>227</v>
      </c>
      <c r="H1333" s="239"/>
      <c r="I1333" s="239"/>
    </row>
    <row r="1334" spans="3:9" x14ac:dyDescent="0.4">
      <c r="C1334" s="773"/>
      <c r="D1334" s="241" t="s">
        <v>848</v>
      </c>
      <c r="E1334" s="242">
        <v>1329</v>
      </c>
      <c r="F1334" s="226">
        <v>13190</v>
      </c>
      <c r="G1334" s="226">
        <v>278</v>
      </c>
      <c r="H1334" s="239"/>
      <c r="I1334" s="239"/>
    </row>
    <row r="1335" spans="3:9" x14ac:dyDescent="0.4">
      <c r="C1335" s="773"/>
      <c r="D1335" s="241" t="s">
        <v>849</v>
      </c>
      <c r="E1335" s="244">
        <v>1330</v>
      </c>
      <c r="F1335" s="226">
        <v>11162</v>
      </c>
      <c r="G1335" s="226">
        <v>236</v>
      </c>
      <c r="H1335" s="239"/>
      <c r="I1335" s="239"/>
    </row>
    <row r="1336" spans="3:9" x14ac:dyDescent="0.4">
      <c r="C1336" s="773"/>
      <c r="D1336" s="241" t="s">
        <v>850</v>
      </c>
      <c r="E1336" s="244">
        <v>1331</v>
      </c>
      <c r="F1336" s="226">
        <v>7498</v>
      </c>
      <c r="G1336" s="226">
        <v>205</v>
      </c>
      <c r="H1336" s="239"/>
      <c r="I1336" s="239"/>
    </row>
    <row r="1337" spans="3:9" x14ac:dyDescent="0.4">
      <c r="C1337" s="773"/>
      <c r="D1337" s="241" t="s">
        <v>851</v>
      </c>
      <c r="E1337" s="242">
        <v>1332</v>
      </c>
      <c r="F1337" s="226">
        <v>6334</v>
      </c>
      <c r="G1337" s="226">
        <v>172</v>
      </c>
      <c r="H1337" s="239"/>
      <c r="I1337" s="239"/>
    </row>
    <row r="1338" spans="3:9" x14ac:dyDescent="0.4">
      <c r="C1338" s="773"/>
      <c r="D1338" s="241" t="s">
        <v>852</v>
      </c>
      <c r="E1338" s="242">
        <v>1333</v>
      </c>
      <c r="F1338" s="226">
        <v>6302</v>
      </c>
      <c r="G1338" s="226">
        <v>164</v>
      </c>
      <c r="H1338" s="239"/>
      <c r="I1338" s="239"/>
    </row>
    <row r="1339" spans="3:9" x14ac:dyDescent="0.4">
      <c r="C1339" s="773"/>
      <c r="D1339" s="241" t="s">
        <v>853</v>
      </c>
      <c r="E1339" s="242">
        <v>1334</v>
      </c>
      <c r="F1339" s="226">
        <v>5644</v>
      </c>
      <c r="G1339" s="226">
        <v>182</v>
      </c>
      <c r="H1339" s="239"/>
      <c r="I1339" s="239"/>
    </row>
    <row r="1340" spans="3:9" x14ac:dyDescent="0.4">
      <c r="C1340" s="773"/>
      <c r="D1340" s="241" t="s">
        <v>854</v>
      </c>
      <c r="E1340" s="242">
        <v>1335</v>
      </c>
      <c r="F1340" s="226">
        <v>5177</v>
      </c>
      <c r="G1340" s="226">
        <v>156</v>
      </c>
      <c r="H1340" s="239"/>
      <c r="I1340" s="239"/>
    </row>
    <row r="1341" spans="3:9" x14ac:dyDescent="0.4">
      <c r="C1341" s="773"/>
      <c r="D1341" s="241" t="s">
        <v>855</v>
      </c>
      <c r="E1341" s="242">
        <v>1336</v>
      </c>
      <c r="F1341" s="226">
        <v>4688</v>
      </c>
      <c r="G1341" s="226">
        <v>157</v>
      </c>
      <c r="H1341" s="239"/>
      <c r="I1341" s="239"/>
    </row>
    <row r="1342" spans="3:9" x14ac:dyDescent="0.4">
      <c r="C1342" s="773"/>
      <c r="D1342" s="241" t="s">
        <v>856</v>
      </c>
      <c r="E1342" s="242">
        <v>1337</v>
      </c>
      <c r="F1342" s="226">
        <v>4455</v>
      </c>
      <c r="G1342" s="226">
        <v>137</v>
      </c>
      <c r="H1342" s="239"/>
      <c r="I1342" s="239"/>
    </row>
    <row r="1343" spans="3:9" x14ac:dyDescent="0.4">
      <c r="C1343" s="773"/>
      <c r="D1343" s="241" t="s">
        <v>857</v>
      </c>
      <c r="E1343" s="244">
        <v>1338</v>
      </c>
      <c r="F1343" s="226">
        <v>3401</v>
      </c>
      <c r="G1343" s="226">
        <v>140</v>
      </c>
      <c r="H1343" s="239"/>
      <c r="I1343" s="239"/>
    </row>
    <row r="1344" spans="3:9" x14ac:dyDescent="0.4">
      <c r="C1344" s="773"/>
      <c r="D1344" s="241" t="s">
        <v>858</v>
      </c>
      <c r="E1344" s="244">
        <v>1339</v>
      </c>
      <c r="F1344" s="226">
        <v>2724</v>
      </c>
      <c r="G1344" s="226">
        <v>116</v>
      </c>
      <c r="H1344" s="239"/>
      <c r="I1344" s="239"/>
    </row>
    <row r="1345" spans="3:9" x14ac:dyDescent="0.4">
      <c r="C1345" s="773"/>
      <c r="D1345" s="241" t="s">
        <v>859</v>
      </c>
      <c r="E1345" s="242">
        <v>1340</v>
      </c>
      <c r="F1345" s="226">
        <v>1909</v>
      </c>
      <c r="G1345" s="226">
        <v>193</v>
      </c>
      <c r="H1345" s="239"/>
      <c r="I1345" s="239"/>
    </row>
    <row r="1346" spans="3:9" x14ac:dyDescent="0.4">
      <c r="C1346" s="773"/>
      <c r="D1346" s="227" t="s">
        <v>860</v>
      </c>
      <c r="E1346" s="242">
        <v>1341</v>
      </c>
      <c r="F1346" s="226">
        <v>1850</v>
      </c>
      <c r="G1346" s="226">
        <v>586</v>
      </c>
      <c r="H1346" s="239"/>
      <c r="I1346" s="239"/>
    </row>
    <row r="1347" spans="3:9" x14ac:dyDescent="0.4">
      <c r="C1347" s="773"/>
      <c r="D1347" s="227"/>
      <c r="E1347" s="242">
        <v>1342</v>
      </c>
      <c r="F1347" s="246"/>
      <c r="G1347" s="246"/>
      <c r="H1347" s="239"/>
      <c r="I1347" s="239"/>
    </row>
    <row r="1348" spans="3:9" x14ac:dyDescent="0.4">
      <c r="C1348" s="773"/>
      <c r="D1348" s="227"/>
      <c r="E1348" s="242">
        <v>1343</v>
      </c>
      <c r="F1348" s="246"/>
      <c r="G1348" s="246"/>
      <c r="H1348" s="239"/>
      <c r="I1348" s="239"/>
    </row>
    <row r="1349" spans="3:9" x14ac:dyDescent="0.4">
      <c r="C1349" s="773"/>
      <c r="D1349" s="227"/>
      <c r="E1349" s="242">
        <v>1344</v>
      </c>
      <c r="F1349" s="246"/>
      <c r="G1349" s="246"/>
      <c r="H1349" s="239"/>
      <c r="I1349" s="239"/>
    </row>
    <row r="1350" spans="3:9" x14ac:dyDescent="0.4">
      <c r="C1350" s="772" t="s">
        <v>924</v>
      </c>
      <c r="D1350" s="241" t="s">
        <v>845</v>
      </c>
      <c r="E1350" s="242">
        <v>1345</v>
      </c>
      <c r="F1350" s="226">
        <v>457</v>
      </c>
      <c r="G1350" s="226">
        <v>0</v>
      </c>
      <c r="H1350" s="239"/>
      <c r="I1350" s="239"/>
    </row>
    <row r="1351" spans="3:9" x14ac:dyDescent="0.4">
      <c r="C1351" s="773"/>
      <c r="D1351" s="243" t="s">
        <v>647</v>
      </c>
      <c r="E1351" s="244">
        <v>1346</v>
      </c>
      <c r="F1351" s="226">
        <v>541</v>
      </c>
      <c r="G1351" s="226">
        <v>0</v>
      </c>
      <c r="H1351" s="239"/>
      <c r="I1351" s="239"/>
    </row>
    <row r="1352" spans="3:9" x14ac:dyDescent="0.4">
      <c r="C1352" s="773"/>
      <c r="D1352" s="245" t="s">
        <v>648</v>
      </c>
      <c r="E1352" s="244">
        <v>1347</v>
      </c>
      <c r="F1352" s="226">
        <v>524</v>
      </c>
      <c r="G1352" s="226">
        <v>0</v>
      </c>
      <c r="H1352" s="239"/>
      <c r="I1352" s="239"/>
    </row>
    <row r="1353" spans="3:9" x14ac:dyDescent="0.4">
      <c r="C1353" s="773"/>
      <c r="D1353" s="241" t="s">
        <v>846</v>
      </c>
      <c r="E1353" s="242">
        <v>1348</v>
      </c>
      <c r="F1353" s="226">
        <v>477</v>
      </c>
      <c r="G1353" s="226">
        <v>4</v>
      </c>
      <c r="H1353" s="239"/>
      <c r="I1353" s="239"/>
    </row>
    <row r="1354" spans="3:9" x14ac:dyDescent="0.4">
      <c r="C1354" s="773"/>
      <c r="D1354" s="241" t="s">
        <v>847</v>
      </c>
      <c r="E1354" s="242">
        <v>1349</v>
      </c>
      <c r="F1354" s="226">
        <v>361</v>
      </c>
      <c r="G1354" s="226">
        <v>14</v>
      </c>
      <c r="H1354" s="239"/>
      <c r="I1354" s="239"/>
    </row>
    <row r="1355" spans="3:9" x14ac:dyDescent="0.4">
      <c r="C1355" s="773"/>
      <c r="D1355" s="241" t="s">
        <v>848</v>
      </c>
      <c r="E1355" s="242">
        <v>1350</v>
      </c>
      <c r="F1355" s="226">
        <v>395</v>
      </c>
      <c r="G1355" s="226">
        <v>10</v>
      </c>
      <c r="H1355" s="239"/>
      <c r="I1355" s="239"/>
    </row>
    <row r="1356" spans="3:9" x14ac:dyDescent="0.4">
      <c r="C1356" s="773"/>
      <c r="D1356" s="241" t="s">
        <v>849</v>
      </c>
      <c r="E1356" s="242">
        <v>1351</v>
      </c>
      <c r="F1356" s="226">
        <v>407</v>
      </c>
      <c r="G1356" s="226">
        <v>11</v>
      </c>
      <c r="H1356" s="239"/>
      <c r="I1356" s="239"/>
    </row>
    <row r="1357" spans="3:9" x14ac:dyDescent="0.4">
      <c r="C1357" s="773"/>
      <c r="D1357" s="241" t="s">
        <v>850</v>
      </c>
      <c r="E1357" s="242">
        <v>1352</v>
      </c>
      <c r="F1357" s="226">
        <v>467</v>
      </c>
      <c r="G1357" s="226">
        <v>3</v>
      </c>
      <c r="H1357" s="239"/>
      <c r="I1357" s="239"/>
    </row>
    <row r="1358" spans="3:9" x14ac:dyDescent="0.4">
      <c r="C1358" s="773"/>
      <c r="D1358" s="241" t="s">
        <v>851</v>
      </c>
      <c r="E1358" s="242">
        <v>1353</v>
      </c>
      <c r="F1358" s="226">
        <v>493</v>
      </c>
      <c r="G1358" s="226">
        <v>6</v>
      </c>
      <c r="H1358" s="239"/>
      <c r="I1358" s="239"/>
    </row>
    <row r="1359" spans="3:9" x14ac:dyDescent="0.4">
      <c r="C1359" s="773"/>
      <c r="D1359" s="241" t="s">
        <v>852</v>
      </c>
      <c r="E1359" s="244">
        <v>1354</v>
      </c>
      <c r="F1359" s="226">
        <v>582</v>
      </c>
      <c r="G1359" s="226">
        <v>4</v>
      </c>
      <c r="H1359" s="239"/>
      <c r="I1359" s="239"/>
    </row>
    <row r="1360" spans="3:9" x14ac:dyDescent="0.4">
      <c r="C1360" s="773"/>
      <c r="D1360" s="241" t="s">
        <v>853</v>
      </c>
      <c r="E1360" s="244">
        <v>1355</v>
      </c>
      <c r="F1360" s="226">
        <v>760</v>
      </c>
      <c r="G1360" s="226">
        <v>0</v>
      </c>
      <c r="H1360" s="239"/>
      <c r="I1360" s="239"/>
    </row>
    <row r="1361" spans="3:9" x14ac:dyDescent="0.4">
      <c r="C1361" s="773"/>
      <c r="D1361" s="241" t="s">
        <v>854</v>
      </c>
      <c r="E1361" s="242">
        <v>1356</v>
      </c>
      <c r="F1361" s="226">
        <v>843</v>
      </c>
      <c r="G1361" s="226">
        <v>0</v>
      </c>
      <c r="H1361" s="239"/>
      <c r="I1361" s="239"/>
    </row>
    <row r="1362" spans="3:9" x14ac:dyDescent="0.4">
      <c r="C1362" s="773"/>
      <c r="D1362" s="241" t="s">
        <v>855</v>
      </c>
      <c r="E1362" s="242">
        <v>1357</v>
      </c>
      <c r="F1362" s="226">
        <v>905</v>
      </c>
      <c r="G1362" s="226">
        <v>12</v>
      </c>
      <c r="H1362" s="239"/>
      <c r="I1362" s="239"/>
    </row>
    <row r="1363" spans="3:9" x14ac:dyDescent="0.4">
      <c r="C1363" s="773"/>
      <c r="D1363" s="241" t="s">
        <v>856</v>
      </c>
      <c r="E1363" s="242">
        <v>1358</v>
      </c>
      <c r="F1363" s="226">
        <v>876</v>
      </c>
      <c r="G1363" s="226">
        <v>5</v>
      </c>
      <c r="H1363" s="239"/>
      <c r="I1363" s="239"/>
    </row>
    <row r="1364" spans="3:9" x14ac:dyDescent="0.4">
      <c r="C1364" s="773"/>
      <c r="D1364" s="241" t="s">
        <v>857</v>
      </c>
      <c r="E1364" s="242">
        <v>1359</v>
      </c>
      <c r="F1364" s="226">
        <v>661</v>
      </c>
      <c r="G1364" s="226">
        <v>13</v>
      </c>
      <c r="H1364" s="239"/>
      <c r="I1364" s="239"/>
    </row>
    <row r="1365" spans="3:9" x14ac:dyDescent="0.4">
      <c r="C1365" s="773"/>
      <c r="D1365" s="241" t="s">
        <v>858</v>
      </c>
      <c r="E1365" s="242">
        <v>1360</v>
      </c>
      <c r="F1365" s="226">
        <v>465</v>
      </c>
      <c r="G1365" s="226">
        <v>25</v>
      </c>
      <c r="H1365" s="239"/>
      <c r="I1365" s="239"/>
    </row>
    <row r="1366" spans="3:9" x14ac:dyDescent="0.4">
      <c r="C1366" s="773"/>
      <c r="D1366" s="241" t="s">
        <v>859</v>
      </c>
      <c r="E1366" s="242">
        <v>1361</v>
      </c>
      <c r="F1366" s="226">
        <v>310</v>
      </c>
      <c r="G1366" s="226">
        <v>35</v>
      </c>
      <c r="H1366" s="239"/>
      <c r="I1366" s="239"/>
    </row>
    <row r="1367" spans="3:9" x14ac:dyDescent="0.4">
      <c r="C1367" s="773"/>
      <c r="D1367" s="227" t="s">
        <v>860</v>
      </c>
      <c r="E1367" s="244">
        <v>1362</v>
      </c>
      <c r="F1367" s="226">
        <v>251</v>
      </c>
      <c r="G1367" s="226">
        <v>114</v>
      </c>
      <c r="H1367" s="239"/>
      <c r="I1367" s="239"/>
    </row>
    <row r="1368" spans="3:9" x14ac:dyDescent="0.4">
      <c r="C1368" s="773"/>
      <c r="D1368" s="227"/>
      <c r="E1368" s="244">
        <v>1363</v>
      </c>
      <c r="F1368" s="246"/>
      <c r="G1368" s="246"/>
      <c r="H1368" s="239"/>
      <c r="I1368" s="239"/>
    </row>
    <row r="1369" spans="3:9" x14ac:dyDescent="0.4">
      <c r="C1369" s="773"/>
      <c r="D1369" s="227"/>
      <c r="E1369" s="242">
        <v>1364</v>
      </c>
      <c r="F1369" s="246"/>
      <c r="G1369" s="246"/>
      <c r="H1369" s="239"/>
      <c r="I1369" s="239"/>
    </row>
    <row r="1370" spans="3:9" x14ac:dyDescent="0.4">
      <c r="C1370" s="773"/>
      <c r="D1370" s="227"/>
      <c r="E1370" s="242">
        <v>1365</v>
      </c>
      <c r="F1370" s="246"/>
      <c r="G1370" s="246"/>
      <c r="H1370" s="239"/>
      <c r="I1370" s="239"/>
    </row>
    <row r="1371" spans="3:9" x14ac:dyDescent="0.4">
      <c r="C1371" s="772" t="s">
        <v>925</v>
      </c>
      <c r="D1371" s="241" t="s">
        <v>845</v>
      </c>
      <c r="E1371" s="242">
        <v>1366</v>
      </c>
      <c r="F1371" s="226">
        <v>1857</v>
      </c>
      <c r="G1371" s="226">
        <v>21</v>
      </c>
      <c r="H1371" s="239"/>
      <c r="I1371" s="239"/>
    </row>
    <row r="1372" spans="3:9" x14ac:dyDescent="0.4">
      <c r="C1372" s="773"/>
      <c r="D1372" s="243" t="s">
        <v>647</v>
      </c>
      <c r="E1372" s="242">
        <v>1367</v>
      </c>
      <c r="F1372" s="226">
        <v>2112</v>
      </c>
      <c r="G1372" s="226">
        <v>14</v>
      </c>
      <c r="H1372" s="239"/>
      <c r="I1372" s="239"/>
    </row>
    <row r="1373" spans="3:9" x14ac:dyDescent="0.4">
      <c r="C1373" s="773"/>
      <c r="D1373" s="245" t="s">
        <v>648</v>
      </c>
      <c r="E1373" s="242">
        <v>1368</v>
      </c>
      <c r="F1373" s="226">
        <v>2044</v>
      </c>
      <c r="G1373" s="226">
        <v>5</v>
      </c>
      <c r="H1373" s="239"/>
      <c r="I1373" s="239"/>
    </row>
    <row r="1374" spans="3:9" x14ac:dyDescent="0.4">
      <c r="C1374" s="773"/>
      <c r="D1374" s="241" t="s">
        <v>846</v>
      </c>
      <c r="E1374" s="242">
        <v>1369</v>
      </c>
      <c r="F1374" s="226">
        <v>1609</v>
      </c>
      <c r="G1374" s="226">
        <v>10</v>
      </c>
      <c r="H1374" s="239"/>
      <c r="I1374" s="239"/>
    </row>
    <row r="1375" spans="3:9" x14ac:dyDescent="0.4">
      <c r="C1375" s="773"/>
      <c r="D1375" s="241" t="s">
        <v>847</v>
      </c>
      <c r="E1375" s="244">
        <v>1370</v>
      </c>
      <c r="F1375" s="226">
        <v>1168</v>
      </c>
      <c r="G1375" s="226">
        <v>25</v>
      </c>
      <c r="H1375" s="239"/>
      <c r="I1375" s="239"/>
    </row>
    <row r="1376" spans="3:9" x14ac:dyDescent="0.4">
      <c r="C1376" s="773"/>
      <c r="D1376" s="241" t="s">
        <v>848</v>
      </c>
      <c r="E1376" s="244">
        <v>1371</v>
      </c>
      <c r="F1376" s="226">
        <v>1233</v>
      </c>
      <c r="G1376" s="226">
        <v>29</v>
      </c>
      <c r="H1376" s="239"/>
      <c r="I1376" s="239"/>
    </row>
    <row r="1377" spans="3:9" x14ac:dyDescent="0.4">
      <c r="C1377" s="773"/>
      <c r="D1377" s="241" t="s">
        <v>849</v>
      </c>
      <c r="E1377" s="242">
        <v>1372</v>
      </c>
      <c r="F1377" s="226">
        <v>1631</v>
      </c>
      <c r="G1377" s="226">
        <v>65</v>
      </c>
      <c r="H1377" s="239"/>
      <c r="I1377" s="239"/>
    </row>
    <row r="1378" spans="3:9" x14ac:dyDescent="0.4">
      <c r="C1378" s="773"/>
      <c r="D1378" s="241" t="s">
        <v>850</v>
      </c>
      <c r="E1378" s="242">
        <v>1373</v>
      </c>
      <c r="F1378" s="226">
        <v>1876</v>
      </c>
      <c r="G1378" s="226">
        <v>47</v>
      </c>
      <c r="H1378" s="239"/>
      <c r="I1378" s="239"/>
    </row>
    <row r="1379" spans="3:9" x14ac:dyDescent="0.4">
      <c r="C1379" s="773"/>
      <c r="D1379" s="241" t="s">
        <v>851</v>
      </c>
      <c r="E1379" s="242">
        <v>1374</v>
      </c>
      <c r="F1379" s="226">
        <v>2151</v>
      </c>
      <c r="G1379" s="226">
        <v>41</v>
      </c>
      <c r="H1379" s="239"/>
      <c r="I1379" s="239"/>
    </row>
    <row r="1380" spans="3:9" x14ac:dyDescent="0.4">
      <c r="C1380" s="773"/>
      <c r="D1380" s="241" t="s">
        <v>852</v>
      </c>
      <c r="E1380" s="242">
        <v>1375</v>
      </c>
      <c r="F1380" s="226">
        <v>2099</v>
      </c>
      <c r="G1380" s="226">
        <v>63</v>
      </c>
      <c r="H1380" s="239"/>
      <c r="I1380" s="239"/>
    </row>
    <row r="1381" spans="3:9" x14ac:dyDescent="0.4">
      <c r="C1381" s="773"/>
      <c r="D1381" s="241" t="s">
        <v>853</v>
      </c>
      <c r="E1381" s="242">
        <v>1376</v>
      </c>
      <c r="F1381" s="226">
        <v>1949</v>
      </c>
      <c r="G1381" s="226">
        <v>66</v>
      </c>
      <c r="H1381" s="239"/>
      <c r="I1381" s="239"/>
    </row>
    <row r="1382" spans="3:9" x14ac:dyDescent="0.4">
      <c r="C1382" s="773"/>
      <c r="D1382" s="241" t="s">
        <v>854</v>
      </c>
      <c r="E1382" s="242">
        <v>1377</v>
      </c>
      <c r="F1382" s="226">
        <v>1961</v>
      </c>
      <c r="G1382" s="226">
        <v>45</v>
      </c>
      <c r="H1382" s="239"/>
      <c r="I1382" s="239"/>
    </row>
    <row r="1383" spans="3:9" x14ac:dyDescent="0.4">
      <c r="C1383" s="773"/>
      <c r="D1383" s="241" t="s">
        <v>855</v>
      </c>
      <c r="E1383" s="244">
        <v>1378</v>
      </c>
      <c r="F1383" s="226">
        <v>1888</v>
      </c>
      <c r="G1383" s="226">
        <v>56</v>
      </c>
      <c r="H1383" s="239"/>
      <c r="I1383" s="239"/>
    </row>
    <row r="1384" spans="3:9" x14ac:dyDescent="0.4">
      <c r="C1384" s="773"/>
      <c r="D1384" s="241" t="s">
        <v>856</v>
      </c>
      <c r="E1384" s="244">
        <v>1379</v>
      </c>
      <c r="F1384" s="226">
        <v>1702</v>
      </c>
      <c r="G1384" s="226">
        <v>40</v>
      </c>
      <c r="H1384" s="239"/>
      <c r="I1384" s="239"/>
    </row>
    <row r="1385" spans="3:9" x14ac:dyDescent="0.4">
      <c r="C1385" s="773"/>
      <c r="D1385" s="241" t="s">
        <v>857</v>
      </c>
      <c r="E1385" s="242">
        <v>1380</v>
      </c>
      <c r="F1385" s="226">
        <v>1160</v>
      </c>
      <c r="G1385" s="226">
        <v>33</v>
      </c>
      <c r="H1385" s="239"/>
      <c r="I1385" s="239"/>
    </row>
    <row r="1386" spans="3:9" x14ac:dyDescent="0.4">
      <c r="C1386" s="773"/>
      <c r="D1386" s="241" t="s">
        <v>858</v>
      </c>
      <c r="E1386" s="242">
        <v>1381</v>
      </c>
      <c r="F1386" s="226">
        <v>716</v>
      </c>
      <c r="G1386" s="226">
        <v>28</v>
      </c>
      <c r="H1386" s="239"/>
      <c r="I1386" s="239"/>
    </row>
    <row r="1387" spans="3:9" x14ac:dyDescent="0.4">
      <c r="C1387" s="773"/>
      <c r="D1387" s="241" t="s">
        <v>859</v>
      </c>
      <c r="E1387" s="242">
        <v>1382</v>
      </c>
      <c r="F1387" s="226">
        <v>489</v>
      </c>
      <c r="G1387" s="226">
        <v>41</v>
      </c>
      <c r="H1387" s="239"/>
      <c r="I1387" s="239"/>
    </row>
    <row r="1388" spans="3:9" x14ac:dyDescent="0.4">
      <c r="C1388" s="773"/>
      <c r="D1388" s="227" t="s">
        <v>860</v>
      </c>
      <c r="E1388" s="242">
        <v>1383</v>
      </c>
      <c r="F1388" s="226">
        <v>382</v>
      </c>
      <c r="G1388" s="226">
        <v>160</v>
      </c>
      <c r="H1388" s="239"/>
      <c r="I1388" s="239"/>
    </row>
    <row r="1389" spans="3:9" x14ac:dyDescent="0.4">
      <c r="C1389" s="773"/>
      <c r="D1389" s="227"/>
      <c r="E1389" s="242">
        <v>1384</v>
      </c>
      <c r="F1389" s="246"/>
      <c r="G1389" s="246"/>
      <c r="H1389" s="239"/>
      <c r="I1389" s="239"/>
    </row>
    <row r="1390" spans="3:9" x14ac:dyDescent="0.4">
      <c r="C1390" s="773"/>
      <c r="D1390" s="227"/>
      <c r="E1390" s="242">
        <v>1385</v>
      </c>
      <c r="F1390" s="246"/>
      <c r="G1390" s="246"/>
      <c r="H1390" s="239"/>
      <c r="I1390" s="239"/>
    </row>
    <row r="1391" spans="3:9" x14ac:dyDescent="0.4">
      <c r="C1391" s="773"/>
      <c r="D1391" s="227"/>
      <c r="E1391" s="244">
        <v>1386</v>
      </c>
      <c r="F1391" s="246"/>
      <c r="G1391" s="246"/>
      <c r="H1391" s="239"/>
      <c r="I1391" s="239"/>
    </row>
    <row r="1392" spans="3:9" x14ac:dyDescent="0.4">
      <c r="C1392" s="772" t="s">
        <v>926</v>
      </c>
      <c r="D1392" s="241" t="s">
        <v>845</v>
      </c>
      <c r="E1392" s="244">
        <v>1387</v>
      </c>
      <c r="F1392" s="226">
        <v>1306</v>
      </c>
      <c r="G1392" s="226">
        <v>3</v>
      </c>
      <c r="H1392" s="239"/>
      <c r="I1392" s="239"/>
    </row>
    <row r="1393" spans="3:9" x14ac:dyDescent="0.4">
      <c r="C1393" s="773"/>
      <c r="D1393" s="243" t="s">
        <v>647</v>
      </c>
      <c r="E1393" s="242">
        <v>1388</v>
      </c>
      <c r="F1393" s="226">
        <v>1341</v>
      </c>
      <c r="G1393" s="226">
        <v>15</v>
      </c>
      <c r="H1393" s="239"/>
      <c r="I1393" s="239"/>
    </row>
    <row r="1394" spans="3:9" x14ac:dyDescent="0.4">
      <c r="C1394" s="773"/>
      <c r="D1394" s="245" t="s">
        <v>648</v>
      </c>
      <c r="E1394" s="242">
        <v>1389</v>
      </c>
      <c r="F1394" s="226">
        <v>1251</v>
      </c>
      <c r="G1394" s="226">
        <v>5</v>
      </c>
      <c r="H1394" s="239"/>
      <c r="I1394" s="239"/>
    </row>
    <row r="1395" spans="3:9" x14ac:dyDescent="0.4">
      <c r="C1395" s="773"/>
      <c r="D1395" s="241" t="s">
        <v>846</v>
      </c>
      <c r="E1395" s="242">
        <v>1390</v>
      </c>
      <c r="F1395" s="226">
        <v>1249</v>
      </c>
      <c r="G1395" s="226">
        <v>16</v>
      </c>
      <c r="H1395" s="239"/>
      <c r="I1395" s="239"/>
    </row>
    <row r="1396" spans="3:9" x14ac:dyDescent="0.4">
      <c r="C1396" s="773"/>
      <c r="D1396" s="241" t="s">
        <v>847</v>
      </c>
      <c r="E1396" s="242">
        <v>1391</v>
      </c>
      <c r="F1396" s="226">
        <v>1200</v>
      </c>
      <c r="G1396" s="226">
        <v>44</v>
      </c>
      <c r="H1396" s="239"/>
      <c r="I1396" s="239"/>
    </row>
    <row r="1397" spans="3:9" x14ac:dyDescent="0.4">
      <c r="C1397" s="773"/>
      <c r="D1397" s="241" t="s">
        <v>848</v>
      </c>
      <c r="E1397" s="242">
        <v>1392</v>
      </c>
      <c r="F1397" s="226">
        <v>1263</v>
      </c>
      <c r="G1397" s="226">
        <v>75</v>
      </c>
      <c r="H1397" s="239"/>
      <c r="I1397" s="239"/>
    </row>
    <row r="1398" spans="3:9" x14ac:dyDescent="0.4">
      <c r="C1398" s="773"/>
      <c r="D1398" s="241" t="s">
        <v>849</v>
      </c>
      <c r="E1398" s="242">
        <v>1393</v>
      </c>
      <c r="F1398" s="226">
        <v>1233</v>
      </c>
      <c r="G1398" s="226">
        <v>42</v>
      </c>
      <c r="H1398" s="239"/>
      <c r="I1398" s="239"/>
    </row>
    <row r="1399" spans="3:9" x14ac:dyDescent="0.4">
      <c r="C1399" s="773"/>
      <c r="D1399" s="241" t="s">
        <v>850</v>
      </c>
      <c r="E1399" s="244">
        <v>1394</v>
      </c>
      <c r="F1399" s="226">
        <v>1146</v>
      </c>
      <c r="G1399" s="226">
        <v>35</v>
      </c>
      <c r="H1399" s="239"/>
      <c r="I1399" s="239"/>
    </row>
    <row r="1400" spans="3:9" x14ac:dyDescent="0.4">
      <c r="C1400" s="773"/>
      <c r="D1400" s="241" t="s">
        <v>851</v>
      </c>
      <c r="E1400" s="244">
        <v>1395</v>
      </c>
      <c r="F1400" s="226">
        <v>1141</v>
      </c>
      <c r="G1400" s="226">
        <v>35</v>
      </c>
      <c r="H1400" s="239"/>
      <c r="I1400" s="239"/>
    </row>
    <row r="1401" spans="3:9" x14ac:dyDescent="0.4">
      <c r="C1401" s="773"/>
      <c r="D1401" s="241" t="s">
        <v>852</v>
      </c>
      <c r="E1401" s="242">
        <v>1396</v>
      </c>
      <c r="F1401" s="226">
        <v>1280</v>
      </c>
      <c r="G1401" s="226">
        <v>33</v>
      </c>
      <c r="H1401" s="239"/>
      <c r="I1401" s="239"/>
    </row>
    <row r="1402" spans="3:9" x14ac:dyDescent="0.4">
      <c r="C1402" s="773"/>
      <c r="D1402" s="241" t="s">
        <v>853</v>
      </c>
      <c r="E1402" s="242">
        <v>1397</v>
      </c>
      <c r="F1402" s="226">
        <v>1398</v>
      </c>
      <c r="G1402" s="226">
        <v>42</v>
      </c>
      <c r="H1402" s="239"/>
      <c r="I1402" s="239"/>
    </row>
    <row r="1403" spans="3:9" x14ac:dyDescent="0.4">
      <c r="C1403" s="773"/>
      <c r="D1403" s="241" t="s">
        <v>854</v>
      </c>
      <c r="E1403" s="242">
        <v>1398</v>
      </c>
      <c r="F1403" s="226">
        <v>1423</v>
      </c>
      <c r="G1403" s="226">
        <v>49</v>
      </c>
      <c r="H1403" s="239"/>
      <c r="I1403" s="239"/>
    </row>
    <row r="1404" spans="3:9" x14ac:dyDescent="0.4">
      <c r="C1404" s="773"/>
      <c r="D1404" s="241" t="s">
        <v>855</v>
      </c>
      <c r="E1404" s="242">
        <v>1399</v>
      </c>
      <c r="F1404" s="226">
        <v>1276</v>
      </c>
      <c r="G1404" s="226">
        <v>42</v>
      </c>
      <c r="H1404" s="239"/>
      <c r="I1404" s="239"/>
    </row>
    <row r="1405" spans="3:9" x14ac:dyDescent="0.4">
      <c r="C1405" s="773"/>
      <c r="D1405" s="241" t="s">
        <v>856</v>
      </c>
      <c r="E1405" s="242">
        <v>1400</v>
      </c>
      <c r="F1405" s="226">
        <v>1100</v>
      </c>
      <c r="G1405" s="226">
        <v>30</v>
      </c>
      <c r="H1405" s="239"/>
      <c r="I1405" s="239"/>
    </row>
    <row r="1406" spans="3:9" x14ac:dyDescent="0.4">
      <c r="C1406" s="773"/>
      <c r="D1406" s="241" t="s">
        <v>857</v>
      </c>
      <c r="E1406" s="242">
        <v>1401</v>
      </c>
      <c r="F1406" s="226">
        <v>845</v>
      </c>
      <c r="G1406" s="226">
        <v>15</v>
      </c>
      <c r="H1406" s="239"/>
      <c r="I1406" s="239"/>
    </row>
    <row r="1407" spans="3:9" x14ac:dyDescent="0.4">
      <c r="C1407" s="773"/>
      <c r="D1407" s="241" t="s">
        <v>858</v>
      </c>
      <c r="E1407" s="244">
        <v>1402</v>
      </c>
      <c r="F1407" s="226">
        <v>681</v>
      </c>
      <c r="G1407" s="226">
        <v>19</v>
      </c>
      <c r="H1407" s="239"/>
      <c r="I1407" s="239"/>
    </row>
    <row r="1408" spans="3:9" x14ac:dyDescent="0.4">
      <c r="C1408" s="773"/>
      <c r="D1408" s="241" t="s">
        <v>859</v>
      </c>
      <c r="E1408" s="244">
        <v>1403</v>
      </c>
      <c r="F1408" s="226">
        <v>488</v>
      </c>
      <c r="G1408" s="226">
        <v>56</v>
      </c>
      <c r="H1408" s="239"/>
      <c r="I1408" s="239"/>
    </row>
    <row r="1409" spans="3:9" x14ac:dyDescent="0.4">
      <c r="C1409" s="773"/>
      <c r="D1409" s="227" t="s">
        <v>860</v>
      </c>
      <c r="E1409" s="242">
        <v>1404</v>
      </c>
      <c r="F1409" s="226">
        <v>424</v>
      </c>
      <c r="G1409" s="226">
        <v>140</v>
      </c>
      <c r="H1409" s="239"/>
      <c r="I1409" s="239"/>
    </row>
    <row r="1410" spans="3:9" x14ac:dyDescent="0.4">
      <c r="C1410" s="773"/>
      <c r="D1410" s="227"/>
      <c r="E1410" s="242">
        <v>1405</v>
      </c>
      <c r="F1410" s="246"/>
      <c r="G1410" s="246"/>
      <c r="H1410" s="239"/>
      <c r="I1410" s="239"/>
    </row>
    <row r="1411" spans="3:9" x14ac:dyDescent="0.4">
      <c r="C1411" s="773"/>
      <c r="D1411" s="227"/>
      <c r="E1411" s="242">
        <v>1406</v>
      </c>
      <c r="F1411" s="246"/>
      <c r="G1411" s="246"/>
      <c r="H1411" s="239"/>
      <c r="I1411" s="239"/>
    </row>
    <row r="1412" spans="3:9" x14ac:dyDescent="0.4">
      <c r="C1412" s="773"/>
      <c r="D1412" s="227"/>
      <c r="E1412" s="242">
        <v>1407</v>
      </c>
      <c r="F1412" s="246"/>
      <c r="G1412" s="246"/>
      <c r="H1412" s="239"/>
      <c r="I1412" s="239"/>
    </row>
    <row r="1413" spans="3:9" x14ac:dyDescent="0.4">
      <c r="C1413" s="772" t="s">
        <v>927</v>
      </c>
      <c r="D1413" s="241" t="s">
        <v>845</v>
      </c>
      <c r="E1413" s="242">
        <v>1408</v>
      </c>
      <c r="F1413" s="226">
        <v>281</v>
      </c>
      <c r="G1413" s="226">
        <v>0</v>
      </c>
      <c r="H1413" s="239"/>
      <c r="I1413" s="239"/>
    </row>
    <row r="1414" spans="3:9" x14ac:dyDescent="0.4">
      <c r="C1414" s="773"/>
      <c r="D1414" s="243" t="s">
        <v>647</v>
      </c>
      <c r="E1414" s="242">
        <v>1409</v>
      </c>
      <c r="F1414" s="226">
        <v>318</v>
      </c>
      <c r="G1414" s="226">
        <v>3</v>
      </c>
      <c r="H1414" s="239"/>
      <c r="I1414" s="239"/>
    </row>
    <row r="1415" spans="3:9" x14ac:dyDescent="0.4">
      <c r="C1415" s="773"/>
      <c r="D1415" s="245" t="s">
        <v>648</v>
      </c>
      <c r="E1415" s="244">
        <v>1410</v>
      </c>
      <c r="F1415" s="226">
        <v>344</v>
      </c>
      <c r="G1415" s="226">
        <v>0</v>
      </c>
      <c r="H1415" s="239"/>
      <c r="I1415" s="239"/>
    </row>
    <row r="1416" spans="3:9" x14ac:dyDescent="0.4">
      <c r="C1416" s="773"/>
      <c r="D1416" s="241" t="s">
        <v>846</v>
      </c>
      <c r="E1416" s="244">
        <v>1411</v>
      </c>
      <c r="F1416" s="226">
        <v>321</v>
      </c>
      <c r="G1416" s="226">
        <v>5</v>
      </c>
      <c r="H1416" s="239"/>
      <c r="I1416" s="239"/>
    </row>
    <row r="1417" spans="3:9" x14ac:dyDescent="0.4">
      <c r="C1417" s="773"/>
      <c r="D1417" s="241" t="s">
        <v>847</v>
      </c>
      <c r="E1417" s="242">
        <v>1412</v>
      </c>
      <c r="F1417" s="226">
        <v>205</v>
      </c>
      <c r="G1417" s="226">
        <v>0</v>
      </c>
      <c r="H1417" s="239"/>
      <c r="I1417" s="239"/>
    </row>
    <row r="1418" spans="3:9" x14ac:dyDescent="0.4">
      <c r="C1418" s="773"/>
      <c r="D1418" s="241" t="s">
        <v>848</v>
      </c>
      <c r="E1418" s="242">
        <v>1413</v>
      </c>
      <c r="F1418" s="226">
        <v>211</v>
      </c>
      <c r="G1418" s="226">
        <v>0</v>
      </c>
      <c r="H1418" s="239"/>
      <c r="I1418" s="239"/>
    </row>
    <row r="1419" spans="3:9" x14ac:dyDescent="0.4">
      <c r="C1419" s="773"/>
      <c r="D1419" s="241" t="s">
        <v>849</v>
      </c>
      <c r="E1419" s="242">
        <v>1414</v>
      </c>
      <c r="F1419" s="226">
        <v>234</v>
      </c>
      <c r="G1419" s="226">
        <v>7</v>
      </c>
      <c r="H1419" s="239"/>
      <c r="I1419" s="239"/>
    </row>
    <row r="1420" spans="3:9" x14ac:dyDescent="0.4">
      <c r="C1420" s="773"/>
      <c r="D1420" s="241" t="s">
        <v>850</v>
      </c>
      <c r="E1420" s="242">
        <v>1415</v>
      </c>
      <c r="F1420" s="226">
        <v>249</v>
      </c>
      <c r="G1420" s="226">
        <v>0</v>
      </c>
      <c r="H1420" s="239"/>
      <c r="I1420" s="239"/>
    </row>
    <row r="1421" spans="3:9" x14ac:dyDescent="0.4">
      <c r="C1421" s="773"/>
      <c r="D1421" s="241" t="s">
        <v>851</v>
      </c>
      <c r="E1421" s="242">
        <v>1416</v>
      </c>
      <c r="F1421" s="226">
        <v>292</v>
      </c>
      <c r="G1421" s="226">
        <v>0</v>
      </c>
      <c r="H1421" s="239"/>
      <c r="I1421" s="239"/>
    </row>
    <row r="1422" spans="3:9" x14ac:dyDescent="0.4">
      <c r="C1422" s="773"/>
      <c r="D1422" s="241" t="s">
        <v>852</v>
      </c>
      <c r="E1422" s="242">
        <v>1417</v>
      </c>
      <c r="F1422" s="226">
        <v>376</v>
      </c>
      <c r="G1422" s="226">
        <v>9</v>
      </c>
      <c r="H1422" s="239"/>
      <c r="I1422" s="239"/>
    </row>
    <row r="1423" spans="3:9" x14ac:dyDescent="0.4">
      <c r="C1423" s="773"/>
      <c r="D1423" s="241" t="s">
        <v>853</v>
      </c>
      <c r="E1423" s="244">
        <v>1418</v>
      </c>
      <c r="F1423" s="226">
        <v>466</v>
      </c>
      <c r="G1423" s="226">
        <v>4</v>
      </c>
      <c r="H1423" s="239"/>
      <c r="I1423" s="239"/>
    </row>
    <row r="1424" spans="3:9" x14ac:dyDescent="0.4">
      <c r="C1424" s="773"/>
      <c r="D1424" s="241" t="s">
        <v>854</v>
      </c>
      <c r="E1424" s="244">
        <v>1419</v>
      </c>
      <c r="F1424" s="226">
        <v>510</v>
      </c>
      <c r="G1424" s="226">
        <v>3</v>
      </c>
      <c r="H1424" s="239"/>
      <c r="I1424" s="239"/>
    </row>
    <row r="1425" spans="3:9" x14ac:dyDescent="0.4">
      <c r="C1425" s="773"/>
      <c r="D1425" s="241" t="s">
        <v>855</v>
      </c>
      <c r="E1425" s="242">
        <v>1420</v>
      </c>
      <c r="F1425" s="226">
        <v>478</v>
      </c>
      <c r="G1425" s="226">
        <v>13</v>
      </c>
      <c r="H1425" s="239"/>
      <c r="I1425" s="239"/>
    </row>
    <row r="1426" spans="3:9" x14ac:dyDescent="0.4">
      <c r="C1426" s="773"/>
      <c r="D1426" s="241" t="s">
        <v>856</v>
      </c>
      <c r="E1426" s="242">
        <v>1421</v>
      </c>
      <c r="F1426" s="226">
        <v>457</v>
      </c>
      <c r="G1426" s="226">
        <v>4</v>
      </c>
      <c r="H1426" s="239"/>
      <c r="I1426" s="239"/>
    </row>
    <row r="1427" spans="3:9" x14ac:dyDescent="0.4">
      <c r="C1427" s="773"/>
      <c r="D1427" s="241" t="s">
        <v>857</v>
      </c>
      <c r="E1427" s="242">
        <v>1422</v>
      </c>
      <c r="F1427" s="226">
        <v>357</v>
      </c>
      <c r="G1427" s="226">
        <v>3</v>
      </c>
      <c r="H1427" s="239"/>
      <c r="I1427" s="239"/>
    </row>
    <row r="1428" spans="3:9" x14ac:dyDescent="0.4">
      <c r="C1428" s="773"/>
      <c r="D1428" s="241" t="s">
        <v>858</v>
      </c>
      <c r="E1428" s="242">
        <v>1423</v>
      </c>
      <c r="F1428" s="226">
        <v>225</v>
      </c>
      <c r="G1428" s="226">
        <v>11</v>
      </c>
      <c r="H1428" s="239"/>
      <c r="I1428" s="239"/>
    </row>
    <row r="1429" spans="3:9" x14ac:dyDescent="0.4">
      <c r="C1429" s="773"/>
      <c r="D1429" s="241" t="s">
        <v>859</v>
      </c>
      <c r="E1429" s="242">
        <v>1424</v>
      </c>
      <c r="F1429" s="226">
        <v>155</v>
      </c>
      <c r="G1429" s="226">
        <v>13</v>
      </c>
      <c r="H1429" s="239"/>
      <c r="I1429" s="239"/>
    </row>
    <row r="1430" spans="3:9" x14ac:dyDescent="0.4">
      <c r="C1430" s="773"/>
      <c r="D1430" s="227" t="s">
        <v>860</v>
      </c>
      <c r="E1430" s="242">
        <v>1425</v>
      </c>
      <c r="F1430" s="226">
        <v>139</v>
      </c>
      <c r="G1430" s="226">
        <v>52</v>
      </c>
      <c r="H1430" s="239"/>
      <c r="I1430" s="239"/>
    </row>
    <row r="1431" spans="3:9" x14ac:dyDescent="0.4">
      <c r="C1431" s="773"/>
      <c r="D1431" s="227"/>
      <c r="E1431" s="244">
        <v>1426</v>
      </c>
      <c r="F1431" s="246"/>
      <c r="G1431" s="246"/>
      <c r="H1431" s="239"/>
      <c r="I1431" s="239"/>
    </row>
    <row r="1432" spans="3:9" x14ac:dyDescent="0.4">
      <c r="C1432" s="773"/>
      <c r="D1432" s="227"/>
      <c r="E1432" s="244">
        <v>1427</v>
      </c>
      <c r="F1432" s="246"/>
      <c r="G1432" s="246"/>
      <c r="H1432" s="239"/>
      <c r="I1432" s="239"/>
    </row>
    <row r="1433" spans="3:9" x14ac:dyDescent="0.4">
      <c r="C1433" s="773"/>
      <c r="D1433" s="227"/>
      <c r="E1433" s="242">
        <v>1428</v>
      </c>
      <c r="F1433" s="246"/>
      <c r="G1433" s="246"/>
      <c r="H1433" s="239"/>
      <c r="I1433" s="239"/>
    </row>
    <row r="1434" spans="3:9" x14ac:dyDescent="0.4">
      <c r="C1434" s="772" t="s">
        <v>928</v>
      </c>
      <c r="D1434" s="241" t="s">
        <v>845</v>
      </c>
      <c r="E1434" s="242">
        <v>1429</v>
      </c>
      <c r="F1434" s="226">
        <v>1554</v>
      </c>
      <c r="G1434" s="226">
        <v>11</v>
      </c>
      <c r="H1434" s="239"/>
      <c r="I1434" s="239"/>
    </row>
    <row r="1435" spans="3:9" x14ac:dyDescent="0.4">
      <c r="C1435" s="773"/>
      <c r="D1435" s="243" t="s">
        <v>647</v>
      </c>
      <c r="E1435" s="242">
        <v>1430</v>
      </c>
      <c r="F1435" s="226">
        <v>1794</v>
      </c>
      <c r="G1435" s="226">
        <v>0</v>
      </c>
      <c r="H1435" s="239"/>
      <c r="I1435" s="239"/>
    </row>
    <row r="1436" spans="3:9" x14ac:dyDescent="0.4">
      <c r="C1436" s="773"/>
      <c r="D1436" s="245" t="s">
        <v>648</v>
      </c>
      <c r="E1436" s="242">
        <v>1431</v>
      </c>
      <c r="F1436" s="226">
        <v>1760</v>
      </c>
      <c r="G1436" s="226">
        <v>8</v>
      </c>
      <c r="H1436" s="239"/>
      <c r="I1436" s="239"/>
    </row>
    <row r="1437" spans="3:9" x14ac:dyDescent="0.4">
      <c r="C1437" s="773"/>
      <c r="D1437" s="241" t="s">
        <v>846</v>
      </c>
      <c r="E1437" s="242">
        <v>1432</v>
      </c>
      <c r="F1437" s="226">
        <v>1638</v>
      </c>
      <c r="G1437" s="226">
        <v>6</v>
      </c>
      <c r="H1437" s="239"/>
      <c r="I1437" s="239"/>
    </row>
    <row r="1438" spans="3:9" x14ac:dyDescent="0.4">
      <c r="C1438" s="773"/>
      <c r="D1438" s="241" t="s">
        <v>847</v>
      </c>
      <c r="E1438" s="242">
        <v>1433</v>
      </c>
      <c r="F1438" s="226">
        <v>1269</v>
      </c>
      <c r="G1438" s="226">
        <v>21</v>
      </c>
      <c r="H1438" s="239"/>
      <c r="I1438" s="239"/>
    </row>
    <row r="1439" spans="3:9" x14ac:dyDescent="0.4">
      <c r="C1439" s="773"/>
      <c r="D1439" s="241" t="s">
        <v>848</v>
      </c>
      <c r="E1439" s="244">
        <v>1434</v>
      </c>
      <c r="F1439" s="226">
        <v>1235</v>
      </c>
      <c r="G1439" s="226">
        <v>29</v>
      </c>
      <c r="H1439" s="239"/>
      <c r="I1439" s="239"/>
    </row>
    <row r="1440" spans="3:9" x14ac:dyDescent="0.4">
      <c r="C1440" s="773"/>
      <c r="D1440" s="241" t="s">
        <v>849</v>
      </c>
      <c r="E1440" s="244">
        <v>1435</v>
      </c>
      <c r="F1440" s="226">
        <v>1390</v>
      </c>
      <c r="G1440" s="226">
        <v>27</v>
      </c>
      <c r="H1440" s="239"/>
      <c r="I1440" s="239"/>
    </row>
    <row r="1441" spans="3:9" x14ac:dyDescent="0.4">
      <c r="C1441" s="773"/>
      <c r="D1441" s="241" t="s">
        <v>850</v>
      </c>
      <c r="E1441" s="242">
        <v>1436</v>
      </c>
      <c r="F1441" s="226">
        <v>1495</v>
      </c>
      <c r="G1441" s="226">
        <v>27</v>
      </c>
      <c r="H1441" s="239"/>
      <c r="I1441" s="239"/>
    </row>
    <row r="1442" spans="3:9" x14ac:dyDescent="0.4">
      <c r="C1442" s="773"/>
      <c r="D1442" s="241" t="s">
        <v>851</v>
      </c>
      <c r="E1442" s="242">
        <v>1437</v>
      </c>
      <c r="F1442" s="226">
        <v>1741</v>
      </c>
      <c r="G1442" s="226">
        <v>20</v>
      </c>
      <c r="H1442" s="239"/>
      <c r="I1442" s="239"/>
    </row>
    <row r="1443" spans="3:9" x14ac:dyDescent="0.4">
      <c r="C1443" s="773"/>
      <c r="D1443" s="241" t="s">
        <v>852</v>
      </c>
      <c r="E1443" s="242">
        <v>1438</v>
      </c>
      <c r="F1443" s="226">
        <v>1831</v>
      </c>
      <c r="G1443" s="226">
        <v>23</v>
      </c>
      <c r="H1443" s="239"/>
      <c r="I1443" s="239"/>
    </row>
    <row r="1444" spans="3:9" x14ac:dyDescent="0.4">
      <c r="C1444" s="773"/>
      <c r="D1444" s="241" t="s">
        <v>853</v>
      </c>
      <c r="E1444" s="242">
        <v>1439</v>
      </c>
      <c r="F1444" s="226">
        <v>1939</v>
      </c>
      <c r="G1444" s="226">
        <v>30</v>
      </c>
      <c r="H1444" s="239"/>
      <c r="I1444" s="239"/>
    </row>
    <row r="1445" spans="3:9" x14ac:dyDescent="0.4">
      <c r="C1445" s="773"/>
      <c r="D1445" s="241" t="s">
        <v>854</v>
      </c>
      <c r="E1445" s="242">
        <v>1440</v>
      </c>
      <c r="F1445" s="226">
        <v>2022</v>
      </c>
      <c r="G1445" s="226">
        <v>51</v>
      </c>
      <c r="H1445" s="239"/>
      <c r="I1445" s="239"/>
    </row>
    <row r="1446" spans="3:9" x14ac:dyDescent="0.4">
      <c r="C1446" s="773"/>
      <c r="D1446" s="241" t="s">
        <v>855</v>
      </c>
      <c r="E1446" s="242">
        <v>1441</v>
      </c>
      <c r="F1446" s="226">
        <v>1911</v>
      </c>
      <c r="G1446" s="226">
        <v>33</v>
      </c>
      <c r="H1446" s="239"/>
      <c r="I1446" s="239"/>
    </row>
    <row r="1447" spans="3:9" x14ac:dyDescent="0.4">
      <c r="C1447" s="773"/>
      <c r="D1447" s="241" t="s">
        <v>856</v>
      </c>
      <c r="E1447" s="244">
        <v>1442</v>
      </c>
      <c r="F1447" s="226">
        <v>1703</v>
      </c>
      <c r="G1447" s="226">
        <v>50</v>
      </c>
      <c r="H1447" s="239"/>
      <c r="I1447" s="239"/>
    </row>
    <row r="1448" spans="3:9" x14ac:dyDescent="0.4">
      <c r="C1448" s="773"/>
      <c r="D1448" s="241" t="s">
        <v>857</v>
      </c>
      <c r="E1448" s="244">
        <v>1443</v>
      </c>
      <c r="F1448" s="226">
        <v>1371</v>
      </c>
      <c r="G1448" s="226">
        <v>52</v>
      </c>
      <c r="H1448" s="239"/>
      <c r="I1448" s="239"/>
    </row>
    <row r="1449" spans="3:9" x14ac:dyDescent="0.4">
      <c r="C1449" s="773"/>
      <c r="D1449" s="241" t="s">
        <v>858</v>
      </c>
      <c r="E1449" s="242">
        <v>1444</v>
      </c>
      <c r="F1449" s="226">
        <v>1029</v>
      </c>
      <c r="G1449" s="226">
        <v>60</v>
      </c>
      <c r="H1449" s="239"/>
      <c r="I1449" s="239"/>
    </row>
    <row r="1450" spans="3:9" x14ac:dyDescent="0.4">
      <c r="C1450" s="773"/>
      <c r="D1450" s="241" t="s">
        <v>859</v>
      </c>
      <c r="E1450" s="242">
        <v>1445</v>
      </c>
      <c r="F1450" s="226">
        <v>707</v>
      </c>
      <c r="G1450" s="226">
        <v>95</v>
      </c>
      <c r="H1450" s="239"/>
      <c r="I1450" s="239"/>
    </row>
    <row r="1451" spans="3:9" x14ac:dyDescent="0.4">
      <c r="C1451" s="773"/>
      <c r="D1451" s="227" t="s">
        <v>860</v>
      </c>
      <c r="E1451" s="242">
        <v>1446</v>
      </c>
      <c r="F1451" s="226">
        <v>665</v>
      </c>
      <c r="G1451" s="226">
        <v>326</v>
      </c>
      <c r="H1451" s="239"/>
      <c r="I1451" s="239"/>
    </row>
    <row r="1452" spans="3:9" x14ac:dyDescent="0.4">
      <c r="C1452" s="773"/>
      <c r="D1452" s="227"/>
      <c r="E1452" s="242">
        <v>1447</v>
      </c>
      <c r="F1452" s="246"/>
      <c r="G1452" s="246"/>
      <c r="H1452" s="239"/>
      <c r="I1452" s="239"/>
    </row>
    <row r="1453" spans="3:9" x14ac:dyDescent="0.4">
      <c r="C1453" s="773"/>
      <c r="D1453" s="227"/>
      <c r="E1453" s="242">
        <v>1448</v>
      </c>
      <c r="F1453" s="246"/>
      <c r="G1453" s="246"/>
      <c r="H1453" s="239"/>
      <c r="I1453" s="239"/>
    </row>
    <row r="1454" spans="3:9" x14ac:dyDescent="0.4">
      <c r="C1454" s="773"/>
      <c r="D1454" s="227"/>
      <c r="E1454" s="242">
        <v>1449</v>
      </c>
      <c r="F1454" s="246"/>
      <c r="G1454" s="246"/>
      <c r="H1454" s="239"/>
      <c r="I1454" s="239"/>
    </row>
    <row r="1455" spans="3:9" x14ac:dyDescent="0.4">
      <c r="C1455" s="772" t="s">
        <v>929</v>
      </c>
      <c r="D1455" s="241" t="s">
        <v>845</v>
      </c>
      <c r="E1455" s="244">
        <v>1450</v>
      </c>
      <c r="F1455" s="226">
        <v>1944</v>
      </c>
      <c r="G1455" s="226">
        <v>14</v>
      </c>
      <c r="H1455" s="239"/>
      <c r="I1455" s="239"/>
    </row>
    <row r="1456" spans="3:9" x14ac:dyDescent="0.4">
      <c r="C1456" s="773"/>
      <c r="D1456" s="243" t="s">
        <v>647</v>
      </c>
      <c r="E1456" s="244">
        <v>1451</v>
      </c>
      <c r="F1456" s="226">
        <v>2110</v>
      </c>
      <c r="G1456" s="226">
        <v>6</v>
      </c>
      <c r="H1456" s="239"/>
      <c r="I1456" s="239"/>
    </row>
    <row r="1457" spans="3:9" x14ac:dyDescent="0.4">
      <c r="C1457" s="773"/>
      <c r="D1457" s="245" t="s">
        <v>648</v>
      </c>
      <c r="E1457" s="242">
        <v>1452</v>
      </c>
      <c r="F1457" s="226">
        <v>2016</v>
      </c>
      <c r="G1457" s="226">
        <v>9</v>
      </c>
      <c r="H1457" s="239"/>
      <c r="I1457" s="239"/>
    </row>
    <row r="1458" spans="3:9" x14ac:dyDescent="0.4">
      <c r="C1458" s="773"/>
      <c r="D1458" s="241" t="s">
        <v>846</v>
      </c>
      <c r="E1458" s="242">
        <v>1453</v>
      </c>
      <c r="F1458" s="226">
        <v>2184</v>
      </c>
      <c r="G1458" s="226">
        <v>46</v>
      </c>
      <c r="H1458" s="239"/>
      <c r="I1458" s="239"/>
    </row>
    <row r="1459" spans="3:9" x14ac:dyDescent="0.4">
      <c r="C1459" s="773"/>
      <c r="D1459" s="241" t="s">
        <v>847</v>
      </c>
      <c r="E1459" s="242">
        <v>1454</v>
      </c>
      <c r="F1459" s="226">
        <v>2162</v>
      </c>
      <c r="G1459" s="226">
        <v>107</v>
      </c>
      <c r="H1459" s="239"/>
      <c r="I1459" s="239"/>
    </row>
    <row r="1460" spans="3:9" x14ac:dyDescent="0.4">
      <c r="C1460" s="773"/>
      <c r="D1460" s="241" t="s">
        <v>848</v>
      </c>
      <c r="E1460" s="242">
        <v>1455</v>
      </c>
      <c r="F1460" s="226">
        <v>2144</v>
      </c>
      <c r="G1460" s="226">
        <v>68</v>
      </c>
      <c r="H1460" s="239"/>
      <c r="I1460" s="239"/>
    </row>
    <row r="1461" spans="3:9" x14ac:dyDescent="0.4">
      <c r="C1461" s="773"/>
      <c r="D1461" s="241" t="s">
        <v>849</v>
      </c>
      <c r="E1461" s="242">
        <v>1456</v>
      </c>
      <c r="F1461" s="226">
        <v>1895</v>
      </c>
      <c r="G1461" s="226">
        <v>50</v>
      </c>
      <c r="H1461" s="239"/>
      <c r="I1461" s="239"/>
    </row>
    <row r="1462" spans="3:9" x14ac:dyDescent="0.4">
      <c r="C1462" s="773"/>
      <c r="D1462" s="241" t="s">
        <v>850</v>
      </c>
      <c r="E1462" s="242">
        <v>1457</v>
      </c>
      <c r="F1462" s="226">
        <v>1885</v>
      </c>
      <c r="G1462" s="226">
        <v>32</v>
      </c>
      <c r="H1462" s="239"/>
      <c r="I1462" s="239"/>
    </row>
    <row r="1463" spans="3:9" x14ac:dyDescent="0.4">
      <c r="C1463" s="773"/>
      <c r="D1463" s="241" t="s">
        <v>851</v>
      </c>
      <c r="E1463" s="244">
        <v>1458</v>
      </c>
      <c r="F1463" s="226">
        <v>1985</v>
      </c>
      <c r="G1463" s="226">
        <v>49</v>
      </c>
      <c r="H1463" s="239"/>
      <c r="I1463" s="239"/>
    </row>
    <row r="1464" spans="3:9" x14ac:dyDescent="0.4">
      <c r="C1464" s="773"/>
      <c r="D1464" s="241" t="s">
        <v>852</v>
      </c>
      <c r="E1464" s="244">
        <v>1459</v>
      </c>
      <c r="F1464" s="226">
        <v>2181</v>
      </c>
      <c r="G1464" s="226">
        <v>72</v>
      </c>
      <c r="H1464" s="239"/>
      <c r="I1464" s="239"/>
    </row>
    <row r="1465" spans="3:9" x14ac:dyDescent="0.4">
      <c r="C1465" s="773"/>
      <c r="D1465" s="241" t="s">
        <v>853</v>
      </c>
      <c r="E1465" s="242">
        <v>1460</v>
      </c>
      <c r="F1465" s="226">
        <v>2164</v>
      </c>
      <c r="G1465" s="226">
        <v>63</v>
      </c>
      <c r="H1465" s="239"/>
      <c r="I1465" s="239"/>
    </row>
    <row r="1466" spans="3:9" x14ac:dyDescent="0.4">
      <c r="C1466" s="773"/>
      <c r="D1466" s="241" t="s">
        <v>854</v>
      </c>
      <c r="E1466" s="242">
        <v>1461</v>
      </c>
      <c r="F1466" s="226">
        <v>2099</v>
      </c>
      <c r="G1466" s="226">
        <v>61</v>
      </c>
      <c r="H1466" s="239"/>
      <c r="I1466" s="239"/>
    </row>
    <row r="1467" spans="3:9" x14ac:dyDescent="0.4">
      <c r="C1467" s="773"/>
      <c r="D1467" s="241" t="s">
        <v>855</v>
      </c>
      <c r="E1467" s="242">
        <v>1462</v>
      </c>
      <c r="F1467" s="226">
        <v>1887</v>
      </c>
      <c r="G1467" s="226">
        <v>60</v>
      </c>
      <c r="H1467" s="239"/>
      <c r="I1467" s="239"/>
    </row>
    <row r="1468" spans="3:9" x14ac:dyDescent="0.4">
      <c r="C1468" s="773"/>
      <c r="D1468" s="241" t="s">
        <v>856</v>
      </c>
      <c r="E1468" s="242">
        <v>1463</v>
      </c>
      <c r="F1468" s="226">
        <v>1771</v>
      </c>
      <c r="G1468" s="226">
        <v>63</v>
      </c>
      <c r="H1468" s="239"/>
      <c r="I1468" s="239"/>
    </row>
    <row r="1469" spans="3:9" x14ac:dyDescent="0.4">
      <c r="C1469" s="773"/>
      <c r="D1469" s="241" t="s">
        <v>857</v>
      </c>
      <c r="E1469" s="242">
        <v>1464</v>
      </c>
      <c r="F1469" s="226">
        <v>1308</v>
      </c>
      <c r="G1469" s="226">
        <v>55</v>
      </c>
      <c r="H1469" s="239"/>
      <c r="I1469" s="239"/>
    </row>
    <row r="1470" spans="3:9" x14ac:dyDescent="0.4">
      <c r="C1470" s="773"/>
      <c r="D1470" s="241" t="s">
        <v>858</v>
      </c>
      <c r="E1470" s="242">
        <v>1465</v>
      </c>
      <c r="F1470" s="226">
        <v>995</v>
      </c>
      <c r="G1470" s="226">
        <v>48</v>
      </c>
      <c r="H1470" s="239"/>
      <c r="I1470" s="239"/>
    </row>
    <row r="1471" spans="3:9" x14ac:dyDescent="0.4">
      <c r="C1471" s="773"/>
      <c r="D1471" s="241" t="s">
        <v>859</v>
      </c>
      <c r="E1471" s="244">
        <v>1466</v>
      </c>
      <c r="F1471" s="226">
        <v>745</v>
      </c>
      <c r="G1471" s="226">
        <v>110</v>
      </c>
      <c r="H1471" s="239"/>
      <c r="I1471" s="239"/>
    </row>
    <row r="1472" spans="3:9" x14ac:dyDescent="0.4">
      <c r="C1472" s="773"/>
      <c r="D1472" s="227" t="s">
        <v>860</v>
      </c>
      <c r="E1472" s="244">
        <v>1467</v>
      </c>
      <c r="F1472" s="226">
        <v>699</v>
      </c>
      <c r="G1472" s="226">
        <v>257</v>
      </c>
      <c r="H1472" s="239"/>
      <c r="I1472" s="239"/>
    </row>
    <row r="1473" spans="3:9" x14ac:dyDescent="0.4">
      <c r="C1473" s="773"/>
      <c r="D1473" s="227"/>
      <c r="E1473" s="242">
        <v>1468</v>
      </c>
      <c r="F1473" s="246"/>
      <c r="G1473" s="246"/>
      <c r="H1473" s="239"/>
      <c r="I1473" s="239"/>
    </row>
    <row r="1474" spans="3:9" x14ac:dyDescent="0.4">
      <c r="C1474" s="773"/>
      <c r="D1474" s="227"/>
      <c r="E1474" s="242">
        <v>1469</v>
      </c>
      <c r="F1474" s="246"/>
      <c r="G1474" s="246"/>
      <c r="H1474" s="239"/>
      <c r="I1474" s="239"/>
    </row>
    <row r="1475" spans="3:9" x14ac:dyDescent="0.4">
      <c r="C1475" s="773"/>
      <c r="D1475" s="227"/>
      <c r="E1475" s="242">
        <v>1470</v>
      </c>
      <c r="F1475" s="246"/>
      <c r="G1475" s="246"/>
      <c r="H1475" s="239"/>
      <c r="I1475" s="239"/>
    </row>
    <row r="1476" spans="3:9" x14ac:dyDescent="0.4">
      <c r="C1476" s="772" t="s">
        <v>930</v>
      </c>
      <c r="D1476" s="241" t="s">
        <v>845</v>
      </c>
      <c r="E1476" s="242">
        <v>1471</v>
      </c>
      <c r="F1476" s="226">
        <v>2435</v>
      </c>
      <c r="G1476" s="226">
        <v>6</v>
      </c>
      <c r="H1476" s="239"/>
      <c r="I1476" s="239"/>
    </row>
    <row r="1477" spans="3:9" x14ac:dyDescent="0.4">
      <c r="C1477" s="773"/>
      <c r="D1477" s="243" t="s">
        <v>647</v>
      </c>
      <c r="E1477" s="242">
        <v>1472</v>
      </c>
      <c r="F1477" s="226">
        <v>2611</v>
      </c>
      <c r="G1477" s="226">
        <v>3</v>
      </c>
      <c r="H1477" s="239"/>
      <c r="I1477" s="239"/>
    </row>
    <row r="1478" spans="3:9" x14ac:dyDescent="0.4">
      <c r="C1478" s="773"/>
      <c r="D1478" s="245" t="s">
        <v>648</v>
      </c>
      <c r="E1478" s="242">
        <v>1473</v>
      </c>
      <c r="F1478" s="226">
        <v>2547</v>
      </c>
      <c r="G1478" s="226">
        <v>3</v>
      </c>
      <c r="H1478" s="239"/>
      <c r="I1478" s="239"/>
    </row>
    <row r="1479" spans="3:9" x14ac:dyDescent="0.4">
      <c r="C1479" s="773"/>
      <c r="D1479" s="241" t="s">
        <v>846</v>
      </c>
      <c r="E1479" s="244">
        <v>1474</v>
      </c>
      <c r="F1479" s="226">
        <v>2478</v>
      </c>
      <c r="G1479" s="226">
        <v>38</v>
      </c>
      <c r="H1479" s="239"/>
      <c r="I1479" s="239"/>
    </row>
    <row r="1480" spans="3:9" x14ac:dyDescent="0.4">
      <c r="C1480" s="773"/>
      <c r="D1480" s="241" t="s">
        <v>847</v>
      </c>
      <c r="E1480" s="244">
        <v>1475</v>
      </c>
      <c r="F1480" s="226">
        <v>1972</v>
      </c>
      <c r="G1480" s="226">
        <v>192</v>
      </c>
      <c r="H1480" s="239"/>
      <c r="I1480" s="239"/>
    </row>
    <row r="1481" spans="3:9" x14ac:dyDescent="0.4">
      <c r="C1481" s="773"/>
      <c r="D1481" s="241" t="s">
        <v>848</v>
      </c>
      <c r="E1481" s="242">
        <v>1476</v>
      </c>
      <c r="F1481" s="226">
        <v>2080</v>
      </c>
      <c r="G1481" s="226">
        <v>268</v>
      </c>
      <c r="H1481" s="239"/>
      <c r="I1481" s="239"/>
    </row>
    <row r="1482" spans="3:9" x14ac:dyDescent="0.4">
      <c r="C1482" s="773"/>
      <c r="D1482" s="241" t="s">
        <v>849</v>
      </c>
      <c r="E1482" s="242">
        <v>1477</v>
      </c>
      <c r="F1482" s="226">
        <v>2372</v>
      </c>
      <c r="G1482" s="226">
        <v>225</v>
      </c>
      <c r="H1482" s="239"/>
      <c r="I1482" s="239"/>
    </row>
    <row r="1483" spans="3:9" x14ac:dyDescent="0.4">
      <c r="C1483" s="773"/>
      <c r="D1483" s="241" t="s">
        <v>850</v>
      </c>
      <c r="E1483" s="242">
        <v>1478</v>
      </c>
      <c r="F1483" s="226">
        <v>2184</v>
      </c>
      <c r="G1483" s="226">
        <v>191</v>
      </c>
      <c r="H1483" s="239"/>
      <c r="I1483" s="239"/>
    </row>
    <row r="1484" spans="3:9" x14ac:dyDescent="0.4">
      <c r="C1484" s="773"/>
      <c r="D1484" s="241" t="s">
        <v>851</v>
      </c>
      <c r="E1484" s="242">
        <v>1479</v>
      </c>
      <c r="F1484" s="226">
        <v>2343</v>
      </c>
      <c r="G1484" s="226">
        <v>146</v>
      </c>
      <c r="H1484" s="239"/>
      <c r="I1484" s="239"/>
    </row>
    <row r="1485" spans="3:9" x14ac:dyDescent="0.4">
      <c r="C1485" s="773"/>
      <c r="D1485" s="241" t="s">
        <v>852</v>
      </c>
      <c r="E1485" s="242">
        <v>1480</v>
      </c>
      <c r="F1485" s="226">
        <v>2602</v>
      </c>
      <c r="G1485" s="226">
        <v>106</v>
      </c>
      <c r="H1485" s="239"/>
      <c r="I1485" s="239"/>
    </row>
    <row r="1486" spans="3:9" x14ac:dyDescent="0.4">
      <c r="C1486" s="773"/>
      <c r="D1486" s="241" t="s">
        <v>853</v>
      </c>
      <c r="E1486" s="242">
        <v>1481</v>
      </c>
      <c r="F1486" s="226">
        <v>2816</v>
      </c>
      <c r="G1486" s="226">
        <v>81</v>
      </c>
      <c r="H1486" s="239"/>
      <c r="I1486" s="239"/>
    </row>
    <row r="1487" spans="3:9" x14ac:dyDescent="0.4">
      <c r="C1487" s="773"/>
      <c r="D1487" s="241" t="s">
        <v>854</v>
      </c>
      <c r="E1487" s="244">
        <v>1482</v>
      </c>
      <c r="F1487" s="226">
        <v>3082</v>
      </c>
      <c r="G1487" s="226">
        <v>90</v>
      </c>
      <c r="H1487" s="239"/>
      <c r="I1487" s="239"/>
    </row>
    <row r="1488" spans="3:9" x14ac:dyDescent="0.4">
      <c r="C1488" s="773"/>
      <c r="D1488" s="241" t="s">
        <v>855</v>
      </c>
      <c r="E1488" s="244">
        <v>1483</v>
      </c>
      <c r="F1488" s="226">
        <v>3050</v>
      </c>
      <c r="G1488" s="226">
        <v>48</v>
      </c>
      <c r="H1488" s="239"/>
      <c r="I1488" s="239"/>
    </row>
    <row r="1489" spans="3:9" x14ac:dyDescent="0.4">
      <c r="C1489" s="773"/>
      <c r="D1489" s="241" t="s">
        <v>856</v>
      </c>
      <c r="E1489" s="242">
        <v>1484</v>
      </c>
      <c r="F1489" s="226">
        <v>2784</v>
      </c>
      <c r="G1489" s="226">
        <v>45</v>
      </c>
      <c r="H1489" s="239"/>
      <c r="I1489" s="239"/>
    </row>
    <row r="1490" spans="3:9" x14ac:dyDescent="0.4">
      <c r="C1490" s="773"/>
      <c r="D1490" s="241" t="s">
        <v>857</v>
      </c>
      <c r="E1490" s="242">
        <v>1485</v>
      </c>
      <c r="F1490" s="226">
        <v>1837</v>
      </c>
      <c r="G1490" s="226">
        <v>35</v>
      </c>
      <c r="H1490" s="239"/>
      <c r="I1490" s="239"/>
    </row>
    <row r="1491" spans="3:9" x14ac:dyDescent="0.4">
      <c r="C1491" s="773"/>
      <c r="D1491" s="241" t="s">
        <v>858</v>
      </c>
      <c r="E1491" s="242">
        <v>1486</v>
      </c>
      <c r="F1491" s="226">
        <v>1393</v>
      </c>
      <c r="G1491" s="226">
        <v>49</v>
      </c>
      <c r="H1491" s="239"/>
      <c r="I1491" s="239"/>
    </row>
    <row r="1492" spans="3:9" x14ac:dyDescent="0.4">
      <c r="C1492" s="773"/>
      <c r="D1492" s="241" t="s">
        <v>859</v>
      </c>
      <c r="E1492" s="242">
        <v>1487</v>
      </c>
      <c r="F1492" s="226">
        <v>881</v>
      </c>
      <c r="G1492" s="226">
        <v>90</v>
      </c>
      <c r="H1492" s="239"/>
      <c r="I1492" s="239"/>
    </row>
    <row r="1493" spans="3:9" x14ac:dyDescent="0.4">
      <c r="C1493" s="773"/>
      <c r="D1493" s="227" t="s">
        <v>860</v>
      </c>
      <c r="E1493" s="242">
        <v>1488</v>
      </c>
      <c r="F1493" s="226">
        <v>786</v>
      </c>
      <c r="G1493" s="226">
        <v>229</v>
      </c>
      <c r="H1493" s="239"/>
      <c r="I1493" s="239"/>
    </row>
    <row r="1494" spans="3:9" x14ac:dyDescent="0.4">
      <c r="C1494" s="773"/>
      <c r="D1494" s="227"/>
      <c r="E1494" s="242">
        <v>1489</v>
      </c>
      <c r="F1494" s="246"/>
      <c r="G1494" s="246"/>
      <c r="H1494" s="239"/>
      <c r="I1494" s="239"/>
    </row>
    <row r="1495" spans="3:9" x14ac:dyDescent="0.4">
      <c r="C1495" s="773"/>
      <c r="D1495" s="227"/>
      <c r="E1495" s="244">
        <v>1490</v>
      </c>
      <c r="F1495" s="246"/>
      <c r="G1495" s="246"/>
      <c r="H1495" s="239"/>
      <c r="I1495" s="239"/>
    </row>
    <row r="1496" spans="3:9" x14ac:dyDescent="0.4">
      <c r="C1496" s="773"/>
      <c r="D1496" s="227"/>
      <c r="E1496" s="244">
        <v>1491</v>
      </c>
      <c r="F1496" s="246"/>
      <c r="G1496" s="246"/>
      <c r="H1496" s="239"/>
      <c r="I1496" s="239"/>
    </row>
    <row r="1497" spans="3:9" x14ac:dyDescent="0.4">
      <c r="C1497" s="772" t="s">
        <v>931</v>
      </c>
      <c r="D1497" s="241" t="s">
        <v>845</v>
      </c>
      <c r="E1497" s="242">
        <v>1492</v>
      </c>
      <c r="F1497" s="226">
        <v>203</v>
      </c>
      <c r="G1497" s="226">
        <v>0</v>
      </c>
      <c r="H1497" s="239"/>
      <c r="I1497" s="239"/>
    </row>
    <row r="1498" spans="3:9" x14ac:dyDescent="0.4">
      <c r="C1498" s="773"/>
      <c r="D1498" s="243" t="s">
        <v>647</v>
      </c>
      <c r="E1498" s="242">
        <v>1493</v>
      </c>
      <c r="F1498" s="226">
        <v>222</v>
      </c>
      <c r="G1498" s="226">
        <v>0</v>
      </c>
      <c r="H1498" s="239"/>
      <c r="I1498" s="239"/>
    </row>
    <row r="1499" spans="3:9" x14ac:dyDescent="0.4">
      <c r="C1499" s="773"/>
      <c r="D1499" s="245" t="s">
        <v>648</v>
      </c>
      <c r="E1499" s="242">
        <v>1494</v>
      </c>
      <c r="F1499" s="226">
        <v>230</v>
      </c>
      <c r="G1499" s="226">
        <v>0</v>
      </c>
      <c r="H1499" s="239"/>
      <c r="I1499" s="239"/>
    </row>
    <row r="1500" spans="3:9" x14ac:dyDescent="0.4">
      <c r="C1500" s="773"/>
      <c r="D1500" s="241" t="s">
        <v>846</v>
      </c>
      <c r="E1500" s="242">
        <v>1495</v>
      </c>
      <c r="F1500" s="226">
        <v>203</v>
      </c>
      <c r="G1500" s="226">
        <v>0</v>
      </c>
      <c r="H1500" s="239"/>
      <c r="I1500" s="239"/>
    </row>
    <row r="1501" spans="3:9" x14ac:dyDescent="0.4">
      <c r="C1501" s="773"/>
      <c r="D1501" s="241" t="s">
        <v>847</v>
      </c>
      <c r="E1501" s="242">
        <v>1496</v>
      </c>
      <c r="F1501" s="226">
        <v>156</v>
      </c>
      <c r="G1501" s="226">
        <v>0</v>
      </c>
      <c r="H1501" s="239"/>
      <c r="I1501" s="239"/>
    </row>
    <row r="1502" spans="3:9" x14ac:dyDescent="0.4">
      <c r="C1502" s="773"/>
      <c r="D1502" s="241" t="s">
        <v>848</v>
      </c>
      <c r="E1502" s="242">
        <v>1497</v>
      </c>
      <c r="F1502" s="226">
        <v>165</v>
      </c>
      <c r="G1502" s="226">
        <v>7</v>
      </c>
      <c r="H1502" s="239"/>
      <c r="I1502" s="239"/>
    </row>
    <row r="1503" spans="3:9" x14ac:dyDescent="0.4">
      <c r="C1503" s="773"/>
      <c r="D1503" s="241" t="s">
        <v>849</v>
      </c>
      <c r="E1503" s="244">
        <v>1498</v>
      </c>
      <c r="F1503" s="226">
        <v>181</v>
      </c>
      <c r="G1503" s="226">
        <v>0</v>
      </c>
      <c r="H1503" s="239"/>
      <c r="I1503" s="239"/>
    </row>
    <row r="1504" spans="3:9" x14ac:dyDescent="0.4">
      <c r="C1504" s="773"/>
      <c r="D1504" s="241" t="s">
        <v>850</v>
      </c>
      <c r="E1504" s="244">
        <v>1499</v>
      </c>
      <c r="F1504" s="226">
        <v>144</v>
      </c>
      <c r="G1504" s="226">
        <v>4</v>
      </c>
      <c r="H1504" s="239"/>
      <c r="I1504" s="239"/>
    </row>
    <row r="1505" spans="3:9" x14ac:dyDescent="0.4">
      <c r="C1505" s="773"/>
      <c r="D1505" s="241" t="s">
        <v>851</v>
      </c>
      <c r="E1505" s="242">
        <v>1500</v>
      </c>
      <c r="F1505" s="226">
        <v>191</v>
      </c>
      <c r="G1505" s="226">
        <v>0</v>
      </c>
      <c r="H1505" s="239"/>
      <c r="I1505" s="239"/>
    </row>
    <row r="1506" spans="3:9" x14ac:dyDescent="0.4">
      <c r="C1506" s="773"/>
      <c r="D1506" s="241" t="s">
        <v>852</v>
      </c>
      <c r="E1506" s="242">
        <v>1501</v>
      </c>
      <c r="F1506" s="226">
        <v>253</v>
      </c>
      <c r="G1506" s="226">
        <v>0</v>
      </c>
      <c r="H1506" s="239"/>
      <c r="I1506" s="239"/>
    </row>
    <row r="1507" spans="3:9" x14ac:dyDescent="0.4">
      <c r="C1507" s="773"/>
      <c r="D1507" s="241" t="s">
        <v>853</v>
      </c>
      <c r="E1507" s="242">
        <v>1502</v>
      </c>
      <c r="F1507" s="226">
        <v>307</v>
      </c>
      <c r="G1507" s="226">
        <v>7</v>
      </c>
      <c r="H1507" s="239"/>
      <c r="I1507" s="239"/>
    </row>
    <row r="1508" spans="3:9" x14ac:dyDescent="0.4">
      <c r="C1508" s="773"/>
      <c r="D1508" s="241" t="s">
        <v>854</v>
      </c>
      <c r="E1508" s="242">
        <v>1503</v>
      </c>
      <c r="F1508" s="226">
        <v>306</v>
      </c>
      <c r="G1508" s="226">
        <v>13</v>
      </c>
      <c r="H1508" s="239"/>
      <c r="I1508" s="239"/>
    </row>
    <row r="1509" spans="3:9" x14ac:dyDescent="0.4">
      <c r="C1509" s="773"/>
      <c r="D1509" s="241" t="s">
        <v>855</v>
      </c>
      <c r="E1509" s="242">
        <v>1504</v>
      </c>
      <c r="F1509" s="226">
        <v>273</v>
      </c>
      <c r="G1509" s="226">
        <v>0</v>
      </c>
      <c r="H1509" s="239"/>
      <c r="I1509" s="239"/>
    </row>
    <row r="1510" spans="3:9" x14ac:dyDescent="0.4">
      <c r="C1510" s="773"/>
      <c r="D1510" s="241" t="s">
        <v>856</v>
      </c>
      <c r="E1510" s="242">
        <v>1505</v>
      </c>
      <c r="F1510" s="226">
        <v>255</v>
      </c>
      <c r="G1510" s="226">
        <v>0</v>
      </c>
      <c r="H1510" s="239"/>
      <c r="I1510" s="239"/>
    </row>
    <row r="1511" spans="3:9" x14ac:dyDescent="0.4">
      <c r="C1511" s="773"/>
      <c r="D1511" s="241" t="s">
        <v>857</v>
      </c>
      <c r="E1511" s="244">
        <v>1506</v>
      </c>
      <c r="F1511" s="226">
        <v>196</v>
      </c>
      <c r="G1511" s="226">
        <v>0</v>
      </c>
      <c r="H1511" s="239"/>
      <c r="I1511" s="239"/>
    </row>
    <row r="1512" spans="3:9" x14ac:dyDescent="0.4">
      <c r="C1512" s="773"/>
      <c r="D1512" s="241" t="s">
        <v>858</v>
      </c>
      <c r="E1512" s="244">
        <v>1507</v>
      </c>
      <c r="F1512" s="226">
        <v>169</v>
      </c>
      <c r="G1512" s="226">
        <v>9</v>
      </c>
      <c r="H1512" s="239"/>
      <c r="I1512" s="239"/>
    </row>
    <row r="1513" spans="3:9" x14ac:dyDescent="0.4">
      <c r="C1513" s="773"/>
      <c r="D1513" s="241" t="s">
        <v>859</v>
      </c>
      <c r="E1513" s="242">
        <v>1508</v>
      </c>
      <c r="F1513" s="226">
        <v>107</v>
      </c>
      <c r="G1513" s="226">
        <v>5</v>
      </c>
      <c r="H1513" s="239"/>
      <c r="I1513" s="239"/>
    </row>
    <row r="1514" spans="3:9" x14ac:dyDescent="0.4">
      <c r="C1514" s="773"/>
      <c r="D1514" s="227" t="s">
        <v>860</v>
      </c>
      <c r="E1514" s="242">
        <v>1509</v>
      </c>
      <c r="F1514" s="226">
        <v>86</v>
      </c>
      <c r="G1514" s="226">
        <v>42</v>
      </c>
      <c r="H1514" s="239"/>
      <c r="I1514" s="239"/>
    </row>
    <row r="1515" spans="3:9" x14ac:dyDescent="0.4">
      <c r="C1515" s="773"/>
      <c r="D1515" s="227"/>
      <c r="E1515" s="242">
        <v>1510</v>
      </c>
      <c r="F1515" s="246"/>
      <c r="G1515" s="246"/>
      <c r="H1515" s="239"/>
      <c r="I1515" s="239"/>
    </row>
    <row r="1516" spans="3:9" x14ac:dyDescent="0.4">
      <c r="C1516" s="773"/>
      <c r="D1516" s="227"/>
      <c r="E1516" s="242">
        <v>1511</v>
      </c>
      <c r="F1516" s="246"/>
      <c r="G1516" s="246"/>
      <c r="H1516" s="239"/>
      <c r="I1516" s="239"/>
    </row>
    <row r="1517" spans="3:9" x14ac:dyDescent="0.4">
      <c r="C1517" s="773"/>
      <c r="D1517" s="227"/>
      <c r="E1517" s="242">
        <v>1512</v>
      </c>
      <c r="F1517" s="246"/>
      <c r="G1517" s="246"/>
      <c r="H1517" s="239"/>
      <c r="I1517" s="239"/>
    </row>
    <row r="1518" spans="3:9" x14ac:dyDescent="0.4">
      <c r="C1518" s="772" t="s">
        <v>932</v>
      </c>
      <c r="D1518" s="241" t="s">
        <v>845</v>
      </c>
      <c r="E1518" s="242">
        <v>1513</v>
      </c>
      <c r="F1518" s="226">
        <v>8829</v>
      </c>
      <c r="G1518" s="226">
        <v>73</v>
      </c>
      <c r="H1518" s="239"/>
      <c r="I1518" s="239"/>
    </row>
    <row r="1519" spans="3:9" x14ac:dyDescent="0.4">
      <c r="C1519" s="773"/>
      <c r="D1519" s="243" t="s">
        <v>647</v>
      </c>
      <c r="E1519" s="244">
        <v>1514</v>
      </c>
      <c r="F1519" s="226">
        <v>9350</v>
      </c>
      <c r="G1519" s="226">
        <v>22</v>
      </c>
      <c r="H1519" s="239"/>
      <c r="I1519" s="239"/>
    </row>
    <row r="1520" spans="3:9" x14ac:dyDescent="0.4">
      <c r="C1520" s="773"/>
      <c r="D1520" s="245" t="s">
        <v>648</v>
      </c>
      <c r="E1520" s="244">
        <v>1515</v>
      </c>
      <c r="F1520" s="226">
        <v>9120</v>
      </c>
      <c r="G1520" s="226">
        <v>41</v>
      </c>
      <c r="H1520" s="239"/>
      <c r="I1520" s="239"/>
    </row>
    <row r="1521" spans="3:9" x14ac:dyDescent="0.4">
      <c r="C1521" s="773"/>
      <c r="D1521" s="241" t="s">
        <v>846</v>
      </c>
      <c r="E1521" s="242">
        <v>1516</v>
      </c>
      <c r="F1521" s="226">
        <v>10232</v>
      </c>
      <c r="G1521" s="226">
        <v>422</v>
      </c>
      <c r="H1521" s="239"/>
      <c r="I1521" s="239"/>
    </row>
    <row r="1522" spans="3:9" x14ac:dyDescent="0.4">
      <c r="C1522" s="773"/>
      <c r="D1522" s="241" t="s">
        <v>847</v>
      </c>
      <c r="E1522" s="242">
        <v>1517</v>
      </c>
      <c r="F1522" s="226">
        <v>13074</v>
      </c>
      <c r="G1522" s="226">
        <v>431</v>
      </c>
      <c r="H1522" s="239"/>
      <c r="I1522" s="239"/>
    </row>
    <row r="1523" spans="3:9" x14ac:dyDescent="0.4">
      <c r="C1523" s="773"/>
      <c r="D1523" s="241" t="s">
        <v>848</v>
      </c>
      <c r="E1523" s="242">
        <v>1518</v>
      </c>
      <c r="F1523" s="226">
        <v>11734</v>
      </c>
      <c r="G1523" s="226">
        <v>149</v>
      </c>
      <c r="H1523" s="239"/>
      <c r="I1523" s="239"/>
    </row>
    <row r="1524" spans="3:9" x14ac:dyDescent="0.4">
      <c r="C1524" s="773"/>
      <c r="D1524" s="241" t="s">
        <v>849</v>
      </c>
      <c r="E1524" s="242">
        <v>1519</v>
      </c>
      <c r="F1524" s="226">
        <v>11081</v>
      </c>
      <c r="G1524" s="226">
        <v>159</v>
      </c>
      <c r="H1524" s="239"/>
      <c r="I1524" s="239"/>
    </row>
    <row r="1525" spans="3:9" x14ac:dyDescent="0.4">
      <c r="C1525" s="773"/>
      <c r="D1525" s="241" t="s">
        <v>850</v>
      </c>
      <c r="E1525" s="242">
        <v>1520</v>
      </c>
      <c r="F1525" s="226">
        <v>10400</v>
      </c>
      <c r="G1525" s="226">
        <v>101</v>
      </c>
      <c r="H1525" s="239"/>
      <c r="I1525" s="239"/>
    </row>
    <row r="1526" spans="3:9" x14ac:dyDescent="0.4">
      <c r="C1526" s="773"/>
      <c r="D1526" s="241" t="s">
        <v>851</v>
      </c>
      <c r="E1526" s="242">
        <v>1521</v>
      </c>
      <c r="F1526" s="226">
        <v>11103</v>
      </c>
      <c r="G1526" s="226">
        <v>135</v>
      </c>
      <c r="H1526" s="239"/>
      <c r="I1526" s="239"/>
    </row>
    <row r="1527" spans="3:9" x14ac:dyDescent="0.4">
      <c r="C1527" s="773"/>
      <c r="D1527" s="241" t="s">
        <v>852</v>
      </c>
      <c r="E1527" s="244">
        <v>1522</v>
      </c>
      <c r="F1527" s="226">
        <v>11228</v>
      </c>
      <c r="G1527" s="226">
        <v>143</v>
      </c>
      <c r="H1527" s="239"/>
      <c r="I1527" s="239"/>
    </row>
    <row r="1528" spans="3:9" x14ac:dyDescent="0.4">
      <c r="C1528" s="773"/>
      <c r="D1528" s="241" t="s">
        <v>853</v>
      </c>
      <c r="E1528" s="244">
        <v>1523</v>
      </c>
      <c r="F1528" s="226">
        <v>9951</v>
      </c>
      <c r="G1528" s="226">
        <v>150</v>
      </c>
      <c r="H1528" s="239"/>
      <c r="I1528" s="239"/>
    </row>
    <row r="1529" spans="3:9" x14ac:dyDescent="0.4">
      <c r="C1529" s="773"/>
      <c r="D1529" s="241" t="s">
        <v>854</v>
      </c>
      <c r="E1529" s="242">
        <v>1524</v>
      </c>
      <c r="F1529" s="226">
        <v>9300</v>
      </c>
      <c r="G1529" s="226">
        <v>163</v>
      </c>
      <c r="H1529" s="239"/>
      <c r="I1529" s="239"/>
    </row>
    <row r="1530" spans="3:9" x14ac:dyDescent="0.4">
      <c r="C1530" s="773"/>
      <c r="D1530" s="241" t="s">
        <v>855</v>
      </c>
      <c r="E1530" s="242">
        <v>1525</v>
      </c>
      <c r="F1530" s="226">
        <v>8189</v>
      </c>
      <c r="G1530" s="226">
        <v>129</v>
      </c>
      <c r="H1530" s="239"/>
      <c r="I1530" s="239"/>
    </row>
    <row r="1531" spans="3:9" x14ac:dyDescent="0.4">
      <c r="C1531" s="773"/>
      <c r="D1531" s="241" t="s">
        <v>856</v>
      </c>
      <c r="E1531" s="242">
        <v>1526</v>
      </c>
      <c r="F1531" s="226">
        <v>7248</v>
      </c>
      <c r="G1531" s="226">
        <v>171</v>
      </c>
      <c r="H1531" s="239"/>
      <c r="I1531" s="239"/>
    </row>
    <row r="1532" spans="3:9" x14ac:dyDescent="0.4">
      <c r="C1532" s="773"/>
      <c r="D1532" s="241" t="s">
        <v>857</v>
      </c>
      <c r="E1532" s="242">
        <v>1527</v>
      </c>
      <c r="F1532" s="226">
        <v>5937</v>
      </c>
      <c r="G1532" s="226">
        <v>208</v>
      </c>
      <c r="H1532" s="239"/>
      <c r="I1532" s="239"/>
    </row>
    <row r="1533" spans="3:9" x14ac:dyDescent="0.4">
      <c r="C1533" s="773"/>
      <c r="D1533" s="241" t="s">
        <v>858</v>
      </c>
      <c r="E1533" s="242">
        <v>1528</v>
      </c>
      <c r="F1533" s="226">
        <v>4995</v>
      </c>
      <c r="G1533" s="226">
        <v>252</v>
      </c>
      <c r="H1533" s="239"/>
      <c r="I1533" s="239"/>
    </row>
    <row r="1534" spans="3:9" x14ac:dyDescent="0.4">
      <c r="C1534" s="773"/>
      <c r="D1534" s="241" t="s">
        <v>859</v>
      </c>
      <c r="E1534" s="242">
        <v>1529</v>
      </c>
      <c r="F1534" s="226">
        <v>3829</v>
      </c>
      <c r="G1534" s="226">
        <v>376</v>
      </c>
      <c r="H1534" s="239"/>
      <c r="I1534" s="239"/>
    </row>
    <row r="1535" spans="3:9" x14ac:dyDescent="0.4">
      <c r="C1535" s="773"/>
      <c r="D1535" s="227" t="s">
        <v>860</v>
      </c>
      <c r="E1535" s="244">
        <v>1530</v>
      </c>
      <c r="F1535" s="226">
        <v>3733</v>
      </c>
      <c r="G1535" s="226">
        <v>1192</v>
      </c>
      <c r="H1535" s="239"/>
      <c r="I1535" s="239"/>
    </row>
    <row r="1536" spans="3:9" x14ac:dyDescent="0.4">
      <c r="C1536" s="773"/>
      <c r="D1536" s="227"/>
      <c r="E1536" s="244">
        <v>1531</v>
      </c>
      <c r="F1536" s="246"/>
      <c r="G1536" s="246"/>
      <c r="H1536" s="239"/>
      <c r="I1536" s="239"/>
    </row>
    <row r="1537" spans="3:9" x14ac:dyDescent="0.4">
      <c r="C1537" s="773"/>
      <c r="D1537" s="227"/>
      <c r="E1537" s="242">
        <v>1532</v>
      </c>
      <c r="F1537" s="246"/>
      <c r="G1537" s="246"/>
      <c r="H1537" s="239"/>
      <c r="I1537" s="239"/>
    </row>
    <row r="1538" spans="3:9" x14ac:dyDescent="0.4">
      <c r="C1538" s="773"/>
      <c r="D1538" s="227"/>
      <c r="E1538" s="242">
        <v>1533</v>
      </c>
      <c r="F1538" s="246"/>
      <c r="G1538" s="246"/>
      <c r="H1538" s="239"/>
      <c r="I1538" s="239"/>
    </row>
    <row r="1539" spans="3:9" x14ac:dyDescent="0.4">
      <c r="C1539" s="772" t="s">
        <v>933</v>
      </c>
      <c r="D1539" s="241" t="s">
        <v>845</v>
      </c>
      <c r="E1539" s="242">
        <v>1534</v>
      </c>
      <c r="F1539" s="226">
        <v>16116</v>
      </c>
      <c r="G1539" s="226">
        <v>48</v>
      </c>
      <c r="H1539" s="239"/>
      <c r="I1539" s="239"/>
    </row>
    <row r="1540" spans="3:9" x14ac:dyDescent="0.4">
      <c r="C1540" s="773"/>
      <c r="D1540" s="243" t="s">
        <v>647</v>
      </c>
      <c r="E1540" s="242">
        <v>1535</v>
      </c>
      <c r="F1540" s="226">
        <v>13960</v>
      </c>
      <c r="G1540" s="226">
        <v>13</v>
      </c>
      <c r="H1540" s="239"/>
      <c r="I1540" s="239"/>
    </row>
    <row r="1541" spans="3:9" x14ac:dyDescent="0.4">
      <c r="C1541" s="773"/>
      <c r="D1541" s="245" t="s">
        <v>648</v>
      </c>
      <c r="E1541" s="242">
        <v>1536</v>
      </c>
      <c r="F1541" s="226">
        <v>12117</v>
      </c>
      <c r="G1541" s="226">
        <v>9</v>
      </c>
      <c r="H1541" s="239"/>
      <c r="I1541" s="239"/>
    </row>
    <row r="1542" spans="3:9" x14ac:dyDescent="0.4">
      <c r="C1542" s="773"/>
      <c r="D1542" s="241" t="s">
        <v>846</v>
      </c>
      <c r="E1542" s="242">
        <v>1537</v>
      </c>
      <c r="F1542" s="226">
        <v>11661</v>
      </c>
      <c r="G1542" s="226">
        <v>19</v>
      </c>
      <c r="H1542" s="239"/>
      <c r="I1542" s="239"/>
    </row>
    <row r="1543" spans="3:9" x14ac:dyDescent="0.4">
      <c r="C1543" s="773"/>
      <c r="D1543" s="241" t="s">
        <v>847</v>
      </c>
      <c r="E1543" s="244">
        <v>1538</v>
      </c>
      <c r="F1543" s="226">
        <v>13563</v>
      </c>
      <c r="G1543" s="226">
        <v>42</v>
      </c>
      <c r="H1543" s="239"/>
      <c r="I1543" s="239"/>
    </row>
    <row r="1544" spans="3:9" x14ac:dyDescent="0.4">
      <c r="C1544" s="773"/>
      <c r="D1544" s="241" t="s">
        <v>848</v>
      </c>
      <c r="E1544" s="244">
        <v>1539</v>
      </c>
      <c r="F1544" s="226">
        <v>15732</v>
      </c>
      <c r="G1544" s="226">
        <v>62</v>
      </c>
      <c r="H1544" s="239"/>
      <c r="I1544" s="239"/>
    </row>
    <row r="1545" spans="3:9" x14ac:dyDescent="0.4">
      <c r="C1545" s="773"/>
      <c r="D1545" s="241" t="s">
        <v>849</v>
      </c>
      <c r="E1545" s="242">
        <v>1540</v>
      </c>
      <c r="F1545" s="226">
        <v>17899</v>
      </c>
      <c r="G1545" s="226">
        <v>82</v>
      </c>
      <c r="H1545" s="239"/>
      <c r="I1545" s="239"/>
    </row>
    <row r="1546" spans="3:9" x14ac:dyDescent="0.4">
      <c r="C1546" s="773"/>
      <c r="D1546" s="241" t="s">
        <v>850</v>
      </c>
      <c r="E1546" s="242">
        <v>1541</v>
      </c>
      <c r="F1546" s="226">
        <v>15503</v>
      </c>
      <c r="G1546" s="226">
        <v>42</v>
      </c>
      <c r="H1546" s="239"/>
      <c r="I1546" s="239"/>
    </row>
    <row r="1547" spans="3:9" x14ac:dyDescent="0.4">
      <c r="C1547" s="773"/>
      <c r="D1547" s="241" t="s">
        <v>851</v>
      </c>
      <c r="E1547" s="242">
        <v>1542</v>
      </c>
      <c r="F1547" s="226">
        <v>13832</v>
      </c>
      <c r="G1547" s="226">
        <v>64</v>
      </c>
      <c r="H1547" s="239"/>
      <c r="I1547" s="239"/>
    </row>
    <row r="1548" spans="3:9" x14ac:dyDescent="0.4">
      <c r="C1548" s="773"/>
      <c r="D1548" s="241" t="s">
        <v>852</v>
      </c>
      <c r="E1548" s="242">
        <v>1543</v>
      </c>
      <c r="F1548" s="226">
        <v>12735</v>
      </c>
      <c r="G1548" s="226">
        <v>78</v>
      </c>
      <c r="H1548" s="239"/>
      <c r="I1548" s="239"/>
    </row>
    <row r="1549" spans="3:9" x14ac:dyDescent="0.4">
      <c r="C1549" s="773"/>
      <c r="D1549" s="241" t="s">
        <v>853</v>
      </c>
      <c r="E1549" s="242">
        <v>1544</v>
      </c>
      <c r="F1549" s="226">
        <v>11696</v>
      </c>
      <c r="G1549" s="226">
        <v>58</v>
      </c>
      <c r="H1549" s="239"/>
      <c r="I1549" s="239"/>
    </row>
    <row r="1550" spans="3:9" x14ac:dyDescent="0.4">
      <c r="C1550" s="773"/>
      <c r="D1550" s="241" t="s">
        <v>854</v>
      </c>
      <c r="E1550" s="242">
        <v>1545</v>
      </c>
      <c r="F1550" s="226">
        <v>10540</v>
      </c>
      <c r="G1550" s="226">
        <v>70</v>
      </c>
      <c r="H1550" s="239"/>
      <c r="I1550" s="239"/>
    </row>
    <row r="1551" spans="3:9" x14ac:dyDescent="0.4">
      <c r="C1551" s="773"/>
      <c r="D1551" s="241" t="s">
        <v>855</v>
      </c>
      <c r="E1551" s="244">
        <v>1546</v>
      </c>
      <c r="F1551" s="226">
        <v>9271</v>
      </c>
      <c r="G1551" s="226">
        <v>70</v>
      </c>
      <c r="H1551" s="239"/>
      <c r="I1551" s="239"/>
    </row>
    <row r="1552" spans="3:9" x14ac:dyDescent="0.4">
      <c r="C1552" s="773"/>
      <c r="D1552" s="241" t="s">
        <v>856</v>
      </c>
      <c r="E1552" s="244">
        <v>1547</v>
      </c>
      <c r="F1552" s="226">
        <v>7919</v>
      </c>
      <c r="G1552" s="226">
        <v>81</v>
      </c>
      <c r="H1552" s="239"/>
      <c r="I1552" s="239"/>
    </row>
    <row r="1553" spans="3:9" x14ac:dyDescent="0.4">
      <c r="C1553" s="773"/>
      <c r="D1553" s="241" t="s">
        <v>857</v>
      </c>
      <c r="E1553" s="242">
        <v>1548</v>
      </c>
      <c r="F1553" s="226">
        <v>5439</v>
      </c>
      <c r="G1553" s="226">
        <v>141</v>
      </c>
      <c r="H1553" s="239"/>
      <c r="I1553" s="239"/>
    </row>
    <row r="1554" spans="3:9" x14ac:dyDescent="0.4">
      <c r="C1554" s="773"/>
      <c r="D1554" s="241" t="s">
        <v>858</v>
      </c>
      <c r="E1554" s="242">
        <v>1549</v>
      </c>
      <c r="F1554" s="226">
        <v>3972</v>
      </c>
      <c r="G1554" s="226">
        <v>184</v>
      </c>
      <c r="H1554" s="239"/>
      <c r="I1554" s="239"/>
    </row>
    <row r="1555" spans="3:9" x14ac:dyDescent="0.4">
      <c r="C1555" s="773"/>
      <c r="D1555" s="241" t="s">
        <v>859</v>
      </c>
      <c r="E1555" s="242">
        <v>1550</v>
      </c>
      <c r="F1555" s="226">
        <v>2808</v>
      </c>
      <c r="G1555" s="226">
        <v>279</v>
      </c>
      <c r="H1555" s="239"/>
      <c r="I1555" s="239"/>
    </row>
    <row r="1556" spans="3:9" x14ac:dyDescent="0.4">
      <c r="C1556" s="773"/>
      <c r="D1556" s="227" t="s">
        <v>860</v>
      </c>
      <c r="E1556" s="242">
        <v>1551</v>
      </c>
      <c r="F1556" s="226">
        <v>1693</v>
      </c>
      <c r="G1556" s="226">
        <v>669</v>
      </c>
      <c r="H1556" s="239"/>
      <c r="I1556" s="239"/>
    </row>
    <row r="1557" spans="3:9" x14ac:dyDescent="0.4">
      <c r="C1557" s="773"/>
      <c r="D1557" s="227"/>
      <c r="E1557" s="242">
        <v>1552</v>
      </c>
      <c r="F1557" s="246"/>
      <c r="G1557" s="246"/>
      <c r="H1557" s="239"/>
      <c r="I1557" s="239"/>
    </row>
    <row r="1558" spans="3:9" x14ac:dyDescent="0.4">
      <c r="C1558" s="773"/>
      <c r="D1558" s="227"/>
      <c r="E1558" s="242">
        <v>1553</v>
      </c>
      <c r="F1558" s="246"/>
      <c r="G1558" s="246"/>
      <c r="H1558" s="239"/>
      <c r="I1558" s="239"/>
    </row>
    <row r="1559" spans="3:9" x14ac:dyDescent="0.4">
      <c r="C1559" s="773"/>
      <c r="D1559" s="227"/>
      <c r="E1559" s="244">
        <v>1554</v>
      </c>
      <c r="F1559" s="246"/>
      <c r="G1559" s="246"/>
      <c r="H1559" s="239"/>
      <c r="I1559" s="239"/>
    </row>
    <row r="1560" spans="3:9" x14ac:dyDescent="0.4">
      <c r="C1560" s="772" t="s">
        <v>934</v>
      </c>
      <c r="D1560" s="241" t="s">
        <v>845</v>
      </c>
      <c r="E1560" s="244">
        <v>1555</v>
      </c>
      <c r="F1560" s="226">
        <v>2832</v>
      </c>
      <c r="G1560" s="226">
        <v>24</v>
      </c>
      <c r="H1560" s="239"/>
      <c r="I1560" s="239"/>
    </row>
    <row r="1561" spans="3:9" x14ac:dyDescent="0.4">
      <c r="C1561" s="773"/>
      <c r="D1561" s="243" t="s">
        <v>647</v>
      </c>
      <c r="E1561" s="242">
        <v>1556</v>
      </c>
      <c r="F1561" s="226">
        <v>2752</v>
      </c>
      <c r="G1561" s="226">
        <v>0</v>
      </c>
      <c r="H1561" s="239"/>
      <c r="I1561" s="239"/>
    </row>
    <row r="1562" spans="3:9" x14ac:dyDescent="0.4">
      <c r="C1562" s="773"/>
      <c r="D1562" s="245" t="s">
        <v>648</v>
      </c>
      <c r="E1562" s="242">
        <v>1557</v>
      </c>
      <c r="F1562" s="226">
        <v>2523</v>
      </c>
      <c r="G1562" s="226">
        <v>0</v>
      </c>
      <c r="H1562" s="239"/>
      <c r="I1562" s="239"/>
    </row>
    <row r="1563" spans="3:9" x14ac:dyDescent="0.4">
      <c r="C1563" s="773"/>
      <c r="D1563" s="241" t="s">
        <v>846</v>
      </c>
      <c r="E1563" s="242">
        <v>1558</v>
      </c>
      <c r="F1563" s="226">
        <v>2515</v>
      </c>
      <c r="G1563" s="226">
        <v>207</v>
      </c>
      <c r="H1563" s="239"/>
      <c r="I1563" s="239"/>
    </row>
    <row r="1564" spans="3:9" x14ac:dyDescent="0.4">
      <c r="C1564" s="773"/>
      <c r="D1564" s="241" t="s">
        <v>847</v>
      </c>
      <c r="E1564" s="242">
        <v>1559</v>
      </c>
      <c r="F1564" s="226">
        <v>2342</v>
      </c>
      <c r="G1564" s="226">
        <v>398</v>
      </c>
      <c r="H1564" s="239"/>
      <c r="I1564" s="239"/>
    </row>
    <row r="1565" spans="3:9" x14ac:dyDescent="0.4">
      <c r="C1565" s="773"/>
      <c r="D1565" s="241" t="s">
        <v>848</v>
      </c>
      <c r="E1565" s="242">
        <v>1560</v>
      </c>
      <c r="F1565" s="226">
        <v>2610</v>
      </c>
      <c r="G1565" s="226">
        <v>160</v>
      </c>
      <c r="H1565" s="239"/>
      <c r="I1565" s="239"/>
    </row>
    <row r="1566" spans="3:9" x14ac:dyDescent="0.4">
      <c r="C1566" s="773"/>
      <c r="D1566" s="241" t="s">
        <v>849</v>
      </c>
      <c r="E1566" s="242">
        <v>1561</v>
      </c>
      <c r="F1566" s="226">
        <v>2589</v>
      </c>
      <c r="G1566" s="226">
        <v>90</v>
      </c>
      <c r="H1566" s="239"/>
      <c r="I1566" s="239"/>
    </row>
    <row r="1567" spans="3:9" x14ac:dyDescent="0.4">
      <c r="C1567" s="773"/>
      <c r="D1567" s="241" t="s">
        <v>850</v>
      </c>
      <c r="E1567" s="244">
        <v>1562</v>
      </c>
      <c r="F1567" s="226">
        <v>2388</v>
      </c>
      <c r="G1567" s="226">
        <v>68</v>
      </c>
      <c r="H1567" s="239"/>
      <c r="I1567" s="239"/>
    </row>
    <row r="1568" spans="3:9" x14ac:dyDescent="0.4">
      <c r="C1568" s="773"/>
      <c r="D1568" s="241" t="s">
        <v>851</v>
      </c>
      <c r="E1568" s="244">
        <v>1563</v>
      </c>
      <c r="F1568" s="226">
        <v>2362</v>
      </c>
      <c r="G1568" s="226">
        <v>32</v>
      </c>
      <c r="H1568" s="239"/>
      <c r="I1568" s="239"/>
    </row>
    <row r="1569" spans="3:9" x14ac:dyDescent="0.4">
      <c r="C1569" s="773"/>
      <c r="D1569" s="241" t="s">
        <v>852</v>
      </c>
      <c r="E1569" s="242">
        <v>1564</v>
      </c>
      <c r="F1569" s="226">
        <v>2479</v>
      </c>
      <c r="G1569" s="226">
        <v>43</v>
      </c>
      <c r="H1569" s="239"/>
      <c r="I1569" s="239"/>
    </row>
    <row r="1570" spans="3:9" x14ac:dyDescent="0.4">
      <c r="C1570" s="773"/>
      <c r="D1570" s="241" t="s">
        <v>853</v>
      </c>
      <c r="E1570" s="242">
        <v>1565</v>
      </c>
      <c r="F1570" s="226">
        <v>2430</v>
      </c>
      <c r="G1570" s="226">
        <v>53</v>
      </c>
      <c r="H1570" s="239"/>
      <c r="I1570" s="239"/>
    </row>
    <row r="1571" spans="3:9" x14ac:dyDescent="0.4">
      <c r="C1571" s="773"/>
      <c r="D1571" s="241" t="s">
        <v>854</v>
      </c>
      <c r="E1571" s="242">
        <v>1566</v>
      </c>
      <c r="F1571" s="226">
        <v>2315</v>
      </c>
      <c r="G1571" s="226">
        <v>42</v>
      </c>
      <c r="H1571" s="239"/>
      <c r="I1571" s="239"/>
    </row>
    <row r="1572" spans="3:9" x14ac:dyDescent="0.4">
      <c r="C1572" s="773"/>
      <c r="D1572" s="241" t="s">
        <v>855</v>
      </c>
      <c r="E1572" s="242">
        <v>1567</v>
      </c>
      <c r="F1572" s="226">
        <v>2132</v>
      </c>
      <c r="G1572" s="226">
        <v>28</v>
      </c>
      <c r="H1572" s="239"/>
      <c r="I1572" s="239"/>
    </row>
    <row r="1573" spans="3:9" x14ac:dyDescent="0.4">
      <c r="C1573" s="773"/>
      <c r="D1573" s="241" t="s">
        <v>856</v>
      </c>
      <c r="E1573" s="242">
        <v>1568</v>
      </c>
      <c r="F1573" s="226">
        <v>1815</v>
      </c>
      <c r="G1573" s="226">
        <v>30</v>
      </c>
      <c r="H1573" s="239"/>
      <c r="I1573" s="239"/>
    </row>
    <row r="1574" spans="3:9" x14ac:dyDescent="0.4">
      <c r="C1574" s="773"/>
      <c r="D1574" s="241" t="s">
        <v>857</v>
      </c>
      <c r="E1574" s="242">
        <v>1569</v>
      </c>
      <c r="F1574" s="226">
        <v>1294</v>
      </c>
      <c r="G1574" s="226">
        <v>22</v>
      </c>
      <c r="H1574" s="239"/>
      <c r="I1574" s="239"/>
    </row>
    <row r="1575" spans="3:9" x14ac:dyDescent="0.4">
      <c r="C1575" s="773"/>
      <c r="D1575" s="241" t="s">
        <v>858</v>
      </c>
      <c r="E1575" s="244">
        <v>1570</v>
      </c>
      <c r="F1575" s="226">
        <v>929</v>
      </c>
      <c r="G1575" s="226">
        <v>34</v>
      </c>
      <c r="H1575" s="239"/>
      <c r="I1575" s="239"/>
    </row>
    <row r="1576" spans="3:9" x14ac:dyDescent="0.4">
      <c r="C1576" s="773"/>
      <c r="D1576" s="241" t="s">
        <v>859</v>
      </c>
      <c r="E1576" s="244">
        <v>1571</v>
      </c>
      <c r="F1576" s="226">
        <v>603</v>
      </c>
      <c r="G1576" s="226">
        <v>67</v>
      </c>
      <c r="H1576" s="239"/>
      <c r="I1576" s="239"/>
    </row>
    <row r="1577" spans="3:9" x14ac:dyDescent="0.4">
      <c r="C1577" s="773"/>
      <c r="D1577" s="227" t="s">
        <v>860</v>
      </c>
      <c r="E1577" s="242">
        <v>1572</v>
      </c>
      <c r="F1577" s="226">
        <v>526</v>
      </c>
      <c r="G1577" s="226">
        <v>235</v>
      </c>
      <c r="H1577" s="239"/>
      <c r="I1577" s="239"/>
    </row>
    <row r="1578" spans="3:9" x14ac:dyDescent="0.4">
      <c r="C1578" s="773"/>
      <c r="D1578" s="227"/>
      <c r="E1578" s="242">
        <v>1573</v>
      </c>
      <c r="F1578" s="246"/>
      <c r="G1578" s="246"/>
      <c r="H1578" s="239"/>
      <c r="I1578" s="239"/>
    </row>
    <row r="1579" spans="3:9" x14ac:dyDescent="0.4">
      <c r="C1579" s="773"/>
      <c r="D1579" s="227"/>
      <c r="E1579" s="242">
        <v>1574</v>
      </c>
      <c r="F1579" s="246"/>
      <c r="G1579" s="246"/>
      <c r="H1579" s="239"/>
      <c r="I1579" s="239"/>
    </row>
    <row r="1580" spans="3:9" x14ac:dyDescent="0.4">
      <c r="C1580" s="773"/>
      <c r="D1580" s="227"/>
      <c r="E1580" s="242">
        <v>1575</v>
      </c>
      <c r="F1580" s="246"/>
      <c r="G1580" s="246"/>
      <c r="H1580" s="239"/>
      <c r="I1580" s="239"/>
    </row>
    <row r="1581" spans="3:9" x14ac:dyDescent="0.4">
      <c r="C1581" s="772" t="s">
        <v>935</v>
      </c>
      <c r="D1581" s="241" t="s">
        <v>845</v>
      </c>
      <c r="E1581" s="242">
        <v>1576</v>
      </c>
      <c r="F1581" s="226">
        <v>21313</v>
      </c>
      <c r="G1581" s="226">
        <v>53</v>
      </c>
      <c r="H1581" s="239"/>
      <c r="I1581" s="239"/>
    </row>
    <row r="1582" spans="3:9" x14ac:dyDescent="0.4">
      <c r="C1582" s="773"/>
      <c r="D1582" s="243" t="s">
        <v>647</v>
      </c>
      <c r="E1582" s="242">
        <v>1577</v>
      </c>
      <c r="F1582" s="226">
        <v>18412</v>
      </c>
      <c r="G1582" s="226">
        <v>7</v>
      </c>
      <c r="H1582" s="239"/>
      <c r="I1582" s="239"/>
    </row>
    <row r="1583" spans="3:9" x14ac:dyDescent="0.4">
      <c r="C1583" s="773"/>
      <c r="D1583" s="245" t="s">
        <v>648</v>
      </c>
      <c r="E1583" s="244">
        <v>1578</v>
      </c>
      <c r="F1583" s="226">
        <v>14090</v>
      </c>
      <c r="G1583" s="226">
        <v>9</v>
      </c>
      <c r="H1583" s="239"/>
      <c r="I1583" s="239"/>
    </row>
    <row r="1584" spans="3:9" x14ac:dyDescent="0.4">
      <c r="C1584" s="773"/>
      <c r="D1584" s="241" t="s">
        <v>846</v>
      </c>
      <c r="E1584" s="244">
        <v>1579</v>
      </c>
      <c r="F1584" s="226">
        <v>12774</v>
      </c>
      <c r="G1584" s="226">
        <v>56</v>
      </c>
      <c r="H1584" s="239"/>
      <c r="I1584" s="239"/>
    </row>
    <row r="1585" spans="3:9" x14ac:dyDescent="0.4">
      <c r="C1585" s="773"/>
      <c r="D1585" s="241" t="s">
        <v>847</v>
      </c>
      <c r="E1585" s="242">
        <v>1580</v>
      </c>
      <c r="F1585" s="226">
        <v>13197</v>
      </c>
      <c r="G1585" s="226">
        <v>232</v>
      </c>
      <c r="H1585" s="239"/>
      <c r="I1585" s="239"/>
    </row>
    <row r="1586" spans="3:9" x14ac:dyDescent="0.4">
      <c r="C1586" s="773"/>
      <c r="D1586" s="241" t="s">
        <v>848</v>
      </c>
      <c r="E1586" s="242">
        <v>1581</v>
      </c>
      <c r="F1586" s="226">
        <v>17182</v>
      </c>
      <c r="G1586" s="226">
        <v>378</v>
      </c>
      <c r="H1586" s="239"/>
      <c r="I1586" s="239"/>
    </row>
    <row r="1587" spans="3:9" x14ac:dyDescent="0.4">
      <c r="C1587" s="773"/>
      <c r="D1587" s="241" t="s">
        <v>849</v>
      </c>
      <c r="E1587" s="242">
        <v>1582</v>
      </c>
      <c r="F1587" s="226">
        <v>23241</v>
      </c>
      <c r="G1587" s="226">
        <v>295</v>
      </c>
      <c r="H1587" s="239"/>
      <c r="I1587" s="239"/>
    </row>
    <row r="1588" spans="3:9" x14ac:dyDescent="0.4">
      <c r="C1588" s="773"/>
      <c r="D1588" s="241" t="s">
        <v>850</v>
      </c>
      <c r="E1588" s="242">
        <v>1583</v>
      </c>
      <c r="F1588" s="226">
        <v>20234</v>
      </c>
      <c r="G1588" s="226">
        <v>234</v>
      </c>
      <c r="H1588" s="239"/>
      <c r="I1588" s="239"/>
    </row>
    <row r="1589" spans="3:9" x14ac:dyDescent="0.4">
      <c r="C1589" s="773"/>
      <c r="D1589" s="241" t="s">
        <v>851</v>
      </c>
      <c r="E1589" s="242">
        <v>1584</v>
      </c>
      <c r="F1589" s="226">
        <v>15923</v>
      </c>
      <c r="G1589" s="226">
        <v>196</v>
      </c>
      <c r="H1589" s="239"/>
      <c r="I1589" s="239"/>
    </row>
    <row r="1590" spans="3:9" x14ac:dyDescent="0.4">
      <c r="C1590" s="773"/>
      <c r="D1590" s="241" t="s">
        <v>852</v>
      </c>
      <c r="E1590" s="242">
        <v>1585</v>
      </c>
      <c r="F1590" s="226">
        <v>13630</v>
      </c>
      <c r="G1590" s="226">
        <v>135</v>
      </c>
      <c r="H1590" s="239"/>
      <c r="I1590" s="239"/>
    </row>
    <row r="1591" spans="3:9" x14ac:dyDescent="0.4">
      <c r="C1591" s="773"/>
      <c r="D1591" s="241" t="s">
        <v>853</v>
      </c>
      <c r="E1591" s="244">
        <v>1586</v>
      </c>
      <c r="F1591" s="226">
        <v>11782</v>
      </c>
      <c r="G1591" s="226">
        <v>86</v>
      </c>
      <c r="H1591" s="239"/>
      <c r="I1591" s="239"/>
    </row>
    <row r="1592" spans="3:9" x14ac:dyDescent="0.4">
      <c r="C1592" s="773"/>
      <c r="D1592" s="241" t="s">
        <v>854</v>
      </c>
      <c r="E1592" s="244">
        <v>1587</v>
      </c>
      <c r="F1592" s="226">
        <v>10247</v>
      </c>
      <c r="G1592" s="226">
        <v>54</v>
      </c>
      <c r="H1592" s="239"/>
      <c r="I1592" s="239"/>
    </row>
    <row r="1593" spans="3:9" x14ac:dyDescent="0.4">
      <c r="C1593" s="773"/>
      <c r="D1593" s="241" t="s">
        <v>855</v>
      </c>
      <c r="E1593" s="242">
        <v>1588</v>
      </c>
      <c r="F1593" s="226">
        <v>8586</v>
      </c>
      <c r="G1593" s="226">
        <v>55</v>
      </c>
      <c r="H1593" s="239"/>
      <c r="I1593" s="239"/>
    </row>
    <row r="1594" spans="3:9" x14ac:dyDescent="0.4">
      <c r="C1594" s="773"/>
      <c r="D1594" s="241" t="s">
        <v>856</v>
      </c>
      <c r="E1594" s="242">
        <v>1589</v>
      </c>
      <c r="F1594" s="226">
        <v>6713</v>
      </c>
      <c r="G1594" s="226">
        <v>64</v>
      </c>
      <c r="H1594" s="239"/>
      <c r="I1594" s="239"/>
    </row>
    <row r="1595" spans="3:9" x14ac:dyDescent="0.4">
      <c r="C1595" s="773"/>
      <c r="D1595" s="241" t="s">
        <v>857</v>
      </c>
      <c r="E1595" s="242">
        <v>1590</v>
      </c>
      <c r="F1595" s="226">
        <v>4034</v>
      </c>
      <c r="G1595" s="226">
        <v>67</v>
      </c>
      <c r="H1595" s="239"/>
      <c r="I1595" s="239"/>
    </row>
    <row r="1596" spans="3:9" x14ac:dyDescent="0.4">
      <c r="C1596" s="773"/>
      <c r="D1596" s="241" t="s">
        <v>858</v>
      </c>
      <c r="E1596" s="242">
        <v>1591</v>
      </c>
      <c r="F1596" s="226">
        <v>2623</v>
      </c>
      <c r="G1596" s="226">
        <v>97</v>
      </c>
      <c r="H1596" s="239"/>
      <c r="I1596" s="239"/>
    </row>
    <row r="1597" spans="3:9" x14ac:dyDescent="0.4">
      <c r="C1597" s="773"/>
      <c r="D1597" s="241" t="s">
        <v>859</v>
      </c>
      <c r="E1597" s="242">
        <v>1592</v>
      </c>
      <c r="F1597" s="226">
        <v>1543</v>
      </c>
      <c r="G1597" s="226">
        <v>132</v>
      </c>
      <c r="H1597" s="239"/>
      <c r="I1597" s="239"/>
    </row>
    <row r="1598" spans="3:9" x14ac:dyDescent="0.4">
      <c r="C1598" s="773"/>
      <c r="D1598" s="227" t="s">
        <v>860</v>
      </c>
      <c r="E1598" s="242">
        <v>1593</v>
      </c>
      <c r="F1598" s="226">
        <v>1082</v>
      </c>
      <c r="G1598" s="226">
        <v>364</v>
      </c>
      <c r="H1598" s="239"/>
      <c r="I1598" s="239"/>
    </row>
    <row r="1599" spans="3:9" x14ac:dyDescent="0.4">
      <c r="C1599" s="773"/>
      <c r="D1599" s="227"/>
      <c r="E1599" s="244">
        <v>1594</v>
      </c>
      <c r="F1599" s="246"/>
      <c r="G1599" s="246"/>
      <c r="H1599" s="239"/>
      <c r="I1599" s="239"/>
    </row>
    <row r="1600" spans="3:9" x14ac:dyDescent="0.4">
      <c r="C1600" s="773"/>
      <c r="D1600" s="227"/>
      <c r="E1600" s="244">
        <v>1595</v>
      </c>
      <c r="F1600" s="246"/>
      <c r="G1600" s="246"/>
      <c r="H1600" s="239"/>
      <c r="I1600" s="239"/>
    </row>
    <row r="1601" spans="3:9" x14ac:dyDescent="0.4">
      <c r="C1601" s="773"/>
      <c r="D1601" s="227"/>
      <c r="E1601" s="242">
        <v>1596</v>
      </c>
      <c r="F1601" s="246"/>
      <c r="G1601" s="246"/>
      <c r="H1601" s="239"/>
      <c r="I1601" s="239"/>
    </row>
    <row r="1602" spans="3:9" x14ac:dyDescent="0.4">
      <c r="C1602" s="772" t="s">
        <v>936</v>
      </c>
      <c r="D1602" s="241" t="s">
        <v>845</v>
      </c>
      <c r="E1602" s="242">
        <v>1597</v>
      </c>
      <c r="F1602" s="226">
        <v>3951</v>
      </c>
      <c r="G1602" s="226">
        <v>29</v>
      </c>
      <c r="H1602" s="239"/>
      <c r="I1602" s="239"/>
    </row>
    <row r="1603" spans="3:9" x14ac:dyDescent="0.4">
      <c r="C1603" s="773"/>
      <c r="D1603" s="243" t="s">
        <v>647</v>
      </c>
      <c r="E1603" s="242">
        <v>1598</v>
      </c>
      <c r="F1603" s="226">
        <v>3119</v>
      </c>
      <c r="G1603" s="226">
        <v>16</v>
      </c>
      <c r="H1603" s="239"/>
      <c r="I1603" s="239"/>
    </row>
    <row r="1604" spans="3:9" x14ac:dyDescent="0.4">
      <c r="C1604" s="773"/>
      <c r="D1604" s="245" t="s">
        <v>648</v>
      </c>
      <c r="E1604" s="242">
        <v>1599</v>
      </c>
      <c r="F1604" s="226">
        <v>2551</v>
      </c>
      <c r="G1604" s="226">
        <v>37</v>
      </c>
      <c r="H1604" s="239"/>
      <c r="I1604" s="239"/>
    </row>
    <row r="1605" spans="3:9" x14ac:dyDescent="0.4">
      <c r="C1605" s="773"/>
      <c r="D1605" s="241" t="s">
        <v>846</v>
      </c>
      <c r="E1605" s="242">
        <v>1600</v>
      </c>
      <c r="F1605" s="226">
        <v>2693</v>
      </c>
      <c r="G1605" s="226">
        <v>133</v>
      </c>
      <c r="H1605" s="239"/>
      <c r="I1605" s="239"/>
    </row>
    <row r="1606" spans="3:9" x14ac:dyDescent="0.4">
      <c r="C1606" s="773"/>
      <c r="D1606" s="241" t="s">
        <v>847</v>
      </c>
      <c r="E1606" s="242">
        <v>1601</v>
      </c>
      <c r="F1606" s="226">
        <v>7015</v>
      </c>
      <c r="G1606" s="226">
        <v>365</v>
      </c>
      <c r="H1606" s="239"/>
      <c r="I1606" s="239"/>
    </row>
    <row r="1607" spans="3:9" x14ac:dyDescent="0.4">
      <c r="C1607" s="773"/>
      <c r="D1607" s="241" t="s">
        <v>848</v>
      </c>
      <c r="E1607" s="244">
        <v>1602</v>
      </c>
      <c r="F1607" s="226">
        <v>13934</v>
      </c>
      <c r="G1607" s="226">
        <v>264</v>
      </c>
      <c r="H1607" s="239"/>
      <c r="I1607" s="239"/>
    </row>
    <row r="1608" spans="3:9" x14ac:dyDescent="0.4">
      <c r="C1608" s="773"/>
      <c r="D1608" s="241" t="s">
        <v>849</v>
      </c>
      <c r="E1608" s="244">
        <v>1603</v>
      </c>
      <c r="F1608" s="226">
        <v>12116</v>
      </c>
      <c r="G1608" s="226">
        <v>287</v>
      </c>
      <c r="H1608" s="239"/>
      <c r="I1608" s="239"/>
    </row>
    <row r="1609" spans="3:9" x14ac:dyDescent="0.4">
      <c r="C1609" s="773"/>
      <c r="D1609" s="241" t="s">
        <v>850</v>
      </c>
      <c r="E1609" s="242">
        <v>1604</v>
      </c>
      <c r="F1609" s="226">
        <v>7871</v>
      </c>
      <c r="G1609" s="226">
        <v>211</v>
      </c>
      <c r="H1609" s="239"/>
      <c r="I1609" s="239"/>
    </row>
    <row r="1610" spans="3:9" x14ac:dyDescent="0.4">
      <c r="C1610" s="773"/>
      <c r="D1610" s="241" t="s">
        <v>851</v>
      </c>
      <c r="E1610" s="242">
        <v>1605</v>
      </c>
      <c r="F1610" s="226">
        <v>5768</v>
      </c>
      <c r="G1610" s="226">
        <v>208</v>
      </c>
      <c r="H1610" s="239"/>
      <c r="I1610" s="239"/>
    </row>
    <row r="1611" spans="3:9" x14ac:dyDescent="0.4">
      <c r="C1611" s="773"/>
      <c r="D1611" s="241" t="s">
        <v>852</v>
      </c>
      <c r="E1611" s="242">
        <v>1606</v>
      </c>
      <c r="F1611" s="226">
        <v>5141</v>
      </c>
      <c r="G1611" s="226">
        <v>249</v>
      </c>
      <c r="H1611" s="239"/>
      <c r="I1611" s="239"/>
    </row>
    <row r="1612" spans="3:9" x14ac:dyDescent="0.4">
      <c r="C1612" s="773"/>
      <c r="D1612" s="241" t="s">
        <v>853</v>
      </c>
      <c r="E1612" s="242">
        <v>1607</v>
      </c>
      <c r="F1612" s="226">
        <v>4358</v>
      </c>
      <c r="G1612" s="226">
        <v>238</v>
      </c>
      <c r="H1612" s="239"/>
      <c r="I1612" s="239"/>
    </row>
    <row r="1613" spans="3:9" x14ac:dyDescent="0.4">
      <c r="C1613" s="773"/>
      <c r="D1613" s="241" t="s">
        <v>854</v>
      </c>
      <c r="E1613" s="242">
        <v>1608</v>
      </c>
      <c r="F1613" s="226">
        <v>4032</v>
      </c>
      <c r="G1613" s="226">
        <v>212</v>
      </c>
      <c r="H1613" s="239"/>
      <c r="I1613" s="239"/>
    </row>
    <row r="1614" spans="3:9" x14ac:dyDescent="0.4">
      <c r="C1614" s="773"/>
      <c r="D1614" s="241" t="s">
        <v>855</v>
      </c>
      <c r="E1614" s="242">
        <v>1609</v>
      </c>
      <c r="F1614" s="226">
        <v>3455</v>
      </c>
      <c r="G1614" s="226">
        <v>227</v>
      </c>
      <c r="H1614" s="239"/>
      <c r="I1614" s="239"/>
    </row>
    <row r="1615" spans="3:9" x14ac:dyDescent="0.4">
      <c r="C1615" s="773"/>
      <c r="D1615" s="241" t="s">
        <v>856</v>
      </c>
      <c r="E1615" s="244">
        <v>1610</v>
      </c>
      <c r="F1615" s="226">
        <v>3009</v>
      </c>
      <c r="G1615" s="226">
        <v>233</v>
      </c>
      <c r="H1615" s="239"/>
      <c r="I1615" s="239"/>
    </row>
    <row r="1616" spans="3:9" x14ac:dyDescent="0.4">
      <c r="C1616" s="773"/>
      <c r="D1616" s="241" t="s">
        <v>857</v>
      </c>
      <c r="E1616" s="244">
        <v>1611</v>
      </c>
      <c r="F1616" s="226">
        <v>2076</v>
      </c>
      <c r="G1616" s="226">
        <v>227</v>
      </c>
      <c r="H1616" s="239"/>
      <c r="I1616" s="239"/>
    </row>
    <row r="1617" spans="3:9" x14ac:dyDescent="0.4">
      <c r="C1617" s="773"/>
      <c r="D1617" s="241" t="s">
        <v>858</v>
      </c>
      <c r="E1617" s="242">
        <v>1612</v>
      </c>
      <c r="F1617" s="226">
        <v>1465</v>
      </c>
      <c r="G1617" s="226">
        <v>172</v>
      </c>
      <c r="H1617" s="239"/>
      <c r="I1617" s="239"/>
    </row>
    <row r="1618" spans="3:9" x14ac:dyDescent="0.4">
      <c r="C1618" s="773"/>
      <c r="D1618" s="241" t="s">
        <v>859</v>
      </c>
      <c r="E1618" s="242">
        <v>1613</v>
      </c>
      <c r="F1618" s="226">
        <v>1088</v>
      </c>
      <c r="G1618" s="226">
        <v>159</v>
      </c>
      <c r="H1618" s="239"/>
      <c r="I1618" s="239"/>
    </row>
    <row r="1619" spans="3:9" x14ac:dyDescent="0.4">
      <c r="C1619" s="773"/>
      <c r="D1619" s="227" t="s">
        <v>860</v>
      </c>
      <c r="E1619" s="242">
        <v>1614</v>
      </c>
      <c r="F1619" s="226">
        <v>864</v>
      </c>
      <c r="G1619" s="226">
        <v>254</v>
      </c>
      <c r="H1619" s="239"/>
      <c r="I1619" s="239"/>
    </row>
    <row r="1620" spans="3:9" x14ac:dyDescent="0.4">
      <c r="C1620" s="773"/>
      <c r="D1620" s="227"/>
      <c r="E1620" s="242">
        <v>1615</v>
      </c>
      <c r="F1620" s="246"/>
      <c r="G1620" s="246"/>
      <c r="H1620" s="239"/>
      <c r="I1620" s="239"/>
    </row>
    <row r="1621" spans="3:9" x14ac:dyDescent="0.4">
      <c r="C1621" s="773"/>
      <c r="D1621" s="227"/>
      <c r="E1621" s="242">
        <v>1616</v>
      </c>
      <c r="F1621" s="246"/>
      <c r="G1621" s="246"/>
      <c r="H1621" s="239"/>
      <c r="I1621" s="239"/>
    </row>
    <row r="1622" spans="3:9" x14ac:dyDescent="0.4">
      <c r="C1622" s="773"/>
      <c r="D1622" s="227"/>
      <c r="E1622" s="242">
        <v>1617</v>
      </c>
      <c r="F1622" s="246"/>
      <c r="G1622" s="246"/>
      <c r="H1622" s="239"/>
      <c r="I1622" s="239"/>
    </row>
    <row r="1623" spans="3:9" x14ac:dyDescent="0.4">
      <c r="C1623" s="772" t="s">
        <v>937</v>
      </c>
      <c r="D1623" s="241" t="s">
        <v>845</v>
      </c>
      <c r="E1623" s="244">
        <v>1618</v>
      </c>
      <c r="F1623" s="226">
        <v>9038</v>
      </c>
      <c r="G1623" s="226">
        <v>27</v>
      </c>
      <c r="H1623" s="239"/>
      <c r="I1623" s="239"/>
    </row>
    <row r="1624" spans="3:9" x14ac:dyDescent="0.4">
      <c r="C1624" s="773"/>
      <c r="D1624" s="243" t="s">
        <v>647</v>
      </c>
      <c r="E1624" s="244">
        <v>1619</v>
      </c>
      <c r="F1624" s="226">
        <v>9689</v>
      </c>
      <c r="G1624" s="226">
        <v>17</v>
      </c>
      <c r="H1624" s="239"/>
      <c r="I1624" s="239"/>
    </row>
    <row r="1625" spans="3:9" x14ac:dyDescent="0.4">
      <c r="C1625" s="773"/>
      <c r="D1625" s="245" t="s">
        <v>648</v>
      </c>
      <c r="E1625" s="242">
        <v>1620</v>
      </c>
      <c r="F1625" s="226">
        <v>9508</v>
      </c>
      <c r="G1625" s="226">
        <v>29</v>
      </c>
      <c r="H1625" s="239"/>
      <c r="I1625" s="239"/>
    </row>
    <row r="1626" spans="3:9" x14ac:dyDescent="0.4">
      <c r="C1626" s="773"/>
      <c r="D1626" s="241" t="s">
        <v>846</v>
      </c>
      <c r="E1626" s="242">
        <v>1621</v>
      </c>
      <c r="F1626" s="226">
        <v>9787</v>
      </c>
      <c r="G1626" s="226">
        <v>45</v>
      </c>
      <c r="H1626" s="239"/>
      <c r="I1626" s="239"/>
    </row>
    <row r="1627" spans="3:9" x14ac:dyDescent="0.4">
      <c r="C1627" s="773"/>
      <c r="D1627" s="241" t="s">
        <v>847</v>
      </c>
      <c r="E1627" s="242">
        <v>1622</v>
      </c>
      <c r="F1627" s="226">
        <v>8808</v>
      </c>
      <c r="G1627" s="226">
        <v>46</v>
      </c>
      <c r="H1627" s="239"/>
      <c r="I1627" s="239"/>
    </row>
    <row r="1628" spans="3:9" x14ac:dyDescent="0.4">
      <c r="C1628" s="773"/>
      <c r="D1628" s="241" t="s">
        <v>848</v>
      </c>
      <c r="E1628" s="242">
        <v>1623</v>
      </c>
      <c r="F1628" s="226">
        <v>8667</v>
      </c>
      <c r="G1628" s="226">
        <v>82</v>
      </c>
      <c r="H1628" s="239"/>
      <c r="I1628" s="239"/>
    </row>
    <row r="1629" spans="3:9" x14ac:dyDescent="0.4">
      <c r="C1629" s="773"/>
      <c r="D1629" s="241" t="s">
        <v>849</v>
      </c>
      <c r="E1629" s="242">
        <v>1624</v>
      </c>
      <c r="F1629" s="226">
        <v>8923</v>
      </c>
      <c r="G1629" s="226">
        <v>109</v>
      </c>
      <c r="H1629" s="239"/>
      <c r="I1629" s="239"/>
    </row>
    <row r="1630" spans="3:9" x14ac:dyDescent="0.4">
      <c r="C1630" s="773"/>
      <c r="D1630" s="241" t="s">
        <v>850</v>
      </c>
      <c r="E1630" s="242">
        <v>1625</v>
      </c>
      <c r="F1630" s="226">
        <v>9029</v>
      </c>
      <c r="G1630" s="226">
        <v>78</v>
      </c>
      <c r="H1630" s="239"/>
      <c r="I1630" s="239"/>
    </row>
    <row r="1631" spans="3:9" x14ac:dyDescent="0.4">
      <c r="C1631" s="773"/>
      <c r="D1631" s="241" t="s">
        <v>851</v>
      </c>
      <c r="E1631" s="244">
        <v>1626</v>
      </c>
      <c r="F1631" s="226">
        <v>10343</v>
      </c>
      <c r="G1631" s="226">
        <v>66</v>
      </c>
      <c r="H1631" s="239"/>
      <c r="I1631" s="239"/>
    </row>
    <row r="1632" spans="3:9" x14ac:dyDescent="0.4">
      <c r="C1632" s="773"/>
      <c r="D1632" s="241" t="s">
        <v>852</v>
      </c>
      <c r="E1632" s="244">
        <v>1627</v>
      </c>
      <c r="F1632" s="226">
        <v>10704</v>
      </c>
      <c r="G1632" s="226">
        <v>91</v>
      </c>
      <c r="H1632" s="239"/>
      <c r="I1632" s="239"/>
    </row>
    <row r="1633" spans="3:9" x14ac:dyDescent="0.4">
      <c r="C1633" s="773"/>
      <c r="D1633" s="241" t="s">
        <v>853</v>
      </c>
      <c r="E1633" s="242">
        <v>1628</v>
      </c>
      <c r="F1633" s="226">
        <v>10546</v>
      </c>
      <c r="G1633" s="226">
        <v>89</v>
      </c>
      <c r="H1633" s="239"/>
      <c r="I1633" s="239"/>
    </row>
    <row r="1634" spans="3:9" x14ac:dyDescent="0.4">
      <c r="C1634" s="773"/>
      <c r="D1634" s="241" t="s">
        <v>854</v>
      </c>
      <c r="E1634" s="242">
        <v>1629</v>
      </c>
      <c r="F1634" s="226">
        <v>10083</v>
      </c>
      <c r="G1634" s="226">
        <v>75</v>
      </c>
      <c r="H1634" s="239"/>
      <c r="I1634" s="239"/>
    </row>
    <row r="1635" spans="3:9" x14ac:dyDescent="0.4">
      <c r="C1635" s="773"/>
      <c r="D1635" s="241" t="s">
        <v>855</v>
      </c>
      <c r="E1635" s="242">
        <v>1630</v>
      </c>
      <c r="F1635" s="226">
        <v>8815</v>
      </c>
      <c r="G1635" s="226">
        <v>94</v>
      </c>
      <c r="H1635" s="239"/>
      <c r="I1635" s="239"/>
    </row>
    <row r="1636" spans="3:9" x14ac:dyDescent="0.4">
      <c r="C1636" s="773"/>
      <c r="D1636" s="241" t="s">
        <v>856</v>
      </c>
      <c r="E1636" s="242">
        <v>1631</v>
      </c>
      <c r="F1636" s="226">
        <v>7815</v>
      </c>
      <c r="G1636" s="226">
        <v>99</v>
      </c>
      <c r="H1636" s="239"/>
      <c r="I1636" s="239"/>
    </row>
    <row r="1637" spans="3:9" x14ac:dyDescent="0.4">
      <c r="C1637" s="773"/>
      <c r="D1637" s="241" t="s">
        <v>857</v>
      </c>
      <c r="E1637" s="242">
        <v>1632</v>
      </c>
      <c r="F1637" s="226">
        <v>5542</v>
      </c>
      <c r="G1637" s="226">
        <v>109</v>
      </c>
      <c r="H1637" s="239"/>
      <c r="I1637" s="239"/>
    </row>
    <row r="1638" spans="3:9" x14ac:dyDescent="0.4">
      <c r="C1638" s="773"/>
      <c r="D1638" s="241" t="s">
        <v>858</v>
      </c>
      <c r="E1638" s="242">
        <v>1633</v>
      </c>
      <c r="F1638" s="226">
        <v>3552</v>
      </c>
      <c r="G1638" s="226">
        <v>124</v>
      </c>
      <c r="H1638" s="239"/>
      <c r="I1638" s="239"/>
    </row>
    <row r="1639" spans="3:9" x14ac:dyDescent="0.4">
      <c r="C1639" s="773"/>
      <c r="D1639" s="241" t="s">
        <v>859</v>
      </c>
      <c r="E1639" s="244">
        <v>1634</v>
      </c>
      <c r="F1639" s="226">
        <v>2179</v>
      </c>
      <c r="G1639" s="226">
        <v>178</v>
      </c>
      <c r="H1639" s="239"/>
      <c r="I1639" s="239"/>
    </row>
    <row r="1640" spans="3:9" x14ac:dyDescent="0.4">
      <c r="C1640" s="773"/>
      <c r="D1640" s="227" t="s">
        <v>860</v>
      </c>
      <c r="E1640" s="244">
        <v>1635</v>
      </c>
      <c r="F1640" s="226">
        <v>1839</v>
      </c>
      <c r="G1640" s="226">
        <v>593</v>
      </c>
      <c r="H1640" s="239"/>
      <c r="I1640" s="239"/>
    </row>
    <row r="1641" spans="3:9" x14ac:dyDescent="0.4">
      <c r="C1641" s="773"/>
      <c r="D1641" s="227"/>
      <c r="E1641" s="242">
        <v>1636</v>
      </c>
      <c r="F1641" s="246"/>
      <c r="G1641" s="246"/>
      <c r="H1641" s="239"/>
      <c r="I1641" s="239"/>
    </row>
    <row r="1642" spans="3:9" x14ac:dyDescent="0.4">
      <c r="C1642" s="773"/>
      <c r="D1642" s="227"/>
      <c r="E1642" s="242">
        <v>1637</v>
      </c>
      <c r="F1642" s="246"/>
      <c r="G1642" s="246"/>
      <c r="H1642" s="239"/>
      <c r="I1642" s="239"/>
    </row>
    <row r="1643" spans="3:9" x14ac:dyDescent="0.4">
      <c r="C1643" s="773"/>
      <c r="D1643" s="227"/>
      <c r="E1643" s="242">
        <v>1638</v>
      </c>
      <c r="F1643" s="246"/>
      <c r="G1643" s="246"/>
      <c r="H1643" s="239"/>
      <c r="I1643" s="239"/>
    </row>
    <row r="1644" spans="3:9" x14ac:dyDescent="0.4">
      <c r="C1644" s="772" t="s">
        <v>952</v>
      </c>
      <c r="D1644" s="241" t="s">
        <v>845</v>
      </c>
      <c r="E1644" s="242">
        <v>1639</v>
      </c>
      <c r="F1644" s="226">
        <v>288</v>
      </c>
      <c r="G1644" s="226">
        <v>0</v>
      </c>
      <c r="H1644" s="239"/>
      <c r="I1644" s="239"/>
    </row>
    <row r="1645" spans="3:9" x14ac:dyDescent="0.4">
      <c r="C1645" s="773"/>
      <c r="D1645" s="243" t="s">
        <v>647</v>
      </c>
      <c r="E1645" s="242">
        <v>1640</v>
      </c>
      <c r="F1645" s="226">
        <v>410</v>
      </c>
      <c r="G1645" s="226">
        <v>0</v>
      </c>
      <c r="H1645" s="239"/>
      <c r="I1645" s="239"/>
    </row>
    <row r="1646" spans="3:9" x14ac:dyDescent="0.4">
      <c r="C1646" s="773"/>
      <c r="D1646" s="245" t="s">
        <v>648</v>
      </c>
      <c r="E1646" s="242">
        <v>1641</v>
      </c>
      <c r="F1646" s="226">
        <v>365</v>
      </c>
      <c r="G1646" s="226">
        <v>0</v>
      </c>
      <c r="H1646" s="239"/>
      <c r="I1646" s="239"/>
    </row>
    <row r="1647" spans="3:9" x14ac:dyDescent="0.4">
      <c r="C1647" s="773"/>
      <c r="D1647" s="241" t="s">
        <v>846</v>
      </c>
      <c r="E1647" s="244">
        <v>1642</v>
      </c>
      <c r="F1647" s="226">
        <v>357</v>
      </c>
      <c r="G1647" s="226">
        <v>0</v>
      </c>
      <c r="H1647" s="239"/>
      <c r="I1647" s="239"/>
    </row>
    <row r="1648" spans="3:9" x14ac:dyDescent="0.4">
      <c r="C1648" s="773"/>
      <c r="D1648" s="241" t="s">
        <v>847</v>
      </c>
      <c r="E1648" s="244">
        <v>1643</v>
      </c>
      <c r="F1648" s="226">
        <v>271</v>
      </c>
      <c r="G1648" s="226">
        <v>3</v>
      </c>
      <c r="H1648" s="239"/>
      <c r="I1648" s="239"/>
    </row>
    <row r="1649" spans="3:9" x14ac:dyDescent="0.4">
      <c r="C1649" s="773"/>
      <c r="D1649" s="241" t="s">
        <v>848</v>
      </c>
      <c r="E1649" s="242">
        <v>1644</v>
      </c>
      <c r="F1649" s="226">
        <v>284</v>
      </c>
      <c r="G1649" s="226">
        <v>8</v>
      </c>
      <c r="H1649" s="239"/>
      <c r="I1649" s="239"/>
    </row>
    <row r="1650" spans="3:9" x14ac:dyDescent="0.4">
      <c r="C1650" s="773"/>
      <c r="D1650" s="241" t="s">
        <v>849</v>
      </c>
      <c r="E1650" s="242">
        <v>1645</v>
      </c>
      <c r="F1650" s="226">
        <v>266</v>
      </c>
      <c r="G1650" s="226">
        <v>5</v>
      </c>
      <c r="H1650" s="239"/>
      <c r="I1650" s="239"/>
    </row>
    <row r="1651" spans="3:9" x14ac:dyDescent="0.4">
      <c r="C1651" s="773"/>
      <c r="D1651" s="241" t="s">
        <v>850</v>
      </c>
      <c r="E1651" s="242">
        <v>1646</v>
      </c>
      <c r="F1651" s="226">
        <v>248</v>
      </c>
      <c r="G1651" s="226">
        <v>5</v>
      </c>
      <c r="H1651" s="239"/>
      <c r="I1651" s="239"/>
    </row>
    <row r="1652" spans="3:9" x14ac:dyDescent="0.4">
      <c r="C1652" s="773"/>
      <c r="D1652" s="241" t="s">
        <v>851</v>
      </c>
      <c r="E1652" s="242">
        <v>1647</v>
      </c>
      <c r="F1652" s="226">
        <v>296</v>
      </c>
      <c r="G1652" s="226">
        <v>8</v>
      </c>
      <c r="H1652" s="239"/>
      <c r="I1652" s="239"/>
    </row>
    <row r="1653" spans="3:9" x14ac:dyDescent="0.4">
      <c r="C1653" s="773"/>
      <c r="D1653" s="241" t="s">
        <v>852</v>
      </c>
      <c r="E1653" s="242">
        <v>1648</v>
      </c>
      <c r="F1653" s="226">
        <v>410</v>
      </c>
      <c r="G1653" s="226">
        <v>3</v>
      </c>
      <c r="H1653" s="239"/>
      <c r="I1653" s="239"/>
    </row>
    <row r="1654" spans="3:9" x14ac:dyDescent="0.4">
      <c r="C1654" s="773"/>
      <c r="D1654" s="241" t="s">
        <v>853</v>
      </c>
      <c r="E1654" s="242">
        <v>1649</v>
      </c>
      <c r="F1654" s="226">
        <v>480</v>
      </c>
      <c r="G1654" s="226">
        <v>12</v>
      </c>
      <c r="H1654" s="239"/>
      <c r="I1654" s="239"/>
    </row>
    <row r="1655" spans="3:9" x14ac:dyDescent="0.4">
      <c r="C1655" s="773"/>
      <c r="D1655" s="241" t="s">
        <v>854</v>
      </c>
      <c r="E1655" s="244">
        <v>1650</v>
      </c>
      <c r="F1655" s="226">
        <v>542</v>
      </c>
      <c r="G1655" s="226">
        <v>17</v>
      </c>
      <c r="H1655" s="239"/>
      <c r="I1655" s="239"/>
    </row>
    <row r="1656" spans="3:9" x14ac:dyDescent="0.4">
      <c r="C1656" s="773"/>
      <c r="D1656" s="241" t="s">
        <v>855</v>
      </c>
      <c r="E1656" s="244">
        <v>1651</v>
      </c>
      <c r="F1656" s="226">
        <v>493</v>
      </c>
      <c r="G1656" s="226">
        <v>11</v>
      </c>
      <c r="H1656" s="239"/>
      <c r="I1656" s="239"/>
    </row>
    <row r="1657" spans="3:9" x14ac:dyDescent="0.4">
      <c r="C1657" s="773"/>
      <c r="D1657" s="241" t="s">
        <v>856</v>
      </c>
      <c r="E1657" s="242">
        <v>1652</v>
      </c>
      <c r="F1657" s="226">
        <v>457</v>
      </c>
      <c r="G1657" s="226">
        <v>8</v>
      </c>
      <c r="H1657" s="239"/>
      <c r="I1657" s="239"/>
    </row>
    <row r="1658" spans="3:9" x14ac:dyDescent="0.4">
      <c r="C1658" s="773"/>
      <c r="D1658" s="241" t="s">
        <v>857</v>
      </c>
      <c r="E1658" s="242">
        <v>1653</v>
      </c>
      <c r="F1658" s="226">
        <v>374</v>
      </c>
      <c r="G1658" s="226">
        <v>11</v>
      </c>
      <c r="H1658" s="239"/>
      <c r="I1658" s="239"/>
    </row>
    <row r="1659" spans="3:9" x14ac:dyDescent="0.4">
      <c r="C1659" s="773"/>
      <c r="D1659" s="241" t="s">
        <v>858</v>
      </c>
      <c r="E1659" s="242">
        <v>1654</v>
      </c>
      <c r="F1659" s="226">
        <v>289</v>
      </c>
      <c r="G1659" s="226">
        <v>11</v>
      </c>
      <c r="H1659" s="239"/>
      <c r="I1659" s="239"/>
    </row>
    <row r="1660" spans="3:9" x14ac:dyDescent="0.4">
      <c r="C1660" s="773"/>
      <c r="D1660" s="241" t="s">
        <v>859</v>
      </c>
      <c r="E1660" s="242">
        <v>1655</v>
      </c>
      <c r="F1660" s="226">
        <v>207</v>
      </c>
      <c r="G1660" s="226">
        <v>24</v>
      </c>
      <c r="H1660" s="239"/>
      <c r="I1660" s="239"/>
    </row>
    <row r="1661" spans="3:9" x14ac:dyDescent="0.4">
      <c r="C1661" s="773"/>
      <c r="D1661" s="227" t="s">
        <v>860</v>
      </c>
      <c r="E1661" s="242">
        <v>1656</v>
      </c>
      <c r="F1661" s="226">
        <v>212</v>
      </c>
      <c r="G1661" s="226">
        <v>115</v>
      </c>
      <c r="H1661" s="239"/>
      <c r="I1661" s="239"/>
    </row>
    <row r="1662" spans="3:9" x14ac:dyDescent="0.4">
      <c r="C1662" s="773"/>
      <c r="D1662" s="227"/>
      <c r="E1662" s="242">
        <v>1657</v>
      </c>
      <c r="F1662" s="246"/>
      <c r="G1662" s="246"/>
      <c r="H1662" s="239"/>
      <c r="I1662" s="239"/>
    </row>
    <row r="1663" spans="3:9" x14ac:dyDescent="0.4">
      <c r="C1663" s="773"/>
      <c r="D1663" s="227"/>
      <c r="E1663" s="244">
        <v>1658</v>
      </c>
      <c r="F1663" s="246"/>
      <c r="G1663" s="246"/>
      <c r="H1663" s="239"/>
      <c r="I1663" s="239"/>
    </row>
    <row r="1664" spans="3:9" x14ac:dyDescent="0.4">
      <c r="C1664" s="773"/>
      <c r="D1664" s="227"/>
      <c r="E1664" s="244">
        <v>1659</v>
      </c>
      <c r="F1664" s="246"/>
      <c r="G1664" s="246"/>
      <c r="H1664" s="239"/>
      <c r="I1664" s="239"/>
    </row>
    <row r="1665" spans="3:9" x14ac:dyDescent="0.4">
      <c r="C1665" s="772" t="s">
        <v>938</v>
      </c>
      <c r="D1665" s="241" t="s">
        <v>845</v>
      </c>
      <c r="E1665" s="242">
        <v>1660</v>
      </c>
      <c r="F1665" s="226"/>
      <c r="G1665" s="226"/>
      <c r="H1665" s="239"/>
      <c r="I1665" s="239"/>
    </row>
    <row r="1666" spans="3:9" x14ac:dyDescent="0.4">
      <c r="C1666" s="773"/>
      <c r="D1666" s="243" t="s">
        <v>647</v>
      </c>
      <c r="E1666" s="242">
        <v>1661</v>
      </c>
      <c r="F1666" s="226"/>
      <c r="G1666" s="226"/>
      <c r="H1666" s="239"/>
      <c r="I1666" s="239"/>
    </row>
    <row r="1667" spans="3:9" x14ac:dyDescent="0.4">
      <c r="C1667" s="773"/>
      <c r="D1667" s="245" t="s">
        <v>648</v>
      </c>
      <c r="E1667" s="242">
        <v>1662</v>
      </c>
      <c r="F1667" s="226"/>
      <c r="G1667" s="226"/>
      <c r="H1667" s="239"/>
      <c r="I1667" s="239"/>
    </row>
    <row r="1668" spans="3:9" x14ac:dyDescent="0.4">
      <c r="C1668" s="773"/>
      <c r="D1668" s="241" t="s">
        <v>846</v>
      </c>
      <c r="E1668" s="242">
        <v>1663</v>
      </c>
      <c r="F1668" s="226"/>
      <c r="G1668" s="226"/>
      <c r="H1668" s="239"/>
      <c r="I1668" s="239"/>
    </row>
    <row r="1669" spans="3:9" x14ac:dyDescent="0.4">
      <c r="C1669" s="773"/>
      <c r="D1669" s="241" t="s">
        <v>847</v>
      </c>
      <c r="E1669" s="242">
        <v>1664</v>
      </c>
      <c r="F1669" s="226"/>
      <c r="G1669" s="226"/>
      <c r="H1669" s="239"/>
      <c r="I1669" s="239"/>
    </row>
    <row r="1670" spans="3:9" x14ac:dyDescent="0.4">
      <c r="C1670" s="773"/>
      <c r="D1670" s="241" t="s">
        <v>848</v>
      </c>
      <c r="E1670" s="242">
        <v>1665</v>
      </c>
      <c r="F1670" s="226"/>
      <c r="G1670" s="226"/>
      <c r="H1670" s="239"/>
      <c r="I1670" s="239"/>
    </row>
    <row r="1671" spans="3:9" x14ac:dyDescent="0.4">
      <c r="C1671" s="773"/>
      <c r="D1671" s="241" t="s">
        <v>849</v>
      </c>
      <c r="E1671" s="244">
        <v>1666</v>
      </c>
      <c r="F1671" s="226"/>
      <c r="G1671" s="226"/>
      <c r="H1671" s="239"/>
      <c r="I1671" s="239"/>
    </row>
    <row r="1672" spans="3:9" x14ac:dyDescent="0.4">
      <c r="C1672" s="773"/>
      <c r="D1672" s="241" t="s">
        <v>850</v>
      </c>
      <c r="E1672" s="244">
        <v>1667</v>
      </c>
      <c r="F1672" s="226"/>
      <c r="G1672" s="226"/>
      <c r="H1672" s="239"/>
      <c r="I1672" s="239"/>
    </row>
    <row r="1673" spans="3:9" x14ac:dyDescent="0.4">
      <c r="C1673" s="773"/>
      <c r="D1673" s="241" t="s">
        <v>851</v>
      </c>
      <c r="E1673" s="242">
        <v>1668</v>
      </c>
      <c r="F1673" s="226"/>
      <c r="G1673" s="226"/>
      <c r="H1673" s="239"/>
      <c r="I1673" s="239"/>
    </row>
    <row r="1674" spans="3:9" x14ac:dyDescent="0.4">
      <c r="C1674" s="773"/>
      <c r="D1674" s="241" t="s">
        <v>852</v>
      </c>
      <c r="E1674" s="242">
        <v>1669</v>
      </c>
      <c r="F1674" s="226"/>
      <c r="G1674" s="226"/>
      <c r="H1674" s="239"/>
      <c r="I1674" s="239"/>
    </row>
    <row r="1675" spans="3:9" x14ac:dyDescent="0.4">
      <c r="C1675" s="773"/>
      <c r="D1675" s="241" t="s">
        <v>853</v>
      </c>
      <c r="E1675" s="242">
        <v>1670</v>
      </c>
      <c r="F1675" s="226"/>
      <c r="G1675" s="226"/>
      <c r="H1675" s="239"/>
      <c r="I1675" s="239"/>
    </row>
    <row r="1676" spans="3:9" x14ac:dyDescent="0.4">
      <c r="C1676" s="773"/>
      <c r="D1676" s="241" t="s">
        <v>854</v>
      </c>
      <c r="E1676" s="242">
        <v>1671</v>
      </c>
      <c r="F1676" s="226"/>
      <c r="G1676" s="226"/>
      <c r="H1676" s="239"/>
      <c r="I1676" s="239"/>
    </row>
    <row r="1677" spans="3:9" x14ac:dyDescent="0.4">
      <c r="C1677" s="773"/>
      <c r="D1677" s="241" t="s">
        <v>855</v>
      </c>
      <c r="E1677" s="242">
        <v>1672</v>
      </c>
      <c r="F1677" s="226"/>
      <c r="G1677" s="226"/>
      <c r="H1677" s="239"/>
      <c r="I1677" s="239"/>
    </row>
    <row r="1678" spans="3:9" x14ac:dyDescent="0.4">
      <c r="C1678" s="773"/>
      <c r="D1678" s="241" t="s">
        <v>856</v>
      </c>
      <c r="E1678" s="242">
        <v>1673</v>
      </c>
      <c r="F1678" s="226"/>
      <c r="G1678" s="226"/>
      <c r="H1678" s="239"/>
      <c r="I1678" s="239"/>
    </row>
    <row r="1679" spans="3:9" x14ac:dyDescent="0.4">
      <c r="C1679" s="773"/>
      <c r="D1679" s="241" t="s">
        <v>857</v>
      </c>
      <c r="E1679" s="244">
        <v>1674</v>
      </c>
      <c r="F1679" s="226"/>
      <c r="G1679" s="226"/>
      <c r="H1679" s="239"/>
      <c r="I1679" s="239"/>
    </row>
    <row r="1680" spans="3:9" x14ac:dyDescent="0.4">
      <c r="C1680" s="773"/>
      <c r="D1680" s="241" t="s">
        <v>858</v>
      </c>
      <c r="E1680" s="244">
        <v>1675</v>
      </c>
      <c r="F1680" s="226"/>
      <c r="G1680" s="226"/>
      <c r="H1680" s="239"/>
      <c r="I1680" s="239"/>
    </row>
    <row r="1681" spans="3:9" x14ac:dyDescent="0.4">
      <c r="C1681" s="773"/>
      <c r="D1681" s="241" t="s">
        <v>859</v>
      </c>
      <c r="E1681" s="242">
        <v>1676</v>
      </c>
      <c r="F1681" s="226"/>
      <c r="G1681" s="226"/>
      <c r="H1681" s="239"/>
      <c r="I1681" s="239"/>
    </row>
    <row r="1682" spans="3:9" x14ac:dyDescent="0.4">
      <c r="C1682" s="773"/>
      <c r="D1682" s="227" t="s">
        <v>860</v>
      </c>
      <c r="E1682" s="242">
        <v>1677</v>
      </c>
      <c r="F1682" s="226"/>
      <c r="G1682" s="226"/>
      <c r="H1682" s="239"/>
      <c r="I1682" s="239"/>
    </row>
    <row r="1683" spans="3:9" x14ac:dyDescent="0.4">
      <c r="C1683" s="773"/>
      <c r="D1683" s="227"/>
      <c r="E1683" s="242">
        <v>1678</v>
      </c>
      <c r="F1683" s="246"/>
      <c r="G1683" s="246"/>
      <c r="H1683" s="239"/>
      <c r="I1683" s="239"/>
    </row>
    <row r="1684" spans="3:9" x14ac:dyDescent="0.4">
      <c r="C1684" s="773"/>
      <c r="D1684" s="227"/>
      <c r="E1684" s="242">
        <v>1679</v>
      </c>
      <c r="F1684" s="246"/>
      <c r="G1684" s="246"/>
      <c r="H1684" s="239"/>
      <c r="I1684" s="239"/>
    </row>
    <row r="1685" spans="3:9" x14ac:dyDescent="0.4">
      <c r="C1685" s="773"/>
      <c r="D1685" s="227"/>
      <c r="E1685" s="242">
        <v>1680</v>
      </c>
      <c r="F1685" s="246"/>
      <c r="G1685" s="246"/>
      <c r="H1685" s="239"/>
      <c r="I1685" s="239"/>
    </row>
    <row r="1686" spans="3:9" x14ac:dyDescent="0.4">
      <c r="C1686" s="772" t="s">
        <v>939</v>
      </c>
      <c r="D1686" s="241" t="s">
        <v>845</v>
      </c>
      <c r="E1686" s="242">
        <v>1681</v>
      </c>
      <c r="F1686" s="226">
        <v>285826</v>
      </c>
      <c r="G1686" s="226">
        <v>1627</v>
      </c>
      <c r="H1686" s="239"/>
      <c r="I1686" s="239"/>
    </row>
    <row r="1687" spans="3:9" x14ac:dyDescent="0.4">
      <c r="C1687" s="773"/>
      <c r="D1687" s="243" t="s">
        <v>647</v>
      </c>
      <c r="E1687" s="242">
        <v>1682</v>
      </c>
      <c r="F1687" s="226">
        <v>278316</v>
      </c>
      <c r="G1687" s="226">
        <v>769</v>
      </c>
      <c r="H1687" s="239"/>
      <c r="I1687" s="239"/>
    </row>
    <row r="1688" spans="3:9" x14ac:dyDescent="0.4">
      <c r="C1688" s="773"/>
      <c r="D1688" s="245" t="s">
        <v>648</v>
      </c>
      <c r="E1688" s="242">
        <v>1683</v>
      </c>
      <c r="F1688" s="226">
        <v>254198</v>
      </c>
      <c r="G1688" s="226">
        <v>1259</v>
      </c>
      <c r="H1688" s="239"/>
      <c r="I1688" s="239"/>
    </row>
    <row r="1689" spans="3:9" x14ac:dyDescent="0.4">
      <c r="C1689" s="773"/>
      <c r="D1689" s="241" t="s">
        <v>846</v>
      </c>
      <c r="E1689" s="244">
        <v>1684</v>
      </c>
      <c r="F1689" s="226">
        <v>266496</v>
      </c>
      <c r="G1689" s="226">
        <v>8343</v>
      </c>
      <c r="H1689" s="239"/>
      <c r="I1689" s="239"/>
    </row>
    <row r="1690" spans="3:9" x14ac:dyDescent="0.4">
      <c r="C1690" s="773"/>
      <c r="D1690" s="241" t="s">
        <v>847</v>
      </c>
      <c r="E1690" s="244">
        <v>1685</v>
      </c>
      <c r="F1690" s="226">
        <v>330453</v>
      </c>
      <c r="G1690" s="226">
        <v>12030</v>
      </c>
      <c r="H1690" s="239"/>
      <c r="I1690" s="239"/>
    </row>
    <row r="1691" spans="3:9" x14ac:dyDescent="0.4">
      <c r="C1691" s="773"/>
      <c r="D1691" s="241" t="s">
        <v>848</v>
      </c>
      <c r="E1691" s="242">
        <v>1686</v>
      </c>
      <c r="F1691" s="226">
        <v>360348</v>
      </c>
      <c r="G1691" s="226">
        <v>7966</v>
      </c>
      <c r="H1691" s="239"/>
      <c r="I1691" s="239"/>
    </row>
    <row r="1692" spans="3:9" x14ac:dyDescent="0.4">
      <c r="C1692" s="773"/>
      <c r="D1692" s="241" t="s">
        <v>849</v>
      </c>
      <c r="E1692" s="242">
        <v>1687</v>
      </c>
      <c r="F1692" s="226">
        <v>364289</v>
      </c>
      <c r="G1692" s="226">
        <v>6961</v>
      </c>
      <c r="H1692" s="239"/>
      <c r="I1692" s="239"/>
    </row>
    <row r="1693" spans="3:9" x14ac:dyDescent="0.4">
      <c r="C1693" s="773"/>
      <c r="D1693" s="241" t="s">
        <v>850</v>
      </c>
      <c r="E1693" s="242">
        <v>1688</v>
      </c>
      <c r="F1693" s="226">
        <v>321250</v>
      </c>
      <c r="G1693" s="226">
        <v>6157</v>
      </c>
      <c r="H1693" s="239"/>
      <c r="I1693" s="239"/>
    </row>
    <row r="1694" spans="3:9" x14ac:dyDescent="0.4">
      <c r="C1694" s="773"/>
      <c r="D1694" s="241" t="s">
        <v>851</v>
      </c>
      <c r="E1694" s="242">
        <v>1689</v>
      </c>
      <c r="F1694" s="226">
        <v>309638</v>
      </c>
      <c r="G1694" s="226">
        <v>6255</v>
      </c>
      <c r="H1694" s="239"/>
      <c r="I1694" s="239"/>
    </row>
    <row r="1695" spans="3:9" x14ac:dyDescent="0.4">
      <c r="C1695" s="773"/>
      <c r="D1695" s="241" t="s">
        <v>852</v>
      </c>
      <c r="E1695" s="242">
        <v>1690</v>
      </c>
      <c r="F1695" s="226">
        <v>303946</v>
      </c>
      <c r="G1695" s="226">
        <v>6637</v>
      </c>
      <c r="H1695" s="239"/>
      <c r="I1695" s="239"/>
    </row>
    <row r="1696" spans="3:9" x14ac:dyDescent="0.4">
      <c r="C1696" s="773"/>
      <c r="D1696" s="241" t="s">
        <v>853</v>
      </c>
      <c r="E1696" s="242">
        <v>1691</v>
      </c>
      <c r="F1696" s="226">
        <v>277381</v>
      </c>
      <c r="G1696" s="226">
        <v>6531</v>
      </c>
      <c r="H1696" s="239"/>
      <c r="I1696" s="239"/>
    </row>
    <row r="1697" spans="3:9" x14ac:dyDescent="0.4">
      <c r="C1697" s="773"/>
      <c r="D1697" s="241" t="s">
        <v>854</v>
      </c>
      <c r="E1697" s="244">
        <v>1692</v>
      </c>
      <c r="F1697" s="226">
        <v>254358</v>
      </c>
      <c r="G1697" s="226">
        <v>6159</v>
      </c>
      <c r="H1697" s="239"/>
      <c r="I1697" s="239"/>
    </row>
    <row r="1698" spans="3:9" x14ac:dyDescent="0.4">
      <c r="C1698" s="773"/>
      <c r="D1698" s="241" t="s">
        <v>855</v>
      </c>
      <c r="E1698" s="244">
        <v>1693</v>
      </c>
      <c r="F1698" s="226">
        <v>219833</v>
      </c>
      <c r="G1698" s="226">
        <v>5112</v>
      </c>
      <c r="H1698" s="239"/>
      <c r="I1698" s="239"/>
    </row>
    <row r="1699" spans="3:9" x14ac:dyDescent="0.4">
      <c r="C1699" s="773"/>
      <c r="D1699" s="241" t="s">
        <v>856</v>
      </c>
      <c r="E1699" s="242">
        <v>1694</v>
      </c>
      <c r="F1699" s="226">
        <v>191736</v>
      </c>
      <c r="G1699" s="226">
        <v>4867</v>
      </c>
      <c r="H1699" s="239"/>
      <c r="I1699" s="239"/>
    </row>
    <row r="1700" spans="3:9" x14ac:dyDescent="0.4">
      <c r="C1700" s="773"/>
      <c r="D1700" s="241" t="s">
        <v>857</v>
      </c>
      <c r="E1700" s="242">
        <v>1695</v>
      </c>
      <c r="F1700" s="226">
        <v>140081</v>
      </c>
      <c r="G1700" s="226">
        <v>4541</v>
      </c>
      <c r="H1700" s="239"/>
      <c r="I1700" s="239"/>
    </row>
    <row r="1701" spans="3:9" x14ac:dyDescent="0.4">
      <c r="C1701" s="773"/>
      <c r="D1701" s="241" t="s">
        <v>858</v>
      </c>
      <c r="E1701" s="242">
        <v>1696</v>
      </c>
      <c r="F1701" s="226">
        <v>105075</v>
      </c>
      <c r="G1701" s="226">
        <v>5364</v>
      </c>
      <c r="H1701" s="239"/>
      <c r="I1701" s="239"/>
    </row>
    <row r="1702" spans="3:9" x14ac:dyDescent="0.4">
      <c r="C1702" s="773"/>
      <c r="D1702" s="241" t="s">
        <v>859</v>
      </c>
      <c r="E1702" s="242">
        <v>1697</v>
      </c>
      <c r="F1702" s="226">
        <v>74235</v>
      </c>
      <c r="G1702" s="226">
        <v>7624</v>
      </c>
      <c r="H1702" s="239"/>
      <c r="I1702" s="239"/>
    </row>
    <row r="1703" spans="3:9" x14ac:dyDescent="0.4">
      <c r="C1703" s="773"/>
      <c r="D1703" s="227" t="s">
        <v>860</v>
      </c>
      <c r="E1703" s="242">
        <v>1698</v>
      </c>
      <c r="F1703" s="226">
        <v>65204</v>
      </c>
      <c r="G1703" s="226">
        <v>23191</v>
      </c>
      <c r="H1703" s="239"/>
      <c r="I1703" s="239"/>
    </row>
    <row r="1704" spans="3:9" x14ac:dyDescent="0.4">
      <c r="C1704" s="773"/>
      <c r="D1704" s="247"/>
      <c r="E1704" s="242">
        <v>1699</v>
      </c>
      <c r="F1704" s="226"/>
      <c r="G1704" s="226"/>
      <c r="H1704" s="239"/>
      <c r="I1704" s="239"/>
    </row>
    <row r="1705" spans="3:9" x14ac:dyDescent="0.4">
      <c r="C1705" s="773"/>
      <c r="D1705" s="227"/>
      <c r="E1705" s="242">
        <v>1700</v>
      </c>
      <c r="F1705" s="246"/>
      <c r="G1705" s="246"/>
      <c r="H1705" s="239"/>
      <c r="I1705" s="239"/>
    </row>
    <row r="1706" spans="3:9" x14ac:dyDescent="0.4">
      <c r="C1706" s="773"/>
      <c r="D1706" s="227"/>
      <c r="E1706" s="242">
        <v>1701</v>
      </c>
      <c r="F1706" s="246"/>
      <c r="G1706" s="246"/>
      <c r="H1706" s="239"/>
      <c r="I1706" s="239"/>
    </row>
  </sheetData>
  <sheetProtection sheet="1"/>
  <mergeCells count="82">
    <mergeCell ref="A1:M1"/>
    <mergeCell ref="C6:C26"/>
    <mergeCell ref="C27:C47"/>
    <mergeCell ref="C48:C68"/>
    <mergeCell ref="C153:C173"/>
    <mergeCell ref="C174:C194"/>
    <mergeCell ref="C195:C215"/>
    <mergeCell ref="C216:C236"/>
    <mergeCell ref="C69:C89"/>
    <mergeCell ref="C90:C110"/>
    <mergeCell ref="C111:C131"/>
    <mergeCell ref="C132:C152"/>
    <mergeCell ref="C321:C341"/>
    <mergeCell ref="C342:C362"/>
    <mergeCell ref="C363:C383"/>
    <mergeCell ref="C384:C404"/>
    <mergeCell ref="C237:C257"/>
    <mergeCell ref="C258:C278"/>
    <mergeCell ref="C279:C299"/>
    <mergeCell ref="C300:C320"/>
    <mergeCell ref="C489:C509"/>
    <mergeCell ref="C510:C530"/>
    <mergeCell ref="C531:C551"/>
    <mergeCell ref="C552:C572"/>
    <mergeCell ref="C405:C425"/>
    <mergeCell ref="C426:C446"/>
    <mergeCell ref="C447:C467"/>
    <mergeCell ref="C468:C488"/>
    <mergeCell ref="C657:C677"/>
    <mergeCell ref="C678:C698"/>
    <mergeCell ref="C699:C719"/>
    <mergeCell ref="C720:C740"/>
    <mergeCell ref="C573:C593"/>
    <mergeCell ref="C594:C614"/>
    <mergeCell ref="C615:C635"/>
    <mergeCell ref="C636:C656"/>
    <mergeCell ref="C825:C845"/>
    <mergeCell ref="C846:C866"/>
    <mergeCell ref="C867:C887"/>
    <mergeCell ref="C888:C908"/>
    <mergeCell ref="C741:C761"/>
    <mergeCell ref="C762:C782"/>
    <mergeCell ref="C783:C803"/>
    <mergeCell ref="C804:C824"/>
    <mergeCell ref="C993:C1013"/>
    <mergeCell ref="C1014:C1034"/>
    <mergeCell ref="C1035:C1055"/>
    <mergeCell ref="C1056:C1076"/>
    <mergeCell ref="C909:C929"/>
    <mergeCell ref="C930:C950"/>
    <mergeCell ref="C951:C971"/>
    <mergeCell ref="C972:C992"/>
    <mergeCell ref="C1161:C1181"/>
    <mergeCell ref="C1182:C1202"/>
    <mergeCell ref="C1203:C1223"/>
    <mergeCell ref="C1224:C1244"/>
    <mergeCell ref="C1077:C1097"/>
    <mergeCell ref="C1098:C1118"/>
    <mergeCell ref="C1119:C1139"/>
    <mergeCell ref="C1140:C1160"/>
    <mergeCell ref="C1329:C1349"/>
    <mergeCell ref="C1350:C1370"/>
    <mergeCell ref="C1371:C1391"/>
    <mergeCell ref="C1392:C1412"/>
    <mergeCell ref="C1245:C1265"/>
    <mergeCell ref="C1266:C1286"/>
    <mergeCell ref="C1287:C1307"/>
    <mergeCell ref="C1308:C1328"/>
    <mergeCell ref="C1497:C1517"/>
    <mergeCell ref="C1518:C1538"/>
    <mergeCell ref="C1539:C1559"/>
    <mergeCell ref="C1560:C1580"/>
    <mergeCell ref="C1413:C1433"/>
    <mergeCell ref="C1434:C1454"/>
    <mergeCell ref="C1455:C1475"/>
    <mergeCell ref="C1476:C1496"/>
    <mergeCell ref="C1665:C1685"/>
    <mergeCell ref="C1686:C1706"/>
    <mergeCell ref="C1581:C1601"/>
    <mergeCell ref="C1602:C1622"/>
    <mergeCell ref="C1623:C1643"/>
    <mergeCell ref="C1644:C1664"/>
  </mergeCells>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pageSetUpPr autoPageBreaks="0"/>
  </sheetPr>
  <dimension ref="A1:AJ185"/>
  <sheetViews>
    <sheetView workbookViewId="0">
      <pane xSplit="2" ySplit="4" topLeftCell="C5" activePane="bottomRight" state="frozen"/>
      <selection sqref="A1:M1"/>
      <selection pane="topRight" sqref="A1:M1"/>
      <selection pane="bottomLeft" sqref="A1:M1"/>
      <selection pane="bottomRight" sqref="A1:M1"/>
    </sheetView>
  </sheetViews>
  <sheetFormatPr defaultColWidth="9.1328125" defaultRowHeight="10.5" x14ac:dyDescent="0.35"/>
  <cols>
    <col min="1" max="1" width="2.3984375" style="251" bestFit="1" customWidth="1"/>
    <col min="2" max="2" width="15.59765625" style="253" customWidth="1"/>
    <col min="3" max="9" width="8.265625" style="252" customWidth="1"/>
    <col min="10" max="33" width="8.265625" style="253" customWidth="1"/>
    <col min="34" max="34" width="9.1328125" style="253"/>
    <col min="35" max="35" width="16" style="253" customWidth="1"/>
    <col min="36" max="16384" width="9.1328125" style="253"/>
  </cols>
  <sheetData>
    <row r="1" spans="1:35" ht="23.25" x14ac:dyDescent="0.35">
      <c r="B1" s="627" t="s">
        <v>4108</v>
      </c>
      <c r="C1" s="627"/>
      <c r="D1" s="627"/>
      <c r="E1" s="627"/>
      <c r="F1" s="627"/>
      <c r="AI1" s="609"/>
    </row>
    <row r="2" spans="1:35" ht="35.25" customHeight="1" x14ac:dyDescent="0.35">
      <c r="C2" s="628"/>
      <c r="D2" s="628"/>
      <c r="E2" s="628"/>
      <c r="F2" s="628"/>
      <c r="G2" s="628"/>
      <c r="H2" s="628"/>
      <c r="I2" s="628"/>
      <c r="J2" s="628"/>
      <c r="K2" s="628"/>
      <c r="L2" s="628"/>
      <c r="AI2" s="609"/>
    </row>
    <row r="3" spans="1:35" customFormat="1" ht="12.75" x14ac:dyDescent="0.35">
      <c r="AI3" s="609"/>
    </row>
    <row r="4" spans="1:35" ht="20.65" x14ac:dyDescent="0.35">
      <c r="B4" s="305" t="s">
        <v>4130</v>
      </c>
      <c r="C4"/>
      <c r="D4"/>
      <c r="E4"/>
      <c r="F4"/>
      <c r="G4"/>
      <c r="H4"/>
      <c r="I4"/>
      <c r="J4"/>
      <c r="K4"/>
      <c r="L4"/>
      <c r="M4"/>
      <c r="N4"/>
      <c r="O4"/>
      <c r="P4"/>
      <c r="Q4"/>
      <c r="R4"/>
      <c r="S4"/>
      <c r="T4"/>
      <c r="U4"/>
      <c r="V4"/>
      <c r="W4"/>
      <c r="X4"/>
      <c r="Y4"/>
      <c r="Z4"/>
      <c r="AA4"/>
      <c r="AB4"/>
      <c r="AC4"/>
      <c r="AD4"/>
      <c r="AE4"/>
      <c r="AF4"/>
      <c r="AG4"/>
      <c r="AI4" s="609"/>
    </row>
    <row r="5" spans="1:35" s="308" customFormat="1" ht="18.75" x14ac:dyDescent="0.3">
      <c r="A5" s="265"/>
      <c r="B5" s="307"/>
      <c r="C5" s="306" t="s">
        <v>2009</v>
      </c>
      <c r="D5" s="306" t="s">
        <v>2012</v>
      </c>
      <c r="E5" s="306" t="s">
        <v>2013</v>
      </c>
      <c r="F5" s="306" t="s">
        <v>2014</v>
      </c>
      <c r="G5" s="306" t="s">
        <v>1583</v>
      </c>
      <c r="H5" s="306" t="s">
        <v>2017</v>
      </c>
      <c r="I5" s="306" t="s">
        <v>2021</v>
      </c>
      <c r="J5" s="306" t="s">
        <v>1165</v>
      </c>
      <c r="K5" s="306" t="s">
        <v>2023</v>
      </c>
      <c r="L5" s="306" t="s">
        <v>2027</v>
      </c>
      <c r="M5" s="306" t="s">
        <v>2031</v>
      </c>
      <c r="N5" s="306" t="s">
        <v>2032</v>
      </c>
      <c r="O5" s="306" t="s">
        <v>2034</v>
      </c>
      <c r="P5" s="306" t="s">
        <v>2035</v>
      </c>
      <c r="Q5" s="306" t="s">
        <v>2039</v>
      </c>
      <c r="R5" s="306" t="s">
        <v>1218</v>
      </c>
      <c r="S5" s="306" t="s">
        <v>2041</v>
      </c>
      <c r="T5" s="306" t="s">
        <v>1222</v>
      </c>
      <c r="U5" s="306" t="s">
        <v>2042</v>
      </c>
      <c r="V5" s="306" t="s">
        <v>2045</v>
      </c>
      <c r="W5" s="306" t="s">
        <v>2046</v>
      </c>
      <c r="X5" s="306" t="s">
        <v>2047</v>
      </c>
      <c r="Y5" s="306" t="s">
        <v>2048</v>
      </c>
      <c r="Z5" s="306" t="s">
        <v>2051</v>
      </c>
      <c r="AA5" s="306" t="s">
        <v>2053</v>
      </c>
      <c r="AB5" s="306" t="s">
        <v>2057</v>
      </c>
      <c r="AC5" s="306" t="s">
        <v>2063</v>
      </c>
      <c r="AD5" s="306" t="s">
        <v>546</v>
      </c>
      <c r="AE5" s="306" t="s">
        <v>2064</v>
      </c>
      <c r="AF5" s="306" t="s">
        <v>2065</v>
      </c>
      <c r="AG5" s="306" t="s">
        <v>2066</v>
      </c>
      <c r="AI5" s="610" t="s">
        <v>2009</v>
      </c>
    </row>
    <row r="6" spans="1:35" x14ac:dyDescent="0.35">
      <c r="A6" s="265">
        <v>1</v>
      </c>
      <c r="B6" s="254" t="s">
        <v>646</v>
      </c>
      <c r="C6" s="629">
        <v>0.95705726196628493</v>
      </c>
      <c r="D6" s="629">
        <v>0.91896560896262214</v>
      </c>
      <c r="E6" s="629">
        <v>0.92509299701802916</v>
      </c>
      <c r="F6" s="629">
        <v>0.97840729852387631</v>
      </c>
      <c r="G6" s="629">
        <v>0.98823871438906408</v>
      </c>
      <c r="H6" s="629">
        <v>0.98846296716002724</v>
      </c>
      <c r="I6" s="629">
        <v>0.94548477025086453</v>
      </c>
      <c r="J6" s="629">
        <v>0.9683465215365582</v>
      </c>
      <c r="K6" s="629">
        <v>0.94380294060838299</v>
      </c>
      <c r="L6" s="629">
        <v>0.99167033891306522</v>
      </c>
      <c r="M6" s="629">
        <v>0.96300596226814716</v>
      </c>
      <c r="N6" s="629">
        <v>0.99045016552864229</v>
      </c>
      <c r="O6" s="629">
        <v>0.94901123859870429</v>
      </c>
      <c r="P6" s="629">
        <v>0.9630943127195466</v>
      </c>
      <c r="Q6" s="629">
        <v>0.94548690941067437</v>
      </c>
      <c r="R6" s="629">
        <v>0.95628822975751415</v>
      </c>
      <c r="S6" s="629">
        <v>0.97400092011219996</v>
      </c>
      <c r="T6" s="629">
        <v>0.91338082297993672</v>
      </c>
      <c r="U6" s="629">
        <v>0.98591456672060529</v>
      </c>
      <c r="V6" s="629">
        <v>0.9512549631715278</v>
      </c>
      <c r="W6" s="629">
        <v>0.94476958975547676</v>
      </c>
      <c r="X6" s="629">
        <v>0.95478544869603932</v>
      </c>
      <c r="Y6" s="629">
        <v>0.93683431167857378</v>
      </c>
      <c r="Z6" s="629">
        <v>0.93287877508397377</v>
      </c>
      <c r="AA6" s="629">
        <v>0.94180755876897082</v>
      </c>
      <c r="AB6" s="629">
        <v>0.92120790993103574</v>
      </c>
      <c r="AC6" s="629">
        <v>0.94262251844910427</v>
      </c>
      <c r="AD6" s="629">
        <v>0.99871550750468696</v>
      </c>
      <c r="AE6" s="629">
        <v>1.0227534610978513</v>
      </c>
      <c r="AF6" s="629">
        <v>0.92677619911818399</v>
      </c>
      <c r="AG6" s="629">
        <v>0.96186327865484667</v>
      </c>
      <c r="AI6" s="610" t="s">
        <v>2012</v>
      </c>
    </row>
    <row r="7" spans="1:35" x14ac:dyDescent="0.35">
      <c r="A7" s="255">
        <v>2</v>
      </c>
      <c r="B7" s="254" t="s">
        <v>647</v>
      </c>
      <c r="C7" s="629">
        <v>0.99548299984913891</v>
      </c>
      <c r="D7" s="629">
        <v>1.0236855385550889</v>
      </c>
      <c r="E7" s="629">
        <v>1.0320634268302189</v>
      </c>
      <c r="F7" s="629">
        <v>0.99173358020420266</v>
      </c>
      <c r="G7" s="629">
        <v>0.9959688178647903</v>
      </c>
      <c r="H7" s="629">
        <v>1.0077684228366595</v>
      </c>
      <c r="I7" s="629">
        <v>0.96079523530280353</v>
      </c>
      <c r="J7" s="629">
        <v>0.98109759806614039</v>
      </c>
      <c r="K7" s="629">
        <v>0.99783845070246635</v>
      </c>
      <c r="L7" s="629">
        <v>0.98115186331392701</v>
      </c>
      <c r="M7" s="629">
        <v>0.98964003510688048</v>
      </c>
      <c r="N7" s="629">
        <v>1.0067747454672067</v>
      </c>
      <c r="O7" s="629">
        <v>0.99050941949719673</v>
      </c>
      <c r="P7" s="629">
        <v>0.9971309275760708</v>
      </c>
      <c r="Q7" s="629">
        <v>1.0233772221065356</v>
      </c>
      <c r="R7" s="629">
        <v>0.94007413143184881</v>
      </c>
      <c r="S7" s="629">
        <v>0.99356514981755173</v>
      </c>
      <c r="T7" s="629">
        <v>0.85989006947356672</v>
      </c>
      <c r="U7" s="629">
        <v>1.0063402534079693</v>
      </c>
      <c r="V7" s="629">
        <v>1.0086266198520613</v>
      </c>
      <c r="W7" s="629">
        <v>0.98395974229967609</v>
      </c>
      <c r="X7" s="629">
        <v>0.95779614035966054</v>
      </c>
      <c r="Y7" s="629">
        <v>1.0016618376572806</v>
      </c>
      <c r="Z7" s="629">
        <v>1.0424268643018268</v>
      </c>
      <c r="AA7" s="629">
        <v>0.93323493217535447</v>
      </c>
      <c r="AB7" s="629">
        <v>0.94967564754614464</v>
      </c>
      <c r="AC7" s="629">
        <v>0.99598092341892042</v>
      </c>
      <c r="AD7" s="629">
        <v>0.98547235821779156</v>
      </c>
      <c r="AE7" s="629">
        <v>1.0056447896949758</v>
      </c>
      <c r="AF7" s="629">
        <v>0.91392150892646495</v>
      </c>
      <c r="AG7" s="629">
        <v>1.0073488897434344</v>
      </c>
      <c r="AI7" s="610" t="s">
        <v>2013</v>
      </c>
    </row>
    <row r="8" spans="1:35" x14ac:dyDescent="0.35">
      <c r="A8" s="255">
        <v>3</v>
      </c>
      <c r="B8" s="254" t="s">
        <v>648</v>
      </c>
      <c r="C8" s="629">
        <v>0.99848855589563212</v>
      </c>
      <c r="D8" s="629">
        <v>1.0065717465123485</v>
      </c>
      <c r="E8" s="629">
        <v>1.0228471319090626</v>
      </c>
      <c r="F8" s="629">
        <v>0.99417889989892894</v>
      </c>
      <c r="G8" s="629">
        <v>0.98257493951242125</v>
      </c>
      <c r="H8" s="629">
        <v>0.99019885067837987</v>
      </c>
      <c r="I8" s="629">
        <v>0.96068805887348607</v>
      </c>
      <c r="J8" s="629">
        <v>0.98562874897190045</v>
      </c>
      <c r="K8" s="629">
        <v>0.99174499835479724</v>
      </c>
      <c r="L8" s="629">
        <v>0.98580041891427916</v>
      </c>
      <c r="M8" s="629">
        <v>0.98317922972178007</v>
      </c>
      <c r="N8" s="629">
        <v>0.98975242905953864</v>
      </c>
      <c r="O8" s="629">
        <v>0.98558349520361943</v>
      </c>
      <c r="P8" s="629">
        <v>0.99333082688819474</v>
      </c>
      <c r="Q8" s="629">
        <v>1.001349868191389</v>
      </c>
      <c r="R8" s="629">
        <v>0.93704631449884745</v>
      </c>
      <c r="S8" s="629">
        <v>0.99125499836790021</v>
      </c>
      <c r="T8" s="629">
        <v>0.85098073181410427</v>
      </c>
      <c r="U8" s="629">
        <v>0.99206625255558789</v>
      </c>
      <c r="V8" s="629">
        <v>1.0022408770741955</v>
      </c>
      <c r="W8" s="629">
        <v>0.98034462177932791</v>
      </c>
      <c r="X8" s="629">
        <v>0.95320455610615706</v>
      </c>
      <c r="Y8" s="629">
        <v>0.98277188517115455</v>
      </c>
      <c r="Z8" s="629">
        <v>1.0160908567674805</v>
      </c>
      <c r="AA8" s="629">
        <v>0.93936383670003365</v>
      </c>
      <c r="AB8" s="629">
        <v>0.95032040376572335</v>
      </c>
      <c r="AC8" s="629">
        <v>0.99082430805546262</v>
      </c>
      <c r="AD8" s="629">
        <v>0.96726696284778324</v>
      </c>
      <c r="AE8" s="629">
        <v>0.97792054980061183</v>
      </c>
      <c r="AF8" s="629">
        <v>0.91281448066152859</v>
      </c>
      <c r="AG8" s="629">
        <v>1.0022652317889325</v>
      </c>
      <c r="AI8" s="610" t="s">
        <v>2014</v>
      </c>
    </row>
    <row r="9" spans="1:35" x14ac:dyDescent="0.35">
      <c r="A9" s="265">
        <v>4</v>
      </c>
      <c r="B9" s="254" t="s">
        <v>649</v>
      </c>
      <c r="C9" s="629">
        <v>1.002131071345042</v>
      </c>
      <c r="D9" s="629">
        <v>0.99682506152019079</v>
      </c>
      <c r="E9" s="629">
        <v>1.0294183392149021</v>
      </c>
      <c r="F9" s="629">
        <v>1.0082697628314623</v>
      </c>
      <c r="G9" s="629">
        <v>0.97539471254010068</v>
      </c>
      <c r="H9" s="629">
        <v>0.98933257620822423</v>
      </c>
      <c r="I9" s="629">
        <v>0.99250336892524615</v>
      </c>
      <c r="J9" s="629">
        <v>0.98658547926374063</v>
      </c>
      <c r="K9" s="629">
        <v>0.99636075125582702</v>
      </c>
      <c r="L9" s="629">
        <v>1.0038609273699508</v>
      </c>
      <c r="M9" s="629">
        <v>0.98596949791200816</v>
      </c>
      <c r="N9" s="629">
        <v>0.99127251487110135</v>
      </c>
      <c r="O9" s="629">
        <v>0.99255092697848424</v>
      </c>
      <c r="P9" s="629">
        <v>0.99861053112572529</v>
      </c>
      <c r="Q9" s="629">
        <v>1.0111221641750852</v>
      </c>
      <c r="R9" s="629">
        <v>0.97657529596836512</v>
      </c>
      <c r="S9" s="629">
        <v>0.99519525761625527</v>
      </c>
      <c r="T9" s="629">
        <v>1.0952940305850956</v>
      </c>
      <c r="U9" s="629">
        <v>0.98620350123150613</v>
      </c>
      <c r="V9" s="629">
        <v>1.0507258606122638</v>
      </c>
      <c r="W9" s="629">
        <v>0.99190111931162217</v>
      </c>
      <c r="X9" s="629">
        <v>0.97167576714015413</v>
      </c>
      <c r="Y9" s="629">
        <v>0.97488659487313056</v>
      </c>
      <c r="Z9" s="629">
        <v>1.0034234631864336</v>
      </c>
      <c r="AA9" s="629">
        <v>0.95706420250683288</v>
      </c>
      <c r="AB9" s="629">
        <v>0.97966673221422262</v>
      </c>
      <c r="AC9" s="629">
        <v>1.0233563971955464</v>
      </c>
      <c r="AD9" s="629">
        <v>0.96945035767914045</v>
      </c>
      <c r="AE9" s="629">
        <v>0.97512905103420444</v>
      </c>
      <c r="AF9" s="629">
        <v>0.93758041809905002</v>
      </c>
      <c r="AG9" s="629">
        <v>0.99403865837375049</v>
      </c>
      <c r="AI9" s="610" t="s">
        <v>1583</v>
      </c>
    </row>
    <row r="10" spans="1:35" x14ac:dyDescent="0.35">
      <c r="A10" s="255">
        <v>5</v>
      </c>
      <c r="B10" s="254" t="s">
        <v>650</v>
      </c>
      <c r="C10" s="629">
        <v>1.0069699750263026</v>
      </c>
      <c r="D10" s="629">
        <v>0.96042821274229051</v>
      </c>
      <c r="E10" s="629">
        <v>1.0216087995396466</v>
      </c>
      <c r="F10" s="629">
        <v>1.0333471468645739</v>
      </c>
      <c r="G10" s="629">
        <v>0.98213099515969304</v>
      </c>
      <c r="H10" s="629">
        <v>0.99486528532738883</v>
      </c>
      <c r="I10" s="629">
        <v>1.1089668941162081</v>
      </c>
      <c r="J10" s="629">
        <v>0.99115582647579303</v>
      </c>
      <c r="K10" s="629">
        <v>1.0607228238865227</v>
      </c>
      <c r="L10" s="629">
        <v>1.0588386411928337</v>
      </c>
      <c r="M10" s="629">
        <v>1.0041582589872167</v>
      </c>
      <c r="N10" s="629">
        <v>1.0025379014394762</v>
      </c>
      <c r="O10" s="629">
        <v>0.99953003167250465</v>
      </c>
      <c r="P10" s="629">
        <v>0.98660124437065588</v>
      </c>
      <c r="Q10" s="629">
        <v>0.98844803605015485</v>
      </c>
      <c r="R10" s="629">
        <v>1.1450272384422029</v>
      </c>
      <c r="S10" s="629">
        <v>0.98934035473555304</v>
      </c>
      <c r="T10" s="629">
        <v>1.3832367138037429</v>
      </c>
      <c r="U10" s="629">
        <v>1.0021531033551494</v>
      </c>
      <c r="V10" s="629">
        <v>1.1090818851222572</v>
      </c>
      <c r="W10" s="629">
        <v>1.037697384138758</v>
      </c>
      <c r="X10" s="629">
        <v>1.1116418923642351</v>
      </c>
      <c r="Y10" s="629">
        <v>0.94852603621377085</v>
      </c>
      <c r="Z10" s="629">
        <v>0.9644914520730864</v>
      </c>
      <c r="AA10" s="629">
        <v>1.1729452542549805</v>
      </c>
      <c r="AB10" s="629">
        <v>1.1558641629294086</v>
      </c>
      <c r="AC10" s="629">
        <v>1.0702519418318108</v>
      </c>
      <c r="AD10" s="629">
        <v>1.0055854015955092</v>
      </c>
      <c r="AE10" s="629">
        <v>0.99929265639197395</v>
      </c>
      <c r="AF10" s="629">
        <v>1.1631864741392266</v>
      </c>
      <c r="AG10" s="629">
        <v>0.97248428934271813</v>
      </c>
      <c r="AI10" s="610" t="s">
        <v>2017</v>
      </c>
    </row>
    <row r="11" spans="1:35" x14ac:dyDescent="0.35">
      <c r="A11" s="255">
        <v>6</v>
      </c>
      <c r="B11" s="254" t="s">
        <v>651</v>
      </c>
      <c r="C11" s="629">
        <v>0.99131338337309216</v>
      </c>
      <c r="D11" s="629">
        <v>0.9422877920468461</v>
      </c>
      <c r="E11" s="629">
        <v>0.98252398326707469</v>
      </c>
      <c r="F11" s="629">
        <v>1.0143188277643522</v>
      </c>
      <c r="G11" s="629">
        <v>1.0199239203731947</v>
      </c>
      <c r="H11" s="629">
        <v>1.0173990982297221</v>
      </c>
      <c r="I11" s="629">
        <v>1.0493516663882774</v>
      </c>
      <c r="J11" s="629">
        <v>1.0017965653384451</v>
      </c>
      <c r="K11" s="629">
        <v>1.0270542301593979</v>
      </c>
      <c r="L11" s="629">
        <v>1.0454948303501892</v>
      </c>
      <c r="M11" s="629">
        <v>1.0275950322133947</v>
      </c>
      <c r="N11" s="629">
        <v>1.0245452085487812</v>
      </c>
      <c r="O11" s="629">
        <v>1.0049153840287006</v>
      </c>
      <c r="P11" s="629">
        <v>0.99183908669144794</v>
      </c>
      <c r="Q11" s="629">
        <v>0.97386078416319311</v>
      </c>
      <c r="R11" s="629">
        <v>1.075435472810212</v>
      </c>
      <c r="S11" s="629">
        <v>1.0063405961245735</v>
      </c>
      <c r="T11" s="629">
        <v>1.0419016006212807</v>
      </c>
      <c r="U11" s="629">
        <v>1.0281405974474929</v>
      </c>
      <c r="V11" s="629">
        <v>0.97035986533148511</v>
      </c>
      <c r="W11" s="629">
        <v>1.0244769050042555</v>
      </c>
      <c r="X11" s="629">
        <v>1.0747267649442678</v>
      </c>
      <c r="Y11" s="629">
        <v>0.96367817481981488</v>
      </c>
      <c r="Z11" s="629">
        <v>0.94202682052856723</v>
      </c>
      <c r="AA11" s="629">
        <v>1.1434246122913561</v>
      </c>
      <c r="AB11" s="629">
        <v>1.081222694134905</v>
      </c>
      <c r="AC11" s="629">
        <v>0.98940172494136869</v>
      </c>
      <c r="AD11" s="629">
        <v>1.0268046136464268</v>
      </c>
      <c r="AE11" s="629">
        <v>1.0565085095298226</v>
      </c>
      <c r="AF11" s="629">
        <v>1.1799143666379903</v>
      </c>
      <c r="AG11" s="629">
        <v>0.99241362289954926</v>
      </c>
      <c r="AI11" s="610" t="s">
        <v>2021</v>
      </c>
    </row>
    <row r="12" spans="1:35" x14ac:dyDescent="0.35">
      <c r="A12" s="265">
        <v>7</v>
      </c>
      <c r="B12" s="254" t="s">
        <v>652</v>
      </c>
      <c r="C12" s="629">
        <v>1.0119778574724274</v>
      </c>
      <c r="D12" s="629">
        <v>1.0133916800566554</v>
      </c>
      <c r="E12" s="629">
        <v>0.97174783475350202</v>
      </c>
      <c r="F12" s="629">
        <v>0.99799259405489504</v>
      </c>
      <c r="G12" s="629">
        <v>1.0298265068443757</v>
      </c>
      <c r="H12" s="629">
        <v>1.0431013288460365</v>
      </c>
      <c r="I12" s="629">
        <v>1.0110873993965628</v>
      </c>
      <c r="J12" s="629">
        <v>1.0156298864109023</v>
      </c>
      <c r="K12" s="629">
        <v>1.0056493923748029</v>
      </c>
      <c r="L12" s="629">
        <v>1.0128655774781847</v>
      </c>
      <c r="M12" s="629">
        <v>1.0270168373067496</v>
      </c>
      <c r="N12" s="629">
        <v>1.030516193260143</v>
      </c>
      <c r="O12" s="629">
        <v>1.0177960635388712</v>
      </c>
      <c r="P12" s="629">
        <v>1.0203961133222057</v>
      </c>
      <c r="Q12" s="629">
        <v>1.001797520258257</v>
      </c>
      <c r="R12" s="629">
        <v>1.0235397869527807</v>
      </c>
      <c r="S12" s="629">
        <v>1.0302846880560834</v>
      </c>
      <c r="T12" s="629">
        <v>0.97766530207619917</v>
      </c>
      <c r="U12" s="629">
        <v>1.0301324533963732</v>
      </c>
      <c r="V12" s="629">
        <v>0.99083377227928149</v>
      </c>
      <c r="W12" s="629">
        <v>1.0133452091806463</v>
      </c>
      <c r="X12" s="629">
        <v>1.0177830471555316</v>
      </c>
      <c r="Y12" s="629">
        <v>1.001373686733402</v>
      </c>
      <c r="Z12" s="629">
        <v>1.0149511306558339</v>
      </c>
      <c r="AA12" s="629">
        <v>0.99995343306338402</v>
      </c>
      <c r="AB12" s="629">
        <v>0.98395515338531614</v>
      </c>
      <c r="AC12" s="629">
        <v>1.0058849991208556</v>
      </c>
      <c r="AD12" s="629">
        <v>1.0301223184087014</v>
      </c>
      <c r="AE12" s="629">
        <v>1.0821091719501252</v>
      </c>
      <c r="AF12" s="629">
        <v>1.0040397110842993</v>
      </c>
      <c r="AG12" s="629">
        <v>1.0286002680792572</v>
      </c>
      <c r="AI12" s="610" t="s">
        <v>1165</v>
      </c>
    </row>
    <row r="13" spans="1:35" x14ac:dyDescent="0.35">
      <c r="A13" s="255">
        <v>8</v>
      </c>
      <c r="B13" s="254" t="s">
        <v>653</v>
      </c>
      <c r="C13" s="629">
        <v>1.0135258923245007</v>
      </c>
      <c r="D13" s="629">
        <v>1.0470549904245228</v>
      </c>
      <c r="E13" s="629">
        <v>1.0040870561299526</v>
      </c>
      <c r="F13" s="629">
        <v>0.9931617287637976</v>
      </c>
      <c r="G13" s="629">
        <v>0.99887282703767222</v>
      </c>
      <c r="H13" s="629">
        <v>1.0139287343230061</v>
      </c>
      <c r="I13" s="629">
        <v>0.97984572004249793</v>
      </c>
      <c r="J13" s="629">
        <v>0.99897727559524618</v>
      </c>
      <c r="K13" s="629">
        <v>0.9987958683912207</v>
      </c>
      <c r="L13" s="629">
        <v>0.99003748810327286</v>
      </c>
      <c r="M13" s="629">
        <v>1.007962044608063</v>
      </c>
      <c r="N13" s="629">
        <v>1.001856131440034</v>
      </c>
      <c r="O13" s="629">
        <v>1.0085153337009569</v>
      </c>
      <c r="P13" s="629">
        <v>1.0116918777744979</v>
      </c>
      <c r="Q13" s="629">
        <v>1.0189389221854288</v>
      </c>
      <c r="R13" s="629">
        <v>0.98514395279176159</v>
      </c>
      <c r="S13" s="629">
        <v>1.0063264235016269</v>
      </c>
      <c r="T13" s="629">
        <v>0.92258129181289217</v>
      </c>
      <c r="U13" s="629">
        <v>1.0019753994796676</v>
      </c>
      <c r="V13" s="629">
        <v>1.0022565660126785</v>
      </c>
      <c r="W13" s="629">
        <v>0.99002016142684568</v>
      </c>
      <c r="X13" s="629">
        <v>0.98101394600235126</v>
      </c>
      <c r="Y13" s="629">
        <v>1.0046301788816414</v>
      </c>
      <c r="Z13" s="629">
        <v>1.057892432976957</v>
      </c>
      <c r="AA13" s="629">
        <v>0.95145645546483726</v>
      </c>
      <c r="AB13" s="629">
        <v>0.95103129910745687</v>
      </c>
      <c r="AC13" s="629">
        <v>1.0064279485899708</v>
      </c>
      <c r="AD13" s="629">
        <v>0.99433439115793454</v>
      </c>
      <c r="AE13" s="629">
        <v>1.0186085658777502</v>
      </c>
      <c r="AF13" s="629">
        <v>0.94387506022931511</v>
      </c>
      <c r="AG13" s="629">
        <v>1.0196810086913757</v>
      </c>
      <c r="AI13" s="610" t="s">
        <v>2023</v>
      </c>
    </row>
    <row r="14" spans="1:35" x14ac:dyDescent="0.35">
      <c r="A14" s="255">
        <v>9</v>
      </c>
      <c r="B14" s="254" t="s">
        <v>654</v>
      </c>
      <c r="C14" s="629">
        <v>1.0029243812960167</v>
      </c>
      <c r="D14" s="629">
        <v>1.0321277995173601</v>
      </c>
      <c r="E14" s="629">
        <v>1.0196037616924947</v>
      </c>
      <c r="F14" s="629">
        <v>0.99405853524409427</v>
      </c>
      <c r="G14" s="629">
        <v>0.98315540971067306</v>
      </c>
      <c r="H14" s="629">
        <v>0.99002490243719665</v>
      </c>
      <c r="I14" s="629">
        <v>0.97357527136052635</v>
      </c>
      <c r="J14" s="629">
        <v>0.99297164640112834</v>
      </c>
      <c r="K14" s="629">
        <v>0.9934141442904767</v>
      </c>
      <c r="L14" s="629">
        <v>0.98506141590297924</v>
      </c>
      <c r="M14" s="629">
        <v>0.99491825113038046</v>
      </c>
      <c r="N14" s="629">
        <v>0.98704044539556957</v>
      </c>
      <c r="O14" s="629">
        <v>0.99579050831973193</v>
      </c>
      <c r="P14" s="629">
        <v>0.99676220447355868</v>
      </c>
      <c r="Q14" s="629">
        <v>1.0050098780577725</v>
      </c>
      <c r="R14" s="629">
        <v>0.95960072118706641</v>
      </c>
      <c r="S14" s="629">
        <v>0.99652330055829641</v>
      </c>
      <c r="T14" s="629">
        <v>0.90035625216784543</v>
      </c>
      <c r="U14" s="629">
        <v>0.99038604713317069</v>
      </c>
      <c r="V14" s="629">
        <v>0.99944180217793588</v>
      </c>
      <c r="W14" s="629">
        <v>0.98789400420378215</v>
      </c>
      <c r="X14" s="629">
        <v>0.96382207135700571</v>
      </c>
      <c r="Y14" s="629">
        <v>0.99676092849570319</v>
      </c>
      <c r="Z14" s="629">
        <v>1.0355819284310366</v>
      </c>
      <c r="AA14" s="629">
        <v>0.9503175736760231</v>
      </c>
      <c r="AB14" s="629">
        <v>0.95180563568908205</v>
      </c>
      <c r="AC14" s="629">
        <v>0.99778084354370988</v>
      </c>
      <c r="AD14" s="629">
        <v>0.97103835526736804</v>
      </c>
      <c r="AE14" s="629">
        <v>0.97808280650552237</v>
      </c>
      <c r="AF14" s="629">
        <v>0.93496116179128186</v>
      </c>
      <c r="AG14" s="629">
        <v>1.0089212260507325</v>
      </c>
      <c r="AI14" s="610" t="s">
        <v>2027</v>
      </c>
    </row>
    <row r="15" spans="1:35" x14ac:dyDescent="0.35">
      <c r="A15" s="265">
        <v>10</v>
      </c>
      <c r="B15" s="254" t="s">
        <v>655</v>
      </c>
      <c r="C15" s="629">
        <v>0.9990967154375191</v>
      </c>
      <c r="D15" s="629">
        <v>1.0157266136409633</v>
      </c>
      <c r="E15" s="629">
        <v>1.0110466112631742</v>
      </c>
      <c r="F15" s="629">
        <v>0.9970000203975391</v>
      </c>
      <c r="G15" s="629">
        <v>0.98315596882791501</v>
      </c>
      <c r="H15" s="629">
        <v>0.98648005889376</v>
      </c>
      <c r="I15" s="629">
        <v>0.97636084699307057</v>
      </c>
      <c r="J15" s="629">
        <v>0.9968956413165686</v>
      </c>
      <c r="K15" s="629">
        <v>0.98812181846732472</v>
      </c>
      <c r="L15" s="629">
        <v>0.99020669886156532</v>
      </c>
      <c r="M15" s="629">
        <v>0.98915509622059006</v>
      </c>
      <c r="N15" s="629">
        <v>0.98707789606885232</v>
      </c>
      <c r="O15" s="629">
        <v>0.99387273499019146</v>
      </c>
      <c r="P15" s="629">
        <v>0.99638563718741979</v>
      </c>
      <c r="Q15" s="629">
        <v>0.99913220861686314</v>
      </c>
      <c r="R15" s="629">
        <v>0.96532377446012485</v>
      </c>
      <c r="S15" s="629">
        <v>0.99229925189363066</v>
      </c>
      <c r="T15" s="629">
        <v>0.90207103771992325</v>
      </c>
      <c r="U15" s="629">
        <v>0.9858898322459575</v>
      </c>
      <c r="V15" s="629">
        <v>0.99298436773582788</v>
      </c>
      <c r="W15" s="629">
        <v>0.99003303251921126</v>
      </c>
      <c r="X15" s="629">
        <v>0.96691457920824331</v>
      </c>
      <c r="Y15" s="629">
        <v>0.99429998544763265</v>
      </c>
      <c r="Z15" s="629">
        <v>1.0147151663889462</v>
      </c>
      <c r="AA15" s="629">
        <v>0.96750790983154622</v>
      </c>
      <c r="AB15" s="629">
        <v>0.96355391823074565</v>
      </c>
      <c r="AC15" s="629">
        <v>0.99151283272459545</v>
      </c>
      <c r="AD15" s="629">
        <v>0.96940837896654108</v>
      </c>
      <c r="AE15" s="629">
        <v>0.9721149521426633</v>
      </c>
      <c r="AF15" s="629">
        <v>0.94995262080235643</v>
      </c>
      <c r="AG15" s="629">
        <v>1.0025599703061343</v>
      </c>
      <c r="AI15" s="610" t="s">
        <v>2031</v>
      </c>
    </row>
    <row r="16" spans="1:35" x14ac:dyDescent="0.35">
      <c r="A16" s="255">
        <v>11</v>
      </c>
      <c r="B16" s="254" t="s">
        <v>656</v>
      </c>
      <c r="C16" s="629">
        <v>0.99701731650470415</v>
      </c>
      <c r="D16" s="629">
        <v>1.0036305481022194</v>
      </c>
      <c r="E16" s="629">
        <v>0.99653878952389752</v>
      </c>
      <c r="F16" s="629">
        <v>1.0007945996654202</v>
      </c>
      <c r="G16" s="629">
        <v>0.97887564090381152</v>
      </c>
      <c r="H16" s="629">
        <v>0.98351921132069042</v>
      </c>
      <c r="I16" s="629">
        <v>0.9761831018469519</v>
      </c>
      <c r="J16" s="629">
        <v>0.99170486705251781</v>
      </c>
      <c r="K16" s="629">
        <v>0.98522120808643654</v>
      </c>
      <c r="L16" s="629">
        <v>0.99053218952012223</v>
      </c>
      <c r="M16" s="629">
        <v>0.99035199780503058</v>
      </c>
      <c r="N16" s="629">
        <v>0.98592118099788395</v>
      </c>
      <c r="O16" s="629">
        <v>0.99013866469093115</v>
      </c>
      <c r="P16" s="629">
        <v>0.99416728613363137</v>
      </c>
      <c r="Q16" s="629">
        <v>0.9912305362142908</v>
      </c>
      <c r="R16" s="629">
        <v>0.96380263766224883</v>
      </c>
      <c r="S16" s="629">
        <v>0.99598199801538034</v>
      </c>
      <c r="T16" s="629">
        <v>0.90549576532604104</v>
      </c>
      <c r="U16" s="629">
        <v>0.98247358116207784</v>
      </c>
      <c r="V16" s="629">
        <v>0.98418302919723777</v>
      </c>
      <c r="W16" s="629">
        <v>0.98284647425366523</v>
      </c>
      <c r="X16" s="629">
        <v>0.96885611855994236</v>
      </c>
      <c r="Y16" s="629">
        <v>0.99301607995631835</v>
      </c>
      <c r="Z16" s="629">
        <v>1.0019851464338587</v>
      </c>
      <c r="AA16" s="629">
        <v>0.97650581097226707</v>
      </c>
      <c r="AB16" s="629">
        <v>0.96715228174813939</v>
      </c>
      <c r="AC16" s="629">
        <v>0.98458545666929764</v>
      </c>
      <c r="AD16" s="629">
        <v>0.97044168513351148</v>
      </c>
      <c r="AE16" s="629">
        <v>0.96884540315344014</v>
      </c>
      <c r="AF16" s="629">
        <v>0.95535715811405919</v>
      </c>
      <c r="AG16" s="629">
        <v>1.0006305976196204</v>
      </c>
      <c r="AI16" s="610" t="s">
        <v>2032</v>
      </c>
    </row>
    <row r="17" spans="1:35" x14ac:dyDescent="0.35">
      <c r="A17" s="255">
        <v>12</v>
      </c>
      <c r="B17" s="254" t="s">
        <v>657</v>
      </c>
      <c r="C17" s="629">
        <v>0.99587155912972125</v>
      </c>
      <c r="D17" s="629">
        <v>0.99666807525911594</v>
      </c>
      <c r="E17" s="629">
        <v>0.98364503070516196</v>
      </c>
      <c r="F17" s="629">
        <v>0.99989606233065653</v>
      </c>
      <c r="G17" s="629">
        <v>0.99364853428744715</v>
      </c>
      <c r="H17" s="629">
        <v>0.99174490851253561</v>
      </c>
      <c r="I17" s="629">
        <v>0.98202766100175654</v>
      </c>
      <c r="J17" s="629">
        <v>1.0027061437256382</v>
      </c>
      <c r="K17" s="629">
        <v>0.98837553055748872</v>
      </c>
      <c r="L17" s="629">
        <v>0.99527988518308341</v>
      </c>
      <c r="M17" s="629">
        <v>0.99649553297517568</v>
      </c>
      <c r="N17" s="629">
        <v>0.99062720669303128</v>
      </c>
      <c r="O17" s="629">
        <v>0.98844582338546427</v>
      </c>
      <c r="P17" s="629">
        <v>0.99275212536066659</v>
      </c>
      <c r="Q17" s="629">
        <v>0.99408958852847218</v>
      </c>
      <c r="R17" s="629">
        <v>0.97451199226686891</v>
      </c>
      <c r="S17" s="629">
        <v>0.99437825744920649</v>
      </c>
      <c r="T17" s="629">
        <v>0.9220653234171009</v>
      </c>
      <c r="U17" s="629">
        <v>0.98863754417291716</v>
      </c>
      <c r="V17" s="629">
        <v>0.9814537926649749</v>
      </c>
      <c r="W17" s="629">
        <v>0.98874280553619143</v>
      </c>
      <c r="X17" s="629">
        <v>0.97336233838665054</v>
      </c>
      <c r="Y17" s="629">
        <v>1.007555034112622</v>
      </c>
      <c r="Z17" s="629">
        <v>0.99678799066278045</v>
      </c>
      <c r="AA17" s="629">
        <v>0.99186958749578114</v>
      </c>
      <c r="AB17" s="629">
        <v>0.97223411823178374</v>
      </c>
      <c r="AC17" s="629">
        <v>0.98858396426802386</v>
      </c>
      <c r="AD17" s="629">
        <v>0.98082927753065596</v>
      </c>
      <c r="AE17" s="629">
        <v>0.98010396871399774</v>
      </c>
      <c r="AF17" s="629">
        <v>0.97076363624604478</v>
      </c>
      <c r="AG17" s="629">
        <v>1.0001986455762584</v>
      </c>
      <c r="AI17" s="610" t="s">
        <v>2034</v>
      </c>
    </row>
    <row r="18" spans="1:35" x14ac:dyDescent="0.35">
      <c r="A18" s="265">
        <v>13</v>
      </c>
      <c r="B18" s="254" t="s">
        <v>658</v>
      </c>
      <c r="C18" s="629">
        <v>0.99473635519388959</v>
      </c>
      <c r="D18" s="629">
        <v>0.99482557005043637</v>
      </c>
      <c r="E18" s="629">
        <v>0.98411220245014486</v>
      </c>
      <c r="F18" s="629">
        <v>0.99767843213907126</v>
      </c>
      <c r="G18" s="629">
        <v>1.0000170895165947</v>
      </c>
      <c r="H18" s="629">
        <v>0.99639232792845245</v>
      </c>
      <c r="I18" s="629">
        <v>0.9796330845435568</v>
      </c>
      <c r="J18" s="629">
        <v>1.0004029018504814</v>
      </c>
      <c r="K18" s="629">
        <v>0.98971349129752739</v>
      </c>
      <c r="L18" s="629">
        <v>0.99387596278244017</v>
      </c>
      <c r="M18" s="629">
        <v>0.99407353570357748</v>
      </c>
      <c r="N18" s="629">
        <v>0.99510794386462986</v>
      </c>
      <c r="O18" s="629">
        <v>0.99995404392729337</v>
      </c>
      <c r="P18" s="629">
        <v>0.99687597907906056</v>
      </c>
      <c r="Q18" s="629">
        <v>0.99286464375075234</v>
      </c>
      <c r="R18" s="629">
        <v>0.97567676360057876</v>
      </c>
      <c r="S18" s="629">
        <v>0.99876955946648949</v>
      </c>
      <c r="T18" s="629">
        <v>0.93086775864676685</v>
      </c>
      <c r="U18" s="629">
        <v>0.99861238008757813</v>
      </c>
      <c r="V18" s="629">
        <v>0.98579668089941686</v>
      </c>
      <c r="W18" s="629">
        <v>0.98954382854302347</v>
      </c>
      <c r="X18" s="629">
        <v>0.97680622712685516</v>
      </c>
      <c r="Y18" s="629">
        <v>1.0258093887716668</v>
      </c>
      <c r="Z18" s="629">
        <v>0.9922531676454629</v>
      </c>
      <c r="AA18" s="629">
        <v>0.98611002292667926</v>
      </c>
      <c r="AB18" s="629">
        <v>0.97640144822835029</v>
      </c>
      <c r="AC18" s="629">
        <v>0.99121986840386977</v>
      </c>
      <c r="AD18" s="629">
        <v>0.99084440966705556</v>
      </c>
      <c r="AE18" s="629">
        <v>0.9883151315480706</v>
      </c>
      <c r="AF18" s="629">
        <v>0.97453681921212587</v>
      </c>
      <c r="AG18" s="629">
        <v>0.99974705137640119</v>
      </c>
      <c r="AI18" s="610" t="s">
        <v>2035</v>
      </c>
    </row>
    <row r="19" spans="1:35" x14ac:dyDescent="0.35">
      <c r="A19" s="255">
        <v>14</v>
      </c>
      <c r="B19" s="254" t="s">
        <v>659</v>
      </c>
      <c r="C19" s="629">
        <v>0.99477764045759487</v>
      </c>
      <c r="D19" s="629">
        <v>0.99729565894978589</v>
      </c>
      <c r="E19" s="629">
        <v>0.99030561078269419</v>
      </c>
      <c r="F19" s="629">
        <v>0.99737236266637697</v>
      </c>
      <c r="G19" s="629">
        <v>1.0133343419233476</v>
      </c>
      <c r="H19" s="629">
        <v>1.0023880941619863</v>
      </c>
      <c r="I19" s="629">
        <v>0.9888726338128826</v>
      </c>
      <c r="J19" s="629">
        <v>1.0028853297343649</v>
      </c>
      <c r="K19" s="629">
        <v>0.99445219555700759</v>
      </c>
      <c r="L19" s="629">
        <v>0.99541335189263302</v>
      </c>
      <c r="M19" s="629">
        <v>0.99605564993766649</v>
      </c>
      <c r="N19" s="629">
        <v>0.9989237062433578</v>
      </c>
      <c r="O19" s="629">
        <v>0.99914071021624695</v>
      </c>
      <c r="P19" s="629">
        <v>0.99522051072138951</v>
      </c>
      <c r="Q19" s="629">
        <v>0.99271867280700932</v>
      </c>
      <c r="R19" s="629">
        <v>0.98284695712948422</v>
      </c>
      <c r="S19" s="629">
        <v>0.99600477658749142</v>
      </c>
      <c r="T19" s="629">
        <v>0.95368114585942876</v>
      </c>
      <c r="U19" s="629">
        <v>1.0081694301208399</v>
      </c>
      <c r="V19" s="629">
        <v>0.98816928940881199</v>
      </c>
      <c r="W19" s="629">
        <v>0.99457282738596209</v>
      </c>
      <c r="X19" s="629">
        <v>0.98392054047411182</v>
      </c>
      <c r="Y19" s="629">
        <v>1.0307213475932131</v>
      </c>
      <c r="Z19" s="629">
        <v>0.99541825808953388</v>
      </c>
      <c r="AA19" s="629">
        <v>0.98997225817549794</v>
      </c>
      <c r="AB19" s="629">
        <v>0.99126860078711876</v>
      </c>
      <c r="AC19" s="629">
        <v>0.99450529368091711</v>
      </c>
      <c r="AD19" s="629">
        <v>1.0039609473948046</v>
      </c>
      <c r="AE19" s="629">
        <v>0.99971170111445684</v>
      </c>
      <c r="AF19" s="629">
        <v>0.98455070565620273</v>
      </c>
      <c r="AG19" s="629">
        <v>0.997860656200517</v>
      </c>
      <c r="AI19" s="610" t="s">
        <v>2039</v>
      </c>
    </row>
    <row r="20" spans="1:35" x14ac:dyDescent="0.35">
      <c r="A20" s="255">
        <v>15</v>
      </c>
      <c r="B20" s="254" t="s">
        <v>660</v>
      </c>
      <c r="C20" s="629">
        <v>0.9987983862146107</v>
      </c>
      <c r="D20" s="629">
        <v>1.0047268713364963</v>
      </c>
      <c r="E20" s="629">
        <v>1.0007160537190374</v>
      </c>
      <c r="F20" s="629">
        <v>0.99809405072357305</v>
      </c>
      <c r="G20" s="629">
        <v>1.0204769654950625</v>
      </c>
      <c r="H20" s="629">
        <v>1.0120628559544729</v>
      </c>
      <c r="I20" s="629">
        <v>0.99311304453306881</v>
      </c>
      <c r="J20" s="629">
        <v>1.0054023652894697</v>
      </c>
      <c r="K20" s="629">
        <v>0.99934795642965668</v>
      </c>
      <c r="L20" s="629">
        <v>0.99811387285568387</v>
      </c>
      <c r="M20" s="629">
        <v>1.0013859465943162</v>
      </c>
      <c r="N20" s="629">
        <v>1.0034004693935326</v>
      </c>
      <c r="O20" s="629">
        <v>1.0074499032761004</v>
      </c>
      <c r="P20" s="629">
        <v>1.0006820015711171</v>
      </c>
      <c r="Q20" s="629">
        <v>0.99642304737905552</v>
      </c>
      <c r="R20" s="629">
        <v>0.98501040493823</v>
      </c>
      <c r="S20" s="629">
        <v>1.0051685274653095</v>
      </c>
      <c r="T20" s="629">
        <v>0.96173657623404951</v>
      </c>
      <c r="U20" s="629">
        <v>1.0192961506171607</v>
      </c>
      <c r="V20" s="629">
        <v>0.99294037053418527</v>
      </c>
      <c r="W20" s="629">
        <v>1.0025436340487024</v>
      </c>
      <c r="X20" s="629">
        <v>0.99283848123896068</v>
      </c>
      <c r="Y20" s="629">
        <v>1.0253500738778736</v>
      </c>
      <c r="Z20" s="629">
        <v>1.0054476956902192</v>
      </c>
      <c r="AA20" s="629">
        <v>0.9914405349616795</v>
      </c>
      <c r="AB20" s="629">
        <v>1.0009522220813065</v>
      </c>
      <c r="AC20" s="629">
        <v>1.003187750617762</v>
      </c>
      <c r="AD20" s="629">
        <v>1.0136160319420195</v>
      </c>
      <c r="AE20" s="629">
        <v>1.0036193626483023</v>
      </c>
      <c r="AF20" s="629">
        <v>0.99011045309973256</v>
      </c>
      <c r="AG20" s="629">
        <v>1.0057807613010965</v>
      </c>
      <c r="AI20" s="610" t="s">
        <v>1218</v>
      </c>
    </row>
    <row r="21" spans="1:35" x14ac:dyDescent="0.35">
      <c r="A21" s="265">
        <v>16</v>
      </c>
      <c r="B21" s="254" t="s">
        <v>661</v>
      </c>
      <c r="C21" s="629">
        <v>1.0035645040268701</v>
      </c>
      <c r="D21" s="629">
        <v>1.0083701841178683</v>
      </c>
      <c r="E21" s="629">
        <v>1.0073883977705504</v>
      </c>
      <c r="F21" s="629">
        <v>0.99562412589376548</v>
      </c>
      <c r="G21" s="629">
        <v>1.020316957903737</v>
      </c>
      <c r="H21" s="629">
        <v>1.0163559762188665</v>
      </c>
      <c r="I21" s="629">
        <v>1.0065113597772426</v>
      </c>
      <c r="J21" s="629">
        <v>1.0031749303044546</v>
      </c>
      <c r="K21" s="629">
        <v>1.0078458087951547</v>
      </c>
      <c r="L21" s="629">
        <v>1.0044930903256712</v>
      </c>
      <c r="M21" s="629">
        <v>0.99959306371473933</v>
      </c>
      <c r="N21" s="629">
        <v>1.0000514414251007</v>
      </c>
      <c r="O21" s="629">
        <v>1.0115849372666614</v>
      </c>
      <c r="P21" s="629">
        <v>1.0146263016887052</v>
      </c>
      <c r="Q21" s="629">
        <v>1.0101110518799445</v>
      </c>
      <c r="R21" s="629">
        <v>0.9907861001597561</v>
      </c>
      <c r="S21" s="629">
        <v>1.0073583022714356</v>
      </c>
      <c r="T21" s="629">
        <v>0.96050452989769286</v>
      </c>
      <c r="U21" s="629">
        <v>1.0150898255603646</v>
      </c>
      <c r="V21" s="629">
        <v>1.0002042909100901</v>
      </c>
      <c r="W21" s="629">
        <v>1.0050991691602931</v>
      </c>
      <c r="X21" s="629">
        <v>1.0048176372024691</v>
      </c>
      <c r="Y21" s="629">
        <v>1.0225500559529834</v>
      </c>
      <c r="Z21" s="629">
        <v>1.0061598491459742</v>
      </c>
      <c r="AA21" s="629">
        <v>0.99796929812710666</v>
      </c>
      <c r="AB21" s="629">
        <v>1.0081306422259344</v>
      </c>
      <c r="AC21" s="629">
        <v>1.0103373032148604</v>
      </c>
      <c r="AD21" s="629">
        <v>1.0160804463628725</v>
      </c>
      <c r="AE21" s="629">
        <v>1.0055211153119352</v>
      </c>
      <c r="AF21" s="629">
        <v>0.99753097284504966</v>
      </c>
      <c r="AG21" s="629">
        <v>1.0081111321300718</v>
      </c>
      <c r="AI21" s="610" t="s">
        <v>2041</v>
      </c>
    </row>
    <row r="22" spans="1:35" x14ac:dyDescent="0.35">
      <c r="A22" s="255">
        <v>17</v>
      </c>
      <c r="B22" s="254" t="s">
        <v>662</v>
      </c>
      <c r="C22" s="629">
        <v>1.0044908386772846</v>
      </c>
      <c r="D22" s="629">
        <v>1.0135448725473846</v>
      </c>
      <c r="E22" s="629">
        <v>1.0149664295169336</v>
      </c>
      <c r="F22" s="629">
        <v>1.0030102135951151</v>
      </c>
      <c r="G22" s="629">
        <v>1.0120256349915668</v>
      </c>
      <c r="H22" s="629">
        <v>1.017211831568358</v>
      </c>
      <c r="I22" s="629">
        <v>1.0094676005038503</v>
      </c>
      <c r="J22" s="629">
        <v>1.0071463581372453</v>
      </c>
      <c r="K22" s="629">
        <v>1.0124570325231306</v>
      </c>
      <c r="L22" s="629">
        <v>1.0056336298141073</v>
      </c>
      <c r="M22" s="629">
        <v>1.0042837414646195</v>
      </c>
      <c r="N22" s="629">
        <v>1.0020458068189821</v>
      </c>
      <c r="O22" s="629">
        <v>1.0088858714163798</v>
      </c>
      <c r="P22" s="629">
        <v>1.0196180577570435</v>
      </c>
      <c r="Q22" s="629">
        <v>1.0194557465878855</v>
      </c>
      <c r="R22" s="629">
        <v>1.0017490079116307</v>
      </c>
      <c r="S22" s="629">
        <v>1.0121308317756375</v>
      </c>
      <c r="T22" s="629">
        <v>0.96992099909991336</v>
      </c>
      <c r="U22" s="629">
        <v>1.0048457284899952</v>
      </c>
      <c r="V22" s="629">
        <v>1.0075627100821734</v>
      </c>
      <c r="W22" s="629">
        <v>1.0131368533507445</v>
      </c>
      <c r="X22" s="629">
        <v>1.0016675308248926</v>
      </c>
      <c r="Y22" s="629">
        <v>1.0145163490811466</v>
      </c>
      <c r="Z22" s="629">
        <v>1.0266212247222135</v>
      </c>
      <c r="AA22" s="629">
        <v>0.99028634559927764</v>
      </c>
      <c r="AB22" s="629">
        <v>1.0202294888140186</v>
      </c>
      <c r="AC22" s="629">
        <v>1.0102002731149795</v>
      </c>
      <c r="AD22" s="629">
        <v>1.0190366891268132</v>
      </c>
      <c r="AE22" s="629">
        <v>1.0001712989970202</v>
      </c>
      <c r="AF22" s="629">
        <v>0.99204076083781889</v>
      </c>
      <c r="AG22" s="629">
        <v>1.0151408721813406</v>
      </c>
      <c r="AI22" s="610" t="s">
        <v>1222</v>
      </c>
    </row>
    <row r="23" spans="1:35" x14ac:dyDescent="0.35">
      <c r="A23" s="255">
        <v>18</v>
      </c>
      <c r="B23" s="254" t="s">
        <v>663</v>
      </c>
      <c r="C23" s="629">
        <v>0.98050025752505432</v>
      </c>
      <c r="D23" s="629">
        <v>0.99554600447167152</v>
      </c>
      <c r="E23" s="629">
        <v>0.98191516787225597</v>
      </c>
      <c r="F23" s="629">
        <v>0.9867215347857512</v>
      </c>
      <c r="G23" s="629">
        <v>0.9994928134926383</v>
      </c>
      <c r="H23" s="629">
        <v>0.99731124380709268</v>
      </c>
      <c r="I23" s="629">
        <v>0.98260444148482506</v>
      </c>
      <c r="J23" s="629">
        <v>0.98461876343681731</v>
      </c>
      <c r="K23" s="629">
        <v>0.98469564759747741</v>
      </c>
      <c r="L23" s="629">
        <v>0.98176291115271519</v>
      </c>
      <c r="M23" s="629">
        <v>0.98768233276552964</v>
      </c>
      <c r="N23" s="629">
        <v>0.993585176234415</v>
      </c>
      <c r="O23" s="629">
        <v>0.98723857083049837</v>
      </c>
      <c r="P23" s="629">
        <v>0.99983313400091667</v>
      </c>
      <c r="Q23" s="629">
        <v>1.0128677041384713</v>
      </c>
      <c r="R23" s="629">
        <v>0.98295724957403829</v>
      </c>
      <c r="S23" s="629">
        <v>0.98177736690848605</v>
      </c>
      <c r="T23" s="629">
        <v>1.0090259233479997</v>
      </c>
      <c r="U23" s="629">
        <v>0.98131449401972703</v>
      </c>
      <c r="V23" s="629">
        <v>0.99268594715899372</v>
      </c>
      <c r="W23" s="629">
        <v>0.98420829069035343</v>
      </c>
      <c r="X23" s="629">
        <v>0.98135795959093786</v>
      </c>
      <c r="Y23" s="629">
        <v>0.9842086898703083</v>
      </c>
      <c r="Z23" s="629">
        <v>0.99396926562414689</v>
      </c>
      <c r="AA23" s="629">
        <v>0.98386410259409307</v>
      </c>
      <c r="AB23" s="629">
        <v>0.9864749752550338</v>
      </c>
      <c r="AC23" s="629">
        <v>0.98496885957470359</v>
      </c>
      <c r="AD23" s="629">
        <v>0.99364161920601135</v>
      </c>
      <c r="AE23" s="629">
        <v>0.97922933058696127</v>
      </c>
      <c r="AF23" s="629">
        <v>0.97213799459972872</v>
      </c>
      <c r="AG23" s="629">
        <v>0.99357718478339452</v>
      </c>
      <c r="AI23" s="610" t="s">
        <v>2042</v>
      </c>
    </row>
    <row r="24" spans="1:35" ht="12.75" x14ac:dyDescent="0.35">
      <c r="A24" s="255"/>
      <c r="B24"/>
      <c r="C24"/>
      <c r="D24"/>
      <c r="E24"/>
      <c r="F24"/>
      <c r="G24"/>
      <c r="H24"/>
      <c r="I24"/>
      <c r="J24"/>
      <c r="K24"/>
      <c r="L24"/>
      <c r="M24"/>
      <c r="N24"/>
      <c r="O24"/>
      <c r="P24"/>
      <c r="Q24"/>
      <c r="R24"/>
      <c r="S24"/>
      <c r="T24"/>
      <c r="U24"/>
      <c r="V24"/>
      <c r="W24"/>
      <c r="X24"/>
      <c r="Y24"/>
      <c r="Z24"/>
      <c r="AA24"/>
      <c r="AB24"/>
      <c r="AC24"/>
      <c r="AD24"/>
      <c r="AE24"/>
      <c r="AF24"/>
      <c r="AG24"/>
      <c r="AH24"/>
      <c r="AI24" s="610" t="s">
        <v>2045</v>
      </c>
    </row>
    <row r="25" spans="1:35" ht="12.75" x14ac:dyDescent="0.35">
      <c r="A25"/>
      <c r="B25"/>
      <c r="C25"/>
      <c r="D25"/>
      <c r="E25"/>
      <c r="F25"/>
      <c r="G25"/>
      <c r="H25"/>
      <c r="I25"/>
      <c r="J25"/>
      <c r="K25"/>
      <c r="L25"/>
      <c r="M25"/>
      <c r="N25"/>
      <c r="O25"/>
      <c r="P25"/>
      <c r="Q25"/>
      <c r="R25"/>
      <c r="S25"/>
      <c r="T25"/>
      <c r="U25"/>
      <c r="V25"/>
      <c r="W25"/>
      <c r="X25"/>
      <c r="Y25"/>
      <c r="Z25"/>
      <c r="AA25"/>
      <c r="AB25"/>
      <c r="AC25"/>
      <c r="AD25"/>
      <c r="AE25"/>
      <c r="AF25"/>
      <c r="AG25"/>
      <c r="AH25"/>
      <c r="AI25" s="610" t="s">
        <v>2046</v>
      </c>
    </row>
    <row r="26" spans="1:35" ht="12.75" x14ac:dyDescent="0.35">
      <c r="A26"/>
      <c r="B26"/>
      <c r="C26"/>
      <c r="D26"/>
      <c r="E26"/>
      <c r="F26"/>
      <c r="G26"/>
      <c r="H26"/>
      <c r="I26"/>
      <c r="J26"/>
      <c r="K26"/>
      <c r="L26"/>
      <c r="M26"/>
      <c r="N26"/>
      <c r="O26"/>
      <c r="P26"/>
      <c r="Q26"/>
      <c r="R26"/>
      <c r="S26"/>
      <c r="T26"/>
      <c r="U26"/>
      <c r="V26"/>
      <c r="W26"/>
      <c r="X26"/>
      <c r="Y26"/>
      <c r="Z26"/>
      <c r="AA26"/>
      <c r="AB26"/>
      <c r="AC26"/>
      <c r="AD26"/>
      <c r="AE26"/>
      <c r="AF26"/>
      <c r="AG26"/>
      <c r="AH26"/>
      <c r="AI26" s="610" t="s">
        <v>2047</v>
      </c>
    </row>
    <row r="27" spans="1:35" customFormat="1" ht="12.75" x14ac:dyDescent="0.35">
      <c r="AI27" s="610" t="s">
        <v>2048</v>
      </c>
    </row>
    <row r="28" spans="1:35" customFormat="1" ht="12.75" x14ac:dyDescent="0.35">
      <c r="AI28" s="610" t="s">
        <v>2051</v>
      </c>
    </row>
    <row r="29" spans="1:35" customFormat="1" ht="12.75" x14ac:dyDescent="0.35">
      <c r="AI29" s="610" t="s">
        <v>2053</v>
      </c>
    </row>
    <row r="30" spans="1:35" customFormat="1" ht="12.75" x14ac:dyDescent="0.35">
      <c r="AI30" s="610" t="s">
        <v>2057</v>
      </c>
    </row>
    <row r="31" spans="1:35" customFormat="1" ht="12.75" x14ac:dyDescent="0.35">
      <c r="AI31" s="610" t="s">
        <v>2063</v>
      </c>
    </row>
    <row r="32" spans="1:35" customFormat="1" ht="12.75" x14ac:dyDescent="0.35">
      <c r="AI32" s="610" t="s">
        <v>546</v>
      </c>
    </row>
    <row r="33" spans="1:36" customFormat="1" ht="12.75" x14ac:dyDescent="0.35">
      <c r="AI33" s="610" t="s">
        <v>2064</v>
      </c>
    </row>
    <row r="34" spans="1:36" customFormat="1" ht="12.75" x14ac:dyDescent="0.35">
      <c r="AI34" s="610" t="s">
        <v>2065</v>
      </c>
    </row>
    <row r="35" spans="1:36" customFormat="1" ht="12.75" x14ac:dyDescent="0.35">
      <c r="AI35" s="610" t="s">
        <v>2066</v>
      </c>
    </row>
    <row r="36" spans="1:36" customFormat="1" ht="12.75" x14ac:dyDescent="0.35"/>
    <row r="37" spans="1:36" customFormat="1" ht="12.75" x14ac:dyDescent="0.35"/>
    <row r="38" spans="1:36" customFormat="1" ht="12.75" x14ac:dyDescent="0.35"/>
    <row r="39" spans="1:36" customFormat="1" ht="12.75" x14ac:dyDescent="0.35"/>
    <row r="40" spans="1:36" customFormat="1" ht="12.75" x14ac:dyDescent="0.35"/>
    <row r="41" spans="1:36" customFormat="1" ht="12.75" x14ac:dyDescent="0.35"/>
    <row r="42" spans="1:36" customFormat="1" ht="12.75" x14ac:dyDescent="0.35"/>
    <row r="43" spans="1:36" customFormat="1" ht="12.75" x14ac:dyDescent="0.35"/>
    <row r="44" spans="1:36" customFormat="1" ht="12.75" x14ac:dyDescent="0.35"/>
    <row r="45" spans="1:36" customFormat="1" ht="12.75" x14ac:dyDescent="0.35"/>
    <row r="46" spans="1:36" customFormat="1" ht="12.75" x14ac:dyDescent="0.35"/>
    <row r="47" spans="1:36" customFormat="1" ht="12.75" x14ac:dyDescent="0.35"/>
    <row r="48" spans="1:36" ht="12.75" x14ac:dyDescent="0.35">
      <c r="A48"/>
      <c r="C48"/>
      <c r="D48"/>
      <c r="E48"/>
      <c r="F48"/>
      <c r="G48"/>
      <c r="H48"/>
      <c r="I48"/>
      <c r="J48"/>
      <c r="K48"/>
      <c r="L48"/>
      <c r="M48"/>
      <c r="N48"/>
      <c r="O48"/>
      <c r="P48"/>
      <c r="Q48"/>
      <c r="R48"/>
      <c r="S48"/>
      <c r="T48"/>
      <c r="U48"/>
      <c r="V48"/>
      <c r="W48"/>
      <c r="X48"/>
      <c r="Y48"/>
      <c r="Z48"/>
      <c r="AA48"/>
      <c r="AB48"/>
      <c r="AC48"/>
      <c r="AD48"/>
      <c r="AE48"/>
      <c r="AF48"/>
      <c r="AG48"/>
      <c r="AH48"/>
      <c r="AI48"/>
      <c r="AJ48"/>
    </row>
    <row r="49" spans="1:36" ht="12.75" x14ac:dyDescent="0.35">
      <c r="A49"/>
      <c r="C49"/>
      <c r="D49"/>
      <c r="E49"/>
      <c r="F49"/>
      <c r="G49"/>
      <c r="H49"/>
      <c r="I49"/>
      <c r="J49"/>
      <c r="K49"/>
      <c r="L49"/>
      <c r="M49"/>
      <c r="N49"/>
      <c r="O49"/>
      <c r="P49"/>
      <c r="Q49"/>
      <c r="R49"/>
      <c r="S49"/>
      <c r="T49"/>
      <c r="U49"/>
      <c r="V49"/>
      <c r="W49"/>
      <c r="X49"/>
      <c r="Y49"/>
      <c r="Z49"/>
      <c r="AA49"/>
      <c r="AB49"/>
      <c r="AC49"/>
      <c r="AD49"/>
      <c r="AE49"/>
      <c r="AF49"/>
      <c r="AG49"/>
      <c r="AH49"/>
      <c r="AI49"/>
      <c r="AJ49"/>
    </row>
    <row r="50" spans="1:36" ht="12.75" x14ac:dyDescent="0.35">
      <c r="A50"/>
      <c r="C50"/>
      <c r="D50"/>
      <c r="E50"/>
      <c r="F50"/>
      <c r="G50"/>
      <c r="H50"/>
      <c r="I50"/>
      <c r="J50"/>
      <c r="K50"/>
      <c r="L50"/>
      <c r="M50"/>
      <c r="N50"/>
      <c r="O50"/>
      <c r="P50"/>
      <c r="Q50"/>
      <c r="R50"/>
      <c r="S50"/>
      <c r="T50"/>
      <c r="U50"/>
      <c r="V50"/>
      <c r="W50"/>
      <c r="X50"/>
      <c r="Y50"/>
      <c r="Z50"/>
      <c r="AA50"/>
      <c r="AB50"/>
      <c r="AC50"/>
      <c r="AD50"/>
      <c r="AE50"/>
      <c r="AF50"/>
      <c r="AG50"/>
      <c r="AH50"/>
      <c r="AI50"/>
      <c r="AJ50"/>
    </row>
    <row r="51" spans="1:36" ht="12.75" x14ac:dyDescent="0.35">
      <c r="A51"/>
      <c r="C51"/>
      <c r="D51"/>
      <c r="E51"/>
      <c r="F51"/>
      <c r="G51"/>
      <c r="H51"/>
      <c r="I51"/>
      <c r="J51"/>
      <c r="K51"/>
      <c r="L51"/>
      <c r="M51"/>
      <c r="N51"/>
      <c r="O51"/>
      <c r="P51"/>
      <c r="Q51"/>
      <c r="R51"/>
      <c r="S51"/>
      <c r="T51"/>
      <c r="U51"/>
      <c r="V51"/>
      <c r="W51"/>
      <c r="X51"/>
      <c r="Y51"/>
      <c r="Z51"/>
      <c r="AA51"/>
      <c r="AB51"/>
      <c r="AC51"/>
      <c r="AD51"/>
      <c r="AE51"/>
      <c r="AF51"/>
      <c r="AG51"/>
      <c r="AH51"/>
      <c r="AI51"/>
      <c r="AJ51"/>
    </row>
    <row r="52" spans="1:36" ht="12.75" x14ac:dyDescent="0.35">
      <c r="A52"/>
      <c r="C52"/>
      <c r="D52"/>
      <c r="E52"/>
      <c r="F52"/>
      <c r="G52"/>
      <c r="H52"/>
      <c r="I52"/>
      <c r="J52"/>
      <c r="K52"/>
      <c r="L52"/>
      <c r="M52"/>
      <c r="N52"/>
      <c r="O52"/>
      <c r="P52"/>
      <c r="Q52"/>
      <c r="R52"/>
      <c r="S52"/>
      <c r="T52"/>
      <c r="U52"/>
      <c r="V52"/>
      <c r="W52"/>
      <c r="X52"/>
      <c r="Y52"/>
      <c r="Z52"/>
      <c r="AA52"/>
      <c r="AB52"/>
      <c r="AC52"/>
      <c r="AD52"/>
      <c r="AE52"/>
      <c r="AF52"/>
      <c r="AG52"/>
      <c r="AH52"/>
      <c r="AI52"/>
      <c r="AJ52"/>
    </row>
    <row r="53" spans="1:36" ht="12.75" x14ac:dyDescent="0.35">
      <c r="A53"/>
      <c r="C53"/>
      <c r="D53"/>
      <c r="E53"/>
      <c r="F53"/>
      <c r="G53"/>
      <c r="H53"/>
      <c r="I53"/>
      <c r="J53"/>
      <c r="K53"/>
      <c r="L53"/>
      <c r="M53"/>
      <c r="N53"/>
      <c r="O53"/>
      <c r="P53"/>
      <c r="Q53"/>
      <c r="R53"/>
      <c r="S53"/>
      <c r="T53"/>
      <c r="U53"/>
      <c r="V53"/>
      <c r="W53"/>
      <c r="X53"/>
      <c r="Y53"/>
      <c r="Z53"/>
      <c r="AA53"/>
      <c r="AB53"/>
      <c r="AC53"/>
      <c r="AD53"/>
      <c r="AE53"/>
      <c r="AF53"/>
      <c r="AG53"/>
      <c r="AH53"/>
      <c r="AI53"/>
      <c r="AJ53"/>
    </row>
    <row r="54" spans="1:36" ht="12.75" x14ac:dyDescent="0.35">
      <c r="A54"/>
      <c r="C54"/>
      <c r="D54"/>
      <c r="E54"/>
      <c r="F54"/>
      <c r="G54"/>
      <c r="H54"/>
      <c r="I54"/>
      <c r="J54"/>
      <c r="K54"/>
      <c r="L54"/>
      <c r="M54"/>
      <c r="N54"/>
      <c r="O54"/>
      <c r="P54"/>
      <c r="Q54"/>
      <c r="R54"/>
      <c r="S54"/>
      <c r="T54"/>
      <c r="U54"/>
      <c r="V54"/>
      <c r="W54"/>
      <c r="X54"/>
      <c r="Y54"/>
      <c r="Z54"/>
      <c r="AA54"/>
      <c r="AB54"/>
      <c r="AC54"/>
      <c r="AD54"/>
      <c r="AE54"/>
      <c r="AF54"/>
      <c r="AG54"/>
      <c r="AH54"/>
      <c r="AI54"/>
      <c r="AJ54"/>
    </row>
    <row r="55" spans="1:36" ht="12.75" x14ac:dyDescent="0.35">
      <c r="A55"/>
      <c r="C55"/>
      <c r="D55"/>
      <c r="E55"/>
      <c r="F55"/>
      <c r="G55"/>
      <c r="H55"/>
      <c r="I55"/>
      <c r="J55"/>
      <c r="K55"/>
      <c r="L55"/>
      <c r="M55"/>
      <c r="N55"/>
      <c r="O55"/>
      <c r="P55"/>
      <c r="Q55"/>
      <c r="R55"/>
      <c r="S55"/>
      <c r="T55"/>
      <c r="U55"/>
      <c r="V55"/>
      <c r="W55"/>
      <c r="X55"/>
      <c r="Y55"/>
      <c r="Z55"/>
      <c r="AA55"/>
      <c r="AB55"/>
      <c r="AC55"/>
      <c r="AD55"/>
      <c r="AE55"/>
      <c r="AF55"/>
      <c r="AG55"/>
      <c r="AH55"/>
      <c r="AI55"/>
      <c r="AJ55"/>
    </row>
    <row r="56" spans="1:36" ht="12.75" x14ac:dyDescent="0.35">
      <c r="A56"/>
      <c r="C56"/>
      <c r="D56"/>
      <c r="E56"/>
      <c r="F56"/>
      <c r="G56"/>
      <c r="H56"/>
      <c r="I56"/>
      <c r="J56"/>
      <c r="K56"/>
      <c r="L56"/>
      <c r="M56"/>
      <c r="N56"/>
      <c r="O56"/>
      <c r="P56"/>
      <c r="Q56"/>
      <c r="R56"/>
      <c r="S56"/>
      <c r="T56"/>
      <c r="U56"/>
      <c r="V56"/>
      <c r="W56"/>
      <c r="X56"/>
      <c r="Y56"/>
      <c r="Z56"/>
      <c r="AA56"/>
      <c r="AB56"/>
      <c r="AC56"/>
      <c r="AD56"/>
      <c r="AE56"/>
      <c r="AF56"/>
      <c r="AG56"/>
      <c r="AH56"/>
      <c r="AI56"/>
      <c r="AJ56"/>
    </row>
    <row r="57" spans="1:36" ht="12.75" x14ac:dyDescent="0.35">
      <c r="A57"/>
      <c r="C57"/>
      <c r="D57"/>
      <c r="E57"/>
      <c r="F57"/>
      <c r="G57"/>
      <c r="H57"/>
      <c r="I57"/>
      <c r="J57"/>
      <c r="K57"/>
      <c r="L57"/>
      <c r="M57"/>
      <c r="N57"/>
      <c r="O57"/>
      <c r="P57"/>
      <c r="Q57"/>
      <c r="R57"/>
      <c r="S57"/>
      <c r="T57"/>
      <c r="U57"/>
      <c r="V57"/>
      <c r="W57"/>
      <c r="X57"/>
      <c r="Y57"/>
      <c r="Z57"/>
      <c r="AA57"/>
      <c r="AB57"/>
      <c r="AC57"/>
      <c r="AD57"/>
      <c r="AE57"/>
      <c r="AF57"/>
      <c r="AG57"/>
      <c r="AH57"/>
      <c r="AI57"/>
      <c r="AJ57"/>
    </row>
    <row r="58" spans="1:36" ht="12.75" x14ac:dyDescent="0.35">
      <c r="A58"/>
      <c r="C58"/>
      <c r="D58"/>
      <c r="E58"/>
      <c r="F58"/>
      <c r="G58"/>
      <c r="H58"/>
      <c r="I58"/>
      <c r="J58"/>
      <c r="K58"/>
      <c r="L58"/>
      <c r="M58"/>
      <c r="N58"/>
      <c r="O58"/>
      <c r="P58"/>
      <c r="Q58"/>
      <c r="R58"/>
      <c r="S58"/>
      <c r="T58"/>
      <c r="U58"/>
      <c r="V58"/>
      <c r="W58"/>
      <c r="X58"/>
      <c r="Y58"/>
      <c r="Z58"/>
      <c r="AA58"/>
      <c r="AB58"/>
      <c r="AC58"/>
      <c r="AD58"/>
      <c r="AE58"/>
      <c r="AF58"/>
      <c r="AG58"/>
      <c r="AH58"/>
      <c r="AI58"/>
      <c r="AJ58"/>
    </row>
    <row r="59" spans="1:36" ht="12.75" x14ac:dyDescent="0.35">
      <c r="A59"/>
      <c r="C59"/>
      <c r="D59"/>
      <c r="E59"/>
      <c r="F59"/>
      <c r="G59"/>
      <c r="H59"/>
      <c r="I59"/>
      <c r="J59"/>
      <c r="K59"/>
      <c r="L59"/>
      <c r="M59"/>
      <c r="N59"/>
      <c r="O59"/>
      <c r="P59"/>
      <c r="Q59"/>
      <c r="R59"/>
      <c r="S59"/>
      <c r="T59"/>
      <c r="U59"/>
      <c r="V59"/>
      <c r="W59"/>
      <c r="X59"/>
      <c r="Y59"/>
      <c r="Z59"/>
      <c r="AA59"/>
      <c r="AB59"/>
      <c r="AC59"/>
      <c r="AD59"/>
      <c r="AE59"/>
      <c r="AF59"/>
      <c r="AG59"/>
      <c r="AH59"/>
      <c r="AI59"/>
      <c r="AJ59"/>
    </row>
    <row r="60" spans="1:36" ht="12.75" x14ac:dyDescent="0.35">
      <c r="A60"/>
      <c r="C60"/>
      <c r="D60"/>
      <c r="E60"/>
      <c r="F60"/>
      <c r="G60"/>
      <c r="H60"/>
      <c r="I60"/>
      <c r="J60"/>
      <c r="K60"/>
      <c r="L60"/>
      <c r="M60"/>
      <c r="N60"/>
      <c r="O60"/>
      <c r="P60"/>
      <c r="Q60"/>
      <c r="R60"/>
      <c r="S60"/>
      <c r="T60"/>
      <c r="U60"/>
      <c r="V60"/>
      <c r="W60"/>
      <c r="X60"/>
      <c r="Y60"/>
      <c r="Z60"/>
      <c r="AA60"/>
      <c r="AB60"/>
      <c r="AC60"/>
      <c r="AD60"/>
      <c r="AE60"/>
      <c r="AF60"/>
      <c r="AG60"/>
      <c r="AH60"/>
      <c r="AI60"/>
      <c r="AJ60"/>
    </row>
    <row r="61" spans="1:36" ht="12.75" x14ac:dyDescent="0.35">
      <c r="A61"/>
      <c r="C61"/>
      <c r="D61"/>
      <c r="E61"/>
      <c r="F61"/>
      <c r="G61"/>
      <c r="H61"/>
      <c r="I61"/>
      <c r="J61"/>
      <c r="K61"/>
      <c r="L61"/>
      <c r="M61"/>
      <c r="N61"/>
      <c r="O61"/>
      <c r="P61"/>
      <c r="Q61"/>
      <c r="R61"/>
      <c r="S61"/>
      <c r="T61"/>
      <c r="U61"/>
      <c r="V61"/>
      <c r="W61"/>
      <c r="X61"/>
      <c r="Y61"/>
      <c r="Z61"/>
      <c r="AA61"/>
      <c r="AB61"/>
      <c r="AC61"/>
      <c r="AD61"/>
      <c r="AE61"/>
      <c r="AF61"/>
      <c r="AG61"/>
      <c r="AH61"/>
      <c r="AI61"/>
      <c r="AJ61"/>
    </row>
    <row r="62" spans="1:36" ht="12.75" x14ac:dyDescent="0.35">
      <c r="A62"/>
      <c r="C62"/>
      <c r="D62"/>
      <c r="E62"/>
      <c r="F62"/>
      <c r="G62"/>
      <c r="H62"/>
      <c r="I62"/>
      <c r="J62"/>
      <c r="K62"/>
      <c r="L62"/>
      <c r="M62"/>
      <c r="N62"/>
      <c r="O62"/>
      <c r="P62"/>
      <c r="Q62"/>
      <c r="R62"/>
      <c r="S62"/>
      <c r="T62"/>
      <c r="U62"/>
      <c r="V62"/>
      <c r="W62"/>
      <c r="X62"/>
      <c r="Y62"/>
      <c r="Z62"/>
      <c r="AA62"/>
      <c r="AB62"/>
      <c r="AC62"/>
      <c r="AD62"/>
      <c r="AE62"/>
      <c r="AF62"/>
      <c r="AG62"/>
      <c r="AH62"/>
      <c r="AI62"/>
      <c r="AJ62"/>
    </row>
    <row r="63" spans="1:36" ht="12.75" x14ac:dyDescent="0.35">
      <c r="A63"/>
      <c r="C63"/>
      <c r="D63"/>
      <c r="E63"/>
      <c r="F63"/>
      <c r="G63"/>
      <c r="H63"/>
      <c r="I63"/>
      <c r="J63"/>
      <c r="K63"/>
      <c r="L63"/>
      <c r="M63"/>
      <c r="N63"/>
      <c r="O63"/>
      <c r="P63"/>
      <c r="Q63"/>
      <c r="R63"/>
      <c r="S63"/>
      <c r="T63"/>
      <c r="U63"/>
      <c r="V63"/>
      <c r="W63"/>
      <c r="X63"/>
      <c r="Y63"/>
      <c r="Z63"/>
      <c r="AA63"/>
      <c r="AB63"/>
      <c r="AC63"/>
      <c r="AD63"/>
      <c r="AE63"/>
      <c r="AF63"/>
      <c r="AG63"/>
      <c r="AH63"/>
      <c r="AI63"/>
      <c r="AJ63"/>
    </row>
    <row r="64" spans="1:36" ht="12.75" x14ac:dyDescent="0.35">
      <c r="A64"/>
      <c r="C64"/>
      <c r="D64"/>
      <c r="E64"/>
      <c r="F64"/>
      <c r="G64"/>
      <c r="H64"/>
      <c r="I64"/>
      <c r="J64"/>
      <c r="K64"/>
      <c r="L64"/>
      <c r="M64"/>
      <c r="N64"/>
      <c r="O64"/>
      <c r="P64"/>
      <c r="Q64"/>
      <c r="R64"/>
      <c r="S64"/>
      <c r="T64"/>
      <c r="U64"/>
      <c r="V64"/>
      <c r="W64"/>
      <c r="X64"/>
      <c r="Y64"/>
      <c r="Z64"/>
      <c r="AA64"/>
      <c r="AB64"/>
      <c r="AC64"/>
      <c r="AD64"/>
      <c r="AE64"/>
      <c r="AF64"/>
      <c r="AG64"/>
      <c r="AH64"/>
      <c r="AI64"/>
      <c r="AJ64"/>
    </row>
    <row r="65" spans="1:36" ht="12.75" x14ac:dyDescent="0.35">
      <c r="A65"/>
      <c r="C65"/>
      <c r="D65"/>
      <c r="E65"/>
      <c r="F65"/>
      <c r="G65"/>
      <c r="H65"/>
      <c r="I65"/>
      <c r="J65"/>
      <c r="K65"/>
      <c r="L65"/>
      <c r="M65"/>
      <c r="N65"/>
      <c r="O65"/>
      <c r="P65"/>
      <c r="Q65"/>
      <c r="R65"/>
      <c r="S65"/>
      <c r="T65"/>
      <c r="U65"/>
      <c r="V65"/>
      <c r="W65"/>
      <c r="X65"/>
      <c r="Y65"/>
      <c r="Z65"/>
      <c r="AA65"/>
      <c r="AB65"/>
      <c r="AC65"/>
      <c r="AD65"/>
      <c r="AE65"/>
      <c r="AF65"/>
      <c r="AG65"/>
      <c r="AH65"/>
      <c r="AI65"/>
      <c r="AJ65"/>
    </row>
    <row r="66" spans="1:36" ht="12.75" x14ac:dyDescent="0.35">
      <c r="A66"/>
      <c r="C66"/>
      <c r="D66"/>
      <c r="E66"/>
      <c r="F66"/>
      <c r="G66"/>
      <c r="H66"/>
      <c r="I66"/>
      <c r="J66"/>
      <c r="K66"/>
      <c r="L66"/>
      <c r="M66"/>
      <c r="N66"/>
      <c r="O66"/>
      <c r="P66"/>
      <c r="Q66"/>
      <c r="R66"/>
      <c r="S66"/>
      <c r="T66"/>
      <c r="U66"/>
      <c r="V66"/>
      <c r="W66"/>
      <c r="X66"/>
      <c r="Y66"/>
      <c r="Z66"/>
      <c r="AA66"/>
      <c r="AB66"/>
      <c r="AC66"/>
      <c r="AD66"/>
      <c r="AE66"/>
      <c r="AF66"/>
      <c r="AG66"/>
      <c r="AH66"/>
      <c r="AI66"/>
      <c r="AJ66"/>
    </row>
    <row r="67" spans="1:36" ht="12.75" x14ac:dyDescent="0.35">
      <c r="A67"/>
      <c r="C67"/>
      <c r="D67"/>
      <c r="E67"/>
      <c r="F67"/>
      <c r="G67"/>
      <c r="H67"/>
      <c r="I67"/>
      <c r="J67"/>
      <c r="K67"/>
      <c r="L67"/>
      <c r="M67"/>
      <c r="N67"/>
      <c r="O67"/>
      <c r="P67"/>
      <c r="Q67"/>
      <c r="R67"/>
      <c r="S67"/>
      <c r="T67"/>
      <c r="U67"/>
      <c r="V67"/>
      <c r="W67"/>
      <c r="X67"/>
      <c r="Y67"/>
      <c r="Z67"/>
      <c r="AA67"/>
      <c r="AB67"/>
      <c r="AC67"/>
      <c r="AD67"/>
      <c r="AE67"/>
      <c r="AF67"/>
      <c r="AG67"/>
      <c r="AH67"/>
      <c r="AI67"/>
      <c r="AJ67"/>
    </row>
    <row r="68" spans="1:36" ht="12.75" x14ac:dyDescent="0.35">
      <c r="A68"/>
      <c r="C68"/>
      <c r="D68"/>
      <c r="E68"/>
      <c r="F68"/>
      <c r="G68"/>
      <c r="H68"/>
      <c r="I68"/>
      <c r="J68"/>
      <c r="K68"/>
      <c r="L68"/>
      <c r="M68"/>
      <c r="N68"/>
      <c r="O68"/>
      <c r="P68"/>
      <c r="Q68"/>
      <c r="R68"/>
      <c r="S68"/>
      <c r="T68"/>
      <c r="U68"/>
      <c r="V68"/>
      <c r="W68"/>
      <c r="X68"/>
      <c r="Y68"/>
      <c r="Z68"/>
      <c r="AA68"/>
      <c r="AB68"/>
      <c r="AC68"/>
      <c r="AD68"/>
      <c r="AE68"/>
      <c r="AF68"/>
      <c r="AG68"/>
      <c r="AH68"/>
      <c r="AI68"/>
      <c r="AJ68"/>
    </row>
    <row r="69" spans="1:36" ht="12.75" x14ac:dyDescent="0.35">
      <c r="A69"/>
      <c r="C69"/>
      <c r="D69"/>
      <c r="E69"/>
      <c r="F69"/>
      <c r="G69"/>
      <c r="H69"/>
      <c r="I69"/>
      <c r="J69"/>
      <c r="K69"/>
      <c r="L69"/>
      <c r="M69"/>
      <c r="N69"/>
      <c r="O69"/>
      <c r="P69"/>
      <c r="Q69"/>
      <c r="R69"/>
      <c r="S69"/>
      <c r="T69"/>
      <c r="U69"/>
      <c r="V69"/>
      <c r="W69"/>
      <c r="X69"/>
      <c r="Y69"/>
      <c r="Z69"/>
      <c r="AA69"/>
      <c r="AB69"/>
      <c r="AC69"/>
      <c r="AD69"/>
      <c r="AE69"/>
      <c r="AF69"/>
      <c r="AG69"/>
      <c r="AH69"/>
      <c r="AI69"/>
      <c r="AJ69"/>
    </row>
    <row r="70" spans="1:36" ht="12.75" x14ac:dyDescent="0.35">
      <c r="A70"/>
      <c r="C70"/>
      <c r="D70"/>
      <c r="E70"/>
      <c r="F70"/>
      <c r="G70"/>
      <c r="H70"/>
      <c r="I70"/>
      <c r="J70"/>
      <c r="K70"/>
      <c r="L70"/>
      <c r="M70"/>
      <c r="N70"/>
      <c r="O70"/>
      <c r="P70"/>
      <c r="Q70"/>
      <c r="R70"/>
      <c r="S70"/>
      <c r="T70"/>
      <c r="U70"/>
      <c r="V70"/>
      <c r="W70"/>
      <c r="X70"/>
      <c r="Y70"/>
      <c r="Z70"/>
      <c r="AA70"/>
      <c r="AB70"/>
      <c r="AC70"/>
      <c r="AD70"/>
      <c r="AE70"/>
      <c r="AF70"/>
      <c r="AG70"/>
      <c r="AH70"/>
      <c r="AI70"/>
      <c r="AJ70"/>
    </row>
    <row r="71" spans="1:36" ht="12.75" x14ac:dyDescent="0.35">
      <c r="A71"/>
      <c r="C71"/>
      <c r="D71"/>
      <c r="E71"/>
      <c r="F71"/>
      <c r="G71"/>
      <c r="H71"/>
      <c r="I71"/>
      <c r="J71"/>
      <c r="K71"/>
      <c r="L71"/>
      <c r="M71"/>
      <c r="N71"/>
      <c r="O71"/>
      <c r="P71"/>
      <c r="Q71"/>
      <c r="R71"/>
      <c r="S71"/>
      <c r="T71"/>
      <c r="U71"/>
      <c r="V71"/>
      <c r="W71"/>
      <c r="X71"/>
      <c r="Y71"/>
      <c r="Z71"/>
      <c r="AA71"/>
      <c r="AB71"/>
      <c r="AC71"/>
      <c r="AD71"/>
      <c r="AE71"/>
      <c r="AF71"/>
      <c r="AG71"/>
      <c r="AH71"/>
      <c r="AI71"/>
      <c r="AJ71"/>
    </row>
    <row r="72" spans="1:36" ht="12.75" x14ac:dyDescent="0.35">
      <c r="A72"/>
      <c r="C72"/>
      <c r="D72"/>
      <c r="E72"/>
      <c r="F72"/>
      <c r="G72"/>
      <c r="H72"/>
      <c r="I72"/>
      <c r="J72"/>
      <c r="K72"/>
      <c r="L72"/>
      <c r="M72"/>
      <c r="N72"/>
      <c r="O72"/>
      <c r="P72"/>
      <c r="Q72"/>
      <c r="R72"/>
      <c r="S72"/>
      <c r="T72"/>
      <c r="U72"/>
      <c r="V72"/>
      <c r="W72"/>
      <c r="X72"/>
      <c r="Y72"/>
      <c r="Z72"/>
      <c r="AA72"/>
      <c r="AB72"/>
      <c r="AC72"/>
      <c r="AD72"/>
      <c r="AE72"/>
      <c r="AF72"/>
      <c r="AG72"/>
      <c r="AH72"/>
      <c r="AI72"/>
      <c r="AJ72"/>
    </row>
    <row r="73" spans="1:36" ht="12.75" x14ac:dyDescent="0.35">
      <c r="A73"/>
      <c r="C73"/>
      <c r="D73"/>
      <c r="E73"/>
      <c r="F73"/>
      <c r="G73"/>
      <c r="H73"/>
      <c r="I73"/>
      <c r="J73"/>
      <c r="K73"/>
      <c r="L73"/>
      <c r="M73"/>
      <c r="N73"/>
      <c r="O73"/>
      <c r="P73"/>
      <c r="Q73"/>
      <c r="R73"/>
      <c r="S73"/>
      <c r="T73"/>
      <c r="U73"/>
      <c r="V73"/>
      <c r="W73"/>
      <c r="X73"/>
      <c r="Y73"/>
      <c r="Z73"/>
      <c r="AA73"/>
      <c r="AB73"/>
      <c r="AC73"/>
      <c r="AD73"/>
      <c r="AE73"/>
      <c r="AF73"/>
      <c r="AG73"/>
      <c r="AH73"/>
      <c r="AI73"/>
      <c r="AJ73"/>
    </row>
    <row r="74" spans="1:36" ht="12.75" x14ac:dyDescent="0.35">
      <c r="A74"/>
      <c r="C74"/>
      <c r="D74"/>
      <c r="E74"/>
      <c r="F74"/>
      <c r="G74"/>
      <c r="H74"/>
      <c r="I74"/>
      <c r="J74"/>
      <c r="K74"/>
      <c r="L74"/>
      <c r="M74"/>
      <c r="N74"/>
      <c r="O74"/>
      <c r="P74"/>
      <c r="Q74"/>
      <c r="R74"/>
      <c r="S74"/>
      <c r="T74"/>
      <c r="U74"/>
      <c r="V74"/>
      <c r="W74"/>
      <c r="X74"/>
      <c r="Y74"/>
      <c r="Z74"/>
      <c r="AA74"/>
      <c r="AB74"/>
      <c r="AC74"/>
      <c r="AD74"/>
      <c r="AE74"/>
      <c r="AF74"/>
      <c r="AG74"/>
      <c r="AH74"/>
      <c r="AI74"/>
      <c r="AJ74"/>
    </row>
    <row r="75" spans="1:36" ht="12.75" x14ac:dyDescent="0.35">
      <c r="A75"/>
      <c r="C75"/>
      <c r="D75"/>
      <c r="E75"/>
      <c r="F75"/>
      <c r="G75"/>
      <c r="H75"/>
      <c r="I75"/>
      <c r="J75"/>
      <c r="K75"/>
      <c r="L75"/>
      <c r="M75"/>
      <c r="N75"/>
      <c r="O75"/>
      <c r="P75"/>
      <c r="Q75"/>
      <c r="R75"/>
      <c r="S75"/>
      <c r="T75"/>
      <c r="U75"/>
      <c r="V75"/>
      <c r="W75"/>
      <c r="X75"/>
      <c r="Y75"/>
      <c r="Z75"/>
      <c r="AA75"/>
      <c r="AB75"/>
      <c r="AC75"/>
      <c r="AD75"/>
      <c r="AE75"/>
      <c r="AF75"/>
      <c r="AG75"/>
      <c r="AH75"/>
      <c r="AI75"/>
      <c r="AJ75"/>
    </row>
    <row r="76" spans="1:36" ht="12.75" x14ac:dyDescent="0.35">
      <c r="A76"/>
      <c r="C76"/>
      <c r="D76"/>
      <c r="E76"/>
      <c r="F76"/>
      <c r="G76"/>
      <c r="H76"/>
      <c r="I76"/>
      <c r="J76"/>
      <c r="K76"/>
      <c r="L76"/>
      <c r="M76"/>
      <c r="N76"/>
      <c r="O76"/>
      <c r="P76"/>
      <c r="Q76"/>
      <c r="R76"/>
      <c r="S76"/>
      <c r="T76"/>
      <c r="U76"/>
      <c r="V76"/>
      <c r="W76"/>
      <c r="X76"/>
      <c r="Y76"/>
      <c r="Z76"/>
      <c r="AA76"/>
      <c r="AB76"/>
      <c r="AC76"/>
      <c r="AD76"/>
      <c r="AE76"/>
      <c r="AF76"/>
      <c r="AG76"/>
      <c r="AH76"/>
      <c r="AI76"/>
      <c r="AJ76"/>
    </row>
    <row r="77" spans="1:36" ht="12.75" x14ac:dyDescent="0.35">
      <c r="A77"/>
      <c r="C77"/>
      <c r="D77"/>
      <c r="E77"/>
      <c r="F77"/>
      <c r="G77"/>
      <c r="H77"/>
      <c r="I77"/>
      <c r="J77"/>
      <c r="K77"/>
      <c r="L77"/>
      <c r="M77"/>
      <c r="N77"/>
      <c r="O77"/>
      <c r="P77"/>
      <c r="Q77"/>
      <c r="R77"/>
      <c r="S77"/>
      <c r="T77"/>
      <c r="U77"/>
      <c r="V77"/>
      <c r="W77"/>
      <c r="X77"/>
      <c r="Y77"/>
      <c r="Z77"/>
      <c r="AA77"/>
      <c r="AB77"/>
      <c r="AC77"/>
      <c r="AD77"/>
      <c r="AE77"/>
      <c r="AF77"/>
      <c r="AG77"/>
      <c r="AH77"/>
      <c r="AI77"/>
      <c r="AJ77"/>
    </row>
    <row r="78" spans="1:36" ht="12.75" x14ac:dyDescent="0.35">
      <c r="A78"/>
      <c r="C78"/>
      <c r="D78"/>
      <c r="E78"/>
      <c r="F78"/>
      <c r="G78"/>
      <c r="H78"/>
      <c r="I78"/>
      <c r="J78"/>
      <c r="K78"/>
      <c r="L78"/>
      <c r="M78"/>
      <c r="N78"/>
      <c r="O78"/>
      <c r="P78"/>
      <c r="Q78"/>
      <c r="R78"/>
      <c r="S78"/>
      <c r="T78"/>
      <c r="U78"/>
      <c r="V78"/>
      <c r="W78"/>
      <c r="X78"/>
      <c r="Y78"/>
      <c r="Z78"/>
      <c r="AA78"/>
      <c r="AB78"/>
      <c r="AC78"/>
      <c r="AD78"/>
      <c r="AE78"/>
      <c r="AF78"/>
      <c r="AG78"/>
      <c r="AH78"/>
      <c r="AI78"/>
      <c r="AJ78"/>
    </row>
    <row r="79" spans="1:36" ht="12.75" x14ac:dyDescent="0.35">
      <c r="A79"/>
      <c r="C79"/>
      <c r="D79"/>
      <c r="E79"/>
      <c r="F79"/>
      <c r="G79"/>
      <c r="H79"/>
      <c r="I79"/>
      <c r="J79"/>
      <c r="K79"/>
      <c r="L79"/>
      <c r="M79"/>
      <c r="N79"/>
      <c r="O79"/>
      <c r="P79"/>
      <c r="Q79"/>
      <c r="R79"/>
      <c r="S79"/>
      <c r="T79"/>
      <c r="U79"/>
      <c r="V79"/>
      <c r="W79"/>
      <c r="X79"/>
      <c r="Y79"/>
      <c r="Z79"/>
      <c r="AA79"/>
      <c r="AB79"/>
      <c r="AC79"/>
      <c r="AD79"/>
      <c r="AE79"/>
      <c r="AF79"/>
      <c r="AG79"/>
      <c r="AH79"/>
      <c r="AI79"/>
      <c r="AJ79"/>
    </row>
    <row r="80" spans="1:36" ht="12.75" x14ac:dyDescent="0.35">
      <c r="A80"/>
      <c r="C80"/>
      <c r="D80"/>
      <c r="E80"/>
      <c r="F80"/>
      <c r="G80"/>
      <c r="H80"/>
      <c r="I80"/>
      <c r="J80"/>
      <c r="K80"/>
      <c r="L80"/>
      <c r="M80"/>
      <c r="N80"/>
      <c r="O80"/>
      <c r="P80"/>
      <c r="Q80"/>
      <c r="R80"/>
      <c r="S80"/>
      <c r="T80"/>
      <c r="U80"/>
      <c r="V80"/>
      <c r="W80"/>
      <c r="X80"/>
      <c r="Y80"/>
      <c r="Z80"/>
      <c r="AA80"/>
      <c r="AB80"/>
      <c r="AC80"/>
      <c r="AD80"/>
      <c r="AE80"/>
      <c r="AF80"/>
      <c r="AG80"/>
      <c r="AH80"/>
      <c r="AI80"/>
      <c r="AJ80"/>
    </row>
    <row r="81" spans="1:36" ht="12.75" x14ac:dyDescent="0.35">
      <c r="A81"/>
      <c r="C81"/>
      <c r="D81"/>
      <c r="E81"/>
      <c r="F81"/>
      <c r="G81"/>
      <c r="H81"/>
      <c r="I81"/>
      <c r="J81"/>
      <c r="K81"/>
      <c r="L81"/>
      <c r="M81"/>
      <c r="N81"/>
      <c r="O81"/>
      <c r="P81"/>
      <c r="Q81"/>
      <c r="R81"/>
      <c r="S81"/>
      <c r="T81"/>
      <c r="U81"/>
      <c r="V81"/>
      <c r="W81"/>
      <c r="X81"/>
      <c r="Y81"/>
      <c r="Z81"/>
      <c r="AA81"/>
      <c r="AB81"/>
      <c r="AC81"/>
      <c r="AD81"/>
      <c r="AE81"/>
      <c r="AF81"/>
      <c r="AG81"/>
      <c r="AH81"/>
      <c r="AI81"/>
      <c r="AJ81"/>
    </row>
    <row r="82" spans="1:36" ht="12.75" x14ac:dyDescent="0.35">
      <c r="A82"/>
      <c r="C82"/>
      <c r="D82"/>
      <c r="E82"/>
      <c r="F82"/>
      <c r="G82"/>
      <c r="H82"/>
      <c r="I82"/>
      <c r="J82"/>
      <c r="K82"/>
      <c r="L82"/>
      <c r="M82"/>
      <c r="N82"/>
      <c r="O82"/>
      <c r="P82"/>
      <c r="Q82"/>
      <c r="R82"/>
      <c r="S82"/>
      <c r="T82"/>
      <c r="U82"/>
      <c r="V82"/>
      <c r="W82"/>
      <c r="X82"/>
      <c r="Y82"/>
      <c r="Z82"/>
      <c r="AA82"/>
      <c r="AB82"/>
      <c r="AC82"/>
      <c r="AD82"/>
      <c r="AE82"/>
      <c r="AF82"/>
      <c r="AG82"/>
      <c r="AH82"/>
      <c r="AI82"/>
      <c r="AJ82"/>
    </row>
    <row r="83" spans="1:36" ht="12.75" x14ac:dyDescent="0.35">
      <c r="A83"/>
      <c r="C83"/>
      <c r="D83"/>
      <c r="E83"/>
      <c r="F83"/>
      <c r="G83"/>
      <c r="H83"/>
      <c r="I83"/>
      <c r="J83"/>
      <c r="K83"/>
      <c r="L83"/>
      <c r="M83"/>
      <c r="N83"/>
      <c r="O83"/>
      <c r="P83"/>
      <c r="Q83"/>
      <c r="R83"/>
      <c r="S83"/>
      <c r="T83"/>
      <c r="U83"/>
      <c r="V83"/>
      <c r="W83"/>
      <c r="X83"/>
      <c r="Y83"/>
      <c r="Z83"/>
      <c r="AA83"/>
      <c r="AB83"/>
      <c r="AC83"/>
      <c r="AD83"/>
      <c r="AE83"/>
      <c r="AF83"/>
      <c r="AG83"/>
      <c r="AH83"/>
      <c r="AI83"/>
      <c r="AJ83"/>
    </row>
    <row r="84" spans="1:36" ht="12.75" x14ac:dyDescent="0.35">
      <c r="A84"/>
      <c r="C84"/>
      <c r="D84"/>
      <c r="E84"/>
      <c r="F84"/>
      <c r="G84"/>
      <c r="H84"/>
      <c r="I84"/>
      <c r="J84"/>
      <c r="K84"/>
      <c r="L84"/>
      <c r="M84"/>
      <c r="N84"/>
      <c r="O84"/>
      <c r="P84"/>
      <c r="Q84"/>
      <c r="R84"/>
      <c r="S84"/>
      <c r="T84"/>
      <c r="U84"/>
      <c r="V84"/>
      <c r="W84"/>
      <c r="X84"/>
      <c r="Y84"/>
      <c r="Z84"/>
      <c r="AA84"/>
      <c r="AB84"/>
      <c r="AC84"/>
      <c r="AD84"/>
      <c r="AE84"/>
      <c r="AF84"/>
      <c r="AG84"/>
      <c r="AH84"/>
      <c r="AI84"/>
      <c r="AJ84"/>
    </row>
    <row r="85" spans="1:36" ht="12.75" x14ac:dyDescent="0.35">
      <c r="A85"/>
      <c r="C85"/>
      <c r="D85"/>
      <c r="E85"/>
      <c r="F85"/>
      <c r="G85"/>
      <c r="H85"/>
      <c r="I85"/>
      <c r="J85"/>
      <c r="K85"/>
      <c r="L85"/>
      <c r="M85"/>
      <c r="N85"/>
      <c r="O85"/>
      <c r="P85"/>
      <c r="Q85"/>
      <c r="R85"/>
      <c r="S85"/>
      <c r="T85"/>
      <c r="U85"/>
      <c r="V85"/>
      <c r="W85"/>
      <c r="X85"/>
      <c r="Y85"/>
      <c r="Z85"/>
      <c r="AA85"/>
      <c r="AB85"/>
      <c r="AC85"/>
      <c r="AD85"/>
      <c r="AE85"/>
      <c r="AF85"/>
      <c r="AG85"/>
      <c r="AH85"/>
      <c r="AI85"/>
      <c r="AJ85"/>
    </row>
    <row r="86" spans="1:36" ht="12.75" x14ac:dyDescent="0.35">
      <c r="A86"/>
      <c r="C86"/>
      <c r="D86"/>
      <c r="E86"/>
      <c r="F86"/>
      <c r="G86"/>
      <c r="H86"/>
      <c r="I86"/>
      <c r="J86"/>
      <c r="K86"/>
      <c r="L86"/>
      <c r="M86"/>
      <c r="N86"/>
      <c r="O86"/>
      <c r="P86"/>
      <c r="Q86"/>
      <c r="R86"/>
      <c r="S86"/>
      <c r="T86"/>
      <c r="U86"/>
      <c r="V86"/>
      <c r="W86"/>
      <c r="X86"/>
      <c r="Y86"/>
      <c r="Z86"/>
      <c r="AA86"/>
      <c r="AB86"/>
      <c r="AC86"/>
      <c r="AD86"/>
      <c r="AE86"/>
      <c r="AF86"/>
      <c r="AG86"/>
      <c r="AH86"/>
      <c r="AI86"/>
      <c r="AJ86"/>
    </row>
    <row r="87" spans="1:36" ht="12.75" x14ac:dyDescent="0.35">
      <c r="A87"/>
      <c r="C87"/>
      <c r="D87"/>
      <c r="E87"/>
      <c r="F87"/>
      <c r="G87"/>
      <c r="H87"/>
      <c r="I87"/>
      <c r="J87"/>
      <c r="K87"/>
      <c r="L87"/>
      <c r="M87"/>
      <c r="N87"/>
      <c r="O87"/>
      <c r="P87"/>
      <c r="Q87"/>
      <c r="R87"/>
      <c r="S87"/>
      <c r="T87"/>
      <c r="U87"/>
      <c r="V87"/>
      <c r="W87"/>
      <c r="X87"/>
      <c r="Y87"/>
      <c r="Z87"/>
      <c r="AA87"/>
      <c r="AB87"/>
      <c r="AC87"/>
      <c r="AD87"/>
      <c r="AE87"/>
      <c r="AF87"/>
      <c r="AG87"/>
      <c r="AH87"/>
      <c r="AI87"/>
      <c r="AJ87"/>
    </row>
    <row r="88" spans="1:36" ht="12.75" x14ac:dyDescent="0.35">
      <c r="A88"/>
      <c r="C88"/>
      <c r="D88"/>
      <c r="E88"/>
      <c r="F88"/>
      <c r="G88"/>
      <c r="H88"/>
      <c r="I88"/>
      <c r="J88"/>
      <c r="K88"/>
      <c r="L88"/>
      <c r="M88"/>
      <c r="N88"/>
      <c r="O88"/>
      <c r="P88"/>
      <c r="Q88"/>
      <c r="R88"/>
      <c r="S88"/>
      <c r="T88"/>
      <c r="U88"/>
      <c r="V88"/>
      <c r="W88"/>
      <c r="X88"/>
      <c r="Y88"/>
      <c r="Z88"/>
      <c r="AA88"/>
      <c r="AB88"/>
      <c r="AC88"/>
      <c r="AD88"/>
      <c r="AE88"/>
      <c r="AF88"/>
      <c r="AG88"/>
      <c r="AH88"/>
      <c r="AI88"/>
      <c r="AJ88"/>
    </row>
    <row r="89" spans="1:36" ht="12.75" x14ac:dyDescent="0.35">
      <c r="A89"/>
      <c r="C89"/>
      <c r="D89"/>
      <c r="E89"/>
      <c r="F89"/>
      <c r="G89"/>
      <c r="H89"/>
      <c r="I89"/>
      <c r="J89"/>
      <c r="K89"/>
      <c r="L89"/>
      <c r="M89"/>
      <c r="N89"/>
      <c r="O89"/>
      <c r="P89"/>
      <c r="Q89"/>
      <c r="R89"/>
      <c r="S89"/>
      <c r="T89"/>
      <c r="U89"/>
      <c r="V89"/>
      <c r="W89"/>
      <c r="X89"/>
      <c r="Y89"/>
      <c r="Z89"/>
      <c r="AA89"/>
      <c r="AB89"/>
      <c r="AC89"/>
      <c r="AD89"/>
      <c r="AE89"/>
      <c r="AF89"/>
      <c r="AG89"/>
      <c r="AH89"/>
      <c r="AI89"/>
      <c r="AJ89"/>
    </row>
    <row r="90" spans="1:36" ht="12.75" x14ac:dyDescent="0.35">
      <c r="A90"/>
      <c r="C90"/>
      <c r="D90"/>
      <c r="E90"/>
      <c r="F90"/>
      <c r="G90"/>
      <c r="H90"/>
      <c r="I90"/>
      <c r="J90"/>
      <c r="K90"/>
      <c r="L90"/>
      <c r="M90"/>
      <c r="N90"/>
      <c r="O90"/>
      <c r="P90"/>
      <c r="Q90"/>
      <c r="R90"/>
      <c r="S90"/>
      <c r="T90"/>
      <c r="U90"/>
      <c r="V90"/>
      <c r="W90"/>
      <c r="X90"/>
      <c r="Y90"/>
      <c r="Z90"/>
      <c r="AA90"/>
      <c r="AB90"/>
      <c r="AC90"/>
      <c r="AD90"/>
      <c r="AE90"/>
      <c r="AF90"/>
      <c r="AG90"/>
      <c r="AH90"/>
      <c r="AI90"/>
      <c r="AJ90"/>
    </row>
    <row r="91" spans="1:36" ht="12.75" x14ac:dyDescent="0.35">
      <c r="A91"/>
      <c r="C91"/>
      <c r="D91"/>
      <c r="E91"/>
      <c r="F91"/>
      <c r="G91"/>
      <c r="H91"/>
      <c r="I91"/>
      <c r="J91"/>
      <c r="K91"/>
      <c r="L91"/>
      <c r="M91"/>
      <c r="N91"/>
      <c r="O91"/>
      <c r="P91"/>
      <c r="Q91"/>
      <c r="R91"/>
      <c r="S91"/>
      <c r="T91"/>
      <c r="U91"/>
      <c r="V91"/>
      <c r="W91"/>
      <c r="X91"/>
      <c r="Y91"/>
      <c r="Z91"/>
      <c r="AA91"/>
      <c r="AB91"/>
      <c r="AC91"/>
      <c r="AD91"/>
      <c r="AE91"/>
      <c r="AF91"/>
      <c r="AG91"/>
      <c r="AH91"/>
      <c r="AI91"/>
      <c r="AJ91"/>
    </row>
    <row r="92" spans="1:36" ht="12.75" x14ac:dyDescent="0.35">
      <c r="A92"/>
      <c r="C92"/>
      <c r="D92"/>
      <c r="E92"/>
      <c r="F92"/>
      <c r="G92"/>
      <c r="H92"/>
      <c r="I92"/>
      <c r="J92"/>
      <c r="K92"/>
      <c r="L92"/>
      <c r="M92"/>
      <c r="N92"/>
      <c r="O92"/>
      <c r="P92"/>
      <c r="Q92"/>
      <c r="R92"/>
      <c r="S92"/>
      <c r="T92"/>
      <c r="U92"/>
      <c r="V92"/>
      <c r="W92"/>
      <c r="X92"/>
      <c r="Y92"/>
      <c r="Z92"/>
      <c r="AA92"/>
      <c r="AB92"/>
      <c r="AC92"/>
      <c r="AD92"/>
      <c r="AE92"/>
      <c r="AF92"/>
      <c r="AG92"/>
      <c r="AH92"/>
      <c r="AI92"/>
      <c r="AJ92"/>
    </row>
    <row r="93" spans="1:36" ht="12.75" x14ac:dyDescent="0.35">
      <c r="A93"/>
      <c r="C93"/>
      <c r="D93"/>
      <c r="E93"/>
      <c r="F93"/>
      <c r="G93"/>
      <c r="H93"/>
      <c r="I93"/>
      <c r="J93"/>
      <c r="K93"/>
      <c r="L93"/>
      <c r="M93"/>
      <c r="N93"/>
      <c r="O93"/>
      <c r="P93"/>
      <c r="Q93"/>
      <c r="R93"/>
      <c r="S93"/>
      <c r="T93"/>
      <c r="U93"/>
      <c r="V93"/>
      <c r="W93"/>
      <c r="X93"/>
      <c r="Y93"/>
      <c r="Z93"/>
      <c r="AA93"/>
      <c r="AB93"/>
      <c r="AC93"/>
      <c r="AD93"/>
      <c r="AE93"/>
      <c r="AF93"/>
      <c r="AG93"/>
      <c r="AH93"/>
      <c r="AI93"/>
      <c r="AJ93"/>
    </row>
    <row r="94" spans="1:36" ht="12.75" x14ac:dyDescent="0.35">
      <c r="A94"/>
      <c r="C94"/>
      <c r="D94"/>
      <c r="E94"/>
      <c r="F94"/>
      <c r="G94"/>
      <c r="H94"/>
      <c r="I94"/>
      <c r="J94"/>
      <c r="K94"/>
      <c r="L94"/>
      <c r="M94"/>
      <c r="N94"/>
      <c r="O94"/>
      <c r="P94"/>
      <c r="Q94"/>
      <c r="R94"/>
      <c r="S94"/>
      <c r="T94"/>
      <c r="U94"/>
      <c r="V94"/>
      <c r="W94"/>
      <c r="X94"/>
      <c r="Y94"/>
      <c r="Z94"/>
      <c r="AA94"/>
      <c r="AB94"/>
      <c r="AC94"/>
      <c r="AD94"/>
      <c r="AE94"/>
      <c r="AF94"/>
      <c r="AG94"/>
      <c r="AH94"/>
      <c r="AI94"/>
      <c r="AJ94"/>
    </row>
    <row r="95" spans="1:36" ht="12.75" x14ac:dyDescent="0.35">
      <c r="A95"/>
      <c r="C95"/>
      <c r="D95"/>
      <c r="E95"/>
      <c r="F95"/>
      <c r="G95"/>
      <c r="H95"/>
      <c r="I95"/>
      <c r="J95"/>
      <c r="K95"/>
      <c r="L95"/>
      <c r="M95"/>
      <c r="N95"/>
      <c r="O95"/>
      <c r="P95"/>
      <c r="Q95"/>
      <c r="R95"/>
      <c r="S95"/>
      <c r="T95"/>
      <c r="U95"/>
      <c r="V95"/>
      <c r="W95"/>
      <c r="X95"/>
      <c r="Y95"/>
      <c r="Z95"/>
      <c r="AA95"/>
      <c r="AB95"/>
      <c r="AC95"/>
      <c r="AD95"/>
      <c r="AE95"/>
      <c r="AF95"/>
      <c r="AG95"/>
      <c r="AH95"/>
      <c r="AI95"/>
      <c r="AJ95"/>
    </row>
    <row r="96" spans="1:36" ht="12.75" x14ac:dyDescent="0.35">
      <c r="A96"/>
      <c r="C96"/>
      <c r="D96"/>
      <c r="E96"/>
      <c r="F96"/>
      <c r="G96"/>
      <c r="H96"/>
      <c r="I96"/>
      <c r="J96"/>
      <c r="K96"/>
      <c r="L96"/>
      <c r="M96"/>
      <c r="N96"/>
      <c r="O96"/>
      <c r="P96"/>
      <c r="Q96"/>
      <c r="R96"/>
      <c r="S96"/>
      <c r="T96"/>
      <c r="U96"/>
      <c r="V96"/>
      <c r="W96"/>
      <c r="X96"/>
      <c r="Y96"/>
      <c r="Z96"/>
      <c r="AA96"/>
      <c r="AB96"/>
      <c r="AC96"/>
      <c r="AD96"/>
      <c r="AE96"/>
      <c r="AF96"/>
      <c r="AG96"/>
      <c r="AH96"/>
      <c r="AI96"/>
      <c r="AJ96"/>
    </row>
    <row r="97" spans="1:36" ht="12.75" x14ac:dyDescent="0.35">
      <c r="A97"/>
      <c r="C97"/>
      <c r="D97"/>
      <c r="E97"/>
      <c r="F97"/>
      <c r="G97"/>
      <c r="H97"/>
      <c r="I97"/>
      <c r="J97"/>
      <c r="K97"/>
      <c r="L97"/>
      <c r="M97"/>
      <c r="N97"/>
      <c r="O97"/>
      <c r="P97"/>
      <c r="Q97"/>
      <c r="R97"/>
      <c r="S97"/>
      <c r="T97"/>
      <c r="U97"/>
      <c r="V97"/>
      <c r="W97"/>
      <c r="X97"/>
      <c r="Y97"/>
      <c r="Z97"/>
      <c r="AA97"/>
      <c r="AB97"/>
      <c r="AC97"/>
      <c r="AD97"/>
      <c r="AE97"/>
      <c r="AF97"/>
      <c r="AG97"/>
      <c r="AH97"/>
      <c r="AI97"/>
      <c r="AJ97"/>
    </row>
    <row r="98" spans="1:36" ht="12.75" x14ac:dyDescent="0.35">
      <c r="A98"/>
      <c r="C98"/>
      <c r="D98"/>
      <c r="E98"/>
      <c r="F98"/>
      <c r="G98"/>
      <c r="H98"/>
      <c r="I98"/>
      <c r="J98"/>
      <c r="K98"/>
      <c r="L98"/>
      <c r="M98"/>
      <c r="N98"/>
      <c r="O98"/>
      <c r="P98"/>
      <c r="Q98"/>
      <c r="R98"/>
      <c r="S98"/>
      <c r="T98"/>
      <c r="U98"/>
      <c r="V98"/>
      <c r="W98"/>
      <c r="X98"/>
      <c r="Y98"/>
      <c r="Z98"/>
      <c r="AA98"/>
      <c r="AB98"/>
      <c r="AC98"/>
      <c r="AD98"/>
      <c r="AE98"/>
      <c r="AF98"/>
      <c r="AG98"/>
      <c r="AH98"/>
      <c r="AI98"/>
      <c r="AJ98"/>
    </row>
    <row r="99" spans="1:36" ht="12.75" x14ac:dyDescent="0.35">
      <c r="A99"/>
      <c r="C99"/>
      <c r="D99"/>
      <c r="E99"/>
      <c r="F99"/>
      <c r="G99"/>
      <c r="H99"/>
      <c r="I99"/>
      <c r="J99"/>
      <c r="K99"/>
      <c r="L99"/>
      <c r="M99"/>
      <c r="N99"/>
      <c r="O99"/>
      <c r="P99"/>
      <c r="Q99"/>
      <c r="R99"/>
      <c r="S99"/>
      <c r="T99"/>
      <c r="U99"/>
      <c r="V99"/>
      <c r="W99"/>
      <c r="X99"/>
      <c r="Y99"/>
      <c r="Z99"/>
      <c r="AA99"/>
      <c r="AB99"/>
      <c r="AC99"/>
      <c r="AD99"/>
      <c r="AE99"/>
      <c r="AF99"/>
      <c r="AG99"/>
      <c r="AH99"/>
      <c r="AI99"/>
      <c r="AJ99"/>
    </row>
    <row r="100" spans="1:36" ht="12.75" x14ac:dyDescent="0.35">
      <c r="A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row>
    <row r="101" spans="1:36" ht="12.75" x14ac:dyDescent="0.35">
      <c r="A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row>
    <row r="102" spans="1:36" ht="12.75" x14ac:dyDescent="0.35">
      <c r="A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row>
    <row r="103" spans="1:36" ht="12.75" x14ac:dyDescent="0.35">
      <c r="A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row>
    <row r="104" spans="1:36" ht="12.75" x14ac:dyDescent="0.35">
      <c r="A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row>
    <row r="105" spans="1:36" ht="12.75" x14ac:dyDescent="0.35">
      <c r="A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row>
    <row r="106" spans="1:36" ht="12.75" x14ac:dyDescent="0.3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row>
    <row r="107" spans="1:36" ht="12.75" x14ac:dyDescent="0.3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row>
    <row r="108" spans="1:36" ht="12.75" x14ac:dyDescent="0.3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row>
    <row r="109" spans="1:36" ht="12.75" x14ac:dyDescent="0.3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row>
    <row r="110" spans="1:36" ht="12.75" x14ac:dyDescent="0.3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row>
    <row r="111" spans="1:36" ht="12.75" x14ac:dyDescent="0.3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row>
    <row r="112" spans="1:36" ht="12.75" x14ac:dyDescent="0.3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row>
    <row r="113" spans="1:36" ht="12.75" x14ac:dyDescent="0.3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row>
    <row r="114" spans="1:36" ht="12.75" x14ac:dyDescent="0.3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row>
    <row r="115" spans="1:36" ht="12.75" x14ac:dyDescent="0.3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row>
    <row r="116" spans="1:36" ht="12.75" x14ac:dyDescent="0.3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row>
    <row r="117" spans="1:36" ht="12.75" x14ac:dyDescent="0.3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row>
    <row r="118" spans="1:36" ht="12.75" x14ac:dyDescent="0.3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row>
    <row r="119" spans="1:36" ht="12.75" x14ac:dyDescent="0.3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row>
    <row r="120" spans="1:36" ht="12.75" x14ac:dyDescent="0.3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row>
    <row r="121" spans="1:36" ht="12.75" x14ac:dyDescent="0.3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row>
    <row r="122" spans="1:36" ht="12.75" x14ac:dyDescent="0.3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row>
    <row r="123" spans="1:36" ht="12.75" x14ac:dyDescent="0.3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row>
    <row r="124" spans="1:36" ht="12.75" x14ac:dyDescent="0.3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row>
    <row r="125" spans="1:36" ht="12.75" x14ac:dyDescent="0.3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row>
    <row r="126" spans="1:36" ht="12.75" x14ac:dyDescent="0.3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row>
    <row r="127" spans="1:36" ht="12.75" x14ac:dyDescent="0.3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row>
    <row r="128" spans="1:36" ht="12.75" x14ac:dyDescent="0.3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row>
    <row r="129" spans="1:36" ht="12.75" x14ac:dyDescent="0.3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row>
    <row r="130" spans="1:36" ht="12.75" x14ac:dyDescent="0.3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row>
    <row r="131" spans="1:36" ht="12.75" x14ac:dyDescent="0.3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row>
    <row r="132" spans="1:36" ht="12.75" x14ac:dyDescent="0.3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row>
    <row r="133" spans="1:36" ht="12.75" x14ac:dyDescent="0.3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row>
    <row r="134" spans="1:36" ht="12.75" x14ac:dyDescent="0.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row>
    <row r="135" spans="1:36" ht="12.75" x14ac:dyDescent="0.3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row>
    <row r="136" spans="1:36" ht="12.75" x14ac:dyDescent="0.3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row>
    <row r="137" spans="1:36" ht="12.75" x14ac:dyDescent="0.3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row>
    <row r="138" spans="1:36" ht="12.75" x14ac:dyDescent="0.3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row>
    <row r="139" spans="1:36" ht="12.75" x14ac:dyDescent="0.3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row>
    <row r="140" spans="1:36" ht="12.75" x14ac:dyDescent="0.3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row>
    <row r="141" spans="1:36" ht="12.75" x14ac:dyDescent="0.3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row>
    <row r="142" spans="1:36" ht="12.75" x14ac:dyDescent="0.3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row>
    <row r="143" spans="1:36" ht="12.75" x14ac:dyDescent="0.3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row>
    <row r="144" spans="1:36" ht="12.75" x14ac:dyDescent="0.3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row>
    <row r="145" spans="1:36" ht="12.75" x14ac:dyDescent="0.3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row>
    <row r="146" spans="1:36" ht="12.75" x14ac:dyDescent="0.3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s="611"/>
    </row>
    <row r="147" spans="1:36" ht="12.75" x14ac:dyDescent="0.3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s="611"/>
    </row>
    <row r="148" spans="1:36" ht="12.75" x14ac:dyDescent="0.3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s="611"/>
    </row>
    <row r="149" spans="1:36" ht="12.75" x14ac:dyDescent="0.3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s="611"/>
    </row>
    <row r="150" spans="1:36" ht="12.75" x14ac:dyDescent="0.3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s="611"/>
    </row>
    <row r="151" spans="1:36" ht="12.75" x14ac:dyDescent="0.3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s="611"/>
    </row>
    <row r="152" spans="1:36" ht="12.75" x14ac:dyDescent="0.3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s="611"/>
    </row>
    <row r="153" spans="1:36" ht="12.75" x14ac:dyDescent="0.3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s="611"/>
    </row>
    <row r="154" spans="1:36" ht="12.75" x14ac:dyDescent="0.3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s="611"/>
    </row>
    <row r="155" spans="1:36" ht="12.75" x14ac:dyDescent="0.3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s="611"/>
    </row>
    <row r="156" spans="1:36" ht="12.75" x14ac:dyDescent="0.3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s="611"/>
    </row>
    <row r="157" spans="1:36" ht="12.75" x14ac:dyDescent="0.3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s="611"/>
    </row>
    <row r="158" spans="1:36" ht="12.75" x14ac:dyDescent="0.3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s="611"/>
    </row>
    <row r="159" spans="1:36" ht="12.75" x14ac:dyDescent="0.3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s="611"/>
    </row>
    <row r="160" spans="1:36" ht="12.75" x14ac:dyDescent="0.3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s="611"/>
    </row>
    <row r="161" spans="1:35" ht="12.75" x14ac:dyDescent="0.3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s="611"/>
    </row>
    <row r="162" spans="1:35" ht="12.75" x14ac:dyDescent="0.3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s="611"/>
    </row>
    <row r="163" spans="1:35" ht="12.75" x14ac:dyDescent="0.3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s="611"/>
    </row>
    <row r="164" spans="1:35" ht="12.75" x14ac:dyDescent="0.3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s="611"/>
    </row>
    <row r="165" spans="1:35" ht="12.75" x14ac:dyDescent="0.3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s="611"/>
    </row>
    <row r="166" spans="1:35" ht="12.75" x14ac:dyDescent="0.3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s="611"/>
    </row>
    <row r="167" spans="1:35" ht="12.75" x14ac:dyDescent="0.3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s="611"/>
    </row>
    <row r="168" spans="1:35" ht="12.75" x14ac:dyDescent="0.3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s="611"/>
    </row>
    <row r="169" spans="1:35" ht="12.75" x14ac:dyDescent="0.3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s="611"/>
    </row>
    <row r="170" spans="1:35" ht="12.75" x14ac:dyDescent="0.3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s="611"/>
    </row>
    <row r="171" spans="1:35" ht="12.75" x14ac:dyDescent="0.3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s="611"/>
    </row>
    <row r="172" spans="1:35" ht="12.75" x14ac:dyDescent="0.3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s="611"/>
    </row>
    <row r="173" spans="1:35" ht="12.75" x14ac:dyDescent="0.3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s="611"/>
    </row>
    <row r="174" spans="1:35" ht="12.75" x14ac:dyDescent="0.3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s="611"/>
    </row>
    <row r="175" spans="1:35" ht="12.75" x14ac:dyDescent="0.3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s="611"/>
    </row>
    <row r="176" spans="1:35" ht="12.75" x14ac:dyDescent="0.3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s="611"/>
    </row>
    <row r="177" spans="1:35" ht="12.75" x14ac:dyDescent="0.3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s="611"/>
    </row>
    <row r="178" spans="1:35" ht="12.75" x14ac:dyDescent="0.3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s="611"/>
    </row>
    <row r="179" spans="1:35" ht="12.75" x14ac:dyDescent="0.3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s="611"/>
    </row>
    <row r="180" spans="1:35" ht="12.75" x14ac:dyDescent="0.3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row>
    <row r="181" spans="1:35" ht="12.75" x14ac:dyDescent="0.3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row>
    <row r="182" spans="1:35" ht="12.75" x14ac:dyDescent="0.3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row>
    <row r="183" spans="1:35" ht="12.75" x14ac:dyDescent="0.3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row>
    <row r="184" spans="1:35" ht="12.75" x14ac:dyDescent="0.3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row>
    <row r="185" spans="1:35" ht="12.75" x14ac:dyDescent="0.3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row>
  </sheetData>
  <phoneticPr fontId="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L682"/>
  <sheetViews>
    <sheetView zoomScale="70" workbookViewId="0">
      <pane xSplit="4" ySplit="5" topLeftCell="E6" activePane="bottomRight" state="frozen"/>
      <selection pane="topRight" activeCell="E1" sqref="E1"/>
      <selection pane="bottomLeft" activeCell="A6" sqref="A6"/>
      <selection pane="bottomRight" activeCell="AA6" sqref="AA6"/>
    </sheetView>
  </sheetViews>
  <sheetFormatPr defaultColWidth="9.1328125" defaultRowHeight="13.15" x14ac:dyDescent="0.4"/>
  <cols>
    <col min="1" max="1" width="6" style="8" customWidth="1"/>
    <col min="2" max="2" width="10.73046875" style="8" customWidth="1"/>
    <col min="3" max="3" width="9" style="8" customWidth="1"/>
    <col min="4" max="5" width="9.59765625" style="9" customWidth="1"/>
    <col min="6" max="6" width="9.1328125" style="8"/>
    <col min="7" max="8" width="9.1328125" style="78"/>
    <col min="9" max="10" width="9.1328125" style="8"/>
    <col min="11" max="12" width="9.1328125" style="80"/>
    <col min="13" max="13" width="9.86328125" style="13" customWidth="1"/>
    <col min="14" max="14" width="9.86328125" style="8" customWidth="1"/>
    <col min="15" max="15" width="12" style="15" customWidth="1"/>
    <col min="16" max="17" width="12" style="12" customWidth="1"/>
    <col min="18" max="18" width="11.86328125" style="15" customWidth="1"/>
    <col min="19" max="20" width="9.3984375" style="13" customWidth="1"/>
    <col min="21" max="21" width="9.3984375" style="8" customWidth="1"/>
    <col min="22" max="22" width="2.1328125" style="8" customWidth="1"/>
    <col min="23" max="23" width="7.3984375" style="8" customWidth="1"/>
    <col min="24" max="26" width="10" style="8" customWidth="1"/>
    <col min="27" max="27" width="11.1328125" style="8" customWidth="1"/>
    <col min="28" max="29" width="7.3984375" style="8" customWidth="1"/>
    <col min="30" max="30" width="7.3984375" style="14" customWidth="1"/>
    <col min="31" max="31" width="12.73046875" style="14" customWidth="1"/>
    <col min="32" max="37" width="9.59765625" style="14" customWidth="1"/>
    <col min="38" max="38" width="3" style="14" customWidth="1"/>
    <col min="39" max="43" width="15.73046875" style="14" customWidth="1"/>
    <col min="44" max="44" width="2.86328125" style="14" customWidth="1"/>
    <col min="45" max="45" width="23.59765625" style="14" customWidth="1"/>
    <col min="46" max="46" width="10.73046875" style="14" customWidth="1"/>
    <col min="47" max="47" width="5.73046875" style="14" customWidth="1"/>
    <col min="48" max="48" width="27.73046875" style="14" customWidth="1"/>
    <col min="49" max="49" width="11.59765625" style="14" customWidth="1"/>
    <col min="50" max="50" width="26.59765625" style="14" customWidth="1"/>
    <col min="51" max="51" width="10.86328125" style="14" customWidth="1"/>
    <col min="52" max="52" width="1.86328125" style="14" customWidth="1"/>
    <col min="53" max="53" width="13.265625" style="14" customWidth="1"/>
    <col min="54" max="64" width="9.1328125" style="14"/>
    <col min="65" max="16384" width="9.1328125" style="8"/>
  </cols>
  <sheetData>
    <row r="1" spans="1:64" ht="28.5" customHeight="1" x14ac:dyDescent="0.85">
      <c r="G1" s="10"/>
      <c r="H1" s="10"/>
      <c r="I1" s="10"/>
      <c r="J1" s="10"/>
      <c r="K1" s="10"/>
      <c r="L1" s="10"/>
      <c r="M1" s="11"/>
      <c r="N1" s="11"/>
      <c r="O1" s="717" t="str">
        <f>'Enter Information'!J593</f>
        <v>South Dandenong 2011 SA1 areas</v>
      </c>
      <c r="P1" s="717" t="str">
        <f>'Enter Information'!K593</f>
        <v>Semi-detached: Greater Dandenong  2016</v>
      </c>
      <c r="Q1" s="717" t="str">
        <f>'Enter Information'!L593</f>
        <v>Separate house: Greater Dandenong  2016</v>
      </c>
      <c r="R1" s="10"/>
      <c r="AE1" s="718" t="s">
        <v>806</v>
      </c>
      <c r="AF1" s="718"/>
      <c r="AG1" s="718"/>
      <c r="AH1" s="718"/>
      <c r="AI1" s="718"/>
      <c r="AJ1" s="718"/>
      <c r="AK1" s="718"/>
      <c r="AM1" s="85" t="s">
        <v>801</v>
      </c>
      <c r="AN1" s="85" t="s">
        <v>802</v>
      </c>
      <c r="AO1" s="85" t="s">
        <v>803</v>
      </c>
      <c r="AP1" s="85" t="s">
        <v>804</v>
      </c>
      <c r="AQ1" s="85" t="s">
        <v>805</v>
      </c>
    </row>
    <row r="2" spans="1:64" ht="12.75" customHeight="1" x14ac:dyDescent="0.4">
      <c r="A2" s="88">
        <f>'Enter Information'!H8</f>
        <v>2018</v>
      </c>
      <c r="B2" s="89" t="s">
        <v>764</v>
      </c>
      <c r="C2" s="14"/>
      <c r="D2" s="14"/>
      <c r="E2" s="14"/>
      <c r="F2" s="14"/>
      <c r="G2" s="14"/>
      <c r="H2" s="14"/>
      <c r="J2" s="14"/>
      <c r="K2" s="14"/>
      <c r="L2" s="14"/>
      <c r="M2" s="14"/>
      <c r="N2" s="14"/>
      <c r="O2" s="717"/>
      <c r="P2" s="717"/>
      <c r="Q2" s="717"/>
      <c r="AA2" s="14"/>
      <c r="AB2"/>
      <c r="AC2"/>
      <c r="AE2" s="719"/>
      <c r="AF2" s="719"/>
      <c r="AG2" s="719"/>
      <c r="AH2" s="719"/>
      <c r="AI2" s="719"/>
      <c r="AJ2" s="719"/>
      <c r="AK2" s="719"/>
      <c r="AM2" s="711" t="s">
        <v>807</v>
      </c>
      <c r="AN2" s="743" t="s">
        <v>808</v>
      </c>
      <c r="AO2" s="711" t="s">
        <v>809</v>
      </c>
      <c r="AP2" s="711" t="s">
        <v>810</v>
      </c>
      <c r="AQ2" s="748" t="s">
        <v>811</v>
      </c>
    </row>
    <row r="3" spans="1:64" ht="23.25" customHeight="1" x14ac:dyDescent="0.4">
      <c r="A3" s="14"/>
      <c r="B3" s="16"/>
      <c r="C3" s="14"/>
      <c r="D3" s="14"/>
      <c r="E3" s="14"/>
      <c r="F3" s="14"/>
      <c r="G3" s="14"/>
      <c r="H3" s="14"/>
      <c r="K3" s="17"/>
      <c r="L3" s="17"/>
      <c r="M3" s="746" t="s">
        <v>820</v>
      </c>
      <c r="N3" s="747"/>
      <c r="O3" s="82">
        <f>'Enter Information'!J594</f>
        <v>0</v>
      </c>
      <c r="P3" s="82">
        <f>'Enter Information'!K594</f>
        <v>0</v>
      </c>
      <c r="Q3" s="82">
        <f>'Enter Information'!L594</f>
        <v>0</v>
      </c>
      <c r="R3" s="714" t="s">
        <v>833</v>
      </c>
      <c r="S3" s="721" t="s">
        <v>812</v>
      </c>
      <c r="T3" s="722"/>
      <c r="U3" s="723"/>
      <c r="W3" s="727" t="s">
        <v>813</v>
      </c>
      <c r="X3" s="728"/>
      <c r="Y3" s="728"/>
      <c r="Z3" s="729"/>
      <c r="AA3" s="14"/>
      <c r="AB3"/>
      <c r="AC3"/>
      <c r="AE3" s="19"/>
      <c r="AF3" s="714" t="s">
        <v>943</v>
      </c>
      <c r="AG3" s="714" t="s">
        <v>770</v>
      </c>
      <c r="AH3" s="714" t="s">
        <v>771</v>
      </c>
      <c r="AI3" s="714" t="s">
        <v>772</v>
      </c>
      <c r="AJ3" s="714" t="s">
        <v>946</v>
      </c>
      <c r="AK3" s="714" t="s">
        <v>949</v>
      </c>
      <c r="AM3" s="712"/>
      <c r="AN3" s="744"/>
      <c r="AO3" s="712"/>
      <c r="AP3" s="712"/>
      <c r="AQ3" s="749"/>
    </row>
    <row r="4" spans="1:64" s="20" customFormat="1" ht="60" customHeight="1" x14ac:dyDescent="0.4">
      <c r="A4" s="736" t="s">
        <v>814</v>
      </c>
      <c r="B4" s="737"/>
      <c r="D4" s="738" t="s">
        <v>815</v>
      </c>
      <c r="E4" s="738"/>
      <c r="F4" s="738"/>
      <c r="G4" s="738" t="s">
        <v>816</v>
      </c>
      <c r="H4" s="738"/>
      <c r="I4" s="739" t="s">
        <v>817</v>
      </c>
      <c r="J4" s="739"/>
      <c r="K4" s="739" t="s">
        <v>818</v>
      </c>
      <c r="L4" s="739"/>
      <c r="M4" s="739" t="s">
        <v>819</v>
      </c>
      <c r="N4" s="739"/>
      <c r="O4" s="740" t="s">
        <v>832</v>
      </c>
      <c r="P4" s="741"/>
      <c r="Q4" s="742"/>
      <c r="R4" s="720"/>
      <c r="S4" s="724"/>
      <c r="T4" s="725"/>
      <c r="U4" s="726"/>
      <c r="W4" s="730"/>
      <c r="X4" s="731"/>
      <c r="Y4" s="731"/>
      <c r="Z4" s="732"/>
      <c r="AA4" s="14"/>
      <c r="AB4"/>
      <c r="AC4"/>
      <c r="AD4" s="14"/>
      <c r="AE4" s="22"/>
      <c r="AF4" s="715"/>
      <c r="AG4" s="715"/>
      <c r="AH4" s="715"/>
      <c r="AI4" s="715"/>
      <c r="AJ4" s="715"/>
      <c r="AK4" s="715"/>
      <c r="AL4" s="14"/>
      <c r="AM4" s="712"/>
      <c r="AN4" s="744"/>
      <c r="AO4" s="712"/>
      <c r="AP4" s="712"/>
      <c r="AQ4" s="749"/>
      <c r="AR4" s="14"/>
      <c r="AS4" s="733" t="s">
        <v>821</v>
      </c>
      <c r="AT4" s="733"/>
      <c r="AU4" s="14"/>
      <c r="AV4" s="14"/>
      <c r="AW4" s="14"/>
      <c r="AX4" s="14"/>
      <c r="AY4" s="14"/>
      <c r="AZ4" s="14"/>
      <c r="BA4" s="14"/>
      <c r="BB4" s="14"/>
      <c r="BC4" s="14"/>
      <c r="BD4" s="14"/>
      <c r="BE4" s="14"/>
      <c r="BF4" s="14"/>
      <c r="BG4" s="14"/>
      <c r="BH4" s="14"/>
      <c r="BI4" s="14"/>
      <c r="BJ4" s="14"/>
      <c r="BK4" s="14"/>
      <c r="BL4" s="14"/>
    </row>
    <row r="5" spans="1:64" ht="12.75" customHeight="1" x14ac:dyDescent="0.4">
      <c r="A5" s="734"/>
      <c r="B5" s="735"/>
      <c r="D5" s="738"/>
      <c r="E5" s="738"/>
      <c r="F5" s="738"/>
      <c r="G5" s="21" t="s">
        <v>674</v>
      </c>
      <c r="H5" s="21" t="s">
        <v>675</v>
      </c>
      <c r="I5" s="21" t="s">
        <v>674</v>
      </c>
      <c r="J5" s="21" t="s">
        <v>675</v>
      </c>
      <c r="K5" s="21" t="s">
        <v>674</v>
      </c>
      <c r="L5" s="21" t="s">
        <v>675</v>
      </c>
      <c r="M5" s="21" t="s">
        <v>674</v>
      </c>
      <c r="N5" s="21" t="s">
        <v>675</v>
      </c>
      <c r="O5" s="23">
        <f>'Enter Information'!O613</f>
        <v>1714</v>
      </c>
      <c r="P5" s="23">
        <f>'Enter Information'!P613</f>
        <v>9458</v>
      </c>
      <c r="Q5" s="23">
        <f>'Enter Information'!Q613</f>
        <v>38252</v>
      </c>
      <c r="R5" s="24"/>
      <c r="S5" s="25" t="s">
        <v>674</v>
      </c>
      <c r="T5" s="26" t="s">
        <v>675</v>
      </c>
      <c r="U5" s="26" t="s">
        <v>775</v>
      </c>
      <c r="W5" s="27"/>
      <c r="X5" s="26" t="s">
        <v>674</v>
      </c>
      <c r="Y5" s="26" t="s">
        <v>675</v>
      </c>
      <c r="Z5" s="26" t="s">
        <v>775</v>
      </c>
      <c r="AA5" s="28"/>
      <c r="AB5"/>
      <c r="AC5"/>
      <c r="AE5" s="29" t="s">
        <v>775</v>
      </c>
      <c r="AF5" s="716"/>
      <c r="AG5" s="716"/>
      <c r="AH5" s="716"/>
      <c r="AI5" s="716"/>
      <c r="AJ5" s="716"/>
      <c r="AK5" s="716"/>
      <c r="AM5" s="713"/>
      <c r="AN5" s="745"/>
      <c r="AO5" s="713"/>
      <c r="AP5" s="713"/>
      <c r="AQ5" s="750"/>
      <c r="AW5" s="8"/>
      <c r="BB5" s="8"/>
      <c r="BC5" s="8"/>
      <c r="BD5" s="8"/>
    </row>
    <row r="6" spans="1:64" ht="12.75" customHeight="1" x14ac:dyDescent="0.4">
      <c r="A6" s="96" t="s">
        <v>646</v>
      </c>
      <c r="B6" s="91">
        <f>IF('Enter Information'!I11=0,1,'Enter Information'!I11)</f>
        <v>343.95766773162939</v>
      </c>
      <c r="D6" s="31">
        <v>0</v>
      </c>
      <c r="E6" s="33">
        <f>E8+(E8-E9)*2</f>
        <v>64.124973375931845</v>
      </c>
      <c r="F6" s="181">
        <f>E6*B$6/SUM(E$6:E$10)</f>
        <v>64.124973375931845</v>
      </c>
      <c r="G6" s="180">
        <f>F6*'Enter Information'!D217</f>
        <v>32.903939886007187</v>
      </c>
      <c r="H6" s="33">
        <f>F6*'Enter Information'!E217</f>
        <v>31.221033489924654</v>
      </c>
      <c r="I6" s="34">
        <f>SUM($K6:$K106)</f>
        <v>45.025065705460854</v>
      </c>
      <c r="J6" s="34">
        <f>SUM($L6:$L106)</f>
        <v>42.722211660557242</v>
      </c>
      <c r="K6" s="35">
        <v>0</v>
      </c>
      <c r="L6" s="35">
        <v>0</v>
      </c>
      <c r="M6" s="35">
        <f>(G6+I6)/2*'Enter Information'!C426</f>
        <v>0.10013877218503643</v>
      </c>
      <c r="N6" s="35">
        <f>(H6+J6)/2*'Enter Information'!D426</f>
        <v>8.7622745503321053E-2</v>
      </c>
      <c r="O6" s="36">
        <f>'Enter Information'!O$594/5</f>
        <v>116.6</v>
      </c>
      <c r="P6" s="36">
        <f>'Enter Information'!P$594/5</f>
        <v>410.4</v>
      </c>
      <c r="Q6" s="36">
        <f>'Enter Information'!Q$594/5</f>
        <v>1467.6</v>
      </c>
      <c r="R6" s="37">
        <f>O$3/O$5*O6+P$3/P$5*P6+Q$3/Q$5*Q6</f>
        <v>0</v>
      </c>
      <c r="S6" s="287">
        <f>(I6-M6+R6*'Enter Information'!D217)*('Enter Information'!C$774)</f>
        <v>42.995727564796368</v>
      </c>
      <c r="T6" s="287">
        <f>(J6-N6+R6*'Enter Information'!E217)*('Enter Information'!C$774)</f>
        <v>40.803742932099624</v>
      </c>
      <c r="U6" s="38">
        <f>SUM(S6:T6)</f>
        <v>83.799470496895992</v>
      </c>
      <c r="W6" s="30" t="s">
        <v>646</v>
      </c>
      <c r="X6" s="38">
        <f>SUM(S6:S10)</f>
        <v>175.83067298390614</v>
      </c>
      <c r="Y6" s="38">
        <f>SUM(T6:T10)</f>
        <v>166.82168278881571</v>
      </c>
      <c r="Z6" s="38">
        <f>SUM(U6:U10)</f>
        <v>342.65235577272188</v>
      </c>
      <c r="AA6" s="619">
        <f>'Enter Information'!U11</f>
        <v>0.95705726196628493</v>
      </c>
      <c r="AB6"/>
      <c r="AC6"/>
      <c r="AE6" s="39" t="s">
        <v>776</v>
      </c>
      <c r="AF6" s="38">
        <f>$Z6*'Enter Information'!$E734*'Enter Information'!P691</f>
        <v>0</v>
      </c>
      <c r="AG6" s="38">
        <f>$Z6*'Enter Information'!$E734*'Enter Information'!Q691</f>
        <v>275.6044669569136</v>
      </c>
      <c r="AH6" s="38">
        <f>$Z6*'Enter Information'!$E734*'Enter Information'!R691</f>
        <v>43.485842168360165</v>
      </c>
      <c r="AI6" s="38">
        <f>$Z6*'Enter Information'!$E734*'Enter Information'!S691</f>
        <v>0</v>
      </c>
      <c r="AJ6" s="38">
        <f>$Z6*'Enter Information'!$E734*'Enter Information'!T691</f>
        <v>21.872343233490678</v>
      </c>
      <c r="AK6" s="38">
        <f>SUM(AF6:AJ6)</f>
        <v>340.96265235876439</v>
      </c>
      <c r="AL6" s="87">
        <v>1</v>
      </c>
      <c r="AM6" s="86">
        <f>U6</f>
        <v>83.799470496895992</v>
      </c>
      <c r="AN6" s="86">
        <f>U6</f>
        <v>83.799470496895992</v>
      </c>
      <c r="AO6" s="86">
        <f>U6</f>
        <v>83.799470496895992</v>
      </c>
      <c r="AP6" s="86">
        <f>U6*Z$26/AK$25</f>
        <v>108.26317494214889</v>
      </c>
      <c r="AQ6" s="86">
        <f>INDEX($AM$6:$AP$106,'1'!AL6,'Enter Information'!$B$86)</f>
        <v>83.799470496895992</v>
      </c>
      <c r="AR6" s="41"/>
      <c r="AS6" s="42" t="s">
        <v>770</v>
      </c>
      <c r="AT6" s="43">
        <f>AF27*AQ108/100</f>
        <v>661.209497648921</v>
      </c>
    </row>
    <row r="7" spans="1:64" x14ac:dyDescent="0.4">
      <c r="A7" s="97" t="s">
        <v>647</v>
      </c>
      <c r="B7" s="91">
        <f>IF('Enter Information'!I12=0,1,'Enter Information'!I12)</f>
        <v>402.28966986155484</v>
      </c>
      <c r="D7" s="31">
        <v>1</v>
      </c>
      <c r="E7" s="33">
        <f>E8+(E8-E9)</f>
        <v>66.458253461128862</v>
      </c>
      <c r="F7" s="181">
        <f>E7*B6/SUM(E$6:E$10)</f>
        <v>66.458253461128862</v>
      </c>
      <c r="G7" s="180">
        <f>F7*'Enter Information'!D218</f>
        <v>34.170659384733931</v>
      </c>
      <c r="H7" s="33">
        <f>F7*'Enter Information'!E218</f>
        <v>32.287594076394932</v>
      </c>
      <c r="I7" s="34">
        <f>G6</f>
        <v>32.903939886007187</v>
      </c>
      <c r="J7" s="34">
        <f t="shared" ref="J7:J70" si="0">H6</f>
        <v>31.221033489924654</v>
      </c>
      <c r="K7" s="35">
        <v>0</v>
      </c>
      <c r="L7" s="35">
        <v>0</v>
      </c>
      <c r="M7" s="35">
        <f>(G7+I7)/2*'Enter Information'!C427</f>
        <v>6.3720869307204069E-3</v>
      </c>
      <c r="N7" s="35">
        <f>(H7+J7)/2*'Enter Information'!D427</f>
        <v>5.3982333431371651E-3</v>
      </c>
      <c r="O7" s="36">
        <f>'Enter Information'!O$594/5</f>
        <v>116.6</v>
      </c>
      <c r="P7" s="36">
        <f>'Enter Information'!P$594/5</f>
        <v>410.4</v>
      </c>
      <c r="Q7" s="36">
        <f>'Enter Information'!Q$594/5</f>
        <v>1467.6</v>
      </c>
      <c r="R7" s="37">
        <f t="shared" ref="R7:R37" si="1">O$3/O$5*O7+P$3/P$5*P7+Q$3/Q$5*Q7</f>
        <v>0</v>
      </c>
      <c r="S7" s="287">
        <f>(I7-M7+R7*'Enter Information'!D218)*('Enter Information'!C$774)</f>
        <v>31.484856163134349</v>
      </c>
      <c r="T7" s="287">
        <f>(J7-N7+R7*'Enter Information'!E218)*('Enter Information'!C$774)</f>
        <v>29.875150409202138</v>
      </c>
      <c r="U7" s="38">
        <f t="shared" ref="U7:U70" si="2">SUM(S7:T7)</f>
        <v>61.360006572336488</v>
      </c>
      <c r="W7" s="44" t="s">
        <v>647</v>
      </c>
      <c r="X7" s="38">
        <f>SUM(S11:S15)</f>
        <v>199.56879181878992</v>
      </c>
      <c r="Y7" s="38">
        <f>SUM(T11:T15)</f>
        <v>189.4817113588507</v>
      </c>
      <c r="Z7" s="38">
        <f>SUM(U11:U15)</f>
        <v>389.05050317764062</v>
      </c>
      <c r="AA7" s="619">
        <f>'Enter Information'!U12</f>
        <v>0.99548299984913891</v>
      </c>
      <c r="AB7"/>
      <c r="AC7"/>
      <c r="AE7" s="39" t="s">
        <v>777</v>
      </c>
      <c r="AF7" s="38">
        <f>$Z7*'Enter Information'!$E735*'Enter Information'!P692</f>
        <v>0</v>
      </c>
      <c r="AG7" s="38">
        <f>$Z7*'Enter Information'!$E735*'Enter Information'!Q692</f>
        <v>296.59198104658742</v>
      </c>
      <c r="AH7" s="38">
        <f>$Z7*'Enter Information'!$E735*'Enter Information'!R692</f>
        <v>68.655955559598809</v>
      </c>
      <c r="AI7" s="38">
        <f>$Z7*'Enter Information'!$E735*'Enter Information'!S692</f>
        <v>0</v>
      </c>
      <c r="AJ7" s="38">
        <f>$Z7*'Enter Information'!$E735*'Enter Information'!T692</f>
        <v>23.54043259963343</v>
      </c>
      <c r="AK7" s="38">
        <f t="shared" ref="AK7:AK22" si="3">SUM(AF7:AJ7)</f>
        <v>388.78836920581966</v>
      </c>
      <c r="AL7" s="87">
        <v>2</v>
      </c>
      <c r="AM7" s="40">
        <f t="shared" ref="AM7:AM70" si="4">U7</f>
        <v>61.360006572336488</v>
      </c>
      <c r="AN7" s="40">
        <f t="shared" ref="AN7:AN70" si="5">U7</f>
        <v>61.360006572336488</v>
      </c>
      <c r="AO7" s="40">
        <f t="shared" ref="AO7:AO70" si="6">U7</f>
        <v>61.360006572336488</v>
      </c>
      <c r="AP7" s="86">
        <f t="shared" ref="AP7:AP70" si="7">U7*Z$26/AK$25</f>
        <v>79.27292483594313</v>
      </c>
      <c r="AQ7" s="86">
        <f>INDEX($AM$6:$AP$106,'1'!AL7,'Enter Information'!$B$86)</f>
        <v>61.360006572336488</v>
      </c>
      <c r="AR7" s="41"/>
      <c r="AS7" s="42" t="s">
        <v>774</v>
      </c>
      <c r="AT7" s="43">
        <f>AG27*AQ108/100</f>
        <v>891.42052354217083</v>
      </c>
    </row>
    <row r="8" spans="1:64" x14ac:dyDescent="0.4">
      <c r="A8" s="98" t="s">
        <v>648</v>
      </c>
      <c r="B8" s="91">
        <f>IF('Enter Information'!I13=0,1,'Enter Information'!I13)</f>
        <v>456.59877529286473</v>
      </c>
      <c r="D8" s="31">
        <v>2</v>
      </c>
      <c r="E8" s="33">
        <f>B6/5</f>
        <v>68.79153354632588</v>
      </c>
      <c r="F8" s="181">
        <f>E8*B$6/SUM(E$6:E$10)</f>
        <v>68.79153354632588</v>
      </c>
      <c r="G8" s="180">
        <f>F8*'Enter Information'!D219</f>
        <v>35.251745980923872</v>
      </c>
      <c r="H8" s="33">
        <f>F8*'Enter Information'!E219</f>
        <v>33.539787565402008</v>
      </c>
      <c r="I8" s="34">
        <f t="shared" ref="I8:J71" si="8">G7</f>
        <v>34.170659384733931</v>
      </c>
      <c r="J8" s="34">
        <f t="shared" si="0"/>
        <v>32.287594076394932</v>
      </c>
      <c r="K8" s="35">
        <v>0</v>
      </c>
      <c r="L8" s="35">
        <v>0</v>
      </c>
      <c r="M8" s="35">
        <f>(G8+I8)/2*'Enter Information'!C428</f>
        <v>4.1653443219394678E-3</v>
      </c>
      <c r="N8" s="35">
        <f>(H8+J8)/2*'Enter Information'!D428</f>
        <v>3.2913690820898468E-3</v>
      </c>
      <c r="O8" s="36">
        <f>'Enter Information'!O$594/5</f>
        <v>116.6</v>
      </c>
      <c r="P8" s="36">
        <f>'Enter Information'!P$594/5</f>
        <v>410.4</v>
      </c>
      <c r="Q8" s="36">
        <f>'Enter Information'!Q$594/5</f>
        <v>1467.6</v>
      </c>
      <c r="R8" s="37">
        <f t="shared" si="1"/>
        <v>0</v>
      </c>
      <c r="S8" s="287">
        <f>(I8-M8+R8*'Enter Information'!D219)*('Enter Information'!C$774)</f>
        <v>32.699291237304088</v>
      </c>
      <c r="T8" s="287">
        <f>(J8-N8+R8*'Enter Information'!E219)*('Enter Information'!C$774)</f>
        <v>30.897926353551547</v>
      </c>
      <c r="U8" s="38">
        <f t="shared" si="2"/>
        <v>63.597217590855635</v>
      </c>
      <c r="W8" s="45" t="s">
        <v>648</v>
      </c>
      <c r="X8" s="38">
        <f>SUM(S16:S20)</f>
        <v>231.34135734817499</v>
      </c>
      <c r="Y8" s="38">
        <f>SUM(T16:T20)</f>
        <v>219.32449185820181</v>
      </c>
      <c r="Z8" s="38">
        <f>SUM(U16:U20)</f>
        <v>450.66584920637672</v>
      </c>
      <c r="AA8" s="619">
        <f>'Enter Information'!U13</f>
        <v>0.99848855589563212</v>
      </c>
      <c r="AB8"/>
      <c r="AC8"/>
      <c r="AE8" s="39" t="s">
        <v>778</v>
      </c>
      <c r="AF8" s="38">
        <f>$Z8*'Enter Information'!$E736*'Enter Information'!P693</f>
        <v>0</v>
      </c>
      <c r="AG8" s="38">
        <f>$Z8*'Enter Information'!$E736*'Enter Information'!Q693</f>
        <v>315.93760474267151</v>
      </c>
      <c r="AH8" s="38">
        <f>$Z8*'Enter Information'!$E736*'Enter Information'!R693</f>
        <v>104.63546040652162</v>
      </c>
      <c r="AI8" s="38">
        <f>$Z8*'Enter Information'!$E736*'Enter Information'!S693</f>
        <v>0</v>
      </c>
      <c r="AJ8" s="38">
        <f>$Z8*'Enter Information'!$E736*'Enter Information'!T693</f>
        <v>28.21753759126554</v>
      </c>
      <c r="AK8" s="38">
        <f t="shared" si="3"/>
        <v>448.79060274045867</v>
      </c>
      <c r="AL8" s="87">
        <v>3</v>
      </c>
      <c r="AM8" s="40">
        <f t="shared" si="4"/>
        <v>63.597217590855635</v>
      </c>
      <c r="AN8" s="40">
        <f t="shared" si="5"/>
        <v>63.597217590855635</v>
      </c>
      <c r="AO8" s="40">
        <f t="shared" si="6"/>
        <v>63.597217590855635</v>
      </c>
      <c r="AP8" s="86">
        <f t="shared" si="7"/>
        <v>82.163248204864814</v>
      </c>
      <c r="AQ8" s="86">
        <f>INDEX($AM$6:$AP$106,'1'!AL8,'Enter Information'!$B$86)</f>
        <v>63.597217590855635</v>
      </c>
      <c r="AR8" s="41"/>
      <c r="AS8" s="42" t="s">
        <v>771</v>
      </c>
      <c r="AT8" s="43">
        <f>AH27*AQ108/100</f>
        <v>314.21871402495583</v>
      </c>
    </row>
    <row r="9" spans="1:64" x14ac:dyDescent="0.4">
      <c r="A9" s="96" t="s">
        <v>649</v>
      </c>
      <c r="B9" s="91">
        <f>IF('Enter Information'!I14=0,1,'Enter Information'!I14)</f>
        <v>412.34691160809371</v>
      </c>
      <c r="D9" s="31">
        <v>3</v>
      </c>
      <c r="E9" s="33">
        <f>E8+(E13-E8)*1/5</f>
        <v>71.124813631522898</v>
      </c>
      <c r="F9" s="181">
        <f>E9*B$6/SUM(E$6:E$10)</f>
        <v>71.124813631522898</v>
      </c>
      <c r="G9" s="180">
        <f>F9*'Enter Information'!D220</f>
        <v>36.487040611985961</v>
      </c>
      <c r="H9" s="33">
        <f>F9*'Enter Information'!E220</f>
        <v>34.637773019536937</v>
      </c>
      <c r="I9" s="34">
        <f t="shared" si="8"/>
        <v>35.251745980923872</v>
      </c>
      <c r="J9" s="34">
        <f t="shared" si="0"/>
        <v>33.539787565402008</v>
      </c>
      <c r="K9" s="35">
        <v>0</v>
      </c>
      <c r="L9" s="35">
        <v>0</v>
      </c>
      <c r="M9" s="35">
        <f>(G9+I9)/2*'Enter Information'!C429</f>
        <v>3.945633262610041E-3</v>
      </c>
      <c r="N9" s="35">
        <f>(H9+J9)/2*'Enter Information'!D429</f>
        <v>2.7271024233975578E-3</v>
      </c>
      <c r="O9" s="36">
        <f>'Enter Information'!O$594/5</f>
        <v>116.6</v>
      </c>
      <c r="P9" s="36">
        <f>'Enter Information'!P$594/5</f>
        <v>410.4</v>
      </c>
      <c r="Q9" s="36">
        <f>'Enter Information'!Q$594/5</f>
        <v>1467.6</v>
      </c>
      <c r="R9" s="37">
        <f t="shared" si="1"/>
        <v>0</v>
      </c>
      <c r="S9" s="287">
        <f>(I9-M9+R9*'Enter Information'!D220)*('Enter Information'!C$774)</f>
        <v>33.734163291066956</v>
      </c>
      <c r="T9" s="287">
        <f>(J9-N9+R9*'Enter Information'!E220)*('Enter Information'!C$774)</f>
        <v>32.096887261096057</v>
      </c>
      <c r="U9" s="38">
        <f t="shared" si="2"/>
        <v>65.83105055216302</v>
      </c>
      <c r="W9" s="30" t="s">
        <v>649</v>
      </c>
      <c r="X9" s="38">
        <f>SUM(S21:S25)</f>
        <v>220.34779134528554</v>
      </c>
      <c r="Y9" s="38">
        <f>SUM(T21:T25)</f>
        <v>212.05790977324833</v>
      </c>
      <c r="Z9" s="38">
        <f>SUM(U21:U25)</f>
        <v>432.40570111853395</v>
      </c>
      <c r="AA9" s="619">
        <f>'Enter Information'!U14</f>
        <v>1.002131071345042</v>
      </c>
      <c r="AB9"/>
      <c r="AC9"/>
      <c r="AE9" s="39" t="s">
        <v>779</v>
      </c>
      <c r="AF9" s="38">
        <f>$Z9*'Enter Information'!$E737*'Enter Information'!P694</f>
        <v>6.4190252315323812</v>
      </c>
      <c r="AG9" s="38">
        <f>$Z9*'Enter Information'!$E737*'Enter Information'!Q694</f>
        <v>256.2456130748219</v>
      </c>
      <c r="AH9" s="38">
        <f>$Z9*'Enter Information'!$E737*'Enter Information'!R694</f>
        <v>99.237192995515215</v>
      </c>
      <c r="AI9" s="38">
        <f>$Z9*'Enter Information'!$E737*'Enter Information'!S694</f>
        <v>8.9491519651290865</v>
      </c>
      <c r="AJ9" s="38">
        <f>$Z9*'Enter Information'!$E737*'Enter Information'!T694</f>
        <v>57.771227083791437</v>
      </c>
      <c r="AK9" s="38">
        <f t="shared" si="3"/>
        <v>428.62221035079</v>
      </c>
      <c r="AL9" s="87">
        <v>4</v>
      </c>
      <c r="AM9" s="40">
        <f t="shared" si="4"/>
        <v>65.83105055216302</v>
      </c>
      <c r="AN9" s="40">
        <f t="shared" si="5"/>
        <v>65.83105055216302</v>
      </c>
      <c r="AO9" s="40">
        <f t="shared" si="6"/>
        <v>65.83105055216302</v>
      </c>
      <c r="AP9" s="86">
        <f t="shared" si="7"/>
        <v>85.049207355293078</v>
      </c>
      <c r="AQ9" s="86">
        <f>INDEX($AM$6:$AP$106,'1'!AL9,'Enter Information'!$B$86)</f>
        <v>65.83105055216302</v>
      </c>
      <c r="AR9" s="41"/>
      <c r="AS9" s="42" t="s">
        <v>772</v>
      </c>
      <c r="AT9" s="43">
        <f>AI27*AQ108/100</f>
        <v>42.450521662551417</v>
      </c>
    </row>
    <row r="10" spans="1:64" ht="12.75" customHeight="1" x14ac:dyDescent="0.4">
      <c r="A10" s="96" t="s">
        <v>650</v>
      </c>
      <c r="B10" s="91">
        <f>IF('Enter Information'!I15=0,1,'Enter Information'!I15)</f>
        <v>232.32228434504793</v>
      </c>
      <c r="D10" s="31">
        <v>4</v>
      </c>
      <c r="E10" s="33">
        <f>E8+(E13-E8)*2/5</f>
        <v>73.458093716719915</v>
      </c>
      <c r="F10" s="181">
        <f>E10*B$6/SUM(E$6:E$10)</f>
        <v>73.458093716719915</v>
      </c>
      <c r="G10" s="180">
        <f>F10*'Enter Information'!D221</f>
        <v>37.750058811713025</v>
      </c>
      <c r="H10" s="33">
        <f>F10*'Enter Information'!E221</f>
        <v>35.70803490500689</v>
      </c>
      <c r="I10" s="34">
        <f t="shared" si="8"/>
        <v>36.487040611985961</v>
      </c>
      <c r="J10" s="34">
        <f t="shared" si="0"/>
        <v>34.637773019536937</v>
      </c>
      <c r="K10" s="35">
        <v>0</v>
      </c>
      <c r="L10" s="35">
        <v>0</v>
      </c>
      <c r="M10" s="35">
        <f>(G10+I10)/2*'Enter Information'!C430</f>
        <v>3.7118549711849498E-3</v>
      </c>
      <c r="N10" s="35">
        <f>(H10+J10)/2*'Enter Information'!D430</f>
        <v>2.462103277359034E-3</v>
      </c>
      <c r="O10" s="36">
        <f>'Enter Information'!O$594/5</f>
        <v>116.6</v>
      </c>
      <c r="P10" s="36">
        <f>'Enter Information'!P$594/5</f>
        <v>410.4</v>
      </c>
      <c r="Q10" s="36">
        <f>'Enter Information'!Q$594/5</f>
        <v>1467.6</v>
      </c>
      <c r="R10" s="37">
        <f t="shared" si="1"/>
        <v>0</v>
      </c>
      <c r="S10" s="287">
        <f>(I10-M10+R10*'Enter Information'!D221)*('Enter Information'!C$774)</f>
        <v>34.916634727604382</v>
      </c>
      <c r="T10" s="287">
        <f>(J10-N10+R10*'Enter Information'!E221)*('Enter Information'!C$774)</f>
        <v>33.147975832866372</v>
      </c>
      <c r="U10" s="38">
        <f t="shared" si="2"/>
        <v>68.064610560470754</v>
      </c>
      <c r="W10" s="30" t="s">
        <v>650</v>
      </c>
      <c r="X10" s="38">
        <f>SUM(S26:S30)</f>
        <v>132.64849470115115</v>
      </c>
      <c r="Y10" s="38">
        <f>SUM(T26:T30)</f>
        <v>129.48686082979714</v>
      </c>
      <c r="Z10" s="38">
        <f>SUM(U26:U30)</f>
        <v>262.13535553094823</v>
      </c>
      <c r="AA10" s="619">
        <f>'Enter Information'!U15</f>
        <v>1.0069699750263026</v>
      </c>
      <c r="AB10"/>
      <c r="AC10"/>
      <c r="AE10" s="39" t="s">
        <v>780</v>
      </c>
      <c r="AF10" s="38">
        <f>$Z10*'Enter Information'!$E738*'Enter Information'!P695</f>
        <v>26.615763504759943</v>
      </c>
      <c r="AG10" s="38">
        <f>$Z10*'Enter Information'!$E738*'Enter Information'!Q695</f>
        <v>107.57204416507143</v>
      </c>
      <c r="AH10" s="38">
        <f>$Z10*'Enter Information'!$E738*'Enter Information'!R695</f>
        <v>41.523150275454817</v>
      </c>
      <c r="AI10" s="38">
        <f>$Z10*'Enter Information'!$E738*'Enter Information'!S695</f>
        <v>10.066218248595106</v>
      </c>
      <c r="AJ10" s="38">
        <f>$Z10*'Enter Information'!$E738*'Enter Information'!T695</f>
        <v>74.899488324292406</v>
      </c>
      <c r="AK10" s="38">
        <f t="shared" si="3"/>
        <v>260.67666451817371</v>
      </c>
      <c r="AL10" s="87">
        <v>5</v>
      </c>
      <c r="AM10" s="40">
        <f t="shared" si="4"/>
        <v>68.064610560470754</v>
      </c>
      <c r="AN10" s="40">
        <f t="shared" si="5"/>
        <v>68.064610560470754</v>
      </c>
      <c r="AO10" s="40">
        <f t="shared" si="6"/>
        <v>68.064610560470754</v>
      </c>
      <c r="AP10" s="86">
        <f t="shared" si="7"/>
        <v>87.934813869145273</v>
      </c>
      <c r="AQ10" s="86">
        <f>INDEX($AM$6:$AP$106,'1'!AL10,'Enter Information'!$B$86)</f>
        <v>68.064610560470754</v>
      </c>
      <c r="AR10" s="41"/>
      <c r="AS10" s="42" t="s">
        <v>946</v>
      </c>
      <c r="AT10" s="43">
        <f>AJ27*AQ108/100</f>
        <v>1428.2556816466083</v>
      </c>
    </row>
    <row r="11" spans="1:64" x14ac:dyDescent="0.4">
      <c r="A11" s="96" t="s">
        <v>651</v>
      </c>
      <c r="B11" s="91">
        <f>IF('Enter Information'!I16=0,1,'Enter Information'!I16)</f>
        <v>237.35090521831737</v>
      </c>
      <c r="D11" s="31">
        <v>5</v>
      </c>
      <c r="E11" s="33">
        <f>E8+(E13-E8)*3/5</f>
        <v>75.791373801916933</v>
      </c>
      <c r="F11" s="181">
        <f>E11*B$7/SUM(E$11:E$15)</f>
        <v>75.882432721182354</v>
      </c>
      <c r="G11" s="180">
        <f>F11*'Enter Information'!D222</f>
        <v>39.086325568990162</v>
      </c>
      <c r="H11" s="33">
        <f>F11*'Enter Information'!E222</f>
        <v>36.796107152192192</v>
      </c>
      <c r="I11" s="34">
        <f t="shared" si="8"/>
        <v>37.750058811713025</v>
      </c>
      <c r="J11" s="34">
        <f t="shared" si="0"/>
        <v>35.70803490500689</v>
      </c>
      <c r="K11" s="35">
        <v>0</v>
      </c>
      <c r="L11" s="35">
        <v>0</v>
      </c>
      <c r="M11" s="35">
        <f>(G11+I11)/2*'Enter Information'!C431</f>
        <v>3.4576372971316435E-3</v>
      </c>
      <c r="N11" s="35">
        <f>(H11+J11)/2*'Enter Information'!D431</f>
        <v>2.1751242617159727E-3</v>
      </c>
      <c r="O11" s="36">
        <f>'Enter Information'!O$595/5</f>
        <v>73.2</v>
      </c>
      <c r="P11" s="36">
        <f>'Enter Information'!P$595/5</f>
        <v>267</v>
      </c>
      <c r="Q11" s="36">
        <f>'Enter Information'!Q$595/5</f>
        <v>1379</v>
      </c>
      <c r="R11" s="37">
        <f t="shared" si="1"/>
        <v>0</v>
      </c>
      <c r="S11" s="287">
        <f>(I11-M11+R11*'Enter Information'!D222)*'Enter Information'!C$775</f>
        <v>37.576099771216562</v>
      </c>
      <c r="T11" s="287">
        <f>(J11-N11+R11*'Enter Information'!E222)*'Enter Information'!C$775</f>
        <v>35.544576406728922</v>
      </c>
      <c r="U11" s="38">
        <f t="shared" si="2"/>
        <v>73.120676177945484</v>
      </c>
      <c r="W11" s="30" t="s">
        <v>651</v>
      </c>
      <c r="X11" s="38">
        <f>SUM(S31:S35)</f>
        <v>112.58033018731439</v>
      </c>
      <c r="Y11" s="38">
        <f>SUM(T31:T35)</f>
        <v>115.27262913832008</v>
      </c>
      <c r="Z11" s="38">
        <f>SUM(U31:U35)</f>
        <v>227.85295932563449</v>
      </c>
      <c r="AA11" s="619">
        <f>'Enter Information'!U16</f>
        <v>0.99131338337309216</v>
      </c>
      <c r="AB11"/>
      <c r="AC11"/>
      <c r="AE11" s="39" t="s">
        <v>781</v>
      </c>
      <c r="AF11" s="38">
        <f>$Z11*'Enter Information'!$E739*'Enter Information'!P696</f>
        <v>53.397518426072942</v>
      </c>
      <c r="AG11" s="38">
        <f>$Z11*'Enter Information'!$E739*'Enter Information'!Q696</f>
        <v>81.288486383842482</v>
      </c>
      <c r="AH11" s="38">
        <f>$Z11*'Enter Information'!$E739*'Enter Information'!R696</f>
        <v>21.694840819649762</v>
      </c>
      <c r="AI11" s="38">
        <f>$Z11*'Enter Information'!$E739*'Enter Information'!S696</f>
        <v>6.7334606568727207</v>
      </c>
      <c r="AJ11" s="38">
        <f>$Z11*'Enter Information'!$E739*'Enter Information'!T696</f>
        <v>63.52289692007357</v>
      </c>
      <c r="AK11" s="38">
        <f t="shared" si="3"/>
        <v>226.63720320651149</v>
      </c>
      <c r="AL11" s="87">
        <v>6</v>
      </c>
      <c r="AM11" s="40">
        <f t="shared" si="4"/>
        <v>73.120676177945484</v>
      </c>
      <c r="AN11" s="40">
        <f t="shared" si="5"/>
        <v>73.120676177945484</v>
      </c>
      <c r="AO11" s="40">
        <f t="shared" si="6"/>
        <v>73.120676177945484</v>
      </c>
      <c r="AP11" s="86">
        <f t="shared" si="7"/>
        <v>94.466904265634426</v>
      </c>
      <c r="AQ11" s="86">
        <f>INDEX($AM$6:$AP$106,'1'!AL11,'Enter Information'!$B$86)</f>
        <v>73.120676177945484</v>
      </c>
      <c r="AR11" s="41"/>
      <c r="AS11" s="42" t="s">
        <v>951</v>
      </c>
      <c r="AT11" s="43">
        <f>SUM(AT6:AT10)</f>
        <v>3337.5549385252075</v>
      </c>
    </row>
    <row r="12" spans="1:64" ht="12.75" customHeight="1" x14ac:dyDescent="0.4">
      <c r="A12" s="96" t="s">
        <v>652</v>
      </c>
      <c r="B12" s="91">
        <f>IF('Enter Information'!I17=0,1,'Enter Information'!I17)</f>
        <v>284.61994142705004</v>
      </c>
      <c r="D12" s="31">
        <v>6</v>
      </c>
      <c r="E12" s="33">
        <f>E8+(E13-E8)*4/5</f>
        <v>78.124653887113951</v>
      </c>
      <c r="F12" s="181">
        <f>E12*B$7/SUM(E$11:E$15)</f>
        <v>78.218516106441683</v>
      </c>
      <c r="G12" s="180">
        <f>F12*'Enter Information'!D223</f>
        <v>39.902975866269728</v>
      </c>
      <c r="H12" s="33">
        <f>F12*'Enter Information'!E223</f>
        <v>38.315540240171956</v>
      </c>
      <c r="I12" s="34">
        <f t="shared" si="8"/>
        <v>39.086325568990162</v>
      </c>
      <c r="J12" s="34">
        <f t="shared" si="0"/>
        <v>36.796107152192192</v>
      </c>
      <c r="K12" s="35">
        <v>0</v>
      </c>
      <c r="L12" s="35">
        <v>0</v>
      </c>
      <c r="M12" s="35">
        <f>(G12+I12)/2*'Enter Information'!C432</f>
        <v>3.1595720574103957E-3</v>
      </c>
      <c r="N12" s="35">
        <f>(H12+J12)/2*'Enter Information'!D432</f>
        <v>2.2533494217709246E-3</v>
      </c>
      <c r="O12" s="36">
        <f>'Enter Information'!O$595/5</f>
        <v>73.2</v>
      </c>
      <c r="P12" s="36">
        <f>'Enter Information'!P$595/5</f>
        <v>267</v>
      </c>
      <c r="Q12" s="36">
        <f>'Enter Information'!Q$595/5</f>
        <v>1379</v>
      </c>
      <c r="R12" s="37">
        <f t="shared" si="1"/>
        <v>0</v>
      </c>
      <c r="S12" s="287">
        <f>(I12-M12+R12*'Enter Information'!D223)*'Enter Information'!C$775</f>
        <v>38.906627330228474</v>
      </c>
      <c r="T12" s="287">
        <f>(J12-N12+R12*'Enter Information'!E223)*'Enter Information'!C$775</f>
        <v>36.627655959592545</v>
      </c>
      <c r="U12" s="38">
        <f t="shared" si="2"/>
        <v>75.534283289821019</v>
      </c>
      <c r="W12" s="30" t="s">
        <v>652</v>
      </c>
      <c r="X12" s="38">
        <f>SUM(S36:S40)</f>
        <v>136.03951617819376</v>
      </c>
      <c r="Y12" s="38">
        <f>SUM(T36:T40)</f>
        <v>141.9550235330326</v>
      </c>
      <c r="Z12" s="38">
        <f>SUM(U36:U40)</f>
        <v>277.99453971122637</v>
      </c>
      <c r="AA12" s="619">
        <f>'Enter Information'!U17</f>
        <v>1.0119778574724274</v>
      </c>
      <c r="AB12"/>
      <c r="AC12"/>
      <c r="AE12" s="39" t="s">
        <v>782</v>
      </c>
      <c r="AF12" s="38">
        <f>$Z12*'Enter Information'!$E740*'Enter Information'!P697</f>
        <v>52.264382322040554</v>
      </c>
      <c r="AG12" s="38">
        <f>$Z12*'Enter Information'!$E740*'Enter Information'!Q697</f>
        <v>133.18222282971743</v>
      </c>
      <c r="AH12" s="38">
        <f>$Z12*'Enter Information'!$E740*'Enter Information'!R697</f>
        <v>21.55436123005078</v>
      </c>
      <c r="AI12" s="38">
        <f>$Z12*'Enter Information'!$E740*'Enter Information'!S697</f>
        <v>4.5481679659740175</v>
      </c>
      <c r="AJ12" s="38">
        <f>$Z12*'Enter Information'!$E740*'Enter Information'!T697</f>
        <v>63.951196530260752</v>
      </c>
      <c r="AK12" s="38">
        <f t="shared" si="3"/>
        <v>275.50033087804354</v>
      </c>
      <c r="AL12" s="87">
        <v>7</v>
      </c>
      <c r="AM12" s="40">
        <f t="shared" si="4"/>
        <v>75.534283289821019</v>
      </c>
      <c r="AN12" s="40">
        <f t="shared" si="5"/>
        <v>75.534283289821019</v>
      </c>
      <c r="AO12" s="40">
        <f t="shared" si="6"/>
        <v>75.534283289821019</v>
      </c>
      <c r="AP12" s="86">
        <f t="shared" si="7"/>
        <v>97.585119302616974</v>
      </c>
      <c r="AQ12" s="86">
        <f>INDEX($AM$6:$AP$106,'1'!AL12,'Enter Information'!$B$86)</f>
        <v>75.534283289821019</v>
      </c>
      <c r="AR12" s="41"/>
      <c r="AS12"/>
      <c r="AT12"/>
    </row>
    <row r="13" spans="1:64" x14ac:dyDescent="0.4">
      <c r="A13" s="96" t="s">
        <v>653</v>
      </c>
      <c r="B13" s="91">
        <f>IF('Enter Information'!I18=0,1,'Enter Information'!I18)</f>
        <v>317.80883919062831</v>
      </c>
      <c r="D13" s="31">
        <v>7</v>
      </c>
      <c r="E13" s="33">
        <f>B7/5</f>
        <v>80.457933972310968</v>
      </c>
      <c r="F13" s="181">
        <f>E13*B$7/SUM(E$11:E$15)</f>
        <v>80.554599491701012</v>
      </c>
      <c r="G13" s="180">
        <f>F13*'Enter Information'!D224</f>
        <v>41.285476733608078</v>
      </c>
      <c r="H13" s="33">
        <f>F13*'Enter Information'!E224</f>
        <v>39.269122758092934</v>
      </c>
      <c r="I13" s="34">
        <f>G12</f>
        <v>39.902975866269728</v>
      </c>
      <c r="J13" s="34">
        <f t="shared" si="0"/>
        <v>38.315540240171956</v>
      </c>
      <c r="K13" s="35">
        <v>0</v>
      </c>
      <c r="L13" s="35">
        <v>0</v>
      </c>
      <c r="M13" s="35">
        <f>(G13+I13)/2*'Enter Information'!C433</f>
        <v>3.2475381039951123E-3</v>
      </c>
      <c r="N13" s="35">
        <f>(H13+J13)/2*'Enter Information'!D433</f>
        <v>2.3275398899479469E-3</v>
      </c>
      <c r="O13" s="36">
        <f>'Enter Information'!O$595/5</f>
        <v>73.2</v>
      </c>
      <c r="P13" s="36">
        <f>'Enter Information'!P$595/5</f>
        <v>267</v>
      </c>
      <c r="Q13" s="36">
        <f>'Enter Information'!Q$595/5</f>
        <v>1379</v>
      </c>
      <c r="R13" s="37">
        <f t="shared" si="1"/>
        <v>0</v>
      </c>
      <c r="S13" s="287">
        <f>(I13-M13+R13*'Enter Information'!D224)*'Enter Information'!C$775</f>
        <v>39.719501249288093</v>
      </c>
      <c r="T13" s="287">
        <f>(J13-N13+R13*'Enter Information'!E224)*'Enter Information'!C$775</f>
        <v>38.140151912734865</v>
      </c>
      <c r="U13" s="38">
        <f t="shared" si="2"/>
        <v>77.859653162022965</v>
      </c>
      <c r="W13" s="30" t="s">
        <v>653</v>
      </c>
      <c r="X13" s="38">
        <f>SUM(S41:S45)</f>
        <v>154.37006479895533</v>
      </c>
      <c r="Y13" s="38">
        <f>SUM(T41:T45)</f>
        <v>158.30892476459854</v>
      </c>
      <c r="Z13" s="38">
        <f>SUM(U41:U45)</f>
        <v>312.67898956355384</v>
      </c>
      <c r="AA13" s="619">
        <f>'Enter Information'!U18</f>
        <v>1.0135258923245007</v>
      </c>
      <c r="AB13"/>
      <c r="AC13"/>
      <c r="AE13" s="39" t="s">
        <v>783</v>
      </c>
      <c r="AF13" s="38">
        <f>$Z13*'Enter Information'!$E741*'Enter Information'!P698</f>
        <v>31.518504662325125</v>
      </c>
      <c r="AG13" s="38">
        <f>$Z13*'Enter Information'!$E741*'Enter Information'!Q698</f>
        <v>180.76212629450816</v>
      </c>
      <c r="AH13" s="38">
        <f>$Z13*'Enter Information'!$E741*'Enter Information'!R698</f>
        <v>31.182307279260325</v>
      </c>
      <c r="AI13" s="38">
        <f>$Z13*'Enter Information'!$E741*'Enter Information'!S698</f>
        <v>3.4180067278254804</v>
      </c>
      <c r="AJ13" s="38">
        <f>$Z13*'Enter Information'!$E741*'Enter Information'!T698</f>
        <v>62.084450072633317</v>
      </c>
      <c r="AK13" s="38">
        <f t="shared" si="3"/>
        <v>308.96539503655242</v>
      </c>
      <c r="AL13" s="87">
        <v>8</v>
      </c>
      <c r="AM13" s="40">
        <f t="shared" si="4"/>
        <v>77.859653162022965</v>
      </c>
      <c r="AN13" s="40">
        <f t="shared" si="5"/>
        <v>77.859653162022965</v>
      </c>
      <c r="AO13" s="40">
        <f t="shared" si="6"/>
        <v>77.859653162022965</v>
      </c>
      <c r="AP13" s="86">
        <f t="shared" si="7"/>
        <v>100.58933787090406</v>
      </c>
      <c r="AQ13" s="86">
        <f>INDEX($AM$6:$AP$106,'1'!AL13,'Enter Information'!$B$86)</f>
        <v>77.859653162022965</v>
      </c>
      <c r="AR13" s="41"/>
      <c r="AS13"/>
      <c r="AT13"/>
    </row>
    <row r="14" spans="1:64" ht="12.75" customHeight="1" x14ac:dyDescent="0.4">
      <c r="A14" s="96" t="s">
        <v>654</v>
      </c>
      <c r="B14" s="91">
        <f>IF('Enter Information'!I19=0,1,'Enter Information'!I19)</f>
        <v>402.28966986155484</v>
      </c>
      <c r="D14" s="31">
        <v>8</v>
      </c>
      <c r="E14" s="33">
        <f>E13+(E18-E13)*1/5</f>
        <v>82.630298189563362</v>
      </c>
      <c r="F14" s="181">
        <f>E14*B$7/SUM(E$11:E$15)</f>
        <v>82.72957367797693</v>
      </c>
      <c r="G14" s="180">
        <f>F14*'Enter Information'!D225</f>
        <v>42.465305998876723</v>
      </c>
      <c r="H14" s="33">
        <f>F14*'Enter Information'!E225</f>
        <v>40.264267679100207</v>
      </c>
      <c r="I14" s="34">
        <f t="shared" si="8"/>
        <v>41.285476733608078</v>
      </c>
      <c r="J14" s="34">
        <f t="shared" si="0"/>
        <v>39.269122758092934</v>
      </c>
      <c r="K14" s="35">
        <v>0</v>
      </c>
      <c r="L14" s="35">
        <v>0</v>
      </c>
      <c r="M14" s="35">
        <f>(G14+I14)/2*'Enter Information'!C434</f>
        <v>2.9312773956369676E-3</v>
      </c>
      <c r="N14" s="35">
        <f>(H14+J14)/2*'Enter Information'!D434</f>
        <v>2.3860017131157943E-3</v>
      </c>
      <c r="O14" s="36">
        <f>'Enter Information'!O$595/5</f>
        <v>73.2</v>
      </c>
      <c r="P14" s="36">
        <f>'Enter Information'!P$595/5</f>
        <v>267</v>
      </c>
      <c r="Q14" s="36">
        <f>'Enter Information'!Q$595/5</f>
        <v>1379</v>
      </c>
      <c r="R14" s="37">
        <f t="shared" si="1"/>
        <v>0</v>
      </c>
      <c r="S14" s="287">
        <f>(I14-M14+R14*'Enter Information'!D225)*'Enter Information'!C$775</f>
        <v>41.0960721921588</v>
      </c>
      <c r="T14" s="287">
        <f>(J14-N14+R14*'Enter Information'!E225)*'Enter Information'!C$775</f>
        <v>39.089368900527433</v>
      </c>
      <c r="U14" s="38">
        <f t="shared" si="2"/>
        <v>80.185441092686233</v>
      </c>
      <c r="W14" s="30" t="s">
        <v>654</v>
      </c>
      <c r="X14" s="38">
        <f>SUM(S46:S50)</f>
        <v>187.54966293908629</v>
      </c>
      <c r="Y14" s="38">
        <f>SUM(T46:T50)</f>
        <v>196.25327132147675</v>
      </c>
      <c r="Z14" s="38">
        <f>SUM(U46:U50)</f>
        <v>383.80293426056301</v>
      </c>
      <c r="AA14" s="619">
        <f>'Enter Information'!U19</f>
        <v>1.0029243812960167</v>
      </c>
      <c r="AB14"/>
      <c r="AC14"/>
      <c r="AE14" s="39" t="s">
        <v>784</v>
      </c>
      <c r="AF14" s="38">
        <f>$Z14*'Enter Information'!$E742*'Enter Information'!P699</f>
        <v>27.222315651837864</v>
      </c>
      <c r="AG14" s="38">
        <f>$Z14*'Enter Information'!$E742*'Enter Information'!Q699</f>
        <v>218.04881771053681</v>
      </c>
      <c r="AH14" s="38">
        <f>$Z14*'Enter Information'!$E742*'Enter Information'!R699</f>
        <v>48.53680960902156</v>
      </c>
      <c r="AI14" s="38">
        <f>$Z14*'Enter Information'!$E742*'Enter Information'!S699</f>
        <v>4.1316138648888678</v>
      </c>
      <c r="AJ14" s="38">
        <f>$Z14*'Enter Information'!$E742*'Enter Information'!T699</f>
        <v>80.817456254321499</v>
      </c>
      <c r="AK14" s="38">
        <f t="shared" si="3"/>
        <v>378.75701309060662</v>
      </c>
      <c r="AL14" s="87">
        <v>9</v>
      </c>
      <c r="AM14" s="40">
        <f t="shared" si="4"/>
        <v>80.185441092686233</v>
      </c>
      <c r="AN14" s="40">
        <f t="shared" si="5"/>
        <v>80.185441092686233</v>
      </c>
      <c r="AO14" s="40">
        <f t="shared" si="6"/>
        <v>80.185441092686233</v>
      </c>
      <c r="AP14" s="86">
        <f t="shared" si="7"/>
        <v>103.59409654208281</v>
      </c>
      <c r="AQ14" s="86">
        <f>INDEX($AM$6:$AP$106,'1'!AL14,'Enter Information'!$B$86)</f>
        <v>80.185441092686233</v>
      </c>
      <c r="AR14" s="41"/>
      <c r="AS14"/>
      <c r="AT14"/>
    </row>
    <row r="15" spans="1:64" x14ac:dyDescent="0.4">
      <c r="A15" s="96" t="s">
        <v>655</v>
      </c>
      <c r="B15" s="91">
        <f>IF('Enter Information'!I20=0,1,'Enter Information'!I20)</f>
        <v>503.86781150159743</v>
      </c>
      <c r="D15" s="31">
        <v>9</v>
      </c>
      <c r="E15" s="33">
        <f>E13+(E18-E13)*2/5</f>
        <v>84.802662406815756</v>
      </c>
      <c r="F15" s="181">
        <f>E15*B$7/SUM(E$11:E$15)</f>
        <v>84.904547864252862</v>
      </c>
      <c r="G15" s="180">
        <f>F15*'Enter Information'!D226</f>
        <v>43.607179873921325</v>
      </c>
      <c r="H15" s="33">
        <f>F15*'Enter Information'!E226</f>
        <v>41.297367990331537</v>
      </c>
      <c r="I15" s="34">
        <f t="shared" si="8"/>
        <v>42.465305998876723</v>
      </c>
      <c r="J15" s="34">
        <f t="shared" si="0"/>
        <v>40.264267679100207</v>
      </c>
      <c r="K15" s="35">
        <v>0</v>
      </c>
      <c r="L15" s="35">
        <v>0</v>
      </c>
      <c r="M15" s="35">
        <f>(G15+I15)/2*'Enter Information'!C435</f>
        <v>3.0125370055479311E-3</v>
      </c>
      <c r="N15" s="35">
        <f>(H15+J15)/2*'Enter Information'!D435</f>
        <v>2.4468490700829525E-3</v>
      </c>
      <c r="O15" s="36">
        <f>'Enter Information'!O$595/5</f>
        <v>73.2</v>
      </c>
      <c r="P15" s="36">
        <f>'Enter Information'!P$595/5</f>
        <v>267</v>
      </c>
      <c r="Q15" s="36">
        <f>'Enter Information'!Q$595/5</f>
        <v>1379</v>
      </c>
      <c r="R15" s="37">
        <f t="shared" si="1"/>
        <v>0</v>
      </c>
      <c r="S15" s="287">
        <f>(I15-M15+R15*'Enter Information'!D226)*'Enter Information'!C$775</f>
        <v>42.270491275897996</v>
      </c>
      <c r="T15" s="287">
        <f>(J15-N15+R15*'Enter Information'!E226)*'Enter Information'!C$775</f>
        <v>40.079958179266939</v>
      </c>
      <c r="U15" s="38">
        <f t="shared" si="2"/>
        <v>82.350449455164934</v>
      </c>
      <c r="W15" s="30" t="s">
        <v>655</v>
      </c>
      <c r="X15" s="38">
        <f>SUM(S51:S55)</f>
        <v>233.14968449397205</v>
      </c>
      <c r="Y15" s="38">
        <f>SUM(T51:T55)</f>
        <v>249.98575423995698</v>
      </c>
      <c r="Z15" s="38">
        <f>SUM(U51:U55)</f>
        <v>483.13543873392905</v>
      </c>
      <c r="AA15" s="619">
        <f>'Enter Information'!U20</f>
        <v>0.9990967154375191</v>
      </c>
      <c r="AB15"/>
      <c r="AC15"/>
      <c r="AE15" s="39" t="s">
        <v>785</v>
      </c>
      <c r="AF15" s="38">
        <f>$Z15*'Enter Information'!$E743*'Enter Information'!P700</f>
        <v>39.388121794609539</v>
      </c>
      <c r="AG15" s="38">
        <f>$Z15*'Enter Information'!$E743*'Enter Information'!Q700</f>
        <v>258.84355559556548</v>
      </c>
      <c r="AH15" s="38">
        <f>$Z15*'Enter Information'!$E743*'Enter Information'!R700</f>
        <v>67.544474483724954</v>
      </c>
      <c r="AI15" s="38">
        <f>$Z15*'Enter Information'!$E743*'Enter Information'!S700</f>
        <v>5.1286616920064505</v>
      </c>
      <c r="AJ15" s="38">
        <f>$Z15*'Enter Information'!$E743*'Enter Information'!T700</f>
        <v>104.52212528309146</v>
      </c>
      <c r="AK15" s="38">
        <f t="shared" si="3"/>
        <v>475.42693884899791</v>
      </c>
      <c r="AL15" s="87">
        <v>10</v>
      </c>
      <c r="AM15" s="40">
        <f t="shared" si="4"/>
        <v>82.350449455164934</v>
      </c>
      <c r="AN15" s="40">
        <f t="shared" si="5"/>
        <v>82.350449455164934</v>
      </c>
      <c r="AO15" s="40">
        <f t="shared" si="6"/>
        <v>82.350449455164934</v>
      </c>
      <c r="AP15" s="86">
        <f t="shared" si="7"/>
        <v>106.39113902586472</v>
      </c>
      <c r="AQ15" s="86">
        <f>INDEX($AM$6:$AP$106,'1'!AL15,'Enter Information'!$B$86)</f>
        <v>82.350449455164934</v>
      </c>
      <c r="AR15" s="41"/>
      <c r="AS15"/>
      <c r="AT15"/>
    </row>
    <row r="16" spans="1:64" x14ac:dyDescent="0.4">
      <c r="A16" s="96" t="s">
        <v>822</v>
      </c>
      <c r="B16" s="91">
        <f>IF('Enter Information'!I21=0,1,'Enter Information'!I21)</f>
        <v>581.30857294994678</v>
      </c>
      <c r="D16" s="31">
        <v>10</v>
      </c>
      <c r="E16" s="33">
        <f>E13+(E18-E13)*3/5</f>
        <v>86.975026624068164</v>
      </c>
      <c r="F16" s="181">
        <f>E16*B$8/SUM(E$16:E$20)</f>
        <v>89.287857469534529</v>
      </c>
      <c r="G16" s="180">
        <f>F16*'Enter Information'!D227</f>
        <v>45.733536909306217</v>
      </c>
      <c r="H16" s="33">
        <f>F16*'Enter Information'!E227</f>
        <v>43.554320560228312</v>
      </c>
      <c r="I16" s="34">
        <f t="shared" si="8"/>
        <v>43.607179873921325</v>
      </c>
      <c r="J16" s="34">
        <f t="shared" si="0"/>
        <v>41.297367990331537</v>
      </c>
      <c r="K16" s="35">
        <v>0</v>
      </c>
      <c r="L16" s="35">
        <v>0</v>
      </c>
      <c r="M16" s="35">
        <f>(G16+I16)/2*'Enter Information'!C436</f>
        <v>3.126925087412964E-3</v>
      </c>
      <c r="N16" s="35">
        <f>(H16+J16)/2*'Enter Information'!D436</f>
        <v>2.5455506565167959E-3</v>
      </c>
      <c r="O16" s="36">
        <f>'Enter Information'!O$596/5</f>
        <v>76.8</v>
      </c>
      <c r="P16" s="36">
        <f>'Enter Information'!P$596/5</f>
        <v>187.4</v>
      </c>
      <c r="Q16" s="36">
        <f>'Enter Information'!Q$596/5</f>
        <v>1355</v>
      </c>
      <c r="R16" s="37">
        <f t="shared" si="1"/>
        <v>0</v>
      </c>
      <c r="S16" s="287">
        <f>(I16-M16+R16*'Enter Information'!D227)*'Enter Information'!C$776</f>
        <v>43.538147860077849</v>
      </c>
      <c r="T16" s="287">
        <f>(J16-N16+R16*'Enter Information'!E227)*'Enter Information'!C$776</f>
        <v>41.232407623757659</v>
      </c>
      <c r="U16" s="38">
        <f t="shared" si="2"/>
        <v>84.770555483835508</v>
      </c>
      <c r="W16" s="30" t="s">
        <v>656</v>
      </c>
      <c r="X16" s="38">
        <f>SUM(S56:S60)</f>
        <v>271.51794925625751</v>
      </c>
      <c r="Y16" s="38">
        <f>SUM(T56:T60)</f>
        <v>288.88262123162042</v>
      </c>
      <c r="Z16" s="38">
        <f>SUM(U56:U60)</f>
        <v>560.40057048787799</v>
      </c>
      <c r="AA16" s="619">
        <f>'Enter Information'!U21</f>
        <v>0.99701731650470415</v>
      </c>
      <c r="AB16"/>
      <c r="AC16"/>
      <c r="AE16" s="39" t="s">
        <v>786</v>
      </c>
      <c r="AF16" s="38">
        <f>$Z16*'Enter Information'!$E744*'Enter Information'!P701</f>
        <v>65.654428430801076</v>
      </c>
      <c r="AG16" s="38">
        <f>$Z16*'Enter Information'!$E744*'Enter Information'!Q701</f>
        <v>275.46314537270888</v>
      </c>
      <c r="AH16" s="38">
        <f>$Z16*'Enter Information'!$E744*'Enter Information'!R701</f>
        <v>71.425564389274129</v>
      </c>
      <c r="AI16" s="38">
        <f>$Z16*'Enter Information'!$E744*'Enter Information'!S701</f>
        <v>6.4537434374322418</v>
      </c>
      <c r="AJ16" s="38">
        <f>$Z16*'Enter Information'!$E744*'Enter Information'!T701</f>
        <v>130.06775235440364</v>
      </c>
      <c r="AK16" s="38">
        <f t="shared" si="3"/>
        <v>549.06463398462006</v>
      </c>
      <c r="AL16" s="87">
        <v>11</v>
      </c>
      <c r="AM16" s="40">
        <f t="shared" si="4"/>
        <v>84.770555483835508</v>
      </c>
      <c r="AN16" s="40">
        <f t="shared" si="5"/>
        <v>84.770555483835508</v>
      </c>
      <c r="AO16" s="40">
        <f t="shared" si="6"/>
        <v>84.770555483835508</v>
      </c>
      <c r="AP16" s="86">
        <f t="shared" si="7"/>
        <v>109.51775021811822</v>
      </c>
      <c r="AQ16" s="86">
        <f>INDEX($AM$6:$AP$106,'1'!AL16,'Enter Information'!$B$86)</f>
        <v>84.770555483835508</v>
      </c>
      <c r="AR16" s="41"/>
      <c r="AS16" s="46"/>
      <c r="AT16" s="47"/>
    </row>
    <row r="17" spans="1:44" x14ac:dyDescent="0.4">
      <c r="A17" s="96" t="s">
        <v>657</v>
      </c>
      <c r="B17" s="91">
        <f>IF('Enter Information'!I22=0,1,'Enter Information'!I22)</f>
        <v>712.05271565495207</v>
      </c>
      <c r="D17" s="31">
        <v>11</v>
      </c>
      <c r="E17" s="33">
        <f>E13+(E18-E13)*4/5</f>
        <v>89.147390841320558</v>
      </c>
      <c r="F17" s="181">
        <f>E17*B$8/SUM(E$16:E$20)</f>
        <v>91.517988969698663</v>
      </c>
      <c r="G17" s="180">
        <f>F17*'Enter Information'!D228</f>
        <v>46.954823123752519</v>
      </c>
      <c r="H17" s="33">
        <f>F17*'Enter Information'!E228</f>
        <v>44.563165845946145</v>
      </c>
      <c r="I17" s="34">
        <f t="shared" si="8"/>
        <v>45.733536909306217</v>
      </c>
      <c r="J17" s="34">
        <f t="shared" si="0"/>
        <v>43.554320560228312</v>
      </c>
      <c r="K17" s="35">
        <v>0</v>
      </c>
      <c r="L17" s="35">
        <v>0</v>
      </c>
      <c r="M17" s="35">
        <f>(G17+I17)/2*'Enter Information'!C437</f>
        <v>3.2440926011570552E-3</v>
      </c>
      <c r="N17" s="35">
        <f>(H17+J17)/2*'Enter Information'!D437</f>
        <v>3.0841120242161061E-3</v>
      </c>
      <c r="O17" s="36">
        <f>'Enter Information'!O$596/5</f>
        <v>76.8</v>
      </c>
      <c r="P17" s="36">
        <f>'Enter Information'!P$596/5</f>
        <v>187.4</v>
      </c>
      <c r="Q17" s="36">
        <f>'Enter Information'!Q$596/5</f>
        <v>1355</v>
      </c>
      <c r="R17" s="37">
        <f t="shared" si="1"/>
        <v>0</v>
      </c>
      <c r="S17" s="287">
        <f>(I17-M17+R17*'Enter Information'!D228)*'Enter Information'!C$776</f>
        <v>45.661174035236236</v>
      </c>
      <c r="T17" s="287">
        <f>(J17-N17+R17*'Enter Information'!E228)*'Enter Information'!C$776</f>
        <v>43.485411188636526</v>
      </c>
      <c r="U17" s="38">
        <f t="shared" si="2"/>
        <v>89.146585223872762</v>
      </c>
      <c r="W17" s="30" t="s">
        <v>657</v>
      </c>
      <c r="X17" s="38">
        <f>SUM(S61:S65)</f>
        <v>332.35534762824761</v>
      </c>
      <c r="Y17" s="38">
        <f>SUM(T61:T65)</f>
        <v>357.2312346304235</v>
      </c>
      <c r="Z17" s="38">
        <f>SUM(U61:U65)</f>
        <v>689.586582258671</v>
      </c>
      <c r="AA17" s="619">
        <f>'Enter Information'!U22</f>
        <v>0.99587155912972125</v>
      </c>
      <c r="AB17"/>
      <c r="AC17"/>
      <c r="AE17" s="39" t="s">
        <v>787</v>
      </c>
      <c r="AF17" s="38">
        <f>$Z17*'Enter Information'!$E745*'Enter Information'!P702</f>
        <v>130.82304772068593</v>
      </c>
      <c r="AG17" s="38">
        <f>$Z17*'Enter Information'!$E745*'Enter Information'!Q702</f>
        <v>286.06744468574965</v>
      </c>
      <c r="AH17" s="38">
        <f>$Z17*'Enter Information'!$E745*'Enter Information'!R702</f>
        <v>79.15344063772595</v>
      </c>
      <c r="AI17" s="38">
        <f>$Z17*'Enter Information'!$E745*'Enter Information'!S702</f>
        <v>8.7163014987972023</v>
      </c>
      <c r="AJ17" s="38">
        <f>$Z17*'Enter Information'!$E745*'Enter Information'!T702</f>
        <v>170.63534375573263</v>
      </c>
      <c r="AK17" s="38">
        <f t="shared" si="3"/>
        <v>675.39557829869136</v>
      </c>
      <c r="AL17" s="87">
        <v>12</v>
      </c>
      <c r="AM17" s="40">
        <f t="shared" si="4"/>
        <v>89.146585223872762</v>
      </c>
      <c r="AN17" s="40">
        <f t="shared" si="5"/>
        <v>89.146585223872762</v>
      </c>
      <c r="AO17" s="40">
        <f t="shared" si="6"/>
        <v>89.146585223872762</v>
      </c>
      <c r="AP17" s="86">
        <f t="shared" si="7"/>
        <v>115.17128084890243</v>
      </c>
      <c r="AQ17" s="86">
        <f>INDEX($AM$6:$AP$106,'1'!AL17,'Enter Information'!$B$86)</f>
        <v>89.146585223872762</v>
      </c>
      <c r="AR17" s="41"/>
    </row>
    <row r="18" spans="1:44" x14ac:dyDescent="0.4">
      <c r="A18" s="96" t="s">
        <v>658</v>
      </c>
      <c r="B18" s="91">
        <f>IF('Enter Information'!I23=0,1,'Enter Information'!I23)</f>
        <v>652.71498935037278</v>
      </c>
      <c r="D18" s="31">
        <v>12</v>
      </c>
      <c r="E18" s="33">
        <f>B8/5</f>
        <v>91.319755058572952</v>
      </c>
      <c r="F18" s="181">
        <f>E18*B$8/SUM(E$16:E$20)</f>
        <v>93.748120469862798</v>
      </c>
      <c r="G18" s="180">
        <f>F18*'Enter Information'!D229</f>
        <v>48.267672517693697</v>
      </c>
      <c r="H18" s="33">
        <f>F18*'Enter Information'!E229</f>
        <v>45.480447952169101</v>
      </c>
      <c r="I18" s="34">
        <f t="shared" si="8"/>
        <v>46.954823123752519</v>
      </c>
      <c r="J18" s="34">
        <f t="shared" si="0"/>
        <v>44.563165845946145</v>
      </c>
      <c r="K18" s="35">
        <v>0</v>
      </c>
      <c r="L18" s="35">
        <v>0</v>
      </c>
      <c r="M18" s="35">
        <f>(G18+I18)/2*'Enter Information'!C438</f>
        <v>4.2850123038650802E-3</v>
      </c>
      <c r="N18" s="35">
        <f>(H18+J18)/2*'Enter Information'!D438</f>
        <v>4.0519626209151866E-3</v>
      </c>
      <c r="O18" s="36">
        <f>'Enter Information'!O$596/5</f>
        <v>76.8</v>
      </c>
      <c r="P18" s="36">
        <f>'Enter Information'!P$596/5</f>
        <v>187.4</v>
      </c>
      <c r="Q18" s="36">
        <f>'Enter Information'!Q$596/5</f>
        <v>1355</v>
      </c>
      <c r="R18" s="37">
        <f t="shared" si="1"/>
        <v>0</v>
      </c>
      <c r="S18" s="287">
        <f>(I18-M18+R18*'Enter Information'!D229)*'Enter Information'!C$776</f>
        <v>46.879574997423205</v>
      </c>
      <c r="T18" s="287">
        <f>(J18-N18+R18*'Enter Information'!E229)*'Enter Information'!C$776</f>
        <v>44.491765273350424</v>
      </c>
      <c r="U18" s="38">
        <f t="shared" si="2"/>
        <v>91.371340270773629</v>
      </c>
      <c r="W18" s="30" t="s">
        <v>658</v>
      </c>
      <c r="X18" s="38">
        <f>SUM(S66:S70)</f>
        <v>315.63691659626903</v>
      </c>
      <c r="Y18" s="38">
        <f>SUM(T66:T70)</f>
        <v>342.05832993809526</v>
      </c>
      <c r="Z18" s="38">
        <f>SUM(U66:U70)</f>
        <v>657.69524653436429</v>
      </c>
      <c r="AA18" s="619">
        <f>'Enter Information'!U23</f>
        <v>0.99473635519388959</v>
      </c>
      <c r="AB18"/>
      <c r="AC18"/>
      <c r="AE18" s="39" t="s">
        <v>788</v>
      </c>
      <c r="AF18" s="38">
        <f>$Z18*'Enter Information'!$E746*'Enter Information'!P703</f>
        <v>201.79161115651033</v>
      </c>
      <c r="AG18" s="38">
        <f>$Z18*'Enter Information'!$E746*'Enter Information'!Q703</f>
        <v>193.74342059937487</v>
      </c>
      <c r="AH18" s="38">
        <f>$Z18*'Enter Information'!$E746*'Enter Information'!R703</f>
        <v>58.768558130749369</v>
      </c>
      <c r="AI18" s="38">
        <f>$Z18*'Enter Information'!$E746*'Enter Information'!S703</f>
        <v>11.150097334364714</v>
      </c>
      <c r="AJ18" s="38">
        <f>$Z18*'Enter Information'!$E746*'Enter Information'!T703</f>
        <v>179.1560752145669</v>
      </c>
      <c r="AK18" s="38">
        <f t="shared" si="3"/>
        <v>644.60976243556615</v>
      </c>
      <c r="AL18" s="87">
        <v>13</v>
      </c>
      <c r="AM18" s="40">
        <f t="shared" si="4"/>
        <v>91.371340270773629</v>
      </c>
      <c r="AN18" s="40">
        <f t="shared" si="5"/>
        <v>91.371340270773629</v>
      </c>
      <c r="AO18" s="40">
        <f t="shared" si="6"/>
        <v>91.371340270773629</v>
      </c>
      <c r="AP18" s="86">
        <f t="shared" si="7"/>
        <v>118.04551195582785</v>
      </c>
      <c r="AQ18" s="86">
        <f>INDEX($AM$6:$AP$106,'1'!AL18,'Enter Information'!$B$86)</f>
        <v>91.371340270773629</v>
      </c>
      <c r="AR18" s="41"/>
    </row>
    <row r="19" spans="1:44" x14ac:dyDescent="0.4">
      <c r="A19" s="96" t="s">
        <v>659</v>
      </c>
      <c r="B19" s="91">
        <f>IF('Enter Information'!I24=0,1,'Enter Information'!I24)</f>
        <v>666.79512779552715</v>
      </c>
      <c r="D19" s="31">
        <v>13</v>
      </c>
      <c r="E19" s="33">
        <f>E18+(E23-E18)*1/5</f>
        <v>89.549680511182103</v>
      </c>
      <c r="F19" s="181">
        <f>E19*B$8/SUM(E$16:E$20)</f>
        <v>91.93097628454386</v>
      </c>
      <c r="G19" s="180">
        <f>F19*'Enter Information'!D230</f>
        <v>47.149814822476181</v>
      </c>
      <c r="H19" s="33">
        <f>F19*'Enter Information'!E230</f>
        <v>44.781161462067679</v>
      </c>
      <c r="I19" s="34">
        <f t="shared" si="8"/>
        <v>48.267672517693697</v>
      </c>
      <c r="J19" s="34">
        <f t="shared" si="0"/>
        <v>45.480447952169101</v>
      </c>
      <c r="K19" s="35">
        <v>0</v>
      </c>
      <c r="L19" s="35">
        <v>0</v>
      </c>
      <c r="M19" s="35">
        <f>(G19+I19)/2*'Enter Information'!C439</f>
        <v>4.7708743670084944E-3</v>
      </c>
      <c r="N19" s="35">
        <f>(H19+J19)/2*'Enter Information'!D439</f>
        <v>4.5130804707118385E-3</v>
      </c>
      <c r="O19" s="36">
        <f>'Enter Information'!O$596/5</f>
        <v>76.8</v>
      </c>
      <c r="P19" s="36">
        <f>'Enter Information'!P$596/5</f>
        <v>187.4</v>
      </c>
      <c r="Q19" s="36">
        <f>'Enter Information'!Q$596/5</f>
        <v>1355</v>
      </c>
      <c r="R19" s="37">
        <f t="shared" si="1"/>
        <v>0</v>
      </c>
      <c r="S19" s="287">
        <f>(I19-M19+R19*'Enter Information'!D230)*'Enter Information'!C$776</f>
        <v>48.189954965178195</v>
      </c>
      <c r="T19" s="287">
        <f>(J19-N19+R19*'Enter Information'!E230)*'Enter Information'!C$776</f>
        <v>45.407200538045949</v>
      </c>
      <c r="U19" s="38">
        <f t="shared" si="2"/>
        <v>93.597155503224144</v>
      </c>
      <c r="W19" s="30" t="s">
        <v>659</v>
      </c>
      <c r="X19" s="38">
        <f>SUM(S71:S75)</f>
        <v>318.50447950652284</v>
      </c>
      <c r="Y19" s="38">
        <f>SUM(T71:T75)</f>
        <v>346.19256457116308</v>
      </c>
      <c r="Z19" s="38">
        <f>SUM(U71:U75)</f>
        <v>664.69704407768586</v>
      </c>
      <c r="AA19" s="619">
        <f>'Enter Information'!U24</f>
        <v>0.99477764045759487</v>
      </c>
      <c r="AB19"/>
      <c r="AC19"/>
      <c r="AE19" s="39" t="s">
        <v>789</v>
      </c>
      <c r="AF19" s="38">
        <f>$Z19*'Enter Information'!$E747*'Enter Information'!P704</f>
        <v>268.07788573213173</v>
      </c>
      <c r="AG19" s="38">
        <f>$Z19*'Enter Information'!$E747*'Enter Information'!Q704</f>
        <v>129.71510599941854</v>
      </c>
      <c r="AH19" s="38">
        <f>$Z19*'Enter Information'!$E747*'Enter Information'!R704</f>
        <v>46.50526763238414</v>
      </c>
      <c r="AI19" s="38">
        <f>$Z19*'Enter Information'!$E747*'Enter Information'!S704</f>
        <v>10.281123216250212</v>
      </c>
      <c r="AJ19" s="38">
        <f>$Z19*'Enter Information'!$E747*'Enter Information'!T704</f>
        <v>194.66874426283113</v>
      </c>
      <c r="AK19" s="38">
        <f t="shared" si="3"/>
        <v>649.24812684301571</v>
      </c>
      <c r="AL19" s="87">
        <v>14</v>
      </c>
      <c r="AM19" s="40">
        <f t="shared" si="4"/>
        <v>93.597155503224144</v>
      </c>
      <c r="AN19" s="40">
        <f t="shared" si="5"/>
        <v>93.597155503224144</v>
      </c>
      <c r="AO19" s="40">
        <f t="shared" si="6"/>
        <v>93.597155503224144</v>
      </c>
      <c r="AP19" s="86">
        <f t="shared" si="7"/>
        <v>120.92111274985214</v>
      </c>
      <c r="AQ19" s="86">
        <f>INDEX($AM$6:$AP$106,'1'!AL19,'Enter Information'!$B$86)</f>
        <v>93.597155503224144</v>
      </c>
      <c r="AR19" s="41"/>
    </row>
    <row r="20" spans="1:44" x14ac:dyDescent="0.4">
      <c r="A20" s="96" t="s">
        <v>660</v>
      </c>
      <c r="B20" s="91">
        <f>IF('Enter Information'!I25=0,1,'Enter Information'!I25)</f>
        <v>472.69036208732695</v>
      </c>
      <c r="D20" s="31">
        <v>14</v>
      </c>
      <c r="E20" s="33">
        <f>E18+(E23-E18)*2/5</f>
        <v>87.779605963791269</v>
      </c>
      <c r="F20" s="181">
        <f>E20*B$8/SUM(E$16:E$20)</f>
        <v>90.113832099224936</v>
      </c>
      <c r="G20" s="180">
        <f>F20*'Enter Information'!D231</f>
        <v>45.991310184930889</v>
      </c>
      <c r="H20" s="33">
        <f>F20*'Enter Information'!E231</f>
        <v>44.122521914294047</v>
      </c>
      <c r="I20" s="34">
        <f t="shared" si="8"/>
        <v>47.149814822476181</v>
      </c>
      <c r="J20" s="34">
        <f t="shared" si="0"/>
        <v>44.781161462067679</v>
      </c>
      <c r="K20" s="35">
        <f>H20*'Enter Information'!$C$357/1000*'Enter Information'!$D$217</f>
        <v>1.1311137112810701</v>
      </c>
      <c r="L20" s="35">
        <f>H20*'Enter Information'!$C$357/1000*'Enter Information'!$E$217</f>
        <v>1.073261718297668</v>
      </c>
      <c r="M20" s="35">
        <f>(G20+I20)/2*'Enter Information'!C440</f>
        <v>6.0541731254814589E-3</v>
      </c>
      <c r="N20" s="35">
        <f>(H20+J20)/2*'Enter Information'!D440</f>
        <v>5.7787394194635114E-3</v>
      </c>
      <c r="O20" s="36">
        <f>'Enter Information'!O$596/5</f>
        <v>76.8</v>
      </c>
      <c r="P20" s="36">
        <f>'Enter Information'!P$596/5</f>
        <v>187.4</v>
      </c>
      <c r="Q20" s="36">
        <f>'Enter Information'!Q$596/5</f>
        <v>1355</v>
      </c>
      <c r="R20" s="37">
        <f t="shared" si="1"/>
        <v>0</v>
      </c>
      <c r="S20" s="287">
        <f>(I20-M20+R20*'Enter Information'!D231)*'Enter Information'!C$776</f>
        <v>47.072505490259502</v>
      </c>
      <c r="T20" s="287">
        <f>(J20-N20+R20*'Enter Information'!E231)*'Enter Information'!C$776</f>
        <v>44.707707234411252</v>
      </c>
      <c r="U20" s="38">
        <f t="shared" si="2"/>
        <v>91.780212724670747</v>
      </c>
      <c r="W20" s="30" t="s">
        <v>660</v>
      </c>
      <c r="X20" s="38">
        <f>SUM(S76:S80)</f>
        <v>241.02202036071688</v>
      </c>
      <c r="Y20" s="38">
        <f>SUM(T76:T80)</f>
        <v>262.41227314258947</v>
      </c>
      <c r="Z20" s="38">
        <f>SUM(U76:U80)</f>
        <v>503.43429350330632</v>
      </c>
      <c r="AA20" s="619">
        <f>'Enter Information'!U25</f>
        <v>0.9987983862146107</v>
      </c>
      <c r="AB20"/>
      <c r="AC20"/>
      <c r="AE20" s="39" t="s">
        <v>790</v>
      </c>
      <c r="AF20" s="38">
        <f>$Z20*'Enter Information'!$E748*'Enter Information'!P705</f>
        <v>213.91040178215695</v>
      </c>
      <c r="AG20" s="38">
        <f>$Z20*'Enter Information'!$E748*'Enter Information'!Q705</f>
        <v>76.611963281450926</v>
      </c>
      <c r="AH20" s="38">
        <f>$Z20*'Enter Information'!$E748*'Enter Information'!R705</f>
        <v>33.358714639155757</v>
      </c>
      <c r="AI20" s="38">
        <f>$Z20*'Enter Information'!$E748*'Enter Information'!S705</f>
        <v>6.5963560020929464</v>
      </c>
      <c r="AJ20" s="38">
        <f>$Z20*'Enter Information'!$E748*'Enter Information'!T705</f>
        <v>153.97779582028392</v>
      </c>
      <c r="AK20" s="38">
        <f t="shared" si="3"/>
        <v>484.4552315251405</v>
      </c>
      <c r="AL20" s="87">
        <v>15</v>
      </c>
      <c r="AM20" s="40">
        <f t="shared" si="4"/>
        <v>91.780212724670747</v>
      </c>
      <c r="AN20" s="40">
        <f t="shared" si="5"/>
        <v>91.780212724670747</v>
      </c>
      <c r="AO20" s="40">
        <f t="shared" si="6"/>
        <v>91.780212724670747</v>
      </c>
      <c r="AP20" s="86">
        <f t="shared" si="7"/>
        <v>118.57374715520096</v>
      </c>
      <c r="AQ20" s="86">
        <f>INDEX($AM$6:$AP$106,'1'!AL20,'Enter Information'!$B$86)</f>
        <v>91.780212724670747</v>
      </c>
      <c r="AR20" s="41"/>
    </row>
    <row r="21" spans="1:44" x14ac:dyDescent="0.4">
      <c r="A21" s="96" t="s">
        <v>661</v>
      </c>
      <c r="B21" s="91">
        <f>IF('Enter Information'!I26=0,1,'Enter Information'!I26)</f>
        <v>357.03208200212993</v>
      </c>
      <c r="D21" s="31">
        <v>15</v>
      </c>
      <c r="E21" s="33">
        <f>E18+(E23-E18)*3/5</f>
        <v>86.009531416400421</v>
      </c>
      <c r="F21" s="181">
        <f>E21*B$9/SUM(E$21:E$25)</f>
        <v>89.547759981524038</v>
      </c>
      <c r="G21" s="180">
        <f>F21*'Enter Information'!D232</f>
        <v>46.001692497752103</v>
      </c>
      <c r="H21" s="33">
        <f>F21*'Enter Information'!E232</f>
        <v>43.546067483771935</v>
      </c>
      <c r="I21" s="34">
        <f t="shared" si="8"/>
        <v>45.991310184930889</v>
      </c>
      <c r="J21" s="34">
        <f t="shared" si="0"/>
        <v>44.122521914294047</v>
      </c>
      <c r="K21" s="35">
        <f>H21*'Enter Information'!$C$357/1000*'Enter Information'!$D$217</f>
        <v>1.116335872617205</v>
      </c>
      <c r="L21" s="35">
        <f>H21*'Enter Information'!$C$357/1000*'Enter Information'!$E$217</f>
        <v>1.0592397076378006</v>
      </c>
      <c r="M21" s="35">
        <f>(G21+I21)/2*'Enter Information'!C441</f>
        <v>8.2793702414414704E-3</v>
      </c>
      <c r="N21" s="35">
        <f>(H21+J21)/2*'Enter Information'!D441</f>
        <v>7.0134871518452799E-3</v>
      </c>
      <c r="O21" s="36">
        <f>'Enter Information'!O$597/5</f>
        <v>88.4</v>
      </c>
      <c r="P21" s="36">
        <f>'Enter Information'!P$597/5</f>
        <v>206.6</v>
      </c>
      <c r="Q21" s="36">
        <f>'Enter Information'!Q$597/5</f>
        <v>1506.2</v>
      </c>
      <c r="R21" s="37">
        <f t="shared" si="1"/>
        <v>0</v>
      </c>
      <c r="S21" s="287">
        <f>(I21-M21+R21*'Enter Information'!D232)*'Enter Information'!C$777</f>
        <v>46.08102393401682</v>
      </c>
      <c r="T21" s="287">
        <f>(J21-N21+R21*'Enter Information'!E232)*'Enter Information'!C$777</f>
        <v>44.209521723023244</v>
      </c>
      <c r="U21" s="38">
        <f t="shared" si="2"/>
        <v>90.29054565704007</v>
      </c>
      <c r="W21" s="30" t="s">
        <v>661</v>
      </c>
      <c r="X21" s="38">
        <f>SUM(S81:S85)</f>
        <v>170.85882989652549</v>
      </c>
      <c r="Y21" s="38">
        <f>SUM(T81:T85)</f>
        <v>197.69242053103292</v>
      </c>
      <c r="Z21" s="38">
        <f>SUM(U81:U85)</f>
        <v>368.55125042755833</v>
      </c>
      <c r="AA21" s="619">
        <f>'Enter Information'!U26</f>
        <v>1.0035645040268701</v>
      </c>
      <c r="AB21"/>
      <c r="AC21"/>
      <c r="AE21" s="39" t="s">
        <v>791</v>
      </c>
      <c r="AF21" s="38">
        <f>$Z21*'Enter Information'!$E749*'Enter Information'!P706</f>
        <v>148.81082212122132</v>
      </c>
      <c r="AG21" s="38">
        <f>$Z21*'Enter Information'!$E749*'Enter Information'!Q706</f>
        <v>47.740144484923711</v>
      </c>
      <c r="AH21" s="38">
        <f>$Z21*'Enter Information'!$E749*'Enter Information'!R706</f>
        <v>23.781335914422968</v>
      </c>
      <c r="AI21" s="38">
        <f>$Z21*'Enter Information'!$E749*'Enter Information'!S706</f>
        <v>3.5494531215556662</v>
      </c>
      <c r="AJ21" s="38">
        <f>$Z21*'Enter Information'!$E749*'Enter Information'!T706</f>
        <v>122.27866003759272</v>
      </c>
      <c r="AK21" s="38">
        <f t="shared" si="3"/>
        <v>346.16041567971638</v>
      </c>
      <c r="AL21" s="87">
        <v>16</v>
      </c>
      <c r="AM21" s="40">
        <f t="shared" si="4"/>
        <v>90.29054565704007</v>
      </c>
      <c r="AN21" s="40">
        <f t="shared" si="5"/>
        <v>90.29054565704007</v>
      </c>
      <c r="AO21" s="40">
        <f t="shared" si="6"/>
        <v>90.29054565704007</v>
      </c>
      <c r="AP21" s="86">
        <f t="shared" si="7"/>
        <v>116.64919935803522</v>
      </c>
      <c r="AQ21" s="86">
        <f>INDEX($AM$6:$AP$106,'1'!AL21,'Enter Information'!$B$86)</f>
        <v>90.29054565704007</v>
      </c>
      <c r="AR21" s="41"/>
    </row>
    <row r="22" spans="1:44" x14ac:dyDescent="0.4">
      <c r="A22" s="96" t="s">
        <v>662</v>
      </c>
      <c r="B22" s="91">
        <f>IF('Enter Information'!I27=0,1,'Enter Information'!I27)</f>
        <v>264.50545793397231</v>
      </c>
      <c r="D22" s="31">
        <v>16</v>
      </c>
      <c r="E22" s="33">
        <f>E18+(E23-E18)*4/5</f>
        <v>84.239456869009587</v>
      </c>
      <c r="F22" s="181">
        <f>E22*B$9/SUM(E$21:E$25)</f>
        <v>87.704868756459945</v>
      </c>
      <c r="G22" s="180">
        <f>F22*'Enter Information'!D233</f>
        <v>44.2186251311999</v>
      </c>
      <c r="H22" s="33">
        <f>F22*'Enter Information'!E233</f>
        <v>43.486243625260045</v>
      </c>
      <c r="I22" s="34">
        <f t="shared" si="8"/>
        <v>46.001692497752103</v>
      </c>
      <c r="J22" s="34">
        <f t="shared" si="0"/>
        <v>43.546067483771935</v>
      </c>
      <c r="K22" s="35">
        <f>H22*'Enter Information'!$C$357/1000*'Enter Information'!$D$217</f>
        <v>1.1148022434480478</v>
      </c>
      <c r="L22" s="35">
        <f>H22*'Enter Information'!$C$357/1000*'Enter Information'!$E$217</f>
        <v>1.0577845175354217</v>
      </c>
      <c r="M22" s="35">
        <f>(G22+I22)/2*'Enter Information'!C442</f>
        <v>1.1277539703619001E-2</v>
      </c>
      <c r="N22" s="35">
        <f>(H22+J22)/2*'Enter Information'!D442</f>
        <v>7.8329079998128784E-3</v>
      </c>
      <c r="O22" s="36">
        <f>'Enter Information'!O$597/5</f>
        <v>88.4</v>
      </c>
      <c r="P22" s="36">
        <f>'Enter Information'!P$597/5</f>
        <v>206.6</v>
      </c>
      <c r="Q22" s="36">
        <f>'Enter Information'!Q$597/5</f>
        <v>1506.2</v>
      </c>
      <c r="R22" s="37">
        <f t="shared" si="1"/>
        <v>0</v>
      </c>
      <c r="S22" s="287">
        <f>(I22-M22+R22*'Enter Information'!D233)*'Enter Information'!C$777</f>
        <v>46.088423813512172</v>
      </c>
      <c r="T22" s="287">
        <f>(J22-N22+R22*'Enter Information'!E233)*'Enter Information'!C$777</f>
        <v>43.631017659890269</v>
      </c>
      <c r="U22" s="38">
        <f t="shared" si="2"/>
        <v>89.719441473402441</v>
      </c>
      <c r="W22" s="30" t="s">
        <v>662</v>
      </c>
      <c r="X22" s="38">
        <f>SUM(S86:S90)</f>
        <v>118.54122130300782</v>
      </c>
      <c r="Y22" s="38">
        <f>SUM(T86:T90)</f>
        <v>151.98758928850251</v>
      </c>
      <c r="Z22" s="38">
        <f>SUM(U86:U90)</f>
        <v>270.52881059151031</v>
      </c>
      <c r="AA22" s="619">
        <f>'Enter Information'!U27</f>
        <v>1.0044908386772846</v>
      </c>
      <c r="AB22"/>
      <c r="AC22"/>
      <c r="AE22" s="39" t="s">
        <v>792</v>
      </c>
      <c r="AF22" s="38">
        <f>$Z22*'Enter Information'!$E750*'Enter Information'!P707</f>
        <v>86.23037158989392</v>
      </c>
      <c r="AG22" s="38">
        <f>$Z22*'Enter Information'!$E750*'Enter Information'!Q707</f>
        <v>25.653335755658894</v>
      </c>
      <c r="AH22" s="38">
        <f>$Z22*'Enter Information'!$E750*'Enter Information'!R707</f>
        <v>21.257904395655032</v>
      </c>
      <c r="AI22" s="38">
        <f>$Z22*'Enter Information'!$E750*'Enter Information'!S707</f>
        <v>2.157757213092804</v>
      </c>
      <c r="AJ22" s="38">
        <f>$Z22*'Enter Information'!$E750*'Enter Information'!T707</f>
        <v>105.17068490481964</v>
      </c>
      <c r="AK22" s="38">
        <f t="shared" si="3"/>
        <v>240.47005385912027</v>
      </c>
      <c r="AL22" s="87">
        <v>17</v>
      </c>
      <c r="AM22" s="40">
        <f t="shared" si="4"/>
        <v>89.719441473402441</v>
      </c>
      <c r="AN22" s="40">
        <f t="shared" si="5"/>
        <v>89.719441473402441</v>
      </c>
      <c r="AO22" s="40">
        <f t="shared" si="6"/>
        <v>89.719441473402441</v>
      </c>
      <c r="AP22" s="86">
        <f t="shared" si="7"/>
        <v>115.91137187801976</v>
      </c>
      <c r="AQ22" s="86">
        <f>INDEX($AM$6:$AP$106,'1'!AL22,'Enter Information'!$B$86)</f>
        <v>89.719441473402441</v>
      </c>
      <c r="AR22" s="41"/>
    </row>
    <row r="23" spans="1:44" x14ac:dyDescent="0.4">
      <c r="A23" s="96" t="s">
        <v>663</v>
      </c>
      <c r="B23" s="91">
        <f>IF('Enter Information'!I28=0,1,'Enter Information'!I28)</f>
        <v>260.48256123535674</v>
      </c>
      <c r="D23" s="31">
        <v>17</v>
      </c>
      <c r="E23" s="33">
        <f>B9/5</f>
        <v>82.469382321618738</v>
      </c>
      <c r="F23" s="181">
        <f>E23*B$9/SUM(E$21:E$25)</f>
        <v>85.861977531395837</v>
      </c>
      <c r="G23" s="180">
        <f>F23*'Enter Information'!D234</f>
        <v>43.668796323845392</v>
      </c>
      <c r="H23" s="33">
        <f>F23*'Enter Information'!E234</f>
        <v>42.193181207550445</v>
      </c>
      <c r="I23" s="34">
        <f t="shared" si="8"/>
        <v>44.2186251311999</v>
      </c>
      <c r="J23" s="34">
        <f t="shared" si="0"/>
        <v>43.486243625260045</v>
      </c>
      <c r="K23" s="35">
        <f>H23*'Enter Information'!$C$357/1000*'Enter Information'!$D$217</f>
        <v>1.0816536253102493</v>
      </c>
      <c r="L23" s="35">
        <f>H23*'Enter Information'!$C$357/1000*'Enter Information'!$E$217</f>
        <v>1.0263313201186273</v>
      </c>
      <c r="M23" s="35">
        <f>(G23+I23)/2*'Enter Information'!C443</f>
        <v>1.4501424540082472E-2</v>
      </c>
      <c r="N23" s="35">
        <f>(H23+J23)/2*'Enter Information'!D443</f>
        <v>8.5679424832810509E-3</v>
      </c>
      <c r="O23" s="36">
        <f>'Enter Information'!O$597/5</f>
        <v>88.4</v>
      </c>
      <c r="P23" s="36">
        <f>'Enter Information'!P$597/5</f>
        <v>206.6</v>
      </c>
      <c r="Q23" s="36">
        <f>'Enter Information'!Q$597/5</f>
        <v>1506.2</v>
      </c>
      <c r="R23" s="37">
        <f t="shared" si="1"/>
        <v>0</v>
      </c>
      <c r="S23" s="287">
        <f>(I23-M23+R23*'Enter Information'!D234)*'Enter Information'!C$777</f>
        <v>44.298325848023765</v>
      </c>
      <c r="T23" s="287">
        <f>(J23-N23+R23*'Enter Information'!E234)*'Enter Information'!C$777</f>
        <v>43.570329711573358</v>
      </c>
      <c r="U23" s="38">
        <f t="shared" si="2"/>
        <v>87.86865555959713</v>
      </c>
      <c r="W23" s="30" t="s">
        <v>663</v>
      </c>
      <c r="X23" s="38">
        <f>SUM(S91:S106)</f>
        <v>98.307064636658183</v>
      </c>
      <c r="Y23" s="38">
        <f>SUM(T91:T106)</f>
        <v>163.07899819986909</v>
      </c>
      <c r="Z23" s="38">
        <f>SUM(U91:U106)</f>
        <v>261.3860628365274</v>
      </c>
      <c r="AA23" s="619">
        <f>'Enter Information'!U28</f>
        <v>0.98050025752505432</v>
      </c>
      <c r="AB23"/>
      <c r="AC23"/>
      <c r="AE23" s="39" t="s">
        <v>793</v>
      </c>
      <c r="AF23" s="38">
        <f>$Z23*'Enter Information'!$E751*'Enter Information'!P708</f>
        <v>38.706871573092229</v>
      </c>
      <c r="AG23" s="38">
        <f>$Z23*'Enter Information'!$E751*'Enter Information'!Q708</f>
        <v>17.531196702747945</v>
      </c>
      <c r="AH23" s="38">
        <f>$Z23*'Enter Information'!$E751*'Enter Information'!R708</f>
        <v>20.358809074158899</v>
      </c>
      <c r="AI23" s="38">
        <f>$Z23*'Enter Information'!$E751*'Enter Information'!S708</f>
        <v>1.3823882704675796</v>
      </c>
      <c r="AJ23" s="38">
        <f>$Z23*'Enter Information'!$E751*'Enter Information'!T708</f>
        <v>111.09374828121277</v>
      </c>
      <c r="AK23" s="38">
        <f>SUM(AF23:AJ23)</f>
        <v>189.07301390167942</v>
      </c>
      <c r="AL23" s="87">
        <v>18</v>
      </c>
      <c r="AM23" s="40">
        <f t="shared" si="4"/>
        <v>87.86865555959713</v>
      </c>
      <c r="AN23" s="40">
        <f t="shared" si="5"/>
        <v>87.86865555959713</v>
      </c>
      <c r="AO23" s="40">
        <f t="shared" si="6"/>
        <v>87.86865555959713</v>
      </c>
      <c r="AP23" s="86">
        <f t="shared" si="7"/>
        <v>113.52028327115093</v>
      </c>
      <c r="AQ23" s="86">
        <f>INDEX($AM$6:$AP$106,'1'!AL23,'Enter Information'!$B$86)</f>
        <v>87.86865555959713</v>
      </c>
      <c r="AR23" s="41"/>
    </row>
    <row r="24" spans="1:44" x14ac:dyDescent="0.4">
      <c r="A24" s="99" t="s">
        <v>664</v>
      </c>
      <c r="B24" s="91">
        <f>'Enter Information'!I29</f>
        <v>7561.034345047924</v>
      </c>
      <c r="D24" s="31">
        <v>18</v>
      </c>
      <c r="E24" s="33">
        <f>E23+(E28-E23)*1/5</f>
        <v>75.268397231096912</v>
      </c>
      <c r="F24" s="181">
        <f>E24*B$9/SUM(E$21:E$25)</f>
        <v>78.364760956703236</v>
      </c>
      <c r="G24" s="180">
        <f>F24*'Enter Information'!D235</f>
        <v>40.065891258493217</v>
      </c>
      <c r="H24" s="33">
        <f>F24*'Enter Information'!E235</f>
        <v>38.298869698210019</v>
      </c>
      <c r="I24" s="34">
        <f t="shared" si="8"/>
        <v>43.668796323845392</v>
      </c>
      <c r="J24" s="34">
        <f t="shared" si="0"/>
        <v>42.193181207550445</v>
      </c>
      <c r="K24" s="35">
        <f>H24*'Enter Information'!$C$357/1000*'Enter Information'!$D$217</f>
        <v>0.98182004932447575</v>
      </c>
      <c r="L24" s="35">
        <f>H24*'Enter Information'!$C$357/1000*'Enter Information'!$E$217</f>
        <v>0.93160383672092384</v>
      </c>
      <c r="M24" s="35">
        <f>(G24+I24)/2*'Enter Information'!C444</f>
        <v>1.6328264078556028E-2</v>
      </c>
      <c r="N24" s="35">
        <f>(H24+J24)/2*'Enter Information'!D444</f>
        <v>8.4516653451048498E-3</v>
      </c>
      <c r="O24" s="36">
        <f>'Enter Information'!O$597/5</f>
        <v>88.4</v>
      </c>
      <c r="P24" s="36">
        <f>'Enter Information'!P$597/5</f>
        <v>206.6</v>
      </c>
      <c r="Q24" s="36">
        <f>'Enter Information'!Q$597/5</f>
        <v>1506.2</v>
      </c>
      <c r="R24" s="37">
        <f t="shared" si="1"/>
        <v>0</v>
      </c>
      <c r="S24" s="287">
        <f>(I24-M24+R24*'Enter Information'!D235)*'Enter Information'!C$777</f>
        <v>43.74549458358937</v>
      </c>
      <c r="T24" s="287">
        <f>(J24-N24+R24*'Enter Information'!E235)*'Enter Information'!C$777</f>
        <v>42.274628210531077</v>
      </c>
      <c r="U24" s="38">
        <f t="shared" si="2"/>
        <v>86.020122794120454</v>
      </c>
      <c r="W24" s="30" t="s">
        <v>664</v>
      </c>
      <c r="X24" s="48">
        <f>SUM(X6:X23)</f>
        <v>3650.1701959790348</v>
      </c>
      <c r="Y24" s="48">
        <f>SUM(Y6:Y23)</f>
        <v>3888.4842911395945</v>
      </c>
      <c r="Z24" s="38">
        <f>SUM(Z6:Z23)</f>
        <v>7538.6544871186297</v>
      </c>
      <c r="AA24" s="49"/>
      <c r="AB24"/>
      <c r="AC24"/>
      <c r="AE24" s="52" t="s">
        <v>664</v>
      </c>
      <c r="AF24" s="38">
        <f t="shared" ref="AF24:AK24" si="9">SUM(AF6:AF23)</f>
        <v>1390.8310716996716</v>
      </c>
      <c r="AG24" s="38">
        <f t="shared" si="9"/>
        <v>3176.6026756822698</v>
      </c>
      <c r="AH24" s="38">
        <f t="shared" si="9"/>
        <v>902.65998964068422</v>
      </c>
      <c r="AI24" s="38">
        <f t="shared" si="9"/>
        <v>93.262501215345111</v>
      </c>
      <c r="AJ24" s="38">
        <f t="shared" si="9"/>
        <v>1748.2479585242975</v>
      </c>
      <c r="AK24" s="38">
        <f t="shared" si="9"/>
        <v>7311.6041967622687</v>
      </c>
      <c r="AL24" s="87">
        <v>19</v>
      </c>
      <c r="AM24" s="40">
        <f t="shared" si="4"/>
        <v>86.020122794120454</v>
      </c>
      <c r="AN24" s="40">
        <f t="shared" si="5"/>
        <v>86.020122794120454</v>
      </c>
      <c r="AO24" s="40">
        <f t="shared" si="6"/>
        <v>86.020122794120454</v>
      </c>
      <c r="AP24" s="86">
        <f t="shared" si="7"/>
        <v>111.13210557756383</v>
      </c>
      <c r="AQ24" s="86">
        <f>INDEX($AM$6:$AP$106,'1'!AL24,'Enter Information'!$B$86)</f>
        <v>86.020122794120454</v>
      </c>
      <c r="AR24" s="41"/>
    </row>
    <row r="25" spans="1:44" ht="12.75" customHeight="1" x14ac:dyDescent="0.4">
      <c r="B25" s="16"/>
      <c r="D25" s="31">
        <v>19</v>
      </c>
      <c r="E25" s="33">
        <f>E23+(E28-E23)*2/5</f>
        <v>68.067412140575072</v>
      </c>
      <c r="F25" s="181">
        <f>E25*B$9/SUM(E$21:E$25)</f>
        <v>70.867544382010607</v>
      </c>
      <c r="G25" s="180">
        <f>F25*'Enter Information'!D236</f>
        <v>35.914757305537492</v>
      </c>
      <c r="H25" s="33">
        <f>F25*'Enter Information'!E236</f>
        <v>34.952787076473115</v>
      </c>
      <c r="I25" s="34">
        <f t="shared" si="8"/>
        <v>40.065891258493217</v>
      </c>
      <c r="J25" s="34">
        <f t="shared" si="0"/>
        <v>38.298869698210019</v>
      </c>
      <c r="K25" s="35">
        <f>H25*'Enter Information'!$C$357/1000*'Enter Information'!$D$217</f>
        <v>0.89604072918775013</v>
      </c>
      <c r="L25" s="35">
        <f>H25*'Enter Information'!$C$357/1000*'Enter Information'!$E$217</f>
        <v>0.85021178956761068</v>
      </c>
      <c r="M25" s="35">
        <f>(G25+I25)/2*'Enter Information'!C445</f>
        <v>1.6715742684086755E-2</v>
      </c>
      <c r="N25" s="35">
        <f>(H25+J25)/2*'Enter Information'!D445</f>
        <v>8.0576822452151451E-3</v>
      </c>
      <c r="O25" s="36">
        <f>'Enter Information'!O$597/5</f>
        <v>88.4</v>
      </c>
      <c r="P25" s="36">
        <f>'Enter Information'!P$597/5</f>
        <v>206.6</v>
      </c>
      <c r="Q25" s="36">
        <f>'Enter Information'!Q$597/5</f>
        <v>1506.2</v>
      </c>
      <c r="R25" s="37">
        <f t="shared" si="1"/>
        <v>0</v>
      </c>
      <c r="S25" s="287">
        <f>(I25-M25+R25*'Enter Information'!D236)*'Enter Information'!C$777</f>
        <v>40.134523166143431</v>
      </c>
      <c r="T25" s="287">
        <f>(J25-N25+R25*'Enter Information'!E236)*'Enter Information'!C$777</f>
        <v>38.372412468230415</v>
      </c>
      <c r="U25" s="38">
        <f t="shared" si="2"/>
        <v>78.506935634373846</v>
      </c>
      <c r="W25" s="53" t="s">
        <v>823</v>
      </c>
      <c r="X25" s="54"/>
      <c r="Y25" s="54"/>
      <c r="Z25" s="55"/>
      <c r="AE25" s="100" t="s">
        <v>950</v>
      </c>
      <c r="AF25" s="38">
        <f>AF24/AF26</f>
        <v>511.79919506430809</v>
      </c>
      <c r="AG25" s="38">
        <f>AG24/AG26</f>
        <v>689.99055221515948</v>
      </c>
      <c r="AH25" s="38">
        <f>AH24/AH26</f>
        <v>243.21623552585831</v>
      </c>
      <c r="AI25" s="38">
        <f>AI24/AI26</f>
        <v>32.858183214557528</v>
      </c>
      <c r="AJ25" s="38">
        <f>AJ24/AJ26</f>
        <v>1105.5196738884165</v>
      </c>
      <c r="AK25" s="38">
        <f>SUM(AF25:AJ25)</f>
        <v>2583.3838399082997</v>
      </c>
      <c r="AL25" s="87">
        <v>20</v>
      </c>
      <c r="AM25" s="40">
        <f t="shared" si="4"/>
        <v>78.506935634373846</v>
      </c>
      <c r="AN25" s="40">
        <f t="shared" si="5"/>
        <v>78.506935634373846</v>
      </c>
      <c r="AO25" s="40">
        <f t="shared" si="6"/>
        <v>78.506935634373846</v>
      </c>
      <c r="AP25" s="86">
        <f t="shared" si="7"/>
        <v>101.42558248110963</v>
      </c>
      <c r="AQ25" s="86">
        <f>INDEX($AM$6:$AP$106,'1'!AL25,'Enter Information'!$B$86)</f>
        <v>78.506935634373846</v>
      </c>
      <c r="AR25" s="41"/>
    </row>
    <row r="26" spans="1:44" ht="12.75" customHeight="1" x14ac:dyDescent="0.4">
      <c r="A26" s="57" t="s">
        <v>824</v>
      </c>
      <c r="B26" s="14"/>
      <c r="D26" s="31">
        <v>20</v>
      </c>
      <c r="E26" s="33">
        <f>E23+(E28-E23)*3/5</f>
        <v>60.866427050053247</v>
      </c>
      <c r="F26" s="181">
        <f>E26*B$10/SUM(E$26:E$30)</f>
        <v>55.556127108275241</v>
      </c>
      <c r="G26" s="180">
        <f>F26*'Enter Information'!D237</f>
        <v>28.066612144119254</v>
      </c>
      <c r="H26" s="33">
        <f>F26*'Enter Information'!E237</f>
        <v>27.489514964155987</v>
      </c>
      <c r="I26" s="34">
        <f t="shared" si="8"/>
        <v>35.914757305537492</v>
      </c>
      <c r="J26" s="34">
        <f t="shared" si="0"/>
        <v>34.952787076473115</v>
      </c>
      <c r="K26" s="35">
        <f>H26*'Enter Information'!$C$357/1000*'Enter Information'!$D$217</f>
        <v>0.70471419001890201</v>
      </c>
      <c r="L26" s="35">
        <f>H26*'Enter Information'!$C$357/1000*'Enter Information'!$E$217</f>
        <v>0.66867084621564876</v>
      </c>
      <c r="M26" s="35">
        <f>(G26+I26)/2*'Enter Information'!C446</f>
        <v>1.5355528667917619E-2</v>
      </c>
      <c r="N26" s="35">
        <f>(H26+J26)/2*'Enter Information'!D446</f>
        <v>6.8686532244692016E-3</v>
      </c>
      <c r="O26" s="36">
        <f>'Enter Information'!O$598/5</f>
        <v>99.4</v>
      </c>
      <c r="P26" s="36">
        <f>'Enter Information'!P$598/5</f>
        <v>374.6</v>
      </c>
      <c r="Q26" s="36">
        <f>'Enter Information'!Q$598/5</f>
        <v>1808.6</v>
      </c>
      <c r="R26" s="37">
        <f t="shared" si="1"/>
        <v>0</v>
      </c>
      <c r="S26" s="287">
        <f>(I26-M26+R26*'Enter Information'!D237)*'Enter Information'!C$778</f>
        <v>36.149619710713559</v>
      </c>
      <c r="T26" s="287">
        <f>(J26-N26+R26*'Enter Information'!E237)*'Enter Information'!C$778</f>
        <v>35.18949060192989</v>
      </c>
      <c r="U26" s="38">
        <f t="shared" si="2"/>
        <v>71.339110312643442</v>
      </c>
      <c r="W26" s="58" t="s">
        <v>825</v>
      </c>
      <c r="X26" s="59"/>
      <c r="Y26" s="59"/>
      <c r="Z26" s="60">
        <f>B28+O3+P3+Q3</f>
        <v>3337.554938525207</v>
      </c>
      <c r="AE26" s="61" t="s">
        <v>826</v>
      </c>
      <c r="AF26" s="92">
        <f>'Enter Information'!P712</f>
        <v>2.7175327454841196</v>
      </c>
      <c r="AG26" s="92">
        <f>'Enter Information'!Q712</f>
        <v>4.6038350314856356</v>
      </c>
      <c r="AH26" s="92">
        <f>'Enter Information'!R712</f>
        <v>3.7113475902998054</v>
      </c>
      <c r="AI26" s="92">
        <f>'Enter Information'!S712</f>
        <v>2.8383340797133902</v>
      </c>
      <c r="AJ26" s="92">
        <f>'Enter Information'!T712</f>
        <v>1.5813811366877164</v>
      </c>
      <c r="AK26" s="92">
        <f>'Enter Information'!U712</f>
        <v>3.5006450469815915</v>
      </c>
      <c r="AL26" s="87">
        <v>21</v>
      </c>
      <c r="AM26" s="40">
        <f t="shared" si="4"/>
        <v>71.339110312643442</v>
      </c>
      <c r="AN26" s="40">
        <f t="shared" si="5"/>
        <v>71.339110312643442</v>
      </c>
      <c r="AO26" s="40">
        <f t="shared" si="6"/>
        <v>71.339110312643442</v>
      </c>
      <c r="AP26" s="86">
        <f t="shared" si="7"/>
        <v>92.16524321930001</v>
      </c>
      <c r="AQ26" s="86">
        <f>INDEX($AM$6:$AP$106,'1'!AL26,'Enter Information'!$B$86)</f>
        <v>71.339110312643442</v>
      </c>
    </row>
    <row r="27" spans="1:44" x14ac:dyDescent="0.4">
      <c r="A27" s="63" t="s">
        <v>828</v>
      </c>
      <c r="B27" s="63"/>
      <c r="D27" s="31">
        <v>21</v>
      </c>
      <c r="E27" s="33">
        <f>E23+(E28-E23)*4/5</f>
        <v>53.665441959531421</v>
      </c>
      <c r="F27" s="181">
        <f>E27*B$10/SUM(E$26:E$30)</f>
        <v>48.983392969226159</v>
      </c>
      <c r="G27" s="180">
        <f>F27*'Enter Information'!D238</f>
        <v>24.910643726862428</v>
      </c>
      <c r="H27" s="33">
        <f>F27*'Enter Information'!E238</f>
        <v>24.072749242363731</v>
      </c>
      <c r="I27" s="34">
        <f t="shared" si="8"/>
        <v>28.066612144119254</v>
      </c>
      <c r="J27" s="34">
        <f t="shared" si="0"/>
        <v>27.489514964155987</v>
      </c>
      <c r="K27" s="35">
        <f>H27*'Enter Information'!$C$357/1000*'Enter Information'!$D$217</f>
        <v>0.61712285596819938</v>
      </c>
      <c r="L27" s="35">
        <f>H27*'Enter Information'!$C$357/1000*'Enter Information'!$E$217</f>
        <v>0.58555946249387358</v>
      </c>
      <c r="M27" s="35">
        <f>(G27+I27)/2*'Enter Information'!C447</f>
        <v>1.3244313967745421E-2</v>
      </c>
      <c r="N27" s="35">
        <f>(H27+J27)/2*'Enter Information'!D447</f>
        <v>5.6718490627171688E-3</v>
      </c>
      <c r="O27" s="36">
        <f>'Enter Information'!O$598/5</f>
        <v>99.4</v>
      </c>
      <c r="P27" s="36">
        <f>'Enter Information'!P$598/5</f>
        <v>374.6</v>
      </c>
      <c r="Q27" s="36">
        <f>'Enter Information'!Q$598/5</f>
        <v>1808.6</v>
      </c>
      <c r="R27" s="37">
        <f t="shared" si="1"/>
        <v>0</v>
      </c>
      <c r="S27" s="287">
        <f>(I27-M27+R27*'Enter Information'!D238)*'Enter Information'!C$778</f>
        <v>28.248899103331343</v>
      </c>
      <c r="T27" s="287">
        <f>(J27-N27+R27*'Enter Information'!E238)*'Enter Information'!C$778</f>
        <v>27.675404815232287</v>
      </c>
      <c r="U27" s="38">
        <f t="shared" si="2"/>
        <v>55.924303918563631</v>
      </c>
      <c r="AE27" s="64" t="s">
        <v>829</v>
      </c>
      <c r="AF27" s="65">
        <f t="shared" ref="AF27:AK27" si="10">AF25/$AK25*100</f>
        <v>19.811194417105089</v>
      </c>
      <c r="AG27" s="65">
        <f t="shared" si="10"/>
        <v>26.708789516917143</v>
      </c>
      <c r="AH27" s="65">
        <f t="shared" si="10"/>
        <v>9.4146379554070272</v>
      </c>
      <c r="AI27" s="65">
        <f t="shared" si="10"/>
        <v>1.2719048058968996</v>
      </c>
      <c r="AJ27" s="65">
        <f t="shared" si="10"/>
        <v>42.793473304673853</v>
      </c>
      <c r="AK27" s="66">
        <f t="shared" si="10"/>
        <v>100</v>
      </c>
      <c r="AL27" s="87">
        <v>22</v>
      </c>
      <c r="AM27" s="40">
        <f t="shared" si="4"/>
        <v>55.924303918563631</v>
      </c>
      <c r="AN27" s="40">
        <f t="shared" si="5"/>
        <v>55.924303918563631</v>
      </c>
      <c r="AO27" s="40">
        <f t="shared" si="6"/>
        <v>55.924303918563631</v>
      </c>
      <c r="AP27" s="86">
        <f t="shared" si="7"/>
        <v>72.250369396756781</v>
      </c>
      <c r="AQ27" s="86">
        <f>INDEX($AM$6:$AP$106,'1'!AL27,'Enter Information'!$B$86)</f>
        <v>55.924303918563631</v>
      </c>
    </row>
    <row r="28" spans="1:44" x14ac:dyDescent="0.4">
      <c r="A28" s="90">
        <f>A2</f>
        <v>2018</v>
      </c>
      <c r="B28" s="199">
        <f>IF('Enter Information'!I30=0,1,'Enter Information'!I30)</f>
        <v>3337.554938525207</v>
      </c>
      <c r="D28" s="31">
        <v>22</v>
      </c>
      <c r="E28" s="33">
        <f>B10/5</f>
        <v>46.464456869009588</v>
      </c>
      <c r="F28" s="181">
        <f>E28*B$10/SUM(E$26:E$30)</f>
        <v>42.41065883017707</v>
      </c>
      <c r="G28" s="180">
        <f>F28*'Enter Information'!D239</f>
        <v>21.511346474362941</v>
      </c>
      <c r="H28" s="33">
        <f>F28*'Enter Information'!E239</f>
        <v>20.899312355814128</v>
      </c>
      <c r="I28" s="34">
        <f t="shared" si="8"/>
        <v>24.910643726862428</v>
      </c>
      <c r="J28" s="34">
        <f t="shared" si="0"/>
        <v>24.072749242363731</v>
      </c>
      <c r="K28" s="35">
        <f>H28*'Enter Information'!$C$357/1000*'Enter Information'!$D$217</f>
        <v>0.53576943783779785</v>
      </c>
      <c r="L28" s="35">
        <f>H28*'Enter Information'!$C$357/1000*'Enter Information'!$E$217</f>
        <v>0.50836694996289722</v>
      </c>
      <c r="M28" s="35">
        <f>(G28+I28)/2*'Enter Information'!C448</f>
        <v>1.2069717452318595E-2</v>
      </c>
      <c r="N28" s="35">
        <f>(H28+J28)/2*'Enter Information'!D448</f>
        <v>4.9469267757995643E-3</v>
      </c>
      <c r="O28" s="36">
        <f>'Enter Information'!O$598/5</f>
        <v>99.4</v>
      </c>
      <c r="P28" s="36">
        <f>'Enter Information'!P$598/5</f>
        <v>374.6</v>
      </c>
      <c r="Q28" s="36">
        <f>'Enter Information'!Q$598/5</f>
        <v>1808.6</v>
      </c>
      <c r="R28" s="37">
        <f t="shared" si="1"/>
        <v>0</v>
      </c>
      <c r="S28" s="287">
        <f>(I28-M28+R28*'Enter Information'!D239)*'Enter Information'!C$778</f>
        <v>25.072116448446245</v>
      </c>
      <c r="T28" s="287">
        <f>(J28-N28+R28*'Enter Information'!E239)*'Enter Information'!C$778</f>
        <v>24.235554296665565</v>
      </c>
      <c r="U28" s="38">
        <f t="shared" si="2"/>
        <v>49.307670745111807</v>
      </c>
      <c r="AE28" s="64" t="s">
        <v>830</v>
      </c>
      <c r="AF28" s="65">
        <f t="shared" ref="AF28:AK28" si="11">AF24/$AK24*100</f>
        <v>19.022242373507591</v>
      </c>
      <c r="AG28" s="65">
        <f t="shared" si="11"/>
        <v>43.446042622068298</v>
      </c>
      <c r="AH28" s="65">
        <f t="shared" si="11"/>
        <v>12.345580605148196</v>
      </c>
      <c r="AI28" s="65">
        <f t="shared" si="11"/>
        <v>1.2755408895990801</v>
      </c>
      <c r="AJ28" s="65">
        <f t="shared" si="11"/>
        <v>23.910593509676826</v>
      </c>
      <c r="AK28" s="66">
        <f t="shared" si="11"/>
        <v>100</v>
      </c>
      <c r="AL28" s="87">
        <v>23</v>
      </c>
      <c r="AM28" s="40">
        <f t="shared" si="4"/>
        <v>49.307670745111807</v>
      </c>
      <c r="AN28" s="40">
        <f t="shared" si="5"/>
        <v>49.307670745111807</v>
      </c>
      <c r="AO28" s="40">
        <f t="shared" si="6"/>
        <v>49.307670745111807</v>
      </c>
      <c r="AP28" s="86">
        <f t="shared" si="7"/>
        <v>63.702132629413782</v>
      </c>
      <c r="AQ28" s="86">
        <f>INDEX($AM$6:$AP$106,'1'!AL28,'Enter Information'!$B$86)</f>
        <v>49.307670745111807</v>
      </c>
    </row>
    <row r="29" spans="1:44" x14ac:dyDescent="0.4">
      <c r="D29" s="31">
        <v>23</v>
      </c>
      <c r="E29" s="33">
        <f>E28+(E33-E28)*1/5</f>
        <v>46.665601703940368</v>
      </c>
      <c r="F29" s="181">
        <f>E29*B$10/SUM(E$26:E$30)</f>
        <v>42.594254755848837</v>
      </c>
      <c r="G29" s="180">
        <f>F29*'Enter Information'!D240</f>
        <v>21.391238183032428</v>
      </c>
      <c r="H29" s="33">
        <f>F29*'Enter Information'!E240</f>
        <v>21.203016572816409</v>
      </c>
      <c r="I29" s="34">
        <f t="shared" si="8"/>
        <v>21.511346474362941</v>
      </c>
      <c r="J29" s="34">
        <f t="shared" si="0"/>
        <v>20.899312355814128</v>
      </c>
      <c r="K29" s="35">
        <f>H29*'Enter Information'!$C$357/1000*'Enter Information'!$D$217</f>
        <v>0.54355512163648101</v>
      </c>
      <c r="L29" s="35">
        <f>H29*'Enter Information'!$C$357/1000*'Enter Information'!$E$217</f>
        <v>0.51575442682623851</v>
      </c>
      <c r="M29" s="35">
        <f>(G29+I29)/2*'Enter Information'!C449</f>
        <v>1.1583697857496749E-2</v>
      </c>
      <c r="N29" s="35">
        <f>(H29+J29)/2*'Enter Information'!D449</f>
        <v>4.6312561821493601E-3</v>
      </c>
      <c r="O29" s="36">
        <f>'Enter Information'!O$598/5</f>
        <v>99.4</v>
      </c>
      <c r="P29" s="36">
        <f>'Enter Information'!P$598/5</f>
        <v>374.6</v>
      </c>
      <c r="Q29" s="36">
        <f>'Enter Information'!Q$598/5</f>
        <v>1808.6</v>
      </c>
      <c r="R29" s="37">
        <f t="shared" si="1"/>
        <v>0</v>
      </c>
      <c r="S29" s="287">
        <f>(I29-M29+R29*'Enter Information'!D240)*'Enter Information'!C$778</f>
        <v>21.649615586129119</v>
      </c>
      <c r="T29" s="287">
        <f>(J29-N29+R29*'Enter Information'!E240)*'Enter Information'!C$778</f>
        <v>21.04031650507897</v>
      </c>
      <c r="U29" s="38">
        <f t="shared" si="2"/>
        <v>42.689932091208092</v>
      </c>
      <c r="AL29" s="87">
        <v>24</v>
      </c>
      <c r="AM29" s="40">
        <f t="shared" si="4"/>
        <v>42.689932091208092</v>
      </c>
      <c r="AN29" s="40">
        <f t="shared" si="5"/>
        <v>42.689932091208092</v>
      </c>
      <c r="AO29" s="40">
        <f t="shared" si="6"/>
        <v>42.689932091208092</v>
      </c>
      <c r="AP29" s="86">
        <f t="shared" si="7"/>
        <v>55.15246765706128</v>
      </c>
      <c r="AQ29" s="86">
        <f>INDEX($AM$6:$AP$106,'1'!AL29,'Enter Information'!$B$86)</f>
        <v>42.689932091208092</v>
      </c>
    </row>
    <row r="30" spans="1:44" x14ac:dyDescent="0.4">
      <c r="D30" s="31">
        <v>24</v>
      </c>
      <c r="E30" s="33">
        <f>E28+(E33-E28)*2/5</f>
        <v>46.866746538871141</v>
      </c>
      <c r="F30" s="181">
        <f>E30*B$10/SUM(E$26:E$30)</f>
        <v>42.777850681520597</v>
      </c>
      <c r="G30" s="180">
        <f>F30*'Enter Information'!D241</f>
        <v>21.491039196592059</v>
      </c>
      <c r="H30" s="33">
        <f>F30*'Enter Information'!E241</f>
        <v>21.286811484928538</v>
      </c>
      <c r="I30" s="34">
        <f t="shared" si="8"/>
        <v>21.391238183032428</v>
      </c>
      <c r="J30" s="34">
        <f t="shared" si="0"/>
        <v>21.203016572816409</v>
      </c>
      <c r="K30" s="35">
        <f>H30*'Enter Information'!$C$357/1000*'Enter Information'!$D$217</f>
        <v>0.54570326661807866</v>
      </c>
      <c r="L30" s="35">
        <f>H30*'Enter Information'!$C$357/1000*'Enter Information'!$E$217</f>
        <v>0.5177927026875494</v>
      </c>
      <c r="M30" s="35">
        <f>(G30+I30)/2*'Enter Information'!C450</f>
        <v>1.2007037666294854E-2</v>
      </c>
      <c r="N30" s="35">
        <f>(H30+J30)/2*'Enter Information'!D450</f>
        <v>4.6738810863519442E-3</v>
      </c>
      <c r="O30" s="36">
        <f>'Enter Information'!O$598/5</f>
        <v>99.4</v>
      </c>
      <c r="P30" s="36">
        <f>'Enter Information'!P$598/5</f>
        <v>374.6</v>
      </c>
      <c r="Q30" s="36">
        <f>'Enter Information'!Q$598/5</f>
        <v>1808.6</v>
      </c>
      <c r="R30" s="37">
        <f t="shared" si="1"/>
        <v>0</v>
      </c>
      <c r="S30" s="287">
        <f>(I30-M30+R30*'Enter Information'!D241)*'Enter Information'!C$778</f>
        <v>21.528243852530885</v>
      </c>
      <c r="T30" s="287">
        <f>(J30-N30+R30*'Enter Information'!E241)*'Enter Information'!C$778</f>
        <v>21.346094610890422</v>
      </c>
      <c r="U30" s="38">
        <f t="shared" si="2"/>
        <v>42.87433846342131</v>
      </c>
      <c r="AL30" s="87">
        <v>25</v>
      </c>
      <c r="AM30" s="40">
        <f t="shared" si="4"/>
        <v>42.87433846342131</v>
      </c>
      <c r="AN30" s="40">
        <f t="shared" si="5"/>
        <v>42.87433846342131</v>
      </c>
      <c r="AO30" s="40">
        <f t="shared" si="6"/>
        <v>42.87433846342131</v>
      </c>
      <c r="AP30" s="86">
        <f t="shared" si="7"/>
        <v>55.390708056636434</v>
      </c>
      <c r="AQ30" s="86">
        <f>INDEX($AM$6:$AP$106,'1'!AL30,'Enter Information'!$B$86)</f>
        <v>42.87433846342131</v>
      </c>
    </row>
    <row r="31" spans="1:44" x14ac:dyDescent="0.4">
      <c r="D31" s="31">
        <v>25</v>
      </c>
      <c r="E31" s="33">
        <f>E28+(E33-E28)*3/5</f>
        <v>47.06789137380192</v>
      </c>
      <c r="F31" s="181">
        <f>E31*B$11/SUM(E$31:E$35)</f>
        <v>46.083730352710141</v>
      </c>
      <c r="G31" s="180">
        <f>F31*'Enter Information'!D242</f>
        <v>22.903927268004043</v>
      </c>
      <c r="H31" s="33">
        <f>F31*'Enter Information'!E242</f>
        <v>23.179803084706098</v>
      </c>
      <c r="I31" s="34">
        <f t="shared" si="8"/>
        <v>21.491039196592059</v>
      </c>
      <c r="J31" s="34">
        <f t="shared" si="0"/>
        <v>21.286811484928538</v>
      </c>
      <c r="K31" s="35">
        <f>H31*'Enter Information'!$C$358/1000*'Enter Information'!$D$217</f>
        <v>1.8569049536751931</v>
      </c>
      <c r="L31" s="35">
        <f>H31*'Enter Information'!$C$358/1000*'Enter Information'!$E$217</f>
        <v>1.7619316090154471</v>
      </c>
      <c r="M31" s="35">
        <f>(G31+I31)/2*'Enter Information'!C451</f>
        <v>1.2652565442409889E-2</v>
      </c>
      <c r="N31" s="35">
        <f>(H31+J31)/2*'Enter Information'!D451</f>
        <v>5.1136606755079837E-3</v>
      </c>
      <c r="O31" s="36">
        <f>'Enter Information'!O$599/5</f>
        <v>123</v>
      </c>
      <c r="P31" s="36">
        <f>'Enter Information'!P$599/5</f>
        <v>516.79999999999995</v>
      </c>
      <c r="Q31" s="36">
        <f>'Enter Information'!Q$599/5</f>
        <v>1793.2</v>
      </c>
      <c r="R31" s="37">
        <f t="shared" si="1"/>
        <v>0</v>
      </c>
      <c r="S31" s="287">
        <f>(I31-M31+R31*'Enter Information'!D242)*'Enter Information'!C$779</f>
        <v>21.291812120720351</v>
      </c>
      <c r="T31" s="287">
        <f>(J31-N31+R31*'Enter Information'!E242)*'Enter Information'!C$779</f>
        <v>21.096831874084046</v>
      </c>
      <c r="U31" s="38">
        <f t="shared" si="2"/>
        <v>42.388643994804397</v>
      </c>
      <c r="AL31" s="87">
        <v>26</v>
      </c>
      <c r="AM31" s="40">
        <f t="shared" si="4"/>
        <v>42.388643994804397</v>
      </c>
      <c r="AN31" s="40">
        <f>U31</f>
        <v>42.388643994804397</v>
      </c>
      <c r="AO31" s="40">
        <f t="shared" si="6"/>
        <v>42.388643994804397</v>
      </c>
      <c r="AP31" s="86">
        <f t="shared" si="7"/>
        <v>54.76322407717317</v>
      </c>
      <c r="AQ31" s="86">
        <f>INDEX($AM$6:$AP$106,'1'!AL31,'Enter Information'!$B$86)</f>
        <v>42.388643994804397</v>
      </c>
    </row>
    <row r="32" spans="1:44" x14ac:dyDescent="0.4">
      <c r="D32" s="31">
        <v>26</v>
      </c>
      <c r="E32" s="33">
        <f>E28+(E33-E28)*4/5</f>
        <v>47.269036208732693</v>
      </c>
      <c r="F32" s="181">
        <f>E32*B$11/SUM(E$31:E$35)</f>
        <v>46.280669371311461</v>
      </c>
      <c r="G32" s="180">
        <f>F32*'Enter Information'!D243</f>
        <v>22.840913344901658</v>
      </c>
      <c r="H32" s="33">
        <f>F32*'Enter Information'!E243</f>
        <v>23.439756026409803</v>
      </c>
      <c r="I32" s="34">
        <f t="shared" si="8"/>
        <v>22.903927268004043</v>
      </c>
      <c r="J32" s="34">
        <f t="shared" si="0"/>
        <v>23.179803084706098</v>
      </c>
      <c r="K32" s="35">
        <f>H32*'Enter Information'!$C$358/1000*'Enter Information'!$D$217</f>
        <v>1.8777294578095935</v>
      </c>
      <c r="L32" s="35">
        <f>H32*'Enter Information'!$C$358/1000*'Enter Information'!$E$217</f>
        <v>1.7816910221204922</v>
      </c>
      <c r="M32" s="35">
        <f>(G32+I32)/2*'Enter Information'!C452</f>
        <v>1.3266003777742655E-2</v>
      </c>
      <c r="N32" s="35">
        <f>(H32+J32)/2*'Enter Information'!D452</f>
        <v>5.5943470933339087E-3</v>
      </c>
      <c r="O32" s="36">
        <f>'Enter Information'!O$599/5</f>
        <v>123</v>
      </c>
      <c r="P32" s="36">
        <f>'Enter Information'!P$599/5</f>
        <v>516.79999999999995</v>
      </c>
      <c r="Q32" s="36">
        <f>'Enter Information'!Q$599/5</f>
        <v>1793.2</v>
      </c>
      <c r="R32" s="37">
        <f t="shared" si="1"/>
        <v>0</v>
      </c>
      <c r="S32" s="287">
        <f>(I32-M32+R32*'Enter Information'!D243)*'Enter Information'!C$779</f>
        <v>22.691818865487555</v>
      </c>
      <c r="T32" s="287">
        <f>(J32-N32+R32*'Enter Information'!E243)*'Enter Information'!C$779</f>
        <v>22.972903270677186</v>
      </c>
      <c r="U32" s="38">
        <f t="shared" si="2"/>
        <v>45.664722136164741</v>
      </c>
      <c r="AL32" s="87">
        <v>27</v>
      </c>
      <c r="AM32" s="40">
        <f t="shared" si="4"/>
        <v>45.664722136164741</v>
      </c>
      <c r="AN32" s="40">
        <f t="shared" si="5"/>
        <v>45.664722136164741</v>
      </c>
      <c r="AO32" s="40">
        <f t="shared" si="6"/>
        <v>45.664722136164741</v>
      </c>
      <c r="AP32" s="86">
        <f t="shared" si="7"/>
        <v>58.995692598025968</v>
      </c>
      <c r="AQ32" s="86">
        <f>INDEX($AM$6:$AP$106,'1'!AL32,'Enter Information'!$B$86)</f>
        <v>45.664722136164741</v>
      </c>
    </row>
    <row r="33" spans="4:43" x14ac:dyDescent="0.4">
      <c r="D33" s="31">
        <v>27</v>
      </c>
      <c r="E33" s="33">
        <f>B11/5</f>
        <v>47.470181043663473</v>
      </c>
      <c r="F33" s="181">
        <f>E33*B$11/SUM(E$31:E$35)</f>
        <v>46.477608389912795</v>
      </c>
      <c r="G33" s="180">
        <f>F33*'Enter Information'!D244</f>
        <v>22.706399122274977</v>
      </c>
      <c r="H33" s="33">
        <f>F33*'Enter Information'!E244</f>
        <v>23.771209267637822</v>
      </c>
      <c r="I33" s="34">
        <f t="shared" si="8"/>
        <v>22.840913344901658</v>
      </c>
      <c r="J33" s="34">
        <f t="shared" si="0"/>
        <v>23.439756026409803</v>
      </c>
      <c r="K33" s="35">
        <f>H33*'Enter Information'!$C$358/1000*'Enter Information'!$D$217</f>
        <v>1.9042817612652727</v>
      </c>
      <c r="L33" s="35">
        <f>H33*'Enter Information'!$C$358/1000*'Enter Information'!$E$217</f>
        <v>1.8068852802639355</v>
      </c>
      <c r="M33" s="35">
        <f>(G33+I33)/2*'Enter Information'!C453</f>
        <v>1.3664193740152991E-2</v>
      </c>
      <c r="N33" s="35">
        <f>(H33+J33)/2*'Enter Information'!D453</f>
        <v>5.6653158352857154E-3</v>
      </c>
      <c r="O33" s="36">
        <f>'Enter Information'!O$599/5</f>
        <v>123</v>
      </c>
      <c r="P33" s="36">
        <f>'Enter Information'!P$599/5</f>
        <v>516.79999999999995</v>
      </c>
      <c r="Q33" s="36">
        <f>'Enter Information'!Q$599/5</f>
        <v>1793.2</v>
      </c>
      <c r="R33" s="37">
        <f t="shared" si="1"/>
        <v>0</v>
      </c>
      <c r="S33" s="287">
        <f>(I33-M33+R33*'Enter Information'!D244)*'Enter Information'!C$779</f>
        <v>22.628957589138459</v>
      </c>
      <c r="T33" s="287">
        <f>(J33-N33+R33*'Enter Information'!E244)*'Enter Information'!C$779</f>
        <v>23.230527748571571</v>
      </c>
      <c r="U33" s="38">
        <f t="shared" si="2"/>
        <v>45.859485337710026</v>
      </c>
      <c r="AL33" s="87">
        <v>28</v>
      </c>
      <c r="AM33" s="40">
        <f t="shared" si="4"/>
        <v>45.859485337710026</v>
      </c>
      <c r="AN33" s="40">
        <f t="shared" si="5"/>
        <v>45.859485337710026</v>
      </c>
      <c r="AO33" s="40">
        <f t="shared" si="6"/>
        <v>45.859485337710026</v>
      </c>
      <c r="AP33" s="86">
        <f t="shared" si="7"/>
        <v>59.24731331157178</v>
      </c>
      <c r="AQ33" s="86">
        <f>INDEX($AM$6:$AP$106,'1'!AL33,'Enter Information'!$B$86)</f>
        <v>45.859485337710026</v>
      </c>
    </row>
    <row r="34" spans="4:43" x14ac:dyDescent="0.4">
      <c r="D34" s="31">
        <v>28</v>
      </c>
      <c r="E34" s="33">
        <f>E33+(E38-E33)*1/5</f>
        <v>49.360942492012782</v>
      </c>
      <c r="F34" s="181">
        <f>E34*B$11/SUM(E$31:E$35)</f>
        <v>48.328835164765245</v>
      </c>
      <c r="G34" s="180">
        <f>F34*'Enter Information'!D245</f>
        <v>23.694487934965355</v>
      </c>
      <c r="H34" s="33">
        <f>F34*'Enter Information'!E245</f>
        <v>24.634347229799893</v>
      </c>
      <c r="I34" s="34">
        <f t="shared" si="8"/>
        <v>22.706399122274977</v>
      </c>
      <c r="J34" s="34">
        <f t="shared" si="0"/>
        <v>23.771209267637822</v>
      </c>
      <c r="K34" s="35">
        <f>H34*'Enter Information'!$C$358/1000*'Enter Information'!$D$217</f>
        <v>1.9734266608913338</v>
      </c>
      <c r="L34" s="35">
        <f>H34*'Enter Information'!$C$358/1000*'Enter Information'!$E$217</f>
        <v>1.8724936917296022</v>
      </c>
      <c r="M34" s="35">
        <f>(G34+I34)/2*'Enter Information'!C454</f>
        <v>1.4384274987744503E-2</v>
      </c>
      <c r="N34" s="35">
        <f>(H34+J34)/2*'Enter Information'!D454</f>
        <v>6.0506945621797148E-3</v>
      </c>
      <c r="O34" s="36">
        <f>'Enter Information'!O$599/5</f>
        <v>123</v>
      </c>
      <c r="P34" s="36">
        <f>'Enter Information'!P$599/5</f>
        <v>516.79999999999995</v>
      </c>
      <c r="Q34" s="36">
        <f>'Enter Information'!Q$599/5</f>
        <v>1793.2</v>
      </c>
      <c r="R34" s="37">
        <f t="shared" si="1"/>
        <v>0</v>
      </c>
      <c r="S34" s="287">
        <f>(I34-M34+R34*'Enter Information'!D245)*'Enter Information'!C$779</f>
        <v>22.494898013816748</v>
      </c>
      <c r="T34" s="287">
        <f>(J34-N34+R34*'Enter Information'!E245)*'Enter Information'!C$779</f>
        <v>23.55871975147366</v>
      </c>
      <c r="U34" s="38">
        <f t="shared" si="2"/>
        <v>46.053617765290412</v>
      </c>
      <c r="AL34" s="87">
        <v>29</v>
      </c>
      <c r="AM34" s="40">
        <f t="shared" si="4"/>
        <v>46.053617765290412</v>
      </c>
      <c r="AN34" s="40">
        <f t="shared" si="5"/>
        <v>46.053617765290412</v>
      </c>
      <c r="AO34" s="40">
        <f t="shared" si="6"/>
        <v>46.053617765290412</v>
      </c>
      <c r="AP34" s="86">
        <f t="shared" si="7"/>
        <v>59.498119108368051</v>
      </c>
      <c r="AQ34" s="86">
        <f>INDEX($AM$6:$AP$106,'1'!AL34,'Enter Information'!$B$86)</f>
        <v>46.053617765290412</v>
      </c>
    </row>
    <row r="35" spans="4:43" x14ac:dyDescent="0.4">
      <c r="D35" s="31">
        <v>29</v>
      </c>
      <c r="E35" s="33">
        <f>E33+(E38-E33)*2/5</f>
        <v>51.251703940362084</v>
      </c>
      <c r="F35" s="181">
        <f>E35*B$11/SUM(E$31:E$35)</f>
        <v>50.180061939617701</v>
      </c>
      <c r="G35" s="180">
        <f>F35*'Enter Information'!D246</f>
        <v>24.663164183724621</v>
      </c>
      <c r="H35" s="33">
        <f>F35*'Enter Information'!E246</f>
        <v>25.51689775589308</v>
      </c>
      <c r="I35" s="34">
        <f t="shared" si="8"/>
        <v>23.694487934965355</v>
      </c>
      <c r="J35" s="34">
        <f t="shared" si="0"/>
        <v>24.634347229799893</v>
      </c>
      <c r="K35" s="35">
        <f>H35*'Enter Information'!$C$358/1000*'Enter Information'!$D$217</f>
        <v>2.0441266766672386</v>
      </c>
      <c r="L35" s="35">
        <f>H35*'Enter Information'!$C$358/1000*'Enter Information'!$E$217</f>
        <v>1.9395776813042498</v>
      </c>
      <c r="M35" s="35">
        <f>(G35+I35)/2*'Enter Information'!C455</f>
        <v>1.5958025199167693E-2</v>
      </c>
      <c r="N35" s="35">
        <f>(H35+J35)/2*'Enter Information'!D455</f>
        <v>6.7704180730685506E-3</v>
      </c>
      <c r="O35" s="36">
        <f>'Enter Information'!O$599/5</f>
        <v>123</v>
      </c>
      <c r="P35" s="36">
        <f>'Enter Information'!P$599/5</f>
        <v>516.79999999999995</v>
      </c>
      <c r="Q35" s="36">
        <f>'Enter Information'!Q$599/5</f>
        <v>1793.2</v>
      </c>
      <c r="R35" s="37">
        <f t="shared" si="1"/>
        <v>0</v>
      </c>
      <c r="S35" s="287">
        <f>(I35-M35+R35*'Enter Information'!D246)*'Enter Information'!C$779</f>
        <v>23.472843598151279</v>
      </c>
      <c r="T35" s="287">
        <f>(J35-N35+R35*'Enter Information'!E246)*'Enter Information'!C$779</f>
        <v>24.413646493513628</v>
      </c>
      <c r="U35" s="38">
        <f t="shared" si="2"/>
        <v>47.886490091664911</v>
      </c>
      <c r="AL35" s="87">
        <v>30</v>
      </c>
      <c r="AM35" s="40">
        <f t="shared" si="4"/>
        <v>47.886490091664911</v>
      </c>
      <c r="AN35" s="40">
        <f t="shared" si="5"/>
        <v>47.886490091664911</v>
      </c>
      <c r="AO35" s="40">
        <f t="shared" si="6"/>
        <v>47.886490091664911</v>
      </c>
      <c r="AP35" s="86">
        <f t="shared" si="7"/>
        <v>61.866064587501548</v>
      </c>
      <c r="AQ35" s="86">
        <f>INDEX($AM$6:$AP$106,'1'!AL35,'Enter Information'!$B$86)</f>
        <v>47.886490091664911</v>
      </c>
    </row>
    <row r="36" spans="4:43" x14ac:dyDescent="0.4">
      <c r="D36" s="31">
        <v>30</v>
      </c>
      <c r="E36" s="33">
        <f>E33+(E38-E33)*3/5</f>
        <v>53.142465388711393</v>
      </c>
      <c r="F36" s="181">
        <f>E36*B$12/SUM(E$36:E$40)</f>
        <v>53.459824061585827</v>
      </c>
      <c r="G36" s="180">
        <f>F36*'Enter Information'!D247</f>
        <v>26.028792876597439</v>
      </c>
      <c r="H36" s="33">
        <f>F36*'Enter Information'!E247</f>
        <v>27.431031184988388</v>
      </c>
      <c r="I36" s="34">
        <f t="shared" si="8"/>
        <v>24.663164183724621</v>
      </c>
      <c r="J36" s="34">
        <f t="shared" si="0"/>
        <v>25.51689775589308</v>
      </c>
      <c r="K36" s="35">
        <f>H36*'Enter Information'!$C$359/1000*'Enter Information'!$D$217</f>
        <v>2.3883824786104633</v>
      </c>
      <c r="L36" s="35">
        <f>H36*'Enter Information'!$C$359/1000*'Enter Information'!$E$217</f>
        <v>2.2662261604470473</v>
      </c>
      <c r="M36" s="35">
        <f>(G36+I36)/2*'Enter Information'!C456</f>
        <v>1.748872518581111E-2</v>
      </c>
      <c r="N36" s="35">
        <f>(H36+J36)/2*'Enter Information'!D456</f>
        <v>7.9421893411322202E-3</v>
      </c>
      <c r="O36" s="36">
        <f>'Enter Information'!O$600/5</f>
        <v>117</v>
      </c>
      <c r="P36" s="36">
        <f>'Enter Information'!P$600/5</f>
        <v>573</v>
      </c>
      <c r="Q36" s="36">
        <f>'Enter Information'!Q$600/5</f>
        <v>1815.2</v>
      </c>
      <c r="R36" s="37">
        <f t="shared" si="1"/>
        <v>0</v>
      </c>
      <c r="S36" s="287">
        <f>(I36-M36+R36*'Enter Information'!D247)*'Enter Information'!C$780</f>
        <v>24.940877846492892</v>
      </c>
      <c r="T36" s="287">
        <f>(J36-N36+R36*'Enter Information'!E247)*'Enter Information'!C$780</f>
        <v>25.814498200598589</v>
      </c>
      <c r="U36" s="38">
        <f t="shared" si="2"/>
        <v>50.755376047091481</v>
      </c>
      <c r="AL36" s="87">
        <v>31</v>
      </c>
      <c r="AM36" s="40">
        <f t="shared" si="4"/>
        <v>50.755376047091481</v>
      </c>
      <c r="AN36" s="40">
        <f t="shared" si="5"/>
        <v>50.755376047091481</v>
      </c>
      <c r="AO36" s="40">
        <f t="shared" si="6"/>
        <v>50.755376047091481</v>
      </c>
      <c r="AP36" s="86">
        <f t="shared" si="7"/>
        <v>65.572468700077948</v>
      </c>
      <c r="AQ36" s="86">
        <f>INDEX($AM$6:$AP$106,'1'!AL36,'Enter Information'!$B$86)</f>
        <v>50.755376047091481</v>
      </c>
    </row>
    <row r="37" spans="4:43" x14ac:dyDescent="0.4">
      <c r="D37" s="31">
        <v>31</v>
      </c>
      <c r="E37" s="33">
        <f>E33+(E38-E33)*4/5</f>
        <v>55.033226837060695</v>
      </c>
      <c r="F37" s="181">
        <f>E37*B$12/SUM(E$36:E$40)</f>
        <v>55.361876848031343</v>
      </c>
      <c r="G37" s="180">
        <f>F37*'Enter Information'!D248</f>
        <v>26.986467287122817</v>
      </c>
      <c r="H37" s="33">
        <f>F37*'Enter Information'!E248</f>
        <v>28.37540956090853</v>
      </c>
      <c r="I37" s="34">
        <f t="shared" si="8"/>
        <v>26.028792876597439</v>
      </c>
      <c r="J37" s="34">
        <f t="shared" si="0"/>
        <v>27.431031184988388</v>
      </c>
      <c r="K37" s="35">
        <f>H37*'Enter Information'!$C$359/1000*'Enter Information'!$D$217</f>
        <v>2.4706082159885248</v>
      </c>
      <c r="L37" s="35">
        <f>H37*'Enter Information'!$C$359/1000*'Enter Information'!$E$217</f>
        <v>2.3442463765460295</v>
      </c>
      <c r="M37" s="35">
        <f>(G37+I37)/2*'Enter Information'!C457</f>
        <v>1.9615646260576495E-2</v>
      </c>
      <c r="N37" s="35">
        <f>(H37+J37)/2*'Enter Information'!D457</f>
        <v>9.2080627230729916E-3</v>
      </c>
      <c r="O37" s="36">
        <f>'Enter Information'!O$600/5</f>
        <v>117</v>
      </c>
      <c r="P37" s="36">
        <f>'Enter Information'!P$600/5</f>
        <v>573</v>
      </c>
      <c r="Q37" s="36">
        <f>'Enter Information'!Q$600/5</f>
        <v>1815.2</v>
      </c>
      <c r="R37" s="37">
        <f t="shared" si="1"/>
        <v>0</v>
      </c>
      <c r="S37" s="287">
        <f>(I37-M37+R37*'Enter Information'!D248)*'Enter Information'!C$780</f>
        <v>26.320711448176944</v>
      </c>
      <c r="T37" s="287">
        <f>(J37-N37+R37*'Enter Information'!E248)*'Enter Information'!C$780</f>
        <v>27.750277811257924</v>
      </c>
      <c r="U37" s="38">
        <f t="shared" si="2"/>
        <v>54.070989259434867</v>
      </c>
      <c r="AL37" s="87">
        <v>32</v>
      </c>
      <c r="AM37" s="40">
        <f t="shared" si="4"/>
        <v>54.070989259434867</v>
      </c>
      <c r="AN37" s="40">
        <f t="shared" si="5"/>
        <v>54.070989259434867</v>
      </c>
      <c r="AO37" s="40">
        <f t="shared" si="6"/>
        <v>54.070989259434867</v>
      </c>
      <c r="AP37" s="86">
        <f t="shared" si="7"/>
        <v>69.856013824169494</v>
      </c>
      <c r="AQ37" s="86">
        <f>INDEX($AM$6:$AP$106,'1'!AL37,'Enter Information'!$B$86)</f>
        <v>54.070989259434867</v>
      </c>
    </row>
    <row r="38" spans="4:43" x14ac:dyDescent="0.4">
      <c r="D38" s="31">
        <v>32</v>
      </c>
      <c r="E38" s="33">
        <f>B12/5</f>
        <v>56.923988285410005</v>
      </c>
      <c r="F38" s="181">
        <f>E38*B$12/SUM(E$36:E$40)</f>
        <v>57.263929634476867</v>
      </c>
      <c r="G38" s="180">
        <f>F38*'Enter Information'!D249</f>
        <v>28.016550421538206</v>
      </c>
      <c r="H38" s="33">
        <f>F38*'Enter Information'!E249</f>
        <v>29.247379212938657</v>
      </c>
      <c r="I38" s="34">
        <f t="shared" si="8"/>
        <v>26.986467287122817</v>
      </c>
      <c r="J38" s="34">
        <f t="shared" si="0"/>
        <v>28.37540956090853</v>
      </c>
      <c r="K38" s="35">
        <f>H38*'Enter Information'!$C$359/1000*'Enter Information'!$D$217</f>
        <v>2.5465294245185386</v>
      </c>
      <c r="L38" s="35">
        <f>H38*'Enter Information'!$C$359/1000*'Enter Information'!$E$217</f>
        <v>2.4162845155142789</v>
      </c>
      <c r="M38" s="35">
        <f>(G38+I38)/2*'Enter Information'!C458</f>
        <v>2.1726191994921103E-2</v>
      </c>
      <c r="N38" s="35">
        <f>(H38+J38)/2*'Enter Information'!D458</f>
        <v>1.0372101979292494E-2</v>
      </c>
      <c r="O38" s="36">
        <f>'Enter Information'!O$600/5</f>
        <v>117</v>
      </c>
      <c r="P38" s="36">
        <f>'Enter Information'!P$600/5</f>
        <v>573</v>
      </c>
      <c r="Q38" s="36">
        <f>'Enter Information'!Q$600/5</f>
        <v>1815.2</v>
      </c>
      <c r="R38" s="37">
        <f t="shared" ref="R38:R69" si="12">O$3/O$5*O38+P$3/P$5*P38+Q$3/Q$5*Q38</f>
        <v>0</v>
      </c>
      <c r="S38" s="287">
        <f>(I38-M38+R38*'Enter Information'!D249)*'Enter Information'!C$780</f>
        <v>27.287720920746242</v>
      </c>
      <c r="T38" s="287">
        <f>(J38-N38+R38*'Enter Information'!E249)*'Enter Information'!C$780</f>
        <v>28.704789834812356</v>
      </c>
      <c r="U38" s="38">
        <f t="shared" si="2"/>
        <v>55.992510755558598</v>
      </c>
      <c r="AL38" s="87">
        <v>33</v>
      </c>
      <c r="AM38" s="40">
        <f t="shared" si="4"/>
        <v>55.992510755558598</v>
      </c>
      <c r="AN38" s="40">
        <f t="shared" si="5"/>
        <v>55.992510755558598</v>
      </c>
      <c r="AO38" s="40">
        <f t="shared" si="6"/>
        <v>55.992510755558598</v>
      </c>
      <c r="AP38" s="86">
        <f t="shared" si="7"/>
        <v>72.338487957435632</v>
      </c>
      <c r="AQ38" s="86">
        <f>INDEX($AM$6:$AP$106,'1'!AL38,'Enter Information'!$B$86)</f>
        <v>55.992510755558598</v>
      </c>
    </row>
    <row r="39" spans="4:43" x14ac:dyDescent="0.4">
      <c r="D39" s="31">
        <v>33</v>
      </c>
      <c r="E39" s="33">
        <f>E38+(E43-E38)*1/5</f>
        <v>58.251544195953137</v>
      </c>
      <c r="F39" s="181">
        <f>E39*B$12/SUM(E$36:E$40)</f>
        <v>58.599413505810958</v>
      </c>
      <c r="G39" s="180">
        <f>F39*'Enter Information'!D250</f>
        <v>28.843329072554237</v>
      </c>
      <c r="H39" s="33">
        <f>F39*'Enter Information'!E250</f>
        <v>29.756084433256721</v>
      </c>
      <c r="I39" s="34">
        <f t="shared" si="8"/>
        <v>28.016550421538206</v>
      </c>
      <c r="J39" s="34">
        <f t="shared" si="0"/>
        <v>29.247379212938657</v>
      </c>
      <c r="K39" s="35">
        <f>H39*'Enter Information'!$C$359/1000*'Enter Information'!$D$217</f>
        <v>2.5908216943494384</v>
      </c>
      <c r="L39" s="35">
        <f>H39*'Enter Information'!$C$359/1000*'Enter Information'!$E$217</f>
        <v>2.4583114109111852</v>
      </c>
      <c r="M39" s="35">
        <f>(G39+I39)/2*'Enter Information'!C459</f>
        <v>2.3881149387518827E-2</v>
      </c>
      <c r="N39" s="35">
        <f>(H39+J39)/2*'Enter Information'!D459</f>
        <v>1.1505675411008099E-2</v>
      </c>
      <c r="O39" s="36">
        <f>'Enter Information'!O$600/5</f>
        <v>117</v>
      </c>
      <c r="P39" s="36">
        <f>'Enter Information'!P$600/5</f>
        <v>573</v>
      </c>
      <c r="Q39" s="36">
        <f>'Enter Information'!Q$600/5</f>
        <v>1815.2</v>
      </c>
      <c r="R39" s="37">
        <f t="shared" si="12"/>
        <v>0</v>
      </c>
      <c r="S39" s="287">
        <f>(I39-M39+R39*'Enter Information'!D250)*'Enter Information'!C$780</f>
        <v>28.327961474965306</v>
      </c>
      <c r="T39" s="287">
        <f>(J39-N39+R39*'Enter Information'!E250)*'Enter Information'!C$780</f>
        <v>29.586056663842069</v>
      </c>
      <c r="U39" s="38">
        <f t="shared" si="2"/>
        <v>57.914018138807378</v>
      </c>
      <c r="AL39" s="87">
        <v>34</v>
      </c>
      <c r="AM39" s="40">
        <f t="shared" si="4"/>
        <v>57.914018138807378</v>
      </c>
      <c r="AN39" s="40">
        <f t="shared" si="5"/>
        <v>57.914018138807378</v>
      </c>
      <c r="AO39" s="40">
        <f t="shared" si="6"/>
        <v>57.914018138807378</v>
      </c>
      <c r="AP39" s="86">
        <f t="shared" si="7"/>
        <v>74.820943857834195</v>
      </c>
      <c r="AQ39" s="86">
        <f>INDEX($AM$6:$AP$106,'1'!AL39,'Enter Information'!$B$86)</f>
        <v>57.914018138807378</v>
      </c>
    </row>
    <row r="40" spans="4:43" x14ac:dyDescent="0.4">
      <c r="D40" s="31">
        <v>34</v>
      </c>
      <c r="E40" s="33">
        <f>E38+(E43-E38)*2/5</f>
        <v>59.57910010649627</v>
      </c>
      <c r="F40" s="181">
        <f>E40*B$12/SUM(E$36:E$40)</f>
        <v>59.934897377145042</v>
      </c>
      <c r="G40" s="180">
        <f>F40*'Enter Information'!D251</f>
        <v>29.493189759914987</v>
      </c>
      <c r="H40" s="33">
        <f>F40*'Enter Information'!E251</f>
        <v>30.441707617230051</v>
      </c>
      <c r="I40" s="34">
        <f t="shared" si="8"/>
        <v>28.843329072554237</v>
      </c>
      <c r="J40" s="34">
        <f t="shared" si="0"/>
        <v>29.756084433256721</v>
      </c>
      <c r="K40" s="35">
        <f>H40*'Enter Information'!$C$359/1000*'Enter Information'!$D$217</f>
        <v>2.6505179700194232</v>
      </c>
      <c r="L40" s="35">
        <f>H40*'Enter Information'!$C$359/1000*'Enter Information'!$E$217</f>
        <v>2.514954458168543</v>
      </c>
      <c r="M40" s="35">
        <f>(G40+I40)/2*'Enter Information'!C460</f>
        <v>2.625143347461115E-2</v>
      </c>
      <c r="N40" s="35">
        <f>(H40+J40)/2*'Enter Information'!D460</f>
        <v>1.2942525290854654E-2</v>
      </c>
      <c r="O40" s="36">
        <f>'Enter Information'!O$600/5</f>
        <v>117</v>
      </c>
      <c r="P40" s="36">
        <f>'Enter Information'!P$600/5</f>
        <v>573</v>
      </c>
      <c r="Q40" s="36">
        <f>'Enter Information'!Q$600/5</f>
        <v>1815.2</v>
      </c>
      <c r="R40" s="37">
        <f t="shared" si="12"/>
        <v>0</v>
      </c>
      <c r="S40" s="287">
        <f>(I40-M40+R40*'Enter Information'!D251)*'Enter Information'!C$780</f>
        <v>29.162244487812394</v>
      </c>
      <c r="T40" s="287">
        <f>(J40-N40+R40*'Enter Information'!E251)*'Enter Information'!C$780</f>
        <v>30.099401022521665</v>
      </c>
      <c r="U40" s="38">
        <f t="shared" si="2"/>
        <v>59.261645510334063</v>
      </c>
      <c r="AL40" s="87">
        <v>35</v>
      </c>
      <c r="AM40" s="40">
        <f t="shared" si="4"/>
        <v>59.261645510334063</v>
      </c>
      <c r="AN40" s="40">
        <f t="shared" si="5"/>
        <v>59.261645510334063</v>
      </c>
      <c r="AO40" s="40">
        <f t="shared" si="6"/>
        <v>59.261645510334063</v>
      </c>
      <c r="AP40" s="86">
        <f t="shared" si="7"/>
        <v>76.561986098498764</v>
      </c>
      <c r="AQ40" s="86">
        <f>INDEX($AM$6:$AP$106,'1'!AL40,'Enter Information'!$B$86)</f>
        <v>59.261645510334063</v>
      </c>
    </row>
    <row r="41" spans="4:43" x14ac:dyDescent="0.4">
      <c r="D41" s="31">
        <v>35</v>
      </c>
      <c r="E41" s="33">
        <f>E38+(E43-E38)*3/5</f>
        <v>60.906656017039396</v>
      </c>
      <c r="F41" s="181">
        <f>E41*B$13/SUM(E$41:E$45)</f>
        <v>59.749482495295084</v>
      </c>
      <c r="G41" s="180">
        <f>F41*'Enter Information'!D252</f>
        <v>29.575755337740041</v>
      </c>
      <c r="H41" s="33">
        <f>F41*'Enter Information'!E252</f>
        <v>30.173727157555046</v>
      </c>
      <c r="I41" s="34">
        <f t="shared" si="8"/>
        <v>29.493189759914987</v>
      </c>
      <c r="J41" s="34">
        <f t="shared" si="0"/>
        <v>30.441707617230051</v>
      </c>
      <c r="K41" s="35">
        <f>H41*'Enter Information'!$C$360/1000*'Enter Information'!$D$217</f>
        <v>0.97553764342839022</v>
      </c>
      <c r="L41" s="35">
        <f>H41*'Enter Information'!$C$360/1000*'Enter Information'!$E$217</f>
        <v>0.92564275104065241</v>
      </c>
      <c r="M41" s="35">
        <f>(G41+I41)/2*'Enter Information'!C461</f>
        <v>2.8353093646874414E-2</v>
      </c>
      <c r="N41" s="35">
        <f>(H41+J41)/2*'Enter Information'!D461</f>
        <v>1.4244627172074498E-2</v>
      </c>
      <c r="O41" s="36">
        <f>'Enter Information'!O$601/5</f>
        <v>95.4</v>
      </c>
      <c r="P41" s="36">
        <f>'Enter Information'!P$601/5</f>
        <v>390.4</v>
      </c>
      <c r="Q41" s="36">
        <f>'Enter Information'!Q$601/5</f>
        <v>1547.6</v>
      </c>
      <c r="R41" s="37">
        <f t="shared" si="12"/>
        <v>0</v>
      </c>
      <c r="S41" s="287">
        <f>(I41-M41+R41*'Enter Information'!D252)*'Enter Information'!C$781</f>
        <v>29.863374874375058</v>
      </c>
      <c r="T41" s="287">
        <f>(J41-N41+R41*'Enter Information'!E252)*'Enter Information'!C$781</f>
        <v>30.839021578169231</v>
      </c>
      <c r="U41" s="38">
        <f t="shared" si="2"/>
        <v>60.702396452544292</v>
      </c>
      <c r="AC41" s="69"/>
      <c r="AL41" s="87">
        <v>36</v>
      </c>
      <c r="AM41" s="40">
        <f t="shared" si="4"/>
        <v>60.702396452544292</v>
      </c>
      <c r="AN41" s="40">
        <f t="shared" si="5"/>
        <v>60.702396452544292</v>
      </c>
      <c r="AO41" s="40">
        <f t="shared" si="6"/>
        <v>60.702396452544292</v>
      </c>
      <c r="AP41" s="86">
        <f t="shared" si="7"/>
        <v>78.423337612770567</v>
      </c>
      <c r="AQ41" s="86">
        <f>INDEX($AM$6:$AP$106,'1'!AL41,'Enter Information'!$B$86)</f>
        <v>60.702396452544292</v>
      </c>
    </row>
    <row r="42" spans="4:43" x14ac:dyDescent="0.4">
      <c r="D42" s="31">
        <v>36</v>
      </c>
      <c r="E42" s="33">
        <f>E38+(E43-E38)*4/5</f>
        <v>62.234211927582528</v>
      </c>
      <c r="F42" s="181">
        <f>E42*B$13/SUM(E$41:E$45)</f>
        <v>61.051815997504285</v>
      </c>
      <c r="G42" s="180">
        <f>F42*'Enter Information'!D253</f>
        <v>30.108983832560195</v>
      </c>
      <c r="H42" s="33">
        <f>F42*'Enter Information'!E253</f>
        <v>30.942832164944086</v>
      </c>
      <c r="I42" s="34">
        <f t="shared" si="8"/>
        <v>29.575755337740041</v>
      </c>
      <c r="J42" s="34">
        <f t="shared" si="0"/>
        <v>30.173727157555046</v>
      </c>
      <c r="K42" s="35">
        <f>H42*'Enter Information'!$C$360/1000*'Enter Information'!$D$217</f>
        <v>1.0004033447234129</v>
      </c>
      <c r="L42" s="35">
        <f>H42*'Enter Information'!$C$360/1000*'Enter Information'!$E$217</f>
        <v>0.94923667005375245</v>
      </c>
      <c r="M42" s="35">
        <f>(G42+I42)/2*'Enter Information'!C462</f>
        <v>3.0439216976853121E-2</v>
      </c>
      <c r="N42" s="35">
        <f>(H42+J42)/2*'Enter Information'!D462</f>
        <v>1.5279139830624783E-2</v>
      </c>
      <c r="O42" s="36">
        <f>'Enter Information'!O$601/5</f>
        <v>95.4</v>
      </c>
      <c r="P42" s="36">
        <f>'Enter Information'!P$601/5</f>
        <v>390.4</v>
      </c>
      <c r="Q42" s="36">
        <f>'Enter Information'!Q$601/5</f>
        <v>1547.6</v>
      </c>
      <c r="R42" s="37">
        <f t="shared" si="12"/>
        <v>0</v>
      </c>
      <c r="S42" s="287">
        <f>(I42-M42+R42*'Enter Information'!D253)*'Enter Information'!C$781</f>
        <v>29.94494288530597</v>
      </c>
      <c r="T42" s="287">
        <f>(J42-N42+R42*'Enter Information'!E253)*'Enter Information'!C$781</f>
        <v>30.566367938286213</v>
      </c>
      <c r="U42" s="38">
        <f t="shared" si="2"/>
        <v>60.511310823592183</v>
      </c>
      <c r="AL42" s="87">
        <v>37</v>
      </c>
      <c r="AM42" s="40">
        <f t="shared" si="4"/>
        <v>60.511310823592183</v>
      </c>
      <c r="AN42" s="40">
        <f t="shared" si="5"/>
        <v>60.511310823592183</v>
      </c>
      <c r="AO42" s="40">
        <f t="shared" si="6"/>
        <v>60.511310823592183</v>
      </c>
      <c r="AP42" s="86">
        <f t="shared" si="7"/>
        <v>78.176468071071739</v>
      </c>
      <c r="AQ42" s="86">
        <f>INDEX($AM$6:$AP$106,'1'!AL42,'Enter Information'!$B$86)</f>
        <v>60.511310823592183</v>
      </c>
    </row>
    <row r="43" spans="4:43" x14ac:dyDescent="0.4">
      <c r="D43" s="31">
        <v>37</v>
      </c>
      <c r="E43" s="33">
        <f>B13/5</f>
        <v>63.561767838125661</v>
      </c>
      <c r="F43" s="181">
        <f>E43*B$13/SUM(E$41:E$45)</f>
        <v>62.354149499713493</v>
      </c>
      <c r="G43" s="180">
        <f>F43*'Enter Information'!D254</f>
        <v>30.750012826783461</v>
      </c>
      <c r="H43" s="33">
        <f>F43*'Enter Information'!E254</f>
        <v>31.604136672930032</v>
      </c>
      <c r="I43" s="34">
        <f t="shared" si="8"/>
        <v>30.108983832560195</v>
      </c>
      <c r="J43" s="34">
        <f t="shared" si="0"/>
        <v>30.942832164944086</v>
      </c>
      <c r="K43" s="35">
        <f>H43*'Enter Information'!$C$360/1000*'Enter Information'!$D$217</f>
        <v>1.0217837806881376</v>
      </c>
      <c r="L43" s="35">
        <f>H43*'Enter Information'!$C$360/1000*'Enter Information'!$E$217</f>
        <v>0.96952358127460991</v>
      </c>
      <c r="M43" s="35">
        <f>(G43+I43)/2*'Enter Information'!C463</f>
        <v>3.255956321274886E-2</v>
      </c>
      <c r="N43" s="35">
        <f>(H43+J43)/2*'Enter Information'!D463</f>
        <v>1.6887681586226014E-2</v>
      </c>
      <c r="O43" s="36">
        <f>'Enter Information'!O$601/5</f>
        <v>95.4</v>
      </c>
      <c r="P43" s="36">
        <f>'Enter Information'!P$601/5</f>
        <v>390.4</v>
      </c>
      <c r="Q43" s="36">
        <f>'Enter Information'!Q$601/5</f>
        <v>1547.6</v>
      </c>
      <c r="R43" s="37">
        <f t="shared" si="12"/>
        <v>0</v>
      </c>
      <c r="S43" s="287">
        <f>(I43-M43+R43*'Enter Information'!D254)*'Enter Information'!C$781</f>
        <v>30.48323474552064</v>
      </c>
      <c r="T43" s="287">
        <f>(J43-N43+R43*'Enter Information'!E254)*'Enter Information'!C$781</f>
        <v>31.344245478473248</v>
      </c>
      <c r="U43" s="38">
        <f t="shared" si="2"/>
        <v>61.827480223993888</v>
      </c>
      <c r="AL43" s="87">
        <v>38</v>
      </c>
      <c r="AM43" s="40">
        <f t="shared" si="4"/>
        <v>61.827480223993888</v>
      </c>
      <c r="AN43" s="40">
        <f t="shared" si="5"/>
        <v>61.827480223993888</v>
      </c>
      <c r="AO43" s="40">
        <f t="shared" si="6"/>
        <v>61.827480223993888</v>
      </c>
      <c r="AP43" s="86">
        <f t="shared" si="7"/>
        <v>79.876868768167697</v>
      </c>
      <c r="AQ43" s="86">
        <f>INDEX($AM$6:$AP$106,'1'!AL43,'Enter Information'!$B$86)</f>
        <v>61.827480223993888</v>
      </c>
    </row>
    <row r="44" spans="4:43" x14ac:dyDescent="0.4">
      <c r="D44" s="31">
        <v>38</v>
      </c>
      <c r="E44" s="33">
        <f>E43+(E48-E43)*1/5</f>
        <v>66.94100106496272</v>
      </c>
      <c r="F44" s="181">
        <f>E44*B$13/SUM(E$41:E$45)</f>
        <v>65.669180232609662</v>
      </c>
      <c r="G44" s="180">
        <f>F44*'Enter Information'!D255</f>
        <v>32.548398164999924</v>
      </c>
      <c r="H44" s="33">
        <f>F44*'Enter Information'!E255</f>
        <v>33.120782067609738</v>
      </c>
      <c r="I44" s="34">
        <f t="shared" si="8"/>
        <v>30.750012826783461</v>
      </c>
      <c r="J44" s="34">
        <f t="shared" si="0"/>
        <v>31.604136672930032</v>
      </c>
      <c r="K44" s="35">
        <f>H44*'Enter Information'!$C$360/1000*'Enter Information'!$D$217</f>
        <v>1.0708179840703307</v>
      </c>
      <c r="L44" s="35">
        <f>H44*'Enter Information'!$C$360/1000*'Enter Information'!$E$217</f>
        <v>1.0160498790751438</v>
      </c>
      <c r="M44" s="35">
        <f>(G44+I44)/2*'Enter Information'!C464</f>
        <v>3.5447110155398691E-2</v>
      </c>
      <c r="N44" s="35">
        <f>(H44+J44)/2*'Enter Information'!D464</f>
        <v>1.9093851028459237E-2</v>
      </c>
      <c r="O44" s="36">
        <f>'Enter Information'!O$601/5</f>
        <v>95.4</v>
      </c>
      <c r="P44" s="36">
        <f>'Enter Information'!P$601/5</f>
        <v>390.4</v>
      </c>
      <c r="Q44" s="36">
        <f>'Enter Information'!Q$601/5</f>
        <v>1547.6</v>
      </c>
      <c r="R44" s="37">
        <f t="shared" si="12"/>
        <v>0</v>
      </c>
      <c r="S44" s="287">
        <f>(I44-M44+R44*'Enter Information'!D255)*'Enter Information'!C$781</f>
        <v>31.130007625304977</v>
      </c>
      <c r="T44" s="287">
        <f>(J44-N44+R44*'Enter Information'!E255)*'Enter Information'!C$781</f>
        <v>32.01225871017536</v>
      </c>
      <c r="U44" s="38">
        <f t="shared" si="2"/>
        <v>63.142266335480336</v>
      </c>
      <c r="AL44" s="87">
        <v>39</v>
      </c>
      <c r="AM44" s="40">
        <f t="shared" si="4"/>
        <v>63.142266335480336</v>
      </c>
      <c r="AN44" s="40">
        <f t="shared" si="5"/>
        <v>63.142266335480336</v>
      </c>
      <c r="AO44" s="40">
        <f t="shared" si="6"/>
        <v>63.142266335480336</v>
      </c>
      <c r="AP44" s="86">
        <f t="shared" si="7"/>
        <v>81.575482350751571</v>
      </c>
      <c r="AQ44" s="86">
        <f>INDEX($AM$6:$AP$106,'1'!AL44,'Enter Information'!$B$86)</f>
        <v>63.142266335480336</v>
      </c>
    </row>
    <row r="45" spans="4:43" x14ac:dyDescent="0.4">
      <c r="D45" s="31">
        <v>39</v>
      </c>
      <c r="E45" s="33">
        <f>E43+(E48-E43)*2/5</f>
        <v>70.320234291799778</v>
      </c>
      <c r="F45" s="181">
        <f>E45*B$13/SUM(E$41:E$45)</f>
        <v>68.984210965505824</v>
      </c>
      <c r="G45" s="180">
        <f>F45*'Enter Information'!D256</f>
        <v>34.012856871488673</v>
      </c>
      <c r="H45" s="33">
        <f>F45*'Enter Information'!E256</f>
        <v>34.971354094017151</v>
      </c>
      <c r="I45" s="34">
        <f t="shared" si="8"/>
        <v>32.548398164999924</v>
      </c>
      <c r="J45" s="34">
        <f t="shared" si="0"/>
        <v>33.120782067609738</v>
      </c>
      <c r="K45" s="35">
        <f>H45*'Enter Information'!$C$360/1000*'Enter Information'!$D$217</f>
        <v>1.1306482683507388</v>
      </c>
      <c r="L45" s="35">
        <f>H45*'Enter Information'!$C$360/1000*'Enter Information'!$E$217</f>
        <v>1.0728200809324813</v>
      </c>
      <c r="M45" s="35">
        <f>(G45+I45)/2*'Enter Information'!C465</f>
        <v>3.9603946746710722E-2</v>
      </c>
      <c r="N45" s="35">
        <f>(H45+J45)/2*'Enter Information'!D465</f>
        <v>2.144902289091247E-2</v>
      </c>
      <c r="O45" s="36">
        <f>'Enter Information'!O$601/5</f>
        <v>95.4</v>
      </c>
      <c r="P45" s="36">
        <f>'Enter Information'!P$601/5</f>
        <v>390.4</v>
      </c>
      <c r="Q45" s="36">
        <f>'Enter Information'!Q$601/5</f>
        <v>1547.6</v>
      </c>
      <c r="R45" s="37">
        <f t="shared" si="12"/>
        <v>0</v>
      </c>
      <c r="S45" s="287">
        <f>(I45-M45+R45*'Enter Information'!D256)*'Enter Information'!C$781</f>
        <v>32.948504668448663</v>
      </c>
      <c r="T45" s="287">
        <f>(J45-N45+R45*'Enter Information'!E256)*'Enter Information'!C$781</f>
        <v>33.547031059494479</v>
      </c>
      <c r="U45" s="38">
        <f t="shared" si="2"/>
        <v>66.49553572794315</v>
      </c>
      <c r="AL45" s="87">
        <v>40</v>
      </c>
      <c r="AM45" s="40">
        <f t="shared" si="4"/>
        <v>66.49553572794315</v>
      </c>
      <c r="AN45" s="40">
        <f t="shared" si="5"/>
        <v>66.49553572794315</v>
      </c>
      <c r="AO45" s="40">
        <f t="shared" si="6"/>
        <v>66.49553572794315</v>
      </c>
      <c r="AP45" s="86">
        <f t="shared" si="7"/>
        <v>85.907676679805263</v>
      </c>
      <c r="AQ45" s="86">
        <f>INDEX($AM$6:$AP$106,'1'!AL45,'Enter Information'!$B$86)</f>
        <v>66.49553572794315</v>
      </c>
    </row>
    <row r="46" spans="4:43" x14ac:dyDescent="0.4">
      <c r="D46" s="31">
        <v>40</v>
      </c>
      <c r="E46" s="33">
        <f>E43+(E48-E43)*3/5</f>
        <v>73.699467518636851</v>
      </c>
      <c r="F46" s="181">
        <f>E46*B$14/SUM(E$46:E$50)</f>
        <v>73.325507430740075</v>
      </c>
      <c r="G46" s="180">
        <f>F46*'Enter Information'!D257</f>
        <v>36.079332464866624</v>
      </c>
      <c r="H46" s="33">
        <f>F46*'Enter Information'!E257</f>
        <v>37.24617496587345</v>
      </c>
      <c r="I46" s="34">
        <f t="shared" si="8"/>
        <v>34.012856871488673</v>
      </c>
      <c r="J46" s="34">
        <f t="shared" si="0"/>
        <v>34.971354094017151</v>
      </c>
      <c r="K46" s="35">
        <f>H46*'Enter Information'!$C$360/1000*'Enter Information'!$D$217</f>
        <v>1.2041948136934728</v>
      </c>
      <c r="L46" s="35">
        <f>H46*'Enter Information'!$C$360/1000*'Enter Information'!$E$217</f>
        <v>1.1426050113441204</v>
      </c>
      <c r="M46" s="35">
        <f>(G46+I46)/2*'Enter Information'!C466</f>
        <v>4.4859001175267386E-2</v>
      </c>
      <c r="N46" s="35">
        <f>(H46+J46)/2*'Enter Information'!D466</f>
        <v>2.4915047525662259E-2</v>
      </c>
      <c r="O46" s="36">
        <f>'Enter Information'!O$602/5</f>
        <v>73.400000000000006</v>
      </c>
      <c r="P46" s="36">
        <f>'Enter Information'!P$602/5</f>
        <v>282.60000000000002</v>
      </c>
      <c r="Q46" s="36">
        <f>'Enter Information'!Q$602/5</f>
        <v>1483.2</v>
      </c>
      <c r="R46" s="37">
        <f t="shared" si="12"/>
        <v>0</v>
      </c>
      <c r="S46" s="287">
        <f>(I46-M46+R46*'Enter Information'!D257)*'Enter Information'!C$782</f>
        <v>34.067333247948483</v>
      </c>
      <c r="T46" s="287">
        <f>(J46-N46+R46*'Enter Information'!E257)*'Enter Information'!C$782</f>
        <v>35.048635759201439</v>
      </c>
      <c r="U46" s="38">
        <f t="shared" si="2"/>
        <v>69.115969007149914</v>
      </c>
      <c r="AL46" s="87">
        <v>41</v>
      </c>
      <c r="AM46" s="40">
        <f t="shared" si="4"/>
        <v>69.115969007149914</v>
      </c>
      <c r="AN46" s="40">
        <f t="shared" si="5"/>
        <v>69.115969007149914</v>
      </c>
      <c r="AO46" s="40">
        <f t="shared" si="6"/>
        <v>69.115969007149914</v>
      </c>
      <c r="AP46" s="86">
        <f t="shared" si="7"/>
        <v>89.293096955718568</v>
      </c>
      <c r="AQ46" s="86">
        <f>INDEX($AM$6:$AP$106,'1'!AL46,'Enter Information'!$B$86)</f>
        <v>69.115969007149914</v>
      </c>
    </row>
    <row r="47" spans="4:43" x14ac:dyDescent="0.4">
      <c r="D47" s="31">
        <v>41</v>
      </c>
      <c r="E47" s="33">
        <f>E43+(E48-E43)*4/5</f>
        <v>77.07870074547391</v>
      </c>
      <c r="F47" s="181">
        <f>E47*B$14/SUM(E$46:E$50)</f>
        <v>76.687594015992346</v>
      </c>
      <c r="G47" s="180">
        <f>F47*'Enter Information'!D258</f>
        <v>37.480602637132655</v>
      </c>
      <c r="H47" s="33">
        <f>F47*'Enter Information'!E258</f>
        <v>39.206991378859691</v>
      </c>
      <c r="I47" s="34">
        <f t="shared" si="8"/>
        <v>36.079332464866624</v>
      </c>
      <c r="J47" s="34">
        <f t="shared" si="0"/>
        <v>37.24617496587345</v>
      </c>
      <c r="K47" s="35">
        <f>H47*'Enter Information'!$C$360/1000*'Enter Information'!$D$217</f>
        <v>1.2675893758810399</v>
      </c>
      <c r="L47" s="35">
        <f>H47*'Enter Information'!$C$360/1000*'Enter Information'!$E$217</f>
        <v>1.2027571923897356</v>
      </c>
      <c r="M47" s="35">
        <f>(G47+I47)/2*'Enter Information'!C467</f>
        <v>5.0388555544869505E-2</v>
      </c>
      <c r="N47" s="35">
        <f>(H47+J47)/2*'Enter Information'!D467</f>
        <v>2.9052203210998599E-2</v>
      </c>
      <c r="O47" s="36">
        <f>'Enter Information'!O$602/5</f>
        <v>73.400000000000006</v>
      </c>
      <c r="P47" s="36">
        <f>'Enter Information'!P$602/5</f>
        <v>282.60000000000002</v>
      </c>
      <c r="Q47" s="36">
        <f>'Enter Information'!Q$602/5</f>
        <v>1483.2</v>
      </c>
      <c r="R47" s="37">
        <f t="shared" si="12"/>
        <v>0</v>
      </c>
      <c r="S47" s="287">
        <f>(I47-M47+R47*'Enter Information'!D258)*'Enter Information'!C$782</f>
        <v>36.134306279005408</v>
      </c>
      <c r="T47" s="287">
        <f>(J47-N47+R47*'Enter Information'!E258)*'Enter Information'!C$782</f>
        <v>37.325959820361135</v>
      </c>
      <c r="U47" s="38">
        <f t="shared" si="2"/>
        <v>73.460266099366549</v>
      </c>
      <c r="AL47" s="87">
        <v>42</v>
      </c>
      <c r="AM47" s="40">
        <f t="shared" si="4"/>
        <v>73.460266099366549</v>
      </c>
      <c r="AN47" s="40">
        <f t="shared" si="5"/>
        <v>73.460266099366549</v>
      </c>
      <c r="AO47" s="40">
        <f t="shared" si="6"/>
        <v>73.460266099366549</v>
      </c>
      <c r="AP47" s="86">
        <f t="shared" si="7"/>
        <v>94.905631179460954</v>
      </c>
      <c r="AQ47" s="86">
        <f>INDEX($AM$6:$AP$106,'1'!AL47,'Enter Information'!$B$86)</f>
        <v>73.460266099366549</v>
      </c>
    </row>
    <row r="48" spans="4:43" x14ac:dyDescent="0.4">
      <c r="D48" s="31">
        <v>42</v>
      </c>
      <c r="E48" s="33">
        <f>B14/5</f>
        <v>80.457933972310968</v>
      </c>
      <c r="F48" s="181">
        <f>E48*B$14/SUM(E$46:E$50)</f>
        <v>80.049680601244617</v>
      </c>
      <c r="G48" s="180">
        <f>F48*'Enter Information'!D259</f>
        <v>38.982632377523196</v>
      </c>
      <c r="H48" s="33">
        <f>F48*'Enter Information'!E259</f>
        <v>41.067048223721422</v>
      </c>
      <c r="I48" s="34">
        <f t="shared" si="8"/>
        <v>37.480602637132655</v>
      </c>
      <c r="J48" s="34">
        <f t="shared" si="0"/>
        <v>39.206991378859691</v>
      </c>
      <c r="K48" s="35">
        <f>H48*'Enter Information'!$C$360/1000*'Enter Information'!$D$217</f>
        <v>1.3277263109571871</v>
      </c>
      <c r="L48" s="35">
        <f>H48*'Enter Information'!$C$360/1000*'Enter Information'!$E$217</f>
        <v>1.2598183610673581</v>
      </c>
      <c r="M48" s="35">
        <f>(G48+I48)/2*'Enter Information'!C468</f>
        <v>5.6582793910845329E-2</v>
      </c>
      <c r="N48" s="35">
        <f>(H48+J48)/2*'Enter Information'!D468</f>
        <v>3.3313726435071161E-2</v>
      </c>
      <c r="O48" s="36">
        <f>'Enter Information'!O$602/5</f>
        <v>73.400000000000006</v>
      </c>
      <c r="P48" s="36">
        <f>'Enter Information'!P$602/5</f>
        <v>282.60000000000002</v>
      </c>
      <c r="Q48" s="36">
        <f>'Enter Information'!Q$602/5</f>
        <v>1483.2</v>
      </c>
      <c r="R48" s="37">
        <f t="shared" si="12"/>
        <v>0</v>
      </c>
      <c r="S48" s="287">
        <f>(I48-M48+R48*'Enter Information'!D259)*'Enter Information'!C$782</f>
        <v>37.533461946873082</v>
      </c>
      <c r="T48" s="287">
        <f>(J48-N48+R48*'Enter Information'!E259)*'Enter Information'!C$782</f>
        <v>39.288236422647557</v>
      </c>
      <c r="U48" s="38">
        <f t="shared" si="2"/>
        <v>76.821698369520647</v>
      </c>
      <c r="AL48" s="87">
        <v>43</v>
      </c>
      <c r="AM48" s="40">
        <f t="shared" si="4"/>
        <v>76.821698369520647</v>
      </c>
      <c r="AN48" s="40">
        <f t="shared" si="5"/>
        <v>76.821698369520647</v>
      </c>
      <c r="AO48" s="40">
        <f t="shared" si="6"/>
        <v>76.821698369520647</v>
      </c>
      <c r="AP48" s="86">
        <f t="shared" si="7"/>
        <v>99.24837138726879</v>
      </c>
      <c r="AQ48" s="86">
        <f>INDEX($AM$6:$AP$106,'1'!AL48,'Enter Information'!$B$86)</f>
        <v>76.821698369520647</v>
      </c>
    </row>
    <row r="49" spans="4:43" x14ac:dyDescent="0.4">
      <c r="D49" s="31">
        <v>43</v>
      </c>
      <c r="E49" s="33">
        <f>E48+(E53-E48)*1/5</f>
        <v>84.521059637912671</v>
      </c>
      <c r="F49" s="181">
        <f>E49*B$14/SUM(E$46:E$50)</f>
        <v>84.092189471607483</v>
      </c>
      <c r="G49" s="180">
        <f>F49*'Enter Information'!D260</f>
        <v>40.731669891154269</v>
      </c>
      <c r="H49" s="33">
        <f>F49*'Enter Information'!E260</f>
        <v>43.360519580453214</v>
      </c>
      <c r="I49" s="34">
        <f t="shared" si="8"/>
        <v>38.982632377523196</v>
      </c>
      <c r="J49" s="34">
        <f t="shared" si="0"/>
        <v>41.067048223721422</v>
      </c>
      <c r="K49" s="35">
        <f>H49*'Enter Information'!$C$360/1000*'Enter Information'!$D$217</f>
        <v>1.4018758394835773</v>
      </c>
      <c r="L49" s="35">
        <f>H49*'Enter Information'!$C$360/1000*'Enter Information'!$E$217</f>
        <v>1.3301754344574976</v>
      </c>
      <c r="M49" s="35">
        <f>(G49+I49)/2*'Enter Information'!C469</f>
        <v>6.2974298792255204E-2</v>
      </c>
      <c r="N49" s="35">
        <f>(H49+J49)/2*'Enter Information'!D469</f>
        <v>3.8836681189920327E-2</v>
      </c>
      <c r="O49" s="36">
        <f>'Enter Information'!O$602/5</f>
        <v>73.400000000000006</v>
      </c>
      <c r="P49" s="36">
        <f>'Enter Information'!P$602/5</f>
        <v>282.60000000000002</v>
      </c>
      <c r="Q49" s="36">
        <f>'Enter Information'!Q$602/5</f>
        <v>1483.2</v>
      </c>
      <c r="R49" s="37">
        <f t="shared" si="12"/>
        <v>0</v>
      </c>
      <c r="S49" s="287">
        <f>(I49-M49+R49*'Enter Information'!D260)*'Enter Information'!C$782</f>
        <v>39.033473998863748</v>
      </c>
      <c r="T49" s="287">
        <f>(J49-N49+R49*'Enter Information'!E260)*'Enter Information'!C$782</f>
        <v>41.148193676975495</v>
      </c>
      <c r="U49" s="38">
        <f t="shared" si="2"/>
        <v>80.181667675839236</v>
      </c>
      <c r="AL49" s="87">
        <v>44</v>
      </c>
      <c r="AM49" s="40">
        <f t="shared" si="4"/>
        <v>80.181667675839236</v>
      </c>
      <c r="AN49" s="40">
        <f t="shared" si="5"/>
        <v>80.181667675839236</v>
      </c>
      <c r="AO49" s="40">
        <f t="shared" si="6"/>
        <v>80.181667675839236</v>
      </c>
      <c r="AP49" s="86">
        <f t="shared" si="7"/>
        <v>103.58922154602598</v>
      </c>
      <c r="AQ49" s="86">
        <f>INDEX($AM$6:$AP$106,'1'!AL49,'Enter Information'!$B$86)</f>
        <v>80.181667675839236</v>
      </c>
    </row>
    <row r="50" spans="4:43" x14ac:dyDescent="0.4">
      <c r="D50" s="31">
        <v>44</v>
      </c>
      <c r="E50" s="33">
        <f>E48+(E53-E48)*2/5</f>
        <v>88.584185303514374</v>
      </c>
      <c r="F50" s="181">
        <f>E50*B$14/SUM(E$46:E$50)</f>
        <v>88.134698341970335</v>
      </c>
      <c r="G50" s="180">
        <f>F50*'Enter Information'!D261</f>
        <v>42.494834308872342</v>
      </c>
      <c r="H50" s="33">
        <f>F50*'Enter Information'!E261</f>
        <v>45.639864033097993</v>
      </c>
      <c r="I50" s="34">
        <f t="shared" si="8"/>
        <v>40.731669891154269</v>
      </c>
      <c r="J50" s="34">
        <f t="shared" si="0"/>
        <v>43.360519580453214</v>
      </c>
      <c r="K50" s="35">
        <f>H50*'Enter Information'!$C$360/1000*'Enter Information'!$D$217</f>
        <v>1.4755686353481383</v>
      </c>
      <c r="L50" s="35">
        <f>H50*'Enter Information'!$C$360/1000*'Enter Information'!$E$217</f>
        <v>1.4000991352551664</v>
      </c>
      <c r="M50" s="35">
        <f>(G50+I50)/2*'Enter Information'!C470</f>
        <v>6.9494131007022217E-2</v>
      </c>
      <c r="N50" s="35">
        <f>(H50+J50)/2*'Enter Information'!D470</f>
        <v>4.494519372484336E-2</v>
      </c>
      <c r="O50" s="36">
        <f>'Enter Information'!O$602/5</f>
        <v>73.400000000000006</v>
      </c>
      <c r="P50" s="36">
        <f>'Enter Information'!P$602/5</f>
        <v>282.60000000000002</v>
      </c>
      <c r="Q50" s="36">
        <f>'Enter Information'!Q$602/5</f>
        <v>1483.2</v>
      </c>
      <c r="R50" s="37">
        <f t="shared" si="12"/>
        <v>0</v>
      </c>
      <c r="S50" s="287">
        <f>(I50-M50+R50*'Enter Information'!D261)*'Enter Information'!C$782</f>
        <v>40.781087466395569</v>
      </c>
      <c r="T50" s="287">
        <f>(J50-N50+R50*'Enter Information'!E261)*'Enter Information'!C$782</f>
        <v>43.442245642291141</v>
      </c>
      <c r="U50" s="38">
        <f t="shared" si="2"/>
        <v>84.223333108686717</v>
      </c>
      <c r="AL50" s="87">
        <v>45</v>
      </c>
      <c r="AM50" s="40">
        <f t="shared" si="4"/>
        <v>84.223333108686717</v>
      </c>
      <c r="AN50" s="40">
        <f t="shared" si="5"/>
        <v>84.223333108686717</v>
      </c>
      <c r="AO50" s="40">
        <f t="shared" si="6"/>
        <v>84.223333108686717</v>
      </c>
      <c r="AP50" s="86">
        <f t="shared" si="7"/>
        <v>108.81077639857379</v>
      </c>
      <c r="AQ50" s="86">
        <f>INDEX($AM$6:$AP$106,'1'!AL50,'Enter Information'!$B$86)</f>
        <v>84.223333108686717</v>
      </c>
    </row>
    <row r="51" spans="4:43" x14ac:dyDescent="0.4">
      <c r="D51" s="31">
        <v>45</v>
      </c>
      <c r="E51" s="33">
        <f>E48+(E53-E48)*3/5</f>
        <v>92.647310969116077</v>
      </c>
      <c r="F51" s="181">
        <f>E51*B$15/SUM(E$51:E$55)</f>
        <v>93.182973571683831</v>
      </c>
      <c r="G51" s="180">
        <f>F51*'Enter Information'!D262</f>
        <v>44.407059763386947</v>
      </c>
      <c r="H51" s="33">
        <f>F51*'Enter Information'!E262</f>
        <v>48.775913808296878</v>
      </c>
      <c r="I51" s="34">
        <f t="shared" si="8"/>
        <v>42.494834308872342</v>
      </c>
      <c r="J51" s="34">
        <f t="shared" si="0"/>
        <v>45.639864033097993</v>
      </c>
      <c r="K51" s="35">
        <f>H51*'Enter Information'!$C$360/1000*'Enter Information'!$D$217</f>
        <v>1.5769593117931475</v>
      </c>
      <c r="L51" s="35">
        <f>H51*'Enter Information'!$C$360/1000*'Enter Information'!$E$217</f>
        <v>1.496304079581664</v>
      </c>
      <c r="M51" s="35">
        <f>(G51+I51)/2*'Enter Information'!C471</f>
        <v>7.7342685724310772E-2</v>
      </c>
      <c r="N51" s="35">
        <f>(H51+J51)/2*'Enter Information'!D471</f>
        <v>5.1928677812767179E-2</v>
      </c>
      <c r="O51" s="36">
        <f>'Enter Information'!O$603/5</f>
        <v>61</v>
      </c>
      <c r="P51" s="36">
        <f>'Enter Information'!P$603/5</f>
        <v>232.8</v>
      </c>
      <c r="Q51" s="36">
        <f>'Enter Information'!Q$603/5</f>
        <v>1453.2</v>
      </c>
      <c r="R51" s="37">
        <f t="shared" si="12"/>
        <v>0</v>
      </c>
      <c r="S51" s="287">
        <f>(I51-M51+R51*'Enter Information'!D262)*'Enter Information'!C$783</f>
        <v>42.379176557785676</v>
      </c>
      <c r="T51" s="287">
        <f>(J51-N51+R51*'Enter Information'!E262)*'Enter Information'!C$783</f>
        <v>45.546756477043417</v>
      </c>
      <c r="U51" s="38">
        <f t="shared" si="2"/>
        <v>87.925933034829086</v>
      </c>
      <c r="AL51" s="87">
        <v>46</v>
      </c>
      <c r="AM51" s="40">
        <f t="shared" si="4"/>
        <v>87.925933034829086</v>
      </c>
      <c r="AN51" s="40">
        <f t="shared" si="5"/>
        <v>87.925933034829086</v>
      </c>
      <c r="AO51" s="40">
        <f t="shared" si="6"/>
        <v>87.925933034829086</v>
      </c>
      <c r="AP51" s="86">
        <f t="shared" si="7"/>
        <v>113.59428184518143</v>
      </c>
      <c r="AQ51" s="86">
        <f>INDEX($AM$6:$AP$106,'1'!AL51,'Enter Information'!$B$86)</f>
        <v>87.925933034829086</v>
      </c>
    </row>
    <row r="52" spans="4:43" x14ac:dyDescent="0.4">
      <c r="D52" s="31">
        <v>46</v>
      </c>
      <c r="E52" s="33">
        <f>E48+(E53-E48)*4/5</f>
        <v>96.71043663471778</v>
      </c>
      <c r="F52" s="181">
        <f>E52*B$15/SUM(E$51:E$55)</f>
        <v>97.269591170789383</v>
      </c>
      <c r="G52" s="180">
        <f>F52*'Enter Information'!D263</f>
        <v>47.193619451605294</v>
      </c>
      <c r="H52" s="33">
        <f>F52*'Enter Information'!E263</f>
        <v>50.075971719184096</v>
      </c>
      <c r="I52" s="34">
        <f t="shared" si="8"/>
        <v>44.407059763386947</v>
      </c>
      <c r="J52" s="34">
        <f t="shared" si="0"/>
        <v>48.775913808296878</v>
      </c>
      <c r="K52" s="35">
        <v>0</v>
      </c>
      <c r="L52" s="35">
        <v>0</v>
      </c>
      <c r="M52" s="35">
        <f>(G52+I52)/2*'Enter Information'!C472</f>
        <v>8.7478648650317598E-2</v>
      </c>
      <c r="N52" s="35">
        <f>(H52+J52)/2*'Enter Information'!D472</f>
        <v>5.9311131316488581E-2</v>
      </c>
      <c r="O52" s="36">
        <f>'Enter Information'!O$603/5</f>
        <v>61</v>
      </c>
      <c r="P52" s="36">
        <f>'Enter Information'!P$603/5</f>
        <v>232.8</v>
      </c>
      <c r="Q52" s="36">
        <f>'Enter Information'!Q$603/5</f>
        <v>1453.2</v>
      </c>
      <c r="R52" s="37">
        <f t="shared" si="12"/>
        <v>0</v>
      </c>
      <c r="S52" s="287">
        <f>(I52-M52+R52*'Enter Information'!D263)*'Enter Information'!C$783</f>
        <v>44.279547921300065</v>
      </c>
      <c r="T52" s="287">
        <f>(J52-N52+R52*'Enter Information'!E263)*'Enter Information'!C$783</f>
        <v>48.672597721845754</v>
      </c>
      <c r="U52" s="38">
        <f t="shared" si="2"/>
        <v>92.952145643145826</v>
      </c>
      <c r="AL52" s="87">
        <v>47</v>
      </c>
      <c r="AM52" s="40">
        <f t="shared" si="4"/>
        <v>92.952145643145826</v>
      </c>
      <c r="AN52" s="40">
        <f t="shared" si="5"/>
        <v>92.952145643145826</v>
      </c>
      <c r="AO52" s="40">
        <f t="shared" si="6"/>
        <v>92.952145643145826</v>
      </c>
      <c r="AP52" s="86">
        <f t="shared" si="7"/>
        <v>120.08780419901045</v>
      </c>
      <c r="AQ52" s="86">
        <f>INDEX($AM$6:$AP$106,'1'!AL52,'Enter Information'!$B$86)</f>
        <v>92.952145643145826</v>
      </c>
    </row>
    <row r="53" spans="4:43" x14ac:dyDescent="0.4">
      <c r="D53" s="31">
        <v>47</v>
      </c>
      <c r="E53" s="33">
        <f>B15/5</f>
        <v>100.77356230031948</v>
      </c>
      <c r="F53" s="181">
        <f>E53*B$15/SUM(E$51:E$55)</f>
        <v>101.35620876989493</v>
      </c>
      <c r="G53" s="180">
        <f>F53*'Enter Information'!D264</f>
        <v>48.965943047125698</v>
      </c>
      <c r="H53" s="33">
        <f>F53*'Enter Information'!E264</f>
        <v>52.390265722769236</v>
      </c>
      <c r="I53" s="34">
        <f t="shared" si="8"/>
        <v>47.193619451605294</v>
      </c>
      <c r="J53" s="34">
        <f t="shared" si="0"/>
        <v>50.075971719184096</v>
      </c>
      <c r="K53" s="35">
        <v>0</v>
      </c>
      <c r="L53" s="35">
        <v>0</v>
      </c>
      <c r="M53" s="35">
        <f>(G53+I53)/2*'Enter Information'!C473</f>
        <v>0.10000594499868022</v>
      </c>
      <c r="N53" s="35">
        <f>(H53+J53)/2*'Enter Information'!D473</f>
        <v>6.7115385524479432E-2</v>
      </c>
      <c r="O53" s="36">
        <f>'Enter Information'!O$603/5</f>
        <v>61</v>
      </c>
      <c r="P53" s="36">
        <f>'Enter Information'!P$603/5</f>
        <v>232.8</v>
      </c>
      <c r="Q53" s="36">
        <f>'Enter Information'!Q$603/5</f>
        <v>1453.2</v>
      </c>
      <c r="R53" s="37">
        <f t="shared" si="12"/>
        <v>0</v>
      </c>
      <c r="S53" s="287">
        <f>(I53-M53+R53*'Enter Information'!D264)*'Enter Information'!C$783</f>
        <v>47.05107457253466</v>
      </c>
      <c r="T53" s="287">
        <f>(J53-N53+R53*'Enter Information'!E264)*'Enter Information'!C$783</f>
        <v>49.963684105746097</v>
      </c>
      <c r="U53" s="38">
        <f t="shared" si="2"/>
        <v>97.014758678280756</v>
      </c>
      <c r="AL53" s="87">
        <v>48</v>
      </c>
      <c r="AM53" s="40">
        <f t="shared" si="4"/>
        <v>97.014758678280756</v>
      </c>
      <c r="AN53" s="40">
        <f t="shared" si="5"/>
        <v>97.014758678280756</v>
      </c>
      <c r="AO53" s="40">
        <f t="shared" si="6"/>
        <v>97.014758678280756</v>
      </c>
      <c r="AP53" s="86">
        <f t="shared" si="7"/>
        <v>125.33642191863386</v>
      </c>
      <c r="AQ53" s="86">
        <f>INDEX($AM$6:$AP$106,'1'!AL53,'Enter Information'!$B$86)</f>
        <v>97.014758678280756</v>
      </c>
    </row>
    <row r="54" spans="4:43" x14ac:dyDescent="0.4">
      <c r="D54" s="31">
        <v>48</v>
      </c>
      <c r="E54" s="33">
        <f>E53+(E58-E53)*1/5</f>
        <v>103.87119275825346</v>
      </c>
      <c r="F54" s="181">
        <f>E54*B$15/SUM(E$51:E$55)</f>
        <v>104.47174891970806</v>
      </c>
      <c r="G54" s="180">
        <f>F54*'Enter Information'!D265</f>
        <v>50.802716185864647</v>
      </c>
      <c r="H54" s="33">
        <f>F54*'Enter Information'!E265</f>
        <v>53.669032733843416</v>
      </c>
      <c r="I54" s="34">
        <f t="shared" si="8"/>
        <v>48.965943047125698</v>
      </c>
      <c r="J54" s="34">
        <f t="shared" si="0"/>
        <v>52.390265722769236</v>
      </c>
      <c r="K54" s="35">
        <v>0</v>
      </c>
      <c r="L54" s="35">
        <v>0</v>
      </c>
      <c r="M54" s="35">
        <f>(G54+I54)/2*'Enter Information'!C474</f>
        <v>0.11273858493327908</v>
      </c>
      <c r="N54" s="35">
        <f>(H54+J54)/2*'Enter Information'!D474</f>
        <v>7.5832398396478054E-2</v>
      </c>
      <c r="O54" s="36">
        <f>'Enter Information'!O$603/5</f>
        <v>61</v>
      </c>
      <c r="P54" s="36">
        <f>'Enter Information'!P$603/5</f>
        <v>232.8</v>
      </c>
      <c r="Q54" s="36">
        <f>'Enter Information'!Q$603/5</f>
        <v>1453.2</v>
      </c>
      <c r="R54" s="37">
        <f t="shared" si="12"/>
        <v>0</v>
      </c>
      <c r="S54" s="287">
        <f>(I54-M54+R54*'Enter Information'!D265)*'Enter Information'!C$783</f>
        <v>48.809076116773994</v>
      </c>
      <c r="T54" s="287">
        <f>(J54-N54+R54*'Enter Information'!E265)*'Enter Information'!C$783</f>
        <v>52.267178504355918</v>
      </c>
      <c r="U54" s="38">
        <f t="shared" si="2"/>
        <v>101.07625462112992</v>
      </c>
      <c r="AL54" s="87">
        <v>49</v>
      </c>
      <c r="AM54" s="40">
        <f t="shared" si="4"/>
        <v>101.07625462112992</v>
      </c>
      <c r="AN54" s="40">
        <f t="shared" si="5"/>
        <v>101.07625462112992</v>
      </c>
      <c r="AO54" s="40">
        <f t="shared" si="6"/>
        <v>101.07625462112992</v>
      </c>
      <c r="AP54" s="86">
        <f t="shared" si="7"/>
        <v>130.5835964315539</v>
      </c>
      <c r="AQ54" s="86">
        <f>INDEX($AM$6:$AP$106,'1'!AL54,'Enter Information'!$B$86)</f>
        <v>101.07625462112992</v>
      </c>
    </row>
    <row r="55" spans="4:43" x14ac:dyDescent="0.4">
      <c r="D55" s="31">
        <v>49</v>
      </c>
      <c r="E55" s="33">
        <f>E53+(E58-E53)*2/5</f>
        <v>106.96882321618743</v>
      </c>
      <c r="F55" s="181">
        <f>E55*B$15/SUM(E$51:E$55)</f>
        <v>107.5872890695212</v>
      </c>
      <c r="G55" s="180">
        <f>F55*'Enter Information'!D266</f>
        <v>52.161760260031812</v>
      </c>
      <c r="H55" s="33">
        <f>F55*'Enter Information'!E266</f>
        <v>55.425528809489393</v>
      </c>
      <c r="I55" s="34">
        <f t="shared" si="8"/>
        <v>50.802716185864647</v>
      </c>
      <c r="J55" s="34">
        <f t="shared" si="0"/>
        <v>53.669032733843416</v>
      </c>
      <c r="K55" s="35">
        <v>0</v>
      </c>
      <c r="L55" s="35">
        <v>0</v>
      </c>
      <c r="M55" s="35">
        <f>(G55+I55)/2*'Enter Information'!C475</f>
        <v>0.12613148364622315</v>
      </c>
      <c r="N55" s="35">
        <f>(H55+J55)/2*'Enter Information'!D475</f>
        <v>8.5093758003799591E-2</v>
      </c>
      <c r="O55" s="36">
        <f>'Enter Information'!O$603/5</f>
        <v>61</v>
      </c>
      <c r="P55" s="36">
        <f>'Enter Information'!P$603/5</f>
        <v>232.8</v>
      </c>
      <c r="Q55" s="36">
        <f>'Enter Information'!Q$603/5</f>
        <v>1453.2</v>
      </c>
      <c r="R55" s="37">
        <f t="shared" si="12"/>
        <v>0</v>
      </c>
      <c r="S55" s="287">
        <f>(I55-M55+R55*'Enter Information'!D266)*'Enter Information'!C$783</f>
        <v>50.630809325577651</v>
      </c>
      <c r="T55" s="287">
        <f>(J55-N55+R55*'Enter Information'!E266)*'Enter Information'!C$783</f>
        <v>53.535537430965817</v>
      </c>
      <c r="U55" s="38">
        <f t="shared" si="2"/>
        <v>104.16634675654348</v>
      </c>
      <c r="AL55" s="87">
        <v>50</v>
      </c>
      <c r="AM55" s="40">
        <f t="shared" si="4"/>
        <v>104.16634675654348</v>
      </c>
      <c r="AN55" s="40">
        <f t="shared" si="5"/>
        <v>104.16634675654348</v>
      </c>
      <c r="AO55" s="40">
        <f t="shared" si="6"/>
        <v>104.16634675654348</v>
      </c>
      <c r="AP55" s="86">
        <f t="shared" si="7"/>
        <v>134.57578377426543</v>
      </c>
      <c r="AQ55" s="86">
        <f>INDEX($AM$6:$AP$106,'1'!AL55,'Enter Information'!$B$86)</f>
        <v>104.16634675654348</v>
      </c>
    </row>
    <row r="56" spans="4:43" x14ac:dyDescent="0.4">
      <c r="D56" s="31">
        <v>50</v>
      </c>
      <c r="E56" s="33">
        <f>E53+(E58-E53)*3/5</f>
        <v>110.06645367412141</v>
      </c>
      <c r="F56" s="181">
        <f>E56*B$16/SUM(E$56:E$60)</f>
        <v>108.86852321110648</v>
      </c>
      <c r="G56" s="180">
        <f>F56*'Enter Information'!D267</f>
        <v>52.755368873967839</v>
      </c>
      <c r="H56" s="33">
        <f>F56*'Enter Information'!E267</f>
        <v>56.113154337138646</v>
      </c>
      <c r="I56" s="34">
        <f t="shared" si="8"/>
        <v>52.161760260031812</v>
      </c>
      <c r="J56" s="34">
        <f t="shared" si="0"/>
        <v>55.425528809489393</v>
      </c>
      <c r="K56" s="35">
        <v>0</v>
      </c>
      <c r="L56" s="35">
        <v>0</v>
      </c>
      <c r="M56" s="35">
        <f>(G56+I56)/2*'Enter Information'!C476</f>
        <v>0.13849061045687955</v>
      </c>
      <c r="N56" s="35">
        <f>(H56+J56)/2*'Enter Information'!D476</f>
        <v>9.4807880674633832E-2</v>
      </c>
      <c r="O56" s="36">
        <f>'Enter Information'!O$604/5</f>
        <v>57.4</v>
      </c>
      <c r="P56" s="36">
        <f>'Enter Information'!P$604/5</f>
        <v>216.6</v>
      </c>
      <c r="Q56" s="36">
        <f>'Enter Information'!Q$604/5</f>
        <v>1391.2</v>
      </c>
      <c r="R56" s="37">
        <f t="shared" si="12"/>
        <v>0</v>
      </c>
      <c r="S56" s="287">
        <f>(I56-M56+R56*'Enter Information'!D267)*'Enter Information'!C$784</f>
        <v>51.86810070181982</v>
      </c>
      <c r="T56" s="287">
        <f>(J56-N56+R56*'Enter Information'!E267)*'Enter Information'!C$784</f>
        <v>55.16568690071756</v>
      </c>
      <c r="U56" s="38">
        <f t="shared" si="2"/>
        <v>107.03378760253739</v>
      </c>
      <c r="AL56" s="87">
        <v>51</v>
      </c>
      <c r="AM56" s="40">
        <f t="shared" si="4"/>
        <v>107.03378760253739</v>
      </c>
      <c r="AN56" s="40">
        <f t="shared" si="5"/>
        <v>107.03378760253739</v>
      </c>
      <c r="AO56" s="40">
        <f t="shared" si="6"/>
        <v>107.03378760253739</v>
      </c>
      <c r="AP56" s="86">
        <f t="shared" si="7"/>
        <v>138.28032090445649</v>
      </c>
      <c r="AQ56" s="86">
        <f>INDEX($AM$6:$AP$106,'1'!AL56,'Enter Information'!$B$86)</f>
        <v>107.03378760253739</v>
      </c>
    </row>
    <row r="57" spans="4:43" x14ac:dyDescent="0.4">
      <c r="D57" s="31">
        <v>51</v>
      </c>
      <c r="E57" s="33">
        <f>E53+(E58-E53)*4/5</f>
        <v>113.16408413205538</v>
      </c>
      <c r="F57" s="181">
        <f>E57*B$16/SUM(E$56:E$60)</f>
        <v>111.93243998276409</v>
      </c>
      <c r="G57" s="180">
        <f>F57*'Enter Information'!D268</f>
        <v>54.320000006671719</v>
      </c>
      <c r="H57" s="33">
        <f>F57*'Enter Information'!E268</f>
        <v>57.612439976092368</v>
      </c>
      <c r="I57" s="34">
        <f t="shared" si="8"/>
        <v>52.755368873967839</v>
      </c>
      <c r="J57" s="34">
        <f t="shared" si="0"/>
        <v>56.113154337138646</v>
      </c>
      <c r="K57" s="35">
        <v>0</v>
      </c>
      <c r="L57" s="35">
        <v>0</v>
      </c>
      <c r="M57" s="35">
        <f>(G57+I57)/2*'Enter Information'!C477</f>
        <v>0.15258240065491138</v>
      </c>
      <c r="N57" s="35">
        <f>(H57+J57)/2*'Enter Information'!D477</f>
        <v>0.10633343068287099</v>
      </c>
      <c r="O57" s="36">
        <f>'Enter Information'!O$604/5</f>
        <v>57.4</v>
      </c>
      <c r="P57" s="36">
        <f>'Enter Information'!P$604/5</f>
        <v>216.6</v>
      </c>
      <c r="Q57" s="36">
        <f>'Enter Information'!Q$604/5</f>
        <v>1391.2</v>
      </c>
      <c r="R57" s="37">
        <f t="shared" si="12"/>
        <v>0</v>
      </c>
      <c r="S57" s="287">
        <f>(I57-M57+R57*'Enter Information'!D268)*'Enter Information'!C$784</f>
        <v>52.445889010292404</v>
      </c>
      <c r="T57" s="287">
        <f>(J57-N57+R57*'Enter Information'!E268)*'Enter Information'!C$784</f>
        <v>55.839770286114096</v>
      </c>
      <c r="U57" s="38">
        <f t="shared" si="2"/>
        <v>108.28565929640649</v>
      </c>
      <c r="AL57" s="87">
        <v>52</v>
      </c>
      <c r="AM57" s="40">
        <f t="shared" si="4"/>
        <v>108.28565929640649</v>
      </c>
      <c r="AN57" s="40">
        <f t="shared" si="5"/>
        <v>108.28565929640649</v>
      </c>
      <c r="AO57" s="40">
        <f t="shared" si="6"/>
        <v>108.28565929640649</v>
      </c>
      <c r="AP57" s="86">
        <f t="shared" si="7"/>
        <v>139.89765336962398</v>
      </c>
      <c r="AQ57" s="86">
        <f>INDEX($AM$6:$AP$106,'1'!AL57,'Enter Information'!$B$86)</f>
        <v>108.28565929640649</v>
      </c>
    </row>
    <row r="58" spans="4:43" x14ac:dyDescent="0.4">
      <c r="D58" s="31">
        <v>52</v>
      </c>
      <c r="E58" s="33">
        <f>B16/5</f>
        <v>116.26171458998935</v>
      </c>
      <c r="F58" s="181">
        <f>E58*B$16/SUM(E$56:E$60)</f>
        <v>114.99635675442168</v>
      </c>
      <c r="G58" s="180">
        <f>F58*'Enter Information'!D269</f>
        <v>55.601372746790972</v>
      </c>
      <c r="H58" s="33">
        <f>F58*'Enter Information'!E269</f>
        <v>59.394984007630711</v>
      </c>
      <c r="I58" s="34">
        <f t="shared" si="8"/>
        <v>54.320000006671719</v>
      </c>
      <c r="J58" s="34">
        <f t="shared" si="0"/>
        <v>57.612439976092368</v>
      </c>
      <c r="K58" s="35">
        <v>0</v>
      </c>
      <c r="L58" s="35">
        <v>0</v>
      </c>
      <c r="M58" s="35">
        <f>(G58+I58)/2*'Enter Information'!C478</f>
        <v>0.16927891404033255</v>
      </c>
      <c r="N58" s="35">
        <f>(H58+J58)/2*'Enter Information'!D478</f>
        <v>0.11993260958331615</v>
      </c>
      <c r="O58" s="36">
        <f>'Enter Information'!O$604/5</f>
        <v>57.4</v>
      </c>
      <c r="P58" s="36">
        <f>'Enter Information'!P$604/5</f>
        <v>216.6</v>
      </c>
      <c r="Q58" s="36">
        <f>'Enter Information'!Q$604/5</f>
        <v>1391.2</v>
      </c>
      <c r="R58" s="37">
        <f t="shared" si="12"/>
        <v>0</v>
      </c>
      <c r="S58" s="287">
        <f>(I58-M58+R58*'Enter Information'!D269)*'Enter Information'!C$784</f>
        <v>53.989206630570024</v>
      </c>
      <c r="T58" s="287">
        <f>(J58-N58+R58*'Enter Information'!E269)*'Enter Information'!C$784</f>
        <v>57.321025413683792</v>
      </c>
      <c r="U58" s="38">
        <f t="shared" si="2"/>
        <v>111.31023204425381</v>
      </c>
      <c r="AL58" s="87">
        <v>53</v>
      </c>
      <c r="AM58" s="40">
        <f t="shared" si="4"/>
        <v>111.31023204425381</v>
      </c>
      <c r="AN58" s="40">
        <f t="shared" si="5"/>
        <v>111.31023204425381</v>
      </c>
      <c r="AO58" s="40">
        <f t="shared" si="6"/>
        <v>111.31023204425381</v>
      </c>
      <c r="AP58" s="86">
        <f t="shared" si="7"/>
        <v>143.80519415220661</v>
      </c>
      <c r="AQ58" s="86">
        <f>INDEX($AM$6:$AP$106,'1'!AL58,'Enter Information'!$B$86)</f>
        <v>111.31023204425381</v>
      </c>
    </row>
    <row r="59" spans="4:43" x14ac:dyDescent="0.4">
      <c r="D59" s="31">
        <v>53</v>
      </c>
      <c r="E59" s="33">
        <f>E58+(E63-E58)*1/5</f>
        <v>121.49148029818957</v>
      </c>
      <c r="F59" s="181">
        <f>E59*B$16/SUM(E$56:E$60)</f>
        <v>120.16920325202544</v>
      </c>
      <c r="G59" s="180">
        <f>F59*'Enter Information'!D270</f>
        <v>58.359569836984754</v>
      </c>
      <c r="H59" s="33">
        <f>F59*'Enter Information'!E270</f>
        <v>61.809633415040693</v>
      </c>
      <c r="I59" s="34">
        <f t="shared" si="8"/>
        <v>55.601372746790972</v>
      </c>
      <c r="J59" s="34">
        <f t="shared" si="0"/>
        <v>59.394984007630711</v>
      </c>
      <c r="K59" s="35">
        <v>0</v>
      </c>
      <c r="L59" s="35">
        <v>0</v>
      </c>
      <c r="M59" s="35">
        <f>(G59+I59)/2*'Enter Information'!C479</f>
        <v>0.19031477411490547</v>
      </c>
      <c r="N59" s="35">
        <f>(H59+J59)/2*'Enter Information'!D479</f>
        <v>0.13514314842627864</v>
      </c>
      <c r="O59" s="36">
        <f>'Enter Information'!O$604/5</f>
        <v>57.4</v>
      </c>
      <c r="P59" s="36">
        <f>'Enter Information'!P$604/5</f>
        <v>216.6</v>
      </c>
      <c r="Q59" s="36">
        <f>'Enter Information'!Q$604/5</f>
        <v>1391.2</v>
      </c>
      <c r="R59" s="37">
        <f t="shared" si="12"/>
        <v>0</v>
      </c>
      <c r="S59" s="287">
        <f>(I59-M59+R59*'Enter Information'!D270)*'Enter Information'!C$784</f>
        <v>55.245784324604088</v>
      </c>
      <c r="T59" s="287">
        <f>(J59-N59+R59*'Enter Information'!E270)*'Enter Information'!C$784</f>
        <v>59.083087509939823</v>
      </c>
      <c r="U59" s="38">
        <f t="shared" si="2"/>
        <v>114.32887183454392</v>
      </c>
      <c r="AL59" s="87">
        <v>54</v>
      </c>
      <c r="AM59" s="40">
        <f t="shared" si="4"/>
        <v>114.32887183454392</v>
      </c>
      <c r="AN59" s="40">
        <f t="shared" si="5"/>
        <v>114.32887183454392</v>
      </c>
      <c r="AO59" s="40">
        <f t="shared" si="6"/>
        <v>114.32887183454392</v>
      </c>
      <c r="AP59" s="86">
        <f t="shared" si="7"/>
        <v>147.70506996008075</v>
      </c>
      <c r="AQ59" s="86">
        <f>INDEX($AM$6:$AP$106,'1'!AL59,'Enter Information'!$B$86)</f>
        <v>114.32887183454392</v>
      </c>
    </row>
    <row r="60" spans="4:43" x14ac:dyDescent="0.4">
      <c r="D60" s="31">
        <v>54</v>
      </c>
      <c r="E60" s="33">
        <f>E58+(E63-E58)*2/5</f>
        <v>126.72124600638978</v>
      </c>
      <c r="F60" s="181">
        <f>E60*B$16/SUM(E$56:E$60)</f>
        <v>125.34204974962917</v>
      </c>
      <c r="G60" s="180">
        <f>F60*'Enter Information'!D271</f>
        <v>60.970597287507054</v>
      </c>
      <c r="H60" s="33">
        <f>F60*'Enter Information'!E271</f>
        <v>64.371452462122122</v>
      </c>
      <c r="I60" s="34">
        <f t="shared" si="8"/>
        <v>58.359569836984754</v>
      </c>
      <c r="J60" s="34">
        <f t="shared" si="0"/>
        <v>61.809633415040693</v>
      </c>
      <c r="K60" s="35">
        <v>0</v>
      </c>
      <c r="L60" s="35">
        <v>0</v>
      </c>
      <c r="M60" s="35">
        <f>(G60+I60)/2*'Enter Information'!C480</f>
        <v>0.2171809041665751</v>
      </c>
      <c r="N60" s="35">
        <f>(H60+J60)/2*'Enter Information'!D480</f>
        <v>0.15267911391136699</v>
      </c>
      <c r="O60" s="36">
        <f>'Enter Information'!O$604/5</f>
        <v>57.4</v>
      </c>
      <c r="P60" s="36">
        <f>'Enter Information'!P$604/5</f>
        <v>216.6</v>
      </c>
      <c r="Q60" s="36">
        <f>'Enter Information'!Q$604/5</f>
        <v>1391.2</v>
      </c>
      <c r="R60" s="37">
        <f t="shared" si="12"/>
        <v>0</v>
      </c>
      <c r="S60" s="287">
        <f>(I60-M60+R60*'Enter Information'!D271)*'Enter Information'!C$784</f>
        <v>57.968968588971187</v>
      </c>
      <c r="T60" s="287">
        <f>(J60-N60+R60*'Enter Information'!E271)*'Enter Information'!C$784</f>
        <v>61.473051121165135</v>
      </c>
      <c r="U60" s="38">
        <f t="shared" si="2"/>
        <v>119.44201971013632</v>
      </c>
      <c r="AL60" s="87">
        <v>55</v>
      </c>
      <c r="AM60" s="40">
        <f t="shared" si="4"/>
        <v>119.44201971013632</v>
      </c>
      <c r="AN60" s="40">
        <f t="shared" si="5"/>
        <v>119.44201971013632</v>
      </c>
      <c r="AO60" s="40">
        <f t="shared" si="6"/>
        <v>119.44201971013632</v>
      </c>
      <c r="AP60" s="86">
        <f t="shared" si="7"/>
        <v>154.31090672346272</v>
      </c>
      <c r="AQ60" s="86">
        <f>INDEX($AM$6:$AP$106,'1'!AL60,'Enter Information'!$B$86)</f>
        <v>119.44201971013632</v>
      </c>
    </row>
    <row r="61" spans="4:43" x14ac:dyDescent="0.4">
      <c r="D61" s="31">
        <v>55</v>
      </c>
      <c r="E61" s="33">
        <f>E58+(E63-E58)*3/5</f>
        <v>131.95101171458998</v>
      </c>
      <c r="F61" s="181">
        <f>E61*B$17/SUM(E$61:E$65)</f>
        <v>136.31780233165489</v>
      </c>
      <c r="G61" s="180">
        <f>F61*'Enter Information'!D272</f>
        <v>65.660246144711323</v>
      </c>
      <c r="H61" s="33">
        <f>F61*'Enter Information'!E272</f>
        <v>70.657556186943566</v>
      </c>
      <c r="I61" s="34">
        <f t="shared" si="8"/>
        <v>60.970597287507054</v>
      </c>
      <c r="J61" s="34">
        <f t="shared" si="0"/>
        <v>64.371452462122122</v>
      </c>
      <c r="K61" s="35">
        <v>0</v>
      </c>
      <c r="L61" s="35">
        <v>0</v>
      </c>
      <c r="M61" s="35">
        <f>(G61+I61)/2*'Enter Information'!C481</f>
        <v>0.25072906999579236</v>
      </c>
      <c r="N61" s="35">
        <f>(H61+J61)/2*'Enter Information'!D481</f>
        <v>0.17621285628703073</v>
      </c>
      <c r="O61" s="36">
        <f>'Enter Information'!O$605/5</f>
        <v>52.4</v>
      </c>
      <c r="P61" s="36">
        <f>'Enter Information'!P$605/5</f>
        <v>188.4</v>
      </c>
      <c r="Q61" s="36">
        <f>'Enter Information'!Q$605/5</f>
        <v>1366.6</v>
      </c>
      <c r="R61" s="37">
        <f t="shared" si="12"/>
        <v>0</v>
      </c>
      <c r="S61" s="287">
        <f>(I61-M61+R61*'Enter Information'!D272)*'Enter Information'!C$785</f>
        <v>60.469189831924147</v>
      </c>
      <c r="T61" s="287">
        <f>(J61-N61+R61*'Enter Information'!E272)*'Enter Information'!C$785</f>
        <v>63.93021335496902</v>
      </c>
      <c r="U61" s="38">
        <f t="shared" si="2"/>
        <v>124.39940318689317</v>
      </c>
      <c r="AL61" s="87">
        <v>56</v>
      </c>
      <c r="AM61" s="40">
        <f t="shared" si="4"/>
        <v>124.39940318689317</v>
      </c>
      <c r="AN61" s="40">
        <f t="shared" si="5"/>
        <v>124.39940318689317</v>
      </c>
      <c r="AO61" s="40">
        <f t="shared" si="6"/>
        <v>124.39940318689317</v>
      </c>
      <c r="AP61" s="86">
        <f t="shared" si="7"/>
        <v>160.7155065546672</v>
      </c>
      <c r="AQ61" s="86">
        <f>INDEX($AM$6:$AP$106,'1'!AL61,'Enter Information'!$B$86)</f>
        <v>124.39940318689317</v>
      </c>
    </row>
    <row r="62" spans="4:43" x14ac:dyDescent="0.4">
      <c r="D62" s="31">
        <v>56</v>
      </c>
      <c r="E62" s="33">
        <f>E58+(E63-E58)*4/5</f>
        <v>137.18077742279021</v>
      </c>
      <c r="F62" s="181">
        <f>E62*B$17/SUM(E$61:E$65)</f>
        <v>141.72064205821437</v>
      </c>
      <c r="G62" s="180">
        <f>F62*'Enter Information'!D273</f>
        <v>68.128879577641626</v>
      </c>
      <c r="H62" s="33">
        <f>F62*'Enter Information'!E273</f>
        <v>73.59176248057274</v>
      </c>
      <c r="I62" s="34">
        <f t="shared" si="8"/>
        <v>65.660246144711323</v>
      </c>
      <c r="J62" s="34">
        <f t="shared" si="0"/>
        <v>70.657556186943566</v>
      </c>
      <c r="K62" s="35">
        <v>0</v>
      </c>
      <c r="L62" s="35">
        <v>0</v>
      </c>
      <c r="M62" s="35">
        <f>(G62+I62)/2*'Enter Information'!C482</f>
        <v>0.28831556593167057</v>
      </c>
      <c r="N62" s="35">
        <f>(H62+J62)/2*'Enter Information'!D482</f>
        <v>0.20267029272786044</v>
      </c>
      <c r="O62" s="36">
        <f>'Enter Information'!O$605/5</f>
        <v>52.4</v>
      </c>
      <c r="P62" s="36">
        <f>'Enter Information'!P$605/5</f>
        <v>188.4</v>
      </c>
      <c r="Q62" s="36">
        <f>'Enter Information'!Q$605/5</f>
        <v>1366.6</v>
      </c>
      <c r="R62" s="37">
        <f t="shared" si="12"/>
        <v>0</v>
      </c>
      <c r="S62" s="287">
        <f>(I62-M62+R62*'Enter Information'!D273)*'Enter Information'!C$785</f>
        <v>65.102046428809189</v>
      </c>
      <c r="T62" s="287">
        <f>(J62-N62+R62*'Enter Information'!E273)*'Enter Information'!C$785</f>
        <v>70.164017063779198</v>
      </c>
      <c r="U62" s="38">
        <f t="shared" si="2"/>
        <v>135.26606349258839</v>
      </c>
      <c r="AL62" s="87">
        <v>57</v>
      </c>
      <c r="AM62" s="40">
        <f t="shared" si="4"/>
        <v>135.26606349258839</v>
      </c>
      <c r="AN62" s="40">
        <f t="shared" si="5"/>
        <v>135.26606349258839</v>
      </c>
      <c r="AO62" s="40">
        <f t="shared" si="6"/>
        <v>135.26606349258839</v>
      </c>
      <c r="AP62" s="86">
        <f t="shared" si="7"/>
        <v>174.75448721571999</v>
      </c>
      <c r="AQ62" s="86">
        <f>INDEX($AM$6:$AP$106,'1'!AL62,'Enter Information'!$B$86)</f>
        <v>135.26606349258839</v>
      </c>
    </row>
    <row r="63" spans="4:43" x14ac:dyDescent="0.4">
      <c r="D63" s="31">
        <v>57</v>
      </c>
      <c r="E63" s="33">
        <f>B17/5</f>
        <v>142.41054313099042</v>
      </c>
      <c r="F63" s="181">
        <f>E63*B$17/SUM(E$61:E$65)</f>
        <v>147.12348178477387</v>
      </c>
      <c r="G63" s="180">
        <f>F63*'Enter Information'!D274</f>
        <v>71.417610636882671</v>
      </c>
      <c r="H63" s="33">
        <f>F63*'Enter Information'!E274</f>
        <v>75.705871147891202</v>
      </c>
      <c r="I63" s="34">
        <f t="shared" si="8"/>
        <v>68.128879577641626</v>
      </c>
      <c r="J63" s="34">
        <f t="shared" si="0"/>
        <v>73.59176248057274</v>
      </c>
      <c r="K63" s="35">
        <v>0</v>
      </c>
      <c r="L63" s="35">
        <v>0</v>
      </c>
      <c r="M63" s="35">
        <f>(G63+I63)/2*'Enter Information'!C483</f>
        <v>0.32793425200413207</v>
      </c>
      <c r="N63" s="35">
        <f>(H63+J63)/2*'Enter Information'!D483</f>
        <v>0.22618591494712287</v>
      </c>
      <c r="O63" s="36">
        <f>'Enter Information'!O$605/5</f>
        <v>52.4</v>
      </c>
      <c r="P63" s="36">
        <f>'Enter Information'!P$605/5</f>
        <v>188.4</v>
      </c>
      <c r="Q63" s="36">
        <f>'Enter Information'!Q$605/5</f>
        <v>1366.6</v>
      </c>
      <c r="R63" s="37">
        <f t="shared" si="12"/>
        <v>0</v>
      </c>
      <c r="S63" s="287">
        <f>(I63-M63+R63*'Enter Information'!D274)*'Enter Information'!C$785</f>
        <v>67.521033131911608</v>
      </c>
      <c r="T63" s="287">
        <f>(J63-N63+R63*'Enter Information'!E274)*'Enter Information'!C$785</f>
        <v>73.062691120860521</v>
      </c>
      <c r="U63" s="38">
        <f t="shared" si="2"/>
        <v>140.58372425277213</v>
      </c>
      <c r="AL63" s="87">
        <v>58</v>
      </c>
      <c r="AM63" s="40">
        <f t="shared" si="4"/>
        <v>140.58372425277213</v>
      </c>
      <c r="AN63" s="40">
        <f t="shared" si="5"/>
        <v>140.58372425277213</v>
      </c>
      <c r="AO63" s="40">
        <f t="shared" si="6"/>
        <v>140.58372425277213</v>
      </c>
      <c r="AP63" s="86">
        <f t="shared" si="7"/>
        <v>181.62454061521132</v>
      </c>
      <c r="AQ63" s="86">
        <f>INDEX($AM$6:$AP$106,'1'!AL63,'Enter Information'!$B$86)</f>
        <v>140.58372425277213</v>
      </c>
    </row>
    <row r="64" spans="4:43" x14ac:dyDescent="0.4">
      <c r="D64" s="31">
        <v>58</v>
      </c>
      <c r="E64" s="33">
        <f>E63+(E68-E63)*1/5</f>
        <v>140.03703407880724</v>
      </c>
      <c r="F64" s="181">
        <f>E64*B$17/SUM(E$61:E$65)</f>
        <v>144.67142375502763</v>
      </c>
      <c r="G64" s="180">
        <f>F64*'Enter Information'!D275</f>
        <v>69.168509306242882</v>
      </c>
      <c r="H64" s="33">
        <f>F64*'Enter Information'!E275</f>
        <v>75.50291444878475</v>
      </c>
      <c r="I64" s="34">
        <f t="shared" si="8"/>
        <v>71.417610636882671</v>
      </c>
      <c r="J64" s="34">
        <f t="shared" si="0"/>
        <v>75.705871147891202</v>
      </c>
      <c r="K64" s="35">
        <v>0</v>
      </c>
      <c r="L64" s="35">
        <v>0</v>
      </c>
      <c r="M64" s="35">
        <f>(G64+I64)/2*'Enter Information'!C484</f>
        <v>0.36060339765411703</v>
      </c>
      <c r="N64" s="35">
        <f>(H64+J64)/2*'Enter Information'!D484</f>
        <v>0.24798240837854857</v>
      </c>
      <c r="O64" s="36">
        <f>'Enter Information'!O$605/5</f>
        <v>52.4</v>
      </c>
      <c r="P64" s="36">
        <f>'Enter Information'!P$605/5</f>
        <v>188.4</v>
      </c>
      <c r="Q64" s="36">
        <f>'Enter Information'!Q$605/5</f>
        <v>1366.6</v>
      </c>
      <c r="R64" s="37">
        <f t="shared" si="12"/>
        <v>0</v>
      </c>
      <c r="S64" s="287">
        <f>(I64-M64+R64*'Enter Information'!D275)*'Enter Information'!C$785</f>
        <v>70.763652586422424</v>
      </c>
      <c r="T64" s="287">
        <f>(J64-N64+R64*'Enter Information'!E275)*'Enter Information'!C$785</f>
        <v>75.1463653076555</v>
      </c>
      <c r="U64" s="38">
        <f t="shared" si="2"/>
        <v>145.91001789407792</v>
      </c>
      <c r="AL64" s="87">
        <v>59</v>
      </c>
      <c r="AM64" s="40">
        <f t="shared" si="4"/>
        <v>145.91001789407792</v>
      </c>
      <c r="AN64" s="40">
        <f t="shared" si="5"/>
        <v>145.91001789407792</v>
      </c>
      <c r="AO64" s="40">
        <f t="shared" si="6"/>
        <v>145.91001789407792</v>
      </c>
      <c r="AP64" s="86">
        <f t="shared" si="7"/>
        <v>188.50574710569032</v>
      </c>
      <c r="AQ64" s="86">
        <f>INDEX($AM$6:$AP$106,'1'!AL64,'Enter Information'!$B$86)</f>
        <v>145.91001789407792</v>
      </c>
    </row>
    <row r="65" spans="4:43" x14ac:dyDescent="0.4">
      <c r="D65" s="31">
        <v>59</v>
      </c>
      <c r="E65" s="33">
        <f>E63+(E68-E63)*2/5</f>
        <v>137.66352502662406</v>
      </c>
      <c r="F65" s="181">
        <f>E65*B$17/SUM(E$61:E$65)</f>
        <v>142.21936572528139</v>
      </c>
      <c r="G65" s="180">
        <f>F65*'Enter Information'!D276</f>
        <v>68.372734552861047</v>
      </c>
      <c r="H65" s="33">
        <f>F65*'Enter Information'!E276</f>
        <v>73.846631172420345</v>
      </c>
      <c r="I65" s="34">
        <f t="shared" si="8"/>
        <v>69.168509306242882</v>
      </c>
      <c r="J65" s="34">
        <f t="shared" si="0"/>
        <v>75.50291444878475</v>
      </c>
      <c r="K65" s="35">
        <v>0</v>
      </c>
      <c r="L65" s="35">
        <v>0</v>
      </c>
      <c r="M65" s="35">
        <f>(G65+I65)/2*'Enter Information'!C485</f>
        <v>0.38511548280549102</v>
      </c>
      <c r="N65" s="35">
        <f>(H65+J65)/2*'Enter Information'!D485</f>
        <v>0.26434869574953301</v>
      </c>
      <c r="O65" s="36">
        <f>'Enter Information'!O$605/5</f>
        <v>52.4</v>
      </c>
      <c r="P65" s="36">
        <f>'Enter Information'!P$605/5</f>
        <v>188.4</v>
      </c>
      <c r="Q65" s="36">
        <f>'Enter Information'!Q$605/5</f>
        <v>1366.6</v>
      </c>
      <c r="R65" s="37">
        <f t="shared" si="12"/>
        <v>0</v>
      </c>
      <c r="S65" s="287">
        <f>(I65-M65+R65*'Enter Information'!D276)*'Enter Information'!C$785</f>
        <v>68.499425649180239</v>
      </c>
      <c r="T65" s="287">
        <f>(J65-N65+R65*'Enter Information'!E276)*'Enter Information'!C$785</f>
        <v>74.927947783159226</v>
      </c>
      <c r="U65" s="38">
        <f t="shared" si="2"/>
        <v>143.42737343233946</v>
      </c>
      <c r="AL65" s="87">
        <v>60</v>
      </c>
      <c r="AM65" s="40">
        <f t="shared" si="4"/>
        <v>143.42737343233946</v>
      </c>
      <c r="AN65" s="40">
        <f t="shared" si="5"/>
        <v>143.42737343233946</v>
      </c>
      <c r="AO65" s="40">
        <f t="shared" si="6"/>
        <v>143.42737343233946</v>
      </c>
      <c r="AP65" s="86">
        <f t="shared" si="7"/>
        <v>185.29834054230037</v>
      </c>
      <c r="AQ65" s="86">
        <f>INDEX($AM$6:$AP$106,'1'!AL65,'Enter Information'!$B$86)</f>
        <v>143.42737343233946</v>
      </c>
    </row>
    <row r="66" spans="4:43" x14ac:dyDescent="0.4">
      <c r="D66" s="31">
        <v>60</v>
      </c>
      <c r="E66" s="33">
        <f>E63+(E68-E63)*3/5</f>
        <v>135.29001597444091</v>
      </c>
      <c r="F66" s="181">
        <f>E66*B$18/SUM(E$66:E$70)</f>
        <v>133.48823334865628</v>
      </c>
      <c r="G66" s="180">
        <f>F66*'Enter Information'!D277</f>
        <v>64.642628597989088</v>
      </c>
      <c r="H66" s="33">
        <f>F66*'Enter Information'!E277</f>
        <v>68.845604750667192</v>
      </c>
      <c r="I66" s="34">
        <f t="shared" si="8"/>
        <v>68.372734552861047</v>
      </c>
      <c r="J66" s="34">
        <f t="shared" si="0"/>
        <v>73.846631172420345</v>
      </c>
      <c r="K66" s="35">
        <v>0</v>
      </c>
      <c r="L66" s="35">
        <v>0</v>
      </c>
      <c r="M66" s="35">
        <f>(G66+I66)/2*'Enter Information'!C486</f>
        <v>0.40769208805735568</v>
      </c>
      <c r="N66" s="35">
        <f>(H66+J66)/2*'Enter Information'!D486</f>
        <v>0.27325563179271262</v>
      </c>
      <c r="O66" s="36">
        <f>'Enter Information'!O$606/5</f>
        <v>42.8</v>
      </c>
      <c r="P66" s="36">
        <f>'Enter Information'!P$606/5</f>
        <v>169</v>
      </c>
      <c r="Q66" s="36">
        <f>'Enter Information'!Q$606/5</f>
        <v>1223.8</v>
      </c>
      <c r="R66" s="37">
        <f t="shared" si="12"/>
        <v>0</v>
      </c>
      <c r="S66" s="287">
        <f>(I66-M66+R66*'Enter Information'!D277)*'Enter Information'!C$786</f>
        <v>67.607298622036751</v>
      </c>
      <c r="T66" s="287">
        <f>(J66-N66+R66*'Enter Information'!E277)*'Enter Information'!C$786</f>
        <v>73.186111424595197</v>
      </c>
      <c r="U66" s="38">
        <f t="shared" si="2"/>
        <v>140.79341004663195</v>
      </c>
      <c r="AL66" s="87">
        <v>61</v>
      </c>
      <c r="AM66" s="40">
        <f t="shared" si="4"/>
        <v>140.79341004663195</v>
      </c>
      <c r="AN66" s="40">
        <f t="shared" si="5"/>
        <v>140.79341004663195</v>
      </c>
      <c r="AO66" s="40">
        <f t="shared" si="6"/>
        <v>140.79341004663195</v>
      </c>
      <c r="AP66" s="86">
        <f t="shared" si="7"/>
        <v>181.89544029570953</v>
      </c>
      <c r="AQ66" s="86">
        <f>INDEX($AM$6:$AP$106,'1'!AL66,'Enter Information'!$B$86)</f>
        <v>140.79341004663195</v>
      </c>
    </row>
    <row r="67" spans="4:43" x14ac:dyDescent="0.4">
      <c r="D67" s="31">
        <v>61</v>
      </c>
      <c r="E67" s="33">
        <f>E63+(E68-E63)*4/5</f>
        <v>132.91650692225772</v>
      </c>
      <c r="F67" s="181">
        <f>E67*B$18/SUM(E$66:E$70)</f>
        <v>131.14633451797809</v>
      </c>
      <c r="G67" s="180">
        <f>F67*'Enter Information'!D278</f>
        <v>62.829196624351432</v>
      </c>
      <c r="H67" s="33">
        <f>F67*'Enter Information'!E278</f>
        <v>68.317137893626651</v>
      </c>
      <c r="I67" s="34">
        <f t="shared" si="8"/>
        <v>64.642628597989088</v>
      </c>
      <c r="J67" s="34">
        <f t="shared" si="0"/>
        <v>68.845604750667192</v>
      </c>
      <c r="K67" s="35">
        <v>0</v>
      </c>
      <c r="L67" s="35">
        <v>0</v>
      </c>
      <c r="M67" s="35">
        <f>(G67+I67)/2*'Enter Information'!C487</f>
        <v>0.42575589624261739</v>
      </c>
      <c r="N67" s="35">
        <f>(H67+J67)/2*'Enter Information'!D487</f>
        <v>0.2832410635604668</v>
      </c>
      <c r="O67" s="36">
        <f>'Enter Information'!O$606/5</f>
        <v>42.8</v>
      </c>
      <c r="P67" s="36">
        <f>'Enter Information'!P$606/5</f>
        <v>169</v>
      </c>
      <c r="Q67" s="36">
        <f>'Enter Information'!Q$606/5</f>
        <v>1223.8</v>
      </c>
      <c r="R67" s="37">
        <f t="shared" si="12"/>
        <v>0</v>
      </c>
      <c r="S67" s="287">
        <f>(I67-M67+R67*'Enter Information'!D278)*'Enter Information'!C$786</f>
        <v>63.878857893285264</v>
      </c>
      <c r="T67" s="287">
        <f>(J67-N67+R67*'Enter Information'!E278)*'Enter Information'!C$786</f>
        <v>68.20147575759043</v>
      </c>
      <c r="U67" s="38">
        <f t="shared" si="2"/>
        <v>132.0803336508757</v>
      </c>
      <c r="AL67" s="87">
        <v>62</v>
      </c>
      <c r="AM67" s="40">
        <f t="shared" si="4"/>
        <v>132.0803336508757</v>
      </c>
      <c r="AN67" s="40">
        <f t="shared" si="5"/>
        <v>132.0803336508757</v>
      </c>
      <c r="AO67" s="40">
        <f t="shared" si="6"/>
        <v>132.0803336508757</v>
      </c>
      <c r="AP67" s="86">
        <f t="shared" si="7"/>
        <v>170.63874250842449</v>
      </c>
      <c r="AQ67" s="86">
        <f>INDEX($AM$6:$AP$106,'1'!AL67,'Enter Information'!$B$86)</f>
        <v>132.0803336508757</v>
      </c>
    </row>
    <row r="68" spans="4:43" x14ac:dyDescent="0.4">
      <c r="D68" s="31">
        <v>62</v>
      </c>
      <c r="E68" s="33">
        <f>B18/5</f>
        <v>130.54299787007454</v>
      </c>
      <c r="F68" s="181">
        <f>E68*B$18/SUM(E$66:E$70)</f>
        <v>128.8044356872999</v>
      </c>
      <c r="G68" s="180">
        <f>F68*'Enter Information'!D279</f>
        <v>61.593271553376972</v>
      </c>
      <c r="H68" s="33">
        <f>F68*'Enter Information'!E279</f>
        <v>67.211164133922921</v>
      </c>
      <c r="I68" s="34">
        <f t="shared" si="8"/>
        <v>62.829196624351432</v>
      </c>
      <c r="J68" s="34">
        <f t="shared" si="0"/>
        <v>68.317137893626651</v>
      </c>
      <c r="K68" s="35">
        <v>0</v>
      </c>
      <c r="L68" s="35">
        <v>0</v>
      </c>
      <c r="M68" s="35">
        <f>(G68+I68)/2*'Enter Information'!C488</f>
        <v>0.45165355948515412</v>
      </c>
      <c r="N68" s="35">
        <f>(H68+J68)/2*'Enter Information'!D488</f>
        <v>0.30155047201129775</v>
      </c>
      <c r="O68" s="36">
        <f>'Enter Information'!O$606/5</f>
        <v>42.8</v>
      </c>
      <c r="P68" s="36">
        <f>'Enter Information'!P$606/5</f>
        <v>169</v>
      </c>
      <c r="Q68" s="36">
        <f>'Enter Information'!Q$606/5</f>
        <v>1223.8</v>
      </c>
      <c r="R68" s="37">
        <f t="shared" si="12"/>
        <v>0</v>
      </c>
      <c r="S68" s="287">
        <f>(I68-M68+R68*'Enter Information'!D279)*'Enter Information'!C$786</f>
        <v>62.04920983429497</v>
      </c>
      <c r="T68" s="287">
        <f>(J68-N68+R68*'Enter Information'!E279)*'Enter Information'!C$786</f>
        <v>67.657577528149019</v>
      </c>
      <c r="U68" s="38">
        <f t="shared" si="2"/>
        <v>129.706787362444</v>
      </c>
      <c r="AL68" s="87">
        <v>63</v>
      </c>
      <c r="AM68" s="40">
        <f t="shared" si="4"/>
        <v>129.706787362444</v>
      </c>
      <c r="AN68" s="40">
        <f t="shared" si="5"/>
        <v>129.706787362444</v>
      </c>
      <c r="AO68" s="40">
        <f t="shared" si="6"/>
        <v>129.706787362444</v>
      </c>
      <c r="AP68" s="86">
        <f t="shared" si="7"/>
        <v>167.57228331084178</v>
      </c>
      <c r="AQ68" s="86">
        <f>INDEX($AM$6:$AP$106,'1'!AL68,'Enter Information'!$B$86)</f>
        <v>129.706787362444</v>
      </c>
    </row>
    <row r="69" spans="4:43" x14ac:dyDescent="0.4">
      <c r="D69" s="31">
        <v>63</v>
      </c>
      <c r="E69" s="33">
        <f>E68+(E73-E68)*1/5</f>
        <v>131.10620340788071</v>
      </c>
      <c r="F69" s="181">
        <f>E69*B$18/SUM(E$66:E$70)</f>
        <v>129.36014049457947</v>
      </c>
      <c r="G69" s="180">
        <f>F69*'Enter Information'!D280</f>
        <v>62.179637424109821</v>
      </c>
      <c r="H69" s="33">
        <f>F69*'Enter Information'!E280</f>
        <v>67.180503070469655</v>
      </c>
      <c r="I69" s="34">
        <f t="shared" si="8"/>
        <v>61.593271553376972</v>
      </c>
      <c r="J69" s="34">
        <f t="shared" si="0"/>
        <v>67.211164133922921</v>
      </c>
      <c r="K69" s="35">
        <v>0</v>
      </c>
      <c r="L69" s="35">
        <v>0</v>
      </c>
      <c r="M69" s="35">
        <f>(G69+I69)/2*'Enter Information'!C489</f>
        <v>0.48828412591618536</v>
      </c>
      <c r="N69" s="35">
        <f>(H69+J69)/2*'Enter Information'!D489</f>
        <v>0.32388391796258609</v>
      </c>
      <c r="O69" s="36">
        <f>'Enter Information'!O$606/5</f>
        <v>42.8</v>
      </c>
      <c r="P69" s="36">
        <f>'Enter Information'!P$606/5</f>
        <v>169</v>
      </c>
      <c r="Q69" s="36">
        <f>'Enter Information'!Q$606/5</f>
        <v>1223.8</v>
      </c>
      <c r="R69" s="37">
        <f t="shared" si="12"/>
        <v>0</v>
      </c>
      <c r="S69" s="287">
        <f>(I69-M69+R69*'Enter Information'!D280)*'Enter Information'!C$786</f>
        <v>60.783352477760786</v>
      </c>
      <c r="T69" s="287">
        <f>(J69-N69+R69*'Enter Information'!E280)*'Enter Information'!C$786</f>
        <v>66.535209330856745</v>
      </c>
      <c r="U69" s="38">
        <f t="shared" si="2"/>
        <v>127.31856180861753</v>
      </c>
      <c r="AL69" s="87">
        <v>64</v>
      </c>
      <c r="AM69" s="40">
        <f t="shared" si="4"/>
        <v>127.31856180861753</v>
      </c>
      <c r="AN69" s="40">
        <f t="shared" si="5"/>
        <v>127.31856180861753</v>
      </c>
      <c r="AO69" s="40">
        <f t="shared" si="6"/>
        <v>127.31856180861753</v>
      </c>
      <c r="AP69" s="86">
        <f t="shared" si="7"/>
        <v>164.48685950801712</v>
      </c>
      <c r="AQ69" s="86">
        <f>INDEX($AM$6:$AP$106,'1'!AL69,'Enter Information'!$B$86)</f>
        <v>127.31856180861753</v>
      </c>
    </row>
    <row r="70" spans="4:43" x14ac:dyDescent="0.4">
      <c r="D70" s="31">
        <v>64</v>
      </c>
      <c r="E70" s="33">
        <f>E68+(E73-E68)*2/5</f>
        <v>131.66940894568688</v>
      </c>
      <c r="F70" s="181">
        <f>E70*B$18/SUM(E$66:E$70)</f>
        <v>129.91584530185901</v>
      </c>
      <c r="G70" s="180">
        <f>F70*'Enter Information'!D281</f>
        <v>62.698170266086024</v>
      </c>
      <c r="H70" s="33">
        <f>F70*'Enter Information'!E281</f>
        <v>67.217675035772984</v>
      </c>
      <c r="I70" s="34">
        <f t="shared" si="8"/>
        <v>62.179637424109821</v>
      </c>
      <c r="J70" s="34">
        <f t="shared" si="0"/>
        <v>67.180503070469655</v>
      </c>
      <c r="K70" s="35">
        <v>0</v>
      </c>
      <c r="L70" s="35">
        <v>0</v>
      </c>
      <c r="M70" s="35">
        <f>(G70+I70)/2*'Enter Information'!C490</f>
        <v>0.53697457306784213</v>
      </c>
      <c r="N70" s="35">
        <f>(H70+J70)/2*'Enter Information'!D490</f>
        <v>0.35077924485729334</v>
      </c>
      <c r="O70" s="36">
        <f>'Enter Information'!O$606/5</f>
        <v>42.8</v>
      </c>
      <c r="P70" s="36">
        <f>'Enter Information'!P$606/5</f>
        <v>169</v>
      </c>
      <c r="Q70" s="36">
        <f>'Enter Information'!Q$606/5</f>
        <v>1223.8</v>
      </c>
      <c r="R70" s="37">
        <f t="shared" ref="R70:R101" si="13">O$3/O$5*O70+P$3/P$5*P70+Q$3/Q$5*Q70</f>
        <v>0</v>
      </c>
      <c r="S70" s="287">
        <f>(I70-M70+R70*'Enter Information'!D281)*'Enter Information'!C$786</f>
        <v>61.318197768891274</v>
      </c>
      <c r="T70" s="287">
        <f>(J70-N70+R70*'Enter Information'!E281)*'Enter Information'!C$786</f>
        <v>66.477955896903879</v>
      </c>
      <c r="U70" s="38">
        <f t="shared" si="2"/>
        <v>127.79615366579515</v>
      </c>
      <c r="AL70" s="87">
        <v>65</v>
      </c>
      <c r="AM70" s="40">
        <f t="shared" si="4"/>
        <v>127.79615366579515</v>
      </c>
      <c r="AN70" s="40">
        <f t="shared" si="5"/>
        <v>127.79615366579515</v>
      </c>
      <c r="AO70" s="40">
        <f t="shared" si="6"/>
        <v>127.79615366579515</v>
      </c>
      <c r="AP70" s="86">
        <f t="shared" si="7"/>
        <v>165.10387546859505</v>
      </c>
      <c r="AQ70" s="86">
        <f>INDEX($AM$6:$AP$106,'1'!AL70,'Enter Information'!$B$86)</f>
        <v>127.79615366579515</v>
      </c>
    </row>
    <row r="71" spans="4:43" x14ac:dyDescent="0.4">
      <c r="D71" s="31">
        <v>65</v>
      </c>
      <c r="E71" s="33">
        <f>E68+(E73-E68)*3/5</f>
        <v>132.23261448349308</v>
      </c>
      <c r="F71" s="181">
        <f>E71*B$19/SUM(E$71:E$75)</f>
        <v>137.37969067719055</v>
      </c>
      <c r="G71" s="180">
        <f>F71*'Enter Information'!D282</f>
        <v>65.992237959226429</v>
      </c>
      <c r="H71" s="33">
        <f>F71*'Enter Information'!E282</f>
        <v>71.387452717964109</v>
      </c>
      <c r="I71" s="34">
        <f t="shared" si="8"/>
        <v>62.698170266086024</v>
      </c>
      <c r="J71" s="34">
        <f t="shared" si="8"/>
        <v>67.217675035772984</v>
      </c>
      <c r="K71" s="35">
        <v>0</v>
      </c>
      <c r="L71" s="35">
        <v>0</v>
      </c>
      <c r="M71" s="35">
        <f>(G71+I71)/2*'Enter Information'!C491</f>
        <v>0.60291456253558895</v>
      </c>
      <c r="N71" s="35">
        <f>(H71+J71)/2*'Enter Information'!D491</f>
        <v>0.39571763973691937</v>
      </c>
      <c r="O71" s="36">
        <f>'Enter Information'!O$607/5</f>
        <v>31.4</v>
      </c>
      <c r="P71" s="36">
        <f>'Enter Information'!P$607/5</f>
        <v>136.4</v>
      </c>
      <c r="Q71" s="36">
        <f>'Enter Information'!Q$607/5</f>
        <v>1086.5999999999999</v>
      </c>
      <c r="R71" s="37">
        <f t="shared" si="13"/>
        <v>0</v>
      </c>
      <c r="S71" s="287">
        <f>(I71-M71+R71*'Enter Information'!D282)*'Enter Information'!C$787</f>
        <v>61.770971952388912</v>
      </c>
      <c r="T71" s="287">
        <f>(J71-N71+R71*'Enter Information'!E282)*'Enter Information'!C$787</f>
        <v>66.472989109186685</v>
      </c>
      <c r="U71" s="38">
        <f t="shared" ref="U71:U106" si="14">SUM(S71:T71)</f>
        <v>128.24396106157559</v>
      </c>
      <c r="AL71" s="87">
        <v>66</v>
      </c>
      <c r="AM71" s="40">
        <f t="shared" ref="AM71:AM106" si="15">U71</f>
        <v>128.24396106157559</v>
      </c>
      <c r="AN71" s="40">
        <f t="shared" ref="AN71:AN106" si="16">U71</f>
        <v>128.24396106157559</v>
      </c>
      <c r="AO71" s="40">
        <f t="shared" ref="AO71:AO106" si="17">U71</f>
        <v>128.24396106157559</v>
      </c>
      <c r="AP71" s="86">
        <f t="shared" ref="AP71:AP106" si="18">U71*Z$26/AK$25</f>
        <v>165.68241194552377</v>
      </c>
      <c r="AQ71" s="86">
        <f>INDEX($AM$6:$AP$106,'1'!AL71,'Enter Information'!$B$86)</f>
        <v>128.24396106157559</v>
      </c>
    </row>
    <row r="72" spans="4:43" x14ac:dyDescent="0.4">
      <c r="D72" s="31">
        <v>66</v>
      </c>
      <c r="E72" s="33">
        <f>E68+(E73-E68)*4/5</f>
        <v>132.79582002129925</v>
      </c>
      <c r="F72" s="181">
        <f>E72*B$19/SUM(E$71:E$75)</f>
        <v>137.96481865695344</v>
      </c>
      <c r="G72" s="180">
        <f>F72*'Enter Information'!D283</f>
        <v>66.077495290031706</v>
      </c>
      <c r="H72" s="33">
        <f>F72*'Enter Information'!E283</f>
        <v>71.887323366921734</v>
      </c>
      <c r="I72" s="34">
        <f t="shared" ref="I72:J106" si="19">G71</f>
        <v>65.992237959226429</v>
      </c>
      <c r="J72" s="34">
        <f t="shared" si="19"/>
        <v>71.387452717964109</v>
      </c>
      <c r="K72" s="35">
        <v>0</v>
      </c>
      <c r="L72" s="35">
        <v>0</v>
      </c>
      <c r="M72" s="35">
        <f>(G72+I72)/2*'Enter Information'!C492</f>
        <v>0.67553668556995539</v>
      </c>
      <c r="N72" s="35">
        <f>(H72+J72)/2*'Enter Information'!D492</f>
        <v>0.45059917078696593</v>
      </c>
      <c r="O72" s="36">
        <f>'Enter Information'!O$607/5</f>
        <v>31.4</v>
      </c>
      <c r="P72" s="36">
        <f>'Enter Information'!P$607/5</f>
        <v>136.4</v>
      </c>
      <c r="Q72" s="36">
        <f>'Enter Information'!Q$607/5</f>
        <v>1086.5999999999999</v>
      </c>
      <c r="R72" s="37">
        <f t="shared" si="13"/>
        <v>0</v>
      </c>
      <c r="S72" s="287">
        <f>(I72-M72+R72*'Enter Information'!D283)*'Enter Information'!C$787</f>
        <v>64.975593975481573</v>
      </c>
      <c r="T72" s="287">
        <f>(J72-N72+R72*'Enter Information'!E283)*'Enter Information'!C$787</f>
        <v>70.566395793146839</v>
      </c>
      <c r="U72" s="38">
        <f t="shared" si="14"/>
        <v>135.54198976862841</v>
      </c>
      <c r="AL72" s="87">
        <v>67</v>
      </c>
      <c r="AM72" s="40">
        <f t="shared" si="15"/>
        <v>135.54198976862841</v>
      </c>
      <c r="AN72" s="40">
        <f t="shared" si="16"/>
        <v>135.54198976862841</v>
      </c>
      <c r="AO72" s="40">
        <f t="shared" si="17"/>
        <v>135.54198976862841</v>
      </c>
      <c r="AP72" s="86">
        <f t="shared" si="18"/>
        <v>175.11096506118758</v>
      </c>
      <c r="AQ72" s="86">
        <f>INDEX($AM$6:$AP$106,'1'!AL72,'Enter Information'!$B$86)</f>
        <v>135.54198976862841</v>
      </c>
    </row>
    <row r="73" spans="4:43" x14ac:dyDescent="0.4">
      <c r="D73" s="31">
        <v>67</v>
      </c>
      <c r="E73" s="33">
        <f>B19/5</f>
        <v>133.35902555910542</v>
      </c>
      <c r="F73" s="181">
        <f>E73*B$19/SUM(E$71:E$75)</f>
        <v>138.54994663671636</v>
      </c>
      <c r="G73" s="180">
        <f>F73*'Enter Information'!D284</f>
        <v>66.749342834063327</v>
      </c>
      <c r="H73" s="33">
        <f>F73*'Enter Information'!E284</f>
        <v>71.800603802653029</v>
      </c>
      <c r="I73" s="34">
        <f t="shared" si="19"/>
        <v>66.077495290031706</v>
      </c>
      <c r="J73" s="34">
        <f t="shared" si="19"/>
        <v>71.887323366921734</v>
      </c>
      <c r="K73" s="35">
        <v>0</v>
      </c>
      <c r="L73" s="35">
        <v>0</v>
      </c>
      <c r="M73" s="35">
        <f>(G73+I73)/2*'Enter Information'!C493</f>
        <v>0.74648683025741414</v>
      </c>
      <c r="N73" s="35">
        <f>(H73+J73)/2*'Enter Information'!D493</f>
        <v>0.50075242618596805</v>
      </c>
      <c r="O73" s="36">
        <f>'Enter Information'!O$607/5</f>
        <v>31.4</v>
      </c>
      <c r="P73" s="36">
        <f>'Enter Information'!P$607/5</f>
        <v>136.4</v>
      </c>
      <c r="Q73" s="36">
        <f>'Enter Information'!Q$607/5</f>
        <v>1086.5999999999999</v>
      </c>
      <c r="R73" s="37">
        <f t="shared" si="13"/>
        <v>0</v>
      </c>
      <c r="S73" s="287">
        <f>(I73-M73+R73*'Enter Information'!D284)*'Enter Information'!C$787</f>
        <v>64.989826444329438</v>
      </c>
      <c r="T73" s="287">
        <f>(J73-N73+R73*'Enter Information'!E284)*'Enter Information'!C$787</f>
        <v>71.01376460078383</v>
      </c>
      <c r="U73" s="38">
        <f t="shared" si="14"/>
        <v>136.00359104511327</v>
      </c>
      <c r="AL73" s="87">
        <v>68</v>
      </c>
      <c r="AM73" s="40">
        <f t="shared" si="15"/>
        <v>136.00359104511327</v>
      </c>
      <c r="AN73" s="40">
        <f t="shared" si="16"/>
        <v>136.00359104511327</v>
      </c>
      <c r="AO73" s="40">
        <f t="shared" si="17"/>
        <v>136.00359104511327</v>
      </c>
      <c r="AP73" s="86">
        <f t="shared" si="18"/>
        <v>175.70732228699427</v>
      </c>
      <c r="AQ73" s="86">
        <f>INDEX($AM$6:$AP$106,'1'!AL73,'Enter Information'!$B$86)</f>
        <v>136.00359104511327</v>
      </c>
    </row>
    <row r="74" spans="4:43" x14ac:dyDescent="0.4">
      <c r="D74" s="31">
        <v>68</v>
      </c>
      <c r="E74" s="33">
        <f>E73+(E78-E73)*1/5</f>
        <v>125.59483493077741</v>
      </c>
      <c r="F74" s="181">
        <f>E74*B$19/SUM(E$71:E$75)</f>
        <v>130.48353948712773</v>
      </c>
      <c r="G74" s="180">
        <f>F74*'Enter Information'!D285</f>
        <v>62.315651729571222</v>
      </c>
      <c r="H74" s="33">
        <f>F74*'Enter Information'!E285</f>
        <v>68.1678877575565</v>
      </c>
      <c r="I74" s="34">
        <f t="shared" si="19"/>
        <v>66.749342834063327</v>
      </c>
      <c r="J74" s="34">
        <f t="shared" si="19"/>
        <v>71.800603802653029</v>
      </c>
      <c r="K74" s="35">
        <v>0</v>
      </c>
      <c r="L74" s="35">
        <v>0</v>
      </c>
      <c r="M74" s="35">
        <f>(G74+I74)/2*'Enter Information'!C494</f>
        <v>0.79955764132171603</v>
      </c>
      <c r="N74" s="35">
        <f>(H74+J74)/2*'Enter Information'!D494</f>
        <v>0.54027837742240881</v>
      </c>
      <c r="O74" s="36">
        <f>'Enter Information'!O$607/5</f>
        <v>31.4</v>
      </c>
      <c r="P74" s="36">
        <f>'Enter Information'!P$607/5</f>
        <v>136.4</v>
      </c>
      <c r="Q74" s="36">
        <f>'Enter Information'!Q$607/5</f>
        <v>1086.5999999999999</v>
      </c>
      <c r="R74" s="37">
        <f t="shared" si="13"/>
        <v>0</v>
      </c>
      <c r="S74" s="287">
        <f>(I74-M74+R74*'Enter Information'!D285)*'Enter Information'!C$787</f>
        <v>65.605371702720731</v>
      </c>
      <c r="T74" s="287">
        <f>(J74-N74+R74*'Enter Information'!E285)*'Enter Information'!C$787</f>
        <v>70.888178384751271</v>
      </c>
      <c r="U74" s="38">
        <f t="shared" si="14"/>
        <v>136.49355008747199</v>
      </c>
      <c r="AL74" s="87">
        <v>69</v>
      </c>
      <c r="AM74" s="40">
        <f t="shared" si="15"/>
        <v>136.49355008747199</v>
      </c>
      <c r="AN74" s="40">
        <f t="shared" si="16"/>
        <v>136.49355008747199</v>
      </c>
      <c r="AO74" s="40">
        <f t="shared" si="17"/>
        <v>136.49355008747199</v>
      </c>
      <c r="AP74" s="86">
        <f t="shared" si="18"/>
        <v>176.34031580357424</v>
      </c>
      <c r="AQ74" s="86">
        <f>INDEX($AM$6:$AP$106,'1'!AL74,'Enter Information'!$B$86)</f>
        <v>136.49355008747199</v>
      </c>
    </row>
    <row r="75" spans="4:43" x14ac:dyDescent="0.4">
      <c r="D75" s="31">
        <v>69</v>
      </c>
      <c r="E75" s="33">
        <f>E73+(E78-E73)*2/5</f>
        <v>117.8306443024494</v>
      </c>
      <c r="F75" s="181">
        <f>E75*B$19/SUM(E$71:E$75)</f>
        <v>122.4171323375391</v>
      </c>
      <c r="G75" s="180">
        <f>F75*'Enter Information'!D286</f>
        <v>59.210390220108266</v>
      </c>
      <c r="H75" s="33">
        <f>F75*'Enter Information'!E286</f>
        <v>63.206742117430828</v>
      </c>
      <c r="I75" s="34">
        <f t="shared" si="19"/>
        <v>62.315651729571222</v>
      </c>
      <c r="J75" s="34">
        <f t="shared" si="19"/>
        <v>68.1678877575565</v>
      </c>
      <c r="K75" s="35">
        <v>0</v>
      </c>
      <c r="L75" s="35">
        <v>0</v>
      </c>
      <c r="M75" s="35">
        <f>(G75+I75)/2*'Enter Information'!C495</f>
        <v>0.8318457571455562</v>
      </c>
      <c r="N75" s="35">
        <f>(H75+J75)/2*'Enter Information'!D495</f>
        <v>0.56359716216369571</v>
      </c>
      <c r="O75" s="36">
        <f>'Enter Information'!O$607/5</f>
        <v>31.4</v>
      </c>
      <c r="P75" s="36">
        <f>'Enter Information'!P$607/5</f>
        <v>136.4</v>
      </c>
      <c r="Q75" s="36">
        <f>'Enter Information'!Q$607/5</f>
        <v>1086.5999999999999</v>
      </c>
      <c r="R75" s="37">
        <f t="shared" si="13"/>
        <v>0</v>
      </c>
      <c r="S75" s="287">
        <f>(I75-M75+R75*'Enter Information'!D286)*'Enter Information'!C$787</f>
        <v>61.16271543160218</v>
      </c>
      <c r="T75" s="287">
        <f>(J75-N75+R75*'Enter Information'!E286)*'Enter Information'!C$787</f>
        <v>67.251236683294422</v>
      </c>
      <c r="U75" s="38">
        <f t="shared" si="14"/>
        <v>128.4139521148966</v>
      </c>
      <c r="AL75" s="87">
        <v>70</v>
      </c>
      <c r="AM75" s="40">
        <f t="shared" si="15"/>
        <v>128.4139521148966</v>
      </c>
      <c r="AN75" s="40">
        <f t="shared" si="16"/>
        <v>128.4139521148966</v>
      </c>
      <c r="AO75" s="40">
        <f t="shared" si="17"/>
        <v>128.4139521148966</v>
      </c>
      <c r="AP75" s="86">
        <f t="shared" si="18"/>
        <v>165.90202874065585</v>
      </c>
      <c r="AQ75" s="86">
        <f>INDEX($AM$6:$AP$106,'1'!AL75,'Enter Information'!$B$86)</f>
        <v>128.4139521148966</v>
      </c>
    </row>
    <row r="76" spans="4:43" x14ac:dyDescent="0.4">
      <c r="D76" s="31">
        <v>70</v>
      </c>
      <c r="E76" s="33">
        <f>E73+(E78-E73)*3/5</f>
        <v>110.06645367412139</v>
      </c>
      <c r="F76" s="181">
        <f>E76*B$20/SUM(E$76:E$80)</f>
        <v>107.91729227894913</v>
      </c>
      <c r="G76" s="180">
        <f>F76*'Enter Information'!D287</f>
        <v>52.513757633287398</v>
      </c>
      <c r="H76" s="33">
        <f>F76*'Enter Information'!E287</f>
        <v>55.403534645661736</v>
      </c>
      <c r="I76" s="34">
        <f t="shared" si="19"/>
        <v>59.210390220108266</v>
      </c>
      <c r="J76" s="34">
        <f t="shared" si="19"/>
        <v>63.206742117430828</v>
      </c>
      <c r="K76" s="35">
        <v>0</v>
      </c>
      <c r="L76" s="35">
        <v>0</v>
      </c>
      <c r="M76" s="35">
        <f>(G76+I76)/2*'Enter Information'!C496</f>
        <v>0.84575179925020516</v>
      </c>
      <c r="N76" s="35">
        <f>(H76+J76)/2*'Enter Information'!D496</f>
        <v>0.56577102015995151</v>
      </c>
      <c r="O76" s="36">
        <f>'Enter Information'!O$608/5</f>
        <v>24.8</v>
      </c>
      <c r="P76" s="36">
        <f>'Enter Information'!P$608/5</f>
        <v>102.8</v>
      </c>
      <c r="Q76" s="36">
        <f>'Enter Information'!Q$608/5</f>
        <v>818.6</v>
      </c>
      <c r="R76" s="37">
        <f t="shared" si="13"/>
        <v>0</v>
      </c>
      <c r="S76" s="287">
        <f>(I76-M76+R76*'Enter Information'!D287)*'Enter Information'!C$788</f>
        <v>58.294506666752298</v>
      </c>
      <c r="T76" s="287">
        <f>(J76-N76+R76*'Enter Information'!E287)*'Enter Information'!C$788</f>
        <v>62.565700842870221</v>
      </c>
      <c r="U76" s="38">
        <f t="shared" si="14"/>
        <v>120.86020750962251</v>
      </c>
      <c r="AL76" s="87">
        <v>71</v>
      </c>
      <c r="AM76" s="40">
        <f t="shared" si="15"/>
        <v>120.86020750962251</v>
      </c>
      <c r="AN76" s="40">
        <f t="shared" si="16"/>
        <v>120.86020750962251</v>
      </c>
      <c r="AO76" s="40">
        <f t="shared" si="17"/>
        <v>120.86020750962251</v>
      </c>
      <c r="AP76" s="86">
        <f t="shared" si="18"/>
        <v>156.1431082030924</v>
      </c>
      <c r="AQ76" s="86">
        <f>INDEX($AM$6:$AP$106,'1'!AL76,'Enter Information'!$B$86)</f>
        <v>120.86020750962251</v>
      </c>
    </row>
    <row r="77" spans="4:43" x14ac:dyDescent="0.4">
      <c r="D77" s="31">
        <v>71</v>
      </c>
      <c r="E77" s="33">
        <f>E73+(E78-E73)*4/5</f>
        <v>102.3022630457934</v>
      </c>
      <c r="F77" s="181">
        <f>E77*B$20/SUM(E$76:E$80)</f>
        <v>100.30470550634783</v>
      </c>
      <c r="G77" s="180">
        <f>F77*'Enter Information'!D288</f>
        <v>48.055002311817404</v>
      </c>
      <c r="H77" s="33">
        <f>F77*'Enter Information'!E288</f>
        <v>52.249703194530426</v>
      </c>
      <c r="I77" s="34">
        <f t="shared" si="19"/>
        <v>52.513757633287398</v>
      </c>
      <c r="J77" s="34">
        <f t="shared" si="19"/>
        <v>55.403534645661736</v>
      </c>
      <c r="K77" s="35">
        <v>0</v>
      </c>
      <c r="L77" s="35">
        <v>0</v>
      </c>
      <c r="M77" s="35">
        <f>(G77+I77)/2*'Enter Information'!C497</f>
        <v>0.84427473973915479</v>
      </c>
      <c r="N77" s="35">
        <f>(H77+J77)/2*'Enter Information'!D497</f>
        <v>0.57325349149902327</v>
      </c>
      <c r="O77" s="36">
        <f>'Enter Information'!O$608/5</f>
        <v>24.8</v>
      </c>
      <c r="P77" s="36">
        <f>'Enter Information'!P$608/5</f>
        <v>102.8</v>
      </c>
      <c r="Q77" s="36">
        <f>'Enter Information'!Q$608/5</f>
        <v>818.6</v>
      </c>
      <c r="R77" s="37">
        <f t="shared" si="13"/>
        <v>0</v>
      </c>
      <c r="S77" s="287">
        <f>(I77-M77+R77*'Enter Information'!D288)*'Enter Information'!C$788</f>
        <v>51.607396130619421</v>
      </c>
      <c r="T77" s="287">
        <f>(J77-N77+R77*'Enter Information'!E288)*'Enter Information'!C$788</f>
        <v>54.764396332471101</v>
      </c>
      <c r="U77" s="38">
        <f t="shared" si="14"/>
        <v>106.37179246309051</v>
      </c>
      <c r="AL77" s="87">
        <v>72</v>
      </c>
      <c r="AM77" s="40">
        <f t="shared" si="15"/>
        <v>106.37179246309051</v>
      </c>
      <c r="AN77" s="40">
        <f t="shared" si="16"/>
        <v>106.37179246309051</v>
      </c>
      <c r="AO77" s="40">
        <f t="shared" si="17"/>
        <v>106.37179246309051</v>
      </c>
      <c r="AP77" s="86">
        <f t="shared" si="18"/>
        <v>137.42506853629931</v>
      </c>
      <c r="AQ77" s="86">
        <f>INDEX($AM$6:$AP$106,'1'!AL77,'Enter Information'!$B$86)</f>
        <v>106.37179246309051</v>
      </c>
    </row>
    <row r="78" spans="4:43" x14ac:dyDescent="0.4">
      <c r="D78" s="31">
        <v>72</v>
      </c>
      <c r="E78" s="33">
        <f>B20/5</f>
        <v>94.538072417465386</v>
      </c>
      <c r="F78" s="181">
        <f>E78*B$20/SUM(E$76:E$80)</f>
        <v>92.692118733746526</v>
      </c>
      <c r="G78" s="180">
        <f>F78*'Enter Information'!D289</f>
        <v>44.046714940416273</v>
      </c>
      <c r="H78" s="33">
        <f>F78*'Enter Information'!E289</f>
        <v>48.645403793330253</v>
      </c>
      <c r="I78" s="34">
        <f t="shared" si="19"/>
        <v>48.055002311817404</v>
      </c>
      <c r="J78" s="34">
        <f t="shared" si="19"/>
        <v>52.249703194530426</v>
      </c>
      <c r="K78" s="35">
        <v>0</v>
      </c>
      <c r="L78" s="35">
        <v>0</v>
      </c>
      <c r="M78" s="35">
        <f>(G78+I78)/2*'Enter Information'!C498</f>
        <v>0.85884851337707901</v>
      </c>
      <c r="N78" s="35">
        <f>(H78+J78)/2*'Enter Information'!D498</f>
        <v>0.60083036211271046</v>
      </c>
      <c r="O78" s="36">
        <f>'Enter Information'!O$608/5</f>
        <v>24.8</v>
      </c>
      <c r="P78" s="36">
        <f>'Enter Information'!P$608/5</f>
        <v>102.8</v>
      </c>
      <c r="Q78" s="36">
        <f>'Enter Information'!Q$608/5</f>
        <v>818.6</v>
      </c>
      <c r="R78" s="37">
        <f t="shared" si="13"/>
        <v>0</v>
      </c>
      <c r="S78" s="287">
        <f>(I78-M78+R78*'Enter Information'!D289)*'Enter Information'!C$788</f>
        <v>47.139442249418771</v>
      </c>
      <c r="T78" s="287">
        <f>(J78-N78+R78*'Enter Information'!E289)*'Enter Information'!C$788</f>
        <v>51.586810834822465</v>
      </c>
      <c r="U78" s="38">
        <f t="shared" si="14"/>
        <v>98.726253084241236</v>
      </c>
      <c r="AL78" s="87">
        <v>73</v>
      </c>
      <c r="AM78" s="40">
        <f t="shared" si="15"/>
        <v>98.726253084241236</v>
      </c>
      <c r="AN78" s="40">
        <f t="shared" si="16"/>
        <v>98.726253084241236</v>
      </c>
      <c r="AO78" s="40">
        <f t="shared" si="17"/>
        <v>98.726253084241236</v>
      </c>
      <c r="AP78" s="86">
        <f t="shared" si="18"/>
        <v>127.5475554399593</v>
      </c>
      <c r="AQ78" s="86">
        <f>INDEX($AM$6:$AP$106,'1'!AL78,'Enter Information'!$B$86)</f>
        <v>98.726253084241236</v>
      </c>
    </row>
    <row r="79" spans="4:43" x14ac:dyDescent="0.4">
      <c r="D79" s="31">
        <v>73</v>
      </c>
      <c r="E79" s="33">
        <f>E78+(E83-E78)*1/5</f>
        <v>89.9117412140575</v>
      </c>
      <c r="F79" s="181">
        <f>E79*B$20/SUM(E$76:E$80)</f>
        <v>88.156121434009989</v>
      </c>
      <c r="G79" s="180">
        <f>F79*'Enter Information'!D290</f>
        <v>41.873053433965033</v>
      </c>
      <c r="H79" s="33">
        <f>F79*'Enter Information'!E290</f>
        <v>46.283068000044956</v>
      </c>
      <c r="I79" s="34">
        <f t="shared" si="19"/>
        <v>44.046714940416273</v>
      </c>
      <c r="J79" s="34">
        <f t="shared" si="19"/>
        <v>48.645403793330253</v>
      </c>
      <c r="K79" s="35">
        <v>0</v>
      </c>
      <c r="L79" s="35">
        <v>0</v>
      </c>
      <c r="M79" s="35">
        <f>(G79+I79)/2*'Enter Information'!C499</f>
        <v>0.8931359922516936</v>
      </c>
      <c r="N79" s="35">
        <f>(H79+J79)/2*'Enter Information'!D499</f>
        <v>0.63602076101561389</v>
      </c>
      <c r="O79" s="36">
        <f>'Enter Information'!O$608/5</f>
        <v>24.8</v>
      </c>
      <c r="P79" s="36">
        <f>'Enter Information'!P$608/5</f>
        <v>102.8</v>
      </c>
      <c r="Q79" s="36">
        <f>'Enter Information'!Q$608/5</f>
        <v>818.6</v>
      </c>
      <c r="R79" s="37">
        <f t="shared" si="13"/>
        <v>0</v>
      </c>
      <c r="S79" s="287">
        <f>(I79-M79+R79*'Enter Information'!D290)*'Enter Information'!C$788</f>
        <v>43.101725012811578</v>
      </c>
      <c r="T79" s="287">
        <f>(J79-N79+R79*'Enter Information'!E290)*'Enter Information'!C$788</f>
        <v>47.951694295834976</v>
      </c>
      <c r="U79" s="38">
        <f t="shared" si="14"/>
        <v>91.053419308646554</v>
      </c>
      <c r="AL79" s="87">
        <v>74</v>
      </c>
      <c r="AM79" s="40">
        <f t="shared" si="15"/>
        <v>91.053419308646554</v>
      </c>
      <c r="AN79" s="40">
        <f t="shared" si="16"/>
        <v>91.053419308646554</v>
      </c>
      <c r="AO79" s="40">
        <f t="shared" si="17"/>
        <v>91.053419308646554</v>
      </c>
      <c r="AP79" s="86">
        <f t="shared" si="18"/>
        <v>117.63477985291063</v>
      </c>
      <c r="AQ79" s="86">
        <f>INDEX($AM$6:$AP$106,'1'!AL79,'Enter Information'!$B$86)</f>
        <v>91.053419308646554</v>
      </c>
    </row>
    <row r="80" spans="4:43" x14ac:dyDescent="0.4">
      <c r="D80" s="31">
        <v>74</v>
      </c>
      <c r="E80" s="33">
        <f>E78+(E83-E78)*2/5</f>
        <v>85.285410010649628</v>
      </c>
      <c r="F80" s="181">
        <f>E80*B$20/SUM(E$76:E$80)</f>
        <v>83.620124134273468</v>
      </c>
      <c r="G80" s="180">
        <f>F80*'Enter Information'!D291</f>
        <v>39.585854109493347</v>
      </c>
      <c r="H80" s="33">
        <f>F80*'Enter Information'!E291</f>
        <v>44.03427002478012</v>
      </c>
      <c r="I80" s="34">
        <f t="shared" si="19"/>
        <v>41.873053433965033</v>
      </c>
      <c r="J80" s="34">
        <f t="shared" si="19"/>
        <v>46.283068000044956</v>
      </c>
      <c r="K80" s="35">
        <v>0</v>
      </c>
      <c r="L80" s="35">
        <v>0</v>
      </c>
      <c r="M80" s="35">
        <f>(G80+I80)/2*'Enter Information'!C500</f>
        <v>0.94492332750411712</v>
      </c>
      <c r="N80" s="35">
        <f>(H80+J80)/2*'Enter Information'!D500</f>
        <v>0.68460542222817411</v>
      </c>
      <c r="O80" s="36">
        <f>'Enter Information'!O$608/5</f>
        <v>24.8</v>
      </c>
      <c r="P80" s="36">
        <f>'Enter Information'!P$608/5</f>
        <v>102.8</v>
      </c>
      <c r="Q80" s="36">
        <f>'Enter Information'!Q$608/5</f>
        <v>818.6</v>
      </c>
      <c r="R80" s="37">
        <f t="shared" si="13"/>
        <v>0</v>
      </c>
      <c r="S80" s="287">
        <f>(I80-M80+R80*'Enter Information'!D291)*'Enter Information'!C$788</f>
        <v>40.878950301114791</v>
      </c>
      <c r="T80" s="287">
        <f>(J80-N80+R80*'Enter Information'!E291)*'Enter Information'!C$788</f>
        <v>45.543670836590721</v>
      </c>
      <c r="U80" s="38">
        <f t="shared" si="14"/>
        <v>86.422621137705505</v>
      </c>
      <c r="AL80" s="87">
        <v>75</v>
      </c>
      <c r="AM80" s="40">
        <f t="shared" si="15"/>
        <v>86.422621137705505</v>
      </c>
      <c r="AN80" s="40">
        <f t="shared" si="16"/>
        <v>86.422621137705505</v>
      </c>
      <c r="AO80" s="40">
        <f t="shared" si="17"/>
        <v>86.422621137705505</v>
      </c>
      <c r="AP80" s="86">
        <f t="shared" si="18"/>
        <v>111.65210586309176</v>
      </c>
      <c r="AQ80" s="86">
        <f>INDEX($AM$6:$AP$106,'1'!AL80,'Enter Information'!$B$86)</f>
        <v>86.422621137705505</v>
      </c>
    </row>
    <row r="81" spans="1:43" x14ac:dyDescent="0.4">
      <c r="D81" s="31">
        <v>75</v>
      </c>
      <c r="E81" s="33">
        <f>E78+(E83-E78)*3/5</f>
        <v>80.659078807241741</v>
      </c>
      <c r="F81" s="181">
        <f>E81*B$21/SUM(E$81:E$85)</f>
        <v>80.036820708214506</v>
      </c>
      <c r="G81" s="180">
        <f>F81*'Enter Information'!D292</f>
        <v>37.843978593167463</v>
      </c>
      <c r="H81" s="33">
        <f>F81*'Enter Information'!E292</f>
        <v>42.19284211504705</v>
      </c>
      <c r="I81" s="34">
        <f t="shared" si="19"/>
        <v>39.585854109493347</v>
      </c>
      <c r="J81" s="34">
        <f t="shared" si="19"/>
        <v>44.03427002478012</v>
      </c>
      <c r="K81" s="35">
        <v>0</v>
      </c>
      <c r="L81" s="35">
        <v>0</v>
      </c>
      <c r="M81" s="35">
        <f>(G81+I81)/2*'Enter Information'!C501</f>
        <v>1.003490631826484</v>
      </c>
      <c r="N81" s="35">
        <f>(H81+J81)/2*'Enter Information'!D501</f>
        <v>0.74069089328111548</v>
      </c>
      <c r="O81" s="36">
        <f>'Enter Information'!O$609/5</f>
        <v>19.8</v>
      </c>
      <c r="P81" s="36">
        <f>'Enter Information'!P$609/5</f>
        <v>86.6</v>
      </c>
      <c r="Q81" s="36">
        <f>'Enter Information'!Q$609/5</f>
        <v>588.20000000000005</v>
      </c>
      <c r="R81" s="37">
        <f t="shared" si="13"/>
        <v>0</v>
      </c>
      <c r="S81" s="287">
        <f>(I81-M81+R81*'Enter Information'!D292)*'Enter Information'!C$789</f>
        <v>38.719890467649172</v>
      </c>
      <c r="T81" s="287">
        <f>(J81-N81+R81*'Enter Information'!E292)*'Enter Information'!C$789</f>
        <v>43.447899268650858</v>
      </c>
      <c r="U81" s="38">
        <f t="shared" si="14"/>
        <v>82.167789736300023</v>
      </c>
      <c r="AL81" s="87">
        <v>76</v>
      </c>
      <c r="AM81" s="40">
        <f t="shared" si="15"/>
        <v>82.167789736300023</v>
      </c>
      <c r="AN81" s="40">
        <f t="shared" si="16"/>
        <v>82.167789736300023</v>
      </c>
      <c r="AO81" s="40">
        <f t="shared" si="17"/>
        <v>82.167789736300023</v>
      </c>
      <c r="AP81" s="86">
        <f t="shared" si="18"/>
        <v>106.15515518275573</v>
      </c>
      <c r="AQ81" s="86">
        <f>INDEX($AM$6:$AP$106,'1'!AL81,'Enter Information'!$B$86)</f>
        <v>82.167789736300023</v>
      </c>
    </row>
    <row r="82" spans="1:43" x14ac:dyDescent="0.4">
      <c r="D82" s="31">
        <v>76</v>
      </c>
      <c r="E82" s="33">
        <f>E78+(E83-E78)*4/5</f>
        <v>76.032747603833855</v>
      </c>
      <c r="F82" s="181">
        <f>E82*B$21/SUM(E$81:E$85)</f>
        <v>75.446180118965287</v>
      </c>
      <c r="G82" s="180">
        <f>F82*'Enter Information'!D293</f>
        <v>35.189916043537025</v>
      </c>
      <c r="H82" s="33">
        <f>F82*'Enter Information'!E293</f>
        <v>40.256264075428263</v>
      </c>
      <c r="I82" s="34">
        <f t="shared" si="19"/>
        <v>37.843978593167463</v>
      </c>
      <c r="J82" s="34">
        <f t="shared" si="19"/>
        <v>42.19284211504705</v>
      </c>
      <c r="K82" s="35">
        <v>0</v>
      </c>
      <c r="L82" s="35">
        <v>0</v>
      </c>
      <c r="M82" s="35">
        <f>(G82+I82)/2*'Enter Information'!C502</f>
        <v>1.0589914722322151</v>
      </c>
      <c r="N82" s="35">
        <f>(H82+J82)/2*'Enter Information'!D502</f>
        <v>0.80222980323332482</v>
      </c>
      <c r="O82" s="36">
        <f>'Enter Information'!O$609/5</f>
        <v>19.8</v>
      </c>
      <c r="P82" s="36">
        <f>'Enter Information'!P$609/5</f>
        <v>86.6</v>
      </c>
      <c r="Q82" s="36">
        <f>'Enter Information'!Q$609/5</f>
        <v>588.20000000000005</v>
      </c>
      <c r="R82" s="37">
        <f t="shared" si="13"/>
        <v>0</v>
      </c>
      <c r="S82" s="287">
        <f>(I82-M82+R82*'Enter Information'!D293)*'Enter Information'!C$789</f>
        <v>36.916107355656187</v>
      </c>
      <c r="T82" s="287">
        <f>(J82-N82+R82*'Enter Information'!E293)*'Enter Information'!C$789</f>
        <v>41.538149316073806</v>
      </c>
      <c r="U82" s="38">
        <f t="shared" si="14"/>
        <v>78.454256671729993</v>
      </c>
      <c r="AL82" s="87">
        <v>77</v>
      </c>
      <c r="AM82" s="40">
        <f t="shared" si="15"/>
        <v>78.454256671729993</v>
      </c>
      <c r="AN82" s="40">
        <f t="shared" si="16"/>
        <v>78.454256671729993</v>
      </c>
      <c r="AO82" s="40">
        <f t="shared" si="17"/>
        <v>78.454256671729993</v>
      </c>
      <c r="AP82" s="86">
        <f t="shared" si="18"/>
        <v>101.35752487030774</v>
      </c>
      <c r="AQ82" s="86">
        <f>INDEX($AM$6:$AP$106,'1'!AL82,'Enter Information'!$B$86)</f>
        <v>78.454256671729993</v>
      </c>
    </row>
    <row r="83" spans="1:43" x14ac:dyDescent="0.4">
      <c r="D83" s="31">
        <v>77</v>
      </c>
      <c r="E83" s="33">
        <f>B21/5</f>
        <v>71.406416400425982</v>
      </c>
      <c r="F83" s="181">
        <f>E83*B$21/SUM(E$81:E$85)</f>
        <v>70.855539529716097</v>
      </c>
      <c r="G83" s="180">
        <f>F83*'Enter Information'!D294</f>
        <v>32.784800245725322</v>
      </c>
      <c r="H83" s="33">
        <f>F83*'Enter Information'!E294</f>
        <v>38.070739283990783</v>
      </c>
      <c r="I83" s="34">
        <f t="shared" si="19"/>
        <v>35.189916043537025</v>
      </c>
      <c r="J83" s="34">
        <f t="shared" si="19"/>
        <v>40.256264075428263</v>
      </c>
      <c r="K83" s="35">
        <v>0</v>
      </c>
      <c r="L83" s="35">
        <v>0</v>
      </c>
      <c r="M83" s="35">
        <f>(G83+I83)/2*'Enter Information'!C503</f>
        <v>1.1035695189561741</v>
      </c>
      <c r="N83" s="35">
        <f>(H83+J83)/2*'Enter Information'!D503</f>
        <v>0.86355521203759511</v>
      </c>
      <c r="O83" s="36">
        <f>'Enter Information'!O$609/5</f>
        <v>19.8</v>
      </c>
      <c r="P83" s="36">
        <f>'Enter Information'!P$609/5</f>
        <v>86.6</v>
      </c>
      <c r="Q83" s="36">
        <f>'Enter Information'!Q$609/5</f>
        <v>588.20000000000005</v>
      </c>
      <c r="R83" s="37">
        <f t="shared" si="13"/>
        <v>0</v>
      </c>
      <c r="S83" s="287">
        <f>(I83-M83+R83*'Enter Information'!D294)*'Enter Information'!C$789</f>
        <v>34.207847444029014</v>
      </c>
      <c r="T83" s="287">
        <f>(J83-N83+R83*'Enter Information'!E294)*'Enter Information'!C$789</f>
        <v>39.533124332763542</v>
      </c>
      <c r="U83" s="38">
        <f t="shared" si="14"/>
        <v>73.740971776792549</v>
      </c>
      <c r="AL83" s="87">
        <v>78</v>
      </c>
      <c r="AM83" s="40">
        <f t="shared" si="15"/>
        <v>73.740971776792549</v>
      </c>
      <c r="AN83" s="40">
        <f t="shared" si="16"/>
        <v>73.740971776792549</v>
      </c>
      <c r="AO83" s="40">
        <f t="shared" si="17"/>
        <v>73.740971776792549</v>
      </c>
      <c r="AP83" s="86">
        <f t="shared" si="18"/>
        <v>95.268283684091642</v>
      </c>
      <c r="AQ83" s="86">
        <f>INDEX($AM$6:$AP$106,'1'!AL83,'Enter Information'!$B$86)</f>
        <v>73.740971776792549</v>
      </c>
    </row>
    <row r="84" spans="1:43" x14ac:dyDescent="0.4">
      <c r="D84" s="31">
        <v>78</v>
      </c>
      <c r="E84" s="33">
        <f>E83+(E88-E83)*1/5</f>
        <v>67.705351437699676</v>
      </c>
      <c r="F84" s="181">
        <f>E84*B$21/SUM(E$81:E$85)</f>
        <v>67.183027058316711</v>
      </c>
      <c r="G84" s="180">
        <f>F84*'Enter Information'!D295</f>
        <v>30.382302537943847</v>
      </c>
      <c r="H84" s="33">
        <f>F84*'Enter Information'!E295</f>
        <v>36.80072452037286</v>
      </c>
      <c r="I84" s="34">
        <f t="shared" si="19"/>
        <v>32.784800245725322</v>
      </c>
      <c r="J84" s="34">
        <f t="shared" si="19"/>
        <v>38.070739283990783</v>
      </c>
      <c r="K84" s="35">
        <v>0</v>
      </c>
      <c r="L84" s="35">
        <v>0</v>
      </c>
      <c r="M84" s="35">
        <f>(G84+I84)/2*'Enter Information'!C504</f>
        <v>1.1509046127184521</v>
      </c>
      <c r="N84" s="35">
        <f>(H84+J84)/2*'Enter Information'!D504</f>
        <v>0.93851379878769825</v>
      </c>
      <c r="O84" s="36">
        <f>'Enter Information'!O$609/5</f>
        <v>19.8</v>
      </c>
      <c r="P84" s="36">
        <f>'Enter Information'!P$609/5</f>
        <v>86.6</v>
      </c>
      <c r="Q84" s="36">
        <f>'Enter Information'!Q$609/5</f>
        <v>588.20000000000005</v>
      </c>
      <c r="R84" s="37">
        <f t="shared" si="13"/>
        <v>0</v>
      </c>
      <c r="S84" s="287">
        <f>(I84-M84+R84*'Enter Information'!D295)*'Enter Information'!C$789</f>
        <v>31.746654781376311</v>
      </c>
      <c r="T84" s="287">
        <f>(J84-N84+R84*'Enter Information'!E295)*'Enter Information'!C$789</f>
        <v>37.26458345247174</v>
      </c>
      <c r="U84" s="38">
        <f t="shared" si="14"/>
        <v>69.011238233848047</v>
      </c>
      <c r="AL84" s="87">
        <v>79</v>
      </c>
      <c r="AM84" s="40">
        <f t="shared" si="15"/>
        <v>69.011238233848047</v>
      </c>
      <c r="AN84" s="40">
        <f t="shared" si="16"/>
        <v>69.011238233848047</v>
      </c>
      <c r="AO84" s="40">
        <f t="shared" si="17"/>
        <v>69.011238233848047</v>
      </c>
      <c r="AP84" s="86">
        <f t="shared" si="18"/>
        <v>89.157791971515522</v>
      </c>
      <c r="AQ84" s="86">
        <f>INDEX($AM$6:$AP$106,'1'!AL84,'Enter Information'!$B$86)</f>
        <v>69.011238233848047</v>
      </c>
    </row>
    <row r="85" spans="1:43" x14ac:dyDescent="0.4">
      <c r="D85" s="31">
        <v>79</v>
      </c>
      <c r="E85" s="33">
        <f>E83+(E88-E83)*2/5</f>
        <v>64.00428647497337</v>
      </c>
      <c r="F85" s="181">
        <f>E85*B$21/SUM(E$81:E$85)</f>
        <v>63.510514586917346</v>
      </c>
      <c r="G85" s="180">
        <f>F85*'Enter Information'!D296</f>
        <v>28.985438932944525</v>
      </c>
      <c r="H85" s="33">
        <f>F85*'Enter Information'!E296</f>
        <v>34.52507565397282</v>
      </c>
      <c r="I85" s="34">
        <f t="shared" si="19"/>
        <v>30.382302537943847</v>
      </c>
      <c r="J85" s="34">
        <f t="shared" si="19"/>
        <v>36.80072452037286</v>
      </c>
      <c r="K85" s="35">
        <v>0</v>
      </c>
      <c r="L85" s="35">
        <v>0</v>
      </c>
      <c r="M85" s="35">
        <f>(G85+I85)/2*'Enter Information'!C505</f>
        <v>1.2179292162752748</v>
      </c>
      <c r="N85" s="35">
        <f>(H85+J85)/2*'Enter Information'!D505</f>
        <v>1.0196023134922716</v>
      </c>
      <c r="O85" s="36">
        <f>'Enter Information'!O$609/5</f>
        <v>19.8</v>
      </c>
      <c r="P85" s="36">
        <f>'Enter Information'!P$609/5</f>
        <v>86.6</v>
      </c>
      <c r="Q85" s="36">
        <f>'Enter Information'!Q$609/5</f>
        <v>588.20000000000005</v>
      </c>
      <c r="R85" s="37">
        <f t="shared" si="13"/>
        <v>0</v>
      </c>
      <c r="S85" s="287">
        <f>(I85-M85+R85*'Enter Information'!D296)*'Enter Information'!C$789</f>
        <v>29.268329847814801</v>
      </c>
      <c r="T85" s="287">
        <f>(J85-N85+R85*'Enter Information'!E296)*'Enter Information'!C$789</f>
        <v>35.908664161072949</v>
      </c>
      <c r="U85" s="38">
        <f t="shared" si="14"/>
        <v>65.176994008887746</v>
      </c>
      <c r="AL85" s="87">
        <v>80</v>
      </c>
      <c r="AM85" s="40">
        <f t="shared" si="15"/>
        <v>65.176994008887746</v>
      </c>
      <c r="AN85" s="40">
        <f t="shared" si="16"/>
        <v>65.176994008887746</v>
      </c>
      <c r="AO85" s="40">
        <f t="shared" si="17"/>
        <v>65.176994008887746</v>
      </c>
      <c r="AP85" s="86">
        <f t="shared" si="18"/>
        <v>84.204211109531713</v>
      </c>
      <c r="AQ85" s="86">
        <f>INDEX($AM$6:$AP$106,'1'!AL85,'Enter Information'!$B$86)</f>
        <v>65.176994008887746</v>
      </c>
    </row>
    <row r="86" spans="1:43" x14ac:dyDescent="0.4">
      <c r="A86" s="709" t="s">
        <v>831</v>
      </c>
      <c r="B86" s="709"/>
      <c r="D86" s="31">
        <v>80</v>
      </c>
      <c r="E86" s="33">
        <f>E83+(E88-E83)*3/5</f>
        <v>60.30322151224707</v>
      </c>
      <c r="F86" s="181">
        <f>E86*B$22/SUM(E$86:E$90)</f>
        <v>60.574383237203762</v>
      </c>
      <c r="G86" s="180">
        <f>F86*'Enter Information'!D297</f>
        <v>27.142401516487215</v>
      </c>
      <c r="H86" s="33">
        <f>F86*'Enter Information'!E297</f>
        <v>33.431981720716543</v>
      </c>
      <c r="I86" s="34">
        <f t="shared" si="19"/>
        <v>28.985438932944525</v>
      </c>
      <c r="J86" s="34">
        <f t="shared" si="19"/>
        <v>34.52507565397282</v>
      </c>
      <c r="K86" s="35">
        <v>0</v>
      </c>
      <c r="L86" s="35">
        <v>0</v>
      </c>
      <c r="M86" s="35">
        <f>(G86+I86)/2*'Enter Information'!C506</f>
        <v>1.3010433416178278</v>
      </c>
      <c r="N86" s="35">
        <f>(H86+J86)/2*'Enter Information'!D506</f>
        <v>1.113476385084285</v>
      </c>
      <c r="O86" s="36">
        <f>'Enter Information'!O$610/5</f>
        <v>15.8</v>
      </c>
      <c r="P86" s="36">
        <f>'Enter Information'!P$610/5</f>
        <v>66.2</v>
      </c>
      <c r="Q86" s="36">
        <f>'Enter Information'!Q$610/5</f>
        <v>416.2</v>
      </c>
      <c r="R86" s="37">
        <f t="shared" si="13"/>
        <v>0</v>
      </c>
      <c r="S86" s="287">
        <f>(I86-M86+R86*'Enter Information'!D297)*'Enter Information'!C$790</f>
        <v>27.808721745805475</v>
      </c>
      <c r="T86" s="287">
        <f>(J86-N86+R86*'Enter Information'!E297)*'Enter Information'!C$790</f>
        <v>33.561645371155194</v>
      </c>
      <c r="U86" s="38">
        <f t="shared" si="14"/>
        <v>61.370367116960665</v>
      </c>
      <c r="AL86" s="87">
        <v>81</v>
      </c>
      <c r="AM86" s="40">
        <f t="shared" si="15"/>
        <v>61.370367116960665</v>
      </c>
      <c r="AN86" s="40">
        <f t="shared" si="16"/>
        <v>61.370367116960665</v>
      </c>
      <c r="AO86" s="40">
        <f t="shared" si="17"/>
        <v>61.370367116960665</v>
      </c>
      <c r="AP86" s="86">
        <f t="shared" si="18"/>
        <v>79.286309949816669</v>
      </c>
      <c r="AQ86" s="86">
        <f>INDEX($AM$6:$AP$106,'1'!AL86,'Enter Information'!$B$86)</f>
        <v>61.370367116960665</v>
      </c>
    </row>
    <row r="87" spans="1:43" x14ac:dyDescent="0.4">
      <c r="A87" s="709"/>
      <c r="B87" s="709"/>
      <c r="D87" s="31">
        <v>81</v>
      </c>
      <c r="E87" s="33">
        <f>E83+(E88-E83)*4/5</f>
        <v>56.602156549520771</v>
      </c>
      <c r="F87" s="181">
        <f>E87*B$22/SUM(E$86:E$90)</f>
        <v>56.856675927115219</v>
      </c>
      <c r="G87" s="180">
        <f>F87*'Enter Information'!D298</f>
        <v>25.03188320134964</v>
      </c>
      <c r="H87" s="33">
        <f>F87*'Enter Information'!E298</f>
        <v>31.82479272576558</v>
      </c>
      <c r="I87" s="34">
        <f t="shared" si="19"/>
        <v>27.142401516487215</v>
      </c>
      <c r="J87" s="34">
        <f t="shared" si="19"/>
        <v>33.431981720716543</v>
      </c>
      <c r="K87" s="35">
        <v>0</v>
      </c>
      <c r="L87" s="35">
        <v>0</v>
      </c>
      <c r="M87" s="35">
        <f>(G87+I87)/2*'Enter Information'!C507</f>
        <v>1.3672271310309148</v>
      </c>
      <c r="N87" s="35">
        <f>(H87+J87)/2*'Enter Information'!D507</f>
        <v>1.230090198316188</v>
      </c>
      <c r="O87" s="36">
        <f>'Enter Information'!O$610/5</f>
        <v>15.8</v>
      </c>
      <c r="P87" s="36">
        <f>'Enter Information'!P$610/5</f>
        <v>66.2</v>
      </c>
      <c r="Q87" s="36">
        <f>'Enter Information'!Q$610/5</f>
        <v>416.2</v>
      </c>
      <c r="R87" s="37">
        <f t="shared" si="13"/>
        <v>0</v>
      </c>
      <c r="S87" s="287">
        <f>(I87-M87+R87*'Enter Information'!D298)*'Enter Information'!C$790</f>
        <v>25.890926535500263</v>
      </c>
      <c r="T87" s="287">
        <f>(J87-N87+R87*'Enter Information'!E298)*'Enter Information'!C$790</f>
        <v>32.346505022330874</v>
      </c>
      <c r="U87" s="38">
        <f t="shared" si="14"/>
        <v>58.237431557831137</v>
      </c>
      <c r="AL87" s="87">
        <v>82</v>
      </c>
      <c r="AM87" s="40">
        <f t="shared" si="15"/>
        <v>58.237431557831137</v>
      </c>
      <c r="AN87" s="40">
        <f t="shared" si="16"/>
        <v>58.237431557831137</v>
      </c>
      <c r="AO87" s="40">
        <f t="shared" si="17"/>
        <v>58.237431557831137</v>
      </c>
      <c r="AP87" s="86">
        <f t="shared" si="18"/>
        <v>75.238771838784317</v>
      </c>
      <c r="AQ87" s="86">
        <f>INDEX($AM$6:$AP$106,'1'!AL87,'Enter Information'!$B$86)</f>
        <v>58.237431557831137</v>
      </c>
    </row>
    <row r="88" spans="1:43" ht="12.75" customHeight="1" x14ac:dyDescent="0.4">
      <c r="A88" s="709"/>
      <c r="B88" s="709"/>
      <c r="D88" s="31">
        <v>82</v>
      </c>
      <c r="E88" s="33">
        <f>B22/5</f>
        <v>52.901091586794465</v>
      </c>
      <c r="F88" s="181">
        <f>E88*B$22/SUM(E$86:E$90)</f>
        <v>53.138968617026656</v>
      </c>
      <c r="G88" s="180">
        <f>F88*'Enter Information'!D299</f>
        <v>23.130226662330024</v>
      </c>
      <c r="H88" s="33">
        <f>F88*'Enter Information'!E299</f>
        <v>30.008741954696632</v>
      </c>
      <c r="I88" s="34">
        <f t="shared" si="19"/>
        <v>25.03188320134964</v>
      </c>
      <c r="J88" s="34">
        <f t="shared" si="19"/>
        <v>31.82479272576558</v>
      </c>
      <c r="K88" s="35">
        <v>0</v>
      </c>
      <c r="L88" s="35">
        <v>0</v>
      </c>
      <c r="M88" s="35">
        <f>(G88+I88)/2*'Enter Information'!C508</f>
        <v>1.4255984519649181</v>
      </c>
      <c r="N88" s="35">
        <f>(H88+J88)/2*'Enter Information'!D508</f>
        <v>1.34580688232026</v>
      </c>
      <c r="O88" s="36">
        <f>'Enter Information'!O$610/5</f>
        <v>15.8</v>
      </c>
      <c r="P88" s="36">
        <f>'Enter Information'!P$610/5</f>
        <v>66.2</v>
      </c>
      <c r="Q88" s="36">
        <f>'Enter Information'!Q$610/5</f>
        <v>416.2</v>
      </c>
      <c r="R88" s="37">
        <f t="shared" si="13"/>
        <v>0</v>
      </c>
      <c r="S88" s="287">
        <f>(I88-M88+R88*'Enter Information'!D299)*'Enter Information'!C$790</f>
        <v>23.712296765964251</v>
      </c>
      <c r="T88" s="287">
        <f>(J88-N88+R88*'Enter Information'!E299)*'Enter Information'!C$790</f>
        <v>30.615862051915474</v>
      </c>
      <c r="U88" s="38">
        <f t="shared" si="14"/>
        <v>54.328158817879725</v>
      </c>
      <c r="AL88" s="87">
        <v>83</v>
      </c>
      <c r="AM88" s="40">
        <f t="shared" si="15"/>
        <v>54.328158817879725</v>
      </c>
      <c r="AN88" s="40">
        <f t="shared" si="16"/>
        <v>54.328158817879725</v>
      </c>
      <c r="AO88" s="40">
        <f t="shared" si="17"/>
        <v>54.328158817879725</v>
      </c>
      <c r="AP88" s="86">
        <f t="shared" si="18"/>
        <v>70.188259275490609</v>
      </c>
      <c r="AQ88" s="86">
        <f>INDEX($AM$6:$AP$106,'1'!AL88,'Enter Information'!$B$86)</f>
        <v>54.328158817879725</v>
      </c>
    </row>
    <row r="89" spans="1:43" x14ac:dyDescent="0.4">
      <c r="A89" s="709"/>
      <c r="B89" s="709"/>
      <c r="D89" s="31">
        <v>83</v>
      </c>
      <c r="E89" s="33">
        <f>E88+(E93-E88)*1/5</f>
        <v>48.805339671152915</v>
      </c>
      <c r="F89" s="181">
        <f>E89*B$22/SUM(E$86:E$90)</f>
        <v>49.024799589884452</v>
      </c>
      <c r="G89" s="180">
        <f>F89*'Enter Information'!D300</f>
        <v>20.781959584700424</v>
      </c>
      <c r="H89" s="33">
        <f>F89*'Enter Information'!E300</f>
        <v>28.242840005184025</v>
      </c>
      <c r="I89" s="34">
        <f t="shared" si="19"/>
        <v>23.130226662330024</v>
      </c>
      <c r="J89" s="34">
        <f t="shared" si="19"/>
        <v>30.008741954696632</v>
      </c>
      <c r="K89" s="35">
        <v>0</v>
      </c>
      <c r="L89" s="35">
        <v>0</v>
      </c>
      <c r="M89" s="35">
        <f>(G89+I89)/2*'Enter Information'!C509</f>
        <v>1.4671061425132874</v>
      </c>
      <c r="N89" s="35">
        <f>(H89+J89)/2*'Enter Information'!D509</f>
        <v>1.4641535125616003</v>
      </c>
      <c r="O89" s="36">
        <f>'Enter Information'!O$610/5</f>
        <v>15.8</v>
      </c>
      <c r="P89" s="36">
        <f>'Enter Information'!P$610/5</f>
        <v>66.2</v>
      </c>
      <c r="Q89" s="36">
        <f>'Enter Information'!Q$610/5</f>
        <v>416.2</v>
      </c>
      <c r="R89" s="37">
        <f t="shared" si="13"/>
        <v>0</v>
      </c>
      <c r="S89" s="287">
        <f>(I89-M89+R89*'Enter Information'!D300)*'Enter Information'!C$790</f>
        <v>21.760406099317809</v>
      </c>
      <c r="T89" s="287">
        <f>(J89-N89+R89*'Enter Information'!E300)*'Enter Information'!C$790</f>
        <v>28.672777583938142</v>
      </c>
      <c r="U89" s="38">
        <f t="shared" si="14"/>
        <v>50.433183683255947</v>
      </c>
      <c r="AL89" s="87">
        <v>84</v>
      </c>
      <c r="AM89" s="40">
        <f t="shared" si="15"/>
        <v>50.433183683255947</v>
      </c>
      <c r="AN89" s="40">
        <f t="shared" si="16"/>
        <v>50.433183683255947</v>
      </c>
      <c r="AO89" s="40">
        <f t="shared" si="17"/>
        <v>50.433183683255947</v>
      </c>
      <c r="AP89" s="86">
        <f t="shared" si="18"/>
        <v>65.156218238778877</v>
      </c>
      <c r="AQ89" s="86">
        <f>INDEX($AM$6:$AP$106,'1'!AL89,'Enter Information'!$B$86)</f>
        <v>50.433183683255947</v>
      </c>
    </row>
    <row r="90" spans="1:43" x14ac:dyDescent="0.4">
      <c r="A90" s="710"/>
      <c r="B90" s="710"/>
      <c r="D90" s="31">
        <v>84</v>
      </c>
      <c r="E90" s="33">
        <f>E88+(E93-E88)*2/5</f>
        <v>44.709587755511357</v>
      </c>
      <c r="F90" s="181">
        <f>E90*B$22/SUM(E$86:E$90)</f>
        <v>44.910630562742227</v>
      </c>
      <c r="G90" s="180">
        <f>F90*'Enter Information'!D301</f>
        <v>18.934222132879775</v>
      </c>
      <c r="H90" s="33">
        <f>F90*'Enter Information'!E301</f>
        <v>25.976408429862452</v>
      </c>
      <c r="I90" s="34">
        <f t="shared" si="19"/>
        <v>20.781959584700424</v>
      </c>
      <c r="J90" s="34">
        <f t="shared" si="19"/>
        <v>28.242840005184025</v>
      </c>
      <c r="K90" s="35">
        <v>0</v>
      </c>
      <c r="L90" s="35">
        <v>0</v>
      </c>
      <c r="M90" s="35">
        <f>(G90+I90)/2*'Enter Information'!C510</f>
        <v>1.4996830216558283</v>
      </c>
      <c r="N90" s="35">
        <f>(H90+J90)/2*'Enter Information'!D510</f>
        <v>1.5718160121319973</v>
      </c>
      <c r="O90" s="36">
        <f>'Enter Information'!O$610/5</f>
        <v>15.8</v>
      </c>
      <c r="P90" s="36">
        <f>'Enter Information'!P$610/5</f>
        <v>66.2</v>
      </c>
      <c r="Q90" s="36">
        <f>'Enter Information'!Q$610/5</f>
        <v>416.2</v>
      </c>
      <c r="R90" s="37">
        <f t="shared" si="13"/>
        <v>0</v>
      </c>
      <c r="S90" s="287">
        <f>(I90-M90+R90*'Enter Information'!D301)*'Enter Information'!C$790</f>
        <v>19.368870156420016</v>
      </c>
      <c r="T90" s="287">
        <f>(J90-N90+R90*'Enter Information'!E301)*'Enter Information'!C$790</f>
        <v>26.790799259162814</v>
      </c>
      <c r="U90" s="38">
        <f t="shared" si="14"/>
        <v>46.159669415582826</v>
      </c>
      <c r="AL90" s="87">
        <v>85</v>
      </c>
      <c r="AM90" s="40">
        <f t="shared" si="15"/>
        <v>46.159669415582826</v>
      </c>
      <c r="AN90" s="40">
        <f t="shared" si="16"/>
        <v>46.159669415582826</v>
      </c>
      <c r="AO90" s="40">
        <f t="shared" si="17"/>
        <v>46.159669415582826</v>
      </c>
      <c r="AP90" s="86">
        <f t="shared" si="18"/>
        <v>59.635130575152147</v>
      </c>
      <c r="AQ90" s="86">
        <f>INDEX($AM$6:$AP$106,'1'!AL90,'Enter Information'!$B$86)</f>
        <v>46.159669415582826</v>
      </c>
    </row>
    <row r="91" spans="1:43" x14ac:dyDescent="0.4">
      <c r="A91" s="70">
        <f>'Enter Information'!E147</f>
        <v>0.15355961898147782</v>
      </c>
      <c r="B91" s="14"/>
      <c r="D91" s="31">
        <v>85</v>
      </c>
      <c r="E91" s="31"/>
      <c r="F91" s="182">
        <f>B$23*A91</f>
        <v>39.999602854620846</v>
      </c>
      <c r="G91" s="180">
        <f>F91*'Enter Information'!D302</f>
        <v>16.566800257240693</v>
      </c>
      <c r="H91" s="33">
        <f>F91*'Enter Information'!E302</f>
        <v>23.432802597380153</v>
      </c>
      <c r="I91" s="34">
        <f t="shared" si="19"/>
        <v>18.934222132879775</v>
      </c>
      <c r="J91" s="34">
        <f t="shared" si="19"/>
        <v>25.976408429862452</v>
      </c>
      <c r="K91" s="35">
        <v>0</v>
      </c>
      <c r="L91" s="35">
        <v>0</v>
      </c>
      <c r="M91" s="35">
        <f>(G91+I91)/2*'Enter Information'!C511</f>
        <v>1.5153611407222922</v>
      </c>
      <c r="N91" s="35">
        <f>(H91+J91)/2*'Enter Information'!D511</f>
        <v>1.6460678653725873</v>
      </c>
      <c r="O91" s="36">
        <f>'Enter Information'!O$611*A91</f>
        <v>14.895283041203349</v>
      </c>
      <c r="P91" s="36">
        <f>'Enter Information'!P$611*A91</f>
        <v>51.596031977776548</v>
      </c>
      <c r="Q91" s="36">
        <f>'Enter Information'!Q$611*A91</f>
        <v>247.2309865601793</v>
      </c>
      <c r="R91" s="37">
        <f t="shared" si="13"/>
        <v>0</v>
      </c>
      <c r="S91" s="287">
        <f>(I91-M91+R91*'Enter Information'!D302)*'Enter Information'!C$791</f>
        <v>17.079197688603536</v>
      </c>
      <c r="T91" s="287">
        <f>(J91-N91+R91*'Enter Information'!E302)*'Enter Information'!C$791</f>
        <v>23.855905189154591</v>
      </c>
      <c r="U91" s="38">
        <f t="shared" si="14"/>
        <v>40.935102877758126</v>
      </c>
      <c r="AL91" s="87">
        <v>86</v>
      </c>
      <c r="AM91" s="40">
        <f t="shared" si="15"/>
        <v>40.935102877758126</v>
      </c>
      <c r="AN91" s="40">
        <f t="shared" si="16"/>
        <v>40.935102877758126</v>
      </c>
      <c r="AO91" s="40">
        <f t="shared" si="17"/>
        <v>40.935102877758126</v>
      </c>
      <c r="AP91" s="86">
        <f t="shared" si="18"/>
        <v>52.885348533243381</v>
      </c>
      <c r="AQ91" s="86">
        <f>INDEX($AM$6:$AP$106,'1'!AL91,'Enter Information'!$B$86)</f>
        <v>40.935102877758126</v>
      </c>
    </row>
    <row r="92" spans="1:43" x14ac:dyDescent="0.4">
      <c r="A92" s="70">
        <f>'Enter Information'!E148</f>
        <v>0.14436561363080347</v>
      </c>
      <c r="B92" s="14"/>
      <c r="D92" s="31">
        <v>86</v>
      </c>
      <c r="E92" s="31"/>
      <c r="F92" s="182">
        <f>B$23*A92</f>
        <v>37.604724792865618</v>
      </c>
      <c r="G92" s="180">
        <f>F92*'Enter Information'!D303</f>
        <v>15.14015186680453</v>
      </c>
      <c r="H92" s="33">
        <f>F92*'Enter Information'!E303</f>
        <v>22.464572926061084</v>
      </c>
      <c r="I92" s="34">
        <f t="shared" si="19"/>
        <v>16.566800257240693</v>
      </c>
      <c r="J92" s="34">
        <f t="shared" si="19"/>
        <v>23.432802597380153</v>
      </c>
      <c r="K92" s="35">
        <v>0</v>
      </c>
      <c r="L92" s="35">
        <v>0</v>
      </c>
      <c r="M92" s="35">
        <f>(G92+I92)/2*'Enter Information'!C512</f>
        <v>1.5292263009427012</v>
      </c>
      <c r="N92" s="35">
        <f>(H92+J92)/2*'Enter Information'!D512</f>
        <v>1.7509848762192834</v>
      </c>
      <c r="O92" s="36">
        <f>'Enter Information'!O$611*A92</f>
        <v>14.003464522187937</v>
      </c>
      <c r="P92" s="36">
        <f>'Enter Information'!P$611*A92</f>
        <v>48.506846179949967</v>
      </c>
      <c r="Q92" s="36">
        <f>'Enter Information'!Q$611*A92</f>
        <v>232.42863794559358</v>
      </c>
      <c r="R92" s="37">
        <f t="shared" si="13"/>
        <v>0</v>
      </c>
      <c r="S92" s="287">
        <f>(I92-M92+R92*'Enter Information'!D303)*'Enter Information'!C$791</f>
        <v>14.744345136702231</v>
      </c>
      <c r="T92" s="287">
        <f>(J92-N92+R92*'Enter Information'!E303)*'Enter Information'!C$791</f>
        <v>21.259027859209517</v>
      </c>
      <c r="U92" s="38">
        <f t="shared" si="14"/>
        <v>36.003372995911747</v>
      </c>
      <c r="AL92" s="87">
        <v>87</v>
      </c>
      <c r="AM92" s="40">
        <f t="shared" si="15"/>
        <v>36.003372995911747</v>
      </c>
      <c r="AN92" s="40">
        <f t="shared" si="16"/>
        <v>36.003372995911747</v>
      </c>
      <c r="AO92" s="40">
        <f t="shared" si="17"/>
        <v>36.003372995911747</v>
      </c>
      <c r="AP92" s="86">
        <f t="shared" si="18"/>
        <v>46.513891389184998</v>
      </c>
      <c r="AQ92" s="86">
        <f>INDEX($AM$6:$AP$106,'1'!AL92,'Enter Information'!$B$86)</f>
        <v>36.003372995911747</v>
      </c>
    </row>
    <row r="93" spans="1:43" x14ac:dyDescent="0.4">
      <c r="A93" s="70">
        <f>'Enter Information'!E149</f>
        <v>0.12447025956294934</v>
      </c>
      <c r="B93" s="14"/>
      <c r="D93" s="31">
        <v>87</v>
      </c>
      <c r="E93" s="34">
        <f>B23*A93</f>
        <v>32.4223320085867</v>
      </c>
      <c r="F93" s="182">
        <f>B$23*A93</f>
        <v>32.4223320085867</v>
      </c>
      <c r="G93" s="180">
        <f>F93*'Enter Information'!D304</f>
        <v>12.829557067308496</v>
      </c>
      <c r="H93" s="33">
        <f>F93*'Enter Information'!E304</f>
        <v>19.592774941278204</v>
      </c>
      <c r="I93" s="34">
        <f t="shared" si="19"/>
        <v>15.14015186680453</v>
      </c>
      <c r="J93" s="34">
        <f t="shared" si="19"/>
        <v>22.464572926061084</v>
      </c>
      <c r="K93" s="35">
        <v>0</v>
      </c>
      <c r="L93" s="35">
        <v>0</v>
      </c>
      <c r="M93" s="35">
        <f>(G93+I93)/2*'Enter Information'!C513</f>
        <v>1.5188950436670079</v>
      </c>
      <c r="N93" s="35">
        <f>(H93+J93)/2*'Enter Information'!D513</f>
        <v>1.833700367015993</v>
      </c>
      <c r="O93" s="36">
        <f>'Enter Information'!O$611*A93</f>
        <v>12.073615177606086</v>
      </c>
      <c r="P93" s="36">
        <f>'Enter Information'!P$611*A93</f>
        <v>41.822007213150975</v>
      </c>
      <c r="Q93" s="36">
        <f>'Enter Information'!Q$611*A93</f>
        <v>200.39711789634845</v>
      </c>
      <c r="R93" s="37">
        <f t="shared" si="13"/>
        <v>0</v>
      </c>
      <c r="S93" s="287">
        <f>(I93-M93+R93*'Enter Information'!D304)*'Enter Information'!C$791</f>
        <v>13.355645822901243</v>
      </c>
      <c r="T93" s="287">
        <f>(J93-N93+R93*'Enter Information'!E304)*'Enter Information'!C$791</f>
        <v>20.22857585711029</v>
      </c>
      <c r="U93" s="38">
        <f t="shared" si="14"/>
        <v>33.584221680011531</v>
      </c>
      <c r="AL93" s="87">
        <v>88</v>
      </c>
      <c r="AM93" s="40">
        <f t="shared" si="15"/>
        <v>33.584221680011531</v>
      </c>
      <c r="AN93" s="40">
        <f t="shared" si="16"/>
        <v>33.584221680011531</v>
      </c>
      <c r="AO93" s="40">
        <f t="shared" si="17"/>
        <v>33.584221680011531</v>
      </c>
      <c r="AP93" s="86">
        <f t="shared" si="18"/>
        <v>43.388513620425272</v>
      </c>
      <c r="AQ93" s="86">
        <f>INDEX($AM$6:$AP$106,'1'!AL93,'Enter Information'!$B$86)</f>
        <v>33.584221680011531</v>
      </c>
    </row>
    <row r="94" spans="1:43" x14ac:dyDescent="0.4">
      <c r="A94" s="70">
        <f>'Enter Information'!E150</f>
        <v>0.11196167717598036</v>
      </c>
      <c r="B94" s="14"/>
      <c r="D94" s="31">
        <v>88</v>
      </c>
      <c r="E94" s="31"/>
      <c r="F94" s="182">
        <f t="shared" ref="F94:F105" si="20">B$23*A94</f>
        <v>29.164064431005549</v>
      </c>
      <c r="G94" s="180">
        <f>F94*'Enter Information'!D305</f>
        <v>11.302179900025976</v>
      </c>
      <c r="H94" s="33">
        <f>F94*'Enter Information'!E305</f>
        <v>17.861884530979577</v>
      </c>
      <c r="I94" s="34">
        <f t="shared" si="19"/>
        <v>12.829557067308496</v>
      </c>
      <c r="J94" s="34">
        <f t="shared" si="19"/>
        <v>19.592774941278204</v>
      </c>
      <c r="K94" s="35">
        <v>0</v>
      </c>
      <c r="L94" s="35">
        <v>0</v>
      </c>
      <c r="M94" s="35">
        <f>(G94+I94)/2*'Enter Information'!C514</f>
        <v>1.4704673921045261</v>
      </c>
      <c r="N94" s="35">
        <f>(H94+J94)/2*'Enter Information'!D514</f>
        <v>1.8626202155553795</v>
      </c>
      <c r="O94" s="36">
        <f>'Enter Information'!O$611*A94</f>
        <v>10.860282686070095</v>
      </c>
      <c r="P94" s="36">
        <f>'Enter Information'!P$611*A94</f>
        <v>37.619123531129404</v>
      </c>
      <c r="Q94" s="36">
        <f>'Enter Information'!Q$611*A94</f>
        <v>180.2583002533284</v>
      </c>
      <c r="R94" s="37">
        <f t="shared" si="13"/>
        <v>0</v>
      </c>
      <c r="S94" s="287">
        <f>(I94-M94+R94*'Enter Information'!D305)*'Enter Information'!C$791</f>
        <v>11.137590351787678</v>
      </c>
      <c r="T94" s="287">
        <f>(J94-N94+R94*'Enter Information'!E305)*'Enter Information'!C$791</f>
        <v>17.38442127453029</v>
      </c>
      <c r="U94" s="38">
        <f t="shared" si="14"/>
        <v>28.522011626317969</v>
      </c>
      <c r="AL94" s="87">
        <v>89</v>
      </c>
      <c r="AM94" s="40">
        <f t="shared" si="15"/>
        <v>28.522011626317969</v>
      </c>
      <c r="AN94" s="40">
        <f t="shared" si="16"/>
        <v>28.522011626317969</v>
      </c>
      <c r="AO94" s="40">
        <f t="shared" si="17"/>
        <v>28.522011626317969</v>
      </c>
      <c r="AP94" s="86">
        <f t="shared" si="18"/>
        <v>36.848485033284845</v>
      </c>
      <c r="AQ94" s="86">
        <f>INDEX($AM$6:$AP$106,'1'!AL94,'Enter Information'!$B$86)</f>
        <v>28.522011626317969</v>
      </c>
    </row>
    <row r="95" spans="1:43" x14ac:dyDescent="0.4">
      <c r="A95" s="70">
        <f>'Enter Information'!E151</f>
        <v>9.8584991279505652E-2</v>
      </c>
      <c r="B95" s="14"/>
      <c r="D95" s="31">
        <v>89</v>
      </c>
      <c r="E95" s="31"/>
      <c r="F95" s="182">
        <f t="shared" si="20"/>
        <v>25.67967102785094</v>
      </c>
      <c r="G95" s="180">
        <f>F95*'Enter Information'!D306</f>
        <v>9.6062362082250594</v>
      </c>
      <c r="H95" s="33">
        <f>F95*'Enter Information'!E306</f>
        <v>16.073434819625881</v>
      </c>
      <c r="I95" s="34">
        <f t="shared" si="19"/>
        <v>11.302179900025976</v>
      </c>
      <c r="J95" s="34">
        <f t="shared" si="19"/>
        <v>17.861884530979577</v>
      </c>
      <c r="K95" s="35">
        <v>0</v>
      </c>
      <c r="L95" s="35">
        <v>0</v>
      </c>
      <c r="M95" s="35">
        <f>(G95+I95)/2*'Enter Information'!C515</f>
        <v>1.4248040156967667</v>
      </c>
      <c r="N95" s="35">
        <f>(H95+J95)/2*'Enter Information'!D515</f>
        <v>1.9220964880182929</v>
      </c>
      <c r="O95" s="36">
        <f>'Enter Information'!O$611*A95</f>
        <v>9.5627441541120479</v>
      </c>
      <c r="P95" s="36">
        <f>'Enter Information'!P$611*A95</f>
        <v>33.124557069913898</v>
      </c>
      <c r="Q95" s="36">
        <f>'Enter Information'!Q$611*A95</f>
        <v>158.72183596000409</v>
      </c>
      <c r="R95" s="37">
        <f t="shared" si="13"/>
        <v>0</v>
      </c>
      <c r="S95" s="287">
        <f>(I95-M95+R95*'Enter Information'!D306)*'Enter Information'!C$791</f>
        <v>9.6847695982565511</v>
      </c>
      <c r="T95" s="287">
        <f>(J95-N95+R95*'Enter Information'!E306)*'Enter Information'!C$791</f>
        <v>15.628966281018322</v>
      </c>
      <c r="U95" s="38">
        <f t="shared" si="14"/>
        <v>25.313735879274873</v>
      </c>
      <c r="AL95" s="87">
        <v>90</v>
      </c>
      <c r="AM95" s="40">
        <f t="shared" si="15"/>
        <v>25.313735879274873</v>
      </c>
      <c r="AN95" s="40">
        <f t="shared" si="16"/>
        <v>25.313735879274873</v>
      </c>
      <c r="AO95" s="40">
        <f t="shared" si="17"/>
        <v>25.313735879274873</v>
      </c>
      <c r="AP95" s="86">
        <f t="shared" si="18"/>
        <v>32.703612560878874</v>
      </c>
      <c r="AQ95" s="86">
        <f>INDEX($AM$6:$AP$106,'1'!AL95,'Enter Information'!$B$86)</f>
        <v>25.313735879274873</v>
      </c>
    </row>
    <row r="96" spans="1:43" x14ac:dyDescent="0.4">
      <c r="A96" s="70">
        <f>'Enter Information'!E152</f>
        <v>8.5295115733981519E-2</v>
      </c>
      <c r="B96" s="14"/>
      <c r="D96" s="31">
        <v>90</v>
      </c>
      <c r="E96" s="31"/>
      <c r="F96" s="182">
        <f t="shared" si="20"/>
        <v>22.217890207253681</v>
      </c>
      <c r="G96" s="180">
        <f>F96*'Enter Information'!D307</f>
        <v>7.9719631961259969</v>
      </c>
      <c r="H96" s="33">
        <f>F96*'Enter Information'!E307</f>
        <v>14.245927011127685</v>
      </c>
      <c r="I96" s="34">
        <f t="shared" si="19"/>
        <v>9.6062362082250594</v>
      </c>
      <c r="J96" s="34">
        <f t="shared" si="19"/>
        <v>16.073434819625881</v>
      </c>
      <c r="K96" s="35">
        <v>0</v>
      </c>
      <c r="L96" s="35">
        <v>0</v>
      </c>
      <c r="M96" s="35">
        <f>(G96+I96)/2*'Enter Information'!C516</f>
        <v>1.3349763537634409</v>
      </c>
      <c r="N96" s="35">
        <f>(H96+J96)/2*'Enter Information'!D516</f>
        <v>1.9502929497632229</v>
      </c>
      <c r="O96" s="36">
        <f>'Enter Information'!O$611*A96</f>
        <v>8.2736262261962068</v>
      </c>
      <c r="P96" s="36">
        <f>'Enter Information'!P$611*A96</f>
        <v>28.659158886617789</v>
      </c>
      <c r="Q96" s="36">
        <f>'Enter Information'!Q$611*A96</f>
        <v>137.32513633171024</v>
      </c>
      <c r="R96" s="37">
        <f t="shared" si="13"/>
        <v>0</v>
      </c>
      <c r="S96" s="287">
        <f>(I96-M96+R96*'Enter Information'!D307)*'Enter Information'!C$791</f>
        <v>8.1099724173562606</v>
      </c>
      <c r="T96" s="287">
        <f>(J96-N96+R96*'Enter Information'!E307)*'Enter Information'!C$791</f>
        <v>13.847744240463213</v>
      </c>
      <c r="U96" s="38">
        <f t="shared" si="14"/>
        <v>21.957716657819475</v>
      </c>
      <c r="AL96" s="87">
        <v>91</v>
      </c>
      <c r="AM96" s="40">
        <f t="shared" si="15"/>
        <v>21.957716657819475</v>
      </c>
      <c r="AN96" s="40">
        <f t="shared" si="16"/>
        <v>21.957716657819475</v>
      </c>
      <c r="AO96" s="40">
        <f t="shared" si="17"/>
        <v>21.957716657819475</v>
      </c>
      <c r="AP96" s="86">
        <f t="shared" si="18"/>
        <v>28.367865641152239</v>
      </c>
      <c r="AQ96" s="86">
        <f>INDEX($AM$6:$AP$106,'1'!AL96,'Enter Information'!$B$86)</f>
        <v>21.957716657819475</v>
      </c>
    </row>
    <row r="97" spans="1:64" x14ac:dyDescent="0.4">
      <c r="A97" s="70">
        <f>'Enter Information'!E153</f>
        <v>6.7633155240583054E-2</v>
      </c>
      <c r="B97" s="14"/>
      <c r="D97" s="31">
        <v>91</v>
      </c>
      <c r="E97" s="31"/>
      <c r="F97" s="182">
        <f t="shared" si="20"/>
        <v>17.617257501495565</v>
      </c>
      <c r="G97" s="180">
        <f>F97*'Enter Information'!D308</f>
        <v>6.0766176399557637</v>
      </c>
      <c r="H97" s="33">
        <f>F97*'Enter Information'!E308</f>
        <v>11.540639861539804</v>
      </c>
      <c r="I97" s="34">
        <f t="shared" si="19"/>
        <v>7.9719631961259969</v>
      </c>
      <c r="J97" s="34">
        <f t="shared" si="19"/>
        <v>14.245927011127685</v>
      </c>
      <c r="K97" s="35">
        <v>0</v>
      </c>
      <c r="L97" s="35">
        <v>0</v>
      </c>
      <c r="M97" s="35">
        <f>(G97+I97)/2*'Enter Information'!C517</f>
        <v>1.1852085222360378</v>
      </c>
      <c r="N97" s="35">
        <f>(H97+J97)/2*'Enter Information'!D517</f>
        <v>1.8731362176305664</v>
      </c>
      <c r="O97" s="36">
        <f>'Enter Information'!O$611*A97</f>
        <v>6.5604160583365561</v>
      </c>
      <c r="P97" s="36">
        <f>'Enter Information'!P$611*A97</f>
        <v>22.724740160835907</v>
      </c>
      <c r="Q97" s="36">
        <f>'Enter Information'!Q$611*A97</f>
        <v>108.88937993733872</v>
      </c>
      <c r="R97" s="37">
        <f t="shared" si="13"/>
        <v>0</v>
      </c>
      <c r="S97" s="287">
        <f>(I97-M97+R97*'Enter Information'!D308)*'Enter Information'!C$791</f>
        <v>6.6544147055084713</v>
      </c>
      <c r="T97" s="287">
        <f>(J97-N97+R97*'Enter Information'!E308)*'Enter Information'!C$791</f>
        <v>12.131524559327547</v>
      </c>
      <c r="U97" s="38">
        <f t="shared" si="14"/>
        <v>18.785939264836017</v>
      </c>
      <c r="AL97" s="87">
        <v>92</v>
      </c>
      <c r="AM97" s="40">
        <f t="shared" si="15"/>
        <v>18.785939264836017</v>
      </c>
      <c r="AN97" s="40">
        <f t="shared" si="16"/>
        <v>18.785939264836017</v>
      </c>
      <c r="AO97" s="40">
        <f t="shared" si="17"/>
        <v>18.785939264836017</v>
      </c>
      <c r="AP97" s="86">
        <f t="shared" si="18"/>
        <v>24.270146541759598</v>
      </c>
      <c r="AQ97" s="86">
        <f>INDEX($AM$6:$AP$106,'1'!AL97,'Enter Information'!$B$86)</f>
        <v>18.785939264836017</v>
      </c>
    </row>
    <row r="98" spans="1:64" x14ac:dyDescent="0.4">
      <c r="A98" s="70">
        <f>'Enter Information'!E154</f>
        <v>5.6750293971415719E-2</v>
      </c>
      <c r="B98" s="14"/>
      <c r="D98" s="31">
        <v>92</v>
      </c>
      <c r="E98" s="31"/>
      <c r="F98" s="182">
        <f t="shared" si="20"/>
        <v>14.782461924533791</v>
      </c>
      <c r="G98" s="180">
        <f>F98*'Enter Information'!D309</f>
        <v>4.8637609391526846</v>
      </c>
      <c r="H98" s="33">
        <f>F98*'Enter Information'!E309</f>
        <v>9.9187009853811059</v>
      </c>
      <c r="I98" s="34">
        <f t="shared" si="19"/>
        <v>6.0766176399557637</v>
      </c>
      <c r="J98" s="34">
        <f t="shared" si="19"/>
        <v>11.540639861539804</v>
      </c>
      <c r="K98" s="35">
        <v>0</v>
      </c>
      <c r="L98" s="35">
        <v>0</v>
      </c>
      <c r="M98" s="35">
        <f>(G98+I98)/2*'Enter Information'!C518</f>
        <v>1.0207920233237138</v>
      </c>
      <c r="N98" s="35">
        <f>(H98+J98)/2*'Enter Information'!D518</f>
        <v>1.7488289823198195</v>
      </c>
      <c r="O98" s="36">
        <f>'Enter Information'!O$611*A98</f>
        <v>5.5047785152273248</v>
      </c>
      <c r="P98" s="36">
        <f>'Enter Information'!P$611*A98</f>
        <v>19.068098774395683</v>
      </c>
      <c r="Q98" s="36">
        <f>'Enter Information'!Q$611*A98</f>
        <v>91.367973293979304</v>
      </c>
      <c r="R98" s="37">
        <f t="shared" si="13"/>
        <v>0</v>
      </c>
      <c r="S98" s="287">
        <f>(I98-M98+R98*'Enter Information'!D309)*'Enter Information'!C$791</f>
        <v>4.9572383191094911</v>
      </c>
      <c r="T98" s="287">
        <f>(J98-N98+R98*'Enter Information'!E309)*'Enter Information'!C$791</f>
        <v>9.6008730887118219</v>
      </c>
      <c r="U98" s="38">
        <f t="shared" si="14"/>
        <v>14.558111407821313</v>
      </c>
      <c r="AL98" s="87">
        <v>93</v>
      </c>
      <c r="AM98" s="40">
        <f t="shared" si="15"/>
        <v>14.558111407821313</v>
      </c>
      <c r="AN98" s="40">
        <f t="shared" si="16"/>
        <v>14.558111407821313</v>
      </c>
      <c r="AO98" s="40">
        <f t="shared" si="17"/>
        <v>14.558111407821313</v>
      </c>
      <c r="AP98" s="86">
        <f t="shared" si="18"/>
        <v>18.808082590815804</v>
      </c>
      <c r="AQ98" s="86">
        <f>INDEX($AM$6:$AP$106,'1'!AL98,'Enter Information'!$B$86)</f>
        <v>14.558111407821313</v>
      </c>
    </row>
    <row r="99" spans="1:64" x14ac:dyDescent="0.4">
      <c r="A99" s="70">
        <f>'Enter Information'!E155</f>
        <v>4.4202252334014661E-2</v>
      </c>
      <c r="B99" s="14"/>
      <c r="D99" s="31">
        <v>93</v>
      </c>
      <c r="E99" s="31"/>
      <c r="F99" s="182">
        <f t="shared" si="20"/>
        <v>11.513915900335665</v>
      </c>
      <c r="G99" s="180">
        <f>F99*'Enter Information'!D310</f>
        <v>3.6241802771454696</v>
      </c>
      <c r="H99" s="33">
        <f>F99*'Enter Information'!E310</f>
        <v>7.8897356231901945</v>
      </c>
      <c r="I99" s="34">
        <f t="shared" si="19"/>
        <v>4.8637609391526846</v>
      </c>
      <c r="J99" s="34">
        <f t="shared" si="19"/>
        <v>9.9187009853811059</v>
      </c>
      <c r="K99" s="35">
        <v>0</v>
      </c>
      <c r="L99" s="35">
        <v>0</v>
      </c>
      <c r="M99" s="35">
        <f>(G99+I99)/2*'Enter Information'!C519</f>
        <v>0.87031105261313124</v>
      </c>
      <c r="N99" s="35">
        <f>(H99+J99)/2*'Enter Information'!D519</f>
        <v>1.6186978455360883</v>
      </c>
      <c r="O99" s="36">
        <f>'Enter Information'!O$611*A99</f>
        <v>4.2876184763994223</v>
      </c>
      <c r="P99" s="36">
        <f>'Enter Information'!P$611*A99</f>
        <v>14.851956784228927</v>
      </c>
      <c r="Q99" s="36">
        <f>'Enter Information'!Q$611*A99</f>
        <v>71.165626257763606</v>
      </c>
      <c r="R99" s="37">
        <f t="shared" si="13"/>
        <v>0</v>
      </c>
      <c r="S99" s="287">
        <f>(I99-M99+R99*'Enter Information'!D310)*'Enter Information'!C$791</f>
        <v>3.9155786421654311</v>
      </c>
      <c r="T99" s="287">
        <f>(J99-N99+R99*'Enter Information'!E310)*'Enter Information'!C$791</f>
        <v>8.1381552160767985</v>
      </c>
      <c r="U99" s="38">
        <f t="shared" si="14"/>
        <v>12.053733858242229</v>
      </c>
      <c r="AL99" s="87">
        <v>94</v>
      </c>
      <c r="AM99" s="40">
        <f t="shared" si="15"/>
        <v>12.053733858242229</v>
      </c>
      <c r="AN99" s="40">
        <f t="shared" si="16"/>
        <v>12.053733858242229</v>
      </c>
      <c r="AO99" s="40">
        <f t="shared" si="17"/>
        <v>12.053733858242229</v>
      </c>
      <c r="AP99" s="86">
        <f t="shared" si="18"/>
        <v>15.572598366827618</v>
      </c>
      <c r="AQ99" s="86">
        <f>INDEX($AM$6:$AP$106,'1'!AL99,'Enter Information'!$B$86)</f>
        <v>12.053733858242229</v>
      </c>
    </row>
    <row r="100" spans="1:64" x14ac:dyDescent="0.4">
      <c r="A100" s="70">
        <f>'Enter Information'!E156</f>
        <v>3.4116467923575325E-2</v>
      </c>
      <c r="B100" s="14"/>
      <c r="D100" s="31">
        <v>94</v>
      </c>
      <c r="E100" s="31"/>
      <c r="F100" s="182">
        <f t="shared" si="20"/>
        <v>8.8867449450367939</v>
      </c>
      <c r="G100" s="180">
        <f>F100*'Enter Information'!D311</f>
        <v>2.7464009360557844</v>
      </c>
      <c r="H100" s="33">
        <f>F100*'Enter Information'!E311</f>
        <v>6.1403440089810095</v>
      </c>
      <c r="I100" s="34">
        <f t="shared" si="19"/>
        <v>3.6241802771454696</v>
      </c>
      <c r="J100" s="34">
        <f t="shared" si="19"/>
        <v>7.8897356231901945</v>
      </c>
      <c r="K100" s="35">
        <v>0</v>
      </c>
      <c r="L100" s="35">
        <v>0</v>
      </c>
      <c r="M100" s="35">
        <f>(G100+I100)/2*'Enter Information'!C520</f>
        <v>0.7125813616026262</v>
      </c>
      <c r="N100" s="35">
        <f>(H100+J100)/2*'Enter Information'!D520</f>
        <v>1.414512628515501</v>
      </c>
      <c r="O100" s="36">
        <f>'Enter Information'!O$611*A100</f>
        <v>3.3092973885868067</v>
      </c>
      <c r="P100" s="36">
        <f>'Enter Information'!P$611*A100</f>
        <v>11.463133222321309</v>
      </c>
      <c r="Q100" s="36">
        <f>'Enter Information'!Q$611*A100</f>
        <v>54.927513356956275</v>
      </c>
      <c r="R100" s="37">
        <f t="shared" si="13"/>
        <v>0</v>
      </c>
      <c r="S100" s="287">
        <f>(I100-M100+R100*'Enter Information'!D311)*'Enter Information'!C$791</f>
        <v>2.8548234864994271</v>
      </c>
      <c r="T100" s="287">
        <f>(J100-N100+R100*'Enter Information'!E311)*'Enter Information'!C$791</f>
        <v>6.3489578138106904</v>
      </c>
      <c r="U100" s="38">
        <f t="shared" si="14"/>
        <v>9.2037813003101174</v>
      </c>
      <c r="AL100" s="87">
        <v>95</v>
      </c>
      <c r="AM100" s="40">
        <f t="shared" si="15"/>
        <v>9.2037813003101174</v>
      </c>
      <c r="AN100" s="40">
        <f t="shared" si="16"/>
        <v>9.2037813003101174</v>
      </c>
      <c r="AO100" s="40">
        <f t="shared" si="17"/>
        <v>9.2037813003101174</v>
      </c>
      <c r="AP100" s="86">
        <f t="shared" si="18"/>
        <v>11.890654906723563</v>
      </c>
      <c r="AQ100" s="86">
        <f>INDEX($AM$6:$AP$106,'1'!AL100,'Enter Information'!$B$86)</f>
        <v>9.2037813003101174</v>
      </c>
    </row>
    <row r="101" spans="1:64" x14ac:dyDescent="0.4">
      <c r="A101" s="70">
        <f>'Enter Information'!E157</f>
        <v>2.7084829496578883E-2</v>
      </c>
      <c r="B101" s="14"/>
      <c r="D101" s="31">
        <v>95</v>
      </c>
      <c r="E101" s="31"/>
      <c r="F101" s="182">
        <f t="shared" si="20"/>
        <v>7.0551257578918056</v>
      </c>
      <c r="G101" s="180">
        <f>F101*'Enter Information'!D312</f>
        <v>1.9857958863996166</v>
      </c>
      <c r="H101" s="33">
        <f>F101*'Enter Information'!E312</f>
        <v>5.0693298714921893</v>
      </c>
      <c r="I101" s="34">
        <f t="shared" si="19"/>
        <v>2.7464009360557844</v>
      </c>
      <c r="J101" s="34">
        <f t="shared" si="19"/>
        <v>6.1403440089810095</v>
      </c>
      <c r="K101" s="35">
        <v>0</v>
      </c>
      <c r="L101" s="35">
        <v>0</v>
      </c>
      <c r="M101" s="35">
        <f>(G101+I101)/2*'Enter Information'!C521</f>
        <v>0.56895202396381284</v>
      </c>
      <c r="N101" s="35">
        <f>(H101+J101)/2*'Enter Information'!D521</f>
        <v>1.2443858974713298</v>
      </c>
      <c r="O101" s="36">
        <f>'Enter Information'!O$611*A101</f>
        <v>2.6272284611681518</v>
      </c>
      <c r="P101" s="36">
        <f>'Enter Information'!P$611*A101</f>
        <v>9.1005027108505043</v>
      </c>
      <c r="Q101" s="36">
        <f>'Enter Information'!Q$611*A101</f>
        <v>43.606575489492002</v>
      </c>
      <c r="R101" s="37">
        <f t="shared" si="13"/>
        <v>0</v>
      </c>
      <c r="S101" s="287">
        <f>(I101-M101+R101*'Enter Information'!D312)*'Enter Information'!C$791</f>
        <v>2.1349892190538275</v>
      </c>
      <c r="T101" s="287">
        <f>(J101-N101+R101*'Enter Information'!E312)*'Enter Information'!C$791</f>
        <v>4.8004881891671198</v>
      </c>
      <c r="U101" s="38">
        <f t="shared" si="14"/>
        <v>6.9354774082209474</v>
      </c>
      <c r="AL101" s="87">
        <v>96</v>
      </c>
      <c r="AM101" s="40">
        <f t="shared" si="15"/>
        <v>6.9354774082209474</v>
      </c>
      <c r="AN101" s="40">
        <f t="shared" si="16"/>
        <v>6.9354774082209474</v>
      </c>
      <c r="AO101" s="40">
        <f t="shared" si="17"/>
        <v>6.9354774082209474</v>
      </c>
      <c r="AP101" s="86">
        <f t="shared" si="18"/>
        <v>8.9601616752621158</v>
      </c>
      <c r="AQ101" s="86">
        <f>INDEX($AM$6:$AP$106,'1'!AL101,'Enter Information'!$B$86)</f>
        <v>6.9354774082209474</v>
      </c>
    </row>
    <row r="102" spans="1:64" x14ac:dyDescent="0.4">
      <c r="A102" s="70">
        <f>'Enter Information'!E158</f>
        <v>1.8459037352126458E-2</v>
      </c>
      <c r="B102" s="14"/>
      <c r="D102" s="31">
        <v>96</v>
      </c>
      <c r="E102" s="31"/>
      <c r="F102" s="182">
        <f t="shared" si="20"/>
        <v>4.8082573274210176</v>
      </c>
      <c r="G102" s="180">
        <f>F102*'Enter Information'!D313</f>
        <v>1.3814232253214724</v>
      </c>
      <c r="H102" s="33">
        <f>F102*'Enter Information'!E313</f>
        <v>3.4268341020995452</v>
      </c>
      <c r="I102" s="34">
        <f t="shared" si="19"/>
        <v>1.9857958863996166</v>
      </c>
      <c r="J102" s="34">
        <f t="shared" si="19"/>
        <v>5.0693298714921893</v>
      </c>
      <c r="K102" s="35">
        <v>0</v>
      </c>
      <c r="L102" s="35">
        <v>0</v>
      </c>
      <c r="M102" s="35">
        <f>(G102+I102)/2*'Enter Information'!C522</f>
        <v>0.43438810150757906</v>
      </c>
      <c r="N102" s="35">
        <f>(H102+J102)/2*'Enter Information'!D522</f>
        <v>1.032963615909283</v>
      </c>
      <c r="O102" s="36">
        <f>'Enter Information'!O$611*A102</f>
        <v>1.7905266231562664</v>
      </c>
      <c r="P102" s="36">
        <f>'Enter Information'!P$611*A102</f>
        <v>6.2022365503144901</v>
      </c>
      <c r="Q102" s="36">
        <f>'Enter Information'!Q$611*A102</f>
        <v>29.719050136923595</v>
      </c>
      <c r="R102" s="37">
        <f>O$3/O$5*O102+P$3/P$5*P102+Q$3/Q$5*Q102</f>
        <v>0</v>
      </c>
      <c r="S102" s="287">
        <f>(I102-M102+R102*'Enter Information'!D313)*'Enter Information'!C$791</f>
        <v>1.521155732613017</v>
      </c>
      <c r="T102" s="287">
        <f>(J102-N102+R102*'Enter Information'!E313)*'Enter Information'!C$791</f>
        <v>3.9576581530644788</v>
      </c>
      <c r="U102" s="38">
        <f t="shared" si="14"/>
        <v>5.4788138856774955</v>
      </c>
      <c r="AL102" s="87">
        <v>97</v>
      </c>
      <c r="AM102" s="40">
        <f t="shared" si="15"/>
        <v>5.4788138856774955</v>
      </c>
      <c r="AN102" s="40">
        <f t="shared" si="16"/>
        <v>5.4788138856774955</v>
      </c>
      <c r="AO102" s="40">
        <f t="shared" si="17"/>
        <v>5.4788138856774955</v>
      </c>
      <c r="AP102" s="86">
        <f t="shared" si="18"/>
        <v>7.0782521973399364</v>
      </c>
      <c r="AQ102" s="86">
        <f>INDEX($AM$6:$AP$106,'1'!AL102,'Enter Information'!$B$86)</f>
        <v>5.4788138856774955</v>
      </c>
    </row>
    <row r="103" spans="1:64" x14ac:dyDescent="0.4">
      <c r="A103" s="70">
        <f>'Enter Information'!E159</f>
        <v>1.0598754666056363E-2</v>
      </c>
      <c r="B103" s="14"/>
      <c r="D103" s="31">
        <v>97</v>
      </c>
      <c r="E103" s="31"/>
      <c r="F103" s="182">
        <f t="shared" si="20"/>
        <v>2.7607907613195497</v>
      </c>
      <c r="G103" s="180">
        <f>F103*'Enter Information'!D314</f>
        <v>0.71126850589468671</v>
      </c>
      <c r="H103" s="33">
        <f>F103*'Enter Information'!E314</f>
        <v>2.0495222554248631</v>
      </c>
      <c r="I103" s="34">
        <f t="shared" si="19"/>
        <v>1.3814232253214724</v>
      </c>
      <c r="J103" s="34">
        <f t="shared" si="19"/>
        <v>3.4268341020995452</v>
      </c>
      <c r="K103" s="35">
        <v>0</v>
      </c>
      <c r="L103" s="35">
        <v>0</v>
      </c>
      <c r="M103" s="35">
        <f>(G103+I103)/2*'Enter Information'!C523</f>
        <v>0.29099924868426302</v>
      </c>
      <c r="N103" s="35">
        <f>(H103+J103)/2*'Enter Information'!D523</f>
        <v>0.72391954690115157</v>
      </c>
      <c r="O103" s="36">
        <f>'Enter Information'!O$611*A103</f>
        <v>1.0280792026074672</v>
      </c>
      <c r="P103" s="36">
        <f>'Enter Information'!P$611*A103</f>
        <v>3.5611815677949381</v>
      </c>
      <c r="Q103" s="36">
        <f>'Enter Information'!Q$611*A103</f>
        <v>17.063995012350745</v>
      </c>
      <c r="R103" s="37">
        <f>O$3/O$5*O103+P$3/P$5*P103+Q$3/Q$5*Q103</f>
        <v>0</v>
      </c>
      <c r="S103" s="287">
        <f>(I103-M103+R103*'Enter Information'!D314)*'Enter Information'!C$791</f>
        <v>1.0691609899042778</v>
      </c>
      <c r="T103" s="287">
        <f>(J103-N103+R103*'Enter Information'!E314)*'Enter Information'!C$791</f>
        <v>2.6502084174402425</v>
      </c>
      <c r="U103" s="38">
        <f t="shared" si="14"/>
        <v>3.7193694073445203</v>
      </c>
      <c r="AL103" s="87">
        <v>98</v>
      </c>
      <c r="AM103" s="40">
        <f t="shared" si="15"/>
        <v>3.7193694073445203</v>
      </c>
      <c r="AN103" s="40">
        <f t="shared" si="16"/>
        <v>3.7193694073445203</v>
      </c>
      <c r="AO103" s="40">
        <f t="shared" si="17"/>
        <v>3.7193694073445203</v>
      </c>
      <c r="AP103" s="86">
        <f t="shared" si="18"/>
        <v>4.8051704674760654</v>
      </c>
      <c r="AQ103" s="86">
        <f>INDEX($AM$6:$AP$106,'1'!AL103,'Enter Information'!$B$86)</f>
        <v>3.7193694073445203</v>
      </c>
    </row>
    <row r="104" spans="1:64" x14ac:dyDescent="0.4">
      <c r="A104" s="70">
        <f>'Enter Information'!E160</f>
        <v>7.9234174867614214E-3</v>
      </c>
      <c r="B104" s="14"/>
      <c r="D104" s="31">
        <v>98</v>
      </c>
      <c r="E104" s="31"/>
      <c r="F104" s="182">
        <f t="shared" si="20"/>
        <v>2.0639120806886284</v>
      </c>
      <c r="G104" s="180">
        <f>F104*'Enter Information'!D315</f>
        <v>0.52625646678913229</v>
      </c>
      <c r="H104" s="33">
        <f>F104*'Enter Information'!E315</f>
        <v>1.5376556138994961</v>
      </c>
      <c r="I104" s="34">
        <f t="shared" si="19"/>
        <v>0.71126850589468671</v>
      </c>
      <c r="J104" s="34">
        <f t="shared" si="19"/>
        <v>2.0495222554248631</v>
      </c>
      <c r="K104" s="35">
        <v>0</v>
      </c>
      <c r="L104" s="35">
        <v>0</v>
      </c>
      <c r="M104" s="35">
        <f>(G104+I104)/2*'Enter Information'!C524</f>
        <v>0.18596906527006088</v>
      </c>
      <c r="N104" s="35">
        <f>(H104+J104)/2*'Enter Information'!D524</f>
        <v>0.5115315641656536</v>
      </c>
      <c r="O104" s="36">
        <f>'Enter Information'!O$611*A104</f>
        <v>0.76857149621585785</v>
      </c>
      <c r="P104" s="36">
        <f>'Enter Information'!P$611*A104</f>
        <v>2.6622682755518374</v>
      </c>
      <c r="Q104" s="36">
        <f>'Enter Information'!Q$611*A104</f>
        <v>12.756702153685888</v>
      </c>
      <c r="R104" s="37">
        <f>O$3/O$5*O104+P$3/P$5*P104+Q$3/Q$5*Q104</f>
        <v>0</v>
      </c>
      <c r="S104" s="287">
        <f>(I104-M104+R104*'Enter Information'!D315)*'Enter Information'!C$791</f>
        <v>0.51505623681021262</v>
      </c>
      <c r="T104" s="287">
        <f>(J104-N104+R104*'Enter Information'!E315)*'Enter Information'!C$791</f>
        <v>1.5080002688507914</v>
      </c>
      <c r="U104" s="38">
        <f t="shared" si="14"/>
        <v>2.0230565056610041</v>
      </c>
      <c r="AL104" s="87">
        <v>99</v>
      </c>
      <c r="AM104" s="40">
        <f t="shared" si="15"/>
        <v>2.0230565056610041</v>
      </c>
      <c r="AN104" s="40">
        <f t="shared" si="16"/>
        <v>2.0230565056610041</v>
      </c>
      <c r="AO104" s="40">
        <f t="shared" si="17"/>
        <v>2.0230565056610041</v>
      </c>
      <c r="AP104" s="86">
        <f t="shared" si="18"/>
        <v>2.6136504096209356</v>
      </c>
      <c r="AQ104" s="86">
        <f>INDEX($AM$6:$AP$106,'1'!AL104,'Enter Information'!$B$86)</f>
        <v>2.0230565056610041</v>
      </c>
    </row>
    <row r="105" spans="1:64" x14ac:dyDescent="0.4">
      <c r="A105" s="70">
        <f>'Enter Information'!E161</f>
        <v>5.7215913126514245E-3</v>
      </c>
      <c r="B105" s="14"/>
      <c r="D105" s="31">
        <v>99</v>
      </c>
      <c r="E105" s="31"/>
      <c r="F105" s="182">
        <f t="shared" si="20"/>
        <v>1.4903747594614098</v>
      </c>
      <c r="G105" s="180">
        <f>F105*'Enter Information'!D316</f>
        <v>0.3659126995643186</v>
      </c>
      <c r="H105" s="33">
        <f>F105*'Enter Information'!E316</f>
        <v>1.1244620598970914</v>
      </c>
      <c r="I105" s="34">
        <f t="shared" si="19"/>
        <v>0.52625646678913229</v>
      </c>
      <c r="J105" s="34">
        <f t="shared" si="19"/>
        <v>1.5376556138994961</v>
      </c>
      <c r="K105" s="35">
        <v>0</v>
      </c>
      <c r="L105" s="35">
        <v>0</v>
      </c>
      <c r="M105" s="35">
        <f>(G105+I105)/2*'Enter Information'!C525</f>
        <v>0.14515592336570646</v>
      </c>
      <c r="N105" s="35">
        <f>(H105+J105)/2*'Enter Information'!D525</f>
        <v>0.40597294525397959</v>
      </c>
      <c r="O105" s="36">
        <f>'Enter Information'!O$611*A105</f>
        <v>0.55499435732718816</v>
      </c>
      <c r="P105" s="36">
        <f>'Enter Information'!P$611*A105</f>
        <v>1.9224546810508787</v>
      </c>
      <c r="Q105" s="36">
        <f>'Enter Information'!Q$611*A105</f>
        <v>9.2117620133687943</v>
      </c>
      <c r="R105" s="37">
        <f>O$3/O$5*O105+P$3/P$5*P105+Q$3/Q$5*Q105</f>
        <v>0</v>
      </c>
      <c r="S105" s="287">
        <f>(I105-M105+R105*'Enter Information'!D316)*'Enter Information'!C$791</f>
        <v>0.37366918096960716</v>
      </c>
      <c r="T105" s="287">
        <f>(J105-N105+R105*'Enter Information'!E316)*'Enter Information'!C$791</f>
        <v>1.1096151480435696</v>
      </c>
      <c r="U105" s="38">
        <f t="shared" si="14"/>
        <v>1.4832843290131767</v>
      </c>
      <c r="AL105" s="87">
        <v>100</v>
      </c>
      <c r="AM105" s="40">
        <f t="shared" si="15"/>
        <v>1.4832843290131767</v>
      </c>
      <c r="AN105" s="40">
        <f t="shared" si="16"/>
        <v>1.4832843290131767</v>
      </c>
      <c r="AO105" s="40">
        <f t="shared" si="17"/>
        <v>1.4832843290131767</v>
      </c>
      <c r="AP105" s="86">
        <f t="shared" si="18"/>
        <v>1.9163017361410379</v>
      </c>
      <c r="AQ105" s="86">
        <f>INDEX($AM$6:$AP$106,'1'!AL105,'Enter Information'!$B$86)</f>
        <v>1.4832843290131767</v>
      </c>
    </row>
    <row r="106" spans="1:64" x14ac:dyDescent="0.4">
      <c r="A106" s="70">
        <f>'Enter Information'!E162</f>
        <v>9.2729238515385157E-3</v>
      </c>
      <c r="B106" s="14"/>
      <c r="D106" s="31">
        <v>100</v>
      </c>
      <c r="E106" s="31"/>
      <c r="F106" s="182">
        <f>B$23*A106</f>
        <v>2.4154349549891814</v>
      </c>
      <c r="G106" s="180">
        <f>F106*'Enter Information'!D317</f>
        <v>0.56325887461024315</v>
      </c>
      <c r="H106" s="33">
        <f>F106*'Enter Information'!E317</f>
        <v>1.8521760803789382</v>
      </c>
      <c r="I106" s="34">
        <f t="shared" si="19"/>
        <v>0.3659126995643186</v>
      </c>
      <c r="J106" s="34">
        <f t="shared" si="19"/>
        <v>1.1244620598970914</v>
      </c>
      <c r="K106" s="35">
        <v>0</v>
      </c>
      <c r="L106" s="35">
        <v>0</v>
      </c>
      <c r="M106" s="35">
        <f>(G106+I106)/2*'Enter Information'!C526</f>
        <v>0.16248887903377648</v>
      </c>
      <c r="N106" s="35">
        <f>(H106+J106)/2*'Enter Information'!D526</f>
        <v>0.4830786037853968</v>
      </c>
      <c r="O106" s="36">
        <f>'Enter Information'!O$611*A106</f>
        <v>0.89947361359923605</v>
      </c>
      <c r="P106" s="36">
        <f>'Enter Information'!P$611*A106</f>
        <v>3.1157024141169414</v>
      </c>
      <c r="Q106" s="36">
        <f>'Enter Information'!Q$611*A106</f>
        <v>14.929407400977011</v>
      </c>
      <c r="R106" s="37">
        <f>O$3/O$5*O106+P$3/P$5*P106+Q$3/Q$5*Q106</f>
        <v>0</v>
      </c>
      <c r="S106" s="287">
        <f>(I106-M106+R106*'Enter Information'!D317)*'Enter Information'!C$791</f>
        <v>0.19945710841692699</v>
      </c>
      <c r="T106" s="287">
        <f>(J106-N106+R106*'Enter Information'!E317)*'Enter Information'!C$791</f>
        <v>0.62887664388982589</v>
      </c>
      <c r="U106" s="38">
        <f t="shared" si="14"/>
        <v>0.82833375230675288</v>
      </c>
      <c r="AL106" s="87">
        <v>101</v>
      </c>
      <c r="AM106" s="40">
        <f t="shared" si="15"/>
        <v>0.82833375230675288</v>
      </c>
      <c r="AN106" s="40">
        <f t="shared" si="16"/>
        <v>0.82833375230675288</v>
      </c>
      <c r="AO106" s="40">
        <f t="shared" si="17"/>
        <v>0.82833375230675288</v>
      </c>
      <c r="AP106" s="86">
        <f t="shared" si="18"/>
        <v>1.0701504604351213</v>
      </c>
      <c r="AQ106" s="86">
        <f>INDEX($AM$6:$AP$108,'1'!AL106,'Enter Information'!$B$86)</f>
        <v>0.82833375230675288</v>
      </c>
    </row>
    <row r="107" spans="1:64" x14ac:dyDescent="0.4">
      <c r="A107" s="71">
        <f>SUM(A91:A106)</f>
        <v>0.99999999999999989</v>
      </c>
      <c r="D107" s="72"/>
      <c r="E107" s="72"/>
      <c r="F107" s="81"/>
      <c r="G107" s="81"/>
      <c r="H107" s="81"/>
      <c r="I107" s="73"/>
      <c r="K107" s="74"/>
      <c r="L107" s="74"/>
      <c r="M107" s="75"/>
      <c r="O107" s="76"/>
      <c r="R107" s="77"/>
      <c r="S107" s="75"/>
      <c r="T107" s="75"/>
      <c r="AL107" s="87">
        <v>102</v>
      </c>
      <c r="AM107" s="84">
        <f>SUM(AM6:AM106)</f>
        <v>7538.6544871186325</v>
      </c>
      <c r="AN107" s="84">
        <f>SUM(AN6:AN106)</f>
        <v>7538.6544871186325</v>
      </c>
      <c r="AO107" s="84">
        <f>SUM(AO6:AO106)</f>
        <v>7538.6544871186325</v>
      </c>
      <c r="AP107" s="84">
        <f>SUM(AP6:AP106)</f>
        <v>9739.4251387014592</v>
      </c>
      <c r="AQ107" s="84">
        <f>INDEX($AM$6:$AP$108,AL107,'Enter Information'!$B$86)</f>
        <v>7538.6544871186325</v>
      </c>
    </row>
    <row r="108" spans="1:64" x14ac:dyDescent="0.4">
      <c r="F108" s="69"/>
      <c r="G108" s="18"/>
      <c r="H108" s="18"/>
      <c r="I108" s="73"/>
      <c r="J108" s="73"/>
      <c r="K108" s="74"/>
      <c r="L108" s="74"/>
      <c r="M108" s="75"/>
      <c r="O108" s="76"/>
      <c r="R108" s="77"/>
      <c r="AL108" s="87">
        <v>103</v>
      </c>
      <c r="AM108" s="56">
        <f>Z26</f>
        <v>3337.554938525207</v>
      </c>
      <c r="AN108" s="56">
        <f>Z26</f>
        <v>3337.554938525207</v>
      </c>
      <c r="AO108" s="56">
        <f>AK25</f>
        <v>2583.3838399082997</v>
      </c>
      <c r="AP108" s="56">
        <f>Z26</f>
        <v>3337.554938525207</v>
      </c>
      <c r="AQ108" s="56">
        <f>INDEX($AM$6:$AP$108,'1'!AL108,'Enter Information'!$B$86)</f>
        <v>3337.554938525207</v>
      </c>
    </row>
    <row r="109" spans="1:64" s="183" customFormat="1" x14ac:dyDescent="0.4">
      <c r="D109" s="184"/>
      <c r="E109" s="185">
        <f>SUM(E91:E106)</f>
        <v>32.4223320085867</v>
      </c>
      <c r="F109" s="185">
        <f>SUM(F91:F106)</f>
        <v>260.48256123535674</v>
      </c>
      <c r="G109" s="186">
        <f>SUM(G91:H106)</f>
        <v>260.48256123535668</v>
      </c>
      <c r="H109" s="186"/>
      <c r="I109" s="186">
        <f>SUM(I91:J106)</f>
        <v>302.97775684310972</v>
      </c>
      <c r="J109" s="187"/>
      <c r="K109" s="188"/>
      <c r="L109" s="188"/>
      <c r="M109" s="189"/>
      <c r="N109" s="186">
        <f>SUM(M91:N106)</f>
        <v>36.393367057930959</v>
      </c>
      <c r="O109" s="191"/>
      <c r="P109" s="192"/>
      <c r="Q109" s="192"/>
      <c r="R109" s="193"/>
      <c r="S109" s="194"/>
      <c r="T109" s="194"/>
      <c r="AD109" s="195"/>
      <c r="AE109" s="195"/>
      <c r="AF109" s="195"/>
      <c r="AG109" s="195"/>
      <c r="AH109" s="195"/>
      <c r="AI109" s="195"/>
      <c r="AJ109" s="195"/>
      <c r="AK109" s="195"/>
      <c r="AL109" s="195"/>
      <c r="AM109" s="195"/>
      <c r="AN109" s="196"/>
      <c r="AO109" s="195"/>
      <c r="AP109" s="195"/>
      <c r="AQ109" s="185">
        <f>SUM(AQ91:AQ106)</f>
        <v>261.3860628365274</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AN110" s="67"/>
      <c r="AQ110" s="68"/>
    </row>
    <row r="111" spans="1:64" x14ac:dyDescent="0.4">
      <c r="E111" s="249">
        <f>SUM(E6:E106)</f>
        <v>7313.6870198186407</v>
      </c>
      <c r="F111" s="249">
        <f>SUM(F6:F106)</f>
        <v>7561.0343450479277</v>
      </c>
      <c r="G111" s="18"/>
      <c r="H111" s="18"/>
      <c r="J111" s="73"/>
      <c r="K111" s="74"/>
      <c r="L111" s="74"/>
      <c r="M111" s="75"/>
      <c r="N111" s="14"/>
      <c r="O111" s="76"/>
      <c r="R111" s="77"/>
    </row>
    <row r="112" spans="1:64" x14ac:dyDescent="0.4">
      <c r="G112" s="18"/>
      <c r="H112" s="18"/>
      <c r="I112" s="73"/>
      <c r="J112" s="73"/>
      <c r="K112" s="74"/>
      <c r="L112" s="74"/>
      <c r="M112" s="75"/>
      <c r="O112" s="76"/>
      <c r="R112" s="77"/>
    </row>
    <row r="113" spans="7:18" x14ac:dyDescent="0.4">
      <c r="G113" s="18"/>
      <c r="H113" s="18"/>
      <c r="I113" s="73"/>
      <c r="J113" s="73"/>
      <c r="K113" s="74"/>
      <c r="L113" s="74"/>
      <c r="M113" s="75"/>
      <c r="O113" s="76"/>
      <c r="R113" s="77"/>
    </row>
    <row r="114" spans="7:18" x14ac:dyDescent="0.4">
      <c r="G114" s="18"/>
      <c r="H114" s="18"/>
      <c r="I114" s="73"/>
      <c r="J114" s="73"/>
      <c r="K114" s="74"/>
      <c r="L114" s="74"/>
      <c r="M114" s="75"/>
      <c r="O114" s="76"/>
      <c r="R114" s="77"/>
    </row>
    <row r="115" spans="7:18" x14ac:dyDescent="0.4">
      <c r="G115" s="18"/>
      <c r="H115" s="18"/>
      <c r="I115" s="73"/>
      <c r="J115" s="73"/>
      <c r="K115" s="74"/>
      <c r="L115" s="74"/>
      <c r="M115" s="75"/>
      <c r="O115" s="76"/>
      <c r="R115" s="77"/>
    </row>
    <row r="116" spans="7:18" x14ac:dyDescent="0.4">
      <c r="G116" s="18"/>
      <c r="H116" s="18"/>
      <c r="I116" s="73"/>
      <c r="J116" s="73"/>
      <c r="K116" s="74"/>
      <c r="L116" s="74"/>
      <c r="M116" s="75"/>
      <c r="O116" s="76"/>
      <c r="R116" s="77"/>
    </row>
    <row r="117" spans="7:18" x14ac:dyDescent="0.4">
      <c r="G117" s="18"/>
      <c r="H117" s="18"/>
      <c r="I117" s="73"/>
      <c r="J117" s="73"/>
      <c r="K117" s="74"/>
      <c r="L117" s="74"/>
      <c r="M117" s="75"/>
      <c r="O117" s="76"/>
      <c r="R117" s="77"/>
    </row>
    <row r="118" spans="7:18" x14ac:dyDescent="0.4">
      <c r="G118" s="18"/>
      <c r="H118" s="18"/>
      <c r="I118" s="73"/>
      <c r="J118" s="73"/>
      <c r="K118" s="74"/>
      <c r="L118" s="74"/>
      <c r="M118" s="75"/>
      <c r="O118" s="76"/>
      <c r="R118" s="77"/>
    </row>
    <row r="119" spans="7:18" x14ac:dyDescent="0.4">
      <c r="G119" s="18"/>
      <c r="H119" s="18"/>
      <c r="I119" s="73"/>
      <c r="J119" s="73"/>
      <c r="K119" s="74"/>
      <c r="L119" s="74"/>
      <c r="M119" s="75"/>
      <c r="O119" s="76"/>
      <c r="R119" s="77"/>
    </row>
    <row r="120" spans="7:18" x14ac:dyDescent="0.4">
      <c r="G120" s="18"/>
      <c r="H120" s="18"/>
      <c r="I120" s="73"/>
      <c r="J120" s="73"/>
      <c r="K120" s="74"/>
      <c r="L120" s="74"/>
      <c r="M120" s="75"/>
      <c r="O120" s="76"/>
      <c r="R120" s="77"/>
    </row>
    <row r="121" spans="7:18" x14ac:dyDescent="0.4">
      <c r="G121" s="18"/>
      <c r="H121" s="18"/>
      <c r="I121" s="73"/>
      <c r="J121" s="73"/>
      <c r="K121" s="74"/>
      <c r="L121" s="74"/>
      <c r="M121" s="75"/>
      <c r="O121" s="76"/>
      <c r="R121" s="77"/>
    </row>
    <row r="122" spans="7:18" x14ac:dyDescent="0.4">
      <c r="G122" s="18"/>
      <c r="H122" s="18"/>
      <c r="I122" s="73"/>
      <c r="J122" s="73"/>
      <c r="K122" s="74"/>
      <c r="L122" s="74"/>
      <c r="M122" s="75"/>
      <c r="O122" s="76"/>
      <c r="R122" s="77"/>
    </row>
    <row r="123" spans="7:18" x14ac:dyDescent="0.4">
      <c r="G123" s="18"/>
      <c r="H123" s="18"/>
      <c r="I123" s="73"/>
      <c r="J123" s="73"/>
      <c r="K123" s="74"/>
      <c r="L123" s="74"/>
      <c r="M123" s="75"/>
      <c r="O123" s="76"/>
      <c r="R123" s="77"/>
    </row>
    <row r="124" spans="7:18" x14ac:dyDescent="0.4">
      <c r="G124" s="18"/>
      <c r="H124" s="18"/>
      <c r="I124" s="73"/>
      <c r="J124" s="73"/>
      <c r="K124" s="74"/>
      <c r="L124" s="74"/>
      <c r="M124" s="75"/>
      <c r="O124" s="76"/>
      <c r="R124" s="77"/>
    </row>
    <row r="125" spans="7:18" x14ac:dyDescent="0.4">
      <c r="G125" s="18"/>
      <c r="H125" s="18"/>
      <c r="I125" s="73"/>
      <c r="J125" s="73"/>
      <c r="K125" s="74"/>
      <c r="L125" s="74"/>
      <c r="M125" s="75"/>
      <c r="O125" s="76"/>
      <c r="R125" s="77"/>
    </row>
    <row r="126" spans="7:18" x14ac:dyDescent="0.4">
      <c r="G126" s="18"/>
      <c r="H126" s="18"/>
      <c r="I126" s="73"/>
      <c r="J126" s="73"/>
      <c r="K126" s="74"/>
      <c r="L126" s="74"/>
      <c r="M126" s="75"/>
      <c r="O126" s="76"/>
      <c r="R126" s="77"/>
    </row>
    <row r="127" spans="7:18" x14ac:dyDescent="0.4">
      <c r="G127" s="18"/>
      <c r="H127" s="18"/>
      <c r="I127" s="73"/>
      <c r="J127" s="73"/>
      <c r="K127" s="74"/>
      <c r="L127" s="74"/>
      <c r="M127" s="75"/>
      <c r="O127" s="76"/>
      <c r="R127" s="77"/>
    </row>
    <row r="128" spans="7:18" x14ac:dyDescent="0.4">
      <c r="G128" s="18"/>
      <c r="H128" s="18"/>
      <c r="I128" s="73"/>
      <c r="J128" s="73"/>
      <c r="K128" s="74"/>
      <c r="L128" s="74"/>
      <c r="M128" s="75"/>
      <c r="N128" s="57"/>
      <c r="O128" s="76"/>
      <c r="R128" s="77"/>
    </row>
    <row r="129" spans="7:18" x14ac:dyDescent="0.4">
      <c r="G129" s="18"/>
      <c r="H129" s="18"/>
      <c r="I129" s="73"/>
      <c r="J129" s="73"/>
      <c r="K129" s="74"/>
      <c r="L129" s="74"/>
      <c r="M129" s="75"/>
      <c r="O129" s="76"/>
      <c r="R129" s="77"/>
    </row>
    <row r="130" spans="7:18" x14ac:dyDescent="0.4">
      <c r="G130" s="18"/>
      <c r="H130" s="18"/>
      <c r="I130" s="73"/>
      <c r="J130" s="73"/>
      <c r="K130" s="74"/>
      <c r="L130" s="74"/>
      <c r="M130" s="75"/>
      <c r="O130" s="76"/>
      <c r="R130" s="77"/>
    </row>
    <row r="131" spans="7:18" x14ac:dyDescent="0.4">
      <c r="G131" s="18"/>
      <c r="H131" s="18"/>
      <c r="I131" s="73"/>
      <c r="J131" s="73"/>
      <c r="K131" s="74"/>
      <c r="L131" s="74"/>
      <c r="M131" s="75"/>
      <c r="O131" s="76"/>
      <c r="R131" s="77"/>
    </row>
    <row r="132" spans="7:18" x14ac:dyDescent="0.4">
      <c r="G132" s="18"/>
      <c r="H132" s="18"/>
      <c r="I132" s="73"/>
      <c r="J132" s="73"/>
      <c r="K132" s="74"/>
      <c r="L132" s="74"/>
      <c r="M132" s="75"/>
      <c r="O132" s="76"/>
      <c r="R132" s="77"/>
    </row>
    <row r="133" spans="7:18" x14ac:dyDescent="0.4">
      <c r="G133" s="18"/>
      <c r="H133" s="18"/>
      <c r="I133" s="73"/>
      <c r="J133" s="73"/>
      <c r="K133" s="74"/>
      <c r="L133" s="74"/>
      <c r="M133" s="75"/>
      <c r="O133" s="76"/>
      <c r="R133" s="77"/>
    </row>
    <row r="134" spans="7:18" x14ac:dyDescent="0.4">
      <c r="G134" s="18"/>
      <c r="H134" s="18"/>
      <c r="I134" s="73"/>
      <c r="J134" s="73"/>
      <c r="K134" s="74"/>
      <c r="L134" s="74"/>
      <c r="M134" s="75"/>
      <c r="O134" s="76"/>
      <c r="R134" s="77"/>
    </row>
    <row r="135" spans="7:18" x14ac:dyDescent="0.4">
      <c r="G135" s="18"/>
      <c r="H135" s="18"/>
      <c r="I135" s="73"/>
      <c r="J135" s="73"/>
      <c r="K135" s="74"/>
      <c r="L135" s="74"/>
      <c r="M135" s="75"/>
      <c r="O135" s="76"/>
      <c r="R135" s="77"/>
    </row>
    <row r="136" spans="7:18" x14ac:dyDescent="0.4">
      <c r="G136" s="18"/>
      <c r="H136" s="18"/>
      <c r="I136" s="73"/>
      <c r="J136" s="73"/>
      <c r="K136" s="74"/>
      <c r="L136" s="74"/>
      <c r="M136" s="75"/>
      <c r="O136" s="76"/>
      <c r="R136" s="77"/>
    </row>
    <row r="137" spans="7:18" x14ac:dyDescent="0.4">
      <c r="G137" s="18"/>
      <c r="H137" s="18"/>
      <c r="I137" s="73"/>
      <c r="J137" s="73"/>
      <c r="K137" s="74"/>
      <c r="L137" s="74"/>
      <c r="M137" s="75"/>
      <c r="O137" s="76"/>
      <c r="R137" s="77"/>
    </row>
    <row r="138" spans="7:18" x14ac:dyDescent="0.4">
      <c r="G138" s="18"/>
      <c r="H138" s="18"/>
      <c r="I138" s="73"/>
      <c r="J138" s="73"/>
      <c r="K138" s="74"/>
      <c r="L138" s="74"/>
      <c r="M138" s="75"/>
      <c r="O138" s="76"/>
      <c r="R138" s="77"/>
    </row>
    <row r="139" spans="7:18" x14ac:dyDescent="0.4">
      <c r="G139" s="18"/>
      <c r="H139" s="18"/>
      <c r="I139" s="73"/>
      <c r="J139" s="73"/>
      <c r="K139" s="74"/>
      <c r="L139" s="74"/>
      <c r="M139" s="75"/>
      <c r="O139" s="76"/>
      <c r="R139" s="77"/>
    </row>
    <row r="140" spans="7:18" x14ac:dyDescent="0.4">
      <c r="G140" s="18"/>
      <c r="H140" s="18"/>
      <c r="I140" s="73"/>
      <c r="J140" s="73"/>
      <c r="K140" s="74"/>
      <c r="L140" s="74"/>
      <c r="M140" s="75"/>
      <c r="O140" s="76"/>
      <c r="R140" s="77"/>
    </row>
    <row r="141" spans="7:18" x14ac:dyDescent="0.4">
      <c r="G141" s="18"/>
      <c r="H141" s="18"/>
      <c r="I141" s="73"/>
      <c r="J141" s="73"/>
      <c r="K141" s="74"/>
      <c r="L141" s="74"/>
      <c r="M141" s="75"/>
      <c r="O141" s="76"/>
      <c r="R141" s="77"/>
    </row>
    <row r="142" spans="7:18" x14ac:dyDescent="0.4">
      <c r="G142" s="18"/>
      <c r="H142" s="18"/>
      <c r="I142" s="73"/>
      <c r="J142" s="73"/>
      <c r="K142" s="74"/>
      <c r="L142" s="74"/>
      <c r="M142" s="75"/>
      <c r="O142" s="76"/>
      <c r="R142" s="77"/>
    </row>
    <row r="143" spans="7:18" x14ac:dyDescent="0.4">
      <c r="G143" s="18"/>
      <c r="H143" s="18"/>
      <c r="I143" s="73"/>
      <c r="J143" s="73"/>
      <c r="K143" s="74"/>
      <c r="L143" s="74"/>
      <c r="M143" s="75"/>
      <c r="O143" s="76"/>
      <c r="R143" s="77"/>
    </row>
    <row r="144" spans="7:18" x14ac:dyDescent="0.4">
      <c r="G144" s="18"/>
      <c r="H144" s="18"/>
      <c r="I144" s="73"/>
      <c r="J144" s="73"/>
      <c r="K144" s="74"/>
      <c r="L144" s="74"/>
      <c r="M144" s="75"/>
      <c r="O144" s="76"/>
      <c r="R144" s="77"/>
    </row>
    <row r="145" spans="7:18" x14ac:dyDescent="0.4">
      <c r="G145" s="18"/>
      <c r="H145" s="18"/>
      <c r="I145" s="73"/>
      <c r="J145" s="73"/>
      <c r="K145" s="74"/>
      <c r="L145" s="74"/>
      <c r="M145" s="75"/>
      <c r="O145" s="76"/>
      <c r="R145" s="77"/>
    </row>
    <row r="146" spans="7:18" x14ac:dyDescent="0.4">
      <c r="G146" s="18"/>
      <c r="H146" s="18"/>
      <c r="I146" s="73"/>
      <c r="J146" s="73"/>
      <c r="K146" s="74"/>
      <c r="L146" s="74"/>
      <c r="M146" s="75"/>
      <c r="O146" s="76"/>
      <c r="R146" s="77"/>
    </row>
    <row r="147" spans="7:18" x14ac:dyDescent="0.4">
      <c r="G147" s="18"/>
      <c r="H147" s="18"/>
      <c r="I147" s="73"/>
      <c r="J147" s="73"/>
      <c r="K147" s="74"/>
      <c r="L147" s="74"/>
      <c r="M147" s="75"/>
      <c r="O147" s="76"/>
      <c r="R147" s="77"/>
    </row>
    <row r="148" spans="7:18" x14ac:dyDescent="0.4">
      <c r="G148" s="18"/>
      <c r="H148" s="18"/>
      <c r="I148" s="73"/>
      <c r="J148" s="73"/>
      <c r="K148" s="74"/>
      <c r="L148" s="74"/>
      <c r="M148" s="75"/>
      <c r="O148" s="76"/>
      <c r="R148" s="77"/>
    </row>
    <row r="149" spans="7:18" x14ac:dyDescent="0.4">
      <c r="G149" s="18"/>
      <c r="H149" s="18"/>
      <c r="I149" s="73"/>
      <c r="J149" s="73"/>
      <c r="K149" s="74"/>
      <c r="L149" s="74"/>
      <c r="M149" s="75"/>
      <c r="O149" s="76"/>
      <c r="R149" s="77"/>
    </row>
    <row r="150" spans="7:18" x14ac:dyDescent="0.4">
      <c r="G150" s="18"/>
      <c r="H150" s="18"/>
      <c r="I150" s="73"/>
      <c r="J150" s="73"/>
      <c r="K150" s="74"/>
      <c r="L150" s="74"/>
      <c r="M150" s="75"/>
      <c r="O150" s="76"/>
      <c r="R150" s="77"/>
    </row>
    <row r="151" spans="7:18" x14ac:dyDescent="0.4">
      <c r="G151" s="18"/>
      <c r="H151" s="18"/>
      <c r="I151" s="73"/>
      <c r="J151" s="73"/>
      <c r="K151" s="74"/>
      <c r="L151" s="74"/>
      <c r="M151" s="75"/>
      <c r="O151" s="76"/>
      <c r="R151" s="77"/>
    </row>
    <row r="152" spans="7:18" x14ac:dyDescent="0.4">
      <c r="G152" s="18"/>
      <c r="H152" s="18"/>
      <c r="I152" s="73"/>
      <c r="J152" s="73"/>
      <c r="K152" s="74"/>
      <c r="L152" s="74"/>
      <c r="M152" s="75"/>
      <c r="O152" s="76"/>
      <c r="R152" s="77"/>
    </row>
    <row r="153" spans="7:18" x14ac:dyDescent="0.4">
      <c r="G153" s="18"/>
      <c r="H153" s="18"/>
      <c r="I153" s="73"/>
      <c r="J153" s="73"/>
      <c r="K153" s="74"/>
      <c r="L153" s="74"/>
      <c r="M153" s="75"/>
      <c r="O153" s="76"/>
      <c r="R153" s="77"/>
    </row>
    <row r="154" spans="7:18" x14ac:dyDescent="0.4">
      <c r="G154" s="18"/>
      <c r="H154" s="18"/>
      <c r="I154" s="73"/>
      <c r="J154" s="73"/>
      <c r="K154" s="74"/>
      <c r="L154" s="74"/>
      <c r="M154" s="75"/>
      <c r="O154" s="76"/>
      <c r="R154" s="77"/>
    </row>
    <row r="155" spans="7:18" x14ac:dyDescent="0.4">
      <c r="G155" s="18"/>
      <c r="H155" s="18"/>
      <c r="I155" s="73"/>
      <c r="J155" s="73"/>
      <c r="K155" s="74"/>
      <c r="L155" s="74"/>
      <c r="M155" s="75"/>
      <c r="O155" s="76"/>
      <c r="R155" s="77"/>
    </row>
    <row r="156" spans="7:18" x14ac:dyDescent="0.4">
      <c r="G156" s="18"/>
      <c r="H156" s="18"/>
      <c r="I156" s="73"/>
      <c r="J156" s="73"/>
      <c r="K156" s="74"/>
      <c r="L156" s="74"/>
      <c r="M156" s="75"/>
      <c r="O156" s="76"/>
      <c r="R156" s="77"/>
    </row>
    <row r="157" spans="7:18" x14ac:dyDescent="0.4">
      <c r="G157" s="18"/>
      <c r="H157" s="18"/>
      <c r="I157" s="73"/>
      <c r="J157" s="73"/>
      <c r="K157" s="74"/>
      <c r="L157" s="74"/>
      <c r="M157" s="75"/>
      <c r="O157" s="76"/>
      <c r="R157" s="77"/>
    </row>
    <row r="158" spans="7:18" x14ac:dyDescent="0.4">
      <c r="G158" s="18"/>
      <c r="H158" s="18"/>
      <c r="I158" s="73"/>
      <c r="J158" s="73"/>
      <c r="K158" s="74"/>
      <c r="L158" s="74"/>
      <c r="M158" s="75"/>
      <c r="O158" s="76"/>
      <c r="R158" s="77"/>
    </row>
    <row r="159" spans="7:18" x14ac:dyDescent="0.4">
      <c r="G159" s="18"/>
      <c r="H159" s="18"/>
      <c r="I159" s="73"/>
      <c r="J159" s="73"/>
      <c r="K159" s="74"/>
      <c r="L159" s="74"/>
      <c r="M159" s="75"/>
      <c r="O159" s="76"/>
      <c r="R159" s="77"/>
    </row>
    <row r="160" spans="7:18" x14ac:dyDescent="0.4">
      <c r="G160" s="18"/>
      <c r="H160" s="18"/>
      <c r="I160" s="73"/>
      <c r="J160" s="73"/>
      <c r="K160" s="74"/>
      <c r="L160" s="74"/>
      <c r="M160" s="75"/>
      <c r="O160" s="76"/>
      <c r="R160" s="77"/>
    </row>
    <row r="161" spans="7:18" x14ac:dyDescent="0.4">
      <c r="G161" s="18"/>
      <c r="H161" s="18"/>
      <c r="I161" s="73"/>
      <c r="J161" s="73"/>
      <c r="K161" s="74"/>
      <c r="L161" s="74"/>
      <c r="M161" s="75"/>
      <c r="O161" s="76"/>
      <c r="R161" s="77"/>
    </row>
    <row r="162" spans="7:18" x14ac:dyDescent="0.4">
      <c r="G162" s="18"/>
      <c r="H162" s="18"/>
      <c r="I162" s="73"/>
      <c r="J162" s="73"/>
      <c r="K162" s="74"/>
      <c r="L162" s="74"/>
      <c r="M162" s="75"/>
      <c r="O162" s="76"/>
      <c r="R162" s="77"/>
    </row>
    <row r="163" spans="7:18" x14ac:dyDescent="0.4">
      <c r="G163" s="18"/>
      <c r="H163" s="18"/>
      <c r="I163" s="73"/>
      <c r="J163" s="73"/>
      <c r="K163" s="74"/>
      <c r="L163" s="74"/>
      <c r="M163" s="75"/>
      <c r="O163" s="76"/>
      <c r="R163" s="77"/>
    </row>
    <row r="164" spans="7:18" x14ac:dyDescent="0.4">
      <c r="G164" s="18"/>
      <c r="H164" s="18"/>
      <c r="I164" s="73"/>
      <c r="J164" s="73"/>
      <c r="K164" s="74"/>
      <c r="L164" s="74"/>
      <c r="M164" s="75"/>
      <c r="O164" s="76"/>
      <c r="R164" s="77"/>
    </row>
    <row r="165" spans="7:18" x14ac:dyDescent="0.4">
      <c r="G165" s="18"/>
      <c r="H165" s="18"/>
      <c r="I165" s="73"/>
      <c r="J165" s="73"/>
      <c r="K165" s="74"/>
      <c r="L165" s="74"/>
      <c r="M165" s="75"/>
      <c r="O165" s="76"/>
      <c r="R165" s="77"/>
    </row>
    <row r="166" spans="7:18" x14ac:dyDescent="0.4">
      <c r="G166" s="18"/>
      <c r="H166" s="18"/>
      <c r="I166" s="73"/>
      <c r="J166" s="73"/>
      <c r="K166" s="74"/>
      <c r="L166" s="74"/>
      <c r="M166" s="75"/>
      <c r="O166" s="76"/>
      <c r="R166" s="77"/>
    </row>
    <row r="167" spans="7:18" x14ac:dyDescent="0.4">
      <c r="G167" s="18"/>
      <c r="H167" s="18"/>
      <c r="I167" s="73"/>
      <c r="J167" s="73"/>
      <c r="K167" s="74"/>
      <c r="L167" s="74"/>
      <c r="M167" s="75"/>
      <c r="O167" s="76"/>
      <c r="R167" s="77"/>
    </row>
    <row r="168" spans="7:18" x14ac:dyDescent="0.4">
      <c r="G168" s="18"/>
      <c r="H168" s="18"/>
      <c r="I168" s="73"/>
      <c r="J168" s="73"/>
      <c r="K168" s="74"/>
      <c r="L168" s="74"/>
      <c r="M168" s="75"/>
      <c r="O168" s="76"/>
      <c r="R168" s="77"/>
    </row>
    <row r="169" spans="7:18" x14ac:dyDescent="0.4">
      <c r="G169" s="18"/>
      <c r="H169" s="18"/>
      <c r="I169" s="73"/>
      <c r="J169" s="73"/>
      <c r="K169" s="74"/>
      <c r="L169" s="74"/>
      <c r="M169" s="75"/>
      <c r="O169" s="76"/>
      <c r="R169" s="77"/>
    </row>
    <row r="170" spans="7:18" x14ac:dyDescent="0.4">
      <c r="G170" s="18"/>
      <c r="H170" s="18"/>
      <c r="I170" s="73"/>
      <c r="J170" s="73"/>
      <c r="K170" s="74"/>
      <c r="L170" s="74"/>
      <c r="M170" s="75"/>
      <c r="O170" s="76"/>
      <c r="R170" s="77"/>
    </row>
    <row r="171" spans="7:18" x14ac:dyDescent="0.4">
      <c r="G171" s="18"/>
      <c r="H171" s="18"/>
      <c r="I171" s="73"/>
      <c r="J171" s="73"/>
      <c r="K171" s="74"/>
      <c r="L171" s="74"/>
      <c r="M171" s="75"/>
      <c r="O171" s="76"/>
      <c r="R171" s="77"/>
    </row>
    <row r="172" spans="7:18" x14ac:dyDescent="0.4">
      <c r="G172" s="18"/>
      <c r="H172" s="18"/>
      <c r="I172" s="73"/>
      <c r="J172" s="73"/>
      <c r="K172" s="74"/>
      <c r="L172" s="74"/>
      <c r="M172" s="75"/>
      <c r="O172" s="76"/>
      <c r="R172" s="77"/>
    </row>
    <row r="173" spans="7:18" x14ac:dyDescent="0.4">
      <c r="G173" s="18"/>
      <c r="H173" s="18"/>
      <c r="I173" s="73"/>
      <c r="J173" s="73"/>
      <c r="K173" s="74"/>
      <c r="L173" s="74"/>
      <c r="M173" s="75"/>
      <c r="O173" s="76"/>
      <c r="R173" s="77"/>
    </row>
    <row r="174" spans="7:18" x14ac:dyDescent="0.4">
      <c r="G174" s="18"/>
      <c r="H174" s="18"/>
      <c r="I174" s="73"/>
      <c r="J174" s="73"/>
      <c r="K174" s="74"/>
      <c r="L174" s="74"/>
      <c r="M174" s="75"/>
      <c r="O174" s="76"/>
      <c r="R174" s="77"/>
    </row>
    <row r="175" spans="7:18" x14ac:dyDescent="0.4">
      <c r="G175" s="18"/>
      <c r="H175" s="18"/>
      <c r="I175" s="73"/>
      <c r="J175" s="73"/>
      <c r="K175" s="74"/>
      <c r="L175" s="74"/>
      <c r="M175" s="75"/>
      <c r="O175" s="76"/>
      <c r="R175" s="77"/>
    </row>
    <row r="176" spans="7:18" x14ac:dyDescent="0.4">
      <c r="G176" s="18"/>
      <c r="H176" s="18"/>
      <c r="I176" s="73"/>
      <c r="J176" s="73"/>
      <c r="K176" s="74"/>
      <c r="L176" s="74"/>
      <c r="M176" s="75"/>
      <c r="O176" s="76"/>
      <c r="R176" s="77"/>
    </row>
    <row r="177" spans="7:18" x14ac:dyDescent="0.4">
      <c r="G177" s="18"/>
      <c r="H177" s="18"/>
      <c r="I177" s="73"/>
      <c r="J177" s="73"/>
      <c r="K177" s="74"/>
      <c r="L177" s="74"/>
      <c r="M177" s="75"/>
      <c r="O177" s="76"/>
      <c r="R177" s="77"/>
    </row>
    <row r="178" spans="7:18" x14ac:dyDescent="0.4">
      <c r="G178" s="18"/>
      <c r="H178" s="18"/>
      <c r="I178" s="73"/>
      <c r="J178" s="73"/>
      <c r="K178" s="74"/>
      <c r="L178" s="74"/>
      <c r="M178" s="75"/>
      <c r="O178" s="76"/>
      <c r="R178" s="77"/>
    </row>
    <row r="179" spans="7:18" x14ac:dyDescent="0.4">
      <c r="G179" s="18"/>
      <c r="H179" s="18"/>
      <c r="I179" s="73"/>
      <c r="J179" s="73"/>
      <c r="K179" s="74"/>
      <c r="L179" s="74"/>
      <c r="M179" s="75"/>
      <c r="O179" s="76"/>
      <c r="R179" s="77"/>
    </row>
    <row r="180" spans="7:18" x14ac:dyDescent="0.4">
      <c r="G180" s="18"/>
      <c r="H180" s="18"/>
      <c r="I180" s="73"/>
      <c r="J180" s="73"/>
      <c r="K180" s="74"/>
      <c r="L180" s="74"/>
      <c r="M180" s="75"/>
      <c r="O180" s="76"/>
      <c r="R180" s="77"/>
    </row>
    <row r="181" spans="7:18" x14ac:dyDescent="0.4">
      <c r="G181" s="18"/>
      <c r="H181" s="18"/>
      <c r="I181" s="73"/>
      <c r="J181" s="73"/>
      <c r="K181" s="74"/>
      <c r="L181" s="74"/>
      <c r="M181" s="75"/>
      <c r="O181" s="76"/>
      <c r="R181" s="77"/>
    </row>
    <row r="182" spans="7:18" x14ac:dyDescent="0.4">
      <c r="G182" s="18"/>
      <c r="H182" s="18"/>
      <c r="I182" s="73"/>
      <c r="J182" s="73"/>
      <c r="K182" s="74"/>
      <c r="L182" s="74"/>
      <c r="M182" s="75"/>
      <c r="O182" s="76"/>
      <c r="R182" s="77"/>
    </row>
    <row r="183" spans="7:18" x14ac:dyDescent="0.4">
      <c r="G183" s="18"/>
      <c r="H183" s="18"/>
      <c r="I183" s="73"/>
      <c r="J183" s="73"/>
      <c r="K183" s="74"/>
      <c r="L183" s="74"/>
      <c r="M183" s="75"/>
      <c r="O183" s="76"/>
      <c r="R183" s="77"/>
    </row>
    <row r="184" spans="7:18" x14ac:dyDescent="0.4">
      <c r="G184" s="18"/>
      <c r="H184" s="18"/>
      <c r="I184" s="73"/>
      <c r="J184" s="73"/>
      <c r="K184" s="74"/>
      <c r="L184" s="74"/>
      <c r="M184" s="75"/>
      <c r="O184" s="76"/>
      <c r="R184" s="77"/>
    </row>
    <row r="185" spans="7:18" x14ac:dyDescent="0.4">
      <c r="G185" s="18"/>
      <c r="H185" s="18"/>
      <c r="I185" s="73"/>
      <c r="J185" s="73"/>
      <c r="K185" s="74"/>
      <c r="L185" s="74"/>
      <c r="M185" s="75"/>
      <c r="O185" s="76"/>
      <c r="R185" s="77"/>
    </row>
    <row r="186" spans="7:18" x14ac:dyDescent="0.4">
      <c r="G186" s="18"/>
      <c r="H186" s="18"/>
      <c r="I186" s="73"/>
      <c r="J186" s="73"/>
      <c r="K186" s="74"/>
      <c r="L186" s="74"/>
      <c r="M186" s="75"/>
      <c r="O186" s="76"/>
      <c r="R186" s="77"/>
    </row>
    <row r="187" spans="7:18" x14ac:dyDescent="0.4">
      <c r="G187" s="18"/>
      <c r="H187" s="18"/>
      <c r="I187" s="73"/>
      <c r="J187" s="73"/>
      <c r="K187" s="74"/>
      <c r="L187" s="74"/>
      <c r="M187" s="75"/>
      <c r="O187" s="76"/>
      <c r="R187" s="77"/>
    </row>
    <row r="188" spans="7:18" x14ac:dyDescent="0.4">
      <c r="G188" s="18"/>
      <c r="H188" s="18"/>
      <c r="I188" s="73"/>
      <c r="J188" s="73"/>
      <c r="K188" s="74"/>
      <c r="L188" s="74"/>
      <c r="M188" s="75"/>
      <c r="O188" s="76"/>
      <c r="R188" s="77"/>
    </row>
    <row r="189" spans="7:18" x14ac:dyDescent="0.4">
      <c r="G189" s="18"/>
      <c r="H189" s="18"/>
      <c r="I189" s="73"/>
      <c r="J189" s="73"/>
      <c r="K189" s="74"/>
      <c r="L189" s="74"/>
      <c r="M189" s="75"/>
      <c r="O189" s="76"/>
      <c r="R189" s="77"/>
    </row>
    <row r="190" spans="7:18" x14ac:dyDescent="0.4">
      <c r="G190" s="18"/>
      <c r="H190" s="18"/>
      <c r="I190" s="73"/>
      <c r="J190" s="73"/>
      <c r="K190" s="74"/>
      <c r="L190" s="74"/>
      <c r="M190" s="75"/>
      <c r="O190" s="76"/>
      <c r="R190" s="77"/>
    </row>
    <row r="191" spans="7:18" x14ac:dyDescent="0.4">
      <c r="G191" s="18"/>
      <c r="H191" s="18"/>
      <c r="I191" s="73"/>
      <c r="J191" s="73"/>
      <c r="K191" s="74"/>
      <c r="L191" s="74"/>
      <c r="M191" s="75"/>
      <c r="O191" s="76"/>
      <c r="R191" s="77"/>
    </row>
    <row r="192" spans="7:18" x14ac:dyDescent="0.4">
      <c r="G192" s="18"/>
      <c r="H192" s="18"/>
      <c r="I192" s="73"/>
      <c r="J192" s="73"/>
      <c r="K192" s="74"/>
      <c r="L192" s="74"/>
      <c r="M192" s="75"/>
      <c r="O192" s="76"/>
      <c r="R192" s="77"/>
    </row>
    <row r="193" spans="7:18" x14ac:dyDescent="0.4">
      <c r="G193" s="18"/>
      <c r="H193" s="18"/>
      <c r="I193" s="73"/>
      <c r="J193" s="73"/>
      <c r="K193" s="74"/>
      <c r="L193" s="74"/>
      <c r="M193" s="75"/>
      <c r="O193" s="76"/>
      <c r="R193" s="77"/>
    </row>
    <row r="194" spans="7:18" x14ac:dyDescent="0.4">
      <c r="G194" s="18"/>
      <c r="H194" s="18"/>
      <c r="I194" s="73"/>
      <c r="J194" s="73"/>
      <c r="K194" s="74"/>
      <c r="L194" s="74"/>
      <c r="M194" s="75"/>
      <c r="O194" s="76"/>
      <c r="R194" s="77"/>
    </row>
    <row r="195" spans="7:18" x14ac:dyDescent="0.4">
      <c r="G195" s="18"/>
      <c r="H195" s="18"/>
      <c r="I195" s="73"/>
      <c r="J195" s="73"/>
      <c r="K195" s="74"/>
      <c r="L195" s="74"/>
      <c r="M195" s="75"/>
      <c r="O195" s="76"/>
      <c r="R195" s="77"/>
    </row>
    <row r="196" spans="7:18" x14ac:dyDescent="0.4">
      <c r="G196" s="18"/>
      <c r="H196" s="18"/>
      <c r="I196" s="73"/>
      <c r="J196" s="73"/>
      <c r="K196" s="74"/>
      <c r="L196" s="74"/>
      <c r="M196" s="75"/>
      <c r="O196" s="76"/>
      <c r="R196" s="77"/>
    </row>
    <row r="197" spans="7:18" x14ac:dyDescent="0.4">
      <c r="G197" s="18"/>
      <c r="H197" s="18"/>
      <c r="I197" s="73"/>
      <c r="J197" s="73"/>
      <c r="K197" s="74"/>
      <c r="L197" s="74"/>
      <c r="M197" s="75"/>
      <c r="O197" s="76"/>
      <c r="R197" s="77"/>
    </row>
    <row r="198" spans="7:18" x14ac:dyDescent="0.4">
      <c r="G198" s="18"/>
      <c r="H198" s="18"/>
      <c r="I198" s="73"/>
      <c r="J198" s="73"/>
      <c r="K198" s="74"/>
      <c r="L198" s="74"/>
      <c r="M198" s="75"/>
      <c r="O198" s="76"/>
      <c r="R198" s="77"/>
    </row>
    <row r="199" spans="7:18" x14ac:dyDescent="0.4">
      <c r="G199" s="18"/>
      <c r="H199" s="18"/>
      <c r="I199" s="73"/>
      <c r="J199" s="73"/>
      <c r="K199" s="74"/>
      <c r="L199" s="74"/>
      <c r="M199" s="75"/>
      <c r="O199" s="76"/>
      <c r="R199" s="77"/>
    </row>
    <row r="200" spans="7:18" x14ac:dyDescent="0.4">
      <c r="G200" s="18"/>
      <c r="H200" s="18"/>
      <c r="I200" s="73"/>
      <c r="J200" s="73"/>
      <c r="K200" s="74"/>
      <c r="L200" s="74"/>
      <c r="M200" s="75"/>
      <c r="O200" s="76"/>
      <c r="R200" s="77"/>
    </row>
    <row r="201" spans="7:18" x14ac:dyDescent="0.4">
      <c r="G201" s="18"/>
      <c r="H201" s="18"/>
      <c r="I201" s="73"/>
      <c r="J201" s="73"/>
      <c r="K201" s="74"/>
      <c r="L201" s="74"/>
      <c r="M201" s="75"/>
      <c r="O201" s="76"/>
      <c r="R201" s="77"/>
    </row>
    <row r="202" spans="7:18" x14ac:dyDescent="0.4">
      <c r="G202" s="18"/>
      <c r="H202" s="18"/>
      <c r="I202" s="73"/>
      <c r="J202" s="73"/>
      <c r="K202" s="74"/>
      <c r="L202" s="74"/>
      <c r="M202" s="75"/>
      <c r="O202" s="76"/>
      <c r="R202" s="77"/>
    </row>
    <row r="203" spans="7:18" x14ac:dyDescent="0.4">
      <c r="G203" s="18"/>
      <c r="H203" s="18"/>
      <c r="I203" s="73"/>
      <c r="J203" s="73"/>
      <c r="K203" s="74"/>
      <c r="L203" s="74"/>
      <c r="M203" s="75"/>
      <c r="O203" s="76"/>
      <c r="R203" s="77"/>
    </row>
    <row r="204" spans="7:18" x14ac:dyDescent="0.4">
      <c r="G204" s="18"/>
      <c r="H204" s="18"/>
      <c r="I204" s="73"/>
      <c r="J204" s="73"/>
      <c r="K204" s="74"/>
      <c r="L204" s="74"/>
      <c r="M204" s="75"/>
      <c r="O204" s="76"/>
      <c r="R204" s="77"/>
    </row>
    <row r="205" spans="7:18" x14ac:dyDescent="0.4">
      <c r="G205" s="18"/>
      <c r="H205" s="18"/>
      <c r="I205" s="73"/>
      <c r="J205" s="73"/>
      <c r="K205" s="74"/>
      <c r="L205" s="74"/>
      <c r="M205" s="75"/>
      <c r="O205" s="76"/>
      <c r="R205" s="77"/>
    </row>
    <row r="206" spans="7:18" x14ac:dyDescent="0.4">
      <c r="G206" s="18"/>
      <c r="H206" s="18"/>
      <c r="I206" s="73"/>
      <c r="J206" s="73"/>
      <c r="K206" s="74"/>
      <c r="L206" s="74"/>
      <c r="M206" s="75"/>
      <c r="O206" s="76"/>
      <c r="R206" s="77"/>
    </row>
    <row r="207" spans="7:18" x14ac:dyDescent="0.4">
      <c r="G207" s="18"/>
      <c r="H207" s="18"/>
      <c r="I207" s="73"/>
      <c r="J207" s="73"/>
      <c r="K207" s="74"/>
      <c r="L207" s="74"/>
      <c r="M207" s="75"/>
      <c r="O207" s="76"/>
      <c r="R207" s="77"/>
    </row>
    <row r="208" spans="7:18" x14ac:dyDescent="0.4">
      <c r="G208" s="18"/>
      <c r="H208" s="18"/>
      <c r="I208" s="73"/>
      <c r="J208" s="73"/>
      <c r="K208" s="74"/>
      <c r="L208" s="74"/>
      <c r="M208" s="75"/>
      <c r="O208" s="76"/>
      <c r="R208" s="77"/>
    </row>
    <row r="209" spans="7:18" x14ac:dyDescent="0.4">
      <c r="G209" s="18"/>
      <c r="H209" s="18"/>
      <c r="I209" s="73"/>
      <c r="J209" s="73"/>
      <c r="K209" s="74"/>
      <c r="L209" s="74"/>
      <c r="M209" s="75"/>
      <c r="O209" s="76"/>
      <c r="R209" s="77"/>
    </row>
    <row r="210" spans="7:18" x14ac:dyDescent="0.4">
      <c r="G210" s="18"/>
      <c r="H210" s="18"/>
      <c r="I210" s="73"/>
      <c r="J210" s="73"/>
      <c r="K210" s="74"/>
      <c r="L210" s="74"/>
      <c r="M210" s="75"/>
      <c r="O210" s="76"/>
      <c r="R210" s="77"/>
    </row>
    <row r="211" spans="7:18" x14ac:dyDescent="0.4">
      <c r="G211" s="18"/>
      <c r="H211" s="18"/>
      <c r="I211" s="73"/>
      <c r="J211" s="73"/>
      <c r="K211" s="74"/>
      <c r="L211" s="74"/>
      <c r="M211" s="75"/>
      <c r="O211" s="76"/>
      <c r="R211" s="77"/>
    </row>
    <row r="212" spans="7:18" x14ac:dyDescent="0.4">
      <c r="G212" s="18"/>
      <c r="H212" s="18"/>
      <c r="I212" s="73"/>
      <c r="J212" s="73"/>
      <c r="K212" s="74"/>
      <c r="L212" s="74"/>
      <c r="M212" s="75"/>
      <c r="O212" s="76"/>
      <c r="R212" s="77"/>
    </row>
    <row r="213" spans="7:18" x14ac:dyDescent="0.4">
      <c r="G213" s="18"/>
      <c r="H213" s="18"/>
      <c r="I213" s="73"/>
      <c r="J213" s="73"/>
      <c r="K213" s="74"/>
      <c r="L213" s="74"/>
      <c r="M213" s="75"/>
      <c r="O213" s="76"/>
      <c r="R213" s="77"/>
    </row>
    <row r="214" spans="7:18" x14ac:dyDescent="0.4">
      <c r="G214" s="18"/>
      <c r="H214" s="18"/>
      <c r="I214" s="73"/>
      <c r="J214" s="73"/>
      <c r="K214" s="74"/>
      <c r="L214" s="74"/>
      <c r="M214" s="75"/>
      <c r="O214" s="76"/>
      <c r="R214" s="77"/>
    </row>
    <row r="215" spans="7:18" x14ac:dyDescent="0.4">
      <c r="G215" s="18"/>
      <c r="H215" s="18"/>
      <c r="I215" s="73"/>
      <c r="J215" s="73"/>
      <c r="K215" s="74"/>
      <c r="L215" s="74"/>
      <c r="M215" s="75"/>
      <c r="O215" s="76"/>
      <c r="R215" s="77"/>
    </row>
    <row r="216" spans="7:18" x14ac:dyDescent="0.4">
      <c r="G216" s="18"/>
      <c r="H216" s="18"/>
      <c r="I216" s="73"/>
      <c r="J216" s="73"/>
      <c r="K216" s="74"/>
      <c r="L216" s="74"/>
      <c r="M216" s="75"/>
      <c r="O216" s="76"/>
      <c r="R216" s="77"/>
    </row>
    <row r="217" spans="7:18" x14ac:dyDescent="0.4">
      <c r="G217" s="18"/>
      <c r="H217" s="18"/>
      <c r="I217" s="73"/>
      <c r="J217" s="73"/>
      <c r="K217" s="74"/>
      <c r="L217" s="74"/>
      <c r="M217" s="75"/>
      <c r="O217" s="76"/>
      <c r="R217" s="77"/>
    </row>
    <row r="218" spans="7:18" x14ac:dyDescent="0.4">
      <c r="G218" s="18"/>
      <c r="H218" s="18"/>
      <c r="I218" s="73"/>
      <c r="J218" s="73"/>
      <c r="K218" s="74"/>
      <c r="L218" s="74"/>
      <c r="M218" s="75"/>
      <c r="O218" s="76"/>
      <c r="R218" s="77"/>
    </row>
    <row r="219" spans="7:18" x14ac:dyDescent="0.4">
      <c r="G219" s="18"/>
      <c r="H219" s="18"/>
      <c r="I219" s="73"/>
      <c r="J219" s="73"/>
      <c r="K219" s="74"/>
      <c r="L219" s="74"/>
      <c r="M219" s="75"/>
      <c r="O219" s="76"/>
      <c r="R219" s="77"/>
    </row>
    <row r="220" spans="7:18" x14ac:dyDescent="0.4">
      <c r="G220" s="18"/>
      <c r="H220" s="18"/>
      <c r="I220" s="73"/>
      <c r="J220" s="73"/>
      <c r="K220" s="74"/>
      <c r="L220" s="74"/>
      <c r="M220" s="75"/>
      <c r="O220" s="76"/>
      <c r="R220" s="77"/>
    </row>
    <row r="221" spans="7:18" x14ac:dyDescent="0.4">
      <c r="G221" s="18"/>
      <c r="H221" s="18"/>
      <c r="I221" s="73"/>
      <c r="J221" s="73"/>
      <c r="K221" s="74"/>
      <c r="L221" s="74"/>
      <c r="M221" s="75"/>
      <c r="O221" s="76"/>
      <c r="R221" s="77"/>
    </row>
    <row r="222" spans="7:18" x14ac:dyDescent="0.4">
      <c r="G222" s="18"/>
      <c r="H222" s="18"/>
      <c r="I222" s="73"/>
      <c r="J222" s="73"/>
      <c r="K222" s="74"/>
      <c r="L222" s="74"/>
      <c r="M222" s="75"/>
      <c r="O222" s="76"/>
      <c r="R222" s="77"/>
    </row>
    <row r="223" spans="7:18" x14ac:dyDescent="0.4">
      <c r="G223" s="18"/>
      <c r="H223" s="18"/>
      <c r="I223" s="73"/>
      <c r="J223" s="73"/>
      <c r="K223" s="74"/>
      <c r="L223" s="74"/>
      <c r="M223" s="75"/>
      <c r="O223" s="76"/>
      <c r="R223" s="77"/>
    </row>
    <row r="224" spans="7:18" x14ac:dyDescent="0.4">
      <c r="G224" s="18"/>
      <c r="H224" s="18"/>
      <c r="I224" s="73"/>
      <c r="J224" s="73"/>
      <c r="K224" s="74"/>
      <c r="L224" s="74"/>
      <c r="M224" s="75"/>
      <c r="O224" s="76"/>
      <c r="R224" s="77"/>
    </row>
    <row r="225" spans="7:18" x14ac:dyDescent="0.4">
      <c r="G225" s="18"/>
      <c r="H225" s="18"/>
      <c r="I225" s="73"/>
      <c r="J225" s="73"/>
      <c r="K225" s="74"/>
      <c r="L225" s="74"/>
      <c r="M225" s="75"/>
      <c r="O225" s="76"/>
      <c r="R225" s="77"/>
    </row>
    <row r="226" spans="7:18" x14ac:dyDescent="0.4">
      <c r="G226" s="18"/>
      <c r="H226" s="18"/>
      <c r="I226" s="73"/>
      <c r="J226" s="73"/>
      <c r="K226" s="74"/>
      <c r="L226" s="74"/>
      <c r="M226" s="75"/>
      <c r="O226" s="76"/>
      <c r="R226" s="77"/>
    </row>
    <row r="227" spans="7:18" x14ac:dyDescent="0.4">
      <c r="G227" s="18"/>
      <c r="H227" s="18"/>
      <c r="I227" s="73"/>
      <c r="J227" s="73"/>
      <c r="K227" s="74"/>
      <c r="L227" s="74"/>
      <c r="M227" s="75"/>
      <c r="O227" s="76"/>
      <c r="R227" s="77"/>
    </row>
    <row r="228" spans="7:18" x14ac:dyDescent="0.4">
      <c r="G228" s="18"/>
      <c r="H228" s="18"/>
      <c r="I228" s="73"/>
      <c r="J228" s="73"/>
      <c r="K228" s="74"/>
      <c r="L228" s="74"/>
      <c r="M228" s="75"/>
      <c r="O228" s="76"/>
      <c r="R228" s="77"/>
    </row>
    <row r="229" spans="7:18" x14ac:dyDescent="0.4">
      <c r="G229" s="18"/>
      <c r="H229" s="18"/>
      <c r="I229" s="73"/>
      <c r="J229" s="73"/>
      <c r="K229" s="74"/>
      <c r="L229" s="74"/>
      <c r="M229" s="75"/>
      <c r="O229" s="76"/>
      <c r="R229" s="77"/>
    </row>
    <row r="230" spans="7:18" x14ac:dyDescent="0.4">
      <c r="G230" s="18"/>
      <c r="H230" s="18"/>
      <c r="I230" s="73"/>
      <c r="J230" s="73"/>
      <c r="K230" s="74"/>
      <c r="L230" s="74"/>
      <c r="M230" s="75"/>
      <c r="O230" s="76"/>
      <c r="R230" s="77"/>
    </row>
    <row r="231" spans="7:18" x14ac:dyDescent="0.4">
      <c r="G231" s="18"/>
      <c r="H231" s="18"/>
      <c r="I231" s="73"/>
      <c r="J231" s="73"/>
      <c r="K231" s="74"/>
      <c r="L231" s="74"/>
      <c r="M231" s="75"/>
      <c r="O231" s="76"/>
      <c r="R231" s="77"/>
    </row>
    <row r="232" spans="7:18" x14ac:dyDescent="0.4">
      <c r="G232" s="18"/>
      <c r="H232" s="18"/>
      <c r="I232" s="73"/>
      <c r="J232" s="73"/>
      <c r="K232" s="74"/>
      <c r="L232" s="74"/>
      <c r="M232" s="75"/>
      <c r="O232" s="76"/>
      <c r="R232" s="77"/>
    </row>
    <row r="233" spans="7:18" x14ac:dyDescent="0.4">
      <c r="G233" s="18"/>
      <c r="H233" s="18"/>
      <c r="I233" s="73"/>
      <c r="J233" s="73"/>
      <c r="K233" s="74"/>
      <c r="L233" s="74"/>
      <c r="M233" s="75"/>
      <c r="O233" s="76"/>
      <c r="R233" s="77"/>
    </row>
    <row r="234" spans="7:18" x14ac:dyDescent="0.4">
      <c r="G234" s="18"/>
      <c r="H234" s="18"/>
      <c r="I234" s="73"/>
      <c r="J234" s="73"/>
      <c r="K234" s="74"/>
      <c r="L234" s="74"/>
      <c r="M234" s="75"/>
      <c r="O234" s="76"/>
      <c r="R234" s="77"/>
    </row>
    <row r="235" spans="7:18" x14ac:dyDescent="0.4">
      <c r="G235" s="18"/>
      <c r="H235" s="18"/>
      <c r="I235" s="73"/>
      <c r="J235" s="73"/>
      <c r="K235" s="74"/>
      <c r="L235" s="74"/>
      <c r="M235" s="75"/>
      <c r="O235" s="76"/>
      <c r="R235" s="77"/>
    </row>
    <row r="236" spans="7:18" x14ac:dyDescent="0.4">
      <c r="G236" s="18"/>
      <c r="H236" s="18"/>
      <c r="I236" s="73"/>
      <c r="J236" s="73"/>
      <c r="K236" s="74"/>
      <c r="L236" s="74"/>
      <c r="M236" s="75"/>
      <c r="O236" s="76"/>
      <c r="R236" s="77"/>
    </row>
    <row r="237" spans="7:18" x14ac:dyDescent="0.4">
      <c r="G237" s="18"/>
      <c r="H237" s="18"/>
      <c r="I237" s="73"/>
      <c r="J237" s="73"/>
      <c r="K237" s="74"/>
      <c r="L237" s="74"/>
      <c r="M237" s="75"/>
      <c r="O237" s="76"/>
      <c r="R237" s="77"/>
    </row>
    <row r="238" spans="7:18" x14ac:dyDescent="0.4">
      <c r="G238" s="18"/>
      <c r="H238" s="18"/>
      <c r="I238" s="73"/>
      <c r="J238" s="73"/>
      <c r="K238" s="74"/>
      <c r="L238" s="74"/>
      <c r="M238" s="75"/>
      <c r="O238" s="76"/>
      <c r="R238" s="77"/>
    </row>
    <row r="239" spans="7:18" x14ac:dyDescent="0.4">
      <c r="G239" s="18"/>
      <c r="H239" s="18"/>
      <c r="I239" s="73"/>
      <c r="J239" s="73"/>
      <c r="K239" s="74"/>
      <c r="L239" s="74"/>
      <c r="M239" s="75"/>
      <c r="O239" s="76"/>
      <c r="R239" s="77"/>
    </row>
    <row r="240" spans="7:18" x14ac:dyDescent="0.4">
      <c r="G240" s="18"/>
      <c r="H240" s="18"/>
      <c r="I240" s="73"/>
      <c r="J240" s="73"/>
      <c r="K240" s="74"/>
      <c r="L240" s="74"/>
      <c r="M240" s="75"/>
      <c r="O240" s="76"/>
      <c r="R240" s="77"/>
    </row>
    <row r="241" spans="7:18" x14ac:dyDescent="0.4">
      <c r="G241" s="18"/>
      <c r="H241" s="18"/>
      <c r="I241" s="73"/>
      <c r="J241" s="73"/>
      <c r="K241" s="74"/>
      <c r="L241" s="74"/>
      <c r="M241" s="75"/>
      <c r="O241" s="76"/>
      <c r="R241" s="77"/>
    </row>
    <row r="242" spans="7:18" x14ac:dyDescent="0.4">
      <c r="G242" s="18"/>
      <c r="H242" s="18"/>
      <c r="I242" s="73"/>
      <c r="J242" s="73"/>
      <c r="K242" s="74"/>
      <c r="L242" s="74"/>
      <c r="M242" s="75"/>
      <c r="O242" s="76"/>
      <c r="R242" s="77"/>
    </row>
    <row r="243" spans="7:18" x14ac:dyDescent="0.4">
      <c r="G243" s="18"/>
      <c r="H243" s="18"/>
      <c r="I243" s="73"/>
      <c r="J243" s="73"/>
      <c r="K243" s="74"/>
      <c r="L243" s="74"/>
      <c r="M243" s="75"/>
      <c r="O243" s="76"/>
      <c r="R243" s="77"/>
    </row>
    <row r="244" spans="7:18" x14ac:dyDescent="0.4">
      <c r="G244" s="18"/>
      <c r="H244" s="18"/>
      <c r="I244" s="73"/>
      <c r="J244" s="73"/>
      <c r="K244" s="74"/>
      <c r="L244" s="74"/>
      <c r="M244" s="75"/>
      <c r="O244" s="76"/>
      <c r="R244" s="77"/>
    </row>
    <row r="245" spans="7:18" x14ac:dyDescent="0.4">
      <c r="G245" s="18"/>
      <c r="H245" s="18"/>
      <c r="I245" s="73"/>
      <c r="J245" s="73"/>
      <c r="K245" s="74"/>
      <c r="L245" s="74"/>
      <c r="M245" s="75"/>
      <c r="O245" s="76"/>
      <c r="R245" s="77"/>
    </row>
    <row r="246" spans="7:18" x14ac:dyDescent="0.4">
      <c r="G246" s="18"/>
      <c r="H246" s="18"/>
      <c r="I246" s="73"/>
      <c r="J246" s="73"/>
      <c r="K246" s="74"/>
      <c r="L246" s="74"/>
      <c r="M246" s="75"/>
      <c r="O246" s="76"/>
      <c r="R246" s="77"/>
    </row>
    <row r="247" spans="7:18" x14ac:dyDescent="0.4">
      <c r="G247" s="18"/>
      <c r="H247" s="18"/>
      <c r="I247" s="73"/>
      <c r="J247" s="73"/>
      <c r="K247" s="74"/>
      <c r="L247" s="74"/>
      <c r="M247" s="75"/>
      <c r="O247" s="76"/>
      <c r="R247" s="77"/>
    </row>
    <row r="248" spans="7:18" x14ac:dyDescent="0.4">
      <c r="G248" s="18"/>
      <c r="H248" s="18"/>
      <c r="I248" s="73"/>
      <c r="J248" s="73"/>
      <c r="K248" s="74"/>
      <c r="L248" s="74"/>
      <c r="M248" s="75"/>
      <c r="O248" s="76"/>
      <c r="R248" s="77"/>
    </row>
    <row r="249" spans="7:18" x14ac:dyDescent="0.4">
      <c r="G249" s="18"/>
      <c r="H249" s="18"/>
      <c r="I249" s="73"/>
      <c r="J249" s="73"/>
      <c r="K249" s="74"/>
      <c r="L249" s="74"/>
      <c r="M249" s="75"/>
      <c r="O249" s="76"/>
      <c r="R249" s="77"/>
    </row>
    <row r="250" spans="7:18" x14ac:dyDescent="0.4">
      <c r="G250" s="18"/>
      <c r="H250" s="18"/>
      <c r="I250" s="73"/>
      <c r="J250" s="73"/>
      <c r="K250" s="74"/>
      <c r="L250" s="74"/>
      <c r="M250" s="75"/>
      <c r="O250" s="76"/>
      <c r="R250" s="77"/>
    </row>
    <row r="251" spans="7:18" x14ac:dyDescent="0.4">
      <c r="G251" s="18"/>
      <c r="H251" s="18"/>
      <c r="I251" s="73"/>
      <c r="J251" s="73"/>
      <c r="K251" s="74"/>
      <c r="L251" s="74"/>
      <c r="M251" s="75"/>
      <c r="O251" s="76"/>
      <c r="R251" s="77"/>
    </row>
    <row r="252" spans="7:18" x14ac:dyDescent="0.4">
      <c r="G252" s="18"/>
      <c r="H252" s="18"/>
      <c r="I252" s="73"/>
      <c r="J252" s="73"/>
      <c r="K252" s="74"/>
      <c r="L252" s="74"/>
      <c r="O252" s="76"/>
      <c r="R252" s="77"/>
    </row>
    <row r="253" spans="7:18" x14ac:dyDescent="0.4">
      <c r="G253" s="18"/>
      <c r="H253" s="18"/>
      <c r="I253" s="73"/>
      <c r="J253" s="73"/>
      <c r="K253" s="74"/>
      <c r="L253" s="74"/>
      <c r="O253" s="76"/>
      <c r="R253" s="77"/>
    </row>
    <row r="254" spans="7:18" x14ac:dyDescent="0.4">
      <c r="G254" s="18"/>
      <c r="H254" s="18"/>
      <c r="I254" s="73"/>
      <c r="J254" s="73"/>
      <c r="K254" s="74"/>
      <c r="L254" s="74"/>
      <c r="O254" s="76"/>
      <c r="R254" s="77"/>
    </row>
    <row r="255" spans="7:18" x14ac:dyDescent="0.4">
      <c r="G255" s="18"/>
      <c r="H255" s="18"/>
      <c r="I255" s="73"/>
      <c r="J255" s="73"/>
      <c r="K255" s="74"/>
      <c r="L255" s="74"/>
      <c r="O255" s="76"/>
      <c r="R255" s="77"/>
    </row>
    <row r="256" spans="7:18" x14ac:dyDescent="0.4">
      <c r="G256" s="18"/>
      <c r="H256" s="18"/>
      <c r="I256" s="73"/>
      <c r="J256" s="73"/>
      <c r="K256" s="74"/>
      <c r="L256" s="74"/>
      <c r="O256" s="76"/>
      <c r="R256" s="77"/>
    </row>
    <row r="257" spans="7:18" x14ac:dyDescent="0.4">
      <c r="G257" s="18"/>
      <c r="H257" s="18"/>
      <c r="I257" s="73"/>
      <c r="J257" s="73"/>
      <c r="K257" s="74"/>
      <c r="L257" s="74"/>
      <c r="O257" s="76"/>
      <c r="R257" s="77"/>
    </row>
    <row r="258" spans="7:18" x14ac:dyDescent="0.4">
      <c r="G258" s="18"/>
      <c r="H258" s="18"/>
      <c r="I258" s="73"/>
      <c r="J258" s="73"/>
      <c r="K258" s="74"/>
      <c r="L258" s="74"/>
      <c r="O258" s="76"/>
      <c r="R258" s="77"/>
    </row>
    <row r="259" spans="7:18" x14ac:dyDescent="0.4">
      <c r="G259" s="18"/>
      <c r="H259" s="18"/>
      <c r="I259" s="73"/>
      <c r="J259" s="73"/>
      <c r="K259" s="74"/>
      <c r="L259" s="74"/>
      <c r="O259" s="76"/>
      <c r="R259" s="77"/>
    </row>
    <row r="260" spans="7:18" x14ac:dyDescent="0.4">
      <c r="G260" s="18"/>
      <c r="H260" s="18"/>
      <c r="I260" s="73"/>
      <c r="J260" s="73"/>
      <c r="K260" s="74"/>
      <c r="L260" s="74"/>
      <c r="O260" s="76"/>
      <c r="R260" s="77"/>
    </row>
    <row r="261" spans="7:18" x14ac:dyDescent="0.4">
      <c r="G261" s="18"/>
      <c r="H261" s="18"/>
      <c r="I261" s="73"/>
      <c r="J261" s="73"/>
      <c r="K261" s="74"/>
      <c r="L261" s="74"/>
      <c r="O261" s="76"/>
      <c r="R261" s="77"/>
    </row>
    <row r="262" spans="7:18" x14ac:dyDescent="0.4">
      <c r="G262" s="18"/>
      <c r="H262" s="18"/>
      <c r="I262" s="73"/>
      <c r="J262" s="73"/>
      <c r="K262" s="74"/>
      <c r="L262" s="74"/>
      <c r="O262" s="76"/>
      <c r="R262" s="77"/>
    </row>
    <row r="263" spans="7:18" x14ac:dyDescent="0.4">
      <c r="G263" s="18"/>
      <c r="H263" s="18"/>
      <c r="I263" s="73"/>
      <c r="J263" s="73"/>
      <c r="K263" s="74"/>
      <c r="L263" s="74"/>
      <c r="O263" s="76"/>
      <c r="R263" s="77"/>
    </row>
    <row r="264" spans="7:18" x14ac:dyDescent="0.4">
      <c r="G264" s="18"/>
      <c r="H264" s="18"/>
      <c r="I264" s="73"/>
      <c r="J264" s="73"/>
      <c r="K264" s="74"/>
      <c r="L264" s="74"/>
      <c r="O264" s="76"/>
      <c r="R264" s="77"/>
    </row>
    <row r="265" spans="7:18" x14ac:dyDescent="0.4">
      <c r="G265" s="18"/>
      <c r="H265" s="18"/>
      <c r="I265" s="73"/>
      <c r="J265" s="73"/>
      <c r="K265" s="74"/>
      <c r="L265" s="74"/>
      <c r="O265" s="76"/>
      <c r="R265" s="77"/>
    </row>
    <row r="266" spans="7:18" x14ac:dyDescent="0.4">
      <c r="G266" s="18"/>
      <c r="H266" s="18"/>
      <c r="I266" s="73"/>
      <c r="J266" s="73"/>
      <c r="K266" s="74"/>
      <c r="L266" s="74"/>
      <c r="O266" s="76"/>
      <c r="R266" s="77"/>
    </row>
    <row r="267" spans="7:18" x14ac:dyDescent="0.4">
      <c r="G267" s="18"/>
      <c r="H267" s="18"/>
      <c r="I267" s="73"/>
      <c r="J267" s="73"/>
      <c r="K267" s="74"/>
      <c r="L267" s="74"/>
      <c r="O267" s="76"/>
      <c r="R267" s="77"/>
    </row>
    <row r="268" spans="7:18" x14ac:dyDescent="0.4">
      <c r="G268" s="18"/>
      <c r="H268" s="18"/>
      <c r="I268" s="73"/>
      <c r="J268" s="73"/>
      <c r="K268" s="74"/>
      <c r="L268" s="74"/>
      <c r="O268" s="76"/>
      <c r="R268" s="77"/>
    </row>
    <row r="269" spans="7:18" x14ac:dyDescent="0.4">
      <c r="G269" s="18"/>
      <c r="H269" s="18"/>
      <c r="I269" s="73"/>
      <c r="J269" s="73"/>
      <c r="K269" s="74"/>
      <c r="L269" s="74"/>
      <c r="O269" s="76"/>
      <c r="R269" s="77"/>
    </row>
    <row r="270" spans="7:18" x14ac:dyDescent="0.4">
      <c r="G270" s="18"/>
      <c r="H270" s="18"/>
      <c r="I270" s="73"/>
      <c r="J270" s="73"/>
      <c r="K270" s="74"/>
      <c r="L270" s="74"/>
      <c r="O270" s="76"/>
      <c r="R270" s="77"/>
    </row>
    <row r="271" spans="7:18" x14ac:dyDescent="0.4">
      <c r="G271" s="18"/>
      <c r="H271" s="18"/>
      <c r="I271" s="73"/>
      <c r="J271" s="73"/>
      <c r="K271" s="74"/>
      <c r="L271" s="74"/>
      <c r="O271" s="76"/>
      <c r="R271" s="77"/>
    </row>
    <row r="272" spans="7:18" x14ac:dyDescent="0.4">
      <c r="G272" s="18"/>
      <c r="H272" s="18"/>
      <c r="I272" s="73"/>
      <c r="J272" s="73"/>
      <c r="K272" s="74"/>
      <c r="L272" s="74"/>
      <c r="O272" s="76"/>
      <c r="R272" s="77"/>
    </row>
    <row r="273" spans="7:18" x14ac:dyDescent="0.4">
      <c r="G273" s="18"/>
      <c r="H273" s="18"/>
      <c r="I273" s="73"/>
      <c r="J273" s="73"/>
      <c r="K273" s="74"/>
      <c r="L273" s="74"/>
      <c r="O273" s="76"/>
      <c r="R273" s="77"/>
    </row>
    <row r="274" spans="7:18" x14ac:dyDescent="0.4">
      <c r="K274" s="79"/>
      <c r="L274" s="79"/>
      <c r="O274" s="76"/>
      <c r="R274" s="77"/>
    </row>
    <row r="275" spans="7:18" x14ac:dyDescent="0.4">
      <c r="K275" s="79"/>
      <c r="L275" s="79"/>
      <c r="O275" s="76"/>
      <c r="R275" s="77"/>
    </row>
    <row r="276" spans="7:18" x14ac:dyDescent="0.4">
      <c r="K276" s="79"/>
      <c r="L276" s="79"/>
      <c r="O276" s="76"/>
      <c r="R276" s="77"/>
    </row>
    <row r="277" spans="7:18" x14ac:dyDescent="0.4">
      <c r="K277" s="79"/>
      <c r="L277" s="79"/>
      <c r="O277" s="76"/>
      <c r="R277" s="77"/>
    </row>
    <row r="278" spans="7:18" x14ac:dyDescent="0.4">
      <c r="K278" s="79"/>
      <c r="L278" s="79"/>
      <c r="O278" s="76"/>
      <c r="R278" s="77"/>
    </row>
    <row r="279" spans="7:18" x14ac:dyDescent="0.4">
      <c r="K279" s="79"/>
      <c r="L279" s="79"/>
      <c r="O279" s="76"/>
      <c r="R279" s="77"/>
    </row>
    <row r="280" spans="7:18" x14ac:dyDescent="0.4">
      <c r="K280" s="79"/>
      <c r="L280" s="79"/>
      <c r="O280" s="76"/>
      <c r="R280" s="77"/>
    </row>
    <row r="281" spans="7:18" x14ac:dyDescent="0.4">
      <c r="K281" s="79"/>
      <c r="L281" s="79"/>
      <c r="O281" s="76"/>
      <c r="R281" s="77"/>
    </row>
    <row r="282" spans="7:18" x14ac:dyDescent="0.4">
      <c r="K282" s="79"/>
      <c r="L282" s="79"/>
      <c r="O282" s="76"/>
      <c r="R282" s="77"/>
    </row>
    <row r="283" spans="7:18" x14ac:dyDescent="0.4">
      <c r="K283" s="79"/>
      <c r="L283" s="79"/>
      <c r="O283" s="76"/>
      <c r="R283" s="77"/>
    </row>
    <row r="284" spans="7:18" x14ac:dyDescent="0.4">
      <c r="K284" s="79"/>
      <c r="L284" s="79"/>
      <c r="O284" s="76"/>
      <c r="R284" s="77"/>
    </row>
    <row r="285" spans="7:18" x14ac:dyDescent="0.4">
      <c r="K285" s="79"/>
      <c r="L285" s="79"/>
      <c r="O285" s="76"/>
      <c r="R285" s="77"/>
    </row>
    <row r="286" spans="7:18" x14ac:dyDescent="0.4">
      <c r="K286" s="79"/>
      <c r="L286" s="79"/>
      <c r="O286" s="76"/>
      <c r="R286" s="77"/>
    </row>
    <row r="287" spans="7:18" x14ac:dyDescent="0.4">
      <c r="K287" s="79"/>
      <c r="L287" s="79"/>
      <c r="O287" s="76"/>
      <c r="R287" s="77"/>
    </row>
    <row r="288" spans="7:18" x14ac:dyDescent="0.4">
      <c r="K288" s="79"/>
      <c r="L288" s="79"/>
      <c r="O288" s="76"/>
      <c r="R288" s="77"/>
    </row>
    <row r="289" spans="11:18" x14ac:dyDescent="0.4">
      <c r="K289" s="79"/>
      <c r="L289" s="79"/>
      <c r="O289" s="76"/>
      <c r="R289" s="77"/>
    </row>
    <row r="290" spans="11:18" x14ac:dyDescent="0.4">
      <c r="K290" s="79"/>
      <c r="L290" s="79"/>
      <c r="O290" s="76"/>
      <c r="R290" s="77"/>
    </row>
    <row r="291" spans="11:18" x14ac:dyDescent="0.4">
      <c r="K291" s="79"/>
      <c r="L291" s="79"/>
      <c r="O291" s="76"/>
      <c r="R291" s="77"/>
    </row>
    <row r="292" spans="11:18" x14ac:dyDescent="0.4">
      <c r="K292" s="79"/>
      <c r="L292" s="79"/>
      <c r="O292" s="76"/>
      <c r="R292" s="77"/>
    </row>
    <row r="293" spans="11:18" x14ac:dyDescent="0.4">
      <c r="K293" s="79"/>
      <c r="L293" s="79"/>
      <c r="O293" s="76"/>
      <c r="R293" s="77"/>
    </row>
    <row r="294" spans="11:18" x14ac:dyDescent="0.4">
      <c r="K294" s="79"/>
      <c r="L294" s="79"/>
      <c r="O294" s="76"/>
      <c r="R294" s="77"/>
    </row>
    <row r="295" spans="11:18" x14ac:dyDescent="0.4">
      <c r="K295" s="79"/>
      <c r="L295" s="79"/>
      <c r="O295" s="76"/>
      <c r="R295" s="77"/>
    </row>
    <row r="296" spans="11:18" x14ac:dyDescent="0.4">
      <c r="K296" s="79"/>
      <c r="L296" s="79"/>
      <c r="O296" s="76"/>
      <c r="R296" s="77"/>
    </row>
    <row r="297" spans="11:18" x14ac:dyDescent="0.4">
      <c r="K297" s="79"/>
      <c r="L297" s="79"/>
      <c r="O297" s="76"/>
      <c r="R297" s="77"/>
    </row>
    <row r="298" spans="11:18" x14ac:dyDescent="0.4">
      <c r="K298" s="79"/>
      <c r="L298" s="79"/>
      <c r="O298" s="76"/>
      <c r="R298" s="77"/>
    </row>
    <row r="299" spans="11:18" x14ac:dyDescent="0.4">
      <c r="K299" s="79"/>
      <c r="L299" s="79"/>
      <c r="O299" s="76"/>
      <c r="R299" s="77"/>
    </row>
    <row r="300" spans="11:18" x14ac:dyDescent="0.4">
      <c r="K300" s="79"/>
      <c r="L300" s="79"/>
      <c r="O300" s="76"/>
      <c r="R300" s="77"/>
    </row>
    <row r="301" spans="11:18" x14ac:dyDescent="0.4">
      <c r="K301" s="79"/>
      <c r="L301" s="79"/>
      <c r="O301" s="76"/>
      <c r="R301" s="77"/>
    </row>
    <row r="302" spans="11:18" x14ac:dyDescent="0.4">
      <c r="K302" s="79"/>
      <c r="L302" s="79"/>
      <c r="O302" s="76"/>
      <c r="R302" s="77"/>
    </row>
    <row r="303" spans="11:18" x14ac:dyDescent="0.4">
      <c r="K303" s="79"/>
      <c r="L303" s="79"/>
      <c r="O303" s="76"/>
      <c r="R303" s="77"/>
    </row>
    <row r="304" spans="11:18" x14ac:dyDescent="0.4">
      <c r="K304" s="79"/>
      <c r="L304" s="79"/>
      <c r="O304" s="76"/>
      <c r="R304" s="77"/>
    </row>
    <row r="305" spans="11:18" x14ac:dyDescent="0.4">
      <c r="K305" s="79"/>
      <c r="L305" s="79"/>
      <c r="O305" s="76"/>
      <c r="R305" s="77"/>
    </row>
    <row r="306" spans="11:18" x14ac:dyDescent="0.4">
      <c r="K306" s="79"/>
      <c r="L306" s="79"/>
      <c r="O306" s="76"/>
      <c r="R306" s="77"/>
    </row>
    <row r="307" spans="11:18" x14ac:dyDescent="0.4">
      <c r="K307" s="79"/>
      <c r="L307" s="79"/>
      <c r="O307" s="76"/>
      <c r="R307" s="77"/>
    </row>
    <row r="308" spans="11:18" x14ac:dyDescent="0.4">
      <c r="K308" s="79"/>
      <c r="L308" s="79"/>
      <c r="O308" s="76"/>
      <c r="R308" s="77"/>
    </row>
    <row r="309" spans="11:18" x14ac:dyDescent="0.4">
      <c r="K309" s="79"/>
      <c r="L309" s="79"/>
      <c r="O309" s="76"/>
      <c r="R309" s="77"/>
    </row>
    <row r="310" spans="11:18" x14ac:dyDescent="0.4">
      <c r="K310" s="79"/>
      <c r="L310" s="79"/>
      <c r="O310" s="76"/>
      <c r="R310" s="77"/>
    </row>
    <row r="311" spans="11:18" x14ac:dyDescent="0.4">
      <c r="K311" s="79"/>
      <c r="L311" s="79"/>
      <c r="O311" s="76"/>
      <c r="R311" s="77"/>
    </row>
    <row r="312" spans="11:18" x14ac:dyDescent="0.4">
      <c r="K312" s="79"/>
      <c r="L312" s="79"/>
      <c r="O312" s="76"/>
      <c r="R312" s="77"/>
    </row>
    <row r="313" spans="11:18" x14ac:dyDescent="0.4">
      <c r="K313" s="79"/>
      <c r="L313" s="79"/>
      <c r="O313" s="76"/>
      <c r="R313" s="77"/>
    </row>
    <row r="314" spans="11:18" x14ac:dyDescent="0.4">
      <c r="K314" s="79"/>
      <c r="L314" s="79"/>
      <c r="O314" s="76"/>
      <c r="R314" s="77"/>
    </row>
    <row r="315" spans="11:18" x14ac:dyDescent="0.4">
      <c r="K315" s="79"/>
      <c r="L315" s="79"/>
      <c r="O315" s="76"/>
      <c r="R315" s="77"/>
    </row>
    <row r="316" spans="11:18" x14ac:dyDescent="0.4">
      <c r="K316" s="79"/>
      <c r="L316" s="79"/>
      <c r="O316" s="76"/>
      <c r="R316" s="77"/>
    </row>
    <row r="317" spans="11:18" x14ac:dyDescent="0.4">
      <c r="K317" s="79"/>
      <c r="L317" s="79"/>
      <c r="O317" s="76"/>
      <c r="R317" s="77"/>
    </row>
    <row r="318" spans="11:18" x14ac:dyDescent="0.4">
      <c r="K318" s="79"/>
      <c r="L318" s="79"/>
      <c r="O318" s="76"/>
      <c r="R318" s="77"/>
    </row>
    <row r="319" spans="11:18" x14ac:dyDescent="0.4">
      <c r="K319" s="79"/>
      <c r="L319" s="79"/>
      <c r="O319" s="76"/>
      <c r="R319" s="77"/>
    </row>
    <row r="320" spans="11:18" x14ac:dyDescent="0.4">
      <c r="K320" s="79"/>
      <c r="L320" s="79"/>
      <c r="O320" s="76"/>
      <c r="R320" s="77"/>
    </row>
    <row r="321" spans="11:18" x14ac:dyDescent="0.4">
      <c r="K321" s="79"/>
      <c r="L321" s="79"/>
      <c r="O321" s="76"/>
      <c r="R321" s="77"/>
    </row>
    <row r="322" spans="11:18" x14ac:dyDescent="0.4">
      <c r="K322" s="79"/>
      <c r="L322" s="79"/>
      <c r="O322" s="76"/>
      <c r="R322" s="77"/>
    </row>
    <row r="323" spans="11:18" x14ac:dyDescent="0.4">
      <c r="K323" s="79"/>
      <c r="L323" s="79"/>
      <c r="O323" s="76"/>
      <c r="R323" s="77"/>
    </row>
    <row r="324" spans="11:18" x14ac:dyDescent="0.4">
      <c r="K324" s="79"/>
      <c r="L324" s="79"/>
      <c r="O324" s="76"/>
      <c r="R324" s="77"/>
    </row>
    <row r="325" spans="11:18" x14ac:dyDescent="0.4">
      <c r="K325" s="79"/>
      <c r="L325" s="79"/>
      <c r="O325" s="76"/>
      <c r="R325" s="77"/>
    </row>
    <row r="326" spans="11:18" x14ac:dyDescent="0.4">
      <c r="K326" s="79"/>
      <c r="L326" s="79"/>
      <c r="O326" s="76"/>
      <c r="R326" s="77"/>
    </row>
    <row r="327" spans="11:18" x14ac:dyDescent="0.4">
      <c r="K327" s="79"/>
      <c r="L327" s="79"/>
      <c r="O327" s="76"/>
      <c r="R327" s="77"/>
    </row>
    <row r="328" spans="11:18" x14ac:dyDescent="0.4">
      <c r="K328" s="79"/>
      <c r="L328" s="79"/>
      <c r="O328" s="76"/>
      <c r="R328" s="77"/>
    </row>
    <row r="329" spans="11:18" x14ac:dyDescent="0.4">
      <c r="K329" s="79"/>
      <c r="L329" s="79"/>
      <c r="O329" s="76"/>
      <c r="R329" s="77"/>
    </row>
    <row r="330" spans="11:18" x14ac:dyDescent="0.4">
      <c r="K330" s="79"/>
      <c r="L330" s="79"/>
      <c r="O330" s="76"/>
      <c r="R330" s="77"/>
    </row>
    <row r="331" spans="11:18" x14ac:dyDescent="0.4">
      <c r="K331" s="79"/>
      <c r="L331" s="79"/>
      <c r="O331" s="76"/>
      <c r="R331" s="77"/>
    </row>
    <row r="332" spans="11:18" x14ac:dyDescent="0.4">
      <c r="K332" s="79"/>
      <c r="L332" s="79"/>
      <c r="O332" s="76"/>
      <c r="R332" s="77"/>
    </row>
    <row r="333" spans="11:18" x14ac:dyDescent="0.4">
      <c r="K333" s="79"/>
      <c r="L333" s="79"/>
      <c r="O333" s="76"/>
      <c r="R333" s="77"/>
    </row>
    <row r="334" spans="11:18" x14ac:dyDescent="0.4">
      <c r="K334" s="79"/>
      <c r="L334" s="79"/>
      <c r="O334" s="76"/>
      <c r="R334" s="77"/>
    </row>
    <row r="335" spans="11:18" x14ac:dyDescent="0.4">
      <c r="K335" s="79"/>
      <c r="L335" s="79"/>
      <c r="O335" s="76"/>
      <c r="R335" s="77"/>
    </row>
    <row r="336" spans="11:18" x14ac:dyDescent="0.4">
      <c r="K336" s="79"/>
      <c r="L336" s="79"/>
      <c r="O336" s="76"/>
      <c r="R336" s="76"/>
    </row>
    <row r="337" spans="11:18" x14ac:dyDescent="0.4">
      <c r="K337" s="79"/>
      <c r="L337" s="79"/>
      <c r="O337" s="76"/>
      <c r="R337" s="76"/>
    </row>
    <row r="338" spans="11:18" x14ac:dyDescent="0.4">
      <c r="K338" s="79"/>
      <c r="L338" s="79"/>
      <c r="O338" s="76"/>
      <c r="R338" s="76"/>
    </row>
    <row r="339" spans="11:18" x14ac:dyDescent="0.4">
      <c r="K339" s="79"/>
      <c r="L339" s="79"/>
      <c r="O339" s="76"/>
      <c r="R339" s="76"/>
    </row>
    <row r="340" spans="11:18" x14ac:dyDescent="0.4">
      <c r="K340" s="79"/>
      <c r="L340" s="79"/>
      <c r="O340" s="76"/>
      <c r="R340" s="76"/>
    </row>
    <row r="341" spans="11:18" x14ac:dyDescent="0.4">
      <c r="K341" s="79"/>
      <c r="L341" s="79"/>
      <c r="O341" s="76"/>
      <c r="R341" s="76"/>
    </row>
    <row r="342" spans="11:18" x14ac:dyDescent="0.4">
      <c r="K342" s="79"/>
      <c r="L342" s="79"/>
      <c r="O342" s="76"/>
      <c r="R342" s="76"/>
    </row>
    <row r="343" spans="11:18" x14ac:dyDescent="0.4">
      <c r="K343" s="79"/>
      <c r="L343" s="79"/>
      <c r="O343" s="76"/>
      <c r="R343" s="76"/>
    </row>
    <row r="344" spans="11:18" x14ac:dyDescent="0.4">
      <c r="K344" s="79"/>
      <c r="L344" s="79"/>
      <c r="O344" s="76"/>
      <c r="R344" s="76"/>
    </row>
    <row r="345" spans="11:18" x14ac:dyDescent="0.4">
      <c r="K345" s="79"/>
      <c r="L345" s="79"/>
      <c r="O345" s="76"/>
      <c r="R345" s="76"/>
    </row>
    <row r="346" spans="11:18" x14ac:dyDescent="0.4">
      <c r="K346" s="79"/>
      <c r="L346" s="79"/>
      <c r="O346" s="76"/>
      <c r="R346" s="76"/>
    </row>
    <row r="347" spans="11:18" x14ac:dyDescent="0.4">
      <c r="K347" s="79"/>
      <c r="L347" s="79"/>
      <c r="O347" s="76"/>
      <c r="R347" s="76"/>
    </row>
    <row r="348" spans="11:18" x14ac:dyDescent="0.4">
      <c r="K348" s="79"/>
      <c r="L348" s="79"/>
      <c r="O348" s="76"/>
      <c r="R348" s="76"/>
    </row>
    <row r="349" spans="11:18" x14ac:dyDescent="0.4">
      <c r="K349" s="79"/>
      <c r="L349" s="79"/>
      <c r="O349" s="76"/>
      <c r="R349" s="76"/>
    </row>
    <row r="350" spans="11:18" x14ac:dyDescent="0.4">
      <c r="K350" s="79"/>
      <c r="L350" s="79"/>
      <c r="O350" s="76"/>
      <c r="R350" s="76"/>
    </row>
    <row r="351" spans="11:18" x14ac:dyDescent="0.4">
      <c r="K351" s="79"/>
      <c r="L351" s="79"/>
      <c r="O351" s="76"/>
      <c r="R351" s="76"/>
    </row>
    <row r="352" spans="11:18" x14ac:dyDescent="0.4">
      <c r="K352" s="79"/>
      <c r="L352" s="79"/>
      <c r="O352" s="76"/>
      <c r="R352" s="76"/>
    </row>
    <row r="353" spans="11:18" x14ac:dyDescent="0.4">
      <c r="K353" s="79"/>
      <c r="L353" s="79"/>
      <c r="O353" s="76"/>
      <c r="R353" s="76"/>
    </row>
    <row r="354" spans="11:18" x14ac:dyDescent="0.4">
      <c r="K354" s="79"/>
      <c r="L354" s="79"/>
      <c r="O354" s="76"/>
      <c r="R354" s="76"/>
    </row>
    <row r="355" spans="11:18" x14ac:dyDescent="0.4">
      <c r="K355" s="79"/>
      <c r="L355" s="79"/>
      <c r="O355" s="76"/>
      <c r="R355" s="76"/>
    </row>
    <row r="356" spans="11:18" x14ac:dyDescent="0.4">
      <c r="K356" s="79"/>
      <c r="L356" s="79"/>
      <c r="O356" s="76"/>
      <c r="R356" s="76"/>
    </row>
    <row r="357" spans="11:18" x14ac:dyDescent="0.4">
      <c r="K357" s="79"/>
      <c r="L357" s="79"/>
      <c r="O357" s="76"/>
      <c r="R357" s="76"/>
    </row>
    <row r="358" spans="11:18" x14ac:dyDescent="0.4">
      <c r="K358" s="79"/>
      <c r="L358" s="79"/>
      <c r="O358" s="76"/>
      <c r="R358" s="76"/>
    </row>
    <row r="359" spans="11:18" x14ac:dyDescent="0.4">
      <c r="K359" s="79"/>
      <c r="L359" s="79"/>
      <c r="O359" s="76"/>
      <c r="R359" s="76"/>
    </row>
    <row r="360" spans="11:18" x14ac:dyDescent="0.4">
      <c r="K360" s="79"/>
      <c r="L360" s="79"/>
      <c r="O360" s="76"/>
      <c r="R360" s="76"/>
    </row>
    <row r="361" spans="11:18" x14ac:dyDescent="0.4">
      <c r="K361" s="79"/>
      <c r="L361" s="79"/>
      <c r="O361" s="76"/>
      <c r="R361" s="76"/>
    </row>
    <row r="362" spans="11:18" x14ac:dyDescent="0.4">
      <c r="K362" s="79"/>
      <c r="L362" s="79"/>
      <c r="O362" s="76"/>
      <c r="R362" s="76"/>
    </row>
    <row r="363" spans="11:18" x14ac:dyDescent="0.4">
      <c r="K363" s="79"/>
      <c r="L363" s="79"/>
      <c r="O363" s="76"/>
      <c r="R363" s="76"/>
    </row>
    <row r="364" spans="11:18" x14ac:dyDescent="0.4">
      <c r="K364" s="79"/>
      <c r="L364" s="79"/>
      <c r="O364" s="76"/>
      <c r="R364" s="76"/>
    </row>
    <row r="365" spans="11:18" x14ac:dyDescent="0.4">
      <c r="K365" s="79"/>
      <c r="L365" s="79"/>
      <c r="O365" s="76"/>
      <c r="R365" s="76"/>
    </row>
    <row r="366" spans="11:18" x14ac:dyDescent="0.4">
      <c r="K366" s="79"/>
      <c r="L366" s="79"/>
      <c r="O366" s="76"/>
      <c r="R366" s="76"/>
    </row>
    <row r="367" spans="11:18" x14ac:dyDescent="0.4">
      <c r="K367" s="79"/>
      <c r="L367" s="79"/>
      <c r="O367" s="76"/>
      <c r="R367" s="76"/>
    </row>
    <row r="368" spans="11:18" x14ac:dyDescent="0.4">
      <c r="K368" s="79"/>
      <c r="L368" s="79"/>
      <c r="O368" s="76"/>
      <c r="R368" s="76"/>
    </row>
    <row r="369" spans="11:18" x14ac:dyDescent="0.4">
      <c r="K369" s="79"/>
      <c r="L369" s="79"/>
      <c r="O369" s="76"/>
      <c r="R369" s="76"/>
    </row>
    <row r="370" spans="11:18" x14ac:dyDescent="0.4">
      <c r="K370" s="79"/>
      <c r="L370" s="79"/>
      <c r="O370" s="76"/>
      <c r="R370" s="76"/>
    </row>
    <row r="371" spans="11:18" x14ac:dyDescent="0.4">
      <c r="K371" s="79"/>
      <c r="L371" s="79"/>
      <c r="O371" s="76"/>
      <c r="R371" s="76"/>
    </row>
    <row r="372" spans="11:18" x14ac:dyDescent="0.4">
      <c r="K372" s="79"/>
      <c r="L372" s="79"/>
      <c r="O372" s="76"/>
      <c r="R372" s="76"/>
    </row>
    <row r="373" spans="11:18" x14ac:dyDescent="0.4">
      <c r="K373" s="79"/>
      <c r="L373" s="79"/>
      <c r="O373" s="76"/>
      <c r="R373" s="76"/>
    </row>
    <row r="374" spans="11:18" x14ac:dyDescent="0.4">
      <c r="K374" s="79"/>
      <c r="L374" s="79"/>
      <c r="O374" s="76"/>
      <c r="R374" s="76"/>
    </row>
    <row r="375" spans="11:18" x14ac:dyDescent="0.4">
      <c r="K375" s="79"/>
      <c r="L375" s="79"/>
      <c r="O375" s="76"/>
      <c r="R375" s="76"/>
    </row>
    <row r="376" spans="11:18" x14ac:dyDescent="0.4">
      <c r="K376" s="79"/>
      <c r="L376" s="79"/>
      <c r="O376" s="76"/>
      <c r="R376" s="76"/>
    </row>
    <row r="377" spans="11:18" x14ac:dyDescent="0.4">
      <c r="K377" s="79"/>
      <c r="L377" s="79"/>
      <c r="O377" s="76"/>
      <c r="R377" s="76"/>
    </row>
    <row r="378" spans="11:18" x14ac:dyDescent="0.4">
      <c r="K378" s="79"/>
      <c r="L378" s="79"/>
      <c r="O378" s="76"/>
      <c r="R378" s="76"/>
    </row>
    <row r="379" spans="11:18" x14ac:dyDescent="0.4">
      <c r="K379" s="79"/>
      <c r="L379" s="79"/>
      <c r="O379" s="76"/>
      <c r="R379" s="76"/>
    </row>
    <row r="380" spans="11:18" x14ac:dyDescent="0.4">
      <c r="K380" s="79"/>
      <c r="L380" s="79"/>
      <c r="O380" s="76"/>
      <c r="R380" s="76"/>
    </row>
    <row r="381" spans="11:18" x14ac:dyDescent="0.4">
      <c r="K381" s="79"/>
      <c r="L381" s="79"/>
      <c r="O381" s="76"/>
      <c r="R381" s="76"/>
    </row>
    <row r="382" spans="11:18" x14ac:dyDescent="0.4">
      <c r="K382" s="79"/>
      <c r="L382" s="79"/>
      <c r="O382" s="76"/>
      <c r="R382" s="76"/>
    </row>
    <row r="383" spans="11:18" x14ac:dyDescent="0.4">
      <c r="K383" s="79"/>
      <c r="L383" s="79"/>
      <c r="O383" s="76"/>
      <c r="R383" s="76"/>
    </row>
    <row r="384" spans="11:18" x14ac:dyDescent="0.4">
      <c r="K384" s="79"/>
      <c r="L384" s="79"/>
      <c r="O384" s="76"/>
      <c r="R384" s="76"/>
    </row>
    <row r="385" spans="11:18" x14ac:dyDescent="0.4">
      <c r="K385" s="79"/>
      <c r="L385" s="79"/>
      <c r="O385" s="76"/>
      <c r="R385" s="76"/>
    </row>
    <row r="386" spans="11:18" x14ac:dyDescent="0.4">
      <c r="K386" s="79"/>
      <c r="L386" s="79"/>
      <c r="O386" s="76"/>
      <c r="R386" s="76"/>
    </row>
    <row r="387" spans="11:18" x14ac:dyDescent="0.4">
      <c r="K387" s="79"/>
      <c r="L387" s="79"/>
      <c r="O387" s="76"/>
      <c r="R387" s="76"/>
    </row>
    <row r="388" spans="11:18" x14ac:dyDescent="0.4">
      <c r="K388" s="79"/>
      <c r="L388" s="79"/>
      <c r="O388" s="76"/>
      <c r="R388" s="76"/>
    </row>
    <row r="389" spans="11:18" x14ac:dyDescent="0.4">
      <c r="K389" s="79"/>
      <c r="L389" s="79"/>
      <c r="O389" s="76"/>
      <c r="R389" s="76"/>
    </row>
    <row r="390" spans="11:18" x14ac:dyDescent="0.4">
      <c r="K390" s="79"/>
      <c r="L390" s="79"/>
      <c r="O390" s="76"/>
      <c r="R390" s="76"/>
    </row>
    <row r="391" spans="11:18" x14ac:dyDescent="0.4">
      <c r="K391" s="79"/>
      <c r="L391" s="79"/>
      <c r="O391" s="76"/>
      <c r="R391" s="76"/>
    </row>
    <row r="392" spans="11:18" x14ac:dyDescent="0.4">
      <c r="K392" s="79"/>
      <c r="L392" s="79"/>
      <c r="O392" s="76"/>
      <c r="R392" s="76"/>
    </row>
    <row r="393" spans="11:18" x14ac:dyDescent="0.4">
      <c r="K393" s="79"/>
      <c r="L393" s="79"/>
      <c r="O393" s="76"/>
      <c r="R393" s="76"/>
    </row>
    <row r="394" spans="11:18" x14ac:dyDescent="0.4">
      <c r="K394" s="79"/>
      <c r="L394" s="79"/>
      <c r="O394" s="76"/>
      <c r="R394" s="76"/>
    </row>
    <row r="395" spans="11:18" x14ac:dyDescent="0.4">
      <c r="K395" s="79"/>
      <c r="L395" s="79"/>
      <c r="O395" s="76"/>
      <c r="R395" s="76"/>
    </row>
    <row r="396" spans="11:18" x14ac:dyDescent="0.4">
      <c r="K396" s="79"/>
      <c r="L396" s="79"/>
      <c r="O396" s="76"/>
      <c r="R396" s="76"/>
    </row>
    <row r="397" spans="11:18" x14ac:dyDescent="0.4">
      <c r="K397" s="79"/>
      <c r="L397" s="79"/>
      <c r="O397" s="76"/>
      <c r="R397" s="76"/>
    </row>
    <row r="398" spans="11:18" x14ac:dyDescent="0.4">
      <c r="K398" s="79"/>
      <c r="L398" s="79"/>
      <c r="O398" s="76"/>
      <c r="R398" s="76"/>
    </row>
    <row r="399" spans="11:18" x14ac:dyDescent="0.4">
      <c r="K399" s="79"/>
      <c r="L399" s="79"/>
      <c r="O399" s="76"/>
      <c r="R399" s="76"/>
    </row>
    <row r="400" spans="11:18" x14ac:dyDescent="0.4">
      <c r="K400" s="79"/>
      <c r="L400" s="79"/>
      <c r="O400" s="76"/>
      <c r="R400" s="76"/>
    </row>
    <row r="401" spans="11:18" x14ac:dyDescent="0.4">
      <c r="K401" s="79"/>
      <c r="L401" s="79"/>
      <c r="O401" s="76"/>
      <c r="R401" s="76"/>
    </row>
    <row r="402" spans="11:18" x14ac:dyDescent="0.4">
      <c r="K402" s="79"/>
      <c r="L402" s="79"/>
      <c r="O402" s="76"/>
      <c r="R402" s="76"/>
    </row>
    <row r="403" spans="11:18" x14ac:dyDescent="0.4">
      <c r="K403" s="79"/>
      <c r="L403" s="79"/>
      <c r="O403" s="76"/>
      <c r="R403" s="76"/>
    </row>
    <row r="404" spans="11:18" x14ac:dyDescent="0.4">
      <c r="K404" s="79"/>
      <c r="L404" s="79"/>
      <c r="O404" s="76"/>
      <c r="R404" s="76"/>
    </row>
    <row r="405" spans="11:18" x14ac:dyDescent="0.4">
      <c r="K405" s="79"/>
      <c r="L405" s="79"/>
      <c r="O405" s="76"/>
      <c r="R405" s="76"/>
    </row>
    <row r="406" spans="11:18" x14ac:dyDescent="0.4">
      <c r="K406" s="79"/>
      <c r="L406" s="79"/>
      <c r="O406" s="76"/>
      <c r="R406" s="76"/>
    </row>
    <row r="407" spans="11:18" x14ac:dyDescent="0.4">
      <c r="K407" s="79"/>
      <c r="L407" s="79"/>
    </row>
    <row r="408" spans="11:18" x14ac:dyDescent="0.4">
      <c r="K408" s="79"/>
      <c r="L408" s="79"/>
    </row>
    <row r="409" spans="11:18" x14ac:dyDescent="0.4">
      <c r="K409" s="79"/>
      <c r="L409" s="79"/>
    </row>
    <row r="410" spans="11:18" x14ac:dyDescent="0.4">
      <c r="K410" s="79"/>
      <c r="L410" s="79"/>
    </row>
    <row r="411" spans="11:18" x14ac:dyDescent="0.4">
      <c r="K411" s="79"/>
      <c r="L411" s="79"/>
    </row>
    <row r="412" spans="11:18" x14ac:dyDescent="0.4">
      <c r="K412" s="79"/>
      <c r="L412" s="79"/>
    </row>
    <row r="413" spans="11:18" x14ac:dyDescent="0.4">
      <c r="K413" s="79"/>
      <c r="L413" s="79"/>
    </row>
    <row r="414" spans="11:18" x14ac:dyDescent="0.4">
      <c r="K414" s="79"/>
      <c r="L414" s="79"/>
    </row>
    <row r="415" spans="11:18" x14ac:dyDescent="0.4">
      <c r="K415" s="79"/>
      <c r="L415" s="79"/>
    </row>
    <row r="416" spans="11:18" x14ac:dyDescent="0.4">
      <c r="K416" s="79"/>
      <c r="L416" s="79"/>
    </row>
    <row r="417" spans="11:12" x14ac:dyDescent="0.4">
      <c r="K417" s="79"/>
      <c r="L417" s="79"/>
    </row>
    <row r="418" spans="11:12" x14ac:dyDescent="0.4">
      <c r="K418" s="79"/>
      <c r="L418" s="79"/>
    </row>
    <row r="419" spans="11:12" x14ac:dyDescent="0.4">
      <c r="K419" s="79"/>
      <c r="L419" s="79"/>
    </row>
    <row r="420" spans="11:12" x14ac:dyDescent="0.4">
      <c r="K420" s="79"/>
      <c r="L420" s="79"/>
    </row>
    <row r="421" spans="11:12" x14ac:dyDescent="0.4">
      <c r="K421" s="79"/>
      <c r="L421" s="79"/>
    </row>
    <row r="422" spans="11:12" x14ac:dyDescent="0.4">
      <c r="K422" s="79"/>
      <c r="L422" s="79"/>
    </row>
    <row r="423" spans="11:12" x14ac:dyDescent="0.4">
      <c r="K423" s="79"/>
      <c r="L423" s="79"/>
    </row>
    <row r="424" spans="11:12" x14ac:dyDescent="0.4">
      <c r="K424" s="79"/>
      <c r="L424" s="79"/>
    </row>
    <row r="425" spans="11:12" x14ac:dyDescent="0.4">
      <c r="K425" s="79"/>
      <c r="L425" s="79"/>
    </row>
    <row r="426" spans="11:12" x14ac:dyDescent="0.4">
      <c r="K426" s="79"/>
      <c r="L426" s="79"/>
    </row>
    <row r="427" spans="11:12" x14ac:dyDescent="0.4">
      <c r="K427" s="79"/>
      <c r="L427" s="79"/>
    </row>
    <row r="428" spans="11:12" x14ac:dyDescent="0.4">
      <c r="K428" s="79"/>
      <c r="L428" s="79"/>
    </row>
    <row r="429" spans="11:12" x14ac:dyDescent="0.4">
      <c r="K429" s="79"/>
      <c r="L429" s="79"/>
    </row>
    <row r="430" spans="11:12" x14ac:dyDescent="0.4">
      <c r="K430" s="79"/>
      <c r="L430" s="79"/>
    </row>
    <row r="431" spans="11:12" x14ac:dyDescent="0.4">
      <c r="K431" s="79"/>
      <c r="L431" s="79"/>
    </row>
    <row r="432" spans="11:12" x14ac:dyDescent="0.4">
      <c r="K432" s="79"/>
      <c r="L432" s="79"/>
    </row>
    <row r="433" spans="11:12" x14ac:dyDescent="0.4">
      <c r="K433" s="79"/>
      <c r="L433" s="79"/>
    </row>
    <row r="434" spans="11:12" x14ac:dyDescent="0.4">
      <c r="K434" s="79"/>
      <c r="L434" s="79"/>
    </row>
    <row r="435" spans="11:12" x14ac:dyDescent="0.4">
      <c r="K435" s="79"/>
      <c r="L435" s="79"/>
    </row>
    <row r="436" spans="11:12" x14ac:dyDescent="0.4">
      <c r="K436" s="79"/>
      <c r="L436" s="79"/>
    </row>
    <row r="437" spans="11:12" x14ac:dyDescent="0.4">
      <c r="K437" s="79"/>
      <c r="L437" s="79"/>
    </row>
    <row r="438" spans="11:12" x14ac:dyDescent="0.4">
      <c r="K438" s="79"/>
      <c r="L438" s="79"/>
    </row>
    <row r="439" spans="11:12" x14ac:dyDescent="0.4">
      <c r="K439" s="79"/>
      <c r="L439" s="79"/>
    </row>
    <row r="440" spans="11:12" x14ac:dyDescent="0.4">
      <c r="K440" s="79"/>
      <c r="L440" s="79"/>
    </row>
    <row r="441" spans="11:12" x14ac:dyDescent="0.4">
      <c r="K441" s="79"/>
      <c r="L441" s="79"/>
    </row>
    <row r="442" spans="11:12" x14ac:dyDescent="0.4">
      <c r="K442" s="79"/>
      <c r="L442" s="79"/>
    </row>
    <row r="443" spans="11:12" x14ac:dyDescent="0.4">
      <c r="K443" s="79"/>
      <c r="L443" s="79"/>
    </row>
    <row r="444" spans="11:12" x14ac:dyDescent="0.4">
      <c r="K444" s="79"/>
      <c r="L444" s="79"/>
    </row>
    <row r="445" spans="11:12" x14ac:dyDescent="0.4">
      <c r="K445" s="79"/>
      <c r="L445" s="79"/>
    </row>
    <row r="446" spans="11:12" x14ac:dyDescent="0.4">
      <c r="K446" s="79"/>
      <c r="L446" s="79"/>
    </row>
    <row r="447" spans="11:12" x14ac:dyDescent="0.4">
      <c r="K447" s="79"/>
      <c r="L447" s="79"/>
    </row>
    <row r="448" spans="11:12" x14ac:dyDescent="0.4">
      <c r="K448" s="79"/>
      <c r="L448" s="79"/>
    </row>
    <row r="449" spans="11:12" x14ac:dyDescent="0.4">
      <c r="K449" s="79"/>
      <c r="L449" s="79"/>
    </row>
    <row r="450" spans="11:12" x14ac:dyDescent="0.4">
      <c r="K450" s="79"/>
      <c r="L450" s="79"/>
    </row>
    <row r="451" spans="11:12" x14ac:dyDescent="0.4">
      <c r="K451" s="79"/>
      <c r="L451" s="79"/>
    </row>
    <row r="452" spans="11:12" x14ac:dyDescent="0.4">
      <c r="K452" s="79"/>
      <c r="L452" s="79"/>
    </row>
    <row r="453" spans="11:12" x14ac:dyDescent="0.4">
      <c r="K453" s="79"/>
      <c r="L453" s="79"/>
    </row>
    <row r="454" spans="11:12" x14ac:dyDescent="0.4">
      <c r="K454" s="79"/>
      <c r="L454" s="79"/>
    </row>
    <row r="455" spans="11:12" x14ac:dyDescent="0.4">
      <c r="K455" s="79"/>
      <c r="L455" s="79"/>
    </row>
    <row r="456" spans="11:12" x14ac:dyDescent="0.4">
      <c r="K456" s="79"/>
      <c r="L456" s="79"/>
    </row>
    <row r="457" spans="11:12" x14ac:dyDescent="0.4">
      <c r="K457" s="79"/>
      <c r="L457" s="79"/>
    </row>
    <row r="458" spans="11:12" x14ac:dyDescent="0.4">
      <c r="K458" s="79"/>
      <c r="L458" s="79"/>
    </row>
    <row r="459" spans="11:12" x14ac:dyDescent="0.4">
      <c r="K459" s="79"/>
      <c r="L459" s="79"/>
    </row>
    <row r="460" spans="11:12" x14ac:dyDescent="0.4">
      <c r="K460" s="79"/>
      <c r="L460" s="79"/>
    </row>
    <row r="461" spans="11:12" x14ac:dyDescent="0.4">
      <c r="K461" s="79"/>
      <c r="L461" s="79"/>
    </row>
    <row r="462" spans="11:12" x14ac:dyDescent="0.4">
      <c r="K462" s="79"/>
      <c r="L462" s="79"/>
    </row>
    <row r="463" spans="11:12" x14ac:dyDescent="0.4">
      <c r="K463" s="79"/>
      <c r="L463" s="79"/>
    </row>
    <row r="464" spans="11:12" x14ac:dyDescent="0.4">
      <c r="K464" s="79"/>
      <c r="L464" s="79"/>
    </row>
    <row r="465" spans="11:12" x14ac:dyDescent="0.4">
      <c r="K465" s="79"/>
      <c r="L465" s="79"/>
    </row>
    <row r="466" spans="11:12" x14ac:dyDescent="0.4">
      <c r="K466" s="79"/>
      <c r="L466" s="79"/>
    </row>
    <row r="467" spans="11:12" x14ac:dyDescent="0.4">
      <c r="K467" s="79"/>
      <c r="L467" s="79"/>
    </row>
    <row r="468" spans="11:12" x14ac:dyDescent="0.4">
      <c r="K468" s="79"/>
      <c r="L468" s="79"/>
    </row>
    <row r="469" spans="11:12" x14ac:dyDescent="0.4">
      <c r="K469" s="79"/>
      <c r="L469" s="79"/>
    </row>
    <row r="470" spans="11:12" x14ac:dyDescent="0.4">
      <c r="K470" s="79"/>
      <c r="L470" s="79"/>
    </row>
    <row r="471" spans="11:12" x14ac:dyDescent="0.4">
      <c r="K471" s="79"/>
      <c r="L471" s="79"/>
    </row>
    <row r="472" spans="11:12" x14ac:dyDescent="0.4">
      <c r="K472" s="79"/>
      <c r="L472" s="79"/>
    </row>
    <row r="473" spans="11:12" x14ac:dyDescent="0.4">
      <c r="K473" s="79"/>
      <c r="L473" s="79"/>
    </row>
    <row r="474" spans="11:12" x14ac:dyDescent="0.4">
      <c r="K474" s="79"/>
      <c r="L474" s="79"/>
    </row>
    <row r="475" spans="11:12" x14ac:dyDescent="0.4">
      <c r="K475" s="79"/>
      <c r="L475" s="79"/>
    </row>
    <row r="476" spans="11:12" x14ac:dyDescent="0.4">
      <c r="K476" s="79"/>
      <c r="L476" s="79"/>
    </row>
    <row r="477" spans="11:12" x14ac:dyDescent="0.4">
      <c r="K477" s="79"/>
      <c r="L477" s="79"/>
    </row>
    <row r="478" spans="11:12" x14ac:dyDescent="0.4">
      <c r="K478" s="79"/>
      <c r="L478" s="79"/>
    </row>
    <row r="479" spans="11:12" x14ac:dyDescent="0.4">
      <c r="K479" s="79"/>
      <c r="L479" s="79"/>
    </row>
    <row r="480" spans="11:12" x14ac:dyDescent="0.4">
      <c r="K480" s="79"/>
      <c r="L480" s="79"/>
    </row>
    <row r="481" spans="11:12" x14ac:dyDescent="0.4">
      <c r="K481" s="79"/>
      <c r="L481" s="79"/>
    </row>
    <row r="482" spans="11:12" x14ac:dyDescent="0.4">
      <c r="K482" s="79"/>
      <c r="L482" s="79"/>
    </row>
    <row r="483" spans="11:12" x14ac:dyDescent="0.4">
      <c r="K483" s="79"/>
      <c r="L483" s="79"/>
    </row>
    <row r="484" spans="11:12" x14ac:dyDescent="0.4">
      <c r="K484" s="79"/>
      <c r="L484" s="79"/>
    </row>
    <row r="485" spans="11:12" x14ac:dyDescent="0.4">
      <c r="K485" s="79"/>
      <c r="L485" s="79"/>
    </row>
    <row r="486" spans="11:12" x14ac:dyDescent="0.4">
      <c r="K486" s="79"/>
      <c r="L486" s="79"/>
    </row>
    <row r="487" spans="11:12" x14ac:dyDescent="0.4">
      <c r="K487" s="79"/>
      <c r="L487" s="79"/>
    </row>
    <row r="488" spans="11:12" x14ac:dyDescent="0.4">
      <c r="K488" s="79"/>
      <c r="L488" s="79"/>
    </row>
    <row r="489" spans="11:12" x14ac:dyDescent="0.4">
      <c r="K489" s="79"/>
      <c r="L489" s="79"/>
    </row>
    <row r="490" spans="11:12" x14ac:dyDescent="0.4">
      <c r="K490" s="79"/>
      <c r="L490" s="79"/>
    </row>
    <row r="491" spans="11:12" x14ac:dyDescent="0.4">
      <c r="K491" s="79"/>
      <c r="L491" s="79"/>
    </row>
    <row r="492" spans="11:12" x14ac:dyDescent="0.4">
      <c r="K492" s="79"/>
      <c r="L492" s="79"/>
    </row>
    <row r="493" spans="11:12" x14ac:dyDescent="0.4">
      <c r="K493" s="79"/>
      <c r="L493" s="79"/>
    </row>
    <row r="494" spans="11:12" x14ac:dyDescent="0.4">
      <c r="K494" s="79"/>
      <c r="L494" s="79"/>
    </row>
    <row r="495" spans="11:12" x14ac:dyDescent="0.4">
      <c r="K495" s="79"/>
      <c r="L495" s="79"/>
    </row>
    <row r="496" spans="11:12" x14ac:dyDescent="0.4">
      <c r="K496" s="79"/>
      <c r="L496" s="79"/>
    </row>
    <row r="497" spans="11:12" x14ac:dyDescent="0.4">
      <c r="K497" s="79"/>
      <c r="L497" s="79"/>
    </row>
    <row r="498" spans="11:12" x14ac:dyDescent="0.4">
      <c r="K498" s="79"/>
      <c r="L498" s="79"/>
    </row>
    <row r="499" spans="11:12" x14ac:dyDescent="0.4">
      <c r="K499" s="79"/>
      <c r="L499" s="79"/>
    </row>
    <row r="500" spans="11:12" x14ac:dyDescent="0.4">
      <c r="K500" s="79"/>
      <c r="L500" s="79"/>
    </row>
    <row r="501" spans="11:12" x14ac:dyDescent="0.4">
      <c r="K501" s="79"/>
      <c r="L501" s="79"/>
    </row>
    <row r="502" spans="11:12" x14ac:dyDescent="0.4">
      <c r="K502" s="79"/>
      <c r="L502" s="79"/>
    </row>
    <row r="503" spans="11:12" x14ac:dyDescent="0.4">
      <c r="K503" s="79"/>
      <c r="L503" s="79"/>
    </row>
    <row r="504" spans="11:12" x14ac:dyDescent="0.4">
      <c r="K504" s="79"/>
      <c r="L504" s="79"/>
    </row>
    <row r="505" spans="11:12" x14ac:dyDescent="0.4">
      <c r="K505" s="79"/>
      <c r="L505" s="79"/>
    </row>
    <row r="506" spans="11:12" x14ac:dyDescent="0.4">
      <c r="K506" s="79"/>
      <c r="L506" s="79"/>
    </row>
    <row r="507" spans="11:12" x14ac:dyDescent="0.4">
      <c r="K507" s="79"/>
      <c r="L507" s="79"/>
    </row>
    <row r="508" spans="11:12" x14ac:dyDescent="0.4">
      <c r="K508" s="79"/>
      <c r="L508" s="79"/>
    </row>
    <row r="509" spans="11:12" x14ac:dyDescent="0.4">
      <c r="K509" s="79"/>
      <c r="L509" s="79"/>
    </row>
    <row r="510" spans="11:12" x14ac:dyDescent="0.4">
      <c r="K510" s="79"/>
      <c r="L510" s="79"/>
    </row>
    <row r="511" spans="11:12" x14ac:dyDescent="0.4">
      <c r="K511" s="79"/>
      <c r="L511" s="79"/>
    </row>
    <row r="512" spans="11:12" x14ac:dyDescent="0.4">
      <c r="K512" s="79"/>
      <c r="L512" s="79"/>
    </row>
    <row r="513" spans="11:12" x14ac:dyDescent="0.4">
      <c r="K513" s="79"/>
      <c r="L513" s="79"/>
    </row>
    <row r="514" spans="11:12" x14ac:dyDescent="0.4">
      <c r="K514" s="79"/>
      <c r="L514" s="79"/>
    </row>
    <row r="515" spans="11:12" x14ac:dyDescent="0.4">
      <c r="K515" s="79"/>
      <c r="L515" s="79"/>
    </row>
    <row r="516" spans="11:12" x14ac:dyDescent="0.4">
      <c r="K516" s="79"/>
      <c r="L516" s="79"/>
    </row>
    <row r="517" spans="11:12" x14ac:dyDescent="0.4">
      <c r="K517" s="79"/>
      <c r="L517" s="79"/>
    </row>
    <row r="518" spans="11:12" x14ac:dyDescent="0.4">
      <c r="K518" s="79"/>
      <c r="L518" s="79"/>
    </row>
    <row r="519" spans="11:12" x14ac:dyDescent="0.4">
      <c r="K519" s="79"/>
      <c r="L519" s="79"/>
    </row>
    <row r="520" spans="11:12" x14ac:dyDescent="0.4">
      <c r="K520" s="79"/>
      <c r="L520" s="79"/>
    </row>
    <row r="521" spans="11:12" x14ac:dyDescent="0.4">
      <c r="K521" s="79"/>
      <c r="L521" s="79"/>
    </row>
    <row r="522" spans="11:12" x14ac:dyDescent="0.4">
      <c r="K522" s="79"/>
      <c r="L522" s="79"/>
    </row>
    <row r="523" spans="11:12" x14ac:dyDescent="0.4">
      <c r="K523" s="79"/>
      <c r="L523" s="79"/>
    </row>
    <row r="524" spans="11:12" x14ac:dyDescent="0.4">
      <c r="K524" s="79"/>
      <c r="L524" s="79"/>
    </row>
    <row r="525" spans="11:12" x14ac:dyDescent="0.4">
      <c r="K525" s="79"/>
      <c r="L525" s="79"/>
    </row>
    <row r="526" spans="11:12" x14ac:dyDescent="0.4">
      <c r="K526" s="79"/>
      <c r="L526" s="79"/>
    </row>
    <row r="527" spans="11:12" x14ac:dyDescent="0.4">
      <c r="K527" s="79"/>
      <c r="L527" s="79"/>
    </row>
    <row r="528" spans="11:12" x14ac:dyDescent="0.4">
      <c r="K528" s="79"/>
      <c r="L528" s="79"/>
    </row>
    <row r="529" spans="11:12" x14ac:dyDescent="0.4">
      <c r="K529" s="79"/>
      <c r="L529" s="79"/>
    </row>
    <row r="530" spans="11:12" x14ac:dyDescent="0.4">
      <c r="K530" s="79"/>
      <c r="L530" s="79"/>
    </row>
    <row r="531" spans="11:12" x14ac:dyDescent="0.4">
      <c r="K531" s="79"/>
      <c r="L531" s="79"/>
    </row>
    <row r="532" spans="11:12" x14ac:dyDescent="0.4">
      <c r="K532" s="79"/>
      <c r="L532" s="79"/>
    </row>
    <row r="533" spans="11:12" x14ac:dyDescent="0.4">
      <c r="K533" s="79"/>
      <c r="L533" s="79"/>
    </row>
    <row r="534" spans="11:12" x14ac:dyDescent="0.4">
      <c r="K534" s="79"/>
      <c r="L534" s="79"/>
    </row>
    <row r="535" spans="11:12" x14ac:dyDescent="0.4">
      <c r="K535" s="79"/>
      <c r="L535" s="79"/>
    </row>
    <row r="536" spans="11:12" x14ac:dyDescent="0.4">
      <c r="K536" s="79"/>
      <c r="L536" s="79"/>
    </row>
    <row r="537" spans="11:12" x14ac:dyDescent="0.4">
      <c r="K537" s="79"/>
      <c r="L537" s="79"/>
    </row>
    <row r="538" spans="11:12" x14ac:dyDescent="0.4">
      <c r="K538" s="79"/>
      <c r="L538" s="79"/>
    </row>
    <row r="539" spans="11:12" x14ac:dyDescent="0.4">
      <c r="K539" s="79"/>
      <c r="L539" s="79"/>
    </row>
    <row r="540" spans="11:12" x14ac:dyDescent="0.4">
      <c r="K540" s="79"/>
      <c r="L540" s="79"/>
    </row>
    <row r="541" spans="11:12" x14ac:dyDescent="0.4">
      <c r="K541" s="79"/>
      <c r="L541" s="79"/>
    </row>
    <row r="542" spans="11:12" x14ac:dyDescent="0.4">
      <c r="K542" s="79"/>
      <c r="L542" s="79"/>
    </row>
    <row r="543" spans="11:12" x14ac:dyDescent="0.4">
      <c r="K543" s="79"/>
      <c r="L543" s="79"/>
    </row>
    <row r="544" spans="11:12" x14ac:dyDescent="0.4">
      <c r="K544" s="79"/>
      <c r="L544" s="79"/>
    </row>
    <row r="545" spans="11:12" x14ac:dyDescent="0.4">
      <c r="K545" s="79"/>
      <c r="L545" s="79"/>
    </row>
    <row r="546" spans="11:12" x14ac:dyDescent="0.4">
      <c r="K546" s="79"/>
      <c r="L546" s="79"/>
    </row>
    <row r="547" spans="11:12" x14ac:dyDescent="0.4">
      <c r="K547" s="79"/>
      <c r="L547" s="79"/>
    </row>
    <row r="548" spans="11:12" x14ac:dyDescent="0.4">
      <c r="K548" s="79"/>
      <c r="L548" s="79"/>
    </row>
    <row r="549" spans="11:12" x14ac:dyDescent="0.4">
      <c r="K549" s="79"/>
      <c r="L549" s="79"/>
    </row>
    <row r="550" spans="11:12" x14ac:dyDescent="0.4">
      <c r="K550" s="79"/>
      <c r="L550" s="79"/>
    </row>
    <row r="551" spans="11:12" x14ac:dyDescent="0.4">
      <c r="K551" s="79"/>
      <c r="L551" s="79"/>
    </row>
    <row r="552" spans="11:12" x14ac:dyDescent="0.4">
      <c r="K552" s="79"/>
      <c r="L552" s="79"/>
    </row>
    <row r="553" spans="11:12" x14ac:dyDescent="0.4">
      <c r="K553" s="79"/>
      <c r="L553" s="79"/>
    </row>
    <row r="554" spans="11:12" x14ac:dyDescent="0.4">
      <c r="K554" s="79"/>
      <c r="L554" s="79"/>
    </row>
    <row r="555" spans="11:12" x14ac:dyDescent="0.4">
      <c r="K555" s="79"/>
      <c r="L555" s="79"/>
    </row>
    <row r="556" spans="11:12" x14ac:dyDescent="0.4">
      <c r="K556" s="79"/>
      <c r="L556" s="79"/>
    </row>
    <row r="557" spans="11:12" x14ac:dyDescent="0.4">
      <c r="K557" s="79"/>
      <c r="L557" s="79"/>
    </row>
    <row r="558" spans="11:12" x14ac:dyDescent="0.4">
      <c r="K558" s="79"/>
      <c r="L558" s="79"/>
    </row>
    <row r="559" spans="11:12" x14ac:dyDescent="0.4">
      <c r="K559" s="79"/>
      <c r="L559" s="79"/>
    </row>
    <row r="560" spans="11:12" x14ac:dyDescent="0.4">
      <c r="K560" s="79"/>
      <c r="L560" s="79"/>
    </row>
    <row r="561" spans="11:12" x14ac:dyDescent="0.4">
      <c r="K561" s="79"/>
      <c r="L561" s="79"/>
    </row>
    <row r="562" spans="11:12" x14ac:dyDescent="0.4">
      <c r="K562" s="79"/>
      <c r="L562" s="79"/>
    </row>
    <row r="563" spans="11:12" x14ac:dyDescent="0.4">
      <c r="K563" s="79"/>
      <c r="L563" s="79"/>
    </row>
    <row r="564" spans="11:12" x14ac:dyDescent="0.4">
      <c r="K564" s="79"/>
      <c r="L564" s="79"/>
    </row>
    <row r="565" spans="11:12" x14ac:dyDescent="0.4">
      <c r="K565" s="79"/>
      <c r="L565" s="79"/>
    </row>
    <row r="566" spans="11:12" x14ac:dyDescent="0.4">
      <c r="K566" s="79"/>
      <c r="L566" s="79"/>
    </row>
    <row r="567" spans="11:12" x14ac:dyDescent="0.4">
      <c r="K567" s="79"/>
      <c r="L567" s="79"/>
    </row>
    <row r="568" spans="11:12" x14ac:dyDescent="0.4">
      <c r="K568" s="79"/>
      <c r="L568" s="79"/>
    </row>
    <row r="569" spans="11:12" x14ac:dyDescent="0.4">
      <c r="K569" s="79"/>
      <c r="L569" s="79"/>
    </row>
    <row r="570" spans="11:12" x14ac:dyDescent="0.4">
      <c r="K570" s="79"/>
      <c r="L570" s="79"/>
    </row>
    <row r="571" spans="11:12" x14ac:dyDescent="0.4">
      <c r="K571" s="79"/>
      <c r="L571" s="79"/>
    </row>
    <row r="572" spans="11:12" x14ac:dyDescent="0.4">
      <c r="K572" s="79"/>
      <c r="L572" s="79"/>
    </row>
    <row r="573" spans="11:12" x14ac:dyDescent="0.4">
      <c r="K573" s="79"/>
      <c r="L573" s="79"/>
    </row>
    <row r="574" spans="11:12" x14ac:dyDescent="0.4">
      <c r="K574" s="79"/>
      <c r="L574" s="79"/>
    </row>
    <row r="575" spans="11:12" x14ac:dyDescent="0.4">
      <c r="K575" s="79"/>
      <c r="L575" s="79"/>
    </row>
    <row r="576" spans="11:12" x14ac:dyDescent="0.4">
      <c r="K576" s="79"/>
      <c r="L576" s="79"/>
    </row>
    <row r="577" spans="11:12" x14ac:dyDescent="0.4">
      <c r="K577" s="79"/>
      <c r="L577" s="79"/>
    </row>
    <row r="578" spans="11:12" x14ac:dyDescent="0.4">
      <c r="K578" s="79"/>
      <c r="L578" s="79"/>
    </row>
    <row r="579" spans="11:12" x14ac:dyDescent="0.4">
      <c r="K579" s="79"/>
      <c r="L579" s="79"/>
    </row>
    <row r="580" spans="11:12" x14ac:dyDescent="0.4">
      <c r="K580" s="79"/>
      <c r="L580" s="79"/>
    </row>
    <row r="581" spans="11:12" x14ac:dyDescent="0.4">
      <c r="K581" s="79"/>
      <c r="L581" s="79"/>
    </row>
    <row r="582" spans="11:12" x14ac:dyDescent="0.4">
      <c r="K582" s="79"/>
      <c r="L582" s="79"/>
    </row>
    <row r="583" spans="11:12" x14ac:dyDescent="0.4">
      <c r="K583" s="79"/>
      <c r="L583" s="79"/>
    </row>
    <row r="584" spans="11:12" x14ac:dyDescent="0.4">
      <c r="K584" s="79"/>
      <c r="L584" s="79"/>
    </row>
    <row r="585" spans="11:12" x14ac:dyDescent="0.4">
      <c r="K585" s="79"/>
      <c r="L585" s="79"/>
    </row>
    <row r="586" spans="11:12" x14ac:dyDescent="0.4">
      <c r="K586" s="79"/>
      <c r="L586" s="79"/>
    </row>
    <row r="587" spans="11:12" x14ac:dyDescent="0.4">
      <c r="K587" s="79"/>
      <c r="L587" s="79"/>
    </row>
    <row r="588" spans="11:12" x14ac:dyDescent="0.4">
      <c r="K588" s="79"/>
      <c r="L588" s="79"/>
    </row>
    <row r="589" spans="11:12" x14ac:dyDescent="0.4">
      <c r="K589" s="79"/>
      <c r="L589" s="79"/>
    </row>
    <row r="590" spans="11:12" x14ac:dyDescent="0.4">
      <c r="K590" s="79"/>
      <c r="L590" s="79"/>
    </row>
    <row r="591" spans="11:12" x14ac:dyDescent="0.4">
      <c r="K591" s="79"/>
      <c r="L591" s="79"/>
    </row>
    <row r="592" spans="11:12" x14ac:dyDescent="0.4">
      <c r="K592" s="79"/>
      <c r="L592" s="79"/>
    </row>
    <row r="593" spans="11:12" x14ac:dyDescent="0.4">
      <c r="K593" s="79"/>
      <c r="L593" s="79"/>
    </row>
    <row r="594" spans="11:12" x14ac:dyDescent="0.4">
      <c r="K594" s="79"/>
      <c r="L594" s="79"/>
    </row>
    <row r="595" spans="11:12" x14ac:dyDescent="0.4">
      <c r="K595" s="79"/>
      <c r="L595" s="79"/>
    </row>
    <row r="596" spans="11:12" x14ac:dyDescent="0.4">
      <c r="K596" s="79"/>
      <c r="L596" s="79"/>
    </row>
    <row r="597" spans="11:12" x14ac:dyDescent="0.4">
      <c r="K597" s="79"/>
      <c r="L597" s="79"/>
    </row>
    <row r="598" spans="11:12" x14ac:dyDescent="0.4">
      <c r="K598" s="79"/>
      <c r="L598" s="79"/>
    </row>
    <row r="599" spans="11:12" x14ac:dyDescent="0.4">
      <c r="K599" s="79"/>
      <c r="L599" s="79"/>
    </row>
    <row r="600" spans="11:12" x14ac:dyDescent="0.4">
      <c r="K600" s="79"/>
      <c r="L600" s="79"/>
    </row>
    <row r="601" spans="11:12" x14ac:dyDescent="0.4">
      <c r="K601" s="79"/>
      <c r="L601" s="79"/>
    </row>
    <row r="602" spans="11:12" x14ac:dyDescent="0.4">
      <c r="K602" s="79"/>
      <c r="L602" s="79"/>
    </row>
    <row r="603" spans="11:12" x14ac:dyDescent="0.4">
      <c r="K603" s="79"/>
      <c r="L603" s="79"/>
    </row>
    <row r="604" spans="11:12" x14ac:dyDescent="0.4">
      <c r="K604" s="79"/>
      <c r="L604" s="79"/>
    </row>
    <row r="605" spans="11:12" x14ac:dyDescent="0.4">
      <c r="K605" s="79"/>
      <c r="L605" s="79"/>
    </row>
    <row r="606" spans="11:12" x14ac:dyDescent="0.4">
      <c r="K606" s="79"/>
      <c r="L606" s="79"/>
    </row>
    <row r="607" spans="11:12" x14ac:dyDescent="0.4">
      <c r="K607" s="79"/>
      <c r="L607" s="79"/>
    </row>
    <row r="608" spans="11:12" x14ac:dyDescent="0.4">
      <c r="K608" s="79"/>
      <c r="L608" s="79"/>
    </row>
    <row r="609" spans="11:12" x14ac:dyDescent="0.4">
      <c r="K609" s="79"/>
      <c r="L609" s="79"/>
    </row>
    <row r="610" spans="11:12" x14ac:dyDescent="0.4">
      <c r="K610" s="79"/>
      <c r="L610" s="79"/>
    </row>
    <row r="611" spans="11:12" x14ac:dyDescent="0.4">
      <c r="K611" s="79"/>
      <c r="L611" s="79"/>
    </row>
    <row r="612" spans="11:12" x14ac:dyDescent="0.4">
      <c r="K612" s="79"/>
      <c r="L612" s="79"/>
    </row>
    <row r="613" spans="11:12" x14ac:dyDescent="0.4">
      <c r="K613" s="79"/>
      <c r="L613" s="79"/>
    </row>
    <row r="614" spans="11:12" x14ac:dyDescent="0.4">
      <c r="K614" s="79"/>
      <c r="L614" s="79"/>
    </row>
    <row r="615" spans="11:12" x14ac:dyDescent="0.4">
      <c r="K615" s="79"/>
      <c r="L615" s="79"/>
    </row>
    <row r="616" spans="11:12" x14ac:dyDescent="0.4">
      <c r="K616" s="79"/>
      <c r="L616" s="79"/>
    </row>
    <row r="617" spans="11:12" x14ac:dyDescent="0.4">
      <c r="K617" s="79"/>
      <c r="L617" s="79"/>
    </row>
    <row r="618" spans="11:12" x14ac:dyDescent="0.4">
      <c r="K618" s="79"/>
      <c r="L618" s="79"/>
    </row>
    <row r="619" spans="11:12" x14ac:dyDescent="0.4">
      <c r="K619" s="79"/>
      <c r="L619" s="79"/>
    </row>
    <row r="620" spans="11:12" x14ac:dyDescent="0.4">
      <c r="K620" s="79"/>
      <c r="L620" s="79"/>
    </row>
    <row r="621" spans="11:12" x14ac:dyDescent="0.4">
      <c r="K621" s="79"/>
      <c r="L621" s="79"/>
    </row>
    <row r="622" spans="11:12" x14ac:dyDescent="0.4">
      <c r="K622" s="79"/>
      <c r="L622" s="79"/>
    </row>
    <row r="623" spans="11:12" x14ac:dyDescent="0.4">
      <c r="K623" s="79"/>
      <c r="L623" s="79"/>
    </row>
    <row r="624" spans="11:12" x14ac:dyDescent="0.4">
      <c r="K624" s="79"/>
      <c r="L624" s="79"/>
    </row>
    <row r="625" spans="11:12" x14ac:dyDescent="0.4">
      <c r="K625" s="79"/>
      <c r="L625" s="79"/>
    </row>
    <row r="626" spans="11:12" x14ac:dyDescent="0.4">
      <c r="K626" s="79"/>
      <c r="L626" s="79"/>
    </row>
    <row r="627" spans="11:12" x14ac:dyDescent="0.4">
      <c r="K627" s="79"/>
      <c r="L627" s="79"/>
    </row>
    <row r="628" spans="11:12" x14ac:dyDescent="0.4">
      <c r="K628" s="79"/>
      <c r="L628" s="79"/>
    </row>
    <row r="629" spans="11:12" x14ac:dyDescent="0.4">
      <c r="K629" s="79"/>
      <c r="L629" s="79"/>
    </row>
    <row r="630" spans="11:12" x14ac:dyDescent="0.4">
      <c r="K630" s="79"/>
      <c r="L630" s="79"/>
    </row>
    <row r="631" spans="11:12" x14ac:dyDescent="0.4">
      <c r="K631" s="79"/>
      <c r="L631" s="79"/>
    </row>
    <row r="632" spans="11:12" x14ac:dyDescent="0.4">
      <c r="K632" s="79"/>
      <c r="L632" s="79"/>
    </row>
    <row r="633" spans="11:12" x14ac:dyDescent="0.4">
      <c r="K633" s="79"/>
      <c r="L633" s="79"/>
    </row>
    <row r="634" spans="11:12" x14ac:dyDescent="0.4">
      <c r="K634" s="79"/>
      <c r="L634" s="79"/>
    </row>
    <row r="635" spans="11:12" x14ac:dyDescent="0.4">
      <c r="K635" s="79"/>
      <c r="L635" s="79"/>
    </row>
    <row r="636" spans="11:12" x14ac:dyDescent="0.4">
      <c r="K636" s="79"/>
      <c r="L636" s="79"/>
    </row>
    <row r="637" spans="11:12" x14ac:dyDescent="0.4">
      <c r="K637" s="79"/>
      <c r="L637" s="79"/>
    </row>
    <row r="638" spans="11:12" x14ac:dyDescent="0.4">
      <c r="K638" s="79"/>
      <c r="L638" s="79"/>
    </row>
    <row r="639" spans="11:12" x14ac:dyDescent="0.4">
      <c r="K639" s="79"/>
      <c r="L639" s="79"/>
    </row>
    <row r="640" spans="11:12" x14ac:dyDescent="0.4">
      <c r="K640" s="79"/>
      <c r="L640" s="79"/>
    </row>
    <row r="641" spans="11:12" x14ac:dyDescent="0.4">
      <c r="K641" s="79"/>
      <c r="L641" s="79"/>
    </row>
    <row r="642" spans="11:12" x14ac:dyDescent="0.4">
      <c r="K642" s="79"/>
      <c r="L642" s="79"/>
    </row>
    <row r="643" spans="11:12" x14ac:dyDescent="0.4">
      <c r="K643" s="79"/>
      <c r="L643" s="79"/>
    </row>
    <row r="644" spans="11:12" x14ac:dyDescent="0.4">
      <c r="K644" s="79"/>
      <c r="L644" s="79"/>
    </row>
    <row r="645" spans="11:12" x14ac:dyDescent="0.4">
      <c r="K645" s="79"/>
      <c r="L645" s="79"/>
    </row>
    <row r="646" spans="11:12" x14ac:dyDescent="0.4">
      <c r="K646" s="79"/>
      <c r="L646" s="79"/>
    </row>
    <row r="647" spans="11:12" x14ac:dyDescent="0.4">
      <c r="K647" s="79"/>
      <c r="L647" s="79"/>
    </row>
    <row r="648" spans="11:12" x14ac:dyDescent="0.4">
      <c r="K648" s="79"/>
      <c r="L648" s="79"/>
    </row>
    <row r="649" spans="11:12" x14ac:dyDescent="0.4">
      <c r="K649" s="79"/>
      <c r="L649" s="79"/>
    </row>
    <row r="650" spans="11:12" x14ac:dyDescent="0.4">
      <c r="K650" s="79"/>
      <c r="L650" s="79"/>
    </row>
    <row r="651" spans="11:12" x14ac:dyDescent="0.4">
      <c r="K651" s="79"/>
      <c r="L651" s="79"/>
    </row>
    <row r="652" spans="11:12" x14ac:dyDescent="0.4">
      <c r="K652" s="79"/>
      <c r="L652" s="79"/>
    </row>
    <row r="653" spans="11:12" x14ac:dyDescent="0.4">
      <c r="K653" s="79"/>
      <c r="L653" s="79"/>
    </row>
    <row r="654" spans="11:12" x14ac:dyDescent="0.4">
      <c r="K654" s="79"/>
      <c r="L654" s="79"/>
    </row>
    <row r="655" spans="11:12" x14ac:dyDescent="0.4">
      <c r="K655" s="79"/>
      <c r="L655" s="79"/>
    </row>
    <row r="656" spans="11:12" x14ac:dyDescent="0.4">
      <c r="K656" s="79"/>
      <c r="L656" s="79"/>
    </row>
    <row r="657" spans="11:12" x14ac:dyDescent="0.4">
      <c r="K657" s="79"/>
      <c r="L657" s="79"/>
    </row>
    <row r="658" spans="11:12" x14ac:dyDescent="0.4">
      <c r="K658" s="79"/>
      <c r="L658" s="79"/>
    </row>
    <row r="659" spans="11:12" x14ac:dyDescent="0.4">
      <c r="K659" s="79"/>
      <c r="L659" s="79"/>
    </row>
    <row r="660" spans="11:12" x14ac:dyDescent="0.4">
      <c r="K660" s="79"/>
      <c r="L660" s="79"/>
    </row>
    <row r="661" spans="11:12" x14ac:dyDescent="0.4">
      <c r="K661" s="79"/>
      <c r="L661" s="79"/>
    </row>
    <row r="662" spans="11:12" x14ac:dyDescent="0.4">
      <c r="K662" s="79"/>
      <c r="L662" s="79"/>
    </row>
    <row r="663" spans="11:12" x14ac:dyDescent="0.4">
      <c r="K663" s="79"/>
      <c r="L663" s="79"/>
    </row>
    <row r="664" spans="11:12" x14ac:dyDescent="0.4">
      <c r="K664" s="79"/>
      <c r="L664" s="79"/>
    </row>
    <row r="665" spans="11:12" x14ac:dyDescent="0.4">
      <c r="K665" s="79"/>
      <c r="L665" s="79"/>
    </row>
    <row r="666" spans="11:12" x14ac:dyDescent="0.4">
      <c r="K666" s="79"/>
      <c r="L666" s="79"/>
    </row>
    <row r="667" spans="11:12" x14ac:dyDescent="0.4">
      <c r="K667" s="79"/>
      <c r="L667" s="79"/>
    </row>
    <row r="668" spans="11:12" x14ac:dyDescent="0.4">
      <c r="K668" s="79"/>
      <c r="L668" s="79"/>
    </row>
    <row r="669" spans="11:12" x14ac:dyDescent="0.4">
      <c r="K669" s="79"/>
      <c r="L669" s="79"/>
    </row>
    <row r="670" spans="11:12" x14ac:dyDescent="0.4">
      <c r="K670" s="79"/>
      <c r="L670" s="79"/>
    </row>
    <row r="671" spans="11:12" x14ac:dyDescent="0.4">
      <c r="K671" s="79"/>
      <c r="L671" s="79"/>
    </row>
    <row r="672" spans="11:12" x14ac:dyDescent="0.4">
      <c r="K672" s="79"/>
      <c r="L672" s="79"/>
    </row>
    <row r="673" spans="11:12" x14ac:dyDescent="0.4">
      <c r="K673" s="79"/>
      <c r="L673" s="79"/>
    </row>
    <row r="674" spans="11:12" x14ac:dyDescent="0.4">
      <c r="K674" s="79"/>
      <c r="L674" s="79"/>
    </row>
    <row r="675" spans="11:12" x14ac:dyDescent="0.4">
      <c r="K675" s="79"/>
      <c r="L675" s="79"/>
    </row>
    <row r="676" spans="11:12" x14ac:dyDescent="0.4">
      <c r="K676" s="79"/>
      <c r="L676" s="79"/>
    </row>
    <row r="677" spans="11:12" x14ac:dyDescent="0.4">
      <c r="K677" s="79"/>
      <c r="L677" s="79"/>
    </row>
    <row r="678" spans="11:12" x14ac:dyDescent="0.4">
      <c r="K678" s="79"/>
      <c r="L678" s="79"/>
    </row>
    <row r="679" spans="11:12" x14ac:dyDescent="0.4">
      <c r="K679" s="79"/>
      <c r="L679" s="79"/>
    </row>
    <row r="680" spans="11:12" x14ac:dyDescent="0.4">
      <c r="K680" s="79"/>
      <c r="L680" s="79"/>
    </row>
    <row r="681" spans="11:12" x14ac:dyDescent="0.4">
      <c r="K681" s="79"/>
      <c r="L681" s="79"/>
    </row>
    <row r="682" spans="11:12" x14ac:dyDescent="0.4">
      <c r="K682" s="79"/>
      <c r="L682" s="79"/>
    </row>
  </sheetData>
  <mergeCells count="30">
    <mergeCell ref="AS4:AT4"/>
    <mergeCell ref="A5:B5"/>
    <mergeCell ref="A4:B4"/>
    <mergeCell ref="D4:F5"/>
    <mergeCell ref="G4:H4"/>
    <mergeCell ref="I4:J4"/>
    <mergeCell ref="K4:L4"/>
    <mergeCell ref="M4:N4"/>
    <mergeCell ref="O4:Q4"/>
    <mergeCell ref="AN2:AN5"/>
    <mergeCell ref="M3:N3"/>
    <mergeCell ref="AO2:AO5"/>
    <mergeCell ref="AP2:AP5"/>
    <mergeCell ref="AQ2:AQ5"/>
    <mergeCell ref="A86:A90"/>
    <mergeCell ref="B86:B90"/>
    <mergeCell ref="AM2:AM5"/>
    <mergeCell ref="AJ3:AJ5"/>
    <mergeCell ref="AK3:AK5"/>
    <mergeCell ref="P1:P2"/>
    <mergeCell ref="Q1:Q2"/>
    <mergeCell ref="O1:O2"/>
    <mergeCell ref="AE1:AK2"/>
    <mergeCell ref="R3:R4"/>
    <mergeCell ref="S3:U4"/>
    <mergeCell ref="W3:Z4"/>
    <mergeCell ref="AF3:AF5"/>
    <mergeCell ref="AG3:AG5"/>
    <mergeCell ref="AH3:AH5"/>
    <mergeCell ref="AI3:AI5"/>
  </mergeCells>
  <phoneticPr fontId="9" type="noConversion"/>
  <pageMargins left="0.74803149606299213" right="0.74803149606299213" top="0.39370078740157483" bottom="0.39370078740157483" header="0.51181102362204722" footer="0.51181102362204722"/>
  <pageSetup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pageSetUpPr autoPageBreaks="0"/>
  </sheetPr>
  <dimension ref="B1:P48"/>
  <sheetViews>
    <sheetView showGridLines="0" showRowColHeaders="0" workbookViewId="0">
      <selection sqref="A1:M1"/>
    </sheetView>
  </sheetViews>
  <sheetFormatPr defaultColWidth="9.1328125" defaultRowHeight="11.65" x14ac:dyDescent="0.35"/>
  <cols>
    <col min="1" max="1" width="2.3984375" style="256" customWidth="1"/>
    <col min="2" max="2" width="2.73046875" style="264" bestFit="1" customWidth="1"/>
    <col min="3" max="3" width="9.1328125" style="256"/>
    <col min="4" max="11" width="11.73046875" style="256" customWidth="1"/>
    <col min="12" max="12" width="10.73046875" style="256" customWidth="1"/>
    <col min="13" max="13" width="10.86328125" style="256" customWidth="1"/>
    <col min="14" max="16384" width="9.1328125" style="256"/>
  </cols>
  <sheetData>
    <row r="1" spans="2:16" ht="23.25" x14ac:dyDescent="0.35">
      <c r="B1" s="774" t="s">
        <v>2467</v>
      </c>
      <c r="C1" s="774"/>
      <c r="D1" s="774"/>
      <c r="E1" s="774"/>
      <c r="F1" s="774"/>
      <c r="G1" s="774"/>
      <c r="H1" s="774"/>
      <c r="I1" s="774"/>
      <c r="J1" s="774"/>
      <c r="K1" s="774"/>
      <c r="L1" s="774"/>
      <c r="M1" s="774"/>
      <c r="N1" s="774"/>
    </row>
    <row r="4" spans="2:16" ht="13.15" x14ac:dyDescent="0.4">
      <c r="C4" s="257" t="s">
        <v>2468</v>
      </c>
    </row>
    <row r="5" spans="2:16" x14ac:dyDescent="0.35">
      <c r="C5" s="258" t="s">
        <v>1021</v>
      </c>
    </row>
    <row r="7" spans="2:16" ht="31.5" x14ac:dyDescent="0.35">
      <c r="C7" s="262"/>
      <c r="D7" s="263" t="s">
        <v>1022</v>
      </c>
      <c r="E7" s="263" t="s">
        <v>1023</v>
      </c>
      <c r="F7" s="263" t="s">
        <v>1024</v>
      </c>
      <c r="G7" s="263" t="s">
        <v>1025</v>
      </c>
      <c r="H7" s="263" t="s">
        <v>1040</v>
      </c>
      <c r="I7" s="263" t="s">
        <v>1026</v>
      </c>
      <c r="J7" s="263" t="s">
        <v>1027</v>
      </c>
      <c r="K7" s="263" t="s">
        <v>954</v>
      </c>
      <c r="L7" s="263" t="s">
        <v>612</v>
      </c>
      <c r="M7" s="263"/>
    </row>
    <row r="8" spans="2:16" ht="13.15" x14ac:dyDescent="0.4">
      <c r="B8" s="265">
        <v>1</v>
      </c>
      <c r="C8" s="4" t="s">
        <v>646</v>
      </c>
      <c r="D8" s="259">
        <v>16</v>
      </c>
      <c r="E8" s="259">
        <v>25</v>
      </c>
      <c r="F8" s="259">
        <v>4</v>
      </c>
      <c r="G8" s="259">
        <v>0</v>
      </c>
      <c r="H8" s="259">
        <v>6</v>
      </c>
      <c r="I8" s="259">
        <v>50</v>
      </c>
      <c r="J8" s="259">
        <v>0</v>
      </c>
      <c r="K8" s="259">
        <v>0</v>
      </c>
      <c r="L8" s="259">
        <v>0</v>
      </c>
      <c r="M8" s="259"/>
      <c r="P8" s="266" t="str">
        <f>D7</f>
        <v>Boarding house, private hotel</v>
      </c>
    </row>
    <row r="9" spans="2:16" ht="13.15" x14ac:dyDescent="0.4">
      <c r="B9" s="265">
        <v>2</v>
      </c>
      <c r="C9" s="5" t="s">
        <v>647</v>
      </c>
      <c r="D9" s="259">
        <v>9</v>
      </c>
      <c r="E9" s="259">
        <v>13</v>
      </c>
      <c r="F9" s="259">
        <v>3</v>
      </c>
      <c r="G9" s="259">
        <v>5</v>
      </c>
      <c r="H9" s="259">
        <v>0</v>
      </c>
      <c r="I9" s="259">
        <v>31</v>
      </c>
      <c r="J9" s="259">
        <v>0</v>
      </c>
      <c r="K9" s="259">
        <v>3</v>
      </c>
      <c r="L9" s="259">
        <v>0</v>
      </c>
      <c r="M9" s="259"/>
      <c r="P9" s="266" t="str">
        <f>E7</f>
        <v>Residential college, hall of residence</v>
      </c>
    </row>
    <row r="10" spans="2:16" ht="13.15" x14ac:dyDescent="0.4">
      <c r="B10" s="265">
        <v>3</v>
      </c>
      <c r="C10" s="6" t="s">
        <v>648</v>
      </c>
      <c r="D10" s="259">
        <v>51</v>
      </c>
      <c r="E10" s="259">
        <v>111</v>
      </c>
      <c r="F10" s="259">
        <v>6</v>
      </c>
      <c r="G10" s="259">
        <v>3</v>
      </c>
      <c r="H10" s="259">
        <v>0</v>
      </c>
      <c r="I10" s="259">
        <v>20</v>
      </c>
      <c r="J10" s="259">
        <v>0</v>
      </c>
      <c r="K10" s="259">
        <v>4</v>
      </c>
      <c r="L10" s="259">
        <v>0</v>
      </c>
      <c r="M10" s="259"/>
      <c r="P10" s="266" t="str">
        <f>F7</f>
        <v>Psychiatric hospital or institution</v>
      </c>
    </row>
    <row r="11" spans="2:16" ht="13.15" x14ac:dyDescent="0.4">
      <c r="B11" s="265">
        <v>4</v>
      </c>
      <c r="C11" s="7" t="s">
        <v>649</v>
      </c>
      <c r="D11" s="259">
        <v>548</v>
      </c>
      <c r="E11" s="259">
        <v>4462</v>
      </c>
      <c r="F11" s="259">
        <v>56</v>
      </c>
      <c r="G11" s="259">
        <v>0</v>
      </c>
      <c r="H11" s="259">
        <v>17</v>
      </c>
      <c r="I11" s="259">
        <v>66</v>
      </c>
      <c r="J11" s="259">
        <v>81</v>
      </c>
      <c r="K11" s="259">
        <v>5</v>
      </c>
      <c r="L11" s="259">
        <v>0</v>
      </c>
      <c r="M11" s="259"/>
      <c r="P11" s="266" t="str">
        <f>G7</f>
        <v>Nursing home</v>
      </c>
    </row>
    <row r="12" spans="2:16" ht="13.15" x14ac:dyDescent="0.4">
      <c r="B12" s="265">
        <v>5</v>
      </c>
      <c r="C12" s="7" t="s">
        <v>650</v>
      </c>
      <c r="D12" s="259">
        <v>617</v>
      </c>
      <c r="E12" s="259">
        <v>5752</v>
      </c>
      <c r="F12" s="259">
        <v>134</v>
      </c>
      <c r="G12" s="259">
        <v>27</v>
      </c>
      <c r="H12" s="259">
        <v>33</v>
      </c>
      <c r="I12" s="259">
        <v>62</v>
      </c>
      <c r="J12" s="259">
        <v>590</v>
      </c>
      <c r="K12" s="259">
        <v>3</v>
      </c>
      <c r="L12" s="259">
        <v>0</v>
      </c>
      <c r="M12" s="259"/>
      <c r="P12" s="266" t="str">
        <f>H7</f>
        <v>Accommodation for the retired or aged</v>
      </c>
    </row>
    <row r="13" spans="2:16" ht="13.15" x14ac:dyDescent="0.4">
      <c r="B13" s="265">
        <v>6</v>
      </c>
      <c r="C13" s="7" t="s">
        <v>651</v>
      </c>
      <c r="D13" s="259">
        <v>425</v>
      </c>
      <c r="E13" s="259">
        <v>766</v>
      </c>
      <c r="F13" s="259">
        <v>165</v>
      </c>
      <c r="G13" s="259">
        <v>42</v>
      </c>
      <c r="H13" s="259">
        <v>50</v>
      </c>
      <c r="I13" s="259">
        <v>82</v>
      </c>
      <c r="J13" s="259">
        <v>810</v>
      </c>
      <c r="K13" s="259">
        <v>5</v>
      </c>
      <c r="L13" s="259">
        <v>0</v>
      </c>
      <c r="M13" s="259"/>
      <c r="P13" s="266" t="str">
        <f>I7</f>
        <v>Hostel for homeless, refuge</v>
      </c>
    </row>
    <row r="14" spans="2:16" ht="13.15" x14ac:dyDescent="0.4">
      <c r="B14" s="265">
        <v>7</v>
      </c>
      <c r="C14" s="7" t="s">
        <v>652</v>
      </c>
      <c r="D14" s="259">
        <v>305</v>
      </c>
      <c r="E14" s="259">
        <v>314</v>
      </c>
      <c r="F14" s="259">
        <v>166</v>
      </c>
      <c r="G14" s="259">
        <v>27</v>
      </c>
      <c r="H14" s="259">
        <v>80</v>
      </c>
      <c r="I14" s="259">
        <v>105</v>
      </c>
      <c r="J14" s="259">
        <v>878</v>
      </c>
      <c r="K14" s="259">
        <v>3</v>
      </c>
      <c r="L14" s="259">
        <v>0</v>
      </c>
      <c r="M14" s="259"/>
      <c r="P14" s="266" t="str">
        <f>J7</f>
        <v>Adult Prison</v>
      </c>
    </row>
    <row r="15" spans="2:16" ht="13.15" x14ac:dyDescent="0.4">
      <c r="B15" s="265">
        <v>8</v>
      </c>
      <c r="C15" s="7" t="s">
        <v>653</v>
      </c>
      <c r="D15" s="259">
        <v>299</v>
      </c>
      <c r="E15" s="259">
        <v>160</v>
      </c>
      <c r="F15" s="259">
        <v>168</v>
      </c>
      <c r="G15" s="259">
        <v>33</v>
      </c>
      <c r="H15" s="259">
        <v>98</v>
      </c>
      <c r="I15" s="259">
        <v>102</v>
      </c>
      <c r="J15" s="259">
        <v>767</v>
      </c>
      <c r="K15" s="259">
        <v>6</v>
      </c>
      <c r="L15" s="259">
        <v>0</v>
      </c>
      <c r="M15" s="259"/>
      <c r="P15" s="266" t="str">
        <f>K7</f>
        <v>Cabin Park</v>
      </c>
    </row>
    <row r="16" spans="2:16" ht="13.15" x14ac:dyDescent="0.4">
      <c r="B16" s="265">
        <v>9</v>
      </c>
      <c r="C16" s="7" t="s">
        <v>654</v>
      </c>
      <c r="D16" s="259">
        <v>330</v>
      </c>
      <c r="E16" s="259">
        <v>107</v>
      </c>
      <c r="F16" s="259">
        <v>165</v>
      </c>
      <c r="G16" s="259">
        <v>71</v>
      </c>
      <c r="H16" s="259">
        <v>129</v>
      </c>
      <c r="I16" s="259">
        <v>92</v>
      </c>
      <c r="J16" s="259">
        <v>630</v>
      </c>
      <c r="K16" s="259">
        <v>6</v>
      </c>
      <c r="L16" s="259">
        <v>0</v>
      </c>
      <c r="M16" s="259"/>
      <c r="P16" s="266" t="str">
        <f>L7</f>
        <v>Retirement village</v>
      </c>
    </row>
    <row r="17" spans="2:16" ht="13.15" x14ac:dyDescent="0.4">
      <c r="B17" s="265">
        <v>10</v>
      </c>
      <c r="C17" s="7" t="s">
        <v>655</v>
      </c>
      <c r="D17" s="259">
        <v>396</v>
      </c>
      <c r="E17" s="259">
        <v>67</v>
      </c>
      <c r="F17" s="259">
        <v>154</v>
      </c>
      <c r="G17" s="259">
        <v>103</v>
      </c>
      <c r="H17" s="259">
        <v>215</v>
      </c>
      <c r="I17" s="259">
        <v>66</v>
      </c>
      <c r="J17" s="259">
        <v>429</v>
      </c>
      <c r="K17" s="259">
        <v>10</v>
      </c>
      <c r="L17" s="259">
        <v>0</v>
      </c>
      <c r="M17" s="259"/>
      <c r="P17" s="266">
        <f>M7</f>
        <v>0</v>
      </c>
    </row>
    <row r="18" spans="2:16" ht="13.15" x14ac:dyDescent="0.4">
      <c r="B18" s="265">
        <v>11</v>
      </c>
      <c r="C18" s="7" t="s">
        <v>656</v>
      </c>
      <c r="D18" s="259">
        <v>393</v>
      </c>
      <c r="E18" s="259">
        <v>49</v>
      </c>
      <c r="F18" s="259">
        <v>135</v>
      </c>
      <c r="G18" s="259">
        <v>215</v>
      </c>
      <c r="H18" s="259">
        <v>277</v>
      </c>
      <c r="I18" s="259">
        <v>81</v>
      </c>
      <c r="J18" s="259">
        <v>272</v>
      </c>
      <c r="K18" s="259">
        <v>18</v>
      </c>
      <c r="L18" s="259">
        <v>0</v>
      </c>
      <c r="M18" s="259"/>
    </row>
    <row r="19" spans="2:16" ht="13.15" x14ac:dyDescent="0.4">
      <c r="B19" s="265">
        <v>12</v>
      </c>
      <c r="C19" s="7" t="s">
        <v>657</v>
      </c>
      <c r="D19" s="259">
        <v>320</v>
      </c>
      <c r="E19" s="259">
        <v>42</v>
      </c>
      <c r="F19" s="259">
        <v>96</v>
      </c>
      <c r="G19" s="259">
        <v>397</v>
      </c>
      <c r="H19" s="259">
        <v>380</v>
      </c>
      <c r="I19" s="259">
        <v>68</v>
      </c>
      <c r="J19" s="259">
        <v>175</v>
      </c>
      <c r="K19" s="259">
        <v>65</v>
      </c>
      <c r="L19" s="259">
        <v>0</v>
      </c>
      <c r="M19" s="259"/>
    </row>
    <row r="20" spans="2:16" ht="13.15" x14ac:dyDescent="0.4">
      <c r="B20" s="265">
        <v>13</v>
      </c>
      <c r="C20" s="7" t="s">
        <v>658</v>
      </c>
      <c r="D20" s="259">
        <v>304</v>
      </c>
      <c r="E20" s="259">
        <v>32</v>
      </c>
      <c r="F20" s="259">
        <v>77</v>
      </c>
      <c r="G20" s="259">
        <v>676</v>
      </c>
      <c r="H20" s="259">
        <v>468</v>
      </c>
      <c r="I20" s="259">
        <v>39</v>
      </c>
      <c r="J20" s="259">
        <v>112</v>
      </c>
      <c r="K20" s="259">
        <v>84</v>
      </c>
      <c r="L20" s="259">
        <v>1.87</v>
      </c>
      <c r="M20" s="259"/>
    </row>
    <row r="21" spans="2:16" ht="13.15" x14ac:dyDescent="0.4">
      <c r="B21" s="265">
        <v>14</v>
      </c>
      <c r="C21" s="7" t="s">
        <v>659</v>
      </c>
      <c r="D21" s="259">
        <v>200</v>
      </c>
      <c r="E21" s="259">
        <v>21</v>
      </c>
      <c r="F21" s="259">
        <v>71</v>
      </c>
      <c r="G21" s="259">
        <v>1060</v>
      </c>
      <c r="H21" s="259">
        <v>573</v>
      </c>
      <c r="I21" s="259">
        <v>29</v>
      </c>
      <c r="J21" s="259">
        <v>73</v>
      </c>
      <c r="K21" s="259">
        <v>95</v>
      </c>
      <c r="L21" s="259">
        <v>7.48</v>
      </c>
      <c r="M21" s="259"/>
    </row>
    <row r="22" spans="2:16" ht="13.15" x14ac:dyDescent="0.4">
      <c r="B22" s="265">
        <v>15</v>
      </c>
      <c r="C22" s="7" t="s">
        <v>660</v>
      </c>
      <c r="D22" s="259">
        <v>128</v>
      </c>
      <c r="E22" s="259">
        <v>15</v>
      </c>
      <c r="F22" s="259">
        <v>61</v>
      </c>
      <c r="G22" s="259">
        <v>1751</v>
      </c>
      <c r="H22" s="259">
        <v>778</v>
      </c>
      <c r="I22" s="259">
        <v>19</v>
      </c>
      <c r="J22" s="259">
        <v>34</v>
      </c>
      <c r="K22" s="259">
        <v>102</v>
      </c>
      <c r="L22" s="259">
        <v>18.7</v>
      </c>
      <c r="M22" s="259"/>
    </row>
    <row r="23" spans="2:16" ht="13.15" x14ac:dyDescent="0.4">
      <c r="B23" s="265">
        <v>16</v>
      </c>
      <c r="C23" s="7" t="s">
        <v>661</v>
      </c>
      <c r="D23" s="259">
        <v>80</v>
      </c>
      <c r="E23" s="259">
        <v>5</v>
      </c>
      <c r="F23" s="259">
        <v>45</v>
      </c>
      <c r="G23" s="259">
        <v>3414</v>
      </c>
      <c r="H23" s="259">
        <v>1350</v>
      </c>
      <c r="I23" s="259">
        <v>12</v>
      </c>
      <c r="J23" s="259">
        <v>19</v>
      </c>
      <c r="K23" s="259">
        <v>83</v>
      </c>
      <c r="L23" s="259">
        <v>37.4</v>
      </c>
      <c r="M23" s="259"/>
    </row>
    <row r="24" spans="2:16" ht="13.15" x14ac:dyDescent="0.4">
      <c r="B24" s="265">
        <v>17</v>
      </c>
      <c r="C24" s="7" t="s">
        <v>662</v>
      </c>
      <c r="D24" s="259">
        <v>34</v>
      </c>
      <c r="E24" s="259">
        <v>0</v>
      </c>
      <c r="F24" s="259">
        <v>48</v>
      </c>
      <c r="G24" s="259">
        <v>6544</v>
      </c>
      <c r="H24" s="259">
        <v>2807</v>
      </c>
      <c r="I24" s="259">
        <v>8</v>
      </c>
      <c r="J24" s="259">
        <v>8</v>
      </c>
      <c r="K24" s="259">
        <v>35</v>
      </c>
      <c r="L24" s="259">
        <v>65.45</v>
      </c>
      <c r="M24" s="259"/>
    </row>
    <row r="25" spans="2:16" ht="13.15" x14ac:dyDescent="0.4">
      <c r="B25" s="265">
        <v>18</v>
      </c>
      <c r="C25" s="7" t="s">
        <v>663</v>
      </c>
      <c r="D25" s="259">
        <v>4455</v>
      </c>
      <c r="E25" s="259">
        <v>11941</v>
      </c>
      <c r="F25" s="259">
        <v>1554</v>
      </c>
      <c r="G25" s="259">
        <v>14368</v>
      </c>
      <c r="H25" s="259">
        <v>7261</v>
      </c>
      <c r="I25" s="259">
        <v>932</v>
      </c>
      <c r="J25" s="259">
        <v>4878</v>
      </c>
      <c r="K25" s="259">
        <v>21</v>
      </c>
      <c r="L25" s="259">
        <v>56.1</v>
      </c>
      <c r="M25" s="259"/>
    </row>
    <row r="26" spans="2:16" x14ac:dyDescent="0.35">
      <c r="B26" s="265">
        <v>19</v>
      </c>
      <c r="C26" s="260" t="s">
        <v>664</v>
      </c>
      <c r="D26" s="261">
        <f>SUM(D8:D25)</f>
        <v>8910</v>
      </c>
      <c r="E26" s="261">
        <f t="shared" ref="E26:K26" si="0">SUM(E8:E25)</f>
        <v>23882</v>
      </c>
      <c r="F26" s="261">
        <f t="shared" si="0"/>
        <v>3108</v>
      </c>
      <c r="G26" s="261">
        <f t="shared" si="0"/>
        <v>28736</v>
      </c>
      <c r="H26" s="261">
        <f t="shared" si="0"/>
        <v>14522</v>
      </c>
      <c r="I26" s="261">
        <f t="shared" si="0"/>
        <v>1864</v>
      </c>
      <c r="J26" s="261">
        <f t="shared" si="0"/>
        <v>9756</v>
      </c>
      <c r="K26" s="261">
        <f t="shared" si="0"/>
        <v>548</v>
      </c>
      <c r="L26" s="261">
        <f>SUM(L8:L25)</f>
        <v>187</v>
      </c>
      <c r="M26" s="261"/>
    </row>
    <row r="31" spans="2:16" x14ac:dyDescent="0.35">
      <c r="D31" s="267"/>
      <c r="I31" s="267"/>
    </row>
    <row r="32" spans="2:16" x14ac:dyDescent="0.35">
      <c r="D32" s="267"/>
      <c r="I32" s="267"/>
    </row>
    <row r="33" spans="4:9" x14ac:dyDescent="0.35">
      <c r="D33" s="267"/>
      <c r="I33" s="267"/>
    </row>
    <row r="34" spans="4:9" x14ac:dyDescent="0.35">
      <c r="D34" s="267"/>
      <c r="I34" s="267"/>
    </row>
    <row r="35" spans="4:9" x14ac:dyDescent="0.35">
      <c r="D35" s="267"/>
      <c r="I35" s="267"/>
    </row>
    <row r="36" spans="4:9" x14ac:dyDescent="0.35">
      <c r="D36" s="267"/>
      <c r="I36" s="267"/>
    </row>
    <row r="37" spans="4:9" x14ac:dyDescent="0.35">
      <c r="D37" s="267"/>
      <c r="I37" s="267"/>
    </row>
    <row r="38" spans="4:9" x14ac:dyDescent="0.35">
      <c r="D38" s="267"/>
      <c r="I38" s="267"/>
    </row>
    <row r="39" spans="4:9" x14ac:dyDescent="0.35">
      <c r="D39" s="267"/>
      <c r="I39" s="267"/>
    </row>
    <row r="40" spans="4:9" x14ac:dyDescent="0.35">
      <c r="D40" s="267"/>
      <c r="I40" s="267"/>
    </row>
    <row r="41" spans="4:9" x14ac:dyDescent="0.35">
      <c r="D41" s="267"/>
      <c r="I41" s="267"/>
    </row>
    <row r="42" spans="4:9" x14ac:dyDescent="0.35">
      <c r="D42" s="267"/>
      <c r="I42" s="267"/>
    </row>
    <row r="43" spans="4:9" x14ac:dyDescent="0.35">
      <c r="D43" s="267"/>
      <c r="I43" s="267"/>
    </row>
    <row r="44" spans="4:9" x14ac:dyDescent="0.35">
      <c r="D44" s="267"/>
      <c r="I44" s="267"/>
    </row>
    <row r="45" spans="4:9" x14ac:dyDescent="0.35">
      <c r="D45" s="267"/>
      <c r="I45" s="267"/>
    </row>
    <row r="46" spans="4:9" x14ac:dyDescent="0.35">
      <c r="D46" s="267"/>
      <c r="I46" s="267"/>
    </row>
    <row r="47" spans="4:9" x14ac:dyDescent="0.35">
      <c r="D47" s="267"/>
      <c r="I47" s="267"/>
    </row>
    <row r="48" spans="4:9" x14ac:dyDescent="0.35">
      <c r="D48" s="267"/>
      <c r="I48" s="267"/>
    </row>
  </sheetData>
  <sheetProtection sheet="1"/>
  <mergeCells count="1">
    <mergeCell ref="B1:N1"/>
  </mergeCells>
  <phoneticPr fontId="9" type="noConversion"/>
  <pageMargins left="0.75" right="0.75" top="1" bottom="1" header="0.5" footer="0.5"/>
  <headerFooter alignWithMargins="0"/>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249977111117893"/>
  </sheetPr>
  <dimension ref="A1:Y2936"/>
  <sheetViews>
    <sheetView showGridLines="0" zoomScale="85" workbookViewId="0">
      <pane xSplit="2" ySplit="4" topLeftCell="C5" activePane="bottomRight" state="frozen"/>
      <selection sqref="A1:M1"/>
      <selection pane="topRight" sqref="A1:M1"/>
      <selection pane="bottomLeft" sqref="A1:M1"/>
      <selection pane="bottomRight" sqref="A1:M1"/>
    </sheetView>
  </sheetViews>
  <sheetFormatPr defaultColWidth="9.1328125" defaultRowHeight="13.15" x14ac:dyDescent="0.4"/>
  <cols>
    <col min="1" max="1" width="3.86328125" style="292" bestFit="1" customWidth="1"/>
    <col min="2" max="2" width="17.265625" style="293" customWidth="1"/>
    <col min="3" max="20" width="7.3984375" style="293" customWidth="1"/>
    <col min="21" max="21" width="8.265625" style="293" customWidth="1"/>
    <col min="22" max="22" width="7.3984375" customWidth="1"/>
    <col min="23" max="23" width="8.73046875" customWidth="1"/>
    <col min="24" max="25" width="9.06640625" customWidth="1"/>
    <col min="26" max="16384" width="9.1328125" style="293"/>
  </cols>
  <sheetData>
    <row r="1" spans="1:25" ht="23.25" x14ac:dyDescent="0.4">
      <c r="B1" s="774" t="s">
        <v>2469</v>
      </c>
      <c r="C1" s="774"/>
      <c r="D1" s="774"/>
      <c r="E1" s="774"/>
      <c r="F1" s="774"/>
      <c r="G1" s="774"/>
      <c r="H1" s="774"/>
      <c r="I1" s="774"/>
      <c r="J1" s="774"/>
      <c r="K1" s="774"/>
      <c r="L1" s="774"/>
      <c r="M1" s="774"/>
      <c r="N1" s="774"/>
      <c r="O1" s="774"/>
      <c r="P1" s="774"/>
      <c r="Q1" s="774"/>
    </row>
    <row r="2" spans="1:25" x14ac:dyDescent="0.4">
      <c r="B2" s="294" t="s">
        <v>1033</v>
      </c>
    </row>
    <row r="4" spans="1:25" s="296" customFormat="1" ht="21" x14ac:dyDescent="0.4">
      <c r="A4" s="295"/>
      <c r="C4" s="297" t="s">
        <v>646</v>
      </c>
      <c r="D4" s="298" t="s">
        <v>647</v>
      </c>
      <c r="E4" s="298" t="s">
        <v>648</v>
      </c>
      <c r="F4" s="297" t="s">
        <v>649</v>
      </c>
      <c r="G4" s="297" t="s">
        <v>650</v>
      </c>
      <c r="H4" s="297" t="s">
        <v>651</v>
      </c>
      <c r="I4" s="297" t="s">
        <v>652</v>
      </c>
      <c r="J4" s="297" t="s">
        <v>653</v>
      </c>
      <c r="K4" s="297" t="s">
        <v>654</v>
      </c>
      <c r="L4" s="297" t="s">
        <v>655</v>
      </c>
      <c r="M4" s="297" t="s">
        <v>656</v>
      </c>
      <c r="N4" s="297" t="s">
        <v>657</v>
      </c>
      <c r="O4" s="297" t="s">
        <v>658</v>
      </c>
      <c r="P4" s="297" t="s">
        <v>659</v>
      </c>
      <c r="Q4" s="297" t="s">
        <v>660</v>
      </c>
      <c r="R4" s="297" t="s">
        <v>661</v>
      </c>
      <c r="S4" s="297" t="s">
        <v>662</v>
      </c>
      <c r="T4" s="297" t="s">
        <v>663</v>
      </c>
      <c r="U4" s="297" t="s">
        <v>664</v>
      </c>
      <c r="V4" s="263" t="s">
        <v>665</v>
      </c>
      <c r="W4"/>
      <c r="X4"/>
      <c r="Y4"/>
    </row>
    <row r="5" spans="1:25" x14ac:dyDescent="0.4">
      <c r="A5" s="299">
        <v>1</v>
      </c>
      <c r="B5" s="300" t="s">
        <v>2470</v>
      </c>
      <c r="C5" s="301">
        <v>0</v>
      </c>
      <c r="D5" s="301">
        <v>0</v>
      </c>
      <c r="E5" s="301">
        <v>0</v>
      </c>
      <c r="F5" s="301">
        <v>0</v>
      </c>
      <c r="G5" s="301">
        <v>0</v>
      </c>
      <c r="H5" s="301">
        <v>0</v>
      </c>
      <c r="I5" s="301">
        <v>0</v>
      </c>
      <c r="J5" s="301">
        <v>0</v>
      </c>
      <c r="K5" s="301">
        <v>0</v>
      </c>
      <c r="L5" s="301">
        <v>0</v>
      </c>
      <c r="M5" s="301">
        <v>0</v>
      </c>
      <c r="N5" s="301">
        <v>0</v>
      </c>
      <c r="O5" s="301">
        <v>0</v>
      </c>
      <c r="P5" s="301">
        <v>0</v>
      </c>
      <c r="Q5" s="301">
        <v>0</v>
      </c>
      <c r="R5" s="301">
        <v>0</v>
      </c>
      <c r="S5" s="301">
        <v>0</v>
      </c>
      <c r="T5" s="301">
        <v>0</v>
      </c>
      <c r="U5" s="301">
        <v>0</v>
      </c>
      <c r="V5" s="304">
        <v>0</v>
      </c>
      <c r="W5" s="304"/>
    </row>
    <row r="6" spans="1:25" x14ac:dyDescent="0.4">
      <c r="A6" s="299">
        <v>2</v>
      </c>
      <c r="B6" s="302" t="s">
        <v>1493</v>
      </c>
      <c r="C6" s="303">
        <v>320</v>
      </c>
      <c r="D6" s="303">
        <v>172</v>
      </c>
      <c r="E6" s="303">
        <v>152</v>
      </c>
      <c r="F6" s="303">
        <v>211</v>
      </c>
      <c r="G6" s="303">
        <v>760</v>
      </c>
      <c r="H6" s="303">
        <v>1699</v>
      </c>
      <c r="I6" s="303">
        <v>1484</v>
      </c>
      <c r="J6" s="303">
        <v>795</v>
      </c>
      <c r="K6" s="303">
        <v>490</v>
      </c>
      <c r="L6" s="303">
        <v>397</v>
      </c>
      <c r="M6" s="303">
        <v>387</v>
      </c>
      <c r="N6" s="303">
        <v>313</v>
      </c>
      <c r="O6" s="303">
        <v>295</v>
      </c>
      <c r="P6" s="303">
        <v>252</v>
      </c>
      <c r="Q6" s="303">
        <v>166</v>
      </c>
      <c r="R6" s="303">
        <v>96</v>
      </c>
      <c r="S6" s="303">
        <v>90</v>
      </c>
      <c r="T6" s="303">
        <v>101</v>
      </c>
      <c r="U6" s="303">
        <v>8184</v>
      </c>
      <c r="V6" s="304">
        <v>8081</v>
      </c>
      <c r="W6" s="304"/>
    </row>
    <row r="7" spans="1:25" x14ac:dyDescent="0.4">
      <c r="A7" s="299">
        <v>3</v>
      </c>
      <c r="B7" s="300" t="s">
        <v>1057</v>
      </c>
      <c r="C7" s="301">
        <v>181</v>
      </c>
      <c r="D7" s="301">
        <v>253</v>
      </c>
      <c r="E7" s="301">
        <v>295</v>
      </c>
      <c r="F7" s="301">
        <v>350</v>
      </c>
      <c r="G7" s="301">
        <v>286</v>
      </c>
      <c r="H7" s="301">
        <v>206</v>
      </c>
      <c r="I7" s="301">
        <v>170</v>
      </c>
      <c r="J7" s="301">
        <v>192</v>
      </c>
      <c r="K7" s="301">
        <v>313</v>
      </c>
      <c r="L7" s="301">
        <v>336</v>
      </c>
      <c r="M7" s="301">
        <v>333</v>
      </c>
      <c r="N7" s="301">
        <v>302</v>
      </c>
      <c r="O7" s="301">
        <v>206</v>
      </c>
      <c r="P7" s="301">
        <v>165</v>
      </c>
      <c r="Q7" s="301">
        <v>94</v>
      </c>
      <c r="R7" s="301">
        <v>72</v>
      </c>
      <c r="S7" s="301">
        <v>57</v>
      </c>
      <c r="T7" s="301">
        <v>93</v>
      </c>
      <c r="U7" s="301">
        <v>3897</v>
      </c>
      <c r="V7" s="304">
        <v>3886</v>
      </c>
      <c r="W7" s="304"/>
    </row>
    <row r="8" spans="1:25" x14ac:dyDescent="0.4">
      <c r="A8" s="299">
        <v>4</v>
      </c>
      <c r="B8" s="300" t="s">
        <v>2471</v>
      </c>
      <c r="C8" s="301">
        <v>0</v>
      </c>
      <c r="D8" s="301">
        <v>0</v>
      </c>
      <c r="E8" s="301">
        <v>0</v>
      </c>
      <c r="F8" s="301">
        <v>0</v>
      </c>
      <c r="G8" s="301">
        <v>0</v>
      </c>
      <c r="H8" s="301">
        <v>0</v>
      </c>
      <c r="I8" s="301">
        <v>0</v>
      </c>
      <c r="J8" s="301">
        <v>0</v>
      </c>
      <c r="K8" s="301">
        <v>0</v>
      </c>
      <c r="L8" s="301">
        <v>0</v>
      </c>
      <c r="M8" s="301">
        <v>0</v>
      </c>
      <c r="N8" s="301">
        <v>0</v>
      </c>
      <c r="O8" s="301">
        <v>0</v>
      </c>
      <c r="P8" s="301">
        <v>0</v>
      </c>
      <c r="Q8" s="301">
        <v>0</v>
      </c>
      <c r="R8" s="301">
        <v>0</v>
      </c>
      <c r="S8" s="301">
        <v>0</v>
      </c>
      <c r="T8" s="301">
        <v>0</v>
      </c>
      <c r="U8" s="301">
        <v>0</v>
      </c>
      <c r="V8" s="304">
        <v>0</v>
      </c>
      <c r="W8" s="304"/>
    </row>
    <row r="9" spans="1:25" x14ac:dyDescent="0.4">
      <c r="A9" s="299">
        <v>5</v>
      </c>
      <c r="B9" s="300" t="s">
        <v>1494</v>
      </c>
      <c r="C9" s="301">
        <v>0</v>
      </c>
      <c r="D9" s="301">
        <v>11</v>
      </c>
      <c r="E9" s="301">
        <v>22</v>
      </c>
      <c r="F9" s="301">
        <v>3</v>
      </c>
      <c r="G9" s="301">
        <v>7</v>
      </c>
      <c r="H9" s="301">
        <v>0</v>
      </c>
      <c r="I9" s="301">
        <v>9</v>
      </c>
      <c r="J9" s="301">
        <v>10</v>
      </c>
      <c r="K9" s="301">
        <v>13</v>
      </c>
      <c r="L9" s="301">
        <v>18</v>
      </c>
      <c r="M9" s="301">
        <v>3</v>
      </c>
      <c r="N9" s="301">
        <v>15</v>
      </c>
      <c r="O9" s="301">
        <v>13</v>
      </c>
      <c r="P9" s="301">
        <v>27</v>
      </c>
      <c r="Q9" s="301">
        <v>18</v>
      </c>
      <c r="R9" s="301">
        <v>6</v>
      </c>
      <c r="S9" s="301">
        <v>6</v>
      </c>
      <c r="T9" s="301">
        <v>0</v>
      </c>
      <c r="U9" s="301">
        <v>169</v>
      </c>
      <c r="V9" s="304">
        <v>143</v>
      </c>
      <c r="W9" s="304"/>
    </row>
    <row r="10" spans="1:25" x14ac:dyDescent="0.4">
      <c r="A10" s="299">
        <v>6</v>
      </c>
      <c r="B10" s="300" t="s">
        <v>2472</v>
      </c>
      <c r="C10" s="301">
        <v>0</v>
      </c>
      <c r="D10" s="301">
        <v>0</v>
      </c>
      <c r="E10" s="301">
        <v>0</v>
      </c>
      <c r="F10" s="301">
        <v>0</v>
      </c>
      <c r="G10" s="301">
        <v>0</v>
      </c>
      <c r="H10" s="301">
        <v>0</v>
      </c>
      <c r="I10" s="301">
        <v>0</v>
      </c>
      <c r="J10" s="301">
        <v>0</v>
      </c>
      <c r="K10" s="301">
        <v>0</v>
      </c>
      <c r="L10" s="301">
        <v>0</v>
      </c>
      <c r="M10" s="301">
        <v>0</v>
      </c>
      <c r="N10" s="301">
        <v>0</v>
      </c>
      <c r="O10" s="301">
        <v>0</v>
      </c>
      <c r="P10" s="301">
        <v>0</v>
      </c>
      <c r="Q10" s="301">
        <v>0</v>
      </c>
      <c r="R10" s="301">
        <v>0</v>
      </c>
      <c r="S10" s="301">
        <v>0</v>
      </c>
      <c r="T10" s="301">
        <v>0</v>
      </c>
      <c r="U10" s="301">
        <v>0</v>
      </c>
      <c r="V10" s="304">
        <v>0</v>
      </c>
      <c r="W10" s="304"/>
    </row>
    <row r="11" spans="1:25" x14ac:dyDescent="0.4">
      <c r="A11" s="299">
        <v>7</v>
      </c>
      <c r="B11" s="300" t="s">
        <v>2473</v>
      </c>
      <c r="C11" s="301">
        <v>0</v>
      </c>
      <c r="D11" s="301">
        <v>5</v>
      </c>
      <c r="E11" s="301">
        <v>7</v>
      </c>
      <c r="F11" s="301">
        <v>5</v>
      </c>
      <c r="G11" s="301">
        <v>0</v>
      </c>
      <c r="H11" s="301">
        <v>0</v>
      </c>
      <c r="I11" s="301">
        <v>0</v>
      </c>
      <c r="J11" s="301">
        <v>3</v>
      </c>
      <c r="K11" s="301">
        <v>5</v>
      </c>
      <c r="L11" s="301">
        <v>6</v>
      </c>
      <c r="M11" s="301">
        <v>5</v>
      </c>
      <c r="N11" s="301">
        <v>6</v>
      </c>
      <c r="O11" s="301">
        <v>3</v>
      </c>
      <c r="P11" s="301">
        <v>4</v>
      </c>
      <c r="Q11" s="301">
        <v>3</v>
      </c>
      <c r="R11" s="301">
        <v>0</v>
      </c>
      <c r="S11" s="301">
        <v>4</v>
      </c>
      <c r="T11" s="301">
        <v>0</v>
      </c>
      <c r="U11" s="301">
        <v>62</v>
      </c>
      <c r="V11" s="304">
        <v>61</v>
      </c>
      <c r="W11" s="304"/>
    </row>
    <row r="12" spans="1:25" x14ac:dyDescent="0.4">
      <c r="A12" s="299">
        <v>8</v>
      </c>
      <c r="B12" s="300" t="s">
        <v>2474</v>
      </c>
      <c r="C12" s="301">
        <v>4</v>
      </c>
      <c r="D12" s="301">
        <v>4</v>
      </c>
      <c r="E12" s="301">
        <v>7</v>
      </c>
      <c r="F12" s="301">
        <v>0</v>
      </c>
      <c r="G12" s="301">
        <v>0</v>
      </c>
      <c r="H12" s="301">
        <v>0</v>
      </c>
      <c r="I12" s="301">
        <v>5</v>
      </c>
      <c r="J12" s="301">
        <v>0</v>
      </c>
      <c r="K12" s="301">
        <v>7</v>
      </c>
      <c r="L12" s="301">
        <v>0</v>
      </c>
      <c r="M12" s="301">
        <v>4</v>
      </c>
      <c r="N12" s="301">
        <v>0</v>
      </c>
      <c r="O12" s="301">
        <v>6</v>
      </c>
      <c r="P12" s="301">
        <v>3</v>
      </c>
      <c r="Q12" s="301">
        <v>9</v>
      </c>
      <c r="R12" s="301">
        <v>4</v>
      </c>
      <c r="S12" s="301">
        <v>3</v>
      </c>
      <c r="T12" s="301">
        <v>3</v>
      </c>
      <c r="U12" s="301">
        <v>66</v>
      </c>
      <c r="V12" s="304">
        <v>56</v>
      </c>
      <c r="W12" s="304"/>
    </row>
    <row r="13" spans="1:25" x14ac:dyDescent="0.4">
      <c r="A13" s="299">
        <v>9</v>
      </c>
      <c r="B13" s="300" t="s">
        <v>2475</v>
      </c>
      <c r="C13" s="301">
        <v>5</v>
      </c>
      <c r="D13" s="301">
        <v>8</v>
      </c>
      <c r="E13" s="301">
        <v>4</v>
      </c>
      <c r="F13" s="301">
        <v>4</v>
      </c>
      <c r="G13" s="301">
        <v>0</v>
      </c>
      <c r="H13" s="301">
        <v>0</v>
      </c>
      <c r="I13" s="301">
        <v>3</v>
      </c>
      <c r="J13" s="301">
        <v>4</v>
      </c>
      <c r="K13" s="301">
        <v>3</v>
      </c>
      <c r="L13" s="301">
        <v>3</v>
      </c>
      <c r="M13" s="301">
        <v>8</v>
      </c>
      <c r="N13" s="301">
        <v>3</v>
      </c>
      <c r="O13" s="301">
        <v>6</v>
      </c>
      <c r="P13" s="301">
        <v>12</v>
      </c>
      <c r="Q13" s="301">
        <v>5</v>
      </c>
      <c r="R13" s="301">
        <v>0</v>
      </c>
      <c r="S13" s="301">
        <v>3</v>
      </c>
      <c r="T13" s="301">
        <v>0</v>
      </c>
      <c r="U13" s="301">
        <v>82</v>
      </c>
      <c r="V13" s="304">
        <v>80</v>
      </c>
      <c r="W13" s="304"/>
    </row>
    <row r="14" spans="1:25" x14ac:dyDescent="0.4">
      <c r="A14" s="299">
        <v>10</v>
      </c>
      <c r="B14" s="300" t="s">
        <v>2476</v>
      </c>
      <c r="C14" s="301">
        <v>4</v>
      </c>
      <c r="D14" s="301">
        <v>0</v>
      </c>
      <c r="E14" s="301">
        <v>0</v>
      </c>
      <c r="F14" s="301">
        <v>8</v>
      </c>
      <c r="G14" s="301">
        <v>0</v>
      </c>
      <c r="H14" s="301">
        <v>0</v>
      </c>
      <c r="I14" s="301">
        <v>4</v>
      </c>
      <c r="J14" s="301">
        <v>0</v>
      </c>
      <c r="K14" s="301">
        <v>5</v>
      </c>
      <c r="L14" s="301">
        <v>3</v>
      </c>
      <c r="M14" s="301">
        <v>0</v>
      </c>
      <c r="N14" s="301">
        <v>3</v>
      </c>
      <c r="O14" s="301">
        <v>7</v>
      </c>
      <c r="P14" s="301">
        <v>3</v>
      </c>
      <c r="Q14" s="301">
        <v>0</v>
      </c>
      <c r="R14" s="301">
        <v>0</v>
      </c>
      <c r="S14" s="301">
        <v>0</v>
      </c>
      <c r="T14" s="301">
        <v>0</v>
      </c>
      <c r="U14" s="301">
        <v>55</v>
      </c>
      <c r="V14" s="304">
        <v>50</v>
      </c>
      <c r="W14" s="304"/>
    </row>
    <row r="15" spans="1:25" x14ac:dyDescent="0.4">
      <c r="A15" s="299">
        <v>11</v>
      </c>
      <c r="B15" s="300" t="s">
        <v>2477</v>
      </c>
      <c r="C15" s="301">
        <v>0</v>
      </c>
      <c r="D15" s="301">
        <v>0</v>
      </c>
      <c r="E15" s="301">
        <v>0</v>
      </c>
      <c r="F15" s="301">
        <v>0</v>
      </c>
      <c r="G15" s="301">
        <v>0</v>
      </c>
      <c r="H15" s="301">
        <v>0</v>
      </c>
      <c r="I15" s="301">
        <v>0</v>
      </c>
      <c r="J15" s="301">
        <v>0</v>
      </c>
      <c r="K15" s="301">
        <v>0</v>
      </c>
      <c r="L15" s="301">
        <v>0</v>
      </c>
      <c r="M15" s="301">
        <v>0</v>
      </c>
      <c r="N15" s="301">
        <v>0</v>
      </c>
      <c r="O15" s="301">
        <v>0</v>
      </c>
      <c r="P15" s="301">
        <v>0</v>
      </c>
      <c r="Q15" s="301">
        <v>0</v>
      </c>
      <c r="R15" s="301">
        <v>0</v>
      </c>
      <c r="S15" s="301">
        <v>0</v>
      </c>
      <c r="T15" s="301">
        <v>0</v>
      </c>
      <c r="U15" s="301">
        <v>0</v>
      </c>
      <c r="V15" s="304">
        <v>0</v>
      </c>
      <c r="W15" s="304"/>
    </row>
    <row r="16" spans="1:25" x14ac:dyDescent="0.4">
      <c r="A16" s="299">
        <v>12</v>
      </c>
      <c r="B16" s="300" t="s">
        <v>1395</v>
      </c>
      <c r="C16" s="301">
        <v>23</v>
      </c>
      <c r="D16" s="301">
        <v>45</v>
      </c>
      <c r="E16" s="301">
        <v>60</v>
      </c>
      <c r="F16" s="301">
        <v>41</v>
      </c>
      <c r="G16" s="301">
        <v>26</v>
      </c>
      <c r="H16" s="301">
        <v>29</v>
      </c>
      <c r="I16" s="301">
        <v>28</v>
      </c>
      <c r="J16" s="301">
        <v>19</v>
      </c>
      <c r="K16" s="301">
        <v>45</v>
      </c>
      <c r="L16" s="301">
        <v>51</v>
      </c>
      <c r="M16" s="301">
        <v>81</v>
      </c>
      <c r="N16" s="301">
        <v>87</v>
      </c>
      <c r="O16" s="301">
        <v>95</v>
      </c>
      <c r="P16" s="301">
        <v>66</v>
      </c>
      <c r="Q16" s="301">
        <v>37</v>
      </c>
      <c r="R16" s="301">
        <v>29</v>
      </c>
      <c r="S16" s="301">
        <v>29</v>
      </c>
      <c r="T16" s="301">
        <v>24</v>
      </c>
      <c r="U16" s="301">
        <v>805</v>
      </c>
      <c r="V16" s="304">
        <v>789</v>
      </c>
      <c r="W16" s="304"/>
    </row>
    <row r="17" spans="1:23" x14ac:dyDescent="0.4">
      <c r="A17" s="299">
        <v>13</v>
      </c>
      <c r="B17" s="300" t="s">
        <v>2478</v>
      </c>
      <c r="C17" s="301">
        <v>3</v>
      </c>
      <c r="D17" s="301">
        <v>9</v>
      </c>
      <c r="E17" s="301">
        <v>10</v>
      </c>
      <c r="F17" s="301">
        <v>8</v>
      </c>
      <c r="G17" s="301">
        <v>4</v>
      </c>
      <c r="H17" s="301">
        <v>9</v>
      </c>
      <c r="I17" s="301">
        <v>9</v>
      </c>
      <c r="J17" s="301">
        <v>6</v>
      </c>
      <c r="K17" s="301">
        <v>9</v>
      </c>
      <c r="L17" s="301">
        <v>12</v>
      </c>
      <c r="M17" s="301">
        <v>11</v>
      </c>
      <c r="N17" s="301">
        <v>19</v>
      </c>
      <c r="O17" s="301">
        <v>14</v>
      </c>
      <c r="P17" s="301">
        <v>16</v>
      </c>
      <c r="Q17" s="301">
        <v>0</v>
      </c>
      <c r="R17" s="301">
        <v>0</v>
      </c>
      <c r="S17" s="301">
        <v>3</v>
      </c>
      <c r="T17" s="301">
        <v>0</v>
      </c>
      <c r="U17" s="301">
        <v>143</v>
      </c>
      <c r="V17" s="304">
        <v>141</v>
      </c>
      <c r="W17" s="304"/>
    </row>
    <row r="18" spans="1:23" x14ac:dyDescent="0.4">
      <c r="A18" s="299">
        <v>14</v>
      </c>
      <c r="B18" s="300" t="s">
        <v>1058</v>
      </c>
      <c r="C18" s="301">
        <v>465</v>
      </c>
      <c r="D18" s="301">
        <v>371</v>
      </c>
      <c r="E18" s="301">
        <v>339</v>
      </c>
      <c r="F18" s="301">
        <v>301</v>
      </c>
      <c r="G18" s="301">
        <v>402</v>
      </c>
      <c r="H18" s="301">
        <v>583</v>
      </c>
      <c r="I18" s="301">
        <v>660</v>
      </c>
      <c r="J18" s="301">
        <v>590</v>
      </c>
      <c r="K18" s="301">
        <v>517</v>
      </c>
      <c r="L18" s="301">
        <v>530</v>
      </c>
      <c r="M18" s="301">
        <v>435</v>
      </c>
      <c r="N18" s="301">
        <v>442</v>
      </c>
      <c r="O18" s="301">
        <v>387</v>
      </c>
      <c r="P18" s="301">
        <v>380</v>
      </c>
      <c r="Q18" s="301">
        <v>331</v>
      </c>
      <c r="R18" s="301">
        <v>314</v>
      </c>
      <c r="S18" s="301">
        <v>269</v>
      </c>
      <c r="T18" s="301">
        <v>248</v>
      </c>
      <c r="U18" s="301">
        <v>7562</v>
      </c>
      <c r="V18" s="304">
        <v>7480</v>
      </c>
      <c r="W18" s="304"/>
    </row>
    <row r="19" spans="1:23" x14ac:dyDescent="0.4">
      <c r="A19" s="299">
        <v>15</v>
      </c>
      <c r="B19" s="300" t="s">
        <v>2479</v>
      </c>
      <c r="C19" s="301">
        <v>0</v>
      </c>
      <c r="D19" s="301">
        <v>0</v>
      </c>
      <c r="E19" s="301">
        <v>0</v>
      </c>
      <c r="F19" s="301">
        <v>0</v>
      </c>
      <c r="G19" s="301">
        <v>0</v>
      </c>
      <c r="H19" s="301">
        <v>0</v>
      </c>
      <c r="I19" s="301">
        <v>0</v>
      </c>
      <c r="J19" s="301">
        <v>0</v>
      </c>
      <c r="K19" s="301">
        <v>0</v>
      </c>
      <c r="L19" s="301">
        <v>0</v>
      </c>
      <c r="M19" s="301">
        <v>0</v>
      </c>
      <c r="N19" s="301">
        <v>0</v>
      </c>
      <c r="O19" s="301">
        <v>0</v>
      </c>
      <c r="P19" s="301">
        <v>0</v>
      </c>
      <c r="Q19" s="301">
        <v>0</v>
      </c>
      <c r="R19" s="301">
        <v>0</v>
      </c>
      <c r="S19" s="301">
        <v>0</v>
      </c>
      <c r="T19" s="301">
        <v>0</v>
      </c>
      <c r="U19" s="301">
        <v>0</v>
      </c>
      <c r="V19" s="304">
        <v>0</v>
      </c>
      <c r="W19" s="304"/>
    </row>
    <row r="20" spans="1:23" x14ac:dyDescent="0.4">
      <c r="A20" s="299">
        <v>16</v>
      </c>
      <c r="B20" s="300" t="s">
        <v>1059</v>
      </c>
      <c r="C20" s="301">
        <v>366</v>
      </c>
      <c r="D20" s="301">
        <v>341</v>
      </c>
      <c r="E20" s="301">
        <v>322</v>
      </c>
      <c r="F20" s="301">
        <v>329</v>
      </c>
      <c r="G20" s="301">
        <v>403</v>
      </c>
      <c r="H20" s="301">
        <v>417</v>
      </c>
      <c r="I20" s="301">
        <v>417</v>
      </c>
      <c r="J20" s="301">
        <v>399</v>
      </c>
      <c r="K20" s="301">
        <v>344</v>
      </c>
      <c r="L20" s="301">
        <v>332</v>
      </c>
      <c r="M20" s="301">
        <v>360</v>
      </c>
      <c r="N20" s="301">
        <v>342</v>
      </c>
      <c r="O20" s="301">
        <v>373</v>
      </c>
      <c r="P20" s="301">
        <v>348</v>
      </c>
      <c r="Q20" s="301">
        <v>197</v>
      </c>
      <c r="R20" s="301">
        <v>105</v>
      </c>
      <c r="S20" s="301">
        <v>58</v>
      </c>
      <c r="T20" s="301">
        <v>40</v>
      </c>
      <c r="U20" s="301">
        <v>5494</v>
      </c>
      <c r="V20" s="304">
        <v>5481</v>
      </c>
      <c r="W20" s="304"/>
    </row>
    <row r="21" spans="1:23" x14ac:dyDescent="0.4">
      <c r="A21" s="299">
        <v>17</v>
      </c>
      <c r="B21" s="300" t="s">
        <v>1495</v>
      </c>
      <c r="C21" s="301">
        <v>371</v>
      </c>
      <c r="D21" s="301">
        <v>355</v>
      </c>
      <c r="E21" s="301">
        <v>329</v>
      </c>
      <c r="F21" s="301">
        <v>251</v>
      </c>
      <c r="G21" s="301">
        <v>238</v>
      </c>
      <c r="H21" s="301">
        <v>293</v>
      </c>
      <c r="I21" s="301">
        <v>453</v>
      </c>
      <c r="J21" s="301">
        <v>475</v>
      </c>
      <c r="K21" s="301">
        <v>522</v>
      </c>
      <c r="L21" s="301">
        <v>560</v>
      </c>
      <c r="M21" s="301">
        <v>439</v>
      </c>
      <c r="N21" s="301">
        <v>435</v>
      </c>
      <c r="O21" s="301">
        <v>359</v>
      </c>
      <c r="P21" s="301">
        <v>359</v>
      </c>
      <c r="Q21" s="301">
        <v>318</v>
      </c>
      <c r="R21" s="301">
        <v>224</v>
      </c>
      <c r="S21" s="301">
        <v>119</v>
      </c>
      <c r="T21" s="301">
        <v>117</v>
      </c>
      <c r="U21" s="301">
        <v>6214</v>
      </c>
      <c r="V21" s="304">
        <v>5974</v>
      </c>
      <c r="W21" s="304"/>
    </row>
    <row r="22" spans="1:23" x14ac:dyDescent="0.4">
      <c r="A22" s="299">
        <v>18</v>
      </c>
      <c r="B22" s="300" t="s">
        <v>1496</v>
      </c>
      <c r="C22" s="301">
        <v>15</v>
      </c>
      <c r="D22" s="301">
        <v>9</v>
      </c>
      <c r="E22" s="301">
        <v>15</v>
      </c>
      <c r="F22" s="301">
        <v>6</v>
      </c>
      <c r="G22" s="301">
        <v>20</v>
      </c>
      <c r="H22" s="301">
        <v>9</v>
      </c>
      <c r="I22" s="301">
        <v>5</v>
      </c>
      <c r="J22" s="301">
        <v>5</v>
      </c>
      <c r="K22" s="301">
        <v>12</v>
      </c>
      <c r="L22" s="301">
        <v>19</v>
      </c>
      <c r="M22" s="301">
        <v>20</v>
      </c>
      <c r="N22" s="301">
        <v>25</v>
      </c>
      <c r="O22" s="301">
        <v>22</v>
      </c>
      <c r="P22" s="301">
        <v>33</v>
      </c>
      <c r="Q22" s="301">
        <v>17</v>
      </c>
      <c r="R22" s="301">
        <v>14</v>
      </c>
      <c r="S22" s="301">
        <v>15</v>
      </c>
      <c r="T22" s="301">
        <v>6</v>
      </c>
      <c r="U22" s="301">
        <v>262</v>
      </c>
      <c r="V22" s="304">
        <v>239</v>
      </c>
      <c r="W22" s="304"/>
    </row>
    <row r="23" spans="1:23" x14ac:dyDescent="0.4">
      <c r="A23" s="299">
        <v>19</v>
      </c>
      <c r="B23" s="300" t="s">
        <v>2480</v>
      </c>
      <c r="C23" s="301">
        <v>3</v>
      </c>
      <c r="D23" s="301">
        <v>3</v>
      </c>
      <c r="E23" s="301">
        <v>3</v>
      </c>
      <c r="F23" s="301">
        <v>10</v>
      </c>
      <c r="G23" s="301">
        <v>3</v>
      </c>
      <c r="H23" s="301">
        <v>3</v>
      </c>
      <c r="I23" s="301">
        <v>5</v>
      </c>
      <c r="J23" s="301">
        <v>7</v>
      </c>
      <c r="K23" s="301">
        <v>3</v>
      </c>
      <c r="L23" s="301">
        <v>7</v>
      </c>
      <c r="M23" s="301">
        <v>9</v>
      </c>
      <c r="N23" s="301">
        <v>5</v>
      </c>
      <c r="O23" s="301">
        <v>10</v>
      </c>
      <c r="P23" s="301">
        <v>5</v>
      </c>
      <c r="Q23" s="301">
        <v>0</v>
      </c>
      <c r="R23" s="301">
        <v>0</v>
      </c>
      <c r="S23" s="301">
        <v>0</v>
      </c>
      <c r="T23" s="301">
        <v>0</v>
      </c>
      <c r="U23" s="301">
        <v>81</v>
      </c>
      <c r="V23" s="304">
        <v>72</v>
      </c>
      <c r="W23" s="304"/>
    </row>
    <row r="24" spans="1:23" x14ac:dyDescent="0.4">
      <c r="A24" s="299">
        <v>20</v>
      </c>
      <c r="B24" s="300" t="s">
        <v>1497</v>
      </c>
      <c r="C24" s="301">
        <v>340</v>
      </c>
      <c r="D24" s="301">
        <v>233</v>
      </c>
      <c r="E24" s="301">
        <v>153</v>
      </c>
      <c r="F24" s="301">
        <v>210</v>
      </c>
      <c r="G24" s="301">
        <v>409</v>
      </c>
      <c r="H24" s="301">
        <v>580</v>
      </c>
      <c r="I24" s="301">
        <v>615</v>
      </c>
      <c r="J24" s="301">
        <v>419</v>
      </c>
      <c r="K24" s="301">
        <v>293</v>
      </c>
      <c r="L24" s="301">
        <v>234</v>
      </c>
      <c r="M24" s="301">
        <v>246</v>
      </c>
      <c r="N24" s="301">
        <v>211</v>
      </c>
      <c r="O24" s="301">
        <v>213</v>
      </c>
      <c r="P24" s="301">
        <v>186</v>
      </c>
      <c r="Q24" s="301">
        <v>143</v>
      </c>
      <c r="R24" s="301">
        <v>115</v>
      </c>
      <c r="S24" s="301">
        <v>83</v>
      </c>
      <c r="T24" s="301">
        <v>66</v>
      </c>
      <c r="U24" s="301">
        <v>4734</v>
      </c>
      <c r="V24" s="304">
        <v>4813</v>
      </c>
      <c r="W24" s="304"/>
    </row>
    <row r="25" spans="1:23" x14ac:dyDescent="0.4">
      <c r="A25" s="299">
        <v>21</v>
      </c>
      <c r="B25" s="300" t="s">
        <v>1498</v>
      </c>
      <c r="C25" s="301">
        <v>126</v>
      </c>
      <c r="D25" s="301">
        <v>139</v>
      </c>
      <c r="E25" s="301">
        <v>125</v>
      </c>
      <c r="F25" s="301">
        <v>120</v>
      </c>
      <c r="G25" s="301">
        <v>112</v>
      </c>
      <c r="H25" s="301">
        <v>111</v>
      </c>
      <c r="I25" s="301">
        <v>131</v>
      </c>
      <c r="J25" s="301">
        <v>131</v>
      </c>
      <c r="K25" s="301">
        <v>156</v>
      </c>
      <c r="L25" s="301">
        <v>150</v>
      </c>
      <c r="M25" s="301">
        <v>189</v>
      </c>
      <c r="N25" s="301">
        <v>207</v>
      </c>
      <c r="O25" s="301">
        <v>196</v>
      </c>
      <c r="P25" s="301">
        <v>244</v>
      </c>
      <c r="Q25" s="301">
        <v>193</v>
      </c>
      <c r="R25" s="301">
        <v>143</v>
      </c>
      <c r="S25" s="301">
        <v>82</v>
      </c>
      <c r="T25" s="301">
        <v>130</v>
      </c>
      <c r="U25" s="301">
        <v>2699</v>
      </c>
      <c r="V25" s="304">
        <v>2490</v>
      </c>
      <c r="W25" s="304"/>
    </row>
    <row r="26" spans="1:23" x14ac:dyDescent="0.4">
      <c r="A26" s="299">
        <v>22</v>
      </c>
      <c r="B26" s="300" t="s">
        <v>1361</v>
      </c>
      <c r="C26" s="301">
        <v>618</v>
      </c>
      <c r="D26" s="301">
        <v>724</v>
      </c>
      <c r="E26" s="301">
        <v>720</v>
      </c>
      <c r="F26" s="301">
        <v>756</v>
      </c>
      <c r="G26" s="301">
        <v>576</v>
      </c>
      <c r="H26" s="301">
        <v>505</v>
      </c>
      <c r="I26" s="301">
        <v>591</v>
      </c>
      <c r="J26" s="301">
        <v>584</v>
      </c>
      <c r="K26" s="301">
        <v>641</v>
      </c>
      <c r="L26" s="301">
        <v>668</v>
      </c>
      <c r="M26" s="301">
        <v>649</v>
      </c>
      <c r="N26" s="301">
        <v>531</v>
      </c>
      <c r="O26" s="301">
        <v>471</v>
      </c>
      <c r="P26" s="301">
        <v>411</v>
      </c>
      <c r="Q26" s="301">
        <v>313</v>
      </c>
      <c r="R26" s="301">
        <v>236</v>
      </c>
      <c r="S26" s="301">
        <v>128</v>
      </c>
      <c r="T26" s="301">
        <v>107</v>
      </c>
      <c r="U26" s="301">
        <v>9223</v>
      </c>
      <c r="V26" s="304">
        <v>8893</v>
      </c>
      <c r="W26" s="304"/>
    </row>
    <row r="27" spans="1:23" x14ac:dyDescent="0.4">
      <c r="A27" s="299">
        <v>23</v>
      </c>
      <c r="B27" s="300" t="s">
        <v>2481</v>
      </c>
      <c r="C27" s="301">
        <v>0</v>
      </c>
      <c r="D27" s="301">
        <v>0</v>
      </c>
      <c r="E27" s="301">
        <v>0</v>
      </c>
      <c r="F27" s="301">
        <v>0</v>
      </c>
      <c r="G27" s="301">
        <v>3</v>
      </c>
      <c r="H27" s="301">
        <v>0</v>
      </c>
      <c r="I27" s="301">
        <v>0</v>
      </c>
      <c r="J27" s="301">
        <v>0</v>
      </c>
      <c r="K27" s="301">
        <v>0</v>
      </c>
      <c r="L27" s="301">
        <v>0</v>
      </c>
      <c r="M27" s="301">
        <v>3</v>
      </c>
      <c r="N27" s="301">
        <v>7</v>
      </c>
      <c r="O27" s="301">
        <v>10</v>
      </c>
      <c r="P27" s="301">
        <v>0</v>
      </c>
      <c r="Q27" s="301">
        <v>0</v>
      </c>
      <c r="R27" s="301">
        <v>0</v>
      </c>
      <c r="S27" s="301">
        <v>0</v>
      </c>
      <c r="T27" s="301">
        <v>0</v>
      </c>
      <c r="U27" s="301">
        <v>24</v>
      </c>
      <c r="V27" s="304">
        <v>22</v>
      </c>
      <c r="W27" s="304"/>
    </row>
    <row r="28" spans="1:23" x14ac:dyDescent="0.4">
      <c r="A28" s="299">
        <v>24</v>
      </c>
      <c r="B28" s="300" t="s">
        <v>2482</v>
      </c>
      <c r="C28" s="301">
        <v>11</v>
      </c>
      <c r="D28" s="301">
        <v>9</v>
      </c>
      <c r="E28" s="301">
        <v>0</v>
      </c>
      <c r="F28" s="301">
        <v>5</v>
      </c>
      <c r="G28" s="301">
        <v>0</v>
      </c>
      <c r="H28" s="301">
        <v>0</v>
      </c>
      <c r="I28" s="301">
        <v>4</v>
      </c>
      <c r="J28" s="301">
        <v>9</v>
      </c>
      <c r="K28" s="301">
        <v>0</v>
      </c>
      <c r="L28" s="301">
        <v>6</v>
      </c>
      <c r="M28" s="301">
        <v>9</v>
      </c>
      <c r="N28" s="301">
        <v>7</v>
      </c>
      <c r="O28" s="301">
        <v>16</v>
      </c>
      <c r="P28" s="301">
        <v>6</v>
      </c>
      <c r="Q28" s="301">
        <v>4</v>
      </c>
      <c r="R28" s="301">
        <v>3</v>
      </c>
      <c r="S28" s="301">
        <v>0</v>
      </c>
      <c r="T28" s="301">
        <v>0</v>
      </c>
      <c r="U28" s="301">
        <v>93</v>
      </c>
      <c r="V28" s="304">
        <v>94</v>
      </c>
      <c r="W28" s="304"/>
    </row>
    <row r="29" spans="1:23" x14ac:dyDescent="0.4">
      <c r="A29" s="299">
        <v>25</v>
      </c>
      <c r="B29" s="300" t="s">
        <v>2483</v>
      </c>
      <c r="C29" s="301">
        <v>3</v>
      </c>
      <c r="D29" s="301">
        <v>3</v>
      </c>
      <c r="E29" s="301">
        <v>0</v>
      </c>
      <c r="F29" s="301">
        <v>9</v>
      </c>
      <c r="G29" s="301">
        <v>5</v>
      </c>
      <c r="H29" s="301">
        <v>5</v>
      </c>
      <c r="I29" s="301">
        <v>5</v>
      </c>
      <c r="J29" s="301">
        <v>4</v>
      </c>
      <c r="K29" s="301">
        <v>0</v>
      </c>
      <c r="L29" s="301">
        <v>3</v>
      </c>
      <c r="M29" s="301">
        <v>13</v>
      </c>
      <c r="N29" s="301">
        <v>14</v>
      </c>
      <c r="O29" s="301">
        <v>7</v>
      </c>
      <c r="P29" s="301">
        <v>7</v>
      </c>
      <c r="Q29" s="301">
        <v>5</v>
      </c>
      <c r="R29" s="301">
        <v>0</v>
      </c>
      <c r="S29" s="301">
        <v>0</v>
      </c>
      <c r="T29" s="301">
        <v>0</v>
      </c>
      <c r="U29" s="301">
        <v>76</v>
      </c>
      <c r="V29" s="304">
        <v>70</v>
      </c>
      <c r="W29" s="304"/>
    </row>
    <row r="30" spans="1:23" x14ac:dyDescent="0.4">
      <c r="A30" s="299">
        <v>26</v>
      </c>
      <c r="B30" s="300" t="s">
        <v>2484</v>
      </c>
      <c r="C30" s="301">
        <v>17</v>
      </c>
      <c r="D30" s="301">
        <v>29</v>
      </c>
      <c r="E30" s="301">
        <v>21</v>
      </c>
      <c r="F30" s="301">
        <v>26</v>
      </c>
      <c r="G30" s="301">
        <v>13</v>
      </c>
      <c r="H30" s="301">
        <v>10</v>
      </c>
      <c r="I30" s="301">
        <v>8</v>
      </c>
      <c r="J30" s="301">
        <v>9</v>
      </c>
      <c r="K30" s="301">
        <v>24</v>
      </c>
      <c r="L30" s="301">
        <v>29</v>
      </c>
      <c r="M30" s="301">
        <v>22</v>
      </c>
      <c r="N30" s="301">
        <v>26</v>
      </c>
      <c r="O30" s="301">
        <v>28</v>
      </c>
      <c r="P30" s="301">
        <v>22</v>
      </c>
      <c r="Q30" s="301">
        <v>13</v>
      </c>
      <c r="R30" s="301">
        <v>7</v>
      </c>
      <c r="S30" s="301">
        <v>3</v>
      </c>
      <c r="T30" s="301">
        <v>3</v>
      </c>
      <c r="U30" s="301">
        <v>318</v>
      </c>
      <c r="V30" s="304">
        <v>307</v>
      </c>
      <c r="W30" s="304"/>
    </row>
    <row r="31" spans="1:23" x14ac:dyDescent="0.4">
      <c r="A31" s="299">
        <v>27</v>
      </c>
      <c r="B31" s="300" t="s">
        <v>1396</v>
      </c>
      <c r="C31" s="301">
        <v>107</v>
      </c>
      <c r="D31" s="301">
        <v>108</v>
      </c>
      <c r="E31" s="301">
        <v>103</v>
      </c>
      <c r="F31" s="301">
        <v>100</v>
      </c>
      <c r="G31" s="301">
        <v>92</v>
      </c>
      <c r="H31" s="301">
        <v>70</v>
      </c>
      <c r="I31" s="301">
        <v>88</v>
      </c>
      <c r="J31" s="301">
        <v>93</v>
      </c>
      <c r="K31" s="301">
        <v>108</v>
      </c>
      <c r="L31" s="301">
        <v>126</v>
      </c>
      <c r="M31" s="301">
        <v>114</v>
      </c>
      <c r="N31" s="301">
        <v>116</v>
      </c>
      <c r="O31" s="301">
        <v>86</v>
      </c>
      <c r="P31" s="301">
        <v>92</v>
      </c>
      <c r="Q31" s="301">
        <v>47</v>
      </c>
      <c r="R31" s="301">
        <v>34</v>
      </c>
      <c r="S31" s="301">
        <v>18</v>
      </c>
      <c r="T31" s="301">
        <v>20</v>
      </c>
      <c r="U31" s="301">
        <v>1523</v>
      </c>
      <c r="V31" s="304">
        <v>1473</v>
      </c>
      <c r="W31" s="304"/>
    </row>
    <row r="32" spans="1:23" x14ac:dyDescent="0.4">
      <c r="A32" s="299">
        <v>28</v>
      </c>
      <c r="B32" s="300" t="s">
        <v>1397</v>
      </c>
      <c r="C32" s="301">
        <v>8</v>
      </c>
      <c r="D32" s="301">
        <v>15</v>
      </c>
      <c r="E32" s="301">
        <v>7</v>
      </c>
      <c r="F32" s="301">
        <v>4</v>
      </c>
      <c r="G32" s="301">
        <v>10</v>
      </c>
      <c r="H32" s="301">
        <v>5</v>
      </c>
      <c r="I32" s="301">
        <v>11</v>
      </c>
      <c r="J32" s="301">
        <v>8</v>
      </c>
      <c r="K32" s="301">
        <v>13</v>
      </c>
      <c r="L32" s="301">
        <v>25</v>
      </c>
      <c r="M32" s="301">
        <v>13</v>
      </c>
      <c r="N32" s="301">
        <v>20</v>
      </c>
      <c r="O32" s="301">
        <v>7</v>
      </c>
      <c r="P32" s="301">
        <v>5</v>
      </c>
      <c r="Q32" s="301">
        <v>12</v>
      </c>
      <c r="R32" s="301">
        <v>4</v>
      </c>
      <c r="S32" s="301">
        <v>3</v>
      </c>
      <c r="T32" s="301">
        <v>4</v>
      </c>
      <c r="U32" s="301">
        <v>169</v>
      </c>
      <c r="V32" s="304">
        <v>169</v>
      </c>
      <c r="W32" s="304"/>
    </row>
    <row r="33" spans="1:23" x14ac:dyDescent="0.4">
      <c r="A33" s="299">
        <v>29</v>
      </c>
      <c r="B33" s="300" t="s">
        <v>2485</v>
      </c>
      <c r="C33" s="301">
        <v>7</v>
      </c>
      <c r="D33" s="301">
        <v>10</v>
      </c>
      <c r="E33" s="301">
        <v>6</v>
      </c>
      <c r="F33" s="301">
        <v>7</v>
      </c>
      <c r="G33" s="301">
        <v>9</v>
      </c>
      <c r="H33" s="301">
        <v>3</v>
      </c>
      <c r="I33" s="301">
        <v>4</v>
      </c>
      <c r="J33" s="301">
        <v>8</v>
      </c>
      <c r="K33" s="301">
        <v>5</v>
      </c>
      <c r="L33" s="301">
        <v>13</v>
      </c>
      <c r="M33" s="301">
        <v>4</v>
      </c>
      <c r="N33" s="301">
        <v>6</v>
      </c>
      <c r="O33" s="301">
        <v>17</v>
      </c>
      <c r="P33" s="301">
        <v>13</v>
      </c>
      <c r="Q33" s="301">
        <v>4</v>
      </c>
      <c r="R33" s="301">
        <v>4</v>
      </c>
      <c r="S33" s="301">
        <v>0</v>
      </c>
      <c r="T33" s="301">
        <v>0</v>
      </c>
      <c r="U33" s="301">
        <v>125</v>
      </c>
      <c r="V33" s="304">
        <v>136</v>
      </c>
      <c r="W33" s="304"/>
    </row>
    <row r="34" spans="1:23" x14ac:dyDescent="0.4">
      <c r="A34" s="299">
        <v>30</v>
      </c>
      <c r="B34" s="300" t="s">
        <v>1499</v>
      </c>
      <c r="C34" s="301">
        <v>16</v>
      </c>
      <c r="D34" s="301">
        <v>18</v>
      </c>
      <c r="E34" s="301">
        <v>16</v>
      </c>
      <c r="F34" s="301">
        <v>11</v>
      </c>
      <c r="G34" s="301">
        <v>5</v>
      </c>
      <c r="H34" s="301">
        <v>4</v>
      </c>
      <c r="I34" s="301">
        <v>6</v>
      </c>
      <c r="J34" s="301">
        <v>12</v>
      </c>
      <c r="K34" s="301">
        <v>13</v>
      </c>
      <c r="L34" s="301">
        <v>16</v>
      </c>
      <c r="M34" s="301">
        <v>13</v>
      </c>
      <c r="N34" s="301">
        <v>11</v>
      </c>
      <c r="O34" s="301">
        <v>16</v>
      </c>
      <c r="P34" s="301">
        <v>17</v>
      </c>
      <c r="Q34" s="301">
        <v>7</v>
      </c>
      <c r="R34" s="301">
        <v>0</v>
      </c>
      <c r="S34" s="301">
        <v>0</v>
      </c>
      <c r="T34" s="301">
        <v>3</v>
      </c>
      <c r="U34" s="301">
        <v>205</v>
      </c>
      <c r="V34" s="304">
        <v>199</v>
      </c>
      <c r="W34" s="304"/>
    </row>
    <row r="35" spans="1:23" x14ac:dyDescent="0.4">
      <c r="A35" s="299">
        <v>31</v>
      </c>
      <c r="B35" s="300" t="s">
        <v>2486</v>
      </c>
      <c r="C35" s="301">
        <v>0</v>
      </c>
      <c r="D35" s="301">
        <v>0</v>
      </c>
      <c r="E35" s="301">
        <v>3</v>
      </c>
      <c r="F35" s="301">
        <v>4</v>
      </c>
      <c r="G35" s="301">
        <v>0</v>
      </c>
      <c r="H35" s="301">
        <v>0</v>
      </c>
      <c r="I35" s="301">
        <v>0</v>
      </c>
      <c r="J35" s="301">
        <v>0</v>
      </c>
      <c r="K35" s="301">
        <v>0</v>
      </c>
      <c r="L35" s="301">
        <v>0</v>
      </c>
      <c r="M35" s="301">
        <v>0</v>
      </c>
      <c r="N35" s="301">
        <v>0</v>
      </c>
      <c r="O35" s="301">
        <v>0</v>
      </c>
      <c r="P35" s="301">
        <v>0</v>
      </c>
      <c r="Q35" s="301">
        <v>0</v>
      </c>
      <c r="R35" s="301">
        <v>0</v>
      </c>
      <c r="S35" s="301">
        <v>0</v>
      </c>
      <c r="T35" s="301">
        <v>0</v>
      </c>
      <c r="U35" s="301">
        <v>25</v>
      </c>
      <c r="V35" s="304">
        <v>16</v>
      </c>
      <c r="W35" s="304"/>
    </row>
    <row r="36" spans="1:23" x14ac:dyDescent="0.4">
      <c r="A36" s="299">
        <v>32</v>
      </c>
      <c r="B36" s="300" t="s">
        <v>2487</v>
      </c>
      <c r="C36" s="301">
        <v>6</v>
      </c>
      <c r="D36" s="301">
        <v>0</v>
      </c>
      <c r="E36" s="301">
        <v>6</v>
      </c>
      <c r="F36" s="301">
        <v>0</v>
      </c>
      <c r="G36" s="301">
        <v>0</v>
      </c>
      <c r="H36" s="301">
        <v>5</v>
      </c>
      <c r="I36" s="301">
        <v>3</v>
      </c>
      <c r="J36" s="301">
        <v>0</v>
      </c>
      <c r="K36" s="301">
        <v>0</v>
      </c>
      <c r="L36" s="301">
        <v>3</v>
      </c>
      <c r="M36" s="301">
        <v>3</v>
      </c>
      <c r="N36" s="301">
        <v>3</v>
      </c>
      <c r="O36" s="301">
        <v>5</v>
      </c>
      <c r="P36" s="301">
        <v>4</v>
      </c>
      <c r="Q36" s="301">
        <v>0</v>
      </c>
      <c r="R36" s="301">
        <v>5</v>
      </c>
      <c r="S36" s="301">
        <v>0</v>
      </c>
      <c r="T36" s="301">
        <v>0</v>
      </c>
      <c r="U36" s="301">
        <v>49</v>
      </c>
      <c r="V36" s="304">
        <v>43</v>
      </c>
      <c r="W36" s="304"/>
    </row>
    <row r="37" spans="1:23" x14ac:dyDescent="0.4">
      <c r="A37" s="299">
        <v>33</v>
      </c>
      <c r="B37" s="300" t="s">
        <v>1060</v>
      </c>
      <c r="C37" s="301">
        <v>222</v>
      </c>
      <c r="D37" s="301">
        <v>307</v>
      </c>
      <c r="E37" s="301">
        <v>301</v>
      </c>
      <c r="F37" s="301">
        <v>348</v>
      </c>
      <c r="G37" s="301">
        <v>384</v>
      </c>
      <c r="H37" s="301">
        <v>397</v>
      </c>
      <c r="I37" s="301">
        <v>354</v>
      </c>
      <c r="J37" s="301">
        <v>303</v>
      </c>
      <c r="K37" s="301">
        <v>374</v>
      </c>
      <c r="L37" s="301">
        <v>449</v>
      </c>
      <c r="M37" s="301">
        <v>425</v>
      </c>
      <c r="N37" s="301">
        <v>338</v>
      </c>
      <c r="O37" s="301">
        <v>270</v>
      </c>
      <c r="P37" s="301">
        <v>219</v>
      </c>
      <c r="Q37" s="301">
        <v>134</v>
      </c>
      <c r="R37" s="301">
        <v>97</v>
      </c>
      <c r="S37" s="301">
        <v>78</v>
      </c>
      <c r="T37" s="301">
        <v>86</v>
      </c>
      <c r="U37" s="301">
        <v>5081</v>
      </c>
      <c r="V37" s="304">
        <v>4948</v>
      </c>
      <c r="W37" s="304"/>
    </row>
    <row r="38" spans="1:23" x14ac:dyDescent="0.4">
      <c r="A38" s="299">
        <v>34</v>
      </c>
      <c r="B38" s="300" t="s">
        <v>1500</v>
      </c>
      <c r="C38" s="301">
        <v>668</v>
      </c>
      <c r="D38" s="301">
        <v>616</v>
      </c>
      <c r="E38" s="301">
        <v>501</v>
      </c>
      <c r="F38" s="301">
        <v>445</v>
      </c>
      <c r="G38" s="301">
        <v>500</v>
      </c>
      <c r="H38" s="301">
        <v>650</v>
      </c>
      <c r="I38" s="301">
        <v>814</v>
      </c>
      <c r="J38" s="301">
        <v>878</v>
      </c>
      <c r="K38" s="301">
        <v>814</v>
      </c>
      <c r="L38" s="301">
        <v>786</v>
      </c>
      <c r="M38" s="301">
        <v>703</v>
      </c>
      <c r="N38" s="301">
        <v>700</v>
      </c>
      <c r="O38" s="301">
        <v>618</v>
      </c>
      <c r="P38" s="301">
        <v>546</v>
      </c>
      <c r="Q38" s="301">
        <v>486</v>
      </c>
      <c r="R38" s="301">
        <v>371</v>
      </c>
      <c r="S38" s="301">
        <v>345</v>
      </c>
      <c r="T38" s="301">
        <v>325</v>
      </c>
      <c r="U38" s="301">
        <v>10765</v>
      </c>
      <c r="V38" s="304">
        <v>10658</v>
      </c>
      <c r="W38" s="304"/>
    </row>
    <row r="39" spans="1:23" x14ac:dyDescent="0.4">
      <c r="A39" s="299">
        <v>35</v>
      </c>
      <c r="B39" s="300" t="s">
        <v>1061</v>
      </c>
      <c r="C39" s="301">
        <v>1179</v>
      </c>
      <c r="D39" s="301">
        <v>1073</v>
      </c>
      <c r="E39" s="301">
        <v>948</v>
      </c>
      <c r="F39" s="301">
        <v>1030</v>
      </c>
      <c r="G39" s="301">
        <v>1267</v>
      </c>
      <c r="H39" s="301">
        <v>1537</v>
      </c>
      <c r="I39" s="301">
        <v>1565</v>
      </c>
      <c r="J39" s="301">
        <v>1297</v>
      </c>
      <c r="K39" s="301">
        <v>1266</v>
      </c>
      <c r="L39" s="301">
        <v>1361</v>
      </c>
      <c r="M39" s="301">
        <v>1399</v>
      </c>
      <c r="N39" s="301">
        <v>1382</v>
      </c>
      <c r="O39" s="301">
        <v>1105</v>
      </c>
      <c r="P39" s="301">
        <v>994</v>
      </c>
      <c r="Q39" s="301">
        <v>625</v>
      </c>
      <c r="R39" s="301">
        <v>464</v>
      </c>
      <c r="S39" s="301">
        <v>338</v>
      </c>
      <c r="T39" s="301">
        <v>320</v>
      </c>
      <c r="U39" s="301">
        <v>19159</v>
      </c>
      <c r="V39" s="304">
        <v>18743</v>
      </c>
      <c r="W39" s="304"/>
    </row>
    <row r="40" spans="1:23" x14ac:dyDescent="0.4">
      <c r="A40" s="299">
        <v>36</v>
      </c>
      <c r="B40" s="300" t="s">
        <v>1062</v>
      </c>
      <c r="C40" s="301">
        <v>935</v>
      </c>
      <c r="D40" s="301">
        <v>738</v>
      </c>
      <c r="E40" s="301">
        <v>582</v>
      </c>
      <c r="F40" s="301">
        <v>629</v>
      </c>
      <c r="G40" s="301">
        <v>666</v>
      </c>
      <c r="H40" s="301">
        <v>857</v>
      </c>
      <c r="I40" s="301">
        <v>1003</v>
      </c>
      <c r="J40" s="301">
        <v>920</v>
      </c>
      <c r="K40" s="301">
        <v>829</v>
      </c>
      <c r="L40" s="301">
        <v>739</v>
      </c>
      <c r="M40" s="301">
        <v>571</v>
      </c>
      <c r="N40" s="301">
        <v>537</v>
      </c>
      <c r="O40" s="301">
        <v>500</v>
      </c>
      <c r="P40" s="301">
        <v>493</v>
      </c>
      <c r="Q40" s="301">
        <v>538</v>
      </c>
      <c r="R40" s="301">
        <v>595</v>
      </c>
      <c r="S40" s="301">
        <v>534</v>
      </c>
      <c r="T40" s="301">
        <v>492</v>
      </c>
      <c r="U40" s="301">
        <v>12155</v>
      </c>
      <c r="V40" s="304">
        <v>11818</v>
      </c>
      <c r="W40" s="304"/>
    </row>
    <row r="41" spans="1:23" x14ac:dyDescent="0.4">
      <c r="A41" s="299">
        <v>37</v>
      </c>
      <c r="B41" s="300" t="s">
        <v>2488</v>
      </c>
      <c r="C41" s="301">
        <v>5</v>
      </c>
      <c r="D41" s="301">
        <v>11</v>
      </c>
      <c r="E41" s="301">
        <v>10</v>
      </c>
      <c r="F41" s="301">
        <v>8</v>
      </c>
      <c r="G41" s="301">
        <v>3</v>
      </c>
      <c r="H41" s="301">
        <v>3</v>
      </c>
      <c r="I41" s="301">
        <v>3</v>
      </c>
      <c r="J41" s="301">
        <v>12</v>
      </c>
      <c r="K41" s="301">
        <v>11</v>
      </c>
      <c r="L41" s="301">
        <v>5</v>
      </c>
      <c r="M41" s="301">
        <v>21</v>
      </c>
      <c r="N41" s="301">
        <v>11</v>
      </c>
      <c r="O41" s="301">
        <v>10</v>
      </c>
      <c r="P41" s="301">
        <v>4</v>
      </c>
      <c r="Q41" s="301">
        <v>5</v>
      </c>
      <c r="R41" s="301">
        <v>7</v>
      </c>
      <c r="S41" s="301">
        <v>3</v>
      </c>
      <c r="T41" s="301">
        <v>4</v>
      </c>
      <c r="U41" s="301">
        <v>130</v>
      </c>
      <c r="V41" s="304">
        <v>129</v>
      </c>
      <c r="W41" s="304"/>
    </row>
    <row r="42" spans="1:23" x14ac:dyDescent="0.4">
      <c r="A42" s="299">
        <v>38</v>
      </c>
      <c r="B42" s="300" t="s">
        <v>2489</v>
      </c>
      <c r="C42" s="301">
        <v>0</v>
      </c>
      <c r="D42" s="301">
        <v>3</v>
      </c>
      <c r="E42" s="301">
        <v>7</v>
      </c>
      <c r="F42" s="301">
        <v>3</v>
      </c>
      <c r="G42" s="301">
        <v>0</v>
      </c>
      <c r="H42" s="301">
        <v>0</v>
      </c>
      <c r="I42" s="301">
        <v>3</v>
      </c>
      <c r="J42" s="301">
        <v>0</v>
      </c>
      <c r="K42" s="301">
        <v>0</v>
      </c>
      <c r="L42" s="301">
        <v>4</v>
      </c>
      <c r="M42" s="301">
        <v>5</v>
      </c>
      <c r="N42" s="301">
        <v>6</v>
      </c>
      <c r="O42" s="301">
        <v>12</v>
      </c>
      <c r="P42" s="301">
        <v>10</v>
      </c>
      <c r="Q42" s="301">
        <v>0</v>
      </c>
      <c r="R42" s="301">
        <v>0</v>
      </c>
      <c r="S42" s="301">
        <v>0</v>
      </c>
      <c r="T42" s="301">
        <v>0</v>
      </c>
      <c r="U42" s="301">
        <v>63</v>
      </c>
      <c r="V42" s="304">
        <v>64</v>
      </c>
      <c r="W42" s="304"/>
    </row>
    <row r="43" spans="1:23" x14ac:dyDescent="0.4">
      <c r="A43" s="299">
        <v>39</v>
      </c>
      <c r="B43" s="300" t="s">
        <v>2490</v>
      </c>
      <c r="C43" s="301">
        <v>0</v>
      </c>
      <c r="D43" s="301">
        <v>0</v>
      </c>
      <c r="E43" s="301">
        <v>0</v>
      </c>
      <c r="F43" s="301">
        <v>0</v>
      </c>
      <c r="G43" s="301">
        <v>0</v>
      </c>
      <c r="H43" s="301">
        <v>0</v>
      </c>
      <c r="I43" s="301">
        <v>0</v>
      </c>
      <c r="J43" s="301">
        <v>0</v>
      </c>
      <c r="K43" s="301">
        <v>0</v>
      </c>
      <c r="L43" s="301">
        <v>0</v>
      </c>
      <c r="M43" s="301">
        <v>0</v>
      </c>
      <c r="N43" s="301">
        <v>0</v>
      </c>
      <c r="O43" s="301">
        <v>0</v>
      </c>
      <c r="P43" s="301">
        <v>0</v>
      </c>
      <c r="Q43" s="301">
        <v>0</v>
      </c>
      <c r="R43" s="301">
        <v>0</v>
      </c>
      <c r="S43" s="301">
        <v>0</v>
      </c>
      <c r="T43" s="301">
        <v>0</v>
      </c>
      <c r="U43" s="301">
        <v>0</v>
      </c>
      <c r="V43" s="304">
        <v>0</v>
      </c>
      <c r="W43" s="304"/>
    </row>
    <row r="44" spans="1:23" x14ac:dyDescent="0.4">
      <c r="A44" s="299">
        <v>40</v>
      </c>
      <c r="B44" s="300" t="s">
        <v>1398</v>
      </c>
      <c r="C44" s="301">
        <v>6</v>
      </c>
      <c r="D44" s="301">
        <v>8</v>
      </c>
      <c r="E44" s="301">
        <v>18</v>
      </c>
      <c r="F44" s="301">
        <v>17</v>
      </c>
      <c r="G44" s="301">
        <v>10</v>
      </c>
      <c r="H44" s="301">
        <v>0</v>
      </c>
      <c r="I44" s="301">
        <v>16</v>
      </c>
      <c r="J44" s="301">
        <v>4</v>
      </c>
      <c r="K44" s="301">
        <v>6</v>
      </c>
      <c r="L44" s="301">
        <v>14</v>
      </c>
      <c r="M44" s="301">
        <v>27</v>
      </c>
      <c r="N44" s="301">
        <v>25</v>
      </c>
      <c r="O44" s="301">
        <v>25</v>
      </c>
      <c r="P44" s="301">
        <v>21</v>
      </c>
      <c r="Q44" s="301">
        <v>22</v>
      </c>
      <c r="R44" s="301">
        <v>5</v>
      </c>
      <c r="S44" s="301">
        <v>0</v>
      </c>
      <c r="T44" s="301">
        <v>11</v>
      </c>
      <c r="U44" s="301">
        <v>245</v>
      </c>
      <c r="V44" s="304">
        <v>215</v>
      </c>
      <c r="W44" s="304"/>
    </row>
    <row r="45" spans="1:23" x14ac:dyDescent="0.4">
      <c r="A45" s="299">
        <v>41</v>
      </c>
      <c r="B45" s="300" t="s">
        <v>1399</v>
      </c>
      <c r="C45" s="301">
        <v>30</v>
      </c>
      <c r="D45" s="301">
        <v>51</v>
      </c>
      <c r="E45" s="301">
        <v>47</v>
      </c>
      <c r="F45" s="301">
        <v>32</v>
      </c>
      <c r="G45" s="301">
        <v>35</v>
      </c>
      <c r="H45" s="301">
        <v>28</v>
      </c>
      <c r="I45" s="301">
        <v>17</v>
      </c>
      <c r="J45" s="301">
        <v>34</v>
      </c>
      <c r="K45" s="301">
        <v>52</v>
      </c>
      <c r="L45" s="301">
        <v>49</v>
      </c>
      <c r="M45" s="301">
        <v>60</v>
      </c>
      <c r="N45" s="301">
        <v>73</v>
      </c>
      <c r="O45" s="301">
        <v>64</v>
      </c>
      <c r="P45" s="301">
        <v>49</v>
      </c>
      <c r="Q45" s="301">
        <v>29</v>
      </c>
      <c r="R45" s="301">
        <v>28</v>
      </c>
      <c r="S45" s="301">
        <v>20</v>
      </c>
      <c r="T45" s="301">
        <v>9</v>
      </c>
      <c r="U45" s="301">
        <v>688</v>
      </c>
      <c r="V45" s="304">
        <v>662</v>
      </c>
      <c r="W45" s="304"/>
    </row>
    <row r="46" spans="1:23" x14ac:dyDescent="0.4">
      <c r="A46" s="299">
        <v>42</v>
      </c>
      <c r="B46" s="300" t="s">
        <v>2491</v>
      </c>
      <c r="C46" s="301">
        <v>4</v>
      </c>
      <c r="D46" s="301">
        <v>0</v>
      </c>
      <c r="E46" s="301">
        <v>6</v>
      </c>
      <c r="F46" s="301">
        <v>8</v>
      </c>
      <c r="G46" s="301">
        <v>0</v>
      </c>
      <c r="H46" s="301">
        <v>0</v>
      </c>
      <c r="I46" s="301">
        <v>0</v>
      </c>
      <c r="J46" s="301">
        <v>11</v>
      </c>
      <c r="K46" s="301">
        <v>0</v>
      </c>
      <c r="L46" s="301">
        <v>5</v>
      </c>
      <c r="M46" s="301">
        <v>5</v>
      </c>
      <c r="N46" s="301">
        <v>10</v>
      </c>
      <c r="O46" s="301">
        <v>9</v>
      </c>
      <c r="P46" s="301">
        <v>5</v>
      </c>
      <c r="Q46" s="301">
        <v>7</v>
      </c>
      <c r="R46" s="301">
        <v>3</v>
      </c>
      <c r="S46" s="301">
        <v>3</v>
      </c>
      <c r="T46" s="301">
        <v>0</v>
      </c>
      <c r="U46" s="301">
        <v>81</v>
      </c>
      <c r="V46" s="304">
        <v>78</v>
      </c>
      <c r="W46" s="304"/>
    </row>
    <row r="47" spans="1:23" x14ac:dyDescent="0.4">
      <c r="A47" s="299">
        <v>43</v>
      </c>
      <c r="B47" s="300" t="s">
        <v>2492</v>
      </c>
      <c r="C47" s="301">
        <v>0</v>
      </c>
      <c r="D47" s="301">
        <v>0</v>
      </c>
      <c r="E47" s="301">
        <v>3</v>
      </c>
      <c r="F47" s="301">
        <v>4</v>
      </c>
      <c r="G47" s="301">
        <v>0</v>
      </c>
      <c r="H47" s="301">
        <v>0</v>
      </c>
      <c r="I47" s="301">
        <v>0</v>
      </c>
      <c r="J47" s="301">
        <v>0</v>
      </c>
      <c r="K47" s="301">
        <v>0</v>
      </c>
      <c r="L47" s="301">
        <v>0</v>
      </c>
      <c r="M47" s="301">
        <v>4</v>
      </c>
      <c r="N47" s="301">
        <v>0</v>
      </c>
      <c r="O47" s="301">
        <v>8</v>
      </c>
      <c r="P47" s="301">
        <v>3</v>
      </c>
      <c r="Q47" s="301">
        <v>0</v>
      </c>
      <c r="R47" s="301">
        <v>0</v>
      </c>
      <c r="S47" s="301">
        <v>0</v>
      </c>
      <c r="T47" s="301">
        <v>0</v>
      </c>
      <c r="U47" s="301">
        <v>30</v>
      </c>
      <c r="V47" s="304">
        <v>30</v>
      </c>
      <c r="W47" s="304"/>
    </row>
    <row r="48" spans="1:23" x14ac:dyDescent="0.4">
      <c r="A48" s="299">
        <v>44</v>
      </c>
      <c r="B48" s="300" t="s">
        <v>2493</v>
      </c>
      <c r="C48" s="301">
        <v>0</v>
      </c>
      <c r="D48" s="301">
        <v>0</v>
      </c>
      <c r="E48" s="301">
        <v>4</v>
      </c>
      <c r="F48" s="301">
        <v>4</v>
      </c>
      <c r="G48" s="301">
        <v>0</v>
      </c>
      <c r="H48" s="301">
        <v>0</v>
      </c>
      <c r="I48" s="301">
        <v>0</v>
      </c>
      <c r="J48" s="301">
        <v>0</v>
      </c>
      <c r="K48" s="301">
        <v>0</v>
      </c>
      <c r="L48" s="301">
        <v>4</v>
      </c>
      <c r="M48" s="301">
        <v>0</v>
      </c>
      <c r="N48" s="301">
        <v>3</v>
      </c>
      <c r="O48" s="301">
        <v>0</v>
      </c>
      <c r="P48" s="301">
        <v>0</v>
      </c>
      <c r="Q48" s="301">
        <v>0</v>
      </c>
      <c r="R48" s="301">
        <v>0</v>
      </c>
      <c r="S48" s="301">
        <v>0</v>
      </c>
      <c r="T48" s="301">
        <v>0</v>
      </c>
      <c r="U48" s="301">
        <v>20</v>
      </c>
      <c r="V48" s="304">
        <v>15</v>
      </c>
      <c r="W48" s="304"/>
    </row>
    <row r="49" spans="1:23" x14ac:dyDescent="0.4">
      <c r="A49" s="299">
        <v>45</v>
      </c>
      <c r="B49" s="300" t="s">
        <v>1400</v>
      </c>
      <c r="C49" s="301">
        <v>114</v>
      </c>
      <c r="D49" s="301">
        <v>131</v>
      </c>
      <c r="E49" s="301">
        <v>138</v>
      </c>
      <c r="F49" s="301">
        <v>111</v>
      </c>
      <c r="G49" s="301">
        <v>84</v>
      </c>
      <c r="H49" s="301">
        <v>99</v>
      </c>
      <c r="I49" s="301">
        <v>114</v>
      </c>
      <c r="J49" s="301">
        <v>108</v>
      </c>
      <c r="K49" s="301">
        <v>149</v>
      </c>
      <c r="L49" s="301">
        <v>167</v>
      </c>
      <c r="M49" s="301">
        <v>190</v>
      </c>
      <c r="N49" s="301">
        <v>200</v>
      </c>
      <c r="O49" s="301">
        <v>217</v>
      </c>
      <c r="P49" s="301">
        <v>232</v>
      </c>
      <c r="Q49" s="301">
        <v>191</v>
      </c>
      <c r="R49" s="301">
        <v>108</v>
      </c>
      <c r="S49" s="301">
        <v>81</v>
      </c>
      <c r="T49" s="301">
        <v>112</v>
      </c>
      <c r="U49" s="301">
        <v>2548</v>
      </c>
      <c r="V49" s="304">
        <v>2380</v>
      </c>
      <c r="W49" s="304"/>
    </row>
    <row r="50" spans="1:23" x14ac:dyDescent="0.4">
      <c r="A50" s="299">
        <v>46</v>
      </c>
      <c r="B50" s="300" t="s">
        <v>2494</v>
      </c>
      <c r="C50" s="301">
        <v>5</v>
      </c>
      <c r="D50" s="301">
        <v>0</v>
      </c>
      <c r="E50" s="301">
        <v>0</v>
      </c>
      <c r="F50" s="301">
        <v>0</v>
      </c>
      <c r="G50" s="301">
        <v>0</v>
      </c>
      <c r="H50" s="301">
        <v>0</v>
      </c>
      <c r="I50" s="301">
        <v>0</v>
      </c>
      <c r="J50" s="301">
        <v>6</v>
      </c>
      <c r="K50" s="301">
        <v>0</v>
      </c>
      <c r="L50" s="301">
        <v>0</v>
      </c>
      <c r="M50" s="301">
        <v>0</v>
      </c>
      <c r="N50" s="301">
        <v>3</v>
      </c>
      <c r="O50" s="301">
        <v>3</v>
      </c>
      <c r="P50" s="301">
        <v>0</v>
      </c>
      <c r="Q50" s="301">
        <v>3</v>
      </c>
      <c r="R50" s="301">
        <v>0</v>
      </c>
      <c r="S50" s="301">
        <v>0</v>
      </c>
      <c r="T50" s="301">
        <v>0</v>
      </c>
      <c r="U50" s="301">
        <v>29</v>
      </c>
      <c r="V50" s="304">
        <v>19</v>
      </c>
      <c r="W50" s="304"/>
    </row>
    <row r="51" spans="1:23" x14ac:dyDescent="0.4">
      <c r="A51" s="299">
        <v>47</v>
      </c>
      <c r="B51" s="300" t="s">
        <v>2495</v>
      </c>
      <c r="C51" s="301">
        <v>6</v>
      </c>
      <c r="D51" s="301">
        <v>3</v>
      </c>
      <c r="E51" s="301">
        <v>4</v>
      </c>
      <c r="F51" s="301">
        <v>7</v>
      </c>
      <c r="G51" s="301">
        <v>4</v>
      </c>
      <c r="H51" s="301">
        <v>5</v>
      </c>
      <c r="I51" s="301">
        <v>4</v>
      </c>
      <c r="J51" s="301">
        <v>4</v>
      </c>
      <c r="K51" s="301">
        <v>0</v>
      </c>
      <c r="L51" s="301">
        <v>6</v>
      </c>
      <c r="M51" s="301">
        <v>5</v>
      </c>
      <c r="N51" s="301">
        <v>8</v>
      </c>
      <c r="O51" s="301">
        <v>7</v>
      </c>
      <c r="P51" s="301">
        <v>8</v>
      </c>
      <c r="Q51" s="301">
        <v>8</v>
      </c>
      <c r="R51" s="301">
        <v>0</v>
      </c>
      <c r="S51" s="301">
        <v>0</v>
      </c>
      <c r="T51" s="301">
        <v>0</v>
      </c>
      <c r="U51" s="301">
        <v>65</v>
      </c>
      <c r="V51" s="304">
        <v>57</v>
      </c>
      <c r="W51" s="304"/>
    </row>
    <row r="52" spans="1:23" x14ac:dyDescent="0.4">
      <c r="A52" s="299">
        <v>48</v>
      </c>
      <c r="B52" s="300" t="s">
        <v>1501</v>
      </c>
      <c r="C52" s="301">
        <v>68</v>
      </c>
      <c r="D52" s="301">
        <v>74</v>
      </c>
      <c r="E52" s="301">
        <v>74</v>
      </c>
      <c r="F52" s="301">
        <v>70</v>
      </c>
      <c r="G52" s="301">
        <v>71</v>
      </c>
      <c r="H52" s="301">
        <v>87</v>
      </c>
      <c r="I52" s="301">
        <v>78</v>
      </c>
      <c r="J52" s="301">
        <v>78</v>
      </c>
      <c r="K52" s="301">
        <v>88</v>
      </c>
      <c r="L52" s="301">
        <v>108</v>
      </c>
      <c r="M52" s="301">
        <v>101</v>
      </c>
      <c r="N52" s="301">
        <v>150</v>
      </c>
      <c r="O52" s="301">
        <v>157</v>
      </c>
      <c r="P52" s="301">
        <v>147</v>
      </c>
      <c r="Q52" s="301">
        <v>97</v>
      </c>
      <c r="R52" s="301">
        <v>76</v>
      </c>
      <c r="S52" s="301">
        <v>39</v>
      </c>
      <c r="T52" s="301">
        <v>41</v>
      </c>
      <c r="U52" s="301">
        <v>1596</v>
      </c>
      <c r="V52" s="304">
        <v>1466</v>
      </c>
      <c r="W52" s="304"/>
    </row>
    <row r="53" spans="1:23" x14ac:dyDescent="0.4">
      <c r="A53" s="299">
        <v>49</v>
      </c>
      <c r="B53" s="300" t="s">
        <v>2496</v>
      </c>
      <c r="C53" s="301">
        <v>0</v>
      </c>
      <c r="D53" s="301">
        <v>0</v>
      </c>
      <c r="E53" s="301">
        <v>0</v>
      </c>
      <c r="F53" s="301">
        <v>0</v>
      </c>
      <c r="G53" s="301">
        <v>0</v>
      </c>
      <c r="H53" s="301">
        <v>0</v>
      </c>
      <c r="I53" s="301">
        <v>0</v>
      </c>
      <c r="J53" s="301">
        <v>0</v>
      </c>
      <c r="K53" s="301">
        <v>0</v>
      </c>
      <c r="L53" s="301">
        <v>0</v>
      </c>
      <c r="M53" s="301">
        <v>4</v>
      </c>
      <c r="N53" s="301">
        <v>0</v>
      </c>
      <c r="O53" s="301">
        <v>0</v>
      </c>
      <c r="P53" s="301">
        <v>3</v>
      </c>
      <c r="Q53" s="301">
        <v>0</v>
      </c>
      <c r="R53" s="301">
        <v>0</v>
      </c>
      <c r="S53" s="301">
        <v>0</v>
      </c>
      <c r="T53" s="301">
        <v>0</v>
      </c>
      <c r="U53" s="301">
        <v>13</v>
      </c>
      <c r="V53" s="304">
        <v>13</v>
      </c>
      <c r="W53" s="304"/>
    </row>
    <row r="54" spans="1:23" x14ac:dyDescent="0.4">
      <c r="A54" s="299">
        <v>50</v>
      </c>
      <c r="B54" s="300" t="s">
        <v>2497</v>
      </c>
      <c r="C54" s="301">
        <v>0</v>
      </c>
      <c r="D54" s="301">
        <v>4</v>
      </c>
      <c r="E54" s="301">
        <v>0</v>
      </c>
      <c r="F54" s="301">
        <v>0</v>
      </c>
      <c r="G54" s="301">
        <v>0</v>
      </c>
      <c r="H54" s="301">
        <v>4</v>
      </c>
      <c r="I54" s="301">
        <v>0</v>
      </c>
      <c r="J54" s="301">
        <v>0</v>
      </c>
      <c r="K54" s="301">
        <v>0</v>
      </c>
      <c r="L54" s="301">
        <v>3</v>
      </c>
      <c r="M54" s="301">
        <v>0</v>
      </c>
      <c r="N54" s="301">
        <v>5</v>
      </c>
      <c r="O54" s="301">
        <v>5</v>
      </c>
      <c r="P54" s="301">
        <v>7</v>
      </c>
      <c r="Q54" s="301">
        <v>5</v>
      </c>
      <c r="R54" s="301">
        <v>0</v>
      </c>
      <c r="S54" s="301">
        <v>0</v>
      </c>
      <c r="T54" s="301">
        <v>0</v>
      </c>
      <c r="U54" s="301">
        <v>30</v>
      </c>
      <c r="V54" s="304">
        <v>27</v>
      </c>
      <c r="W54" s="304"/>
    </row>
    <row r="55" spans="1:23" x14ac:dyDescent="0.4">
      <c r="A55" s="299">
        <v>51</v>
      </c>
      <c r="B55" s="300" t="s">
        <v>1502</v>
      </c>
      <c r="C55" s="301">
        <v>10</v>
      </c>
      <c r="D55" s="301">
        <v>0</v>
      </c>
      <c r="E55" s="301">
        <v>22</v>
      </c>
      <c r="F55" s="301">
        <v>11</v>
      </c>
      <c r="G55" s="301">
        <v>6</v>
      </c>
      <c r="H55" s="301">
        <v>10</v>
      </c>
      <c r="I55" s="301">
        <v>9</v>
      </c>
      <c r="J55" s="301">
        <v>17</v>
      </c>
      <c r="K55" s="301">
        <v>20</v>
      </c>
      <c r="L55" s="301">
        <v>17</v>
      </c>
      <c r="M55" s="301">
        <v>16</v>
      </c>
      <c r="N55" s="301">
        <v>44</v>
      </c>
      <c r="O55" s="301">
        <v>32</v>
      </c>
      <c r="P55" s="301">
        <v>22</v>
      </c>
      <c r="Q55" s="301">
        <v>9</v>
      </c>
      <c r="R55" s="301">
        <v>12</v>
      </c>
      <c r="S55" s="301">
        <v>8</v>
      </c>
      <c r="T55" s="301">
        <v>9</v>
      </c>
      <c r="U55" s="301">
        <v>277</v>
      </c>
      <c r="V55" s="304">
        <v>269</v>
      </c>
      <c r="W55" s="304"/>
    </row>
    <row r="56" spans="1:23" x14ac:dyDescent="0.4">
      <c r="A56" s="299">
        <v>52</v>
      </c>
      <c r="B56" s="300" t="s">
        <v>1401</v>
      </c>
      <c r="C56" s="301">
        <v>363</v>
      </c>
      <c r="D56" s="301">
        <v>409</v>
      </c>
      <c r="E56" s="301">
        <v>436</v>
      </c>
      <c r="F56" s="301">
        <v>465</v>
      </c>
      <c r="G56" s="301">
        <v>444</v>
      </c>
      <c r="H56" s="301">
        <v>515</v>
      </c>
      <c r="I56" s="301">
        <v>453</v>
      </c>
      <c r="J56" s="301">
        <v>465</v>
      </c>
      <c r="K56" s="301">
        <v>512</v>
      </c>
      <c r="L56" s="301">
        <v>593</v>
      </c>
      <c r="M56" s="301">
        <v>595</v>
      </c>
      <c r="N56" s="301">
        <v>568</v>
      </c>
      <c r="O56" s="301">
        <v>580</v>
      </c>
      <c r="P56" s="301">
        <v>550</v>
      </c>
      <c r="Q56" s="301">
        <v>457</v>
      </c>
      <c r="R56" s="301">
        <v>346</v>
      </c>
      <c r="S56" s="301">
        <v>261</v>
      </c>
      <c r="T56" s="301">
        <v>286</v>
      </c>
      <c r="U56" s="301">
        <v>8301</v>
      </c>
      <c r="V56" s="304">
        <v>7261</v>
      </c>
      <c r="W56" s="304"/>
    </row>
    <row r="57" spans="1:23" x14ac:dyDescent="0.4">
      <c r="A57" s="299">
        <v>53</v>
      </c>
      <c r="B57" s="300" t="s">
        <v>2498</v>
      </c>
      <c r="C57" s="301">
        <v>3</v>
      </c>
      <c r="D57" s="301">
        <v>4</v>
      </c>
      <c r="E57" s="301">
        <v>5</v>
      </c>
      <c r="F57" s="301">
        <v>4</v>
      </c>
      <c r="G57" s="301">
        <v>3</v>
      </c>
      <c r="H57" s="301">
        <v>0</v>
      </c>
      <c r="I57" s="301">
        <v>3</v>
      </c>
      <c r="J57" s="301">
        <v>3</v>
      </c>
      <c r="K57" s="301">
        <v>4</v>
      </c>
      <c r="L57" s="301">
        <v>6</v>
      </c>
      <c r="M57" s="301">
        <v>9</v>
      </c>
      <c r="N57" s="301">
        <v>18</v>
      </c>
      <c r="O57" s="301">
        <v>5</v>
      </c>
      <c r="P57" s="301">
        <v>8</v>
      </c>
      <c r="Q57" s="301">
        <v>7</v>
      </c>
      <c r="R57" s="301">
        <v>3</v>
      </c>
      <c r="S57" s="301">
        <v>0</v>
      </c>
      <c r="T57" s="301">
        <v>0</v>
      </c>
      <c r="U57" s="301">
        <v>82</v>
      </c>
      <c r="V57" s="304">
        <v>85</v>
      </c>
      <c r="W57" s="304"/>
    </row>
    <row r="58" spans="1:23" x14ac:dyDescent="0.4">
      <c r="A58" s="299">
        <v>54</v>
      </c>
      <c r="B58" s="300" t="s">
        <v>2499</v>
      </c>
      <c r="C58" s="301">
        <v>0</v>
      </c>
      <c r="D58" s="301">
        <v>0</v>
      </c>
      <c r="E58" s="301">
        <v>0</v>
      </c>
      <c r="F58" s="301">
        <v>0</v>
      </c>
      <c r="G58" s="301">
        <v>0</v>
      </c>
      <c r="H58" s="301">
        <v>0</v>
      </c>
      <c r="I58" s="301">
        <v>0</v>
      </c>
      <c r="J58" s="301">
        <v>0</v>
      </c>
      <c r="K58" s="301">
        <v>0</v>
      </c>
      <c r="L58" s="301">
        <v>0</v>
      </c>
      <c r="M58" s="301">
        <v>0</v>
      </c>
      <c r="N58" s="301">
        <v>0</v>
      </c>
      <c r="O58" s="301">
        <v>0</v>
      </c>
      <c r="P58" s="301">
        <v>0</v>
      </c>
      <c r="Q58" s="301">
        <v>0</v>
      </c>
      <c r="R58" s="301">
        <v>0</v>
      </c>
      <c r="S58" s="301">
        <v>0</v>
      </c>
      <c r="T58" s="301">
        <v>0</v>
      </c>
      <c r="U58" s="301">
        <v>0</v>
      </c>
      <c r="V58" s="304">
        <v>0</v>
      </c>
      <c r="W58" s="304"/>
    </row>
    <row r="59" spans="1:23" x14ac:dyDescent="0.4">
      <c r="A59" s="299">
        <v>55</v>
      </c>
      <c r="B59" s="300" t="s">
        <v>1503</v>
      </c>
      <c r="C59" s="301">
        <v>6</v>
      </c>
      <c r="D59" s="301">
        <v>18</v>
      </c>
      <c r="E59" s="301">
        <v>22</v>
      </c>
      <c r="F59" s="301">
        <v>19</v>
      </c>
      <c r="G59" s="301">
        <v>7</v>
      </c>
      <c r="H59" s="301">
        <v>13</v>
      </c>
      <c r="I59" s="301">
        <v>4</v>
      </c>
      <c r="J59" s="301">
        <v>10</v>
      </c>
      <c r="K59" s="301">
        <v>16</v>
      </c>
      <c r="L59" s="301">
        <v>23</v>
      </c>
      <c r="M59" s="301">
        <v>21</v>
      </c>
      <c r="N59" s="301">
        <v>15</v>
      </c>
      <c r="O59" s="301">
        <v>13</v>
      </c>
      <c r="P59" s="301">
        <v>12</v>
      </c>
      <c r="Q59" s="301">
        <v>12</v>
      </c>
      <c r="R59" s="301">
        <v>3</v>
      </c>
      <c r="S59" s="301">
        <v>5</v>
      </c>
      <c r="T59" s="301">
        <v>4</v>
      </c>
      <c r="U59" s="301">
        <v>216</v>
      </c>
      <c r="V59" s="304">
        <v>217</v>
      </c>
      <c r="W59" s="304"/>
    </row>
    <row r="60" spans="1:23" x14ac:dyDescent="0.4">
      <c r="A60" s="299">
        <v>56</v>
      </c>
      <c r="B60" s="300" t="s">
        <v>2500</v>
      </c>
      <c r="C60" s="301">
        <v>0</v>
      </c>
      <c r="D60" s="301">
        <v>0</v>
      </c>
      <c r="E60" s="301">
        <v>5</v>
      </c>
      <c r="F60" s="301">
        <v>6</v>
      </c>
      <c r="G60" s="301">
        <v>0</v>
      </c>
      <c r="H60" s="301">
        <v>3</v>
      </c>
      <c r="I60" s="301">
        <v>4</v>
      </c>
      <c r="J60" s="301">
        <v>3</v>
      </c>
      <c r="K60" s="301">
        <v>5</v>
      </c>
      <c r="L60" s="301">
        <v>8</v>
      </c>
      <c r="M60" s="301">
        <v>11</v>
      </c>
      <c r="N60" s="301">
        <v>4</v>
      </c>
      <c r="O60" s="301">
        <v>8</v>
      </c>
      <c r="P60" s="301">
        <v>0</v>
      </c>
      <c r="Q60" s="301">
        <v>0</v>
      </c>
      <c r="R60" s="301">
        <v>8</v>
      </c>
      <c r="S60" s="301">
        <v>4</v>
      </c>
      <c r="T60" s="301">
        <v>0</v>
      </c>
      <c r="U60" s="301">
        <v>73</v>
      </c>
      <c r="V60" s="304">
        <v>68</v>
      </c>
      <c r="W60" s="304"/>
    </row>
    <row r="61" spans="1:23" x14ac:dyDescent="0.4">
      <c r="A61" s="299">
        <v>57</v>
      </c>
      <c r="B61" s="300" t="s">
        <v>2501</v>
      </c>
      <c r="C61" s="301">
        <v>0</v>
      </c>
      <c r="D61" s="301">
        <v>0</v>
      </c>
      <c r="E61" s="301">
        <v>0</v>
      </c>
      <c r="F61" s="301">
        <v>0</v>
      </c>
      <c r="G61" s="301">
        <v>0</v>
      </c>
      <c r="H61" s="301">
        <v>3</v>
      </c>
      <c r="I61" s="301">
        <v>0</v>
      </c>
      <c r="J61" s="301">
        <v>0</v>
      </c>
      <c r="K61" s="301">
        <v>0</v>
      </c>
      <c r="L61" s="301">
        <v>3</v>
      </c>
      <c r="M61" s="301">
        <v>0</v>
      </c>
      <c r="N61" s="301">
        <v>4</v>
      </c>
      <c r="O61" s="301">
        <v>0</v>
      </c>
      <c r="P61" s="301">
        <v>0</v>
      </c>
      <c r="Q61" s="301">
        <v>8</v>
      </c>
      <c r="R61" s="301">
        <v>0</v>
      </c>
      <c r="S61" s="301">
        <v>0</v>
      </c>
      <c r="T61" s="301">
        <v>0</v>
      </c>
      <c r="U61" s="301">
        <v>21</v>
      </c>
      <c r="V61" s="304">
        <v>23</v>
      </c>
      <c r="W61" s="304"/>
    </row>
    <row r="62" spans="1:23" x14ac:dyDescent="0.4">
      <c r="A62" s="299">
        <v>58</v>
      </c>
      <c r="B62" s="300" t="s">
        <v>2502</v>
      </c>
      <c r="C62" s="301">
        <v>0</v>
      </c>
      <c r="D62" s="301">
        <v>0</v>
      </c>
      <c r="E62" s="301">
        <v>0</v>
      </c>
      <c r="F62" s="301">
        <v>0</v>
      </c>
      <c r="G62" s="301">
        <v>0</v>
      </c>
      <c r="H62" s="301">
        <v>0</v>
      </c>
      <c r="I62" s="301">
        <v>0</v>
      </c>
      <c r="J62" s="301">
        <v>0</v>
      </c>
      <c r="K62" s="301">
        <v>0</v>
      </c>
      <c r="L62" s="301">
        <v>0</v>
      </c>
      <c r="M62" s="301">
        <v>0</v>
      </c>
      <c r="N62" s="301">
        <v>0</v>
      </c>
      <c r="O62" s="301">
        <v>0</v>
      </c>
      <c r="P62" s="301">
        <v>0</v>
      </c>
      <c r="Q62" s="301">
        <v>0</v>
      </c>
      <c r="R62" s="301">
        <v>0</v>
      </c>
      <c r="S62" s="301">
        <v>0</v>
      </c>
      <c r="T62" s="301">
        <v>0</v>
      </c>
      <c r="U62" s="301">
        <v>3</v>
      </c>
      <c r="V62" s="304">
        <v>3</v>
      </c>
      <c r="W62" s="304"/>
    </row>
    <row r="63" spans="1:23" x14ac:dyDescent="0.4">
      <c r="A63" s="299">
        <v>59</v>
      </c>
      <c r="B63" s="300" t="s">
        <v>2503</v>
      </c>
      <c r="C63" s="301">
        <v>0</v>
      </c>
      <c r="D63" s="301">
        <v>0</v>
      </c>
      <c r="E63" s="301">
        <v>0</v>
      </c>
      <c r="F63" s="301">
        <v>0</v>
      </c>
      <c r="G63" s="301">
        <v>0</v>
      </c>
      <c r="H63" s="301">
        <v>0</v>
      </c>
      <c r="I63" s="301">
        <v>0</v>
      </c>
      <c r="J63" s="301">
        <v>0</v>
      </c>
      <c r="K63" s="301">
        <v>0</v>
      </c>
      <c r="L63" s="301">
        <v>0</v>
      </c>
      <c r="M63" s="301">
        <v>4</v>
      </c>
      <c r="N63" s="301">
        <v>0</v>
      </c>
      <c r="O63" s="301">
        <v>3</v>
      </c>
      <c r="P63" s="301">
        <v>0</v>
      </c>
      <c r="Q63" s="301">
        <v>0</v>
      </c>
      <c r="R63" s="301">
        <v>0</v>
      </c>
      <c r="S63" s="301">
        <v>0</v>
      </c>
      <c r="T63" s="301">
        <v>0</v>
      </c>
      <c r="U63" s="301">
        <v>13</v>
      </c>
      <c r="V63" s="304">
        <v>12</v>
      </c>
      <c r="W63" s="304"/>
    </row>
    <row r="64" spans="1:23" x14ac:dyDescent="0.4">
      <c r="A64" s="299">
        <v>60</v>
      </c>
      <c r="B64" s="300" t="s">
        <v>2504</v>
      </c>
      <c r="C64" s="301">
        <v>0</v>
      </c>
      <c r="D64" s="301">
        <v>0</v>
      </c>
      <c r="E64" s="301">
        <v>0</v>
      </c>
      <c r="F64" s="301">
        <v>6</v>
      </c>
      <c r="G64" s="301">
        <v>0</v>
      </c>
      <c r="H64" s="301">
        <v>0</v>
      </c>
      <c r="I64" s="301">
        <v>0</v>
      </c>
      <c r="J64" s="301">
        <v>0</v>
      </c>
      <c r="K64" s="301">
        <v>0</v>
      </c>
      <c r="L64" s="301">
        <v>3</v>
      </c>
      <c r="M64" s="301">
        <v>0</v>
      </c>
      <c r="N64" s="301">
        <v>0</v>
      </c>
      <c r="O64" s="301">
        <v>4</v>
      </c>
      <c r="P64" s="301">
        <v>5</v>
      </c>
      <c r="Q64" s="301">
        <v>0</v>
      </c>
      <c r="R64" s="301">
        <v>0</v>
      </c>
      <c r="S64" s="301">
        <v>0</v>
      </c>
      <c r="T64" s="301">
        <v>0</v>
      </c>
      <c r="U64" s="301">
        <v>25</v>
      </c>
      <c r="V64" s="304">
        <v>22</v>
      </c>
      <c r="W64" s="304"/>
    </row>
    <row r="65" spans="1:23" x14ac:dyDescent="0.4">
      <c r="A65" s="299">
        <v>61</v>
      </c>
      <c r="B65" s="300" t="s">
        <v>1063</v>
      </c>
      <c r="C65" s="301">
        <v>218</v>
      </c>
      <c r="D65" s="301">
        <v>174</v>
      </c>
      <c r="E65" s="301">
        <v>161</v>
      </c>
      <c r="F65" s="301">
        <v>145</v>
      </c>
      <c r="G65" s="301">
        <v>195</v>
      </c>
      <c r="H65" s="301">
        <v>282</v>
      </c>
      <c r="I65" s="301">
        <v>348</v>
      </c>
      <c r="J65" s="301">
        <v>218</v>
      </c>
      <c r="K65" s="301">
        <v>230</v>
      </c>
      <c r="L65" s="301">
        <v>167</v>
      </c>
      <c r="M65" s="301">
        <v>161</v>
      </c>
      <c r="N65" s="301">
        <v>153</v>
      </c>
      <c r="O65" s="301">
        <v>146</v>
      </c>
      <c r="P65" s="301">
        <v>137</v>
      </c>
      <c r="Q65" s="301">
        <v>96</v>
      </c>
      <c r="R65" s="301">
        <v>81</v>
      </c>
      <c r="S65" s="301">
        <v>73</v>
      </c>
      <c r="T65" s="301">
        <v>121</v>
      </c>
      <c r="U65" s="301">
        <v>3102</v>
      </c>
      <c r="V65" s="304">
        <v>2971</v>
      </c>
      <c r="W65" s="304"/>
    </row>
    <row r="66" spans="1:23" x14ac:dyDescent="0.4">
      <c r="A66" s="299">
        <v>62</v>
      </c>
      <c r="B66" s="300" t="s">
        <v>1402</v>
      </c>
      <c r="C66" s="301">
        <v>26</v>
      </c>
      <c r="D66" s="301">
        <v>32</v>
      </c>
      <c r="E66" s="301">
        <v>29</v>
      </c>
      <c r="F66" s="301">
        <v>44</v>
      </c>
      <c r="G66" s="301">
        <v>20</v>
      </c>
      <c r="H66" s="301">
        <v>41</v>
      </c>
      <c r="I66" s="301">
        <v>31</v>
      </c>
      <c r="J66" s="301">
        <v>28</v>
      </c>
      <c r="K66" s="301">
        <v>24</v>
      </c>
      <c r="L66" s="301">
        <v>26</v>
      </c>
      <c r="M66" s="301">
        <v>61</v>
      </c>
      <c r="N66" s="301">
        <v>41</v>
      </c>
      <c r="O66" s="301">
        <v>28</v>
      </c>
      <c r="P66" s="301">
        <v>32</v>
      </c>
      <c r="Q66" s="301">
        <v>20</v>
      </c>
      <c r="R66" s="301">
        <v>11</v>
      </c>
      <c r="S66" s="301">
        <v>5</v>
      </c>
      <c r="T66" s="301">
        <v>4</v>
      </c>
      <c r="U66" s="301">
        <v>491</v>
      </c>
      <c r="V66" s="304">
        <v>442</v>
      </c>
      <c r="W66" s="304"/>
    </row>
    <row r="67" spans="1:23" x14ac:dyDescent="0.4">
      <c r="A67" s="299">
        <v>63</v>
      </c>
      <c r="B67" s="300" t="s">
        <v>2505</v>
      </c>
      <c r="C67" s="301">
        <v>0</v>
      </c>
      <c r="D67" s="301">
        <v>3</v>
      </c>
      <c r="E67" s="301">
        <v>0</v>
      </c>
      <c r="F67" s="301">
        <v>0</v>
      </c>
      <c r="G67" s="301">
        <v>3</v>
      </c>
      <c r="H67" s="301">
        <v>0</v>
      </c>
      <c r="I67" s="301">
        <v>0</v>
      </c>
      <c r="J67" s="301">
        <v>0</v>
      </c>
      <c r="K67" s="301">
        <v>5</v>
      </c>
      <c r="L67" s="301">
        <v>3</v>
      </c>
      <c r="M67" s="301">
        <v>3</v>
      </c>
      <c r="N67" s="301">
        <v>0</v>
      </c>
      <c r="O67" s="301">
        <v>3</v>
      </c>
      <c r="P67" s="301">
        <v>5</v>
      </c>
      <c r="Q67" s="301">
        <v>5</v>
      </c>
      <c r="R67" s="301">
        <v>0</v>
      </c>
      <c r="S67" s="301">
        <v>0</v>
      </c>
      <c r="T67" s="301">
        <v>0</v>
      </c>
      <c r="U67" s="301">
        <v>35</v>
      </c>
      <c r="V67" s="304">
        <v>31</v>
      </c>
      <c r="W67" s="304"/>
    </row>
    <row r="68" spans="1:23" x14ac:dyDescent="0.4">
      <c r="A68" s="299">
        <v>64</v>
      </c>
      <c r="B68" s="300" t="s">
        <v>2506</v>
      </c>
      <c r="C68" s="301">
        <v>4</v>
      </c>
      <c r="D68" s="301">
        <v>17</v>
      </c>
      <c r="E68" s="301">
        <v>5</v>
      </c>
      <c r="F68" s="301">
        <v>7</v>
      </c>
      <c r="G68" s="301">
        <v>10</v>
      </c>
      <c r="H68" s="301">
        <v>3</v>
      </c>
      <c r="I68" s="301">
        <v>9</v>
      </c>
      <c r="J68" s="301">
        <v>12</v>
      </c>
      <c r="K68" s="301">
        <v>4</v>
      </c>
      <c r="L68" s="301">
        <v>11</v>
      </c>
      <c r="M68" s="301">
        <v>22</v>
      </c>
      <c r="N68" s="301">
        <v>17</v>
      </c>
      <c r="O68" s="301">
        <v>25</v>
      </c>
      <c r="P68" s="301">
        <v>19</v>
      </c>
      <c r="Q68" s="301">
        <v>22</v>
      </c>
      <c r="R68" s="301">
        <v>16</v>
      </c>
      <c r="S68" s="301">
        <v>5</v>
      </c>
      <c r="T68" s="301">
        <v>8</v>
      </c>
      <c r="U68" s="301">
        <v>215</v>
      </c>
      <c r="V68" s="304">
        <v>219</v>
      </c>
      <c r="W68" s="304"/>
    </row>
    <row r="69" spans="1:23" x14ac:dyDescent="0.4">
      <c r="A69" s="299">
        <v>65</v>
      </c>
      <c r="B69" s="300" t="s">
        <v>1504</v>
      </c>
      <c r="C69" s="301">
        <v>459</v>
      </c>
      <c r="D69" s="301">
        <v>414</v>
      </c>
      <c r="E69" s="301">
        <v>363</v>
      </c>
      <c r="F69" s="301">
        <v>399</v>
      </c>
      <c r="G69" s="301">
        <v>656</v>
      </c>
      <c r="H69" s="301">
        <v>928</v>
      </c>
      <c r="I69" s="301">
        <v>958</v>
      </c>
      <c r="J69" s="301">
        <v>727</v>
      </c>
      <c r="K69" s="301">
        <v>613</v>
      </c>
      <c r="L69" s="301">
        <v>570</v>
      </c>
      <c r="M69" s="301">
        <v>520</v>
      </c>
      <c r="N69" s="301">
        <v>439</v>
      </c>
      <c r="O69" s="301">
        <v>453</v>
      </c>
      <c r="P69" s="301">
        <v>438</v>
      </c>
      <c r="Q69" s="301">
        <v>398</v>
      </c>
      <c r="R69" s="301">
        <v>291</v>
      </c>
      <c r="S69" s="301">
        <v>192</v>
      </c>
      <c r="T69" s="301">
        <v>238</v>
      </c>
      <c r="U69" s="301">
        <v>9052</v>
      </c>
      <c r="V69" s="304">
        <v>8814</v>
      </c>
      <c r="W69" s="304"/>
    </row>
    <row r="70" spans="1:23" x14ac:dyDescent="0.4">
      <c r="A70" s="299">
        <v>66</v>
      </c>
      <c r="B70" s="300" t="s">
        <v>2507</v>
      </c>
      <c r="C70" s="301">
        <v>4</v>
      </c>
      <c r="D70" s="301">
        <v>4</v>
      </c>
      <c r="E70" s="301">
        <v>4</v>
      </c>
      <c r="F70" s="301">
        <v>10</v>
      </c>
      <c r="G70" s="301">
        <v>0</v>
      </c>
      <c r="H70" s="301">
        <v>0</v>
      </c>
      <c r="I70" s="301">
        <v>4</v>
      </c>
      <c r="J70" s="301">
        <v>4</v>
      </c>
      <c r="K70" s="301">
        <v>5</v>
      </c>
      <c r="L70" s="301">
        <v>4</v>
      </c>
      <c r="M70" s="301">
        <v>10</v>
      </c>
      <c r="N70" s="301">
        <v>18</v>
      </c>
      <c r="O70" s="301">
        <v>6</v>
      </c>
      <c r="P70" s="301">
        <v>7</v>
      </c>
      <c r="Q70" s="301">
        <v>6</v>
      </c>
      <c r="R70" s="301">
        <v>4</v>
      </c>
      <c r="S70" s="301">
        <v>0</v>
      </c>
      <c r="T70" s="301">
        <v>0</v>
      </c>
      <c r="U70" s="301">
        <v>90</v>
      </c>
      <c r="V70" s="304">
        <v>86</v>
      </c>
      <c r="W70" s="304"/>
    </row>
    <row r="71" spans="1:23" x14ac:dyDescent="0.4">
      <c r="A71" s="299">
        <v>67</v>
      </c>
      <c r="B71" s="300" t="s">
        <v>2508</v>
      </c>
      <c r="C71" s="301">
        <v>556</v>
      </c>
      <c r="D71" s="301">
        <v>351</v>
      </c>
      <c r="E71" s="301">
        <v>230</v>
      </c>
      <c r="F71" s="301">
        <v>185</v>
      </c>
      <c r="G71" s="301">
        <v>340</v>
      </c>
      <c r="H71" s="301">
        <v>596</v>
      </c>
      <c r="I71" s="301">
        <v>556</v>
      </c>
      <c r="J71" s="301">
        <v>411</v>
      </c>
      <c r="K71" s="301">
        <v>279</v>
      </c>
      <c r="L71" s="301">
        <v>178</v>
      </c>
      <c r="M71" s="301">
        <v>142</v>
      </c>
      <c r="N71" s="301">
        <v>131</v>
      </c>
      <c r="O71" s="301">
        <v>106</v>
      </c>
      <c r="P71" s="301">
        <v>92</v>
      </c>
      <c r="Q71" s="301">
        <v>40</v>
      </c>
      <c r="R71" s="301">
        <v>36</v>
      </c>
      <c r="S71" s="301">
        <v>5</v>
      </c>
      <c r="T71" s="301">
        <v>5</v>
      </c>
      <c r="U71" s="301">
        <v>4246</v>
      </c>
      <c r="V71" s="304">
        <v>4191</v>
      </c>
      <c r="W71" s="304"/>
    </row>
    <row r="72" spans="1:23" x14ac:dyDescent="0.4">
      <c r="A72" s="299">
        <v>68</v>
      </c>
      <c r="B72" s="300" t="s">
        <v>2509</v>
      </c>
      <c r="C72" s="301">
        <v>0</v>
      </c>
      <c r="D72" s="301">
        <v>0</v>
      </c>
      <c r="E72" s="301">
        <v>0</v>
      </c>
      <c r="F72" s="301">
        <v>3</v>
      </c>
      <c r="G72" s="301">
        <v>5</v>
      </c>
      <c r="H72" s="301">
        <v>0</v>
      </c>
      <c r="I72" s="301">
        <v>0</v>
      </c>
      <c r="J72" s="301">
        <v>0</v>
      </c>
      <c r="K72" s="301">
        <v>3</v>
      </c>
      <c r="L72" s="301">
        <v>9</v>
      </c>
      <c r="M72" s="301">
        <v>0</v>
      </c>
      <c r="N72" s="301">
        <v>7</v>
      </c>
      <c r="O72" s="301">
        <v>3</v>
      </c>
      <c r="P72" s="301">
        <v>3</v>
      </c>
      <c r="Q72" s="301">
        <v>4</v>
      </c>
      <c r="R72" s="301">
        <v>0</v>
      </c>
      <c r="S72" s="301">
        <v>3</v>
      </c>
      <c r="T72" s="301">
        <v>3</v>
      </c>
      <c r="U72" s="301">
        <v>47</v>
      </c>
      <c r="V72" s="304">
        <v>47</v>
      </c>
      <c r="W72" s="304"/>
    </row>
    <row r="73" spans="1:23" x14ac:dyDescent="0.4">
      <c r="A73" s="299">
        <v>69</v>
      </c>
      <c r="B73" s="300" t="s">
        <v>2510</v>
      </c>
      <c r="C73" s="301">
        <v>0</v>
      </c>
      <c r="D73" s="301">
        <v>0</v>
      </c>
      <c r="E73" s="301">
        <v>0</v>
      </c>
      <c r="F73" s="301">
        <v>5</v>
      </c>
      <c r="G73" s="301">
        <v>0</v>
      </c>
      <c r="H73" s="301">
        <v>0</v>
      </c>
      <c r="I73" s="301">
        <v>4</v>
      </c>
      <c r="J73" s="301">
        <v>0</v>
      </c>
      <c r="K73" s="301">
        <v>0</v>
      </c>
      <c r="L73" s="301">
        <v>3</v>
      </c>
      <c r="M73" s="301">
        <v>3</v>
      </c>
      <c r="N73" s="301">
        <v>0</v>
      </c>
      <c r="O73" s="301">
        <v>0</v>
      </c>
      <c r="P73" s="301">
        <v>0</v>
      </c>
      <c r="Q73" s="301">
        <v>0</v>
      </c>
      <c r="R73" s="301">
        <v>0</v>
      </c>
      <c r="S73" s="301">
        <v>0</v>
      </c>
      <c r="T73" s="301">
        <v>0</v>
      </c>
      <c r="U73" s="301">
        <v>24</v>
      </c>
      <c r="V73" s="304">
        <v>19</v>
      </c>
      <c r="W73" s="304"/>
    </row>
    <row r="74" spans="1:23" x14ac:dyDescent="0.4">
      <c r="A74" s="299">
        <v>70</v>
      </c>
      <c r="B74" s="300" t="s">
        <v>1403</v>
      </c>
      <c r="C74" s="301">
        <v>14</v>
      </c>
      <c r="D74" s="301">
        <v>29</v>
      </c>
      <c r="E74" s="301">
        <v>44</v>
      </c>
      <c r="F74" s="301">
        <v>38</v>
      </c>
      <c r="G74" s="301">
        <v>20</v>
      </c>
      <c r="H74" s="301">
        <v>18</v>
      </c>
      <c r="I74" s="301">
        <v>10</v>
      </c>
      <c r="J74" s="301">
        <v>17</v>
      </c>
      <c r="K74" s="301">
        <v>36</v>
      </c>
      <c r="L74" s="301">
        <v>44</v>
      </c>
      <c r="M74" s="301">
        <v>35</v>
      </c>
      <c r="N74" s="301">
        <v>50</v>
      </c>
      <c r="O74" s="301">
        <v>35</v>
      </c>
      <c r="P74" s="301">
        <v>40</v>
      </c>
      <c r="Q74" s="301">
        <v>18</v>
      </c>
      <c r="R74" s="301">
        <v>16</v>
      </c>
      <c r="S74" s="301">
        <v>7</v>
      </c>
      <c r="T74" s="301">
        <v>15</v>
      </c>
      <c r="U74" s="301">
        <v>494</v>
      </c>
      <c r="V74" s="304">
        <v>481</v>
      </c>
      <c r="W74" s="304"/>
    </row>
    <row r="75" spans="1:23" x14ac:dyDescent="0.4">
      <c r="A75" s="299">
        <v>71</v>
      </c>
      <c r="B75" s="300" t="s">
        <v>1064</v>
      </c>
      <c r="C75" s="301">
        <v>22</v>
      </c>
      <c r="D75" s="301">
        <v>31</v>
      </c>
      <c r="E75" s="301">
        <v>32</v>
      </c>
      <c r="F75" s="301">
        <v>20</v>
      </c>
      <c r="G75" s="301">
        <v>12</v>
      </c>
      <c r="H75" s="301">
        <v>15</v>
      </c>
      <c r="I75" s="301">
        <v>16</v>
      </c>
      <c r="J75" s="301">
        <v>24</v>
      </c>
      <c r="K75" s="301">
        <v>19</v>
      </c>
      <c r="L75" s="301">
        <v>30</v>
      </c>
      <c r="M75" s="301">
        <v>33</v>
      </c>
      <c r="N75" s="301">
        <v>41</v>
      </c>
      <c r="O75" s="301">
        <v>26</v>
      </c>
      <c r="P75" s="301">
        <v>27</v>
      </c>
      <c r="Q75" s="301">
        <v>26</v>
      </c>
      <c r="R75" s="301">
        <v>12</v>
      </c>
      <c r="S75" s="301">
        <v>13</v>
      </c>
      <c r="T75" s="301">
        <v>0</v>
      </c>
      <c r="U75" s="301">
        <v>394</v>
      </c>
      <c r="V75" s="304">
        <v>366</v>
      </c>
      <c r="W75" s="304"/>
    </row>
    <row r="76" spans="1:23" x14ac:dyDescent="0.4">
      <c r="A76" s="299">
        <v>72</v>
      </c>
      <c r="B76" s="300" t="s">
        <v>1505</v>
      </c>
      <c r="C76" s="301">
        <v>5</v>
      </c>
      <c r="D76" s="301">
        <v>13</v>
      </c>
      <c r="E76" s="301">
        <v>3</v>
      </c>
      <c r="F76" s="301">
        <v>15</v>
      </c>
      <c r="G76" s="301">
        <v>0</v>
      </c>
      <c r="H76" s="301">
        <v>0</v>
      </c>
      <c r="I76" s="301">
        <v>0</v>
      </c>
      <c r="J76" s="301">
        <v>5</v>
      </c>
      <c r="K76" s="301">
        <v>7</v>
      </c>
      <c r="L76" s="301">
        <v>4</v>
      </c>
      <c r="M76" s="301">
        <v>10</v>
      </c>
      <c r="N76" s="301">
        <v>9</v>
      </c>
      <c r="O76" s="301">
        <v>8</v>
      </c>
      <c r="P76" s="301">
        <v>3</v>
      </c>
      <c r="Q76" s="301">
        <v>11</v>
      </c>
      <c r="R76" s="301">
        <v>7</v>
      </c>
      <c r="S76" s="301">
        <v>7</v>
      </c>
      <c r="T76" s="301">
        <v>6</v>
      </c>
      <c r="U76" s="301">
        <v>98</v>
      </c>
      <c r="V76" s="304">
        <v>91</v>
      </c>
      <c r="W76" s="304"/>
    </row>
    <row r="77" spans="1:23" x14ac:dyDescent="0.4">
      <c r="A77" s="299">
        <v>73</v>
      </c>
      <c r="B77" s="300" t="s">
        <v>1506</v>
      </c>
      <c r="C77" s="301">
        <v>166</v>
      </c>
      <c r="D77" s="301">
        <v>148</v>
      </c>
      <c r="E77" s="301">
        <v>109</v>
      </c>
      <c r="F77" s="301">
        <v>135</v>
      </c>
      <c r="G77" s="301">
        <v>120</v>
      </c>
      <c r="H77" s="301">
        <v>127</v>
      </c>
      <c r="I77" s="301">
        <v>145</v>
      </c>
      <c r="J77" s="301">
        <v>120</v>
      </c>
      <c r="K77" s="301">
        <v>115</v>
      </c>
      <c r="L77" s="301">
        <v>104</v>
      </c>
      <c r="M77" s="301">
        <v>129</v>
      </c>
      <c r="N77" s="301">
        <v>156</v>
      </c>
      <c r="O77" s="301">
        <v>129</v>
      </c>
      <c r="P77" s="301">
        <v>104</v>
      </c>
      <c r="Q77" s="301">
        <v>84</v>
      </c>
      <c r="R77" s="301">
        <v>38</v>
      </c>
      <c r="S77" s="301">
        <v>26</v>
      </c>
      <c r="T77" s="301">
        <v>17</v>
      </c>
      <c r="U77" s="301">
        <v>1969</v>
      </c>
      <c r="V77" s="304">
        <v>1934</v>
      </c>
      <c r="W77" s="304"/>
    </row>
    <row r="78" spans="1:23" x14ac:dyDescent="0.4">
      <c r="A78" s="299">
        <v>74</v>
      </c>
      <c r="B78" s="300" t="s">
        <v>1065</v>
      </c>
      <c r="C78" s="301">
        <v>1061</v>
      </c>
      <c r="D78" s="301">
        <v>910</v>
      </c>
      <c r="E78" s="301">
        <v>689</v>
      </c>
      <c r="F78" s="301">
        <v>656</v>
      </c>
      <c r="G78" s="301">
        <v>1021</v>
      </c>
      <c r="H78" s="301">
        <v>1431</v>
      </c>
      <c r="I78" s="301">
        <v>1479</v>
      </c>
      <c r="J78" s="301">
        <v>1210</v>
      </c>
      <c r="K78" s="301">
        <v>1158</v>
      </c>
      <c r="L78" s="301">
        <v>1115</v>
      </c>
      <c r="M78" s="301">
        <v>909</v>
      </c>
      <c r="N78" s="301">
        <v>875</v>
      </c>
      <c r="O78" s="301">
        <v>666</v>
      </c>
      <c r="P78" s="301">
        <v>530</v>
      </c>
      <c r="Q78" s="301">
        <v>344</v>
      </c>
      <c r="R78" s="301">
        <v>275</v>
      </c>
      <c r="S78" s="301">
        <v>202</v>
      </c>
      <c r="T78" s="301">
        <v>208</v>
      </c>
      <c r="U78" s="301">
        <v>14745</v>
      </c>
      <c r="V78" s="304">
        <v>14589</v>
      </c>
      <c r="W78" s="304"/>
    </row>
    <row r="79" spans="1:23" x14ac:dyDescent="0.4">
      <c r="A79" s="299">
        <v>75</v>
      </c>
      <c r="B79" s="300" t="s">
        <v>1507</v>
      </c>
      <c r="C79" s="301">
        <v>12</v>
      </c>
      <c r="D79" s="301">
        <v>14</v>
      </c>
      <c r="E79" s="301">
        <v>21</v>
      </c>
      <c r="F79" s="301">
        <v>8</v>
      </c>
      <c r="G79" s="301">
        <v>3</v>
      </c>
      <c r="H79" s="301">
        <v>0</v>
      </c>
      <c r="I79" s="301">
        <v>3</v>
      </c>
      <c r="J79" s="301">
        <v>14</v>
      </c>
      <c r="K79" s="301">
        <v>20</v>
      </c>
      <c r="L79" s="301">
        <v>9</v>
      </c>
      <c r="M79" s="301">
        <v>24</v>
      </c>
      <c r="N79" s="301">
        <v>20</v>
      </c>
      <c r="O79" s="301">
        <v>13</v>
      </c>
      <c r="P79" s="301">
        <v>17</v>
      </c>
      <c r="Q79" s="301">
        <v>14</v>
      </c>
      <c r="R79" s="301">
        <v>0</v>
      </c>
      <c r="S79" s="301">
        <v>4</v>
      </c>
      <c r="T79" s="301">
        <v>3</v>
      </c>
      <c r="U79" s="301">
        <v>195</v>
      </c>
      <c r="V79" s="304">
        <v>196</v>
      </c>
      <c r="W79" s="304"/>
    </row>
    <row r="80" spans="1:23" x14ac:dyDescent="0.4">
      <c r="A80" s="299">
        <v>76</v>
      </c>
      <c r="B80" s="300" t="s">
        <v>1066</v>
      </c>
      <c r="C80" s="301">
        <v>522</v>
      </c>
      <c r="D80" s="301">
        <v>594</v>
      </c>
      <c r="E80" s="301">
        <v>562</v>
      </c>
      <c r="F80" s="301">
        <v>487</v>
      </c>
      <c r="G80" s="301">
        <v>468</v>
      </c>
      <c r="H80" s="301">
        <v>371</v>
      </c>
      <c r="I80" s="301">
        <v>392</v>
      </c>
      <c r="J80" s="301">
        <v>501</v>
      </c>
      <c r="K80" s="301">
        <v>617</v>
      </c>
      <c r="L80" s="301">
        <v>654</v>
      </c>
      <c r="M80" s="301">
        <v>552</v>
      </c>
      <c r="N80" s="301">
        <v>523</v>
      </c>
      <c r="O80" s="301">
        <v>407</v>
      </c>
      <c r="P80" s="301">
        <v>302</v>
      </c>
      <c r="Q80" s="301">
        <v>244</v>
      </c>
      <c r="R80" s="301">
        <v>201</v>
      </c>
      <c r="S80" s="301">
        <v>126</v>
      </c>
      <c r="T80" s="301">
        <v>233</v>
      </c>
      <c r="U80" s="301">
        <v>7753</v>
      </c>
      <c r="V80" s="304">
        <v>7594</v>
      </c>
      <c r="W80" s="304"/>
    </row>
    <row r="81" spans="1:23" x14ac:dyDescent="0.4">
      <c r="A81" s="299">
        <v>77</v>
      </c>
      <c r="B81" s="300" t="s">
        <v>1067</v>
      </c>
      <c r="C81" s="301">
        <v>408</v>
      </c>
      <c r="D81" s="301">
        <v>432</v>
      </c>
      <c r="E81" s="301">
        <v>400</v>
      </c>
      <c r="F81" s="301">
        <v>362</v>
      </c>
      <c r="G81" s="301">
        <v>461</v>
      </c>
      <c r="H81" s="301">
        <v>518</v>
      </c>
      <c r="I81" s="301">
        <v>558</v>
      </c>
      <c r="J81" s="301">
        <v>505</v>
      </c>
      <c r="K81" s="301">
        <v>483</v>
      </c>
      <c r="L81" s="301">
        <v>495</v>
      </c>
      <c r="M81" s="301">
        <v>445</v>
      </c>
      <c r="N81" s="301">
        <v>358</v>
      </c>
      <c r="O81" s="301">
        <v>355</v>
      </c>
      <c r="P81" s="301">
        <v>308</v>
      </c>
      <c r="Q81" s="301">
        <v>229</v>
      </c>
      <c r="R81" s="301">
        <v>187</v>
      </c>
      <c r="S81" s="301">
        <v>153</v>
      </c>
      <c r="T81" s="301">
        <v>229</v>
      </c>
      <c r="U81" s="301">
        <v>6882</v>
      </c>
      <c r="V81" s="304">
        <v>6708</v>
      </c>
      <c r="W81" s="304"/>
    </row>
    <row r="82" spans="1:23" x14ac:dyDescent="0.4">
      <c r="A82" s="299">
        <v>78</v>
      </c>
      <c r="B82" s="300" t="s">
        <v>1068</v>
      </c>
      <c r="C82" s="301">
        <v>444</v>
      </c>
      <c r="D82" s="301">
        <v>577</v>
      </c>
      <c r="E82" s="301">
        <v>447</v>
      </c>
      <c r="F82" s="301">
        <v>392</v>
      </c>
      <c r="G82" s="301">
        <v>332</v>
      </c>
      <c r="H82" s="301">
        <v>318</v>
      </c>
      <c r="I82" s="301">
        <v>416</v>
      </c>
      <c r="J82" s="301">
        <v>520</v>
      </c>
      <c r="K82" s="301">
        <v>570</v>
      </c>
      <c r="L82" s="301">
        <v>616</v>
      </c>
      <c r="M82" s="301">
        <v>483</v>
      </c>
      <c r="N82" s="301">
        <v>449</v>
      </c>
      <c r="O82" s="301">
        <v>365</v>
      </c>
      <c r="P82" s="301">
        <v>290</v>
      </c>
      <c r="Q82" s="301">
        <v>255</v>
      </c>
      <c r="R82" s="301">
        <v>207</v>
      </c>
      <c r="S82" s="301">
        <v>141</v>
      </c>
      <c r="T82" s="301">
        <v>122</v>
      </c>
      <c r="U82" s="301">
        <v>6942</v>
      </c>
      <c r="V82" s="304">
        <v>6723</v>
      </c>
      <c r="W82" s="304"/>
    </row>
    <row r="83" spans="1:23" x14ac:dyDescent="0.4">
      <c r="A83" s="299">
        <v>79</v>
      </c>
      <c r="B83" s="300" t="s">
        <v>1069</v>
      </c>
      <c r="C83" s="301">
        <v>333</v>
      </c>
      <c r="D83" s="301">
        <v>396</v>
      </c>
      <c r="E83" s="301">
        <v>504</v>
      </c>
      <c r="F83" s="301">
        <v>544</v>
      </c>
      <c r="G83" s="301">
        <v>434</v>
      </c>
      <c r="H83" s="301">
        <v>279</v>
      </c>
      <c r="I83" s="301">
        <v>299</v>
      </c>
      <c r="J83" s="301">
        <v>395</v>
      </c>
      <c r="K83" s="301">
        <v>459</v>
      </c>
      <c r="L83" s="301">
        <v>639</v>
      </c>
      <c r="M83" s="301">
        <v>570</v>
      </c>
      <c r="N83" s="301">
        <v>439</v>
      </c>
      <c r="O83" s="301">
        <v>344</v>
      </c>
      <c r="P83" s="301">
        <v>241</v>
      </c>
      <c r="Q83" s="301">
        <v>218</v>
      </c>
      <c r="R83" s="301">
        <v>197</v>
      </c>
      <c r="S83" s="301">
        <v>138</v>
      </c>
      <c r="T83" s="301">
        <v>96</v>
      </c>
      <c r="U83" s="301">
        <v>6530</v>
      </c>
      <c r="V83" s="304">
        <v>6455</v>
      </c>
      <c r="W83" s="304"/>
    </row>
    <row r="84" spans="1:23" x14ac:dyDescent="0.4">
      <c r="A84" s="299">
        <v>80</v>
      </c>
      <c r="B84" s="300" t="s">
        <v>1508</v>
      </c>
      <c r="C84" s="301">
        <v>13</v>
      </c>
      <c r="D84" s="301">
        <v>5</v>
      </c>
      <c r="E84" s="301">
        <v>3</v>
      </c>
      <c r="F84" s="301">
        <v>10</v>
      </c>
      <c r="G84" s="301">
        <v>8</v>
      </c>
      <c r="H84" s="301">
        <v>9</v>
      </c>
      <c r="I84" s="301">
        <v>8</v>
      </c>
      <c r="J84" s="301">
        <v>6</v>
      </c>
      <c r="K84" s="301">
        <v>7</v>
      </c>
      <c r="L84" s="301">
        <v>14</v>
      </c>
      <c r="M84" s="301">
        <v>16</v>
      </c>
      <c r="N84" s="301">
        <v>8</v>
      </c>
      <c r="O84" s="301">
        <v>11</v>
      </c>
      <c r="P84" s="301">
        <v>4</v>
      </c>
      <c r="Q84" s="301">
        <v>4</v>
      </c>
      <c r="R84" s="301">
        <v>0</v>
      </c>
      <c r="S84" s="301">
        <v>0</v>
      </c>
      <c r="T84" s="301">
        <v>0</v>
      </c>
      <c r="U84" s="301">
        <v>124</v>
      </c>
      <c r="V84" s="304">
        <v>133</v>
      </c>
      <c r="W84" s="304"/>
    </row>
    <row r="85" spans="1:23" x14ac:dyDescent="0.4">
      <c r="A85" s="299">
        <v>81</v>
      </c>
      <c r="B85" s="300" t="s">
        <v>1070</v>
      </c>
      <c r="C85" s="301">
        <v>150</v>
      </c>
      <c r="D85" s="301">
        <v>216</v>
      </c>
      <c r="E85" s="301">
        <v>287</v>
      </c>
      <c r="F85" s="301">
        <v>293</v>
      </c>
      <c r="G85" s="301">
        <v>266</v>
      </c>
      <c r="H85" s="301">
        <v>196</v>
      </c>
      <c r="I85" s="301">
        <v>139</v>
      </c>
      <c r="J85" s="301">
        <v>172</v>
      </c>
      <c r="K85" s="301">
        <v>267</v>
      </c>
      <c r="L85" s="301">
        <v>316</v>
      </c>
      <c r="M85" s="301">
        <v>326</v>
      </c>
      <c r="N85" s="301">
        <v>303</v>
      </c>
      <c r="O85" s="301">
        <v>181</v>
      </c>
      <c r="P85" s="301">
        <v>118</v>
      </c>
      <c r="Q85" s="301">
        <v>88</v>
      </c>
      <c r="R85" s="301">
        <v>42</v>
      </c>
      <c r="S85" s="301">
        <v>33</v>
      </c>
      <c r="T85" s="301">
        <v>18</v>
      </c>
      <c r="U85" s="301">
        <v>3416</v>
      </c>
      <c r="V85" s="304">
        <v>3459</v>
      </c>
      <c r="W85" s="304"/>
    </row>
    <row r="86" spans="1:23" x14ac:dyDescent="0.4">
      <c r="A86" s="299">
        <v>82</v>
      </c>
      <c r="B86" s="300" t="s">
        <v>2511</v>
      </c>
      <c r="C86" s="301">
        <v>0</v>
      </c>
      <c r="D86" s="301">
        <v>0</v>
      </c>
      <c r="E86" s="301">
        <v>0</v>
      </c>
      <c r="F86" s="301">
        <v>0</v>
      </c>
      <c r="G86" s="301">
        <v>4</v>
      </c>
      <c r="H86" s="301">
        <v>0</v>
      </c>
      <c r="I86" s="301">
        <v>0</v>
      </c>
      <c r="J86" s="301">
        <v>0</v>
      </c>
      <c r="K86" s="301">
        <v>0</v>
      </c>
      <c r="L86" s="301">
        <v>0</v>
      </c>
      <c r="M86" s="301">
        <v>0</v>
      </c>
      <c r="N86" s="301">
        <v>0</v>
      </c>
      <c r="O86" s="301">
        <v>0</v>
      </c>
      <c r="P86" s="301">
        <v>0</v>
      </c>
      <c r="Q86" s="301">
        <v>0</v>
      </c>
      <c r="R86" s="301">
        <v>0</v>
      </c>
      <c r="S86" s="301">
        <v>0</v>
      </c>
      <c r="T86" s="301">
        <v>0</v>
      </c>
      <c r="U86" s="301">
        <v>11</v>
      </c>
      <c r="V86" s="304">
        <v>11</v>
      </c>
      <c r="W86" s="304"/>
    </row>
    <row r="87" spans="1:23" x14ac:dyDescent="0.4">
      <c r="A87" s="299">
        <v>83</v>
      </c>
      <c r="B87" s="300" t="s">
        <v>2512</v>
      </c>
      <c r="C87" s="301">
        <v>0</v>
      </c>
      <c r="D87" s="301">
        <v>0</v>
      </c>
      <c r="E87" s="301">
        <v>6</v>
      </c>
      <c r="F87" s="301">
        <v>6</v>
      </c>
      <c r="G87" s="301">
        <v>0</v>
      </c>
      <c r="H87" s="301">
        <v>0</v>
      </c>
      <c r="I87" s="301">
        <v>0</v>
      </c>
      <c r="J87" s="301">
        <v>0</v>
      </c>
      <c r="K87" s="301">
        <v>0</v>
      </c>
      <c r="L87" s="301">
        <v>0</v>
      </c>
      <c r="M87" s="301">
        <v>0</v>
      </c>
      <c r="N87" s="301">
        <v>0</v>
      </c>
      <c r="O87" s="301">
        <v>0</v>
      </c>
      <c r="P87" s="301">
        <v>0</v>
      </c>
      <c r="Q87" s="301">
        <v>0</v>
      </c>
      <c r="R87" s="301">
        <v>0</v>
      </c>
      <c r="S87" s="301">
        <v>0</v>
      </c>
      <c r="T87" s="301">
        <v>0</v>
      </c>
      <c r="U87" s="301">
        <v>8</v>
      </c>
      <c r="V87" s="304">
        <v>8</v>
      </c>
      <c r="W87" s="304"/>
    </row>
    <row r="88" spans="1:23" x14ac:dyDescent="0.4">
      <c r="A88" s="299">
        <v>84</v>
      </c>
      <c r="B88" s="300" t="s">
        <v>2513</v>
      </c>
      <c r="C88" s="301">
        <v>11</v>
      </c>
      <c r="D88" s="301">
        <v>16</v>
      </c>
      <c r="E88" s="301">
        <v>47</v>
      </c>
      <c r="F88" s="301">
        <v>51</v>
      </c>
      <c r="G88" s="301">
        <v>12</v>
      </c>
      <c r="H88" s="301">
        <v>9</v>
      </c>
      <c r="I88" s="301">
        <v>5</v>
      </c>
      <c r="J88" s="301">
        <v>15</v>
      </c>
      <c r="K88" s="301">
        <v>15</v>
      </c>
      <c r="L88" s="301">
        <v>20</v>
      </c>
      <c r="M88" s="301">
        <v>16</v>
      </c>
      <c r="N88" s="301">
        <v>12</v>
      </c>
      <c r="O88" s="301">
        <v>13</v>
      </c>
      <c r="P88" s="301">
        <v>14</v>
      </c>
      <c r="Q88" s="301">
        <v>14</v>
      </c>
      <c r="R88" s="301">
        <v>4</v>
      </c>
      <c r="S88" s="301">
        <v>5</v>
      </c>
      <c r="T88" s="301">
        <v>0</v>
      </c>
      <c r="U88" s="301">
        <v>291</v>
      </c>
      <c r="V88" s="304">
        <v>236</v>
      </c>
      <c r="W88" s="304"/>
    </row>
    <row r="89" spans="1:23" x14ac:dyDescent="0.4">
      <c r="A89" s="299">
        <v>85</v>
      </c>
      <c r="B89" s="300" t="s">
        <v>1404</v>
      </c>
      <c r="C89" s="301">
        <v>60</v>
      </c>
      <c r="D89" s="301">
        <v>72</v>
      </c>
      <c r="E89" s="301">
        <v>54</v>
      </c>
      <c r="F89" s="301">
        <v>55</v>
      </c>
      <c r="G89" s="301">
        <v>49</v>
      </c>
      <c r="H89" s="301">
        <v>48</v>
      </c>
      <c r="I89" s="301">
        <v>48</v>
      </c>
      <c r="J89" s="301">
        <v>65</v>
      </c>
      <c r="K89" s="301">
        <v>62</v>
      </c>
      <c r="L89" s="301">
        <v>63</v>
      </c>
      <c r="M89" s="301">
        <v>72</v>
      </c>
      <c r="N89" s="301">
        <v>87</v>
      </c>
      <c r="O89" s="301">
        <v>87</v>
      </c>
      <c r="P89" s="301">
        <v>83</v>
      </c>
      <c r="Q89" s="301">
        <v>57</v>
      </c>
      <c r="R89" s="301">
        <v>38</v>
      </c>
      <c r="S89" s="301">
        <v>29</v>
      </c>
      <c r="T89" s="301">
        <v>20</v>
      </c>
      <c r="U89" s="301">
        <v>1049</v>
      </c>
      <c r="V89" s="304">
        <v>1016</v>
      </c>
      <c r="W89" s="304"/>
    </row>
    <row r="90" spans="1:23" x14ac:dyDescent="0.4">
      <c r="A90" s="299">
        <v>86</v>
      </c>
      <c r="B90" s="300" t="s">
        <v>1509</v>
      </c>
      <c r="C90" s="301">
        <v>54</v>
      </c>
      <c r="D90" s="301">
        <v>69</v>
      </c>
      <c r="E90" s="301">
        <v>79</v>
      </c>
      <c r="F90" s="301">
        <v>47</v>
      </c>
      <c r="G90" s="301">
        <v>45</v>
      </c>
      <c r="H90" s="301">
        <v>51</v>
      </c>
      <c r="I90" s="301">
        <v>47</v>
      </c>
      <c r="J90" s="301">
        <v>66</v>
      </c>
      <c r="K90" s="301">
        <v>64</v>
      </c>
      <c r="L90" s="301">
        <v>60</v>
      </c>
      <c r="M90" s="301">
        <v>57</v>
      </c>
      <c r="N90" s="301">
        <v>81</v>
      </c>
      <c r="O90" s="301">
        <v>125</v>
      </c>
      <c r="P90" s="301">
        <v>127</v>
      </c>
      <c r="Q90" s="301">
        <v>88</v>
      </c>
      <c r="R90" s="301">
        <v>67</v>
      </c>
      <c r="S90" s="301">
        <v>44</v>
      </c>
      <c r="T90" s="301">
        <v>27</v>
      </c>
      <c r="U90" s="301">
        <v>1196</v>
      </c>
      <c r="V90" s="304">
        <v>1133</v>
      </c>
      <c r="W90" s="304"/>
    </row>
    <row r="91" spans="1:23" x14ac:dyDescent="0.4">
      <c r="A91" s="299">
        <v>87</v>
      </c>
      <c r="B91" s="300" t="s">
        <v>2514</v>
      </c>
      <c r="C91" s="301">
        <v>0</v>
      </c>
      <c r="D91" s="301">
        <v>0</v>
      </c>
      <c r="E91" s="301">
        <v>0</v>
      </c>
      <c r="F91" s="301">
        <v>4</v>
      </c>
      <c r="G91" s="301">
        <v>0</v>
      </c>
      <c r="H91" s="301">
        <v>0</v>
      </c>
      <c r="I91" s="301">
        <v>0</v>
      </c>
      <c r="J91" s="301">
        <v>0</v>
      </c>
      <c r="K91" s="301">
        <v>0</v>
      </c>
      <c r="L91" s="301">
        <v>0</v>
      </c>
      <c r="M91" s="301">
        <v>0</v>
      </c>
      <c r="N91" s="301">
        <v>0</v>
      </c>
      <c r="O91" s="301">
        <v>0</v>
      </c>
      <c r="P91" s="301">
        <v>0</v>
      </c>
      <c r="Q91" s="301">
        <v>0</v>
      </c>
      <c r="R91" s="301">
        <v>0</v>
      </c>
      <c r="S91" s="301">
        <v>0</v>
      </c>
      <c r="T91" s="301">
        <v>0</v>
      </c>
      <c r="U91" s="301">
        <v>6</v>
      </c>
      <c r="V91" s="304">
        <v>6</v>
      </c>
      <c r="W91" s="304"/>
    </row>
    <row r="92" spans="1:23" x14ac:dyDescent="0.4">
      <c r="A92" s="299">
        <v>88</v>
      </c>
      <c r="B92" s="300" t="s">
        <v>1071</v>
      </c>
      <c r="C92" s="301">
        <v>635</v>
      </c>
      <c r="D92" s="301">
        <v>591</v>
      </c>
      <c r="E92" s="301">
        <v>559</v>
      </c>
      <c r="F92" s="301">
        <v>550</v>
      </c>
      <c r="G92" s="301">
        <v>627</v>
      </c>
      <c r="H92" s="301">
        <v>635</v>
      </c>
      <c r="I92" s="301">
        <v>797</v>
      </c>
      <c r="J92" s="301">
        <v>757</v>
      </c>
      <c r="K92" s="301">
        <v>765</v>
      </c>
      <c r="L92" s="301">
        <v>753</v>
      </c>
      <c r="M92" s="301">
        <v>690</v>
      </c>
      <c r="N92" s="301">
        <v>678</v>
      </c>
      <c r="O92" s="301">
        <v>616</v>
      </c>
      <c r="P92" s="301">
        <v>719</v>
      </c>
      <c r="Q92" s="301">
        <v>712</v>
      </c>
      <c r="R92" s="301">
        <v>644</v>
      </c>
      <c r="S92" s="301">
        <v>502</v>
      </c>
      <c r="T92" s="301">
        <v>392</v>
      </c>
      <c r="U92" s="301">
        <v>11633</v>
      </c>
      <c r="V92" s="304">
        <v>11366</v>
      </c>
      <c r="W92" s="304"/>
    </row>
    <row r="93" spans="1:23" x14ac:dyDescent="0.4">
      <c r="A93" s="299">
        <v>89</v>
      </c>
      <c r="B93" s="300" t="s">
        <v>2515</v>
      </c>
      <c r="C93" s="301">
        <v>3</v>
      </c>
      <c r="D93" s="301">
        <v>0</v>
      </c>
      <c r="E93" s="301">
        <v>6</v>
      </c>
      <c r="F93" s="301">
        <v>0</v>
      </c>
      <c r="G93" s="301">
        <v>0</v>
      </c>
      <c r="H93" s="301">
        <v>0</v>
      </c>
      <c r="I93" s="301">
        <v>0</v>
      </c>
      <c r="J93" s="301">
        <v>0</v>
      </c>
      <c r="K93" s="301">
        <v>3</v>
      </c>
      <c r="L93" s="301">
        <v>0</v>
      </c>
      <c r="M93" s="301">
        <v>0</v>
      </c>
      <c r="N93" s="301">
        <v>0</v>
      </c>
      <c r="O93" s="301">
        <v>5</v>
      </c>
      <c r="P93" s="301">
        <v>4</v>
      </c>
      <c r="Q93" s="301">
        <v>5</v>
      </c>
      <c r="R93" s="301">
        <v>0</v>
      </c>
      <c r="S93" s="301">
        <v>0</v>
      </c>
      <c r="T93" s="301">
        <v>0</v>
      </c>
      <c r="U93" s="301">
        <v>43</v>
      </c>
      <c r="V93" s="304">
        <v>42</v>
      </c>
      <c r="W93" s="304"/>
    </row>
    <row r="94" spans="1:23" x14ac:dyDescent="0.4">
      <c r="A94" s="299">
        <v>90</v>
      </c>
      <c r="B94" s="300" t="s">
        <v>1405</v>
      </c>
      <c r="C94" s="301">
        <v>39</v>
      </c>
      <c r="D94" s="301">
        <v>57</v>
      </c>
      <c r="E94" s="301">
        <v>66</v>
      </c>
      <c r="F94" s="301">
        <v>53</v>
      </c>
      <c r="G94" s="301">
        <v>55</v>
      </c>
      <c r="H94" s="301">
        <v>48</v>
      </c>
      <c r="I94" s="301">
        <v>49</v>
      </c>
      <c r="J94" s="301">
        <v>56</v>
      </c>
      <c r="K94" s="301">
        <v>60</v>
      </c>
      <c r="L94" s="301">
        <v>50</v>
      </c>
      <c r="M94" s="301">
        <v>71</v>
      </c>
      <c r="N94" s="301">
        <v>84</v>
      </c>
      <c r="O94" s="301">
        <v>61</v>
      </c>
      <c r="P94" s="301">
        <v>32</v>
      </c>
      <c r="Q94" s="301">
        <v>28</v>
      </c>
      <c r="R94" s="301">
        <v>18</v>
      </c>
      <c r="S94" s="301">
        <v>11</v>
      </c>
      <c r="T94" s="301">
        <v>11</v>
      </c>
      <c r="U94" s="301">
        <v>849</v>
      </c>
      <c r="V94" s="304">
        <v>811</v>
      </c>
      <c r="W94" s="304"/>
    </row>
    <row r="95" spans="1:23" x14ac:dyDescent="0.4">
      <c r="A95" s="299">
        <v>91</v>
      </c>
      <c r="B95" s="300" t="s">
        <v>1406</v>
      </c>
      <c r="C95" s="301">
        <v>13</v>
      </c>
      <c r="D95" s="301">
        <v>31</v>
      </c>
      <c r="E95" s="301">
        <v>36</v>
      </c>
      <c r="F95" s="301">
        <v>30</v>
      </c>
      <c r="G95" s="301">
        <v>11</v>
      </c>
      <c r="H95" s="301">
        <v>5</v>
      </c>
      <c r="I95" s="301">
        <v>8</v>
      </c>
      <c r="J95" s="301">
        <v>28</v>
      </c>
      <c r="K95" s="301">
        <v>25</v>
      </c>
      <c r="L95" s="301">
        <v>33</v>
      </c>
      <c r="M95" s="301">
        <v>32</v>
      </c>
      <c r="N95" s="301">
        <v>24</v>
      </c>
      <c r="O95" s="301">
        <v>25</v>
      </c>
      <c r="P95" s="301">
        <v>20</v>
      </c>
      <c r="Q95" s="301">
        <v>12</v>
      </c>
      <c r="R95" s="301">
        <v>6</v>
      </c>
      <c r="S95" s="301">
        <v>4</v>
      </c>
      <c r="T95" s="301">
        <v>0</v>
      </c>
      <c r="U95" s="301">
        <v>352</v>
      </c>
      <c r="V95" s="304">
        <v>355</v>
      </c>
      <c r="W95" s="304"/>
    </row>
    <row r="96" spans="1:23" x14ac:dyDescent="0.4">
      <c r="A96" s="299">
        <v>92</v>
      </c>
      <c r="B96" s="300" t="s">
        <v>1407</v>
      </c>
      <c r="C96" s="301">
        <v>55</v>
      </c>
      <c r="D96" s="301">
        <v>72</v>
      </c>
      <c r="E96" s="301">
        <v>56</v>
      </c>
      <c r="F96" s="301">
        <v>65</v>
      </c>
      <c r="G96" s="301">
        <v>33</v>
      </c>
      <c r="H96" s="301">
        <v>40</v>
      </c>
      <c r="I96" s="301">
        <v>38</v>
      </c>
      <c r="J96" s="301">
        <v>35</v>
      </c>
      <c r="K96" s="301">
        <v>57</v>
      </c>
      <c r="L96" s="301">
        <v>61</v>
      </c>
      <c r="M96" s="301">
        <v>65</v>
      </c>
      <c r="N96" s="301">
        <v>57</v>
      </c>
      <c r="O96" s="301">
        <v>58</v>
      </c>
      <c r="P96" s="301">
        <v>48</v>
      </c>
      <c r="Q96" s="301">
        <v>25</v>
      </c>
      <c r="R96" s="301">
        <v>22</v>
      </c>
      <c r="S96" s="301">
        <v>5</v>
      </c>
      <c r="T96" s="301">
        <v>7</v>
      </c>
      <c r="U96" s="301">
        <v>797</v>
      </c>
      <c r="V96" s="304">
        <v>796</v>
      </c>
      <c r="W96" s="304"/>
    </row>
    <row r="97" spans="1:23" x14ac:dyDescent="0.4">
      <c r="A97" s="299">
        <v>93</v>
      </c>
      <c r="B97" s="300" t="s">
        <v>2516</v>
      </c>
      <c r="C97" s="301">
        <v>9</v>
      </c>
      <c r="D97" s="301">
        <v>4</v>
      </c>
      <c r="E97" s="301">
        <v>4</v>
      </c>
      <c r="F97" s="301">
        <v>0</v>
      </c>
      <c r="G97" s="301">
        <v>3</v>
      </c>
      <c r="H97" s="301">
        <v>5</v>
      </c>
      <c r="I97" s="301">
        <v>0</v>
      </c>
      <c r="J97" s="301">
        <v>0</v>
      </c>
      <c r="K97" s="301">
        <v>3</v>
      </c>
      <c r="L97" s="301">
        <v>0</v>
      </c>
      <c r="M97" s="301">
        <v>7</v>
      </c>
      <c r="N97" s="301">
        <v>0</v>
      </c>
      <c r="O97" s="301">
        <v>3</v>
      </c>
      <c r="P97" s="301">
        <v>0</v>
      </c>
      <c r="Q97" s="301">
        <v>0</v>
      </c>
      <c r="R97" s="301">
        <v>6</v>
      </c>
      <c r="S97" s="301">
        <v>0</v>
      </c>
      <c r="T97" s="301">
        <v>0</v>
      </c>
      <c r="U97" s="301">
        <v>44</v>
      </c>
      <c r="V97" s="304">
        <v>39</v>
      </c>
      <c r="W97" s="304"/>
    </row>
    <row r="98" spans="1:23" x14ac:dyDescent="0.4">
      <c r="A98" s="299">
        <v>94</v>
      </c>
      <c r="B98" s="300" t="s">
        <v>1408</v>
      </c>
      <c r="C98" s="301">
        <v>361</v>
      </c>
      <c r="D98" s="301">
        <v>402</v>
      </c>
      <c r="E98" s="301">
        <v>383</v>
      </c>
      <c r="F98" s="301">
        <v>367</v>
      </c>
      <c r="G98" s="301">
        <v>349</v>
      </c>
      <c r="H98" s="301">
        <v>359</v>
      </c>
      <c r="I98" s="301">
        <v>327</v>
      </c>
      <c r="J98" s="301">
        <v>371</v>
      </c>
      <c r="K98" s="301">
        <v>385</v>
      </c>
      <c r="L98" s="301">
        <v>407</v>
      </c>
      <c r="M98" s="301">
        <v>416</v>
      </c>
      <c r="N98" s="301">
        <v>397</v>
      </c>
      <c r="O98" s="301">
        <v>396</v>
      </c>
      <c r="P98" s="301">
        <v>448</v>
      </c>
      <c r="Q98" s="301">
        <v>378</v>
      </c>
      <c r="R98" s="301">
        <v>272</v>
      </c>
      <c r="S98" s="301">
        <v>176</v>
      </c>
      <c r="T98" s="301">
        <v>184</v>
      </c>
      <c r="U98" s="301">
        <v>6393</v>
      </c>
      <c r="V98" s="304">
        <v>6234</v>
      </c>
      <c r="W98" s="304"/>
    </row>
    <row r="99" spans="1:23" x14ac:dyDescent="0.4">
      <c r="A99" s="299">
        <v>95</v>
      </c>
      <c r="B99" s="300" t="s">
        <v>1409</v>
      </c>
      <c r="C99" s="301">
        <v>18</v>
      </c>
      <c r="D99" s="301">
        <v>10</v>
      </c>
      <c r="E99" s="301">
        <v>15</v>
      </c>
      <c r="F99" s="301">
        <v>12</v>
      </c>
      <c r="G99" s="301">
        <v>33</v>
      </c>
      <c r="H99" s="301">
        <v>14</v>
      </c>
      <c r="I99" s="301">
        <v>16</v>
      </c>
      <c r="J99" s="301">
        <v>12</v>
      </c>
      <c r="K99" s="301">
        <v>19</v>
      </c>
      <c r="L99" s="301">
        <v>27</v>
      </c>
      <c r="M99" s="301">
        <v>25</v>
      </c>
      <c r="N99" s="301">
        <v>43</v>
      </c>
      <c r="O99" s="301">
        <v>35</v>
      </c>
      <c r="P99" s="301">
        <v>23</v>
      </c>
      <c r="Q99" s="301">
        <v>12</v>
      </c>
      <c r="R99" s="301">
        <v>12</v>
      </c>
      <c r="S99" s="301">
        <v>5</v>
      </c>
      <c r="T99" s="301">
        <v>4</v>
      </c>
      <c r="U99" s="301">
        <v>343</v>
      </c>
      <c r="V99" s="304">
        <v>325</v>
      </c>
      <c r="W99" s="304"/>
    </row>
    <row r="100" spans="1:23" x14ac:dyDescent="0.4">
      <c r="A100" s="299">
        <v>96</v>
      </c>
      <c r="B100" s="300" t="s">
        <v>1410</v>
      </c>
      <c r="C100" s="301">
        <v>87</v>
      </c>
      <c r="D100" s="301">
        <v>113</v>
      </c>
      <c r="E100" s="301">
        <v>91</v>
      </c>
      <c r="F100" s="301">
        <v>90</v>
      </c>
      <c r="G100" s="301">
        <v>86</v>
      </c>
      <c r="H100" s="301">
        <v>89</v>
      </c>
      <c r="I100" s="301">
        <v>90</v>
      </c>
      <c r="J100" s="301">
        <v>91</v>
      </c>
      <c r="K100" s="301">
        <v>96</v>
      </c>
      <c r="L100" s="301">
        <v>105</v>
      </c>
      <c r="M100" s="301">
        <v>120</v>
      </c>
      <c r="N100" s="301">
        <v>125</v>
      </c>
      <c r="O100" s="301">
        <v>125</v>
      </c>
      <c r="P100" s="301">
        <v>105</v>
      </c>
      <c r="Q100" s="301">
        <v>61</v>
      </c>
      <c r="R100" s="301">
        <v>41</v>
      </c>
      <c r="S100" s="301">
        <v>28</v>
      </c>
      <c r="T100" s="301">
        <v>25</v>
      </c>
      <c r="U100" s="301">
        <v>1559</v>
      </c>
      <c r="V100" s="304">
        <v>1540</v>
      </c>
      <c r="W100" s="304"/>
    </row>
    <row r="101" spans="1:23" x14ac:dyDescent="0.4">
      <c r="A101" s="299">
        <v>97</v>
      </c>
      <c r="B101" s="300" t="s">
        <v>2517</v>
      </c>
      <c r="C101" s="301">
        <v>0</v>
      </c>
      <c r="D101" s="301">
        <v>0</v>
      </c>
      <c r="E101" s="301">
        <v>0</v>
      </c>
      <c r="F101" s="301">
        <v>0</v>
      </c>
      <c r="G101" s="301">
        <v>0</v>
      </c>
      <c r="H101" s="301">
        <v>0</v>
      </c>
      <c r="I101" s="301">
        <v>0</v>
      </c>
      <c r="J101" s="301">
        <v>3</v>
      </c>
      <c r="K101" s="301">
        <v>0</v>
      </c>
      <c r="L101" s="301">
        <v>5</v>
      </c>
      <c r="M101" s="301">
        <v>0</v>
      </c>
      <c r="N101" s="301">
        <v>0</v>
      </c>
      <c r="O101" s="301">
        <v>0</v>
      </c>
      <c r="P101" s="301">
        <v>0</v>
      </c>
      <c r="Q101" s="301">
        <v>4</v>
      </c>
      <c r="R101" s="301">
        <v>0</v>
      </c>
      <c r="S101" s="301">
        <v>0</v>
      </c>
      <c r="T101" s="301">
        <v>0</v>
      </c>
      <c r="U101" s="301">
        <v>9</v>
      </c>
      <c r="V101" s="304">
        <v>9</v>
      </c>
      <c r="W101" s="304"/>
    </row>
    <row r="102" spans="1:23" x14ac:dyDescent="0.4">
      <c r="A102" s="299">
        <v>98</v>
      </c>
      <c r="B102" s="300" t="s">
        <v>1411</v>
      </c>
      <c r="C102" s="301">
        <v>21</v>
      </c>
      <c r="D102" s="301">
        <v>28</v>
      </c>
      <c r="E102" s="301">
        <v>14</v>
      </c>
      <c r="F102" s="301">
        <v>20</v>
      </c>
      <c r="G102" s="301">
        <v>10</v>
      </c>
      <c r="H102" s="301">
        <v>12</v>
      </c>
      <c r="I102" s="301">
        <v>20</v>
      </c>
      <c r="J102" s="301">
        <v>6</v>
      </c>
      <c r="K102" s="301">
        <v>19</v>
      </c>
      <c r="L102" s="301">
        <v>23</v>
      </c>
      <c r="M102" s="301">
        <v>33</v>
      </c>
      <c r="N102" s="301">
        <v>26</v>
      </c>
      <c r="O102" s="301">
        <v>27</v>
      </c>
      <c r="P102" s="301">
        <v>15</v>
      </c>
      <c r="Q102" s="301">
        <v>12</v>
      </c>
      <c r="R102" s="301">
        <v>4</v>
      </c>
      <c r="S102" s="301">
        <v>0</v>
      </c>
      <c r="T102" s="301">
        <v>0</v>
      </c>
      <c r="U102" s="301">
        <v>290</v>
      </c>
      <c r="V102" s="304">
        <v>280</v>
      </c>
      <c r="W102" s="304"/>
    </row>
    <row r="103" spans="1:23" x14ac:dyDescent="0.4">
      <c r="A103" s="299">
        <v>99</v>
      </c>
      <c r="B103" s="300" t="s">
        <v>2518</v>
      </c>
      <c r="C103" s="301">
        <v>0</v>
      </c>
      <c r="D103" s="301">
        <v>0</v>
      </c>
      <c r="E103" s="301">
        <v>0</v>
      </c>
      <c r="F103" s="301">
        <v>0</v>
      </c>
      <c r="G103" s="301">
        <v>6</v>
      </c>
      <c r="H103" s="301">
        <v>3</v>
      </c>
      <c r="I103" s="301">
        <v>0</v>
      </c>
      <c r="J103" s="301">
        <v>4</v>
      </c>
      <c r="K103" s="301">
        <v>6</v>
      </c>
      <c r="L103" s="301">
        <v>0</v>
      </c>
      <c r="M103" s="301">
        <v>0</v>
      </c>
      <c r="N103" s="301">
        <v>4</v>
      </c>
      <c r="O103" s="301">
        <v>6</v>
      </c>
      <c r="P103" s="301">
        <v>5</v>
      </c>
      <c r="Q103" s="301">
        <v>0</v>
      </c>
      <c r="R103" s="301">
        <v>0</v>
      </c>
      <c r="S103" s="301">
        <v>0</v>
      </c>
      <c r="T103" s="301">
        <v>3</v>
      </c>
      <c r="U103" s="301">
        <v>31</v>
      </c>
      <c r="V103" s="304">
        <v>41</v>
      </c>
      <c r="W103" s="304"/>
    </row>
    <row r="104" spans="1:23" x14ac:dyDescent="0.4">
      <c r="A104" s="299">
        <v>100</v>
      </c>
      <c r="B104" s="300" t="s">
        <v>2519</v>
      </c>
      <c r="C104" s="301">
        <v>4</v>
      </c>
      <c r="D104" s="301">
        <v>3</v>
      </c>
      <c r="E104" s="301">
        <v>0</v>
      </c>
      <c r="F104" s="301">
        <v>0</v>
      </c>
      <c r="G104" s="301">
        <v>0</v>
      </c>
      <c r="H104" s="301">
        <v>0</v>
      </c>
      <c r="I104" s="301">
        <v>0</v>
      </c>
      <c r="J104" s="301">
        <v>7</v>
      </c>
      <c r="K104" s="301">
        <v>0</v>
      </c>
      <c r="L104" s="301">
        <v>0</v>
      </c>
      <c r="M104" s="301">
        <v>3</v>
      </c>
      <c r="N104" s="301">
        <v>4</v>
      </c>
      <c r="O104" s="301">
        <v>4</v>
      </c>
      <c r="P104" s="301">
        <v>0</v>
      </c>
      <c r="Q104" s="301">
        <v>0</v>
      </c>
      <c r="R104" s="301">
        <v>4</v>
      </c>
      <c r="S104" s="301">
        <v>3</v>
      </c>
      <c r="T104" s="301">
        <v>0</v>
      </c>
      <c r="U104" s="301">
        <v>37</v>
      </c>
      <c r="V104" s="304">
        <v>42</v>
      </c>
      <c r="W104" s="304"/>
    </row>
    <row r="105" spans="1:23" x14ac:dyDescent="0.4">
      <c r="A105" s="299">
        <v>101</v>
      </c>
      <c r="B105" s="300" t="s">
        <v>1510</v>
      </c>
      <c r="C105" s="301">
        <v>3</v>
      </c>
      <c r="D105" s="301">
        <v>6</v>
      </c>
      <c r="E105" s="301">
        <v>5</v>
      </c>
      <c r="F105" s="301">
        <v>6</v>
      </c>
      <c r="G105" s="301">
        <v>4</v>
      </c>
      <c r="H105" s="301">
        <v>0</v>
      </c>
      <c r="I105" s="301">
        <v>6</v>
      </c>
      <c r="J105" s="301">
        <v>9</v>
      </c>
      <c r="K105" s="301">
        <v>9</v>
      </c>
      <c r="L105" s="301">
        <v>5</v>
      </c>
      <c r="M105" s="301">
        <v>6</v>
      </c>
      <c r="N105" s="301">
        <v>17</v>
      </c>
      <c r="O105" s="301">
        <v>9</v>
      </c>
      <c r="P105" s="301">
        <v>7</v>
      </c>
      <c r="Q105" s="301">
        <v>4</v>
      </c>
      <c r="R105" s="301">
        <v>8</v>
      </c>
      <c r="S105" s="301">
        <v>3</v>
      </c>
      <c r="T105" s="301">
        <v>0</v>
      </c>
      <c r="U105" s="301">
        <v>109</v>
      </c>
      <c r="V105" s="304">
        <v>108</v>
      </c>
      <c r="W105" s="304"/>
    </row>
    <row r="106" spans="1:23" x14ac:dyDescent="0.4">
      <c r="A106" s="299">
        <v>102</v>
      </c>
      <c r="B106" s="300" t="s">
        <v>1412</v>
      </c>
      <c r="C106" s="301">
        <v>448</v>
      </c>
      <c r="D106" s="301">
        <v>424</v>
      </c>
      <c r="E106" s="301">
        <v>392</v>
      </c>
      <c r="F106" s="301">
        <v>433</v>
      </c>
      <c r="G106" s="301">
        <v>461</v>
      </c>
      <c r="H106" s="301">
        <v>477</v>
      </c>
      <c r="I106" s="301">
        <v>426</v>
      </c>
      <c r="J106" s="301">
        <v>394</v>
      </c>
      <c r="K106" s="301">
        <v>436</v>
      </c>
      <c r="L106" s="301">
        <v>424</v>
      </c>
      <c r="M106" s="301">
        <v>442</v>
      </c>
      <c r="N106" s="301">
        <v>504</v>
      </c>
      <c r="O106" s="301">
        <v>479</v>
      </c>
      <c r="P106" s="301">
        <v>478</v>
      </c>
      <c r="Q106" s="301">
        <v>419</v>
      </c>
      <c r="R106" s="301">
        <v>338</v>
      </c>
      <c r="S106" s="301">
        <v>284</v>
      </c>
      <c r="T106" s="301">
        <v>322</v>
      </c>
      <c r="U106" s="301">
        <v>7580</v>
      </c>
      <c r="V106" s="304">
        <v>7141</v>
      </c>
      <c r="W106" s="304"/>
    </row>
    <row r="107" spans="1:23" x14ac:dyDescent="0.4">
      <c r="A107" s="299">
        <v>103</v>
      </c>
      <c r="B107" s="300" t="s">
        <v>1362</v>
      </c>
      <c r="C107" s="301">
        <v>5</v>
      </c>
      <c r="D107" s="301">
        <v>3</v>
      </c>
      <c r="E107" s="301">
        <v>4</v>
      </c>
      <c r="F107" s="301">
        <v>11</v>
      </c>
      <c r="G107" s="301">
        <v>26</v>
      </c>
      <c r="H107" s="301">
        <v>11</v>
      </c>
      <c r="I107" s="301">
        <v>14</v>
      </c>
      <c r="J107" s="301">
        <v>12</v>
      </c>
      <c r="K107" s="301">
        <v>9</v>
      </c>
      <c r="L107" s="301">
        <v>9</v>
      </c>
      <c r="M107" s="301">
        <v>7</v>
      </c>
      <c r="N107" s="301">
        <v>12</v>
      </c>
      <c r="O107" s="301">
        <v>11</v>
      </c>
      <c r="P107" s="301">
        <v>9</v>
      </c>
      <c r="Q107" s="301">
        <v>9</v>
      </c>
      <c r="R107" s="301">
        <v>0</v>
      </c>
      <c r="S107" s="301">
        <v>0</v>
      </c>
      <c r="T107" s="301">
        <v>0</v>
      </c>
      <c r="U107" s="301">
        <v>162</v>
      </c>
      <c r="V107" s="304">
        <v>157</v>
      </c>
      <c r="W107" s="304"/>
    </row>
    <row r="108" spans="1:23" x14ac:dyDescent="0.4">
      <c r="A108" s="299">
        <v>104</v>
      </c>
      <c r="B108" s="300" t="s">
        <v>1511</v>
      </c>
      <c r="C108" s="301">
        <v>315</v>
      </c>
      <c r="D108" s="301">
        <v>255</v>
      </c>
      <c r="E108" s="301">
        <v>177</v>
      </c>
      <c r="F108" s="301">
        <v>160</v>
      </c>
      <c r="G108" s="301">
        <v>400</v>
      </c>
      <c r="H108" s="301">
        <v>821</v>
      </c>
      <c r="I108" s="301">
        <v>770</v>
      </c>
      <c r="J108" s="301">
        <v>527</v>
      </c>
      <c r="K108" s="301">
        <v>425</v>
      </c>
      <c r="L108" s="301">
        <v>332</v>
      </c>
      <c r="M108" s="301">
        <v>260</v>
      </c>
      <c r="N108" s="301">
        <v>246</v>
      </c>
      <c r="O108" s="301">
        <v>191</v>
      </c>
      <c r="P108" s="301">
        <v>186</v>
      </c>
      <c r="Q108" s="301">
        <v>118</v>
      </c>
      <c r="R108" s="301">
        <v>71</v>
      </c>
      <c r="S108" s="301">
        <v>68</v>
      </c>
      <c r="T108" s="301">
        <v>65</v>
      </c>
      <c r="U108" s="301">
        <v>5394</v>
      </c>
      <c r="V108" s="304">
        <v>5263</v>
      </c>
      <c r="W108" s="304"/>
    </row>
    <row r="109" spans="1:23" x14ac:dyDescent="0.4">
      <c r="A109" s="299">
        <v>105</v>
      </c>
      <c r="B109" s="300" t="s">
        <v>2520</v>
      </c>
      <c r="C109" s="301">
        <v>3</v>
      </c>
      <c r="D109" s="301">
        <v>9</v>
      </c>
      <c r="E109" s="301">
        <v>6</v>
      </c>
      <c r="F109" s="301">
        <v>10</v>
      </c>
      <c r="G109" s="301">
        <v>4</v>
      </c>
      <c r="H109" s="301">
        <v>6</v>
      </c>
      <c r="I109" s="301">
        <v>6</v>
      </c>
      <c r="J109" s="301">
        <v>6</v>
      </c>
      <c r="K109" s="301">
        <v>3</v>
      </c>
      <c r="L109" s="301">
        <v>8</v>
      </c>
      <c r="M109" s="301">
        <v>13</v>
      </c>
      <c r="N109" s="301">
        <v>9</v>
      </c>
      <c r="O109" s="301">
        <v>9</v>
      </c>
      <c r="P109" s="301">
        <v>3</v>
      </c>
      <c r="Q109" s="301">
        <v>3</v>
      </c>
      <c r="R109" s="301">
        <v>7</v>
      </c>
      <c r="S109" s="301">
        <v>4</v>
      </c>
      <c r="T109" s="301">
        <v>5</v>
      </c>
      <c r="U109" s="301">
        <v>108</v>
      </c>
      <c r="V109" s="304">
        <v>90</v>
      </c>
      <c r="W109" s="304"/>
    </row>
    <row r="110" spans="1:23" x14ac:dyDescent="0.4">
      <c r="A110" s="299">
        <v>106</v>
      </c>
      <c r="B110" s="300" t="s">
        <v>2521</v>
      </c>
      <c r="C110" s="301">
        <v>8</v>
      </c>
      <c r="D110" s="301">
        <v>10</v>
      </c>
      <c r="E110" s="301">
        <v>9</v>
      </c>
      <c r="F110" s="301">
        <v>0</v>
      </c>
      <c r="G110" s="301">
        <v>0</v>
      </c>
      <c r="H110" s="301">
        <v>5</v>
      </c>
      <c r="I110" s="301">
        <v>0</v>
      </c>
      <c r="J110" s="301">
        <v>7</v>
      </c>
      <c r="K110" s="301">
        <v>3</v>
      </c>
      <c r="L110" s="301">
        <v>0</v>
      </c>
      <c r="M110" s="301">
        <v>7</v>
      </c>
      <c r="N110" s="301">
        <v>0</v>
      </c>
      <c r="O110" s="301">
        <v>0</v>
      </c>
      <c r="P110" s="301">
        <v>3</v>
      </c>
      <c r="Q110" s="301">
        <v>3</v>
      </c>
      <c r="R110" s="301">
        <v>0</v>
      </c>
      <c r="S110" s="301">
        <v>0</v>
      </c>
      <c r="T110" s="301">
        <v>0</v>
      </c>
      <c r="U110" s="301">
        <v>67</v>
      </c>
      <c r="V110" s="304">
        <v>66</v>
      </c>
      <c r="W110" s="304"/>
    </row>
    <row r="111" spans="1:23" x14ac:dyDescent="0.4">
      <c r="A111" s="299">
        <v>107</v>
      </c>
      <c r="B111" s="300" t="s">
        <v>1413</v>
      </c>
      <c r="C111" s="301">
        <v>180</v>
      </c>
      <c r="D111" s="301">
        <v>191</v>
      </c>
      <c r="E111" s="301">
        <v>181</v>
      </c>
      <c r="F111" s="301">
        <v>198</v>
      </c>
      <c r="G111" s="301">
        <v>122</v>
      </c>
      <c r="H111" s="301">
        <v>118</v>
      </c>
      <c r="I111" s="301">
        <v>157</v>
      </c>
      <c r="J111" s="301">
        <v>194</v>
      </c>
      <c r="K111" s="301">
        <v>195</v>
      </c>
      <c r="L111" s="301">
        <v>192</v>
      </c>
      <c r="M111" s="301">
        <v>281</v>
      </c>
      <c r="N111" s="301">
        <v>208</v>
      </c>
      <c r="O111" s="301">
        <v>190</v>
      </c>
      <c r="P111" s="301">
        <v>181</v>
      </c>
      <c r="Q111" s="301">
        <v>151</v>
      </c>
      <c r="R111" s="301">
        <v>105</v>
      </c>
      <c r="S111" s="301">
        <v>77</v>
      </c>
      <c r="T111" s="301">
        <v>69</v>
      </c>
      <c r="U111" s="301">
        <v>2986</v>
      </c>
      <c r="V111" s="304">
        <v>2873</v>
      </c>
      <c r="W111" s="304"/>
    </row>
    <row r="112" spans="1:23" x14ac:dyDescent="0.4">
      <c r="A112" s="299">
        <v>108</v>
      </c>
      <c r="B112" s="300" t="s">
        <v>2522</v>
      </c>
      <c r="C112" s="301">
        <v>3</v>
      </c>
      <c r="D112" s="301">
        <v>3</v>
      </c>
      <c r="E112" s="301">
        <v>6</v>
      </c>
      <c r="F112" s="301">
        <v>0</v>
      </c>
      <c r="G112" s="301">
        <v>3</v>
      </c>
      <c r="H112" s="301">
        <v>4</v>
      </c>
      <c r="I112" s="301">
        <v>8</v>
      </c>
      <c r="J112" s="301">
        <v>0</v>
      </c>
      <c r="K112" s="301">
        <v>4</v>
      </c>
      <c r="L112" s="301">
        <v>7</v>
      </c>
      <c r="M112" s="301">
        <v>8</v>
      </c>
      <c r="N112" s="301">
        <v>4</v>
      </c>
      <c r="O112" s="301">
        <v>0</v>
      </c>
      <c r="P112" s="301">
        <v>0</v>
      </c>
      <c r="Q112" s="301">
        <v>5</v>
      </c>
      <c r="R112" s="301">
        <v>5</v>
      </c>
      <c r="S112" s="301">
        <v>0</v>
      </c>
      <c r="T112" s="301">
        <v>0</v>
      </c>
      <c r="U112" s="301">
        <v>65</v>
      </c>
      <c r="V112" s="304">
        <v>56</v>
      </c>
      <c r="W112" s="304"/>
    </row>
    <row r="113" spans="1:23" x14ac:dyDescent="0.4">
      <c r="A113" s="299">
        <v>109</v>
      </c>
      <c r="B113" s="300" t="s">
        <v>2523</v>
      </c>
      <c r="C113" s="301">
        <v>0</v>
      </c>
      <c r="D113" s="301">
        <v>0</v>
      </c>
      <c r="E113" s="301">
        <v>0</v>
      </c>
      <c r="F113" s="301">
        <v>0</v>
      </c>
      <c r="G113" s="301">
        <v>0</v>
      </c>
      <c r="H113" s="301">
        <v>0</v>
      </c>
      <c r="I113" s="301">
        <v>0</v>
      </c>
      <c r="J113" s="301">
        <v>0</v>
      </c>
      <c r="K113" s="301">
        <v>0</v>
      </c>
      <c r="L113" s="301">
        <v>0</v>
      </c>
      <c r="M113" s="301">
        <v>0</v>
      </c>
      <c r="N113" s="301">
        <v>0</v>
      </c>
      <c r="O113" s="301">
        <v>0</v>
      </c>
      <c r="P113" s="301">
        <v>0</v>
      </c>
      <c r="Q113" s="301">
        <v>0</v>
      </c>
      <c r="R113" s="301">
        <v>0</v>
      </c>
      <c r="S113" s="301">
        <v>0</v>
      </c>
      <c r="T113" s="301">
        <v>0</v>
      </c>
      <c r="U113" s="301">
        <v>13</v>
      </c>
      <c r="V113" s="304">
        <v>13</v>
      </c>
      <c r="W113" s="304"/>
    </row>
    <row r="114" spans="1:23" x14ac:dyDescent="0.4">
      <c r="A114" s="299">
        <v>110</v>
      </c>
      <c r="B114" s="300" t="s">
        <v>1363</v>
      </c>
      <c r="C114" s="301">
        <v>285</v>
      </c>
      <c r="D114" s="301">
        <v>280</v>
      </c>
      <c r="E114" s="301">
        <v>248</v>
      </c>
      <c r="F114" s="301">
        <v>311</v>
      </c>
      <c r="G114" s="301">
        <v>455</v>
      </c>
      <c r="H114" s="301">
        <v>459</v>
      </c>
      <c r="I114" s="301">
        <v>360</v>
      </c>
      <c r="J114" s="301">
        <v>327</v>
      </c>
      <c r="K114" s="301">
        <v>363</v>
      </c>
      <c r="L114" s="301">
        <v>334</v>
      </c>
      <c r="M114" s="301">
        <v>356</v>
      </c>
      <c r="N114" s="301">
        <v>372</v>
      </c>
      <c r="O114" s="301">
        <v>312</v>
      </c>
      <c r="P114" s="301">
        <v>297</v>
      </c>
      <c r="Q114" s="301">
        <v>203</v>
      </c>
      <c r="R114" s="301">
        <v>158</v>
      </c>
      <c r="S114" s="301">
        <v>108</v>
      </c>
      <c r="T114" s="301">
        <v>113</v>
      </c>
      <c r="U114" s="301">
        <v>5328</v>
      </c>
      <c r="V114" s="304">
        <v>4954</v>
      </c>
      <c r="W114" s="304"/>
    </row>
    <row r="115" spans="1:23" x14ac:dyDescent="0.4">
      <c r="A115" s="299">
        <v>111</v>
      </c>
      <c r="B115" s="300" t="s">
        <v>1364</v>
      </c>
      <c r="C115" s="301">
        <v>339</v>
      </c>
      <c r="D115" s="301">
        <v>307</v>
      </c>
      <c r="E115" s="301">
        <v>256</v>
      </c>
      <c r="F115" s="301">
        <v>303</v>
      </c>
      <c r="G115" s="301">
        <v>462</v>
      </c>
      <c r="H115" s="301">
        <v>377</v>
      </c>
      <c r="I115" s="301">
        <v>401</v>
      </c>
      <c r="J115" s="301">
        <v>355</v>
      </c>
      <c r="K115" s="301">
        <v>297</v>
      </c>
      <c r="L115" s="301">
        <v>297</v>
      </c>
      <c r="M115" s="301">
        <v>335</v>
      </c>
      <c r="N115" s="301">
        <v>318</v>
      </c>
      <c r="O115" s="301">
        <v>339</v>
      </c>
      <c r="P115" s="301">
        <v>347</v>
      </c>
      <c r="Q115" s="301">
        <v>258</v>
      </c>
      <c r="R115" s="301">
        <v>237</v>
      </c>
      <c r="S115" s="301">
        <v>170</v>
      </c>
      <c r="T115" s="301">
        <v>218</v>
      </c>
      <c r="U115" s="301">
        <v>5619</v>
      </c>
      <c r="V115" s="304">
        <v>5254</v>
      </c>
      <c r="W115" s="304"/>
    </row>
    <row r="116" spans="1:23" x14ac:dyDescent="0.4">
      <c r="A116" s="299">
        <v>112</v>
      </c>
      <c r="B116" s="300" t="s">
        <v>1365</v>
      </c>
      <c r="C116" s="301">
        <v>238</v>
      </c>
      <c r="D116" s="301">
        <v>256</v>
      </c>
      <c r="E116" s="301">
        <v>215</v>
      </c>
      <c r="F116" s="301">
        <v>237</v>
      </c>
      <c r="G116" s="301">
        <v>204</v>
      </c>
      <c r="H116" s="301">
        <v>261</v>
      </c>
      <c r="I116" s="301">
        <v>215</v>
      </c>
      <c r="J116" s="301">
        <v>223</v>
      </c>
      <c r="K116" s="301">
        <v>220</v>
      </c>
      <c r="L116" s="301">
        <v>248</v>
      </c>
      <c r="M116" s="301">
        <v>251</v>
      </c>
      <c r="N116" s="301">
        <v>256</v>
      </c>
      <c r="O116" s="301">
        <v>221</v>
      </c>
      <c r="P116" s="301">
        <v>222</v>
      </c>
      <c r="Q116" s="301">
        <v>188</v>
      </c>
      <c r="R116" s="301">
        <v>141</v>
      </c>
      <c r="S116" s="301">
        <v>153</v>
      </c>
      <c r="T116" s="301">
        <v>174</v>
      </c>
      <c r="U116" s="301">
        <v>3928</v>
      </c>
      <c r="V116" s="304">
        <v>3762</v>
      </c>
      <c r="W116" s="304"/>
    </row>
    <row r="117" spans="1:23" x14ac:dyDescent="0.4">
      <c r="A117" s="299">
        <v>113</v>
      </c>
      <c r="B117" s="300" t="s">
        <v>1512</v>
      </c>
      <c r="C117" s="301">
        <v>8</v>
      </c>
      <c r="D117" s="301">
        <v>0</v>
      </c>
      <c r="E117" s="301">
        <v>9</v>
      </c>
      <c r="F117" s="301">
        <v>11</v>
      </c>
      <c r="G117" s="301">
        <v>3</v>
      </c>
      <c r="H117" s="301">
        <v>0</v>
      </c>
      <c r="I117" s="301">
        <v>4</v>
      </c>
      <c r="J117" s="301">
        <v>8</v>
      </c>
      <c r="K117" s="301">
        <v>9</v>
      </c>
      <c r="L117" s="301">
        <v>7</v>
      </c>
      <c r="M117" s="301">
        <v>9</v>
      </c>
      <c r="N117" s="301">
        <v>8</v>
      </c>
      <c r="O117" s="301">
        <v>18</v>
      </c>
      <c r="P117" s="301">
        <v>9</v>
      </c>
      <c r="Q117" s="301">
        <v>5</v>
      </c>
      <c r="R117" s="301">
        <v>6</v>
      </c>
      <c r="S117" s="301">
        <v>0</v>
      </c>
      <c r="T117" s="301">
        <v>0</v>
      </c>
      <c r="U117" s="301">
        <v>123</v>
      </c>
      <c r="V117" s="304">
        <v>108</v>
      </c>
      <c r="W117" s="304"/>
    </row>
    <row r="118" spans="1:23" x14ac:dyDescent="0.4">
      <c r="A118" s="299">
        <v>114</v>
      </c>
      <c r="B118" s="300" t="s">
        <v>1414</v>
      </c>
      <c r="C118" s="301">
        <v>20</v>
      </c>
      <c r="D118" s="301">
        <v>11</v>
      </c>
      <c r="E118" s="301">
        <v>21</v>
      </c>
      <c r="F118" s="301">
        <v>27</v>
      </c>
      <c r="G118" s="301">
        <v>18</v>
      </c>
      <c r="H118" s="301">
        <v>10</v>
      </c>
      <c r="I118" s="301">
        <v>14</v>
      </c>
      <c r="J118" s="301">
        <v>12</v>
      </c>
      <c r="K118" s="301">
        <v>27</v>
      </c>
      <c r="L118" s="301">
        <v>22</v>
      </c>
      <c r="M118" s="301">
        <v>21</v>
      </c>
      <c r="N118" s="301">
        <v>23</v>
      </c>
      <c r="O118" s="301">
        <v>22</v>
      </c>
      <c r="P118" s="301">
        <v>25</v>
      </c>
      <c r="Q118" s="301">
        <v>13</v>
      </c>
      <c r="R118" s="301">
        <v>5</v>
      </c>
      <c r="S118" s="301">
        <v>0</v>
      </c>
      <c r="T118" s="301">
        <v>5</v>
      </c>
      <c r="U118" s="301">
        <v>292</v>
      </c>
      <c r="V118" s="304">
        <v>286</v>
      </c>
      <c r="W118" s="304"/>
    </row>
    <row r="119" spans="1:23" x14ac:dyDescent="0.4">
      <c r="A119" s="299">
        <v>115</v>
      </c>
      <c r="B119" s="300" t="s">
        <v>2524</v>
      </c>
      <c r="C119" s="301">
        <v>10</v>
      </c>
      <c r="D119" s="301">
        <v>11</v>
      </c>
      <c r="E119" s="301">
        <v>11</v>
      </c>
      <c r="F119" s="301">
        <v>9</v>
      </c>
      <c r="G119" s="301">
        <v>0</v>
      </c>
      <c r="H119" s="301">
        <v>3</v>
      </c>
      <c r="I119" s="301">
        <v>7</v>
      </c>
      <c r="J119" s="301">
        <v>10</v>
      </c>
      <c r="K119" s="301">
        <v>17</v>
      </c>
      <c r="L119" s="301">
        <v>5</v>
      </c>
      <c r="M119" s="301">
        <v>4</v>
      </c>
      <c r="N119" s="301">
        <v>11</v>
      </c>
      <c r="O119" s="301">
        <v>26</v>
      </c>
      <c r="P119" s="301">
        <v>8</v>
      </c>
      <c r="Q119" s="301">
        <v>4</v>
      </c>
      <c r="R119" s="301">
        <v>0</v>
      </c>
      <c r="S119" s="301">
        <v>4</v>
      </c>
      <c r="T119" s="301">
        <v>0</v>
      </c>
      <c r="U119" s="301">
        <v>149</v>
      </c>
      <c r="V119" s="304">
        <v>145</v>
      </c>
      <c r="W119" s="304"/>
    </row>
    <row r="120" spans="1:23" x14ac:dyDescent="0.4">
      <c r="A120" s="299">
        <v>116</v>
      </c>
      <c r="B120" s="300" t="s">
        <v>2525</v>
      </c>
      <c r="C120" s="301">
        <v>14</v>
      </c>
      <c r="D120" s="301">
        <v>3</v>
      </c>
      <c r="E120" s="301">
        <v>0</v>
      </c>
      <c r="F120" s="301">
        <v>3</v>
      </c>
      <c r="G120" s="301">
        <v>0</v>
      </c>
      <c r="H120" s="301">
        <v>3</v>
      </c>
      <c r="I120" s="301">
        <v>4</v>
      </c>
      <c r="J120" s="301">
        <v>9</v>
      </c>
      <c r="K120" s="301">
        <v>0</v>
      </c>
      <c r="L120" s="301">
        <v>3</v>
      </c>
      <c r="M120" s="301">
        <v>8</v>
      </c>
      <c r="N120" s="301">
        <v>7</v>
      </c>
      <c r="O120" s="301">
        <v>3</v>
      </c>
      <c r="P120" s="301">
        <v>0</v>
      </c>
      <c r="Q120" s="301">
        <v>0</v>
      </c>
      <c r="R120" s="301">
        <v>3</v>
      </c>
      <c r="S120" s="301">
        <v>0</v>
      </c>
      <c r="T120" s="301">
        <v>0</v>
      </c>
      <c r="U120" s="301">
        <v>71</v>
      </c>
      <c r="V120" s="304">
        <v>69</v>
      </c>
      <c r="W120" s="304"/>
    </row>
    <row r="121" spans="1:23" x14ac:dyDescent="0.4">
      <c r="A121" s="299">
        <v>117</v>
      </c>
      <c r="B121" s="300" t="s">
        <v>1415</v>
      </c>
      <c r="C121" s="301">
        <v>3</v>
      </c>
      <c r="D121" s="301">
        <v>5</v>
      </c>
      <c r="E121" s="301">
        <v>4</v>
      </c>
      <c r="F121" s="301">
        <v>5</v>
      </c>
      <c r="G121" s="301">
        <v>0</v>
      </c>
      <c r="H121" s="301">
        <v>4</v>
      </c>
      <c r="I121" s="301">
        <v>8</v>
      </c>
      <c r="J121" s="301">
        <v>6</v>
      </c>
      <c r="K121" s="301">
        <v>3</v>
      </c>
      <c r="L121" s="301">
        <v>8</v>
      </c>
      <c r="M121" s="301">
        <v>13</v>
      </c>
      <c r="N121" s="301">
        <v>0</v>
      </c>
      <c r="O121" s="301">
        <v>7</v>
      </c>
      <c r="P121" s="301">
        <v>13</v>
      </c>
      <c r="Q121" s="301">
        <v>22</v>
      </c>
      <c r="R121" s="301">
        <v>4</v>
      </c>
      <c r="S121" s="301">
        <v>4</v>
      </c>
      <c r="T121" s="301">
        <v>0</v>
      </c>
      <c r="U121" s="301">
        <v>109</v>
      </c>
      <c r="V121" s="304">
        <v>106</v>
      </c>
      <c r="W121" s="304"/>
    </row>
    <row r="122" spans="1:23" x14ac:dyDescent="0.4">
      <c r="A122" s="299">
        <v>118</v>
      </c>
      <c r="B122" s="300" t="s">
        <v>1513</v>
      </c>
      <c r="C122" s="301">
        <v>8</v>
      </c>
      <c r="D122" s="301">
        <v>14</v>
      </c>
      <c r="E122" s="301">
        <v>9</v>
      </c>
      <c r="F122" s="301">
        <v>19</v>
      </c>
      <c r="G122" s="301">
        <v>13</v>
      </c>
      <c r="H122" s="301">
        <v>6</v>
      </c>
      <c r="I122" s="301">
        <v>15</v>
      </c>
      <c r="J122" s="301">
        <v>7</v>
      </c>
      <c r="K122" s="301">
        <v>8</v>
      </c>
      <c r="L122" s="301">
        <v>33</v>
      </c>
      <c r="M122" s="301">
        <v>26</v>
      </c>
      <c r="N122" s="301">
        <v>35</v>
      </c>
      <c r="O122" s="301">
        <v>29</v>
      </c>
      <c r="P122" s="301">
        <v>23</v>
      </c>
      <c r="Q122" s="301">
        <v>23</v>
      </c>
      <c r="R122" s="301">
        <v>16</v>
      </c>
      <c r="S122" s="301">
        <v>10</v>
      </c>
      <c r="T122" s="301">
        <v>4</v>
      </c>
      <c r="U122" s="301">
        <v>290</v>
      </c>
      <c r="V122" s="304">
        <v>267</v>
      </c>
      <c r="W122" s="304"/>
    </row>
    <row r="123" spans="1:23" x14ac:dyDescent="0.4">
      <c r="A123" s="299">
        <v>119</v>
      </c>
      <c r="B123" s="300" t="s">
        <v>1072</v>
      </c>
      <c r="C123" s="301">
        <v>128</v>
      </c>
      <c r="D123" s="301">
        <v>140</v>
      </c>
      <c r="E123" s="301">
        <v>148</v>
      </c>
      <c r="F123" s="301">
        <v>132</v>
      </c>
      <c r="G123" s="301">
        <v>108</v>
      </c>
      <c r="H123" s="301">
        <v>88</v>
      </c>
      <c r="I123" s="301">
        <v>120</v>
      </c>
      <c r="J123" s="301">
        <v>107</v>
      </c>
      <c r="K123" s="301">
        <v>161</v>
      </c>
      <c r="L123" s="301">
        <v>144</v>
      </c>
      <c r="M123" s="301">
        <v>158</v>
      </c>
      <c r="N123" s="301">
        <v>185</v>
      </c>
      <c r="O123" s="301">
        <v>185</v>
      </c>
      <c r="P123" s="301">
        <v>164</v>
      </c>
      <c r="Q123" s="301">
        <v>106</v>
      </c>
      <c r="R123" s="301">
        <v>91</v>
      </c>
      <c r="S123" s="301">
        <v>62</v>
      </c>
      <c r="T123" s="301">
        <v>52</v>
      </c>
      <c r="U123" s="301">
        <v>2270</v>
      </c>
      <c r="V123" s="304">
        <v>2166</v>
      </c>
      <c r="W123" s="304"/>
    </row>
    <row r="124" spans="1:23" x14ac:dyDescent="0.4">
      <c r="A124" s="299">
        <v>120</v>
      </c>
      <c r="B124" s="300" t="s">
        <v>1073</v>
      </c>
      <c r="C124" s="301">
        <v>12</v>
      </c>
      <c r="D124" s="301">
        <v>14</v>
      </c>
      <c r="E124" s="301">
        <v>24</v>
      </c>
      <c r="F124" s="301">
        <v>18</v>
      </c>
      <c r="G124" s="301">
        <v>8</v>
      </c>
      <c r="H124" s="301">
        <v>6</v>
      </c>
      <c r="I124" s="301">
        <v>14</v>
      </c>
      <c r="J124" s="301">
        <v>9</v>
      </c>
      <c r="K124" s="301">
        <v>27</v>
      </c>
      <c r="L124" s="301">
        <v>19</v>
      </c>
      <c r="M124" s="301">
        <v>39</v>
      </c>
      <c r="N124" s="301">
        <v>34</v>
      </c>
      <c r="O124" s="301">
        <v>38</v>
      </c>
      <c r="P124" s="301">
        <v>59</v>
      </c>
      <c r="Q124" s="301">
        <v>41</v>
      </c>
      <c r="R124" s="301">
        <v>23</v>
      </c>
      <c r="S124" s="301">
        <v>25</v>
      </c>
      <c r="T124" s="301">
        <v>7</v>
      </c>
      <c r="U124" s="301">
        <v>418</v>
      </c>
      <c r="V124" s="304">
        <v>412</v>
      </c>
      <c r="W124" s="304"/>
    </row>
    <row r="125" spans="1:23" x14ac:dyDescent="0.4">
      <c r="A125" s="299">
        <v>121</v>
      </c>
      <c r="B125" s="300" t="s">
        <v>2526</v>
      </c>
      <c r="C125" s="301">
        <v>0</v>
      </c>
      <c r="D125" s="301">
        <v>0</v>
      </c>
      <c r="E125" s="301">
        <v>0</v>
      </c>
      <c r="F125" s="301">
        <v>0</v>
      </c>
      <c r="G125" s="301">
        <v>0</v>
      </c>
      <c r="H125" s="301">
        <v>0</v>
      </c>
      <c r="I125" s="301">
        <v>0</v>
      </c>
      <c r="J125" s="301">
        <v>0</v>
      </c>
      <c r="K125" s="301">
        <v>0</v>
      </c>
      <c r="L125" s="301">
        <v>0</v>
      </c>
      <c r="M125" s="301">
        <v>0</v>
      </c>
      <c r="N125" s="301">
        <v>0</v>
      </c>
      <c r="O125" s="301">
        <v>0</v>
      </c>
      <c r="P125" s="301">
        <v>0</v>
      </c>
      <c r="Q125" s="301">
        <v>0</v>
      </c>
      <c r="R125" s="301">
        <v>4</v>
      </c>
      <c r="S125" s="301">
        <v>0</v>
      </c>
      <c r="T125" s="301">
        <v>0</v>
      </c>
      <c r="U125" s="301">
        <v>5</v>
      </c>
      <c r="V125" s="304">
        <v>5</v>
      </c>
      <c r="W125" s="304"/>
    </row>
    <row r="126" spans="1:23" x14ac:dyDescent="0.4">
      <c r="A126" s="299">
        <v>122</v>
      </c>
      <c r="B126" s="300" t="s">
        <v>1074</v>
      </c>
      <c r="C126" s="301">
        <v>539</v>
      </c>
      <c r="D126" s="301">
        <v>717</v>
      </c>
      <c r="E126" s="301">
        <v>898</v>
      </c>
      <c r="F126" s="301">
        <v>1121</v>
      </c>
      <c r="G126" s="301">
        <v>959</v>
      </c>
      <c r="H126" s="301">
        <v>782</v>
      </c>
      <c r="I126" s="301">
        <v>604</v>
      </c>
      <c r="J126" s="301">
        <v>638</v>
      </c>
      <c r="K126" s="301">
        <v>826</v>
      </c>
      <c r="L126" s="301">
        <v>1009</v>
      </c>
      <c r="M126" s="301">
        <v>1001</v>
      </c>
      <c r="N126" s="301">
        <v>888</v>
      </c>
      <c r="O126" s="301">
        <v>779</v>
      </c>
      <c r="P126" s="301">
        <v>675</v>
      </c>
      <c r="Q126" s="301">
        <v>577</v>
      </c>
      <c r="R126" s="301">
        <v>422</v>
      </c>
      <c r="S126" s="301">
        <v>385</v>
      </c>
      <c r="T126" s="301">
        <v>492</v>
      </c>
      <c r="U126" s="301">
        <v>13311</v>
      </c>
      <c r="V126" s="304">
        <v>13194</v>
      </c>
      <c r="W126" s="304"/>
    </row>
    <row r="127" spans="1:23" x14ac:dyDescent="0.4">
      <c r="A127" s="299">
        <v>123</v>
      </c>
      <c r="B127" s="300" t="s">
        <v>1075</v>
      </c>
      <c r="C127" s="301">
        <v>825</v>
      </c>
      <c r="D127" s="301">
        <v>1248</v>
      </c>
      <c r="E127" s="301">
        <v>1732</v>
      </c>
      <c r="F127" s="301">
        <v>1851</v>
      </c>
      <c r="G127" s="301">
        <v>1455</v>
      </c>
      <c r="H127" s="301">
        <v>976</v>
      </c>
      <c r="I127" s="301">
        <v>738</v>
      </c>
      <c r="J127" s="301">
        <v>911</v>
      </c>
      <c r="K127" s="301">
        <v>1362</v>
      </c>
      <c r="L127" s="301">
        <v>1697</v>
      </c>
      <c r="M127" s="301">
        <v>1701</v>
      </c>
      <c r="N127" s="301">
        <v>1427</v>
      </c>
      <c r="O127" s="301">
        <v>1060</v>
      </c>
      <c r="P127" s="301">
        <v>966</v>
      </c>
      <c r="Q127" s="301">
        <v>684</v>
      </c>
      <c r="R127" s="301">
        <v>602</v>
      </c>
      <c r="S127" s="301">
        <v>498</v>
      </c>
      <c r="T127" s="301">
        <v>677</v>
      </c>
      <c r="U127" s="301">
        <v>20404</v>
      </c>
      <c r="V127" s="304">
        <v>20286</v>
      </c>
      <c r="W127" s="304"/>
    </row>
    <row r="128" spans="1:23" x14ac:dyDescent="0.4">
      <c r="A128" s="299">
        <v>124</v>
      </c>
      <c r="B128" s="300" t="s">
        <v>1416</v>
      </c>
      <c r="C128" s="301">
        <v>46</v>
      </c>
      <c r="D128" s="301">
        <v>36</v>
      </c>
      <c r="E128" s="301">
        <v>35</v>
      </c>
      <c r="F128" s="301">
        <v>27</v>
      </c>
      <c r="G128" s="301">
        <v>28</v>
      </c>
      <c r="H128" s="301">
        <v>19</v>
      </c>
      <c r="I128" s="301">
        <v>34</v>
      </c>
      <c r="J128" s="301">
        <v>31</v>
      </c>
      <c r="K128" s="301">
        <v>22</v>
      </c>
      <c r="L128" s="301">
        <v>39</v>
      </c>
      <c r="M128" s="301">
        <v>41</v>
      </c>
      <c r="N128" s="301">
        <v>43</v>
      </c>
      <c r="O128" s="301">
        <v>32</v>
      </c>
      <c r="P128" s="301">
        <v>29</v>
      </c>
      <c r="Q128" s="301">
        <v>16</v>
      </c>
      <c r="R128" s="301">
        <v>12</v>
      </c>
      <c r="S128" s="301">
        <v>3</v>
      </c>
      <c r="T128" s="301">
        <v>13</v>
      </c>
      <c r="U128" s="301">
        <v>501</v>
      </c>
      <c r="V128" s="304">
        <v>493</v>
      </c>
      <c r="W128" s="304"/>
    </row>
    <row r="129" spans="1:23" x14ac:dyDescent="0.4">
      <c r="A129" s="299">
        <v>125</v>
      </c>
      <c r="B129" s="300" t="s">
        <v>1514</v>
      </c>
      <c r="C129" s="301">
        <v>16</v>
      </c>
      <c r="D129" s="301">
        <v>16</v>
      </c>
      <c r="E129" s="301">
        <v>13</v>
      </c>
      <c r="F129" s="301">
        <v>16</v>
      </c>
      <c r="G129" s="301">
        <v>9</v>
      </c>
      <c r="H129" s="301">
        <v>8</v>
      </c>
      <c r="I129" s="301">
        <v>11</v>
      </c>
      <c r="J129" s="301">
        <v>15</v>
      </c>
      <c r="K129" s="301">
        <v>22</v>
      </c>
      <c r="L129" s="301">
        <v>18</v>
      </c>
      <c r="M129" s="301">
        <v>12</v>
      </c>
      <c r="N129" s="301">
        <v>23</v>
      </c>
      <c r="O129" s="301">
        <v>27</v>
      </c>
      <c r="P129" s="301">
        <v>8</v>
      </c>
      <c r="Q129" s="301">
        <v>15</v>
      </c>
      <c r="R129" s="301">
        <v>11</v>
      </c>
      <c r="S129" s="301">
        <v>0</v>
      </c>
      <c r="T129" s="301">
        <v>0</v>
      </c>
      <c r="U129" s="301">
        <v>236</v>
      </c>
      <c r="V129" s="304">
        <v>228</v>
      </c>
      <c r="W129" s="304"/>
    </row>
    <row r="130" spans="1:23" x14ac:dyDescent="0.4">
      <c r="A130" s="299">
        <v>126</v>
      </c>
      <c r="B130" s="300" t="s">
        <v>2527</v>
      </c>
      <c r="C130" s="301">
        <v>4</v>
      </c>
      <c r="D130" s="301">
        <v>3</v>
      </c>
      <c r="E130" s="301">
        <v>5</v>
      </c>
      <c r="F130" s="301">
        <v>3</v>
      </c>
      <c r="G130" s="301">
        <v>3</v>
      </c>
      <c r="H130" s="301">
        <v>0</v>
      </c>
      <c r="I130" s="301">
        <v>8</v>
      </c>
      <c r="J130" s="301">
        <v>6</v>
      </c>
      <c r="K130" s="301">
        <v>9</v>
      </c>
      <c r="L130" s="301">
        <v>5</v>
      </c>
      <c r="M130" s="301">
        <v>6</v>
      </c>
      <c r="N130" s="301">
        <v>7</v>
      </c>
      <c r="O130" s="301">
        <v>14</v>
      </c>
      <c r="P130" s="301">
        <v>8</v>
      </c>
      <c r="Q130" s="301">
        <v>5</v>
      </c>
      <c r="R130" s="301">
        <v>7</v>
      </c>
      <c r="S130" s="301">
        <v>5</v>
      </c>
      <c r="T130" s="301">
        <v>5</v>
      </c>
      <c r="U130" s="301">
        <v>99</v>
      </c>
      <c r="V130" s="304">
        <v>97</v>
      </c>
      <c r="W130" s="304"/>
    </row>
    <row r="131" spans="1:23" x14ac:dyDescent="0.4">
      <c r="A131" s="299">
        <v>127</v>
      </c>
      <c r="B131" s="300" t="s">
        <v>2528</v>
      </c>
      <c r="C131" s="301">
        <v>3</v>
      </c>
      <c r="D131" s="301">
        <v>0</v>
      </c>
      <c r="E131" s="301">
        <v>3</v>
      </c>
      <c r="F131" s="301">
        <v>3</v>
      </c>
      <c r="G131" s="301">
        <v>0</v>
      </c>
      <c r="H131" s="301">
        <v>9</v>
      </c>
      <c r="I131" s="301">
        <v>3</v>
      </c>
      <c r="J131" s="301">
        <v>0</v>
      </c>
      <c r="K131" s="301">
        <v>0</v>
      </c>
      <c r="L131" s="301">
        <v>3</v>
      </c>
      <c r="M131" s="301">
        <v>0</v>
      </c>
      <c r="N131" s="301">
        <v>3</v>
      </c>
      <c r="O131" s="301">
        <v>6</v>
      </c>
      <c r="P131" s="301">
        <v>4</v>
      </c>
      <c r="Q131" s="301">
        <v>7</v>
      </c>
      <c r="R131" s="301">
        <v>5</v>
      </c>
      <c r="S131" s="301">
        <v>0</v>
      </c>
      <c r="T131" s="301">
        <v>0</v>
      </c>
      <c r="U131" s="301">
        <v>40</v>
      </c>
      <c r="V131" s="304">
        <v>40</v>
      </c>
      <c r="W131" s="304"/>
    </row>
    <row r="132" spans="1:23" x14ac:dyDescent="0.4">
      <c r="A132" s="299">
        <v>128</v>
      </c>
      <c r="B132" s="300" t="s">
        <v>1417</v>
      </c>
      <c r="C132" s="301">
        <v>67</v>
      </c>
      <c r="D132" s="301">
        <v>49</v>
      </c>
      <c r="E132" s="301">
        <v>21</v>
      </c>
      <c r="F132" s="301">
        <v>56</v>
      </c>
      <c r="G132" s="301">
        <v>104</v>
      </c>
      <c r="H132" s="301">
        <v>64</v>
      </c>
      <c r="I132" s="301">
        <v>67</v>
      </c>
      <c r="J132" s="301">
        <v>56</v>
      </c>
      <c r="K132" s="301">
        <v>31</v>
      </c>
      <c r="L132" s="301">
        <v>31</v>
      </c>
      <c r="M132" s="301">
        <v>12</v>
      </c>
      <c r="N132" s="301">
        <v>15</v>
      </c>
      <c r="O132" s="301">
        <v>15</v>
      </c>
      <c r="P132" s="301">
        <v>14</v>
      </c>
      <c r="Q132" s="301">
        <v>9</v>
      </c>
      <c r="R132" s="301">
        <v>0</v>
      </c>
      <c r="S132" s="301">
        <v>3</v>
      </c>
      <c r="T132" s="301">
        <v>0</v>
      </c>
      <c r="U132" s="301">
        <v>617</v>
      </c>
      <c r="V132" s="304">
        <v>464</v>
      </c>
      <c r="W132" s="304"/>
    </row>
    <row r="133" spans="1:23" x14ac:dyDescent="0.4">
      <c r="A133" s="299">
        <v>129</v>
      </c>
      <c r="B133" s="300" t="s">
        <v>2529</v>
      </c>
      <c r="C133" s="301">
        <v>7</v>
      </c>
      <c r="D133" s="301">
        <v>6</v>
      </c>
      <c r="E133" s="301">
        <v>4</v>
      </c>
      <c r="F133" s="301">
        <v>0</v>
      </c>
      <c r="G133" s="301">
        <v>0</v>
      </c>
      <c r="H133" s="301">
        <v>0</v>
      </c>
      <c r="I133" s="301">
        <v>10</v>
      </c>
      <c r="J133" s="301">
        <v>0</v>
      </c>
      <c r="K133" s="301">
        <v>0</v>
      </c>
      <c r="L133" s="301">
        <v>3</v>
      </c>
      <c r="M133" s="301">
        <v>6</v>
      </c>
      <c r="N133" s="301">
        <v>9</v>
      </c>
      <c r="O133" s="301">
        <v>3</v>
      </c>
      <c r="P133" s="301">
        <v>0</v>
      </c>
      <c r="Q133" s="301">
        <v>0</v>
      </c>
      <c r="R133" s="301">
        <v>4</v>
      </c>
      <c r="S133" s="301">
        <v>0</v>
      </c>
      <c r="T133" s="301">
        <v>0</v>
      </c>
      <c r="U133" s="301">
        <v>56</v>
      </c>
      <c r="V133" s="304">
        <v>52</v>
      </c>
      <c r="W133" s="304"/>
    </row>
    <row r="134" spans="1:23" x14ac:dyDescent="0.4">
      <c r="A134" s="299">
        <v>130</v>
      </c>
      <c r="B134" s="300" t="s">
        <v>1076</v>
      </c>
      <c r="C134" s="301">
        <v>10</v>
      </c>
      <c r="D134" s="301">
        <v>22</v>
      </c>
      <c r="E134" s="301">
        <v>15</v>
      </c>
      <c r="F134" s="301">
        <v>16</v>
      </c>
      <c r="G134" s="301">
        <v>25</v>
      </c>
      <c r="H134" s="301">
        <v>15</v>
      </c>
      <c r="I134" s="301">
        <v>15</v>
      </c>
      <c r="J134" s="301">
        <v>20</v>
      </c>
      <c r="K134" s="301">
        <v>24</v>
      </c>
      <c r="L134" s="301">
        <v>29</v>
      </c>
      <c r="M134" s="301">
        <v>25</v>
      </c>
      <c r="N134" s="301">
        <v>31</v>
      </c>
      <c r="O134" s="301">
        <v>63</v>
      </c>
      <c r="P134" s="301">
        <v>129</v>
      </c>
      <c r="Q134" s="301">
        <v>129</v>
      </c>
      <c r="R134" s="301">
        <v>100</v>
      </c>
      <c r="S134" s="301">
        <v>76</v>
      </c>
      <c r="T134" s="301">
        <v>45</v>
      </c>
      <c r="U134" s="301">
        <v>786</v>
      </c>
      <c r="V134" s="304">
        <v>772</v>
      </c>
      <c r="W134" s="304"/>
    </row>
    <row r="135" spans="1:23" x14ac:dyDescent="0.4">
      <c r="A135" s="299">
        <v>131</v>
      </c>
      <c r="B135" s="300" t="s">
        <v>2530</v>
      </c>
      <c r="C135" s="301">
        <v>4</v>
      </c>
      <c r="D135" s="301">
        <v>4</v>
      </c>
      <c r="E135" s="301">
        <v>4</v>
      </c>
      <c r="F135" s="301">
        <v>0</v>
      </c>
      <c r="G135" s="301">
        <v>0</v>
      </c>
      <c r="H135" s="301">
        <v>0</v>
      </c>
      <c r="I135" s="301">
        <v>3</v>
      </c>
      <c r="J135" s="301">
        <v>0</v>
      </c>
      <c r="K135" s="301">
        <v>5</v>
      </c>
      <c r="L135" s="301">
        <v>0</v>
      </c>
      <c r="M135" s="301">
        <v>0</v>
      </c>
      <c r="N135" s="301">
        <v>6</v>
      </c>
      <c r="O135" s="301">
        <v>0</v>
      </c>
      <c r="P135" s="301">
        <v>0</v>
      </c>
      <c r="Q135" s="301">
        <v>0</v>
      </c>
      <c r="R135" s="301">
        <v>0</v>
      </c>
      <c r="S135" s="301">
        <v>0</v>
      </c>
      <c r="T135" s="301">
        <v>0</v>
      </c>
      <c r="U135" s="301">
        <v>38</v>
      </c>
      <c r="V135" s="304">
        <v>37</v>
      </c>
      <c r="W135" s="304"/>
    </row>
    <row r="136" spans="1:23" x14ac:dyDescent="0.4">
      <c r="A136" s="299">
        <v>132</v>
      </c>
      <c r="B136" s="300" t="s">
        <v>1515</v>
      </c>
      <c r="C136" s="301">
        <v>462</v>
      </c>
      <c r="D136" s="301">
        <v>453</v>
      </c>
      <c r="E136" s="301">
        <v>455</v>
      </c>
      <c r="F136" s="301">
        <v>333</v>
      </c>
      <c r="G136" s="301">
        <v>271</v>
      </c>
      <c r="H136" s="301">
        <v>303</v>
      </c>
      <c r="I136" s="301">
        <v>369</v>
      </c>
      <c r="J136" s="301">
        <v>425</v>
      </c>
      <c r="K136" s="301">
        <v>427</v>
      </c>
      <c r="L136" s="301">
        <v>361</v>
      </c>
      <c r="M136" s="301">
        <v>265</v>
      </c>
      <c r="N136" s="301">
        <v>237</v>
      </c>
      <c r="O136" s="301">
        <v>274</v>
      </c>
      <c r="P136" s="301">
        <v>215</v>
      </c>
      <c r="Q136" s="301">
        <v>156</v>
      </c>
      <c r="R136" s="301">
        <v>110</v>
      </c>
      <c r="S136" s="301">
        <v>72</v>
      </c>
      <c r="T136" s="301">
        <v>92</v>
      </c>
      <c r="U136" s="301">
        <v>5282</v>
      </c>
      <c r="V136" s="304">
        <v>5100</v>
      </c>
      <c r="W136" s="304"/>
    </row>
    <row r="137" spans="1:23" x14ac:dyDescent="0.4">
      <c r="A137" s="299">
        <v>133</v>
      </c>
      <c r="B137" s="300" t="s">
        <v>2531</v>
      </c>
      <c r="C137" s="301">
        <v>0</v>
      </c>
      <c r="D137" s="301">
        <v>0</v>
      </c>
      <c r="E137" s="301">
        <v>0</v>
      </c>
      <c r="F137" s="301">
        <v>3</v>
      </c>
      <c r="G137" s="301">
        <v>0</v>
      </c>
      <c r="H137" s="301">
        <v>0</v>
      </c>
      <c r="I137" s="301">
        <v>0</v>
      </c>
      <c r="J137" s="301">
        <v>0</v>
      </c>
      <c r="K137" s="301">
        <v>4</v>
      </c>
      <c r="L137" s="301">
        <v>0</v>
      </c>
      <c r="M137" s="301">
        <v>9</v>
      </c>
      <c r="N137" s="301">
        <v>5</v>
      </c>
      <c r="O137" s="301">
        <v>3</v>
      </c>
      <c r="P137" s="301">
        <v>0</v>
      </c>
      <c r="Q137" s="301">
        <v>0</v>
      </c>
      <c r="R137" s="301">
        <v>0</v>
      </c>
      <c r="S137" s="301">
        <v>0</v>
      </c>
      <c r="T137" s="301">
        <v>0</v>
      </c>
      <c r="U137" s="301">
        <v>21</v>
      </c>
      <c r="V137" s="304">
        <v>33</v>
      </c>
      <c r="W137" s="304"/>
    </row>
    <row r="138" spans="1:23" x14ac:dyDescent="0.4">
      <c r="A138" s="299">
        <v>134</v>
      </c>
      <c r="B138" s="300" t="s">
        <v>2532</v>
      </c>
      <c r="C138" s="301">
        <v>4</v>
      </c>
      <c r="D138" s="301">
        <v>0</v>
      </c>
      <c r="E138" s="301">
        <v>0</v>
      </c>
      <c r="F138" s="301">
        <v>3</v>
      </c>
      <c r="G138" s="301">
        <v>0</v>
      </c>
      <c r="H138" s="301">
        <v>0</v>
      </c>
      <c r="I138" s="301">
        <v>3</v>
      </c>
      <c r="J138" s="301">
        <v>0</v>
      </c>
      <c r="K138" s="301">
        <v>0</v>
      </c>
      <c r="L138" s="301">
        <v>0</v>
      </c>
      <c r="M138" s="301">
        <v>3</v>
      </c>
      <c r="N138" s="301">
        <v>0</v>
      </c>
      <c r="O138" s="301">
        <v>0</v>
      </c>
      <c r="P138" s="301">
        <v>0</v>
      </c>
      <c r="Q138" s="301">
        <v>0</v>
      </c>
      <c r="R138" s="301">
        <v>4</v>
      </c>
      <c r="S138" s="301">
        <v>0</v>
      </c>
      <c r="T138" s="301">
        <v>0</v>
      </c>
      <c r="U138" s="301">
        <v>30</v>
      </c>
      <c r="V138" s="304">
        <v>30</v>
      </c>
      <c r="W138" s="304"/>
    </row>
    <row r="139" spans="1:23" x14ac:dyDescent="0.4">
      <c r="A139" s="299">
        <v>135</v>
      </c>
      <c r="B139" s="300" t="s">
        <v>1418</v>
      </c>
      <c r="C139" s="301">
        <v>175</v>
      </c>
      <c r="D139" s="301">
        <v>240</v>
      </c>
      <c r="E139" s="301">
        <v>204</v>
      </c>
      <c r="F139" s="301">
        <v>139</v>
      </c>
      <c r="G139" s="301">
        <v>89</v>
      </c>
      <c r="H139" s="301">
        <v>99</v>
      </c>
      <c r="I139" s="301">
        <v>148</v>
      </c>
      <c r="J139" s="301">
        <v>169</v>
      </c>
      <c r="K139" s="301">
        <v>179</v>
      </c>
      <c r="L139" s="301">
        <v>176</v>
      </c>
      <c r="M139" s="301">
        <v>157</v>
      </c>
      <c r="N139" s="301">
        <v>107</v>
      </c>
      <c r="O139" s="301">
        <v>112</v>
      </c>
      <c r="P139" s="301">
        <v>69</v>
      </c>
      <c r="Q139" s="301">
        <v>62</v>
      </c>
      <c r="R139" s="301">
        <v>58</v>
      </c>
      <c r="S139" s="301">
        <v>47</v>
      </c>
      <c r="T139" s="301">
        <v>120</v>
      </c>
      <c r="U139" s="301">
        <v>2372</v>
      </c>
      <c r="V139" s="304">
        <v>2170</v>
      </c>
      <c r="W139" s="304"/>
    </row>
    <row r="140" spans="1:23" x14ac:dyDescent="0.4">
      <c r="A140" s="299">
        <v>136</v>
      </c>
      <c r="B140" s="300" t="s">
        <v>2533</v>
      </c>
      <c r="C140" s="301">
        <v>4</v>
      </c>
      <c r="D140" s="301">
        <v>6</v>
      </c>
      <c r="E140" s="301">
        <v>3</v>
      </c>
      <c r="F140" s="301">
        <v>8</v>
      </c>
      <c r="G140" s="301">
        <v>5</v>
      </c>
      <c r="H140" s="301">
        <v>3</v>
      </c>
      <c r="I140" s="301">
        <v>5</v>
      </c>
      <c r="J140" s="301">
        <v>4</v>
      </c>
      <c r="K140" s="301">
        <v>4</v>
      </c>
      <c r="L140" s="301">
        <v>3</v>
      </c>
      <c r="M140" s="301">
        <v>10</v>
      </c>
      <c r="N140" s="301">
        <v>9</v>
      </c>
      <c r="O140" s="301">
        <v>0</v>
      </c>
      <c r="P140" s="301">
        <v>10</v>
      </c>
      <c r="Q140" s="301">
        <v>10</v>
      </c>
      <c r="R140" s="301">
        <v>7</v>
      </c>
      <c r="S140" s="301">
        <v>0</v>
      </c>
      <c r="T140" s="301">
        <v>4</v>
      </c>
      <c r="U140" s="301">
        <v>88</v>
      </c>
      <c r="V140" s="304">
        <v>81</v>
      </c>
      <c r="W140" s="304"/>
    </row>
    <row r="141" spans="1:23" x14ac:dyDescent="0.4">
      <c r="A141" s="299">
        <v>137</v>
      </c>
      <c r="B141" s="300" t="s">
        <v>1516</v>
      </c>
      <c r="C141" s="301">
        <v>16</v>
      </c>
      <c r="D141" s="301">
        <v>17</v>
      </c>
      <c r="E141" s="301">
        <v>0</v>
      </c>
      <c r="F141" s="301">
        <v>6</v>
      </c>
      <c r="G141" s="301">
        <v>7</v>
      </c>
      <c r="H141" s="301">
        <v>14</v>
      </c>
      <c r="I141" s="301">
        <v>7</v>
      </c>
      <c r="J141" s="301">
        <v>10</v>
      </c>
      <c r="K141" s="301">
        <v>4</v>
      </c>
      <c r="L141" s="301">
        <v>10</v>
      </c>
      <c r="M141" s="301">
        <v>14</v>
      </c>
      <c r="N141" s="301">
        <v>10</v>
      </c>
      <c r="O141" s="301">
        <v>30</v>
      </c>
      <c r="P141" s="301">
        <v>26</v>
      </c>
      <c r="Q141" s="301">
        <v>21</v>
      </c>
      <c r="R141" s="301">
        <v>11</v>
      </c>
      <c r="S141" s="301">
        <v>8</v>
      </c>
      <c r="T141" s="301">
        <v>3</v>
      </c>
      <c r="U141" s="301">
        <v>204</v>
      </c>
      <c r="V141" s="304">
        <v>194</v>
      </c>
      <c r="W141" s="304"/>
    </row>
    <row r="142" spans="1:23" x14ac:dyDescent="0.4">
      <c r="A142" s="299">
        <v>138</v>
      </c>
      <c r="B142" s="300" t="s">
        <v>2534</v>
      </c>
      <c r="C142" s="301">
        <v>0</v>
      </c>
      <c r="D142" s="301">
        <v>0</v>
      </c>
      <c r="E142" s="301">
        <v>0</v>
      </c>
      <c r="F142" s="301">
        <v>0</v>
      </c>
      <c r="G142" s="301">
        <v>4</v>
      </c>
      <c r="H142" s="301">
        <v>0</v>
      </c>
      <c r="I142" s="301">
        <v>0</v>
      </c>
      <c r="J142" s="301">
        <v>0</v>
      </c>
      <c r="K142" s="301">
        <v>0</v>
      </c>
      <c r="L142" s="301">
        <v>3</v>
      </c>
      <c r="M142" s="301">
        <v>0</v>
      </c>
      <c r="N142" s="301">
        <v>0</v>
      </c>
      <c r="O142" s="301">
        <v>7</v>
      </c>
      <c r="P142" s="301">
        <v>3</v>
      </c>
      <c r="Q142" s="301">
        <v>0</v>
      </c>
      <c r="R142" s="301">
        <v>0</v>
      </c>
      <c r="S142" s="301">
        <v>0</v>
      </c>
      <c r="T142" s="301">
        <v>0</v>
      </c>
      <c r="U142" s="301">
        <v>20</v>
      </c>
      <c r="V142" s="304">
        <v>19</v>
      </c>
      <c r="W142" s="304"/>
    </row>
    <row r="143" spans="1:23" x14ac:dyDescent="0.4">
      <c r="A143" s="299">
        <v>139</v>
      </c>
      <c r="B143" s="300" t="s">
        <v>1517</v>
      </c>
      <c r="C143" s="301">
        <v>7</v>
      </c>
      <c r="D143" s="301">
        <v>6</v>
      </c>
      <c r="E143" s="301">
        <v>3</v>
      </c>
      <c r="F143" s="301">
        <v>9</v>
      </c>
      <c r="G143" s="301">
        <v>4</v>
      </c>
      <c r="H143" s="301">
        <v>0</v>
      </c>
      <c r="I143" s="301">
        <v>9</v>
      </c>
      <c r="J143" s="301">
        <v>5</v>
      </c>
      <c r="K143" s="301">
        <v>9</v>
      </c>
      <c r="L143" s="301">
        <v>14</v>
      </c>
      <c r="M143" s="301">
        <v>9</v>
      </c>
      <c r="N143" s="301">
        <v>3</v>
      </c>
      <c r="O143" s="301">
        <v>14</v>
      </c>
      <c r="P143" s="301">
        <v>23</v>
      </c>
      <c r="Q143" s="301">
        <v>9</v>
      </c>
      <c r="R143" s="301">
        <v>4</v>
      </c>
      <c r="S143" s="301">
        <v>0</v>
      </c>
      <c r="T143" s="301">
        <v>0</v>
      </c>
      <c r="U143" s="301">
        <v>130</v>
      </c>
      <c r="V143" s="304">
        <v>116</v>
      </c>
      <c r="W143" s="304"/>
    </row>
    <row r="144" spans="1:23" x14ac:dyDescent="0.4">
      <c r="A144" s="299">
        <v>140</v>
      </c>
      <c r="B144" s="300" t="s">
        <v>1419</v>
      </c>
      <c r="C144" s="301">
        <v>21</v>
      </c>
      <c r="D144" s="301">
        <v>22</v>
      </c>
      <c r="E144" s="301">
        <v>26</v>
      </c>
      <c r="F144" s="301">
        <v>30</v>
      </c>
      <c r="G144" s="301">
        <v>17</v>
      </c>
      <c r="H144" s="301">
        <v>16</v>
      </c>
      <c r="I144" s="301">
        <v>18</v>
      </c>
      <c r="J144" s="301">
        <v>12</v>
      </c>
      <c r="K144" s="301">
        <v>21</v>
      </c>
      <c r="L144" s="301">
        <v>33</v>
      </c>
      <c r="M144" s="301">
        <v>47</v>
      </c>
      <c r="N144" s="301">
        <v>45</v>
      </c>
      <c r="O144" s="301">
        <v>44</v>
      </c>
      <c r="P144" s="301">
        <v>33</v>
      </c>
      <c r="Q144" s="301">
        <v>22</v>
      </c>
      <c r="R144" s="301">
        <v>15</v>
      </c>
      <c r="S144" s="301">
        <v>12</v>
      </c>
      <c r="T144" s="301">
        <v>4</v>
      </c>
      <c r="U144" s="301">
        <v>457</v>
      </c>
      <c r="V144" s="304">
        <v>437</v>
      </c>
      <c r="W144" s="304"/>
    </row>
    <row r="145" spans="1:23" x14ac:dyDescent="0.4">
      <c r="A145" s="299">
        <v>141</v>
      </c>
      <c r="B145" s="300" t="s">
        <v>2535</v>
      </c>
      <c r="C145" s="301">
        <v>0</v>
      </c>
      <c r="D145" s="301">
        <v>0</v>
      </c>
      <c r="E145" s="301">
        <v>0</v>
      </c>
      <c r="F145" s="301">
        <v>3</v>
      </c>
      <c r="G145" s="301">
        <v>0</v>
      </c>
      <c r="H145" s="301">
        <v>0</v>
      </c>
      <c r="I145" s="301">
        <v>0</v>
      </c>
      <c r="J145" s="301">
        <v>3</v>
      </c>
      <c r="K145" s="301">
        <v>3</v>
      </c>
      <c r="L145" s="301">
        <v>4</v>
      </c>
      <c r="M145" s="301">
        <v>0</v>
      </c>
      <c r="N145" s="301">
        <v>8</v>
      </c>
      <c r="O145" s="301">
        <v>5</v>
      </c>
      <c r="P145" s="301">
        <v>4</v>
      </c>
      <c r="Q145" s="301">
        <v>8</v>
      </c>
      <c r="R145" s="301">
        <v>0</v>
      </c>
      <c r="S145" s="301">
        <v>0</v>
      </c>
      <c r="T145" s="301">
        <v>0</v>
      </c>
      <c r="U145" s="301">
        <v>40</v>
      </c>
      <c r="V145" s="304">
        <v>43</v>
      </c>
      <c r="W145" s="304"/>
    </row>
    <row r="146" spans="1:23" x14ac:dyDescent="0.4">
      <c r="A146" s="299">
        <v>142</v>
      </c>
      <c r="B146" s="300" t="s">
        <v>2536</v>
      </c>
      <c r="C146" s="301">
        <v>0</v>
      </c>
      <c r="D146" s="301">
        <v>3</v>
      </c>
      <c r="E146" s="301">
        <v>4</v>
      </c>
      <c r="F146" s="301">
        <v>4</v>
      </c>
      <c r="G146" s="301">
        <v>3</v>
      </c>
      <c r="H146" s="301">
        <v>0</v>
      </c>
      <c r="I146" s="301">
        <v>5</v>
      </c>
      <c r="J146" s="301">
        <v>0</v>
      </c>
      <c r="K146" s="301">
        <v>0</v>
      </c>
      <c r="L146" s="301">
        <v>0</v>
      </c>
      <c r="M146" s="301">
        <v>3</v>
      </c>
      <c r="N146" s="301">
        <v>8</v>
      </c>
      <c r="O146" s="301">
        <v>0</v>
      </c>
      <c r="P146" s="301">
        <v>4</v>
      </c>
      <c r="Q146" s="301">
        <v>0</v>
      </c>
      <c r="R146" s="301">
        <v>0</v>
      </c>
      <c r="S146" s="301">
        <v>0</v>
      </c>
      <c r="T146" s="301">
        <v>0</v>
      </c>
      <c r="U146" s="301">
        <v>38</v>
      </c>
      <c r="V146" s="304">
        <v>42</v>
      </c>
      <c r="W146" s="304"/>
    </row>
    <row r="147" spans="1:23" x14ac:dyDescent="0.4">
      <c r="A147" s="299">
        <v>143</v>
      </c>
      <c r="B147" s="300" t="s">
        <v>1420</v>
      </c>
      <c r="C147" s="301">
        <v>17</v>
      </c>
      <c r="D147" s="301">
        <v>9</v>
      </c>
      <c r="E147" s="301">
        <v>12</v>
      </c>
      <c r="F147" s="301">
        <v>11</v>
      </c>
      <c r="G147" s="301">
        <v>10</v>
      </c>
      <c r="H147" s="301">
        <v>9</v>
      </c>
      <c r="I147" s="301">
        <v>14</v>
      </c>
      <c r="J147" s="301">
        <v>7</v>
      </c>
      <c r="K147" s="301">
        <v>12</v>
      </c>
      <c r="L147" s="301">
        <v>24</v>
      </c>
      <c r="M147" s="301">
        <v>21</v>
      </c>
      <c r="N147" s="301">
        <v>28</v>
      </c>
      <c r="O147" s="301">
        <v>39</v>
      </c>
      <c r="P147" s="301">
        <v>30</v>
      </c>
      <c r="Q147" s="301">
        <v>14</v>
      </c>
      <c r="R147" s="301">
        <v>9</v>
      </c>
      <c r="S147" s="301">
        <v>9</v>
      </c>
      <c r="T147" s="301">
        <v>4</v>
      </c>
      <c r="U147" s="301">
        <v>279</v>
      </c>
      <c r="V147" s="304">
        <v>263</v>
      </c>
      <c r="W147" s="304"/>
    </row>
    <row r="148" spans="1:23" x14ac:dyDescent="0.4">
      <c r="A148" s="299">
        <v>144</v>
      </c>
      <c r="B148" s="300" t="s">
        <v>2537</v>
      </c>
      <c r="C148" s="301">
        <v>3</v>
      </c>
      <c r="D148" s="301">
        <v>4</v>
      </c>
      <c r="E148" s="301">
        <v>0</v>
      </c>
      <c r="F148" s="301">
        <v>0</v>
      </c>
      <c r="G148" s="301">
        <v>0</v>
      </c>
      <c r="H148" s="301">
        <v>0</v>
      </c>
      <c r="I148" s="301">
        <v>0</v>
      </c>
      <c r="J148" s="301">
        <v>0</v>
      </c>
      <c r="K148" s="301">
        <v>4</v>
      </c>
      <c r="L148" s="301">
        <v>0</v>
      </c>
      <c r="M148" s="301">
        <v>0</v>
      </c>
      <c r="N148" s="301">
        <v>0</v>
      </c>
      <c r="O148" s="301">
        <v>0</v>
      </c>
      <c r="P148" s="301">
        <v>0</v>
      </c>
      <c r="Q148" s="301">
        <v>3</v>
      </c>
      <c r="R148" s="301">
        <v>0</v>
      </c>
      <c r="S148" s="301">
        <v>0</v>
      </c>
      <c r="T148" s="301">
        <v>0</v>
      </c>
      <c r="U148" s="301">
        <v>17</v>
      </c>
      <c r="V148" s="304">
        <v>8</v>
      </c>
      <c r="W148" s="304"/>
    </row>
    <row r="149" spans="1:23" x14ac:dyDescent="0.4">
      <c r="A149" s="299">
        <v>145</v>
      </c>
      <c r="B149" s="300" t="s">
        <v>1421</v>
      </c>
      <c r="C149" s="301">
        <v>69</v>
      </c>
      <c r="D149" s="301">
        <v>62</v>
      </c>
      <c r="E149" s="301">
        <v>61</v>
      </c>
      <c r="F149" s="301">
        <v>53</v>
      </c>
      <c r="G149" s="301">
        <v>56</v>
      </c>
      <c r="H149" s="301">
        <v>60</v>
      </c>
      <c r="I149" s="301">
        <v>40</v>
      </c>
      <c r="J149" s="301">
        <v>49</v>
      </c>
      <c r="K149" s="301">
        <v>67</v>
      </c>
      <c r="L149" s="301">
        <v>77</v>
      </c>
      <c r="M149" s="301">
        <v>79</v>
      </c>
      <c r="N149" s="301">
        <v>80</v>
      </c>
      <c r="O149" s="301">
        <v>55</v>
      </c>
      <c r="P149" s="301">
        <v>44</v>
      </c>
      <c r="Q149" s="301">
        <v>27</v>
      </c>
      <c r="R149" s="301">
        <v>13</v>
      </c>
      <c r="S149" s="301">
        <v>9</v>
      </c>
      <c r="T149" s="301">
        <v>9</v>
      </c>
      <c r="U149" s="301">
        <v>904</v>
      </c>
      <c r="V149" s="304">
        <v>872</v>
      </c>
      <c r="W149" s="304"/>
    </row>
    <row r="150" spans="1:23" x14ac:dyDescent="0.4">
      <c r="A150" s="299">
        <v>146</v>
      </c>
      <c r="B150" s="300" t="s">
        <v>1518</v>
      </c>
      <c r="C150" s="301">
        <v>11</v>
      </c>
      <c r="D150" s="301">
        <v>10</v>
      </c>
      <c r="E150" s="301">
        <v>7</v>
      </c>
      <c r="F150" s="301">
        <v>10</v>
      </c>
      <c r="G150" s="301">
        <v>11</v>
      </c>
      <c r="H150" s="301">
        <v>6</v>
      </c>
      <c r="I150" s="301">
        <v>5</v>
      </c>
      <c r="J150" s="301">
        <v>9</v>
      </c>
      <c r="K150" s="301">
        <v>9</v>
      </c>
      <c r="L150" s="301">
        <v>10</v>
      </c>
      <c r="M150" s="301">
        <v>16</v>
      </c>
      <c r="N150" s="301">
        <v>18</v>
      </c>
      <c r="O150" s="301">
        <v>15</v>
      </c>
      <c r="P150" s="301">
        <v>19</v>
      </c>
      <c r="Q150" s="301">
        <v>7</v>
      </c>
      <c r="R150" s="301">
        <v>0</v>
      </c>
      <c r="S150" s="301">
        <v>0</v>
      </c>
      <c r="T150" s="301">
        <v>0</v>
      </c>
      <c r="U150" s="301">
        <v>163</v>
      </c>
      <c r="V150" s="304">
        <v>170</v>
      </c>
      <c r="W150" s="304"/>
    </row>
    <row r="151" spans="1:23" x14ac:dyDescent="0.4">
      <c r="A151" s="299">
        <v>147</v>
      </c>
      <c r="B151" s="300" t="s">
        <v>2538</v>
      </c>
      <c r="C151" s="301">
        <v>7</v>
      </c>
      <c r="D151" s="301">
        <v>5</v>
      </c>
      <c r="E151" s="301">
        <v>10</v>
      </c>
      <c r="F151" s="301">
        <v>7</v>
      </c>
      <c r="G151" s="301">
        <v>5</v>
      </c>
      <c r="H151" s="301">
        <v>10</v>
      </c>
      <c r="I151" s="301">
        <v>12</v>
      </c>
      <c r="J151" s="301">
        <v>5</v>
      </c>
      <c r="K151" s="301">
        <v>8</v>
      </c>
      <c r="L151" s="301">
        <v>18</v>
      </c>
      <c r="M151" s="301">
        <v>17</v>
      </c>
      <c r="N151" s="301">
        <v>4</v>
      </c>
      <c r="O151" s="301">
        <v>11</v>
      </c>
      <c r="P151" s="301">
        <v>3</v>
      </c>
      <c r="Q151" s="301">
        <v>5</v>
      </c>
      <c r="R151" s="301">
        <v>0</v>
      </c>
      <c r="S151" s="301">
        <v>6</v>
      </c>
      <c r="T151" s="301">
        <v>0</v>
      </c>
      <c r="U151" s="301">
        <v>130</v>
      </c>
      <c r="V151" s="304">
        <v>118</v>
      </c>
      <c r="W151" s="304"/>
    </row>
    <row r="152" spans="1:23" x14ac:dyDescent="0.4">
      <c r="A152" s="299">
        <v>148</v>
      </c>
      <c r="B152" s="300" t="s">
        <v>1422</v>
      </c>
      <c r="C152" s="301">
        <v>17</v>
      </c>
      <c r="D152" s="301">
        <v>29</v>
      </c>
      <c r="E152" s="301">
        <v>33</v>
      </c>
      <c r="F152" s="301">
        <v>43</v>
      </c>
      <c r="G152" s="301">
        <v>5</v>
      </c>
      <c r="H152" s="301">
        <v>13</v>
      </c>
      <c r="I152" s="301">
        <v>11</v>
      </c>
      <c r="J152" s="301">
        <v>21</v>
      </c>
      <c r="K152" s="301">
        <v>23</v>
      </c>
      <c r="L152" s="301">
        <v>38</v>
      </c>
      <c r="M152" s="301">
        <v>42</v>
      </c>
      <c r="N152" s="301">
        <v>46</v>
      </c>
      <c r="O152" s="301">
        <v>37</v>
      </c>
      <c r="P152" s="301">
        <v>28</v>
      </c>
      <c r="Q152" s="301">
        <v>18</v>
      </c>
      <c r="R152" s="301">
        <v>9</v>
      </c>
      <c r="S152" s="301">
        <v>6</v>
      </c>
      <c r="T152" s="301">
        <v>5</v>
      </c>
      <c r="U152" s="301">
        <v>433</v>
      </c>
      <c r="V152" s="304">
        <v>416</v>
      </c>
      <c r="W152" s="304"/>
    </row>
    <row r="153" spans="1:23" x14ac:dyDescent="0.4">
      <c r="A153" s="299">
        <v>149</v>
      </c>
      <c r="B153" s="300" t="s">
        <v>1423</v>
      </c>
      <c r="C153" s="301">
        <v>21</v>
      </c>
      <c r="D153" s="301">
        <v>16</v>
      </c>
      <c r="E153" s="301">
        <v>19</v>
      </c>
      <c r="F153" s="301">
        <v>9</v>
      </c>
      <c r="G153" s="301">
        <v>0</v>
      </c>
      <c r="H153" s="301">
        <v>7</v>
      </c>
      <c r="I153" s="301">
        <v>12</v>
      </c>
      <c r="J153" s="301">
        <v>14</v>
      </c>
      <c r="K153" s="301">
        <v>12</v>
      </c>
      <c r="L153" s="301">
        <v>8</v>
      </c>
      <c r="M153" s="301">
        <v>32</v>
      </c>
      <c r="N153" s="301">
        <v>13</v>
      </c>
      <c r="O153" s="301">
        <v>16</v>
      </c>
      <c r="P153" s="301">
        <v>8</v>
      </c>
      <c r="Q153" s="301">
        <v>21</v>
      </c>
      <c r="R153" s="301">
        <v>17</v>
      </c>
      <c r="S153" s="301">
        <v>5</v>
      </c>
      <c r="T153" s="301">
        <v>5</v>
      </c>
      <c r="U153" s="301">
        <v>232</v>
      </c>
      <c r="V153" s="304">
        <v>225</v>
      </c>
      <c r="W153" s="304"/>
    </row>
    <row r="154" spans="1:23" x14ac:dyDescent="0.4">
      <c r="A154" s="299">
        <v>150</v>
      </c>
      <c r="B154" s="300" t="s">
        <v>1519</v>
      </c>
      <c r="C154" s="301">
        <v>16</v>
      </c>
      <c r="D154" s="301">
        <v>13</v>
      </c>
      <c r="E154" s="301">
        <v>26</v>
      </c>
      <c r="F154" s="301">
        <v>12</v>
      </c>
      <c r="G154" s="301">
        <v>15</v>
      </c>
      <c r="H154" s="301">
        <v>9</v>
      </c>
      <c r="I154" s="301">
        <v>7</v>
      </c>
      <c r="J154" s="301">
        <v>13</v>
      </c>
      <c r="K154" s="301">
        <v>15</v>
      </c>
      <c r="L154" s="301">
        <v>8</v>
      </c>
      <c r="M154" s="301">
        <v>22</v>
      </c>
      <c r="N154" s="301">
        <v>24</v>
      </c>
      <c r="O154" s="301">
        <v>15</v>
      </c>
      <c r="P154" s="301">
        <v>10</v>
      </c>
      <c r="Q154" s="301">
        <v>5</v>
      </c>
      <c r="R154" s="301">
        <v>9</v>
      </c>
      <c r="S154" s="301">
        <v>8</v>
      </c>
      <c r="T154" s="301">
        <v>5</v>
      </c>
      <c r="U154" s="301">
        <v>232</v>
      </c>
      <c r="V154" s="304">
        <v>222</v>
      </c>
      <c r="W154" s="304"/>
    </row>
    <row r="155" spans="1:23" x14ac:dyDescent="0.4">
      <c r="A155" s="299">
        <v>151</v>
      </c>
      <c r="B155" s="300" t="s">
        <v>2539</v>
      </c>
      <c r="C155" s="301">
        <v>4</v>
      </c>
      <c r="D155" s="301">
        <v>3</v>
      </c>
      <c r="E155" s="301">
        <v>0</v>
      </c>
      <c r="F155" s="301">
        <v>0</v>
      </c>
      <c r="G155" s="301">
        <v>0</v>
      </c>
      <c r="H155" s="301">
        <v>0</v>
      </c>
      <c r="I155" s="301">
        <v>0</v>
      </c>
      <c r="J155" s="301">
        <v>3</v>
      </c>
      <c r="K155" s="301">
        <v>0</v>
      </c>
      <c r="L155" s="301">
        <v>0</v>
      </c>
      <c r="M155" s="301">
        <v>0</v>
      </c>
      <c r="N155" s="301">
        <v>4</v>
      </c>
      <c r="O155" s="301">
        <v>3</v>
      </c>
      <c r="P155" s="301">
        <v>0</v>
      </c>
      <c r="Q155" s="301">
        <v>0</v>
      </c>
      <c r="R155" s="301">
        <v>0</v>
      </c>
      <c r="S155" s="301">
        <v>0</v>
      </c>
      <c r="T155" s="301">
        <v>0</v>
      </c>
      <c r="U155" s="301">
        <v>17</v>
      </c>
      <c r="V155" s="304">
        <v>17</v>
      </c>
      <c r="W155" s="304"/>
    </row>
    <row r="156" spans="1:23" x14ac:dyDescent="0.4">
      <c r="A156" s="299">
        <v>152</v>
      </c>
      <c r="B156" s="300" t="s">
        <v>2540</v>
      </c>
      <c r="C156" s="301">
        <v>0</v>
      </c>
      <c r="D156" s="301">
        <v>0</v>
      </c>
      <c r="E156" s="301">
        <v>0</v>
      </c>
      <c r="F156" s="301">
        <v>0</v>
      </c>
      <c r="G156" s="301">
        <v>0</v>
      </c>
      <c r="H156" s="301">
        <v>0</v>
      </c>
      <c r="I156" s="301">
        <v>0</v>
      </c>
      <c r="J156" s="301">
        <v>0</v>
      </c>
      <c r="K156" s="301">
        <v>0</v>
      </c>
      <c r="L156" s="301">
        <v>0</v>
      </c>
      <c r="M156" s="301">
        <v>0</v>
      </c>
      <c r="N156" s="301">
        <v>0</v>
      </c>
      <c r="O156" s="301">
        <v>4</v>
      </c>
      <c r="P156" s="301">
        <v>0</v>
      </c>
      <c r="Q156" s="301">
        <v>0</v>
      </c>
      <c r="R156" s="301">
        <v>0</v>
      </c>
      <c r="S156" s="301">
        <v>0</v>
      </c>
      <c r="T156" s="301">
        <v>0</v>
      </c>
      <c r="U156" s="301">
        <v>9</v>
      </c>
      <c r="V156" s="304">
        <v>6</v>
      </c>
      <c r="W156" s="304"/>
    </row>
    <row r="157" spans="1:23" x14ac:dyDescent="0.4">
      <c r="A157" s="299">
        <v>153</v>
      </c>
      <c r="B157" s="300" t="s">
        <v>2541</v>
      </c>
      <c r="C157" s="301">
        <v>5</v>
      </c>
      <c r="D157" s="301">
        <v>6</v>
      </c>
      <c r="E157" s="301">
        <v>6</v>
      </c>
      <c r="F157" s="301">
        <v>0</v>
      </c>
      <c r="G157" s="301">
        <v>0</v>
      </c>
      <c r="H157" s="301">
        <v>0</v>
      </c>
      <c r="I157" s="301">
        <v>4</v>
      </c>
      <c r="J157" s="301">
        <v>4</v>
      </c>
      <c r="K157" s="301">
        <v>0</v>
      </c>
      <c r="L157" s="301">
        <v>3</v>
      </c>
      <c r="M157" s="301">
        <v>0</v>
      </c>
      <c r="N157" s="301">
        <v>0</v>
      </c>
      <c r="O157" s="301">
        <v>3</v>
      </c>
      <c r="P157" s="301">
        <v>0</v>
      </c>
      <c r="Q157" s="301">
        <v>3</v>
      </c>
      <c r="R157" s="301">
        <v>3</v>
      </c>
      <c r="S157" s="301">
        <v>0</v>
      </c>
      <c r="T157" s="301">
        <v>0</v>
      </c>
      <c r="U157" s="301">
        <v>37</v>
      </c>
      <c r="V157" s="304">
        <v>37</v>
      </c>
      <c r="W157" s="304"/>
    </row>
    <row r="158" spans="1:23" x14ac:dyDescent="0.4">
      <c r="A158" s="299">
        <v>154</v>
      </c>
      <c r="B158" s="300" t="s">
        <v>2542</v>
      </c>
      <c r="C158" s="301">
        <v>4</v>
      </c>
      <c r="D158" s="301">
        <v>0</v>
      </c>
      <c r="E158" s="301">
        <v>0</v>
      </c>
      <c r="F158" s="301">
        <v>0</v>
      </c>
      <c r="G158" s="301">
        <v>0</v>
      </c>
      <c r="H158" s="301">
        <v>0</v>
      </c>
      <c r="I158" s="301">
        <v>0</v>
      </c>
      <c r="J158" s="301">
        <v>6</v>
      </c>
      <c r="K158" s="301">
        <v>0</v>
      </c>
      <c r="L158" s="301">
        <v>0</v>
      </c>
      <c r="M158" s="301">
        <v>0</v>
      </c>
      <c r="N158" s="301">
        <v>0</v>
      </c>
      <c r="O158" s="301">
        <v>3</v>
      </c>
      <c r="P158" s="301">
        <v>0</v>
      </c>
      <c r="Q158" s="301">
        <v>0</v>
      </c>
      <c r="R158" s="301">
        <v>0</v>
      </c>
      <c r="S158" s="301">
        <v>0</v>
      </c>
      <c r="T158" s="301">
        <v>0</v>
      </c>
      <c r="U158" s="301">
        <v>8</v>
      </c>
      <c r="V158" s="304">
        <v>8</v>
      </c>
      <c r="W158" s="304"/>
    </row>
    <row r="159" spans="1:23" x14ac:dyDescent="0.4">
      <c r="A159" s="299">
        <v>155</v>
      </c>
      <c r="B159" s="300" t="s">
        <v>2543</v>
      </c>
      <c r="C159" s="301">
        <v>3</v>
      </c>
      <c r="D159" s="301">
        <v>0</v>
      </c>
      <c r="E159" s="301">
        <v>0</v>
      </c>
      <c r="F159" s="301">
        <v>4</v>
      </c>
      <c r="G159" s="301">
        <v>0</v>
      </c>
      <c r="H159" s="301">
        <v>4</v>
      </c>
      <c r="I159" s="301">
        <v>3</v>
      </c>
      <c r="J159" s="301">
        <v>3</v>
      </c>
      <c r="K159" s="301">
        <v>0</v>
      </c>
      <c r="L159" s="301">
        <v>5</v>
      </c>
      <c r="M159" s="301">
        <v>3</v>
      </c>
      <c r="N159" s="301">
        <v>6</v>
      </c>
      <c r="O159" s="301">
        <v>5</v>
      </c>
      <c r="P159" s="301">
        <v>0</v>
      </c>
      <c r="Q159" s="301">
        <v>0</v>
      </c>
      <c r="R159" s="301">
        <v>0</v>
      </c>
      <c r="S159" s="301">
        <v>0</v>
      </c>
      <c r="T159" s="301">
        <v>0</v>
      </c>
      <c r="U159" s="301">
        <v>40</v>
      </c>
      <c r="V159" s="304">
        <v>37</v>
      </c>
      <c r="W159" s="304"/>
    </row>
    <row r="160" spans="1:23" x14ac:dyDescent="0.4">
      <c r="A160" s="299">
        <v>156</v>
      </c>
      <c r="B160" s="300" t="s">
        <v>2544</v>
      </c>
      <c r="C160" s="301">
        <v>0</v>
      </c>
      <c r="D160" s="301">
        <v>0</v>
      </c>
      <c r="E160" s="301">
        <v>0</v>
      </c>
      <c r="F160" s="301">
        <v>0</v>
      </c>
      <c r="G160" s="301">
        <v>0</v>
      </c>
      <c r="H160" s="301">
        <v>0</v>
      </c>
      <c r="I160" s="301">
        <v>0</v>
      </c>
      <c r="J160" s="301">
        <v>0</v>
      </c>
      <c r="K160" s="301">
        <v>0</v>
      </c>
      <c r="L160" s="301">
        <v>0</v>
      </c>
      <c r="M160" s="301">
        <v>0</v>
      </c>
      <c r="N160" s="301">
        <v>0</v>
      </c>
      <c r="O160" s="301">
        <v>4</v>
      </c>
      <c r="P160" s="301">
        <v>3</v>
      </c>
      <c r="Q160" s="301">
        <v>0</v>
      </c>
      <c r="R160" s="301">
        <v>0</v>
      </c>
      <c r="S160" s="301">
        <v>0</v>
      </c>
      <c r="T160" s="301">
        <v>0</v>
      </c>
      <c r="U160" s="301">
        <v>25</v>
      </c>
      <c r="V160" s="304">
        <v>21</v>
      </c>
      <c r="W160" s="304"/>
    </row>
    <row r="161" spans="1:23" x14ac:dyDescent="0.4">
      <c r="A161" s="299">
        <v>157</v>
      </c>
      <c r="B161" s="300" t="s">
        <v>2545</v>
      </c>
      <c r="C161" s="301">
        <v>0</v>
      </c>
      <c r="D161" s="301">
        <v>0</v>
      </c>
      <c r="E161" s="301">
        <v>0</v>
      </c>
      <c r="F161" s="301">
        <v>0</v>
      </c>
      <c r="G161" s="301">
        <v>0</v>
      </c>
      <c r="H161" s="301">
        <v>0</v>
      </c>
      <c r="I161" s="301">
        <v>0</v>
      </c>
      <c r="J161" s="301">
        <v>3</v>
      </c>
      <c r="K161" s="301">
        <v>0</v>
      </c>
      <c r="L161" s="301">
        <v>0</v>
      </c>
      <c r="M161" s="301">
        <v>0</v>
      </c>
      <c r="N161" s="301">
        <v>0</v>
      </c>
      <c r="O161" s="301">
        <v>0</v>
      </c>
      <c r="P161" s="301">
        <v>0</v>
      </c>
      <c r="Q161" s="301">
        <v>0</v>
      </c>
      <c r="R161" s="301">
        <v>0</v>
      </c>
      <c r="S161" s="301">
        <v>0</v>
      </c>
      <c r="T161" s="301">
        <v>0</v>
      </c>
      <c r="U161" s="301">
        <v>9</v>
      </c>
      <c r="V161" s="304">
        <v>9</v>
      </c>
      <c r="W161" s="304"/>
    </row>
    <row r="162" spans="1:23" x14ac:dyDescent="0.4">
      <c r="A162" s="299">
        <v>158</v>
      </c>
      <c r="B162" s="300" t="s">
        <v>2546</v>
      </c>
      <c r="C162" s="301">
        <v>3</v>
      </c>
      <c r="D162" s="301">
        <v>6</v>
      </c>
      <c r="E162" s="301">
        <v>11</v>
      </c>
      <c r="F162" s="301">
        <v>0</v>
      </c>
      <c r="G162" s="301">
        <v>0</v>
      </c>
      <c r="H162" s="301">
        <v>0</v>
      </c>
      <c r="I162" s="301">
        <v>0</v>
      </c>
      <c r="J162" s="301">
        <v>5</v>
      </c>
      <c r="K162" s="301">
        <v>15</v>
      </c>
      <c r="L162" s="301">
        <v>16</v>
      </c>
      <c r="M162" s="301">
        <v>0</v>
      </c>
      <c r="N162" s="301">
        <v>11</v>
      </c>
      <c r="O162" s="301">
        <v>16</v>
      </c>
      <c r="P162" s="301">
        <v>6</v>
      </c>
      <c r="Q162" s="301">
        <v>9</v>
      </c>
      <c r="R162" s="301">
        <v>4</v>
      </c>
      <c r="S162" s="301">
        <v>0</v>
      </c>
      <c r="T162" s="301">
        <v>0</v>
      </c>
      <c r="U162" s="301">
        <v>110</v>
      </c>
      <c r="V162" s="304">
        <v>98</v>
      </c>
      <c r="W162" s="304"/>
    </row>
    <row r="163" spans="1:23" x14ac:dyDescent="0.4">
      <c r="A163" s="299">
        <v>159</v>
      </c>
      <c r="B163" s="300" t="s">
        <v>2547</v>
      </c>
      <c r="C163" s="301">
        <v>20</v>
      </c>
      <c r="D163" s="301">
        <v>13</v>
      </c>
      <c r="E163" s="301">
        <v>14</v>
      </c>
      <c r="F163" s="301">
        <v>9</v>
      </c>
      <c r="G163" s="301">
        <v>0</v>
      </c>
      <c r="H163" s="301">
        <v>3</v>
      </c>
      <c r="I163" s="301">
        <v>10</v>
      </c>
      <c r="J163" s="301">
        <v>4</v>
      </c>
      <c r="K163" s="301">
        <v>17</v>
      </c>
      <c r="L163" s="301">
        <v>15</v>
      </c>
      <c r="M163" s="301">
        <v>14</v>
      </c>
      <c r="N163" s="301">
        <v>24</v>
      </c>
      <c r="O163" s="301">
        <v>27</v>
      </c>
      <c r="P163" s="301">
        <v>25</v>
      </c>
      <c r="Q163" s="301">
        <v>17</v>
      </c>
      <c r="R163" s="301">
        <v>8</v>
      </c>
      <c r="S163" s="301">
        <v>5</v>
      </c>
      <c r="T163" s="301">
        <v>3</v>
      </c>
      <c r="U163" s="301">
        <v>229</v>
      </c>
      <c r="V163" s="304">
        <v>215</v>
      </c>
      <c r="W163" s="304"/>
    </row>
    <row r="164" spans="1:23" x14ac:dyDescent="0.4">
      <c r="A164" s="299">
        <v>160</v>
      </c>
      <c r="B164" s="300" t="s">
        <v>1424</v>
      </c>
      <c r="C164" s="301">
        <v>3</v>
      </c>
      <c r="D164" s="301">
        <v>11</v>
      </c>
      <c r="E164" s="301">
        <v>16</v>
      </c>
      <c r="F164" s="301">
        <v>4</v>
      </c>
      <c r="G164" s="301">
        <v>0</v>
      </c>
      <c r="H164" s="301">
        <v>6</v>
      </c>
      <c r="I164" s="301">
        <v>5</v>
      </c>
      <c r="J164" s="301">
        <v>6</v>
      </c>
      <c r="K164" s="301">
        <v>10</v>
      </c>
      <c r="L164" s="301">
        <v>13</v>
      </c>
      <c r="M164" s="301">
        <v>15</v>
      </c>
      <c r="N164" s="301">
        <v>15</v>
      </c>
      <c r="O164" s="301">
        <v>17</v>
      </c>
      <c r="P164" s="301">
        <v>12</v>
      </c>
      <c r="Q164" s="301">
        <v>5</v>
      </c>
      <c r="R164" s="301">
        <v>0</v>
      </c>
      <c r="S164" s="301">
        <v>5</v>
      </c>
      <c r="T164" s="301">
        <v>3</v>
      </c>
      <c r="U164" s="301">
        <v>131</v>
      </c>
      <c r="V164" s="304">
        <v>125</v>
      </c>
      <c r="W164" s="304"/>
    </row>
    <row r="165" spans="1:23" x14ac:dyDescent="0.4">
      <c r="A165" s="299">
        <v>161</v>
      </c>
      <c r="B165" s="300" t="s">
        <v>1425</v>
      </c>
      <c r="C165" s="301">
        <v>262</v>
      </c>
      <c r="D165" s="301">
        <v>341</v>
      </c>
      <c r="E165" s="301">
        <v>337</v>
      </c>
      <c r="F165" s="301">
        <v>213</v>
      </c>
      <c r="G165" s="301">
        <v>137</v>
      </c>
      <c r="H165" s="301">
        <v>84</v>
      </c>
      <c r="I165" s="301">
        <v>156</v>
      </c>
      <c r="J165" s="301">
        <v>228</v>
      </c>
      <c r="K165" s="301">
        <v>334</v>
      </c>
      <c r="L165" s="301">
        <v>284</v>
      </c>
      <c r="M165" s="301">
        <v>246</v>
      </c>
      <c r="N165" s="301">
        <v>278</v>
      </c>
      <c r="O165" s="301">
        <v>290</v>
      </c>
      <c r="P165" s="301">
        <v>258</v>
      </c>
      <c r="Q165" s="301">
        <v>184</v>
      </c>
      <c r="R165" s="301">
        <v>112</v>
      </c>
      <c r="S165" s="301">
        <v>75</v>
      </c>
      <c r="T165" s="301">
        <v>63</v>
      </c>
      <c r="U165" s="301">
        <v>3872</v>
      </c>
      <c r="V165" s="304">
        <v>3696</v>
      </c>
      <c r="W165" s="304"/>
    </row>
    <row r="166" spans="1:23" x14ac:dyDescent="0.4">
      <c r="A166" s="299">
        <v>162</v>
      </c>
      <c r="B166" s="300" t="s">
        <v>2548</v>
      </c>
      <c r="C166" s="301">
        <v>0</v>
      </c>
      <c r="D166" s="301">
        <v>4</v>
      </c>
      <c r="E166" s="301">
        <v>0</v>
      </c>
      <c r="F166" s="301">
        <v>0</v>
      </c>
      <c r="G166" s="301">
        <v>0</v>
      </c>
      <c r="H166" s="301">
        <v>0</v>
      </c>
      <c r="I166" s="301">
        <v>0</v>
      </c>
      <c r="J166" s="301">
        <v>0</v>
      </c>
      <c r="K166" s="301">
        <v>0</v>
      </c>
      <c r="L166" s="301">
        <v>0</v>
      </c>
      <c r="M166" s="301">
        <v>0</v>
      </c>
      <c r="N166" s="301">
        <v>0</v>
      </c>
      <c r="O166" s="301">
        <v>4</v>
      </c>
      <c r="P166" s="301">
        <v>0</v>
      </c>
      <c r="Q166" s="301">
        <v>0</v>
      </c>
      <c r="R166" s="301">
        <v>0</v>
      </c>
      <c r="S166" s="301">
        <v>0</v>
      </c>
      <c r="T166" s="301">
        <v>0</v>
      </c>
      <c r="U166" s="301">
        <v>13</v>
      </c>
      <c r="V166" s="304">
        <v>14</v>
      </c>
      <c r="W166" s="304"/>
    </row>
    <row r="167" spans="1:23" x14ac:dyDescent="0.4">
      <c r="A167" s="299">
        <v>163</v>
      </c>
      <c r="B167" s="300" t="s">
        <v>1426</v>
      </c>
      <c r="C167" s="301">
        <v>9</v>
      </c>
      <c r="D167" s="301">
        <v>18</v>
      </c>
      <c r="E167" s="301">
        <v>20</v>
      </c>
      <c r="F167" s="301">
        <v>34</v>
      </c>
      <c r="G167" s="301">
        <v>17</v>
      </c>
      <c r="H167" s="301">
        <v>16</v>
      </c>
      <c r="I167" s="301">
        <v>13</v>
      </c>
      <c r="J167" s="301">
        <v>10</v>
      </c>
      <c r="K167" s="301">
        <v>19</v>
      </c>
      <c r="L167" s="301">
        <v>27</v>
      </c>
      <c r="M167" s="301">
        <v>39</v>
      </c>
      <c r="N167" s="301">
        <v>32</v>
      </c>
      <c r="O167" s="301">
        <v>41</v>
      </c>
      <c r="P167" s="301">
        <v>35</v>
      </c>
      <c r="Q167" s="301">
        <v>23</v>
      </c>
      <c r="R167" s="301">
        <v>10</v>
      </c>
      <c r="S167" s="301">
        <v>0</v>
      </c>
      <c r="T167" s="301">
        <v>5</v>
      </c>
      <c r="U167" s="301">
        <v>357</v>
      </c>
      <c r="V167" s="304">
        <v>357</v>
      </c>
      <c r="W167" s="304"/>
    </row>
    <row r="168" spans="1:23" x14ac:dyDescent="0.4">
      <c r="A168" s="299">
        <v>164</v>
      </c>
      <c r="B168" s="300" t="s">
        <v>1427</v>
      </c>
      <c r="C168" s="301">
        <v>58</v>
      </c>
      <c r="D168" s="301">
        <v>93</v>
      </c>
      <c r="E168" s="301">
        <v>105</v>
      </c>
      <c r="F168" s="301">
        <v>94</v>
      </c>
      <c r="G168" s="301">
        <v>41</v>
      </c>
      <c r="H168" s="301">
        <v>14</v>
      </c>
      <c r="I168" s="301">
        <v>28</v>
      </c>
      <c r="J168" s="301">
        <v>50</v>
      </c>
      <c r="K168" s="301">
        <v>82</v>
      </c>
      <c r="L168" s="301">
        <v>94</v>
      </c>
      <c r="M168" s="301">
        <v>90</v>
      </c>
      <c r="N168" s="301">
        <v>63</v>
      </c>
      <c r="O168" s="301">
        <v>43</v>
      </c>
      <c r="P168" s="301">
        <v>31</v>
      </c>
      <c r="Q168" s="301">
        <v>24</v>
      </c>
      <c r="R168" s="301">
        <v>16</v>
      </c>
      <c r="S168" s="301">
        <v>8</v>
      </c>
      <c r="T168" s="301">
        <v>12</v>
      </c>
      <c r="U168" s="301">
        <v>953</v>
      </c>
      <c r="V168" s="304">
        <v>947</v>
      </c>
      <c r="W168" s="304"/>
    </row>
    <row r="169" spans="1:23" x14ac:dyDescent="0.4">
      <c r="A169" s="299">
        <v>165</v>
      </c>
      <c r="B169" s="300" t="s">
        <v>2549</v>
      </c>
      <c r="C169" s="301">
        <v>0</v>
      </c>
      <c r="D169" s="301">
        <v>8</v>
      </c>
      <c r="E169" s="301">
        <v>9</v>
      </c>
      <c r="F169" s="301">
        <v>5</v>
      </c>
      <c r="G169" s="301">
        <v>0</v>
      </c>
      <c r="H169" s="301">
        <v>0</v>
      </c>
      <c r="I169" s="301">
        <v>0</v>
      </c>
      <c r="J169" s="301">
        <v>4</v>
      </c>
      <c r="K169" s="301">
        <v>5</v>
      </c>
      <c r="L169" s="301">
        <v>10</v>
      </c>
      <c r="M169" s="301">
        <v>0</v>
      </c>
      <c r="N169" s="301">
        <v>5</v>
      </c>
      <c r="O169" s="301">
        <v>4</v>
      </c>
      <c r="P169" s="301">
        <v>7</v>
      </c>
      <c r="Q169" s="301">
        <v>6</v>
      </c>
      <c r="R169" s="301">
        <v>4</v>
      </c>
      <c r="S169" s="301">
        <v>0</v>
      </c>
      <c r="T169" s="301">
        <v>0</v>
      </c>
      <c r="U169" s="301">
        <v>58</v>
      </c>
      <c r="V169" s="304">
        <v>57</v>
      </c>
      <c r="W169" s="304"/>
    </row>
    <row r="170" spans="1:23" x14ac:dyDescent="0.4">
      <c r="A170" s="299">
        <v>166</v>
      </c>
      <c r="B170" s="300" t="s">
        <v>1520</v>
      </c>
      <c r="C170" s="301">
        <v>0</v>
      </c>
      <c r="D170" s="301">
        <v>0</v>
      </c>
      <c r="E170" s="301">
        <v>0</v>
      </c>
      <c r="F170" s="301">
        <v>0</v>
      </c>
      <c r="G170" s="301">
        <v>0</v>
      </c>
      <c r="H170" s="301">
        <v>0</v>
      </c>
      <c r="I170" s="301">
        <v>0</v>
      </c>
      <c r="J170" s="301">
        <v>0</v>
      </c>
      <c r="K170" s="301">
        <v>0</v>
      </c>
      <c r="L170" s="301">
        <v>0</v>
      </c>
      <c r="M170" s="301">
        <v>0</v>
      </c>
      <c r="N170" s="301">
        <v>0</v>
      </c>
      <c r="O170" s="301">
        <v>0</v>
      </c>
      <c r="P170" s="301">
        <v>0</v>
      </c>
      <c r="Q170" s="301">
        <v>0</v>
      </c>
      <c r="R170" s="301">
        <v>0</v>
      </c>
      <c r="S170" s="301">
        <v>0</v>
      </c>
      <c r="T170" s="301">
        <v>0</v>
      </c>
      <c r="U170" s="301">
        <v>0</v>
      </c>
      <c r="V170" s="304">
        <v>0</v>
      </c>
      <c r="W170" s="304"/>
    </row>
    <row r="171" spans="1:23" x14ac:dyDescent="0.4">
      <c r="A171" s="299">
        <v>167</v>
      </c>
      <c r="B171" s="300" t="s">
        <v>1428</v>
      </c>
      <c r="C171" s="301">
        <v>0</v>
      </c>
      <c r="D171" s="301">
        <v>0</v>
      </c>
      <c r="E171" s="301">
        <v>3</v>
      </c>
      <c r="F171" s="301">
        <v>0</v>
      </c>
      <c r="G171" s="301">
        <v>9</v>
      </c>
      <c r="H171" s="301">
        <v>6</v>
      </c>
      <c r="I171" s="301">
        <v>0</v>
      </c>
      <c r="J171" s="301">
        <v>0</v>
      </c>
      <c r="K171" s="301">
        <v>0</v>
      </c>
      <c r="L171" s="301">
        <v>0</v>
      </c>
      <c r="M171" s="301">
        <v>0</v>
      </c>
      <c r="N171" s="301">
        <v>0</v>
      </c>
      <c r="O171" s="301">
        <v>0</v>
      </c>
      <c r="P171" s="301">
        <v>0</v>
      </c>
      <c r="Q171" s="301">
        <v>0</v>
      </c>
      <c r="R171" s="301">
        <v>0</v>
      </c>
      <c r="S171" s="301">
        <v>0</v>
      </c>
      <c r="T171" s="301">
        <v>0</v>
      </c>
      <c r="U171" s="301">
        <v>34</v>
      </c>
      <c r="V171" s="304">
        <v>6</v>
      </c>
      <c r="W171" s="304"/>
    </row>
    <row r="172" spans="1:23" x14ac:dyDescent="0.4">
      <c r="A172" s="299">
        <v>168</v>
      </c>
      <c r="B172" s="300" t="s">
        <v>1077</v>
      </c>
      <c r="C172" s="301">
        <v>129</v>
      </c>
      <c r="D172" s="301">
        <v>101</v>
      </c>
      <c r="E172" s="301">
        <v>119</v>
      </c>
      <c r="F172" s="301">
        <v>124</v>
      </c>
      <c r="G172" s="301">
        <v>161</v>
      </c>
      <c r="H172" s="301">
        <v>181</v>
      </c>
      <c r="I172" s="301">
        <v>140</v>
      </c>
      <c r="J172" s="301">
        <v>135</v>
      </c>
      <c r="K172" s="301">
        <v>144</v>
      </c>
      <c r="L172" s="301">
        <v>147</v>
      </c>
      <c r="M172" s="301">
        <v>158</v>
      </c>
      <c r="N172" s="301">
        <v>167</v>
      </c>
      <c r="O172" s="301">
        <v>136</v>
      </c>
      <c r="P172" s="301">
        <v>119</v>
      </c>
      <c r="Q172" s="301">
        <v>89</v>
      </c>
      <c r="R172" s="301">
        <v>65</v>
      </c>
      <c r="S172" s="301">
        <v>28</v>
      </c>
      <c r="T172" s="301">
        <v>26</v>
      </c>
      <c r="U172" s="301">
        <v>2162</v>
      </c>
      <c r="V172" s="304">
        <v>2110</v>
      </c>
      <c r="W172" s="304"/>
    </row>
    <row r="173" spans="1:23" x14ac:dyDescent="0.4">
      <c r="A173" s="299">
        <v>169</v>
      </c>
      <c r="B173" s="300" t="s">
        <v>2550</v>
      </c>
      <c r="C173" s="301">
        <v>4</v>
      </c>
      <c r="D173" s="301">
        <v>5</v>
      </c>
      <c r="E173" s="301">
        <v>0</v>
      </c>
      <c r="F173" s="301">
        <v>0</v>
      </c>
      <c r="G173" s="301">
        <v>0</v>
      </c>
      <c r="H173" s="301">
        <v>0</v>
      </c>
      <c r="I173" s="301">
        <v>0</v>
      </c>
      <c r="J173" s="301">
        <v>4</v>
      </c>
      <c r="K173" s="301">
        <v>0</v>
      </c>
      <c r="L173" s="301">
        <v>0</v>
      </c>
      <c r="M173" s="301">
        <v>0</v>
      </c>
      <c r="N173" s="301">
        <v>0</v>
      </c>
      <c r="O173" s="301">
        <v>5</v>
      </c>
      <c r="P173" s="301">
        <v>0</v>
      </c>
      <c r="Q173" s="301">
        <v>3</v>
      </c>
      <c r="R173" s="301">
        <v>0</v>
      </c>
      <c r="S173" s="301">
        <v>0</v>
      </c>
      <c r="T173" s="301">
        <v>0</v>
      </c>
      <c r="U173" s="301">
        <v>19</v>
      </c>
      <c r="V173" s="304">
        <v>16</v>
      </c>
      <c r="W173" s="304"/>
    </row>
    <row r="174" spans="1:23" x14ac:dyDescent="0.4">
      <c r="A174" s="299">
        <v>170</v>
      </c>
      <c r="B174" s="300" t="s">
        <v>1521</v>
      </c>
      <c r="C174" s="301">
        <v>15</v>
      </c>
      <c r="D174" s="301">
        <v>38</v>
      </c>
      <c r="E174" s="301">
        <v>37</v>
      </c>
      <c r="F174" s="301">
        <v>35</v>
      </c>
      <c r="G174" s="301">
        <v>20</v>
      </c>
      <c r="H174" s="301">
        <v>14</v>
      </c>
      <c r="I174" s="301">
        <v>13</v>
      </c>
      <c r="J174" s="301">
        <v>32</v>
      </c>
      <c r="K174" s="301">
        <v>36</v>
      </c>
      <c r="L174" s="301">
        <v>42</v>
      </c>
      <c r="M174" s="301">
        <v>38</v>
      </c>
      <c r="N174" s="301">
        <v>32</v>
      </c>
      <c r="O174" s="301">
        <v>29</v>
      </c>
      <c r="P174" s="301">
        <v>36</v>
      </c>
      <c r="Q174" s="301">
        <v>24</v>
      </c>
      <c r="R174" s="301">
        <v>14</v>
      </c>
      <c r="S174" s="301">
        <v>3</v>
      </c>
      <c r="T174" s="301">
        <v>6</v>
      </c>
      <c r="U174" s="301">
        <v>461</v>
      </c>
      <c r="V174" s="304">
        <v>457</v>
      </c>
      <c r="W174" s="304"/>
    </row>
    <row r="175" spans="1:23" x14ac:dyDescent="0.4">
      <c r="A175" s="299">
        <v>171</v>
      </c>
      <c r="B175" s="300" t="s">
        <v>1522</v>
      </c>
      <c r="C175" s="301">
        <v>11</v>
      </c>
      <c r="D175" s="301">
        <v>4</v>
      </c>
      <c r="E175" s="301">
        <v>8</v>
      </c>
      <c r="F175" s="301">
        <v>7</v>
      </c>
      <c r="G175" s="301">
        <v>0</v>
      </c>
      <c r="H175" s="301">
        <v>0</v>
      </c>
      <c r="I175" s="301">
        <v>8</v>
      </c>
      <c r="J175" s="301">
        <v>3</v>
      </c>
      <c r="K175" s="301">
        <v>5</v>
      </c>
      <c r="L175" s="301">
        <v>7</v>
      </c>
      <c r="M175" s="301">
        <v>13</v>
      </c>
      <c r="N175" s="301">
        <v>11</v>
      </c>
      <c r="O175" s="301">
        <v>5</v>
      </c>
      <c r="P175" s="301">
        <v>9</v>
      </c>
      <c r="Q175" s="301">
        <v>4</v>
      </c>
      <c r="R175" s="301">
        <v>3</v>
      </c>
      <c r="S175" s="301">
        <v>4</v>
      </c>
      <c r="T175" s="301">
        <v>0</v>
      </c>
      <c r="U175" s="301">
        <v>103</v>
      </c>
      <c r="V175" s="304">
        <v>109</v>
      </c>
      <c r="W175" s="304"/>
    </row>
    <row r="176" spans="1:23" x14ac:dyDescent="0.4">
      <c r="A176" s="299">
        <v>172</v>
      </c>
      <c r="B176" s="300" t="s">
        <v>1523</v>
      </c>
      <c r="C176" s="301">
        <v>795</v>
      </c>
      <c r="D176" s="301">
        <v>642</v>
      </c>
      <c r="E176" s="301">
        <v>562</v>
      </c>
      <c r="F176" s="301">
        <v>576</v>
      </c>
      <c r="G176" s="301">
        <v>730</v>
      </c>
      <c r="H176" s="301">
        <v>942</v>
      </c>
      <c r="I176" s="301">
        <v>1050</v>
      </c>
      <c r="J176" s="301">
        <v>882</v>
      </c>
      <c r="K176" s="301">
        <v>758</v>
      </c>
      <c r="L176" s="301">
        <v>778</v>
      </c>
      <c r="M176" s="301">
        <v>694</v>
      </c>
      <c r="N176" s="301">
        <v>672</v>
      </c>
      <c r="O176" s="301">
        <v>557</v>
      </c>
      <c r="P176" s="301">
        <v>624</v>
      </c>
      <c r="Q176" s="301">
        <v>513</v>
      </c>
      <c r="R176" s="301">
        <v>415</v>
      </c>
      <c r="S176" s="301">
        <v>270</v>
      </c>
      <c r="T176" s="301">
        <v>286</v>
      </c>
      <c r="U176" s="301">
        <v>11759</v>
      </c>
      <c r="V176" s="304">
        <v>11517</v>
      </c>
      <c r="W176" s="304"/>
    </row>
    <row r="177" spans="1:23" x14ac:dyDescent="0.4">
      <c r="A177" s="299">
        <v>173</v>
      </c>
      <c r="B177" s="300" t="s">
        <v>1078</v>
      </c>
      <c r="C177" s="301">
        <v>645</v>
      </c>
      <c r="D177" s="301">
        <v>539</v>
      </c>
      <c r="E177" s="301">
        <v>441</v>
      </c>
      <c r="F177" s="301">
        <v>451</v>
      </c>
      <c r="G177" s="301">
        <v>529</v>
      </c>
      <c r="H177" s="301">
        <v>669</v>
      </c>
      <c r="I177" s="301">
        <v>820</v>
      </c>
      <c r="J177" s="301">
        <v>663</v>
      </c>
      <c r="K177" s="301">
        <v>617</v>
      </c>
      <c r="L177" s="301">
        <v>607</v>
      </c>
      <c r="M177" s="301">
        <v>543</v>
      </c>
      <c r="N177" s="301">
        <v>535</v>
      </c>
      <c r="O177" s="301">
        <v>482</v>
      </c>
      <c r="P177" s="301">
        <v>425</v>
      </c>
      <c r="Q177" s="301">
        <v>281</v>
      </c>
      <c r="R177" s="301">
        <v>139</v>
      </c>
      <c r="S177" s="301">
        <v>144</v>
      </c>
      <c r="T177" s="301">
        <v>249</v>
      </c>
      <c r="U177" s="301">
        <v>8794</v>
      </c>
      <c r="V177" s="304">
        <v>8477</v>
      </c>
      <c r="W177" s="304"/>
    </row>
    <row r="178" spans="1:23" x14ac:dyDescent="0.4">
      <c r="A178" s="299">
        <v>174</v>
      </c>
      <c r="B178" s="300" t="s">
        <v>1524</v>
      </c>
      <c r="C178" s="301">
        <v>366</v>
      </c>
      <c r="D178" s="301">
        <v>500</v>
      </c>
      <c r="E178" s="301">
        <v>550</v>
      </c>
      <c r="F178" s="301">
        <v>601</v>
      </c>
      <c r="G178" s="301">
        <v>470</v>
      </c>
      <c r="H178" s="301">
        <v>266</v>
      </c>
      <c r="I178" s="301">
        <v>309</v>
      </c>
      <c r="J178" s="301">
        <v>379</v>
      </c>
      <c r="K178" s="301">
        <v>558</v>
      </c>
      <c r="L178" s="301">
        <v>654</v>
      </c>
      <c r="M178" s="301">
        <v>564</v>
      </c>
      <c r="N178" s="301">
        <v>448</v>
      </c>
      <c r="O178" s="301">
        <v>329</v>
      </c>
      <c r="P178" s="301">
        <v>278</v>
      </c>
      <c r="Q178" s="301">
        <v>182</v>
      </c>
      <c r="R178" s="301">
        <v>138</v>
      </c>
      <c r="S178" s="301">
        <v>69</v>
      </c>
      <c r="T178" s="301">
        <v>46</v>
      </c>
      <c r="U178" s="301">
        <v>6715</v>
      </c>
      <c r="V178" s="304">
        <v>6620</v>
      </c>
      <c r="W178" s="304"/>
    </row>
    <row r="179" spans="1:23" x14ac:dyDescent="0.4">
      <c r="A179" s="299">
        <v>175</v>
      </c>
      <c r="B179" s="300" t="s">
        <v>1429</v>
      </c>
      <c r="C179" s="301">
        <v>148</v>
      </c>
      <c r="D179" s="301">
        <v>206</v>
      </c>
      <c r="E179" s="301">
        <v>271</v>
      </c>
      <c r="F179" s="301">
        <v>205</v>
      </c>
      <c r="G179" s="301">
        <v>164</v>
      </c>
      <c r="H179" s="301">
        <v>104</v>
      </c>
      <c r="I179" s="301">
        <v>107</v>
      </c>
      <c r="J179" s="301">
        <v>167</v>
      </c>
      <c r="K179" s="301">
        <v>231</v>
      </c>
      <c r="L179" s="301">
        <v>203</v>
      </c>
      <c r="M179" s="301">
        <v>231</v>
      </c>
      <c r="N179" s="301">
        <v>244</v>
      </c>
      <c r="O179" s="301">
        <v>187</v>
      </c>
      <c r="P179" s="301">
        <v>148</v>
      </c>
      <c r="Q179" s="301">
        <v>110</v>
      </c>
      <c r="R179" s="301">
        <v>65</v>
      </c>
      <c r="S179" s="301">
        <v>45</v>
      </c>
      <c r="T179" s="301">
        <v>40</v>
      </c>
      <c r="U179" s="301">
        <v>2867</v>
      </c>
      <c r="V179" s="304">
        <v>2708</v>
      </c>
      <c r="W179" s="304"/>
    </row>
    <row r="180" spans="1:23" x14ac:dyDescent="0.4">
      <c r="A180" s="299">
        <v>176</v>
      </c>
      <c r="B180" s="300" t="s">
        <v>1430</v>
      </c>
      <c r="C180" s="301">
        <v>14</v>
      </c>
      <c r="D180" s="301">
        <v>12</v>
      </c>
      <c r="E180" s="301">
        <v>6</v>
      </c>
      <c r="F180" s="301">
        <v>3</v>
      </c>
      <c r="G180" s="301">
        <v>6</v>
      </c>
      <c r="H180" s="301">
        <v>3</v>
      </c>
      <c r="I180" s="301">
        <v>9</v>
      </c>
      <c r="J180" s="301">
        <v>11</v>
      </c>
      <c r="K180" s="301">
        <v>11</v>
      </c>
      <c r="L180" s="301">
        <v>14</v>
      </c>
      <c r="M180" s="301">
        <v>14</v>
      </c>
      <c r="N180" s="301">
        <v>22</v>
      </c>
      <c r="O180" s="301">
        <v>21</v>
      </c>
      <c r="P180" s="301">
        <v>28</v>
      </c>
      <c r="Q180" s="301">
        <v>15</v>
      </c>
      <c r="R180" s="301">
        <v>8</v>
      </c>
      <c r="S180" s="301">
        <v>3</v>
      </c>
      <c r="T180" s="301">
        <v>11</v>
      </c>
      <c r="U180" s="301">
        <v>205</v>
      </c>
      <c r="V180" s="304">
        <v>191</v>
      </c>
      <c r="W180" s="304"/>
    </row>
    <row r="181" spans="1:23" x14ac:dyDescent="0.4">
      <c r="A181" s="299">
        <v>177</v>
      </c>
      <c r="B181" s="300" t="s">
        <v>1525</v>
      </c>
      <c r="C181" s="301">
        <v>0</v>
      </c>
      <c r="D181" s="301">
        <v>0</v>
      </c>
      <c r="E181" s="301">
        <v>0</v>
      </c>
      <c r="F181" s="301">
        <v>0</v>
      </c>
      <c r="G181" s="301">
        <v>3</v>
      </c>
      <c r="H181" s="301">
        <v>0</v>
      </c>
      <c r="I181" s="301">
        <v>3</v>
      </c>
      <c r="J181" s="301">
        <v>6</v>
      </c>
      <c r="K181" s="301">
        <v>5</v>
      </c>
      <c r="L181" s="301">
        <v>11</v>
      </c>
      <c r="M181" s="301">
        <v>3</v>
      </c>
      <c r="N181" s="301">
        <v>12</v>
      </c>
      <c r="O181" s="301">
        <v>15</v>
      </c>
      <c r="P181" s="301">
        <v>27</v>
      </c>
      <c r="Q181" s="301">
        <v>24</v>
      </c>
      <c r="R181" s="301">
        <v>14</v>
      </c>
      <c r="S181" s="301">
        <v>7</v>
      </c>
      <c r="T181" s="301">
        <v>0</v>
      </c>
      <c r="U181" s="301">
        <v>147</v>
      </c>
      <c r="V181" s="304">
        <v>148</v>
      </c>
      <c r="W181" s="304"/>
    </row>
    <row r="182" spans="1:23" x14ac:dyDescent="0.4">
      <c r="A182" s="299">
        <v>178</v>
      </c>
      <c r="B182" s="300" t="s">
        <v>2551</v>
      </c>
      <c r="C182" s="301">
        <v>5</v>
      </c>
      <c r="D182" s="301">
        <v>10</v>
      </c>
      <c r="E182" s="301">
        <v>4</v>
      </c>
      <c r="F182" s="301">
        <v>6</v>
      </c>
      <c r="G182" s="301">
        <v>0</v>
      </c>
      <c r="H182" s="301">
        <v>0</v>
      </c>
      <c r="I182" s="301">
        <v>0</v>
      </c>
      <c r="J182" s="301">
        <v>7</v>
      </c>
      <c r="K182" s="301">
        <v>3</v>
      </c>
      <c r="L182" s="301">
        <v>4</v>
      </c>
      <c r="M182" s="301">
        <v>5</v>
      </c>
      <c r="N182" s="301">
        <v>10</v>
      </c>
      <c r="O182" s="301">
        <v>3</v>
      </c>
      <c r="P182" s="301">
        <v>4</v>
      </c>
      <c r="Q182" s="301">
        <v>4</v>
      </c>
      <c r="R182" s="301">
        <v>4</v>
      </c>
      <c r="S182" s="301">
        <v>0</v>
      </c>
      <c r="T182" s="301">
        <v>0</v>
      </c>
      <c r="U182" s="301">
        <v>71</v>
      </c>
      <c r="V182" s="304">
        <v>62</v>
      </c>
      <c r="W182" s="304"/>
    </row>
    <row r="183" spans="1:23" x14ac:dyDescent="0.4">
      <c r="A183" s="299">
        <v>179</v>
      </c>
      <c r="B183" s="300" t="s">
        <v>2552</v>
      </c>
      <c r="C183" s="301">
        <v>4</v>
      </c>
      <c r="D183" s="301">
        <v>8</v>
      </c>
      <c r="E183" s="301">
        <v>4</v>
      </c>
      <c r="F183" s="301">
        <v>0</v>
      </c>
      <c r="G183" s="301">
        <v>3</v>
      </c>
      <c r="H183" s="301">
        <v>7</v>
      </c>
      <c r="I183" s="301">
        <v>0</v>
      </c>
      <c r="J183" s="301">
        <v>5</v>
      </c>
      <c r="K183" s="301">
        <v>0</v>
      </c>
      <c r="L183" s="301">
        <v>4</v>
      </c>
      <c r="M183" s="301">
        <v>0</v>
      </c>
      <c r="N183" s="301">
        <v>4</v>
      </c>
      <c r="O183" s="301">
        <v>0</v>
      </c>
      <c r="P183" s="301">
        <v>0</v>
      </c>
      <c r="Q183" s="301">
        <v>0</v>
      </c>
      <c r="R183" s="301">
        <v>0</v>
      </c>
      <c r="S183" s="301">
        <v>0</v>
      </c>
      <c r="T183" s="301">
        <v>0</v>
      </c>
      <c r="U183" s="301">
        <v>44</v>
      </c>
      <c r="V183" s="304">
        <v>44</v>
      </c>
      <c r="W183" s="304"/>
    </row>
    <row r="184" spans="1:23" x14ac:dyDescent="0.4">
      <c r="A184" s="299">
        <v>180</v>
      </c>
      <c r="B184" s="300" t="s">
        <v>1526</v>
      </c>
      <c r="C184" s="301">
        <v>77</v>
      </c>
      <c r="D184" s="301">
        <v>83</v>
      </c>
      <c r="E184" s="301">
        <v>100</v>
      </c>
      <c r="F184" s="301">
        <v>62</v>
      </c>
      <c r="G184" s="301">
        <v>46</v>
      </c>
      <c r="H184" s="301">
        <v>69</v>
      </c>
      <c r="I184" s="301">
        <v>62</v>
      </c>
      <c r="J184" s="301">
        <v>54</v>
      </c>
      <c r="K184" s="301">
        <v>83</v>
      </c>
      <c r="L184" s="301">
        <v>93</v>
      </c>
      <c r="M184" s="301">
        <v>93</v>
      </c>
      <c r="N184" s="301">
        <v>112</v>
      </c>
      <c r="O184" s="301">
        <v>145</v>
      </c>
      <c r="P184" s="301">
        <v>144</v>
      </c>
      <c r="Q184" s="301">
        <v>115</v>
      </c>
      <c r="R184" s="301">
        <v>90</v>
      </c>
      <c r="S184" s="301">
        <v>43</v>
      </c>
      <c r="T184" s="301">
        <v>69</v>
      </c>
      <c r="U184" s="301">
        <v>1543</v>
      </c>
      <c r="V184" s="304">
        <v>1467</v>
      </c>
      <c r="W184" s="304"/>
    </row>
    <row r="185" spans="1:23" x14ac:dyDescent="0.4">
      <c r="A185" s="299">
        <v>181</v>
      </c>
      <c r="B185" s="300" t="s">
        <v>1527</v>
      </c>
      <c r="C185" s="301">
        <v>544</v>
      </c>
      <c r="D185" s="301">
        <v>931</v>
      </c>
      <c r="E185" s="301">
        <v>1034</v>
      </c>
      <c r="F185" s="301">
        <v>921</v>
      </c>
      <c r="G185" s="301">
        <v>755</v>
      </c>
      <c r="H185" s="301">
        <v>373</v>
      </c>
      <c r="I185" s="301">
        <v>325</v>
      </c>
      <c r="J185" s="301">
        <v>568</v>
      </c>
      <c r="K185" s="301">
        <v>955</v>
      </c>
      <c r="L185" s="301">
        <v>1185</v>
      </c>
      <c r="M185" s="301">
        <v>1050</v>
      </c>
      <c r="N185" s="301">
        <v>1054</v>
      </c>
      <c r="O185" s="301">
        <v>910</v>
      </c>
      <c r="P185" s="301">
        <v>816</v>
      </c>
      <c r="Q185" s="301">
        <v>649</v>
      </c>
      <c r="R185" s="301">
        <v>455</v>
      </c>
      <c r="S185" s="301">
        <v>357</v>
      </c>
      <c r="T185" s="301">
        <v>471</v>
      </c>
      <c r="U185" s="301">
        <v>13344</v>
      </c>
      <c r="V185" s="304">
        <v>13041</v>
      </c>
      <c r="W185" s="304"/>
    </row>
    <row r="186" spans="1:23" x14ac:dyDescent="0.4">
      <c r="A186" s="299">
        <v>182</v>
      </c>
      <c r="B186" s="300" t="s">
        <v>2553</v>
      </c>
      <c r="C186" s="301">
        <v>0</v>
      </c>
      <c r="D186" s="301">
        <v>0</v>
      </c>
      <c r="E186" s="301">
        <v>3</v>
      </c>
      <c r="F186" s="301">
        <v>0</v>
      </c>
      <c r="G186" s="301">
        <v>0</v>
      </c>
      <c r="H186" s="301">
        <v>0</v>
      </c>
      <c r="I186" s="301">
        <v>0</v>
      </c>
      <c r="J186" s="301">
        <v>0</v>
      </c>
      <c r="K186" s="301">
        <v>0</v>
      </c>
      <c r="L186" s="301">
        <v>3</v>
      </c>
      <c r="M186" s="301">
        <v>5</v>
      </c>
      <c r="N186" s="301">
        <v>0</v>
      </c>
      <c r="O186" s="301">
        <v>0</v>
      </c>
      <c r="P186" s="301">
        <v>0</v>
      </c>
      <c r="Q186" s="301">
        <v>4</v>
      </c>
      <c r="R186" s="301">
        <v>0</v>
      </c>
      <c r="S186" s="301">
        <v>0</v>
      </c>
      <c r="T186" s="301">
        <v>0</v>
      </c>
      <c r="U186" s="301">
        <v>20</v>
      </c>
      <c r="V186" s="304">
        <v>20</v>
      </c>
      <c r="W186" s="304"/>
    </row>
    <row r="187" spans="1:23" x14ac:dyDescent="0.4">
      <c r="A187" s="299">
        <v>183</v>
      </c>
      <c r="B187" s="300" t="s">
        <v>1431</v>
      </c>
      <c r="C187" s="301">
        <v>18</v>
      </c>
      <c r="D187" s="301">
        <v>22</v>
      </c>
      <c r="E187" s="301">
        <v>22</v>
      </c>
      <c r="F187" s="301">
        <v>20</v>
      </c>
      <c r="G187" s="301">
        <v>17</v>
      </c>
      <c r="H187" s="301">
        <v>14</v>
      </c>
      <c r="I187" s="301">
        <v>25</v>
      </c>
      <c r="J187" s="301">
        <v>11</v>
      </c>
      <c r="K187" s="301">
        <v>18</v>
      </c>
      <c r="L187" s="301">
        <v>22</v>
      </c>
      <c r="M187" s="301">
        <v>40</v>
      </c>
      <c r="N187" s="301">
        <v>17</v>
      </c>
      <c r="O187" s="301">
        <v>38</v>
      </c>
      <c r="P187" s="301">
        <v>36</v>
      </c>
      <c r="Q187" s="301">
        <v>18</v>
      </c>
      <c r="R187" s="301">
        <v>11</v>
      </c>
      <c r="S187" s="301">
        <v>8</v>
      </c>
      <c r="T187" s="301">
        <v>8</v>
      </c>
      <c r="U187" s="301">
        <v>371</v>
      </c>
      <c r="V187" s="304">
        <v>362</v>
      </c>
      <c r="W187" s="304"/>
    </row>
    <row r="188" spans="1:23" x14ac:dyDescent="0.4">
      <c r="A188" s="299">
        <v>184</v>
      </c>
      <c r="B188" s="300" t="s">
        <v>1528</v>
      </c>
      <c r="C188" s="301">
        <v>0</v>
      </c>
      <c r="D188" s="301">
        <v>0</v>
      </c>
      <c r="E188" s="301">
        <v>3</v>
      </c>
      <c r="F188" s="301">
        <v>10</v>
      </c>
      <c r="G188" s="301">
        <v>5</v>
      </c>
      <c r="H188" s="301">
        <v>0</v>
      </c>
      <c r="I188" s="301">
        <v>3</v>
      </c>
      <c r="J188" s="301">
        <v>6</v>
      </c>
      <c r="K188" s="301">
        <v>7</v>
      </c>
      <c r="L188" s="301">
        <v>5</v>
      </c>
      <c r="M188" s="301">
        <v>4</v>
      </c>
      <c r="N188" s="301">
        <v>8</v>
      </c>
      <c r="O188" s="301">
        <v>6</v>
      </c>
      <c r="P188" s="301">
        <v>3</v>
      </c>
      <c r="Q188" s="301">
        <v>4</v>
      </c>
      <c r="R188" s="301">
        <v>3</v>
      </c>
      <c r="S188" s="301">
        <v>0</v>
      </c>
      <c r="T188" s="301">
        <v>0</v>
      </c>
      <c r="U188" s="301">
        <v>80</v>
      </c>
      <c r="V188" s="304">
        <v>90</v>
      </c>
      <c r="W188" s="304"/>
    </row>
    <row r="189" spans="1:23" x14ac:dyDescent="0.4">
      <c r="A189" s="299">
        <v>185</v>
      </c>
      <c r="B189" s="300" t="s">
        <v>1432</v>
      </c>
      <c r="C189" s="301">
        <v>179</v>
      </c>
      <c r="D189" s="301">
        <v>225</v>
      </c>
      <c r="E189" s="301">
        <v>217</v>
      </c>
      <c r="F189" s="301">
        <v>173</v>
      </c>
      <c r="G189" s="301">
        <v>112</v>
      </c>
      <c r="H189" s="301">
        <v>135</v>
      </c>
      <c r="I189" s="301">
        <v>187</v>
      </c>
      <c r="J189" s="301">
        <v>208</v>
      </c>
      <c r="K189" s="301">
        <v>282</v>
      </c>
      <c r="L189" s="301">
        <v>267</v>
      </c>
      <c r="M189" s="301">
        <v>291</v>
      </c>
      <c r="N189" s="301">
        <v>320</v>
      </c>
      <c r="O189" s="301">
        <v>338</v>
      </c>
      <c r="P189" s="301">
        <v>331</v>
      </c>
      <c r="Q189" s="301">
        <v>218</v>
      </c>
      <c r="R189" s="301">
        <v>171</v>
      </c>
      <c r="S189" s="301">
        <v>112</v>
      </c>
      <c r="T189" s="301">
        <v>108</v>
      </c>
      <c r="U189" s="301">
        <v>3862</v>
      </c>
      <c r="V189" s="304">
        <v>3444</v>
      </c>
      <c r="W189" s="304"/>
    </row>
    <row r="190" spans="1:23" x14ac:dyDescent="0.4">
      <c r="A190" s="299">
        <v>186</v>
      </c>
      <c r="B190" s="300" t="s">
        <v>2554</v>
      </c>
      <c r="C190" s="301">
        <v>0</v>
      </c>
      <c r="D190" s="301">
        <v>0</v>
      </c>
      <c r="E190" s="301">
        <v>3</v>
      </c>
      <c r="F190" s="301">
        <v>4</v>
      </c>
      <c r="G190" s="301">
        <v>0</v>
      </c>
      <c r="H190" s="301">
        <v>0</v>
      </c>
      <c r="I190" s="301">
        <v>3</v>
      </c>
      <c r="J190" s="301">
        <v>0</v>
      </c>
      <c r="K190" s="301">
        <v>0</v>
      </c>
      <c r="L190" s="301">
        <v>5</v>
      </c>
      <c r="M190" s="301">
        <v>0</v>
      </c>
      <c r="N190" s="301">
        <v>0</v>
      </c>
      <c r="O190" s="301">
        <v>0</v>
      </c>
      <c r="P190" s="301">
        <v>0</v>
      </c>
      <c r="Q190" s="301">
        <v>3</v>
      </c>
      <c r="R190" s="301">
        <v>0</v>
      </c>
      <c r="S190" s="301">
        <v>0</v>
      </c>
      <c r="T190" s="301">
        <v>0</v>
      </c>
      <c r="U190" s="301">
        <v>25</v>
      </c>
      <c r="V190" s="304">
        <v>25</v>
      </c>
      <c r="W190" s="304"/>
    </row>
    <row r="191" spans="1:23" x14ac:dyDescent="0.4">
      <c r="A191" s="299">
        <v>187</v>
      </c>
      <c r="B191" s="300" t="s">
        <v>1079</v>
      </c>
      <c r="C191" s="301">
        <v>288</v>
      </c>
      <c r="D191" s="301">
        <v>290</v>
      </c>
      <c r="E191" s="301">
        <v>243</v>
      </c>
      <c r="F191" s="301">
        <v>240</v>
      </c>
      <c r="G191" s="301">
        <v>215</v>
      </c>
      <c r="H191" s="301">
        <v>218</v>
      </c>
      <c r="I191" s="301">
        <v>269</v>
      </c>
      <c r="J191" s="301">
        <v>323</v>
      </c>
      <c r="K191" s="301">
        <v>327</v>
      </c>
      <c r="L191" s="301">
        <v>291</v>
      </c>
      <c r="M191" s="301">
        <v>283</v>
      </c>
      <c r="N191" s="301">
        <v>264</v>
      </c>
      <c r="O191" s="301">
        <v>281</v>
      </c>
      <c r="P191" s="301">
        <v>178</v>
      </c>
      <c r="Q191" s="301">
        <v>98</v>
      </c>
      <c r="R191" s="301">
        <v>63</v>
      </c>
      <c r="S191" s="301">
        <v>34</v>
      </c>
      <c r="T191" s="301">
        <v>27</v>
      </c>
      <c r="U191" s="301">
        <v>3931</v>
      </c>
      <c r="V191" s="304">
        <v>3873</v>
      </c>
      <c r="W191" s="304"/>
    </row>
    <row r="192" spans="1:23" x14ac:dyDescent="0.4">
      <c r="A192" s="299">
        <v>188</v>
      </c>
      <c r="B192" s="300" t="s">
        <v>1080</v>
      </c>
      <c r="C192" s="301">
        <v>80</v>
      </c>
      <c r="D192" s="301">
        <v>100</v>
      </c>
      <c r="E192" s="301">
        <v>102</v>
      </c>
      <c r="F192" s="301">
        <v>106</v>
      </c>
      <c r="G192" s="301">
        <v>69</v>
      </c>
      <c r="H192" s="301">
        <v>61</v>
      </c>
      <c r="I192" s="301">
        <v>73</v>
      </c>
      <c r="J192" s="301">
        <v>96</v>
      </c>
      <c r="K192" s="301">
        <v>108</v>
      </c>
      <c r="L192" s="301">
        <v>108</v>
      </c>
      <c r="M192" s="301">
        <v>107</v>
      </c>
      <c r="N192" s="301">
        <v>95</v>
      </c>
      <c r="O192" s="301">
        <v>90</v>
      </c>
      <c r="P192" s="301">
        <v>76</v>
      </c>
      <c r="Q192" s="301">
        <v>39</v>
      </c>
      <c r="R192" s="301">
        <v>26</v>
      </c>
      <c r="S192" s="301">
        <v>8</v>
      </c>
      <c r="T192" s="301">
        <v>7</v>
      </c>
      <c r="U192" s="301">
        <v>1361</v>
      </c>
      <c r="V192" s="304">
        <v>1335</v>
      </c>
      <c r="W192" s="304"/>
    </row>
    <row r="193" spans="1:23" x14ac:dyDescent="0.4">
      <c r="A193" s="299">
        <v>189</v>
      </c>
      <c r="B193" s="300" t="s">
        <v>1081</v>
      </c>
      <c r="C193" s="301">
        <v>79</v>
      </c>
      <c r="D193" s="301">
        <v>96</v>
      </c>
      <c r="E193" s="301">
        <v>121</v>
      </c>
      <c r="F193" s="301">
        <v>130</v>
      </c>
      <c r="G193" s="301">
        <v>104</v>
      </c>
      <c r="H193" s="301">
        <v>73</v>
      </c>
      <c r="I193" s="301">
        <v>80</v>
      </c>
      <c r="J193" s="301">
        <v>81</v>
      </c>
      <c r="K193" s="301">
        <v>100</v>
      </c>
      <c r="L193" s="301">
        <v>130</v>
      </c>
      <c r="M193" s="301">
        <v>140</v>
      </c>
      <c r="N193" s="301">
        <v>140</v>
      </c>
      <c r="O193" s="301">
        <v>127</v>
      </c>
      <c r="P193" s="301">
        <v>105</v>
      </c>
      <c r="Q193" s="301">
        <v>71</v>
      </c>
      <c r="R193" s="301">
        <v>40</v>
      </c>
      <c r="S193" s="301">
        <v>21</v>
      </c>
      <c r="T193" s="301">
        <v>7</v>
      </c>
      <c r="U193" s="301">
        <v>1645</v>
      </c>
      <c r="V193" s="304">
        <v>1608</v>
      </c>
      <c r="W193" s="304"/>
    </row>
    <row r="194" spans="1:23" x14ac:dyDescent="0.4">
      <c r="A194" s="299">
        <v>190</v>
      </c>
      <c r="B194" s="300" t="s">
        <v>1337</v>
      </c>
      <c r="C194" s="301">
        <v>288</v>
      </c>
      <c r="D194" s="301">
        <v>268</v>
      </c>
      <c r="E194" s="301">
        <v>263</v>
      </c>
      <c r="F194" s="301">
        <v>253</v>
      </c>
      <c r="G194" s="301">
        <v>315</v>
      </c>
      <c r="H194" s="301">
        <v>374</v>
      </c>
      <c r="I194" s="301">
        <v>354</v>
      </c>
      <c r="J194" s="301">
        <v>297</v>
      </c>
      <c r="K194" s="301">
        <v>337</v>
      </c>
      <c r="L194" s="301">
        <v>298</v>
      </c>
      <c r="M194" s="301">
        <v>317</v>
      </c>
      <c r="N194" s="301">
        <v>305</v>
      </c>
      <c r="O194" s="301">
        <v>286</v>
      </c>
      <c r="P194" s="301">
        <v>318</v>
      </c>
      <c r="Q194" s="301">
        <v>232</v>
      </c>
      <c r="R194" s="301">
        <v>226</v>
      </c>
      <c r="S194" s="301">
        <v>154</v>
      </c>
      <c r="T194" s="301">
        <v>124</v>
      </c>
      <c r="U194" s="301">
        <v>5013</v>
      </c>
      <c r="V194" s="304">
        <v>5018</v>
      </c>
      <c r="W194" s="304"/>
    </row>
    <row r="195" spans="1:23" x14ac:dyDescent="0.4">
      <c r="A195" s="299">
        <v>191</v>
      </c>
      <c r="B195" s="300" t="s">
        <v>1338</v>
      </c>
      <c r="C195" s="301">
        <v>294</v>
      </c>
      <c r="D195" s="301">
        <v>254</v>
      </c>
      <c r="E195" s="301">
        <v>231</v>
      </c>
      <c r="F195" s="301">
        <v>285</v>
      </c>
      <c r="G195" s="301">
        <v>290</v>
      </c>
      <c r="H195" s="301">
        <v>329</v>
      </c>
      <c r="I195" s="301">
        <v>304</v>
      </c>
      <c r="J195" s="301">
        <v>263</v>
      </c>
      <c r="K195" s="301">
        <v>312</v>
      </c>
      <c r="L195" s="301">
        <v>268</v>
      </c>
      <c r="M195" s="301">
        <v>300</v>
      </c>
      <c r="N195" s="301">
        <v>309</v>
      </c>
      <c r="O195" s="301">
        <v>298</v>
      </c>
      <c r="P195" s="301">
        <v>382</v>
      </c>
      <c r="Q195" s="301">
        <v>294</v>
      </c>
      <c r="R195" s="301">
        <v>227</v>
      </c>
      <c r="S195" s="301">
        <v>155</v>
      </c>
      <c r="T195" s="301">
        <v>122</v>
      </c>
      <c r="U195" s="301">
        <v>4914</v>
      </c>
      <c r="V195" s="304">
        <v>4819</v>
      </c>
      <c r="W195" s="304"/>
    </row>
    <row r="196" spans="1:23" x14ac:dyDescent="0.4">
      <c r="A196" s="299">
        <v>192</v>
      </c>
      <c r="B196" s="300" t="s">
        <v>2555</v>
      </c>
      <c r="C196" s="301">
        <v>5</v>
      </c>
      <c r="D196" s="301">
        <v>10</v>
      </c>
      <c r="E196" s="301">
        <v>7</v>
      </c>
      <c r="F196" s="301">
        <v>10</v>
      </c>
      <c r="G196" s="301">
        <v>13</v>
      </c>
      <c r="H196" s="301">
        <v>7</v>
      </c>
      <c r="I196" s="301">
        <v>4</v>
      </c>
      <c r="J196" s="301">
        <v>9</v>
      </c>
      <c r="K196" s="301">
        <v>10</v>
      </c>
      <c r="L196" s="301">
        <v>7</v>
      </c>
      <c r="M196" s="301">
        <v>4</v>
      </c>
      <c r="N196" s="301">
        <v>14</v>
      </c>
      <c r="O196" s="301">
        <v>16</v>
      </c>
      <c r="P196" s="301">
        <v>24</v>
      </c>
      <c r="Q196" s="301">
        <v>17</v>
      </c>
      <c r="R196" s="301">
        <v>5</v>
      </c>
      <c r="S196" s="301">
        <v>6</v>
      </c>
      <c r="T196" s="301">
        <v>5</v>
      </c>
      <c r="U196" s="301">
        <v>167</v>
      </c>
      <c r="V196" s="304">
        <v>165</v>
      </c>
      <c r="W196" s="304"/>
    </row>
    <row r="197" spans="1:23" x14ac:dyDescent="0.4">
      <c r="A197" s="299">
        <v>193</v>
      </c>
      <c r="B197" s="300" t="s">
        <v>2556</v>
      </c>
      <c r="C197" s="301">
        <v>0</v>
      </c>
      <c r="D197" s="301">
        <v>0</v>
      </c>
      <c r="E197" s="301">
        <v>0</v>
      </c>
      <c r="F197" s="301">
        <v>0</v>
      </c>
      <c r="G197" s="301">
        <v>0</v>
      </c>
      <c r="H197" s="301">
        <v>0</v>
      </c>
      <c r="I197" s="301">
        <v>0</v>
      </c>
      <c r="J197" s="301">
        <v>0</v>
      </c>
      <c r="K197" s="301">
        <v>0</v>
      </c>
      <c r="L197" s="301">
        <v>0</v>
      </c>
      <c r="M197" s="301">
        <v>0</v>
      </c>
      <c r="N197" s="301">
        <v>0</v>
      </c>
      <c r="O197" s="301">
        <v>0</v>
      </c>
      <c r="P197" s="301">
        <v>0</v>
      </c>
      <c r="Q197" s="301">
        <v>0</v>
      </c>
      <c r="R197" s="301">
        <v>0</v>
      </c>
      <c r="S197" s="301">
        <v>0</v>
      </c>
      <c r="T197" s="301">
        <v>0</v>
      </c>
      <c r="U197" s="301">
        <v>3</v>
      </c>
      <c r="V197" s="304">
        <v>3</v>
      </c>
      <c r="W197" s="304"/>
    </row>
    <row r="198" spans="1:23" x14ac:dyDescent="0.4">
      <c r="A198" s="299">
        <v>194</v>
      </c>
      <c r="B198" s="300" t="s">
        <v>1433</v>
      </c>
      <c r="C198" s="301">
        <v>31</v>
      </c>
      <c r="D198" s="301">
        <v>51</v>
      </c>
      <c r="E198" s="301">
        <v>67</v>
      </c>
      <c r="F198" s="301">
        <v>42</v>
      </c>
      <c r="G198" s="301">
        <v>22</v>
      </c>
      <c r="H198" s="301">
        <v>32</v>
      </c>
      <c r="I198" s="301">
        <v>26</v>
      </c>
      <c r="J198" s="301">
        <v>35</v>
      </c>
      <c r="K198" s="301">
        <v>42</v>
      </c>
      <c r="L198" s="301">
        <v>49</v>
      </c>
      <c r="M198" s="301">
        <v>68</v>
      </c>
      <c r="N198" s="301">
        <v>72</v>
      </c>
      <c r="O198" s="301">
        <v>65</v>
      </c>
      <c r="P198" s="301">
        <v>68</v>
      </c>
      <c r="Q198" s="301">
        <v>76</v>
      </c>
      <c r="R198" s="301">
        <v>74</v>
      </c>
      <c r="S198" s="301">
        <v>34</v>
      </c>
      <c r="T198" s="301">
        <v>12</v>
      </c>
      <c r="U198" s="301">
        <v>866</v>
      </c>
      <c r="V198" s="304">
        <v>826</v>
      </c>
      <c r="W198" s="304"/>
    </row>
    <row r="199" spans="1:23" x14ac:dyDescent="0.4">
      <c r="A199" s="299">
        <v>195</v>
      </c>
      <c r="B199" s="300" t="s">
        <v>1434</v>
      </c>
      <c r="C199" s="301">
        <v>14</v>
      </c>
      <c r="D199" s="301">
        <v>13</v>
      </c>
      <c r="E199" s="301">
        <v>20</v>
      </c>
      <c r="F199" s="301">
        <v>23</v>
      </c>
      <c r="G199" s="301">
        <v>14</v>
      </c>
      <c r="H199" s="301">
        <v>7</v>
      </c>
      <c r="I199" s="301">
        <v>16</v>
      </c>
      <c r="J199" s="301">
        <v>18</v>
      </c>
      <c r="K199" s="301">
        <v>26</v>
      </c>
      <c r="L199" s="301">
        <v>27</v>
      </c>
      <c r="M199" s="301">
        <v>27</v>
      </c>
      <c r="N199" s="301">
        <v>43</v>
      </c>
      <c r="O199" s="301">
        <v>24</v>
      </c>
      <c r="P199" s="301">
        <v>34</v>
      </c>
      <c r="Q199" s="301">
        <v>30</v>
      </c>
      <c r="R199" s="301">
        <v>10</v>
      </c>
      <c r="S199" s="301">
        <v>6</v>
      </c>
      <c r="T199" s="301">
        <v>3</v>
      </c>
      <c r="U199" s="301">
        <v>371</v>
      </c>
      <c r="V199" s="304">
        <v>353</v>
      </c>
      <c r="W199" s="304"/>
    </row>
    <row r="200" spans="1:23" x14ac:dyDescent="0.4">
      <c r="A200" s="299">
        <v>196</v>
      </c>
      <c r="B200" s="300" t="s">
        <v>2557</v>
      </c>
      <c r="C200" s="301">
        <v>0</v>
      </c>
      <c r="D200" s="301">
        <v>0</v>
      </c>
      <c r="E200" s="301">
        <v>9</v>
      </c>
      <c r="F200" s="301">
        <v>5</v>
      </c>
      <c r="G200" s="301">
        <v>4</v>
      </c>
      <c r="H200" s="301">
        <v>0</v>
      </c>
      <c r="I200" s="301">
        <v>0</v>
      </c>
      <c r="J200" s="301">
        <v>0</v>
      </c>
      <c r="K200" s="301">
        <v>9</v>
      </c>
      <c r="L200" s="301">
        <v>5</v>
      </c>
      <c r="M200" s="301">
        <v>10</v>
      </c>
      <c r="N200" s="301">
        <v>5</v>
      </c>
      <c r="O200" s="301">
        <v>4</v>
      </c>
      <c r="P200" s="301">
        <v>4</v>
      </c>
      <c r="Q200" s="301">
        <v>0</v>
      </c>
      <c r="R200" s="301">
        <v>0</v>
      </c>
      <c r="S200" s="301">
        <v>0</v>
      </c>
      <c r="T200" s="301">
        <v>0</v>
      </c>
      <c r="U200" s="301">
        <v>61</v>
      </c>
      <c r="V200" s="304">
        <v>61</v>
      </c>
      <c r="W200" s="304"/>
    </row>
    <row r="201" spans="1:23" x14ac:dyDescent="0.4">
      <c r="A201" s="299">
        <v>197</v>
      </c>
      <c r="B201" s="300" t="s">
        <v>1529</v>
      </c>
      <c r="C201" s="301">
        <v>146</v>
      </c>
      <c r="D201" s="301">
        <v>83</v>
      </c>
      <c r="E201" s="301">
        <v>89</v>
      </c>
      <c r="F201" s="301">
        <v>79</v>
      </c>
      <c r="G201" s="301">
        <v>126</v>
      </c>
      <c r="H201" s="301">
        <v>168</v>
      </c>
      <c r="I201" s="301">
        <v>194</v>
      </c>
      <c r="J201" s="301">
        <v>147</v>
      </c>
      <c r="K201" s="301">
        <v>113</v>
      </c>
      <c r="L201" s="301">
        <v>96</v>
      </c>
      <c r="M201" s="301">
        <v>117</v>
      </c>
      <c r="N201" s="301">
        <v>112</v>
      </c>
      <c r="O201" s="301">
        <v>87</v>
      </c>
      <c r="P201" s="301">
        <v>83</v>
      </c>
      <c r="Q201" s="301">
        <v>41</v>
      </c>
      <c r="R201" s="301">
        <v>39</v>
      </c>
      <c r="S201" s="301">
        <v>35</v>
      </c>
      <c r="T201" s="301">
        <v>33</v>
      </c>
      <c r="U201" s="301">
        <v>1796</v>
      </c>
      <c r="V201" s="304">
        <v>1758</v>
      </c>
      <c r="W201" s="304"/>
    </row>
    <row r="202" spans="1:23" x14ac:dyDescent="0.4">
      <c r="A202" s="299">
        <v>198</v>
      </c>
      <c r="B202" s="300" t="s">
        <v>2558</v>
      </c>
      <c r="C202" s="301">
        <v>0</v>
      </c>
      <c r="D202" s="301">
        <v>0</v>
      </c>
      <c r="E202" s="301">
        <v>0</v>
      </c>
      <c r="F202" s="301">
        <v>0</v>
      </c>
      <c r="G202" s="301">
        <v>0</v>
      </c>
      <c r="H202" s="301">
        <v>0</v>
      </c>
      <c r="I202" s="301">
        <v>0</v>
      </c>
      <c r="J202" s="301">
        <v>0</v>
      </c>
      <c r="K202" s="301">
        <v>0</v>
      </c>
      <c r="L202" s="301">
        <v>0</v>
      </c>
      <c r="M202" s="301">
        <v>0</v>
      </c>
      <c r="N202" s="301">
        <v>0</v>
      </c>
      <c r="O202" s="301">
        <v>0</v>
      </c>
      <c r="P202" s="301">
        <v>0</v>
      </c>
      <c r="Q202" s="301">
        <v>0</v>
      </c>
      <c r="R202" s="301">
        <v>0</v>
      </c>
      <c r="S202" s="301">
        <v>0</v>
      </c>
      <c r="T202" s="301">
        <v>0</v>
      </c>
      <c r="U202" s="301">
        <v>0</v>
      </c>
      <c r="V202" s="304">
        <v>0</v>
      </c>
      <c r="W202" s="304"/>
    </row>
    <row r="203" spans="1:23" x14ac:dyDescent="0.4">
      <c r="A203" s="299">
        <v>199</v>
      </c>
      <c r="B203" s="300" t="s">
        <v>1530</v>
      </c>
      <c r="C203" s="301">
        <v>4</v>
      </c>
      <c r="D203" s="301">
        <v>4</v>
      </c>
      <c r="E203" s="301">
        <v>12</v>
      </c>
      <c r="F203" s="301">
        <v>12</v>
      </c>
      <c r="G203" s="301">
        <v>9</v>
      </c>
      <c r="H203" s="301">
        <v>4</v>
      </c>
      <c r="I203" s="301">
        <v>0</v>
      </c>
      <c r="J203" s="301">
        <v>6</v>
      </c>
      <c r="K203" s="301">
        <v>5</v>
      </c>
      <c r="L203" s="301">
        <v>5</v>
      </c>
      <c r="M203" s="301">
        <v>12</v>
      </c>
      <c r="N203" s="301">
        <v>11</v>
      </c>
      <c r="O203" s="301">
        <v>14</v>
      </c>
      <c r="P203" s="301">
        <v>18</v>
      </c>
      <c r="Q203" s="301">
        <v>14</v>
      </c>
      <c r="R203" s="301">
        <v>0</v>
      </c>
      <c r="S203" s="301">
        <v>0</v>
      </c>
      <c r="T203" s="301">
        <v>0</v>
      </c>
      <c r="U203" s="301">
        <v>134</v>
      </c>
      <c r="V203" s="304">
        <v>114</v>
      </c>
      <c r="W203" s="304"/>
    </row>
    <row r="204" spans="1:23" x14ac:dyDescent="0.4">
      <c r="A204" s="299">
        <v>200</v>
      </c>
      <c r="B204" s="300" t="s">
        <v>1531</v>
      </c>
      <c r="C204" s="301">
        <v>859</v>
      </c>
      <c r="D204" s="301">
        <v>801</v>
      </c>
      <c r="E204" s="301">
        <v>689</v>
      </c>
      <c r="F204" s="301">
        <v>759</v>
      </c>
      <c r="G204" s="301">
        <v>1033</v>
      </c>
      <c r="H204" s="301">
        <v>1117</v>
      </c>
      <c r="I204" s="301">
        <v>1066</v>
      </c>
      <c r="J204" s="301">
        <v>843</v>
      </c>
      <c r="K204" s="301">
        <v>881</v>
      </c>
      <c r="L204" s="301">
        <v>823</v>
      </c>
      <c r="M204" s="301">
        <v>819</v>
      </c>
      <c r="N204" s="301">
        <v>774</v>
      </c>
      <c r="O204" s="301">
        <v>739</v>
      </c>
      <c r="P204" s="301">
        <v>746</v>
      </c>
      <c r="Q204" s="301">
        <v>590</v>
      </c>
      <c r="R204" s="301">
        <v>466</v>
      </c>
      <c r="S204" s="301">
        <v>435</v>
      </c>
      <c r="T204" s="301">
        <v>626</v>
      </c>
      <c r="U204" s="301">
        <v>14048</v>
      </c>
      <c r="V204" s="304">
        <v>13497</v>
      </c>
      <c r="W204" s="304"/>
    </row>
    <row r="205" spans="1:23" x14ac:dyDescent="0.4">
      <c r="A205" s="299">
        <v>201</v>
      </c>
      <c r="B205" s="300" t="s">
        <v>1435</v>
      </c>
      <c r="C205" s="301">
        <v>0</v>
      </c>
      <c r="D205" s="301">
        <v>0</v>
      </c>
      <c r="E205" s="301">
        <v>0</v>
      </c>
      <c r="F205" s="301">
        <v>0</v>
      </c>
      <c r="G205" s="301">
        <v>4</v>
      </c>
      <c r="H205" s="301">
        <v>0</v>
      </c>
      <c r="I205" s="301">
        <v>0</v>
      </c>
      <c r="J205" s="301">
        <v>0</v>
      </c>
      <c r="K205" s="301">
        <v>4</v>
      </c>
      <c r="L205" s="301">
        <v>4</v>
      </c>
      <c r="M205" s="301">
        <v>7</v>
      </c>
      <c r="N205" s="301">
        <v>5</v>
      </c>
      <c r="O205" s="301">
        <v>17</v>
      </c>
      <c r="P205" s="301">
        <v>7</v>
      </c>
      <c r="Q205" s="301">
        <v>6</v>
      </c>
      <c r="R205" s="301">
        <v>3</v>
      </c>
      <c r="S205" s="301">
        <v>8</v>
      </c>
      <c r="T205" s="301">
        <v>7</v>
      </c>
      <c r="U205" s="301">
        <v>63</v>
      </c>
      <c r="V205" s="304">
        <v>53</v>
      </c>
      <c r="W205" s="304"/>
    </row>
    <row r="206" spans="1:23" x14ac:dyDescent="0.4">
      <c r="A206" s="299">
        <v>202</v>
      </c>
      <c r="B206" s="300" t="s">
        <v>1436</v>
      </c>
      <c r="C206" s="301">
        <v>18</v>
      </c>
      <c r="D206" s="301">
        <v>19</v>
      </c>
      <c r="E206" s="301">
        <v>9</v>
      </c>
      <c r="F206" s="301">
        <v>9</v>
      </c>
      <c r="G206" s="301">
        <v>14</v>
      </c>
      <c r="H206" s="301">
        <v>13</v>
      </c>
      <c r="I206" s="301">
        <v>12</v>
      </c>
      <c r="J206" s="301">
        <v>10</v>
      </c>
      <c r="K206" s="301">
        <v>14</v>
      </c>
      <c r="L206" s="301">
        <v>17</v>
      </c>
      <c r="M206" s="301">
        <v>26</v>
      </c>
      <c r="N206" s="301">
        <v>34</v>
      </c>
      <c r="O206" s="301">
        <v>27</v>
      </c>
      <c r="P206" s="301">
        <v>31</v>
      </c>
      <c r="Q206" s="301">
        <v>10</v>
      </c>
      <c r="R206" s="301">
        <v>10</v>
      </c>
      <c r="S206" s="301">
        <v>7</v>
      </c>
      <c r="T206" s="301">
        <v>9</v>
      </c>
      <c r="U206" s="301">
        <v>297</v>
      </c>
      <c r="V206" s="304">
        <v>256</v>
      </c>
      <c r="W206" s="304"/>
    </row>
    <row r="207" spans="1:23" x14ac:dyDescent="0.4">
      <c r="A207" s="299">
        <v>203</v>
      </c>
      <c r="B207" s="300" t="s">
        <v>1437</v>
      </c>
      <c r="C207" s="301">
        <v>499</v>
      </c>
      <c r="D207" s="301">
        <v>536</v>
      </c>
      <c r="E207" s="301">
        <v>556</v>
      </c>
      <c r="F207" s="301">
        <v>584</v>
      </c>
      <c r="G207" s="301">
        <v>527</v>
      </c>
      <c r="H207" s="301">
        <v>475</v>
      </c>
      <c r="I207" s="301">
        <v>462</v>
      </c>
      <c r="J207" s="301">
        <v>443</v>
      </c>
      <c r="K207" s="301">
        <v>527</v>
      </c>
      <c r="L207" s="301">
        <v>596</v>
      </c>
      <c r="M207" s="301">
        <v>722</v>
      </c>
      <c r="N207" s="301">
        <v>753</v>
      </c>
      <c r="O207" s="301">
        <v>759</v>
      </c>
      <c r="P207" s="301">
        <v>828</v>
      </c>
      <c r="Q207" s="301">
        <v>644</v>
      </c>
      <c r="R207" s="301">
        <v>532</v>
      </c>
      <c r="S207" s="301">
        <v>395</v>
      </c>
      <c r="T207" s="301">
        <v>486</v>
      </c>
      <c r="U207" s="301">
        <v>10330</v>
      </c>
      <c r="V207" s="304">
        <v>9786</v>
      </c>
      <c r="W207" s="304"/>
    </row>
    <row r="208" spans="1:23" x14ac:dyDescent="0.4">
      <c r="A208" s="299">
        <v>204</v>
      </c>
      <c r="B208" s="300" t="s">
        <v>1438</v>
      </c>
      <c r="C208" s="301">
        <v>8</v>
      </c>
      <c r="D208" s="301">
        <v>7</v>
      </c>
      <c r="E208" s="301">
        <v>9</v>
      </c>
      <c r="F208" s="301">
        <v>6</v>
      </c>
      <c r="G208" s="301">
        <v>4</v>
      </c>
      <c r="H208" s="301">
        <v>3</v>
      </c>
      <c r="I208" s="301">
        <v>6</v>
      </c>
      <c r="J208" s="301">
        <v>9</v>
      </c>
      <c r="K208" s="301">
        <v>6</v>
      </c>
      <c r="L208" s="301">
        <v>3</v>
      </c>
      <c r="M208" s="301">
        <v>9</v>
      </c>
      <c r="N208" s="301">
        <v>13</v>
      </c>
      <c r="O208" s="301">
        <v>23</v>
      </c>
      <c r="P208" s="301">
        <v>21</v>
      </c>
      <c r="Q208" s="301">
        <v>21</v>
      </c>
      <c r="R208" s="301">
        <v>4</v>
      </c>
      <c r="S208" s="301">
        <v>8</v>
      </c>
      <c r="T208" s="301">
        <v>3</v>
      </c>
      <c r="U208" s="301">
        <v>151</v>
      </c>
      <c r="V208" s="304">
        <v>136</v>
      </c>
      <c r="W208" s="304"/>
    </row>
    <row r="209" spans="1:23" x14ac:dyDescent="0.4">
      <c r="A209" s="299">
        <v>205</v>
      </c>
      <c r="B209" s="300" t="s">
        <v>2559</v>
      </c>
      <c r="C209" s="301">
        <v>4</v>
      </c>
      <c r="D209" s="301">
        <v>5</v>
      </c>
      <c r="E209" s="301">
        <v>5</v>
      </c>
      <c r="F209" s="301">
        <v>3</v>
      </c>
      <c r="G209" s="301">
        <v>6</v>
      </c>
      <c r="H209" s="301">
        <v>0</v>
      </c>
      <c r="I209" s="301">
        <v>0</v>
      </c>
      <c r="J209" s="301">
        <v>3</v>
      </c>
      <c r="K209" s="301">
        <v>0</v>
      </c>
      <c r="L209" s="301">
        <v>9</v>
      </c>
      <c r="M209" s="301">
        <v>11</v>
      </c>
      <c r="N209" s="301">
        <v>0</v>
      </c>
      <c r="O209" s="301">
        <v>5</v>
      </c>
      <c r="P209" s="301">
        <v>3</v>
      </c>
      <c r="Q209" s="301">
        <v>3</v>
      </c>
      <c r="R209" s="301">
        <v>0</v>
      </c>
      <c r="S209" s="301">
        <v>5</v>
      </c>
      <c r="T209" s="301">
        <v>0</v>
      </c>
      <c r="U209" s="301">
        <v>60</v>
      </c>
      <c r="V209" s="304">
        <v>64</v>
      </c>
      <c r="W209" s="304"/>
    </row>
    <row r="210" spans="1:23" x14ac:dyDescent="0.4">
      <c r="A210" s="299">
        <v>206</v>
      </c>
      <c r="B210" s="300" t="s">
        <v>1532</v>
      </c>
      <c r="C210" s="301">
        <v>12</v>
      </c>
      <c r="D210" s="301">
        <v>27</v>
      </c>
      <c r="E210" s="301">
        <v>29</v>
      </c>
      <c r="F210" s="301">
        <v>21</v>
      </c>
      <c r="G210" s="301">
        <v>13</v>
      </c>
      <c r="H210" s="301">
        <v>6</v>
      </c>
      <c r="I210" s="301">
        <v>8</v>
      </c>
      <c r="J210" s="301">
        <v>16</v>
      </c>
      <c r="K210" s="301">
        <v>31</v>
      </c>
      <c r="L210" s="301">
        <v>32</v>
      </c>
      <c r="M210" s="301">
        <v>22</v>
      </c>
      <c r="N210" s="301">
        <v>19</v>
      </c>
      <c r="O210" s="301">
        <v>20</v>
      </c>
      <c r="P210" s="301">
        <v>35</v>
      </c>
      <c r="Q210" s="301">
        <v>13</v>
      </c>
      <c r="R210" s="301">
        <v>3</v>
      </c>
      <c r="S210" s="301">
        <v>0</v>
      </c>
      <c r="T210" s="301">
        <v>5</v>
      </c>
      <c r="U210" s="301">
        <v>293</v>
      </c>
      <c r="V210" s="304">
        <v>276</v>
      </c>
      <c r="W210" s="304"/>
    </row>
    <row r="211" spans="1:23" x14ac:dyDescent="0.4">
      <c r="A211" s="299">
        <v>207</v>
      </c>
      <c r="B211" s="300" t="s">
        <v>1375</v>
      </c>
      <c r="C211" s="301">
        <v>275</v>
      </c>
      <c r="D211" s="301">
        <v>233</v>
      </c>
      <c r="E211" s="301">
        <v>294</v>
      </c>
      <c r="F211" s="301">
        <v>335</v>
      </c>
      <c r="G211" s="301">
        <v>435</v>
      </c>
      <c r="H211" s="301">
        <v>449</v>
      </c>
      <c r="I211" s="301">
        <v>360</v>
      </c>
      <c r="J211" s="301">
        <v>292</v>
      </c>
      <c r="K211" s="301">
        <v>372</v>
      </c>
      <c r="L211" s="301">
        <v>365</v>
      </c>
      <c r="M211" s="301">
        <v>390</v>
      </c>
      <c r="N211" s="301">
        <v>362</v>
      </c>
      <c r="O211" s="301">
        <v>379</v>
      </c>
      <c r="P211" s="301">
        <v>340</v>
      </c>
      <c r="Q211" s="301">
        <v>208</v>
      </c>
      <c r="R211" s="301">
        <v>146</v>
      </c>
      <c r="S211" s="301">
        <v>132</v>
      </c>
      <c r="T211" s="301">
        <v>130</v>
      </c>
      <c r="U211" s="301">
        <v>5513</v>
      </c>
      <c r="V211" s="304">
        <v>5216</v>
      </c>
      <c r="W211" s="304"/>
    </row>
    <row r="212" spans="1:23" x14ac:dyDescent="0.4">
      <c r="A212" s="299">
        <v>208</v>
      </c>
      <c r="B212" s="300" t="s">
        <v>1439</v>
      </c>
      <c r="C212" s="301">
        <v>0</v>
      </c>
      <c r="D212" s="301">
        <v>7</v>
      </c>
      <c r="E212" s="301">
        <v>10</v>
      </c>
      <c r="F212" s="301">
        <v>0</v>
      </c>
      <c r="G212" s="301">
        <v>3</v>
      </c>
      <c r="H212" s="301">
        <v>4</v>
      </c>
      <c r="I212" s="301">
        <v>3</v>
      </c>
      <c r="J212" s="301">
        <v>5</v>
      </c>
      <c r="K212" s="301">
        <v>4</v>
      </c>
      <c r="L212" s="301">
        <v>6</v>
      </c>
      <c r="M212" s="301">
        <v>7</v>
      </c>
      <c r="N212" s="301">
        <v>10</v>
      </c>
      <c r="O212" s="301">
        <v>8</v>
      </c>
      <c r="P212" s="301">
        <v>19</v>
      </c>
      <c r="Q212" s="301">
        <v>10</v>
      </c>
      <c r="R212" s="301">
        <v>0</v>
      </c>
      <c r="S212" s="301">
        <v>0</v>
      </c>
      <c r="T212" s="301">
        <v>0</v>
      </c>
      <c r="U212" s="301">
        <v>117</v>
      </c>
      <c r="V212" s="304">
        <v>106</v>
      </c>
      <c r="W212" s="304"/>
    </row>
    <row r="213" spans="1:23" x14ac:dyDescent="0.4">
      <c r="A213" s="299">
        <v>209</v>
      </c>
      <c r="B213" s="300" t="s">
        <v>2560</v>
      </c>
      <c r="C213" s="301">
        <v>0</v>
      </c>
      <c r="D213" s="301">
        <v>0</v>
      </c>
      <c r="E213" s="301">
        <v>9</v>
      </c>
      <c r="F213" s="301">
        <v>6</v>
      </c>
      <c r="G213" s="301">
        <v>4</v>
      </c>
      <c r="H213" s="301">
        <v>0</v>
      </c>
      <c r="I213" s="301">
        <v>0</v>
      </c>
      <c r="J213" s="301">
        <v>4</v>
      </c>
      <c r="K213" s="301">
        <v>8</v>
      </c>
      <c r="L213" s="301">
        <v>0</v>
      </c>
      <c r="M213" s="301">
        <v>10</v>
      </c>
      <c r="N213" s="301">
        <v>9</v>
      </c>
      <c r="O213" s="301">
        <v>9</v>
      </c>
      <c r="P213" s="301">
        <v>3</v>
      </c>
      <c r="Q213" s="301">
        <v>0</v>
      </c>
      <c r="R213" s="301">
        <v>3</v>
      </c>
      <c r="S213" s="301">
        <v>3</v>
      </c>
      <c r="T213" s="301">
        <v>0</v>
      </c>
      <c r="U213" s="301">
        <v>64</v>
      </c>
      <c r="V213" s="304">
        <v>65</v>
      </c>
      <c r="W213" s="304"/>
    </row>
    <row r="214" spans="1:23" x14ac:dyDescent="0.4">
      <c r="A214" s="299">
        <v>210</v>
      </c>
      <c r="B214" s="300" t="s">
        <v>2561</v>
      </c>
      <c r="C214" s="301">
        <v>5</v>
      </c>
      <c r="D214" s="301">
        <v>5</v>
      </c>
      <c r="E214" s="301">
        <v>3</v>
      </c>
      <c r="F214" s="301">
        <v>0</v>
      </c>
      <c r="G214" s="301">
        <v>0</v>
      </c>
      <c r="H214" s="301">
        <v>0</v>
      </c>
      <c r="I214" s="301">
        <v>0</v>
      </c>
      <c r="J214" s="301">
        <v>7</v>
      </c>
      <c r="K214" s="301">
        <v>4</v>
      </c>
      <c r="L214" s="301">
        <v>0</v>
      </c>
      <c r="M214" s="301">
        <v>0</v>
      </c>
      <c r="N214" s="301">
        <v>3</v>
      </c>
      <c r="O214" s="301">
        <v>5</v>
      </c>
      <c r="P214" s="301">
        <v>4</v>
      </c>
      <c r="Q214" s="301">
        <v>3</v>
      </c>
      <c r="R214" s="301">
        <v>0</v>
      </c>
      <c r="S214" s="301">
        <v>0</v>
      </c>
      <c r="T214" s="301">
        <v>0</v>
      </c>
      <c r="U214" s="301">
        <v>46</v>
      </c>
      <c r="V214" s="304">
        <v>46</v>
      </c>
      <c r="W214" s="304"/>
    </row>
    <row r="215" spans="1:23" x14ac:dyDescent="0.4">
      <c r="A215" s="299">
        <v>211</v>
      </c>
      <c r="B215" s="300" t="s">
        <v>2562</v>
      </c>
      <c r="C215" s="301">
        <v>8</v>
      </c>
      <c r="D215" s="301">
        <v>9</v>
      </c>
      <c r="E215" s="301">
        <v>8</v>
      </c>
      <c r="F215" s="301">
        <v>8</v>
      </c>
      <c r="G215" s="301">
        <v>0</v>
      </c>
      <c r="H215" s="301">
        <v>3</v>
      </c>
      <c r="I215" s="301">
        <v>3</v>
      </c>
      <c r="J215" s="301">
        <v>12</v>
      </c>
      <c r="K215" s="301">
        <v>13</v>
      </c>
      <c r="L215" s="301">
        <v>6</v>
      </c>
      <c r="M215" s="301">
        <v>3</v>
      </c>
      <c r="N215" s="301">
        <v>18</v>
      </c>
      <c r="O215" s="301">
        <v>15</v>
      </c>
      <c r="P215" s="301">
        <v>5</v>
      </c>
      <c r="Q215" s="301">
        <v>3</v>
      </c>
      <c r="R215" s="301">
        <v>3</v>
      </c>
      <c r="S215" s="301">
        <v>0</v>
      </c>
      <c r="T215" s="301">
        <v>0</v>
      </c>
      <c r="U215" s="301">
        <v>131</v>
      </c>
      <c r="V215" s="304">
        <v>130</v>
      </c>
      <c r="W215" s="304"/>
    </row>
    <row r="216" spans="1:23" x14ac:dyDescent="0.4">
      <c r="A216" s="299">
        <v>212</v>
      </c>
      <c r="B216" s="300" t="s">
        <v>2563</v>
      </c>
      <c r="C216" s="301">
        <v>0</v>
      </c>
      <c r="D216" s="301">
        <v>0</v>
      </c>
      <c r="E216" s="301">
        <v>0</v>
      </c>
      <c r="F216" s="301">
        <v>0</v>
      </c>
      <c r="G216" s="301">
        <v>3</v>
      </c>
      <c r="H216" s="301">
        <v>4</v>
      </c>
      <c r="I216" s="301">
        <v>0</v>
      </c>
      <c r="J216" s="301">
        <v>0</v>
      </c>
      <c r="K216" s="301">
        <v>0</v>
      </c>
      <c r="L216" s="301">
        <v>8</v>
      </c>
      <c r="M216" s="301">
        <v>0</v>
      </c>
      <c r="N216" s="301">
        <v>6</v>
      </c>
      <c r="O216" s="301">
        <v>6</v>
      </c>
      <c r="P216" s="301">
        <v>4</v>
      </c>
      <c r="Q216" s="301">
        <v>4</v>
      </c>
      <c r="R216" s="301">
        <v>0</v>
      </c>
      <c r="S216" s="301">
        <v>0</v>
      </c>
      <c r="T216" s="301">
        <v>0</v>
      </c>
      <c r="U216" s="301">
        <v>47</v>
      </c>
      <c r="V216" s="304">
        <v>41</v>
      </c>
      <c r="W216" s="304"/>
    </row>
    <row r="217" spans="1:23" x14ac:dyDescent="0.4">
      <c r="A217" s="299">
        <v>213</v>
      </c>
      <c r="B217" s="300" t="s">
        <v>1082</v>
      </c>
      <c r="C217" s="301">
        <v>1005</v>
      </c>
      <c r="D217" s="301">
        <v>1057</v>
      </c>
      <c r="E217" s="301">
        <v>1092</v>
      </c>
      <c r="F217" s="301">
        <v>1103</v>
      </c>
      <c r="G217" s="301">
        <v>959</v>
      </c>
      <c r="H217" s="301">
        <v>902</v>
      </c>
      <c r="I217" s="301">
        <v>1000</v>
      </c>
      <c r="J217" s="301">
        <v>998</v>
      </c>
      <c r="K217" s="301">
        <v>1332</v>
      </c>
      <c r="L217" s="301">
        <v>1355</v>
      </c>
      <c r="M217" s="301">
        <v>1177</v>
      </c>
      <c r="N217" s="301">
        <v>1038</v>
      </c>
      <c r="O217" s="301">
        <v>844</v>
      </c>
      <c r="P217" s="301">
        <v>679</v>
      </c>
      <c r="Q217" s="301">
        <v>509</v>
      </c>
      <c r="R217" s="301">
        <v>394</v>
      </c>
      <c r="S217" s="301">
        <v>301</v>
      </c>
      <c r="T217" s="301">
        <v>409</v>
      </c>
      <c r="U217" s="301">
        <v>16153</v>
      </c>
      <c r="V217" s="304">
        <v>15954</v>
      </c>
      <c r="W217" s="304"/>
    </row>
    <row r="218" spans="1:23" x14ac:dyDescent="0.4">
      <c r="A218" s="299">
        <v>214</v>
      </c>
      <c r="B218" s="300" t="s">
        <v>1083</v>
      </c>
      <c r="C218" s="301">
        <v>1865</v>
      </c>
      <c r="D218" s="301">
        <v>2092</v>
      </c>
      <c r="E218" s="301">
        <v>1825</v>
      </c>
      <c r="F218" s="301">
        <v>1631</v>
      </c>
      <c r="G218" s="301">
        <v>1434</v>
      </c>
      <c r="H218" s="301">
        <v>1284</v>
      </c>
      <c r="I218" s="301">
        <v>1668</v>
      </c>
      <c r="J218" s="301">
        <v>2009</v>
      </c>
      <c r="K218" s="301">
        <v>2323</v>
      </c>
      <c r="L218" s="301">
        <v>2267</v>
      </c>
      <c r="M218" s="301">
        <v>1903</v>
      </c>
      <c r="N218" s="301">
        <v>1666</v>
      </c>
      <c r="O218" s="301">
        <v>1331</v>
      </c>
      <c r="P218" s="301">
        <v>1162</v>
      </c>
      <c r="Q218" s="301">
        <v>870</v>
      </c>
      <c r="R218" s="301">
        <v>762</v>
      </c>
      <c r="S218" s="301">
        <v>723</v>
      </c>
      <c r="T218" s="301">
        <v>820</v>
      </c>
      <c r="U218" s="301">
        <v>27636</v>
      </c>
      <c r="V218" s="304">
        <v>27396</v>
      </c>
      <c r="W218" s="304"/>
    </row>
    <row r="219" spans="1:23" x14ac:dyDescent="0.4">
      <c r="A219" s="299">
        <v>215</v>
      </c>
      <c r="B219" s="300" t="s">
        <v>2564</v>
      </c>
      <c r="C219" s="301">
        <v>0</v>
      </c>
      <c r="D219" s="301">
        <v>0</v>
      </c>
      <c r="E219" s="301">
        <v>0</v>
      </c>
      <c r="F219" s="301">
        <v>0</v>
      </c>
      <c r="G219" s="301">
        <v>0</v>
      </c>
      <c r="H219" s="301">
        <v>0</v>
      </c>
      <c r="I219" s="301">
        <v>0</v>
      </c>
      <c r="J219" s="301">
        <v>0</v>
      </c>
      <c r="K219" s="301">
        <v>0</v>
      </c>
      <c r="L219" s="301">
        <v>0</v>
      </c>
      <c r="M219" s="301">
        <v>0</v>
      </c>
      <c r="N219" s="301">
        <v>0</v>
      </c>
      <c r="O219" s="301">
        <v>0</v>
      </c>
      <c r="P219" s="301">
        <v>4</v>
      </c>
      <c r="Q219" s="301">
        <v>0</v>
      </c>
      <c r="R219" s="301">
        <v>0</v>
      </c>
      <c r="S219" s="301">
        <v>0</v>
      </c>
      <c r="T219" s="301">
        <v>0</v>
      </c>
      <c r="U219" s="301">
        <v>7</v>
      </c>
      <c r="V219" s="304">
        <v>3</v>
      </c>
      <c r="W219" s="304"/>
    </row>
    <row r="220" spans="1:23" x14ac:dyDescent="0.4">
      <c r="A220" s="299">
        <v>216</v>
      </c>
      <c r="B220" s="300" t="s">
        <v>1440</v>
      </c>
      <c r="C220" s="301">
        <v>5</v>
      </c>
      <c r="D220" s="301">
        <v>12</v>
      </c>
      <c r="E220" s="301">
        <v>8</v>
      </c>
      <c r="F220" s="301">
        <v>9</v>
      </c>
      <c r="G220" s="301">
        <v>7</v>
      </c>
      <c r="H220" s="301">
        <v>6</v>
      </c>
      <c r="I220" s="301">
        <v>6</v>
      </c>
      <c r="J220" s="301">
        <v>5</v>
      </c>
      <c r="K220" s="301">
        <v>10</v>
      </c>
      <c r="L220" s="301">
        <v>25</v>
      </c>
      <c r="M220" s="301">
        <v>16</v>
      </c>
      <c r="N220" s="301">
        <v>9</v>
      </c>
      <c r="O220" s="301">
        <v>6</v>
      </c>
      <c r="P220" s="301">
        <v>10</v>
      </c>
      <c r="Q220" s="301">
        <v>3</v>
      </c>
      <c r="R220" s="301">
        <v>7</v>
      </c>
      <c r="S220" s="301">
        <v>0</v>
      </c>
      <c r="T220" s="301">
        <v>0</v>
      </c>
      <c r="U220" s="301">
        <v>147</v>
      </c>
      <c r="V220" s="304">
        <v>144</v>
      </c>
      <c r="W220" s="304"/>
    </row>
    <row r="221" spans="1:23" x14ac:dyDescent="0.4">
      <c r="A221" s="299">
        <v>217</v>
      </c>
      <c r="B221" s="300" t="s">
        <v>2565</v>
      </c>
      <c r="C221" s="301">
        <v>3</v>
      </c>
      <c r="D221" s="301">
        <v>0</v>
      </c>
      <c r="E221" s="301">
        <v>0</v>
      </c>
      <c r="F221" s="301">
        <v>7</v>
      </c>
      <c r="G221" s="301">
        <v>0</v>
      </c>
      <c r="H221" s="301">
        <v>0</v>
      </c>
      <c r="I221" s="301">
        <v>0</v>
      </c>
      <c r="J221" s="301">
        <v>4</v>
      </c>
      <c r="K221" s="301">
        <v>4</v>
      </c>
      <c r="L221" s="301">
        <v>5</v>
      </c>
      <c r="M221" s="301">
        <v>3</v>
      </c>
      <c r="N221" s="301">
        <v>7</v>
      </c>
      <c r="O221" s="301">
        <v>3</v>
      </c>
      <c r="P221" s="301">
        <v>0</v>
      </c>
      <c r="Q221" s="301">
        <v>0</v>
      </c>
      <c r="R221" s="301">
        <v>0</v>
      </c>
      <c r="S221" s="301">
        <v>0</v>
      </c>
      <c r="T221" s="301">
        <v>0</v>
      </c>
      <c r="U221" s="301">
        <v>43</v>
      </c>
      <c r="V221" s="304">
        <v>40</v>
      </c>
      <c r="W221" s="304"/>
    </row>
    <row r="222" spans="1:23" x14ac:dyDescent="0.4">
      <c r="A222" s="299">
        <v>218</v>
      </c>
      <c r="B222" s="300" t="s">
        <v>1441</v>
      </c>
      <c r="C222" s="301">
        <v>6</v>
      </c>
      <c r="D222" s="301">
        <v>13</v>
      </c>
      <c r="E222" s="301">
        <v>11</v>
      </c>
      <c r="F222" s="301">
        <v>11</v>
      </c>
      <c r="G222" s="301">
        <v>7</v>
      </c>
      <c r="H222" s="301">
        <v>5</v>
      </c>
      <c r="I222" s="301">
        <v>12</v>
      </c>
      <c r="J222" s="301">
        <v>8</v>
      </c>
      <c r="K222" s="301">
        <v>15</v>
      </c>
      <c r="L222" s="301">
        <v>9</v>
      </c>
      <c r="M222" s="301">
        <v>5</v>
      </c>
      <c r="N222" s="301">
        <v>8</v>
      </c>
      <c r="O222" s="301">
        <v>14</v>
      </c>
      <c r="P222" s="301">
        <v>14</v>
      </c>
      <c r="Q222" s="301">
        <v>14</v>
      </c>
      <c r="R222" s="301">
        <v>6</v>
      </c>
      <c r="S222" s="301">
        <v>0</v>
      </c>
      <c r="T222" s="301">
        <v>3</v>
      </c>
      <c r="U222" s="301">
        <v>169</v>
      </c>
      <c r="V222" s="304">
        <v>158</v>
      </c>
      <c r="W222" s="304"/>
    </row>
    <row r="223" spans="1:23" x14ac:dyDescent="0.4">
      <c r="A223" s="299">
        <v>219</v>
      </c>
      <c r="B223" s="300" t="s">
        <v>2566</v>
      </c>
      <c r="C223" s="301">
        <v>0</v>
      </c>
      <c r="D223" s="301">
        <v>0</v>
      </c>
      <c r="E223" s="301">
        <v>0</v>
      </c>
      <c r="F223" s="301">
        <v>3</v>
      </c>
      <c r="G223" s="301">
        <v>0</v>
      </c>
      <c r="H223" s="301">
        <v>0</v>
      </c>
      <c r="I223" s="301">
        <v>0</v>
      </c>
      <c r="J223" s="301">
        <v>0</v>
      </c>
      <c r="K223" s="301">
        <v>0</v>
      </c>
      <c r="L223" s="301">
        <v>0</v>
      </c>
      <c r="M223" s="301">
        <v>4</v>
      </c>
      <c r="N223" s="301">
        <v>6</v>
      </c>
      <c r="O223" s="301">
        <v>0</v>
      </c>
      <c r="P223" s="301">
        <v>3</v>
      </c>
      <c r="Q223" s="301">
        <v>4</v>
      </c>
      <c r="R223" s="301">
        <v>5</v>
      </c>
      <c r="S223" s="301">
        <v>3</v>
      </c>
      <c r="T223" s="301">
        <v>0</v>
      </c>
      <c r="U223" s="301">
        <v>38</v>
      </c>
      <c r="V223" s="304">
        <v>30</v>
      </c>
      <c r="W223" s="304"/>
    </row>
    <row r="224" spans="1:23" x14ac:dyDescent="0.4">
      <c r="A224" s="299">
        <v>220</v>
      </c>
      <c r="B224" s="300" t="s">
        <v>1442</v>
      </c>
      <c r="C224" s="301">
        <v>9</v>
      </c>
      <c r="D224" s="301">
        <v>17</v>
      </c>
      <c r="E224" s="301">
        <v>8</v>
      </c>
      <c r="F224" s="301">
        <v>10</v>
      </c>
      <c r="G224" s="301">
        <v>7</v>
      </c>
      <c r="H224" s="301">
        <v>9</v>
      </c>
      <c r="I224" s="301">
        <v>9</v>
      </c>
      <c r="J224" s="301">
        <v>6</v>
      </c>
      <c r="K224" s="301">
        <v>4</v>
      </c>
      <c r="L224" s="301">
        <v>13</v>
      </c>
      <c r="M224" s="301">
        <v>22</v>
      </c>
      <c r="N224" s="301">
        <v>18</v>
      </c>
      <c r="O224" s="301">
        <v>3</v>
      </c>
      <c r="P224" s="301">
        <v>6</v>
      </c>
      <c r="Q224" s="301">
        <v>3</v>
      </c>
      <c r="R224" s="301">
        <v>9</v>
      </c>
      <c r="S224" s="301">
        <v>10</v>
      </c>
      <c r="T224" s="301">
        <v>6</v>
      </c>
      <c r="U224" s="301">
        <v>186</v>
      </c>
      <c r="V224" s="304">
        <v>158</v>
      </c>
      <c r="W224" s="304"/>
    </row>
    <row r="225" spans="1:23" x14ac:dyDescent="0.4">
      <c r="A225" s="299">
        <v>221</v>
      </c>
      <c r="B225" s="300" t="s">
        <v>2567</v>
      </c>
      <c r="C225" s="301">
        <v>4</v>
      </c>
      <c r="D225" s="301">
        <v>0</v>
      </c>
      <c r="E225" s="301">
        <v>0</v>
      </c>
      <c r="F225" s="301">
        <v>5</v>
      </c>
      <c r="G225" s="301">
        <v>4</v>
      </c>
      <c r="H225" s="301">
        <v>0</v>
      </c>
      <c r="I225" s="301">
        <v>0</v>
      </c>
      <c r="J225" s="301">
        <v>0</v>
      </c>
      <c r="K225" s="301">
        <v>0</v>
      </c>
      <c r="L225" s="301">
        <v>0</v>
      </c>
      <c r="M225" s="301">
        <v>4</v>
      </c>
      <c r="N225" s="301">
        <v>0</v>
      </c>
      <c r="O225" s="301">
        <v>8</v>
      </c>
      <c r="P225" s="301">
        <v>3</v>
      </c>
      <c r="Q225" s="301">
        <v>3</v>
      </c>
      <c r="R225" s="301">
        <v>4</v>
      </c>
      <c r="S225" s="301">
        <v>0</v>
      </c>
      <c r="T225" s="301">
        <v>0</v>
      </c>
      <c r="U225" s="301">
        <v>43</v>
      </c>
      <c r="V225" s="304">
        <v>44</v>
      </c>
      <c r="W225" s="304"/>
    </row>
    <row r="226" spans="1:23" x14ac:dyDescent="0.4">
      <c r="A226" s="299">
        <v>222</v>
      </c>
      <c r="B226" s="300" t="s">
        <v>2568</v>
      </c>
      <c r="C226" s="301">
        <v>8</v>
      </c>
      <c r="D226" s="301">
        <v>5</v>
      </c>
      <c r="E226" s="301">
        <v>16</v>
      </c>
      <c r="F226" s="301">
        <v>6</v>
      </c>
      <c r="G226" s="301">
        <v>3</v>
      </c>
      <c r="H226" s="301">
        <v>8</v>
      </c>
      <c r="I226" s="301">
        <v>6</v>
      </c>
      <c r="J226" s="301">
        <v>3</v>
      </c>
      <c r="K226" s="301">
        <v>8</v>
      </c>
      <c r="L226" s="301">
        <v>15</v>
      </c>
      <c r="M226" s="301">
        <v>18</v>
      </c>
      <c r="N226" s="301">
        <v>15</v>
      </c>
      <c r="O226" s="301">
        <v>14</v>
      </c>
      <c r="P226" s="301">
        <v>13</v>
      </c>
      <c r="Q226" s="301">
        <v>6</v>
      </c>
      <c r="R226" s="301">
        <v>0</v>
      </c>
      <c r="S226" s="301">
        <v>0</v>
      </c>
      <c r="T226" s="301">
        <v>0</v>
      </c>
      <c r="U226" s="301">
        <v>148</v>
      </c>
      <c r="V226" s="304">
        <v>150</v>
      </c>
      <c r="W226" s="304"/>
    </row>
    <row r="227" spans="1:23" x14ac:dyDescent="0.4">
      <c r="A227" s="299">
        <v>223</v>
      </c>
      <c r="B227" s="300" t="s">
        <v>1084</v>
      </c>
      <c r="C227" s="301">
        <v>3373</v>
      </c>
      <c r="D227" s="301">
        <v>3725</v>
      </c>
      <c r="E227" s="301">
        <v>3644</v>
      </c>
      <c r="F227" s="301">
        <v>3665</v>
      </c>
      <c r="G227" s="301">
        <v>2962</v>
      </c>
      <c r="H227" s="301">
        <v>2283</v>
      </c>
      <c r="I227" s="301">
        <v>3010</v>
      </c>
      <c r="J227" s="301">
        <v>3481</v>
      </c>
      <c r="K227" s="301">
        <v>3878</v>
      </c>
      <c r="L227" s="301">
        <v>3847</v>
      </c>
      <c r="M227" s="301">
        <v>3186</v>
      </c>
      <c r="N227" s="301">
        <v>2593</v>
      </c>
      <c r="O227" s="301">
        <v>2113</v>
      </c>
      <c r="P227" s="301">
        <v>1756</v>
      </c>
      <c r="Q227" s="301">
        <v>1404</v>
      </c>
      <c r="R227" s="301">
        <v>1140</v>
      </c>
      <c r="S227" s="301">
        <v>805</v>
      </c>
      <c r="T227" s="301">
        <v>805</v>
      </c>
      <c r="U227" s="301">
        <v>47674</v>
      </c>
      <c r="V227" s="304">
        <v>46977</v>
      </c>
      <c r="W227" s="304"/>
    </row>
    <row r="228" spans="1:23" x14ac:dyDescent="0.4">
      <c r="A228" s="299">
        <v>224</v>
      </c>
      <c r="B228" s="300" t="s">
        <v>1443</v>
      </c>
      <c r="C228" s="301">
        <v>0</v>
      </c>
      <c r="D228" s="301">
        <v>5</v>
      </c>
      <c r="E228" s="301">
        <v>4</v>
      </c>
      <c r="F228" s="301">
        <v>5</v>
      </c>
      <c r="G228" s="301">
        <v>6</v>
      </c>
      <c r="H228" s="301">
        <v>7</v>
      </c>
      <c r="I228" s="301">
        <v>0</v>
      </c>
      <c r="J228" s="301">
        <v>4</v>
      </c>
      <c r="K228" s="301">
        <v>11</v>
      </c>
      <c r="L228" s="301">
        <v>11</v>
      </c>
      <c r="M228" s="301">
        <v>5</v>
      </c>
      <c r="N228" s="301">
        <v>8</v>
      </c>
      <c r="O228" s="301">
        <v>16</v>
      </c>
      <c r="P228" s="301">
        <v>11</v>
      </c>
      <c r="Q228" s="301">
        <v>6</v>
      </c>
      <c r="R228" s="301">
        <v>0</v>
      </c>
      <c r="S228" s="301">
        <v>4</v>
      </c>
      <c r="T228" s="301">
        <v>0</v>
      </c>
      <c r="U228" s="301">
        <v>100</v>
      </c>
      <c r="V228" s="304">
        <v>93</v>
      </c>
      <c r="W228" s="304"/>
    </row>
    <row r="229" spans="1:23" x14ac:dyDescent="0.4">
      <c r="A229" s="299">
        <v>225</v>
      </c>
      <c r="B229" s="300" t="s">
        <v>1533</v>
      </c>
      <c r="C229" s="301">
        <v>10</v>
      </c>
      <c r="D229" s="301">
        <v>9</v>
      </c>
      <c r="E229" s="301">
        <v>4</v>
      </c>
      <c r="F229" s="301">
        <v>12</v>
      </c>
      <c r="G229" s="301">
        <v>0</v>
      </c>
      <c r="H229" s="301">
        <v>4</v>
      </c>
      <c r="I229" s="301">
        <v>8</v>
      </c>
      <c r="J229" s="301">
        <v>7</v>
      </c>
      <c r="K229" s="301">
        <v>5</v>
      </c>
      <c r="L229" s="301">
        <v>7</v>
      </c>
      <c r="M229" s="301">
        <v>22</v>
      </c>
      <c r="N229" s="301">
        <v>6</v>
      </c>
      <c r="O229" s="301">
        <v>3</v>
      </c>
      <c r="P229" s="301">
        <v>3</v>
      </c>
      <c r="Q229" s="301">
        <v>11</v>
      </c>
      <c r="R229" s="301">
        <v>9</v>
      </c>
      <c r="S229" s="301">
        <v>0</v>
      </c>
      <c r="T229" s="301">
        <v>0</v>
      </c>
      <c r="U229" s="301">
        <v>131</v>
      </c>
      <c r="V229" s="304">
        <v>125</v>
      </c>
      <c r="W229" s="304"/>
    </row>
    <row r="230" spans="1:23" x14ac:dyDescent="0.4">
      <c r="A230" s="299">
        <v>226</v>
      </c>
      <c r="B230" s="300" t="s">
        <v>1444</v>
      </c>
      <c r="C230" s="301">
        <v>5</v>
      </c>
      <c r="D230" s="301">
        <v>4</v>
      </c>
      <c r="E230" s="301">
        <v>8</v>
      </c>
      <c r="F230" s="301">
        <v>7</v>
      </c>
      <c r="G230" s="301">
        <v>3</v>
      </c>
      <c r="H230" s="301">
        <v>5</v>
      </c>
      <c r="I230" s="301">
        <v>3</v>
      </c>
      <c r="J230" s="301">
        <v>5</v>
      </c>
      <c r="K230" s="301">
        <v>3</v>
      </c>
      <c r="L230" s="301">
        <v>6</v>
      </c>
      <c r="M230" s="301">
        <v>8</v>
      </c>
      <c r="N230" s="301">
        <v>8</v>
      </c>
      <c r="O230" s="301">
        <v>9</v>
      </c>
      <c r="P230" s="301">
        <v>5</v>
      </c>
      <c r="Q230" s="301">
        <v>0</v>
      </c>
      <c r="R230" s="301">
        <v>0</v>
      </c>
      <c r="S230" s="301">
        <v>9</v>
      </c>
      <c r="T230" s="301">
        <v>5</v>
      </c>
      <c r="U230" s="301">
        <v>94</v>
      </c>
      <c r="V230" s="304">
        <v>90</v>
      </c>
      <c r="W230" s="304"/>
    </row>
    <row r="231" spans="1:23" x14ac:dyDescent="0.4">
      <c r="A231" s="299">
        <v>227</v>
      </c>
      <c r="B231" s="300" t="s">
        <v>2569</v>
      </c>
      <c r="C231" s="301">
        <v>0</v>
      </c>
      <c r="D231" s="301">
        <v>4</v>
      </c>
      <c r="E231" s="301">
        <v>0</v>
      </c>
      <c r="F231" s="301">
        <v>0</v>
      </c>
      <c r="G231" s="301">
        <v>0</v>
      </c>
      <c r="H231" s="301">
        <v>0</v>
      </c>
      <c r="I231" s="301">
        <v>0</v>
      </c>
      <c r="J231" s="301">
        <v>0</v>
      </c>
      <c r="K231" s="301">
        <v>0</v>
      </c>
      <c r="L231" s="301">
        <v>0</v>
      </c>
      <c r="M231" s="301">
        <v>0</v>
      </c>
      <c r="N231" s="301">
        <v>0</v>
      </c>
      <c r="O231" s="301">
        <v>0</v>
      </c>
      <c r="P231" s="301">
        <v>0</v>
      </c>
      <c r="Q231" s="301">
        <v>0</v>
      </c>
      <c r="R231" s="301">
        <v>0</v>
      </c>
      <c r="S231" s="301">
        <v>0</v>
      </c>
      <c r="T231" s="301">
        <v>0</v>
      </c>
      <c r="U231" s="301">
        <v>10</v>
      </c>
      <c r="V231" s="304">
        <v>10</v>
      </c>
      <c r="W231" s="304"/>
    </row>
    <row r="232" spans="1:23" x14ac:dyDescent="0.4">
      <c r="A232" s="299">
        <v>228</v>
      </c>
      <c r="B232" s="300" t="s">
        <v>1445</v>
      </c>
      <c r="C232" s="301">
        <v>16</v>
      </c>
      <c r="D232" s="301">
        <v>29</v>
      </c>
      <c r="E232" s="301">
        <v>29</v>
      </c>
      <c r="F232" s="301">
        <v>40</v>
      </c>
      <c r="G232" s="301">
        <v>19</v>
      </c>
      <c r="H232" s="301">
        <v>14</v>
      </c>
      <c r="I232" s="301">
        <v>9</v>
      </c>
      <c r="J232" s="301">
        <v>23</v>
      </c>
      <c r="K232" s="301">
        <v>25</v>
      </c>
      <c r="L232" s="301">
        <v>41</v>
      </c>
      <c r="M232" s="301">
        <v>58</v>
      </c>
      <c r="N232" s="301">
        <v>42</v>
      </c>
      <c r="O232" s="301">
        <v>35</v>
      </c>
      <c r="P232" s="301">
        <v>45</v>
      </c>
      <c r="Q232" s="301">
        <v>24</v>
      </c>
      <c r="R232" s="301">
        <v>6</v>
      </c>
      <c r="S232" s="301">
        <v>3</v>
      </c>
      <c r="T232" s="301">
        <v>3</v>
      </c>
      <c r="U232" s="301">
        <v>467</v>
      </c>
      <c r="V232" s="304">
        <v>449</v>
      </c>
      <c r="W232" s="304"/>
    </row>
    <row r="233" spans="1:23" x14ac:dyDescent="0.4">
      <c r="A233" s="299">
        <v>229</v>
      </c>
      <c r="B233" s="300" t="s">
        <v>2570</v>
      </c>
      <c r="C233" s="301">
        <v>0</v>
      </c>
      <c r="D233" s="301">
        <v>6</v>
      </c>
      <c r="E233" s="301">
        <v>7</v>
      </c>
      <c r="F233" s="301">
        <v>5</v>
      </c>
      <c r="G233" s="301">
        <v>3</v>
      </c>
      <c r="H233" s="301">
        <v>4</v>
      </c>
      <c r="I233" s="301">
        <v>0</v>
      </c>
      <c r="J233" s="301">
        <v>0</v>
      </c>
      <c r="K233" s="301">
        <v>3</v>
      </c>
      <c r="L233" s="301">
        <v>8</v>
      </c>
      <c r="M233" s="301">
        <v>4</v>
      </c>
      <c r="N233" s="301">
        <v>12</v>
      </c>
      <c r="O233" s="301">
        <v>10</v>
      </c>
      <c r="P233" s="301">
        <v>12</v>
      </c>
      <c r="Q233" s="301">
        <v>13</v>
      </c>
      <c r="R233" s="301">
        <v>9</v>
      </c>
      <c r="S233" s="301">
        <v>0</v>
      </c>
      <c r="T233" s="301">
        <v>0</v>
      </c>
      <c r="U233" s="301">
        <v>98</v>
      </c>
      <c r="V233" s="304">
        <v>95</v>
      </c>
      <c r="W233" s="304"/>
    </row>
    <row r="234" spans="1:23" x14ac:dyDescent="0.4">
      <c r="A234" s="299">
        <v>230</v>
      </c>
      <c r="B234" s="300" t="s">
        <v>1534</v>
      </c>
      <c r="C234" s="301">
        <v>11</v>
      </c>
      <c r="D234" s="301">
        <v>11</v>
      </c>
      <c r="E234" s="301">
        <v>9</v>
      </c>
      <c r="F234" s="301">
        <v>20</v>
      </c>
      <c r="G234" s="301">
        <v>10</v>
      </c>
      <c r="H234" s="301">
        <v>25</v>
      </c>
      <c r="I234" s="301">
        <v>14</v>
      </c>
      <c r="J234" s="301">
        <v>13</v>
      </c>
      <c r="K234" s="301">
        <v>9</v>
      </c>
      <c r="L234" s="301">
        <v>21</v>
      </c>
      <c r="M234" s="301">
        <v>30</v>
      </c>
      <c r="N234" s="301">
        <v>40</v>
      </c>
      <c r="O234" s="301">
        <v>35</v>
      </c>
      <c r="P234" s="301">
        <v>24</v>
      </c>
      <c r="Q234" s="301">
        <v>19</v>
      </c>
      <c r="R234" s="301">
        <v>17</v>
      </c>
      <c r="S234" s="301">
        <v>12</v>
      </c>
      <c r="T234" s="301">
        <v>15</v>
      </c>
      <c r="U234" s="301">
        <v>325</v>
      </c>
      <c r="V234" s="304">
        <v>309</v>
      </c>
      <c r="W234" s="304"/>
    </row>
    <row r="235" spans="1:23" x14ac:dyDescent="0.4">
      <c r="A235" s="299">
        <v>231</v>
      </c>
      <c r="B235" s="300" t="s">
        <v>1446</v>
      </c>
      <c r="C235" s="301">
        <v>24</v>
      </c>
      <c r="D235" s="301">
        <v>26</v>
      </c>
      <c r="E235" s="301">
        <v>25</v>
      </c>
      <c r="F235" s="301">
        <v>19</v>
      </c>
      <c r="G235" s="301">
        <v>13</v>
      </c>
      <c r="H235" s="301">
        <v>11</v>
      </c>
      <c r="I235" s="301">
        <v>23</v>
      </c>
      <c r="J235" s="301">
        <v>25</v>
      </c>
      <c r="K235" s="301">
        <v>15</v>
      </c>
      <c r="L235" s="301">
        <v>19</v>
      </c>
      <c r="M235" s="301">
        <v>30</v>
      </c>
      <c r="N235" s="301">
        <v>36</v>
      </c>
      <c r="O235" s="301">
        <v>17</v>
      </c>
      <c r="P235" s="301">
        <v>20</v>
      </c>
      <c r="Q235" s="301">
        <v>13</v>
      </c>
      <c r="R235" s="301">
        <v>8</v>
      </c>
      <c r="S235" s="301">
        <v>4</v>
      </c>
      <c r="T235" s="301">
        <v>5</v>
      </c>
      <c r="U235" s="301">
        <v>335</v>
      </c>
      <c r="V235" s="304">
        <v>325</v>
      </c>
      <c r="W235" s="304"/>
    </row>
    <row r="236" spans="1:23" x14ac:dyDescent="0.4">
      <c r="A236" s="299">
        <v>232</v>
      </c>
      <c r="B236" s="300" t="s">
        <v>1447</v>
      </c>
      <c r="C236" s="301">
        <v>241</v>
      </c>
      <c r="D236" s="301">
        <v>216</v>
      </c>
      <c r="E236" s="301">
        <v>162</v>
      </c>
      <c r="F236" s="301">
        <v>110</v>
      </c>
      <c r="G236" s="301">
        <v>120</v>
      </c>
      <c r="H236" s="301">
        <v>204</v>
      </c>
      <c r="I236" s="301">
        <v>231</v>
      </c>
      <c r="J236" s="301">
        <v>194</v>
      </c>
      <c r="K236" s="301">
        <v>174</v>
      </c>
      <c r="L236" s="301">
        <v>159</v>
      </c>
      <c r="M236" s="301">
        <v>133</v>
      </c>
      <c r="N236" s="301">
        <v>101</v>
      </c>
      <c r="O236" s="301">
        <v>97</v>
      </c>
      <c r="P236" s="301">
        <v>84</v>
      </c>
      <c r="Q236" s="301">
        <v>60</v>
      </c>
      <c r="R236" s="301">
        <v>18</v>
      </c>
      <c r="S236" s="301">
        <v>14</v>
      </c>
      <c r="T236" s="301">
        <v>3</v>
      </c>
      <c r="U236" s="301">
        <v>2328</v>
      </c>
      <c r="V236" s="304">
        <v>2323</v>
      </c>
      <c r="W236" s="304"/>
    </row>
    <row r="237" spans="1:23" x14ac:dyDescent="0.4">
      <c r="A237" s="299">
        <v>233</v>
      </c>
      <c r="B237" s="300" t="s">
        <v>1535</v>
      </c>
      <c r="C237" s="301">
        <v>0</v>
      </c>
      <c r="D237" s="301">
        <v>0</v>
      </c>
      <c r="E237" s="301">
        <v>0</v>
      </c>
      <c r="F237" s="301">
        <v>0</v>
      </c>
      <c r="G237" s="301">
        <v>0</v>
      </c>
      <c r="H237" s="301">
        <v>0</v>
      </c>
      <c r="I237" s="301">
        <v>0</v>
      </c>
      <c r="J237" s="301">
        <v>0</v>
      </c>
      <c r="K237" s="301">
        <v>0</v>
      </c>
      <c r="L237" s="301">
        <v>0</v>
      </c>
      <c r="M237" s="301">
        <v>0</v>
      </c>
      <c r="N237" s="301">
        <v>0</v>
      </c>
      <c r="O237" s="301">
        <v>0</v>
      </c>
      <c r="P237" s="301">
        <v>0</v>
      </c>
      <c r="Q237" s="301">
        <v>0</v>
      </c>
      <c r="R237" s="301">
        <v>0</v>
      </c>
      <c r="S237" s="301">
        <v>0</v>
      </c>
      <c r="T237" s="301">
        <v>0</v>
      </c>
      <c r="U237" s="301">
        <v>4</v>
      </c>
      <c r="V237" s="304">
        <v>3</v>
      </c>
      <c r="W237" s="304"/>
    </row>
    <row r="238" spans="1:23" x14ac:dyDescent="0.4">
      <c r="A238" s="299">
        <v>234</v>
      </c>
      <c r="B238" s="300" t="s">
        <v>1536</v>
      </c>
      <c r="C238" s="301">
        <v>24</v>
      </c>
      <c r="D238" s="301">
        <v>32</v>
      </c>
      <c r="E238" s="301">
        <v>16</v>
      </c>
      <c r="F238" s="301">
        <v>10</v>
      </c>
      <c r="G238" s="301">
        <v>11</v>
      </c>
      <c r="H238" s="301">
        <v>25</v>
      </c>
      <c r="I238" s="301">
        <v>28</v>
      </c>
      <c r="J238" s="301">
        <v>13</v>
      </c>
      <c r="K238" s="301">
        <v>11</v>
      </c>
      <c r="L238" s="301">
        <v>12</v>
      </c>
      <c r="M238" s="301">
        <v>11</v>
      </c>
      <c r="N238" s="301">
        <v>24</v>
      </c>
      <c r="O238" s="301">
        <v>14</v>
      </c>
      <c r="P238" s="301">
        <v>15</v>
      </c>
      <c r="Q238" s="301">
        <v>17</v>
      </c>
      <c r="R238" s="301">
        <v>8</v>
      </c>
      <c r="S238" s="301">
        <v>0</v>
      </c>
      <c r="T238" s="301">
        <v>0</v>
      </c>
      <c r="U238" s="301">
        <v>259</v>
      </c>
      <c r="V238" s="304">
        <v>266</v>
      </c>
      <c r="W238" s="304"/>
    </row>
    <row r="239" spans="1:23" x14ac:dyDescent="0.4">
      <c r="A239" s="299">
        <v>235</v>
      </c>
      <c r="B239" s="300" t="s">
        <v>2571</v>
      </c>
      <c r="C239" s="301">
        <v>0</v>
      </c>
      <c r="D239" s="301">
        <v>0</v>
      </c>
      <c r="E239" s="301">
        <v>0</v>
      </c>
      <c r="F239" s="301">
        <v>3</v>
      </c>
      <c r="G239" s="301">
        <v>0</v>
      </c>
      <c r="H239" s="301">
        <v>0</v>
      </c>
      <c r="I239" s="301">
        <v>0</v>
      </c>
      <c r="J239" s="301">
        <v>0</v>
      </c>
      <c r="K239" s="301">
        <v>0</v>
      </c>
      <c r="L239" s="301">
        <v>0</v>
      </c>
      <c r="M239" s="301">
        <v>0</v>
      </c>
      <c r="N239" s="301">
        <v>0</v>
      </c>
      <c r="O239" s="301">
        <v>4</v>
      </c>
      <c r="P239" s="301">
        <v>0</v>
      </c>
      <c r="Q239" s="301">
        <v>11</v>
      </c>
      <c r="R239" s="301">
        <v>0</v>
      </c>
      <c r="S239" s="301">
        <v>0</v>
      </c>
      <c r="T239" s="301">
        <v>0</v>
      </c>
      <c r="U239" s="301">
        <v>28</v>
      </c>
      <c r="V239" s="304">
        <v>31</v>
      </c>
      <c r="W239" s="304"/>
    </row>
    <row r="240" spans="1:23" x14ac:dyDescent="0.4">
      <c r="A240" s="299">
        <v>236</v>
      </c>
      <c r="B240" s="300" t="s">
        <v>2572</v>
      </c>
      <c r="C240" s="301">
        <v>4</v>
      </c>
      <c r="D240" s="301">
        <v>7</v>
      </c>
      <c r="E240" s="301">
        <v>5</v>
      </c>
      <c r="F240" s="301">
        <v>6</v>
      </c>
      <c r="G240" s="301">
        <v>6</v>
      </c>
      <c r="H240" s="301">
        <v>0</v>
      </c>
      <c r="I240" s="301">
        <v>0</v>
      </c>
      <c r="J240" s="301">
        <v>3</v>
      </c>
      <c r="K240" s="301">
        <v>3</v>
      </c>
      <c r="L240" s="301">
        <v>5</v>
      </c>
      <c r="M240" s="301">
        <v>6</v>
      </c>
      <c r="N240" s="301">
        <v>9</v>
      </c>
      <c r="O240" s="301">
        <v>6</v>
      </c>
      <c r="P240" s="301">
        <v>0</v>
      </c>
      <c r="Q240" s="301">
        <v>0</v>
      </c>
      <c r="R240" s="301">
        <v>0</v>
      </c>
      <c r="S240" s="301">
        <v>5</v>
      </c>
      <c r="T240" s="301">
        <v>3</v>
      </c>
      <c r="U240" s="301">
        <v>73</v>
      </c>
      <c r="V240" s="304">
        <v>71</v>
      </c>
      <c r="W240" s="304"/>
    </row>
    <row r="241" spans="1:23" x14ac:dyDescent="0.4">
      <c r="A241" s="299">
        <v>237</v>
      </c>
      <c r="B241" s="300" t="s">
        <v>2573</v>
      </c>
      <c r="C241" s="301">
        <v>7</v>
      </c>
      <c r="D241" s="301">
        <v>3</v>
      </c>
      <c r="E241" s="301">
        <v>0</v>
      </c>
      <c r="F241" s="301">
        <v>6</v>
      </c>
      <c r="G241" s="301">
        <v>0</v>
      </c>
      <c r="H241" s="301">
        <v>8</v>
      </c>
      <c r="I241" s="301">
        <v>0</v>
      </c>
      <c r="J241" s="301">
        <v>4</v>
      </c>
      <c r="K241" s="301">
        <v>5</v>
      </c>
      <c r="L241" s="301">
        <v>0</v>
      </c>
      <c r="M241" s="301">
        <v>3</v>
      </c>
      <c r="N241" s="301">
        <v>4</v>
      </c>
      <c r="O241" s="301">
        <v>4</v>
      </c>
      <c r="P241" s="301">
        <v>4</v>
      </c>
      <c r="Q241" s="301">
        <v>0</v>
      </c>
      <c r="R241" s="301">
        <v>0</v>
      </c>
      <c r="S241" s="301">
        <v>0</v>
      </c>
      <c r="T241" s="301">
        <v>0</v>
      </c>
      <c r="U241" s="301">
        <v>52</v>
      </c>
      <c r="V241" s="304">
        <v>51</v>
      </c>
      <c r="W241" s="304"/>
    </row>
    <row r="242" spans="1:23" x14ac:dyDescent="0.4">
      <c r="A242" s="299">
        <v>238</v>
      </c>
      <c r="B242" s="300" t="s">
        <v>2574</v>
      </c>
      <c r="C242" s="301">
        <v>0</v>
      </c>
      <c r="D242" s="301">
        <v>0</v>
      </c>
      <c r="E242" s="301">
        <v>0</v>
      </c>
      <c r="F242" s="301">
        <v>0</v>
      </c>
      <c r="G242" s="301">
        <v>0</v>
      </c>
      <c r="H242" s="301">
        <v>0</v>
      </c>
      <c r="I242" s="301">
        <v>0</v>
      </c>
      <c r="J242" s="301">
        <v>0</v>
      </c>
      <c r="K242" s="301">
        <v>0</v>
      </c>
      <c r="L242" s="301">
        <v>0</v>
      </c>
      <c r="M242" s="301">
        <v>0</v>
      </c>
      <c r="N242" s="301">
        <v>0</v>
      </c>
      <c r="O242" s="301">
        <v>0</v>
      </c>
      <c r="P242" s="301">
        <v>0</v>
      </c>
      <c r="Q242" s="301">
        <v>0</v>
      </c>
      <c r="R242" s="301">
        <v>0</v>
      </c>
      <c r="S242" s="301">
        <v>0</v>
      </c>
      <c r="T242" s="301">
        <v>0</v>
      </c>
      <c r="U242" s="301">
        <v>0</v>
      </c>
      <c r="V242" s="304">
        <v>0</v>
      </c>
      <c r="W242" s="304"/>
    </row>
    <row r="243" spans="1:23" x14ac:dyDescent="0.4">
      <c r="A243" s="299">
        <v>239</v>
      </c>
      <c r="B243" s="300" t="s">
        <v>2575</v>
      </c>
      <c r="C243" s="301">
        <v>0</v>
      </c>
      <c r="D243" s="301">
        <v>0</v>
      </c>
      <c r="E243" s="301">
        <v>0</v>
      </c>
      <c r="F243" s="301">
        <v>0</v>
      </c>
      <c r="G243" s="301">
        <v>3</v>
      </c>
      <c r="H243" s="301">
        <v>0</v>
      </c>
      <c r="I243" s="301">
        <v>0</v>
      </c>
      <c r="J243" s="301">
        <v>0</v>
      </c>
      <c r="K243" s="301">
        <v>0</v>
      </c>
      <c r="L243" s="301">
        <v>0</v>
      </c>
      <c r="M243" s="301">
        <v>0</v>
      </c>
      <c r="N243" s="301">
        <v>3</v>
      </c>
      <c r="O243" s="301">
        <v>0</v>
      </c>
      <c r="P243" s="301">
        <v>0</v>
      </c>
      <c r="Q243" s="301">
        <v>0</v>
      </c>
      <c r="R243" s="301">
        <v>0</v>
      </c>
      <c r="S243" s="301">
        <v>0</v>
      </c>
      <c r="T243" s="301">
        <v>0</v>
      </c>
      <c r="U243" s="301">
        <v>9</v>
      </c>
      <c r="V243" s="304">
        <v>13</v>
      </c>
      <c r="W243" s="304"/>
    </row>
    <row r="244" spans="1:23" x14ac:dyDescent="0.4">
      <c r="A244" s="299">
        <v>240</v>
      </c>
      <c r="B244" s="300" t="s">
        <v>2576</v>
      </c>
      <c r="C244" s="301">
        <v>0</v>
      </c>
      <c r="D244" s="301">
        <v>3</v>
      </c>
      <c r="E244" s="301">
        <v>0</v>
      </c>
      <c r="F244" s="301">
        <v>4</v>
      </c>
      <c r="G244" s="301">
        <v>10</v>
      </c>
      <c r="H244" s="301">
        <v>0</v>
      </c>
      <c r="I244" s="301">
        <v>0</v>
      </c>
      <c r="J244" s="301">
        <v>0</v>
      </c>
      <c r="K244" s="301">
        <v>5</v>
      </c>
      <c r="L244" s="301">
        <v>4</v>
      </c>
      <c r="M244" s="301">
        <v>3</v>
      </c>
      <c r="N244" s="301">
        <v>4</v>
      </c>
      <c r="O244" s="301">
        <v>4</v>
      </c>
      <c r="P244" s="301">
        <v>5</v>
      </c>
      <c r="Q244" s="301">
        <v>3</v>
      </c>
      <c r="R244" s="301">
        <v>0</v>
      </c>
      <c r="S244" s="301">
        <v>0</v>
      </c>
      <c r="T244" s="301">
        <v>0</v>
      </c>
      <c r="U244" s="301">
        <v>54</v>
      </c>
      <c r="V244" s="304">
        <v>49</v>
      </c>
      <c r="W244" s="304"/>
    </row>
    <row r="245" spans="1:23" x14ac:dyDescent="0.4">
      <c r="A245" s="299">
        <v>241</v>
      </c>
      <c r="B245" s="300" t="s">
        <v>1448</v>
      </c>
      <c r="C245" s="301">
        <v>3</v>
      </c>
      <c r="D245" s="301">
        <v>12</v>
      </c>
      <c r="E245" s="301">
        <v>14</v>
      </c>
      <c r="F245" s="301">
        <v>11</v>
      </c>
      <c r="G245" s="301">
        <v>5</v>
      </c>
      <c r="H245" s="301">
        <v>3</v>
      </c>
      <c r="I245" s="301">
        <v>5</v>
      </c>
      <c r="J245" s="301">
        <v>10</v>
      </c>
      <c r="K245" s="301">
        <v>15</v>
      </c>
      <c r="L245" s="301">
        <v>5</v>
      </c>
      <c r="M245" s="301">
        <v>7</v>
      </c>
      <c r="N245" s="301">
        <v>4</v>
      </c>
      <c r="O245" s="301">
        <v>15</v>
      </c>
      <c r="P245" s="301">
        <v>14</v>
      </c>
      <c r="Q245" s="301">
        <v>4</v>
      </c>
      <c r="R245" s="301">
        <v>0</v>
      </c>
      <c r="S245" s="301">
        <v>3</v>
      </c>
      <c r="T245" s="301">
        <v>3</v>
      </c>
      <c r="U245" s="301">
        <v>132</v>
      </c>
      <c r="V245" s="304">
        <v>125</v>
      </c>
      <c r="W245" s="304"/>
    </row>
    <row r="246" spans="1:23" x14ac:dyDescent="0.4">
      <c r="A246" s="299">
        <v>242</v>
      </c>
      <c r="B246" s="300" t="s">
        <v>2577</v>
      </c>
      <c r="C246" s="301">
        <v>0</v>
      </c>
      <c r="D246" s="301">
        <v>0</v>
      </c>
      <c r="E246" s="301">
        <v>0</v>
      </c>
      <c r="F246" s="301">
        <v>0</v>
      </c>
      <c r="G246" s="301">
        <v>0</v>
      </c>
      <c r="H246" s="301">
        <v>0</v>
      </c>
      <c r="I246" s="301">
        <v>0</v>
      </c>
      <c r="J246" s="301">
        <v>0</v>
      </c>
      <c r="K246" s="301">
        <v>0</v>
      </c>
      <c r="L246" s="301">
        <v>0</v>
      </c>
      <c r="M246" s="301">
        <v>0</v>
      </c>
      <c r="N246" s="301">
        <v>0</v>
      </c>
      <c r="O246" s="301">
        <v>4</v>
      </c>
      <c r="P246" s="301">
        <v>0</v>
      </c>
      <c r="Q246" s="301">
        <v>0</v>
      </c>
      <c r="R246" s="301">
        <v>0</v>
      </c>
      <c r="S246" s="301">
        <v>0</v>
      </c>
      <c r="T246" s="301">
        <v>0</v>
      </c>
      <c r="U246" s="301">
        <v>4</v>
      </c>
      <c r="V246" s="304">
        <v>4</v>
      </c>
      <c r="W246" s="304"/>
    </row>
    <row r="247" spans="1:23" x14ac:dyDescent="0.4">
      <c r="A247" s="299">
        <v>243</v>
      </c>
      <c r="B247" s="300" t="s">
        <v>1449</v>
      </c>
      <c r="C247" s="301">
        <v>36</v>
      </c>
      <c r="D247" s="301">
        <v>46</v>
      </c>
      <c r="E247" s="301">
        <v>39</v>
      </c>
      <c r="F247" s="301">
        <v>39</v>
      </c>
      <c r="G247" s="301">
        <v>27</v>
      </c>
      <c r="H247" s="301">
        <v>40</v>
      </c>
      <c r="I247" s="301">
        <v>44</v>
      </c>
      <c r="J247" s="301">
        <v>25</v>
      </c>
      <c r="K247" s="301">
        <v>34</v>
      </c>
      <c r="L247" s="301">
        <v>40</v>
      </c>
      <c r="M247" s="301">
        <v>58</v>
      </c>
      <c r="N247" s="301">
        <v>33</v>
      </c>
      <c r="O247" s="301">
        <v>39</v>
      </c>
      <c r="P247" s="301">
        <v>62</v>
      </c>
      <c r="Q247" s="301">
        <v>46</v>
      </c>
      <c r="R247" s="301">
        <v>25</v>
      </c>
      <c r="S247" s="301">
        <v>31</v>
      </c>
      <c r="T247" s="301">
        <v>33</v>
      </c>
      <c r="U247" s="301">
        <v>701</v>
      </c>
      <c r="V247" s="304">
        <v>668</v>
      </c>
      <c r="W247" s="304"/>
    </row>
    <row r="248" spans="1:23" x14ac:dyDescent="0.4">
      <c r="A248" s="299">
        <v>244</v>
      </c>
      <c r="B248" s="300" t="s">
        <v>2578</v>
      </c>
      <c r="C248" s="301">
        <v>0</v>
      </c>
      <c r="D248" s="301">
        <v>0</v>
      </c>
      <c r="E248" s="301">
        <v>0</v>
      </c>
      <c r="F248" s="301">
        <v>0</v>
      </c>
      <c r="G248" s="301">
        <v>0</v>
      </c>
      <c r="H248" s="301">
        <v>0</v>
      </c>
      <c r="I248" s="301">
        <v>0</v>
      </c>
      <c r="J248" s="301">
        <v>0</v>
      </c>
      <c r="K248" s="301">
        <v>0</v>
      </c>
      <c r="L248" s="301">
        <v>0</v>
      </c>
      <c r="M248" s="301">
        <v>0</v>
      </c>
      <c r="N248" s="301">
        <v>0</v>
      </c>
      <c r="O248" s="301">
        <v>0</v>
      </c>
      <c r="P248" s="301">
        <v>0</v>
      </c>
      <c r="Q248" s="301">
        <v>0</v>
      </c>
      <c r="R248" s="301">
        <v>0</v>
      </c>
      <c r="S248" s="301">
        <v>0</v>
      </c>
      <c r="T248" s="301">
        <v>0</v>
      </c>
      <c r="U248" s="301">
        <v>4</v>
      </c>
      <c r="V248" s="304">
        <v>4</v>
      </c>
      <c r="W248" s="304"/>
    </row>
    <row r="249" spans="1:23" x14ac:dyDescent="0.4">
      <c r="A249" s="299">
        <v>245</v>
      </c>
      <c r="B249" s="300" t="s">
        <v>1450</v>
      </c>
      <c r="C249" s="301">
        <v>40</v>
      </c>
      <c r="D249" s="301">
        <v>52</v>
      </c>
      <c r="E249" s="301">
        <v>47</v>
      </c>
      <c r="F249" s="301">
        <v>51</v>
      </c>
      <c r="G249" s="301">
        <v>36</v>
      </c>
      <c r="H249" s="301">
        <v>23</v>
      </c>
      <c r="I249" s="301">
        <v>35</v>
      </c>
      <c r="J249" s="301">
        <v>39</v>
      </c>
      <c r="K249" s="301">
        <v>41</v>
      </c>
      <c r="L249" s="301">
        <v>60</v>
      </c>
      <c r="M249" s="301">
        <v>32</v>
      </c>
      <c r="N249" s="301">
        <v>54</v>
      </c>
      <c r="O249" s="301">
        <v>36</v>
      </c>
      <c r="P249" s="301">
        <v>30</v>
      </c>
      <c r="Q249" s="301">
        <v>20</v>
      </c>
      <c r="R249" s="301">
        <v>16</v>
      </c>
      <c r="S249" s="301">
        <v>11</v>
      </c>
      <c r="T249" s="301">
        <v>7</v>
      </c>
      <c r="U249" s="301">
        <v>643</v>
      </c>
      <c r="V249" s="304">
        <v>609</v>
      </c>
      <c r="W249" s="304"/>
    </row>
    <row r="250" spans="1:23" x14ac:dyDescent="0.4">
      <c r="A250" s="299">
        <v>246</v>
      </c>
      <c r="B250" s="300" t="s">
        <v>1451</v>
      </c>
      <c r="C250" s="301">
        <v>62</v>
      </c>
      <c r="D250" s="301">
        <v>43</v>
      </c>
      <c r="E250" s="301">
        <v>53</v>
      </c>
      <c r="F250" s="301">
        <v>39</v>
      </c>
      <c r="G250" s="301">
        <v>29</v>
      </c>
      <c r="H250" s="301">
        <v>28</v>
      </c>
      <c r="I250" s="301">
        <v>51</v>
      </c>
      <c r="J250" s="301">
        <v>53</v>
      </c>
      <c r="K250" s="301">
        <v>47</v>
      </c>
      <c r="L250" s="301">
        <v>60</v>
      </c>
      <c r="M250" s="301">
        <v>56</v>
      </c>
      <c r="N250" s="301">
        <v>64</v>
      </c>
      <c r="O250" s="301">
        <v>58</v>
      </c>
      <c r="P250" s="301">
        <v>77</v>
      </c>
      <c r="Q250" s="301">
        <v>52</v>
      </c>
      <c r="R250" s="301">
        <v>34</v>
      </c>
      <c r="S250" s="301">
        <v>10</v>
      </c>
      <c r="T250" s="301">
        <v>7</v>
      </c>
      <c r="U250" s="301">
        <v>828</v>
      </c>
      <c r="V250" s="304">
        <v>815</v>
      </c>
      <c r="W250" s="304"/>
    </row>
    <row r="251" spans="1:23" x14ac:dyDescent="0.4">
      <c r="A251" s="299">
        <v>247</v>
      </c>
      <c r="B251" s="300" t="s">
        <v>1085</v>
      </c>
      <c r="C251" s="301">
        <v>214</v>
      </c>
      <c r="D251" s="301">
        <v>252</v>
      </c>
      <c r="E251" s="301">
        <v>261</v>
      </c>
      <c r="F251" s="301">
        <v>250</v>
      </c>
      <c r="G251" s="301">
        <v>182</v>
      </c>
      <c r="H251" s="301">
        <v>199</v>
      </c>
      <c r="I251" s="301">
        <v>191</v>
      </c>
      <c r="J251" s="301">
        <v>214</v>
      </c>
      <c r="K251" s="301">
        <v>276</v>
      </c>
      <c r="L251" s="301">
        <v>296</v>
      </c>
      <c r="M251" s="301">
        <v>285</v>
      </c>
      <c r="N251" s="301">
        <v>301</v>
      </c>
      <c r="O251" s="301">
        <v>222</v>
      </c>
      <c r="P251" s="301">
        <v>223</v>
      </c>
      <c r="Q251" s="301">
        <v>161</v>
      </c>
      <c r="R251" s="301">
        <v>92</v>
      </c>
      <c r="S251" s="301">
        <v>54</v>
      </c>
      <c r="T251" s="301">
        <v>49</v>
      </c>
      <c r="U251" s="301">
        <v>3704</v>
      </c>
      <c r="V251" s="304">
        <v>3617</v>
      </c>
      <c r="W251" s="304"/>
    </row>
    <row r="252" spans="1:23" x14ac:dyDescent="0.4">
      <c r="A252" s="299">
        <v>248</v>
      </c>
      <c r="B252" s="300" t="s">
        <v>1537</v>
      </c>
      <c r="C252" s="301">
        <v>135</v>
      </c>
      <c r="D252" s="301">
        <v>139</v>
      </c>
      <c r="E252" s="301">
        <v>102</v>
      </c>
      <c r="F252" s="301">
        <v>117</v>
      </c>
      <c r="G252" s="301">
        <v>159</v>
      </c>
      <c r="H252" s="301">
        <v>183</v>
      </c>
      <c r="I252" s="301">
        <v>145</v>
      </c>
      <c r="J252" s="301">
        <v>152</v>
      </c>
      <c r="K252" s="301">
        <v>113</v>
      </c>
      <c r="L252" s="301">
        <v>141</v>
      </c>
      <c r="M252" s="301">
        <v>136</v>
      </c>
      <c r="N252" s="301">
        <v>125</v>
      </c>
      <c r="O252" s="301">
        <v>132</v>
      </c>
      <c r="P252" s="301">
        <v>125</v>
      </c>
      <c r="Q252" s="301">
        <v>76</v>
      </c>
      <c r="R252" s="301">
        <v>42</v>
      </c>
      <c r="S252" s="301">
        <v>41</v>
      </c>
      <c r="T252" s="301">
        <v>62</v>
      </c>
      <c r="U252" s="301">
        <v>2125</v>
      </c>
      <c r="V252" s="304">
        <v>2017</v>
      </c>
      <c r="W252" s="304"/>
    </row>
    <row r="253" spans="1:23" x14ac:dyDescent="0.4">
      <c r="A253" s="299">
        <v>249</v>
      </c>
      <c r="B253" s="300" t="s">
        <v>2579</v>
      </c>
      <c r="C253" s="301">
        <v>0</v>
      </c>
      <c r="D253" s="301">
        <v>14</v>
      </c>
      <c r="E253" s="301">
        <v>13</v>
      </c>
      <c r="F253" s="301">
        <v>3</v>
      </c>
      <c r="G253" s="301">
        <v>3</v>
      </c>
      <c r="H253" s="301">
        <v>0</v>
      </c>
      <c r="I253" s="301">
        <v>5</v>
      </c>
      <c r="J253" s="301">
        <v>8</v>
      </c>
      <c r="K253" s="301">
        <v>18</v>
      </c>
      <c r="L253" s="301">
        <v>15</v>
      </c>
      <c r="M253" s="301">
        <v>28</v>
      </c>
      <c r="N253" s="301">
        <v>27</v>
      </c>
      <c r="O253" s="301">
        <v>15</v>
      </c>
      <c r="P253" s="301">
        <v>19</v>
      </c>
      <c r="Q253" s="301">
        <v>14</v>
      </c>
      <c r="R253" s="301">
        <v>6</v>
      </c>
      <c r="S253" s="301">
        <v>0</v>
      </c>
      <c r="T253" s="301">
        <v>0</v>
      </c>
      <c r="U253" s="301">
        <v>186</v>
      </c>
      <c r="V253" s="304">
        <v>202</v>
      </c>
      <c r="W253" s="304"/>
    </row>
    <row r="254" spans="1:23" x14ac:dyDescent="0.4">
      <c r="A254" s="299">
        <v>250</v>
      </c>
      <c r="B254" s="300" t="s">
        <v>1538</v>
      </c>
      <c r="C254" s="301">
        <v>272</v>
      </c>
      <c r="D254" s="301">
        <v>374</v>
      </c>
      <c r="E254" s="301">
        <v>477</v>
      </c>
      <c r="F254" s="301">
        <v>338</v>
      </c>
      <c r="G254" s="301">
        <v>278</v>
      </c>
      <c r="H254" s="301">
        <v>189</v>
      </c>
      <c r="I254" s="301">
        <v>235</v>
      </c>
      <c r="J254" s="301">
        <v>290</v>
      </c>
      <c r="K254" s="301">
        <v>413</v>
      </c>
      <c r="L254" s="301">
        <v>555</v>
      </c>
      <c r="M254" s="301">
        <v>491</v>
      </c>
      <c r="N254" s="301">
        <v>433</v>
      </c>
      <c r="O254" s="301">
        <v>441</v>
      </c>
      <c r="P254" s="301">
        <v>441</v>
      </c>
      <c r="Q254" s="301">
        <v>326</v>
      </c>
      <c r="R254" s="301">
        <v>201</v>
      </c>
      <c r="S254" s="301">
        <v>169</v>
      </c>
      <c r="T254" s="301">
        <v>234</v>
      </c>
      <c r="U254" s="301">
        <v>6159</v>
      </c>
      <c r="V254" s="304">
        <v>5984</v>
      </c>
      <c r="W254" s="304"/>
    </row>
    <row r="255" spans="1:23" x14ac:dyDescent="0.4">
      <c r="A255" s="299">
        <v>251</v>
      </c>
      <c r="B255" s="300" t="s">
        <v>1086</v>
      </c>
      <c r="C255" s="301">
        <v>723</v>
      </c>
      <c r="D255" s="301">
        <v>831</v>
      </c>
      <c r="E255" s="301">
        <v>881</v>
      </c>
      <c r="F255" s="301">
        <v>873</v>
      </c>
      <c r="G255" s="301">
        <v>946</v>
      </c>
      <c r="H255" s="301">
        <v>881</v>
      </c>
      <c r="I255" s="301">
        <v>846</v>
      </c>
      <c r="J255" s="301">
        <v>884</v>
      </c>
      <c r="K255" s="301">
        <v>1005</v>
      </c>
      <c r="L255" s="301">
        <v>1016</v>
      </c>
      <c r="M255" s="301">
        <v>948</v>
      </c>
      <c r="N255" s="301">
        <v>887</v>
      </c>
      <c r="O255" s="301">
        <v>660</v>
      </c>
      <c r="P255" s="301">
        <v>668</v>
      </c>
      <c r="Q255" s="301">
        <v>500</v>
      </c>
      <c r="R255" s="301">
        <v>407</v>
      </c>
      <c r="S255" s="301">
        <v>415</v>
      </c>
      <c r="T255" s="301">
        <v>571</v>
      </c>
      <c r="U255" s="301">
        <v>13943</v>
      </c>
      <c r="V255" s="304">
        <v>13532</v>
      </c>
      <c r="W255" s="304"/>
    </row>
    <row r="256" spans="1:23" x14ac:dyDescent="0.4">
      <c r="A256" s="299">
        <v>252</v>
      </c>
      <c r="B256" s="300" t="s">
        <v>1087</v>
      </c>
      <c r="C256" s="301">
        <v>478</v>
      </c>
      <c r="D256" s="301">
        <v>563</v>
      </c>
      <c r="E256" s="301">
        <v>485</v>
      </c>
      <c r="F256" s="301">
        <v>526</v>
      </c>
      <c r="G256" s="301">
        <v>396</v>
      </c>
      <c r="H256" s="301">
        <v>401</v>
      </c>
      <c r="I256" s="301">
        <v>517</v>
      </c>
      <c r="J256" s="301">
        <v>552</v>
      </c>
      <c r="K256" s="301">
        <v>582</v>
      </c>
      <c r="L256" s="301">
        <v>565</v>
      </c>
      <c r="M256" s="301">
        <v>489</v>
      </c>
      <c r="N256" s="301">
        <v>406</v>
      </c>
      <c r="O256" s="301">
        <v>319</v>
      </c>
      <c r="P256" s="301">
        <v>236</v>
      </c>
      <c r="Q256" s="301">
        <v>243</v>
      </c>
      <c r="R256" s="301">
        <v>274</v>
      </c>
      <c r="S256" s="301">
        <v>205</v>
      </c>
      <c r="T256" s="301">
        <v>201</v>
      </c>
      <c r="U256" s="301">
        <v>7439</v>
      </c>
      <c r="V256" s="304">
        <v>7400</v>
      </c>
      <c r="W256" s="304"/>
    </row>
    <row r="257" spans="1:23" x14ac:dyDescent="0.4">
      <c r="A257" s="299">
        <v>253</v>
      </c>
      <c r="B257" s="300" t="s">
        <v>1088</v>
      </c>
      <c r="C257" s="301">
        <v>619</v>
      </c>
      <c r="D257" s="301">
        <v>698</v>
      </c>
      <c r="E257" s="301">
        <v>684</v>
      </c>
      <c r="F257" s="301">
        <v>632</v>
      </c>
      <c r="G257" s="301">
        <v>597</v>
      </c>
      <c r="H257" s="301">
        <v>555</v>
      </c>
      <c r="I257" s="301">
        <v>648</v>
      </c>
      <c r="J257" s="301">
        <v>626</v>
      </c>
      <c r="K257" s="301">
        <v>767</v>
      </c>
      <c r="L257" s="301">
        <v>823</v>
      </c>
      <c r="M257" s="301">
        <v>647</v>
      </c>
      <c r="N257" s="301">
        <v>649</v>
      </c>
      <c r="O257" s="301">
        <v>557</v>
      </c>
      <c r="P257" s="301">
        <v>503</v>
      </c>
      <c r="Q257" s="301">
        <v>421</v>
      </c>
      <c r="R257" s="301">
        <v>469</v>
      </c>
      <c r="S257" s="301">
        <v>407</v>
      </c>
      <c r="T257" s="301">
        <v>488</v>
      </c>
      <c r="U257" s="301">
        <v>10793</v>
      </c>
      <c r="V257" s="304">
        <v>10424</v>
      </c>
      <c r="W257" s="304"/>
    </row>
    <row r="258" spans="1:23" x14ac:dyDescent="0.4">
      <c r="A258" s="299">
        <v>254</v>
      </c>
      <c r="B258" s="300" t="s">
        <v>2580</v>
      </c>
      <c r="C258" s="301">
        <v>0</v>
      </c>
      <c r="D258" s="301">
        <v>0</v>
      </c>
      <c r="E258" s="301">
        <v>0</v>
      </c>
      <c r="F258" s="301">
        <v>0</v>
      </c>
      <c r="G258" s="301">
        <v>0</v>
      </c>
      <c r="H258" s="301">
        <v>0</v>
      </c>
      <c r="I258" s="301">
        <v>3</v>
      </c>
      <c r="J258" s="301">
        <v>3</v>
      </c>
      <c r="K258" s="301">
        <v>0</v>
      </c>
      <c r="L258" s="301">
        <v>0</v>
      </c>
      <c r="M258" s="301">
        <v>3</v>
      </c>
      <c r="N258" s="301">
        <v>0</v>
      </c>
      <c r="O258" s="301">
        <v>3</v>
      </c>
      <c r="P258" s="301">
        <v>0</v>
      </c>
      <c r="Q258" s="301">
        <v>0</v>
      </c>
      <c r="R258" s="301">
        <v>0</v>
      </c>
      <c r="S258" s="301">
        <v>0</v>
      </c>
      <c r="T258" s="301">
        <v>0</v>
      </c>
      <c r="U258" s="301">
        <v>24</v>
      </c>
      <c r="V258" s="304">
        <v>21</v>
      </c>
      <c r="W258" s="304"/>
    </row>
    <row r="259" spans="1:23" x14ac:dyDescent="0.4">
      <c r="A259" s="299">
        <v>255</v>
      </c>
      <c r="B259" s="300" t="s">
        <v>1539</v>
      </c>
      <c r="C259" s="301">
        <v>19</v>
      </c>
      <c r="D259" s="301">
        <v>18</v>
      </c>
      <c r="E259" s="301">
        <v>20</v>
      </c>
      <c r="F259" s="301">
        <v>6</v>
      </c>
      <c r="G259" s="301">
        <v>7</v>
      </c>
      <c r="H259" s="301">
        <v>13</v>
      </c>
      <c r="I259" s="301">
        <v>12</v>
      </c>
      <c r="J259" s="301">
        <v>15</v>
      </c>
      <c r="K259" s="301">
        <v>34</v>
      </c>
      <c r="L259" s="301">
        <v>22</v>
      </c>
      <c r="M259" s="301">
        <v>21</v>
      </c>
      <c r="N259" s="301">
        <v>39</v>
      </c>
      <c r="O259" s="301">
        <v>13</v>
      </c>
      <c r="P259" s="301">
        <v>20</v>
      </c>
      <c r="Q259" s="301">
        <v>22</v>
      </c>
      <c r="R259" s="301">
        <v>3</v>
      </c>
      <c r="S259" s="301">
        <v>0</v>
      </c>
      <c r="T259" s="301">
        <v>5</v>
      </c>
      <c r="U259" s="301">
        <v>296</v>
      </c>
      <c r="V259" s="304">
        <v>274</v>
      </c>
      <c r="W259" s="304"/>
    </row>
    <row r="260" spans="1:23" x14ac:dyDescent="0.4">
      <c r="A260" s="299">
        <v>256</v>
      </c>
      <c r="B260" s="300" t="s">
        <v>1089</v>
      </c>
      <c r="C260" s="301">
        <v>75</v>
      </c>
      <c r="D260" s="301">
        <v>90</v>
      </c>
      <c r="E260" s="301">
        <v>99</v>
      </c>
      <c r="F260" s="301">
        <v>95</v>
      </c>
      <c r="G260" s="301">
        <v>54</v>
      </c>
      <c r="H260" s="301">
        <v>62</v>
      </c>
      <c r="I260" s="301">
        <v>55</v>
      </c>
      <c r="J260" s="301">
        <v>91</v>
      </c>
      <c r="K260" s="301">
        <v>127</v>
      </c>
      <c r="L260" s="301">
        <v>156</v>
      </c>
      <c r="M260" s="301">
        <v>153</v>
      </c>
      <c r="N260" s="301">
        <v>175</v>
      </c>
      <c r="O260" s="301">
        <v>210</v>
      </c>
      <c r="P260" s="301">
        <v>294</v>
      </c>
      <c r="Q260" s="301">
        <v>243</v>
      </c>
      <c r="R260" s="301">
        <v>175</v>
      </c>
      <c r="S260" s="301">
        <v>82</v>
      </c>
      <c r="T260" s="301">
        <v>83</v>
      </c>
      <c r="U260" s="301">
        <v>2317</v>
      </c>
      <c r="V260" s="304">
        <v>2173</v>
      </c>
      <c r="W260" s="304"/>
    </row>
    <row r="261" spans="1:23" x14ac:dyDescent="0.4">
      <c r="A261" s="299">
        <v>257</v>
      </c>
      <c r="B261" s="300" t="s">
        <v>2581</v>
      </c>
      <c r="C261" s="301">
        <v>0</v>
      </c>
      <c r="D261" s="301">
        <v>3</v>
      </c>
      <c r="E261" s="301">
        <v>0</v>
      </c>
      <c r="F261" s="301">
        <v>0</v>
      </c>
      <c r="G261" s="301">
        <v>0</v>
      </c>
      <c r="H261" s="301">
        <v>0</v>
      </c>
      <c r="I261" s="301">
        <v>6</v>
      </c>
      <c r="J261" s="301">
        <v>0</v>
      </c>
      <c r="K261" s="301">
        <v>5</v>
      </c>
      <c r="L261" s="301">
        <v>4</v>
      </c>
      <c r="M261" s="301">
        <v>0</v>
      </c>
      <c r="N261" s="301">
        <v>0</v>
      </c>
      <c r="O261" s="301">
        <v>0</v>
      </c>
      <c r="P261" s="301">
        <v>0</v>
      </c>
      <c r="Q261" s="301">
        <v>0</v>
      </c>
      <c r="R261" s="301">
        <v>0</v>
      </c>
      <c r="S261" s="301">
        <v>0</v>
      </c>
      <c r="T261" s="301">
        <v>0</v>
      </c>
      <c r="U261" s="301">
        <v>35</v>
      </c>
      <c r="V261" s="304">
        <v>33</v>
      </c>
      <c r="W261" s="304"/>
    </row>
    <row r="262" spans="1:23" x14ac:dyDescent="0.4">
      <c r="A262" s="299">
        <v>258</v>
      </c>
      <c r="B262" s="300" t="s">
        <v>1452</v>
      </c>
      <c r="C262" s="301">
        <v>4</v>
      </c>
      <c r="D262" s="301">
        <v>10</v>
      </c>
      <c r="E262" s="301">
        <v>14</v>
      </c>
      <c r="F262" s="301">
        <v>14</v>
      </c>
      <c r="G262" s="301">
        <v>3</v>
      </c>
      <c r="H262" s="301">
        <v>3</v>
      </c>
      <c r="I262" s="301">
        <v>12</v>
      </c>
      <c r="J262" s="301">
        <v>13</v>
      </c>
      <c r="K262" s="301">
        <v>13</v>
      </c>
      <c r="L262" s="301">
        <v>8</v>
      </c>
      <c r="M262" s="301">
        <v>26</v>
      </c>
      <c r="N262" s="301">
        <v>25</v>
      </c>
      <c r="O262" s="301">
        <v>38</v>
      </c>
      <c r="P262" s="301">
        <v>22</v>
      </c>
      <c r="Q262" s="301">
        <v>5</v>
      </c>
      <c r="R262" s="301">
        <v>0</v>
      </c>
      <c r="S262" s="301">
        <v>4</v>
      </c>
      <c r="T262" s="301">
        <v>0</v>
      </c>
      <c r="U262" s="301">
        <v>212</v>
      </c>
      <c r="V262" s="304">
        <v>196</v>
      </c>
      <c r="W262" s="304"/>
    </row>
    <row r="263" spans="1:23" x14ac:dyDescent="0.4">
      <c r="A263" s="299">
        <v>259</v>
      </c>
      <c r="B263" s="300" t="s">
        <v>1453</v>
      </c>
      <c r="C263" s="301">
        <v>87</v>
      </c>
      <c r="D263" s="301">
        <v>65</v>
      </c>
      <c r="E263" s="301">
        <v>80</v>
      </c>
      <c r="F263" s="301">
        <v>74</v>
      </c>
      <c r="G263" s="301">
        <v>70</v>
      </c>
      <c r="H263" s="301">
        <v>98</v>
      </c>
      <c r="I263" s="301">
        <v>61</v>
      </c>
      <c r="J263" s="301">
        <v>84</v>
      </c>
      <c r="K263" s="301">
        <v>86</v>
      </c>
      <c r="L263" s="301">
        <v>104</v>
      </c>
      <c r="M263" s="301">
        <v>97</v>
      </c>
      <c r="N263" s="301">
        <v>92</v>
      </c>
      <c r="O263" s="301">
        <v>82</v>
      </c>
      <c r="P263" s="301">
        <v>74</v>
      </c>
      <c r="Q263" s="301">
        <v>45</v>
      </c>
      <c r="R263" s="301">
        <v>32</v>
      </c>
      <c r="S263" s="301">
        <v>13</v>
      </c>
      <c r="T263" s="301">
        <v>3</v>
      </c>
      <c r="U263" s="301">
        <v>1252</v>
      </c>
      <c r="V263" s="304">
        <v>1256</v>
      </c>
      <c r="W263" s="304"/>
    </row>
    <row r="264" spans="1:23" x14ac:dyDescent="0.4">
      <c r="A264" s="299">
        <v>260</v>
      </c>
      <c r="B264" s="300" t="s">
        <v>2582</v>
      </c>
      <c r="C264" s="301">
        <v>3</v>
      </c>
      <c r="D264" s="301">
        <v>0</v>
      </c>
      <c r="E264" s="301">
        <v>7</v>
      </c>
      <c r="F264" s="301">
        <v>5</v>
      </c>
      <c r="G264" s="301">
        <v>4</v>
      </c>
      <c r="H264" s="301">
        <v>3</v>
      </c>
      <c r="I264" s="301">
        <v>5</v>
      </c>
      <c r="J264" s="301">
        <v>6</v>
      </c>
      <c r="K264" s="301">
        <v>3</v>
      </c>
      <c r="L264" s="301">
        <v>6</v>
      </c>
      <c r="M264" s="301">
        <v>7</v>
      </c>
      <c r="N264" s="301">
        <v>17</v>
      </c>
      <c r="O264" s="301">
        <v>13</v>
      </c>
      <c r="P264" s="301">
        <v>0</v>
      </c>
      <c r="Q264" s="301">
        <v>0</v>
      </c>
      <c r="R264" s="301">
        <v>4</v>
      </c>
      <c r="S264" s="301">
        <v>6</v>
      </c>
      <c r="T264" s="301">
        <v>0</v>
      </c>
      <c r="U264" s="301">
        <v>80</v>
      </c>
      <c r="V264" s="304">
        <v>82</v>
      </c>
      <c r="W264" s="304"/>
    </row>
    <row r="265" spans="1:23" x14ac:dyDescent="0.4">
      <c r="A265" s="299">
        <v>261</v>
      </c>
      <c r="B265" s="300" t="s">
        <v>2583</v>
      </c>
      <c r="C265" s="301">
        <v>3</v>
      </c>
      <c r="D265" s="301">
        <v>0</v>
      </c>
      <c r="E265" s="301">
        <v>0</v>
      </c>
      <c r="F265" s="301">
        <v>0</v>
      </c>
      <c r="G265" s="301">
        <v>0</v>
      </c>
      <c r="H265" s="301">
        <v>3</v>
      </c>
      <c r="I265" s="301">
        <v>3</v>
      </c>
      <c r="J265" s="301">
        <v>0</v>
      </c>
      <c r="K265" s="301">
        <v>3</v>
      </c>
      <c r="L265" s="301">
        <v>0</v>
      </c>
      <c r="M265" s="301">
        <v>0</v>
      </c>
      <c r="N265" s="301">
        <v>3</v>
      </c>
      <c r="O265" s="301">
        <v>3</v>
      </c>
      <c r="P265" s="301">
        <v>3</v>
      </c>
      <c r="Q265" s="301">
        <v>0</v>
      </c>
      <c r="R265" s="301">
        <v>0</v>
      </c>
      <c r="S265" s="301">
        <v>0</v>
      </c>
      <c r="T265" s="301">
        <v>0</v>
      </c>
      <c r="U265" s="301">
        <v>26</v>
      </c>
      <c r="V265" s="304">
        <v>25</v>
      </c>
      <c r="W265" s="304"/>
    </row>
    <row r="266" spans="1:23" x14ac:dyDescent="0.4">
      <c r="A266" s="299">
        <v>262</v>
      </c>
      <c r="B266" s="300" t="s">
        <v>2584</v>
      </c>
      <c r="C266" s="301">
        <v>3</v>
      </c>
      <c r="D266" s="301">
        <v>0</v>
      </c>
      <c r="E266" s="301">
        <v>3</v>
      </c>
      <c r="F266" s="301">
        <v>0</v>
      </c>
      <c r="G266" s="301">
        <v>0</v>
      </c>
      <c r="H266" s="301">
        <v>0</v>
      </c>
      <c r="I266" s="301">
        <v>3</v>
      </c>
      <c r="J266" s="301">
        <v>5</v>
      </c>
      <c r="K266" s="301">
        <v>4</v>
      </c>
      <c r="L266" s="301">
        <v>10</v>
      </c>
      <c r="M266" s="301">
        <v>13</v>
      </c>
      <c r="N266" s="301">
        <v>3</v>
      </c>
      <c r="O266" s="301">
        <v>7</v>
      </c>
      <c r="P266" s="301">
        <v>12</v>
      </c>
      <c r="Q266" s="301">
        <v>7</v>
      </c>
      <c r="R266" s="301">
        <v>5</v>
      </c>
      <c r="S266" s="301">
        <v>0</v>
      </c>
      <c r="T266" s="301">
        <v>0</v>
      </c>
      <c r="U266" s="301">
        <v>83</v>
      </c>
      <c r="V266" s="304">
        <v>84</v>
      </c>
      <c r="W266" s="304"/>
    </row>
    <row r="267" spans="1:23" x14ac:dyDescent="0.4">
      <c r="A267" s="299">
        <v>263</v>
      </c>
      <c r="B267" s="300" t="s">
        <v>2585</v>
      </c>
      <c r="C267" s="301">
        <v>3</v>
      </c>
      <c r="D267" s="301">
        <v>9</v>
      </c>
      <c r="E267" s="301">
        <v>12</v>
      </c>
      <c r="F267" s="301">
        <v>0</v>
      </c>
      <c r="G267" s="301">
        <v>4</v>
      </c>
      <c r="H267" s="301">
        <v>3</v>
      </c>
      <c r="I267" s="301">
        <v>0</v>
      </c>
      <c r="J267" s="301">
        <v>0</v>
      </c>
      <c r="K267" s="301">
        <v>6</v>
      </c>
      <c r="L267" s="301">
        <v>8</v>
      </c>
      <c r="M267" s="301">
        <v>3</v>
      </c>
      <c r="N267" s="301">
        <v>0</v>
      </c>
      <c r="O267" s="301">
        <v>7</v>
      </c>
      <c r="P267" s="301">
        <v>4</v>
      </c>
      <c r="Q267" s="301">
        <v>5</v>
      </c>
      <c r="R267" s="301">
        <v>8</v>
      </c>
      <c r="S267" s="301">
        <v>0</v>
      </c>
      <c r="T267" s="301">
        <v>3</v>
      </c>
      <c r="U267" s="301">
        <v>77</v>
      </c>
      <c r="V267" s="304">
        <v>71</v>
      </c>
      <c r="W267" s="304"/>
    </row>
    <row r="268" spans="1:23" x14ac:dyDescent="0.4">
      <c r="A268" s="299">
        <v>264</v>
      </c>
      <c r="B268" s="300" t="s">
        <v>2586</v>
      </c>
      <c r="C268" s="301">
        <v>0</v>
      </c>
      <c r="D268" s="301">
        <v>0</v>
      </c>
      <c r="E268" s="301">
        <v>0</v>
      </c>
      <c r="F268" s="301">
        <v>5</v>
      </c>
      <c r="G268" s="301">
        <v>0</v>
      </c>
      <c r="H268" s="301">
        <v>0</v>
      </c>
      <c r="I268" s="301">
        <v>0</v>
      </c>
      <c r="J268" s="301">
        <v>0</v>
      </c>
      <c r="K268" s="301">
        <v>0</v>
      </c>
      <c r="L268" s="301">
        <v>0</v>
      </c>
      <c r="M268" s="301">
        <v>0</v>
      </c>
      <c r="N268" s="301">
        <v>0</v>
      </c>
      <c r="O268" s="301">
        <v>0</v>
      </c>
      <c r="P268" s="301">
        <v>0</v>
      </c>
      <c r="Q268" s="301">
        <v>0</v>
      </c>
      <c r="R268" s="301">
        <v>0</v>
      </c>
      <c r="S268" s="301">
        <v>0</v>
      </c>
      <c r="T268" s="301">
        <v>0</v>
      </c>
      <c r="U268" s="301">
        <v>3</v>
      </c>
      <c r="V268" s="304">
        <v>0</v>
      </c>
      <c r="W268" s="304"/>
    </row>
    <row r="269" spans="1:23" x14ac:dyDescent="0.4">
      <c r="A269" s="299">
        <v>265</v>
      </c>
      <c r="B269" s="300" t="s">
        <v>2587</v>
      </c>
      <c r="C269" s="301">
        <v>0</v>
      </c>
      <c r="D269" s="301">
        <v>9</v>
      </c>
      <c r="E269" s="301">
        <v>0</v>
      </c>
      <c r="F269" s="301">
        <v>0</v>
      </c>
      <c r="G269" s="301">
        <v>0</v>
      </c>
      <c r="H269" s="301">
        <v>3</v>
      </c>
      <c r="I269" s="301">
        <v>4</v>
      </c>
      <c r="J269" s="301">
        <v>3</v>
      </c>
      <c r="K269" s="301">
        <v>0</v>
      </c>
      <c r="L269" s="301">
        <v>6</v>
      </c>
      <c r="M269" s="301">
        <v>0</v>
      </c>
      <c r="N269" s="301">
        <v>5</v>
      </c>
      <c r="O269" s="301">
        <v>7</v>
      </c>
      <c r="P269" s="301">
        <v>11</v>
      </c>
      <c r="Q269" s="301">
        <v>12</v>
      </c>
      <c r="R269" s="301">
        <v>0</v>
      </c>
      <c r="S269" s="301">
        <v>0</v>
      </c>
      <c r="T269" s="301">
        <v>0</v>
      </c>
      <c r="U269" s="301">
        <v>66</v>
      </c>
      <c r="V269" s="304">
        <v>61</v>
      </c>
      <c r="W269" s="304"/>
    </row>
    <row r="270" spans="1:23" x14ac:dyDescent="0.4">
      <c r="A270" s="299">
        <v>266</v>
      </c>
      <c r="B270" s="300" t="s">
        <v>2588</v>
      </c>
      <c r="C270" s="301">
        <v>6</v>
      </c>
      <c r="D270" s="301">
        <v>0</v>
      </c>
      <c r="E270" s="301">
        <v>0</v>
      </c>
      <c r="F270" s="301">
        <v>9</v>
      </c>
      <c r="G270" s="301">
        <v>0</v>
      </c>
      <c r="H270" s="301">
        <v>4</v>
      </c>
      <c r="I270" s="301">
        <v>3</v>
      </c>
      <c r="J270" s="301">
        <v>0</v>
      </c>
      <c r="K270" s="301">
        <v>0</v>
      </c>
      <c r="L270" s="301">
        <v>0</v>
      </c>
      <c r="M270" s="301">
        <v>5</v>
      </c>
      <c r="N270" s="301">
        <v>19</v>
      </c>
      <c r="O270" s="301">
        <v>5</v>
      </c>
      <c r="P270" s="301">
        <v>4</v>
      </c>
      <c r="Q270" s="301">
        <v>7</v>
      </c>
      <c r="R270" s="301">
        <v>4</v>
      </c>
      <c r="S270" s="301">
        <v>4</v>
      </c>
      <c r="T270" s="301">
        <v>3</v>
      </c>
      <c r="U270" s="301">
        <v>70</v>
      </c>
      <c r="V270" s="304">
        <v>67</v>
      </c>
      <c r="W270" s="304"/>
    </row>
    <row r="271" spans="1:23" x14ac:dyDescent="0.4">
      <c r="A271" s="299">
        <v>267</v>
      </c>
      <c r="B271" s="300" t="s">
        <v>2589</v>
      </c>
      <c r="C271" s="301">
        <v>0</v>
      </c>
      <c r="D271" s="301">
        <v>0</v>
      </c>
      <c r="E271" s="301">
        <v>0</v>
      </c>
      <c r="F271" s="301">
        <v>0</v>
      </c>
      <c r="G271" s="301">
        <v>0</v>
      </c>
      <c r="H271" s="301">
        <v>0</v>
      </c>
      <c r="I271" s="301">
        <v>0</v>
      </c>
      <c r="J271" s="301">
        <v>0</v>
      </c>
      <c r="K271" s="301">
        <v>0</v>
      </c>
      <c r="L271" s="301">
        <v>0</v>
      </c>
      <c r="M271" s="301">
        <v>0</v>
      </c>
      <c r="N271" s="301">
        <v>0</v>
      </c>
      <c r="O271" s="301">
        <v>7</v>
      </c>
      <c r="P271" s="301">
        <v>0</v>
      </c>
      <c r="Q271" s="301">
        <v>0</v>
      </c>
      <c r="R271" s="301">
        <v>0</v>
      </c>
      <c r="S271" s="301">
        <v>0</v>
      </c>
      <c r="T271" s="301">
        <v>0</v>
      </c>
      <c r="U271" s="301">
        <v>8</v>
      </c>
      <c r="V271" s="304">
        <v>8</v>
      </c>
      <c r="W271" s="304"/>
    </row>
    <row r="272" spans="1:23" x14ac:dyDescent="0.4">
      <c r="A272" s="299">
        <v>268</v>
      </c>
      <c r="B272" s="300" t="s">
        <v>2590</v>
      </c>
      <c r="C272" s="301">
        <v>0</v>
      </c>
      <c r="D272" s="301">
        <v>0</v>
      </c>
      <c r="E272" s="301">
        <v>0</v>
      </c>
      <c r="F272" s="301">
        <v>0</v>
      </c>
      <c r="G272" s="301">
        <v>0</v>
      </c>
      <c r="H272" s="301">
        <v>0</v>
      </c>
      <c r="I272" s="301">
        <v>0</v>
      </c>
      <c r="J272" s="301">
        <v>0</v>
      </c>
      <c r="K272" s="301">
        <v>0</v>
      </c>
      <c r="L272" s="301">
        <v>0</v>
      </c>
      <c r="M272" s="301">
        <v>0</v>
      </c>
      <c r="N272" s="301">
        <v>3</v>
      </c>
      <c r="O272" s="301">
        <v>0</v>
      </c>
      <c r="P272" s="301">
        <v>0</v>
      </c>
      <c r="Q272" s="301">
        <v>0</v>
      </c>
      <c r="R272" s="301">
        <v>0</v>
      </c>
      <c r="S272" s="301">
        <v>0</v>
      </c>
      <c r="T272" s="301">
        <v>0</v>
      </c>
      <c r="U272" s="301">
        <v>9</v>
      </c>
      <c r="V272" s="304">
        <v>13</v>
      </c>
      <c r="W272" s="304"/>
    </row>
    <row r="273" spans="1:23" x14ac:dyDescent="0.4">
      <c r="A273" s="299">
        <v>269</v>
      </c>
      <c r="B273" s="300" t="s">
        <v>1454</v>
      </c>
      <c r="C273" s="301">
        <v>14</v>
      </c>
      <c r="D273" s="301">
        <v>14</v>
      </c>
      <c r="E273" s="301">
        <v>19</v>
      </c>
      <c r="F273" s="301">
        <v>19</v>
      </c>
      <c r="G273" s="301">
        <v>15</v>
      </c>
      <c r="H273" s="301">
        <v>13</v>
      </c>
      <c r="I273" s="301">
        <v>7</v>
      </c>
      <c r="J273" s="301">
        <v>12</v>
      </c>
      <c r="K273" s="301">
        <v>18</v>
      </c>
      <c r="L273" s="301">
        <v>23</v>
      </c>
      <c r="M273" s="301">
        <v>25</v>
      </c>
      <c r="N273" s="301">
        <v>26</v>
      </c>
      <c r="O273" s="301">
        <v>21</v>
      </c>
      <c r="P273" s="301">
        <v>15</v>
      </c>
      <c r="Q273" s="301">
        <v>14</v>
      </c>
      <c r="R273" s="301">
        <v>7</v>
      </c>
      <c r="S273" s="301">
        <v>5</v>
      </c>
      <c r="T273" s="301">
        <v>4</v>
      </c>
      <c r="U273" s="301">
        <v>275</v>
      </c>
      <c r="V273" s="304">
        <v>277</v>
      </c>
      <c r="W273" s="304"/>
    </row>
    <row r="274" spans="1:23" x14ac:dyDescent="0.4">
      <c r="A274" s="299">
        <v>270</v>
      </c>
      <c r="B274" s="300" t="s">
        <v>2591</v>
      </c>
      <c r="C274" s="301">
        <v>0</v>
      </c>
      <c r="D274" s="301">
        <v>0</v>
      </c>
      <c r="E274" s="301">
        <v>0</v>
      </c>
      <c r="F274" s="301">
        <v>0</v>
      </c>
      <c r="G274" s="301">
        <v>0</v>
      </c>
      <c r="H274" s="301">
        <v>0</v>
      </c>
      <c r="I274" s="301">
        <v>0</v>
      </c>
      <c r="J274" s="301">
        <v>0</v>
      </c>
      <c r="K274" s="301">
        <v>0</v>
      </c>
      <c r="L274" s="301">
        <v>0</v>
      </c>
      <c r="M274" s="301">
        <v>0</v>
      </c>
      <c r="N274" s="301">
        <v>0</v>
      </c>
      <c r="O274" s="301">
        <v>0</v>
      </c>
      <c r="P274" s="301">
        <v>0</v>
      </c>
      <c r="Q274" s="301">
        <v>0</v>
      </c>
      <c r="R274" s="301">
        <v>0</v>
      </c>
      <c r="S274" s="301">
        <v>0</v>
      </c>
      <c r="T274" s="301">
        <v>0</v>
      </c>
      <c r="U274" s="301">
        <v>0</v>
      </c>
      <c r="V274" s="304">
        <v>0</v>
      </c>
      <c r="W274" s="304"/>
    </row>
    <row r="275" spans="1:23" x14ac:dyDescent="0.4">
      <c r="A275" s="299">
        <v>271</v>
      </c>
      <c r="B275" s="300" t="s">
        <v>2592</v>
      </c>
      <c r="C275" s="301">
        <v>4</v>
      </c>
      <c r="D275" s="301">
        <v>14</v>
      </c>
      <c r="E275" s="301">
        <v>19</v>
      </c>
      <c r="F275" s="301">
        <v>9</v>
      </c>
      <c r="G275" s="301">
        <v>3</v>
      </c>
      <c r="H275" s="301">
        <v>9</v>
      </c>
      <c r="I275" s="301">
        <v>3</v>
      </c>
      <c r="J275" s="301">
        <v>9</v>
      </c>
      <c r="K275" s="301">
        <v>11</v>
      </c>
      <c r="L275" s="301">
        <v>23</v>
      </c>
      <c r="M275" s="301">
        <v>19</v>
      </c>
      <c r="N275" s="301">
        <v>21</v>
      </c>
      <c r="O275" s="301">
        <v>17</v>
      </c>
      <c r="P275" s="301">
        <v>19</v>
      </c>
      <c r="Q275" s="301">
        <v>4</v>
      </c>
      <c r="R275" s="301">
        <v>6</v>
      </c>
      <c r="S275" s="301">
        <v>4</v>
      </c>
      <c r="T275" s="301">
        <v>0</v>
      </c>
      <c r="U275" s="301">
        <v>196</v>
      </c>
      <c r="V275" s="304">
        <v>191</v>
      </c>
      <c r="W275" s="304"/>
    </row>
    <row r="276" spans="1:23" x14ac:dyDescent="0.4">
      <c r="A276" s="299">
        <v>272</v>
      </c>
      <c r="B276" s="300" t="s">
        <v>2593</v>
      </c>
      <c r="C276" s="301">
        <v>0</v>
      </c>
      <c r="D276" s="301">
        <v>4</v>
      </c>
      <c r="E276" s="301">
        <v>0</v>
      </c>
      <c r="F276" s="301">
        <v>0</v>
      </c>
      <c r="G276" s="301">
        <v>0</v>
      </c>
      <c r="H276" s="301">
        <v>0</v>
      </c>
      <c r="I276" s="301">
        <v>0</v>
      </c>
      <c r="J276" s="301">
        <v>0</v>
      </c>
      <c r="K276" s="301">
        <v>0</v>
      </c>
      <c r="L276" s="301">
        <v>0</v>
      </c>
      <c r="M276" s="301">
        <v>0</v>
      </c>
      <c r="N276" s="301">
        <v>0</v>
      </c>
      <c r="O276" s="301">
        <v>0</v>
      </c>
      <c r="P276" s="301">
        <v>0</v>
      </c>
      <c r="Q276" s="301">
        <v>0</v>
      </c>
      <c r="R276" s="301">
        <v>0</v>
      </c>
      <c r="S276" s="301">
        <v>0</v>
      </c>
      <c r="T276" s="301">
        <v>0</v>
      </c>
      <c r="U276" s="301">
        <v>14</v>
      </c>
      <c r="V276" s="304">
        <v>10</v>
      </c>
      <c r="W276" s="304"/>
    </row>
    <row r="277" spans="1:23" x14ac:dyDescent="0.4">
      <c r="A277" s="299">
        <v>273</v>
      </c>
      <c r="B277" s="300" t="s">
        <v>1540</v>
      </c>
      <c r="C277" s="301">
        <v>36</v>
      </c>
      <c r="D277" s="301">
        <v>33</v>
      </c>
      <c r="E277" s="301">
        <v>41</v>
      </c>
      <c r="F277" s="301">
        <v>30</v>
      </c>
      <c r="G277" s="301">
        <v>17</v>
      </c>
      <c r="H277" s="301">
        <v>20</v>
      </c>
      <c r="I277" s="301">
        <v>35</v>
      </c>
      <c r="J277" s="301">
        <v>27</v>
      </c>
      <c r="K277" s="301">
        <v>34</v>
      </c>
      <c r="L277" s="301">
        <v>39</v>
      </c>
      <c r="M277" s="301">
        <v>55</v>
      </c>
      <c r="N277" s="301">
        <v>59</v>
      </c>
      <c r="O277" s="301">
        <v>58</v>
      </c>
      <c r="P277" s="301">
        <v>45</v>
      </c>
      <c r="Q277" s="301">
        <v>40</v>
      </c>
      <c r="R277" s="301">
        <v>21</v>
      </c>
      <c r="S277" s="301">
        <v>19</v>
      </c>
      <c r="T277" s="301">
        <v>5</v>
      </c>
      <c r="U277" s="301">
        <v>604</v>
      </c>
      <c r="V277" s="304">
        <v>568</v>
      </c>
      <c r="W277" s="304"/>
    </row>
    <row r="278" spans="1:23" x14ac:dyDescent="0.4">
      <c r="A278" s="299">
        <v>274</v>
      </c>
      <c r="B278" s="300" t="s">
        <v>2594</v>
      </c>
      <c r="C278" s="301">
        <v>0</v>
      </c>
      <c r="D278" s="301">
        <v>0</v>
      </c>
      <c r="E278" s="301">
        <v>0</v>
      </c>
      <c r="F278" s="301">
        <v>3</v>
      </c>
      <c r="G278" s="301">
        <v>0</v>
      </c>
      <c r="H278" s="301">
        <v>0</v>
      </c>
      <c r="I278" s="301">
        <v>0</v>
      </c>
      <c r="J278" s="301">
        <v>0</v>
      </c>
      <c r="K278" s="301">
        <v>0</v>
      </c>
      <c r="L278" s="301">
        <v>7</v>
      </c>
      <c r="M278" s="301">
        <v>9</v>
      </c>
      <c r="N278" s="301">
        <v>0</v>
      </c>
      <c r="O278" s="301">
        <v>5</v>
      </c>
      <c r="P278" s="301">
        <v>0</v>
      </c>
      <c r="Q278" s="301">
        <v>3</v>
      </c>
      <c r="R278" s="301">
        <v>0</v>
      </c>
      <c r="S278" s="301">
        <v>0</v>
      </c>
      <c r="T278" s="301">
        <v>0</v>
      </c>
      <c r="U278" s="301">
        <v>25</v>
      </c>
      <c r="V278" s="304">
        <v>29</v>
      </c>
      <c r="W278" s="304"/>
    </row>
    <row r="279" spans="1:23" x14ac:dyDescent="0.4">
      <c r="A279" s="299">
        <v>275</v>
      </c>
      <c r="B279" s="300" t="s">
        <v>2595</v>
      </c>
      <c r="C279" s="301">
        <v>0</v>
      </c>
      <c r="D279" s="301">
        <v>3</v>
      </c>
      <c r="E279" s="301">
        <v>4</v>
      </c>
      <c r="F279" s="301">
        <v>9</v>
      </c>
      <c r="G279" s="301">
        <v>5</v>
      </c>
      <c r="H279" s="301">
        <v>11</v>
      </c>
      <c r="I279" s="301">
        <v>8</v>
      </c>
      <c r="J279" s="301">
        <v>3</v>
      </c>
      <c r="K279" s="301">
        <v>7</v>
      </c>
      <c r="L279" s="301">
        <v>15</v>
      </c>
      <c r="M279" s="301">
        <v>11</v>
      </c>
      <c r="N279" s="301">
        <v>5</v>
      </c>
      <c r="O279" s="301">
        <v>5</v>
      </c>
      <c r="P279" s="301">
        <v>4</v>
      </c>
      <c r="Q279" s="301">
        <v>6</v>
      </c>
      <c r="R279" s="301">
        <v>6</v>
      </c>
      <c r="S279" s="301">
        <v>0</v>
      </c>
      <c r="T279" s="301">
        <v>3</v>
      </c>
      <c r="U279" s="301">
        <v>108</v>
      </c>
      <c r="V279" s="304">
        <v>101</v>
      </c>
      <c r="W279" s="304"/>
    </row>
    <row r="280" spans="1:23" x14ac:dyDescent="0.4">
      <c r="A280" s="299">
        <v>276</v>
      </c>
      <c r="B280" s="300" t="s">
        <v>2596</v>
      </c>
      <c r="C280" s="301">
        <v>0</v>
      </c>
      <c r="D280" s="301">
        <v>3</v>
      </c>
      <c r="E280" s="301">
        <v>0</v>
      </c>
      <c r="F280" s="301">
        <v>3</v>
      </c>
      <c r="G280" s="301">
        <v>4</v>
      </c>
      <c r="H280" s="301">
        <v>4</v>
      </c>
      <c r="I280" s="301">
        <v>0</v>
      </c>
      <c r="J280" s="301">
        <v>3</v>
      </c>
      <c r="K280" s="301">
        <v>0</v>
      </c>
      <c r="L280" s="301">
        <v>3</v>
      </c>
      <c r="M280" s="301">
        <v>4</v>
      </c>
      <c r="N280" s="301">
        <v>16</v>
      </c>
      <c r="O280" s="301">
        <v>5</v>
      </c>
      <c r="P280" s="301">
        <v>4</v>
      </c>
      <c r="Q280" s="301">
        <v>0</v>
      </c>
      <c r="R280" s="301">
        <v>0</v>
      </c>
      <c r="S280" s="301">
        <v>3</v>
      </c>
      <c r="T280" s="301">
        <v>0</v>
      </c>
      <c r="U280" s="301">
        <v>46</v>
      </c>
      <c r="V280" s="304">
        <v>51</v>
      </c>
      <c r="W280" s="304"/>
    </row>
    <row r="281" spans="1:23" x14ac:dyDescent="0.4">
      <c r="A281" s="299">
        <v>277</v>
      </c>
      <c r="B281" s="300" t="s">
        <v>1090</v>
      </c>
      <c r="C281" s="301">
        <v>437</v>
      </c>
      <c r="D281" s="301">
        <v>358</v>
      </c>
      <c r="E281" s="301">
        <v>269</v>
      </c>
      <c r="F281" s="301">
        <v>223</v>
      </c>
      <c r="G281" s="301">
        <v>297</v>
      </c>
      <c r="H281" s="301">
        <v>435</v>
      </c>
      <c r="I281" s="301">
        <v>526</v>
      </c>
      <c r="J281" s="301">
        <v>599</v>
      </c>
      <c r="K281" s="301">
        <v>503</v>
      </c>
      <c r="L281" s="301">
        <v>449</v>
      </c>
      <c r="M281" s="301">
        <v>425</v>
      </c>
      <c r="N281" s="301">
        <v>394</v>
      </c>
      <c r="O281" s="301">
        <v>391</v>
      </c>
      <c r="P281" s="301">
        <v>337</v>
      </c>
      <c r="Q281" s="301">
        <v>256</v>
      </c>
      <c r="R281" s="301">
        <v>190</v>
      </c>
      <c r="S281" s="301">
        <v>138</v>
      </c>
      <c r="T281" s="301">
        <v>183</v>
      </c>
      <c r="U281" s="301">
        <v>6417</v>
      </c>
      <c r="V281" s="304">
        <v>6191</v>
      </c>
      <c r="W281" s="304"/>
    </row>
    <row r="282" spans="1:23" x14ac:dyDescent="0.4">
      <c r="A282" s="299">
        <v>278</v>
      </c>
      <c r="B282" s="300" t="s">
        <v>1455</v>
      </c>
      <c r="C282" s="301">
        <v>18</v>
      </c>
      <c r="D282" s="301">
        <v>15</v>
      </c>
      <c r="E282" s="301">
        <v>20</v>
      </c>
      <c r="F282" s="301">
        <v>123</v>
      </c>
      <c r="G282" s="301">
        <v>219</v>
      </c>
      <c r="H282" s="301">
        <v>80</v>
      </c>
      <c r="I282" s="301">
        <v>29</v>
      </c>
      <c r="J282" s="301">
        <v>25</v>
      </c>
      <c r="K282" s="301">
        <v>13</v>
      </c>
      <c r="L282" s="301">
        <v>19</v>
      </c>
      <c r="M282" s="301">
        <v>37</v>
      </c>
      <c r="N282" s="301">
        <v>35</v>
      </c>
      <c r="O282" s="301">
        <v>36</v>
      </c>
      <c r="P282" s="301">
        <v>17</v>
      </c>
      <c r="Q282" s="301">
        <v>10</v>
      </c>
      <c r="R282" s="301">
        <v>5</v>
      </c>
      <c r="S282" s="301">
        <v>0</v>
      </c>
      <c r="T282" s="301">
        <v>3</v>
      </c>
      <c r="U282" s="301">
        <v>691</v>
      </c>
      <c r="V282" s="304">
        <v>292</v>
      </c>
      <c r="W282" s="304"/>
    </row>
    <row r="283" spans="1:23" x14ac:dyDescent="0.4">
      <c r="A283" s="299">
        <v>279</v>
      </c>
      <c r="B283" s="300" t="s">
        <v>1456</v>
      </c>
      <c r="C283" s="301">
        <v>11</v>
      </c>
      <c r="D283" s="301">
        <v>20</v>
      </c>
      <c r="E283" s="301">
        <v>18</v>
      </c>
      <c r="F283" s="301">
        <v>29</v>
      </c>
      <c r="G283" s="301">
        <v>28</v>
      </c>
      <c r="H283" s="301">
        <v>16</v>
      </c>
      <c r="I283" s="301">
        <v>17</v>
      </c>
      <c r="J283" s="301">
        <v>13</v>
      </c>
      <c r="K283" s="301">
        <v>14</v>
      </c>
      <c r="L283" s="301">
        <v>34</v>
      </c>
      <c r="M283" s="301">
        <v>23</v>
      </c>
      <c r="N283" s="301">
        <v>29</v>
      </c>
      <c r="O283" s="301">
        <v>24</v>
      </c>
      <c r="P283" s="301">
        <v>22</v>
      </c>
      <c r="Q283" s="301">
        <v>26</v>
      </c>
      <c r="R283" s="301">
        <v>5</v>
      </c>
      <c r="S283" s="301">
        <v>13</v>
      </c>
      <c r="T283" s="301">
        <v>9</v>
      </c>
      <c r="U283" s="301">
        <v>354</v>
      </c>
      <c r="V283" s="304">
        <v>340</v>
      </c>
      <c r="W283" s="304"/>
    </row>
    <row r="284" spans="1:23" x14ac:dyDescent="0.4">
      <c r="A284" s="299">
        <v>280</v>
      </c>
      <c r="B284" s="300" t="s">
        <v>2597</v>
      </c>
      <c r="C284" s="301">
        <v>4</v>
      </c>
      <c r="D284" s="301">
        <v>0</v>
      </c>
      <c r="E284" s="301">
        <v>0</v>
      </c>
      <c r="F284" s="301">
        <v>0</v>
      </c>
      <c r="G284" s="301">
        <v>0</v>
      </c>
      <c r="H284" s="301">
        <v>0</v>
      </c>
      <c r="I284" s="301">
        <v>3</v>
      </c>
      <c r="J284" s="301">
        <v>3</v>
      </c>
      <c r="K284" s="301">
        <v>0</v>
      </c>
      <c r="L284" s="301">
        <v>3</v>
      </c>
      <c r="M284" s="301">
        <v>0</v>
      </c>
      <c r="N284" s="301">
        <v>0</v>
      </c>
      <c r="O284" s="301">
        <v>3</v>
      </c>
      <c r="P284" s="301">
        <v>5</v>
      </c>
      <c r="Q284" s="301">
        <v>4</v>
      </c>
      <c r="R284" s="301">
        <v>0</v>
      </c>
      <c r="S284" s="301">
        <v>0</v>
      </c>
      <c r="T284" s="301">
        <v>0</v>
      </c>
      <c r="U284" s="301">
        <v>34</v>
      </c>
      <c r="V284" s="304">
        <v>31</v>
      </c>
      <c r="W284" s="304"/>
    </row>
    <row r="285" spans="1:23" x14ac:dyDescent="0.4">
      <c r="A285" s="299">
        <v>281</v>
      </c>
      <c r="B285" s="300" t="s">
        <v>1541</v>
      </c>
      <c r="C285" s="301">
        <v>27</v>
      </c>
      <c r="D285" s="301">
        <v>20</v>
      </c>
      <c r="E285" s="301">
        <v>36</v>
      </c>
      <c r="F285" s="301">
        <v>30</v>
      </c>
      <c r="G285" s="301">
        <v>22</v>
      </c>
      <c r="H285" s="301">
        <v>14</v>
      </c>
      <c r="I285" s="301">
        <v>16</v>
      </c>
      <c r="J285" s="301">
        <v>24</v>
      </c>
      <c r="K285" s="301">
        <v>33</v>
      </c>
      <c r="L285" s="301">
        <v>41</v>
      </c>
      <c r="M285" s="301">
        <v>45</v>
      </c>
      <c r="N285" s="301">
        <v>53</v>
      </c>
      <c r="O285" s="301">
        <v>64</v>
      </c>
      <c r="P285" s="301">
        <v>57</v>
      </c>
      <c r="Q285" s="301">
        <v>48</v>
      </c>
      <c r="R285" s="301">
        <v>20</v>
      </c>
      <c r="S285" s="301">
        <v>11</v>
      </c>
      <c r="T285" s="301">
        <v>6</v>
      </c>
      <c r="U285" s="301">
        <v>569</v>
      </c>
      <c r="V285" s="304">
        <v>540</v>
      </c>
      <c r="W285" s="304"/>
    </row>
    <row r="286" spans="1:23" x14ac:dyDescent="0.4">
      <c r="A286" s="299">
        <v>282</v>
      </c>
      <c r="B286" s="300" t="s">
        <v>1542</v>
      </c>
      <c r="C286" s="301">
        <v>8</v>
      </c>
      <c r="D286" s="301">
        <v>20</v>
      </c>
      <c r="E286" s="301">
        <v>13</v>
      </c>
      <c r="F286" s="301">
        <v>30</v>
      </c>
      <c r="G286" s="301">
        <v>14</v>
      </c>
      <c r="H286" s="301">
        <v>9</v>
      </c>
      <c r="I286" s="301">
        <v>8</v>
      </c>
      <c r="J286" s="301">
        <v>13</v>
      </c>
      <c r="K286" s="301">
        <v>15</v>
      </c>
      <c r="L286" s="301">
        <v>17</v>
      </c>
      <c r="M286" s="301">
        <v>28</v>
      </c>
      <c r="N286" s="301">
        <v>18</v>
      </c>
      <c r="O286" s="301">
        <v>5</v>
      </c>
      <c r="P286" s="301">
        <v>6</v>
      </c>
      <c r="Q286" s="301">
        <v>10</v>
      </c>
      <c r="R286" s="301">
        <v>8</v>
      </c>
      <c r="S286" s="301">
        <v>0</v>
      </c>
      <c r="T286" s="301">
        <v>0</v>
      </c>
      <c r="U286" s="301">
        <v>217</v>
      </c>
      <c r="V286" s="304">
        <v>192</v>
      </c>
      <c r="W286" s="304"/>
    </row>
    <row r="287" spans="1:23" x14ac:dyDescent="0.4">
      <c r="A287" s="299">
        <v>283</v>
      </c>
      <c r="B287" s="300" t="s">
        <v>1457</v>
      </c>
      <c r="C287" s="301">
        <v>4</v>
      </c>
      <c r="D287" s="301">
        <v>9</v>
      </c>
      <c r="E287" s="301">
        <v>15</v>
      </c>
      <c r="F287" s="301">
        <v>9</v>
      </c>
      <c r="G287" s="301">
        <v>13</v>
      </c>
      <c r="H287" s="301">
        <v>6</v>
      </c>
      <c r="I287" s="301">
        <v>8</v>
      </c>
      <c r="J287" s="301">
        <v>9</v>
      </c>
      <c r="K287" s="301">
        <v>7</v>
      </c>
      <c r="L287" s="301">
        <v>13</v>
      </c>
      <c r="M287" s="301">
        <v>19</v>
      </c>
      <c r="N287" s="301">
        <v>5</v>
      </c>
      <c r="O287" s="301">
        <v>8</v>
      </c>
      <c r="P287" s="301">
        <v>13</v>
      </c>
      <c r="Q287" s="301">
        <v>3</v>
      </c>
      <c r="R287" s="301">
        <v>9</v>
      </c>
      <c r="S287" s="301">
        <v>0</v>
      </c>
      <c r="T287" s="301">
        <v>4</v>
      </c>
      <c r="U287" s="301">
        <v>162</v>
      </c>
      <c r="V287" s="304">
        <v>149</v>
      </c>
      <c r="W287" s="304"/>
    </row>
    <row r="288" spans="1:23" x14ac:dyDescent="0.4">
      <c r="A288" s="299">
        <v>284</v>
      </c>
      <c r="B288" s="300" t="s">
        <v>2598</v>
      </c>
      <c r="C288" s="301">
        <v>0</v>
      </c>
      <c r="D288" s="301">
        <v>0</v>
      </c>
      <c r="E288" s="301">
        <v>0</v>
      </c>
      <c r="F288" s="301">
        <v>0</v>
      </c>
      <c r="G288" s="301">
        <v>0</v>
      </c>
      <c r="H288" s="301">
        <v>0</v>
      </c>
      <c r="I288" s="301">
        <v>0</v>
      </c>
      <c r="J288" s="301">
        <v>0</v>
      </c>
      <c r="K288" s="301">
        <v>0</v>
      </c>
      <c r="L288" s="301">
        <v>0</v>
      </c>
      <c r="M288" s="301">
        <v>0</v>
      </c>
      <c r="N288" s="301">
        <v>0</v>
      </c>
      <c r="O288" s="301">
        <v>0</v>
      </c>
      <c r="P288" s="301">
        <v>0</v>
      </c>
      <c r="Q288" s="301">
        <v>0</v>
      </c>
      <c r="R288" s="301">
        <v>0</v>
      </c>
      <c r="S288" s="301">
        <v>0</v>
      </c>
      <c r="T288" s="301">
        <v>0</v>
      </c>
      <c r="U288" s="301">
        <v>0</v>
      </c>
      <c r="V288" s="304">
        <v>0</v>
      </c>
      <c r="W288" s="304"/>
    </row>
    <row r="289" spans="1:23" x14ac:dyDescent="0.4">
      <c r="A289" s="299">
        <v>285</v>
      </c>
      <c r="B289" s="300" t="s">
        <v>2599</v>
      </c>
      <c r="C289" s="301">
        <v>0</v>
      </c>
      <c r="D289" s="301">
        <v>0</v>
      </c>
      <c r="E289" s="301">
        <v>6</v>
      </c>
      <c r="F289" s="301">
        <v>0</v>
      </c>
      <c r="G289" s="301">
        <v>0</v>
      </c>
      <c r="H289" s="301">
        <v>0</v>
      </c>
      <c r="I289" s="301">
        <v>0</v>
      </c>
      <c r="J289" s="301">
        <v>0</v>
      </c>
      <c r="K289" s="301">
        <v>3</v>
      </c>
      <c r="L289" s="301">
        <v>0</v>
      </c>
      <c r="M289" s="301">
        <v>0</v>
      </c>
      <c r="N289" s="301">
        <v>5</v>
      </c>
      <c r="O289" s="301">
        <v>0</v>
      </c>
      <c r="P289" s="301">
        <v>0</v>
      </c>
      <c r="Q289" s="301">
        <v>0</v>
      </c>
      <c r="R289" s="301">
        <v>0</v>
      </c>
      <c r="S289" s="301">
        <v>0</v>
      </c>
      <c r="T289" s="301">
        <v>0</v>
      </c>
      <c r="U289" s="301">
        <v>15</v>
      </c>
      <c r="V289" s="304">
        <v>14</v>
      </c>
      <c r="W289" s="304"/>
    </row>
    <row r="290" spans="1:23" x14ac:dyDescent="0.4">
      <c r="A290" s="299">
        <v>286</v>
      </c>
      <c r="B290" s="300" t="s">
        <v>1458</v>
      </c>
      <c r="C290" s="301">
        <v>33</v>
      </c>
      <c r="D290" s="301">
        <v>71</v>
      </c>
      <c r="E290" s="301">
        <v>44</v>
      </c>
      <c r="F290" s="301">
        <v>58</v>
      </c>
      <c r="G290" s="301">
        <v>40</v>
      </c>
      <c r="H290" s="301">
        <v>42</v>
      </c>
      <c r="I290" s="301">
        <v>37</v>
      </c>
      <c r="J290" s="301">
        <v>41</v>
      </c>
      <c r="K290" s="301">
        <v>49</v>
      </c>
      <c r="L290" s="301">
        <v>72</v>
      </c>
      <c r="M290" s="301">
        <v>77</v>
      </c>
      <c r="N290" s="301">
        <v>116</v>
      </c>
      <c r="O290" s="301">
        <v>81</v>
      </c>
      <c r="P290" s="301">
        <v>107</v>
      </c>
      <c r="Q290" s="301">
        <v>52</v>
      </c>
      <c r="R290" s="301">
        <v>32</v>
      </c>
      <c r="S290" s="301">
        <v>14</v>
      </c>
      <c r="T290" s="301">
        <v>12</v>
      </c>
      <c r="U290" s="301">
        <v>972</v>
      </c>
      <c r="V290" s="304">
        <v>933</v>
      </c>
      <c r="W290" s="304"/>
    </row>
    <row r="291" spans="1:23" x14ac:dyDescent="0.4">
      <c r="A291" s="299">
        <v>287</v>
      </c>
      <c r="B291" s="300" t="s">
        <v>1459</v>
      </c>
      <c r="C291" s="301">
        <v>6</v>
      </c>
      <c r="D291" s="301">
        <v>9</v>
      </c>
      <c r="E291" s="301">
        <v>11</v>
      </c>
      <c r="F291" s="301">
        <v>3</v>
      </c>
      <c r="G291" s="301">
        <v>0</v>
      </c>
      <c r="H291" s="301">
        <v>3</v>
      </c>
      <c r="I291" s="301">
        <v>7</v>
      </c>
      <c r="J291" s="301">
        <v>5</v>
      </c>
      <c r="K291" s="301">
        <v>9</v>
      </c>
      <c r="L291" s="301">
        <v>9</v>
      </c>
      <c r="M291" s="301">
        <v>9</v>
      </c>
      <c r="N291" s="301">
        <v>16</v>
      </c>
      <c r="O291" s="301">
        <v>15</v>
      </c>
      <c r="P291" s="301">
        <v>9</v>
      </c>
      <c r="Q291" s="301">
        <v>13</v>
      </c>
      <c r="R291" s="301">
        <v>4</v>
      </c>
      <c r="S291" s="301">
        <v>3</v>
      </c>
      <c r="T291" s="301">
        <v>5</v>
      </c>
      <c r="U291" s="301">
        <v>137</v>
      </c>
      <c r="V291" s="304">
        <v>135</v>
      </c>
      <c r="W291" s="304"/>
    </row>
    <row r="292" spans="1:23" x14ac:dyDescent="0.4">
      <c r="A292" s="299">
        <v>288</v>
      </c>
      <c r="B292" s="300" t="s">
        <v>1543</v>
      </c>
      <c r="C292" s="301">
        <v>0</v>
      </c>
      <c r="D292" s="301">
        <v>0</v>
      </c>
      <c r="E292" s="301">
        <v>0</v>
      </c>
      <c r="F292" s="301">
        <v>0</v>
      </c>
      <c r="G292" s="301">
        <v>0</v>
      </c>
      <c r="H292" s="301">
        <v>0</v>
      </c>
      <c r="I292" s="301">
        <v>0</v>
      </c>
      <c r="J292" s="301">
        <v>0</v>
      </c>
      <c r="K292" s="301">
        <v>0</v>
      </c>
      <c r="L292" s="301">
        <v>0</v>
      </c>
      <c r="M292" s="301">
        <v>0</v>
      </c>
      <c r="N292" s="301">
        <v>0</v>
      </c>
      <c r="O292" s="301">
        <v>0</v>
      </c>
      <c r="P292" s="301">
        <v>4</v>
      </c>
      <c r="Q292" s="301">
        <v>0</v>
      </c>
      <c r="R292" s="301">
        <v>0</v>
      </c>
      <c r="S292" s="301">
        <v>0</v>
      </c>
      <c r="T292" s="301">
        <v>0</v>
      </c>
      <c r="U292" s="301">
        <v>4</v>
      </c>
      <c r="V292" s="304">
        <v>4</v>
      </c>
      <c r="W292" s="304"/>
    </row>
    <row r="293" spans="1:23" x14ac:dyDescent="0.4">
      <c r="A293" s="299">
        <v>289</v>
      </c>
      <c r="B293" s="300" t="s">
        <v>2600</v>
      </c>
      <c r="C293" s="301">
        <v>0</v>
      </c>
      <c r="D293" s="301">
        <v>3</v>
      </c>
      <c r="E293" s="301">
        <v>8</v>
      </c>
      <c r="F293" s="301">
        <v>5</v>
      </c>
      <c r="G293" s="301">
        <v>3</v>
      </c>
      <c r="H293" s="301">
        <v>0</v>
      </c>
      <c r="I293" s="301">
        <v>0</v>
      </c>
      <c r="J293" s="301">
        <v>0</v>
      </c>
      <c r="K293" s="301">
        <v>0</v>
      </c>
      <c r="L293" s="301">
        <v>0</v>
      </c>
      <c r="M293" s="301">
        <v>0</v>
      </c>
      <c r="N293" s="301">
        <v>3</v>
      </c>
      <c r="O293" s="301">
        <v>5</v>
      </c>
      <c r="P293" s="301">
        <v>0</v>
      </c>
      <c r="Q293" s="301">
        <v>0</v>
      </c>
      <c r="R293" s="301">
        <v>0</v>
      </c>
      <c r="S293" s="301">
        <v>0</v>
      </c>
      <c r="T293" s="301">
        <v>0</v>
      </c>
      <c r="U293" s="301">
        <v>35</v>
      </c>
      <c r="V293" s="304">
        <v>26</v>
      </c>
      <c r="W293" s="304"/>
    </row>
    <row r="294" spans="1:23" x14ac:dyDescent="0.4">
      <c r="A294" s="299">
        <v>290</v>
      </c>
      <c r="B294" s="300" t="s">
        <v>2601</v>
      </c>
      <c r="C294" s="301">
        <v>5</v>
      </c>
      <c r="D294" s="301">
        <v>3</v>
      </c>
      <c r="E294" s="301">
        <v>4</v>
      </c>
      <c r="F294" s="301">
        <v>0</v>
      </c>
      <c r="G294" s="301">
        <v>0</v>
      </c>
      <c r="H294" s="301">
        <v>0</v>
      </c>
      <c r="I294" s="301">
        <v>3</v>
      </c>
      <c r="J294" s="301">
        <v>0</v>
      </c>
      <c r="K294" s="301">
        <v>0</v>
      </c>
      <c r="L294" s="301">
        <v>0</v>
      </c>
      <c r="M294" s="301">
        <v>0</v>
      </c>
      <c r="N294" s="301">
        <v>0</v>
      </c>
      <c r="O294" s="301">
        <v>0</v>
      </c>
      <c r="P294" s="301">
        <v>0</v>
      </c>
      <c r="Q294" s="301">
        <v>0</v>
      </c>
      <c r="R294" s="301">
        <v>0</v>
      </c>
      <c r="S294" s="301">
        <v>0</v>
      </c>
      <c r="T294" s="301">
        <v>0</v>
      </c>
      <c r="U294" s="301">
        <v>22</v>
      </c>
      <c r="V294" s="304">
        <v>19</v>
      </c>
      <c r="W294" s="304"/>
    </row>
    <row r="295" spans="1:23" x14ac:dyDescent="0.4">
      <c r="A295" s="299">
        <v>291</v>
      </c>
      <c r="B295" s="300" t="s">
        <v>2602</v>
      </c>
      <c r="C295" s="301">
        <v>0</v>
      </c>
      <c r="D295" s="301">
        <v>4</v>
      </c>
      <c r="E295" s="301">
        <v>0</v>
      </c>
      <c r="F295" s="301">
        <v>0</v>
      </c>
      <c r="G295" s="301">
        <v>0</v>
      </c>
      <c r="H295" s="301">
        <v>0</v>
      </c>
      <c r="I295" s="301">
        <v>0</v>
      </c>
      <c r="J295" s="301">
        <v>5</v>
      </c>
      <c r="K295" s="301">
        <v>0</v>
      </c>
      <c r="L295" s="301">
        <v>0</v>
      </c>
      <c r="M295" s="301">
        <v>0</v>
      </c>
      <c r="N295" s="301">
        <v>0</v>
      </c>
      <c r="O295" s="301">
        <v>0</v>
      </c>
      <c r="P295" s="301">
        <v>3</v>
      </c>
      <c r="Q295" s="301">
        <v>0</v>
      </c>
      <c r="R295" s="301">
        <v>0</v>
      </c>
      <c r="S295" s="301">
        <v>0</v>
      </c>
      <c r="T295" s="301">
        <v>0</v>
      </c>
      <c r="U295" s="301">
        <v>17</v>
      </c>
      <c r="V295" s="304">
        <v>9</v>
      </c>
      <c r="W295" s="304"/>
    </row>
    <row r="296" spans="1:23" x14ac:dyDescent="0.4">
      <c r="A296" s="299">
        <v>292</v>
      </c>
      <c r="B296" s="300" t="s">
        <v>1544</v>
      </c>
      <c r="C296" s="301">
        <v>9</v>
      </c>
      <c r="D296" s="301">
        <v>10</v>
      </c>
      <c r="E296" s="301">
        <v>13</v>
      </c>
      <c r="F296" s="301">
        <v>6</v>
      </c>
      <c r="G296" s="301">
        <v>10</v>
      </c>
      <c r="H296" s="301">
        <v>5</v>
      </c>
      <c r="I296" s="301">
        <v>10</v>
      </c>
      <c r="J296" s="301">
        <v>9</v>
      </c>
      <c r="K296" s="301">
        <v>7</v>
      </c>
      <c r="L296" s="301">
        <v>10</v>
      </c>
      <c r="M296" s="301">
        <v>7</v>
      </c>
      <c r="N296" s="301">
        <v>11</v>
      </c>
      <c r="O296" s="301">
        <v>17</v>
      </c>
      <c r="P296" s="301">
        <v>5</v>
      </c>
      <c r="Q296" s="301">
        <v>7</v>
      </c>
      <c r="R296" s="301">
        <v>6</v>
      </c>
      <c r="S296" s="301">
        <v>0</v>
      </c>
      <c r="T296" s="301">
        <v>0</v>
      </c>
      <c r="U296" s="301">
        <v>142</v>
      </c>
      <c r="V296" s="304">
        <v>141</v>
      </c>
      <c r="W296" s="304"/>
    </row>
    <row r="297" spans="1:23" x14ac:dyDescent="0.4">
      <c r="A297" s="299">
        <v>293</v>
      </c>
      <c r="B297" s="300" t="s">
        <v>1545</v>
      </c>
      <c r="C297" s="301">
        <v>7</v>
      </c>
      <c r="D297" s="301">
        <v>12</v>
      </c>
      <c r="E297" s="301">
        <v>7</v>
      </c>
      <c r="F297" s="301">
        <v>4</v>
      </c>
      <c r="G297" s="301">
        <v>4</v>
      </c>
      <c r="H297" s="301">
        <v>6</v>
      </c>
      <c r="I297" s="301">
        <v>6</v>
      </c>
      <c r="J297" s="301">
        <v>5</v>
      </c>
      <c r="K297" s="301">
        <v>7</v>
      </c>
      <c r="L297" s="301">
        <v>5</v>
      </c>
      <c r="M297" s="301">
        <v>7</v>
      </c>
      <c r="N297" s="301">
        <v>14</v>
      </c>
      <c r="O297" s="301">
        <v>6</v>
      </c>
      <c r="P297" s="301">
        <v>7</v>
      </c>
      <c r="Q297" s="301">
        <v>15</v>
      </c>
      <c r="R297" s="301">
        <v>9</v>
      </c>
      <c r="S297" s="301">
        <v>3</v>
      </c>
      <c r="T297" s="301">
        <v>6</v>
      </c>
      <c r="U297" s="301">
        <v>132</v>
      </c>
      <c r="V297" s="304">
        <v>132</v>
      </c>
      <c r="W297" s="304"/>
    </row>
    <row r="298" spans="1:23" x14ac:dyDescent="0.4">
      <c r="A298" s="299">
        <v>294</v>
      </c>
      <c r="B298" s="300" t="s">
        <v>2603</v>
      </c>
      <c r="C298" s="301">
        <v>0</v>
      </c>
      <c r="D298" s="301">
        <v>0</v>
      </c>
      <c r="E298" s="301">
        <v>0</v>
      </c>
      <c r="F298" s="301">
        <v>0</v>
      </c>
      <c r="G298" s="301">
        <v>0</v>
      </c>
      <c r="H298" s="301">
        <v>0</v>
      </c>
      <c r="I298" s="301">
        <v>0</v>
      </c>
      <c r="J298" s="301">
        <v>0</v>
      </c>
      <c r="K298" s="301">
        <v>0</v>
      </c>
      <c r="L298" s="301">
        <v>0</v>
      </c>
      <c r="M298" s="301">
        <v>0</v>
      </c>
      <c r="N298" s="301">
        <v>4</v>
      </c>
      <c r="O298" s="301">
        <v>0</v>
      </c>
      <c r="P298" s="301">
        <v>3</v>
      </c>
      <c r="Q298" s="301">
        <v>0</v>
      </c>
      <c r="R298" s="301">
        <v>0</v>
      </c>
      <c r="S298" s="301">
        <v>0</v>
      </c>
      <c r="T298" s="301">
        <v>0</v>
      </c>
      <c r="U298" s="301">
        <v>17</v>
      </c>
      <c r="V298" s="304">
        <v>17</v>
      </c>
      <c r="W298" s="304"/>
    </row>
    <row r="299" spans="1:23" x14ac:dyDescent="0.4">
      <c r="A299" s="299">
        <v>295</v>
      </c>
      <c r="B299" s="300" t="s">
        <v>2604</v>
      </c>
      <c r="C299" s="301">
        <v>8</v>
      </c>
      <c r="D299" s="301">
        <v>4</v>
      </c>
      <c r="E299" s="301">
        <v>0</v>
      </c>
      <c r="F299" s="301">
        <v>0</v>
      </c>
      <c r="G299" s="301">
        <v>3</v>
      </c>
      <c r="H299" s="301">
        <v>0</v>
      </c>
      <c r="I299" s="301">
        <v>3</v>
      </c>
      <c r="J299" s="301">
        <v>4</v>
      </c>
      <c r="K299" s="301">
        <v>0</v>
      </c>
      <c r="L299" s="301">
        <v>0</v>
      </c>
      <c r="M299" s="301">
        <v>0</v>
      </c>
      <c r="N299" s="301">
        <v>4</v>
      </c>
      <c r="O299" s="301">
        <v>5</v>
      </c>
      <c r="P299" s="301">
        <v>3</v>
      </c>
      <c r="Q299" s="301">
        <v>7</v>
      </c>
      <c r="R299" s="301">
        <v>0</v>
      </c>
      <c r="S299" s="301">
        <v>0</v>
      </c>
      <c r="T299" s="301">
        <v>0</v>
      </c>
      <c r="U299" s="301">
        <v>47</v>
      </c>
      <c r="V299" s="304">
        <v>46</v>
      </c>
      <c r="W299" s="304"/>
    </row>
    <row r="300" spans="1:23" x14ac:dyDescent="0.4">
      <c r="A300" s="299">
        <v>296</v>
      </c>
      <c r="B300" s="300" t="s">
        <v>2605</v>
      </c>
      <c r="C300" s="301">
        <v>9</v>
      </c>
      <c r="D300" s="301">
        <v>14</v>
      </c>
      <c r="E300" s="301">
        <v>7</v>
      </c>
      <c r="F300" s="301">
        <v>7</v>
      </c>
      <c r="G300" s="301">
        <v>0</v>
      </c>
      <c r="H300" s="301">
        <v>3</v>
      </c>
      <c r="I300" s="301">
        <v>6</v>
      </c>
      <c r="J300" s="301">
        <v>7</v>
      </c>
      <c r="K300" s="301">
        <v>3</v>
      </c>
      <c r="L300" s="301">
        <v>7</v>
      </c>
      <c r="M300" s="301">
        <v>15</v>
      </c>
      <c r="N300" s="301">
        <v>9</v>
      </c>
      <c r="O300" s="301">
        <v>7</v>
      </c>
      <c r="P300" s="301">
        <v>11</v>
      </c>
      <c r="Q300" s="301">
        <v>15</v>
      </c>
      <c r="R300" s="301">
        <v>9</v>
      </c>
      <c r="S300" s="301">
        <v>6</v>
      </c>
      <c r="T300" s="301">
        <v>0</v>
      </c>
      <c r="U300" s="301">
        <v>144</v>
      </c>
      <c r="V300" s="304">
        <v>135</v>
      </c>
      <c r="W300" s="304"/>
    </row>
    <row r="301" spans="1:23" x14ac:dyDescent="0.4">
      <c r="A301" s="299">
        <v>297</v>
      </c>
      <c r="B301" s="300" t="s">
        <v>2606</v>
      </c>
      <c r="C301" s="301">
        <v>0</v>
      </c>
      <c r="D301" s="301">
        <v>3</v>
      </c>
      <c r="E301" s="301">
        <v>3</v>
      </c>
      <c r="F301" s="301">
        <v>0</v>
      </c>
      <c r="G301" s="301">
        <v>0</v>
      </c>
      <c r="H301" s="301">
        <v>0</v>
      </c>
      <c r="I301" s="301">
        <v>4</v>
      </c>
      <c r="J301" s="301">
        <v>3</v>
      </c>
      <c r="K301" s="301">
        <v>0</v>
      </c>
      <c r="L301" s="301">
        <v>3</v>
      </c>
      <c r="M301" s="301">
        <v>3</v>
      </c>
      <c r="N301" s="301">
        <v>0</v>
      </c>
      <c r="O301" s="301">
        <v>6</v>
      </c>
      <c r="P301" s="301">
        <v>11</v>
      </c>
      <c r="Q301" s="301">
        <v>4</v>
      </c>
      <c r="R301" s="301">
        <v>4</v>
      </c>
      <c r="S301" s="301">
        <v>0</v>
      </c>
      <c r="T301" s="301">
        <v>0</v>
      </c>
      <c r="U301" s="301">
        <v>45</v>
      </c>
      <c r="V301" s="304">
        <v>42</v>
      </c>
      <c r="W301" s="304"/>
    </row>
    <row r="302" spans="1:23" x14ac:dyDescent="0.4">
      <c r="A302" s="299">
        <v>298</v>
      </c>
      <c r="B302" s="300" t="s">
        <v>1460</v>
      </c>
      <c r="C302" s="301">
        <v>40</v>
      </c>
      <c r="D302" s="301">
        <v>36</v>
      </c>
      <c r="E302" s="301">
        <v>53</v>
      </c>
      <c r="F302" s="301">
        <v>46</v>
      </c>
      <c r="G302" s="301">
        <v>21</v>
      </c>
      <c r="H302" s="301">
        <v>28</v>
      </c>
      <c r="I302" s="301">
        <v>33</v>
      </c>
      <c r="J302" s="301">
        <v>41</v>
      </c>
      <c r="K302" s="301">
        <v>43</v>
      </c>
      <c r="L302" s="301">
        <v>46</v>
      </c>
      <c r="M302" s="301">
        <v>56</v>
      </c>
      <c r="N302" s="301">
        <v>76</v>
      </c>
      <c r="O302" s="301">
        <v>59</v>
      </c>
      <c r="P302" s="301">
        <v>68</v>
      </c>
      <c r="Q302" s="301">
        <v>71</v>
      </c>
      <c r="R302" s="301">
        <v>49</v>
      </c>
      <c r="S302" s="301">
        <v>36</v>
      </c>
      <c r="T302" s="301">
        <v>70</v>
      </c>
      <c r="U302" s="301">
        <v>872</v>
      </c>
      <c r="V302" s="304">
        <v>803</v>
      </c>
      <c r="W302" s="304"/>
    </row>
    <row r="303" spans="1:23" x14ac:dyDescent="0.4">
      <c r="A303" s="299">
        <v>299</v>
      </c>
      <c r="B303" s="300" t="s">
        <v>2607</v>
      </c>
      <c r="C303" s="301">
        <v>9</v>
      </c>
      <c r="D303" s="301">
        <v>0</v>
      </c>
      <c r="E303" s="301">
        <v>8</v>
      </c>
      <c r="F303" s="301">
        <v>8</v>
      </c>
      <c r="G303" s="301">
        <v>9</v>
      </c>
      <c r="H303" s="301">
        <v>8</v>
      </c>
      <c r="I303" s="301">
        <v>10</v>
      </c>
      <c r="J303" s="301">
        <v>5</v>
      </c>
      <c r="K303" s="301">
        <v>4</v>
      </c>
      <c r="L303" s="301">
        <v>8</v>
      </c>
      <c r="M303" s="301">
        <v>9</v>
      </c>
      <c r="N303" s="301">
        <v>10</v>
      </c>
      <c r="O303" s="301">
        <v>10</v>
      </c>
      <c r="P303" s="301">
        <v>7</v>
      </c>
      <c r="Q303" s="301">
        <v>0</v>
      </c>
      <c r="R303" s="301">
        <v>3</v>
      </c>
      <c r="S303" s="301">
        <v>0</v>
      </c>
      <c r="T303" s="301">
        <v>3</v>
      </c>
      <c r="U303" s="301">
        <v>104</v>
      </c>
      <c r="V303" s="304">
        <v>106</v>
      </c>
      <c r="W303" s="304"/>
    </row>
    <row r="304" spans="1:23" x14ac:dyDescent="0.4">
      <c r="A304" s="299">
        <v>300</v>
      </c>
      <c r="B304" s="300" t="s">
        <v>2608</v>
      </c>
      <c r="C304" s="301">
        <v>4</v>
      </c>
      <c r="D304" s="301">
        <v>5</v>
      </c>
      <c r="E304" s="301">
        <v>4</v>
      </c>
      <c r="F304" s="301">
        <v>0</v>
      </c>
      <c r="G304" s="301">
        <v>3</v>
      </c>
      <c r="H304" s="301">
        <v>0</v>
      </c>
      <c r="I304" s="301">
        <v>4</v>
      </c>
      <c r="J304" s="301">
        <v>3</v>
      </c>
      <c r="K304" s="301">
        <v>10</v>
      </c>
      <c r="L304" s="301">
        <v>6</v>
      </c>
      <c r="M304" s="301">
        <v>0</v>
      </c>
      <c r="N304" s="301">
        <v>10</v>
      </c>
      <c r="O304" s="301">
        <v>4</v>
      </c>
      <c r="P304" s="301">
        <v>10</v>
      </c>
      <c r="Q304" s="301">
        <v>0</v>
      </c>
      <c r="R304" s="301">
        <v>0</v>
      </c>
      <c r="S304" s="301">
        <v>0</v>
      </c>
      <c r="T304" s="301">
        <v>0</v>
      </c>
      <c r="U304" s="301">
        <v>71</v>
      </c>
      <c r="V304" s="304">
        <v>64</v>
      </c>
      <c r="W304" s="304"/>
    </row>
    <row r="305" spans="1:23" x14ac:dyDescent="0.4">
      <c r="A305" s="299">
        <v>301</v>
      </c>
      <c r="B305" s="300" t="s">
        <v>2609</v>
      </c>
      <c r="C305" s="301">
        <v>0</v>
      </c>
      <c r="D305" s="301">
        <v>0</v>
      </c>
      <c r="E305" s="301">
        <v>0</v>
      </c>
      <c r="F305" s="301">
        <v>0</v>
      </c>
      <c r="G305" s="301">
        <v>0</v>
      </c>
      <c r="H305" s="301">
        <v>4</v>
      </c>
      <c r="I305" s="301">
        <v>0</v>
      </c>
      <c r="J305" s="301">
        <v>0</v>
      </c>
      <c r="K305" s="301">
        <v>0</v>
      </c>
      <c r="L305" s="301">
        <v>0</v>
      </c>
      <c r="M305" s="301">
        <v>0</v>
      </c>
      <c r="N305" s="301">
        <v>8</v>
      </c>
      <c r="O305" s="301">
        <v>9</v>
      </c>
      <c r="P305" s="301">
        <v>0</v>
      </c>
      <c r="Q305" s="301">
        <v>0</v>
      </c>
      <c r="R305" s="301">
        <v>0</v>
      </c>
      <c r="S305" s="301">
        <v>0</v>
      </c>
      <c r="T305" s="301">
        <v>0</v>
      </c>
      <c r="U305" s="301">
        <v>26</v>
      </c>
      <c r="V305" s="304">
        <v>23</v>
      </c>
      <c r="W305" s="304"/>
    </row>
    <row r="306" spans="1:23" x14ac:dyDescent="0.4">
      <c r="A306" s="299">
        <v>302</v>
      </c>
      <c r="B306" s="300" t="s">
        <v>1091</v>
      </c>
      <c r="C306" s="301">
        <v>1494</v>
      </c>
      <c r="D306" s="301">
        <v>1238</v>
      </c>
      <c r="E306" s="301">
        <v>1071</v>
      </c>
      <c r="F306" s="301">
        <v>1079</v>
      </c>
      <c r="G306" s="301">
        <v>1335</v>
      </c>
      <c r="H306" s="301">
        <v>1675</v>
      </c>
      <c r="I306" s="301">
        <v>1875</v>
      </c>
      <c r="J306" s="301">
        <v>1621</v>
      </c>
      <c r="K306" s="301">
        <v>1510</v>
      </c>
      <c r="L306" s="301">
        <v>1420</v>
      </c>
      <c r="M306" s="301">
        <v>1356</v>
      </c>
      <c r="N306" s="301">
        <v>1359</v>
      </c>
      <c r="O306" s="301">
        <v>1352</v>
      </c>
      <c r="P306" s="301">
        <v>1270</v>
      </c>
      <c r="Q306" s="301">
        <v>898</v>
      </c>
      <c r="R306" s="301">
        <v>707</v>
      </c>
      <c r="S306" s="301">
        <v>493</v>
      </c>
      <c r="T306" s="301">
        <v>432</v>
      </c>
      <c r="U306" s="301">
        <v>22193</v>
      </c>
      <c r="V306" s="304">
        <v>21786</v>
      </c>
      <c r="W306" s="304"/>
    </row>
    <row r="307" spans="1:23" x14ac:dyDescent="0.4">
      <c r="A307" s="299">
        <v>303</v>
      </c>
      <c r="B307" s="300" t="s">
        <v>2610</v>
      </c>
      <c r="C307" s="301">
        <v>5</v>
      </c>
      <c r="D307" s="301">
        <v>5</v>
      </c>
      <c r="E307" s="301">
        <v>0</v>
      </c>
      <c r="F307" s="301">
        <v>4</v>
      </c>
      <c r="G307" s="301">
        <v>0</v>
      </c>
      <c r="H307" s="301">
        <v>0</v>
      </c>
      <c r="I307" s="301">
        <v>0</v>
      </c>
      <c r="J307" s="301">
        <v>4</v>
      </c>
      <c r="K307" s="301">
        <v>5</v>
      </c>
      <c r="L307" s="301">
        <v>8</v>
      </c>
      <c r="M307" s="301">
        <v>4</v>
      </c>
      <c r="N307" s="301">
        <v>14</v>
      </c>
      <c r="O307" s="301">
        <v>8</v>
      </c>
      <c r="P307" s="301">
        <v>3</v>
      </c>
      <c r="Q307" s="301">
        <v>3</v>
      </c>
      <c r="R307" s="301">
        <v>6</v>
      </c>
      <c r="S307" s="301">
        <v>5</v>
      </c>
      <c r="T307" s="301">
        <v>0</v>
      </c>
      <c r="U307" s="301">
        <v>79</v>
      </c>
      <c r="V307" s="304">
        <v>77</v>
      </c>
      <c r="W307" s="304"/>
    </row>
    <row r="308" spans="1:23" x14ac:dyDescent="0.4">
      <c r="A308" s="299">
        <v>304</v>
      </c>
      <c r="B308" s="300" t="s">
        <v>1546</v>
      </c>
      <c r="C308" s="301">
        <v>4</v>
      </c>
      <c r="D308" s="301">
        <v>7</v>
      </c>
      <c r="E308" s="301">
        <v>3</v>
      </c>
      <c r="F308" s="301">
        <v>8</v>
      </c>
      <c r="G308" s="301">
        <v>4</v>
      </c>
      <c r="H308" s="301">
        <v>4</v>
      </c>
      <c r="I308" s="301">
        <v>6</v>
      </c>
      <c r="J308" s="301">
        <v>0</v>
      </c>
      <c r="K308" s="301">
        <v>3</v>
      </c>
      <c r="L308" s="301">
        <v>7</v>
      </c>
      <c r="M308" s="301">
        <v>10</v>
      </c>
      <c r="N308" s="301">
        <v>10</v>
      </c>
      <c r="O308" s="301">
        <v>8</v>
      </c>
      <c r="P308" s="301">
        <v>4</v>
      </c>
      <c r="Q308" s="301">
        <v>6</v>
      </c>
      <c r="R308" s="301">
        <v>0</v>
      </c>
      <c r="S308" s="301">
        <v>3</v>
      </c>
      <c r="T308" s="301">
        <v>0</v>
      </c>
      <c r="U308" s="301">
        <v>83</v>
      </c>
      <c r="V308" s="304">
        <v>87</v>
      </c>
      <c r="W308" s="304"/>
    </row>
    <row r="309" spans="1:23" x14ac:dyDescent="0.4">
      <c r="A309" s="299">
        <v>305</v>
      </c>
      <c r="B309" s="300" t="s">
        <v>1547</v>
      </c>
      <c r="C309" s="301">
        <v>454</v>
      </c>
      <c r="D309" s="301">
        <v>363</v>
      </c>
      <c r="E309" s="301">
        <v>264</v>
      </c>
      <c r="F309" s="301">
        <v>202</v>
      </c>
      <c r="G309" s="301">
        <v>215</v>
      </c>
      <c r="H309" s="301">
        <v>261</v>
      </c>
      <c r="I309" s="301">
        <v>433</v>
      </c>
      <c r="J309" s="301">
        <v>397</v>
      </c>
      <c r="K309" s="301">
        <v>310</v>
      </c>
      <c r="L309" s="301">
        <v>256</v>
      </c>
      <c r="M309" s="301">
        <v>224</v>
      </c>
      <c r="N309" s="301">
        <v>204</v>
      </c>
      <c r="O309" s="301">
        <v>156</v>
      </c>
      <c r="P309" s="301">
        <v>99</v>
      </c>
      <c r="Q309" s="301">
        <v>57</v>
      </c>
      <c r="R309" s="301">
        <v>22</v>
      </c>
      <c r="S309" s="301">
        <v>4</v>
      </c>
      <c r="T309" s="301">
        <v>5</v>
      </c>
      <c r="U309" s="301">
        <v>3916</v>
      </c>
      <c r="V309" s="304">
        <v>3897</v>
      </c>
      <c r="W309" s="304"/>
    </row>
    <row r="310" spans="1:23" x14ac:dyDescent="0.4">
      <c r="A310" s="299">
        <v>306</v>
      </c>
      <c r="B310" s="300" t="s">
        <v>1461</v>
      </c>
      <c r="C310" s="301">
        <v>3</v>
      </c>
      <c r="D310" s="301">
        <v>10</v>
      </c>
      <c r="E310" s="301">
        <v>16</v>
      </c>
      <c r="F310" s="301">
        <v>9</v>
      </c>
      <c r="G310" s="301">
        <v>4</v>
      </c>
      <c r="H310" s="301">
        <v>5</v>
      </c>
      <c r="I310" s="301">
        <v>4</v>
      </c>
      <c r="J310" s="301">
        <v>10</v>
      </c>
      <c r="K310" s="301">
        <v>13</v>
      </c>
      <c r="L310" s="301">
        <v>11</v>
      </c>
      <c r="M310" s="301">
        <v>14</v>
      </c>
      <c r="N310" s="301">
        <v>7</v>
      </c>
      <c r="O310" s="301">
        <v>10</v>
      </c>
      <c r="P310" s="301">
        <v>13</v>
      </c>
      <c r="Q310" s="301">
        <v>5</v>
      </c>
      <c r="R310" s="301">
        <v>3</v>
      </c>
      <c r="S310" s="301">
        <v>9</v>
      </c>
      <c r="T310" s="301">
        <v>0</v>
      </c>
      <c r="U310" s="301">
        <v>133</v>
      </c>
      <c r="V310" s="304">
        <v>145</v>
      </c>
      <c r="W310" s="304"/>
    </row>
    <row r="311" spans="1:23" x14ac:dyDescent="0.4">
      <c r="A311" s="299">
        <v>307</v>
      </c>
      <c r="B311" s="300" t="s">
        <v>1548</v>
      </c>
      <c r="C311" s="301">
        <v>6</v>
      </c>
      <c r="D311" s="301">
        <v>11</v>
      </c>
      <c r="E311" s="301">
        <v>8</v>
      </c>
      <c r="F311" s="301">
        <v>15</v>
      </c>
      <c r="G311" s="301">
        <v>12</v>
      </c>
      <c r="H311" s="301">
        <v>6</v>
      </c>
      <c r="I311" s="301">
        <v>3</v>
      </c>
      <c r="J311" s="301">
        <v>10</v>
      </c>
      <c r="K311" s="301">
        <v>17</v>
      </c>
      <c r="L311" s="301">
        <v>9</v>
      </c>
      <c r="M311" s="301">
        <v>19</v>
      </c>
      <c r="N311" s="301">
        <v>8</v>
      </c>
      <c r="O311" s="301">
        <v>11</v>
      </c>
      <c r="P311" s="301">
        <v>26</v>
      </c>
      <c r="Q311" s="301">
        <v>12</v>
      </c>
      <c r="R311" s="301">
        <v>7</v>
      </c>
      <c r="S311" s="301">
        <v>4</v>
      </c>
      <c r="T311" s="301">
        <v>0</v>
      </c>
      <c r="U311" s="301">
        <v>175</v>
      </c>
      <c r="V311" s="304">
        <v>178</v>
      </c>
      <c r="W311" s="304"/>
    </row>
    <row r="312" spans="1:23" x14ac:dyDescent="0.4">
      <c r="A312" s="299">
        <v>308</v>
      </c>
      <c r="B312" s="300" t="s">
        <v>2611</v>
      </c>
      <c r="C312" s="301">
        <v>5</v>
      </c>
      <c r="D312" s="301">
        <v>7</v>
      </c>
      <c r="E312" s="301">
        <v>5</v>
      </c>
      <c r="F312" s="301">
        <v>0</v>
      </c>
      <c r="G312" s="301">
        <v>6</v>
      </c>
      <c r="H312" s="301">
        <v>4</v>
      </c>
      <c r="I312" s="301">
        <v>0</v>
      </c>
      <c r="J312" s="301">
        <v>0</v>
      </c>
      <c r="K312" s="301">
        <v>4</v>
      </c>
      <c r="L312" s="301">
        <v>0</v>
      </c>
      <c r="M312" s="301">
        <v>0</v>
      </c>
      <c r="N312" s="301">
        <v>0</v>
      </c>
      <c r="O312" s="301">
        <v>6</v>
      </c>
      <c r="P312" s="301">
        <v>3</v>
      </c>
      <c r="Q312" s="301">
        <v>0</v>
      </c>
      <c r="R312" s="301">
        <v>5</v>
      </c>
      <c r="S312" s="301">
        <v>0</v>
      </c>
      <c r="T312" s="301">
        <v>0</v>
      </c>
      <c r="U312" s="301">
        <v>43</v>
      </c>
      <c r="V312" s="304">
        <v>39</v>
      </c>
      <c r="W312" s="304"/>
    </row>
    <row r="313" spans="1:23" x14ac:dyDescent="0.4">
      <c r="A313" s="299">
        <v>309</v>
      </c>
      <c r="B313" s="300" t="s">
        <v>2612</v>
      </c>
      <c r="C313" s="301">
        <v>0</v>
      </c>
      <c r="D313" s="301">
        <v>0</v>
      </c>
      <c r="E313" s="301">
        <v>4</v>
      </c>
      <c r="F313" s="301">
        <v>4</v>
      </c>
      <c r="G313" s="301">
        <v>9</v>
      </c>
      <c r="H313" s="301">
        <v>0</v>
      </c>
      <c r="I313" s="301">
        <v>3</v>
      </c>
      <c r="J313" s="301">
        <v>0</v>
      </c>
      <c r="K313" s="301">
        <v>0</v>
      </c>
      <c r="L313" s="301">
        <v>3</v>
      </c>
      <c r="M313" s="301">
        <v>8</v>
      </c>
      <c r="N313" s="301">
        <v>3</v>
      </c>
      <c r="O313" s="301">
        <v>8</v>
      </c>
      <c r="P313" s="301">
        <v>3</v>
      </c>
      <c r="Q313" s="301">
        <v>0</v>
      </c>
      <c r="R313" s="301">
        <v>0</v>
      </c>
      <c r="S313" s="301">
        <v>0</v>
      </c>
      <c r="T313" s="301">
        <v>0</v>
      </c>
      <c r="U313" s="301">
        <v>41</v>
      </c>
      <c r="V313" s="304">
        <v>43</v>
      </c>
      <c r="W313" s="304"/>
    </row>
    <row r="314" spans="1:23" x14ac:dyDescent="0.4">
      <c r="A314" s="299">
        <v>310</v>
      </c>
      <c r="B314" s="300" t="s">
        <v>2613</v>
      </c>
      <c r="C314" s="301">
        <v>7</v>
      </c>
      <c r="D314" s="301">
        <v>4</v>
      </c>
      <c r="E314" s="301">
        <v>6</v>
      </c>
      <c r="F314" s="301">
        <v>0</v>
      </c>
      <c r="G314" s="301">
        <v>8</v>
      </c>
      <c r="H314" s="301">
        <v>3</v>
      </c>
      <c r="I314" s="301">
        <v>4</v>
      </c>
      <c r="J314" s="301">
        <v>3</v>
      </c>
      <c r="K314" s="301">
        <v>6</v>
      </c>
      <c r="L314" s="301">
        <v>5</v>
      </c>
      <c r="M314" s="301">
        <v>6</v>
      </c>
      <c r="N314" s="301">
        <v>6</v>
      </c>
      <c r="O314" s="301">
        <v>10</v>
      </c>
      <c r="P314" s="301">
        <v>15</v>
      </c>
      <c r="Q314" s="301">
        <v>9</v>
      </c>
      <c r="R314" s="301">
        <v>0</v>
      </c>
      <c r="S314" s="301">
        <v>0</v>
      </c>
      <c r="T314" s="301">
        <v>0</v>
      </c>
      <c r="U314" s="301">
        <v>96</v>
      </c>
      <c r="V314" s="304">
        <v>93</v>
      </c>
      <c r="W314" s="304"/>
    </row>
    <row r="315" spans="1:23" x14ac:dyDescent="0.4">
      <c r="A315" s="299">
        <v>311</v>
      </c>
      <c r="B315" s="300" t="s">
        <v>2614</v>
      </c>
      <c r="C315" s="301">
        <v>0</v>
      </c>
      <c r="D315" s="301">
        <v>10</v>
      </c>
      <c r="E315" s="301">
        <v>5</v>
      </c>
      <c r="F315" s="301">
        <v>0</v>
      </c>
      <c r="G315" s="301">
        <v>0</v>
      </c>
      <c r="H315" s="301">
        <v>0</v>
      </c>
      <c r="I315" s="301">
        <v>0</v>
      </c>
      <c r="J315" s="301">
        <v>0</v>
      </c>
      <c r="K315" s="301">
        <v>4</v>
      </c>
      <c r="L315" s="301">
        <v>3</v>
      </c>
      <c r="M315" s="301">
        <v>0</v>
      </c>
      <c r="N315" s="301">
        <v>0</v>
      </c>
      <c r="O315" s="301">
        <v>0</v>
      </c>
      <c r="P315" s="301">
        <v>5</v>
      </c>
      <c r="Q315" s="301">
        <v>0</v>
      </c>
      <c r="R315" s="301">
        <v>0</v>
      </c>
      <c r="S315" s="301">
        <v>0</v>
      </c>
      <c r="T315" s="301">
        <v>0</v>
      </c>
      <c r="U315" s="301">
        <v>43</v>
      </c>
      <c r="V315" s="304">
        <v>43</v>
      </c>
      <c r="W315" s="304"/>
    </row>
    <row r="316" spans="1:23" x14ac:dyDescent="0.4">
      <c r="A316" s="299">
        <v>312</v>
      </c>
      <c r="B316" s="300" t="s">
        <v>1549</v>
      </c>
      <c r="C316" s="301">
        <v>490</v>
      </c>
      <c r="D316" s="301">
        <v>358</v>
      </c>
      <c r="E316" s="301">
        <v>429</v>
      </c>
      <c r="F316" s="301">
        <v>743</v>
      </c>
      <c r="G316" s="301">
        <v>1609</v>
      </c>
      <c r="H316" s="301">
        <v>1626</v>
      </c>
      <c r="I316" s="301">
        <v>1186</v>
      </c>
      <c r="J316" s="301">
        <v>680</v>
      </c>
      <c r="K316" s="301">
        <v>640</v>
      </c>
      <c r="L316" s="301">
        <v>654</v>
      </c>
      <c r="M316" s="301">
        <v>579</v>
      </c>
      <c r="N316" s="301">
        <v>534</v>
      </c>
      <c r="O316" s="301">
        <v>430</v>
      </c>
      <c r="P316" s="301">
        <v>328</v>
      </c>
      <c r="Q316" s="301">
        <v>269</v>
      </c>
      <c r="R316" s="301">
        <v>276</v>
      </c>
      <c r="S316" s="301">
        <v>249</v>
      </c>
      <c r="T316" s="301">
        <v>322</v>
      </c>
      <c r="U316" s="301">
        <v>11390</v>
      </c>
      <c r="V316" s="304">
        <v>11340</v>
      </c>
      <c r="W316" s="304"/>
    </row>
    <row r="317" spans="1:23" x14ac:dyDescent="0.4">
      <c r="A317" s="299">
        <v>313</v>
      </c>
      <c r="B317" s="300" t="s">
        <v>1092</v>
      </c>
      <c r="C317" s="301">
        <v>703</v>
      </c>
      <c r="D317" s="301">
        <v>662</v>
      </c>
      <c r="E317" s="301">
        <v>685</v>
      </c>
      <c r="F317" s="301">
        <v>742</v>
      </c>
      <c r="G317" s="301">
        <v>926</v>
      </c>
      <c r="H317" s="301">
        <v>941</v>
      </c>
      <c r="I317" s="301">
        <v>927</v>
      </c>
      <c r="J317" s="301">
        <v>809</v>
      </c>
      <c r="K317" s="301">
        <v>830</v>
      </c>
      <c r="L317" s="301">
        <v>882</v>
      </c>
      <c r="M317" s="301">
        <v>767</v>
      </c>
      <c r="N317" s="301">
        <v>706</v>
      </c>
      <c r="O317" s="301">
        <v>571</v>
      </c>
      <c r="P317" s="301">
        <v>465</v>
      </c>
      <c r="Q317" s="301">
        <v>354</v>
      </c>
      <c r="R317" s="301">
        <v>343</v>
      </c>
      <c r="S317" s="301">
        <v>290</v>
      </c>
      <c r="T317" s="301">
        <v>262</v>
      </c>
      <c r="U317" s="301">
        <v>11871</v>
      </c>
      <c r="V317" s="304">
        <v>11938</v>
      </c>
      <c r="W317" s="304"/>
    </row>
    <row r="318" spans="1:23" x14ac:dyDescent="0.4">
      <c r="A318" s="299">
        <v>314</v>
      </c>
      <c r="B318" s="300" t="s">
        <v>1093</v>
      </c>
      <c r="C318" s="301">
        <v>458</v>
      </c>
      <c r="D318" s="301">
        <v>512</v>
      </c>
      <c r="E318" s="301">
        <v>514</v>
      </c>
      <c r="F318" s="301">
        <v>593</v>
      </c>
      <c r="G318" s="301">
        <v>810</v>
      </c>
      <c r="H318" s="301">
        <v>662</v>
      </c>
      <c r="I318" s="301">
        <v>483</v>
      </c>
      <c r="J318" s="301">
        <v>523</v>
      </c>
      <c r="K318" s="301">
        <v>555</v>
      </c>
      <c r="L318" s="301">
        <v>615</v>
      </c>
      <c r="M318" s="301">
        <v>537</v>
      </c>
      <c r="N318" s="301">
        <v>538</v>
      </c>
      <c r="O318" s="301">
        <v>437</v>
      </c>
      <c r="P318" s="301">
        <v>326</v>
      </c>
      <c r="Q318" s="301">
        <v>266</v>
      </c>
      <c r="R318" s="301">
        <v>190</v>
      </c>
      <c r="S318" s="301">
        <v>192</v>
      </c>
      <c r="T318" s="301">
        <v>214</v>
      </c>
      <c r="U318" s="301">
        <v>8437</v>
      </c>
      <c r="V318" s="304">
        <v>8435</v>
      </c>
      <c r="W318" s="304"/>
    </row>
    <row r="319" spans="1:23" x14ac:dyDescent="0.4">
      <c r="A319" s="299">
        <v>315</v>
      </c>
      <c r="B319" s="300" t="s">
        <v>2615</v>
      </c>
      <c r="C319" s="301">
        <v>7</v>
      </c>
      <c r="D319" s="301">
        <v>0</v>
      </c>
      <c r="E319" s="301">
        <v>0</v>
      </c>
      <c r="F319" s="301">
        <v>3</v>
      </c>
      <c r="G319" s="301">
        <v>0</v>
      </c>
      <c r="H319" s="301">
        <v>3</v>
      </c>
      <c r="I319" s="301">
        <v>0</v>
      </c>
      <c r="J319" s="301">
        <v>0</v>
      </c>
      <c r="K319" s="301">
        <v>0</v>
      </c>
      <c r="L319" s="301">
        <v>0</v>
      </c>
      <c r="M319" s="301">
        <v>0</v>
      </c>
      <c r="N319" s="301">
        <v>0</v>
      </c>
      <c r="O319" s="301">
        <v>0</v>
      </c>
      <c r="P319" s="301">
        <v>3</v>
      </c>
      <c r="Q319" s="301">
        <v>0</v>
      </c>
      <c r="R319" s="301">
        <v>0</v>
      </c>
      <c r="S319" s="301">
        <v>0</v>
      </c>
      <c r="T319" s="301">
        <v>0</v>
      </c>
      <c r="U319" s="301">
        <v>25</v>
      </c>
      <c r="V319" s="304">
        <v>25</v>
      </c>
      <c r="W319" s="304"/>
    </row>
    <row r="320" spans="1:23" x14ac:dyDescent="0.4">
      <c r="A320" s="299">
        <v>316</v>
      </c>
      <c r="B320" s="300" t="s">
        <v>2616</v>
      </c>
      <c r="C320" s="301">
        <v>0</v>
      </c>
      <c r="D320" s="301">
        <v>3</v>
      </c>
      <c r="E320" s="301">
        <v>0</v>
      </c>
      <c r="F320" s="301">
        <v>0</v>
      </c>
      <c r="G320" s="301">
        <v>0</v>
      </c>
      <c r="H320" s="301">
        <v>0</v>
      </c>
      <c r="I320" s="301">
        <v>0</v>
      </c>
      <c r="J320" s="301">
        <v>0</v>
      </c>
      <c r="K320" s="301">
        <v>0</v>
      </c>
      <c r="L320" s="301">
        <v>0</v>
      </c>
      <c r="M320" s="301">
        <v>0</v>
      </c>
      <c r="N320" s="301">
        <v>0</v>
      </c>
      <c r="O320" s="301">
        <v>0</v>
      </c>
      <c r="P320" s="301">
        <v>0</v>
      </c>
      <c r="Q320" s="301">
        <v>0</v>
      </c>
      <c r="R320" s="301">
        <v>0</v>
      </c>
      <c r="S320" s="301">
        <v>0</v>
      </c>
      <c r="T320" s="301">
        <v>0</v>
      </c>
      <c r="U320" s="301">
        <v>11</v>
      </c>
      <c r="V320" s="304">
        <v>11</v>
      </c>
      <c r="W320" s="304"/>
    </row>
    <row r="321" spans="1:23" x14ac:dyDescent="0.4">
      <c r="A321" s="299">
        <v>317</v>
      </c>
      <c r="B321" s="300" t="s">
        <v>2617</v>
      </c>
      <c r="C321" s="301">
        <v>5</v>
      </c>
      <c r="D321" s="301">
        <v>9</v>
      </c>
      <c r="E321" s="301">
        <v>8</v>
      </c>
      <c r="F321" s="301">
        <v>0</v>
      </c>
      <c r="G321" s="301">
        <v>3</v>
      </c>
      <c r="H321" s="301">
        <v>5</v>
      </c>
      <c r="I321" s="301">
        <v>3</v>
      </c>
      <c r="J321" s="301">
        <v>6</v>
      </c>
      <c r="K321" s="301">
        <v>3</v>
      </c>
      <c r="L321" s="301">
        <v>3</v>
      </c>
      <c r="M321" s="301">
        <v>3</v>
      </c>
      <c r="N321" s="301">
        <v>0</v>
      </c>
      <c r="O321" s="301">
        <v>3</v>
      </c>
      <c r="P321" s="301">
        <v>0</v>
      </c>
      <c r="Q321" s="301">
        <v>0</v>
      </c>
      <c r="R321" s="301">
        <v>0</v>
      </c>
      <c r="S321" s="301">
        <v>0</v>
      </c>
      <c r="T321" s="301">
        <v>0</v>
      </c>
      <c r="U321" s="301">
        <v>57</v>
      </c>
      <c r="V321" s="304">
        <v>52</v>
      </c>
      <c r="W321" s="304"/>
    </row>
    <row r="322" spans="1:23" x14ac:dyDescent="0.4">
      <c r="A322" s="299">
        <v>318</v>
      </c>
      <c r="B322" s="300" t="s">
        <v>1094</v>
      </c>
      <c r="C322" s="301">
        <v>0</v>
      </c>
      <c r="D322" s="301">
        <v>0</v>
      </c>
      <c r="E322" s="301">
        <v>3</v>
      </c>
      <c r="F322" s="301">
        <v>0</v>
      </c>
      <c r="G322" s="301">
        <v>0</v>
      </c>
      <c r="H322" s="301">
        <v>0</v>
      </c>
      <c r="I322" s="301">
        <v>0</v>
      </c>
      <c r="J322" s="301">
        <v>0</v>
      </c>
      <c r="K322" s="301">
        <v>0</v>
      </c>
      <c r="L322" s="301">
        <v>4</v>
      </c>
      <c r="M322" s="301">
        <v>0</v>
      </c>
      <c r="N322" s="301">
        <v>0</v>
      </c>
      <c r="O322" s="301">
        <v>4</v>
      </c>
      <c r="P322" s="301">
        <v>0</v>
      </c>
      <c r="Q322" s="301">
        <v>0</v>
      </c>
      <c r="R322" s="301">
        <v>0</v>
      </c>
      <c r="S322" s="301">
        <v>0</v>
      </c>
      <c r="T322" s="301">
        <v>0</v>
      </c>
      <c r="U322" s="301">
        <v>22</v>
      </c>
      <c r="V322" s="304">
        <v>29</v>
      </c>
      <c r="W322" s="304"/>
    </row>
    <row r="323" spans="1:23" x14ac:dyDescent="0.4">
      <c r="A323" s="299">
        <v>319</v>
      </c>
      <c r="B323" s="300" t="s">
        <v>2618</v>
      </c>
      <c r="C323" s="301">
        <v>0</v>
      </c>
      <c r="D323" s="301">
        <v>12</v>
      </c>
      <c r="E323" s="301">
        <v>4</v>
      </c>
      <c r="F323" s="301">
        <v>9</v>
      </c>
      <c r="G323" s="301">
        <v>0</v>
      </c>
      <c r="H323" s="301">
        <v>0</v>
      </c>
      <c r="I323" s="301">
        <v>0</v>
      </c>
      <c r="J323" s="301">
        <v>7</v>
      </c>
      <c r="K323" s="301">
        <v>9</v>
      </c>
      <c r="L323" s="301">
        <v>9</v>
      </c>
      <c r="M323" s="301">
        <v>4</v>
      </c>
      <c r="N323" s="301">
        <v>9</v>
      </c>
      <c r="O323" s="301">
        <v>11</v>
      </c>
      <c r="P323" s="301">
        <v>12</v>
      </c>
      <c r="Q323" s="301">
        <v>0</v>
      </c>
      <c r="R323" s="301">
        <v>4</v>
      </c>
      <c r="S323" s="301">
        <v>0</v>
      </c>
      <c r="T323" s="301">
        <v>0</v>
      </c>
      <c r="U323" s="301">
        <v>99</v>
      </c>
      <c r="V323" s="304">
        <v>95</v>
      </c>
      <c r="W323" s="304"/>
    </row>
    <row r="324" spans="1:23" x14ac:dyDescent="0.4">
      <c r="A324" s="299">
        <v>320</v>
      </c>
      <c r="B324" s="300" t="s">
        <v>1462</v>
      </c>
      <c r="C324" s="301">
        <v>15</v>
      </c>
      <c r="D324" s="301">
        <v>27</v>
      </c>
      <c r="E324" s="301">
        <v>27</v>
      </c>
      <c r="F324" s="301">
        <v>24</v>
      </c>
      <c r="G324" s="301">
        <v>9</v>
      </c>
      <c r="H324" s="301">
        <v>9</v>
      </c>
      <c r="I324" s="301">
        <v>23</v>
      </c>
      <c r="J324" s="301">
        <v>16</v>
      </c>
      <c r="K324" s="301">
        <v>23</v>
      </c>
      <c r="L324" s="301">
        <v>39</v>
      </c>
      <c r="M324" s="301">
        <v>28</v>
      </c>
      <c r="N324" s="301">
        <v>27</v>
      </c>
      <c r="O324" s="301">
        <v>34</v>
      </c>
      <c r="P324" s="301">
        <v>22</v>
      </c>
      <c r="Q324" s="301">
        <v>16</v>
      </c>
      <c r="R324" s="301">
        <v>14</v>
      </c>
      <c r="S324" s="301">
        <v>9</v>
      </c>
      <c r="T324" s="301">
        <v>7</v>
      </c>
      <c r="U324" s="301">
        <v>353</v>
      </c>
      <c r="V324" s="304">
        <v>343</v>
      </c>
      <c r="W324" s="304"/>
    </row>
    <row r="325" spans="1:23" x14ac:dyDescent="0.4">
      <c r="A325" s="299">
        <v>321</v>
      </c>
      <c r="B325" s="300" t="s">
        <v>2619</v>
      </c>
      <c r="C325" s="301">
        <v>0</v>
      </c>
      <c r="D325" s="301">
        <v>0</v>
      </c>
      <c r="E325" s="301">
        <v>0</v>
      </c>
      <c r="F325" s="301">
        <v>0</v>
      </c>
      <c r="G325" s="301">
        <v>0</v>
      </c>
      <c r="H325" s="301">
        <v>3</v>
      </c>
      <c r="I325" s="301">
        <v>0</v>
      </c>
      <c r="J325" s="301">
        <v>0</v>
      </c>
      <c r="K325" s="301">
        <v>0</v>
      </c>
      <c r="L325" s="301">
        <v>0</v>
      </c>
      <c r="M325" s="301">
        <v>0</v>
      </c>
      <c r="N325" s="301">
        <v>4</v>
      </c>
      <c r="O325" s="301">
        <v>0</v>
      </c>
      <c r="P325" s="301">
        <v>0</v>
      </c>
      <c r="Q325" s="301">
        <v>4</v>
      </c>
      <c r="R325" s="301">
        <v>0</v>
      </c>
      <c r="S325" s="301">
        <v>0</v>
      </c>
      <c r="T325" s="301">
        <v>0</v>
      </c>
      <c r="U325" s="301">
        <v>14</v>
      </c>
      <c r="V325" s="304">
        <v>12</v>
      </c>
      <c r="W325" s="304"/>
    </row>
    <row r="326" spans="1:23" x14ac:dyDescent="0.4">
      <c r="A326" s="299">
        <v>322</v>
      </c>
      <c r="B326" s="300" t="s">
        <v>1095</v>
      </c>
      <c r="C326" s="301">
        <v>628</v>
      </c>
      <c r="D326" s="301">
        <v>558</v>
      </c>
      <c r="E326" s="301">
        <v>511</v>
      </c>
      <c r="F326" s="301">
        <v>556</v>
      </c>
      <c r="G326" s="301">
        <v>928</v>
      </c>
      <c r="H326" s="301">
        <v>960</v>
      </c>
      <c r="I326" s="301">
        <v>876</v>
      </c>
      <c r="J326" s="301">
        <v>663</v>
      </c>
      <c r="K326" s="301">
        <v>598</v>
      </c>
      <c r="L326" s="301">
        <v>537</v>
      </c>
      <c r="M326" s="301">
        <v>502</v>
      </c>
      <c r="N326" s="301">
        <v>501</v>
      </c>
      <c r="O326" s="301">
        <v>448</v>
      </c>
      <c r="P326" s="301">
        <v>349</v>
      </c>
      <c r="Q326" s="301">
        <v>205</v>
      </c>
      <c r="R326" s="301">
        <v>151</v>
      </c>
      <c r="S326" s="301">
        <v>121</v>
      </c>
      <c r="T326" s="301">
        <v>116</v>
      </c>
      <c r="U326" s="301">
        <v>9199</v>
      </c>
      <c r="V326" s="304">
        <v>9450</v>
      </c>
      <c r="W326" s="304"/>
    </row>
    <row r="327" spans="1:23" x14ac:dyDescent="0.4">
      <c r="A327" s="299">
        <v>323</v>
      </c>
      <c r="B327" s="300" t="s">
        <v>2620</v>
      </c>
      <c r="C327" s="301">
        <v>5</v>
      </c>
      <c r="D327" s="301">
        <v>5</v>
      </c>
      <c r="E327" s="301">
        <v>0</v>
      </c>
      <c r="F327" s="301">
        <v>0</v>
      </c>
      <c r="G327" s="301">
        <v>0</v>
      </c>
      <c r="H327" s="301">
        <v>0</v>
      </c>
      <c r="I327" s="301">
        <v>4</v>
      </c>
      <c r="J327" s="301">
        <v>6</v>
      </c>
      <c r="K327" s="301">
        <v>4</v>
      </c>
      <c r="L327" s="301">
        <v>0</v>
      </c>
      <c r="M327" s="301">
        <v>4</v>
      </c>
      <c r="N327" s="301">
        <v>0</v>
      </c>
      <c r="O327" s="301">
        <v>0</v>
      </c>
      <c r="P327" s="301">
        <v>3</v>
      </c>
      <c r="Q327" s="301">
        <v>3</v>
      </c>
      <c r="R327" s="301">
        <v>0</v>
      </c>
      <c r="S327" s="301">
        <v>0</v>
      </c>
      <c r="T327" s="301">
        <v>0</v>
      </c>
      <c r="U327" s="301">
        <v>45</v>
      </c>
      <c r="V327" s="304">
        <v>40</v>
      </c>
      <c r="W327" s="304"/>
    </row>
    <row r="328" spans="1:23" x14ac:dyDescent="0.4">
      <c r="A328" s="299">
        <v>324</v>
      </c>
      <c r="B328" s="300" t="s">
        <v>1339</v>
      </c>
      <c r="C328" s="301">
        <v>71</v>
      </c>
      <c r="D328" s="301">
        <v>39</v>
      </c>
      <c r="E328" s="301">
        <v>34</v>
      </c>
      <c r="F328" s="301">
        <v>43</v>
      </c>
      <c r="G328" s="301">
        <v>77</v>
      </c>
      <c r="H328" s="301">
        <v>86</v>
      </c>
      <c r="I328" s="301">
        <v>73</v>
      </c>
      <c r="J328" s="301">
        <v>68</v>
      </c>
      <c r="K328" s="301">
        <v>55</v>
      </c>
      <c r="L328" s="301">
        <v>69</v>
      </c>
      <c r="M328" s="301">
        <v>60</v>
      </c>
      <c r="N328" s="301">
        <v>67</v>
      </c>
      <c r="O328" s="301">
        <v>60</v>
      </c>
      <c r="P328" s="301">
        <v>60</v>
      </c>
      <c r="Q328" s="301">
        <v>71</v>
      </c>
      <c r="R328" s="301">
        <v>34</v>
      </c>
      <c r="S328" s="301">
        <v>29</v>
      </c>
      <c r="T328" s="301">
        <v>12</v>
      </c>
      <c r="U328" s="301">
        <v>1016</v>
      </c>
      <c r="V328" s="304">
        <v>1002</v>
      </c>
      <c r="W328" s="304"/>
    </row>
    <row r="329" spans="1:23" x14ac:dyDescent="0.4">
      <c r="A329" s="299">
        <v>325</v>
      </c>
      <c r="B329" s="300" t="s">
        <v>1463</v>
      </c>
      <c r="C329" s="301">
        <v>13</v>
      </c>
      <c r="D329" s="301">
        <v>3</v>
      </c>
      <c r="E329" s="301">
        <v>4</v>
      </c>
      <c r="F329" s="301">
        <v>0</v>
      </c>
      <c r="G329" s="301">
        <v>3</v>
      </c>
      <c r="H329" s="301">
        <v>5</v>
      </c>
      <c r="I329" s="301">
        <v>16</v>
      </c>
      <c r="J329" s="301">
        <v>3</v>
      </c>
      <c r="K329" s="301">
        <v>5</v>
      </c>
      <c r="L329" s="301">
        <v>4</v>
      </c>
      <c r="M329" s="301">
        <v>7</v>
      </c>
      <c r="N329" s="301">
        <v>14</v>
      </c>
      <c r="O329" s="301">
        <v>29</v>
      </c>
      <c r="P329" s="301">
        <v>15</v>
      </c>
      <c r="Q329" s="301">
        <v>19</v>
      </c>
      <c r="R329" s="301">
        <v>3</v>
      </c>
      <c r="S329" s="301">
        <v>10</v>
      </c>
      <c r="T329" s="301">
        <v>0</v>
      </c>
      <c r="U329" s="301">
        <v>163</v>
      </c>
      <c r="V329" s="304">
        <v>159</v>
      </c>
      <c r="W329" s="304"/>
    </row>
    <row r="330" spans="1:23" x14ac:dyDescent="0.4">
      <c r="A330" s="299">
        <v>326</v>
      </c>
      <c r="B330" s="300" t="s">
        <v>2621</v>
      </c>
      <c r="C330" s="301">
        <v>0</v>
      </c>
      <c r="D330" s="301">
        <v>6</v>
      </c>
      <c r="E330" s="301">
        <v>4</v>
      </c>
      <c r="F330" s="301">
        <v>4</v>
      </c>
      <c r="G330" s="301">
        <v>0</v>
      </c>
      <c r="H330" s="301">
        <v>0</v>
      </c>
      <c r="I330" s="301">
        <v>0</v>
      </c>
      <c r="J330" s="301">
        <v>0</v>
      </c>
      <c r="K330" s="301">
        <v>0</v>
      </c>
      <c r="L330" s="301">
        <v>4</v>
      </c>
      <c r="M330" s="301">
        <v>5</v>
      </c>
      <c r="N330" s="301">
        <v>7</v>
      </c>
      <c r="O330" s="301">
        <v>0</v>
      </c>
      <c r="P330" s="301">
        <v>5</v>
      </c>
      <c r="Q330" s="301">
        <v>0</v>
      </c>
      <c r="R330" s="301">
        <v>0</v>
      </c>
      <c r="S330" s="301">
        <v>0</v>
      </c>
      <c r="T330" s="301">
        <v>0</v>
      </c>
      <c r="U330" s="301">
        <v>28</v>
      </c>
      <c r="V330" s="304">
        <v>28</v>
      </c>
      <c r="W330" s="304"/>
    </row>
    <row r="331" spans="1:23" x14ac:dyDescent="0.4">
      <c r="A331" s="299">
        <v>327</v>
      </c>
      <c r="B331" s="300" t="s">
        <v>2622</v>
      </c>
      <c r="C331" s="301">
        <v>3</v>
      </c>
      <c r="D331" s="301">
        <v>6</v>
      </c>
      <c r="E331" s="301">
        <v>0</v>
      </c>
      <c r="F331" s="301">
        <v>5</v>
      </c>
      <c r="G331" s="301">
        <v>0</v>
      </c>
      <c r="H331" s="301">
        <v>0</v>
      </c>
      <c r="I331" s="301">
        <v>0</v>
      </c>
      <c r="J331" s="301">
        <v>0</v>
      </c>
      <c r="K331" s="301">
        <v>0</v>
      </c>
      <c r="L331" s="301">
        <v>5</v>
      </c>
      <c r="M331" s="301">
        <v>7</v>
      </c>
      <c r="N331" s="301">
        <v>6</v>
      </c>
      <c r="O331" s="301">
        <v>6</v>
      </c>
      <c r="P331" s="301">
        <v>0</v>
      </c>
      <c r="Q331" s="301">
        <v>6</v>
      </c>
      <c r="R331" s="301">
        <v>4</v>
      </c>
      <c r="S331" s="301">
        <v>0</v>
      </c>
      <c r="T331" s="301">
        <v>0</v>
      </c>
      <c r="U331" s="301">
        <v>46</v>
      </c>
      <c r="V331" s="304">
        <v>43</v>
      </c>
      <c r="W331" s="304"/>
    </row>
    <row r="332" spans="1:23" x14ac:dyDescent="0.4">
      <c r="A332" s="299">
        <v>328</v>
      </c>
      <c r="B332" s="300" t="s">
        <v>1464</v>
      </c>
      <c r="C332" s="301">
        <v>77</v>
      </c>
      <c r="D332" s="301">
        <v>69</v>
      </c>
      <c r="E332" s="301">
        <v>55</v>
      </c>
      <c r="F332" s="301">
        <v>68</v>
      </c>
      <c r="G332" s="301">
        <v>55</v>
      </c>
      <c r="H332" s="301">
        <v>45</v>
      </c>
      <c r="I332" s="301">
        <v>71</v>
      </c>
      <c r="J332" s="301">
        <v>48</v>
      </c>
      <c r="K332" s="301">
        <v>72</v>
      </c>
      <c r="L332" s="301">
        <v>61</v>
      </c>
      <c r="M332" s="301">
        <v>60</v>
      </c>
      <c r="N332" s="301">
        <v>121</v>
      </c>
      <c r="O332" s="301">
        <v>97</v>
      </c>
      <c r="P332" s="301">
        <v>86</v>
      </c>
      <c r="Q332" s="301">
        <v>41</v>
      </c>
      <c r="R332" s="301">
        <v>25</v>
      </c>
      <c r="S332" s="301">
        <v>16</v>
      </c>
      <c r="T332" s="301">
        <v>6</v>
      </c>
      <c r="U332" s="301">
        <v>1086</v>
      </c>
      <c r="V332" s="304">
        <v>1055</v>
      </c>
      <c r="W332" s="304"/>
    </row>
    <row r="333" spans="1:23" x14ac:dyDescent="0.4">
      <c r="A333" s="299">
        <v>329</v>
      </c>
      <c r="B333" s="300" t="s">
        <v>1096</v>
      </c>
      <c r="C333" s="301">
        <v>224</v>
      </c>
      <c r="D333" s="301">
        <v>199</v>
      </c>
      <c r="E333" s="301">
        <v>168</v>
      </c>
      <c r="F333" s="301">
        <v>138</v>
      </c>
      <c r="G333" s="301">
        <v>161</v>
      </c>
      <c r="H333" s="301">
        <v>168</v>
      </c>
      <c r="I333" s="301">
        <v>216</v>
      </c>
      <c r="J333" s="301">
        <v>235</v>
      </c>
      <c r="K333" s="301">
        <v>232</v>
      </c>
      <c r="L333" s="301">
        <v>206</v>
      </c>
      <c r="M333" s="301">
        <v>210</v>
      </c>
      <c r="N333" s="301">
        <v>202</v>
      </c>
      <c r="O333" s="301">
        <v>194</v>
      </c>
      <c r="P333" s="301">
        <v>203</v>
      </c>
      <c r="Q333" s="301">
        <v>174</v>
      </c>
      <c r="R333" s="301">
        <v>119</v>
      </c>
      <c r="S333" s="301">
        <v>66</v>
      </c>
      <c r="T333" s="301">
        <v>42</v>
      </c>
      <c r="U333" s="301">
        <v>3150</v>
      </c>
      <c r="V333" s="304">
        <v>3094</v>
      </c>
      <c r="W333" s="304"/>
    </row>
    <row r="334" spans="1:23" x14ac:dyDescent="0.4">
      <c r="A334" s="299">
        <v>330</v>
      </c>
      <c r="B334" s="300" t="s">
        <v>2623</v>
      </c>
      <c r="C334" s="301">
        <v>8</v>
      </c>
      <c r="D334" s="301">
        <v>9</v>
      </c>
      <c r="E334" s="301">
        <v>9</v>
      </c>
      <c r="F334" s="301">
        <v>11</v>
      </c>
      <c r="G334" s="301">
        <v>0</v>
      </c>
      <c r="H334" s="301">
        <v>4</v>
      </c>
      <c r="I334" s="301">
        <v>6</v>
      </c>
      <c r="J334" s="301">
        <v>3</v>
      </c>
      <c r="K334" s="301">
        <v>9</v>
      </c>
      <c r="L334" s="301">
        <v>8</v>
      </c>
      <c r="M334" s="301">
        <v>6</v>
      </c>
      <c r="N334" s="301">
        <v>9</v>
      </c>
      <c r="O334" s="301">
        <v>4</v>
      </c>
      <c r="P334" s="301">
        <v>7</v>
      </c>
      <c r="Q334" s="301">
        <v>7</v>
      </c>
      <c r="R334" s="301">
        <v>3</v>
      </c>
      <c r="S334" s="301">
        <v>0</v>
      </c>
      <c r="T334" s="301">
        <v>0</v>
      </c>
      <c r="U334" s="301">
        <v>91</v>
      </c>
      <c r="V334" s="304">
        <v>94</v>
      </c>
      <c r="W334" s="304"/>
    </row>
    <row r="335" spans="1:23" x14ac:dyDescent="0.4">
      <c r="A335" s="299">
        <v>331</v>
      </c>
      <c r="B335" s="300" t="s">
        <v>1550</v>
      </c>
      <c r="C335" s="301">
        <v>6</v>
      </c>
      <c r="D335" s="301">
        <v>9</v>
      </c>
      <c r="E335" s="301">
        <v>11</v>
      </c>
      <c r="F335" s="301">
        <v>12</v>
      </c>
      <c r="G335" s="301">
        <v>4</v>
      </c>
      <c r="H335" s="301">
        <v>3</v>
      </c>
      <c r="I335" s="301">
        <v>0</v>
      </c>
      <c r="J335" s="301">
        <v>5</v>
      </c>
      <c r="K335" s="301">
        <v>15</v>
      </c>
      <c r="L335" s="301">
        <v>11</v>
      </c>
      <c r="M335" s="301">
        <v>10</v>
      </c>
      <c r="N335" s="301">
        <v>9</v>
      </c>
      <c r="O335" s="301">
        <v>10</v>
      </c>
      <c r="P335" s="301">
        <v>16</v>
      </c>
      <c r="Q335" s="301">
        <v>10</v>
      </c>
      <c r="R335" s="301">
        <v>12</v>
      </c>
      <c r="S335" s="301">
        <v>3</v>
      </c>
      <c r="T335" s="301">
        <v>8</v>
      </c>
      <c r="U335" s="301">
        <v>145</v>
      </c>
      <c r="V335" s="304">
        <v>134</v>
      </c>
      <c r="W335" s="304"/>
    </row>
    <row r="336" spans="1:23" x14ac:dyDescent="0.4">
      <c r="A336" s="299">
        <v>332</v>
      </c>
      <c r="B336" s="300" t="s">
        <v>2624</v>
      </c>
      <c r="C336" s="301">
        <v>4</v>
      </c>
      <c r="D336" s="301">
        <v>3</v>
      </c>
      <c r="E336" s="301">
        <v>3</v>
      </c>
      <c r="F336" s="301">
        <v>4</v>
      </c>
      <c r="G336" s="301">
        <v>5</v>
      </c>
      <c r="H336" s="301">
        <v>0</v>
      </c>
      <c r="I336" s="301">
        <v>7</v>
      </c>
      <c r="J336" s="301">
        <v>0</v>
      </c>
      <c r="K336" s="301">
        <v>0</v>
      </c>
      <c r="L336" s="301">
        <v>3</v>
      </c>
      <c r="M336" s="301">
        <v>9</v>
      </c>
      <c r="N336" s="301">
        <v>4</v>
      </c>
      <c r="O336" s="301">
        <v>3</v>
      </c>
      <c r="P336" s="301">
        <v>0</v>
      </c>
      <c r="Q336" s="301">
        <v>0</v>
      </c>
      <c r="R336" s="301">
        <v>0</v>
      </c>
      <c r="S336" s="301">
        <v>3</v>
      </c>
      <c r="T336" s="301">
        <v>0</v>
      </c>
      <c r="U336" s="301">
        <v>56</v>
      </c>
      <c r="V336" s="304">
        <v>51</v>
      </c>
      <c r="W336" s="304"/>
    </row>
    <row r="337" spans="1:23" x14ac:dyDescent="0.4">
      <c r="A337" s="299">
        <v>333</v>
      </c>
      <c r="B337" s="300" t="s">
        <v>1465</v>
      </c>
      <c r="C337" s="301">
        <v>14</v>
      </c>
      <c r="D337" s="301">
        <v>15</v>
      </c>
      <c r="E337" s="301">
        <v>21</v>
      </c>
      <c r="F337" s="301">
        <v>12</v>
      </c>
      <c r="G337" s="301">
        <v>12</v>
      </c>
      <c r="H337" s="301">
        <v>10</v>
      </c>
      <c r="I337" s="301">
        <v>15</v>
      </c>
      <c r="J337" s="301">
        <v>17</v>
      </c>
      <c r="K337" s="301">
        <v>18</v>
      </c>
      <c r="L337" s="301">
        <v>18</v>
      </c>
      <c r="M337" s="301">
        <v>20</v>
      </c>
      <c r="N337" s="301">
        <v>29</v>
      </c>
      <c r="O337" s="301">
        <v>32</v>
      </c>
      <c r="P337" s="301">
        <v>30</v>
      </c>
      <c r="Q337" s="301">
        <v>23</v>
      </c>
      <c r="R337" s="301">
        <v>21</v>
      </c>
      <c r="S337" s="301">
        <v>3</v>
      </c>
      <c r="T337" s="301">
        <v>9</v>
      </c>
      <c r="U337" s="301">
        <v>326</v>
      </c>
      <c r="V337" s="304">
        <v>322</v>
      </c>
      <c r="W337" s="304"/>
    </row>
    <row r="338" spans="1:23" x14ac:dyDescent="0.4">
      <c r="A338" s="299">
        <v>334</v>
      </c>
      <c r="B338" s="300" t="s">
        <v>1551</v>
      </c>
      <c r="C338" s="301">
        <v>111</v>
      </c>
      <c r="D338" s="301">
        <v>135</v>
      </c>
      <c r="E338" s="301">
        <v>126</v>
      </c>
      <c r="F338" s="301">
        <v>115</v>
      </c>
      <c r="G338" s="301">
        <v>79</v>
      </c>
      <c r="H338" s="301">
        <v>74</v>
      </c>
      <c r="I338" s="301">
        <v>107</v>
      </c>
      <c r="J338" s="301">
        <v>109</v>
      </c>
      <c r="K338" s="301">
        <v>156</v>
      </c>
      <c r="L338" s="301">
        <v>142</v>
      </c>
      <c r="M338" s="301">
        <v>172</v>
      </c>
      <c r="N338" s="301">
        <v>176</v>
      </c>
      <c r="O338" s="301">
        <v>198</v>
      </c>
      <c r="P338" s="301">
        <v>215</v>
      </c>
      <c r="Q338" s="301">
        <v>186</v>
      </c>
      <c r="R338" s="301">
        <v>110</v>
      </c>
      <c r="S338" s="301">
        <v>76</v>
      </c>
      <c r="T338" s="301">
        <v>101</v>
      </c>
      <c r="U338" s="301">
        <v>2403</v>
      </c>
      <c r="V338" s="304">
        <v>2383</v>
      </c>
      <c r="W338" s="304"/>
    </row>
    <row r="339" spans="1:23" x14ac:dyDescent="0.4">
      <c r="A339" s="299">
        <v>335</v>
      </c>
      <c r="B339" s="300" t="s">
        <v>1552</v>
      </c>
      <c r="C339" s="301">
        <v>1080</v>
      </c>
      <c r="D339" s="301">
        <v>1370</v>
      </c>
      <c r="E339" s="301">
        <v>1586</v>
      </c>
      <c r="F339" s="301">
        <v>1491</v>
      </c>
      <c r="G339" s="301">
        <v>1198</v>
      </c>
      <c r="H339" s="301">
        <v>943</v>
      </c>
      <c r="I339" s="301">
        <v>1055</v>
      </c>
      <c r="J339" s="301">
        <v>1186</v>
      </c>
      <c r="K339" s="301">
        <v>1502</v>
      </c>
      <c r="L339" s="301">
        <v>1864</v>
      </c>
      <c r="M339" s="301">
        <v>1802</v>
      </c>
      <c r="N339" s="301">
        <v>1717</v>
      </c>
      <c r="O339" s="301">
        <v>1437</v>
      </c>
      <c r="P339" s="301">
        <v>1448</v>
      </c>
      <c r="Q339" s="301">
        <v>1178</v>
      </c>
      <c r="R339" s="301">
        <v>825</v>
      </c>
      <c r="S339" s="301">
        <v>614</v>
      </c>
      <c r="T339" s="301">
        <v>952</v>
      </c>
      <c r="U339" s="301">
        <v>23258</v>
      </c>
      <c r="V339" s="304">
        <v>22234</v>
      </c>
      <c r="W339" s="304"/>
    </row>
    <row r="340" spans="1:23" x14ac:dyDescent="0.4">
      <c r="A340" s="299">
        <v>336</v>
      </c>
      <c r="B340" s="300" t="s">
        <v>1097</v>
      </c>
      <c r="C340" s="301">
        <v>800</v>
      </c>
      <c r="D340" s="301">
        <v>1195</v>
      </c>
      <c r="E340" s="301">
        <v>1195</v>
      </c>
      <c r="F340" s="301">
        <v>1012</v>
      </c>
      <c r="G340" s="301">
        <v>768</v>
      </c>
      <c r="H340" s="301">
        <v>533</v>
      </c>
      <c r="I340" s="301">
        <v>576</v>
      </c>
      <c r="J340" s="301">
        <v>809</v>
      </c>
      <c r="K340" s="301">
        <v>1204</v>
      </c>
      <c r="L340" s="301">
        <v>1350</v>
      </c>
      <c r="M340" s="301">
        <v>1216</v>
      </c>
      <c r="N340" s="301">
        <v>1094</v>
      </c>
      <c r="O340" s="301">
        <v>881</v>
      </c>
      <c r="P340" s="301">
        <v>786</v>
      </c>
      <c r="Q340" s="301">
        <v>675</v>
      </c>
      <c r="R340" s="301">
        <v>555</v>
      </c>
      <c r="S340" s="301">
        <v>489</v>
      </c>
      <c r="T340" s="301">
        <v>872</v>
      </c>
      <c r="U340" s="301">
        <v>15997</v>
      </c>
      <c r="V340" s="304">
        <v>15358</v>
      </c>
      <c r="W340" s="304"/>
    </row>
    <row r="341" spans="1:23" x14ac:dyDescent="0.4">
      <c r="A341" s="299">
        <v>337</v>
      </c>
      <c r="B341" s="300" t="s">
        <v>1466</v>
      </c>
      <c r="C341" s="301">
        <v>8</v>
      </c>
      <c r="D341" s="301">
        <v>9</v>
      </c>
      <c r="E341" s="301">
        <v>13</v>
      </c>
      <c r="F341" s="301">
        <v>13</v>
      </c>
      <c r="G341" s="301">
        <v>11</v>
      </c>
      <c r="H341" s="301">
        <v>4</v>
      </c>
      <c r="I341" s="301">
        <v>9</v>
      </c>
      <c r="J341" s="301">
        <v>6</v>
      </c>
      <c r="K341" s="301">
        <v>12</v>
      </c>
      <c r="L341" s="301">
        <v>14</v>
      </c>
      <c r="M341" s="301">
        <v>15</v>
      </c>
      <c r="N341" s="301">
        <v>17</v>
      </c>
      <c r="O341" s="301">
        <v>15</v>
      </c>
      <c r="P341" s="301">
        <v>15</v>
      </c>
      <c r="Q341" s="301">
        <v>13</v>
      </c>
      <c r="R341" s="301">
        <v>8</v>
      </c>
      <c r="S341" s="301">
        <v>6</v>
      </c>
      <c r="T341" s="301">
        <v>3</v>
      </c>
      <c r="U341" s="301">
        <v>172</v>
      </c>
      <c r="V341" s="304">
        <v>164</v>
      </c>
      <c r="W341" s="304"/>
    </row>
    <row r="342" spans="1:23" x14ac:dyDescent="0.4">
      <c r="A342" s="299">
        <v>338</v>
      </c>
      <c r="B342" s="300" t="s">
        <v>2625</v>
      </c>
      <c r="C342" s="301">
        <v>0</v>
      </c>
      <c r="D342" s="301">
        <v>0</v>
      </c>
      <c r="E342" s="301">
        <v>0</v>
      </c>
      <c r="F342" s="301">
        <v>0</v>
      </c>
      <c r="G342" s="301">
        <v>0</v>
      </c>
      <c r="H342" s="301">
        <v>0</v>
      </c>
      <c r="I342" s="301">
        <v>0</v>
      </c>
      <c r="J342" s="301">
        <v>0</v>
      </c>
      <c r="K342" s="301">
        <v>0</v>
      </c>
      <c r="L342" s="301">
        <v>0</v>
      </c>
      <c r="M342" s="301">
        <v>0</v>
      </c>
      <c r="N342" s="301">
        <v>0</v>
      </c>
      <c r="O342" s="301">
        <v>0</v>
      </c>
      <c r="P342" s="301">
        <v>0</v>
      </c>
      <c r="Q342" s="301">
        <v>0</v>
      </c>
      <c r="R342" s="301">
        <v>0</v>
      </c>
      <c r="S342" s="301">
        <v>0</v>
      </c>
      <c r="T342" s="301">
        <v>0</v>
      </c>
      <c r="U342" s="301">
        <v>9</v>
      </c>
      <c r="V342" s="304">
        <v>9</v>
      </c>
      <c r="W342" s="304"/>
    </row>
    <row r="343" spans="1:23" x14ac:dyDescent="0.4">
      <c r="A343" s="299">
        <v>339</v>
      </c>
      <c r="B343" s="300" t="s">
        <v>2626</v>
      </c>
      <c r="C343" s="301">
        <v>0</v>
      </c>
      <c r="D343" s="301">
        <v>0</v>
      </c>
      <c r="E343" s="301">
        <v>3</v>
      </c>
      <c r="F343" s="301">
        <v>4</v>
      </c>
      <c r="G343" s="301">
        <v>4</v>
      </c>
      <c r="H343" s="301">
        <v>0</v>
      </c>
      <c r="I343" s="301">
        <v>0</v>
      </c>
      <c r="J343" s="301">
        <v>0</v>
      </c>
      <c r="K343" s="301">
        <v>5</v>
      </c>
      <c r="L343" s="301">
        <v>0</v>
      </c>
      <c r="M343" s="301">
        <v>7</v>
      </c>
      <c r="N343" s="301">
        <v>11</v>
      </c>
      <c r="O343" s="301">
        <v>5</v>
      </c>
      <c r="P343" s="301">
        <v>6</v>
      </c>
      <c r="Q343" s="301">
        <v>10</v>
      </c>
      <c r="R343" s="301">
        <v>0</v>
      </c>
      <c r="S343" s="301">
        <v>0</v>
      </c>
      <c r="T343" s="301">
        <v>0</v>
      </c>
      <c r="U343" s="301">
        <v>46</v>
      </c>
      <c r="V343" s="304">
        <v>47</v>
      </c>
      <c r="W343" s="304"/>
    </row>
    <row r="344" spans="1:23" x14ac:dyDescent="0.4">
      <c r="A344" s="299">
        <v>340</v>
      </c>
      <c r="B344" s="300" t="s">
        <v>1467</v>
      </c>
      <c r="C344" s="301">
        <v>3</v>
      </c>
      <c r="D344" s="301">
        <v>4</v>
      </c>
      <c r="E344" s="301">
        <v>9</v>
      </c>
      <c r="F344" s="301">
        <v>10</v>
      </c>
      <c r="G344" s="301">
        <v>7</v>
      </c>
      <c r="H344" s="301">
        <v>0</v>
      </c>
      <c r="I344" s="301">
        <v>0</v>
      </c>
      <c r="J344" s="301">
        <v>0</v>
      </c>
      <c r="K344" s="301">
        <v>5</v>
      </c>
      <c r="L344" s="301">
        <v>9</v>
      </c>
      <c r="M344" s="301">
        <v>4</v>
      </c>
      <c r="N344" s="301">
        <v>11</v>
      </c>
      <c r="O344" s="301">
        <v>0</v>
      </c>
      <c r="P344" s="301">
        <v>0</v>
      </c>
      <c r="Q344" s="301">
        <v>5</v>
      </c>
      <c r="R344" s="301">
        <v>0</v>
      </c>
      <c r="S344" s="301">
        <v>3</v>
      </c>
      <c r="T344" s="301">
        <v>0</v>
      </c>
      <c r="U344" s="301">
        <v>81</v>
      </c>
      <c r="V344" s="304">
        <v>77</v>
      </c>
      <c r="W344" s="304"/>
    </row>
    <row r="345" spans="1:23" x14ac:dyDescent="0.4">
      <c r="A345" s="299">
        <v>341</v>
      </c>
      <c r="B345" s="300" t="s">
        <v>2627</v>
      </c>
      <c r="C345" s="301">
        <v>0</v>
      </c>
      <c r="D345" s="301">
        <v>0</v>
      </c>
      <c r="E345" s="301">
        <v>0</v>
      </c>
      <c r="F345" s="301">
        <v>0</v>
      </c>
      <c r="G345" s="301">
        <v>0</v>
      </c>
      <c r="H345" s="301">
        <v>0</v>
      </c>
      <c r="I345" s="301">
        <v>0</v>
      </c>
      <c r="J345" s="301">
        <v>0</v>
      </c>
      <c r="K345" s="301">
        <v>0</v>
      </c>
      <c r="L345" s="301">
        <v>0</v>
      </c>
      <c r="M345" s="301">
        <v>0</v>
      </c>
      <c r="N345" s="301">
        <v>0</v>
      </c>
      <c r="O345" s="301">
        <v>3</v>
      </c>
      <c r="P345" s="301">
        <v>0</v>
      </c>
      <c r="Q345" s="301">
        <v>0</v>
      </c>
      <c r="R345" s="301">
        <v>0</v>
      </c>
      <c r="S345" s="301">
        <v>0</v>
      </c>
      <c r="T345" s="301">
        <v>0</v>
      </c>
      <c r="U345" s="301">
        <v>10</v>
      </c>
      <c r="V345" s="304">
        <v>10</v>
      </c>
      <c r="W345" s="304"/>
    </row>
    <row r="346" spans="1:23" x14ac:dyDescent="0.4">
      <c r="A346" s="299">
        <v>342</v>
      </c>
      <c r="B346" s="300" t="s">
        <v>2628</v>
      </c>
      <c r="C346" s="301">
        <v>3</v>
      </c>
      <c r="D346" s="301">
        <v>6</v>
      </c>
      <c r="E346" s="301">
        <v>5</v>
      </c>
      <c r="F346" s="301">
        <v>4</v>
      </c>
      <c r="G346" s="301">
        <v>0</v>
      </c>
      <c r="H346" s="301">
        <v>0</v>
      </c>
      <c r="I346" s="301">
        <v>0</v>
      </c>
      <c r="J346" s="301">
        <v>0</v>
      </c>
      <c r="K346" s="301">
        <v>0</v>
      </c>
      <c r="L346" s="301">
        <v>8</v>
      </c>
      <c r="M346" s="301">
        <v>3</v>
      </c>
      <c r="N346" s="301">
        <v>6</v>
      </c>
      <c r="O346" s="301">
        <v>0</v>
      </c>
      <c r="P346" s="301">
        <v>0</v>
      </c>
      <c r="Q346" s="301">
        <v>0</v>
      </c>
      <c r="R346" s="301">
        <v>0</v>
      </c>
      <c r="S346" s="301">
        <v>0</v>
      </c>
      <c r="T346" s="301">
        <v>0</v>
      </c>
      <c r="U346" s="301">
        <v>39</v>
      </c>
      <c r="V346" s="304">
        <v>34</v>
      </c>
      <c r="W346" s="304"/>
    </row>
    <row r="347" spans="1:23" x14ac:dyDescent="0.4">
      <c r="A347" s="299">
        <v>343</v>
      </c>
      <c r="B347" s="300" t="s">
        <v>1468</v>
      </c>
      <c r="C347" s="301">
        <v>294</v>
      </c>
      <c r="D347" s="301">
        <v>290</v>
      </c>
      <c r="E347" s="301">
        <v>276</v>
      </c>
      <c r="F347" s="301">
        <v>273</v>
      </c>
      <c r="G347" s="301">
        <v>269</v>
      </c>
      <c r="H347" s="301">
        <v>276</v>
      </c>
      <c r="I347" s="301">
        <v>271</v>
      </c>
      <c r="J347" s="301">
        <v>230</v>
      </c>
      <c r="K347" s="301">
        <v>249</v>
      </c>
      <c r="L347" s="301">
        <v>321</v>
      </c>
      <c r="M347" s="301">
        <v>322</v>
      </c>
      <c r="N347" s="301">
        <v>310</v>
      </c>
      <c r="O347" s="301">
        <v>278</v>
      </c>
      <c r="P347" s="301">
        <v>231</v>
      </c>
      <c r="Q347" s="301">
        <v>174</v>
      </c>
      <c r="R347" s="301">
        <v>105</v>
      </c>
      <c r="S347" s="301">
        <v>88</v>
      </c>
      <c r="T347" s="301">
        <v>69</v>
      </c>
      <c r="U347" s="301">
        <v>4319</v>
      </c>
      <c r="V347" s="304">
        <v>4228</v>
      </c>
      <c r="W347" s="304"/>
    </row>
    <row r="348" spans="1:23" x14ac:dyDescent="0.4">
      <c r="A348" s="299">
        <v>344</v>
      </c>
      <c r="B348" s="300" t="s">
        <v>1553</v>
      </c>
      <c r="C348" s="301">
        <v>1029</v>
      </c>
      <c r="D348" s="301">
        <v>912</v>
      </c>
      <c r="E348" s="301">
        <v>810</v>
      </c>
      <c r="F348" s="301">
        <v>816</v>
      </c>
      <c r="G348" s="301">
        <v>1002</v>
      </c>
      <c r="H348" s="301">
        <v>1184</v>
      </c>
      <c r="I348" s="301">
        <v>1058</v>
      </c>
      <c r="J348" s="301">
        <v>761</v>
      </c>
      <c r="K348" s="301">
        <v>693</v>
      </c>
      <c r="L348" s="301">
        <v>698</v>
      </c>
      <c r="M348" s="301">
        <v>709</v>
      </c>
      <c r="N348" s="301">
        <v>585</v>
      </c>
      <c r="O348" s="301">
        <v>443</v>
      </c>
      <c r="P348" s="301">
        <v>348</v>
      </c>
      <c r="Q348" s="301">
        <v>326</v>
      </c>
      <c r="R348" s="301">
        <v>223</v>
      </c>
      <c r="S348" s="301">
        <v>204</v>
      </c>
      <c r="T348" s="301">
        <v>156</v>
      </c>
      <c r="U348" s="301">
        <v>11967</v>
      </c>
      <c r="V348" s="304">
        <v>11798</v>
      </c>
      <c r="W348" s="304"/>
    </row>
    <row r="349" spans="1:23" x14ac:dyDescent="0.4">
      <c r="A349" s="299">
        <v>345</v>
      </c>
      <c r="B349" s="300" t="s">
        <v>1554</v>
      </c>
      <c r="C349" s="301">
        <v>8</v>
      </c>
      <c r="D349" s="301">
        <v>4</v>
      </c>
      <c r="E349" s="301">
        <v>11</v>
      </c>
      <c r="F349" s="301">
        <v>10</v>
      </c>
      <c r="G349" s="301">
        <v>5</v>
      </c>
      <c r="H349" s="301">
        <v>6</v>
      </c>
      <c r="I349" s="301">
        <v>3</v>
      </c>
      <c r="J349" s="301">
        <v>3</v>
      </c>
      <c r="K349" s="301">
        <v>3</v>
      </c>
      <c r="L349" s="301">
        <v>9</v>
      </c>
      <c r="M349" s="301">
        <v>4</v>
      </c>
      <c r="N349" s="301">
        <v>8</v>
      </c>
      <c r="O349" s="301">
        <v>8</v>
      </c>
      <c r="P349" s="301">
        <v>5</v>
      </c>
      <c r="Q349" s="301">
        <v>0</v>
      </c>
      <c r="R349" s="301">
        <v>0</v>
      </c>
      <c r="S349" s="301">
        <v>0</v>
      </c>
      <c r="T349" s="301">
        <v>0</v>
      </c>
      <c r="U349" s="301">
        <v>90</v>
      </c>
      <c r="V349" s="304">
        <v>91</v>
      </c>
      <c r="W349" s="304"/>
    </row>
    <row r="350" spans="1:23" x14ac:dyDescent="0.4">
      <c r="A350" s="299">
        <v>346</v>
      </c>
      <c r="B350" s="300" t="s">
        <v>2629</v>
      </c>
      <c r="C350" s="301">
        <v>3</v>
      </c>
      <c r="D350" s="301">
        <v>3</v>
      </c>
      <c r="E350" s="301">
        <v>4</v>
      </c>
      <c r="F350" s="301">
        <v>0</v>
      </c>
      <c r="G350" s="301">
        <v>0</v>
      </c>
      <c r="H350" s="301">
        <v>5</v>
      </c>
      <c r="I350" s="301">
        <v>0</v>
      </c>
      <c r="J350" s="301">
        <v>3</v>
      </c>
      <c r="K350" s="301">
        <v>0</v>
      </c>
      <c r="L350" s="301">
        <v>0</v>
      </c>
      <c r="M350" s="301">
        <v>0</v>
      </c>
      <c r="N350" s="301">
        <v>0</v>
      </c>
      <c r="O350" s="301">
        <v>10</v>
      </c>
      <c r="P350" s="301">
        <v>4</v>
      </c>
      <c r="Q350" s="301">
        <v>0</v>
      </c>
      <c r="R350" s="301">
        <v>0</v>
      </c>
      <c r="S350" s="301">
        <v>0</v>
      </c>
      <c r="T350" s="301">
        <v>0</v>
      </c>
      <c r="U350" s="301">
        <v>32</v>
      </c>
      <c r="V350" s="304">
        <v>32</v>
      </c>
      <c r="W350" s="304"/>
    </row>
    <row r="351" spans="1:23" x14ac:dyDescent="0.4">
      <c r="A351" s="299">
        <v>347</v>
      </c>
      <c r="B351" s="300" t="s">
        <v>2630</v>
      </c>
      <c r="C351" s="301">
        <v>4</v>
      </c>
      <c r="D351" s="301">
        <v>0</v>
      </c>
      <c r="E351" s="301">
        <v>4</v>
      </c>
      <c r="F351" s="301">
        <v>6</v>
      </c>
      <c r="G351" s="301">
        <v>0</v>
      </c>
      <c r="H351" s="301">
        <v>0</v>
      </c>
      <c r="I351" s="301">
        <v>0</v>
      </c>
      <c r="J351" s="301">
        <v>0</v>
      </c>
      <c r="K351" s="301">
        <v>0</v>
      </c>
      <c r="L351" s="301">
        <v>7</v>
      </c>
      <c r="M351" s="301">
        <v>5</v>
      </c>
      <c r="N351" s="301">
        <v>3</v>
      </c>
      <c r="O351" s="301">
        <v>0</v>
      </c>
      <c r="P351" s="301">
        <v>0</v>
      </c>
      <c r="Q351" s="301">
        <v>0</v>
      </c>
      <c r="R351" s="301">
        <v>0</v>
      </c>
      <c r="S351" s="301">
        <v>0</v>
      </c>
      <c r="T351" s="301">
        <v>0</v>
      </c>
      <c r="U351" s="301">
        <v>38</v>
      </c>
      <c r="V351" s="304">
        <v>41</v>
      </c>
      <c r="W351" s="304"/>
    </row>
    <row r="352" spans="1:23" x14ac:dyDescent="0.4">
      <c r="A352" s="299">
        <v>348</v>
      </c>
      <c r="B352" s="300" t="s">
        <v>2631</v>
      </c>
      <c r="C352" s="301">
        <v>4</v>
      </c>
      <c r="D352" s="301">
        <v>0</v>
      </c>
      <c r="E352" s="301">
        <v>0</v>
      </c>
      <c r="F352" s="301">
        <v>4</v>
      </c>
      <c r="G352" s="301">
        <v>5</v>
      </c>
      <c r="H352" s="301">
        <v>0</v>
      </c>
      <c r="I352" s="301">
        <v>0</v>
      </c>
      <c r="J352" s="301">
        <v>0</v>
      </c>
      <c r="K352" s="301">
        <v>0</v>
      </c>
      <c r="L352" s="301">
        <v>10</v>
      </c>
      <c r="M352" s="301">
        <v>9</v>
      </c>
      <c r="N352" s="301">
        <v>3</v>
      </c>
      <c r="O352" s="301">
        <v>8</v>
      </c>
      <c r="P352" s="301">
        <v>6</v>
      </c>
      <c r="Q352" s="301">
        <v>9</v>
      </c>
      <c r="R352" s="301">
        <v>4</v>
      </c>
      <c r="S352" s="301">
        <v>0</v>
      </c>
      <c r="T352" s="301">
        <v>0</v>
      </c>
      <c r="U352" s="301">
        <v>56</v>
      </c>
      <c r="V352" s="304">
        <v>51</v>
      </c>
      <c r="W352" s="304"/>
    </row>
    <row r="353" spans="1:23" x14ac:dyDescent="0.4">
      <c r="A353" s="299">
        <v>349</v>
      </c>
      <c r="B353" s="300" t="s">
        <v>1555</v>
      </c>
      <c r="C353" s="301">
        <v>980</v>
      </c>
      <c r="D353" s="301">
        <v>802</v>
      </c>
      <c r="E353" s="301">
        <v>655</v>
      </c>
      <c r="F353" s="301">
        <v>620</v>
      </c>
      <c r="G353" s="301">
        <v>620</v>
      </c>
      <c r="H353" s="301">
        <v>726</v>
      </c>
      <c r="I353" s="301">
        <v>824</v>
      </c>
      <c r="J353" s="301">
        <v>728</v>
      </c>
      <c r="K353" s="301">
        <v>587</v>
      </c>
      <c r="L353" s="301">
        <v>521</v>
      </c>
      <c r="M353" s="301">
        <v>460</v>
      </c>
      <c r="N353" s="301">
        <v>403</v>
      </c>
      <c r="O353" s="301">
        <v>410</v>
      </c>
      <c r="P353" s="301">
        <v>316</v>
      </c>
      <c r="Q353" s="301">
        <v>218</v>
      </c>
      <c r="R353" s="301">
        <v>140</v>
      </c>
      <c r="S353" s="301">
        <v>121</v>
      </c>
      <c r="T353" s="301">
        <v>83</v>
      </c>
      <c r="U353" s="301">
        <v>9215</v>
      </c>
      <c r="V353" s="304">
        <v>9217</v>
      </c>
      <c r="W353" s="304"/>
    </row>
    <row r="354" spans="1:23" x14ac:dyDescent="0.4">
      <c r="A354" s="299">
        <v>350</v>
      </c>
      <c r="B354" s="300" t="s">
        <v>1556</v>
      </c>
      <c r="C354" s="301">
        <v>127</v>
      </c>
      <c r="D354" s="301">
        <v>86</v>
      </c>
      <c r="E354" s="301">
        <v>58</v>
      </c>
      <c r="F354" s="301">
        <v>76</v>
      </c>
      <c r="G354" s="301">
        <v>132</v>
      </c>
      <c r="H354" s="301">
        <v>241</v>
      </c>
      <c r="I354" s="301">
        <v>256</v>
      </c>
      <c r="J354" s="301">
        <v>154</v>
      </c>
      <c r="K354" s="301">
        <v>121</v>
      </c>
      <c r="L354" s="301">
        <v>97</v>
      </c>
      <c r="M354" s="301">
        <v>100</v>
      </c>
      <c r="N354" s="301">
        <v>100</v>
      </c>
      <c r="O354" s="301">
        <v>82</v>
      </c>
      <c r="P354" s="301">
        <v>55</v>
      </c>
      <c r="Q354" s="301">
        <v>41</v>
      </c>
      <c r="R354" s="301">
        <v>39</v>
      </c>
      <c r="S354" s="301">
        <v>55</v>
      </c>
      <c r="T354" s="301">
        <v>43</v>
      </c>
      <c r="U354" s="301">
        <v>1859</v>
      </c>
      <c r="V354" s="304">
        <v>1837</v>
      </c>
      <c r="W354" s="304"/>
    </row>
    <row r="355" spans="1:23" x14ac:dyDescent="0.4">
      <c r="A355" s="299">
        <v>351</v>
      </c>
      <c r="B355" s="300" t="s">
        <v>2632</v>
      </c>
      <c r="C355" s="301">
        <v>0</v>
      </c>
      <c r="D355" s="301">
        <v>0</v>
      </c>
      <c r="E355" s="301">
        <v>0</v>
      </c>
      <c r="F355" s="301">
        <v>0</v>
      </c>
      <c r="G355" s="301">
        <v>0</v>
      </c>
      <c r="H355" s="301">
        <v>0</v>
      </c>
      <c r="I355" s="301">
        <v>0</v>
      </c>
      <c r="J355" s="301">
        <v>0</v>
      </c>
      <c r="K355" s="301">
        <v>0</v>
      </c>
      <c r="L355" s="301">
        <v>0</v>
      </c>
      <c r="M355" s="301">
        <v>0</v>
      </c>
      <c r="N355" s="301">
        <v>0</v>
      </c>
      <c r="O355" s="301">
        <v>0</v>
      </c>
      <c r="P355" s="301">
        <v>0</v>
      </c>
      <c r="Q355" s="301">
        <v>0</v>
      </c>
      <c r="R355" s="301">
        <v>0</v>
      </c>
      <c r="S355" s="301">
        <v>0</v>
      </c>
      <c r="T355" s="301">
        <v>0</v>
      </c>
      <c r="U355" s="301">
        <v>4</v>
      </c>
      <c r="V355" s="304">
        <v>4</v>
      </c>
      <c r="W355" s="304"/>
    </row>
    <row r="356" spans="1:23" x14ac:dyDescent="0.4">
      <c r="A356" s="299">
        <v>352</v>
      </c>
      <c r="B356" s="300" t="s">
        <v>1557</v>
      </c>
      <c r="C356" s="301">
        <v>15</v>
      </c>
      <c r="D356" s="301">
        <v>11</v>
      </c>
      <c r="E356" s="301">
        <v>14</v>
      </c>
      <c r="F356" s="301">
        <v>9</v>
      </c>
      <c r="G356" s="301">
        <v>13</v>
      </c>
      <c r="H356" s="301">
        <v>6</v>
      </c>
      <c r="I356" s="301">
        <v>7</v>
      </c>
      <c r="J356" s="301">
        <v>17</v>
      </c>
      <c r="K356" s="301">
        <v>11</v>
      </c>
      <c r="L356" s="301">
        <v>22</v>
      </c>
      <c r="M356" s="301">
        <v>17</v>
      </c>
      <c r="N356" s="301">
        <v>27</v>
      </c>
      <c r="O356" s="301">
        <v>32</v>
      </c>
      <c r="P356" s="301">
        <v>16</v>
      </c>
      <c r="Q356" s="301">
        <v>9</v>
      </c>
      <c r="R356" s="301">
        <v>8</v>
      </c>
      <c r="S356" s="301">
        <v>3</v>
      </c>
      <c r="T356" s="301">
        <v>3</v>
      </c>
      <c r="U356" s="301">
        <v>234</v>
      </c>
      <c r="V356" s="304">
        <v>229</v>
      </c>
      <c r="W356" s="304"/>
    </row>
    <row r="357" spans="1:23" x14ac:dyDescent="0.4">
      <c r="A357" s="299">
        <v>353</v>
      </c>
      <c r="B357" s="300" t="s">
        <v>2633</v>
      </c>
      <c r="C357" s="301">
        <v>6</v>
      </c>
      <c r="D357" s="301">
        <v>11</v>
      </c>
      <c r="E357" s="301">
        <v>7</v>
      </c>
      <c r="F357" s="301">
        <v>15</v>
      </c>
      <c r="G357" s="301">
        <v>6</v>
      </c>
      <c r="H357" s="301">
        <v>0</v>
      </c>
      <c r="I357" s="301">
        <v>3</v>
      </c>
      <c r="J357" s="301">
        <v>6</v>
      </c>
      <c r="K357" s="301">
        <v>10</v>
      </c>
      <c r="L357" s="301">
        <v>15</v>
      </c>
      <c r="M357" s="301">
        <v>12</v>
      </c>
      <c r="N357" s="301">
        <v>7</v>
      </c>
      <c r="O357" s="301">
        <v>13</v>
      </c>
      <c r="P357" s="301">
        <v>11</v>
      </c>
      <c r="Q357" s="301">
        <v>11</v>
      </c>
      <c r="R357" s="301">
        <v>8</v>
      </c>
      <c r="S357" s="301">
        <v>0</v>
      </c>
      <c r="T357" s="301">
        <v>3</v>
      </c>
      <c r="U357" s="301">
        <v>152</v>
      </c>
      <c r="V357" s="304">
        <v>139</v>
      </c>
      <c r="W357" s="304"/>
    </row>
    <row r="358" spans="1:23" x14ac:dyDescent="0.4">
      <c r="A358" s="299">
        <v>354</v>
      </c>
      <c r="B358" s="300" t="s">
        <v>1558</v>
      </c>
      <c r="C358" s="301">
        <v>292</v>
      </c>
      <c r="D358" s="301">
        <v>250</v>
      </c>
      <c r="E358" s="301">
        <v>184</v>
      </c>
      <c r="F358" s="301">
        <v>173</v>
      </c>
      <c r="G358" s="301">
        <v>221</v>
      </c>
      <c r="H358" s="301">
        <v>289</v>
      </c>
      <c r="I358" s="301">
        <v>283</v>
      </c>
      <c r="J358" s="301">
        <v>250</v>
      </c>
      <c r="K358" s="301">
        <v>244</v>
      </c>
      <c r="L358" s="301">
        <v>207</v>
      </c>
      <c r="M358" s="301">
        <v>235</v>
      </c>
      <c r="N358" s="301">
        <v>241</v>
      </c>
      <c r="O358" s="301">
        <v>202</v>
      </c>
      <c r="P358" s="301">
        <v>183</v>
      </c>
      <c r="Q358" s="301">
        <v>107</v>
      </c>
      <c r="R358" s="301">
        <v>98</v>
      </c>
      <c r="S358" s="301">
        <v>63</v>
      </c>
      <c r="T358" s="301">
        <v>52</v>
      </c>
      <c r="U358" s="301">
        <v>3584</v>
      </c>
      <c r="V358" s="304">
        <v>3460</v>
      </c>
      <c r="W358" s="304"/>
    </row>
    <row r="359" spans="1:23" x14ac:dyDescent="0.4">
      <c r="A359" s="299">
        <v>355</v>
      </c>
      <c r="B359" s="300" t="s">
        <v>2634</v>
      </c>
      <c r="C359" s="301">
        <v>7</v>
      </c>
      <c r="D359" s="301">
        <v>14</v>
      </c>
      <c r="E359" s="301">
        <v>6</v>
      </c>
      <c r="F359" s="301">
        <v>3</v>
      </c>
      <c r="G359" s="301">
        <v>7</v>
      </c>
      <c r="H359" s="301">
        <v>0</v>
      </c>
      <c r="I359" s="301">
        <v>5</v>
      </c>
      <c r="J359" s="301">
        <v>3</v>
      </c>
      <c r="K359" s="301">
        <v>7</v>
      </c>
      <c r="L359" s="301">
        <v>5</v>
      </c>
      <c r="M359" s="301">
        <v>8</v>
      </c>
      <c r="N359" s="301">
        <v>11</v>
      </c>
      <c r="O359" s="301">
        <v>15</v>
      </c>
      <c r="P359" s="301">
        <v>3</v>
      </c>
      <c r="Q359" s="301">
        <v>3</v>
      </c>
      <c r="R359" s="301">
        <v>0</v>
      </c>
      <c r="S359" s="301">
        <v>0</v>
      </c>
      <c r="T359" s="301">
        <v>0</v>
      </c>
      <c r="U359" s="301">
        <v>99</v>
      </c>
      <c r="V359" s="304">
        <v>102</v>
      </c>
      <c r="W359" s="304"/>
    </row>
    <row r="360" spans="1:23" x14ac:dyDescent="0.4">
      <c r="A360" s="299">
        <v>356</v>
      </c>
      <c r="B360" s="300" t="s">
        <v>2635</v>
      </c>
      <c r="C360" s="301">
        <v>0</v>
      </c>
      <c r="D360" s="301">
        <v>4</v>
      </c>
      <c r="E360" s="301">
        <v>7</v>
      </c>
      <c r="F360" s="301">
        <v>5</v>
      </c>
      <c r="G360" s="301">
        <v>0</v>
      </c>
      <c r="H360" s="301">
        <v>0</v>
      </c>
      <c r="I360" s="301">
        <v>3</v>
      </c>
      <c r="J360" s="301">
        <v>4</v>
      </c>
      <c r="K360" s="301">
        <v>6</v>
      </c>
      <c r="L360" s="301">
        <v>3</v>
      </c>
      <c r="M360" s="301">
        <v>4</v>
      </c>
      <c r="N360" s="301">
        <v>7</v>
      </c>
      <c r="O360" s="301">
        <v>0</v>
      </c>
      <c r="P360" s="301">
        <v>15</v>
      </c>
      <c r="Q360" s="301">
        <v>3</v>
      </c>
      <c r="R360" s="301">
        <v>0</v>
      </c>
      <c r="S360" s="301">
        <v>6</v>
      </c>
      <c r="T360" s="301">
        <v>0</v>
      </c>
      <c r="U360" s="301">
        <v>77</v>
      </c>
      <c r="V360" s="304">
        <v>74</v>
      </c>
      <c r="W360" s="304"/>
    </row>
    <row r="361" spans="1:23" x14ac:dyDescent="0.4">
      <c r="A361" s="299">
        <v>357</v>
      </c>
      <c r="B361" s="300" t="s">
        <v>1469</v>
      </c>
      <c r="C361" s="301">
        <v>7</v>
      </c>
      <c r="D361" s="301">
        <v>5</v>
      </c>
      <c r="E361" s="301">
        <v>10</v>
      </c>
      <c r="F361" s="301">
        <v>8</v>
      </c>
      <c r="G361" s="301">
        <v>0</v>
      </c>
      <c r="H361" s="301">
        <v>0</v>
      </c>
      <c r="I361" s="301">
        <v>13</v>
      </c>
      <c r="J361" s="301">
        <v>12</v>
      </c>
      <c r="K361" s="301">
        <v>3</v>
      </c>
      <c r="L361" s="301">
        <v>11</v>
      </c>
      <c r="M361" s="301">
        <v>0</v>
      </c>
      <c r="N361" s="301">
        <v>15</v>
      </c>
      <c r="O361" s="301">
        <v>5</v>
      </c>
      <c r="P361" s="301">
        <v>8</v>
      </c>
      <c r="Q361" s="301">
        <v>6</v>
      </c>
      <c r="R361" s="301">
        <v>6</v>
      </c>
      <c r="S361" s="301">
        <v>0</v>
      </c>
      <c r="T361" s="301">
        <v>0</v>
      </c>
      <c r="U361" s="301">
        <v>114</v>
      </c>
      <c r="V361" s="304">
        <v>107</v>
      </c>
      <c r="W361" s="304"/>
    </row>
    <row r="362" spans="1:23" x14ac:dyDescent="0.4">
      <c r="A362" s="299">
        <v>358</v>
      </c>
      <c r="B362" s="300" t="s">
        <v>2636</v>
      </c>
      <c r="C362" s="301">
        <v>0</v>
      </c>
      <c r="D362" s="301">
        <v>0</v>
      </c>
      <c r="E362" s="301">
        <v>0</v>
      </c>
      <c r="F362" s="301">
        <v>0</v>
      </c>
      <c r="G362" s="301">
        <v>0</v>
      </c>
      <c r="H362" s="301">
        <v>0</v>
      </c>
      <c r="I362" s="301">
        <v>0</v>
      </c>
      <c r="J362" s="301">
        <v>0</v>
      </c>
      <c r="K362" s="301">
        <v>0</v>
      </c>
      <c r="L362" s="301">
        <v>0</v>
      </c>
      <c r="M362" s="301">
        <v>0</v>
      </c>
      <c r="N362" s="301">
        <v>0</v>
      </c>
      <c r="O362" s="301">
        <v>0</v>
      </c>
      <c r="P362" s="301">
        <v>0</v>
      </c>
      <c r="Q362" s="301">
        <v>0</v>
      </c>
      <c r="R362" s="301">
        <v>0</v>
      </c>
      <c r="S362" s="301">
        <v>0</v>
      </c>
      <c r="T362" s="301">
        <v>0</v>
      </c>
      <c r="U362" s="301">
        <v>0</v>
      </c>
      <c r="V362" s="304">
        <v>0</v>
      </c>
      <c r="W362" s="304"/>
    </row>
    <row r="363" spans="1:23" x14ac:dyDescent="0.4">
      <c r="A363" s="299">
        <v>359</v>
      </c>
      <c r="B363" s="300" t="s">
        <v>1559</v>
      </c>
      <c r="C363" s="301">
        <v>1111</v>
      </c>
      <c r="D363" s="301">
        <v>890</v>
      </c>
      <c r="E363" s="301">
        <v>612</v>
      </c>
      <c r="F363" s="301">
        <v>748</v>
      </c>
      <c r="G363" s="301">
        <v>2721</v>
      </c>
      <c r="H363" s="301">
        <v>3898</v>
      </c>
      <c r="I363" s="301">
        <v>3389</v>
      </c>
      <c r="J363" s="301">
        <v>2431</v>
      </c>
      <c r="K363" s="301">
        <v>1707</v>
      </c>
      <c r="L363" s="301">
        <v>1411</v>
      </c>
      <c r="M363" s="301">
        <v>1101</v>
      </c>
      <c r="N363" s="301">
        <v>1080</v>
      </c>
      <c r="O363" s="301">
        <v>822</v>
      </c>
      <c r="P363" s="301">
        <v>700</v>
      </c>
      <c r="Q363" s="301">
        <v>544</v>
      </c>
      <c r="R363" s="301">
        <v>518</v>
      </c>
      <c r="S363" s="301">
        <v>425</v>
      </c>
      <c r="T363" s="301">
        <v>378</v>
      </c>
      <c r="U363" s="301">
        <v>24475</v>
      </c>
      <c r="V363" s="304">
        <v>23810</v>
      </c>
      <c r="W363" s="304"/>
    </row>
    <row r="364" spans="1:23" x14ac:dyDescent="0.4">
      <c r="A364" s="299">
        <v>360</v>
      </c>
      <c r="B364" s="300" t="s">
        <v>1098</v>
      </c>
      <c r="C364" s="301">
        <v>478</v>
      </c>
      <c r="D364" s="301">
        <v>393</v>
      </c>
      <c r="E364" s="301">
        <v>337</v>
      </c>
      <c r="F364" s="301">
        <v>356</v>
      </c>
      <c r="G364" s="301">
        <v>1158</v>
      </c>
      <c r="H364" s="301">
        <v>2016</v>
      </c>
      <c r="I364" s="301">
        <v>1817</v>
      </c>
      <c r="J364" s="301">
        <v>1240</v>
      </c>
      <c r="K364" s="301">
        <v>804</v>
      </c>
      <c r="L364" s="301">
        <v>623</v>
      </c>
      <c r="M364" s="301">
        <v>507</v>
      </c>
      <c r="N364" s="301">
        <v>420</v>
      </c>
      <c r="O364" s="301">
        <v>327</v>
      </c>
      <c r="P364" s="301">
        <v>292</v>
      </c>
      <c r="Q364" s="301">
        <v>219</v>
      </c>
      <c r="R364" s="301">
        <v>200</v>
      </c>
      <c r="S364" s="301">
        <v>188</v>
      </c>
      <c r="T364" s="301">
        <v>134</v>
      </c>
      <c r="U364" s="301">
        <v>11502</v>
      </c>
      <c r="V364" s="304">
        <v>11438</v>
      </c>
      <c r="W364" s="304"/>
    </row>
    <row r="365" spans="1:23" x14ac:dyDescent="0.4">
      <c r="A365" s="299">
        <v>361</v>
      </c>
      <c r="B365" s="300" t="s">
        <v>1099</v>
      </c>
      <c r="C365" s="301">
        <v>778</v>
      </c>
      <c r="D365" s="301">
        <v>624</v>
      </c>
      <c r="E365" s="301">
        <v>505</v>
      </c>
      <c r="F365" s="301">
        <v>526</v>
      </c>
      <c r="G365" s="301">
        <v>1293</v>
      </c>
      <c r="H365" s="301">
        <v>1959</v>
      </c>
      <c r="I365" s="301">
        <v>1618</v>
      </c>
      <c r="J365" s="301">
        <v>1279</v>
      </c>
      <c r="K365" s="301">
        <v>1005</v>
      </c>
      <c r="L365" s="301">
        <v>877</v>
      </c>
      <c r="M365" s="301">
        <v>764</v>
      </c>
      <c r="N365" s="301">
        <v>661</v>
      </c>
      <c r="O365" s="301">
        <v>582</v>
      </c>
      <c r="P365" s="301">
        <v>448</v>
      </c>
      <c r="Q365" s="301">
        <v>358</v>
      </c>
      <c r="R365" s="301">
        <v>344</v>
      </c>
      <c r="S365" s="301">
        <v>252</v>
      </c>
      <c r="T365" s="301">
        <v>296</v>
      </c>
      <c r="U365" s="301">
        <v>14160</v>
      </c>
      <c r="V365" s="304">
        <v>13896</v>
      </c>
      <c r="W365" s="304"/>
    </row>
    <row r="366" spans="1:23" x14ac:dyDescent="0.4">
      <c r="A366" s="299">
        <v>362</v>
      </c>
      <c r="B366" s="300" t="s">
        <v>1470</v>
      </c>
      <c r="C366" s="301">
        <v>52</v>
      </c>
      <c r="D366" s="301">
        <v>49</v>
      </c>
      <c r="E366" s="301">
        <v>46</v>
      </c>
      <c r="F366" s="301">
        <v>53</v>
      </c>
      <c r="G366" s="301">
        <v>35</v>
      </c>
      <c r="H366" s="301">
        <v>32</v>
      </c>
      <c r="I366" s="301">
        <v>25</v>
      </c>
      <c r="J366" s="301">
        <v>58</v>
      </c>
      <c r="K366" s="301">
        <v>57</v>
      </c>
      <c r="L366" s="301">
        <v>49</v>
      </c>
      <c r="M366" s="301">
        <v>72</v>
      </c>
      <c r="N366" s="301">
        <v>76</v>
      </c>
      <c r="O366" s="301">
        <v>53</v>
      </c>
      <c r="P366" s="301">
        <v>63</v>
      </c>
      <c r="Q366" s="301">
        <v>41</v>
      </c>
      <c r="R366" s="301">
        <v>29</v>
      </c>
      <c r="S366" s="301">
        <v>21</v>
      </c>
      <c r="T366" s="301">
        <v>10</v>
      </c>
      <c r="U366" s="301">
        <v>815</v>
      </c>
      <c r="V366" s="304">
        <v>779</v>
      </c>
      <c r="W366" s="304"/>
    </row>
    <row r="367" spans="1:23" x14ac:dyDescent="0.4">
      <c r="A367" s="299">
        <v>363</v>
      </c>
      <c r="B367" s="300" t="s">
        <v>1471</v>
      </c>
      <c r="C367" s="301">
        <v>4</v>
      </c>
      <c r="D367" s="301">
        <v>10</v>
      </c>
      <c r="E367" s="301">
        <v>9</v>
      </c>
      <c r="F367" s="301">
        <v>8</v>
      </c>
      <c r="G367" s="301">
        <v>3</v>
      </c>
      <c r="H367" s="301">
        <v>3</v>
      </c>
      <c r="I367" s="301">
        <v>5</v>
      </c>
      <c r="J367" s="301">
        <v>5</v>
      </c>
      <c r="K367" s="301">
        <v>6</v>
      </c>
      <c r="L367" s="301">
        <v>5</v>
      </c>
      <c r="M367" s="301">
        <v>5</v>
      </c>
      <c r="N367" s="301">
        <v>11</v>
      </c>
      <c r="O367" s="301">
        <v>6</v>
      </c>
      <c r="P367" s="301">
        <v>3</v>
      </c>
      <c r="Q367" s="301">
        <v>9</v>
      </c>
      <c r="R367" s="301">
        <v>3</v>
      </c>
      <c r="S367" s="301">
        <v>3</v>
      </c>
      <c r="T367" s="301">
        <v>0</v>
      </c>
      <c r="U367" s="301">
        <v>103</v>
      </c>
      <c r="V367" s="304">
        <v>96</v>
      </c>
      <c r="W367" s="304"/>
    </row>
    <row r="368" spans="1:23" x14ac:dyDescent="0.4">
      <c r="A368" s="299">
        <v>364</v>
      </c>
      <c r="B368" s="300" t="s">
        <v>1472</v>
      </c>
      <c r="C368" s="301">
        <v>14</v>
      </c>
      <c r="D368" s="301">
        <v>13</v>
      </c>
      <c r="E368" s="301">
        <v>14</v>
      </c>
      <c r="F368" s="301">
        <v>20</v>
      </c>
      <c r="G368" s="301">
        <v>3</v>
      </c>
      <c r="H368" s="301">
        <v>7</v>
      </c>
      <c r="I368" s="301">
        <v>4</v>
      </c>
      <c r="J368" s="301">
        <v>8</v>
      </c>
      <c r="K368" s="301">
        <v>11</v>
      </c>
      <c r="L368" s="301">
        <v>14</v>
      </c>
      <c r="M368" s="301">
        <v>32</v>
      </c>
      <c r="N368" s="301">
        <v>23</v>
      </c>
      <c r="O368" s="301">
        <v>22</v>
      </c>
      <c r="P368" s="301">
        <v>13</v>
      </c>
      <c r="Q368" s="301">
        <v>12</v>
      </c>
      <c r="R368" s="301">
        <v>17</v>
      </c>
      <c r="S368" s="301">
        <v>4</v>
      </c>
      <c r="T368" s="301">
        <v>0</v>
      </c>
      <c r="U368" s="301">
        <v>237</v>
      </c>
      <c r="V368" s="304">
        <v>220</v>
      </c>
      <c r="W368" s="304"/>
    </row>
    <row r="369" spans="1:23" x14ac:dyDescent="0.4">
      <c r="A369" s="299">
        <v>365</v>
      </c>
      <c r="B369" s="300" t="s">
        <v>2637</v>
      </c>
      <c r="C369" s="301">
        <v>0</v>
      </c>
      <c r="D369" s="301">
        <v>0</v>
      </c>
      <c r="E369" s="301">
        <v>0</v>
      </c>
      <c r="F369" s="301">
        <v>0</v>
      </c>
      <c r="G369" s="301">
        <v>3</v>
      </c>
      <c r="H369" s="301">
        <v>4</v>
      </c>
      <c r="I369" s="301">
        <v>3</v>
      </c>
      <c r="J369" s="301">
        <v>10</v>
      </c>
      <c r="K369" s="301">
        <v>5</v>
      </c>
      <c r="L369" s="301">
        <v>3</v>
      </c>
      <c r="M369" s="301">
        <v>11</v>
      </c>
      <c r="N369" s="301">
        <v>4</v>
      </c>
      <c r="O369" s="301">
        <v>5</v>
      </c>
      <c r="P369" s="301">
        <v>15</v>
      </c>
      <c r="Q369" s="301">
        <v>5</v>
      </c>
      <c r="R369" s="301">
        <v>9</v>
      </c>
      <c r="S369" s="301">
        <v>0</v>
      </c>
      <c r="T369" s="301">
        <v>3</v>
      </c>
      <c r="U369" s="301">
        <v>82</v>
      </c>
      <c r="V369" s="304">
        <v>80</v>
      </c>
      <c r="W369" s="304"/>
    </row>
    <row r="370" spans="1:23" x14ac:dyDescent="0.4">
      <c r="A370" s="299">
        <v>366</v>
      </c>
      <c r="B370" s="300" t="s">
        <v>2638</v>
      </c>
      <c r="C370" s="301">
        <v>9</v>
      </c>
      <c r="D370" s="301">
        <v>4</v>
      </c>
      <c r="E370" s="301">
        <v>8</v>
      </c>
      <c r="F370" s="301">
        <v>6</v>
      </c>
      <c r="G370" s="301">
        <v>4</v>
      </c>
      <c r="H370" s="301">
        <v>8</v>
      </c>
      <c r="I370" s="301">
        <v>5</v>
      </c>
      <c r="J370" s="301">
        <v>0</v>
      </c>
      <c r="K370" s="301">
        <v>8</v>
      </c>
      <c r="L370" s="301">
        <v>9</v>
      </c>
      <c r="M370" s="301">
        <v>24</v>
      </c>
      <c r="N370" s="301">
        <v>6</v>
      </c>
      <c r="O370" s="301">
        <v>16</v>
      </c>
      <c r="P370" s="301">
        <v>8</v>
      </c>
      <c r="Q370" s="301">
        <v>13</v>
      </c>
      <c r="R370" s="301">
        <v>8</v>
      </c>
      <c r="S370" s="301">
        <v>4</v>
      </c>
      <c r="T370" s="301">
        <v>0</v>
      </c>
      <c r="U370" s="301">
        <v>133</v>
      </c>
      <c r="V370" s="304">
        <v>138</v>
      </c>
      <c r="W370" s="304"/>
    </row>
    <row r="371" spans="1:23" x14ac:dyDescent="0.4">
      <c r="A371" s="299">
        <v>367</v>
      </c>
      <c r="B371" s="300" t="s">
        <v>2639</v>
      </c>
      <c r="C371" s="301">
        <v>5</v>
      </c>
      <c r="D371" s="301">
        <v>14</v>
      </c>
      <c r="E371" s="301">
        <v>16</v>
      </c>
      <c r="F371" s="301">
        <v>25</v>
      </c>
      <c r="G371" s="301">
        <v>10</v>
      </c>
      <c r="H371" s="301">
        <v>5</v>
      </c>
      <c r="I371" s="301">
        <v>4</v>
      </c>
      <c r="J371" s="301">
        <v>7</v>
      </c>
      <c r="K371" s="301">
        <v>16</v>
      </c>
      <c r="L371" s="301">
        <v>22</v>
      </c>
      <c r="M371" s="301">
        <v>27</v>
      </c>
      <c r="N371" s="301">
        <v>26</v>
      </c>
      <c r="O371" s="301">
        <v>9</v>
      </c>
      <c r="P371" s="301">
        <v>7</v>
      </c>
      <c r="Q371" s="301">
        <v>14</v>
      </c>
      <c r="R371" s="301">
        <v>9</v>
      </c>
      <c r="S371" s="301">
        <v>4</v>
      </c>
      <c r="T371" s="301">
        <v>0</v>
      </c>
      <c r="U371" s="301">
        <v>211</v>
      </c>
      <c r="V371" s="304">
        <v>209</v>
      </c>
      <c r="W371" s="304"/>
    </row>
    <row r="372" spans="1:23" x14ac:dyDescent="0.4">
      <c r="A372" s="299">
        <v>368</v>
      </c>
      <c r="B372" s="300" t="s">
        <v>2640</v>
      </c>
      <c r="C372" s="301">
        <v>0</v>
      </c>
      <c r="D372" s="301">
        <v>4</v>
      </c>
      <c r="E372" s="301">
        <v>5</v>
      </c>
      <c r="F372" s="301">
        <v>0</v>
      </c>
      <c r="G372" s="301">
        <v>4</v>
      </c>
      <c r="H372" s="301">
        <v>0</v>
      </c>
      <c r="I372" s="301">
        <v>0</v>
      </c>
      <c r="J372" s="301">
        <v>0</v>
      </c>
      <c r="K372" s="301">
        <v>0</v>
      </c>
      <c r="L372" s="301">
        <v>7</v>
      </c>
      <c r="M372" s="301">
        <v>3</v>
      </c>
      <c r="N372" s="301">
        <v>0</v>
      </c>
      <c r="O372" s="301">
        <v>0</v>
      </c>
      <c r="P372" s="301">
        <v>3</v>
      </c>
      <c r="Q372" s="301">
        <v>0</v>
      </c>
      <c r="R372" s="301">
        <v>0</v>
      </c>
      <c r="S372" s="301">
        <v>0</v>
      </c>
      <c r="T372" s="301">
        <v>0</v>
      </c>
      <c r="U372" s="301">
        <v>26</v>
      </c>
      <c r="V372" s="304">
        <v>25</v>
      </c>
      <c r="W372" s="304"/>
    </row>
    <row r="373" spans="1:23" x14ac:dyDescent="0.4">
      <c r="A373" s="299">
        <v>369</v>
      </c>
      <c r="B373" s="300" t="s">
        <v>2641</v>
      </c>
      <c r="C373" s="301">
        <v>0</v>
      </c>
      <c r="D373" s="301">
        <v>3</v>
      </c>
      <c r="E373" s="301">
        <v>3</v>
      </c>
      <c r="F373" s="301">
        <v>0</v>
      </c>
      <c r="G373" s="301">
        <v>0</v>
      </c>
      <c r="H373" s="301">
        <v>3</v>
      </c>
      <c r="I373" s="301">
        <v>0</v>
      </c>
      <c r="J373" s="301">
        <v>0</v>
      </c>
      <c r="K373" s="301">
        <v>5</v>
      </c>
      <c r="L373" s="301">
        <v>6</v>
      </c>
      <c r="M373" s="301">
        <v>0</v>
      </c>
      <c r="N373" s="301">
        <v>7</v>
      </c>
      <c r="O373" s="301">
        <v>5</v>
      </c>
      <c r="P373" s="301">
        <v>3</v>
      </c>
      <c r="Q373" s="301">
        <v>0</v>
      </c>
      <c r="R373" s="301">
        <v>5</v>
      </c>
      <c r="S373" s="301">
        <v>3</v>
      </c>
      <c r="T373" s="301">
        <v>0</v>
      </c>
      <c r="U373" s="301">
        <v>46</v>
      </c>
      <c r="V373" s="304">
        <v>46</v>
      </c>
      <c r="W373" s="304"/>
    </row>
    <row r="374" spans="1:23" x14ac:dyDescent="0.4">
      <c r="A374" s="299">
        <v>370</v>
      </c>
      <c r="B374" s="300" t="s">
        <v>2642</v>
      </c>
      <c r="C374" s="301">
        <v>0</v>
      </c>
      <c r="D374" s="301">
        <v>0</v>
      </c>
      <c r="E374" s="301">
        <v>0</v>
      </c>
      <c r="F374" s="301">
        <v>0</v>
      </c>
      <c r="G374" s="301">
        <v>0</v>
      </c>
      <c r="H374" s="301">
        <v>0</v>
      </c>
      <c r="I374" s="301">
        <v>0</v>
      </c>
      <c r="J374" s="301">
        <v>0</v>
      </c>
      <c r="K374" s="301">
        <v>0</v>
      </c>
      <c r="L374" s="301">
        <v>0</v>
      </c>
      <c r="M374" s="301">
        <v>0</v>
      </c>
      <c r="N374" s="301">
        <v>0</v>
      </c>
      <c r="O374" s="301">
        <v>0</v>
      </c>
      <c r="P374" s="301">
        <v>0</v>
      </c>
      <c r="Q374" s="301">
        <v>0</v>
      </c>
      <c r="R374" s="301">
        <v>0</v>
      </c>
      <c r="S374" s="301">
        <v>0</v>
      </c>
      <c r="T374" s="301">
        <v>0</v>
      </c>
      <c r="U374" s="301">
        <v>0</v>
      </c>
      <c r="V374" s="304">
        <v>0</v>
      </c>
      <c r="W374" s="304"/>
    </row>
    <row r="375" spans="1:23" x14ac:dyDescent="0.4">
      <c r="A375" s="299">
        <v>371</v>
      </c>
      <c r="B375" s="300" t="s">
        <v>1473</v>
      </c>
      <c r="C375" s="301">
        <v>14</v>
      </c>
      <c r="D375" s="301">
        <v>8</v>
      </c>
      <c r="E375" s="301">
        <v>9</v>
      </c>
      <c r="F375" s="301">
        <v>14</v>
      </c>
      <c r="G375" s="301">
        <v>9</v>
      </c>
      <c r="H375" s="301">
        <v>7</v>
      </c>
      <c r="I375" s="301">
        <v>7</v>
      </c>
      <c r="J375" s="301">
        <v>9</v>
      </c>
      <c r="K375" s="301">
        <v>3</v>
      </c>
      <c r="L375" s="301">
        <v>15</v>
      </c>
      <c r="M375" s="301">
        <v>9</v>
      </c>
      <c r="N375" s="301">
        <v>13</v>
      </c>
      <c r="O375" s="301">
        <v>13</v>
      </c>
      <c r="P375" s="301">
        <v>7</v>
      </c>
      <c r="Q375" s="301">
        <v>5</v>
      </c>
      <c r="R375" s="301">
        <v>7</v>
      </c>
      <c r="S375" s="301">
        <v>3</v>
      </c>
      <c r="T375" s="301">
        <v>4</v>
      </c>
      <c r="U375" s="301">
        <v>143</v>
      </c>
      <c r="V375" s="304">
        <v>148</v>
      </c>
      <c r="W375" s="304"/>
    </row>
    <row r="376" spans="1:23" x14ac:dyDescent="0.4">
      <c r="A376" s="299">
        <v>372</v>
      </c>
      <c r="B376" s="300" t="s">
        <v>2643</v>
      </c>
      <c r="C376" s="301">
        <v>0</v>
      </c>
      <c r="D376" s="301">
        <v>0</v>
      </c>
      <c r="E376" s="301">
        <v>0</v>
      </c>
      <c r="F376" s="301">
        <v>0</v>
      </c>
      <c r="G376" s="301">
        <v>5</v>
      </c>
      <c r="H376" s="301">
        <v>0</v>
      </c>
      <c r="I376" s="301">
        <v>0</v>
      </c>
      <c r="J376" s="301">
        <v>0</v>
      </c>
      <c r="K376" s="301">
        <v>0</v>
      </c>
      <c r="L376" s="301">
        <v>0</v>
      </c>
      <c r="M376" s="301">
        <v>0</v>
      </c>
      <c r="N376" s="301">
        <v>0</v>
      </c>
      <c r="O376" s="301">
        <v>0</v>
      </c>
      <c r="P376" s="301">
        <v>0</v>
      </c>
      <c r="Q376" s="301">
        <v>0</v>
      </c>
      <c r="R376" s="301">
        <v>0</v>
      </c>
      <c r="S376" s="301">
        <v>0</v>
      </c>
      <c r="T376" s="301">
        <v>0</v>
      </c>
      <c r="U376" s="301">
        <v>8</v>
      </c>
      <c r="V376" s="304">
        <v>7</v>
      </c>
      <c r="W376" s="304"/>
    </row>
    <row r="377" spans="1:23" x14ac:dyDescent="0.4">
      <c r="A377" s="299">
        <v>373</v>
      </c>
      <c r="B377" s="300" t="s">
        <v>1474</v>
      </c>
      <c r="C377" s="301">
        <v>17</v>
      </c>
      <c r="D377" s="301">
        <v>16</v>
      </c>
      <c r="E377" s="301">
        <v>15</v>
      </c>
      <c r="F377" s="301">
        <v>20</v>
      </c>
      <c r="G377" s="301">
        <v>9</v>
      </c>
      <c r="H377" s="301">
        <v>9</v>
      </c>
      <c r="I377" s="301">
        <v>14</v>
      </c>
      <c r="J377" s="301">
        <v>5</v>
      </c>
      <c r="K377" s="301">
        <v>22</v>
      </c>
      <c r="L377" s="301">
        <v>18</v>
      </c>
      <c r="M377" s="301">
        <v>23</v>
      </c>
      <c r="N377" s="301">
        <v>19</v>
      </c>
      <c r="O377" s="301">
        <v>25</v>
      </c>
      <c r="P377" s="301">
        <v>19</v>
      </c>
      <c r="Q377" s="301">
        <v>16</v>
      </c>
      <c r="R377" s="301">
        <v>8</v>
      </c>
      <c r="S377" s="301">
        <v>3</v>
      </c>
      <c r="T377" s="301">
        <v>0</v>
      </c>
      <c r="U377" s="301">
        <v>272</v>
      </c>
      <c r="V377" s="304">
        <v>253</v>
      </c>
      <c r="W377" s="304"/>
    </row>
    <row r="378" spans="1:23" x14ac:dyDescent="0.4">
      <c r="A378" s="299">
        <v>374</v>
      </c>
      <c r="B378" s="300" t="s">
        <v>1475</v>
      </c>
      <c r="C378" s="301">
        <v>9</v>
      </c>
      <c r="D378" s="301">
        <v>7</v>
      </c>
      <c r="E378" s="301">
        <v>15</v>
      </c>
      <c r="F378" s="301">
        <v>27</v>
      </c>
      <c r="G378" s="301">
        <v>10</v>
      </c>
      <c r="H378" s="301">
        <v>8</v>
      </c>
      <c r="I378" s="301">
        <v>7</v>
      </c>
      <c r="J378" s="301">
        <v>10</v>
      </c>
      <c r="K378" s="301">
        <v>15</v>
      </c>
      <c r="L378" s="301">
        <v>15</v>
      </c>
      <c r="M378" s="301">
        <v>30</v>
      </c>
      <c r="N378" s="301">
        <v>32</v>
      </c>
      <c r="O378" s="301">
        <v>25</v>
      </c>
      <c r="P378" s="301">
        <v>25</v>
      </c>
      <c r="Q378" s="301">
        <v>12</v>
      </c>
      <c r="R378" s="301">
        <v>11</v>
      </c>
      <c r="S378" s="301">
        <v>4</v>
      </c>
      <c r="T378" s="301">
        <v>0</v>
      </c>
      <c r="U378" s="301">
        <v>258</v>
      </c>
      <c r="V378" s="304">
        <v>245</v>
      </c>
      <c r="W378" s="304"/>
    </row>
    <row r="379" spans="1:23" x14ac:dyDescent="0.4">
      <c r="A379" s="299">
        <v>375</v>
      </c>
      <c r="B379" s="300" t="s">
        <v>1476</v>
      </c>
      <c r="C379" s="301">
        <v>4</v>
      </c>
      <c r="D379" s="301">
        <v>10</v>
      </c>
      <c r="E379" s="301">
        <v>9</v>
      </c>
      <c r="F379" s="301">
        <v>8</v>
      </c>
      <c r="G379" s="301">
        <v>0</v>
      </c>
      <c r="H379" s="301">
        <v>3</v>
      </c>
      <c r="I379" s="301">
        <v>8</v>
      </c>
      <c r="J379" s="301">
        <v>4</v>
      </c>
      <c r="K379" s="301">
        <v>8</v>
      </c>
      <c r="L379" s="301">
        <v>7</v>
      </c>
      <c r="M379" s="301">
        <v>7</v>
      </c>
      <c r="N379" s="301">
        <v>7</v>
      </c>
      <c r="O379" s="301">
        <v>8</v>
      </c>
      <c r="P379" s="301">
        <v>9</v>
      </c>
      <c r="Q379" s="301">
        <v>0</v>
      </c>
      <c r="R379" s="301">
        <v>0</v>
      </c>
      <c r="S379" s="301">
        <v>0</v>
      </c>
      <c r="T379" s="301">
        <v>0</v>
      </c>
      <c r="U379" s="301">
        <v>92</v>
      </c>
      <c r="V379" s="304">
        <v>82</v>
      </c>
      <c r="W379" s="304"/>
    </row>
    <row r="380" spans="1:23" x14ac:dyDescent="0.4">
      <c r="A380" s="299">
        <v>376</v>
      </c>
      <c r="B380" s="300" t="s">
        <v>2644</v>
      </c>
      <c r="C380" s="301">
        <v>0</v>
      </c>
      <c r="D380" s="301">
        <v>0</v>
      </c>
      <c r="E380" s="301">
        <v>0</v>
      </c>
      <c r="F380" s="301">
        <v>0</v>
      </c>
      <c r="G380" s="301">
        <v>0</v>
      </c>
      <c r="H380" s="301">
        <v>0</v>
      </c>
      <c r="I380" s="301">
        <v>0</v>
      </c>
      <c r="J380" s="301">
        <v>0</v>
      </c>
      <c r="K380" s="301">
        <v>0</v>
      </c>
      <c r="L380" s="301">
        <v>0</v>
      </c>
      <c r="M380" s="301">
        <v>0</v>
      </c>
      <c r="N380" s="301">
        <v>5</v>
      </c>
      <c r="O380" s="301">
        <v>0</v>
      </c>
      <c r="P380" s="301">
        <v>5</v>
      </c>
      <c r="Q380" s="301">
        <v>0</v>
      </c>
      <c r="R380" s="301">
        <v>0</v>
      </c>
      <c r="S380" s="301">
        <v>0</v>
      </c>
      <c r="T380" s="301">
        <v>0</v>
      </c>
      <c r="U380" s="301">
        <v>4</v>
      </c>
      <c r="V380" s="304">
        <v>4</v>
      </c>
      <c r="W380" s="304"/>
    </row>
    <row r="381" spans="1:23" x14ac:dyDescent="0.4">
      <c r="A381" s="299">
        <v>377</v>
      </c>
      <c r="B381" s="300" t="s">
        <v>2645</v>
      </c>
      <c r="C381" s="301">
        <v>0</v>
      </c>
      <c r="D381" s="301">
        <v>0</v>
      </c>
      <c r="E381" s="301">
        <v>0</v>
      </c>
      <c r="F381" s="301">
        <v>0</v>
      </c>
      <c r="G381" s="301">
        <v>0</v>
      </c>
      <c r="H381" s="301">
        <v>0</v>
      </c>
      <c r="I381" s="301">
        <v>0</v>
      </c>
      <c r="J381" s="301">
        <v>0</v>
      </c>
      <c r="K381" s="301">
        <v>0</v>
      </c>
      <c r="L381" s="301">
        <v>0</v>
      </c>
      <c r="M381" s="301">
        <v>0</v>
      </c>
      <c r="N381" s="301">
        <v>0</v>
      </c>
      <c r="O381" s="301">
        <v>0</v>
      </c>
      <c r="P381" s="301">
        <v>0</v>
      </c>
      <c r="Q381" s="301">
        <v>0</v>
      </c>
      <c r="R381" s="301">
        <v>0</v>
      </c>
      <c r="S381" s="301">
        <v>0</v>
      </c>
      <c r="T381" s="301">
        <v>0</v>
      </c>
      <c r="U381" s="301">
        <v>4</v>
      </c>
      <c r="V381" s="304">
        <v>4</v>
      </c>
      <c r="W381" s="304"/>
    </row>
    <row r="382" spans="1:23" x14ac:dyDescent="0.4">
      <c r="A382" s="299">
        <v>378</v>
      </c>
      <c r="B382" s="300" t="s">
        <v>2646</v>
      </c>
      <c r="C382" s="301">
        <v>0</v>
      </c>
      <c r="D382" s="301">
        <v>0</v>
      </c>
      <c r="E382" s="301">
        <v>3</v>
      </c>
      <c r="F382" s="301">
        <v>0</v>
      </c>
      <c r="G382" s="301">
        <v>3</v>
      </c>
      <c r="H382" s="301">
        <v>0</v>
      </c>
      <c r="I382" s="301">
        <v>0</v>
      </c>
      <c r="J382" s="301">
        <v>0</v>
      </c>
      <c r="K382" s="301">
        <v>0</v>
      </c>
      <c r="L382" s="301">
        <v>3</v>
      </c>
      <c r="M382" s="301">
        <v>7</v>
      </c>
      <c r="N382" s="301">
        <v>0</v>
      </c>
      <c r="O382" s="301">
        <v>5</v>
      </c>
      <c r="P382" s="301">
        <v>0</v>
      </c>
      <c r="Q382" s="301">
        <v>0</v>
      </c>
      <c r="R382" s="301">
        <v>3</v>
      </c>
      <c r="S382" s="301">
        <v>0</v>
      </c>
      <c r="T382" s="301">
        <v>0</v>
      </c>
      <c r="U382" s="301">
        <v>38</v>
      </c>
      <c r="V382" s="304">
        <v>35</v>
      </c>
      <c r="W382" s="304"/>
    </row>
    <row r="383" spans="1:23" x14ac:dyDescent="0.4">
      <c r="A383" s="299">
        <v>379</v>
      </c>
      <c r="B383" s="300" t="s">
        <v>1560</v>
      </c>
      <c r="C383" s="301">
        <v>22</v>
      </c>
      <c r="D383" s="301">
        <v>37</v>
      </c>
      <c r="E383" s="301">
        <v>53</v>
      </c>
      <c r="F383" s="301">
        <v>33</v>
      </c>
      <c r="G383" s="301">
        <v>38</v>
      </c>
      <c r="H383" s="301">
        <v>31</v>
      </c>
      <c r="I383" s="301">
        <v>24</v>
      </c>
      <c r="J383" s="301">
        <v>41</v>
      </c>
      <c r="K383" s="301">
        <v>40</v>
      </c>
      <c r="L383" s="301">
        <v>58</v>
      </c>
      <c r="M383" s="301">
        <v>51</v>
      </c>
      <c r="N383" s="301">
        <v>51</v>
      </c>
      <c r="O383" s="301">
        <v>57</v>
      </c>
      <c r="P383" s="301">
        <v>61</v>
      </c>
      <c r="Q383" s="301">
        <v>42</v>
      </c>
      <c r="R383" s="301">
        <v>13</v>
      </c>
      <c r="S383" s="301">
        <v>11</v>
      </c>
      <c r="T383" s="301">
        <v>9</v>
      </c>
      <c r="U383" s="301">
        <v>680</v>
      </c>
      <c r="V383" s="304">
        <v>662</v>
      </c>
      <c r="W383" s="304"/>
    </row>
    <row r="384" spans="1:23" x14ac:dyDescent="0.4">
      <c r="A384" s="299">
        <v>380</v>
      </c>
      <c r="B384" s="300" t="s">
        <v>2647</v>
      </c>
      <c r="C384" s="301">
        <v>3</v>
      </c>
      <c r="D384" s="301">
        <v>0</v>
      </c>
      <c r="E384" s="301">
        <v>0</v>
      </c>
      <c r="F384" s="301">
        <v>0</v>
      </c>
      <c r="G384" s="301">
        <v>4</v>
      </c>
      <c r="H384" s="301">
        <v>0</v>
      </c>
      <c r="I384" s="301">
        <v>0</v>
      </c>
      <c r="J384" s="301">
        <v>0</v>
      </c>
      <c r="K384" s="301">
        <v>0</v>
      </c>
      <c r="L384" s="301">
        <v>0</v>
      </c>
      <c r="M384" s="301">
        <v>0</v>
      </c>
      <c r="N384" s="301">
        <v>3</v>
      </c>
      <c r="O384" s="301">
        <v>0</v>
      </c>
      <c r="P384" s="301">
        <v>0</v>
      </c>
      <c r="Q384" s="301">
        <v>0</v>
      </c>
      <c r="R384" s="301">
        <v>0</v>
      </c>
      <c r="S384" s="301">
        <v>0</v>
      </c>
      <c r="T384" s="301">
        <v>0</v>
      </c>
      <c r="U384" s="301">
        <v>17</v>
      </c>
      <c r="V384" s="304">
        <v>17</v>
      </c>
      <c r="W384" s="304"/>
    </row>
    <row r="385" spans="1:23" x14ac:dyDescent="0.4">
      <c r="A385" s="299">
        <v>381</v>
      </c>
      <c r="B385" s="300" t="s">
        <v>2648</v>
      </c>
      <c r="C385" s="301">
        <v>10</v>
      </c>
      <c r="D385" s="301">
        <v>9</v>
      </c>
      <c r="E385" s="301">
        <v>4</v>
      </c>
      <c r="F385" s="301">
        <v>11</v>
      </c>
      <c r="G385" s="301">
        <v>8</v>
      </c>
      <c r="H385" s="301">
        <v>3</v>
      </c>
      <c r="I385" s="301">
        <v>0</v>
      </c>
      <c r="J385" s="301">
        <v>0</v>
      </c>
      <c r="K385" s="301">
        <v>4</v>
      </c>
      <c r="L385" s="301">
        <v>4</v>
      </c>
      <c r="M385" s="301">
        <v>7</v>
      </c>
      <c r="N385" s="301">
        <v>3</v>
      </c>
      <c r="O385" s="301">
        <v>3</v>
      </c>
      <c r="P385" s="301">
        <v>4</v>
      </c>
      <c r="Q385" s="301">
        <v>9</v>
      </c>
      <c r="R385" s="301">
        <v>10</v>
      </c>
      <c r="S385" s="301">
        <v>4</v>
      </c>
      <c r="T385" s="301">
        <v>0</v>
      </c>
      <c r="U385" s="301">
        <v>98</v>
      </c>
      <c r="V385" s="304">
        <v>89</v>
      </c>
      <c r="W385" s="304"/>
    </row>
    <row r="386" spans="1:23" x14ac:dyDescent="0.4">
      <c r="A386" s="299">
        <v>382</v>
      </c>
      <c r="B386" s="300" t="s">
        <v>2649</v>
      </c>
      <c r="C386" s="301">
        <v>0</v>
      </c>
      <c r="D386" s="301">
        <v>5</v>
      </c>
      <c r="E386" s="301">
        <v>4</v>
      </c>
      <c r="F386" s="301">
        <v>0</v>
      </c>
      <c r="G386" s="301">
        <v>3</v>
      </c>
      <c r="H386" s="301">
        <v>0</v>
      </c>
      <c r="I386" s="301">
        <v>5</v>
      </c>
      <c r="J386" s="301">
        <v>4</v>
      </c>
      <c r="K386" s="301">
        <v>3</v>
      </c>
      <c r="L386" s="301">
        <v>8</v>
      </c>
      <c r="M386" s="301">
        <v>3</v>
      </c>
      <c r="N386" s="301">
        <v>13</v>
      </c>
      <c r="O386" s="301">
        <v>9</v>
      </c>
      <c r="P386" s="301">
        <v>11</v>
      </c>
      <c r="Q386" s="301">
        <v>8</v>
      </c>
      <c r="R386" s="301">
        <v>5</v>
      </c>
      <c r="S386" s="301">
        <v>0</v>
      </c>
      <c r="T386" s="301">
        <v>0</v>
      </c>
      <c r="U386" s="301">
        <v>73</v>
      </c>
      <c r="V386" s="304">
        <v>77</v>
      </c>
      <c r="W386" s="304"/>
    </row>
    <row r="387" spans="1:23" x14ac:dyDescent="0.4">
      <c r="A387" s="299">
        <v>383</v>
      </c>
      <c r="B387" s="300" t="s">
        <v>2650</v>
      </c>
      <c r="C387" s="301">
        <v>0</v>
      </c>
      <c r="D387" s="301">
        <v>0</v>
      </c>
      <c r="E387" s="301">
        <v>0</v>
      </c>
      <c r="F387" s="301">
        <v>0</v>
      </c>
      <c r="G387" s="301">
        <v>0</v>
      </c>
      <c r="H387" s="301">
        <v>0</v>
      </c>
      <c r="I387" s="301">
        <v>0</v>
      </c>
      <c r="J387" s="301">
        <v>0</v>
      </c>
      <c r="K387" s="301">
        <v>3</v>
      </c>
      <c r="L387" s="301">
        <v>4</v>
      </c>
      <c r="M387" s="301">
        <v>5</v>
      </c>
      <c r="N387" s="301">
        <v>10</v>
      </c>
      <c r="O387" s="301">
        <v>8</v>
      </c>
      <c r="P387" s="301">
        <v>8</v>
      </c>
      <c r="Q387" s="301">
        <v>4</v>
      </c>
      <c r="R387" s="301">
        <v>5</v>
      </c>
      <c r="S387" s="301">
        <v>0</v>
      </c>
      <c r="T387" s="301">
        <v>0</v>
      </c>
      <c r="U387" s="301">
        <v>35</v>
      </c>
      <c r="V387" s="304">
        <v>33</v>
      </c>
      <c r="W387" s="304"/>
    </row>
    <row r="388" spans="1:23" x14ac:dyDescent="0.4">
      <c r="A388" s="299">
        <v>384</v>
      </c>
      <c r="B388" s="300" t="s">
        <v>1100</v>
      </c>
      <c r="C388" s="301">
        <v>553</v>
      </c>
      <c r="D388" s="301">
        <v>547</v>
      </c>
      <c r="E388" s="301">
        <v>545</v>
      </c>
      <c r="F388" s="301">
        <v>604</v>
      </c>
      <c r="G388" s="301">
        <v>631</v>
      </c>
      <c r="H388" s="301">
        <v>611</v>
      </c>
      <c r="I388" s="301">
        <v>603</v>
      </c>
      <c r="J388" s="301">
        <v>654</v>
      </c>
      <c r="K388" s="301">
        <v>681</v>
      </c>
      <c r="L388" s="301">
        <v>814</v>
      </c>
      <c r="M388" s="301">
        <v>790</v>
      </c>
      <c r="N388" s="301">
        <v>686</v>
      </c>
      <c r="O388" s="301">
        <v>531</v>
      </c>
      <c r="P388" s="301">
        <v>556</v>
      </c>
      <c r="Q388" s="301">
        <v>569</v>
      </c>
      <c r="R388" s="301">
        <v>618</v>
      </c>
      <c r="S388" s="301">
        <v>486</v>
      </c>
      <c r="T388" s="301">
        <v>379</v>
      </c>
      <c r="U388" s="301">
        <v>10877</v>
      </c>
      <c r="V388" s="304">
        <v>10859</v>
      </c>
      <c r="W388" s="304"/>
    </row>
    <row r="389" spans="1:23" x14ac:dyDescent="0.4">
      <c r="A389" s="299">
        <v>385</v>
      </c>
      <c r="B389" s="300" t="s">
        <v>1477</v>
      </c>
      <c r="C389" s="301">
        <v>32</v>
      </c>
      <c r="D389" s="301">
        <v>58</v>
      </c>
      <c r="E389" s="301">
        <v>51</v>
      </c>
      <c r="F389" s="301">
        <v>33</v>
      </c>
      <c r="G389" s="301">
        <v>27</v>
      </c>
      <c r="H389" s="301">
        <v>19</v>
      </c>
      <c r="I389" s="301">
        <v>29</v>
      </c>
      <c r="J389" s="301">
        <v>36</v>
      </c>
      <c r="K389" s="301">
        <v>45</v>
      </c>
      <c r="L389" s="301">
        <v>55</v>
      </c>
      <c r="M389" s="301">
        <v>58</v>
      </c>
      <c r="N389" s="301">
        <v>61</v>
      </c>
      <c r="O389" s="301">
        <v>51</v>
      </c>
      <c r="P389" s="301">
        <v>38</v>
      </c>
      <c r="Q389" s="301">
        <v>29</v>
      </c>
      <c r="R389" s="301">
        <v>15</v>
      </c>
      <c r="S389" s="301">
        <v>5</v>
      </c>
      <c r="T389" s="301">
        <v>8</v>
      </c>
      <c r="U389" s="301">
        <v>648</v>
      </c>
      <c r="V389" s="304">
        <v>643</v>
      </c>
      <c r="W389" s="304"/>
    </row>
    <row r="390" spans="1:23" x14ac:dyDescent="0.4">
      <c r="A390" s="299">
        <v>386</v>
      </c>
      <c r="B390" s="300" t="s">
        <v>1561</v>
      </c>
      <c r="C390" s="301">
        <v>0</v>
      </c>
      <c r="D390" s="301">
        <v>0</v>
      </c>
      <c r="E390" s="301">
        <v>8</v>
      </c>
      <c r="F390" s="301">
        <v>6</v>
      </c>
      <c r="G390" s="301">
        <v>4</v>
      </c>
      <c r="H390" s="301">
        <v>0</v>
      </c>
      <c r="I390" s="301">
        <v>3</v>
      </c>
      <c r="J390" s="301">
        <v>0</v>
      </c>
      <c r="K390" s="301">
        <v>0</v>
      </c>
      <c r="L390" s="301">
        <v>12</v>
      </c>
      <c r="M390" s="301">
        <v>6</v>
      </c>
      <c r="N390" s="301">
        <v>9</v>
      </c>
      <c r="O390" s="301">
        <v>5</v>
      </c>
      <c r="P390" s="301">
        <v>8</v>
      </c>
      <c r="Q390" s="301">
        <v>4</v>
      </c>
      <c r="R390" s="301">
        <v>0</v>
      </c>
      <c r="S390" s="301">
        <v>0</v>
      </c>
      <c r="T390" s="301">
        <v>8</v>
      </c>
      <c r="U390" s="301">
        <v>74</v>
      </c>
      <c r="V390" s="304">
        <v>64</v>
      </c>
      <c r="W390" s="304"/>
    </row>
    <row r="391" spans="1:23" x14ac:dyDescent="0.4">
      <c r="A391" s="299">
        <v>387</v>
      </c>
      <c r="B391" s="300" t="s">
        <v>2651</v>
      </c>
      <c r="C391" s="301">
        <v>3</v>
      </c>
      <c r="D391" s="301">
        <v>3</v>
      </c>
      <c r="E391" s="301">
        <v>5</v>
      </c>
      <c r="F391" s="301">
        <v>0</v>
      </c>
      <c r="G391" s="301">
        <v>0</v>
      </c>
      <c r="H391" s="301">
        <v>0</v>
      </c>
      <c r="I391" s="301">
        <v>4</v>
      </c>
      <c r="J391" s="301">
        <v>6</v>
      </c>
      <c r="K391" s="301">
        <v>4</v>
      </c>
      <c r="L391" s="301">
        <v>0</v>
      </c>
      <c r="M391" s="301">
        <v>7</v>
      </c>
      <c r="N391" s="301">
        <v>0</v>
      </c>
      <c r="O391" s="301">
        <v>0</v>
      </c>
      <c r="P391" s="301">
        <v>0</v>
      </c>
      <c r="Q391" s="301">
        <v>0</v>
      </c>
      <c r="R391" s="301">
        <v>0</v>
      </c>
      <c r="S391" s="301">
        <v>0</v>
      </c>
      <c r="T391" s="301">
        <v>0</v>
      </c>
      <c r="U391" s="301">
        <v>33</v>
      </c>
      <c r="V391" s="304">
        <v>31</v>
      </c>
      <c r="W391" s="304"/>
    </row>
    <row r="392" spans="1:23" x14ac:dyDescent="0.4">
      <c r="A392" s="299">
        <v>388</v>
      </c>
      <c r="B392" s="300" t="s">
        <v>1478</v>
      </c>
      <c r="C392" s="301">
        <v>40</v>
      </c>
      <c r="D392" s="301">
        <v>33</v>
      </c>
      <c r="E392" s="301">
        <v>57</v>
      </c>
      <c r="F392" s="301">
        <v>43</v>
      </c>
      <c r="G392" s="301">
        <v>27</v>
      </c>
      <c r="H392" s="301">
        <v>17</v>
      </c>
      <c r="I392" s="301">
        <v>26</v>
      </c>
      <c r="J392" s="301">
        <v>36</v>
      </c>
      <c r="K392" s="301">
        <v>34</v>
      </c>
      <c r="L392" s="301">
        <v>50</v>
      </c>
      <c r="M392" s="301">
        <v>44</v>
      </c>
      <c r="N392" s="301">
        <v>41</v>
      </c>
      <c r="O392" s="301">
        <v>30</v>
      </c>
      <c r="P392" s="301">
        <v>29</v>
      </c>
      <c r="Q392" s="301">
        <v>24</v>
      </c>
      <c r="R392" s="301">
        <v>3</v>
      </c>
      <c r="S392" s="301">
        <v>0</v>
      </c>
      <c r="T392" s="301">
        <v>5</v>
      </c>
      <c r="U392" s="301">
        <v>546</v>
      </c>
      <c r="V392" s="304">
        <v>548</v>
      </c>
      <c r="W392" s="304"/>
    </row>
    <row r="393" spans="1:23" x14ac:dyDescent="0.4">
      <c r="A393" s="299">
        <v>389</v>
      </c>
      <c r="B393" s="300" t="s">
        <v>1562</v>
      </c>
      <c r="C393" s="301">
        <v>6</v>
      </c>
      <c r="D393" s="301">
        <v>15</v>
      </c>
      <c r="E393" s="301">
        <v>7</v>
      </c>
      <c r="F393" s="301">
        <v>10</v>
      </c>
      <c r="G393" s="301">
        <v>10</v>
      </c>
      <c r="H393" s="301">
        <v>4</v>
      </c>
      <c r="I393" s="301">
        <v>5</v>
      </c>
      <c r="J393" s="301">
        <v>15</v>
      </c>
      <c r="K393" s="301">
        <v>4</v>
      </c>
      <c r="L393" s="301">
        <v>16</v>
      </c>
      <c r="M393" s="301">
        <v>20</v>
      </c>
      <c r="N393" s="301">
        <v>13</v>
      </c>
      <c r="O393" s="301">
        <v>14</v>
      </c>
      <c r="P393" s="301">
        <v>10</v>
      </c>
      <c r="Q393" s="301">
        <v>10</v>
      </c>
      <c r="R393" s="301">
        <v>5</v>
      </c>
      <c r="S393" s="301">
        <v>3</v>
      </c>
      <c r="T393" s="301">
        <v>3</v>
      </c>
      <c r="U393" s="301">
        <v>168</v>
      </c>
      <c r="V393" s="304">
        <v>158</v>
      </c>
      <c r="W393" s="304"/>
    </row>
    <row r="394" spans="1:23" x14ac:dyDescent="0.4">
      <c r="A394" s="299">
        <v>390</v>
      </c>
      <c r="B394" s="300" t="s">
        <v>2652</v>
      </c>
      <c r="C394" s="301">
        <v>0</v>
      </c>
      <c r="D394" s="301">
        <v>4</v>
      </c>
      <c r="E394" s="301">
        <v>5</v>
      </c>
      <c r="F394" s="301">
        <v>14</v>
      </c>
      <c r="G394" s="301">
        <v>7</v>
      </c>
      <c r="H394" s="301">
        <v>3</v>
      </c>
      <c r="I394" s="301">
        <v>0</v>
      </c>
      <c r="J394" s="301">
        <v>3</v>
      </c>
      <c r="K394" s="301">
        <v>12</v>
      </c>
      <c r="L394" s="301">
        <v>4</v>
      </c>
      <c r="M394" s="301">
        <v>9</v>
      </c>
      <c r="N394" s="301">
        <v>9</v>
      </c>
      <c r="O394" s="301">
        <v>4</v>
      </c>
      <c r="P394" s="301">
        <v>5</v>
      </c>
      <c r="Q394" s="301">
        <v>6</v>
      </c>
      <c r="R394" s="301">
        <v>0</v>
      </c>
      <c r="S394" s="301">
        <v>0</v>
      </c>
      <c r="T394" s="301">
        <v>0</v>
      </c>
      <c r="U394" s="301">
        <v>84</v>
      </c>
      <c r="V394" s="304">
        <v>79</v>
      </c>
      <c r="W394" s="304"/>
    </row>
    <row r="395" spans="1:23" x14ac:dyDescent="0.4">
      <c r="A395" s="299">
        <v>391</v>
      </c>
      <c r="B395" s="300" t="s">
        <v>1479</v>
      </c>
      <c r="C395" s="301">
        <v>18</v>
      </c>
      <c r="D395" s="301">
        <v>24</v>
      </c>
      <c r="E395" s="301">
        <v>20</v>
      </c>
      <c r="F395" s="301">
        <v>17</v>
      </c>
      <c r="G395" s="301">
        <v>7</v>
      </c>
      <c r="H395" s="301">
        <v>10</v>
      </c>
      <c r="I395" s="301">
        <v>17</v>
      </c>
      <c r="J395" s="301">
        <v>19</v>
      </c>
      <c r="K395" s="301">
        <v>28</v>
      </c>
      <c r="L395" s="301">
        <v>21</v>
      </c>
      <c r="M395" s="301">
        <v>15</v>
      </c>
      <c r="N395" s="301">
        <v>29</v>
      </c>
      <c r="O395" s="301">
        <v>16</v>
      </c>
      <c r="P395" s="301">
        <v>18</v>
      </c>
      <c r="Q395" s="301">
        <v>3</v>
      </c>
      <c r="R395" s="301">
        <v>7</v>
      </c>
      <c r="S395" s="301">
        <v>5</v>
      </c>
      <c r="T395" s="301">
        <v>0</v>
      </c>
      <c r="U395" s="301">
        <v>282</v>
      </c>
      <c r="V395" s="304">
        <v>278</v>
      </c>
      <c r="W395" s="304"/>
    </row>
    <row r="396" spans="1:23" x14ac:dyDescent="0.4">
      <c r="A396" s="299">
        <v>392</v>
      </c>
      <c r="B396" s="300" t="s">
        <v>1563</v>
      </c>
      <c r="C396" s="301">
        <v>14</v>
      </c>
      <c r="D396" s="301">
        <v>17</v>
      </c>
      <c r="E396" s="301">
        <v>16</v>
      </c>
      <c r="F396" s="301">
        <v>10</v>
      </c>
      <c r="G396" s="301">
        <v>8</v>
      </c>
      <c r="H396" s="301">
        <v>6</v>
      </c>
      <c r="I396" s="301">
        <v>13</v>
      </c>
      <c r="J396" s="301">
        <v>11</v>
      </c>
      <c r="K396" s="301">
        <v>16</v>
      </c>
      <c r="L396" s="301">
        <v>8</v>
      </c>
      <c r="M396" s="301">
        <v>18</v>
      </c>
      <c r="N396" s="301">
        <v>18</v>
      </c>
      <c r="O396" s="301">
        <v>11</v>
      </c>
      <c r="P396" s="301">
        <v>10</v>
      </c>
      <c r="Q396" s="301">
        <v>6</v>
      </c>
      <c r="R396" s="301">
        <v>7</v>
      </c>
      <c r="S396" s="301">
        <v>0</v>
      </c>
      <c r="T396" s="301">
        <v>0</v>
      </c>
      <c r="U396" s="301">
        <v>194</v>
      </c>
      <c r="V396" s="304">
        <v>188</v>
      </c>
      <c r="W396" s="304"/>
    </row>
    <row r="397" spans="1:23" x14ac:dyDescent="0.4">
      <c r="A397" s="299">
        <v>393</v>
      </c>
      <c r="B397" s="300" t="s">
        <v>1480</v>
      </c>
      <c r="C397" s="301">
        <v>9</v>
      </c>
      <c r="D397" s="301">
        <v>19</v>
      </c>
      <c r="E397" s="301">
        <v>26</v>
      </c>
      <c r="F397" s="301">
        <v>22</v>
      </c>
      <c r="G397" s="301">
        <v>12</v>
      </c>
      <c r="H397" s="301">
        <v>7</v>
      </c>
      <c r="I397" s="301">
        <v>17</v>
      </c>
      <c r="J397" s="301">
        <v>14</v>
      </c>
      <c r="K397" s="301">
        <v>27</v>
      </c>
      <c r="L397" s="301">
        <v>32</v>
      </c>
      <c r="M397" s="301">
        <v>36</v>
      </c>
      <c r="N397" s="301">
        <v>55</v>
      </c>
      <c r="O397" s="301">
        <v>50</v>
      </c>
      <c r="P397" s="301">
        <v>42</v>
      </c>
      <c r="Q397" s="301">
        <v>22</v>
      </c>
      <c r="R397" s="301">
        <v>9</v>
      </c>
      <c r="S397" s="301">
        <v>4</v>
      </c>
      <c r="T397" s="301">
        <v>11</v>
      </c>
      <c r="U397" s="301">
        <v>426</v>
      </c>
      <c r="V397" s="304">
        <v>408</v>
      </c>
      <c r="W397" s="304"/>
    </row>
    <row r="398" spans="1:23" x14ac:dyDescent="0.4">
      <c r="A398" s="299">
        <v>394</v>
      </c>
      <c r="B398" s="300" t="s">
        <v>2653</v>
      </c>
      <c r="C398" s="301">
        <v>0</v>
      </c>
      <c r="D398" s="301">
        <v>0</v>
      </c>
      <c r="E398" s="301">
        <v>0</v>
      </c>
      <c r="F398" s="301">
        <v>3</v>
      </c>
      <c r="G398" s="301">
        <v>0</v>
      </c>
      <c r="H398" s="301">
        <v>4</v>
      </c>
      <c r="I398" s="301">
        <v>0</v>
      </c>
      <c r="J398" s="301">
        <v>0</v>
      </c>
      <c r="K398" s="301">
        <v>3</v>
      </c>
      <c r="L398" s="301">
        <v>4</v>
      </c>
      <c r="M398" s="301">
        <v>0</v>
      </c>
      <c r="N398" s="301">
        <v>4</v>
      </c>
      <c r="O398" s="301">
        <v>5</v>
      </c>
      <c r="P398" s="301">
        <v>4</v>
      </c>
      <c r="Q398" s="301">
        <v>6</v>
      </c>
      <c r="R398" s="301">
        <v>3</v>
      </c>
      <c r="S398" s="301">
        <v>0</v>
      </c>
      <c r="T398" s="301">
        <v>0</v>
      </c>
      <c r="U398" s="301">
        <v>50</v>
      </c>
      <c r="V398" s="304">
        <v>46</v>
      </c>
      <c r="W398" s="304"/>
    </row>
    <row r="399" spans="1:23" x14ac:dyDescent="0.4">
      <c r="A399" s="299">
        <v>395</v>
      </c>
      <c r="B399" s="300" t="s">
        <v>2654</v>
      </c>
      <c r="C399" s="301">
        <v>0</v>
      </c>
      <c r="D399" s="301">
        <v>0</v>
      </c>
      <c r="E399" s="301">
        <v>0</v>
      </c>
      <c r="F399" s="301">
        <v>0</v>
      </c>
      <c r="G399" s="301">
        <v>0</v>
      </c>
      <c r="H399" s="301">
        <v>0</v>
      </c>
      <c r="I399" s="301">
        <v>0</v>
      </c>
      <c r="J399" s="301">
        <v>0</v>
      </c>
      <c r="K399" s="301">
        <v>0</v>
      </c>
      <c r="L399" s="301">
        <v>0</v>
      </c>
      <c r="M399" s="301">
        <v>0</v>
      </c>
      <c r="N399" s="301">
        <v>0</v>
      </c>
      <c r="O399" s="301">
        <v>0</v>
      </c>
      <c r="P399" s="301">
        <v>0</v>
      </c>
      <c r="Q399" s="301">
        <v>0</v>
      </c>
      <c r="R399" s="301">
        <v>0</v>
      </c>
      <c r="S399" s="301">
        <v>0</v>
      </c>
      <c r="T399" s="301">
        <v>0</v>
      </c>
      <c r="U399" s="301">
        <v>0</v>
      </c>
      <c r="V399" s="304">
        <v>0</v>
      </c>
      <c r="W399" s="304"/>
    </row>
    <row r="400" spans="1:23" x14ac:dyDescent="0.4">
      <c r="A400" s="299">
        <v>396</v>
      </c>
      <c r="B400" s="300" t="s">
        <v>2655</v>
      </c>
      <c r="C400" s="301">
        <v>0</v>
      </c>
      <c r="D400" s="301">
        <v>3</v>
      </c>
      <c r="E400" s="301">
        <v>0</v>
      </c>
      <c r="F400" s="301">
        <v>0</v>
      </c>
      <c r="G400" s="301">
        <v>0</v>
      </c>
      <c r="H400" s="301">
        <v>0</v>
      </c>
      <c r="I400" s="301">
        <v>7</v>
      </c>
      <c r="J400" s="301">
        <v>4</v>
      </c>
      <c r="K400" s="301">
        <v>0</v>
      </c>
      <c r="L400" s="301">
        <v>6</v>
      </c>
      <c r="M400" s="301">
        <v>4</v>
      </c>
      <c r="N400" s="301">
        <v>8</v>
      </c>
      <c r="O400" s="301">
        <v>8</v>
      </c>
      <c r="P400" s="301">
        <v>7</v>
      </c>
      <c r="Q400" s="301">
        <v>12</v>
      </c>
      <c r="R400" s="301">
        <v>0</v>
      </c>
      <c r="S400" s="301">
        <v>0</v>
      </c>
      <c r="T400" s="301">
        <v>0</v>
      </c>
      <c r="U400" s="301">
        <v>54</v>
      </c>
      <c r="V400" s="304">
        <v>58</v>
      </c>
      <c r="W400" s="304"/>
    </row>
    <row r="401" spans="1:23" x14ac:dyDescent="0.4">
      <c r="A401" s="299">
        <v>397</v>
      </c>
      <c r="B401" s="300" t="s">
        <v>1564</v>
      </c>
      <c r="C401" s="301">
        <v>1447</v>
      </c>
      <c r="D401" s="301">
        <v>1358</v>
      </c>
      <c r="E401" s="301">
        <v>1371</v>
      </c>
      <c r="F401" s="301">
        <v>2056</v>
      </c>
      <c r="G401" s="301">
        <v>3732</v>
      </c>
      <c r="H401" s="301">
        <v>2667</v>
      </c>
      <c r="I401" s="301">
        <v>2017</v>
      </c>
      <c r="J401" s="301">
        <v>1569</v>
      </c>
      <c r="K401" s="301">
        <v>1798</v>
      </c>
      <c r="L401" s="301">
        <v>1748</v>
      </c>
      <c r="M401" s="301">
        <v>1636</v>
      </c>
      <c r="N401" s="301">
        <v>1488</v>
      </c>
      <c r="O401" s="301">
        <v>1336</v>
      </c>
      <c r="P401" s="301">
        <v>1316</v>
      </c>
      <c r="Q401" s="301">
        <v>1111</v>
      </c>
      <c r="R401" s="301">
        <v>810</v>
      </c>
      <c r="S401" s="301">
        <v>605</v>
      </c>
      <c r="T401" s="301">
        <v>582</v>
      </c>
      <c r="U401" s="301">
        <v>28654</v>
      </c>
      <c r="V401" s="304">
        <v>27347</v>
      </c>
      <c r="W401" s="304"/>
    </row>
    <row r="402" spans="1:23" x14ac:dyDescent="0.4">
      <c r="A402" s="299">
        <v>398</v>
      </c>
      <c r="B402" s="300" t="s">
        <v>2656</v>
      </c>
      <c r="C402" s="301">
        <v>0</v>
      </c>
      <c r="D402" s="301">
        <v>3</v>
      </c>
      <c r="E402" s="301">
        <v>7</v>
      </c>
      <c r="F402" s="301">
        <v>0</v>
      </c>
      <c r="G402" s="301">
        <v>0</v>
      </c>
      <c r="H402" s="301">
        <v>3</v>
      </c>
      <c r="I402" s="301">
        <v>0</v>
      </c>
      <c r="J402" s="301">
        <v>0</v>
      </c>
      <c r="K402" s="301">
        <v>0</v>
      </c>
      <c r="L402" s="301">
        <v>3</v>
      </c>
      <c r="M402" s="301">
        <v>9</v>
      </c>
      <c r="N402" s="301">
        <v>5</v>
      </c>
      <c r="O402" s="301">
        <v>6</v>
      </c>
      <c r="P402" s="301">
        <v>6</v>
      </c>
      <c r="Q402" s="301">
        <v>0</v>
      </c>
      <c r="R402" s="301">
        <v>3</v>
      </c>
      <c r="S402" s="301">
        <v>0</v>
      </c>
      <c r="T402" s="301">
        <v>0</v>
      </c>
      <c r="U402" s="301">
        <v>50</v>
      </c>
      <c r="V402" s="304">
        <v>55</v>
      </c>
      <c r="W402" s="304"/>
    </row>
    <row r="403" spans="1:23" x14ac:dyDescent="0.4">
      <c r="A403" s="299">
        <v>399</v>
      </c>
      <c r="B403" s="300" t="s">
        <v>2657</v>
      </c>
      <c r="C403" s="301">
        <v>3</v>
      </c>
      <c r="D403" s="301">
        <v>3</v>
      </c>
      <c r="E403" s="301">
        <v>4</v>
      </c>
      <c r="F403" s="301">
        <v>4</v>
      </c>
      <c r="G403" s="301">
        <v>3</v>
      </c>
      <c r="H403" s="301">
        <v>4</v>
      </c>
      <c r="I403" s="301">
        <v>7</v>
      </c>
      <c r="J403" s="301">
        <v>10</v>
      </c>
      <c r="K403" s="301">
        <v>7</v>
      </c>
      <c r="L403" s="301">
        <v>4</v>
      </c>
      <c r="M403" s="301">
        <v>5</v>
      </c>
      <c r="N403" s="301">
        <v>3</v>
      </c>
      <c r="O403" s="301">
        <v>3</v>
      </c>
      <c r="P403" s="301">
        <v>3</v>
      </c>
      <c r="Q403" s="301">
        <v>0</v>
      </c>
      <c r="R403" s="301">
        <v>0</v>
      </c>
      <c r="S403" s="301">
        <v>3</v>
      </c>
      <c r="T403" s="301">
        <v>0</v>
      </c>
      <c r="U403" s="301">
        <v>66</v>
      </c>
      <c r="V403" s="304">
        <v>75</v>
      </c>
      <c r="W403" s="304"/>
    </row>
    <row r="404" spans="1:23" x14ac:dyDescent="0.4">
      <c r="A404" s="299">
        <v>400</v>
      </c>
      <c r="B404" s="300" t="s">
        <v>2658</v>
      </c>
      <c r="C404" s="301">
        <v>0</v>
      </c>
      <c r="D404" s="301">
        <v>0</v>
      </c>
      <c r="E404" s="301">
        <v>0</v>
      </c>
      <c r="F404" s="301">
        <v>8</v>
      </c>
      <c r="G404" s="301">
        <v>0</v>
      </c>
      <c r="H404" s="301">
        <v>4</v>
      </c>
      <c r="I404" s="301">
        <v>3</v>
      </c>
      <c r="J404" s="301">
        <v>0</v>
      </c>
      <c r="K404" s="301">
        <v>3</v>
      </c>
      <c r="L404" s="301">
        <v>5</v>
      </c>
      <c r="M404" s="301">
        <v>0</v>
      </c>
      <c r="N404" s="301">
        <v>4</v>
      </c>
      <c r="O404" s="301">
        <v>4</v>
      </c>
      <c r="P404" s="301">
        <v>6</v>
      </c>
      <c r="Q404" s="301">
        <v>0</v>
      </c>
      <c r="R404" s="301">
        <v>0</v>
      </c>
      <c r="S404" s="301">
        <v>0</v>
      </c>
      <c r="T404" s="301">
        <v>0</v>
      </c>
      <c r="U404" s="301">
        <v>40</v>
      </c>
      <c r="V404" s="304">
        <v>42</v>
      </c>
      <c r="W404" s="304"/>
    </row>
    <row r="405" spans="1:23" x14ac:dyDescent="0.4">
      <c r="A405" s="299">
        <v>401</v>
      </c>
      <c r="B405" s="300" t="s">
        <v>2659</v>
      </c>
      <c r="C405" s="301">
        <v>3</v>
      </c>
      <c r="D405" s="301">
        <v>9</v>
      </c>
      <c r="E405" s="301">
        <v>8</v>
      </c>
      <c r="F405" s="301">
        <v>6</v>
      </c>
      <c r="G405" s="301">
        <v>8</v>
      </c>
      <c r="H405" s="301">
        <v>3</v>
      </c>
      <c r="I405" s="301">
        <v>3</v>
      </c>
      <c r="J405" s="301">
        <v>5</v>
      </c>
      <c r="K405" s="301">
        <v>3</v>
      </c>
      <c r="L405" s="301">
        <v>5</v>
      </c>
      <c r="M405" s="301">
        <v>7</v>
      </c>
      <c r="N405" s="301">
        <v>9</v>
      </c>
      <c r="O405" s="301">
        <v>9</v>
      </c>
      <c r="P405" s="301">
        <v>9</v>
      </c>
      <c r="Q405" s="301">
        <v>4</v>
      </c>
      <c r="R405" s="301">
        <v>3</v>
      </c>
      <c r="S405" s="301">
        <v>0</v>
      </c>
      <c r="T405" s="301">
        <v>0</v>
      </c>
      <c r="U405" s="301">
        <v>94</v>
      </c>
      <c r="V405" s="304">
        <v>90</v>
      </c>
      <c r="W405" s="304"/>
    </row>
    <row r="406" spans="1:23" x14ac:dyDescent="0.4">
      <c r="A406" s="299">
        <v>402</v>
      </c>
      <c r="B406" s="300" t="s">
        <v>1565</v>
      </c>
      <c r="C406" s="301">
        <v>18</v>
      </c>
      <c r="D406" s="301">
        <v>15</v>
      </c>
      <c r="E406" s="301">
        <v>25</v>
      </c>
      <c r="F406" s="301">
        <v>18</v>
      </c>
      <c r="G406" s="301">
        <v>14</v>
      </c>
      <c r="H406" s="301">
        <v>3</v>
      </c>
      <c r="I406" s="301">
        <v>15</v>
      </c>
      <c r="J406" s="301">
        <v>14</v>
      </c>
      <c r="K406" s="301">
        <v>27</v>
      </c>
      <c r="L406" s="301">
        <v>31</v>
      </c>
      <c r="M406" s="301">
        <v>19</v>
      </c>
      <c r="N406" s="301">
        <v>14</v>
      </c>
      <c r="O406" s="301">
        <v>26</v>
      </c>
      <c r="P406" s="301">
        <v>8</v>
      </c>
      <c r="Q406" s="301">
        <v>14</v>
      </c>
      <c r="R406" s="301">
        <v>10</v>
      </c>
      <c r="S406" s="301">
        <v>0</v>
      </c>
      <c r="T406" s="301">
        <v>0</v>
      </c>
      <c r="U406" s="301">
        <v>272</v>
      </c>
      <c r="V406" s="304">
        <v>255</v>
      </c>
      <c r="W406" s="304"/>
    </row>
    <row r="407" spans="1:23" x14ac:dyDescent="0.4">
      <c r="A407" s="299">
        <v>403</v>
      </c>
      <c r="B407" s="300" t="s">
        <v>2660</v>
      </c>
      <c r="C407" s="301">
        <v>0</v>
      </c>
      <c r="D407" s="301">
        <v>0</v>
      </c>
      <c r="E407" s="301">
        <v>5</v>
      </c>
      <c r="F407" s="301">
        <v>3</v>
      </c>
      <c r="G407" s="301">
        <v>0</v>
      </c>
      <c r="H407" s="301">
        <v>0</v>
      </c>
      <c r="I407" s="301">
        <v>0</v>
      </c>
      <c r="J407" s="301">
        <v>0</v>
      </c>
      <c r="K407" s="301">
        <v>3</v>
      </c>
      <c r="L407" s="301">
        <v>0</v>
      </c>
      <c r="M407" s="301">
        <v>0</v>
      </c>
      <c r="N407" s="301">
        <v>0</v>
      </c>
      <c r="O407" s="301">
        <v>4</v>
      </c>
      <c r="P407" s="301">
        <v>3</v>
      </c>
      <c r="Q407" s="301">
        <v>6</v>
      </c>
      <c r="R407" s="301">
        <v>0</v>
      </c>
      <c r="S407" s="301">
        <v>0</v>
      </c>
      <c r="T407" s="301">
        <v>0</v>
      </c>
      <c r="U407" s="301">
        <v>29</v>
      </c>
      <c r="V407" s="304">
        <v>27</v>
      </c>
      <c r="W407" s="304"/>
    </row>
    <row r="408" spans="1:23" x14ac:dyDescent="0.4">
      <c r="A408" s="299">
        <v>404</v>
      </c>
      <c r="B408" s="300" t="s">
        <v>2661</v>
      </c>
      <c r="C408" s="301">
        <v>0</v>
      </c>
      <c r="D408" s="301">
        <v>5</v>
      </c>
      <c r="E408" s="301">
        <v>3</v>
      </c>
      <c r="F408" s="301">
        <v>0</v>
      </c>
      <c r="G408" s="301">
        <v>6</v>
      </c>
      <c r="H408" s="301">
        <v>4</v>
      </c>
      <c r="I408" s="301">
        <v>0</v>
      </c>
      <c r="J408" s="301">
        <v>5</v>
      </c>
      <c r="K408" s="301">
        <v>6</v>
      </c>
      <c r="L408" s="301">
        <v>3</v>
      </c>
      <c r="M408" s="301">
        <v>0</v>
      </c>
      <c r="N408" s="301">
        <v>3</v>
      </c>
      <c r="O408" s="301">
        <v>4</v>
      </c>
      <c r="P408" s="301">
        <v>0</v>
      </c>
      <c r="Q408" s="301">
        <v>0</v>
      </c>
      <c r="R408" s="301">
        <v>0</v>
      </c>
      <c r="S408" s="301">
        <v>0</v>
      </c>
      <c r="T408" s="301">
        <v>0</v>
      </c>
      <c r="U408" s="301">
        <v>43</v>
      </c>
      <c r="V408" s="304">
        <v>44</v>
      </c>
      <c r="W408" s="304"/>
    </row>
    <row r="409" spans="1:23" x14ac:dyDescent="0.4">
      <c r="A409" s="299">
        <v>405</v>
      </c>
      <c r="B409" s="300" t="s">
        <v>2662</v>
      </c>
      <c r="C409" s="301">
        <v>0</v>
      </c>
      <c r="D409" s="301">
        <v>0</v>
      </c>
      <c r="E409" s="301">
        <v>0</v>
      </c>
      <c r="F409" s="301">
        <v>0</v>
      </c>
      <c r="G409" s="301">
        <v>0</v>
      </c>
      <c r="H409" s="301">
        <v>0</v>
      </c>
      <c r="I409" s="301">
        <v>0</v>
      </c>
      <c r="J409" s="301">
        <v>0</v>
      </c>
      <c r="K409" s="301">
        <v>0</v>
      </c>
      <c r="L409" s="301">
        <v>0</v>
      </c>
      <c r="M409" s="301">
        <v>0</v>
      </c>
      <c r="N409" s="301">
        <v>0</v>
      </c>
      <c r="O409" s="301">
        <v>0</v>
      </c>
      <c r="P409" s="301">
        <v>0</v>
      </c>
      <c r="Q409" s="301">
        <v>0</v>
      </c>
      <c r="R409" s="301">
        <v>0</v>
      </c>
      <c r="S409" s="301">
        <v>0</v>
      </c>
      <c r="T409" s="301">
        <v>0</v>
      </c>
      <c r="U409" s="301">
        <v>13</v>
      </c>
      <c r="V409" s="304">
        <v>13</v>
      </c>
      <c r="W409" s="304"/>
    </row>
    <row r="410" spans="1:23" x14ac:dyDescent="0.4">
      <c r="A410" s="299">
        <v>406</v>
      </c>
      <c r="B410" s="300" t="s">
        <v>2663</v>
      </c>
      <c r="C410" s="301">
        <v>0</v>
      </c>
      <c r="D410" s="301">
        <v>0</v>
      </c>
      <c r="E410" s="301">
        <v>0</v>
      </c>
      <c r="F410" s="301">
        <v>0</v>
      </c>
      <c r="G410" s="301">
        <v>0</v>
      </c>
      <c r="H410" s="301">
        <v>0</v>
      </c>
      <c r="I410" s="301">
        <v>4</v>
      </c>
      <c r="J410" s="301">
        <v>0</v>
      </c>
      <c r="K410" s="301">
        <v>0</v>
      </c>
      <c r="L410" s="301">
        <v>4</v>
      </c>
      <c r="M410" s="301">
        <v>0</v>
      </c>
      <c r="N410" s="301">
        <v>0</v>
      </c>
      <c r="O410" s="301">
        <v>3</v>
      </c>
      <c r="P410" s="301">
        <v>0</v>
      </c>
      <c r="Q410" s="301">
        <v>0</v>
      </c>
      <c r="R410" s="301">
        <v>4</v>
      </c>
      <c r="S410" s="301">
        <v>0</v>
      </c>
      <c r="T410" s="301">
        <v>0</v>
      </c>
      <c r="U410" s="301">
        <v>20</v>
      </c>
      <c r="V410" s="304">
        <v>20</v>
      </c>
      <c r="W410" s="304"/>
    </row>
    <row r="411" spans="1:23" x14ac:dyDescent="0.4">
      <c r="A411" s="299">
        <v>407</v>
      </c>
      <c r="B411" s="300" t="s">
        <v>1481</v>
      </c>
      <c r="C411" s="301">
        <v>258</v>
      </c>
      <c r="D411" s="301">
        <v>328</v>
      </c>
      <c r="E411" s="301">
        <v>266</v>
      </c>
      <c r="F411" s="301">
        <v>209</v>
      </c>
      <c r="G411" s="301">
        <v>174</v>
      </c>
      <c r="H411" s="301">
        <v>113</v>
      </c>
      <c r="I411" s="301">
        <v>171</v>
      </c>
      <c r="J411" s="301">
        <v>238</v>
      </c>
      <c r="K411" s="301">
        <v>276</v>
      </c>
      <c r="L411" s="301">
        <v>264</v>
      </c>
      <c r="M411" s="301">
        <v>251</v>
      </c>
      <c r="N411" s="301">
        <v>265</v>
      </c>
      <c r="O411" s="301">
        <v>270</v>
      </c>
      <c r="P411" s="301">
        <v>263</v>
      </c>
      <c r="Q411" s="301">
        <v>137</v>
      </c>
      <c r="R411" s="301">
        <v>114</v>
      </c>
      <c r="S411" s="301">
        <v>66</v>
      </c>
      <c r="T411" s="301">
        <v>50</v>
      </c>
      <c r="U411" s="301">
        <v>3714</v>
      </c>
      <c r="V411" s="304">
        <v>3552</v>
      </c>
      <c r="W411" s="304"/>
    </row>
    <row r="412" spans="1:23" x14ac:dyDescent="0.4">
      <c r="A412" s="299">
        <v>408</v>
      </c>
      <c r="B412" s="300" t="s">
        <v>1566</v>
      </c>
      <c r="C412" s="301">
        <v>9</v>
      </c>
      <c r="D412" s="301">
        <v>21</v>
      </c>
      <c r="E412" s="301">
        <v>21</v>
      </c>
      <c r="F412" s="301">
        <v>20</v>
      </c>
      <c r="G412" s="301">
        <v>11</v>
      </c>
      <c r="H412" s="301">
        <v>9</v>
      </c>
      <c r="I412" s="301">
        <v>14</v>
      </c>
      <c r="J412" s="301">
        <v>11</v>
      </c>
      <c r="K412" s="301">
        <v>16</v>
      </c>
      <c r="L412" s="301">
        <v>18</v>
      </c>
      <c r="M412" s="301">
        <v>28</v>
      </c>
      <c r="N412" s="301">
        <v>24</v>
      </c>
      <c r="O412" s="301">
        <v>20</v>
      </c>
      <c r="P412" s="301">
        <v>20</v>
      </c>
      <c r="Q412" s="301">
        <v>6</v>
      </c>
      <c r="R412" s="301">
        <v>7</v>
      </c>
      <c r="S412" s="301">
        <v>0</v>
      </c>
      <c r="T412" s="301">
        <v>6</v>
      </c>
      <c r="U412" s="301">
        <v>260</v>
      </c>
      <c r="V412" s="304">
        <v>259</v>
      </c>
      <c r="W412" s="304"/>
    </row>
    <row r="413" spans="1:23" x14ac:dyDescent="0.4">
      <c r="A413" s="299">
        <v>409</v>
      </c>
      <c r="B413" s="300" t="s">
        <v>1482</v>
      </c>
      <c r="C413" s="301">
        <v>141</v>
      </c>
      <c r="D413" s="301">
        <v>197</v>
      </c>
      <c r="E413" s="301">
        <v>202</v>
      </c>
      <c r="F413" s="301">
        <v>179</v>
      </c>
      <c r="G413" s="301">
        <v>115</v>
      </c>
      <c r="H413" s="301">
        <v>115</v>
      </c>
      <c r="I413" s="301">
        <v>114</v>
      </c>
      <c r="J413" s="301">
        <v>152</v>
      </c>
      <c r="K413" s="301">
        <v>161</v>
      </c>
      <c r="L413" s="301">
        <v>191</v>
      </c>
      <c r="M413" s="301">
        <v>186</v>
      </c>
      <c r="N413" s="301">
        <v>161</v>
      </c>
      <c r="O413" s="301">
        <v>124</v>
      </c>
      <c r="P413" s="301">
        <v>138</v>
      </c>
      <c r="Q413" s="301">
        <v>119</v>
      </c>
      <c r="R413" s="301">
        <v>61</v>
      </c>
      <c r="S413" s="301">
        <v>48</v>
      </c>
      <c r="T413" s="301">
        <v>56</v>
      </c>
      <c r="U413" s="301">
        <v>2467</v>
      </c>
      <c r="V413" s="304">
        <v>2371</v>
      </c>
      <c r="W413" s="304"/>
    </row>
    <row r="414" spans="1:23" x14ac:dyDescent="0.4">
      <c r="A414" s="299">
        <v>410</v>
      </c>
      <c r="B414" s="300" t="s">
        <v>2664</v>
      </c>
      <c r="C414" s="301">
        <v>4</v>
      </c>
      <c r="D414" s="301">
        <v>9</v>
      </c>
      <c r="E414" s="301">
        <v>11</v>
      </c>
      <c r="F414" s="301">
        <v>8</v>
      </c>
      <c r="G414" s="301">
        <v>6</v>
      </c>
      <c r="H414" s="301">
        <v>7</v>
      </c>
      <c r="I414" s="301">
        <v>0</v>
      </c>
      <c r="J414" s="301">
        <v>4</v>
      </c>
      <c r="K414" s="301">
        <v>8</v>
      </c>
      <c r="L414" s="301">
        <v>8</v>
      </c>
      <c r="M414" s="301">
        <v>9</v>
      </c>
      <c r="N414" s="301">
        <v>6</v>
      </c>
      <c r="O414" s="301">
        <v>9</v>
      </c>
      <c r="P414" s="301">
        <v>9</v>
      </c>
      <c r="Q414" s="301">
        <v>6</v>
      </c>
      <c r="R414" s="301">
        <v>4</v>
      </c>
      <c r="S414" s="301">
        <v>0</v>
      </c>
      <c r="T414" s="301">
        <v>0</v>
      </c>
      <c r="U414" s="301">
        <v>114</v>
      </c>
      <c r="V414" s="304">
        <v>105</v>
      </c>
      <c r="W414" s="304"/>
    </row>
    <row r="415" spans="1:23" x14ac:dyDescent="0.4">
      <c r="A415" s="299">
        <v>411</v>
      </c>
      <c r="B415" s="300" t="s">
        <v>2665</v>
      </c>
      <c r="C415" s="301">
        <v>0</v>
      </c>
      <c r="D415" s="301">
        <v>0</v>
      </c>
      <c r="E415" s="301">
        <v>0</v>
      </c>
      <c r="F415" s="301">
        <v>0</v>
      </c>
      <c r="G415" s="301">
        <v>0</v>
      </c>
      <c r="H415" s="301">
        <v>0</v>
      </c>
      <c r="I415" s="301">
        <v>0</v>
      </c>
      <c r="J415" s="301">
        <v>0</v>
      </c>
      <c r="K415" s="301">
        <v>0</v>
      </c>
      <c r="L415" s="301">
        <v>0</v>
      </c>
      <c r="M415" s="301">
        <v>0</v>
      </c>
      <c r="N415" s="301">
        <v>0</v>
      </c>
      <c r="O415" s="301">
        <v>0</v>
      </c>
      <c r="P415" s="301">
        <v>0</v>
      </c>
      <c r="Q415" s="301">
        <v>0</v>
      </c>
      <c r="R415" s="301">
        <v>0</v>
      </c>
      <c r="S415" s="301">
        <v>0</v>
      </c>
      <c r="T415" s="301">
        <v>0</v>
      </c>
      <c r="U415" s="301">
        <v>0</v>
      </c>
      <c r="V415" s="304">
        <v>0</v>
      </c>
      <c r="W415" s="304"/>
    </row>
    <row r="416" spans="1:23" x14ac:dyDescent="0.4">
      <c r="A416" s="299">
        <v>412</v>
      </c>
      <c r="B416" s="300" t="s">
        <v>2666</v>
      </c>
      <c r="C416" s="301">
        <v>0</v>
      </c>
      <c r="D416" s="301">
        <v>0</v>
      </c>
      <c r="E416" s="301">
        <v>0</v>
      </c>
      <c r="F416" s="301">
        <v>0</v>
      </c>
      <c r="G416" s="301">
        <v>0</v>
      </c>
      <c r="H416" s="301">
        <v>0</v>
      </c>
      <c r="I416" s="301">
        <v>0</v>
      </c>
      <c r="J416" s="301">
        <v>0</v>
      </c>
      <c r="K416" s="301">
        <v>0</v>
      </c>
      <c r="L416" s="301">
        <v>4</v>
      </c>
      <c r="M416" s="301">
        <v>0</v>
      </c>
      <c r="N416" s="301">
        <v>0</v>
      </c>
      <c r="O416" s="301">
        <v>0</v>
      </c>
      <c r="P416" s="301">
        <v>0</v>
      </c>
      <c r="Q416" s="301">
        <v>0</v>
      </c>
      <c r="R416" s="301">
        <v>0</v>
      </c>
      <c r="S416" s="301">
        <v>0</v>
      </c>
      <c r="T416" s="301">
        <v>0</v>
      </c>
      <c r="U416" s="301">
        <v>12</v>
      </c>
      <c r="V416" s="304">
        <v>12</v>
      </c>
      <c r="W416" s="304"/>
    </row>
    <row r="417" spans="1:23" x14ac:dyDescent="0.4">
      <c r="A417" s="299">
        <v>413</v>
      </c>
      <c r="B417" s="300" t="s">
        <v>2667</v>
      </c>
      <c r="C417" s="301">
        <v>0</v>
      </c>
      <c r="D417" s="301">
        <v>0</v>
      </c>
      <c r="E417" s="301">
        <v>0</v>
      </c>
      <c r="F417" s="301">
        <v>0</v>
      </c>
      <c r="G417" s="301">
        <v>0</v>
      </c>
      <c r="H417" s="301">
        <v>0</v>
      </c>
      <c r="I417" s="301">
        <v>0</v>
      </c>
      <c r="J417" s="301">
        <v>0</v>
      </c>
      <c r="K417" s="301">
        <v>0</v>
      </c>
      <c r="L417" s="301">
        <v>3</v>
      </c>
      <c r="M417" s="301">
        <v>5</v>
      </c>
      <c r="N417" s="301">
        <v>0</v>
      </c>
      <c r="O417" s="301">
        <v>3</v>
      </c>
      <c r="P417" s="301">
        <v>7</v>
      </c>
      <c r="Q417" s="301">
        <v>0</v>
      </c>
      <c r="R417" s="301">
        <v>0</v>
      </c>
      <c r="S417" s="301">
        <v>0</v>
      </c>
      <c r="T417" s="301">
        <v>3</v>
      </c>
      <c r="U417" s="301">
        <v>14</v>
      </c>
      <c r="V417" s="304">
        <v>16</v>
      </c>
      <c r="W417" s="304"/>
    </row>
    <row r="418" spans="1:23" x14ac:dyDescent="0.4">
      <c r="A418" s="299">
        <v>414</v>
      </c>
      <c r="B418" s="300" t="s">
        <v>2668</v>
      </c>
      <c r="C418" s="301">
        <v>7</v>
      </c>
      <c r="D418" s="301">
        <v>4</v>
      </c>
      <c r="E418" s="301">
        <v>5</v>
      </c>
      <c r="F418" s="301">
        <v>0</v>
      </c>
      <c r="G418" s="301">
        <v>0</v>
      </c>
      <c r="H418" s="301">
        <v>0</v>
      </c>
      <c r="I418" s="301">
        <v>4</v>
      </c>
      <c r="J418" s="301">
        <v>4</v>
      </c>
      <c r="K418" s="301">
        <v>10</v>
      </c>
      <c r="L418" s="301">
        <v>9</v>
      </c>
      <c r="M418" s="301">
        <v>0</v>
      </c>
      <c r="N418" s="301">
        <v>0</v>
      </c>
      <c r="O418" s="301">
        <v>3</v>
      </c>
      <c r="P418" s="301">
        <v>8</v>
      </c>
      <c r="Q418" s="301">
        <v>0</v>
      </c>
      <c r="R418" s="301">
        <v>0</v>
      </c>
      <c r="S418" s="301">
        <v>0</v>
      </c>
      <c r="T418" s="301">
        <v>0</v>
      </c>
      <c r="U418" s="301">
        <v>60</v>
      </c>
      <c r="V418" s="304">
        <v>50</v>
      </c>
      <c r="W418" s="304"/>
    </row>
    <row r="419" spans="1:23" x14ac:dyDescent="0.4">
      <c r="A419" s="299">
        <v>415</v>
      </c>
      <c r="B419" s="300" t="s">
        <v>2669</v>
      </c>
      <c r="C419" s="301">
        <v>0</v>
      </c>
      <c r="D419" s="301">
        <v>0</v>
      </c>
      <c r="E419" s="301">
        <v>0</v>
      </c>
      <c r="F419" s="301">
        <v>0</v>
      </c>
      <c r="G419" s="301">
        <v>0</v>
      </c>
      <c r="H419" s="301">
        <v>0</v>
      </c>
      <c r="I419" s="301">
        <v>0</v>
      </c>
      <c r="J419" s="301">
        <v>0</v>
      </c>
      <c r="K419" s="301">
        <v>5</v>
      </c>
      <c r="L419" s="301">
        <v>0</v>
      </c>
      <c r="M419" s="301">
        <v>3</v>
      </c>
      <c r="N419" s="301">
        <v>10</v>
      </c>
      <c r="O419" s="301">
        <v>0</v>
      </c>
      <c r="P419" s="301">
        <v>0</v>
      </c>
      <c r="Q419" s="301">
        <v>3</v>
      </c>
      <c r="R419" s="301">
        <v>3</v>
      </c>
      <c r="S419" s="301">
        <v>0</v>
      </c>
      <c r="T419" s="301">
        <v>0</v>
      </c>
      <c r="U419" s="301">
        <v>36</v>
      </c>
      <c r="V419" s="304">
        <v>37</v>
      </c>
      <c r="W419" s="304"/>
    </row>
    <row r="420" spans="1:23" x14ac:dyDescent="0.4">
      <c r="A420" s="299">
        <v>416</v>
      </c>
      <c r="B420" s="300" t="s">
        <v>1101</v>
      </c>
      <c r="C420" s="301">
        <v>44</v>
      </c>
      <c r="D420" s="301">
        <v>24</v>
      </c>
      <c r="E420" s="301">
        <v>19</v>
      </c>
      <c r="F420" s="301">
        <v>29</v>
      </c>
      <c r="G420" s="301">
        <v>68</v>
      </c>
      <c r="H420" s="301">
        <v>139</v>
      </c>
      <c r="I420" s="301">
        <v>125</v>
      </c>
      <c r="J420" s="301">
        <v>83</v>
      </c>
      <c r="K420" s="301">
        <v>39</v>
      </c>
      <c r="L420" s="301">
        <v>55</v>
      </c>
      <c r="M420" s="301">
        <v>31</v>
      </c>
      <c r="N420" s="301">
        <v>27</v>
      </c>
      <c r="O420" s="301">
        <v>19</v>
      </c>
      <c r="P420" s="301">
        <v>29</v>
      </c>
      <c r="Q420" s="301">
        <v>15</v>
      </c>
      <c r="R420" s="301">
        <v>6</v>
      </c>
      <c r="S420" s="301">
        <v>7</v>
      </c>
      <c r="T420" s="301">
        <v>6</v>
      </c>
      <c r="U420" s="301">
        <v>772</v>
      </c>
      <c r="V420" s="304">
        <v>750</v>
      </c>
      <c r="W420" s="304"/>
    </row>
    <row r="421" spans="1:23" x14ac:dyDescent="0.4">
      <c r="A421" s="299">
        <v>417</v>
      </c>
      <c r="B421" s="300" t="s">
        <v>1567</v>
      </c>
      <c r="C421" s="301">
        <v>308</v>
      </c>
      <c r="D421" s="301">
        <v>351</v>
      </c>
      <c r="E421" s="301">
        <v>353</v>
      </c>
      <c r="F421" s="301">
        <v>314</v>
      </c>
      <c r="G421" s="301">
        <v>313</v>
      </c>
      <c r="H421" s="301">
        <v>263</v>
      </c>
      <c r="I421" s="301">
        <v>308</v>
      </c>
      <c r="J421" s="301">
        <v>334</v>
      </c>
      <c r="K421" s="301">
        <v>363</v>
      </c>
      <c r="L421" s="301">
        <v>335</v>
      </c>
      <c r="M421" s="301">
        <v>329</v>
      </c>
      <c r="N421" s="301">
        <v>285</v>
      </c>
      <c r="O421" s="301">
        <v>207</v>
      </c>
      <c r="P421" s="301">
        <v>178</v>
      </c>
      <c r="Q421" s="301">
        <v>137</v>
      </c>
      <c r="R421" s="301">
        <v>121</v>
      </c>
      <c r="S421" s="301">
        <v>105</v>
      </c>
      <c r="T421" s="301">
        <v>156</v>
      </c>
      <c r="U421" s="301">
        <v>4749</v>
      </c>
      <c r="V421" s="304">
        <v>4659</v>
      </c>
      <c r="W421" s="304"/>
    </row>
    <row r="422" spans="1:23" x14ac:dyDescent="0.4">
      <c r="A422" s="299">
        <v>418</v>
      </c>
      <c r="B422" s="300" t="s">
        <v>1568</v>
      </c>
      <c r="C422" s="301">
        <v>724</v>
      </c>
      <c r="D422" s="301">
        <v>660</v>
      </c>
      <c r="E422" s="301">
        <v>423</v>
      </c>
      <c r="F422" s="301">
        <v>407</v>
      </c>
      <c r="G422" s="301">
        <v>343</v>
      </c>
      <c r="H422" s="301">
        <v>352</v>
      </c>
      <c r="I422" s="301">
        <v>660</v>
      </c>
      <c r="J422" s="301">
        <v>743</v>
      </c>
      <c r="K422" s="301">
        <v>524</v>
      </c>
      <c r="L422" s="301">
        <v>382</v>
      </c>
      <c r="M422" s="301">
        <v>264</v>
      </c>
      <c r="N422" s="301">
        <v>203</v>
      </c>
      <c r="O422" s="301">
        <v>156</v>
      </c>
      <c r="P422" s="301">
        <v>117</v>
      </c>
      <c r="Q422" s="301">
        <v>40</v>
      </c>
      <c r="R422" s="301">
        <v>27</v>
      </c>
      <c r="S422" s="301">
        <v>21</v>
      </c>
      <c r="T422" s="301">
        <v>10</v>
      </c>
      <c r="U422" s="301">
        <v>6071</v>
      </c>
      <c r="V422" s="304">
        <v>6073</v>
      </c>
      <c r="W422" s="304"/>
    </row>
    <row r="423" spans="1:23" x14ac:dyDescent="0.4">
      <c r="A423" s="299">
        <v>419</v>
      </c>
      <c r="B423" s="300" t="s">
        <v>2670</v>
      </c>
      <c r="C423" s="301">
        <v>0</v>
      </c>
      <c r="D423" s="301">
        <v>0</v>
      </c>
      <c r="E423" s="301">
        <v>3</v>
      </c>
      <c r="F423" s="301">
        <v>3</v>
      </c>
      <c r="G423" s="301">
        <v>0</v>
      </c>
      <c r="H423" s="301">
        <v>0</v>
      </c>
      <c r="I423" s="301">
        <v>0</v>
      </c>
      <c r="J423" s="301">
        <v>0</v>
      </c>
      <c r="K423" s="301">
        <v>0</v>
      </c>
      <c r="L423" s="301">
        <v>0</v>
      </c>
      <c r="M423" s="301">
        <v>3</v>
      </c>
      <c r="N423" s="301">
        <v>0</v>
      </c>
      <c r="O423" s="301">
        <v>6</v>
      </c>
      <c r="P423" s="301">
        <v>5</v>
      </c>
      <c r="Q423" s="301">
        <v>3</v>
      </c>
      <c r="R423" s="301">
        <v>0</v>
      </c>
      <c r="S423" s="301">
        <v>0</v>
      </c>
      <c r="T423" s="301">
        <v>0</v>
      </c>
      <c r="U423" s="301">
        <v>32</v>
      </c>
      <c r="V423" s="304">
        <v>33</v>
      </c>
      <c r="W423" s="304"/>
    </row>
    <row r="424" spans="1:23" x14ac:dyDescent="0.4">
      <c r="A424" s="299">
        <v>420</v>
      </c>
      <c r="B424" s="300" t="s">
        <v>1483</v>
      </c>
      <c r="C424" s="301">
        <v>15</v>
      </c>
      <c r="D424" s="301">
        <v>16</v>
      </c>
      <c r="E424" s="301">
        <v>11</v>
      </c>
      <c r="F424" s="301">
        <v>12</v>
      </c>
      <c r="G424" s="301">
        <v>11</v>
      </c>
      <c r="H424" s="301">
        <v>6</v>
      </c>
      <c r="I424" s="301">
        <v>5</v>
      </c>
      <c r="J424" s="301">
        <v>14</v>
      </c>
      <c r="K424" s="301">
        <v>9</v>
      </c>
      <c r="L424" s="301">
        <v>23</v>
      </c>
      <c r="M424" s="301">
        <v>15</v>
      </c>
      <c r="N424" s="301">
        <v>14</v>
      </c>
      <c r="O424" s="301">
        <v>16</v>
      </c>
      <c r="P424" s="301">
        <v>10</v>
      </c>
      <c r="Q424" s="301">
        <v>0</v>
      </c>
      <c r="R424" s="301">
        <v>4</v>
      </c>
      <c r="S424" s="301">
        <v>0</v>
      </c>
      <c r="T424" s="301">
        <v>0</v>
      </c>
      <c r="U424" s="301">
        <v>200</v>
      </c>
      <c r="V424" s="304">
        <v>172</v>
      </c>
      <c r="W424" s="304"/>
    </row>
    <row r="425" spans="1:23" x14ac:dyDescent="0.4">
      <c r="A425" s="299">
        <v>421</v>
      </c>
      <c r="B425" s="300" t="s">
        <v>2671</v>
      </c>
      <c r="C425" s="301">
        <v>4</v>
      </c>
      <c r="D425" s="301">
        <v>0</v>
      </c>
      <c r="E425" s="301">
        <v>0</v>
      </c>
      <c r="F425" s="301">
        <v>0</v>
      </c>
      <c r="G425" s="301">
        <v>0</v>
      </c>
      <c r="H425" s="301">
        <v>0</v>
      </c>
      <c r="I425" s="301">
        <v>3</v>
      </c>
      <c r="J425" s="301">
        <v>0</v>
      </c>
      <c r="K425" s="301">
        <v>0</v>
      </c>
      <c r="L425" s="301">
        <v>0</v>
      </c>
      <c r="M425" s="301">
        <v>3</v>
      </c>
      <c r="N425" s="301">
        <v>0</v>
      </c>
      <c r="O425" s="301">
        <v>0</v>
      </c>
      <c r="P425" s="301">
        <v>0</v>
      </c>
      <c r="Q425" s="301">
        <v>0</v>
      </c>
      <c r="R425" s="301">
        <v>0</v>
      </c>
      <c r="S425" s="301">
        <v>0</v>
      </c>
      <c r="T425" s="301">
        <v>0</v>
      </c>
      <c r="U425" s="301">
        <v>21</v>
      </c>
      <c r="V425" s="304">
        <v>21</v>
      </c>
      <c r="W425" s="304"/>
    </row>
    <row r="426" spans="1:23" x14ac:dyDescent="0.4">
      <c r="A426" s="299">
        <v>422</v>
      </c>
      <c r="B426" s="300" t="s">
        <v>2672</v>
      </c>
      <c r="C426" s="301">
        <v>0</v>
      </c>
      <c r="D426" s="301">
        <v>0</v>
      </c>
      <c r="E426" s="301">
        <v>0</v>
      </c>
      <c r="F426" s="301">
        <v>3</v>
      </c>
      <c r="G426" s="301">
        <v>6</v>
      </c>
      <c r="H426" s="301">
        <v>0</v>
      </c>
      <c r="I426" s="301">
        <v>0</v>
      </c>
      <c r="J426" s="301">
        <v>4</v>
      </c>
      <c r="K426" s="301">
        <v>4</v>
      </c>
      <c r="L426" s="301">
        <v>0</v>
      </c>
      <c r="M426" s="301">
        <v>4</v>
      </c>
      <c r="N426" s="301">
        <v>5</v>
      </c>
      <c r="O426" s="301">
        <v>0</v>
      </c>
      <c r="P426" s="301">
        <v>8</v>
      </c>
      <c r="Q426" s="301">
        <v>0</v>
      </c>
      <c r="R426" s="301">
        <v>0</v>
      </c>
      <c r="S426" s="301">
        <v>0</v>
      </c>
      <c r="T426" s="301">
        <v>0</v>
      </c>
      <c r="U426" s="301">
        <v>41</v>
      </c>
      <c r="V426" s="304">
        <v>34</v>
      </c>
      <c r="W426" s="304"/>
    </row>
    <row r="427" spans="1:23" x14ac:dyDescent="0.4">
      <c r="A427" s="299">
        <v>423</v>
      </c>
      <c r="B427" s="300" t="s">
        <v>1484</v>
      </c>
      <c r="C427" s="301">
        <v>10</v>
      </c>
      <c r="D427" s="301">
        <v>14</v>
      </c>
      <c r="E427" s="301">
        <v>8</v>
      </c>
      <c r="F427" s="301">
        <v>10</v>
      </c>
      <c r="G427" s="301">
        <v>6</v>
      </c>
      <c r="H427" s="301">
        <v>4</v>
      </c>
      <c r="I427" s="301">
        <v>7</v>
      </c>
      <c r="J427" s="301">
        <v>15</v>
      </c>
      <c r="K427" s="301">
        <v>16</v>
      </c>
      <c r="L427" s="301">
        <v>5</v>
      </c>
      <c r="M427" s="301">
        <v>19</v>
      </c>
      <c r="N427" s="301">
        <v>21</v>
      </c>
      <c r="O427" s="301">
        <v>19</v>
      </c>
      <c r="P427" s="301">
        <v>33</v>
      </c>
      <c r="Q427" s="301">
        <v>20</v>
      </c>
      <c r="R427" s="301">
        <v>9</v>
      </c>
      <c r="S427" s="301">
        <v>0</v>
      </c>
      <c r="T427" s="301">
        <v>13</v>
      </c>
      <c r="U427" s="301">
        <v>229</v>
      </c>
      <c r="V427" s="304">
        <v>229</v>
      </c>
      <c r="W427" s="304"/>
    </row>
    <row r="428" spans="1:23" x14ac:dyDescent="0.4">
      <c r="A428" s="299">
        <v>424</v>
      </c>
      <c r="B428" s="300" t="s">
        <v>1569</v>
      </c>
      <c r="C428" s="301">
        <v>650</v>
      </c>
      <c r="D428" s="301">
        <v>662</v>
      </c>
      <c r="E428" s="301">
        <v>639</v>
      </c>
      <c r="F428" s="301">
        <v>1287</v>
      </c>
      <c r="G428" s="301">
        <v>2590</v>
      </c>
      <c r="H428" s="301">
        <v>1592</v>
      </c>
      <c r="I428" s="301">
        <v>976</v>
      </c>
      <c r="J428" s="301">
        <v>701</v>
      </c>
      <c r="K428" s="301">
        <v>816</v>
      </c>
      <c r="L428" s="301">
        <v>848</v>
      </c>
      <c r="M428" s="301">
        <v>735</v>
      </c>
      <c r="N428" s="301">
        <v>629</v>
      </c>
      <c r="O428" s="301">
        <v>566</v>
      </c>
      <c r="P428" s="301">
        <v>504</v>
      </c>
      <c r="Q428" s="301">
        <v>448</v>
      </c>
      <c r="R428" s="301">
        <v>402</v>
      </c>
      <c r="S428" s="301">
        <v>400</v>
      </c>
      <c r="T428" s="301">
        <v>575</v>
      </c>
      <c r="U428" s="301">
        <v>15021</v>
      </c>
      <c r="V428" s="304">
        <v>14383</v>
      </c>
      <c r="W428" s="304"/>
    </row>
    <row r="429" spans="1:23" x14ac:dyDescent="0.4">
      <c r="A429" s="299">
        <v>425</v>
      </c>
      <c r="B429" s="300" t="s">
        <v>1102</v>
      </c>
      <c r="C429" s="301">
        <v>492</v>
      </c>
      <c r="D429" s="301">
        <v>501</v>
      </c>
      <c r="E429" s="301">
        <v>473</v>
      </c>
      <c r="F429" s="301">
        <v>571</v>
      </c>
      <c r="G429" s="301">
        <v>970</v>
      </c>
      <c r="H429" s="301">
        <v>759</v>
      </c>
      <c r="I429" s="301">
        <v>659</v>
      </c>
      <c r="J429" s="301">
        <v>593</v>
      </c>
      <c r="K429" s="301">
        <v>667</v>
      </c>
      <c r="L429" s="301">
        <v>661</v>
      </c>
      <c r="M429" s="301">
        <v>601</v>
      </c>
      <c r="N429" s="301">
        <v>587</v>
      </c>
      <c r="O429" s="301">
        <v>506</v>
      </c>
      <c r="P429" s="301">
        <v>505</v>
      </c>
      <c r="Q429" s="301">
        <v>570</v>
      </c>
      <c r="R429" s="301">
        <v>532</v>
      </c>
      <c r="S429" s="301">
        <v>357</v>
      </c>
      <c r="T429" s="301">
        <v>267</v>
      </c>
      <c r="U429" s="301">
        <v>10269</v>
      </c>
      <c r="V429" s="304">
        <v>10224</v>
      </c>
      <c r="W429" s="304"/>
    </row>
    <row r="430" spans="1:23" x14ac:dyDescent="0.4">
      <c r="A430" s="299">
        <v>426</v>
      </c>
      <c r="B430" s="300" t="s">
        <v>1485</v>
      </c>
      <c r="C430" s="301">
        <v>25</v>
      </c>
      <c r="D430" s="301">
        <v>50</v>
      </c>
      <c r="E430" s="301">
        <v>53</v>
      </c>
      <c r="F430" s="301">
        <v>42</v>
      </c>
      <c r="G430" s="301">
        <v>16</v>
      </c>
      <c r="H430" s="301">
        <v>22</v>
      </c>
      <c r="I430" s="301">
        <v>29</v>
      </c>
      <c r="J430" s="301">
        <v>36</v>
      </c>
      <c r="K430" s="301">
        <v>47</v>
      </c>
      <c r="L430" s="301">
        <v>56</v>
      </c>
      <c r="M430" s="301">
        <v>42</v>
      </c>
      <c r="N430" s="301">
        <v>36</v>
      </c>
      <c r="O430" s="301">
        <v>37</v>
      </c>
      <c r="P430" s="301">
        <v>44</v>
      </c>
      <c r="Q430" s="301">
        <v>18</v>
      </c>
      <c r="R430" s="301">
        <v>12</v>
      </c>
      <c r="S430" s="301">
        <v>4</v>
      </c>
      <c r="T430" s="301">
        <v>6</v>
      </c>
      <c r="U430" s="301">
        <v>567</v>
      </c>
      <c r="V430" s="304">
        <v>533</v>
      </c>
      <c r="W430" s="304"/>
    </row>
    <row r="431" spans="1:23" x14ac:dyDescent="0.4">
      <c r="A431" s="299">
        <v>427</v>
      </c>
      <c r="B431" s="300" t="s">
        <v>2673</v>
      </c>
      <c r="C431" s="301">
        <v>0</v>
      </c>
      <c r="D431" s="301">
        <v>5</v>
      </c>
      <c r="E431" s="301">
        <v>5</v>
      </c>
      <c r="F431" s="301">
        <v>6</v>
      </c>
      <c r="G431" s="301">
        <v>0</v>
      </c>
      <c r="H431" s="301">
        <v>3</v>
      </c>
      <c r="I431" s="301">
        <v>0</v>
      </c>
      <c r="J431" s="301">
        <v>4</v>
      </c>
      <c r="K431" s="301">
        <v>0</v>
      </c>
      <c r="L431" s="301">
        <v>7</v>
      </c>
      <c r="M431" s="301">
        <v>0</v>
      </c>
      <c r="N431" s="301">
        <v>3</v>
      </c>
      <c r="O431" s="301">
        <v>9</v>
      </c>
      <c r="P431" s="301">
        <v>4</v>
      </c>
      <c r="Q431" s="301">
        <v>3</v>
      </c>
      <c r="R431" s="301">
        <v>0</v>
      </c>
      <c r="S431" s="301">
        <v>0</v>
      </c>
      <c r="T431" s="301">
        <v>0</v>
      </c>
      <c r="U431" s="301">
        <v>47</v>
      </c>
      <c r="V431" s="304">
        <v>51</v>
      </c>
      <c r="W431" s="304"/>
    </row>
    <row r="432" spans="1:23" x14ac:dyDescent="0.4">
      <c r="A432" s="299">
        <v>428</v>
      </c>
      <c r="B432" s="300" t="s">
        <v>2674</v>
      </c>
      <c r="C432" s="301">
        <v>0</v>
      </c>
      <c r="D432" s="301">
        <v>0</v>
      </c>
      <c r="E432" s="301">
        <v>0</v>
      </c>
      <c r="F432" s="301">
        <v>0</v>
      </c>
      <c r="G432" s="301">
        <v>0</v>
      </c>
      <c r="H432" s="301">
        <v>0</v>
      </c>
      <c r="I432" s="301">
        <v>0</v>
      </c>
      <c r="J432" s="301">
        <v>0</v>
      </c>
      <c r="K432" s="301">
        <v>0</v>
      </c>
      <c r="L432" s="301">
        <v>0</v>
      </c>
      <c r="M432" s="301">
        <v>0</v>
      </c>
      <c r="N432" s="301">
        <v>0</v>
      </c>
      <c r="O432" s="301">
        <v>3</v>
      </c>
      <c r="P432" s="301">
        <v>0</v>
      </c>
      <c r="Q432" s="301">
        <v>0</v>
      </c>
      <c r="R432" s="301">
        <v>0</v>
      </c>
      <c r="S432" s="301">
        <v>0</v>
      </c>
      <c r="T432" s="301">
        <v>0</v>
      </c>
      <c r="U432" s="301">
        <v>11</v>
      </c>
      <c r="V432" s="304">
        <v>9</v>
      </c>
      <c r="W432" s="304"/>
    </row>
    <row r="433" spans="1:23" x14ac:dyDescent="0.4">
      <c r="A433" s="299">
        <v>429</v>
      </c>
      <c r="B433" s="300" t="s">
        <v>1570</v>
      </c>
      <c r="C433" s="301">
        <v>29</v>
      </c>
      <c r="D433" s="301">
        <v>25</v>
      </c>
      <c r="E433" s="301">
        <v>24</v>
      </c>
      <c r="F433" s="301">
        <v>9</v>
      </c>
      <c r="G433" s="301">
        <v>13</v>
      </c>
      <c r="H433" s="301">
        <v>26</v>
      </c>
      <c r="I433" s="301">
        <v>21</v>
      </c>
      <c r="J433" s="301">
        <v>30</v>
      </c>
      <c r="K433" s="301">
        <v>23</v>
      </c>
      <c r="L433" s="301">
        <v>36</v>
      </c>
      <c r="M433" s="301">
        <v>33</v>
      </c>
      <c r="N433" s="301">
        <v>58</v>
      </c>
      <c r="O433" s="301">
        <v>53</v>
      </c>
      <c r="P433" s="301">
        <v>55</v>
      </c>
      <c r="Q433" s="301">
        <v>27</v>
      </c>
      <c r="R433" s="301">
        <v>17</v>
      </c>
      <c r="S433" s="301">
        <v>18</v>
      </c>
      <c r="T433" s="301">
        <v>6</v>
      </c>
      <c r="U433" s="301">
        <v>493</v>
      </c>
      <c r="V433" s="304">
        <v>455</v>
      </c>
      <c r="W433" s="304"/>
    </row>
    <row r="434" spans="1:23" x14ac:dyDescent="0.4">
      <c r="A434" s="299">
        <v>430</v>
      </c>
      <c r="B434" s="300" t="s">
        <v>1571</v>
      </c>
      <c r="C434" s="301">
        <v>3</v>
      </c>
      <c r="D434" s="301">
        <v>4</v>
      </c>
      <c r="E434" s="301">
        <v>9</v>
      </c>
      <c r="F434" s="301">
        <v>0</v>
      </c>
      <c r="G434" s="301">
        <v>0</v>
      </c>
      <c r="H434" s="301">
        <v>14</v>
      </c>
      <c r="I434" s="301">
        <v>0</v>
      </c>
      <c r="J434" s="301">
        <v>6</v>
      </c>
      <c r="K434" s="301">
        <v>0</v>
      </c>
      <c r="L434" s="301">
        <v>13</v>
      </c>
      <c r="M434" s="301">
        <v>10</v>
      </c>
      <c r="N434" s="301">
        <v>13</v>
      </c>
      <c r="O434" s="301">
        <v>18</v>
      </c>
      <c r="P434" s="301">
        <v>15</v>
      </c>
      <c r="Q434" s="301">
        <v>3</v>
      </c>
      <c r="R434" s="301">
        <v>5</v>
      </c>
      <c r="S434" s="301">
        <v>0</v>
      </c>
      <c r="T434" s="301">
        <v>3</v>
      </c>
      <c r="U434" s="301">
        <v>123</v>
      </c>
      <c r="V434" s="304">
        <v>118</v>
      </c>
      <c r="W434" s="304"/>
    </row>
    <row r="435" spans="1:23" x14ac:dyDescent="0.4">
      <c r="A435" s="299">
        <v>431</v>
      </c>
      <c r="B435" s="300" t="s">
        <v>2675</v>
      </c>
      <c r="C435" s="301">
        <v>8</v>
      </c>
      <c r="D435" s="301">
        <v>8</v>
      </c>
      <c r="E435" s="301">
        <v>11</v>
      </c>
      <c r="F435" s="301">
        <v>5</v>
      </c>
      <c r="G435" s="301">
        <v>6</v>
      </c>
      <c r="H435" s="301">
        <v>3</v>
      </c>
      <c r="I435" s="301">
        <v>4</v>
      </c>
      <c r="J435" s="301">
        <v>6</v>
      </c>
      <c r="K435" s="301">
        <v>5</v>
      </c>
      <c r="L435" s="301">
        <v>12</v>
      </c>
      <c r="M435" s="301">
        <v>7</v>
      </c>
      <c r="N435" s="301">
        <v>14</v>
      </c>
      <c r="O435" s="301">
        <v>13</v>
      </c>
      <c r="P435" s="301">
        <v>8</v>
      </c>
      <c r="Q435" s="301">
        <v>7</v>
      </c>
      <c r="R435" s="301">
        <v>0</v>
      </c>
      <c r="S435" s="301">
        <v>0</v>
      </c>
      <c r="T435" s="301">
        <v>0</v>
      </c>
      <c r="U435" s="301">
        <v>116</v>
      </c>
      <c r="V435" s="304">
        <v>107</v>
      </c>
      <c r="W435" s="304"/>
    </row>
    <row r="436" spans="1:23" x14ac:dyDescent="0.4">
      <c r="A436" s="299">
        <v>432</v>
      </c>
      <c r="B436" s="300" t="s">
        <v>1572</v>
      </c>
      <c r="C436" s="301">
        <v>6</v>
      </c>
      <c r="D436" s="301">
        <v>3</v>
      </c>
      <c r="E436" s="301">
        <v>11</v>
      </c>
      <c r="F436" s="301">
        <v>12</v>
      </c>
      <c r="G436" s="301">
        <v>7</v>
      </c>
      <c r="H436" s="301">
        <v>5</v>
      </c>
      <c r="I436" s="301">
        <v>0</v>
      </c>
      <c r="J436" s="301">
        <v>8</v>
      </c>
      <c r="K436" s="301">
        <v>13</v>
      </c>
      <c r="L436" s="301">
        <v>9</v>
      </c>
      <c r="M436" s="301">
        <v>21</v>
      </c>
      <c r="N436" s="301">
        <v>15</v>
      </c>
      <c r="O436" s="301">
        <v>14</v>
      </c>
      <c r="P436" s="301">
        <v>12</v>
      </c>
      <c r="Q436" s="301">
        <v>8</v>
      </c>
      <c r="R436" s="301">
        <v>5</v>
      </c>
      <c r="S436" s="301">
        <v>6</v>
      </c>
      <c r="T436" s="301">
        <v>0</v>
      </c>
      <c r="U436" s="301">
        <v>159</v>
      </c>
      <c r="V436" s="304">
        <v>155</v>
      </c>
      <c r="W436" s="304"/>
    </row>
    <row r="437" spans="1:23" x14ac:dyDescent="0.4">
      <c r="A437" s="299">
        <v>433</v>
      </c>
      <c r="B437" s="300" t="s">
        <v>2676</v>
      </c>
      <c r="C437" s="301">
        <v>7</v>
      </c>
      <c r="D437" s="301">
        <v>0</v>
      </c>
      <c r="E437" s="301">
        <v>0</v>
      </c>
      <c r="F437" s="301">
        <v>10</v>
      </c>
      <c r="G437" s="301">
        <v>11</v>
      </c>
      <c r="H437" s="301">
        <v>6</v>
      </c>
      <c r="I437" s="301">
        <v>3</v>
      </c>
      <c r="J437" s="301">
        <v>5</v>
      </c>
      <c r="K437" s="301">
        <v>7</v>
      </c>
      <c r="L437" s="301">
        <v>10</v>
      </c>
      <c r="M437" s="301">
        <v>11</v>
      </c>
      <c r="N437" s="301">
        <v>19</v>
      </c>
      <c r="O437" s="301">
        <v>11</v>
      </c>
      <c r="P437" s="301">
        <v>8</v>
      </c>
      <c r="Q437" s="301">
        <v>3</v>
      </c>
      <c r="R437" s="301">
        <v>4</v>
      </c>
      <c r="S437" s="301">
        <v>10</v>
      </c>
      <c r="T437" s="301">
        <v>4</v>
      </c>
      <c r="U437" s="301">
        <v>131</v>
      </c>
      <c r="V437" s="304">
        <v>130</v>
      </c>
      <c r="W437" s="304"/>
    </row>
    <row r="438" spans="1:23" x14ac:dyDescent="0.4">
      <c r="A438" s="299">
        <v>434</v>
      </c>
      <c r="B438" s="300" t="s">
        <v>1573</v>
      </c>
      <c r="C438" s="301">
        <v>9</v>
      </c>
      <c r="D438" s="301">
        <v>4</v>
      </c>
      <c r="E438" s="301">
        <v>8</v>
      </c>
      <c r="F438" s="301">
        <v>12</v>
      </c>
      <c r="G438" s="301">
        <v>7</v>
      </c>
      <c r="H438" s="301">
        <v>5</v>
      </c>
      <c r="I438" s="301">
        <v>8</v>
      </c>
      <c r="J438" s="301">
        <v>4</v>
      </c>
      <c r="K438" s="301">
        <v>11</v>
      </c>
      <c r="L438" s="301">
        <v>20</v>
      </c>
      <c r="M438" s="301">
        <v>15</v>
      </c>
      <c r="N438" s="301">
        <v>15</v>
      </c>
      <c r="O438" s="301">
        <v>16</v>
      </c>
      <c r="P438" s="301">
        <v>11</v>
      </c>
      <c r="Q438" s="301">
        <v>7</v>
      </c>
      <c r="R438" s="301">
        <v>3</v>
      </c>
      <c r="S438" s="301">
        <v>6</v>
      </c>
      <c r="T438" s="301">
        <v>0</v>
      </c>
      <c r="U438" s="301">
        <v>163</v>
      </c>
      <c r="V438" s="304">
        <v>155</v>
      </c>
      <c r="W438" s="304"/>
    </row>
    <row r="439" spans="1:23" x14ac:dyDescent="0.4">
      <c r="A439" s="299">
        <v>435</v>
      </c>
      <c r="B439" s="300" t="s">
        <v>1574</v>
      </c>
      <c r="C439" s="301">
        <v>27</v>
      </c>
      <c r="D439" s="301">
        <v>47</v>
      </c>
      <c r="E439" s="301">
        <v>47</v>
      </c>
      <c r="F439" s="301">
        <v>33</v>
      </c>
      <c r="G439" s="301">
        <v>15</v>
      </c>
      <c r="H439" s="301">
        <v>14</v>
      </c>
      <c r="I439" s="301">
        <v>14</v>
      </c>
      <c r="J439" s="301">
        <v>34</v>
      </c>
      <c r="K439" s="301">
        <v>48</v>
      </c>
      <c r="L439" s="301">
        <v>34</v>
      </c>
      <c r="M439" s="301">
        <v>49</v>
      </c>
      <c r="N439" s="301">
        <v>41</v>
      </c>
      <c r="O439" s="301">
        <v>27</v>
      </c>
      <c r="P439" s="301">
        <v>22</v>
      </c>
      <c r="Q439" s="301">
        <v>11</v>
      </c>
      <c r="R439" s="301">
        <v>8</v>
      </c>
      <c r="S439" s="301">
        <v>4</v>
      </c>
      <c r="T439" s="301">
        <v>8</v>
      </c>
      <c r="U439" s="301">
        <v>487</v>
      </c>
      <c r="V439" s="304">
        <v>474</v>
      </c>
      <c r="W439" s="304"/>
    </row>
    <row r="440" spans="1:23" x14ac:dyDescent="0.4">
      <c r="A440" s="299">
        <v>436</v>
      </c>
      <c r="B440" s="300" t="s">
        <v>2677</v>
      </c>
      <c r="C440" s="301">
        <v>0</v>
      </c>
      <c r="D440" s="301">
        <v>0</v>
      </c>
      <c r="E440" s="301">
        <v>0</v>
      </c>
      <c r="F440" s="301">
        <v>0</v>
      </c>
      <c r="G440" s="301">
        <v>0</v>
      </c>
      <c r="H440" s="301">
        <v>0</v>
      </c>
      <c r="I440" s="301">
        <v>0</v>
      </c>
      <c r="J440" s="301">
        <v>0</v>
      </c>
      <c r="K440" s="301">
        <v>0</v>
      </c>
      <c r="L440" s="301">
        <v>4</v>
      </c>
      <c r="M440" s="301">
        <v>0</v>
      </c>
      <c r="N440" s="301">
        <v>5</v>
      </c>
      <c r="O440" s="301">
        <v>4</v>
      </c>
      <c r="P440" s="301">
        <v>0</v>
      </c>
      <c r="Q440" s="301">
        <v>3</v>
      </c>
      <c r="R440" s="301">
        <v>0</v>
      </c>
      <c r="S440" s="301">
        <v>0</v>
      </c>
      <c r="T440" s="301">
        <v>0</v>
      </c>
      <c r="U440" s="301">
        <v>23</v>
      </c>
      <c r="V440" s="304">
        <v>18</v>
      </c>
      <c r="W440" s="304"/>
    </row>
    <row r="441" spans="1:23" x14ac:dyDescent="0.4">
      <c r="A441" s="299">
        <v>437</v>
      </c>
      <c r="B441" s="300" t="s">
        <v>2678</v>
      </c>
      <c r="C441" s="301">
        <v>0</v>
      </c>
      <c r="D441" s="301">
        <v>3</v>
      </c>
      <c r="E441" s="301">
        <v>0</v>
      </c>
      <c r="F441" s="301">
        <v>0</v>
      </c>
      <c r="G441" s="301">
        <v>0</v>
      </c>
      <c r="H441" s="301">
        <v>0</v>
      </c>
      <c r="I441" s="301">
        <v>0</v>
      </c>
      <c r="J441" s="301">
        <v>0</v>
      </c>
      <c r="K441" s="301">
        <v>3</v>
      </c>
      <c r="L441" s="301">
        <v>0</v>
      </c>
      <c r="M441" s="301">
        <v>3</v>
      </c>
      <c r="N441" s="301">
        <v>5</v>
      </c>
      <c r="O441" s="301">
        <v>8</v>
      </c>
      <c r="P441" s="301">
        <v>8</v>
      </c>
      <c r="Q441" s="301">
        <v>0</v>
      </c>
      <c r="R441" s="301">
        <v>0</v>
      </c>
      <c r="S441" s="301">
        <v>4</v>
      </c>
      <c r="T441" s="301">
        <v>0</v>
      </c>
      <c r="U441" s="301">
        <v>44</v>
      </c>
      <c r="V441" s="304">
        <v>46</v>
      </c>
      <c r="W441" s="304"/>
    </row>
    <row r="442" spans="1:23" x14ac:dyDescent="0.4">
      <c r="A442" s="299">
        <v>438</v>
      </c>
      <c r="B442" s="300" t="s">
        <v>2679</v>
      </c>
      <c r="C442" s="301">
        <v>0</v>
      </c>
      <c r="D442" s="301">
        <v>3</v>
      </c>
      <c r="E442" s="301">
        <v>0</v>
      </c>
      <c r="F442" s="301">
        <v>0</v>
      </c>
      <c r="G442" s="301">
        <v>0</v>
      </c>
      <c r="H442" s="301">
        <v>0</v>
      </c>
      <c r="I442" s="301">
        <v>0</v>
      </c>
      <c r="J442" s="301">
        <v>0</v>
      </c>
      <c r="K442" s="301">
        <v>0</v>
      </c>
      <c r="L442" s="301">
        <v>0</v>
      </c>
      <c r="M442" s="301">
        <v>0</v>
      </c>
      <c r="N442" s="301">
        <v>4</v>
      </c>
      <c r="O442" s="301">
        <v>4</v>
      </c>
      <c r="P442" s="301">
        <v>0</v>
      </c>
      <c r="Q442" s="301">
        <v>0</v>
      </c>
      <c r="R442" s="301">
        <v>0</v>
      </c>
      <c r="S442" s="301">
        <v>0</v>
      </c>
      <c r="T442" s="301">
        <v>0</v>
      </c>
      <c r="U442" s="301">
        <v>15</v>
      </c>
      <c r="V442" s="304">
        <v>15</v>
      </c>
      <c r="W442" s="304"/>
    </row>
    <row r="443" spans="1:23" x14ac:dyDescent="0.4">
      <c r="A443" s="299">
        <v>439</v>
      </c>
      <c r="B443" s="300" t="s">
        <v>1103</v>
      </c>
      <c r="C443" s="301">
        <v>676</v>
      </c>
      <c r="D443" s="301">
        <v>738</v>
      </c>
      <c r="E443" s="301">
        <v>776</v>
      </c>
      <c r="F443" s="301">
        <v>767</v>
      </c>
      <c r="G443" s="301">
        <v>762</v>
      </c>
      <c r="H443" s="301">
        <v>610</v>
      </c>
      <c r="I443" s="301">
        <v>668</v>
      </c>
      <c r="J443" s="301">
        <v>759</v>
      </c>
      <c r="K443" s="301">
        <v>856</v>
      </c>
      <c r="L443" s="301">
        <v>765</v>
      </c>
      <c r="M443" s="301">
        <v>624</v>
      </c>
      <c r="N443" s="301">
        <v>588</v>
      </c>
      <c r="O443" s="301">
        <v>448</v>
      </c>
      <c r="P443" s="301">
        <v>291</v>
      </c>
      <c r="Q443" s="301">
        <v>162</v>
      </c>
      <c r="R443" s="301">
        <v>70</v>
      </c>
      <c r="S443" s="301">
        <v>53</v>
      </c>
      <c r="T443" s="301">
        <v>41</v>
      </c>
      <c r="U443" s="301">
        <v>9662</v>
      </c>
      <c r="V443" s="304">
        <v>9728</v>
      </c>
      <c r="W443" s="304"/>
    </row>
    <row r="444" spans="1:23" x14ac:dyDescent="0.4">
      <c r="A444" s="299">
        <v>440</v>
      </c>
      <c r="B444" s="300" t="s">
        <v>1575</v>
      </c>
      <c r="C444" s="301">
        <v>0</v>
      </c>
      <c r="D444" s="301">
        <v>0</v>
      </c>
      <c r="E444" s="301">
        <v>0</v>
      </c>
      <c r="F444" s="301">
        <v>0</v>
      </c>
      <c r="G444" s="301">
        <v>0</v>
      </c>
      <c r="H444" s="301">
        <v>0</v>
      </c>
      <c r="I444" s="301">
        <v>0</v>
      </c>
      <c r="J444" s="301">
        <v>0</v>
      </c>
      <c r="K444" s="301">
        <v>0</v>
      </c>
      <c r="L444" s="301">
        <v>0</v>
      </c>
      <c r="M444" s="301">
        <v>0</v>
      </c>
      <c r="N444" s="301">
        <v>0</v>
      </c>
      <c r="O444" s="301">
        <v>0</v>
      </c>
      <c r="P444" s="301">
        <v>0</v>
      </c>
      <c r="Q444" s="301">
        <v>0</v>
      </c>
      <c r="R444" s="301">
        <v>0</v>
      </c>
      <c r="S444" s="301">
        <v>0</v>
      </c>
      <c r="T444" s="301">
        <v>0</v>
      </c>
      <c r="U444" s="301">
        <v>0</v>
      </c>
      <c r="V444" s="304">
        <v>0</v>
      </c>
      <c r="W444" s="304"/>
    </row>
    <row r="445" spans="1:23" x14ac:dyDescent="0.4">
      <c r="A445" s="299">
        <v>441</v>
      </c>
      <c r="B445" s="300" t="s">
        <v>1486</v>
      </c>
      <c r="C445" s="301">
        <v>16</v>
      </c>
      <c r="D445" s="301">
        <v>8</v>
      </c>
      <c r="E445" s="301">
        <v>12</v>
      </c>
      <c r="F445" s="301">
        <v>11</v>
      </c>
      <c r="G445" s="301">
        <v>12</v>
      </c>
      <c r="H445" s="301">
        <v>3</v>
      </c>
      <c r="I445" s="301">
        <v>12</v>
      </c>
      <c r="J445" s="301">
        <v>12</v>
      </c>
      <c r="K445" s="301">
        <v>11</v>
      </c>
      <c r="L445" s="301">
        <v>19</v>
      </c>
      <c r="M445" s="301">
        <v>13</v>
      </c>
      <c r="N445" s="301">
        <v>14</v>
      </c>
      <c r="O445" s="301">
        <v>11</v>
      </c>
      <c r="P445" s="301">
        <v>7</v>
      </c>
      <c r="Q445" s="301">
        <v>10</v>
      </c>
      <c r="R445" s="301">
        <v>8</v>
      </c>
      <c r="S445" s="301">
        <v>4</v>
      </c>
      <c r="T445" s="301">
        <v>0</v>
      </c>
      <c r="U445" s="301">
        <v>186</v>
      </c>
      <c r="V445" s="304">
        <v>178</v>
      </c>
      <c r="W445" s="304"/>
    </row>
    <row r="446" spans="1:23" x14ac:dyDescent="0.4">
      <c r="A446" s="299">
        <v>442</v>
      </c>
      <c r="B446" s="300" t="s">
        <v>1376</v>
      </c>
      <c r="C446" s="301">
        <v>297</v>
      </c>
      <c r="D446" s="301">
        <v>283</v>
      </c>
      <c r="E446" s="301">
        <v>312</v>
      </c>
      <c r="F446" s="301">
        <v>273</v>
      </c>
      <c r="G446" s="301">
        <v>288</v>
      </c>
      <c r="H446" s="301">
        <v>284</v>
      </c>
      <c r="I446" s="301">
        <v>254</v>
      </c>
      <c r="J446" s="301">
        <v>264</v>
      </c>
      <c r="K446" s="301">
        <v>255</v>
      </c>
      <c r="L446" s="301">
        <v>237</v>
      </c>
      <c r="M446" s="301">
        <v>252</v>
      </c>
      <c r="N446" s="301">
        <v>280</v>
      </c>
      <c r="O446" s="301">
        <v>234</v>
      </c>
      <c r="P446" s="301">
        <v>262</v>
      </c>
      <c r="Q446" s="301">
        <v>190</v>
      </c>
      <c r="R446" s="301">
        <v>162</v>
      </c>
      <c r="S446" s="301">
        <v>113</v>
      </c>
      <c r="T446" s="301">
        <v>111</v>
      </c>
      <c r="U446" s="301">
        <v>4358</v>
      </c>
      <c r="V446" s="304">
        <v>4198</v>
      </c>
      <c r="W446" s="304"/>
    </row>
    <row r="447" spans="1:23" x14ac:dyDescent="0.4">
      <c r="A447" s="299">
        <v>443</v>
      </c>
      <c r="B447" s="300" t="s">
        <v>1487</v>
      </c>
      <c r="C447" s="301">
        <v>14</v>
      </c>
      <c r="D447" s="301">
        <v>18</v>
      </c>
      <c r="E447" s="301">
        <v>15</v>
      </c>
      <c r="F447" s="301">
        <v>6</v>
      </c>
      <c r="G447" s="301">
        <v>3</v>
      </c>
      <c r="H447" s="301">
        <v>13</v>
      </c>
      <c r="I447" s="301">
        <v>13</v>
      </c>
      <c r="J447" s="301">
        <v>8</v>
      </c>
      <c r="K447" s="301">
        <v>12</v>
      </c>
      <c r="L447" s="301">
        <v>9</v>
      </c>
      <c r="M447" s="301">
        <v>10</v>
      </c>
      <c r="N447" s="301">
        <v>23</v>
      </c>
      <c r="O447" s="301">
        <v>15</v>
      </c>
      <c r="P447" s="301">
        <v>17</v>
      </c>
      <c r="Q447" s="301">
        <v>8</v>
      </c>
      <c r="R447" s="301">
        <v>0</v>
      </c>
      <c r="S447" s="301">
        <v>0</v>
      </c>
      <c r="T447" s="301">
        <v>4</v>
      </c>
      <c r="U447" s="301">
        <v>175</v>
      </c>
      <c r="V447" s="304">
        <v>176</v>
      </c>
      <c r="W447" s="304"/>
    </row>
    <row r="448" spans="1:23" x14ac:dyDescent="0.4">
      <c r="A448" s="299">
        <v>444</v>
      </c>
      <c r="B448" s="300" t="s">
        <v>2680</v>
      </c>
      <c r="C448" s="301">
        <v>0</v>
      </c>
      <c r="D448" s="301">
        <v>0</v>
      </c>
      <c r="E448" s="301">
        <v>5</v>
      </c>
      <c r="F448" s="301">
        <v>5</v>
      </c>
      <c r="G448" s="301">
        <v>0</v>
      </c>
      <c r="H448" s="301">
        <v>4</v>
      </c>
      <c r="I448" s="301">
        <v>0</v>
      </c>
      <c r="J448" s="301">
        <v>4</v>
      </c>
      <c r="K448" s="301">
        <v>0</v>
      </c>
      <c r="L448" s="301">
        <v>7</v>
      </c>
      <c r="M448" s="301">
        <v>7</v>
      </c>
      <c r="N448" s="301">
        <v>7</v>
      </c>
      <c r="O448" s="301">
        <v>6</v>
      </c>
      <c r="P448" s="301">
        <v>5</v>
      </c>
      <c r="Q448" s="301">
        <v>0</v>
      </c>
      <c r="R448" s="301">
        <v>0</v>
      </c>
      <c r="S448" s="301">
        <v>0</v>
      </c>
      <c r="T448" s="301">
        <v>0</v>
      </c>
      <c r="U448" s="301">
        <v>43</v>
      </c>
      <c r="V448" s="304">
        <v>45</v>
      </c>
      <c r="W448" s="304"/>
    </row>
    <row r="449" spans="1:23" x14ac:dyDescent="0.4">
      <c r="A449" s="299">
        <v>445</v>
      </c>
      <c r="B449" s="300" t="s">
        <v>1488</v>
      </c>
      <c r="C449" s="301">
        <v>13</v>
      </c>
      <c r="D449" s="301">
        <v>23</v>
      </c>
      <c r="E449" s="301">
        <v>19</v>
      </c>
      <c r="F449" s="301">
        <v>22</v>
      </c>
      <c r="G449" s="301">
        <v>23</v>
      </c>
      <c r="H449" s="301">
        <v>19</v>
      </c>
      <c r="I449" s="301">
        <v>11</v>
      </c>
      <c r="J449" s="301">
        <v>31</v>
      </c>
      <c r="K449" s="301">
        <v>16</v>
      </c>
      <c r="L449" s="301">
        <v>17</v>
      </c>
      <c r="M449" s="301">
        <v>24</v>
      </c>
      <c r="N449" s="301">
        <v>26</v>
      </c>
      <c r="O449" s="301">
        <v>26</v>
      </c>
      <c r="P449" s="301">
        <v>28</v>
      </c>
      <c r="Q449" s="301">
        <v>13</v>
      </c>
      <c r="R449" s="301">
        <v>4</v>
      </c>
      <c r="S449" s="301">
        <v>6</v>
      </c>
      <c r="T449" s="301">
        <v>5</v>
      </c>
      <c r="U449" s="301">
        <v>322</v>
      </c>
      <c r="V449" s="304">
        <v>306</v>
      </c>
      <c r="W449" s="304"/>
    </row>
    <row r="450" spans="1:23" x14ac:dyDescent="0.4">
      <c r="A450" s="299">
        <v>446</v>
      </c>
      <c r="B450" s="300" t="s">
        <v>2681</v>
      </c>
      <c r="C450" s="301">
        <v>4</v>
      </c>
      <c r="D450" s="301">
        <v>5</v>
      </c>
      <c r="E450" s="301">
        <v>7</v>
      </c>
      <c r="F450" s="301">
        <v>3</v>
      </c>
      <c r="G450" s="301">
        <v>0</v>
      </c>
      <c r="H450" s="301">
        <v>0</v>
      </c>
      <c r="I450" s="301">
        <v>3</v>
      </c>
      <c r="J450" s="301">
        <v>3</v>
      </c>
      <c r="K450" s="301">
        <v>0</v>
      </c>
      <c r="L450" s="301">
        <v>4</v>
      </c>
      <c r="M450" s="301">
        <v>5</v>
      </c>
      <c r="N450" s="301">
        <v>4</v>
      </c>
      <c r="O450" s="301">
        <v>5</v>
      </c>
      <c r="P450" s="301">
        <v>0</v>
      </c>
      <c r="Q450" s="301">
        <v>5</v>
      </c>
      <c r="R450" s="301">
        <v>0</v>
      </c>
      <c r="S450" s="301">
        <v>0</v>
      </c>
      <c r="T450" s="301">
        <v>0</v>
      </c>
      <c r="U450" s="301">
        <v>50</v>
      </c>
      <c r="V450" s="304">
        <v>49</v>
      </c>
      <c r="W450" s="304"/>
    </row>
    <row r="451" spans="1:23" x14ac:dyDescent="0.4">
      <c r="A451" s="299">
        <v>447</v>
      </c>
      <c r="B451" s="300" t="s">
        <v>2682</v>
      </c>
      <c r="C451" s="301">
        <v>0</v>
      </c>
      <c r="D451" s="301">
        <v>0</v>
      </c>
      <c r="E451" s="301">
        <v>3</v>
      </c>
      <c r="F451" s="301">
        <v>0</v>
      </c>
      <c r="G451" s="301">
        <v>0</v>
      </c>
      <c r="H451" s="301">
        <v>0</v>
      </c>
      <c r="I451" s="301">
        <v>3</v>
      </c>
      <c r="J451" s="301">
        <v>0</v>
      </c>
      <c r="K451" s="301">
        <v>0</v>
      </c>
      <c r="L451" s="301">
        <v>0</v>
      </c>
      <c r="M451" s="301">
        <v>0</v>
      </c>
      <c r="N451" s="301">
        <v>0</v>
      </c>
      <c r="O451" s="301">
        <v>0</v>
      </c>
      <c r="P451" s="301">
        <v>0</v>
      </c>
      <c r="Q451" s="301">
        <v>0</v>
      </c>
      <c r="R451" s="301">
        <v>0</v>
      </c>
      <c r="S451" s="301">
        <v>0</v>
      </c>
      <c r="T451" s="301">
        <v>0</v>
      </c>
      <c r="U451" s="301">
        <v>11</v>
      </c>
      <c r="V451" s="304">
        <v>11</v>
      </c>
      <c r="W451" s="304"/>
    </row>
    <row r="452" spans="1:23" x14ac:dyDescent="0.4">
      <c r="A452" s="299">
        <v>448</v>
      </c>
      <c r="B452" s="300" t="s">
        <v>2683</v>
      </c>
      <c r="C452" s="301">
        <v>4</v>
      </c>
      <c r="D452" s="301">
        <v>0</v>
      </c>
      <c r="E452" s="301">
        <v>6</v>
      </c>
      <c r="F452" s="301">
        <v>0</v>
      </c>
      <c r="G452" s="301">
        <v>0</v>
      </c>
      <c r="H452" s="301">
        <v>0</v>
      </c>
      <c r="I452" s="301">
        <v>0</v>
      </c>
      <c r="J452" s="301">
        <v>4</v>
      </c>
      <c r="K452" s="301">
        <v>0</v>
      </c>
      <c r="L452" s="301">
        <v>3</v>
      </c>
      <c r="M452" s="301">
        <v>0</v>
      </c>
      <c r="N452" s="301">
        <v>3</v>
      </c>
      <c r="O452" s="301">
        <v>0</v>
      </c>
      <c r="P452" s="301">
        <v>3</v>
      </c>
      <c r="Q452" s="301">
        <v>0</v>
      </c>
      <c r="R452" s="301">
        <v>0</v>
      </c>
      <c r="S452" s="301">
        <v>0</v>
      </c>
      <c r="T452" s="301">
        <v>0</v>
      </c>
      <c r="U452" s="301">
        <v>25</v>
      </c>
      <c r="V452" s="304">
        <v>25</v>
      </c>
      <c r="W452" s="304"/>
    </row>
    <row r="453" spans="1:23" x14ac:dyDescent="0.4">
      <c r="A453" s="299">
        <v>449</v>
      </c>
      <c r="B453" s="300" t="s">
        <v>1576</v>
      </c>
      <c r="C453" s="301">
        <v>16</v>
      </c>
      <c r="D453" s="301">
        <v>22</v>
      </c>
      <c r="E453" s="301">
        <v>14</v>
      </c>
      <c r="F453" s="301">
        <v>12</v>
      </c>
      <c r="G453" s="301">
        <v>5</v>
      </c>
      <c r="H453" s="301">
        <v>4</v>
      </c>
      <c r="I453" s="301">
        <v>10</v>
      </c>
      <c r="J453" s="301">
        <v>7</v>
      </c>
      <c r="K453" s="301">
        <v>15</v>
      </c>
      <c r="L453" s="301">
        <v>8</v>
      </c>
      <c r="M453" s="301">
        <v>17</v>
      </c>
      <c r="N453" s="301">
        <v>12</v>
      </c>
      <c r="O453" s="301">
        <v>13</v>
      </c>
      <c r="P453" s="301">
        <v>15</v>
      </c>
      <c r="Q453" s="301">
        <v>8</v>
      </c>
      <c r="R453" s="301">
        <v>3</v>
      </c>
      <c r="S453" s="301">
        <v>5</v>
      </c>
      <c r="T453" s="301">
        <v>5</v>
      </c>
      <c r="U453" s="301">
        <v>181</v>
      </c>
      <c r="V453" s="304">
        <v>174</v>
      </c>
      <c r="W453" s="304"/>
    </row>
    <row r="454" spans="1:23" x14ac:dyDescent="0.4">
      <c r="A454" s="299">
        <v>450</v>
      </c>
      <c r="B454" s="300" t="s">
        <v>2684</v>
      </c>
      <c r="C454" s="301">
        <v>0</v>
      </c>
      <c r="D454" s="301">
        <v>0</v>
      </c>
      <c r="E454" s="301">
        <v>0</v>
      </c>
      <c r="F454" s="301">
        <v>0</v>
      </c>
      <c r="G454" s="301">
        <v>0</v>
      </c>
      <c r="H454" s="301">
        <v>0</v>
      </c>
      <c r="I454" s="301">
        <v>0</v>
      </c>
      <c r="J454" s="301">
        <v>0</v>
      </c>
      <c r="K454" s="301">
        <v>0</v>
      </c>
      <c r="L454" s="301">
        <v>0</v>
      </c>
      <c r="M454" s="301">
        <v>0</v>
      </c>
      <c r="N454" s="301">
        <v>0</v>
      </c>
      <c r="O454" s="301">
        <v>0</v>
      </c>
      <c r="P454" s="301">
        <v>0</v>
      </c>
      <c r="Q454" s="301">
        <v>0</v>
      </c>
      <c r="R454" s="301">
        <v>0</v>
      </c>
      <c r="S454" s="301">
        <v>0</v>
      </c>
      <c r="T454" s="301">
        <v>0</v>
      </c>
      <c r="U454" s="301">
        <v>0</v>
      </c>
      <c r="V454" s="304">
        <v>0</v>
      </c>
      <c r="W454" s="304"/>
    </row>
    <row r="455" spans="1:23" x14ac:dyDescent="0.4">
      <c r="A455" s="299">
        <v>451</v>
      </c>
      <c r="B455" s="300" t="s">
        <v>1577</v>
      </c>
      <c r="C455" s="301">
        <v>1002</v>
      </c>
      <c r="D455" s="301">
        <v>1341</v>
      </c>
      <c r="E455" s="301">
        <v>1521</v>
      </c>
      <c r="F455" s="301">
        <v>1563</v>
      </c>
      <c r="G455" s="301">
        <v>1659</v>
      </c>
      <c r="H455" s="301">
        <v>1248</v>
      </c>
      <c r="I455" s="301">
        <v>1137</v>
      </c>
      <c r="J455" s="301">
        <v>1164</v>
      </c>
      <c r="K455" s="301">
        <v>1385</v>
      </c>
      <c r="L455" s="301">
        <v>1645</v>
      </c>
      <c r="M455" s="301">
        <v>1592</v>
      </c>
      <c r="N455" s="301">
        <v>1376</v>
      </c>
      <c r="O455" s="301">
        <v>1166</v>
      </c>
      <c r="P455" s="301">
        <v>1151</v>
      </c>
      <c r="Q455" s="301">
        <v>880</v>
      </c>
      <c r="R455" s="301">
        <v>690</v>
      </c>
      <c r="S455" s="301">
        <v>609</v>
      </c>
      <c r="T455" s="301">
        <v>943</v>
      </c>
      <c r="U455" s="301">
        <v>22077</v>
      </c>
      <c r="V455" s="304">
        <v>21097</v>
      </c>
      <c r="W455" s="304"/>
    </row>
    <row r="456" spans="1:23" x14ac:dyDescent="0.4">
      <c r="A456" s="299">
        <v>452</v>
      </c>
      <c r="B456" s="300" t="s">
        <v>1489</v>
      </c>
      <c r="C456" s="301">
        <v>17</v>
      </c>
      <c r="D456" s="301">
        <v>28</v>
      </c>
      <c r="E456" s="301">
        <v>16</v>
      </c>
      <c r="F456" s="301">
        <v>14</v>
      </c>
      <c r="G456" s="301">
        <v>10</v>
      </c>
      <c r="H456" s="301">
        <v>6</v>
      </c>
      <c r="I456" s="301">
        <v>7</v>
      </c>
      <c r="J456" s="301">
        <v>26</v>
      </c>
      <c r="K456" s="301">
        <v>17</v>
      </c>
      <c r="L456" s="301">
        <v>21</v>
      </c>
      <c r="M456" s="301">
        <v>12</v>
      </c>
      <c r="N456" s="301">
        <v>20</v>
      </c>
      <c r="O456" s="301">
        <v>15</v>
      </c>
      <c r="P456" s="301">
        <v>15</v>
      </c>
      <c r="Q456" s="301">
        <v>13</v>
      </c>
      <c r="R456" s="301">
        <v>4</v>
      </c>
      <c r="S456" s="301">
        <v>0</v>
      </c>
      <c r="T456" s="301">
        <v>0</v>
      </c>
      <c r="U456" s="301">
        <v>246</v>
      </c>
      <c r="V456" s="304">
        <v>233</v>
      </c>
      <c r="W456" s="304"/>
    </row>
    <row r="457" spans="1:23" x14ac:dyDescent="0.4">
      <c r="A457" s="299">
        <v>453</v>
      </c>
      <c r="B457" s="300" t="s">
        <v>1104</v>
      </c>
      <c r="C457" s="301">
        <v>327</v>
      </c>
      <c r="D457" s="301">
        <v>376</v>
      </c>
      <c r="E457" s="301">
        <v>319</v>
      </c>
      <c r="F457" s="301">
        <v>327</v>
      </c>
      <c r="G457" s="301">
        <v>361</v>
      </c>
      <c r="H457" s="301">
        <v>374</v>
      </c>
      <c r="I457" s="301">
        <v>358</v>
      </c>
      <c r="J457" s="301">
        <v>307</v>
      </c>
      <c r="K457" s="301">
        <v>302</v>
      </c>
      <c r="L457" s="301">
        <v>326</v>
      </c>
      <c r="M457" s="301">
        <v>278</v>
      </c>
      <c r="N457" s="301">
        <v>252</v>
      </c>
      <c r="O457" s="301">
        <v>228</v>
      </c>
      <c r="P457" s="301">
        <v>274</v>
      </c>
      <c r="Q457" s="301">
        <v>250</v>
      </c>
      <c r="R457" s="301">
        <v>190</v>
      </c>
      <c r="S457" s="301">
        <v>118</v>
      </c>
      <c r="T457" s="301">
        <v>80</v>
      </c>
      <c r="U457" s="301">
        <v>5059</v>
      </c>
      <c r="V457" s="304">
        <v>5058</v>
      </c>
      <c r="W457" s="304"/>
    </row>
    <row r="458" spans="1:23" x14ac:dyDescent="0.4">
      <c r="A458" s="299">
        <v>454</v>
      </c>
      <c r="B458" s="300" t="s">
        <v>2685</v>
      </c>
      <c r="C458" s="301">
        <v>5</v>
      </c>
      <c r="D458" s="301">
        <v>4</v>
      </c>
      <c r="E458" s="301">
        <v>0</v>
      </c>
      <c r="F458" s="301">
        <v>3</v>
      </c>
      <c r="G458" s="301">
        <v>0</v>
      </c>
      <c r="H458" s="301">
        <v>0</v>
      </c>
      <c r="I458" s="301">
        <v>3</v>
      </c>
      <c r="J458" s="301">
        <v>0</v>
      </c>
      <c r="K458" s="301">
        <v>0</v>
      </c>
      <c r="L458" s="301">
        <v>4</v>
      </c>
      <c r="M458" s="301">
        <v>0</v>
      </c>
      <c r="N458" s="301">
        <v>0</v>
      </c>
      <c r="O458" s="301">
        <v>0</v>
      </c>
      <c r="P458" s="301">
        <v>0</v>
      </c>
      <c r="Q458" s="301">
        <v>0</v>
      </c>
      <c r="R458" s="301">
        <v>0</v>
      </c>
      <c r="S458" s="301">
        <v>0</v>
      </c>
      <c r="T458" s="301">
        <v>0</v>
      </c>
      <c r="U458" s="301">
        <v>23</v>
      </c>
      <c r="V458" s="304">
        <v>33</v>
      </c>
      <c r="W458" s="304"/>
    </row>
    <row r="459" spans="1:23" x14ac:dyDescent="0.4">
      <c r="A459" s="299">
        <v>455</v>
      </c>
      <c r="B459" s="300" t="s">
        <v>0</v>
      </c>
      <c r="C459" s="301">
        <v>104</v>
      </c>
      <c r="D459" s="301">
        <v>129</v>
      </c>
      <c r="E459" s="301">
        <v>123</v>
      </c>
      <c r="F459" s="301">
        <v>120</v>
      </c>
      <c r="G459" s="301">
        <v>79</v>
      </c>
      <c r="H459" s="301">
        <v>97</v>
      </c>
      <c r="I459" s="301">
        <v>89</v>
      </c>
      <c r="J459" s="301">
        <v>103</v>
      </c>
      <c r="K459" s="301">
        <v>135</v>
      </c>
      <c r="L459" s="301">
        <v>134</v>
      </c>
      <c r="M459" s="301">
        <v>132</v>
      </c>
      <c r="N459" s="301">
        <v>129</v>
      </c>
      <c r="O459" s="301">
        <v>118</v>
      </c>
      <c r="P459" s="301">
        <v>113</v>
      </c>
      <c r="Q459" s="301">
        <v>84</v>
      </c>
      <c r="R459" s="301">
        <v>59</v>
      </c>
      <c r="S459" s="301">
        <v>19</v>
      </c>
      <c r="T459" s="301">
        <v>19</v>
      </c>
      <c r="U459" s="301">
        <v>1780</v>
      </c>
      <c r="V459" s="304">
        <v>1731</v>
      </c>
      <c r="W459" s="304"/>
    </row>
    <row r="460" spans="1:23" x14ac:dyDescent="0.4">
      <c r="A460" s="299">
        <v>456</v>
      </c>
      <c r="B460" s="300" t="s">
        <v>2686</v>
      </c>
      <c r="C460" s="301">
        <v>0</v>
      </c>
      <c r="D460" s="301">
        <v>3</v>
      </c>
      <c r="E460" s="301">
        <v>5</v>
      </c>
      <c r="F460" s="301">
        <v>3</v>
      </c>
      <c r="G460" s="301">
        <v>0</v>
      </c>
      <c r="H460" s="301">
        <v>0</v>
      </c>
      <c r="I460" s="301">
        <v>6</v>
      </c>
      <c r="J460" s="301">
        <v>0</v>
      </c>
      <c r="K460" s="301">
        <v>4</v>
      </c>
      <c r="L460" s="301">
        <v>3</v>
      </c>
      <c r="M460" s="301">
        <v>10</v>
      </c>
      <c r="N460" s="301">
        <v>4</v>
      </c>
      <c r="O460" s="301">
        <v>6</v>
      </c>
      <c r="P460" s="301">
        <v>7</v>
      </c>
      <c r="Q460" s="301">
        <v>0</v>
      </c>
      <c r="R460" s="301">
        <v>0</v>
      </c>
      <c r="S460" s="301">
        <v>0</v>
      </c>
      <c r="T460" s="301">
        <v>0</v>
      </c>
      <c r="U460" s="301">
        <v>49</v>
      </c>
      <c r="V460" s="304">
        <v>45</v>
      </c>
      <c r="W460" s="304"/>
    </row>
    <row r="461" spans="1:23" x14ac:dyDescent="0.4">
      <c r="A461" s="299">
        <v>457</v>
      </c>
      <c r="B461" s="300" t="s">
        <v>2687</v>
      </c>
      <c r="C461" s="301">
        <v>6</v>
      </c>
      <c r="D461" s="301">
        <v>5</v>
      </c>
      <c r="E461" s="301">
        <v>0</v>
      </c>
      <c r="F461" s="301">
        <v>0</v>
      </c>
      <c r="G461" s="301">
        <v>3</v>
      </c>
      <c r="H461" s="301">
        <v>0</v>
      </c>
      <c r="I461" s="301">
        <v>5</v>
      </c>
      <c r="J461" s="301">
        <v>3</v>
      </c>
      <c r="K461" s="301">
        <v>0</v>
      </c>
      <c r="L461" s="301">
        <v>10</v>
      </c>
      <c r="M461" s="301">
        <v>4</v>
      </c>
      <c r="N461" s="301">
        <v>4</v>
      </c>
      <c r="O461" s="301">
        <v>5</v>
      </c>
      <c r="P461" s="301">
        <v>6</v>
      </c>
      <c r="Q461" s="301">
        <v>0</v>
      </c>
      <c r="R461" s="301">
        <v>0</v>
      </c>
      <c r="S461" s="301">
        <v>6</v>
      </c>
      <c r="T461" s="301">
        <v>0</v>
      </c>
      <c r="U461" s="301">
        <v>53</v>
      </c>
      <c r="V461" s="304">
        <v>47</v>
      </c>
      <c r="W461" s="304"/>
    </row>
    <row r="462" spans="1:23" x14ac:dyDescent="0.4">
      <c r="A462" s="299">
        <v>458</v>
      </c>
      <c r="B462" s="300" t="s">
        <v>1578</v>
      </c>
      <c r="C462" s="301">
        <v>182</v>
      </c>
      <c r="D462" s="301">
        <v>205</v>
      </c>
      <c r="E462" s="301">
        <v>181</v>
      </c>
      <c r="F462" s="301">
        <v>148</v>
      </c>
      <c r="G462" s="301">
        <v>140</v>
      </c>
      <c r="H462" s="301">
        <v>156</v>
      </c>
      <c r="I462" s="301">
        <v>133</v>
      </c>
      <c r="J462" s="301">
        <v>181</v>
      </c>
      <c r="K462" s="301">
        <v>150</v>
      </c>
      <c r="L462" s="301">
        <v>197</v>
      </c>
      <c r="M462" s="301">
        <v>215</v>
      </c>
      <c r="N462" s="301">
        <v>234</v>
      </c>
      <c r="O462" s="301">
        <v>238</v>
      </c>
      <c r="P462" s="301">
        <v>296</v>
      </c>
      <c r="Q462" s="301">
        <v>236</v>
      </c>
      <c r="R462" s="301">
        <v>206</v>
      </c>
      <c r="S462" s="301">
        <v>128</v>
      </c>
      <c r="T462" s="301">
        <v>132</v>
      </c>
      <c r="U462" s="301">
        <v>3368</v>
      </c>
      <c r="V462" s="304">
        <v>3164</v>
      </c>
      <c r="W462" s="304"/>
    </row>
    <row r="463" spans="1:23" x14ac:dyDescent="0.4">
      <c r="A463" s="299">
        <v>459</v>
      </c>
      <c r="B463" s="300" t="s">
        <v>1366</v>
      </c>
      <c r="C463" s="301">
        <v>278</v>
      </c>
      <c r="D463" s="301">
        <v>219</v>
      </c>
      <c r="E463" s="301">
        <v>202</v>
      </c>
      <c r="F463" s="301">
        <v>223</v>
      </c>
      <c r="G463" s="301">
        <v>330</v>
      </c>
      <c r="H463" s="301">
        <v>273</v>
      </c>
      <c r="I463" s="301">
        <v>297</v>
      </c>
      <c r="J463" s="301">
        <v>264</v>
      </c>
      <c r="K463" s="301">
        <v>237</v>
      </c>
      <c r="L463" s="301">
        <v>211</v>
      </c>
      <c r="M463" s="301">
        <v>171</v>
      </c>
      <c r="N463" s="301">
        <v>205</v>
      </c>
      <c r="O463" s="301">
        <v>237</v>
      </c>
      <c r="P463" s="301">
        <v>164</v>
      </c>
      <c r="Q463" s="301">
        <v>105</v>
      </c>
      <c r="R463" s="301">
        <v>73</v>
      </c>
      <c r="S463" s="301">
        <v>56</v>
      </c>
      <c r="T463" s="301">
        <v>70</v>
      </c>
      <c r="U463" s="301">
        <v>3611</v>
      </c>
      <c r="V463" s="304">
        <v>3452</v>
      </c>
      <c r="W463" s="304"/>
    </row>
    <row r="464" spans="1:23" x14ac:dyDescent="0.4">
      <c r="A464" s="299">
        <v>460</v>
      </c>
      <c r="B464" s="300" t="s">
        <v>2688</v>
      </c>
      <c r="C464" s="301">
        <v>0</v>
      </c>
      <c r="D464" s="301">
        <v>0</v>
      </c>
      <c r="E464" s="301">
        <v>0</v>
      </c>
      <c r="F464" s="301">
        <v>0</v>
      </c>
      <c r="G464" s="301">
        <v>0</v>
      </c>
      <c r="H464" s="301">
        <v>0</v>
      </c>
      <c r="I464" s="301">
        <v>0</v>
      </c>
      <c r="J464" s="301">
        <v>0</v>
      </c>
      <c r="K464" s="301">
        <v>0</v>
      </c>
      <c r="L464" s="301">
        <v>0</v>
      </c>
      <c r="M464" s="301">
        <v>0</v>
      </c>
      <c r="N464" s="301">
        <v>3</v>
      </c>
      <c r="O464" s="301">
        <v>4</v>
      </c>
      <c r="P464" s="301">
        <v>5</v>
      </c>
      <c r="Q464" s="301">
        <v>0</v>
      </c>
      <c r="R464" s="301">
        <v>0</v>
      </c>
      <c r="S464" s="301">
        <v>0</v>
      </c>
      <c r="T464" s="301">
        <v>0</v>
      </c>
      <c r="U464" s="301">
        <v>10</v>
      </c>
      <c r="V464" s="304">
        <v>10</v>
      </c>
      <c r="W464" s="304"/>
    </row>
    <row r="465" spans="1:23" x14ac:dyDescent="0.4">
      <c r="A465" s="299">
        <v>461</v>
      </c>
      <c r="B465" s="300" t="s">
        <v>2689</v>
      </c>
      <c r="C465" s="301">
        <v>5</v>
      </c>
      <c r="D465" s="301">
        <v>7</v>
      </c>
      <c r="E465" s="301">
        <v>4</v>
      </c>
      <c r="F465" s="301">
        <v>4</v>
      </c>
      <c r="G465" s="301">
        <v>7</v>
      </c>
      <c r="H465" s="301">
        <v>3</v>
      </c>
      <c r="I465" s="301">
        <v>3</v>
      </c>
      <c r="J465" s="301">
        <v>0</v>
      </c>
      <c r="K465" s="301">
        <v>0</v>
      </c>
      <c r="L465" s="301">
        <v>7</v>
      </c>
      <c r="M465" s="301">
        <v>12</v>
      </c>
      <c r="N465" s="301">
        <v>3</v>
      </c>
      <c r="O465" s="301">
        <v>9</v>
      </c>
      <c r="P465" s="301">
        <v>0</v>
      </c>
      <c r="Q465" s="301">
        <v>0</v>
      </c>
      <c r="R465" s="301">
        <v>0</v>
      </c>
      <c r="S465" s="301">
        <v>0</v>
      </c>
      <c r="T465" s="301">
        <v>0</v>
      </c>
      <c r="U465" s="301">
        <v>71</v>
      </c>
      <c r="V465" s="304">
        <v>67</v>
      </c>
      <c r="W465" s="304"/>
    </row>
    <row r="466" spans="1:23" x14ac:dyDescent="0.4">
      <c r="A466" s="299">
        <v>462</v>
      </c>
      <c r="B466" s="300" t="s">
        <v>1</v>
      </c>
      <c r="C466" s="301">
        <v>7</v>
      </c>
      <c r="D466" s="301">
        <v>9</v>
      </c>
      <c r="E466" s="301">
        <v>10</v>
      </c>
      <c r="F466" s="301">
        <v>9</v>
      </c>
      <c r="G466" s="301">
        <v>10</v>
      </c>
      <c r="H466" s="301">
        <v>3</v>
      </c>
      <c r="I466" s="301">
        <v>12</v>
      </c>
      <c r="J466" s="301">
        <v>9</v>
      </c>
      <c r="K466" s="301">
        <v>12</v>
      </c>
      <c r="L466" s="301">
        <v>10</v>
      </c>
      <c r="M466" s="301">
        <v>23</v>
      </c>
      <c r="N466" s="301">
        <v>18</v>
      </c>
      <c r="O466" s="301">
        <v>16</v>
      </c>
      <c r="P466" s="301">
        <v>21</v>
      </c>
      <c r="Q466" s="301">
        <v>14</v>
      </c>
      <c r="R466" s="301">
        <v>9</v>
      </c>
      <c r="S466" s="301">
        <v>0</v>
      </c>
      <c r="T466" s="301">
        <v>0</v>
      </c>
      <c r="U466" s="301">
        <v>198</v>
      </c>
      <c r="V466" s="304">
        <v>189</v>
      </c>
      <c r="W466" s="304"/>
    </row>
    <row r="467" spans="1:23" x14ac:dyDescent="0.4">
      <c r="A467" s="299">
        <v>463</v>
      </c>
      <c r="B467" s="300" t="s">
        <v>2690</v>
      </c>
      <c r="C467" s="301">
        <v>0</v>
      </c>
      <c r="D467" s="301">
        <v>0</v>
      </c>
      <c r="E467" s="301">
        <v>0</v>
      </c>
      <c r="F467" s="301">
        <v>4</v>
      </c>
      <c r="G467" s="301">
        <v>0</v>
      </c>
      <c r="H467" s="301">
        <v>0</v>
      </c>
      <c r="I467" s="301">
        <v>0</v>
      </c>
      <c r="J467" s="301">
        <v>0</v>
      </c>
      <c r="K467" s="301">
        <v>3</v>
      </c>
      <c r="L467" s="301">
        <v>0</v>
      </c>
      <c r="M467" s="301">
        <v>0</v>
      </c>
      <c r="N467" s="301">
        <v>0</v>
      </c>
      <c r="O467" s="301">
        <v>0</v>
      </c>
      <c r="P467" s="301">
        <v>0</v>
      </c>
      <c r="Q467" s="301">
        <v>4</v>
      </c>
      <c r="R467" s="301">
        <v>0</v>
      </c>
      <c r="S467" s="301">
        <v>0</v>
      </c>
      <c r="T467" s="301">
        <v>0</v>
      </c>
      <c r="U467" s="301">
        <v>21</v>
      </c>
      <c r="V467" s="304">
        <v>18</v>
      </c>
      <c r="W467" s="304"/>
    </row>
    <row r="468" spans="1:23" x14ac:dyDescent="0.4">
      <c r="A468" s="299">
        <v>464</v>
      </c>
      <c r="B468" s="300" t="s">
        <v>2</v>
      </c>
      <c r="C468" s="301">
        <v>41</v>
      </c>
      <c r="D468" s="301">
        <v>51</v>
      </c>
      <c r="E468" s="301">
        <v>31</v>
      </c>
      <c r="F468" s="301">
        <v>33</v>
      </c>
      <c r="G468" s="301">
        <v>33</v>
      </c>
      <c r="H468" s="301">
        <v>54</v>
      </c>
      <c r="I468" s="301">
        <v>40</v>
      </c>
      <c r="J468" s="301">
        <v>36</v>
      </c>
      <c r="K468" s="301">
        <v>55</v>
      </c>
      <c r="L468" s="301">
        <v>58</v>
      </c>
      <c r="M468" s="301">
        <v>49</v>
      </c>
      <c r="N468" s="301">
        <v>49</v>
      </c>
      <c r="O468" s="301">
        <v>30</v>
      </c>
      <c r="P468" s="301">
        <v>36</v>
      </c>
      <c r="Q468" s="301">
        <v>24</v>
      </c>
      <c r="R468" s="301">
        <v>14</v>
      </c>
      <c r="S468" s="301">
        <v>7</v>
      </c>
      <c r="T468" s="301">
        <v>3</v>
      </c>
      <c r="U468" s="301">
        <v>645</v>
      </c>
      <c r="V468" s="304">
        <v>653</v>
      </c>
      <c r="W468" s="304"/>
    </row>
    <row r="469" spans="1:23" x14ac:dyDescent="0.4">
      <c r="A469" s="299">
        <v>465</v>
      </c>
      <c r="B469" s="300" t="s">
        <v>2691</v>
      </c>
      <c r="C469" s="301">
        <v>5</v>
      </c>
      <c r="D469" s="301">
        <v>10</v>
      </c>
      <c r="E469" s="301">
        <v>0</v>
      </c>
      <c r="F469" s="301">
        <v>4</v>
      </c>
      <c r="G469" s="301">
        <v>4</v>
      </c>
      <c r="H469" s="301">
        <v>0</v>
      </c>
      <c r="I469" s="301">
        <v>6</v>
      </c>
      <c r="J469" s="301">
        <v>0</v>
      </c>
      <c r="K469" s="301">
        <v>8</v>
      </c>
      <c r="L469" s="301">
        <v>3</v>
      </c>
      <c r="M469" s="301">
        <v>3</v>
      </c>
      <c r="N469" s="301">
        <v>3</v>
      </c>
      <c r="O469" s="301">
        <v>0</v>
      </c>
      <c r="P469" s="301">
        <v>3</v>
      </c>
      <c r="Q469" s="301">
        <v>3</v>
      </c>
      <c r="R469" s="301">
        <v>0</v>
      </c>
      <c r="S469" s="301">
        <v>0</v>
      </c>
      <c r="T469" s="301">
        <v>0</v>
      </c>
      <c r="U469" s="301">
        <v>50</v>
      </c>
      <c r="V469" s="304">
        <v>52</v>
      </c>
      <c r="W469" s="304"/>
    </row>
    <row r="470" spans="1:23" x14ac:dyDescent="0.4">
      <c r="A470" s="299">
        <v>466</v>
      </c>
      <c r="B470" s="300" t="s">
        <v>1579</v>
      </c>
      <c r="C470" s="301">
        <v>317</v>
      </c>
      <c r="D470" s="301">
        <v>504</v>
      </c>
      <c r="E470" s="301">
        <v>577</v>
      </c>
      <c r="F470" s="301">
        <v>646</v>
      </c>
      <c r="G470" s="301">
        <v>599</v>
      </c>
      <c r="H470" s="301">
        <v>393</v>
      </c>
      <c r="I470" s="301">
        <v>283</v>
      </c>
      <c r="J470" s="301">
        <v>350</v>
      </c>
      <c r="K470" s="301">
        <v>455</v>
      </c>
      <c r="L470" s="301">
        <v>583</v>
      </c>
      <c r="M470" s="301">
        <v>627</v>
      </c>
      <c r="N470" s="301">
        <v>580</v>
      </c>
      <c r="O470" s="301">
        <v>526</v>
      </c>
      <c r="P470" s="301">
        <v>472</v>
      </c>
      <c r="Q470" s="301">
        <v>372</v>
      </c>
      <c r="R470" s="301">
        <v>238</v>
      </c>
      <c r="S470" s="301">
        <v>197</v>
      </c>
      <c r="T470" s="301">
        <v>328</v>
      </c>
      <c r="U470" s="301">
        <v>8060</v>
      </c>
      <c r="V470" s="304">
        <v>7816</v>
      </c>
      <c r="W470" s="304"/>
    </row>
    <row r="471" spans="1:23" x14ac:dyDescent="0.4">
      <c r="A471" s="299">
        <v>467</v>
      </c>
      <c r="B471" s="300" t="s">
        <v>1580</v>
      </c>
      <c r="C471" s="301">
        <v>4</v>
      </c>
      <c r="D471" s="301">
        <v>0</v>
      </c>
      <c r="E471" s="301">
        <v>10</v>
      </c>
      <c r="F471" s="301">
        <v>11</v>
      </c>
      <c r="G471" s="301">
        <v>6</v>
      </c>
      <c r="H471" s="301">
        <v>5</v>
      </c>
      <c r="I471" s="301">
        <v>7</v>
      </c>
      <c r="J471" s="301">
        <v>5</v>
      </c>
      <c r="K471" s="301">
        <v>6</v>
      </c>
      <c r="L471" s="301">
        <v>10</v>
      </c>
      <c r="M471" s="301">
        <v>18</v>
      </c>
      <c r="N471" s="301">
        <v>25</v>
      </c>
      <c r="O471" s="301">
        <v>16</v>
      </c>
      <c r="P471" s="301">
        <v>12</v>
      </c>
      <c r="Q471" s="301">
        <v>8</v>
      </c>
      <c r="R471" s="301">
        <v>5</v>
      </c>
      <c r="S471" s="301">
        <v>0</v>
      </c>
      <c r="T471" s="301">
        <v>0</v>
      </c>
      <c r="U471" s="301">
        <v>145</v>
      </c>
      <c r="V471" s="304">
        <v>134</v>
      </c>
      <c r="W471" s="304"/>
    </row>
    <row r="472" spans="1:23" x14ac:dyDescent="0.4">
      <c r="A472" s="299">
        <v>468</v>
      </c>
      <c r="B472" s="300" t="s">
        <v>2692</v>
      </c>
      <c r="C472" s="301">
        <v>3</v>
      </c>
      <c r="D472" s="301">
        <v>9</v>
      </c>
      <c r="E472" s="301">
        <v>8</v>
      </c>
      <c r="F472" s="301">
        <v>6</v>
      </c>
      <c r="G472" s="301">
        <v>4</v>
      </c>
      <c r="H472" s="301">
        <v>4</v>
      </c>
      <c r="I472" s="301">
        <v>3</v>
      </c>
      <c r="J472" s="301">
        <v>5</v>
      </c>
      <c r="K472" s="301">
        <v>6</v>
      </c>
      <c r="L472" s="301">
        <v>7</v>
      </c>
      <c r="M472" s="301">
        <v>15</v>
      </c>
      <c r="N472" s="301">
        <v>8</v>
      </c>
      <c r="O472" s="301">
        <v>11</v>
      </c>
      <c r="P472" s="301">
        <v>5</v>
      </c>
      <c r="Q472" s="301">
        <v>16</v>
      </c>
      <c r="R472" s="301">
        <v>9</v>
      </c>
      <c r="S472" s="301">
        <v>4</v>
      </c>
      <c r="T472" s="301">
        <v>0</v>
      </c>
      <c r="U472" s="301">
        <v>128</v>
      </c>
      <c r="V472" s="304">
        <v>115</v>
      </c>
      <c r="W472" s="304"/>
    </row>
    <row r="473" spans="1:23" x14ac:dyDescent="0.4">
      <c r="A473" s="299">
        <v>469</v>
      </c>
      <c r="B473" s="300" t="s">
        <v>2693</v>
      </c>
      <c r="C473" s="301">
        <v>0</v>
      </c>
      <c r="D473" s="301">
        <v>0</v>
      </c>
      <c r="E473" s="301">
        <v>0</v>
      </c>
      <c r="F473" s="301">
        <v>0</v>
      </c>
      <c r="G473" s="301">
        <v>0</v>
      </c>
      <c r="H473" s="301">
        <v>0</v>
      </c>
      <c r="I473" s="301">
        <v>0</v>
      </c>
      <c r="J473" s="301">
        <v>0</v>
      </c>
      <c r="K473" s="301">
        <v>0</v>
      </c>
      <c r="L473" s="301">
        <v>4</v>
      </c>
      <c r="M473" s="301">
        <v>0</v>
      </c>
      <c r="N473" s="301">
        <v>0</v>
      </c>
      <c r="O473" s="301">
        <v>0</v>
      </c>
      <c r="P473" s="301">
        <v>0</v>
      </c>
      <c r="Q473" s="301">
        <v>0</v>
      </c>
      <c r="R473" s="301">
        <v>0</v>
      </c>
      <c r="S473" s="301">
        <v>0</v>
      </c>
      <c r="T473" s="301">
        <v>0</v>
      </c>
      <c r="U473" s="301">
        <v>3</v>
      </c>
      <c r="V473" s="304">
        <v>3</v>
      </c>
      <c r="W473" s="304"/>
    </row>
    <row r="474" spans="1:23" x14ac:dyDescent="0.4">
      <c r="A474" s="299">
        <v>470</v>
      </c>
      <c r="B474" s="300" t="s">
        <v>2694</v>
      </c>
      <c r="C474" s="301">
        <v>0</v>
      </c>
      <c r="D474" s="301">
        <v>0</v>
      </c>
      <c r="E474" s="301">
        <v>0</v>
      </c>
      <c r="F474" s="301">
        <v>0</v>
      </c>
      <c r="G474" s="301">
        <v>0</v>
      </c>
      <c r="H474" s="301">
        <v>0</v>
      </c>
      <c r="I474" s="301">
        <v>0</v>
      </c>
      <c r="J474" s="301">
        <v>3</v>
      </c>
      <c r="K474" s="301">
        <v>0</v>
      </c>
      <c r="L474" s="301">
        <v>0</v>
      </c>
      <c r="M474" s="301">
        <v>0</v>
      </c>
      <c r="N474" s="301">
        <v>0</v>
      </c>
      <c r="O474" s="301">
        <v>4</v>
      </c>
      <c r="P474" s="301">
        <v>4</v>
      </c>
      <c r="Q474" s="301">
        <v>0</v>
      </c>
      <c r="R474" s="301">
        <v>0</v>
      </c>
      <c r="S474" s="301">
        <v>0</v>
      </c>
      <c r="T474" s="301">
        <v>0</v>
      </c>
      <c r="U474" s="301">
        <v>14</v>
      </c>
      <c r="V474" s="304">
        <v>34</v>
      </c>
      <c r="W474" s="304"/>
    </row>
    <row r="475" spans="1:23" x14ac:dyDescent="0.4">
      <c r="A475" s="299">
        <v>471</v>
      </c>
      <c r="B475" s="300" t="s">
        <v>3</v>
      </c>
      <c r="C475" s="301">
        <v>37</v>
      </c>
      <c r="D475" s="301">
        <v>47</v>
      </c>
      <c r="E475" s="301">
        <v>40</v>
      </c>
      <c r="F475" s="301">
        <v>35</v>
      </c>
      <c r="G475" s="301">
        <v>27</v>
      </c>
      <c r="H475" s="301">
        <v>40</v>
      </c>
      <c r="I475" s="301">
        <v>48</v>
      </c>
      <c r="J475" s="301">
        <v>36</v>
      </c>
      <c r="K475" s="301">
        <v>60</v>
      </c>
      <c r="L475" s="301">
        <v>47</v>
      </c>
      <c r="M475" s="301">
        <v>54</v>
      </c>
      <c r="N475" s="301">
        <v>77</v>
      </c>
      <c r="O475" s="301">
        <v>87</v>
      </c>
      <c r="P475" s="301">
        <v>92</v>
      </c>
      <c r="Q475" s="301">
        <v>69</v>
      </c>
      <c r="R475" s="301">
        <v>39</v>
      </c>
      <c r="S475" s="301">
        <v>37</v>
      </c>
      <c r="T475" s="301">
        <v>17</v>
      </c>
      <c r="U475" s="301">
        <v>885</v>
      </c>
      <c r="V475" s="304">
        <v>852</v>
      </c>
      <c r="W475" s="304"/>
    </row>
    <row r="476" spans="1:23" x14ac:dyDescent="0.4">
      <c r="A476" s="299">
        <v>472</v>
      </c>
      <c r="B476" s="300" t="s">
        <v>4</v>
      </c>
      <c r="C476" s="301">
        <v>17</v>
      </c>
      <c r="D476" s="301">
        <v>23</v>
      </c>
      <c r="E476" s="301">
        <v>20</v>
      </c>
      <c r="F476" s="301">
        <v>13</v>
      </c>
      <c r="G476" s="301">
        <v>25</v>
      </c>
      <c r="H476" s="301">
        <v>6</v>
      </c>
      <c r="I476" s="301">
        <v>23</v>
      </c>
      <c r="J476" s="301">
        <v>11</v>
      </c>
      <c r="K476" s="301">
        <v>27</v>
      </c>
      <c r="L476" s="301">
        <v>21</v>
      </c>
      <c r="M476" s="301">
        <v>37</v>
      </c>
      <c r="N476" s="301">
        <v>61</v>
      </c>
      <c r="O476" s="301">
        <v>57</v>
      </c>
      <c r="P476" s="301">
        <v>50</v>
      </c>
      <c r="Q476" s="301">
        <v>24</v>
      </c>
      <c r="R476" s="301">
        <v>17</v>
      </c>
      <c r="S476" s="301">
        <v>10</v>
      </c>
      <c r="T476" s="301">
        <v>7</v>
      </c>
      <c r="U476" s="301">
        <v>444</v>
      </c>
      <c r="V476" s="304">
        <v>431</v>
      </c>
      <c r="W476" s="304"/>
    </row>
    <row r="477" spans="1:23" x14ac:dyDescent="0.4">
      <c r="A477" s="299">
        <v>473</v>
      </c>
      <c r="B477" s="300" t="s">
        <v>5</v>
      </c>
      <c r="C477" s="301">
        <v>128</v>
      </c>
      <c r="D477" s="301">
        <v>107</v>
      </c>
      <c r="E477" s="301">
        <v>122</v>
      </c>
      <c r="F477" s="301">
        <v>86</v>
      </c>
      <c r="G477" s="301">
        <v>72</v>
      </c>
      <c r="H477" s="301">
        <v>73</v>
      </c>
      <c r="I477" s="301">
        <v>98</v>
      </c>
      <c r="J477" s="301">
        <v>110</v>
      </c>
      <c r="K477" s="301">
        <v>132</v>
      </c>
      <c r="L477" s="301">
        <v>131</v>
      </c>
      <c r="M477" s="301">
        <v>121</v>
      </c>
      <c r="N477" s="301">
        <v>130</v>
      </c>
      <c r="O477" s="301">
        <v>103</v>
      </c>
      <c r="P477" s="301">
        <v>118</v>
      </c>
      <c r="Q477" s="301">
        <v>71</v>
      </c>
      <c r="R477" s="301">
        <v>51</v>
      </c>
      <c r="S477" s="301">
        <v>22</v>
      </c>
      <c r="T477" s="301">
        <v>9</v>
      </c>
      <c r="U477" s="301">
        <v>1675</v>
      </c>
      <c r="V477" s="304">
        <v>1651</v>
      </c>
      <c r="W477" s="304"/>
    </row>
    <row r="478" spans="1:23" x14ac:dyDescent="0.4">
      <c r="A478" s="299">
        <v>474</v>
      </c>
      <c r="B478" s="300" t="s">
        <v>2695</v>
      </c>
      <c r="C478" s="301">
        <v>0</v>
      </c>
      <c r="D478" s="301">
        <v>0</v>
      </c>
      <c r="E478" s="301">
        <v>0</v>
      </c>
      <c r="F478" s="301">
        <v>0</v>
      </c>
      <c r="G478" s="301">
        <v>0</v>
      </c>
      <c r="H478" s="301">
        <v>0</v>
      </c>
      <c r="I478" s="301">
        <v>0</v>
      </c>
      <c r="J478" s="301">
        <v>0</v>
      </c>
      <c r="K478" s="301">
        <v>0</v>
      </c>
      <c r="L478" s="301">
        <v>0</v>
      </c>
      <c r="M478" s="301">
        <v>3</v>
      </c>
      <c r="N478" s="301">
        <v>4</v>
      </c>
      <c r="O478" s="301">
        <v>6</v>
      </c>
      <c r="P478" s="301">
        <v>5</v>
      </c>
      <c r="Q478" s="301">
        <v>5</v>
      </c>
      <c r="R478" s="301">
        <v>0</v>
      </c>
      <c r="S478" s="301">
        <v>0</v>
      </c>
      <c r="T478" s="301">
        <v>0</v>
      </c>
      <c r="U478" s="301">
        <v>35</v>
      </c>
      <c r="V478" s="304">
        <v>34</v>
      </c>
      <c r="W478" s="304"/>
    </row>
    <row r="479" spans="1:23" x14ac:dyDescent="0.4">
      <c r="A479" s="299">
        <v>475</v>
      </c>
      <c r="B479" s="300" t="s">
        <v>2696</v>
      </c>
      <c r="C479" s="301">
        <v>5</v>
      </c>
      <c r="D479" s="301">
        <v>0</v>
      </c>
      <c r="E479" s="301">
        <v>0</v>
      </c>
      <c r="F479" s="301">
        <v>0</v>
      </c>
      <c r="G479" s="301">
        <v>5</v>
      </c>
      <c r="H479" s="301">
        <v>0</v>
      </c>
      <c r="I479" s="301">
        <v>8</v>
      </c>
      <c r="J479" s="301">
        <v>7</v>
      </c>
      <c r="K479" s="301">
        <v>6</v>
      </c>
      <c r="L479" s="301">
        <v>0</v>
      </c>
      <c r="M479" s="301">
        <v>8</v>
      </c>
      <c r="N479" s="301">
        <v>4</v>
      </c>
      <c r="O479" s="301">
        <v>3</v>
      </c>
      <c r="P479" s="301">
        <v>8</v>
      </c>
      <c r="Q479" s="301">
        <v>8</v>
      </c>
      <c r="R479" s="301">
        <v>3</v>
      </c>
      <c r="S479" s="301">
        <v>3</v>
      </c>
      <c r="T479" s="301">
        <v>4</v>
      </c>
      <c r="U479" s="301">
        <v>77</v>
      </c>
      <c r="V479" s="304">
        <v>74</v>
      </c>
      <c r="W479" s="304"/>
    </row>
    <row r="480" spans="1:23" x14ac:dyDescent="0.4">
      <c r="A480" s="299">
        <v>476</v>
      </c>
      <c r="B480" s="300" t="s">
        <v>2697</v>
      </c>
      <c r="C480" s="301">
        <v>0</v>
      </c>
      <c r="D480" s="301">
        <v>0</v>
      </c>
      <c r="E480" s="301">
        <v>0</v>
      </c>
      <c r="F480" s="301">
        <v>0</v>
      </c>
      <c r="G480" s="301">
        <v>0</v>
      </c>
      <c r="H480" s="301">
        <v>0</v>
      </c>
      <c r="I480" s="301">
        <v>0</v>
      </c>
      <c r="J480" s="301">
        <v>0</v>
      </c>
      <c r="K480" s="301">
        <v>0</v>
      </c>
      <c r="L480" s="301">
        <v>0</v>
      </c>
      <c r="M480" s="301">
        <v>0</v>
      </c>
      <c r="N480" s="301">
        <v>0</v>
      </c>
      <c r="O480" s="301">
        <v>0</v>
      </c>
      <c r="P480" s="301">
        <v>0</v>
      </c>
      <c r="Q480" s="301">
        <v>0</v>
      </c>
      <c r="R480" s="301">
        <v>0</v>
      </c>
      <c r="S480" s="301">
        <v>0</v>
      </c>
      <c r="T480" s="301">
        <v>0</v>
      </c>
      <c r="U480" s="301">
        <v>3</v>
      </c>
      <c r="V480" s="304">
        <v>3</v>
      </c>
      <c r="W480" s="304"/>
    </row>
    <row r="481" spans="1:23" x14ac:dyDescent="0.4">
      <c r="A481" s="299">
        <v>477</v>
      </c>
      <c r="B481" s="300" t="s">
        <v>6</v>
      </c>
      <c r="C481" s="301">
        <v>17</v>
      </c>
      <c r="D481" s="301">
        <v>21</v>
      </c>
      <c r="E481" s="301">
        <v>14</v>
      </c>
      <c r="F481" s="301">
        <v>14</v>
      </c>
      <c r="G481" s="301">
        <v>11</v>
      </c>
      <c r="H481" s="301">
        <v>10</v>
      </c>
      <c r="I481" s="301">
        <v>13</v>
      </c>
      <c r="J481" s="301">
        <v>14</v>
      </c>
      <c r="K481" s="301">
        <v>11</v>
      </c>
      <c r="L481" s="301">
        <v>13</v>
      </c>
      <c r="M481" s="301">
        <v>20</v>
      </c>
      <c r="N481" s="301">
        <v>19</v>
      </c>
      <c r="O481" s="301">
        <v>20</v>
      </c>
      <c r="P481" s="301">
        <v>11</v>
      </c>
      <c r="Q481" s="301">
        <v>8</v>
      </c>
      <c r="R481" s="301">
        <v>7</v>
      </c>
      <c r="S481" s="301">
        <v>8</v>
      </c>
      <c r="T481" s="301">
        <v>6</v>
      </c>
      <c r="U481" s="301">
        <v>242</v>
      </c>
      <c r="V481" s="304">
        <v>241</v>
      </c>
      <c r="W481" s="304"/>
    </row>
    <row r="482" spans="1:23" x14ac:dyDescent="0.4">
      <c r="A482" s="299">
        <v>478</v>
      </c>
      <c r="B482" s="300" t="s">
        <v>1581</v>
      </c>
      <c r="C482" s="301">
        <v>0</v>
      </c>
      <c r="D482" s="301">
        <v>3</v>
      </c>
      <c r="E482" s="301">
        <v>3</v>
      </c>
      <c r="F482" s="301">
        <v>3</v>
      </c>
      <c r="G482" s="301">
        <v>3</v>
      </c>
      <c r="H482" s="301">
        <v>4</v>
      </c>
      <c r="I482" s="301">
        <v>0</v>
      </c>
      <c r="J482" s="301">
        <v>0</v>
      </c>
      <c r="K482" s="301">
        <v>5</v>
      </c>
      <c r="L482" s="301">
        <v>0</v>
      </c>
      <c r="M482" s="301">
        <v>14</v>
      </c>
      <c r="N482" s="301">
        <v>3</v>
      </c>
      <c r="O482" s="301">
        <v>7</v>
      </c>
      <c r="P482" s="301">
        <v>4</v>
      </c>
      <c r="Q482" s="301">
        <v>4</v>
      </c>
      <c r="R482" s="301">
        <v>3</v>
      </c>
      <c r="S482" s="301">
        <v>0</v>
      </c>
      <c r="T482" s="301">
        <v>0</v>
      </c>
      <c r="U482" s="301">
        <v>65</v>
      </c>
      <c r="V482" s="304">
        <v>56</v>
      </c>
      <c r="W482" s="304"/>
    </row>
    <row r="483" spans="1:23" x14ac:dyDescent="0.4">
      <c r="A483" s="299">
        <v>479</v>
      </c>
      <c r="B483" s="300" t="s">
        <v>2698</v>
      </c>
      <c r="C483" s="301">
        <v>3</v>
      </c>
      <c r="D483" s="301">
        <v>0</v>
      </c>
      <c r="E483" s="301">
        <v>0</v>
      </c>
      <c r="F483" s="301">
        <v>0</v>
      </c>
      <c r="G483" s="301">
        <v>0</v>
      </c>
      <c r="H483" s="301">
        <v>0</v>
      </c>
      <c r="I483" s="301">
        <v>0</v>
      </c>
      <c r="J483" s="301">
        <v>0</v>
      </c>
      <c r="K483" s="301">
        <v>3</v>
      </c>
      <c r="L483" s="301">
        <v>0</v>
      </c>
      <c r="M483" s="301">
        <v>0</v>
      </c>
      <c r="N483" s="301">
        <v>0</v>
      </c>
      <c r="O483" s="301">
        <v>0</v>
      </c>
      <c r="P483" s="301">
        <v>6</v>
      </c>
      <c r="Q483" s="301">
        <v>4</v>
      </c>
      <c r="R483" s="301">
        <v>0</v>
      </c>
      <c r="S483" s="301">
        <v>0</v>
      </c>
      <c r="T483" s="301">
        <v>0</v>
      </c>
      <c r="U483" s="301">
        <v>24</v>
      </c>
      <c r="V483" s="304">
        <v>23</v>
      </c>
      <c r="W483" s="304"/>
    </row>
    <row r="484" spans="1:23" x14ac:dyDescent="0.4">
      <c r="A484" s="299">
        <v>480</v>
      </c>
      <c r="B484" s="300" t="s">
        <v>2699</v>
      </c>
      <c r="C484" s="301">
        <v>3</v>
      </c>
      <c r="D484" s="301">
        <v>3</v>
      </c>
      <c r="E484" s="301">
        <v>8</v>
      </c>
      <c r="F484" s="301">
        <v>5</v>
      </c>
      <c r="G484" s="301">
        <v>0</v>
      </c>
      <c r="H484" s="301">
        <v>4</v>
      </c>
      <c r="I484" s="301">
        <v>0</v>
      </c>
      <c r="J484" s="301">
        <v>3</v>
      </c>
      <c r="K484" s="301">
        <v>10</v>
      </c>
      <c r="L484" s="301">
        <v>11</v>
      </c>
      <c r="M484" s="301">
        <v>0</v>
      </c>
      <c r="N484" s="301">
        <v>3</v>
      </c>
      <c r="O484" s="301">
        <v>6</v>
      </c>
      <c r="P484" s="301">
        <v>5</v>
      </c>
      <c r="Q484" s="301">
        <v>0</v>
      </c>
      <c r="R484" s="301">
        <v>0</v>
      </c>
      <c r="S484" s="301">
        <v>0</v>
      </c>
      <c r="T484" s="301">
        <v>0</v>
      </c>
      <c r="U484" s="301">
        <v>66</v>
      </c>
      <c r="V484" s="304">
        <v>69</v>
      </c>
      <c r="W484" s="304"/>
    </row>
    <row r="485" spans="1:23" x14ac:dyDescent="0.4">
      <c r="A485" s="299">
        <v>481</v>
      </c>
      <c r="B485" s="300" t="s">
        <v>1582</v>
      </c>
      <c r="C485" s="301">
        <v>5</v>
      </c>
      <c r="D485" s="301">
        <v>4</v>
      </c>
      <c r="E485" s="301">
        <v>7</v>
      </c>
      <c r="F485" s="301">
        <v>0</v>
      </c>
      <c r="G485" s="301">
        <v>8</v>
      </c>
      <c r="H485" s="301">
        <v>4</v>
      </c>
      <c r="I485" s="301">
        <v>0</v>
      </c>
      <c r="J485" s="301">
        <v>7</v>
      </c>
      <c r="K485" s="301">
        <v>3</v>
      </c>
      <c r="L485" s="301">
        <v>0</v>
      </c>
      <c r="M485" s="301">
        <v>11</v>
      </c>
      <c r="N485" s="301">
        <v>10</v>
      </c>
      <c r="O485" s="301">
        <v>12</v>
      </c>
      <c r="P485" s="301">
        <v>6</v>
      </c>
      <c r="Q485" s="301">
        <v>4</v>
      </c>
      <c r="R485" s="301">
        <v>0</v>
      </c>
      <c r="S485" s="301">
        <v>0</v>
      </c>
      <c r="T485" s="301">
        <v>5</v>
      </c>
      <c r="U485" s="301">
        <v>97</v>
      </c>
      <c r="V485" s="304">
        <v>94</v>
      </c>
      <c r="W485" s="304"/>
    </row>
    <row r="486" spans="1:23" x14ac:dyDescent="0.4">
      <c r="A486" s="299">
        <v>482</v>
      </c>
      <c r="B486" s="300" t="s">
        <v>7</v>
      </c>
      <c r="C486" s="301">
        <v>30</v>
      </c>
      <c r="D486" s="301">
        <v>56</v>
      </c>
      <c r="E486" s="301">
        <v>91</v>
      </c>
      <c r="F486" s="301">
        <v>73</v>
      </c>
      <c r="G486" s="301">
        <v>41</v>
      </c>
      <c r="H486" s="301">
        <v>15</v>
      </c>
      <c r="I486" s="301">
        <v>26</v>
      </c>
      <c r="J486" s="301">
        <v>51</v>
      </c>
      <c r="K486" s="301">
        <v>53</v>
      </c>
      <c r="L486" s="301">
        <v>80</v>
      </c>
      <c r="M486" s="301">
        <v>64</v>
      </c>
      <c r="N486" s="301">
        <v>54</v>
      </c>
      <c r="O486" s="301">
        <v>39</v>
      </c>
      <c r="P486" s="301">
        <v>31</v>
      </c>
      <c r="Q486" s="301">
        <v>27</v>
      </c>
      <c r="R486" s="301">
        <v>11</v>
      </c>
      <c r="S486" s="301">
        <v>10</v>
      </c>
      <c r="T486" s="301">
        <v>3</v>
      </c>
      <c r="U486" s="301">
        <v>753</v>
      </c>
      <c r="V486" s="304">
        <v>764</v>
      </c>
      <c r="W486" s="304"/>
    </row>
    <row r="487" spans="1:23" x14ac:dyDescent="0.4">
      <c r="A487" s="299">
        <v>483</v>
      </c>
      <c r="B487" s="300" t="s">
        <v>8</v>
      </c>
      <c r="C487" s="301">
        <v>59</v>
      </c>
      <c r="D487" s="301">
        <v>67</v>
      </c>
      <c r="E487" s="301">
        <v>73</v>
      </c>
      <c r="F487" s="301">
        <v>46</v>
      </c>
      <c r="G487" s="301">
        <v>15</v>
      </c>
      <c r="H487" s="301">
        <v>38</v>
      </c>
      <c r="I487" s="301">
        <v>51</v>
      </c>
      <c r="J487" s="301">
        <v>57</v>
      </c>
      <c r="K487" s="301">
        <v>58</v>
      </c>
      <c r="L487" s="301">
        <v>40</v>
      </c>
      <c r="M487" s="301">
        <v>33</v>
      </c>
      <c r="N487" s="301">
        <v>34</v>
      </c>
      <c r="O487" s="301">
        <v>34</v>
      </c>
      <c r="P487" s="301">
        <v>32</v>
      </c>
      <c r="Q487" s="301">
        <v>14</v>
      </c>
      <c r="R487" s="301">
        <v>5</v>
      </c>
      <c r="S487" s="301">
        <v>6</v>
      </c>
      <c r="T487" s="301">
        <v>8</v>
      </c>
      <c r="U487" s="301">
        <v>661</v>
      </c>
      <c r="V487" s="304">
        <v>651</v>
      </c>
      <c r="W487" s="304"/>
    </row>
    <row r="488" spans="1:23" x14ac:dyDescent="0.4">
      <c r="A488" s="299">
        <v>484</v>
      </c>
      <c r="B488" s="300" t="s">
        <v>1583</v>
      </c>
      <c r="C488" s="301">
        <v>12</v>
      </c>
      <c r="D488" s="301">
        <v>26</v>
      </c>
      <c r="E488" s="301">
        <v>31</v>
      </c>
      <c r="F488" s="301">
        <v>21</v>
      </c>
      <c r="G488" s="301">
        <v>27</v>
      </c>
      <c r="H488" s="301">
        <v>12</v>
      </c>
      <c r="I488" s="301">
        <v>16</v>
      </c>
      <c r="J488" s="301">
        <v>25</v>
      </c>
      <c r="K488" s="301">
        <v>16</v>
      </c>
      <c r="L488" s="301">
        <v>33</v>
      </c>
      <c r="M488" s="301">
        <v>34</v>
      </c>
      <c r="N488" s="301">
        <v>25</v>
      </c>
      <c r="O488" s="301">
        <v>41</v>
      </c>
      <c r="P488" s="301">
        <v>29</v>
      </c>
      <c r="Q488" s="301">
        <v>14</v>
      </c>
      <c r="R488" s="301">
        <v>4</v>
      </c>
      <c r="S488" s="301">
        <v>3</v>
      </c>
      <c r="T488" s="301">
        <v>3</v>
      </c>
      <c r="U488" s="301">
        <v>377</v>
      </c>
      <c r="V488" s="304">
        <v>364</v>
      </c>
      <c r="W488" s="304"/>
    </row>
    <row r="489" spans="1:23" x14ac:dyDescent="0.4">
      <c r="A489" s="299">
        <v>485</v>
      </c>
      <c r="B489" s="300" t="s">
        <v>9</v>
      </c>
      <c r="C489" s="301">
        <v>60</v>
      </c>
      <c r="D489" s="301">
        <v>63</v>
      </c>
      <c r="E489" s="301">
        <v>77</v>
      </c>
      <c r="F489" s="301">
        <v>59</v>
      </c>
      <c r="G489" s="301">
        <v>28</v>
      </c>
      <c r="H489" s="301">
        <v>44</v>
      </c>
      <c r="I489" s="301">
        <v>58</v>
      </c>
      <c r="J489" s="301">
        <v>41</v>
      </c>
      <c r="K489" s="301">
        <v>72</v>
      </c>
      <c r="L489" s="301">
        <v>58</v>
      </c>
      <c r="M489" s="301">
        <v>55</v>
      </c>
      <c r="N489" s="301">
        <v>67</v>
      </c>
      <c r="O489" s="301">
        <v>45</v>
      </c>
      <c r="P489" s="301">
        <v>29</v>
      </c>
      <c r="Q489" s="301">
        <v>34</v>
      </c>
      <c r="R489" s="301">
        <v>22</v>
      </c>
      <c r="S489" s="301">
        <v>6</v>
      </c>
      <c r="T489" s="301">
        <v>3</v>
      </c>
      <c r="U489" s="301">
        <v>822</v>
      </c>
      <c r="V489" s="304">
        <v>829</v>
      </c>
      <c r="W489" s="304"/>
    </row>
    <row r="490" spans="1:23" x14ac:dyDescent="0.4">
      <c r="A490" s="299">
        <v>486</v>
      </c>
      <c r="B490" s="300" t="s">
        <v>2700</v>
      </c>
      <c r="C490" s="301">
        <v>4</v>
      </c>
      <c r="D490" s="301">
        <v>3</v>
      </c>
      <c r="E490" s="301">
        <v>0</v>
      </c>
      <c r="F490" s="301">
        <v>3</v>
      </c>
      <c r="G490" s="301">
        <v>0</v>
      </c>
      <c r="H490" s="301">
        <v>0</v>
      </c>
      <c r="I490" s="301">
        <v>3</v>
      </c>
      <c r="J490" s="301">
        <v>0</v>
      </c>
      <c r="K490" s="301">
        <v>6</v>
      </c>
      <c r="L490" s="301">
        <v>6</v>
      </c>
      <c r="M490" s="301">
        <v>0</v>
      </c>
      <c r="N490" s="301">
        <v>0</v>
      </c>
      <c r="O490" s="301">
        <v>4</v>
      </c>
      <c r="P490" s="301">
        <v>0</v>
      </c>
      <c r="Q490" s="301">
        <v>3</v>
      </c>
      <c r="R490" s="301">
        <v>0</v>
      </c>
      <c r="S490" s="301">
        <v>0</v>
      </c>
      <c r="T490" s="301">
        <v>0</v>
      </c>
      <c r="U490" s="301">
        <v>38</v>
      </c>
      <c r="V490" s="304">
        <v>33</v>
      </c>
      <c r="W490" s="304"/>
    </row>
    <row r="491" spans="1:23" x14ac:dyDescent="0.4">
      <c r="A491" s="299">
        <v>487</v>
      </c>
      <c r="B491" s="300" t="s">
        <v>2701</v>
      </c>
      <c r="C491" s="301">
        <v>0</v>
      </c>
      <c r="D491" s="301">
        <v>0</v>
      </c>
      <c r="E491" s="301">
        <v>0</v>
      </c>
      <c r="F491" s="301">
        <v>0</v>
      </c>
      <c r="G491" s="301">
        <v>0</v>
      </c>
      <c r="H491" s="301">
        <v>0</v>
      </c>
      <c r="I491" s="301">
        <v>0</v>
      </c>
      <c r="J491" s="301">
        <v>0</v>
      </c>
      <c r="K491" s="301">
        <v>0</v>
      </c>
      <c r="L491" s="301">
        <v>0</v>
      </c>
      <c r="M491" s="301">
        <v>0</v>
      </c>
      <c r="N491" s="301">
        <v>0</v>
      </c>
      <c r="O491" s="301">
        <v>7</v>
      </c>
      <c r="P491" s="301">
        <v>0</v>
      </c>
      <c r="Q491" s="301">
        <v>0</v>
      </c>
      <c r="R491" s="301">
        <v>0</v>
      </c>
      <c r="S491" s="301">
        <v>0</v>
      </c>
      <c r="T491" s="301">
        <v>0</v>
      </c>
      <c r="U491" s="301">
        <v>21</v>
      </c>
      <c r="V491" s="304">
        <v>23</v>
      </c>
      <c r="W491" s="304"/>
    </row>
    <row r="492" spans="1:23" x14ac:dyDescent="0.4">
      <c r="A492" s="299">
        <v>488</v>
      </c>
      <c r="B492" s="300" t="s">
        <v>2702</v>
      </c>
      <c r="C492" s="301">
        <v>0</v>
      </c>
      <c r="D492" s="301">
        <v>4</v>
      </c>
      <c r="E492" s="301">
        <v>5</v>
      </c>
      <c r="F492" s="301">
        <v>0</v>
      </c>
      <c r="G492" s="301">
        <v>0</v>
      </c>
      <c r="H492" s="301">
        <v>0</v>
      </c>
      <c r="I492" s="301">
        <v>0</v>
      </c>
      <c r="J492" s="301">
        <v>0</v>
      </c>
      <c r="K492" s="301">
        <v>5</v>
      </c>
      <c r="L492" s="301">
        <v>3</v>
      </c>
      <c r="M492" s="301">
        <v>0</v>
      </c>
      <c r="N492" s="301">
        <v>0</v>
      </c>
      <c r="O492" s="301">
        <v>0</v>
      </c>
      <c r="P492" s="301">
        <v>0</v>
      </c>
      <c r="Q492" s="301">
        <v>3</v>
      </c>
      <c r="R492" s="301">
        <v>0</v>
      </c>
      <c r="S492" s="301">
        <v>0</v>
      </c>
      <c r="T492" s="301">
        <v>0</v>
      </c>
      <c r="U492" s="301">
        <v>21</v>
      </c>
      <c r="V492" s="304">
        <v>17</v>
      </c>
      <c r="W492" s="304"/>
    </row>
    <row r="493" spans="1:23" x14ac:dyDescent="0.4">
      <c r="A493" s="299">
        <v>489</v>
      </c>
      <c r="B493" s="300" t="s">
        <v>10</v>
      </c>
      <c r="C493" s="301">
        <v>72</v>
      </c>
      <c r="D493" s="301">
        <v>76</v>
      </c>
      <c r="E493" s="301">
        <v>82</v>
      </c>
      <c r="F493" s="301">
        <v>80</v>
      </c>
      <c r="G493" s="301">
        <v>62</v>
      </c>
      <c r="H493" s="301">
        <v>44</v>
      </c>
      <c r="I493" s="301">
        <v>44</v>
      </c>
      <c r="J493" s="301">
        <v>54</v>
      </c>
      <c r="K493" s="301">
        <v>56</v>
      </c>
      <c r="L493" s="301">
        <v>77</v>
      </c>
      <c r="M493" s="301">
        <v>78</v>
      </c>
      <c r="N493" s="301">
        <v>82</v>
      </c>
      <c r="O493" s="301">
        <v>108</v>
      </c>
      <c r="P493" s="301">
        <v>73</v>
      </c>
      <c r="Q493" s="301">
        <v>46</v>
      </c>
      <c r="R493" s="301">
        <v>36</v>
      </c>
      <c r="S493" s="301">
        <v>18</v>
      </c>
      <c r="T493" s="301">
        <v>22</v>
      </c>
      <c r="U493" s="301">
        <v>1118</v>
      </c>
      <c r="V493" s="304">
        <v>1102</v>
      </c>
      <c r="W493" s="304"/>
    </row>
    <row r="494" spans="1:23" x14ac:dyDescent="0.4">
      <c r="A494" s="299">
        <v>490</v>
      </c>
      <c r="B494" s="300" t="s">
        <v>2703</v>
      </c>
      <c r="C494" s="301">
        <v>5</v>
      </c>
      <c r="D494" s="301">
        <v>3</v>
      </c>
      <c r="E494" s="301">
        <v>7</v>
      </c>
      <c r="F494" s="301">
        <v>0</v>
      </c>
      <c r="G494" s="301">
        <v>12</v>
      </c>
      <c r="H494" s="301">
        <v>14</v>
      </c>
      <c r="I494" s="301">
        <v>3</v>
      </c>
      <c r="J494" s="301">
        <v>6</v>
      </c>
      <c r="K494" s="301">
        <v>8</v>
      </c>
      <c r="L494" s="301">
        <v>12</v>
      </c>
      <c r="M494" s="301">
        <v>17</v>
      </c>
      <c r="N494" s="301">
        <v>8</v>
      </c>
      <c r="O494" s="301">
        <v>11</v>
      </c>
      <c r="P494" s="301">
        <v>13</v>
      </c>
      <c r="Q494" s="301">
        <v>9</v>
      </c>
      <c r="R494" s="301">
        <v>0</v>
      </c>
      <c r="S494" s="301">
        <v>0</v>
      </c>
      <c r="T494" s="301">
        <v>0</v>
      </c>
      <c r="U494" s="301">
        <v>136</v>
      </c>
      <c r="V494" s="304">
        <v>129</v>
      </c>
      <c r="W494" s="304"/>
    </row>
    <row r="495" spans="1:23" x14ac:dyDescent="0.4">
      <c r="A495" s="299">
        <v>491</v>
      </c>
      <c r="B495" s="300" t="s">
        <v>11</v>
      </c>
      <c r="C495" s="301">
        <v>15</v>
      </c>
      <c r="D495" s="301">
        <v>24</v>
      </c>
      <c r="E495" s="301">
        <v>27</v>
      </c>
      <c r="F495" s="301">
        <v>17</v>
      </c>
      <c r="G495" s="301">
        <v>12</v>
      </c>
      <c r="H495" s="301">
        <v>3</v>
      </c>
      <c r="I495" s="301">
        <v>20</v>
      </c>
      <c r="J495" s="301">
        <v>15</v>
      </c>
      <c r="K495" s="301">
        <v>24</v>
      </c>
      <c r="L495" s="301">
        <v>35</v>
      </c>
      <c r="M495" s="301">
        <v>25</v>
      </c>
      <c r="N495" s="301">
        <v>30</v>
      </c>
      <c r="O495" s="301">
        <v>16</v>
      </c>
      <c r="P495" s="301">
        <v>18</v>
      </c>
      <c r="Q495" s="301">
        <v>17</v>
      </c>
      <c r="R495" s="301">
        <v>12</v>
      </c>
      <c r="S495" s="301">
        <v>3</v>
      </c>
      <c r="T495" s="301">
        <v>0</v>
      </c>
      <c r="U495" s="301">
        <v>329</v>
      </c>
      <c r="V495" s="304">
        <v>312</v>
      </c>
      <c r="W495" s="304"/>
    </row>
    <row r="496" spans="1:23" x14ac:dyDescent="0.4">
      <c r="A496" s="299">
        <v>492</v>
      </c>
      <c r="B496" s="300" t="s">
        <v>1584</v>
      </c>
      <c r="C496" s="301">
        <v>433</v>
      </c>
      <c r="D496" s="301">
        <v>354</v>
      </c>
      <c r="E496" s="301">
        <v>316</v>
      </c>
      <c r="F496" s="301">
        <v>2567</v>
      </c>
      <c r="G496" s="301">
        <v>5850</v>
      </c>
      <c r="H496" s="301">
        <v>3042</v>
      </c>
      <c r="I496" s="301">
        <v>1651</v>
      </c>
      <c r="J496" s="301">
        <v>895</v>
      </c>
      <c r="K496" s="301">
        <v>563</v>
      </c>
      <c r="L496" s="301">
        <v>502</v>
      </c>
      <c r="M496" s="301">
        <v>472</v>
      </c>
      <c r="N496" s="301">
        <v>413</v>
      </c>
      <c r="O496" s="301">
        <v>383</v>
      </c>
      <c r="P496" s="301">
        <v>346</v>
      </c>
      <c r="Q496" s="301">
        <v>234</v>
      </c>
      <c r="R496" s="301">
        <v>204</v>
      </c>
      <c r="S496" s="301">
        <v>143</v>
      </c>
      <c r="T496" s="301">
        <v>171</v>
      </c>
      <c r="U496" s="301">
        <v>18538</v>
      </c>
      <c r="V496" s="304">
        <v>17299</v>
      </c>
      <c r="W496" s="304"/>
    </row>
    <row r="497" spans="1:23" x14ac:dyDescent="0.4">
      <c r="A497" s="299">
        <v>493</v>
      </c>
      <c r="B497" s="300" t="s">
        <v>1105</v>
      </c>
      <c r="C497" s="301">
        <v>281</v>
      </c>
      <c r="D497" s="301">
        <v>202</v>
      </c>
      <c r="E497" s="301">
        <v>167</v>
      </c>
      <c r="F497" s="301">
        <v>208</v>
      </c>
      <c r="G497" s="301">
        <v>702</v>
      </c>
      <c r="H497" s="301">
        <v>1028</v>
      </c>
      <c r="I497" s="301">
        <v>827</v>
      </c>
      <c r="J497" s="301">
        <v>482</v>
      </c>
      <c r="K497" s="301">
        <v>397</v>
      </c>
      <c r="L497" s="301">
        <v>355</v>
      </c>
      <c r="M497" s="301">
        <v>312</v>
      </c>
      <c r="N497" s="301">
        <v>305</v>
      </c>
      <c r="O497" s="301">
        <v>268</v>
      </c>
      <c r="P497" s="301">
        <v>273</v>
      </c>
      <c r="Q497" s="301">
        <v>204</v>
      </c>
      <c r="R497" s="301">
        <v>107</v>
      </c>
      <c r="S497" s="301">
        <v>95</v>
      </c>
      <c r="T497" s="301">
        <v>81</v>
      </c>
      <c r="U497" s="301">
        <v>6304</v>
      </c>
      <c r="V497" s="304">
        <v>6184</v>
      </c>
      <c r="W497" s="304"/>
    </row>
    <row r="498" spans="1:23" x14ac:dyDescent="0.4">
      <c r="A498" s="299">
        <v>494</v>
      </c>
      <c r="B498" s="300" t="s">
        <v>2704</v>
      </c>
      <c r="C498" s="301">
        <v>0</v>
      </c>
      <c r="D498" s="301">
        <v>3</v>
      </c>
      <c r="E498" s="301">
        <v>5</v>
      </c>
      <c r="F498" s="301">
        <v>0</v>
      </c>
      <c r="G498" s="301">
        <v>3</v>
      </c>
      <c r="H498" s="301">
        <v>0</v>
      </c>
      <c r="I498" s="301">
        <v>0</v>
      </c>
      <c r="J498" s="301">
        <v>0</v>
      </c>
      <c r="K498" s="301">
        <v>10</v>
      </c>
      <c r="L498" s="301">
        <v>9</v>
      </c>
      <c r="M498" s="301">
        <v>9</v>
      </c>
      <c r="N498" s="301">
        <v>4</v>
      </c>
      <c r="O498" s="301">
        <v>9</v>
      </c>
      <c r="P498" s="301">
        <v>4</v>
      </c>
      <c r="Q498" s="301">
        <v>7</v>
      </c>
      <c r="R498" s="301">
        <v>5</v>
      </c>
      <c r="S498" s="301">
        <v>0</v>
      </c>
      <c r="T498" s="301">
        <v>3</v>
      </c>
      <c r="U498" s="301">
        <v>81</v>
      </c>
      <c r="V498" s="304">
        <v>79</v>
      </c>
      <c r="W498" s="304"/>
    </row>
    <row r="499" spans="1:23" x14ac:dyDescent="0.4">
      <c r="A499" s="299">
        <v>495</v>
      </c>
      <c r="B499" s="300" t="s">
        <v>1106</v>
      </c>
      <c r="C499" s="301">
        <v>1056</v>
      </c>
      <c r="D499" s="301">
        <v>903</v>
      </c>
      <c r="E499" s="301">
        <v>658</v>
      </c>
      <c r="F499" s="301">
        <v>736</v>
      </c>
      <c r="G499" s="301">
        <v>1719</v>
      </c>
      <c r="H499" s="301">
        <v>1949</v>
      </c>
      <c r="I499" s="301">
        <v>1881</v>
      </c>
      <c r="J499" s="301">
        <v>1384</v>
      </c>
      <c r="K499" s="301">
        <v>1161</v>
      </c>
      <c r="L499" s="301">
        <v>1005</v>
      </c>
      <c r="M499" s="301">
        <v>958</v>
      </c>
      <c r="N499" s="301">
        <v>912</v>
      </c>
      <c r="O499" s="301">
        <v>721</v>
      </c>
      <c r="P499" s="301">
        <v>670</v>
      </c>
      <c r="Q499" s="301">
        <v>509</v>
      </c>
      <c r="R499" s="301">
        <v>448</v>
      </c>
      <c r="S499" s="301">
        <v>316</v>
      </c>
      <c r="T499" s="301">
        <v>410</v>
      </c>
      <c r="U499" s="301">
        <v>17386</v>
      </c>
      <c r="V499" s="304">
        <v>17133</v>
      </c>
      <c r="W499" s="304"/>
    </row>
    <row r="500" spans="1:23" x14ac:dyDescent="0.4">
      <c r="A500" s="299">
        <v>496</v>
      </c>
      <c r="B500" s="300" t="s">
        <v>1585</v>
      </c>
      <c r="C500" s="301">
        <v>14</v>
      </c>
      <c r="D500" s="301">
        <v>10</v>
      </c>
      <c r="E500" s="301">
        <v>11</v>
      </c>
      <c r="F500" s="301">
        <v>11</v>
      </c>
      <c r="G500" s="301">
        <v>6</v>
      </c>
      <c r="H500" s="301">
        <v>8</v>
      </c>
      <c r="I500" s="301">
        <v>0</v>
      </c>
      <c r="J500" s="301">
        <v>11</v>
      </c>
      <c r="K500" s="301">
        <v>3</v>
      </c>
      <c r="L500" s="301">
        <v>10</v>
      </c>
      <c r="M500" s="301">
        <v>8</v>
      </c>
      <c r="N500" s="301">
        <v>21</v>
      </c>
      <c r="O500" s="301">
        <v>13</v>
      </c>
      <c r="P500" s="301">
        <v>9</v>
      </c>
      <c r="Q500" s="301">
        <v>10</v>
      </c>
      <c r="R500" s="301">
        <v>4</v>
      </c>
      <c r="S500" s="301">
        <v>0</v>
      </c>
      <c r="T500" s="301">
        <v>0</v>
      </c>
      <c r="U500" s="301">
        <v>144</v>
      </c>
      <c r="V500" s="304">
        <v>133</v>
      </c>
      <c r="W500" s="304"/>
    </row>
    <row r="501" spans="1:23" x14ac:dyDescent="0.4">
      <c r="A501" s="299">
        <v>497</v>
      </c>
      <c r="B501" s="300" t="s">
        <v>1107</v>
      </c>
      <c r="C501" s="301">
        <v>2039</v>
      </c>
      <c r="D501" s="301">
        <v>2357</v>
      </c>
      <c r="E501" s="301">
        <v>2141</v>
      </c>
      <c r="F501" s="301">
        <v>1718</v>
      </c>
      <c r="G501" s="301">
        <v>1326</v>
      </c>
      <c r="H501" s="301">
        <v>1422</v>
      </c>
      <c r="I501" s="301">
        <v>1935</v>
      </c>
      <c r="J501" s="301">
        <v>2411</v>
      </c>
      <c r="K501" s="301">
        <v>2525</v>
      </c>
      <c r="L501" s="301">
        <v>1886</v>
      </c>
      <c r="M501" s="301">
        <v>1303</v>
      </c>
      <c r="N501" s="301">
        <v>975</v>
      </c>
      <c r="O501" s="301">
        <v>814</v>
      </c>
      <c r="P501" s="301">
        <v>579</v>
      </c>
      <c r="Q501" s="301">
        <v>371</v>
      </c>
      <c r="R501" s="301">
        <v>238</v>
      </c>
      <c r="S501" s="301">
        <v>114</v>
      </c>
      <c r="T501" s="301">
        <v>51</v>
      </c>
      <c r="U501" s="301">
        <v>24209</v>
      </c>
      <c r="V501" s="304">
        <v>24132</v>
      </c>
      <c r="W501" s="304"/>
    </row>
    <row r="502" spans="1:23" x14ac:dyDescent="0.4">
      <c r="A502" s="299">
        <v>498</v>
      </c>
      <c r="B502" s="300" t="s">
        <v>2705</v>
      </c>
      <c r="C502" s="301">
        <v>12</v>
      </c>
      <c r="D502" s="301">
        <v>4</v>
      </c>
      <c r="E502" s="301">
        <v>12</v>
      </c>
      <c r="F502" s="301">
        <v>14</v>
      </c>
      <c r="G502" s="301">
        <v>4</v>
      </c>
      <c r="H502" s="301">
        <v>4</v>
      </c>
      <c r="I502" s="301">
        <v>5</v>
      </c>
      <c r="J502" s="301">
        <v>11</v>
      </c>
      <c r="K502" s="301">
        <v>10</v>
      </c>
      <c r="L502" s="301">
        <v>14</v>
      </c>
      <c r="M502" s="301">
        <v>8</v>
      </c>
      <c r="N502" s="301">
        <v>10</v>
      </c>
      <c r="O502" s="301">
        <v>3</v>
      </c>
      <c r="P502" s="301">
        <v>8</v>
      </c>
      <c r="Q502" s="301">
        <v>5</v>
      </c>
      <c r="R502" s="301">
        <v>0</v>
      </c>
      <c r="S502" s="301">
        <v>0</v>
      </c>
      <c r="T502" s="301">
        <v>3</v>
      </c>
      <c r="U502" s="301">
        <v>131</v>
      </c>
      <c r="V502" s="304">
        <v>132</v>
      </c>
      <c r="W502" s="304"/>
    </row>
    <row r="503" spans="1:23" x14ac:dyDescent="0.4">
      <c r="A503" s="299">
        <v>499</v>
      </c>
      <c r="B503" s="300" t="s">
        <v>1586</v>
      </c>
      <c r="C503" s="301">
        <v>0</v>
      </c>
      <c r="D503" s="301">
        <v>3</v>
      </c>
      <c r="E503" s="301">
        <v>4</v>
      </c>
      <c r="F503" s="301">
        <v>9</v>
      </c>
      <c r="G503" s="301">
        <v>0</v>
      </c>
      <c r="H503" s="301">
        <v>0</v>
      </c>
      <c r="I503" s="301">
        <v>7</v>
      </c>
      <c r="J503" s="301">
        <v>3</v>
      </c>
      <c r="K503" s="301">
        <v>11</v>
      </c>
      <c r="L503" s="301">
        <v>11</v>
      </c>
      <c r="M503" s="301">
        <v>11</v>
      </c>
      <c r="N503" s="301">
        <v>17</v>
      </c>
      <c r="O503" s="301">
        <v>10</v>
      </c>
      <c r="P503" s="301">
        <v>9</v>
      </c>
      <c r="Q503" s="301">
        <v>9</v>
      </c>
      <c r="R503" s="301">
        <v>3</v>
      </c>
      <c r="S503" s="301">
        <v>0</v>
      </c>
      <c r="T503" s="301">
        <v>0</v>
      </c>
      <c r="U503" s="301">
        <v>100</v>
      </c>
      <c r="V503" s="304">
        <v>94</v>
      </c>
      <c r="W503" s="304"/>
    </row>
    <row r="504" spans="1:23" x14ac:dyDescent="0.4">
      <c r="A504" s="299">
        <v>500</v>
      </c>
      <c r="B504" s="300" t="s">
        <v>2706</v>
      </c>
      <c r="C504" s="301">
        <v>0</v>
      </c>
      <c r="D504" s="301">
        <v>10</v>
      </c>
      <c r="E504" s="301">
        <v>9</v>
      </c>
      <c r="F504" s="301">
        <v>0</v>
      </c>
      <c r="G504" s="301">
        <v>0</v>
      </c>
      <c r="H504" s="301">
        <v>3</v>
      </c>
      <c r="I504" s="301">
        <v>8</v>
      </c>
      <c r="J504" s="301">
        <v>3</v>
      </c>
      <c r="K504" s="301">
        <v>6</v>
      </c>
      <c r="L504" s="301">
        <v>10</v>
      </c>
      <c r="M504" s="301">
        <v>14</v>
      </c>
      <c r="N504" s="301">
        <v>11</v>
      </c>
      <c r="O504" s="301">
        <v>9</v>
      </c>
      <c r="P504" s="301">
        <v>12</v>
      </c>
      <c r="Q504" s="301">
        <v>7</v>
      </c>
      <c r="R504" s="301">
        <v>3</v>
      </c>
      <c r="S504" s="301">
        <v>0</v>
      </c>
      <c r="T504" s="301">
        <v>7</v>
      </c>
      <c r="U504" s="301">
        <v>112</v>
      </c>
      <c r="V504" s="304">
        <v>114</v>
      </c>
      <c r="W504" s="304"/>
    </row>
    <row r="505" spans="1:23" x14ac:dyDescent="0.4">
      <c r="A505" s="299">
        <v>501</v>
      </c>
      <c r="B505" s="300" t="s">
        <v>2707</v>
      </c>
      <c r="C505" s="301">
        <v>0</v>
      </c>
      <c r="D505" s="301">
        <v>0</v>
      </c>
      <c r="E505" s="301">
        <v>0</v>
      </c>
      <c r="F505" s="301">
        <v>0</v>
      </c>
      <c r="G505" s="301">
        <v>0</v>
      </c>
      <c r="H505" s="301">
        <v>0</v>
      </c>
      <c r="I505" s="301">
        <v>0</v>
      </c>
      <c r="J505" s="301">
        <v>3</v>
      </c>
      <c r="K505" s="301">
        <v>7</v>
      </c>
      <c r="L505" s="301">
        <v>0</v>
      </c>
      <c r="M505" s="301">
        <v>3</v>
      </c>
      <c r="N505" s="301">
        <v>3</v>
      </c>
      <c r="O505" s="301">
        <v>7</v>
      </c>
      <c r="P505" s="301">
        <v>6</v>
      </c>
      <c r="Q505" s="301">
        <v>0</v>
      </c>
      <c r="R505" s="301">
        <v>0</v>
      </c>
      <c r="S505" s="301">
        <v>0</v>
      </c>
      <c r="T505" s="301">
        <v>0</v>
      </c>
      <c r="U505" s="301">
        <v>45</v>
      </c>
      <c r="V505" s="304">
        <v>41</v>
      </c>
      <c r="W505" s="304"/>
    </row>
    <row r="506" spans="1:23" x14ac:dyDescent="0.4">
      <c r="A506" s="299">
        <v>502</v>
      </c>
      <c r="B506" s="300" t="s">
        <v>2708</v>
      </c>
      <c r="C506" s="301">
        <v>5</v>
      </c>
      <c r="D506" s="301">
        <v>6</v>
      </c>
      <c r="E506" s="301">
        <v>3</v>
      </c>
      <c r="F506" s="301">
        <v>0</v>
      </c>
      <c r="G506" s="301">
        <v>0</v>
      </c>
      <c r="H506" s="301">
        <v>0</v>
      </c>
      <c r="I506" s="301">
        <v>0</v>
      </c>
      <c r="J506" s="301">
        <v>3</v>
      </c>
      <c r="K506" s="301">
        <v>0</v>
      </c>
      <c r="L506" s="301">
        <v>3</v>
      </c>
      <c r="M506" s="301">
        <v>8</v>
      </c>
      <c r="N506" s="301">
        <v>4</v>
      </c>
      <c r="O506" s="301">
        <v>3</v>
      </c>
      <c r="P506" s="301">
        <v>0</v>
      </c>
      <c r="Q506" s="301">
        <v>0</v>
      </c>
      <c r="R506" s="301">
        <v>0</v>
      </c>
      <c r="S506" s="301">
        <v>0</v>
      </c>
      <c r="T506" s="301">
        <v>0</v>
      </c>
      <c r="U506" s="301">
        <v>36</v>
      </c>
      <c r="V506" s="304">
        <v>36</v>
      </c>
      <c r="W506" s="304"/>
    </row>
    <row r="507" spans="1:23" x14ac:dyDescent="0.4">
      <c r="A507" s="299">
        <v>503</v>
      </c>
      <c r="B507" s="300" t="s">
        <v>2709</v>
      </c>
      <c r="C507" s="301">
        <v>0</v>
      </c>
      <c r="D507" s="301">
        <v>3</v>
      </c>
      <c r="E507" s="301">
        <v>6</v>
      </c>
      <c r="F507" s="301">
        <v>0</v>
      </c>
      <c r="G507" s="301">
        <v>0</v>
      </c>
      <c r="H507" s="301">
        <v>0</v>
      </c>
      <c r="I507" s="301">
        <v>0</v>
      </c>
      <c r="J507" s="301">
        <v>4</v>
      </c>
      <c r="K507" s="301">
        <v>5</v>
      </c>
      <c r="L507" s="301">
        <v>3</v>
      </c>
      <c r="M507" s="301">
        <v>0</v>
      </c>
      <c r="N507" s="301">
        <v>0</v>
      </c>
      <c r="O507" s="301">
        <v>0</v>
      </c>
      <c r="P507" s="301">
        <v>0</v>
      </c>
      <c r="Q507" s="301">
        <v>0</v>
      </c>
      <c r="R507" s="301">
        <v>0</v>
      </c>
      <c r="S507" s="301">
        <v>0</v>
      </c>
      <c r="T507" s="301">
        <v>0</v>
      </c>
      <c r="U507" s="301">
        <v>21</v>
      </c>
      <c r="V507" s="304">
        <v>21</v>
      </c>
      <c r="W507" s="304"/>
    </row>
    <row r="508" spans="1:23" x14ac:dyDescent="0.4">
      <c r="A508" s="299">
        <v>504</v>
      </c>
      <c r="B508" s="300" t="s">
        <v>1108</v>
      </c>
      <c r="C508" s="301">
        <v>259</v>
      </c>
      <c r="D508" s="301">
        <v>211</v>
      </c>
      <c r="E508" s="301">
        <v>188</v>
      </c>
      <c r="F508" s="301">
        <v>173</v>
      </c>
      <c r="G508" s="301">
        <v>207</v>
      </c>
      <c r="H508" s="301">
        <v>280</v>
      </c>
      <c r="I508" s="301">
        <v>310</v>
      </c>
      <c r="J508" s="301">
        <v>320</v>
      </c>
      <c r="K508" s="301">
        <v>317</v>
      </c>
      <c r="L508" s="301">
        <v>284</v>
      </c>
      <c r="M508" s="301">
        <v>267</v>
      </c>
      <c r="N508" s="301">
        <v>276</v>
      </c>
      <c r="O508" s="301">
        <v>235</v>
      </c>
      <c r="P508" s="301">
        <v>220</v>
      </c>
      <c r="Q508" s="301">
        <v>184</v>
      </c>
      <c r="R508" s="301">
        <v>104</v>
      </c>
      <c r="S508" s="301">
        <v>71</v>
      </c>
      <c r="T508" s="301">
        <v>86</v>
      </c>
      <c r="U508" s="301">
        <v>3985</v>
      </c>
      <c r="V508" s="304">
        <v>3906</v>
      </c>
      <c r="W508" s="304"/>
    </row>
    <row r="509" spans="1:23" x14ac:dyDescent="0.4">
      <c r="A509" s="299">
        <v>505</v>
      </c>
      <c r="B509" s="300" t="s">
        <v>1109</v>
      </c>
      <c r="C509" s="301">
        <v>1562</v>
      </c>
      <c r="D509" s="301">
        <v>1403</v>
      </c>
      <c r="E509" s="301">
        <v>1212</v>
      </c>
      <c r="F509" s="301">
        <v>1263</v>
      </c>
      <c r="G509" s="301">
        <v>1358</v>
      </c>
      <c r="H509" s="301">
        <v>1561</v>
      </c>
      <c r="I509" s="301">
        <v>1638</v>
      </c>
      <c r="J509" s="301">
        <v>1533</v>
      </c>
      <c r="K509" s="301">
        <v>1504</v>
      </c>
      <c r="L509" s="301">
        <v>1477</v>
      </c>
      <c r="M509" s="301">
        <v>1395</v>
      </c>
      <c r="N509" s="301">
        <v>1241</v>
      </c>
      <c r="O509" s="301">
        <v>1007</v>
      </c>
      <c r="P509" s="301">
        <v>831</v>
      </c>
      <c r="Q509" s="301">
        <v>568</v>
      </c>
      <c r="R509" s="301">
        <v>420</v>
      </c>
      <c r="S509" s="301">
        <v>312</v>
      </c>
      <c r="T509" s="301">
        <v>423</v>
      </c>
      <c r="U509" s="301">
        <v>20713</v>
      </c>
      <c r="V509" s="304">
        <v>20200</v>
      </c>
      <c r="W509" s="304"/>
    </row>
    <row r="510" spans="1:23" x14ac:dyDescent="0.4">
      <c r="A510" s="299">
        <v>506</v>
      </c>
      <c r="B510" s="300" t="s">
        <v>2710</v>
      </c>
      <c r="C510" s="301">
        <v>0</v>
      </c>
      <c r="D510" s="301">
        <v>7</v>
      </c>
      <c r="E510" s="301">
        <v>4</v>
      </c>
      <c r="F510" s="301">
        <v>4</v>
      </c>
      <c r="G510" s="301">
        <v>0</v>
      </c>
      <c r="H510" s="301">
        <v>5</v>
      </c>
      <c r="I510" s="301">
        <v>0</v>
      </c>
      <c r="J510" s="301">
        <v>0</v>
      </c>
      <c r="K510" s="301">
        <v>3</v>
      </c>
      <c r="L510" s="301">
        <v>3</v>
      </c>
      <c r="M510" s="301">
        <v>14</v>
      </c>
      <c r="N510" s="301">
        <v>17</v>
      </c>
      <c r="O510" s="301">
        <v>5</v>
      </c>
      <c r="P510" s="301">
        <v>4</v>
      </c>
      <c r="Q510" s="301">
        <v>0</v>
      </c>
      <c r="R510" s="301">
        <v>0</v>
      </c>
      <c r="S510" s="301">
        <v>0</v>
      </c>
      <c r="T510" s="301">
        <v>0</v>
      </c>
      <c r="U510" s="301">
        <v>66</v>
      </c>
      <c r="V510" s="304">
        <v>61</v>
      </c>
      <c r="W510" s="304"/>
    </row>
    <row r="511" spans="1:23" x14ac:dyDescent="0.4">
      <c r="A511" s="299">
        <v>507</v>
      </c>
      <c r="B511" s="300" t="s">
        <v>2711</v>
      </c>
      <c r="C511" s="301">
        <v>9</v>
      </c>
      <c r="D511" s="301">
        <v>15</v>
      </c>
      <c r="E511" s="301">
        <v>17</v>
      </c>
      <c r="F511" s="301">
        <v>7</v>
      </c>
      <c r="G511" s="301">
        <v>6</v>
      </c>
      <c r="H511" s="301">
        <v>4</v>
      </c>
      <c r="I511" s="301">
        <v>13</v>
      </c>
      <c r="J511" s="301">
        <v>10</v>
      </c>
      <c r="K511" s="301">
        <v>11</v>
      </c>
      <c r="L511" s="301">
        <v>21</v>
      </c>
      <c r="M511" s="301">
        <v>19</v>
      </c>
      <c r="N511" s="301">
        <v>20</v>
      </c>
      <c r="O511" s="301">
        <v>26</v>
      </c>
      <c r="P511" s="301">
        <v>20</v>
      </c>
      <c r="Q511" s="301">
        <v>12</v>
      </c>
      <c r="R511" s="301">
        <v>6</v>
      </c>
      <c r="S511" s="301">
        <v>4</v>
      </c>
      <c r="T511" s="301">
        <v>4</v>
      </c>
      <c r="U511" s="301">
        <v>226</v>
      </c>
      <c r="V511" s="304">
        <v>211</v>
      </c>
      <c r="W511" s="304"/>
    </row>
    <row r="512" spans="1:23" x14ac:dyDescent="0.4">
      <c r="A512" s="299">
        <v>508</v>
      </c>
      <c r="B512" s="300" t="s">
        <v>2712</v>
      </c>
      <c r="C512" s="301">
        <v>0</v>
      </c>
      <c r="D512" s="301">
        <v>0</v>
      </c>
      <c r="E512" s="301">
        <v>3</v>
      </c>
      <c r="F512" s="301">
        <v>0</v>
      </c>
      <c r="G512" s="301">
        <v>0</v>
      </c>
      <c r="H512" s="301">
        <v>0</v>
      </c>
      <c r="I512" s="301">
        <v>0</v>
      </c>
      <c r="J512" s="301">
        <v>0</v>
      </c>
      <c r="K512" s="301">
        <v>0</v>
      </c>
      <c r="L512" s="301">
        <v>0</v>
      </c>
      <c r="M512" s="301">
        <v>4</v>
      </c>
      <c r="N512" s="301">
        <v>4</v>
      </c>
      <c r="O512" s="301">
        <v>4</v>
      </c>
      <c r="P512" s="301">
        <v>7</v>
      </c>
      <c r="Q512" s="301">
        <v>3</v>
      </c>
      <c r="R512" s="301">
        <v>0</v>
      </c>
      <c r="S512" s="301">
        <v>3</v>
      </c>
      <c r="T512" s="301">
        <v>0</v>
      </c>
      <c r="U512" s="301">
        <v>28</v>
      </c>
      <c r="V512" s="304">
        <v>29</v>
      </c>
      <c r="W512" s="304"/>
    </row>
    <row r="513" spans="1:23" x14ac:dyDescent="0.4">
      <c r="A513" s="299">
        <v>509</v>
      </c>
      <c r="B513" s="300" t="s">
        <v>1587</v>
      </c>
      <c r="C513" s="301">
        <v>12</v>
      </c>
      <c r="D513" s="301">
        <v>21</v>
      </c>
      <c r="E513" s="301">
        <v>19</v>
      </c>
      <c r="F513" s="301">
        <v>29</v>
      </c>
      <c r="G513" s="301">
        <v>13</v>
      </c>
      <c r="H513" s="301">
        <v>8</v>
      </c>
      <c r="I513" s="301">
        <v>11</v>
      </c>
      <c r="J513" s="301">
        <v>12</v>
      </c>
      <c r="K513" s="301">
        <v>15</v>
      </c>
      <c r="L513" s="301">
        <v>31</v>
      </c>
      <c r="M513" s="301">
        <v>27</v>
      </c>
      <c r="N513" s="301">
        <v>36</v>
      </c>
      <c r="O513" s="301">
        <v>17</v>
      </c>
      <c r="P513" s="301">
        <v>10</v>
      </c>
      <c r="Q513" s="301">
        <v>0</v>
      </c>
      <c r="R513" s="301">
        <v>3</v>
      </c>
      <c r="S513" s="301">
        <v>0</v>
      </c>
      <c r="T513" s="301">
        <v>4</v>
      </c>
      <c r="U513" s="301">
        <v>268</v>
      </c>
      <c r="V513" s="304">
        <v>257</v>
      </c>
      <c r="W513" s="304"/>
    </row>
    <row r="514" spans="1:23" x14ac:dyDescent="0.4">
      <c r="A514" s="299">
        <v>510</v>
      </c>
      <c r="B514" s="300" t="s">
        <v>12</v>
      </c>
      <c r="C514" s="301">
        <v>64</v>
      </c>
      <c r="D514" s="301">
        <v>69</v>
      </c>
      <c r="E514" s="301">
        <v>92</v>
      </c>
      <c r="F514" s="301">
        <v>77</v>
      </c>
      <c r="G514" s="301">
        <v>65</v>
      </c>
      <c r="H514" s="301">
        <v>52</v>
      </c>
      <c r="I514" s="301">
        <v>56</v>
      </c>
      <c r="J514" s="301">
        <v>58</v>
      </c>
      <c r="K514" s="301">
        <v>78</v>
      </c>
      <c r="L514" s="301">
        <v>83</v>
      </c>
      <c r="M514" s="301">
        <v>138</v>
      </c>
      <c r="N514" s="301">
        <v>126</v>
      </c>
      <c r="O514" s="301">
        <v>136</v>
      </c>
      <c r="P514" s="301">
        <v>134</v>
      </c>
      <c r="Q514" s="301">
        <v>137</v>
      </c>
      <c r="R514" s="301">
        <v>128</v>
      </c>
      <c r="S514" s="301">
        <v>82</v>
      </c>
      <c r="T514" s="301">
        <v>98</v>
      </c>
      <c r="U514" s="301">
        <v>1664</v>
      </c>
      <c r="V514" s="304">
        <v>1531</v>
      </c>
      <c r="W514" s="304"/>
    </row>
    <row r="515" spans="1:23" x14ac:dyDescent="0.4">
      <c r="A515" s="299">
        <v>511</v>
      </c>
      <c r="B515" s="300" t="s">
        <v>2713</v>
      </c>
      <c r="C515" s="301">
        <v>5</v>
      </c>
      <c r="D515" s="301">
        <v>7</v>
      </c>
      <c r="E515" s="301">
        <v>8</v>
      </c>
      <c r="F515" s="301">
        <v>11</v>
      </c>
      <c r="G515" s="301">
        <v>0</v>
      </c>
      <c r="H515" s="301">
        <v>0</v>
      </c>
      <c r="I515" s="301">
        <v>0</v>
      </c>
      <c r="J515" s="301">
        <v>0</v>
      </c>
      <c r="K515" s="301">
        <v>4</v>
      </c>
      <c r="L515" s="301">
        <v>10</v>
      </c>
      <c r="M515" s="301">
        <v>11</v>
      </c>
      <c r="N515" s="301">
        <v>5</v>
      </c>
      <c r="O515" s="301">
        <v>4</v>
      </c>
      <c r="P515" s="301">
        <v>0</v>
      </c>
      <c r="Q515" s="301">
        <v>0</v>
      </c>
      <c r="R515" s="301">
        <v>7</v>
      </c>
      <c r="S515" s="301">
        <v>0</v>
      </c>
      <c r="T515" s="301">
        <v>0</v>
      </c>
      <c r="U515" s="301">
        <v>79</v>
      </c>
      <c r="V515" s="304">
        <v>70</v>
      </c>
      <c r="W515" s="304"/>
    </row>
    <row r="516" spans="1:23" x14ac:dyDescent="0.4">
      <c r="A516" s="299">
        <v>512</v>
      </c>
      <c r="B516" s="300" t="s">
        <v>1588</v>
      </c>
      <c r="C516" s="301">
        <v>5</v>
      </c>
      <c r="D516" s="301">
        <v>10</v>
      </c>
      <c r="E516" s="301">
        <v>6</v>
      </c>
      <c r="F516" s="301">
        <v>6</v>
      </c>
      <c r="G516" s="301">
        <v>12</v>
      </c>
      <c r="H516" s="301">
        <v>0</v>
      </c>
      <c r="I516" s="301">
        <v>3</v>
      </c>
      <c r="J516" s="301">
        <v>4</v>
      </c>
      <c r="K516" s="301">
        <v>5</v>
      </c>
      <c r="L516" s="301">
        <v>15</v>
      </c>
      <c r="M516" s="301">
        <v>13</v>
      </c>
      <c r="N516" s="301">
        <v>10</v>
      </c>
      <c r="O516" s="301">
        <v>18</v>
      </c>
      <c r="P516" s="301">
        <v>11</v>
      </c>
      <c r="Q516" s="301">
        <v>8</v>
      </c>
      <c r="R516" s="301">
        <v>0</v>
      </c>
      <c r="S516" s="301">
        <v>0</v>
      </c>
      <c r="T516" s="301">
        <v>0</v>
      </c>
      <c r="U516" s="301">
        <v>129</v>
      </c>
      <c r="V516" s="304">
        <v>114</v>
      </c>
      <c r="W516" s="304"/>
    </row>
    <row r="517" spans="1:23" x14ac:dyDescent="0.4">
      <c r="A517" s="299">
        <v>513</v>
      </c>
      <c r="B517" s="300" t="s">
        <v>13</v>
      </c>
      <c r="C517" s="301">
        <v>329</v>
      </c>
      <c r="D517" s="301">
        <v>365</v>
      </c>
      <c r="E517" s="301">
        <v>356</v>
      </c>
      <c r="F517" s="301">
        <v>298</v>
      </c>
      <c r="G517" s="301">
        <v>230</v>
      </c>
      <c r="H517" s="301">
        <v>215</v>
      </c>
      <c r="I517" s="301">
        <v>301</v>
      </c>
      <c r="J517" s="301">
        <v>338</v>
      </c>
      <c r="K517" s="301">
        <v>388</v>
      </c>
      <c r="L517" s="301">
        <v>471</v>
      </c>
      <c r="M517" s="301">
        <v>449</v>
      </c>
      <c r="N517" s="301">
        <v>490</v>
      </c>
      <c r="O517" s="301">
        <v>561</v>
      </c>
      <c r="P517" s="301">
        <v>520</v>
      </c>
      <c r="Q517" s="301">
        <v>431</v>
      </c>
      <c r="R517" s="301">
        <v>380</v>
      </c>
      <c r="S517" s="301">
        <v>274</v>
      </c>
      <c r="T517" s="301">
        <v>353</v>
      </c>
      <c r="U517" s="301">
        <v>6755</v>
      </c>
      <c r="V517" s="304">
        <v>6478</v>
      </c>
      <c r="W517" s="304"/>
    </row>
    <row r="518" spans="1:23" x14ac:dyDescent="0.4">
      <c r="A518" s="299">
        <v>514</v>
      </c>
      <c r="B518" s="300" t="s">
        <v>14</v>
      </c>
      <c r="C518" s="301">
        <v>8</v>
      </c>
      <c r="D518" s="301">
        <v>21</v>
      </c>
      <c r="E518" s="301">
        <v>23</v>
      </c>
      <c r="F518" s="301">
        <v>27</v>
      </c>
      <c r="G518" s="301">
        <v>23</v>
      </c>
      <c r="H518" s="301">
        <v>12</v>
      </c>
      <c r="I518" s="301">
        <v>13</v>
      </c>
      <c r="J518" s="301">
        <v>15</v>
      </c>
      <c r="K518" s="301">
        <v>14</v>
      </c>
      <c r="L518" s="301">
        <v>25</v>
      </c>
      <c r="M518" s="301">
        <v>26</v>
      </c>
      <c r="N518" s="301">
        <v>31</v>
      </c>
      <c r="O518" s="301">
        <v>18</v>
      </c>
      <c r="P518" s="301">
        <v>12</v>
      </c>
      <c r="Q518" s="301">
        <v>9</v>
      </c>
      <c r="R518" s="301">
        <v>10</v>
      </c>
      <c r="S518" s="301">
        <v>8</v>
      </c>
      <c r="T518" s="301">
        <v>4</v>
      </c>
      <c r="U518" s="301">
        <v>291</v>
      </c>
      <c r="V518" s="304">
        <v>287</v>
      </c>
      <c r="W518" s="304"/>
    </row>
    <row r="519" spans="1:23" x14ac:dyDescent="0.4">
      <c r="A519" s="299">
        <v>515</v>
      </c>
      <c r="B519" s="300" t="s">
        <v>1589</v>
      </c>
      <c r="C519" s="301">
        <v>8</v>
      </c>
      <c r="D519" s="301">
        <v>3</v>
      </c>
      <c r="E519" s="301">
        <v>3</v>
      </c>
      <c r="F519" s="301">
        <v>3</v>
      </c>
      <c r="G519" s="301">
        <v>8</v>
      </c>
      <c r="H519" s="301">
        <v>6</v>
      </c>
      <c r="I519" s="301">
        <v>5</v>
      </c>
      <c r="J519" s="301">
        <v>4</v>
      </c>
      <c r="K519" s="301">
        <v>3</v>
      </c>
      <c r="L519" s="301">
        <v>4</v>
      </c>
      <c r="M519" s="301">
        <v>7</v>
      </c>
      <c r="N519" s="301">
        <v>4</v>
      </c>
      <c r="O519" s="301">
        <v>16</v>
      </c>
      <c r="P519" s="301">
        <v>5</v>
      </c>
      <c r="Q519" s="301">
        <v>3</v>
      </c>
      <c r="R519" s="301">
        <v>3</v>
      </c>
      <c r="S519" s="301">
        <v>0</v>
      </c>
      <c r="T519" s="301">
        <v>3</v>
      </c>
      <c r="U519" s="301">
        <v>92</v>
      </c>
      <c r="V519" s="304">
        <v>91</v>
      </c>
      <c r="W519" s="304"/>
    </row>
    <row r="520" spans="1:23" x14ac:dyDescent="0.4">
      <c r="A520" s="299">
        <v>516</v>
      </c>
      <c r="B520" s="300" t="s">
        <v>2714</v>
      </c>
      <c r="C520" s="301">
        <v>0</v>
      </c>
      <c r="D520" s="301">
        <v>0</v>
      </c>
      <c r="E520" s="301">
        <v>4</v>
      </c>
      <c r="F520" s="301">
        <v>0</v>
      </c>
      <c r="G520" s="301">
        <v>0</v>
      </c>
      <c r="H520" s="301">
        <v>0</v>
      </c>
      <c r="I520" s="301">
        <v>0</v>
      </c>
      <c r="J520" s="301">
        <v>0</v>
      </c>
      <c r="K520" s="301">
        <v>0</v>
      </c>
      <c r="L520" s="301">
        <v>10</v>
      </c>
      <c r="M520" s="301">
        <v>0</v>
      </c>
      <c r="N520" s="301">
        <v>0</v>
      </c>
      <c r="O520" s="301">
        <v>0</v>
      </c>
      <c r="P520" s="301">
        <v>0</v>
      </c>
      <c r="Q520" s="301">
        <v>4</v>
      </c>
      <c r="R520" s="301">
        <v>4</v>
      </c>
      <c r="S520" s="301">
        <v>0</v>
      </c>
      <c r="T520" s="301">
        <v>3</v>
      </c>
      <c r="U520" s="301">
        <v>24</v>
      </c>
      <c r="V520" s="304">
        <v>23</v>
      </c>
      <c r="W520" s="304"/>
    </row>
    <row r="521" spans="1:23" x14ac:dyDescent="0.4">
      <c r="A521" s="299">
        <v>517</v>
      </c>
      <c r="B521" s="300" t="s">
        <v>2715</v>
      </c>
      <c r="C521" s="301">
        <v>3</v>
      </c>
      <c r="D521" s="301">
        <v>0</v>
      </c>
      <c r="E521" s="301">
        <v>0</v>
      </c>
      <c r="F521" s="301">
        <v>0</v>
      </c>
      <c r="G521" s="301">
        <v>0</v>
      </c>
      <c r="H521" s="301">
        <v>0</v>
      </c>
      <c r="I521" s="301">
        <v>0</v>
      </c>
      <c r="J521" s="301">
        <v>0</v>
      </c>
      <c r="K521" s="301">
        <v>0</v>
      </c>
      <c r="L521" s="301">
        <v>0</v>
      </c>
      <c r="M521" s="301">
        <v>0</v>
      </c>
      <c r="N521" s="301">
        <v>0</v>
      </c>
      <c r="O521" s="301">
        <v>5</v>
      </c>
      <c r="P521" s="301">
        <v>0</v>
      </c>
      <c r="Q521" s="301">
        <v>0</v>
      </c>
      <c r="R521" s="301">
        <v>0</v>
      </c>
      <c r="S521" s="301">
        <v>0</v>
      </c>
      <c r="T521" s="301">
        <v>0</v>
      </c>
      <c r="U521" s="301">
        <v>20</v>
      </c>
      <c r="V521" s="304">
        <v>20</v>
      </c>
      <c r="W521" s="304"/>
    </row>
    <row r="522" spans="1:23" x14ac:dyDescent="0.4">
      <c r="A522" s="299">
        <v>518</v>
      </c>
      <c r="B522" s="300" t="s">
        <v>1110</v>
      </c>
      <c r="C522" s="301">
        <v>310</v>
      </c>
      <c r="D522" s="301">
        <v>309</v>
      </c>
      <c r="E522" s="301">
        <v>282</v>
      </c>
      <c r="F522" s="301">
        <v>276</v>
      </c>
      <c r="G522" s="301">
        <v>398</v>
      </c>
      <c r="H522" s="301">
        <v>391</v>
      </c>
      <c r="I522" s="301">
        <v>395</v>
      </c>
      <c r="J522" s="301">
        <v>348</v>
      </c>
      <c r="K522" s="301">
        <v>306</v>
      </c>
      <c r="L522" s="301">
        <v>403</v>
      </c>
      <c r="M522" s="301">
        <v>316</v>
      </c>
      <c r="N522" s="301">
        <v>277</v>
      </c>
      <c r="O522" s="301">
        <v>313</v>
      </c>
      <c r="P522" s="301">
        <v>343</v>
      </c>
      <c r="Q522" s="301">
        <v>225</v>
      </c>
      <c r="R522" s="301">
        <v>199</v>
      </c>
      <c r="S522" s="301">
        <v>178</v>
      </c>
      <c r="T522" s="301">
        <v>340</v>
      </c>
      <c r="U522" s="301">
        <v>5596</v>
      </c>
      <c r="V522" s="304">
        <v>5278</v>
      </c>
      <c r="W522" s="304"/>
    </row>
    <row r="523" spans="1:23" x14ac:dyDescent="0.4">
      <c r="A523" s="299">
        <v>519</v>
      </c>
      <c r="B523" s="300" t="s">
        <v>1111</v>
      </c>
      <c r="C523" s="301">
        <v>55</v>
      </c>
      <c r="D523" s="301">
        <v>68</v>
      </c>
      <c r="E523" s="301">
        <v>59</v>
      </c>
      <c r="F523" s="301">
        <v>135</v>
      </c>
      <c r="G523" s="301">
        <v>346</v>
      </c>
      <c r="H523" s="301">
        <v>209</v>
      </c>
      <c r="I523" s="301">
        <v>118</v>
      </c>
      <c r="J523" s="301">
        <v>85</v>
      </c>
      <c r="K523" s="301">
        <v>58</v>
      </c>
      <c r="L523" s="301">
        <v>91</v>
      </c>
      <c r="M523" s="301">
        <v>65</v>
      </c>
      <c r="N523" s="301">
        <v>83</v>
      </c>
      <c r="O523" s="301">
        <v>75</v>
      </c>
      <c r="P523" s="301">
        <v>56</v>
      </c>
      <c r="Q523" s="301">
        <v>34</v>
      </c>
      <c r="R523" s="301">
        <v>22</v>
      </c>
      <c r="S523" s="301">
        <v>14</v>
      </c>
      <c r="T523" s="301">
        <v>13</v>
      </c>
      <c r="U523" s="301">
        <v>1590</v>
      </c>
      <c r="V523" s="304">
        <v>1490</v>
      </c>
      <c r="W523" s="304"/>
    </row>
    <row r="524" spans="1:23" x14ac:dyDescent="0.4">
      <c r="A524" s="299">
        <v>520</v>
      </c>
      <c r="B524" s="300" t="s">
        <v>1112</v>
      </c>
      <c r="C524" s="301">
        <v>848</v>
      </c>
      <c r="D524" s="301">
        <v>867</v>
      </c>
      <c r="E524" s="301">
        <v>799</v>
      </c>
      <c r="F524" s="301">
        <v>747</v>
      </c>
      <c r="G524" s="301">
        <v>1115</v>
      </c>
      <c r="H524" s="301">
        <v>1482</v>
      </c>
      <c r="I524" s="301">
        <v>1303</v>
      </c>
      <c r="J524" s="301">
        <v>1001</v>
      </c>
      <c r="K524" s="301">
        <v>915</v>
      </c>
      <c r="L524" s="301">
        <v>852</v>
      </c>
      <c r="M524" s="301">
        <v>807</v>
      </c>
      <c r="N524" s="301">
        <v>862</v>
      </c>
      <c r="O524" s="301">
        <v>887</v>
      </c>
      <c r="P524" s="301">
        <v>888</v>
      </c>
      <c r="Q524" s="301">
        <v>479</v>
      </c>
      <c r="R524" s="301">
        <v>427</v>
      </c>
      <c r="S524" s="301">
        <v>332</v>
      </c>
      <c r="T524" s="301">
        <v>663</v>
      </c>
      <c r="U524" s="301">
        <v>15271</v>
      </c>
      <c r="V524" s="304">
        <v>14763</v>
      </c>
      <c r="W524" s="304"/>
    </row>
    <row r="525" spans="1:23" x14ac:dyDescent="0.4">
      <c r="A525" s="299">
        <v>521</v>
      </c>
      <c r="B525" s="300" t="s">
        <v>1113</v>
      </c>
      <c r="C525" s="301">
        <v>700</v>
      </c>
      <c r="D525" s="301">
        <v>775</v>
      </c>
      <c r="E525" s="301">
        <v>692</v>
      </c>
      <c r="F525" s="301">
        <v>628</v>
      </c>
      <c r="G525" s="301">
        <v>732</v>
      </c>
      <c r="H525" s="301">
        <v>682</v>
      </c>
      <c r="I525" s="301">
        <v>759</v>
      </c>
      <c r="J525" s="301">
        <v>809</v>
      </c>
      <c r="K525" s="301">
        <v>860</v>
      </c>
      <c r="L525" s="301">
        <v>883</v>
      </c>
      <c r="M525" s="301">
        <v>791</v>
      </c>
      <c r="N525" s="301">
        <v>749</v>
      </c>
      <c r="O525" s="301">
        <v>686</v>
      </c>
      <c r="P525" s="301">
        <v>768</v>
      </c>
      <c r="Q525" s="301">
        <v>418</v>
      </c>
      <c r="R525" s="301">
        <v>307</v>
      </c>
      <c r="S525" s="301">
        <v>247</v>
      </c>
      <c r="T525" s="301">
        <v>357</v>
      </c>
      <c r="U525" s="301">
        <v>11850</v>
      </c>
      <c r="V525" s="304">
        <v>11604</v>
      </c>
      <c r="W525" s="304"/>
    </row>
    <row r="526" spans="1:23" x14ac:dyDescent="0.4">
      <c r="A526" s="299">
        <v>522</v>
      </c>
      <c r="B526" s="300" t="s">
        <v>2716</v>
      </c>
      <c r="C526" s="301">
        <v>0</v>
      </c>
      <c r="D526" s="301">
        <v>5</v>
      </c>
      <c r="E526" s="301">
        <v>0</v>
      </c>
      <c r="F526" s="301">
        <v>0</v>
      </c>
      <c r="G526" s="301">
        <v>0</v>
      </c>
      <c r="H526" s="301">
        <v>0</v>
      </c>
      <c r="I526" s="301">
        <v>0</v>
      </c>
      <c r="J526" s="301">
        <v>4</v>
      </c>
      <c r="K526" s="301">
        <v>3</v>
      </c>
      <c r="L526" s="301">
        <v>5</v>
      </c>
      <c r="M526" s="301">
        <v>3</v>
      </c>
      <c r="N526" s="301">
        <v>3</v>
      </c>
      <c r="O526" s="301">
        <v>9</v>
      </c>
      <c r="P526" s="301">
        <v>4</v>
      </c>
      <c r="Q526" s="301">
        <v>6</v>
      </c>
      <c r="R526" s="301">
        <v>0</v>
      </c>
      <c r="S526" s="301">
        <v>0</v>
      </c>
      <c r="T526" s="301">
        <v>0</v>
      </c>
      <c r="U526" s="301">
        <v>43</v>
      </c>
      <c r="V526" s="304">
        <v>38</v>
      </c>
      <c r="W526" s="304"/>
    </row>
    <row r="527" spans="1:23" x14ac:dyDescent="0.4">
      <c r="A527" s="299">
        <v>523</v>
      </c>
      <c r="B527" s="300" t="s">
        <v>15</v>
      </c>
      <c r="C527" s="301">
        <v>13</v>
      </c>
      <c r="D527" s="301">
        <v>23</v>
      </c>
      <c r="E527" s="301">
        <v>29</v>
      </c>
      <c r="F527" s="301">
        <v>9</v>
      </c>
      <c r="G527" s="301">
        <v>14</v>
      </c>
      <c r="H527" s="301">
        <v>11</v>
      </c>
      <c r="I527" s="301">
        <v>23</v>
      </c>
      <c r="J527" s="301">
        <v>12</v>
      </c>
      <c r="K527" s="301">
        <v>24</v>
      </c>
      <c r="L527" s="301">
        <v>25</v>
      </c>
      <c r="M527" s="301">
        <v>20</v>
      </c>
      <c r="N527" s="301">
        <v>28</v>
      </c>
      <c r="O527" s="301">
        <v>35</v>
      </c>
      <c r="P527" s="301">
        <v>24</v>
      </c>
      <c r="Q527" s="301">
        <v>17</v>
      </c>
      <c r="R527" s="301">
        <v>7</v>
      </c>
      <c r="S527" s="301">
        <v>10</v>
      </c>
      <c r="T527" s="301">
        <v>0</v>
      </c>
      <c r="U527" s="301">
        <v>334</v>
      </c>
      <c r="V527" s="304">
        <v>301</v>
      </c>
      <c r="W527" s="304"/>
    </row>
    <row r="528" spans="1:23" x14ac:dyDescent="0.4">
      <c r="A528" s="299">
        <v>524</v>
      </c>
      <c r="B528" s="300" t="s">
        <v>1590</v>
      </c>
      <c r="C528" s="301">
        <v>16</v>
      </c>
      <c r="D528" s="301">
        <v>20</v>
      </c>
      <c r="E528" s="301">
        <v>18</v>
      </c>
      <c r="F528" s="301">
        <v>22</v>
      </c>
      <c r="G528" s="301">
        <v>16</v>
      </c>
      <c r="H528" s="301">
        <v>3</v>
      </c>
      <c r="I528" s="301">
        <v>10</v>
      </c>
      <c r="J528" s="301">
        <v>11</v>
      </c>
      <c r="K528" s="301">
        <v>19</v>
      </c>
      <c r="L528" s="301">
        <v>19</v>
      </c>
      <c r="M528" s="301">
        <v>23</v>
      </c>
      <c r="N528" s="301">
        <v>22</v>
      </c>
      <c r="O528" s="301">
        <v>16</v>
      </c>
      <c r="P528" s="301">
        <v>14</v>
      </c>
      <c r="Q528" s="301">
        <v>11</v>
      </c>
      <c r="R528" s="301">
        <v>8</v>
      </c>
      <c r="S528" s="301">
        <v>4</v>
      </c>
      <c r="T528" s="301">
        <v>0</v>
      </c>
      <c r="U528" s="301">
        <v>258</v>
      </c>
      <c r="V528" s="304">
        <v>236</v>
      </c>
      <c r="W528" s="304"/>
    </row>
    <row r="529" spans="1:23" x14ac:dyDescent="0.4">
      <c r="A529" s="299">
        <v>525</v>
      </c>
      <c r="B529" s="300" t="s">
        <v>1114</v>
      </c>
      <c r="C529" s="301">
        <v>562</v>
      </c>
      <c r="D529" s="301">
        <v>453</v>
      </c>
      <c r="E529" s="301">
        <v>324</v>
      </c>
      <c r="F529" s="301">
        <v>393</v>
      </c>
      <c r="G529" s="301">
        <v>821</v>
      </c>
      <c r="H529" s="301">
        <v>1045</v>
      </c>
      <c r="I529" s="301">
        <v>912</v>
      </c>
      <c r="J529" s="301">
        <v>709</v>
      </c>
      <c r="K529" s="301">
        <v>573</v>
      </c>
      <c r="L529" s="301">
        <v>502</v>
      </c>
      <c r="M529" s="301">
        <v>455</v>
      </c>
      <c r="N529" s="301">
        <v>408</v>
      </c>
      <c r="O529" s="301">
        <v>367</v>
      </c>
      <c r="P529" s="301">
        <v>326</v>
      </c>
      <c r="Q529" s="301">
        <v>238</v>
      </c>
      <c r="R529" s="301">
        <v>223</v>
      </c>
      <c r="S529" s="301">
        <v>200</v>
      </c>
      <c r="T529" s="301">
        <v>125</v>
      </c>
      <c r="U529" s="301">
        <v>8643</v>
      </c>
      <c r="V529" s="304">
        <v>8688</v>
      </c>
      <c r="W529" s="304"/>
    </row>
    <row r="530" spans="1:23" x14ac:dyDescent="0.4">
      <c r="A530" s="299">
        <v>526</v>
      </c>
      <c r="B530" s="300" t="s">
        <v>2717</v>
      </c>
      <c r="C530" s="301">
        <v>0</v>
      </c>
      <c r="D530" s="301">
        <v>0</v>
      </c>
      <c r="E530" s="301">
        <v>0</v>
      </c>
      <c r="F530" s="301">
        <v>0</v>
      </c>
      <c r="G530" s="301">
        <v>0</v>
      </c>
      <c r="H530" s="301">
        <v>0</v>
      </c>
      <c r="I530" s="301">
        <v>0</v>
      </c>
      <c r="J530" s="301">
        <v>0</v>
      </c>
      <c r="K530" s="301">
        <v>0</v>
      </c>
      <c r="L530" s="301">
        <v>0</v>
      </c>
      <c r="M530" s="301">
        <v>0</v>
      </c>
      <c r="N530" s="301">
        <v>3</v>
      </c>
      <c r="O530" s="301">
        <v>0</v>
      </c>
      <c r="P530" s="301">
        <v>0</v>
      </c>
      <c r="Q530" s="301">
        <v>0</v>
      </c>
      <c r="R530" s="301">
        <v>0</v>
      </c>
      <c r="S530" s="301">
        <v>0</v>
      </c>
      <c r="T530" s="301">
        <v>0</v>
      </c>
      <c r="U530" s="301">
        <v>3</v>
      </c>
      <c r="V530" s="304">
        <v>3</v>
      </c>
      <c r="W530" s="304"/>
    </row>
    <row r="531" spans="1:23" x14ac:dyDescent="0.4">
      <c r="A531" s="299">
        <v>527</v>
      </c>
      <c r="B531" s="300" t="s">
        <v>2718</v>
      </c>
      <c r="C531" s="301">
        <v>0</v>
      </c>
      <c r="D531" s="301">
        <v>0</v>
      </c>
      <c r="E531" s="301">
        <v>0</v>
      </c>
      <c r="F531" s="301">
        <v>0</v>
      </c>
      <c r="G531" s="301">
        <v>0</v>
      </c>
      <c r="H531" s="301">
        <v>0</v>
      </c>
      <c r="I531" s="301">
        <v>0</v>
      </c>
      <c r="J531" s="301">
        <v>0</v>
      </c>
      <c r="K531" s="301">
        <v>0</v>
      </c>
      <c r="L531" s="301">
        <v>0</v>
      </c>
      <c r="M531" s="301">
        <v>0</v>
      </c>
      <c r="N531" s="301">
        <v>0</v>
      </c>
      <c r="O531" s="301">
        <v>0</v>
      </c>
      <c r="P531" s="301">
        <v>0</v>
      </c>
      <c r="Q531" s="301">
        <v>0</v>
      </c>
      <c r="R531" s="301">
        <v>0</v>
      </c>
      <c r="S531" s="301">
        <v>0</v>
      </c>
      <c r="T531" s="301">
        <v>0</v>
      </c>
      <c r="U531" s="301">
        <v>0</v>
      </c>
      <c r="V531" s="304">
        <v>0</v>
      </c>
      <c r="W531" s="304"/>
    </row>
    <row r="532" spans="1:23" x14ac:dyDescent="0.4">
      <c r="A532" s="299">
        <v>528</v>
      </c>
      <c r="B532" s="300" t="s">
        <v>2719</v>
      </c>
      <c r="C532" s="301">
        <v>0</v>
      </c>
      <c r="D532" s="301">
        <v>0</v>
      </c>
      <c r="E532" s="301">
        <v>3</v>
      </c>
      <c r="F532" s="301">
        <v>0</v>
      </c>
      <c r="G532" s="301">
        <v>4</v>
      </c>
      <c r="H532" s="301">
        <v>0</v>
      </c>
      <c r="I532" s="301">
        <v>0</v>
      </c>
      <c r="J532" s="301">
        <v>0</v>
      </c>
      <c r="K532" s="301">
        <v>5</v>
      </c>
      <c r="L532" s="301">
        <v>0</v>
      </c>
      <c r="M532" s="301">
        <v>0</v>
      </c>
      <c r="N532" s="301">
        <v>3</v>
      </c>
      <c r="O532" s="301">
        <v>0</v>
      </c>
      <c r="P532" s="301">
        <v>3</v>
      </c>
      <c r="Q532" s="301">
        <v>4</v>
      </c>
      <c r="R532" s="301">
        <v>0</v>
      </c>
      <c r="S532" s="301">
        <v>0</v>
      </c>
      <c r="T532" s="301">
        <v>5</v>
      </c>
      <c r="U532" s="301">
        <v>37</v>
      </c>
      <c r="V532" s="304">
        <v>28</v>
      </c>
      <c r="W532" s="304"/>
    </row>
    <row r="533" spans="1:23" x14ac:dyDescent="0.4">
      <c r="A533" s="299">
        <v>529</v>
      </c>
      <c r="B533" s="300" t="s">
        <v>2720</v>
      </c>
      <c r="C533" s="301">
        <v>4</v>
      </c>
      <c r="D533" s="301">
        <v>3</v>
      </c>
      <c r="E533" s="301">
        <v>0</v>
      </c>
      <c r="F533" s="301">
        <v>4</v>
      </c>
      <c r="G533" s="301">
        <v>0</v>
      </c>
      <c r="H533" s="301">
        <v>4</v>
      </c>
      <c r="I533" s="301">
        <v>0</v>
      </c>
      <c r="J533" s="301">
        <v>0</v>
      </c>
      <c r="K533" s="301">
        <v>0</v>
      </c>
      <c r="L533" s="301">
        <v>6</v>
      </c>
      <c r="M533" s="301">
        <v>0</v>
      </c>
      <c r="N533" s="301">
        <v>6</v>
      </c>
      <c r="O533" s="301">
        <v>4</v>
      </c>
      <c r="P533" s="301">
        <v>4</v>
      </c>
      <c r="Q533" s="301">
        <v>0</v>
      </c>
      <c r="R533" s="301">
        <v>0</v>
      </c>
      <c r="S533" s="301">
        <v>0</v>
      </c>
      <c r="T533" s="301">
        <v>0</v>
      </c>
      <c r="U533" s="301">
        <v>41</v>
      </c>
      <c r="V533" s="304">
        <v>34</v>
      </c>
      <c r="W533" s="304"/>
    </row>
    <row r="534" spans="1:23" x14ac:dyDescent="0.4">
      <c r="A534" s="299">
        <v>530</v>
      </c>
      <c r="B534" s="300" t="s">
        <v>2721</v>
      </c>
      <c r="C534" s="301">
        <v>10</v>
      </c>
      <c r="D534" s="301">
        <v>6</v>
      </c>
      <c r="E534" s="301">
        <v>21</v>
      </c>
      <c r="F534" s="301">
        <v>24</v>
      </c>
      <c r="G534" s="301">
        <v>16</v>
      </c>
      <c r="H534" s="301">
        <v>17</v>
      </c>
      <c r="I534" s="301">
        <v>8</v>
      </c>
      <c r="J534" s="301">
        <v>8</v>
      </c>
      <c r="K534" s="301">
        <v>21</v>
      </c>
      <c r="L534" s="301">
        <v>19</v>
      </c>
      <c r="M534" s="301">
        <v>30</v>
      </c>
      <c r="N534" s="301">
        <v>30</v>
      </c>
      <c r="O534" s="301">
        <v>24</v>
      </c>
      <c r="P534" s="301">
        <v>23</v>
      </c>
      <c r="Q534" s="301">
        <v>27</v>
      </c>
      <c r="R534" s="301">
        <v>13</v>
      </c>
      <c r="S534" s="301">
        <v>18</v>
      </c>
      <c r="T534" s="301">
        <v>35</v>
      </c>
      <c r="U534" s="301">
        <v>359</v>
      </c>
      <c r="V534" s="304">
        <v>273</v>
      </c>
      <c r="W534" s="304"/>
    </row>
    <row r="535" spans="1:23" x14ac:dyDescent="0.4">
      <c r="A535" s="299">
        <v>531</v>
      </c>
      <c r="B535" s="300" t="s">
        <v>2722</v>
      </c>
      <c r="C535" s="301">
        <v>4</v>
      </c>
      <c r="D535" s="301">
        <v>5</v>
      </c>
      <c r="E535" s="301">
        <v>7</v>
      </c>
      <c r="F535" s="301">
        <v>8</v>
      </c>
      <c r="G535" s="301">
        <v>0</v>
      </c>
      <c r="H535" s="301">
        <v>0</v>
      </c>
      <c r="I535" s="301">
        <v>3</v>
      </c>
      <c r="J535" s="301">
        <v>5</v>
      </c>
      <c r="K535" s="301">
        <v>12</v>
      </c>
      <c r="L535" s="301">
        <v>5</v>
      </c>
      <c r="M535" s="301">
        <v>3</v>
      </c>
      <c r="N535" s="301">
        <v>9</v>
      </c>
      <c r="O535" s="301">
        <v>5</v>
      </c>
      <c r="P535" s="301">
        <v>4</v>
      </c>
      <c r="Q535" s="301">
        <v>0</v>
      </c>
      <c r="R535" s="301">
        <v>0</v>
      </c>
      <c r="S535" s="301">
        <v>0</v>
      </c>
      <c r="T535" s="301">
        <v>0</v>
      </c>
      <c r="U535" s="301">
        <v>72</v>
      </c>
      <c r="V535" s="304">
        <v>71</v>
      </c>
      <c r="W535" s="304"/>
    </row>
    <row r="536" spans="1:23" x14ac:dyDescent="0.4">
      <c r="A536" s="299">
        <v>532</v>
      </c>
      <c r="B536" s="300" t="s">
        <v>1591</v>
      </c>
      <c r="C536" s="301">
        <v>51</v>
      </c>
      <c r="D536" s="301">
        <v>47</v>
      </c>
      <c r="E536" s="301">
        <v>47</v>
      </c>
      <c r="F536" s="301">
        <v>49</v>
      </c>
      <c r="G536" s="301">
        <v>31</v>
      </c>
      <c r="H536" s="301">
        <v>33</v>
      </c>
      <c r="I536" s="301">
        <v>38</v>
      </c>
      <c r="J536" s="301">
        <v>43</v>
      </c>
      <c r="K536" s="301">
        <v>40</v>
      </c>
      <c r="L536" s="301">
        <v>80</v>
      </c>
      <c r="M536" s="301">
        <v>83</v>
      </c>
      <c r="N536" s="301">
        <v>84</v>
      </c>
      <c r="O536" s="301">
        <v>105</v>
      </c>
      <c r="P536" s="301">
        <v>88</v>
      </c>
      <c r="Q536" s="301">
        <v>54</v>
      </c>
      <c r="R536" s="301">
        <v>75</v>
      </c>
      <c r="S536" s="301">
        <v>38</v>
      </c>
      <c r="T536" s="301">
        <v>65</v>
      </c>
      <c r="U536" s="301">
        <v>1047</v>
      </c>
      <c r="V536" s="304">
        <v>1013</v>
      </c>
      <c r="W536" s="304"/>
    </row>
    <row r="537" spans="1:23" x14ac:dyDescent="0.4">
      <c r="A537" s="299">
        <v>533</v>
      </c>
      <c r="B537" s="300" t="s">
        <v>2723</v>
      </c>
      <c r="C537" s="301">
        <v>5</v>
      </c>
      <c r="D537" s="301">
        <v>3</v>
      </c>
      <c r="E537" s="301">
        <v>0</v>
      </c>
      <c r="F537" s="301">
        <v>0</v>
      </c>
      <c r="G537" s="301">
        <v>0</v>
      </c>
      <c r="H537" s="301">
        <v>0</v>
      </c>
      <c r="I537" s="301">
        <v>0</v>
      </c>
      <c r="J537" s="301">
        <v>4</v>
      </c>
      <c r="K537" s="301">
        <v>4</v>
      </c>
      <c r="L537" s="301">
        <v>0</v>
      </c>
      <c r="M537" s="301">
        <v>0</v>
      </c>
      <c r="N537" s="301">
        <v>0</v>
      </c>
      <c r="O537" s="301">
        <v>4</v>
      </c>
      <c r="P537" s="301">
        <v>6</v>
      </c>
      <c r="Q537" s="301">
        <v>0</v>
      </c>
      <c r="R537" s="301">
        <v>0</v>
      </c>
      <c r="S537" s="301">
        <v>0</v>
      </c>
      <c r="T537" s="301">
        <v>0</v>
      </c>
      <c r="U537" s="301">
        <v>43</v>
      </c>
      <c r="V537" s="304">
        <v>35</v>
      </c>
      <c r="W537" s="304"/>
    </row>
    <row r="538" spans="1:23" x14ac:dyDescent="0.4">
      <c r="A538" s="299">
        <v>534</v>
      </c>
      <c r="B538" s="300" t="s">
        <v>1115</v>
      </c>
      <c r="C538" s="301">
        <v>557</v>
      </c>
      <c r="D538" s="301">
        <v>469</v>
      </c>
      <c r="E538" s="301">
        <v>316</v>
      </c>
      <c r="F538" s="301">
        <v>262</v>
      </c>
      <c r="G538" s="301">
        <v>331</v>
      </c>
      <c r="H538" s="301">
        <v>471</v>
      </c>
      <c r="I538" s="301">
        <v>673</v>
      </c>
      <c r="J538" s="301">
        <v>631</v>
      </c>
      <c r="K538" s="301">
        <v>687</v>
      </c>
      <c r="L538" s="301">
        <v>506</v>
      </c>
      <c r="M538" s="301">
        <v>442</v>
      </c>
      <c r="N538" s="301">
        <v>422</v>
      </c>
      <c r="O538" s="301">
        <v>426</v>
      </c>
      <c r="P538" s="301">
        <v>428</v>
      </c>
      <c r="Q538" s="301">
        <v>332</v>
      </c>
      <c r="R538" s="301">
        <v>291</v>
      </c>
      <c r="S538" s="301">
        <v>228</v>
      </c>
      <c r="T538" s="301">
        <v>319</v>
      </c>
      <c r="U538" s="301">
        <v>7771</v>
      </c>
      <c r="V538" s="304">
        <v>7507</v>
      </c>
      <c r="W538" s="304"/>
    </row>
    <row r="539" spans="1:23" x14ac:dyDescent="0.4">
      <c r="A539" s="299">
        <v>535</v>
      </c>
      <c r="B539" s="300" t="s">
        <v>1116</v>
      </c>
      <c r="C539" s="301">
        <v>362</v>
      </c>
      <c r="D539" s="301">
        <v>331</v>
      </c>
      <c r="E539" s="301">
        <v>348</v>
      </c>
      <c r="F539" s="301">
        <v>339</v>
      </c>
      <c r="G539" s="301">
        <v>304</v>
      </c>
      <c r="H539" s="301">
        <v>272</v>
      </c>
      <c r="I539" s="301">
        <v>344</v>
      </c>
      <c r="J539" s="301">
        <v>378</v>
      </c>
      <c r="K539" s="301">
        <v>416</v>
      </c>
      <c r="L539" s="301">
        <v>405</v>
      </c>
      <c r="M539" s="301">
        <v>334</v>
      </c>
      <c r="N539" s="301">
        <v>349</v>
      </c>
      <c r="O539" s="301">
        <v>304</v>
      </c>
      <c r="P539" s="301">
        <v>303</v>
      </c>
      <c r="Q539" s="301">
        <v>232</v>
      </c>
      <c r="R539" s="301">
        <v>160</v>
      </c>
      <c r="S539" s="301">
        <v>101</v>
      </c>
      <c r="T539" s="301">
        <v>54</v>
      </c>
      <c r="U539" s="301">
        <v>5337</v>
      </c>
      <c r="V539" s="304">
        <v>5236</v>
      </c>
      <c r="W539" s="304"/>
    </row>
    <row r="540" spans="1:23" x14ac:dyDescent="0.4">
      <c r="A540" s="299">
        <v>536</v>
      </c>
      <c r="B540" s="300" t="s">
        <v>1592</v>
      </c>
      <c r="C540" s="301">
        <v>1391</v>
      </c>
      <c r="D540" s="301">
        <v>1383</v>
      </c>
      <c r="E540" s="301">
        <v>1240</v>
      </c>
      <c r="F540" s="301">
        <v>1140</v>
      </c>
      <c r="G540" s="301">
        <v>1174</v>
      </c>
      <c r="H540" s="301">
        <v>1299</v>
      </c>
      <c r="I540" s="301">
        <v>1584</v>
      </c>
      <c r="J540" s="301">
        <v>1635</v>
      </c>
      <c r="K540" s="301">
        <v>1734</v>
      </c>
      <c r="L540" s="301">
        <v>1654</v>
      </c>
      <c r="M540" s="301">
        <v>1390</v>
      </c>
      <c r="N540" s="301">
        <v>1280</v>
      </c>
      <c r="O540" s="301">
        <v>1127</v>
      </c>
      <c r="P540" s="301">
        <v>1052</v>
      </c>
      <c r="Q540" s="301">
        <v>897</v>
      </c>
      <c r="R540" s="301">
        <v>715</v>
      </c>
      <c r="S540" s="301">
        <v>677</v>
      </c>
      <c r="T540" s="301">
        <v>908</v>
      </c>
      <c r="U540" s="301">
        <v>22292</v>
      </c>
      <c r="V540" s="304">
        <v>21668</v>
      </c>
      <c r="W540" s="304"/>
    </row>
    <row r="541" spans="1:23" x14ac:dyDescent="0.4">
      <c r="A541" s="299">
        <v>537</v>
      </c>
      <c r="B541" s="300" t="s">
        <v>1593</v>
      </c>
      <c r="C541" s="301">
        <v>6</v>
      </c>
      <c r="D541" s="301">
        <v>3</v>
      </c>
      <c r="E541" s="301">
        <v>5</v>
      </c>
      <c r="F541" s="301">
        <v>5</v>
      </c>
      <c r="G541" s="301">
        <v>3</v>
      </c>
      <c r="H541" s="301">
        <v>5</v>
      </c>
      <c r="I541" s="301">
        <v>3</v>
      </c>
      <c r="J541" s="301">
        <v>0</v>
      </c>
      <c r="K541" s="301">
        <v>3</v>
      </c>
      <c r="L541" s="301">
        <v>6</v>
      </c>
      <c r="M541" s="301">
        <v>5</v>
      </c>
      <c r="N541" s="301">
        <v>6</v>
      </c>
      <c r="O541" s="301">
        <v>0</v>
      </c>
      <c r="P541" s="301">
        <v>6</v>
      </c>
      <c r="Q541" s="301">
        <v>5</v>
      </c>
      <c r="R541" s="301">
        <v>0</v>
      </c>
      <c r="S541" s="301">
        <v>0</v>
      </c>
      <c r="T541" s="301">
        <v>0</v>
      </c>
      <c r="U541" s="301">
        <v>65</v>
      </c>
      <c r="V541" s="304">
        <v>65</v>
      </c>
      <c r="W541" s="304"/>
    </row>
    <row r="542" spans="1:23" x14ac:dyDescent="0.4">
      <c r="A542" s="299">
        <v>538</v>
      </c>
      <c r="B542" s="300" t="s">
        <v>2724</v>
      </c>
      <c r="C542" s="301">
        <v>6</v>
      </c>
      <c r="D542" s="301">
        <v>7</v>
      </c>
      <c r="E542" s="301">
        <v>0</v>
      </c>
      <c r="F542" s="301">
        <v>0</v>
      </c>
      <c r="G542" s="301">
        <v>6</v>
      </c>
      <c r="H542" s="301">
        <v>0</v>
      </c>
      <c r="I542" s="301">
        <v>0</v>
      </c>
      <c r="J542" s="301">
        <v>0</v>
      </c>
      <c r="K542" s="301">
        <v>6</v>
      </c>
      <c r="L542" s="301">
        <v>6</v>
      </c>
      <c r="M542" s="301">
        <v>6</v>
      </c>
      <c r="N542" s="301">
        <v>4</v>
      </c>
      <c r="O542" s="301">
        <v>3</v>
      </c>
      <c r="P542" s="301">
        <v>8</v>
      </c>
      <c r="Q542" s="301">
        <v>3</v>
      </c>
      <c r="R542" s="301">
        <v>4</v>
      </c>
      <c r="S542" s="301">
        <v>0</v>
      </c>
      <c r="T542" s="301">
        <v>0</v>
      </c>
      <c r="U542" s="301">
        <v>56</v>
      </c>
      <c r="V542" s="304">
        <v>59</v>
      </c>
      <c r="W542" s="304"/>
    </row>
    <row r="543" spans="1:23" x14ac:dyDescent="0.4">
      <c r="A543" s="299">
        <v>539</v>
      </c>
      <c r="B543" s="300" t="s">
        <v>2725</v>
      </c>
      <c r="C543" s="301">
        <v>0</v>
      </c>
      <c r="D543" s="301">
        <v>0</v>
      </c>
      <c r="E543" s="301">
        <v>0</v>
      </c>
      <c r="F543" s="301">
        <v>0</v>
      </c>
      <c r="G543" s="301">
        <v>0</v>
      </c>
      <c r="H543" s="301">
        <v>0</v>
      </c>
      <c r="I543" s="301">
        <v>0</v>
      </c>
      <c r="J543" s="301">
        <v>0</v>
      </c>
      <c r="K543" s="301">
        <v>0</v>
      </c>
      <c r="L543" s="301">
        <v>0</v>
      </c>
      <c r="M543" s="301">
        <v>0</v>
      </c>
      <c r="N543" s="301">
        <v>0</v>
      </c>
      <c r="O543" s="301">
        <v>0</v>
      </c>
      <c r="P543" s="301">
        <v>0</v>
      </c>
      <c r="Q543" s="301">
        <v>0</v>
      </c>
      <c r="R543" s="301">
        <v>0</v>
      </c>
      <c r="S543" s="301">
        <v>0</v>
      </c>
      <c r="T543" s="301">
        <v>0</v>
      </c>
      <c r="U543" s="301">
        <v>0</v>
      </c>
      <c r="V543" s="304">
        <v>0</v>
      </c>
      <c r="W543" s="304"/>
    </row>
    <row r="544" spans="1:23" x14ac:dyDescent="0.4">
      <c r="A544" s="299">
        <v>540</v>
      </c>
      <c r="B544" s="300" t="s">
        <v>16</v>
      </c>
      <c r="C544" s="301">
        <v>3</v>
      </c>
      <c r="D544" s="301">
        <v>17</v>
      </c>
      <c r="E544" s="301">
        <v>14</v>
      </c>
      <c r="F544" s="301">
        <v>12</v>
      </c>
      <c r="G544" s="301">
        <v>10</v>
      </c>
      <c r="H544" s="301">
        <v>13</v>
      </c>
      <c r="I544" s="301">
        <v>4</v>
      </c>
      <c r="J544" s="301">
        <v>9</v>
      </c>
      <c r="K544" s="301">
        <v>22</v>
      </c>
      <c r="L544" s="301">
        <v>19</v>
      </c>
      <c r="M544" s="301">
        <v>20</v>
      </c>
      <c r="N544" s="301">
        <v>25</v>
      </c>
      <c r="O544" s="301">
        <v>23</v>
      </c>
      <c r="P544" s="301">
        <v>22</v>
      </c>
      <c r="Q544" s="301">
        <v>8</v>
      </c>
      <c r="R544" s="301">
        <v>5</v>
      </c>
      <c r="S544" s="301">
        <v>4</v>
      </c>
      <c r="T544" s="301">
        <v>0</v>
      </c>
      <c r="U544" s="301">
        <v>231</v>
      </c>
      <c r="V544" s="304">
        <v>233</v>
      </c>
      <c r="W544" s="304"/>
    </row>
    <row r="545" spans="1:23" x14ac:dyDescent="0.4">
      <c r="A545" s="299">
        <v>541</v>
      </c>
      <c r="B545" s="300" t="s">
        <v>2726</v>
      </c>
      <c r="C545" s="301">
        <v>0</v>
      </c>
      <c r="D545" s="301">
        <v>0</v>
      </c>
      <c r="E545" s="301">
        <v>0</v>
      </c>
      <c r="F545" s="301">
        <v>0</v>
      </c>
      <c r="G545" s="301">
        <v>0</v>
      </c>
      <c r="H545" s="301">
        <v>3</v>
      </c>
      <c r="I545" s="301">
        <v>0</v>
      </c>
      <c r="J545" s="301">
        <v>0</v>
      </c>
      <c r="K545" s="301">
        <v>0</v>
      </c>
      <c r="L545" s="301">
        <v>0</v>
      </c>
      <c r="M545" s="301">
        <v>0</v>
      </c>
      <c r="N545" s="301">
        <v>0</v>
      </c>
      <c r="O545" s="301">
        <v>0</v>
      </c>
      <c r="P545" s="301">
        <v>0</v>
      </c>
      <c r="Q545" s="301">
        <v>0</v>
      </c>
      <c r="R545" s="301">
        <v>0</v>
      </c>
      <c r="S545" s="301">
        <v>0</v>
      </c>
      <c r="T545" s="301">
        <v>0</v>
      </c>
      <c r="U545" s="301">
        <v>3</v>
      </c>
      <c r="V545" s="304">
        <v>0</v>
      </c>
      <c r="W545" s="304"/>
    </row>
    <row r="546" spans="1:23" x14ac:dyDescent="0.4">
      <c r="A546" s="299">
        <v>542</v>
      </c>
      <c r="B546" s="300" t="s">
        <v>2727</v>
      </c>
      <c r="C546" s="301">
        <v>6</v>
      </c>
      <c r="D546" s="301">
        <v>9</v>
      </c>
      <c r="E546" s="301">
        <v>14</v>
      </c>
      <c r="F546" s="301">
        <v>6</v>
      </c>
      <c r="G546" s="301">
        <v>0</v>
      </c>
      <c r="H546" s="301">
        <v>5</v>
      </c>
      <c r="I546" s="301">
        <v>11</v>
      </c>
      <c r="J546" s="301">
        <v>13</v>
      </c>
      <c r="K546" s="301">
        <v>12</v>
      </c>
      <c r="L546" s="301">
        <v>17</v>
      </c>
      <c r="M546" s="301">
        <v>6</v>
      </c>
      <c r="N546" s="301">
        <v>15</v>
      </c>
      <c r="O546" s="301">
        <v>21</v>
      </c>
      <c r="P546" s="301">
        <v>22</v>
      </c>
      <c r="Q546" s="301">
        <v>4</v>
      </c>
      <c r="R546" s="301">
        <v>0</v>
      </c>
      <c r="S546" s="301">
        <v>0</v>
      </c>
      <c r="T546" s="301">
        <v>0</v>
      </c>
      <c r="U546" s="301">
        <v>158</v>
      </c>
      <c r="V546" s="304">
        <v>153</v>
      </c>
      <c r="W546" s="304"/>
    </row>
    <row r="547" spans="1:23" x14ac:dyDescent="0.4">
      <c r="A547" s="299">
        <v>543</v>
      </c>
      <c r="B547" s="300" t="s">
        <v>2728</v>
      </c>
      <c r="C547" s="301">
        <v>13</v>
      </c>
      <c r="D547" s="301">
        <v>9</v>
      </c>
      <c r="E547" s="301">
        <v>9</v>
      </c>
      <c r="F547" s="301">
        <v>4</v>
      </c>
      <c r="G547" s="301">
        <v>0</v>
      </c>
      <c r="H547" s="301">
        <v>5</v>
      </c>
      <c r="I547" s="301">
        <v>5</v>
      </c>
      <c r="J547" s="301">
        <v>0</v>
      </c>
      <c r="K547" s="301">
        <v>3</v>
      </c>
      <c r="L547" s="301">
        <v>7</v>
      </c>
      <c r="M547" s="301">
        <v>4</v>
      </c>
      <c r="N547" s="301">
        <v>10</v>
      </c>
      <c r="O547" s="301">
        <v>4</v>
      </c>
      <c r="P547" s="301">
        <v>5</v>
      </c>
      <c r="Q547" s="301">
        <v>6</v>
      </c>
      <c r="R547" s="301">
        <v>4</v>
      </c>
      <c r="S547" s="301">
        <v>0</v>
      </c>
      <c r="T547" s="301">
        <v>0</v>
      </c>
      <c r="U547" s="301">
        <v>84</v>
      </c>
      <c r="V547" s="304">
        <v>86</v>
      </c>
      <c r="W547" s="304"/>
    </row>
    <row r="548" spans="1:23" x14ac:dyDescent="0.4">
      <c r="A548" s="299">
        <v>544</v>
      </c>
      <c r="B548" s="300" t="s">
        <v>17</v>
      </c>
      <c r="C548" s="301">
        <v>34</v>
      </c>
      <c r="D548" s="301">
        <v>31</v>
      </c>
      <c r="E548" s="301">
        <v>18</v>
      </c>
      <c r="F548" s="301">
        <v>31</v>
      </c>
      <c r="G548" s="301">
        <v>94</v>
      </c>
      <c r="H548" s="301">
        <v>165</v>
      </c>
      <c r="I548" s="301">
        <v>122</v>
      </c>
      <c r="J548" s="301">
        <v>132</v>
      </c>
      <c r="K548" s="301">
        <v>123</v>
      </c>
      <c r="L548" s="301">
        <v>108</v>
      </c>
      <c r="M548" s="301">
        <v>103</v>
      </c>
      <c r="N548" s="301">
        <v>85</v>
      </c>
      <c r="O548" s="301">
        <v>94</v>
      </c>
      <c r="P548" s="301">
        <v>73</v>
      </c>
      <c r="Q548" s="301">
        <v>42</v>
      </c>
      <c r="R548" s="301">
        <v>35</v>
      </c>
      <c r="S548" s="301">
        <v>18</v>
      </c>
      <c r="T548" s="301">
        <v>7</v>
      </c>
      <c r="U548" s="301">
        <v>1313</v>
      </c>
      <c r="V548" s="304">
        <v>620</v>
      </c>
      <c r="W548" s="304"/>
    </row>
    <row r="549" spans="1:23" x14ac:dyDescent="0.4">
      <c r="A549" s="299">
        <v>545</v>
      </c>
      <c r="B549" s="300" t="s">
        <v>2729</v>
      </c>
      <c r="C549" s="301">
        <v>0</v>
      </c>
      <c r="D549" s="301">
        <v>0</v>
      </c>
      <c r="E549" s="301">
        <v>0</v>
      </c>
      <c r="F549" s="301">
        <v>0</v>
      </c>
      <c r="G549" s="301">
        <v>0</v>
      </c>
      <c r="H549" s="301">
        <v>0</v>
      </c>
      <c r="I549" s="301">
        <v>0</v>
      </c>
      <c r="J549" s="301">
        <v>0</v>
      </c>
      <c r="K549" s="301">
        <v>4</v>
      </c>
      <c r="L549" s="301">
        <v>3</v>
      </c>
      <c r="M549" s="301">
        <v>3</v>
      </c>
      <c r="N549" s="301">
        <v>5</v>
      </c>
      <c r="O549" s="301">
        <v>14</v>
      </c>
      <c r="P549" s="301">
        <v>4</v>
      </c>
      <c r="Q549" s="301">
        <v>0</v>
      </c>
      <c r="R549" s="301">
        <v>0</v>
      </c>
      <c r="S549" s="301">
        <v>0</v>
      </c>
      <c r="T549" s="301">
        <v>0</v>
      </c>
      <c r="U549" s="301">
        <v>43</v>
      </c>
      <c r="V549" s="304">
        <v>41</v>
      </c>
      <c r="W549" s="304"/>
    </row>
    <row r="550" spans="1:23" x14ac:dyDescent="0.4">
      <c r="A550" s="299">
        <v>546</v>
      </c>
      <c r="B550" s="300" t="s">
        <v>1594</v>
      </c>
      <c r="C550" s="301">
        <v>0</v>
      </c>
      <c r="D550" s="301">
        <v>4</v>
      </c>
      <c r="E550" s="301">
        <v>4</v>
      </c>
      <c r="F550" s="301">
        <v>9</v>
      </c>
      <c r="G550" s="301">
        <v>9</v>
      </c>
      <c r="H550" s="301">
        <v>6</v>
      </c>
      <c r="I550" s="301">
        <v>5</v>
      </c>
      <c r="J550" s="301">
        <v>11</v>
      </c>
      <c r="K550" s="301">
        <v>4</v>
      </c>
      <c r="L550" s="301">
        <v>8</v>
      </c>
      <c r="M550" s="301">
        <v>6</v>
      </c>
      <c r="N550" s="301">
        <v>9</v>
      </c>
      <c r="O550" s="301">
        <v>17</v>
      </c>
      <c r="P550" s="301">
        <v>11</v>
      </c>
      <c r="Q550" s="301">
        <v>5</v>
      </c>
      <c r="R550" s="301">
        <v>0</v>
      </c>
      <c r="S550" s="301">
        <v>0</v>
      </c>
      <c r="T550" s="301">
        <v>5</v>
      </c>
      <c r="U550" s="301">
        <v>103</v>
      </c>
      <c r="V550" s="304">
        <v>96</v>
      </c>
      <c r="W550" s="304"/>
    </row>
    <row r="551" spans="1:23" x14ac:dyDescent="0.4">
      <c r="A551" s="299">
        <v>547</v>
      </c>
      <c r="B551" s="300" t="s">
        <v>2730</v>
      </c>
      <c r="C551" s="301">
        <v>0</v>
      </c>
      <c r="D551" s="301">
        <v>0</v>
      </c>
      <c r="E551" s="301">
        <v>0</v>
      </c>
      <c r="F551" s="301">
        <v>0</v>
      </c>
      <c r="G551" s="301">
        <v>0</v>
      </c>
      <c r="H551" s="301">
        <v>0</v>
      </c>
      <c r="I551" s="301">
        <v>0</v>
      </c>
      <c r="J551" s="301">
        <v>0</v>
      </c>
      <c r="K551" s="301">
        <v>0</v>
      </c>
      <c r="L551" s="301">
        <v>0</v>
      </c>
      <c r="M551" s="301">
        <v>3</v>
      </c>
      <c r="N551" s="301">
        <v>0</v>
      </c>
      <c r="O551" s="301">
        <v>0</v>
      </c>
      <c r="P551" s="301">
        <v>0</v>
      </c>
      <c r="Q551" s="301">
        <v>0</v>
      </c>
      <c r="R551" s="301">
        <v>0</v>
      </c>
      <c r="S551" s="301">
        <v>0</v>
      </c>
      <c r="T551" s="301">
        <v>0</v>
      </c>
      <c r="U551" s="301">
        <v>4</v>
      </c>
      <c r="V551" s="304">
        <v>4</v>
      </c>
      <c r="W551" s="304"/>
    </row>
    <row r="552" spans="1:23" x14ac:dyDescent="0.4">
      <c r="A552" s="299">
        <v>548</v>
      </c>
      <c r="B552" s="300" t="s">
        <v>18</v>
      </c>
      <c r="C552" s="301">
        <v>72</v>
      </c>
      <c r="D552" s="301">
        <v>104</v>
      </c>
      <c r="E552" s="301">
        <v>102</v>
      </c>
      <c r="F552" s="301">
        <v>92</v>
      </c>
      <c r="G552" s="301">
        <v>62</v>
      </c>
      <c r="H552" s="301">
        <v>67</v>
      </c>
      <c r="I552" s="301">
        <v>61</v>
      </c>
      <c r="J552" s="301">
        <v>73</v>
      </c>
      <c r="K552" s="301">
        <v>112</v>
      </c>
      <c r="L552" s="301">
        <v>117</v>
      </c>
      <c r="M552" s="301">
        <v>147</v>
      </c>
      <c r="N552" s="301">
        <v>138</v>
      </c>
      <c r="O552" s="301">
        <v>149</v>
      </c>
      <c r="P552" s="301">
        <v>121</v>
      </c>
      <c r="Q552" s="301">
        <v>75</v>
      </c>
      <c r="R552" s="301">
        <v>62</v>
      </c>
      <c r="S552" s="301">
        <v>25</v>
      </c>
      <c r="T552" s="301">
        <v>26</v>
      </c>
      <c r="U552" s="301">
        <v>1602</v>
      </c>
      <c r="V552" s="304">
        <v>1565</v>
      </c>
      <c r="W552" s="304"/>
    </row>
    <row r="553" spans="1:23" x14ac:dyDescent="0.4">
      <c r="A553" s="299">
        <v>549</v>
      </c>
      <c r="B553" s="300" t="s">
        <v>2731</v>
      </c>
      <c r="C553" s="301">
        <v>0</v>
      </c>
      <c r="D553" s="301">
        <v>5</v>
      </c>
      <c r="E553" s="301">
        <v>0</v>
      </c>
      <c r="F553" s="301">
        <v>0</v>
      </c>
      <c r="G553" s="301">
        <v>3</v>
      </c>
      <c r="H553" s="301">
        <v>6</v>
      </c>
      <c r="I553" s="301">
        <v>3</v>
      </c>
      <c r="J553" s="301">
        <v>0</v>
      </c>
      <c r="K553" s="301">
        <v>3</v>
      </c>
      <c r="L553" s="301">
        <v>11</v>
      </c>
      <c r="M553" s="301">
        <v>7</v>
      </c>
      <c r="N553" s="301">
        <v>7</v>
      </c>
      <c r="O553" s="301">
        <v>3</v>
      </c>
      <c r="P553" s="301">
        <v>9</v>
      </c>
      <c r="Q553" s="301">
        <v>3</v>
      </c>
      <c r="R553" s="301">
        <v>0</v>
      </c>
      <c r="S553" s="301">
        <v>0</v>
      </c>
      <c r="T553" s="301">
        <v>0</v>
      </c>
      <c r="U553" s="301">
        <v>61</v>
      </c>
      <c r="V553" s="304">
        <v>63</v>
      </c>
      <c r="W553" s="304"/>
    </row>
    <row r="554" spans="1:23" x14ac:dyDescent="0.4">
      <c r="A554" s="299">
        <v>550</v>
      </c>
      <c r="B554" s="300" t="s">
        <v>2732</v>
      </c>
      <c r="C554" s="301">
        <v>0</v>
      </c>
      <c r="D554" s="301">
        <v>0</v>
      </c>
      <c r="E554" s="301">
        <v>3</v>
      </c>
      <c r="F554" s="301">
        <v>0</v>
      </c>
      <c r="G554" s="301">
        <v>0</v>
      </c>
      <c r="H554" s="301">
        <v>0</v>
      </c>
      <c r="I554" s="301">
        <v>0</v>
      </c>
      <c r="J554" s="301">
        <v>0</v>
      </c>
      <c r="K554" s="301">
        <v>0</v>
      </c>
      <c r="L554" s="301">
        <v>0</v>
      </c>
      <c r="M554" s="301">
        <v>0</v>
      </c>
      <c r="N554" s="301">
        <v>0</v>
      </c>
      <c r="O554" s="301">
        <v>0</v>
      </c>
      <c r="P554" s="301">
        <v>0</v>
      </c>
      <c r="Q554" s="301">
        <v>0</v>
      </c>
      <c r="R554" s="301">
        <v>0</v>
      </c>
      <c r="S554" s="301">
        <v>0</v>
      </c>
      <c r="T554" s="301">
        <v>0</v>
      </c>
      <c r="U554" s="301">
        <v>4</v>
      </c>
      <c r="V554" s="304">
        <v>4</v>
      </c>
      <c r="W554" s="304"/>
    </row>
    <row r="555" spans="1:23" x14ac:dyDescent="0.4">
      <c r="A555" s="299">
        <v>551</v>
      </c>
      <c r="B555" s="300" t="s">
        <v>2733</v>
      </c>
      <c r="C555" s="301">
        <v>0</v>
      </c>
      <c r="D555" s="301">
        <v>0</v>
      </c>
      <c r="E555" s="301">
        <v>0</v>
      </c>
      <c r="F555" s="301">
        <v>3</v>
      </c>
      <c r="G555" s="301">
        <v>0</v>
      </c>
      <c r="H555" s="301">
        <v>0</v>
      </c>
      <c r="I555" s="301">
        <v>0</v>
      </c>
      <c r="J555" s="301">
        <v>0</v>
      </c>
      <c r="K555" s="301">
        <v>0</v>
      </c>
      <c r="L555" s="301">
        <v>0</v>
      </c>
      <c r="M555" s="301">
        <v>7</v>
      </c>
      <c r="N555" s="301">
        <v>6</v>
      </c>
      <c r="O555" s="301">
        <v>3</v>
      </c>
      <c r="P555" s="301">
        <v>3</v>
      </c>
      <c r="Q555" s="301">
        <v>3</v>
      </c>
      <c r="R555" s="301">
        <v>0</v>
      </c>
      <c r="S555" s="301">
        <v>0</v>
      </c>
      <c r="T555" s="301">
        <v>3</v>
      </c>
      <c r="U555" s="301">
        <v>34</v>
      </c>
      <c r="V555" s="304">
        <v>34</v>
      </c>
      <c r="W555" s="304"/>
    </row>
    <row r="556" spans="1:23" x14ac:dyDescent="0.4">
      <c r="A556" s="299">
        <v>552</v>
      </c>
      <c r="B556" s="300" t="s">
        <v>2734</v>
      </c>
      <c r="C556" s="301">
        <v>10</v>
      </c>
      <c r="D556" s="301">
        <v>10</v>
      </c>
      <c r="E556" s="301">
        <v>3</v>
      </c>
      <c r="F556" s="301">
        <v>3</v>
      </c>
      <c r="G556" s="301">
        <v>4</v>
      </c>
      <c r="H556" s="301">
        <v>0</v>
      </c>
      <c r="I556" s="301">
        <v>3</v>
      </c>
      <c r="J556" s="301">
        <v>7</v>
      </c>
      <c r="K556" s="301">
        <v>13</v>
      </c>
      <c r="L556" s="301">
        <v>8</v>
      </c>
      <c r="M556" s="301">
        <v>6</v>
      </c>
      <c r="N556" s="301">
        <v>9</v>
      </c>
      <c r="O556" s="301">
        <v>5</v>
      </c>
      <c r="P556" s="301">
        <v>7</v>
      </c>
      <c r="Q556" s="301">
        <v>3</v>
      </c>
      <c r="R556" s="301">
        <v>0</v>
      </c>
      <c r="S556" s="301">
        <v>0</v>
      </c>
      <c r="T556" s="301">
        <v>0</v>
      </c>
      <c r="U556" s="301">
        <v>111</v>
      </c>
      <c r="V556" s="304">
        <v>104</v>
      </c>
      <c r="W556" s="304"/>
    </row>
    <row r="557" spans="1:23" x14ac:dyDescent="0.4">
      <c r="A557" s="299">
        <v>553</v>
      </c>
      <c r="B557" s="300" t="s">
        <v>1117</v>
      </c>
      <c r="C557" s="301">
        <v>582</v>
      </c>
      <c r="D557" s="301">
        <v>554</v>
      </c>
      <c r="E557" s="301">
        <v>604</v>
      </c>
      <c r="F557" s="301">
        <v>684</v>
      </c>
      <c r="G557" s="301">
        <v>654</v>
      </c>
      <c r="H557" s="301">
        <v>684</v>
      </c>
      <c r="I557" s="301">
        <v>619</v>
      </c>
      <c r="J557" s="301">
        <v>578</v>
      </c>
      <c r="K557" s="301">
        <v>619</v>
      </c>
      <c r="L557" s="301">
        <v>732</v>
      </c>
      <c r="M557" s="301">
        <v>631</v>
      </c>
      <c r="N557" s="301">
        <v>664</v>
      </c>
      <c r="O557" s="301">
        <v>571</v>
      </c>
      <c r="P557" s="301">
        <v>590</v>
      </c>
      <c r="Q557" s="301">
        <v>465</v>
      </c>
      <c r="R557" s="301">
        <v>300</v>
      </c>
      <c r="S557" s="301">
        <v>172</v>
      </c>
      <c r="T557" s="301">
        <v>157</v>
      </c>
      <c r="U557" s="301">
        <v>9872</v>
      </c>
      <c r="V557" s="304">
        <v>9574</v>
      </c>
      <c r="W557" s="304"/>
    </row>
    <row r="558" spans="1:23" x14ac:dyDescent="0.4">
      <c r="A558" s="299">
        <v>554</v>
      </c>
      <c r="B558" s="300" t="s">
        <v>2735</v>
      </c>
      <c r="C558" s="301">
        <v>0</v>
      </c>
      <c r="D558" s="301">
        <v>0</v>
      </c>
      <c r="E558" s="301">
        <v>0</v>
      </c>
      <c r="F558" s="301">
        <v>0</v>
      </c>
      <c r="G558" s="301">
        <v>0</v>
      </c>
      <c r="H558" s="301">
        <v>0</v>
      </c>
      <c r="I558" s="301">
        <v>0</v>
      </c>
      <c r="J558" s="301">
        <v>0</v>
      </c>
      <c r="K558" s="301">
        <v>0</v>
      </c>
      <c r="L558" s="301">
        <v>0</v>
      </c>
      <c r="M558" s="301">
        <v>0</v>
      </c>
      <c r="N558" s="301">
        <v>0</v>
      </c>
      <c r="O558" s="301">
        <v>0</v>
      </c>
      <c r="P558" s="301">
        <v>0</v>
      </c>
      <c r="Q558" s="301">
        <v>8</v>
      </c>
      <c r="R558" s="301">
        <v>0</v>
      </c>
      <c r="S558" s="301">
        <v>4</v>
      </c>
      <c r="T558" s="301">
        <v>0</v>
      </c>
      <c r="U558" s="301">
        <v>8</v>
      </c>
      <c r="V558" s="304">
        <v>8</v>
      </c>
      <c r="W558" s="304"/>
    </row>
    <row r="559" spans="1:23" x14ac:dyDescent="0.4">
      <c r="A559" s="299">
        <v>555</v>
      </c>
      <c r="B559" s="300" t="s">
        <v>2736</v>
      </c>
      <c r="C559" s="301">
        <v>5</v>
      </c>
      <c r="D559" s="301">
        <v>0</v>
      </c>
      <c r="E559" s="301">
        <v>0</v>
      </c>
      <c r="F559" s="301">
        <v>3</v>
      </c>
      <c r="G559" s="301">
        <v>9</v>
      </c>
      <c r="H559" s="301">
        <v>3</v>
      </c>
      <c r="I559" s="301">
        <v>4</v>
      </c>
      <c r="J559" s="301">
        <v>0</v>
      </c>
      <c r="K559" s="301">
        <v>3</v>
      </c>
      <c r="L559" s="301">
        <v>0</v>
      </c>
      <c r="M559" s="301">
        <v>9</v>
      </c>
      <c r="N559" s="301">
        <v>3</v>
      </c>
      <c r="O559" s="301">
        <v>9</v>
      </c>
      <c r="P559" s="301">
        <v>4</v>
      </c>
      <c r="Q559" s="301">
        <v>9</v>
      </c>
      <c r="R559" s="301">
        <v>0</v>
      </c>
      <c r="S559" s="301">
        <v>0</v>
      </c>
      <c r="T559" s="301">
        <v>0</v>
      </c>
      <c r="U559" s="301">
        <v>66</v>
      </c>
      <c r="V559" s="304">
        <v>75</v>
      </c>
      <c r="W559" s="304"/>
    </row>
    <row r="560" spans="1:23" x14ac:dyDescent="0.4">
      <c r="A560" s="299">
        <v>556</v>
      </c>
      <c r="B560" s="300" t="s">
        <v>1595</v>
      </c>
      <c r="C560" s="301">
        <v>5</v>
      </c>
      <c r="D560" s="301">
        <v>29</v>
      </c>
      <c r="E560" s="301">
        <v>25</v>
      </c>
      <c r="F560" s="301">
        <v>20</v>
      </c>
      <c r="G560" s="301">
        <v>28</v>
      </c>
      <c r="H560" s="301">
        <v>14</v>
      </c>
      <c r="I560" s="301">
        <v>16</v>
      </c>
      <c r="J560" s="301">
        <v>14</v>
      </c>
      <c r="K560" s="301">
        <v>23</v>
      </c>
      <c r="L560" s="301">
        <v>41</v>
      </c>
      <c r="M560" s="301">
        <v>44</v>
      </c>
      <c r="N560" s="301">
        <v>31</v>
      </c>
      <c r="O560" s="301">
        <v>24</v>
      </c>
      <c r="P560" s="301">
        <v>18</v>
      </c>
      <c r="Q560" s="301">
        <v>8</v>
      </c>
      <c r="R560" s="301">
        <v>7</v>
      </c>
      <c r="S560" s="301">
        <v>0</v>
      </c>
      <c r="T560" s="301">
        <v>4</v>
      </c>
      <c r="U560" s="301">
        <v>362</v>
      </c>
      <c r="V560" s="304">
        <v>350</v>
      </c>
      <c r="W560" s="304"/>
    </row>
    <row r="561" spans="1:23" x14ac:dyDescent="0.4">
      <c r="A561" s="299">
        <v>557</v>
      </c>
      <c r="B561" s="300" t="s">
        <v>19</v>
      </c>
      <c r="C561" s="301">
        <v>61</v>
      </c>
      <c r="D561" s="301">
        <v>63</v>
      </c>
      <c r="E561" s="301">
        <v>47</v>
      </c>
      <c r="F561" s="301">
        <v>62</v>
      </c>
      <c r="G561" s="301">
        <v>60</v>
      </c>
      <c r="H561" s="301">
        <v>46</v>
      </c>
      <c r="I561" s="301">
        <v>29</v>
      </c>
      <c r="J561" s="301">
        <v>67</v>
      </c>
      <c r="K561" s="301">
        <v>61</v>
      </c>
      <c r="L561" s="301">
        <v>58</v>
      </c>
      <c r="M561" s="301">
        <v>80</v>
      </c>
      <c r="N561" s="301">
        <v>97</v>
      </c>
      <c r="O561" s="301">
        <v>92</v>
      </c>
      <c r="P561" s="301">
        <v>62</v>
      </c>
      <c r="Q561" s="301">
        <v>44</v>
      </c>
      <c r="R561" s="301">
        <v>26</v>
      </c>
      <c r="S561" s="301">
        <v>22</v>
      </c>
      <c r="T561" s="301">
        <v>9</v>
      </c>
      <c r="U561" s="301">
        <v>981</v>
      </c>
      <c r="V561" s="304">
        <v>962</v>
      </c>
      <c r="W561" s="304"/>
    </row>
    <row r="562" spans="1:23" x14ac:dyDescent="0.4">
      <c r="A562" s="299">
        <v>558</v>
      </c>
      <c r="B562" s="300" t="s">
        <v>1596</v>
      </c>
      <c r="C562" s="301">
        <v>308</v>
      </c>
      <c r="D562" s="301">
        <v>296</v>
      </c>
      <c r="E562" s="301">
        <v>230</v>
      </c>
      <c r="F562" s="301">
        <v>324</v>
      </c>
      <c r="G562" s="301">
        <v>447</v>
      </c>
      <c r="H562" s="301">
        <v>350</v>
      </c>
      <c r="I562" s="301">
        <v>318</v>
      </c>
      <c r="J562" s="301">
        <v>269</v>
      </c>
      <c r="K562" s="301">
        <v>256</v>
      </c>
      <c r="L562" s="301">
        <v>241</v>
      </c>
      <c r="M562" s="301">
        <v>274</v>
      </c>
      <c r="N562" s="301">
        <v>327</v>
      </c>
      <c r="O562" s="301">
        <v>348</v>
      </c>
      <c r="P562" s="301">
        <v>300</v>
      </c>
      <c r="Q562" s="301">
        <v>224</v>
      </c>
      <c r="R562" s="301">
        <v>135</v>
      </c>
      <c r="S562" s="301">
        <v>67</v>
      </c>
      <c r="T562" s="301">
        <v>52</v>
      </c>
      <c r="U562" s="301">
        <v>4784</v>
      </c>
      <c r="V562" s="304">
        <v>4524</v>
      </c>
      <c r="W562" s="304"/>
    </row>
    <row r="563" spans="1:23" x14ac:dyDescent="0.4">
      <c r="A563" s="299">
        <v>559</v>
      </c>
      <c r="B563" s="300" t="s">
        <v>2737</v>
      </c>
      <c r="C563" s="301">
        <v>0</v>
      </c>
      <c r="D563" s="301">
        <v>0</v>
      </c>
      <c r="E563" s="301">
        <v>0</v>
      </c>
      <c r="F563" s="301">
        <v>0</v>
      </c>
      <c r="G563" s="301">
        <v>0</v>
      </c>
      <c r="H563" s="301">
        <v>0</v>
      </c>
      <c r="I563" s="301">
        <v>0</v>
      </c>
      <c r="J563" s="301">
        <v>0</v>
      </c>
      <c r="K563" s="301">
        <v>0</v>
      </c>
      <c r="L563" s="301">
        <v>0</v>
      </c>
      <c r="M563" s="301">
        <v>0</v>
      </c>
      <c r="N563" s="301">
        <v>0</v>
      </c>
      <c r="O563" s="301">
        <v>0</v>
      </c>
      <c r="P563" s="301">
        <v>0</v>
      </c>
      <c r="Q563" s="301">
        <v>0</v>
      </c>
      <c r="R563" s="301">
        <v>0</v>
      </c>
      <c r="S563" s="301">
        <v>0</v>
      </c>
      <c r="T563" s="301">
        <v>0</v>
      </c>
      <c r="U563" s="301">
        <v>0</v>
      </c>
      <c r="V563" s="304">
        <v>0</v>
      </c>
      <c r="W563" s="304"/>
    </row>
    <row r="564" spans="1:23" x14ac:dyDescent="0.4">
      <c r="A564" s="299">
        <v>560</v>
      </c>
      <c r="B564" s="300" t="s">
        <v>2738</v>
      </c>
      <c r="C564" s="301">
        <v>0</v>
      </c>
      <c r="D564" s="301">
        <v>0</v>
      </c>
      <c r="E564" s="301">
        <v>0</v>
      </c>
      <c r="F564" s="301">
        <v>0</v>
      </c>
      <c r="G564" s="301">
        <v>0</v>
      </c>
      <c r="H564" s="301">
        <v>0</v>
      </c>
      <c r="I564" s="301">
        <v>0</v>
      </c>
      <c r="J564" s="301">
        <v>7</v>
      </c>
      <c r="K564" s="301">
        <v>0</v>
      </c>
      <c r="L564" s="301">
        <v>0</v>
      </c>
      <c r="M564" s="301">
        <v>4</v>
      </c>
      <c r="N564" s="301">
        <v>0</v>
      </c>
      <c r="O564" s="301">
        <v>4</v>
      </c>
      <c r="P564" s="301">
        <v>0</v>
      </c>
      <c r="Q564" s="301">
        <v>0</v>
      </c>
      <c r="R564" s="301">
        <v>0</v>
      </c>
      <c r="S564" s="301">
        <v>0</v>
      </c>
      <c r="T564" s="301">
        <v>0</v>
      </c>
      <c r="U564" s="301">
        <v>15</v>
      </c>
      <c r="V564" s="304">
        <v>22</v>
      </c>
      <c r="W564" s="304"/>
    </row>
    <row r="565" spans="1:23" x14ac:dyDescent="0.4">
      <c r="A565" s="299">
        <v>561</v>
      </c>
      <c r="B565" s="300" t="s">
        <v>1597</v>
      </c>
      <c r="C565" s="301">
        <v>9</v>
      </c>
      <c r="D565" s="301">
        <v>15</v>
      </c>
      <c r="E565" s="301">
        <v>12</v>
      </c>
      <c r="F565" s="301">
        <v>9</v>
      </c>
      <c r="G565" s="301">
        <v>4</v>
      </c>
      <c r="H565" s="301">
        <v>11</v>
      </c>
      <c r="I565" s="301">
        <v>6</v>
      </c>
      <c r="J565" s="301">
        <v>6</v>
      </c>
      <c r="K565" s="301">
        <v>5</v>
      </c>
      <c r="L565" s="301">
        <v>5</v>
      </c>
      <c r="M565" s="301">
        <v>16</v>
      </c>
      <c r="N565" s="301">
        <v>13</v>
      </c>
      <c r="O565" s="301">
        <v>9</v>
      </c>
      <c r="P565" s="301">
        <v>6</v>
      </c>
      <c r="Q565" s="301">
        <v>8</v>
      </c>
      <c r="R565" s="301">
        <v>0</v>
      </c>
      <c r="S565" s="301">
        <v>0</v>
      </c>
      <c r="T565" s="301">
        <v>0</v>
      </c>
      <c r="U565" s="301">
        <v>146</v>
      </c>
      <c r="V565" s="304">
        <v>138</v>
      </c>
      <c r="W565" s="304"/>
    </row>
    <row r="566" spans="1:23" x14ac:dyDescent="0.4">
      <c r="A566" s="299">
        <v>562</v>
      </c>
      <c r="B566" s="300" t="s">
        <v>2739</v>
      </c>
      <c r="C566" s="301">
        <v>0</v>
      </c>
      <c r="D566" s="301">
        <v>0</v>
      </c>
      <c r="E566" s="301">
        <v>0</v>
      </c>
      <c r="F566" s="301">
        <v>3</v>
      </c>
      <c r="G566" s="301">
        <v>6</v>
      </c>
      <c r="H566" s="301">
        <v>0</v>
      </c>
      <c r="I566" s="301">
        <v>0</v>
      </c>
      <c r="J566" s="301">
        <v>0</v>
      </c>
      <c r="K566" s="301">
        <v>0</v>
      </c>
      <c r="L566" s="301">
        <v>0</v>
      </c>
      <c r="M566" s="301">
        <v>7</v>
      </c>
      <c r="N566" s="301">
        <v>0</v>
      </c>
      <c r="O566" s="301">
        <v>5</v>
      </c>
      <c r="P566" s="301">
        <v>6</v>
      </c>
      <c r="Q566" s="301">
        <v>3</v>
      </c>
      <c r="R566" s="301">
        <v>0</v>
      </c>
      <c r="S566" s="301">
        <v>0</v>
      </c>
      <c r="T566" s="301">
        <v>0</v>
      </c>
      <c r="U566" s="301">
        <v>27</v>
      </c>
      <c r="V566" s="304">
        <v>31</v>
      </c>
      <c r="W566" s="304"/>
    </row>
    <row r="567" spans="1:23" x14ac:dyDescent="0.4">
      <c r="A567" s="299">
        <v>563</v>
      </c>
      <c r="B567" s="300" t="s">
        <v>1118</v>
      </c>
      <c r="C567" s="301">
        <v>349</v>
      </c>
      <c r="D567" s="301">
        <v>352</v>
      </c>
      <c r="E567" s="301">
        <v>334</v>
      </c>
      <c r="F567" s="301">
        <v>420</v>
      </c>
      <c r="G567" s="301">
        <v>558</v>
      </c>
      <c r="H567" s="301">
        <v>529</v>
      </c>
      <c r="I567" s="301">
        <v>484</v>
      </c>
      <c r="J567" s="301">
        <v>443</v>
      </c>
      <c r="K567" s="301">
        <v>429</v>
      </c>
      <c r="L567" s="301">
        <v>496</v>
      </c>
      <c r="M567" s="301">
        <v>515</v>
      </c>
      <c r="N567" s="301">
        <v>498</v>
      </c>
      <c r="O567" s="301">
        <v>504</v>
      </c>
      <c r="P567" s="301">
        <v>490</v>
      </c>
      <c r="Q567" s="301">
        <v>357</v>
      </c>
      <c r="R567" s="301">
        <v>283</v>
      </c>
      <c r="S567" s="301">
        <v>217</v>
      </c>
      <c r="T567" s="301">
        <v>222</v>
      </c>
      <c r="U567" s="301">
        <v>7479</v>
      </c>
      <c r="V567" s="304">
        <v>7298</v>
      </c>
      <c r="W567" s="304"/>
    </row>
    <row r="568" spans="1:23" x14ac:dyDescent="0.4">
      <c r="A568" s="299">
        <v>564</v>
      </c>
      <c r="B568" s="300" t="s">
        <v>1598</v>
      </c>
      <c r="C568" s="301">
        <v>14</v>
      </c>
      <c r="D568" s="301">
        <v>22</v>
      </c>
      <c r="E568" s="301">
        <v>26</v>
      </c>
      <c r="F568" s="301">
        <v>28</v>
      </c>
      <c r="G568" s="301">
        <v>25</v>
      </c>
      <c r="H568" s="301">
        <v>13</v>
      </c>
      <c r="I568" s="301">
        <v>3</v>
      </c>
      <c r="J568" s="301">
        <v>14</v>
      </c>
      <c r="K568" s="301">
        <v>20</v>
      </c>
      <c r="L568" s="301">
        <v>37</v>
      </c>
      <c r="M568" s="301">
        <v>25</v>
      </c>
      <c r="N568" s="301">
        <v>21</v>
      </c>
      <c r="O568" s="301">
        <v>19</v>
      </c>
      <c r="P568" s="301">
        <v>21</v>
      </c>
      <c r="Q568" s="301">
        <v>20</v>
      </c>
      <c r="R568" s="301">
        <v>14</v>
      </c>
      <c r="S568" s="301">
        <v>3</v>
      </c>
      <c r="T568" s="301">
        <v>0</v>
      </c>
      <c r="U568" s="301">
        <v>322</v>
      </c>
      <c r="V568" s="304">
        <v>328</v>
      </c>
      <c r="W568" s="304"/>
    </row>
    <row r="569" spans="1:23" x14ac:dyDescent="0.4">
      <c r="A569" s="299">
        <v>565</v>
      </c>
      <c r="B569" s="300" t="s">
        <v>2740</v>
      </c>
      <c r="C569" s="301">
        <v>10</v>
      </c>
      <c r="D569" s="301">
        <v>10</v>
      </c>
      <c r="E569" s="301">
        <v>6</v>
      </c>
      <c r="F569" s="301">
        <v>4</v>
      </c>
      <c r="G569" s="301">
        <v>0</v>
      </c>
      <c r="H569" s="301">
        <v>0</v>
      </c>
      <c r="I569" s="301">
        <v>3</v>
      </c>
      <c r="J569" s="301">
        <v>7</v>
      </c>
      <c r="K569" s="301">
        <v>3</v>
      </c>
      <c r="L569" s="301">
        <v>0</v>
      </c>
      <c r="M569" s="301">
        <v>7</v>
      </c>
      <c r="N569" s="301">
        <v>7</v>
      </c>
      <c r="O569" s="301">
        <v>10</v>
      </c>
      <c r="P569" s="301">
        <v>3</v>
      </c>
      <c r="Q569" s="301">
        <v>7</v>
      </c>
      <c r="R569" s="301">
        <v>0</v>
      </c>
      <c r="S569" s="301">
        <v>0</v>
      </c>
      <c r="T569" s="301">
        <v>0</v>
      </c>
      <c r="U569" s="301">
        <v>63</v>
      </c>
      <c r="V569" s="304">
        <v>60</v>
      </c>
      <c r="W569" s="304"/>
    </row>
    <row r="570" spans="1:23" x14ac:dyDescent="0.4">
      <c r="A570" s="299">
        <v>566</v>
      </c>
      <c r="B570" s="300" t="s">
        <v>1599</v>
      </c>
      <c r="C570" s="301">
        <v>851</v>
      </c>
      <c r="D570" s="301">
        <v>529</v>
      </c>
      <c r="E570" s="301">
        <v>370</v>
      </c>
      <c r="F570" s="301">
        <v>2156</v>
      </c>
      <c r="G570" s="301">
        <v>5317</v>
      </c>
      <c r="H570" s="301">
        <v>2650</v>
      </c>
      <c r="I570" s="301">
        <v>1876</v>
      </c>
      <c r="J570" s="301">
        <v>1092</v>
      </c>
      <c r="K570" s="301">
        <v>695</v>
      </c>
      <c r="L570" s="301">
        <v>580</v>
      </c>
      <c r="M570" s="301">
        <v>538</v>
      </c>
      <c r="N570" s="301">
        <v>463</v>
      </c>
      <c r="O570" s="301">
        <v>433</v>
      </c>
      <c r="P570" s="301">
        <v>360</v>
      </c>
      <c r="Q570" s="301">
        <v>320</v>
      </c>
      <c r="R570" s="301">
        <v>339</v>
      </c>
      <c r="S570" s="301">
        <v>315</v>
      </c>
      <c r="T570" s="301">
        <v>492</v>
      </c>
      <c r="U570" s="301">
        <v>19356</v>
      </c>
      <c r="V570" s="304">
        <v>17181</v>
      </c>
      <c r="W570" s="304"/>
    </row>
    <row r="571" spans="1:23" x14ac:dyDescent="0.4">
      <c r="A571" s="299">
        <v>567</v>
      </c>
      <c r="B571" s="300" t="s">
        <v>1119</v>
      </c>
      <c r="C571" s="301">
        <v>847</v>
      </c>
      <c r="D571" s="301">
        <v>644</v>
      </c>
      <c r="E571" s="301">
        <v>525</v>
      </c>
      <c r="F571" s="301">
        <v>616</v>
      </c>
      <c r="G571" s="301">
        <v>1170</v>
      </c>
      <c r="H571" s="301">
        <v>1448</v>
      </c>
      <c r="I571" s="301">
        <v>1366</v>
      </c>
      <c r="J571" s="301">
        <v>974</v>
      </c>
      <c r="K571" s="301">
        <v>702</v>
      </c>
      <c r="L571" s="301">
        <v>732</v>
      </c>
      <c r="M571" s="301">
        <v>607</v>
      </c>
      <c r="N571" s="301">
        <v>557</v>
      </c>
      <c r="O571" s="301">
        <v>555</v>
      </c>
      <c r="P571" s="301">
        <v>541</v>
      </c>
      <c r="Q571" s="301">
        <v>446</v>
      </c>
      <c r="R571" s="301">
        <v>420</v>
      </c>
      <c r="S571" s="301">
        <v>292</v>
      </c>
      <c r="T571" s="301">
        <v>201</v>
      </c>
      <c r="U571" s="301">
        <v>12640</v>
      </c>
      <c r="V571" s="304">
        <v>12831</v>
      </c>
      <c r="W571" s="304"/>
    </row>
    <row r="572" spans="1:23" x14ac:dyDescent="0.4">
      <c r="A572" s="299">
        <v>568</v>
      </c>
      <c r="B572" s="300" t="s">
        <v>2741</v>
      </c>
      <c r="C572" s="301">
        <v>11</v>
      </c>
      <c r="D572" s="301">
        <v>5</v>
      </c>
      <c r="E572" s="301">
        <v>9</v>
      </c>
      <c r="F572" s="301">
        <v>4</v>
      </c>
      <c r="G572" s="301">
        <v>5</v>
      </c>
      <c r="H572" s="301">
        <v>3</v>
      </c>
      <c r="I572" s="301">
        <v>0</v>
      </c>
      <c r="J572" s="301">
        <v>6</v>
      </c>
      <c r="K572" s="301">
        <v>4</v>
      </c>
      <c r="L572" s="301">
        <v>7</v>
      </c>
      <c r="M572" s="301">
        <v>4</v>
      </c>
      <c r="N572" s="301">
        <v>6</v>
      </c>
      <c r="O572" s="301">
        <v>10</v>
      </c>
      <c r="P572" s="301">
        <v>0</v>
      </c>
      <c r="Q572" s="301">
        <v>0</v>
      </c>
      <c r="R572" s="301">
        <v>0</v>
      </c>
      <c r="S572" s="301">
        <v>0</v>
      </c>
      <c r="T572" s="301">
        <v>0</v>
      </c>
      <c r="U572" s="301">
        <v>73</v>
      </c>
      <c r="V572" s="304">
        <v>76</v>
      </c>
      <c r="W572" s="304"/>
    </row>
    <row r="573" spans="1:23" x14ac:dyDescent="0.4">
      <c r="A573" s="299">
        <v>569</v>
      </c>
      <c r="B573" s="300" t="s">
        <v>1600</v>
      </c>
      <c r="C573" s="301">
        <v>16</v>
      </c>
      <c r="D573" s="301">
        <v>31</v>
      </c>
      <c r="E573" s="301">
        <v>25</v>
      </c>
      <c r="F573" s="301">
        <v>27</v>
      </c>
      <c r="G573" s="301">
        <v>17</v>
      </c>
      <c r="H573" s="301">
        <v>21</v>
      </c>
      <c r="I573" s="301">
        <v>22</v>
      </c>
      <c r="J573" s="301">
        <v>30</v>
      </c>
      <c r="K573" s="301">
        <v>31</v>
      </c>
      <c r="L573" s="301">
        <v>14</v>
      </c>
      <c r="M573" s="301">
        <v>24</v>
      </c>
      <c r="N573" s="301">
        <v>27</v>
      </c>
      <c r="O573" s="301">
        <v>26</v>
      </c>
      <c r="P573" s="301">
        <v>12</v>
      </c>
      <c r="Q573" s="301">
        <v>17</v>
      </c>
      <c r="R573" s="301">
        <v>13</v>
      </c>
      <c r="S573" s="301">
        <v>3</v>
      </c>
      <c r="T573" s="301">
        <v>0</v>
      </c>
      <c r="U573" s="301">
        <v>348</v>
      </c>
      <c r="V573" s="304">
        <v>347</v>
      </c>
      <c r="W573" s="304"/>
    </row>
    <row r="574" spans="1:23" x14ac:dyDescent="0.4">
      <c r="A574" s="299">
        <v>570</v>
      </c>
      <c r="B574" s="300" t="s">
        <v>1601</v>
      </c>
      <c r="C574" s="301">
        <v>17</v>
      </c>
      <c r="D574" s="301">
        <v>11</v>
      </c>
      <c r="E574" s="301">
        <v>15</v>
      </c>
      <c r="F574" s="301">
        <v>9</v>
      </c>
      <c r="G574" s="301">
        <v>15</v>
      </c>
      <c r="H574" s="301">
        <v>15</v>
      </c>
      <c r="I574" s="301">
        <v>18</v>
      </c>
      <c r="J574" s="301">
        <v>9</v>
      </c>
      <c r="K574" s="301">
        <v>6</v>
      </c>
      <c r="L574" s="301">
        <v>11</v>
      </c>
      <c r="M574" s="301">
        <v>22</v>
      </c>
      <c r="N574" s="301">
        <v>23</v>
      </c>
      <c r="O574" s="301">
        <v>13</v>
      </c>
      <c r="P574" s="301">
        <v>18</v>
      </c>
      <c r="Q574" s="301">
        <v>15</v>
      </c>
      <c r="R574" s="301">
        <v>0</v>
      </c>
      <c r="S574" s="301">
        <v>4</v>
      </c>
      <c r="T574" s="301">
        <v>5</v>
      </c>
      <c r="U574" s="301">
        <v>230</v>
      </c>
      <c r="V574" s="304">
        <v>231</v>
      </c>
      <c r="W574" s="304"/>
    </row>
    <row r="575" spans="1:23" x14ac:dyDescent="0.4">
      <c r="A575" s="299">
        <v>571</v>
      </c>
      <c r="B575" s="300" t="s">
        <v>1120</v>
      </c>
      <c r="C575" s="301">
        <v>407</v>
      </c>
      <c r="D575" s="301">
        <v>383</v>
      </c>
      <c r="E575" s="301">
        <v>251</v>
      </c>
      <c r="F575" s="301">
        <v>206</v>
      </c>
      <c r="G575" s="301">
        <v>325</v>
      </c>
      <c r="H575" s="301">
        <v>695</v>
      </c>
      <c r="I575" s="301">
        <v>690</v>
      </c>
      <c r="J575" s="301">
        <v>593</v>
      </c>
      <c r="K575" s="301">
        <v>546</v>
      </c>
      <c r="L575" s="301">
        <v>447</v>
      </c>
      <c r="M575" s="301">
        <v>391</v>
      </c>
      <c r="N575" s="301">
        <v>362</v>
      </c>
      <c r="O575" s="301">
        <v>341</v>
      </c>
      <c r="P575" s="301">
        <v>296</v>
      </c>
      <c r="Q575" s="301">
        <v>174</v>
      </c>
      <c r="R575" s="301">
        <v>99</v>
      </c>
      <c r="S575" s="301">
        <v>83</v>
      </c>
      <c r="T575" s="301">
        <v>54</v>
      </c>
      <c r="U575" s="301">
        <v>6339</v>
      </c>
      <c r="V575" s="304">
        <v>6155</v>
      </c>
      <c r="W575" s="304"/>
    </row>
    <row r="576" spans="1:23" x14ac:dyDescent="0.4">
      <c r="A576" s="299">
        <v>572</v>
      </c>
      <c r="B576" s="300" t="s">
        <v>20</v>
      </c>
      <c r="C576" s="301">
        <v>384</v>
      </c>
      <c r="D576" s="301">
        <v>476</v>
      </c>
      <c r="E576" s="301">
        <v>413</v>
      </c>
      <c r="F576" s="301">
        <v>439</v>
      </c>
      <c r="G576" s="301">
        <v>365</v>
      </c>
      <c r="H576" s="301">
        <v>334</v>
      </c>
      <c r="I576" s="301">
        <v>375</v>
      </c>
      <c r="J576" s="301">
        <v>405</v>
      </c>
      <c r="K576" s="301">
        <v>414</v>
      </c>
      <c r="L576" s="301">
        <v>497</v>
      </c>
      <c r="M576" s="301">
        <v>526</v>
      </c>
      <c r="N576" s="301">
        <v>580</v>
      </c>
      <c r="O576" s="301">
        <v>596</v>
      </c>
      <c r="P576" s="301">
        <v>554</v>
      </c>
      <c r="Q576" s="301">
        <v>465</v>
      </c>
      <c r="R576" s="301">
        <v>357</v>
      </c>
      <c r="S576" s="301">
        <v>211</v>
      </c>
      <c r="T576" s="301">
        <v>137</v>
      </c>
      <c r="U576" s="301">
        <v>7521</v>
      </c>
      <c r="V576" s="304">
        <v>7279</v>
      </c>
      <c r="W576" s="304"/>
    </row>
    <row r="577" spans="1:23" x14ac:dyDescent="0.4">
      <c r="A577" s="299">
        <v>573</v>
      </c>
      <c r="B577" s="300" t="s">
        <v>21</v>
      </c>
      <c r="C577" s="301">
        <v>9</v>
      </c>
      <c r="D577" s="301">
        <v>19</v>
      </c>
      <c r="E577" s="301">
        <v>15</v>
      </c>
      <c r="F577" s="301">
        <v>29</v>
      </c>
      <c r="G577" s="301">
        <v>28</v>
      </c>
      <c r="H577" s="301">
        <v>11</v>
      </c>
      <c r="I577" s="301">
        <v>11</v>
      </c>
      <c r="J577" s="301">
        <v>14</v>
      </c>
      <c r="K577" s="301">
        <v>16</v>
      </c>
      <c r="L577" s="301">
        <v>35</v>
      </c>
      <c r="M577" s="301">
        <v>31</v>
      </c>
      <c r="N577" s="301">
        <v>31</v>
      </c>
      <c r="O577" s="301">
        <v>29</v>
      </c>
      <c r="P577" s="301">
        <v>20</v>
      </c>
      <c r="Q577" s="301">
        <v>23</v>
      </c>
      <c r="R577" s="301">
        <v>6</v>
      </c>
      <c r="S577" s="301">
        <v>0</v>
      </c>
      <c r="T577" s="301">
        <v>0</v>
      </c>
      <c r="U577" s="301">
        <v>333</v>
      </c>
      <c r="V577" s="304">
        <v>325</v>
      </c>
      <c r="W577" s="304"/>
    </row>
    <row r="578" spans="1:23" x14ac:dyDescent="0.4">
      <c r="A578" s="299">
        <v>574</v>
      </c>
      <c r="B578" s="300" t="s">
        <v>2742</v>
      </c>
      <c r="C578" s="301">
        <v>3</v>
      </c>
      <c r="D578" s="301">
        <v>0</v>
      </c>
      <c r="E578" s="301">
        <v>0</v>
      </c>
      <c r="F578" s="301">
        <v>0</v>
      </c>
      <c r="G578" s="301">
        <v>0</v>
      </c>
      <c r="H578" s="301">
        <v>0</v>
      </c>
      <c r="I578" s="301">
        <v>0</v>
      </c>
      <c r="J578" s="301">
        <v>0</v>
      </c>
      <c r="K578" s="301">
        <v>0</v>
      </c>
      <c r="L578" s="301">
        <v>8</v>
      </c>
      <c r="M578" s="301">
        <v>0</v>
      </c>
      <c r="N578" s="301">
        <v>0</v>
      </c>
      <c r="O578" s="301">
        <v>0</v>
      </c>
      <c r="P578" s="301">
        <v>0</v>
      </c>
      <c r="Q578" s="301">
        <v>0</v>
      </c>
      <c r="R578" s="301">
        <v>0</v>
      </c>
      <c r="S578" s="301">
        <v>0</v>
      </c>
      <c r="T578" s="301">
        <v>0</v>
      </c>
      <c r="U578" s="301">
        <v>11</v>
      </c>
      <c r="V578" s="304">
        <v>16</v>
      </c>
      <c r="W578" s="304"/>
    </row>
    <row r="579" spans="1:23" x14ac:dyDescent="0.4">
      <c r="A579" s="299">
        <v>575</v>
      </c>
      <c r="B579" s="300" t="s">
        <v>1602</v>
      </c>
      <c r="C579" s="301">
        <v>6</v>
      </c>
      <c r="D579" s="301">
        <v>12</v>
      </c>
      <c r="E579" s="301">
        <v>15</v>
      </c>
      <c r="F579" s="301">
        <v>15</v>
      </c>
      <c r="G579" s="301">
        <v>12</v>
      </c>
      <c r="H579" s="301">
        <v>9</v>
      </c>
      <c r="I579" s="301">
        <v>3</v>
      </c>
      <c r="J579" s="301">
        <v>12</v>
      </c>
      <c r="K579" s="301">
        <v>19</v>
      </c>
      <c r="L579" s="301">
        <v>12</v>
      </c>
      <c r="M579" s="301">
        <v>9</v>
      </c>
      <c r="N579" s="301">
        <v>15</v>
      </c>
      <c r="O579" s="301">
        <v>15</v>
      </c>
      <c r="P579" s="301">
        <v>8</v>
      </c>
      <c r="Q579" s="301">
        <v>0</v>
      </c>
      <c r="R579" s="301">
        <v>7</v>
      </c>
      <c r="S579" s="301">
        <v>0</v>
      </c>
      <c r="T579" s="301">
        <v>3</v>
      </c>
      <c r="U579" s="301">
        <v>193</v>
      </c>
      <c r="V579" s="304">
        <v>189</v>
      </c>
      <c r="W579" s="304"/>
    </row>
    <row r="580" spans="1:23" x14ac:dyDescent="0.4">
      <c r="A580" s="299">
        <v>576</v>
      </c>
      <c r="B580" s="300" t="s">
        <v>2743</v>
      </c>
      <c r="C580" s="301">
        <v>0</v>
      </c>
      <c r="D580" s="301">
        <v>7</v>
      </c>
      <c r="E580" s="301">
        <v>3</v>
      </c>
      <c r="F580" s="301">
        <v>0</v>
      </c>
      <c r="G580" s="301">
        <v>0</v>
      </c>
      <c r="H580" s="301">
        <v>0</v>
      </c>
      <c r="I580" s="301">
        <v>0</v>
      </c>
      <c r="J580" s="301">
        <v>3</v>
      </c>
      <c r="K580" s="301">
        <v>0</v>
      </c>
      <c r="L580" s="301">
        <v>0</v>
      </c>
      <c r="M580" s="301">
        <v>6</v>
      </c>
      <c r="N580" s="301">
        <v>7</v>
      </c>
      <c r="O580" s="301">
        <v>7</v>
      </c>
      <c r="P580" s="301">
        <v>0</v>
      </c>
      <c r="Q580" s="301">
        <v>3</v>
      </c>
      <c r="R580" s="301">
        <v>3</v>
      </c>
      <c r="S580" s="301">
        <v>3</v>
      </c>
      <c r="T580" s="301">
        <v>0</v>
      </c>
      <c r="U580" s="301">
        <v>46</v>
      </c>
      <c r="V580" s="304">
        <v>48</v>
      </c>
      <c r="W580" s="304"/>
    </row>
    <row r="581" spans="1:23" x14ac:dyDescent="0.4">
      <c r="A581" s="299">
        <v>577</v>
      </c>
      <c r="B581" s="300" t="s">
        <v>1603</v>
      </c>
      <c r="C581" s="301">
        <v>63</v>
      </c>
      <c r="D581" s="301">
        <v>95</v>
      </c>
      <c r="E581" s="301">
        <v>99</v>
      </c>
      <c r="F581" s="301">
        <v>104</v>
      </c>
      <c r="G581" s="301">
        <v>74</v>
      </c>
      <c r="H581" s="301">
        <v>57</v>
      </c>
      <c r="I581" s="301">
        <v>65</v>
      </c>
      <c r="J581" s="301">
        <v>72</v>
      </c>
      <c r="K581" s="301">
        <v>106</v>
      </c>
      <c r="L581" s="301">
        <v>109</v>
      </c>
      <c r="M581" s="301">
        <v>130</v>
      </c>
      <c r="N581" s="301">
        <v>156</v>
      </c>
      <c r="O581" s="301">
        <v>182</v>
      </c>
      <c r="P581" s="301">
        <v>133</v>
      </c>
      <c r="Q581" s="301">
        <v>109</v>
      </c>
      <c r="R581" s="301">
        <v>72</v>
      </c>
      <c r="S581" s="301">
        <v>60</v>
      </c>
      <c r="T581" s="301">
        <v>42</v>
      </c>
      <c r="U581" s="301">
        <v>1728</v>
      </c>
      <c r="V581" s="304">
        <v>1671</v>
      </c>
      <c r="W581" s="304"/>
    </row>
    <row r="582" spans="1:23" x14ac:dyDescent="0.4">
      <c r="A582" s="299">
        <v>578</v>
      </c>
      <c r="B582" s="300" t="s">
        <v>1604</v>
      </c>
      <c r="C582" s="301">
        <v>207</v>
      </c>
      <c r="D582" s="301">
        <v>161</v>
      </c>
      <c r="E582" s="301">
        <v>126</v>
      </c>
      <c r="F582" s="301">
        <v>103</v>
      </c>
      <c r="G582" s="301">
        <v>147</v>
      </c>
      <c r="H582" s="301">
        <v>260</v>
      </c>
      <c r="I582" s="301">
        <v>267</v>
      </c>
      <c r="J582" s="301">
        <v>143</v>
      </c>
      <c r="K582" s="301">
        <v>131</v>
      </c>
      <c r="L582" s="301">
        <v>118</v>
      </c>
      <c r="M582" s="301">
        <v>110</v>
      </c>
      <c r="N582" s="301">
        <v>120</v>
      </c>
      <c r="O582" s="301">
        <v>84</v>
      </c>
      <c r="P582" s="301">
        <v>48</v>
      </c>
      <c r="Q582" s="301">
        <v>42</v>
      </c>
      <c r="R582" s="301">
        <v>29</v>
      </c>
      <c r="S582" s="301">
        <v>10</v>
      </c>
      <c r="T582" s="301">
        <v>13</v>
      </c>
      <c r="U582" s="301">
        <v>2117</v>
      </c>
      <c r="V582" s="304">
        <v>2107</v>
      </c>
      <c r="W582" s="304"/>
    </row>
    <row r="583" spans="1:23" x14ac:dyDescent="0.4">
      <c r="A583" s="299">
        <v>579</v>
      </c>
      <c r="B583" s="300" t="s">
        <v>2744</v>
      </c>
      <c r="C583" s="301">
        <v>949</v>
      </c>
      <c r="D583" s="301">
        <v>732</v>
      </c>
      <c r="E583" s="301">
        <v>562</v>
      </c>
      <c r="F583" s="301">
        <v>421</v>
      </c>
      <c r="G583" s="301">
        <v>464</v>
      </c>
      <c r="H583" s="301">
        <v>865</v>
      </c>
      <c r="I583" s="301">
        <v>1056</v>
      </c>
      <c r="J583" s="301">
        <v>818</v>
      </c>
      <c r="K583" s="301">
        <v>627</v>
      </c>
      <c r="L583" s="301">
        <v>431</v>
      </c>
      <c r="M583" s="301">
        <v>331</v>
      </c>
      <c r="N583" s="301">
        <v>219</v>
      </c>
      <c r="O583" s="301">
        <v>227</v>
      </c>
      <c r="P583" s="301">
        <v>207</v>
      </c>
      <c r="Q583" s="301">
        <v>129</v>
      </c>
      <c r="R583" s="301">
        <v>64</v>
      </c>
      <c r="S583" s="301">
        <v>43</v>
      </c>
      <c r="T583" s="301">
        <v>23</v>
      </c>
      <c r="U583" s="301">
        <v>8155</v>
      </c>
      <c r="V583" s="304">
        <v>8238</v>
      </c>
      <c r="W583" s="304"/>
    </row>
    <row r="584" spans="1:23" x14ac:dyDescent="0.4">
      <c r="A584" s="299">
        <v>580</v>
      </c>
      <c r="B584" s="300" t="s">
        <v>2745</v>
      </c>
      <c r="C584" s="301">
        <v>5</v>
      </c>
      <c r="D584" s="301">
        <v>10</v>
      </c>
      <c r="E584" s="301">
        <v>6</v>
      </c>
      <c r="F584" s="301">
        <v>10</v>
      </c>
      <c r="G584" s="301">
        <v>4</v>
      </c>
      <c r="H584" s="301">
        <v>7</v>
      </c>
      <c r="I584" s="301">
        <v>9</v>
      </c>
      <c r="J584" s="301">
        <v>7</v>
      </c>
      <c r="K584" s="301">
        <v>14</v>
      </c>
      <c r="L584" s="301">
        <v>10</v>
      </c>
      <c r="M584" s="301">
        <v>7</v>
      </c>
      <c r="N584" s="301">
        <v>5</v>
      </c>
      <c r="O584" s="301">
        <v>4</v>
      </c>
      <c r="P584" s="301">
        <v>7</v>
      </c>
      <c r="Q584" s="301">
        <v>0</v>
      </c>
      <c r="R584" s="301">
        <v>3</v>
      </c>
      <c r="S584" s="301">
        <v>0</v>
      </c>
      <c r="T584" s="301">
        <v>0</v>
      </c>
      <c r="U584" s="301">
        <v>109</v>
      </c>
      <c r="V584" s="304">
        <v>111</v>
      </c>
      <c r="W584" s="304"/>
    </row>
    <row r="585" spans="1:23" x14ac:dyDescent="0.4">
      <c r="A585" s="299">
        <v>581</v>
      </c>
      <c r="B585" s="300" t="s">
        <v>2746</v>
      </c>
      <c r="C585" s="301">
        <v>0</v>
      </c>
      <c r="D585" s="301">
        <v>6</v>
      </c>
      <c r="E585" s="301">
        <v>0</v>
      </c>
      <c r="F585" s="301">
        <v>4</v>
      </c>
      <c r="G585" s="301">
        <v>3</v>
      </c>
      <c r="H585" s="301">
        <v>0</v>
      </c>
      <c r="I585" s="301">
        <v>0</v>
      </c>
      <c r="J585" s="301">
        <v>3</v>
      </c>
      <c r="K585" s="301">
        <v>3</v>
      </c>
      <c r="L585" s="301">
        <v>0</v>
      </c>
      <c r="M585" s="301">
        <v>3</v>
      </c>
      <c r="N585" s="301">
        <v>13</v>
      </c>
      <c r="O585" s="301">
        <v>11</v>
      </c>
      <c r="P585" s="301">
        <v>3</v>
      </c>
      <c r="Q585" s="301">
        <v>0</v>
      </c>
      <c r="R585" s="301">
        <v>5</v>
      </c>
      <c r="S585" s="301">
        <v>4</v>
      </c>
      <c r="T585" s="301">
        <v>0</v>
      </c>
      <c r="U585" s="301">
        <v>62</v>
      </c>
      <c r="V585" s="304">
        <v>56</v>
      </c>
      <c r="W585" s="304"/>
    </row>
    <row r="586" spans="1:23" x14ac:dyDescent="0.4">
      <c r="A586" s="299">
        <v>582</v>
      </c>
      <c r="B586" s="300" t="s">
        <v>2747</v>
      </c>
      <c r="C586" s="301">
        <v>0</v>
      </c>
      <c r="D586" s="301">
        <v>0</v>
      </c>
      <c r="E586" s="301">
        <v>3</v>
      </c>
      <c r="F586" s="301">
        <v>5</v>
      </c>
      <c r="G586" s="301">
        <v>0</v>
      </c>
      <c r="H586" s="301">
        <v>0</v>
      </c>
      <c r="I586" s="301">
        <v>0</v>
      </c>
      <c r="J586" s="301">
        <v>6</v>
      </c>
      <c r="K586" s="301">
        <v>7</v>
      </c>
      <c r="L586" s="301">
        <v>0</v>
      </c>
      <c r="M586" s="301">
        <v>7</v>
      </c>
      <c r="N586" s="301">
        <v>7</v>
      </c>
      <c r="O586" s="301">
        <v>4</v>
      </c>
      <c r="P586" s="301">
        <v>4</v>
      </c>
      <c r="Q586" s="301">
        <v>0</v>
      </c>
      <c r="R586" s="301">
        <v>0</v>
      </c>
      <c r="S586" s="301">
        <v>0</v>
      </c>
      <c r="T586" s="301">
        <v>0</v>
      </c>
      <c r="U586" s="301">
        <v>49</v>
      </c>
      <c r="V586" s="304">
        <v>56</v>
      </c>
      <c r="W586" s="304"/>
    </row>
    <row r="587" spans="1:23" x14ac:dyDescent="0.4">
      <c r="A587" s="299">
        <v>583</v>
      </c>
      <c r="B587" s="300" t="s">
        <v>22</v>
      </c>
      <c r="C587" s="301">
        <v>12</v>
      </c>
      <c r="D587" s="301">
        <v>14</v>
      </c>
      <c r="E587" s="301">
        <v>18</v>
      </c>
      <c r="F587" s="301">
        <v>13</v>
      </c>
      <c r="G587" s="301">
        <v>9</v>
      </c>
      <c r="H587" s="301">
        <v>8</v>
      </c>
      <c r="I587" s="301">
        <v>11</v>
      </c>
      <c r="J587" s="301">
        <v>12</v>
      </c>
      <c r="K587" s="301">
        <v>17</v>
      </c>
      <c r="L587" s="301">
        <v>15</v>
      </c>
      <c r="M587" s="301">
        <v>21</v>
      </c>
      <c r="N587" s="301">
        <v>22</v>
      </c>
      <c r="O587" s="301">
        <v>12</v>
      </c>
      <c r="P587" s="301">
        <v>23</v>
      </c>
      <c r="Q587" s="301">
        <v>9</v>
      </c>
      <c r="R587" s="301">
        <v>8</v>
      </c>
      <c r="S587" s="301">
        <v>3</v>
      </c>
      <c r="T587" s="301">
        <v>0</v>
      </c>
      <c r="U587" s="301">
        <v>235</v>
      </c>
      <c r="V587" s="304">
        <v>234</v>
      </c>
      <c r="W587" s="304"/>
    </row>
    <row r="588" spans="1:23" x14ac:dyDescent="0.4">
      <c r="A588" s="299">
        <v>584</v>
      </c>
      <c r="B588" s="300" t="s">
        <v>2748</v>
      </c>
      <c r="C588" s="301">
        <v>3</v>
      </c>
      <c r="D588" s="301">
        <v>5</v>
      </c>
      <c r="E588" s="301">
        <v>5</v>
      </c>
      <c r="F588" s="301">
        <v>5</v>
      </c>
      <c r="G588" s="301">
        <v>0</v>
      </c>
      <c r="H588" s="301">
        <v>0</v>
      </c>
      <c r="I588" s="301">
        <v>3</v>
      </c>
      <c r="J588" s="301">
        <v>5</v>
      </c>
      <c r="K588" s="301">
        <v>3</v>
      </c>
      <c r="L588" s="301">
        <v>3</v>
      </c>
      <c r="M588" s="301">
        <v>5</v>
      </c>
      <c r="N588" s="301">
        <v>8</v>
      </c>
      <c r="O588" s="301">
        <v>11</v>
      </c>
      <c r="P588" s="301">
        <v>6</v>
      </c>
      <c r="Q588" s="301">
        <v>9</v>
      </c>
      <c r="R588" s="301">
        <v>8</v>
      </c>
      <c r="S588" s="301">
        <v>0</v>
      </c>
      <c r="T588" s="301">
        <v>0</v>
      </c>
      <c r="U588" s="301">
        <v>70</v>
      </c>
      <c r="V588" s="304">
        <v>63</v>
      </c>
      <c r="W588" s="304"/>
    </row>
    <row r="589" spans="1:23" x14ac:dyDescent="0.4">
      <c r="A589" s="299">
        <v>585</v>
      </c>
      <c r="B589" s="300" t="s">
        <v>2749</v>
      </c>
      <c r="C589" s="301">
        <v>0</v>
      </c>
      <c r="D589" s="301">
        <v>0</v>
      </c>
      <c r="E589" s="301">
        <v>0</v>
      </c>
      <c r="F589" s="301">
        <v>0</v>
      </c>
      <c r="G589" s="301">
        <v>0</v>
      </c>
      <c r="H589" s="301">
        <v>0</v>
      </c>
      <c r="I589" s="301">
        <v>0</v>
      </c>
      <c r="J589" s="301">
        <v>0</v>
      </c>
      <c r="K589" s="301">
        <v>0</v>
      </c>
      <c r="L589" s="301">
        <v>0</v>
      </c>
      <c r="M589" s="301">
        <v>0</v>
      </c>
      <c r="N589" s="301">
        <v>0</v>
      </c>
      <c r="O589" s="301">
        <v>0</v>
      </c>
      <c r="P589" s="301">
        <v>0</v>
      </c>
      <c r="Q589" s="301">
        <v>0</v>
      </c>
      <c r="R589" s="301">
        <v>0</v>
      </c>
      <c r="S589" s="301">
        <v>0</v>
      </c>
      <c r="T589" s="301">
        <v>0</v>
      </c>
      <c r="U589" s="301">
        <v>7</v>
      </c>
      <c r="V589" s="304">
        <v>7</v>
      </c>
      <c r="W589" s="304"/>
    </row>
    <row r="590" spans="1:23" x14ac:dyDescent="0.4">
      <c r="A590" s="299">
        <v>586</v>
      </c>
      <c r="B590" s="300" t="s">
        <v>2750</v>
      </c>
      <c r="C590" s="301">
        <v>0</v>
      </c>
      <c r="D590" s="301">
        <v>0</v>
      </c>
      <c r="E590" s="301">
        <v>0</v>
      </c>
      <c r="F590" s="301">
        <v>0</v>
      </c>
      <c r="G590" s="301">
        <v>0</v>
      </c>
      <c r="H590" s="301">
        <v>0</v>
      </c>
      <c r="I590" s="301">
        <v>0</v>
      </c>
      <c r="J590" s="301">
        <v>0</v>
      </c>
      <c r="K590" s="301">
        <v>0</v>
      </c>
      <c r="L590" s="301">
        <v>0</v>
      </c>
      <c r="M590" s="301">
        <v>0</v>
      </c>
      <c r="N590" s="301">
        <v>0</v>
      </c>
      <c r="O590" s="301">
        <v>0</v>
      </c>
      <c r="P590" s="301">
        <v>0</v>
      </c>
      <c r="Q590" s="301">
        <v>0</v>
      </c>
      <c r="R590" s="301">
        <v>0</v>
      </c>
      <c r="S590" s="301">
        <v>0</v>
      </c>
      <c r="T590" s="301">
        <v>0</v>
      </c>
      <c r="U590" s="301">
        <v>0</v>
      </c>
      <c r="V590" s="304">
        <v>0</v>
      </c>
      <c r="W590" s="304"/>
    </row>
    <row r="591" spans="1:23" x14ac:dyDescent="0.4">
      <c r="A591" s="299">
        <v>587</v>
      </c>
      <c r="B591" s="300" t="s">
        <v>23</v>
      </c>
      <c r="C591" s="301">
        <v>98</v>
      </c>
      <c r="D591" s="301">
        <v>103</v>
      </c>
      <c r="E591" s="301">
        <v>103</v>
      </c>
      <c r="F591" s="301">
        <v>123</v>
      </c>
      <c r="G591" s="301">
        <v>91</v>
      </c>
      <c r="H591" s="301">
        <v>86</v>
      </c>
      <c r="I591" s="301">
        <v>81</v>
      </c>
      <c r="J591" s="301">
        <v>70</v>
      </c>
      <c r="K591" s="301">
        <v>96</v>
      </c>
      <c r="L591" s="301">
        <v>130</v>
      </c>
      <c r="M591" s="301">
        <v>145</v>
      </c>
      <c r="N591" s="301">
        <v>122</v>
      </c>
      <c r="O591" s="301">
        <v>117</v>
      </c>
      <c r="P591" s="301">
        <v>119</v>
      </c>
      <c r="Q591" s="301">
        <v>107</v>
      </c>
      <c r="R591" s="301">
        <v>92</v>
      </c>
      <c r="S591" s="301">
        <v>80</v>
      </c>
      <c r="T591" s="301">
        <v>74</v>
      </c>
      <c r="U591" s="301">
        <v>1836</v>
      </c>
      <c r="V591" s="304">
        <v>1712</v>
      </c>
      <c r="W591" s="304"/>
    </row>
    <row r="592" spans="1:23" x14ac:dyDescent="0.4">
      <c r="A592" s="299">
        <v>588</v>
      </c>
      <c r="B592" s="300" t="s">
        <v>24</v>
      </c>
      <c r="C592" s="301">
        <v>344</v>
      </c>
      <c r="D592" s="301">
        <v>329</v>
      </c>
      <c r="E592" s="301">
        <v>347</v>
      </c>
      <c r="F592" s="301">
        <v>322</v>
      </c>
      <c r="G592" s="301">
        <v>292</v>
      </c>
      <c r="H592" s="301">
        <v>310</v>
      </c>
      <c r="I592" s="301">
        <v>307</v>
      </c>
      <c r="J592" s="301">
        <v>310</v>
      </c>
      <c r="K592" s="301">
        <v>306</v>
      </c>
      <c r="L592" s="301">
        <v>341</v>
      </c>
      <c r="M592" s="301">
        <v>356</v>
      </c>
      <c r="N592" s="301">
        <v>354</v>
      </c>
      <c r="O592" s="301">
        <v>413</v>
      </c>
      <c r="P592" s="301">
        <v>481</v>
      </c>
      <c r="Q592" s="301">
        <v>403</v>
      </c>
      <c r="R592" s="301">
        <v>336</v>
      </c>
      <c r="S592" s="301">
        <v>243</v>
      </c>
      <c r="T592" s="301">
        <v>201</v>
      </c>
      <c r="U592" s="301">
        <v>6014</v>
      </c>
      <c r="V592" s="304">
        <v>5672</v>
      </c>
      <c r="W592" s="304"/>
    </row>
    <row r="593" spans="1:23" x14ac:dyDescent="0.4">
      <c r="A593" s="299">
        <v>589</v>
      </c>
      <c r="B593" s="300" t="s">
        <v>1605</v>
      </c>
      <c r="C593" s="301">
        <v>15</v>
      </c>
      <c r="D593" s="301">
        <v>22</v>
      </c>
      <c r="E593" s="301">
        <v>22</v>
      </c>
      <c r="F593" s="301">
        <v>22</v>
      </c>
      <c r="G593" s="301">
        <v>13</v>
      </c>
      <c r="H593" s="301">
        <v>5</v>
      </c>
      <c r="I593" s="301">
        <v>4</v>
      </c>
      <c r="J593" s="301">
        <v>7</v>
      </c>
      <c r="K593" s="301">
        <v>19</v>
      </c>
      <c r="L593" s="301">
        <v>19</v>
      </c>
      <c r="M593" s="301">
        <v>22</v>
      </c>
      <c r="N593" s="301">
        <v>21</v>
      </c>
      <c r="O593" s="301">
        <v>7</v>
      </c>
      <c r="P593" s="301">
        <v>24</v>
      </c>
      <c r="Q593" s="301">
        <v>4</v>
      </c>
      <c r="R593" s="301">
        <v>5</v>
      </c>
      <c r="S593" s="301">
        <v>0</v>
      </c>
      <c r="T593" s="301">
        <v>4</v>
      </c>
      <c r="U593" s="301">
        <v>244</v>
      </c>
      <c r="V593" s="304">
        <v>240</v>
      </c>
      <c r="W593" s="304"/>
    </row>
    <row r="594" spans="1:23" x14ac:dyDescent="0.4">
      <c r="A594" s="299">
        <v>590</v>
      </c>
      <c r="B594" s="300" t="s">
        <v>1606</v>
      </c>
      <c r="C594" s="301">
        <v>0</v>
      </c>
      <c r="D594" s="301">
        <v>0</v>
      </c>
      <c r="E594" s="301">
        <v>5</v>
      </c>
      <c r="F594" s="301">
        <v>7</v>
      </c>
      <c r="G594" s="301">
        <v>5</v>
      </c>
      <c r="H594" s="301">
        <v>5</v>
      </c>
      <c r="I594" s="301">
        <v>7</v>
      </c>
      <c r="J594" s="301">
        <v>4</v>
      </c>
      <c r="K594" s="301">
        <v>5</v>
      </c>
      <c r="L594" s="301">
        <v>9</v>
      </c>
      <c r="M594" s="301">
        <v>18</v>
      </c>
      <c r="N594" s="301">
        <v>4</v>
      </c>
      <c r="O594" s="301">
        <v>0</v>
      </c>
      <c r="P594" s="301">
        <v>8</v>
      </c>
      <c r="Q594" s="301">
        <v>0</v>
      </c>
      <c r="R594" s="301">
        <v>0</v>
      </c>
      <c r="S594" s="301">
        <v>6</v>
      </c>
      <c r="T594" s="301">
        <v>0</v>
      </c>
      <c r="U594" s="301">
        <v>81</v>
      </c>
      <c r="V594" s="304">
        <v>77</v>
      </c>
      <c r="W594" s="304"/>
    </row>
    <row r="595" spans="1:23" x14ac:dyDescent="0.4">
      <c r="A595" s="299">
        <v>591</v>
      </c>
      <c r="B595" s="300" t="s">
        <v>2751</v>
      </c>
      <c r="C595" s="301">
        <v>3</v>
      </c>
      <c r="D595" s="301">
        <v>7</v>
      </c>
      <c r="E595" s="301">
        <v>0</v>
      </c>
      <c r="F595" s="301">
        <v>3</v>
      </c>
      <c r="G595" s="301">
        <v>0</v>
      </c>
      <c r="H595" s="301">
        <v>0</v>
      </c>
      <c r="I595" s="301">
        <v>4</v>
      </c>
      <c r="J595" s="301">
        <v>4</v>
      </c>
      <c r="K595" s="301">
        <v>0</v>
      </c>
      <c r="L595" s="301">
        <v>4</v>
      </c>
      <c r="M595" s="301">
        <v>0</v>
      </c>
      <c r="N595" s="301">
        <v>3</v>
      </c>
      <c r="O595" s="301">
        <v>3</v>
      </c>
      <c r="P595" s="301">
        <v>7</v>
      </c>
      <c r="Q595" s="301">
        <v>4</v>
      </c>
      <c r="R595" s="301">
        <v>6</v>
      </c>
      <c r="S595" s="301">
        <v>0</v>
      </c>
      <c r="T595" s="301">
        <v>0</v>
      </c>
      <c r="U595" s="301">
        <v>55</v>
      </c>
      <c r="V595" s="304">
        <v>81</v>
      </c>
      <c r="W595" s="304"/>
    </row>
    <row r="596" spans="1:23" x14ac:dyDescent="0.4">
      <c r="A596" s="299">
        <v>592</v>
      </c>
      <c r="B596" s="300" t="s">
        <v>1121</v>
      </c>
      <c r="C596" s="301">
        <v>1654</v>
      </c>
      <c r="D596" s="301">
        <v>1410</v>
      </c>
      <c r="E596" s="301">
        <v>1176</v>
      </c>
      <c r="F596" s="301">
        <v>1099</v>
      </c>
      <c r="G596" s="301">
        <v>2061</v>
      </c>
      <c r="H596" s="301">
        <v>2608</v>
      </c>
      <c r="I596" s="301">
        <v>2601</v>
      </c>
      <c r="J596" s="301">
        <v>2256</v>
      </c>
      <c r="K596" s="301">
        <v>2008</v>
      </c>
      <c r="L596" s="301">
        <v>1822</v>
      </c>
      <c r="M596" s="301">
        <v>1555</v>
      </c>
      <c r="N596" s="301">
        <v>1351</v>
      </c>
      <c r="O596" s="301">
        <v>1143</v>
      </c>
      <c r="P596" s="301">
        <v>908</v>
      </c>
      <c r="Q596" s="301">
        <v>700</v>
      </c>
      <c r="R596" s="301">
        <v>708</v>
      </c>
      <c r="S596" s="301">
        <v>550</v>
      </c>
      <c r="T596" s="301">
        <v>562</v>
      </c>
      <c r="U596" s="301">
        <v>26178</v>
      </c>
      <c r="V596" s="304">
        <v>25756</v>
      </c>
      <c r="W596" s="304"/>
    </row>
    <row r="597" spans="1:23" x14ac:dyDescent="0.4">
      <c r="A597" s="299">
        <v>593</v>
      </c>
      <c r="B597" s="300" t="s">
        <v>1122</v>
      </c>
      <c r="C597" s="301">
        <v>583</v>
      </c>
      <c r="D597" s="301">
        <v>418</v>
      </c>
      <c r="E597" s="301">
        <v>360</v>
      </c>
      <c r="F597" s="301">
        <v>305</v>
      </c>
      <c r="G597" s="301">
        <v>498</v>
      </c>
      <c r="H597" s="301">
        <v>637</v>
      </c>
      <c r="I597" s="301">
        <v>715</v>
      </c>
      <c r="J597" s="301">
        <v>635</v>
      </c>
      <c r="K597" s="301">
        <v>613</v>
      </c>
      <c r="L597" s="301">
        <v>547</v>
      </c>
      <c r="M597" s="301">
        <v>455</v>
      </c>
      <c r="N597" s="301">
        <v>356</v>
      </c>
      <c r="O597" s="301">
        <v>299</v>
      </c>
      <c r="P597" s="301">
        <v>235</v>
      </c>
      <c r="Q597" s="301">
        <v>218</v>
      </c>
      <c r="R597" s="301">
        <v>231</v>
      </c>
      <c r="S597" s="301">
        <v>219</v>
      </c>
      <c r="T597" s="301">
        <v>291</v>
      </c>
      <c r="U597" s="301">
        <v>7599</v>
      </c>
      <c r="V597" s="304">
        <v>7400</v>
      </c>
      <c r="W597" s="304"/>
    </row>
    <row r="598" spans="1:23" x14ac:dyDescent="0.4">
      <c r="A598" s="299">
        <v>594</v>
      </c>
      <c r="B598" s="300" t="s">
        <v>2752</v>
      </c>
      <c r="C598" s="301">
        <v>0</v>
      </c>
      <c r="D598" s="301">
        <v>0</v>
      </c>
      <c r="E598" s="301">
        <v>0</v>
      </c>
      <c r="F598" s="301">
        <v>0</v>
      </c>
      <c r="G598" s="301">
        <v>0</v>
      </c>
      <c r="H598" s="301">
        <v>0</v>
      </c>
      <c r="I598" s="301">
        <v>0</v>
      </c>
      <c r="J598" s="301">
        <v>0</v>
      </c>
      <c r="K598" s="301">
        <v>0</v>
      </c>
      <c r="L598" s="301">
        <v>0</v>
      </c>
      <c r="M598" s="301">
        <v>0</v>
      </c>
      <c r="N598" s="301">
        <v>0</v>
      </c>
      <c r="O598" s="301">
        <v>0</v>
      </c>
      <c r="P598" s="301">
        <v>0</v>
      </c>
      <c r="Q598" s="301">
        <v>0</v>
      </c>
      <c r="R598" s="301">
        <v>0</v>
      </c>
      <c r="S598" s="301">
        <v>0</v>
      </c>
      <c r="T598" s="301">
        <v>0</v>
      </c>
      <c r="U598" s="301">
        <v>5</v>
      </c>
      <c r="V598" s="304">
        <v>3</v>
      </c>
      <c r="W598" s="304"/>
    </row>
    <row r="599" spans="1:23" x14ac:dyDescent="0.4">
      <c r="A599" s="299">
        <v>595</v>
      </c>
      <c r="B599" s="300" t="s">
        <v>2753</v>
      </c>
      <c r="C599" s="301">
        <v>0</v>
      </c>
      <c r="D599" s="301">
        <v>0</v>
      </c>
      <c r="E599" s="301">
        <v>0</v>
      </c>
      <c r="F599" s="301">
        <v>0</v>
      </c>
      <c r="G599" s="301">
        <v>0</v>
      </c>
      <c r="H599" s="301">
        <v>0</v>
      </c>
      <c r="I599" s="301">
        <v>0</v>
      </c>
      <c r="J599" s="301">
        <v>0</v>
      </c>
      <c r="K599" s="301">
        <v>0</v>
      </c>
      <c r="L599" s="301">
        <v>0</v>
      </c>
      <c r="M599" s="301">
        <v>0</v>
      </c>
      <c r="N599" s="301">
        <v>0</v>
      </c>
      <c r="O599" s="301">
        <v>0</v>
      </c>
      <c r="P599" s="301">
        <v>0</v>
      </c>
      <c r="Q599" s="301">
        <v>0</v>
      </c>
      <c r="R599" s="301">
        <v>0</v>
      </c>
      <c r="S599" s="301">
        <v>0</v>
      </c>
      <c r="T599" s="301">
        <v>0</v>
      </c>
      <c r="U599" s="301">
        <v>7</v>
      </c>
      <c r="V599" s="304">
        <v>7</v>
      </c>
      <c r="W599" s="304"/>
    </row>
    <row r="600" spans="1:23" x14ac:dyDescent="0.4">
      <c r="A600" s="299">
        <v>596</v>
      </c>
      <c r="B600" s="300" t="s">
        <v>1607</v>
      </c>
      <c r="C600" s="301">
        <v>328</v>
      </c>
      <c r="D600" s="301">
        <v>325</v>
      </c>
      <c r="E600" s="301">
        <v>318</v>
      </c>
      <c r="F600" s="301">
        <v>313</v>
      </c>
      <c r="G600" s="301">
        <v>244</v>
      </c>
      <c r="H600" s="301">
        <v>211</v>
      </c>
      <c r="I600" s="301">
        <v>304</v>
      </c>
      <c r="J600" s="301">
        <v>300</v>
      </c>
      <c r="K600" s="301">
        <v>373</v>
      </c>
      <c r="L600" s="301">
        <v>334</v>
      </c>
      <c r="M600" s="301">
        <v>324</v>
      </c>
      <c r="N600" s="301">
        <v>291</v>
      </c>
      <c r="O600" s="301">
        <v>240</v>
      </c>
      <c r="P600" s="301">
        <v>146</v>
      </c>
      <c r="Q600" s="301">
        <v>88</v>
      </c>
      <c r="R600" s="301">
        <v>61</v>
      </c>
      <c r="S600" s="301">
        <v>29</v>
      </c>
      <c r="T600" s="301">
        <v>31</v>
      </c>
      <c r="U600" s="301">
        <v>4258</v>
      </c>
      <c r="V600" s="304">
        <v>4207</v>
      </c>
      <c r="W600" s="304"/>
    </row>
    <row r="601" spans="1:23" x14ac:dyDescent="0.4">
      <c r="A601" s="299">
        <v>597</v>
      </c>
      <c r="B601" s="300" t="s">
        <v>25</v>
      </c>
      <c r="C601" s="301">
        <v>0</v>
      </c>
      <c r="D601" s="301">
        <v>0</v>
      </c>
      <c r="E601" s="301">
        <v>0</v>
      </c>
      <c r="F601" s="301">
        <v>0</v>
      </c>
      <c r="G601" s="301">
        <v>0</v>
      </c>
      <c r="H601" s="301">
        <v>0</v>
      </c>
      <c r="I601" s="301">
        <v>0</v>
      </c>
      <c r="J601" s="301">
        <v>0</v>
      </c>
      <c r="K601" s="301">
        <v>0</v>
      </c>
      <c r="L601" s="301">
        <v>0</v>
      </c>
      <c r="M601" s="301">
        <v>0</v>
      </c>
      <c r="N601" s="301">
        <v>0</v>
      </c>
      <c r="O601" s="301">
        <v>0</v>
      </c>
      <c r="P601" s="301">
        <v>0</v>
      </c>
      <c r="Q601" s="301">
        <v>0</v>
      </c>
      <c r="R601" s="301">
        <v>0</v>
      </c>
      <c r="S601" s="301">
        <v>0</v>
      </c>
      <c r="T601" s="301">
        <v>0</v>
      </c>
      <c r="U601" s="301">
        <v>0</v>
      </c>
      <c r="V601" s="304">
        <v>0</v>
      </c>
      <c r="W601" s="304"/>
    </row>
    <row r="602" spans="1:23" x14ac:dyDescent="0.4">
      <c r="A602" s="299">
        <v>598</v>
      </c>
      <c r="B602" s="300" t="s">
        <v>2754</v>
      </c>
      <c r="C602" s="301">
        <v>4</v>
      </c>
      <c r="D602" s="301">
        <v>0</v>
      </c>
      <c r="E602" s="301">
        <v>6</v>
      </c>
      <c r="F602" s="301">
        <v>5</v>
      </c>
      <c r="G602" s="301">
        <v>6</v>
      </c>
      <c r="H602" s="301">
        <v>0</v>
      </c>
      <c r="I602" s="301">
        <v>0</v>
      </c>
      <c r="J602" s="301">
        <v>6</v>
      </c>
      <c r="K602" s="301">
        <v>0</v>
      </c>
      <c r="L602" s="301">
        <v>5</v>
      </c>
      <c r="M602" s="301">
        <v>0</v>
      </c>
      <c r="N602" s="301">
        <v>5</v>
      </c>
      <c r="O602" s="301">
        <v>3</v>
      </c>
      <c r="P602" s="301">
        <v>7</v>
      </c>
      <c r="Q602" s="301">
        <v>0</v>
      </c>
      <c r="R602" s="301">
        <v>0</v>
      </c>
      <c r="S602" s="301">
        <v>0</v>
      </c>
      <c r="T602" s="301">
        <v>0</v>
      </c>
      <c r="U602" s="301">
        <v>51</v>
      </c>
      <c r="V602" s="304">
        <v>47</v>
      </c>
      <c r="W602" s="304"/>
    </row>
    <row r="603" spans="1:23" x14ac:dyDescent="0.4">
      <c r="A603" s="299">
        <v>599</v>
      </c>
      <c r="B603" s="300" t="s">
        <v>2755</v>
      </c>
      <c r="C603" s="301">
        <v>8</v>
      </c>
      <c r="D603" s="301">
        <v>0</v>
      </c>
      <c r="E603" s="301">
        <v>3</v>
      </c>
      <c r="F603" s="301">
        <v>3</v>
      </c>
      <c r="G603" s="301">
        <v>6</v>
      </c>
      <c r="H603" s="301">
        <v>6</v>
      </c>
      <c r="I603" s="301">
        <v>5</v>
      </c>
      <c r="J603" s="301">
        <v>0</v>
      </c>
      <c r="K603" s="301">
        <v>8</v>
      </c>
      <c r="L603" s="301">
        <v>4</v>
      </c>
      <c r="M603" s="301">
        <v>6</v>
      </c>
      <c r="N603" s="301">
        <v>8</v>
      </c>
      <c r="O603" s="301">
        <v>3</v>
      </c>
      <c r="P603" s="301">
        <v>18</v>
      </c>
      <c r="Q603" s="301">
        <v>0</v>
      </c>
      <c r="R603" s="301">
        <v>6</v>
      </c>
      <c r="S603" s="301">
        <v>0</v>
      </c>
      <c r="T603" s="301">
        <v>0</v>
      </c>
      <c r="U603" s="301">
        <v>73</v>
      </c>
      <c r="V603" s="304">
        <v>71</v>
      </c>
      <c r="W603" s="304"/>
    </row>
    <row r="604" spans="1:23" x14ac:dyDescent="0.4">
      <c r="A604" s="299">
        <v>600</v>
      </c>
      <c r="B604" s="300" t="s">
        <v>26</v>
      </c>
      <c r="C604" s="301">
        <v>110</v>
      </c>
      <c r="D604" s="301">
        <v>121</v>
      </c>
      <c r="E604" s="301">
        <v>114</v>
      </c>
      <c r="F604" s="301">
        <v>135</v>
      </c>
      <c r="G604" s="301">
        <v>89</v>
      </c>
      <c r="H604" s="301">
        <v>76</v>
      </c>
      <c r="I604" s="301">
        <v>91</v>
      </c>
      <c r="J604" s="301">
        <v>110</v>
      </c>
      <c r="K604" s="301">
        <v>131</v>
      </c>
      <c r="L604" s="301">
        <v>145</v>
      </c>
      <c r="M604" s="301">
        <v>147</v>
      </c>
      <c r="N604" s="301">
        <v>155</v>
      </c>
      <c r="O604" s="301">
        <v>188</v>
      </c>
      <c r="P604" s="301">
        <v>232</v>
      </c>
      <c r="Q604" s="301">
        <v>185</v>
      </c>
      <c r="R604" s="301">
        <v>163</v>
      </c>
      <c r="S604" s="301">
        <v>101</v>
      </c>
      <c r="T604" s="301">
        <v>123</v>
      </c>
      <c r="U604" s="301">
        <v>2434</v>
      </c>
      <c r="V604" s="304">
        <v>2269</v>
      </c>
      <c r="W604" s="304"/>
    </row>
    <row r="605" spans="1:23" x14ac:dyDescent="0.4">
      <c r="A605" s="299">
        <v>601</v>
      </c>
      <c r="B605" s="300" t="s">
        <v>1608</v>
      </c>
      <c r="C605" s="301">
        <v>23</v>
      </c>
      <c r="D605" s="301">
        <v>31</v>
      </c>
      <c r="E605" s="301">
        <v>30</v>
      </c>
      <c r="F605" s="301">
        <v>21</v>
      </c>
      <c r="G605" s="301">
        <v>34</v>
      </c>
      <c r="H605" s="301">
        <v>14</v>
      </c>
      <c r="I605" s="301">
        <v>23</v>
      </c>
      <c r="J605" s="301">
        <v>27</v>
      </c>
      <c r="K605" s="301">
        <v>24</v>
      </c>
      <c r="L605" s="301">
        <v>38</v>
      </c>
      <c r="M605" s="301">
        <v>28</v>
      </c>
      <c r="N605" s="301">
        <v>24</v>
      </c>
      <c r="O605" s="301">
        <v>31</v>
      </c>
      <c r="P605" s="301">
        <v>28</v>
      </c>
      <c r="Q605" s="301">
        <v>20</v>
      </c>
      <c r="R605" s="301">
        <v>8</v>
      </c>
      <c r="S605" s="301">
        <v>6</v>
      </c>
      <c r="T605" s="301">
        <v>11</v>
      </c>
      <c r="U605" s="301">
        <v>418</v>
      </c>
      <c r="V605" s="304">
        <v>406</v>
      </c>
      <c r="W605" s="304"/>
    </row>
    <row r="606" spans="1:23" x14ac:dyDescent="0.4">
      <c r="A606" s="299">
        <v>602</v>
      </c>
      <c r="B606" s="300" t="s">
        <v>2756</v>
      </c>
      <c r="C606" s="301">
        <v>0</v>
      </c>
      <c r="D606" s="301">
        <v>0</v>
      </c>
      <c r="E606" s="301">
        <v>0</v>
      </c>
      <c r="F606" s="301">
        <v>0</v>
      </c>
      <c r="G606" s="301">
        <v>0</v>
      </c>
      <c r="H606" s="301">
        <v>0</v>
      </c>
      <c r="I606" s="301">
        <v>0</v>
      </c>
      <c r="J606" s="301">
        <v>0</v>
      </c>
      <c r="K606" s="301">
        <v>0</v>
      </c>
      <c r="L606" s="301">
        <v>0</v>
      </c>
      <c r="M606" s="301">
        <v>0</v>
      </c>
      <c r="N606" s="301">
        <v>0</v>
      </c>
      <c r="O606" s="301">
        <v>0</v>
      </c>
      <c r="P606" s="301">
        <v>0</v>
      </c>
      <c r="Q606" s="301">
        <v>0</v>
      </c>
      <c r="R606" s="301">
        <v>0</v>
      </c>
      <c r="S606" s="301">
        <v>4</v>
      </c>
      <c r="T606" s="301">
        <v>0</v>
      </c>
      <c r="U606" s="301">
        <v>3</v>
      </c>
      <c r="V606" s="304">
        <v>3</v>
      </c>
      <c r="W606" s="304"/>
    </row>
    <row r="607" spans="1:23" x14ac:dyDescent="0.4">
      <c r="A607" s="299">
        <v>603</v>
      </c>
      <c r="B607" s="300" t="s">
        <v>27</v>
      </c>
      <c r="C607" s="301">
        <v>548</v>
      </c>
      <c r="D607" s="301">
        <v>526</v>
      </c>
      <c r="E607" s="301">
        <v>477</v>
      </c>
      <c r="F607" s="301">
        <v>498</v>
      </c>
      <c r="G607" s="301">
        <v>599</v>
      </c>
      <c r="H607" s="301">
        <v>615</v>
      </c>
      <c r="I607" s="301">
        <v>497</v>
      </c>
      <c r="J607" s="301">
        <v>469</v>
      </c>
      <c r="K607" s="301">
        <v>457</v>
      </c>
      <c r="L607" s="301">
        <v>554</v>
      </c>
      <c r="M607" s="301">
        <v>493</v>
      </c>
      <c r="N607" s="301">
        <v>577</v>
      </c>
      <c r="O607" s="301">
        <v>548</v>
      </c>
      <c r="P607" s="301">
        <v>562</v>
      </c>
      <c r="Q607" s="301">
        <v>461</v>
      </c>
      <c r="R607" s="301">
        <v>435</v>
      </c>
      <c r="S607" s="301">
        <v>331</v>
      </c>
      <c r="T607" s="301">
        <v>408</v>
      </c>
      <c r="U607" s="301">
        <v>9048</v>
      </c>
      <c r="V607" s="304">
        <v>8546</v>
      </c>
      <c r="W607" s="304"/>
    </row>
    <row r="608" spans="1:23" x14ac:dyDescent="0.4">
      <c r="A608" s="299">
        <v>604</v>
      </c>
      <c r="B608" s="300" t="s">
        <v>2757</v>
      </c>
      <c r="C608" s="301">
        <v>0</v>
      </c>
      <c r="D608" s="301">
        <v>0</v>
      </c>
      <c r="E608" s="301">
        <v>5</v>
      </c>
      <c r="F608" s="301">
        <v>0</v>
      </c>
      <c r="G608" s="301">
        <v>5</v>
      </c>
      <c r="H608" s="301">
        <v>4</v>
      </c>
      <c r="I608" s="301">
        <v>4</v>
      </c>
      <c r="J608" s="301">
        <v>0</v>
      </c>
      <c r="K608" s="301">
        <v>0</v>
      </c>
      <c r="L608" s="301">
        <v>3</v>
      </c>
      <c r="M608" s="301">
        <v>4</v>
      </c>
      <c r="N608" s="301">
        <v>3</v>
      </c>
      <c r="O608" s="301">
        <v>3</v>
      </c>
      <c r="P608" s="301">
        <v>4</v>
      </c>
      <c r="Q608" s="301">
        <v>4</v>
      </c>
      <c r="R608" s="301">
        <v>0</v>
      </c>
      <c r="S608" s="301">
        <v>0</v>
      </c>
      <c r="T608" s="301">
        <v>3</v>
      </c>
      <c r="U608" s="301">
        <v>47</v>
      </c>
      <c r="V608" s="304">
        <v>60</v>
      </c>
      <c r="W608" s="304"/>
    </row>
    <row r="609" spans="1:23" x14ac:dyDescent="0.4">
      <c r="A609" s="299">
        <v>605</v>
      </c>
      <c r="B609" s="300" t="s">
        <v>1609</v>
      </c>
      <c r="C609" s="301">
        <v>6</v>
      </c>
      <c r="D609" s="301">
        <v>7</v>
      </c>
      <c r="E609" s="301">
        <v>0</v>
      </c>
      <c r="F609" s="301">
        <v>3</v>
      </c>
      <c r="G609" s="301">
        <v>11</v>
      </c>
      <c r="H609" s="301">
        <v>10</v>
      </c>
      <c r="I609" s="301">
        <v>3</v>
      </c>
      <c r="J609" s="301">
        <v>0</v>
      </c>
      <c r="K609" s="301">
        <v>11</v>
      </c>
      <c r="L609" s="301">
        <v>24</v>
      </c>
      <c r="M609" s="301">
        <v>19</v>
      </c>
      <c r="N609" s="301">
        <v>34</v>
      </c>
      <c r="O609" s="301">
        <v>32</v>
      </c>
      <c r="P609" s="301">
        <v>24</v>
      </c>
      <c r="Q609" s="301">
        <v>18</v>
      </c>
      <c r="R609" s="301">
        <v>5</v>
      </c>
      <c r="S609" s="301">
        <v>8</v>
      </c>
      <c r="T609" s="301">
        <v>3</v>
      </c>
      <c r="U609" s="301">
        <v>218</v>
      </c>
      <c r="V609" s="304">
        <v>129</v>
      </c>
      <c r="W609" s="304"/>
    </row>
    <row r="610" spans="1:23" x14ac:dyDescent="0.4">
      <c r="A610" s="299">
        <v>606</v>
      </c>
      <c r="B610" s="300" t="s">
        <v>28</v>
      </c>
      <c r="C610" s="301">
        <v>7</v>
      </c>
      <c r="D610" s="301">
        <v>0</v>
      </c>
      <c r="E610" s="301">
        <v>3</v>
      </c>
      <c r="F610" s="301">
        <v>8</v>
      </c>
      <c r="G610" s="301">
        <v>0</v>
      </c>
      <c r="H610" s="301">
        <v>0</v>
      </c>
      <c r="I610" s="301">
        <v>5</v>
      </c>
      <c r="J610" s="301">
        <v>3</v>
      </c>
      <c r="K610" s="301">
        <v>6</v>
      </c>
      <c r="L610" s="301">
        <v>10</v>
      </c>
      <c r="M610" s="301">
        <v>3</v>
      </c>
      <c r="N610" s="301">
        <v>6</v>
      </c>
      <c r="O610" s="301">
        <v>8</v>
      </c>
      <c r="P610" s="301">
        <v>5</v>
      </c>
      <c r="Q610" s="301">
        <v>11</v>
      </c>
      <c r="R610" s="301">
        <v>0</v>
      </c>
      <c r="S610" s="301">
        <v>0</v>
      </c>
      <c r="T610" s="301">
        <v>0</v>
      </c>
      <c r="U610" s="301">
        <v>82</v>
      </c>
      <c r="V610" s="304">
        <v>81</v>
      </c>
      <c r="W610" s="304"/>
    </row>
    <row r="611" spans="1:23" x14ac:dyDescent="0.4">
      <c r="A611" s="299">
        <v>607</v>
      </c>
      <c r="B611" s="300" t="s">
        <v>29</v>
      </c>
      <c r="C611" s="301">
        <v>22</v>
      </c>
      <c r="D611" s="301">
        <v>16</v>
      </c>
      <c r="E611" s="301">
        <v>22</v>
      </c>
      <c r="F611" s="301">
        <v>17</v>
      </c>
      <c r="G611" s="301">
        <v>12</v>
      </c>
      <c r="H611" s="301">
        <v>18</v>
      </c>
      <c r="I611" s="301">
        <v>13</v>
      </c>
      <c r="J611" s="301">
        <v>19</v>
      </c>
      <c r="K611" s="301">
        <v>17</v>
      </c>
      <c r="L611" s="301">
        <v>21</v>
      </c>
      <c r="M611" s="301">
        <v>18</v>
      </c>
      <c r="N611" s="301">
        <v>22</v>
      </c>
      <c r="O611" s="301">
        <v>15</v>
      </c>
      <c r="P611" s="301">
        <v>16</v>
      </c>
      <c r="Q611" s="301">
        <v>18</v>
      </c>
      <c r="R611" s="301">
        <v>20</v>
      </c>
      <c r="S611" s="301">
        <v>13</v>
      </c>
      <c r="T611" s="301">
        <v>9</v>
      </c>
      <c r="U611" s="301">
        <v>307</v>
      </c>
      <c r="V611" s="304">
        <v>311</v>
      </c>
      <c r="W611" s="304"/>
    </row>
    <row r="612" spans="1:23" x14ac:dyDescent="0.4">
      <c r="A612" s="299">
        <v>608</v>
      </c>
      <c r="B612" s="300" t="s">
        <v>2758</v>
      </c>
      <c r="C612" s="301">
        <v>0</v>
      </c>
      <c r="D612" s="301">
        <v>3</v>
      </c>
      <c r="E612" s="301">
        <v>0</v>
      </c>
      <c r="F612" s="301">
        <v>0</v>
      </c>
      <c r="G612" s="301">
        <v>0</v>
      </c>
      <c r="H612" s="301">
        <v>0</v>
      </c>
      <c r="I612" s="301">
        <v>3</v>
      </c>
      <c r="J612" s="301">
        <v>0</v>
      </c>
      <c r="K612" s="301">
        <v>3</v>
      </c>
      <c r="L612" s="301">
        <v>3</v>
      </c>
      <c r="M612" s="301">
        <v>5</v>
      </c>
      <c r="N612" s="301">
        <v>3</v>
      </c>
      <c r="O612" s="301">
        <v>3</v>
      </c>
      <c r="P612" s="301">
        <v>3</v>
      </c>
      <c r="Q612" s="301">
        <v>4</v>
      </c>
      <c r="R612" s="301">
        <v>0</v>
      </c>
      <c r="S612" s="301">
        <v>0</v>
      </c>
      <c r="T612" s="301">
        <v>0</v>
      </c>
      <c r="U612" s="301">
        <v>27</v>
      </c>
      <c r="V612" s="304">
        <v>31</v>
      </c>
      <c r="W612" s="304"/>
    </row>
    <row r="613" spans="1:23" x14ac:dyDescent="0.4">
      <c r="A613" s="299">
        <v>609</v>
      </c>
      <c r="B613" s="300" t="s">
        <v>1610</v>
      </c>
      <c r="C613" s="301">
        <v>136</v>
      </c>
      <c r="D613" s="301">
        <v>153</v>
      </c>
      <c r="E613" s="301">
        <v>152</v>
      </c>
      <c r="F613" s="301">
        <v>119</v>
      </c>
      <c r="G613" s="301">
        <v>120</v>
      </c>
      <c r="H613" s="301">
        <v>152</v>
      </c>
      <c r="I613" s="301">
        <v>163</v>
      </c>
      <c r="J613" s="301">
        <v>149</v>
      </c>
      <c r="K613" s="301">
        <v>137</v>
      </c>
      <c r="L613" s="301">
        <v>131</v>
      </c>
      <c r="M613" s="301">
        <v>166</v>
      </c>
      <c r="N613" s="301">
        <v>146</v>
      </c>
      <c r="O613" s="301">
        <v>152</v>
      </c>
      <c r="P613" s="301">
        <v>112</v>
      </c>
      <c r="Q613" s="301">
        <v>77</v>
      </c>
      <c r="R613" s="301">
        <v>47</v>
      </c>
      <c r="S613" s="301">
        <v>35</v>
      </c>
      <c r="T613" s="301">
        <v>19</v>
      </c>
      <c r="U613" s="301">
        <v>2165</v>
      </c>
      <c r="V613" s="304">
        <v>2106</v>
      </c>
      <c r="W613" s="304"/>
    </row>
    <row r="614" spans="1:23" x14ac:dyDescent="0.4">
      <c r="A614" s="299">
        <v>610</v>
      </c>
      <c r="B614" s="300" t="s">
        <v>30</v>
      </c>
      <c r="C614" s="301">
        <v>48</v>
      </c>
      <c r="D614" s="301">
        <v>40</v>
      </c>
      <c r="E614" s="301">
        <v>42</v>
      </c>
      <c r="F614" s="301">
        <v>55</v>
      </c>
      <c r="G614" s="301">
        <v>24</v>
      </c>
      <c r="H614" s="301">
        <v>35</v>
      </c>
      <c r="I614" s="301">
        <v>50</v>
      </c>
      <c r="J614" s="301">
        <v>41</v>
      </c>
      <c r="K614" s="301">
        <v>51</v>
      </c>
      <c r="L614" s="301">
        <v>52</v>
      </c>
      <c r="M614" s="301">
        <v>91</v>
      </c>
      <c r="N614" s="301">
        <v>76</v>
      </c>
      <c r="O614" s="301">
        <v>95</v>
      </c>
      <c r="P614" s="301">
        <v>80</v>
      </c>
      <c r="Q614" s="301">
        <v>71</v>
      </c>
      <c r="R614" s="301">
        <v>48</v>
      </c>
      <c r="S614" s="301">
        <v>51</v>
      </c>
      <c r="T614" s="301">
        <v>72</v>
      </c>
      <c r="U614" s="301">
        <v>1028</v>
      </c>
      <c r="V614" s="304">
        <v>927</v>
      </c>
      <c r="W614" s="304"/>
    </row>
    <row r="615" spans="1:23" x14ac:dyDescent="0.4">
      <c r="A615" s="299">
        <v>611</v>
      </c>
      <c r="B615" s="300" t="s">
        <v>31</v>
      </c>
      <c r="C615" s="301">
        <v>14</v>
      </c>
      <c r="D615" s="301">
        <v>14</v>
      </c>
      <c r="E615" s="301">
        <v>16</v>
      </c>
      <c r="F615" s="301">
        <v>15</v>
      </c>
      <c r="G615" s="301">
        <v>38</v>
      </c>
      <c r="H615" s="301">
        <v>29</v>
      </c>
      <c r="I615" s="301">
        <v>33</v>
      </c>
      <c r="J615" s="301">
        <v>16</v>
      </c>
      <c r="K615" s="301">
        <v>12</v>
      </c>
      <c r="L615" s="301">
        <v>23</v>
      </c>
      <c r="M615" s="301">
        <v>31</v>
      </c>
      <c r="N615" s="301">
        <v>23</v>
      </c>
      <c r="O615" s="301">
        <v>24</v>
      </c>
      <c r="P615" s="301">
        <v>12</v>
      </c>
      <c r="Q615" s="301">
        <v>4</v>
      </c>
      <c r="R615" s="301">
        <v>5</v>
      </c>
      <c r="S615" s="301">
        <v>0</v>
      </c>
      <c r="T615" s="301">
        <v>4</v>
      </c>
      <c r="U615" s="301">
        <v>329</v>
      </c>
      <c r="V615" s="304">
        <v>340</v>
      </c>
      <c r="W615" s="304"/>
    </row>
    <row r="616" spans="1:23" x14ac:dyDescent="0.4">
      <c r="A616" s="299">
        <v>612</v>
      </c>
      <c r="B616" s="300" t="s">
        <v>1611</v>
      </c>
      <c r="C616" s="301">
        <v>429</v>
      </c>
      <c r="D616" s="301">
        <v>307</v>
      </c>
      <c r="E616" s="301">
        <v>236</v>
      </c>
      <c r="F616" s="301">
        <v>265</v>
      </c>
      <c r="G616" s="301">
        <v>731</v>
      </c>
      <c r="H616" s="301">
        <v>1594</v>
      </c>
      <c r="I616" s="301">
        <v>1378</v>
      </c>
      <c r="J616" s="301">
        <v>881</v>
      </c>
      <c r="K616" s="301">
        <v>577</v>
      </c>
      <c r="L616" s="301">
        <v>509</v>
      </c>
      <c r="M616" s="301">
        <v>395</v>
      </c>
      <c r="N616" s="301">
        <v>367</v>
      </c>
      <c r="O616" s="301">
        <v>267</v>
      </c>
      <c r="P616" s="301">
        <v>174</v>
      </c>
      <c r="Q616" s="301">
        <v>153</v>
      </c>
      <c r="R616" s="301">
        <v>96</v>
      </c>
      <c r="S616" s="301">
        <v>84</v>
      </c>
      <c r="T616" s="301">
        <v>66</v>
      </c>
      <c r="U616" s="301">
        <v>8512</v>
      </c>
      <c r="V616" s="304">
        <v>8503</v>
      </c>
      <c r="W616" s="304"/>
    </row>
    <row r="617" spans="1:23" x14ac:dyDescent="0.4">
      <c r="A617" s="299">
        <v>613</v>
      </c>
      <c r="B617" s="300" t="s">
        <v>2759</v>
      </c>
      <c r="C617" s="301">
        <v>0</v>
      </c>
      <c r="D617" s="301">
        <v>0</v>
      </c>
      <c r="E617" s="301">
        <v>0</v>
      </c>
      <c r="F617" s="301">
        <v>0</v>
      </c>
      <c r="G617" s="301">
        <v>0</v>
      </c>
      <c r="H617" s="301">
        <v>3</v>
      </c>
      <c r="I617" s="301">
        <v>0</v>
      </c>
      <c r="J617" s="301">
        <v>0</v>
      </c>
      <c r="K617" s="301">
        <v>0</v>
      </c>
      <c r="L617" s="301">
        <v>0</v>
      </c>
      <c r="M617" s="301">
        <v>3</v>
      </c>
      <c r="N617" s="301">
        <v>0</v>
      </c>
      <c r="O617" s="301">
        <v>3</v>
      </c>
      <c r="P617" s="301">
        <v>0</v>
      </c>
      <c r="Q617" s="301">
        <v>0</v>
      </c>
      <c r="R617" s="301">
        <v>0</v>
      </c>
      <c r="S617" s="301">
        <v>0</v>
      </c>
      <c r="T617" s="301">
        <v>0</v>
      </c>
      <c r="U617" s="301">
        <v>18</v>
      </c>
      <c r="V617" s="304">
        <v>17</v>
      </c>
      <c r="W617" s="304"/>
    </row>
    <row r="618" spans="1:23" x14ac:dyDescent="0.4">
      <c r="A618" s="299">
        <v>614</v>
      </c>
      <c r="B618" s="300" t="s">
        <v>32</v>
      </c>
      <c r="C618" s="301">
        <v>6</v>
      </c>
      <c r="D618" s="301">
        <v>11</v>
      </c>
      <c r="E618" s="301">
        <v>13</v>
      </c>
      <c r="F618" s="301">
        <v>11</v>
      </c>
      <c r="G618" s="301">
        <v>6</v>
      </c>
      <c r="H618" s="301">
        <v>4</v>
      </c>
      <c r="I618" s="301">
        <v>0</v>
      </c>
      <c r="J618" s="301">
        <v>0</v>
      </c>
      <c r="K618" s="301">
        <v>10</v>
      </c>
      <c r="L618" s="301">
        <v>19</v>
      </c>
      <c r="M618" s="301">
        <v>15</v>
      </c>
      <c r="N618" s="301">
        <v>13</v>
      </c>
      <c r="O618" s="301">
        <v>7</v>
      </c>
      <c r="P618" s="301">
        <v>5</v>
      </c>
      <c r="Q618" s="301">
        <v>6</v>
      </c>
      <c r="R618" s="301">
        <v>5</v>
      </c>
      <c r="S618" s="301">
        <v>3</v>
      </c>
      <c r="T618" s="301">
        <v>0</v>
      </c>
      <c r="U618" s="301">
        <v>132</v>
      </c>
      <c r="V618" s="304">
        <v>128</v>
      </c>
      <c r="W618" s="304"/>
    </row>
    <row r="619" spans="1:23" x14ac:dyDescent="0.4">
      <c r="A619" s="299">
        <v>615</v>
      </c>
      <c r="B619" s="300" t="s">
        <v>33</v>
      </c>
      <c r="C619" s="301">
        <v>5</v>
      </c>
      <c r="D619" s="301">
        <v>12</v>
      </c>
      <c r="E619" s="301">
        <v>5</v>
      </c>
      <c r="F619" s="301">
        <v>11</v>
      </c>
      <c r="G619" s="301">
        <v>3</v>
      </c>
      <c r="H619" s="301">
        <v>9</v>
      </c>
      <c r="I619" s="301">
        <v>9</v>
      </c>
      <c r="J619" s="301">
        <v>8</v>
      </c>
      <c r="K619" s="301">
        <v>9</v>
      </c>
      <c r="L619" s="301">
        <v>8</v>
      </c>
      <c r="M619" s="301">
        <v>12</v>
      </c>
      <c r="N619" s="301">
        <v>11</v>
      </c>
      <c r="O619" s="301">
        <v>8</v>
      </c>
      <c r="P619" s="301">
        <v>7</v>
      </c>
      <c r="Q619" s="301">
        <v>3</v>
      </c>
      <c r="R619" s="301">
        <v>3</v>
      </c>
      <c r="S619" s="301">
        <v>0</v>
      </c>
      <c r="T619" s="301">
        <v>3</v>
      </c>
      <c r="U619" s="301">
        <v>121</v>
      </c>
      <c r="V619" s="304">
        <v>112</v>
      </c>
      <c r="W619" s="304"/>
    </row>
    <row r="620" spans="1:23" x14ac:dyDescent="0.4">
      <c r="A620" s="299">
        <v>616</v>
      </c>
      <c r="B620" s="300" t="s">
        <v>34</v>
      </c>
      <c r="C620" s="301">
        <v>33</v>
      </c>
      <c r="D620" s="301">
        <v>48</v>
      </c>
      <c r="E620" s="301">
        <v>61</v>
      </c>
      <c r="F620" s="301">
        <v>40</v>
      </c>
      <c r="G620" s="301">
        <v>35</v>
      </c>
      <c r="H620" s="301">
        <v>14</v>
      </c>
      <c r="I620" s="301">
        <v>26</v>
      </c>
      <c r="J620" s="301">
        <v>26</v>
      </c>
      <c r="K620" s="301">
        <v>42</v>
      </c>
      <c r="L620" s="301">
        <v>55</v>
      </c>
      <c r="M620" s="301">
        <v>59</v>
      </c>
      <c r="N620" s="301">
        <v>39</v>
      </c>
      <c r="O620" s="301">
        <v>41</v>
      </c>
      <c r="P620" s="301">
        <v>48</v>
      </c>
      <c r="Q620" s="301">
        <v>26</v>
      </c>
      <c r="R620" s="301">
        <v>13</v>
      </c>
      <c r="S620" s="301">
        <v>8</v>
      </c>
      <c r="T620" s="301">
        <v>0</v>
      </c>
      <c r="U620" s="301">
        <v>604</v>
      </c>
      <c r="V620" s="304">
        <v>595</v>
      </c>
      <c r="W620" s="304"/>
    </row>
    <row r="621" spans="1:23" x14ac:dyDescent="0.4">
      <c r="A621" s="299">
        <v>617</v>
      </c>
      <c r="B621" s="300" t="s">
        <v>35</v>
      </c>
      <c r="C621" s="301">
        <v>28</v>
      </c>
      <c r="D621" s="301">
        <v>45</v>
      </c>
      <c r="E621" s="301">
        <v>61</v>
      </c>
      <c r="F621" s="301">
        <v>45</v>
      </c>
      <c r="G621" s="301">
        <v>25</v>
      </c>
      <c r="H621" s="301">
        <v>20</v>
      </c>
      <c r="I621" s="301">
        <v>30</v>
      </c>
      <c r="J621" s="301">
        <v>42</v>
      </c>
      <c r="K621" s="301">
        <v>63</v>
      </c>
      <c r="L621" s="301">
        <v>59</v>
      </c>
      <c r="M621" s="301">
        <v>61</v>
      </c>
      <c r="N621" s="301">
        <v>56</v>
      </c>
      <c r="O621" s="301">
        <v>94</v>
      </c>
      <c r="P621" s="301">
        <v>64</v>
      </c>
      <c r="Q621" s="301">
        <v>52</v>
      </c>
      <c r="R621" s="301">
        <v>20</v>
      </c>
      <c r="S621" s="301">
        <v>3</v>
      </c>
      <c r="T621" s="301">
        <v>10</v>
      </c>
      <c r="U621" s="301">
        <v>785</v>
      </c>
      <c r="V621" s="304">
        <v>737</v>
      </c>
      <c r="W621" s="304"/>
    </row>
    <row r="622" spans="1:23" x14ac:dyDescent="0.4">
      <c r="A622" s="299">
        <v>618</v>
      </c>
      <c r="B622" s="300" t="s">
        <v>2760</v>
      </c>
      <c r="C622" s="301">
        <v>0</v>
      </c>
      <c r="D622" s="301">
        <v>0</v>
      </c>
      <c r="E622" s="301">
        <v>0</v>
      </c>
      <c r="F622" s="301">
        <v>0</v>
      </c>
      <c r="G622" s="301">
        <v>0</v>
      </c>
      <c r="H622" s="301">
        <v>4</v>
      </c>
      <c r="I622" s="301">
        <v>0</v>
      </c>
      <c r="J622" s="301">
        <v>0</v>
      </c>
      <c r="K622" s="301">
        <v>0</v>
      </c>
      <c r="L622" s="301">
        <v>4</v>
      </c>
      <c r="M622" s="301">
        <v>0</v>
      </c>
      <c r="N622" s="301">
        <v>3</v>
      </c>
      <c r="O622" s="301">
        <v>5</v>
      </c>
      <c r="P622" s="301">
        <v>0</v>
      </c>
      <c r="Q622" s="301">
        <v>0</v>
      </c>
      <c r="R622" s="301">
        <v>0</v>
      </c>
      <c r="S622" s="301">
        <v>0</v>
      </c>
      <c r="T622" s="301">
        <v>0</v>
      </c>
      <c r="U622" s="301">
        <v>23</v>
      </c>
      <c r="V622" s="304">
        <v>18</v>
      </c>
      <c r="W622" s="304"/>
    </row>
    <row r="623" spans="1:23" x14ac:dyDescent="0.4">
      <c r="A623" s="299">
        <v>619</v>
      </c>
      <c r="B623" s="300" t="s">
        <v>2761</v>
      </c>
      <c r="C623" s="301">
        <v>3</v>
      </c>
      <c r="D623" s="301">
        <v>4</v>
      </c>
      <c r="E623" s="301">
        <v>0</v>
      </c>
      <c r="F623" s="301">
        <v>5</v>
      </c>
      <c r="G623" s="301">
        <v>8</v>
      </c>
      <c r="H623" s="301">
        <v>0</v>
      </c>
      <c r="I623" s="301">
        <v>0</v>
      </c>
      <c r="J623" s="301">
        <v>3</v>
      </c>
      <c r="K623" s="301">
        <v>0</v>
      </c>
      <c r="L623" s="301">
        <v>3</v>
      </c>
      <c r="M623" s="301">
        <v>3</v>
      </c>
      <c r="N623" s="301">
        <v>4</v>
      </c>
      <c r="O623" s="301">
        <v>5</v>
      </c>
      <c r="P623" s="301">
        <v>4</v>
      </c>
      <c r="Q623" s="301">
        <v>0</v>
      </c>
      <c r="R623" s="301">
        <v>0</v>
      </c>
      <c r="S623" s="301">
        <v>0</v>
      </c>
      <c r="T623" s="301">
        <v>0</v>
      </c>
      <c r="U623" s="301">
        <v>40</v>
      </c>
      <c r="V623" s="304">
        <v>35</v>
      </c>
      <c r="W623" s="304"/>
    </row>
    <row r="624" spans="1:23" x14ac:dyDescent="0.4">
      <c r="A624" s="299">
        <v>620</v>
      </c>
      <c r="B624" s="300" t="s">
        <v>1123</v>
      </c>
      <c r="C624" s="301">
        <v>235</v>
      </c>
      <c r="D624" s="301">
        <v>207</v>
      </c>
      <c r="E624" s="301">
        <v>201</v>
      </c>
      <c r="F624" s="301">
        <v>208</v>
      </c>
      <c r="G624" s="301">
        <v>231</v>
      </c>
      <c r="H624" s="301">
        <v>217</v>
      </c>
      <c r="I624" s="301">
        <v>215</v>
      </c>
      <c r="J624" s="301">
        <v>191</v>
      </c>
      <c r="K624" s="301">
        <v>183</v>
      </c>
      <c r="L624" s="301">
        <v>221</v>
      </c>
      <c r="M624" s="301">
        <v>177</v>
      </c>
      <c r="N624" s="301">
        <v>164</v>
      </c>
      <c r="O624" s="301">
        <v>142</v>
      </c>
      <c r="P624" s="301">
        <v>169</v>
      </c>
      <c r="Q624" s="301">
        <v>140</v>
      </c>
      <c r="R624" s="301">
        <v>131</v>
      </c>
      <c r="S624" s="301">
        <v>92</v>
      </c>
      <c r="T624" s="301">
        <v>67</v>
      </c>
      <c r="U624" s="301">
        <v>3191</v>
      </c>
      <c r="V624" s="304">
        <v>3123</v>
      </c>
      <c r="W624" s="304"/>
    </row>
    <row r="625" spans="1:23" x14ac:dyDescent="0.4">
      <c r="A625" s="299">
        <v>621</v>
      </c>
      <c r="B625" s="300" t="s">
        <v>2762</v>
      </c>
      <c r="C625" s="301">
        <v>6</v>
      </c>
      <c r="D625" s="301">
        <v>5</v>
      </c>
      <c r="E625" s="301">
        <v>10</v>
      </c>
      <c r="F625" s="301">
        <v>3</v>
      </c>
      <c r="G625" s="301">
        <v>5</v>
      </c>
      <c r="H625" s="301">
        <v>0</v>
      </c>
      <c r="I625" s="301">
        <v>6</v>
      </c>
      <c r="J625" s="301">
        <v>6</v>
      </c>
      <c r="K625" s="301">
        <v>5</v>
      </c>
      <c r="L625" s="301">
        <v>11</v>
      </c>
      <c r="M625" s="301">
        <v>12</v>
      </c>
      <c r="N625" s="301">
        <v>13</v>
      </c>
      <c r="O625" s="301">
        <v>8</v>
      </c>
      <c r="P625" s="301">
        <v>0</v>
      </c>
      <c r="Q625" s="301">
        <v>3</v>
      </c>
      <c r="R625" s="301">
        <v>0</v>
      </c>
      <c r="S625" s="301">
        <v>0</v>
      </c>
      <c r="T625" s="301">
        <v>0</v>
      </c>
      <c r="U625" s="301">
        <v>104</v>
      </c>
      <c r="V625" s="304">
        <v>101</v>
      </c>
      <c r="W625" s="304"/>
    </row>
    <row r="626" spans="1:23" x14ac:dyDescent="0.4">
      <c r="A626" s="299">
        <v>622</v>
      </c>
      <c r="B626" s="300" t="s">
        <v>2763</v>
      </c>
      <c r="C626" s="301">
        <v>4</v>
      </c>
      <c r="D626" s="301">
        <v>6</v>
      </c>
      <c r="E626" s="301">
        <v>12</v>
      </c>
      <c r="F626" s="301">
        <v>13</v>
      </c>
      <c r="G626" s="301">
        <v>7</v>
      </c>
      <c r="H626" s="301">
        <v>6</v>
      </c>
      <c r="I626" s="301">
        <v>10</v>
      </c>
      <c r="J626" s="301">
        <v>5</v>
      </c>
      <c r="K626" s="301">
        <v>5</v>
      </c>
      <c r="L626" s="301">
        <v>8</v>
      </c>
      <c r="M626" s="301">
        <v>11</v>
      </c>
      <c r="N626" s="301">
        <v>15</v>
      </c>
      <c r="O626" s="301">
        <v>3</v>
      </c>
      <c r="P626" s="301">
        <v>3</v>
      </c>
      <c r="Q626" s="301">
        <v>3</v>
      </c>
      <c r="R626" s="301">
        <v>3</v>
      </c>
      <c r="S626" s="301">
        <v>0</v>
      </c>
      <c r="T626" s="301">
        <v>4</v>
      </c>
      <c r="U626" s="301">
        <v>133</v>
      </c>
      <c r="V626" s="304">
        <v>126</v>
      </c>
      <c r="W626" s="304"/>
    </row>
    <row r="627" spans="1:23" x14ac:dyDescent="0.4">
      <c r="A627" s="299">
        <v>623</v>
      </c>
      <c r="B627" s="300" t="s">
        <v>2764</v>
      </c>
      <c r="C627" s="301">
        <v>8</v>
      </c>
      <c r="D627" s="301">
        <v>22</v>
      </c>
      <c r="E627" s="301">
        <v>32</v>
      </c>
      <c r="F627" s="301">
        <v>13</v>
      </c>
      <c r="G627" s="301">
        <v>15</v>
      </c>
      <c r="H627" s="301">
        <v>10</v>
      </c>
      <c r="I627" s="301">
        <v>4</v>
      </c>
      <c r="J627" s="301">
        <v>11</v>
      </c>
      <c r="K627" s="301">
        <v>26</v>
      </c>
      <c r="L627" s="301">
        <v>29</v>
      </c>
      <c r="M627" s="301">
        <v>17</v>
      </c>
      <c r="N627" s="301">
        <v>22</v>
      </c>
      <c r="O627" s="301">
        <v>21</v>
      </c>
      <c r="P627" s="301">
        <v>16</v>
      </c>
      <c r="Q627" s="301">
        <v>3</v>
      </c>
      <c r="R627" s="301">
        <v>4</v>
      </c>
      <c r="S627" s="301">
        <v>3</v>
      </c>
      <c r="T627" s="301">
        <v>4</v>
      </c>
      <c r="U627" s="301">
        <v>255</v>
      </c>
      <c r="V627" s="304">
        <v>250</v>
      </c>
      <c r="W627" s="304"/>
    </row>
    <row r="628" spans="1:23" x14ac:dyDescent="0.4">
      <c r="A628" s="299">
        <v>624</v>
      </c>
      <c r="B628" s="300" t="s">
        <v>36</v>
      </c>
      <c r="C628" s="301">
        <v>6</v>
      </c>
      <c r="D628" s="301">
        <v>6</v>
      </c>
      <c r="E628" s="301">
        <v>4</v>
      </c>
      <c r="F628" s="301">
        <v>6</v>
      </c>
      <c r="G628" s="301">
        <v>7</v>
      </c>
      <c r="H628" s="301">
        <v>4</v>
      </c>
      <c r="I628" s="301">
        <v>7</v>
      </c>
      <c r="J628" s="301">
        <v>6</v>
      </c>
      <c r="K628" s="301">
        <v>10</v>
      </c>
      <c r="L628" s="301">
        <v>13</v>
      </c>
      <c r="M628" s="301">
        <v>9</v>
      </c>
      <c r="N628" s="301">
        <v>21</v>
      </c>
      <c r="O628" s="301">
        <v>30</v>
      </c>
      <c r="P628" s="301">
        <v>22</v>
      </c>
      <c r="Q628" s="301">
        <v>12</v>
      </c>
      <c r="R628" s="301">
        <v>7</v>
      </c>
      <c r="S628" s="301">
        <v>7</v>
      </c>
      <c r="T628" s="301">
        <v>9</v>
      </c>
      <c r="U628" s="301">
        <v>180</v>
      </c>
      <c r="V628" s="304">
        <v>164</v>
      </c>
      <c r="W628" s="304"/>
    </row>
    <row r="629" spans="1:23" x14ac:dyDescent="0.4">
      <c r="A629" s="299">
        <v>625</v>
      </c>
      <c r="B629" s="300" t="s">
        <v>2765</v>
      </c>
      <c r="C629" s="301">
        <v>0</v>
      </c>
      <c r="D629" s="301">
        <v>0</v>
      </c>
      <c r="E629" s="301">
        <v>0</v>
      </c>
      <c r="F629" s="301">
        <v>0</v>
      </c>
      <c r="G629" s="301">
        <v>5</v>
      </c>
      <c r="H629" s="301">
        <v>0</v>
      </c>
      <c r="I629" s="301">
        <v>0</v>
      </c>
      <c r="J629" s="301">
        <v>0</v>
      </c>
      <c r="K629" s="301">
        <v>3</v>
      </c>
      <c r="L629" s="301">
        <v>4</v>
      </c>
      <c r="M629" s="301">
        <v>6</v>
      </c>
      <c r="N629" s="301">
        <v>3</v>
      </c>
      <c r="O629" s="301">
        <v>0</v>
      </c>
      <c r="P629" s="301">
        <v>0</v>
      </c>
      <c r="Q629" s="301">
        <v>3</v>
      </c>
      <c r="R629" s="301">
        <v>0</v>
      </c>
      <c r="S629" s="301">
        <v>0</v>
      </c>
      <c r="T629" s="301">
        <v>0</v>
      </c>
      <c r="U629" s="301">
        <v>30</v>
      </c>
      <c r="V629" s="304">
        <v>28</v>
      </c>
      <c r="W629" s="304"/>
    </row>
    <row r="630" spans="1:23" x14ac:dyDescent="0.4">
      <c r="A630" s="299">
        <v>626</v>
      </c>
      <c r="B630" s="300" t="s">
        <v>2766</v>
      </c>
      <c r="C630" s="301">
        <v>0</v>
      </c>
      <c r="D630" s="301">
        <v>0</v>
      </c>
      <c r="E630" s="301">
        <v>0</v>
      </c>
      <c r="F630" s="301">
        <v>0</v>
      </c>
      <c r="G630" s="301">
        <v>0</v>
      </c>
      <c r="H630" s="301">
        <v>0</v>
      </c>
      <c r="I630" s="301">
        <v>0</v>
      </c>
      <c r="J630" s="301">
        <v>0</v>
      </c>
      <c r="K630" s="301">
        <v>0</v>
      </c>
      <c r="L630" s="301">
        <v>4</v>
      </c>
      <c r="M630" s="301">
        <v>0</v>
      </c>
      <c r="N630" s="301">
        <v>0</v>
      </c>
      <c r="O630" s="301">
        <v>0</v>
      </c>
      <c r="P630" s="301">
        <v>0</v>
      </c>
      <c r="Q630" s="301">
        <v>5</v>
      </c>
      <c r="R630" s="301">
        <v>3</v>
      </c>
      <c r="S630" s="301">
        <v>0</v>
      </c>
      <c r="T630" s="301">
        <v>0</v>
      </c>
      <c r="U630" s="301">
        <v>16</v>
      </c>
      <c r="V630" s="304">
        <v>20</v>
      </c>
      <c r="W630" s="304"/>
    </row>
    <row r="631" spans="1:23" x14ac:dyDescent="0.4">
      <c r="A631" s="299">
        <v>627</v>
      </c>
      <c r="B631" s="300" t="s">
        <v>37</v>
      </c>
      <c r="C631" s="301">
        <v>23</v>
      </c>
      <c r="D631" s="301">
        <v>21</v>
      </c>
      <c r="E631" s="301">
        <v>20</v>
      </c>
      <c r="F631" s="301">
        <v>36</v>
      </c>
      <c r="G631" s="301">
        <v>32</v>
      </c>
      <c r="H631" s="301">
        <v>11</v>
      </c>
      <c r="I631" s="301">
        <v>37</v>
      </c>
      <c r="J631" s="301">
        <v>20</v>
      </c>
      <c r="K631" s="301">
        <v>16</v>
      </c>
      <c r="L631" s="301">
        <v>25</v>
      </c>
      <c r="M631" s="301">
        <v>41</v>
      </c>
      <c r="N631" s="301">
        <v>34</v>
      </c>
      <c r="O631" s="301">
        <v>23</v>
      </c>
      <c r="P631" s="301">
        <v>13</v>
      </c>
      <c r="Q631" s="301">
        <v>13</v>
      </c>
      <c r="R631" s="301">
        <v>4</v>
      </c>
      <c r="S631" s="301">
        <v>3</v>
      </c>
      <c r="T631" s="301">
        <v>0</v>
      </c>
      <c r="U631" s="301">
        <v>364</v>
      </c>
      <c r="V631" s="304">
        <v>348</v>
      </c>
      <c r="W631" s="304"/>
    </row>
    <row r="632" spans="1:23" x14ac:dyDescent="0.4">
      <c r="A632" s="299">
        <v>628</v>
      </c>
      <c r="B632" s="300" t="s">
        <v>2767</v>
      </c>
      <c r="C632" s="301">
        <v>0</v>
      </c>
      <c r="D632" s="301">
        <v>3</v>
      </c>
      <c r="E632" s="301">
        <v>6</v>
      </c>
      <c r="F632" s="301">
        <v>8</v>
      </c>
      <c r="G632" s="301">
        <v>0</v>
      </c>
      <c r="H632" s="301">
        <v>0</v>
      </c>
      <c r="I632" s="301">
        <v>0</v>
      </c>
      <c r="J632" s="301">
        <v>0</v>
      </c>
      <c r="K632" s="301">
        <v>5</v>
      </c>
      <c r="L632" s="301">
        <v>3</v>
      </c>
      <c r="M632" s="301">
        <v>5</v>
      </c>
      <c r="N632" s="301">
        <v>4</v>
      </c>
      <c r="O632" s="301">
        <v>6</v>
      </c>
      <c r="P632" s="301">
        <v>8</v>
      </c>
      <c r="Q632" s="301">
        <v>0</v>
      </c>
      <c r="R632" s="301">
        <v>0</v>
      </c>
      <c r="S632" s="301">
        <v>4</v>
      </c>
      <c r="T632" s="301">
        <v>0</v>
      </c>
      <c r="U632" s="301">
        <v>59</v>
      </c>
      <c r="V632" s="304">
        <v>52</v>
      </c>
      <c r="W632" s="304"/>
    </row>
    <row r="633" spans="1:23" x14ac:dyDescent="0.4">
      <c r="A633" s="299">
        <v>629</v>
      </c>
      <c r="B633" s="300" t="s">
        <v>38</v>
      </c>
      <c r="C633" s="301">
        <v>15</v>
      </c>
      <c r="D633" s="301">
        <v>25</v>
      </c>
      <c r="E633" s="301">
        <v>15</v>
      </c>
      <c r="F633" s="301">
        <v>15</v>
      </c>
      <c r="G633" s="301">
        <v>11</v>
      </c>
      <c r="H633" s="301">
        <v>7</v>
      </c>
      <c r="I633" s="301">
        <v>9</v>
      </c>
      <c r="J633" s="301">
        <v>18</v>
      </c>
      <c r="K633" s="301">
        <v>16</v>
      </c>
      <c r="L633" s="301">
        <v>15</v>
      </c>
      <c r="M633" s="301">
        <v>14</v>
      </c>
      <c r="N633" s="301">
        <v>18</v>
      </c>
      <c r="O633" s="301">
        <v>21</v>
      </c>
      <c r="P633" s="301">
        <v>18</v>
      </c>
      <c r="Q633" s="301">
        <v>10</v>
      </c>
      <c r="R633" s="301">
        <v>6</v>
      </c>
      <c r="S633" s="301">
        <v>6</v>
      </c>
      <c r="T633" s="301">
        <v>3</v>
      </c>
      <c r="U633" s="301">
        <v>247</v>
      </c>
      <c r="V633" s="304">
        <v>239</v>
      </c>
      <c r="W633" s="304"/>
    </row>
    <row r="634" spans="1:23" x14ac:dyDescent="0.4">
      <c r="A634" s="299">
        <v>630</v>
      </c>
      <c r="B634" s="300" t="s">
        <v>2768</v>
      </c>
      <c r="C634" s="301">
        <v>0</v>
      </c>
      <c r="D634" s="301">
        <v>3</v>
      </c>
      <c r="E634" s="301">
        <v>0</v>
      </c>
      <c r="F634" s="301">
        <v>0</v>
      </c>
      <c r="G634" s="301">
        <v>0</v>
      </c>
      <c r="H634" s="301">
        <v>0</v>
      </c>
      <c r="I634" s="301">
        <v>0</v>
      </c>
      <c r="J634" s="301">
        <v>0</v>
      </c>
      <c r="K634" s="301">
        <v>0</v>
      </c>
      <c r="L634" s="301">
        <v>0</v>
      </c>
      <c r="M634" s="301">
        <v>0</v>
      </c>
      <c r="N634" s="301">
        <v>5</v>
      </c>
      <c r="O634" s="301">
        <v>4</v>
      </c>
      <c r="P634" s="301">
        <v>0</v>
      </c>
      <c r="Q634" s="301">
        <v>0</v>
      </c>
      <c r="R634" s="301">
        <v>4</v>
      </c>
      <c r="S634" s="301">
        <v>0</v>
      </c>
      <c r="T634" s="301">
        <v>0</v>
      </c>
      <c r="U634" s="301">
        <v>23</v>
      </c>
      <c r="V634" s="304">
        <v>24</v>
      </c>
      <c r="W634" s="304"/>
    </row>
    <row r="635" spans="1:23" x14ac:dyDescent="0.4">
      <c r="A635" s="299">
        <v>631</v>
      </c>
      <c r="B635" s="300" t="s">
        <v>2769</v>
      </c>
      <c r="C635" s="301">
        <v>0</v>
      </c>
      <c r="D635" s="301">
        <v>0</v>
      </c>
      <c r="E635" s="301">
        <v>3</v>
      </c>
      <c r="F635" s="301">
        <v>4</v>
      </c>
      <c r="G635" s="301">
        <v>0</v>
      </c>
      <c r="H635" s="301">
        <v>4</v>
      </c>
      <c r="I635" s="301">
        <v>0</v>
      </c>
      <c r="J635" s="301">
        <v>0</v>
      </c>
      <c r="K635" s="301">
        <v>0</v>
      </c>
      <c r="L635" s="301">
        <v>0</v>
      </c>
      <c r="M635" s="301">
        <v>0</v>
      </c>
      <c r="N635" s="301">
        <v>0</v>
      </c>
      <c r="O635" s="301">
        <v>0</v>
      </c>
      <c r="P635" s="301">
        <v>4</v>
      </c>
      <c r="Q635" s="301">
        <v>0</v>
      </c>
      <c r="R635" s="301">
        <v>0</v>
      </c>
      <c r="S635" s="301">
        <v>0</v>
      </c>
      <c r="T635" s="301">
        <v>0</v>
      </c>
      <c r="U635" s="301">
        <v>20</v>
      </c>
      <c r="V635" s="304">
        <v>19</v>
      </c>
      <c r="W635" s="304"/>
    </row>
    <row r="636" spans="1:23" x14ac:dyDescent="0.4">
      <c r="A636" s="299">
        <v>632</v>
      </c>
      <c r="B636" s="300" t="s">
        <v>1612</v>
      </c>
      <c r="C636" s="301">
        <v>9</v>
      </c>
      <c r="D636" s="301">
        <v>5</v>
      </c>
      <c r="E636" s="301">
        <v>13</v>
      </c>
      <c r="F636" s="301">
        <v>14</v>
      </c>
      <c r="G636" s="301">
        <v>9</v>
      </c>
      <c r="H636" s="301">
        <v>8</v>
      </c>
      <c r="I636" s="301">
        <v>8</v>
      </c>
      <c r="J636" s="301">
        <v>6</v>
      </c>
      <c r="K636" s="301">
        <v>7</v>
      </c>
      <c r="L636" s="301">
        <v>5</v>
      </c>
      <c r="M636" s="301">
        <v>15</v>
      </c>
      <c r="N636" s="301">
        <v>15</v>
      </c>
      <c r="O636" s="301">
        <v>9</v>
      </c>
      <c r="P636" s="301">
        <v>14</v>
      </c>
      <c r="Q636" s="301">
        <v>7</v>
      </c>
      <c r="R636" s="301">
        <v>0</v>
      </c>
      <c r="S636" s="301">
        <v>6</v>
      </c>
      <c r="T636" s="301">
        <v>3</v>
      </c>
      <c r="U636" s="301">
        <v>163</v>
      </c>
      <c r="V636" s="304">
        <v>154</v>
      </c>
      <c r="W636" s="304"/>
    </row>
    <row r="637" spans="1:23" x14ac:dyDescent="0.4">
      <c r="A637" s="299">
        <v>633</v>
      </c>
      <c r="B637" s="300" t="s">
        <v>2770</v>
      </c>
      <c r="C637" s="301">
        <v>0</v>
      </c>
      <c r="D637" s="301">
        <v>7</v>
      </c>
      <c r="E637" s="301">
        <v>6</v>
      </c>
      <c r="F637" s="301">
        <v>12</v>
      </c>
      <c r="G637" s="301">
        <v>0</v>
      </c>
      <c r="H637" s="301">
        <v>4</v>
      </c>
      <c r="I637" s="301">
        <v>4</v>
      </c>
      <c r="J637" s="301">
        <v>0</v>
      </c>
      <c r="K637" s="301">
        <v>3</v>
      </c>
      <c r="L637" s="301">
        <v>6</v>
      </c>
      <c r="M637" s="301">
        <v>9</v>
      </c>
      <c r="N637" s="301">
        <v>11</v>
      </c>
      <c r="O637" s="301">
        <v>6</v>
      </c>
      <c r="P637" s="301">
        <v>9</v>
      </c>
      <c r="Q637" s="301">
        <v>6</v>
      </c>
      <c r="R637" s="301">
        <v>3</v>
      </c>
      <c r="S637" s="301">
        <v>5</v>
      </c>
      <c r="T637" s="301">
        <v>0</v>
      </c>
      <c r="U637" s="301">
        <v>83</v>
      </c>
      <c r="V637" s="304">
        <v>78</v>
      </c>
      <c r="W637" s="304"/>
    </row>
    <row r="638" spans="1:23" x14ac:dyDescent="0.4">
      <c r="A638" s="299">
        <v>634</v>
      </c>
      <c r="B638" s="300" t="s">
        <v>2771</v>
      </c>
      <c r="C638" s="301">
        <v>0</v>
      </c>
      <c r="D638" s="301">
        <v>3</v>
      </c>
      <c r="E638" s="301">
        <v>12</v>
      </c>
      <c r="F638" s="301">
        <v>5</v>
      </c>
      <c r="G638" s="301">
        <v>6</v>
      </c>
      <c r="H638" s="301">
        <v>0</v>
      </c>
      <c r="I638" s="301">
        <v>3</v>
      </c>
      <c r="J638" s="301">
        <v>3</v>
      </c>
      <c r="K638" s="301">
        <v>7</v>
      </c>
      <c r="L638" s="301">
        <v>14</v>
      </c>
      <c r="M638" s="301">
        <v>6</v>
      </c>
      <c r="N638" s="301">
        <v>15</v>
      </c>
      <c r="O638" s="301">
        <v>27</v>
      </c>
      <c r="P638" s="301">
        <v>3</v>
      </c>
      <c r="Q638" s="301">
        <v>3</v>
      </c>
      <c r="R638" s="301">
        <v>0</v>
      </c>
      <c r="S638" s="301">
        <v>0</v>
      </c>
      <c r="T638" s="301">
        <v>0</v>
      </c>
      <c r="U638" s="301">
        <v>135</v>
      </c>
      <c r="V638" s="304">
        <v>125</v>
      </c>
      <c r="W638" s="304"/>
    </row>
    <row r="639" spans="1:23" x14ac:dyDescent="0.4">
      <c r="A639" s="299">
        <v>635</v>
      </c>
      <c r="B639" s="300" t="s">
        <v>1613</v>
      </c>
      <c r="C639" s="301">
        <v>23</v>
      </c>
      <c r="D639" s="301">
        <v>54</v>
      </c>
      <c r="E639" s="301">
        <v>28</v>
      </c>
      <c r="F639" s="301">
        <v>44</v>
      </c>
      <c r="G639" s="301">
        <v>24</v>
      </c>
      <c r="H639" s="301">
        <v>22</v>
      </c>
      <c r="I639" s="301">
        <v>40</v>
      </c>
      <c r="J639" s="301">
        <v>34</v>
      </c>
      <c r="K639" s="301">
        <v>38</v>
      </c>
      <c r="L639" s="301">
        <v>48</v>
      </c>
      <c r="M639" s="301">
        <v>53</v>
      </c>
      <c r="N639" s="301">
        <v>53</v>
      </c>
      <c r="O639" s="301">
        <v>89</v>
      </c>
      <c r="P639" s="301">
        <v>100</v>
      </c>
      <c r="Q639" s="301">
        <v>70</v>
      </c>
      <c r="R639" s="301">
        <v>34</v>
      </c>
      <c r="S639" s="301">
        <v>23</v>
      </c>
      <c r="T639" s="301">
        <v>14</v>
      </c>
      <c r="U639" s="301">
        <v>791</v>
      </c>
      <c r="V639" s="304">
        <v>783</v>
      </c>
      <c r="W639" s="304"/>
    </row>
    <row r="640" spans="1:23" x14ac:dyDescent="0.4">
      <c r="A640" s="299">
        <v>636</v>
      </c>
      <c r="B640" s="300" t="s">
        <v>1340</v>
      </c>
      <c r="C640" s="301">
        <v>969</v>
      </c>
      <c r="D640" s="301">
        <v>1021</v>
      </c>
      <c r="E640" s="301">
        <v>1132</v>
      </c>
      <c r="F640" s="301">
        <v>1436</v>
      </c>
      <c r="G640" s="301">
        <v>1155</v>
      </c>
      <c r="H640" s="301">
        <v>985</v>
      </c>
      <c r="I640" s="301">
        <v>950</v>
      </c>
      <c r="J640" s="301">
        <v>841</v>
      </c>
      <c r="K640" s="301">
        <v>909</v>
      </c>
      <c r="L640" s="301">
        <v>882</v>
      </c>
      <c r="M640" s="301">
        <v>1033</v>
      </c>
      <c r="N640" s="301">
        <v>933</v>
      </c>
      <c r="O640" s="301">
        <v>889</v>
      </c>
      <c r="P640" s="301">
        <v>762</v>
      </c>
      <c r="Q640" s="301">
        <v>543</v>
      </c>
      <c r="R640" s="301">
        <v>401</v>
      </c>
      <c r="S640" s="301">
        <v>264</v>
      </c>
      <c r="T640" s="301">
        <v>188</v>
      </c>
      <c r="U640" s="301">
        <v>15292</v>
      </c>
      <c r="V640" s="304">
        <v>14559</v>
      </c>
      <c r="W640" s="304"/>
    </row>
    <row r="641" spans="1:23" x14ac:dyDescent="0.4">
      <c r="A641" s="299">
        <v>637</v>
      </c>
      <c r="B641" s="300" t="s">
        <v>2772</v>
      </c>
      <c r="C641" s="301">
        <v>0</v>
      </c>
      <c r="D641" s="301">
        <v>0</v>
      </c>
      <c r="E641" s="301">
        <v>3</v>
      </c>
      <c r="F641" s="301">
        <v>0</v>
      </c>
      <c r="G641" s="301">
        <v>0</v>
      </c>
      <c r="H641" s="301">
        <v>0</v>
      </c>
      <c r="I641" s="301">
        <v>0</v>
      </c>
      <c r="J641" s="301">
        <v>0</v>
      </c>
      <c r="K641" s="301">
        <v>3</v>
      </c>
      <c r="L641" s="301">
        <v>3</v>
      </c>
      <c r="M641" s="301">
        <v>4</v>
      </c>
      <c r="N641" s="301">
        <v>3</v>
      </c>
      <c r="O641" s="301">
        <v>0</v>
      </c>
      <c r="P641" s="301">
        <v>0</v>
      </c>
      <c r="Q641" s="301">
        <v>0</v>
      </c>
      <c r="R641" s="301">
        <v>0</v>
      </c>
      <c r="S641" s="301">
        <v>0</v>
      </c>
      <c r="T641" s="301">
        <v>0</v>
      </c>
      <c r="U641" s="301">
        <v>33</v>
      </c>
      <c r="V641" s="304">
        <v>29</v>
      </c>
      <c r="W641" s="304"/>
    </row>
    <row r="642" spans="1:23" x14ac:dyDescent="0.4">
      <c r="A642" s="299">
        <v>638</v>
      </c>
      <c r="B642" s="300" t="s">
        <v>2773</v>
      </c>
      <c r="C642" s="301">
        <v>5</v>
      </c>
      <c r="D642" s="301">
        <v>3</v>
      </c>
      <c r="E642" s="301">
        <v>0</v>
      </c>
      <c r="F642" s="301">
        <v>0</v>
      </c>
      <c r="G642" s="301">
        <v>0</v>
      </c>
      <c r="H642" s="301">
        <v>0</v>
      </c>
      <c r="I642" s="301">
        <v>3</v>
      </c>
      <c r="J642" s="301">
        <v>4</v>
      </c>
      <c r="K642" s="301">
        <v>0</v>
      </c>
      <c r="L642" s="301">
        <v>0</v>
      </c>
      <c r="M642" s="301">
        <v>0</v>
      </c>
      <c r="N642" s="301">
        <v>0</v>
      </c>
      <c r="O642" s="301">
        <v>5</v>
      </c>
      <c r="P642" s="301">
        <v>0</v>
      </c>
      <c r="Q642" s="301">
        <v>6</v>
      </c>
      <c r="R642" s="301">
        <v>0</v>
      </c>
      <c r="S642" s="301">
        <v>0</v>
      </c>
      <c r="T642" s="301">
        <v>0</v>
      </c>
      <c r="U642" s="301">
        <v>45</v>
      </c>
      <c r="V642" s="304">
        <v>35</v>
      </c>
      <c r="W642" s="304"/>
    </row>
    <row r="643" spans="1:23" x14ac:dyDescent="0.4">
      <c r="A643" s="299">
        <v>639</v>
      </c>
      <c r="B643" s="300" t="s">
        <v>2774</v>
      </c>
      <c r="C643" s="301">
        <v>0</v>
      </c>
      <c r="D643" s="301">
        <v>0</v>
      </c>
      <c r="E643" s="301">
        <v>9</v>
      </c>
      <c r="F643" s="301">
        <v>14</v>
      </c>
      <c r="G643" s="301">
        <v>0</v>
      </c>
      <c r="H643" s="301">
        <v>0</v>
      </c>
      <c r="I643" s="301">
        <v>4</v>
      </c>
      <c r="J643" s="301">
        <v>5</v>
      </c>
      <c r="K643" s="301">
        <v>0</v>
      </c>
      <c r="L643" s="301">
        <v>19</v>
      </c>
      <c r="M643" s="301">
        <v>12</v>
      </c>
      <c r="N643" s="301">
        <v>12</v>
      </c>
      <c r="O643" s="301">
        <v>4</v>
      </c>
      <c r="P643" s="301">
        <v>0</v>
      </c>
      <c r="Q643" s="301">
        <v>5</v>
      </c>
      <c r="R643" s="301">
        <v>3</v>
      </c>
      <c r="S643" s="301">
        <v>9</v>
      </c>
      <c r="T643" s="301">
        <v>0</v>
      </c>
      <c r="U643" s="301">
        <v>97</v>
      </c>
      <c r="V643" s="304">
        <v>91</v>
      </c>
      <c r="W643" s="304"/>
    </row>
    <row r="644" spans="1:23" x14ac:dyDescent="0.4">
      <c r="A644" s="299">
        <v>640</v>
      </c>
      <c r="B644" s="300" t="s">
        <v>39</v>
      </c>
      <c r="C644" s="301">
        <v>33</v>
      </c>
      <c r="D644" s="301">
        <v>32</v>
      </c>
      <c r="E644" s="301">
        <v>24</v>
      </c>
      <c r="F644" s="301">
        <v>11</v>
      </c>
      <c r="G644" s="301">
        <v>29</v>
      </c>
      <c r="H644" s="301">
        <v>35</v>
      </c>
      <c r="I644" s="301">
        <v>39</v>
      </c>
      <c r="J644" s="301">
        <v>30</v>
      </c>
      <c r="K644" s="301">
        <v>44</v>
      </c>
      <c r="L644" s="301">
        <v>35</v>
      </c>
      <c r="M644" s="301">
        <v>56</v>
      </c>
      <c r="N644" s="301">
        <v>53</v>
      </c>
      <c r="O644" s="301">
        <v>81</v>
      </c>
      <c r="P644" s="301">
        <v>103</v>
      </c>
      <c r="Q644" s="301">
        <v>80</v>
      </c>
      <c r="R644" s="301">
        <v>48</v>
      </c>
      <c r="S644" s="301">
        <v>29</v>
      </c>
      <c r="T644" s="301">
        <v>21</v>
      </c>
      <c r="U644" s="301">
        <v>794</v>
      </c>
      <c r="V644" s="304">
        <v>774</v>
      </c>
      <c r="W644" s="304"/>
    </row>
    <row r="645" spans="1:23" x14ac:dyDescent="0.4">
      <c r="A645" s="299">
        <v>641</v>
      </c>
      <c r="B645" s="300" t="s">
        <v>40</v>
      </c>
      <c r="C645" s="301">
        <v>0</v>
      </c>
      <c r="D645" s="301">
        <v>11</v>
      </c>
      <c r="E645" s="301">
        <v>3</v>
      </c>
      <c r="F645" s="301">
        <v>10</v>
      </c>
      <c r="G645" s="301">
        <v>9</v>
      </c>
      <c r="H645" s="301">
        <v>5</v>
      </c>
      <c r="I645" s="301">
        <v>0</v>
      </c>
      <c r="J645" s="301">
        <v>7</v>
      </c>
      <c r="K645" s="301">
        <v>8</v>
      </c>
      <c r="L645" s="301">
        <v>14</v>
      </c>
      <c r="M645" s="301">
        <v>14</v>
      </c>
      <c r="N645" s="301">
        <v>8</v>
      </c>
      <c r="O645" s="301">
        <v>13</v>
      </c>
      <c r="P645" s="301">
        <v>9</v>
      </c>
      <c r="Q645" s="301">
        <v>13</v>
      </c>
      <c r="R645" s="301">
        <v>12</v>
      </c>
      <c r="S645" s="301">
        <v>0</v>
      </c>
      <c r="T645" s="301">
        <v>0</v>
      </c>
      <c r="U645" s="301">
        <v>133</v>
      </c>
      <c r="V645" s="304">
        <v>129</v>
      </c>
      <c r="W645" s="304"/>
    </row>
    <row r="646" spans="1:23" x14ac:dyDescent="0.4">
      <c r="A646" s="299">
        <v>642</v>
      </c>
      <c r="B646" s="300" t="s">
        <v>1614</v>
      </c>
      <c r="C646" s="301">
        <v>26</v>
      </c>
      <c r="D646" s="301">
        <v>28</v>
      </c>
      <c r="E646" s="301">
        <v>27</v>
      </c>
      <c r="F646" s="301">
        <v>24</v>
      </c>
      <c r="G646" s="301">
        <v>17</v>
      </c>
      <c r="H646" s="301">
        <v>21</v>
      </c>
      <c r="I646" s="301">
        <v>17</v>
      </c>
      <c r="J646" s="301">
        <v>23</v>
      </c>
      <c r="K646" s="301">
        <v>15</v>
      </c>
      <c r="L646" s="301">
        <v>20</v>
      </c>
      <c r="M646" s="301">
        <v>28</v>
      </c>
      <c r="N646" s="301">
        <v>21</v>
      </c>
      <c r="O646" s="301">
        <v>14</v>
      </c>
      <c r="P646" s="301">
        <v>8</v>
      </c>
      <c r="Q646" s="301">
        <v>8</v>
      </c>
      <c r="R646" s="301">
        <v>9</v>
      </c>
      <c r="S646" s="301">
        <v>0</v>
      </c>
      <c r="T646" s="301">
        <v>0</v>
      </c>
      <c r="U646" s="301">
        <v>307</v>
      </c>
      <c r="V646" s="304">
        <v>300</v>
      </c>
      <c r="W646" s="304"/>
    </row>
    <row r="647" spans="1:23" x14ac:dyDescent="0.4">
      <c r="A647" s="299">
        <v>643</v>
      </c>
      <c r="B647" s="300" t="s">
        <v>2775</v>
      </c>
      <c r="C647" s="301">
        <v>0</v>
      </c>
      <c r="D647" s="301">
        <v>3</v>
      </c>
      <c r="E647" s="301">
        <v>0</v>
      </c>
      <c r="F647" s="301">
        <v>0</v>
      </c>
      <c r="G647" s="301">
        <v>0</v>
      </c>
      <c r="H647" s="301">
        <v>0</v>
      </c>
      <c r="I647" s="301">
        <v>0</v>
      </c>
      <c r="J647" s="301">
        <v>3</v>
      </c>
      <c r="K647" s="301">
        <v>0</v>
      </c>
      <c r="L647" s="301">
        <v>0</v>
      </c>
      <c r="M647" s="301">
        <v>0</v>
      </c>
      <c r="N647" s="301">
        <v>0</v>
      </c>
      <c r="O647" s="301">
        <v>0</v>
      </c>
      <c r="P647" s="301">
        <v>3</v>
      </c>
      <c r="Q647" s="301">
        <v>0</v>
      </c>
      <c r="R647" s="301">
        <v>0</v>
      </c>
      <c r="S647" s="301">
        <v>0</v>
      </c>
      <c r="T647" s="301">
        <v>0</v>
      </c>
      <c r="U647" s="301">
        <v>12</v>
      </c>
      <c r="V647" s="304">
        <v>12</v>
      </c>
      <c r="W647" s="304"/>
    </row>
    <row r="648" spans="1:23" x14ac:dyDescent="0.4">
      <c r="A648" s="299">
        <v>644</v>
      </c>
      <c r="B648" s="300" t="s">
        <v>41</v>
      </c>
      <c r="C648" s="301">
        <v>63</v>
      </c>
      <c r="D648" s="301">
        <v>77</v>
      </c>
      <c r="E648" s="301">
        <v>77</v>
      </c>
      <c r="F648" s="301">
        <v>57</v>
      </c>
      <c r="G648" s="301">
        <v>67</v>
      </c>
      <c r="H648" s="301">
        <v>67</v>
      </c>
      <c r="I648" s="301">
        <v>58</v>
      </c>
      <c r="J648" s="301">
        <v>54</v>
      </c>
      <c r="K648" s="301">
        <v>66</v>
      </c>
      <c r="L648" s="301">
        <v>65</v>
      </c>
      <c r="M648" s="301">
        <v>98</v>
      </c>
      <c r="N648" s="301">
        <v>98</v>
      </c>
      <c r="O648" s="301">
        <v>82</v>
      </c>
      <c r="P648" s="301">
        <v>91</v>
      </c>
      <c r="Q648" s="301">
        <v>87</v>
      </c>
      <c r="R648" s="301">
        <v>87</v>
      </c>
      <c r="S648" s="301">
        <v>62</v>
      </c>
      <c r="T648" s="301">
        <v>80</v>
      </c>
      <c r="U648" s="301">
        <v>1347</v>
      </c>
      <c r="V648" s="304">
        <v>1211</v>
      </c>
      <c r="W648" s="304"/>
    </row>
    <row r="649" spans="1:23" x14ac:dyDescent="0.4">
      <c r="A649" s="299">
        <v>645</v>
      </c>
      <c r="B649" s="300" t="s">
        <v>2776</v>
      </c>
      <c r="C649" s="301">
        <v>5</v>
      </c>
      <c r="D649" s="301">
        <v>11</v>
      </c>
      <c r="E649" s="301">
        <v>11</v>
      </c>
      <c r="F649" s="301">
        <v>3</v>
      </c>
      <c r="G649" s="301">
        <v>5</v>
      </c>
      <c r="H649" s="301">
        <v>10</v>
      </c>
      <c r="I649" s="301">
        <v>7</v>
      </c>
      <c r="J649" s="301">
        <v>5</v>
      </c>
      <c r="K649" s="301">
        <v>3</v>
      </c>
      <c r="L649" s="301">
        <v>3</v>
      </c>
      <c r="M649" s="301">
        <v>11</v>
      </c>
      <c r="N649" s="301">
        <v>6</v>
      </c>
      <c r="O649" s="301">
        <v>14</v>
      </c>
      <c r="P649" s="301">
        <v>6</v>
      </c>
      <c r="Q649" s="301">
        <v>5</v>
      </c>
      <c r="R649" s="301">
        <v>0</v>
      </c>
      <c r="S649" s="301">
        <v>0</v>
      </c>
      <c r="T649" s="301">
        <v>3</v>
      </c>
      <c r="U649" s="301">
        <v>118</v>
      </c>
      <c r="V649" s="304">
        <v>116</v>
      </c>
      <c r="W649" s="304"/>
    </row>
    <row r="650" spans="1:23" x14ac:dyDescent="0.4">
      <c r="A650" s="299">
        <v>646</v>
      </c>
      <c r="B650" s="300" t="s">
        <v>2777</v>
      </c>
      <c r="C650" s="301">
        <v>0</v>
      </c>
      <c r="D650" s="301">
        <v>0</v>
      </c>
      <c r="E650" s="301">
        <v>5</v>
      </c>
      <c r="F650" s="301">
        <v>3</v>
      </c>
      <c r="G650" s="301">
        <v>5</v>
      </c>
      <c r="H650" s="301">
        <v>0</v>
      </c>
      <c r="I650" s="301">
        <v>0</v>
      </c>
      <c r="J650" s="301">
        <v>0</v>
      </c>
      <c r="K650" s="301">
        <v>0</v>
      </c>
      <c r="L650" s="301">
        <v>3</v>
      </c>
      <c r="M650" s="301">
        <v>5</v>
      </c>
      <c r="N650" s="301">
        <v>13</v>
      </c>
      <c r="O650" s="301">
        <v>5</v>
      </c>
      <c r="P650" s="301">
        <v>0</v>
      </c>
      <c r="Q650" s="301">
        <v>0</v>
      </c>
      <c r="R650" s="301">
        <v>3</v>
      </c>
      <c r="S650" s="301">
        <v>3</v>
      </c>
      <c r="T650" s="301">
        <v>0</v>
      </c>
      <c r="U650" s="301">
        <v>52</v>
      </c>
      <c r="V650" s="304">
        <v>50</v>
      </c>
      <c r="W650" s="304"/>
    </row>
    <row r="651" spans="1:23" x14ac:dyDescent="0.4">
      <c r="A651" s="299">
        <v>647</v>
      </c>
      <c r="B651" s="300" t="s">
        <v>2778</v>
      </c>
      <c r="C651" s="301">
        <v>6</v>
      </c>
      <c r="D651" s="301">
        <v>5</v>
      </c>
      <c r="E651" s="301">
        <v>5</v>
      </c>
      <c r="F651" s="301">
        <v>0</v>
      </c>
      <c r="G651" s="301">
        <v>0</v>
      </c>
      <c r="H651" s="301">
        <v>0</v>
      </c>
      <c r="I651" s="301">
        <v>3</v>
      </c>
      <c r="J651" s="301">
        <v>3</v>
      </c>
      <c r="K651" s="301">
        <v>4</v>
      </c>
      <c r="L651" s="301">
        <v>5</v>
      </c>
      <c r="M651" s="301">
        <v>0</v>
      </c>
      <c r="N651" s="301">
        <v>5</v>
      </c>
      <c r="O651" s="301">
        <v>15</v>
      </c>
      <c r="P651" s="301">
        <v>3</v>
      </c>
      <c r="Q651" s="301">
        <v>0</v>
      </c>
      <c r="R651" s="301">
        <v>6</v>
      </c>
      <c r="S651" s="301">
        <v>5</v>
      </c>
      <c r="T651" s="301">
        <v>0</v>
      </c>
      <c r="U651" s="301">
        <v>57</v>
      </c>
      <c r="V651" s="304">
        <v>52</v>
      </c>
      <c r="W651" s="304"/>
    </row>
    <row r="652" spans="1:23" x14ac:dyDescent="0.4">
      <c r="A652" s="299">
        <v>648</v>
      </c>
      <c r="B652" s="300" t="s">
        <v>2779</v>
      </c>
      <c r="C652" s="301">
        <v>0</v>
      </c>
      <c r="D652" s="301">
        <v>3</v>
      </c>
      <c r="E652" s="301">
        <v>0</v>
      </c>
      <c r="F652" s="301">
        <v>4</v>
      </c>
      <c r="G652" s="301">
        <v>0</v>
      </c>
      <c r="H652" s="301">
        <v>0</v>
      </c>
      <c r="I652" s="301">
        <v>3</v>
      </c>
      <c r="J652" s="301">
        <v>0</v>
      </c>
      <c r="K652" s="301">
        <v>3</v>
      </c>
      <c r="L652" s="301">
        <v>8</v>
      </c>
      <c r="M652" s="301">
        <v>10</v>
      </c>
      <c r="N652" s="301">
        <v>10</v>
      </c>
      <c r="O652" s="301">
        <v>11</v>
      </c>
      <c r="P652" s="301">
        <v>8</v>
      </c>
      <c r="Q652" s="301">
        <v>3</v>
      </c>
      <c r="R652" s="301">
        <v>5</v>
      </c>
      <c r="S652" s="301">
        <v>4</v>
      </c>
      <c r="T652" s="301">
        <v>0</v>
      </c>
      <c r="U652" s="301">
        <v>74</v>
      </c>
      <c r="V652" s="304">
        <v>72</v>
      </c>
      <c r="W652" s="304"/>
    </row>
    <row r="653" spans="1:23" x14ac:dyDescent="0.4">
      <c r="A653" s="299">
        <v>649</v>
      </c>
      <c r="B653" s="300" t="s">
        <v>2780</v>
      </c>
      <c r="C653" s="301">
        <v>0</v>
      </c>
      <c r="D653" s="301">
        <v>0</v>
      </c>
      <c r="E653" s="301">
        <v>5</v>
      </c>
      <c r="F653" s="301">
        <v>0</v>
      </c>
      <c r="G653" s="301">
        <v>0</v>
      </c>
      <c r="H653" s="301">
        <v>0</v>
      </c>
      <c r="I653" s="301">
        <v>0</v>
      </c>
      <c r="J653" s="301">
        <v>0</v>
      </c>
      <c r="K653" s="301">
        <v>0</v>
      </c>
      <c r="L653" s="301">
        <v>0</v>
      </c>
      <c r="M653" s="301">
        <v>0</v>
      </c>
      <c r="N653" s="301">
        <v>0</v>
      </c>
      <c r="O653" s="301">
        <v>5</v>
      </c>
      <c r="P653" s="301">
        <v>0</v>
      </c>
      <c r="Q653" s="301">
        <v>4</v>
      </c>
      <c r="R653" s="301">
        <v>0</v>
      </c>
      <c r="S653" s="301">
        <v>3</v>
      </c>
      <c r="T653" s="301">
        <v>0</v>
      </c>
      <c r="U653" s="301">
        <v>16</v>
      </c>
      <c r="V653" s="304">
        <v>16</v>
      </c>
      <c r="W653" s="304"/>
    </row>
    <row r="654" spans="1:23" x14ac:dyDescent="0.4">
      <c r="A654" s="299">
        <v>650</v>
      </c>
      <c r="B654" s="300" t="s">
        <v>42</v>
      </c>
      <c r="C654" s="301">
        <v>14</v>
      </c>
      <c r="D654" s="301">
        <v>27</v>
      </c>
      <c r="E654" s="301">
        <v>39</v>
      </c>
      <c r="F654" s="301">
        <v>44</v>
      </c>
      <c r="G654" s="301">
        <v>39</v>
      </c>
      <c r="H654" s="301">
        <v>27</v>
      </c>
      <c r="I654" s="301">
        <v>10</v>
      </c>
      <c r="J654" s="301">
        <v>23</v>
      </c>
      <c r="K654" s="301">
        <v>32</v>
      </c>
      <c r="L654" s="301">
        <v>39</v>
      </c>
      <c r="M654" s="301">
        <v>52</v>
      </c>
      <c r="N654" s="301">
        <v>69</v>
      </c>
      <c r="O654" s="301">
        <v>76</v>
      </c>
      <c r="P654" s="301">
        <v>39</v>
      </c>
      <c r="Q654" s="301">
        <v>24</v>
      </c>
      <c r="R654" s="301">
        <v>24</v>
      </c>
      <c r="S654" s="301">
        <v>4</v>
      </c>
      <c r="T654" s="301">
        <v>7</v>
      </c>
      <c r="U654" s="301">
        <v>602</v>
      </c>
      <c r="V654" s="304">
        <v>566</v>
      </c>
      <c r="W654" s="304"/>
    </row>
    <row r="655" spans="1:23" x14ac:dyDescent="0.4">
      <c r="A655" s="299">
        <v>651</v>
      </c>
      <c r="B655" s="300" t="s">
        <v>2781</v>
      </c>
      <c r="C655" s="301">
        <v>0</v>
      </c>
      <c r="D655" s="301">
        <v>0</v>
      </c>
      <c r="E655" s="301">
        <v>0</v>
      </c>
      <c r="F655" s="301">
        <v>0</v>
      </c>
      <c r="G655" s="301">
        <v>0</v>
      </c>
      <c r="H655" s="301">
        <v>0</v>
      </c>
      <c r="I655" s="301">
        <v>0</v>
      </c>
      <c r="J655" s="301">
        <v>0</v>
      </c>
      <c r="K655" s="301">
        <v>0</v>
      </c>
      <c r="L655" s="301">
        <v>0</v>
      </c>
      <c r="M655" s="301">
        <v>0</v>
      </c>
      <c r="N655" s="301">
        <v>0</v>
      </c>
      <c r="O655" s="301">
        <v>0</v>
      </c>
      <c r="P655" s="301">
        <v>0</v>
      </c>
      <c r="Q655" s="301">
        <v>0</v>
      </c>
      <c r="R655" s="301">
        <v>0</v>
      </c>
      <c r="S655" s="301">
        <v>0</v>
      </c>
      <c r="T655" s="301">
        <v>0</v>
      </c>
      <c r="U655" s="301">
        <v>0</v>
      </c>
      <c r="V655" s="304">
        <v>0</v>
      </c>
      <c r="W655" s="304"/>
    </row>
    <row r="656" spans="1:23" x14ac:dyDescent="0.4">
      <c r="A656" s="299">
        <v>652</v>
      </c>
      <c r="B656" s="300" t="s">
        <v>2782</v>
      </c>
      <c r="C656" s="301">
        <v>0</v>
      </c>
      <c r="D656" s="301">
        <v>0</v>
      </c>
      <c r="E656" s="301">
        <v>0</v>
      </c>
      <c r="F656" s="301">
        <v>5</v>
      </c>
      <c r="G656" s="301">
        <v>3</v>
      </c>
      <c r="H656" s="301">
        <v>0</v>
      </c>
      <c r="I656" s="301">
        <v>0</v>
      </c>
      <c r="J656" s="301">
        <v>0</v>
      </c>
      <c r="K656" s="301">
        <v>0</v>
      </c>
      <c r="L656" s="301">
        <v>0</v>
      </c>
      <c r="M656" s="301">
        <v>5</v>
      </c>
      <c r="N656" s="301">
        <v>3</v>
      </c>
      <c r="O656" s="301">
        <v>0</v>
      </c>
      <c r="P656" s="301">
        <v>0</v>
      </c>
      <c r="Q656" s="301">
        <v>3</v>
      </c>
      <c r="R656" s="301">
        <v>0</v>
      </c>
      <c r="S656" s="301">
        <v>0</v>
      </c>
      <c r="T656" s="301">
        <v>3</v>
      </c>
      <c r="U656" s="301">
        <v>37</v>
      </c>
      <c r="V656" s="304">
        <v>33</v>
      </c>
      <c r="W656" s="304"/>
    </row>
    <row r="657" spans="1:23" x14ac:dyDescent="0.4">
      <c r="A657" s="299">
        <v>653</v>
      </c>
      <c r="B657" s="300" t="s">
        <v>43</v>
      </c>
      <c r="C657" s="301">
        <v>191</v>
      </c>
      <c r="D657" s="301">
        <v>255</v>
      </c>
      <c r="E657" s="301">
        <v>247</v>
      </c>
      <c r="F657" s="301">
        <v>206</v>
      </c>
      <c r="G657" s="301">
        <v>138</v>
      </c>
      <c r="H657" s="301">
        <v>183</v>
      </c>
      <c r="I657" s="301">
        <v>207</v>
      </c>
      <c r="J657" s="301">
        <v>226</v>
      </c>
      <c r="K657" s="301">
        <v>234</v>
      </c>
      <c r="L657" s="301">
        <v>266</v>
      </c>
      <c r="M657" s="301">
        <v>302</v>
      </c>
      <c r="N657" s="301">
        <v>332</v>
      </c>
      <c r="O657" s="301">
        <v>396</v>
      </c>
      <c r="P657" s="301">
        <v>473</v>
      </c>
      <c r="Q657" s="301">
        <v>403</v>
      </c>
      <c r="R657" s="301">
        <v>271</v>
      </c>
      <c r="S657" s="301">
        <v>209</v>
      </c>
      <c r="T657" s="301">
        <v>291</v>
      </c>
      <c r="U657" s="301">
        <v>4839</v>
      </c>
      <c r="V657" s="304">
        <v>4451</v>
      </c>
      <c r="W657" s="304"/>
    </row>
    <row r="658" spans="1:23" x14ac:dyDescent="0.4">
      <c r="A658" s="299">
        <v>654</v>
      </c>
      <c r="B658" s="300" t="s">
        <v>2783</v>
      </c>
      <c r="C658" s="301">
        <v>0</v>
      </c>
      <c r="D658" s="301">
        <v>0</v>
      </c>
      <c r="E658" s="301">
        <v>0</v>
      </c>
      <c r="F658" s="301">
        <v>5</v>
      </c>
      <c r="G658" s="301">
        <v>0</v>
      </c>
      <c r="H658" s="301">
        <v>0</v>
      </c>
      <c r="I658" s="301">
        <v>0</v>
      </c>
      <c r="J658" s="301">
        <v>5</v>
      </c>
      <c r="K658" s="301">
        <v>0</v>
      </c>
      <c r="L658" s="301">
        <v>0</v>
      </c>
      <c r="M658" s="301">
        <v>4</v>
      </c>
      <c r="N658" s="301">
        <v>0</v>
      </c>
      <c r="O658" s="301">
        <v>7</v>
      </c>
      <c r="P658" s="301">
        <v>0</v>
      </c>
      <c r="Q658" s="301">
        <v>0</v>
      </c>
      <c r="R658" s="301">
        <v>0</v>
      </c>
      <c r="S658" s="301">
        <v>0</v>
      </c>
      <c r="T658" s="301">
        <v>0</v>
      </c>
      <c r="U658" s="301">
        <v>38</v>
      </c>
      <c r="V658" s="304">
        <v>29</v>
      </c>
      <c r="W658" s="304"/>
    </row>
    <row r="659" spans="1:23" x14ac:dyDescent="0.4">
      <c r="A659" s="299">
        <v>655</v>
      </c>
      <c r="B659" s="300" t="s">
        <v>44</v>
      </c>
      <c r="C659" s="301">
        <v>24</v>
      </c>
      <c r="D659" s="301">
        <v>25</v>
      </c>
      <c r="E659" s="301">
        <v>22</v>
      </c>
      <c r="F659" s="301">
        <v>29</v>
      </c>
      <c r="G659" s="301">
        <v>20</v>
      </c>
      <c r="H659" s="301">
        <v>21</v>
      </c>
      <c r="I659" s="301">
        <v>21</v>
      </c>
      <c r="J659" s="301">
        <v>14</v>
      </c>
      <c r="K659" s="301">
        <v>20</v>
      </c>
      <c r="L659" s="301">
        <v>24</v>
      </c>
      <c r="M659" s="301">
        <v>33</v>
      </c>
      <c r="N659" s="301">
        <v>27</v>
      </c>
      <c r="O659" s="301">
        <v>46</v>
      </c>
      <c r="P659" s="301">
        <v>19</v>
      </c>
      <c r="Q659" s="301">
        <v>16</v>
      </c>
      <c r="R659" s="301">
        <v>6</v>
      </c>
      <c r="S659" s="301">
        <v>3</v>
      </c>
      <c r="T659" s="301">
        <v>5</v>
      </c>
      <c r="U659" s="301">
        <v>369</v>
      </c>
      <c r="V659" s="304">
        <v>366</v>
      </c>
      <c r="W659" s="304"/>
    </row>
    <row r="660" spans="1:23" x14ac:dyDescent="0.4">
      <c r="A660" s="299">
        <v>656</v>
      </c>
      <c r="B660" s="300" t="s">
        <v>2784</v>
      </c>
      <c r="C660" s="301">
        <v>4</v>
      </c>
      <c r="D660" s="301">
        <v>0</v>
      </c>
      <c r="E660" s="301">
        <v>8</v>
      </c>
      <c r="F660" s="301">
        <v>4</v>
      </c>
      <c r="G660" s="301">
        <v>0</v>
      </c>
      <c r="H660" s="301">
        <v>3</v>
      </c>
      <c r="I660" s="301">
        <v>5</v>
      </c>
      <c r="J660" s="301">
        <v>0</v>
      </c>
      <c r="K660" s="301">
        <v>0</v>
      </c>
      <c r="L660" s="301">
        <v>6</v>
      </c>
      <c r="M660" s="301">
        <v>4</v>
      </c>
      <c r="N660" s="301">
        <v>5</v>
      </c>
      <c r="O660" s="301">
        <v>13</v>
      </c>
      <c r="P660" s="301">
        <v>6</v>
      </c>
      <c r="Q660" s="301">
        <v>3</v>
      </c>
      <c r="R660" s="301">
        <v>0</v>
      </c>
      <c r="S660" s="301">
        <v>0</v>
      </c>
      <c r="T660" s="301">
        <v>0</v>
      </c>
      <c r="U660" s="301">
        <v>56</v>
      </c>
      <c r="V660" s="304">
        <v>53</v>
      </c>
      <c r="W660" s="304"/>
    </row>
    <row r="661" spans="1:23" x14ac:dyDescent="0.4">
      <c r="A661" s="299">
        <v>657</v>
      </c>
      <c r="B661" s="300" t="s">
        <v>1124</v>
      </c>
      <c r="C661" s="301">
        <v>5250</v>
      </c>
      <c r="D661" s="301">
        <v>4498</v>
      </c>
      <c r="E661" s="301">
        <v>3412</v>
      </c>
      <c r="F661" s="301">
        <v>3316</v>
      </c>
      <c r="G661" s="301">
        <v>3537</v>
      </c>
      <c r="H661" s="301">
        <v>4517</v>
      </c>
      <c r="I661" s="301">
        <v>5384</v>
      </c>
      <c r="J661" s="301">
        <v>4688</v>
      </c>
      <c r="K661" s="301">
        <v>3399</v>
      </c>
      <c r="L661" s="301">
        <v>3087</v>
      </c>
      <c r="M661" s="301">
        <v>2733</v>
      </c>
      <c r="N661" s="301">
        <v>2145</v>
      </c>
      <c r="O661" s="301">
        <v>1660</v>
      </c>
      <c r="P661" s="301">
        <v>1169</v>
      </c>
      <c r="Q661" s="301">
        <v>657</v>
      </c>
      <c r="R661" s="301">
        <v>420</v>
      </c>
      <c r="S661" s="301">
        <v>276</v>
      </c>
      <c r="T661" s="301">
        <v>205</v>
      </c>
      <c r="U661" s="301">
        <v>50349</v>
      </c>
      <c r="V661" s="304">
        <v>50606</v>
      </c>
      <c r="W661" s="304"/>
    </row>
    <row r="662" spans="1:23" x14ac:dyDescent="0.4">
      <c r="A662" s="299">
        <v>658</v>
      </c>
      <c r="B662" s="300" t="s">
        <v>1125</v>
      </c>
      <c r="C662" s="301">
        <v>1541</v>
      </c>
      <c r="D662" s="301">
        <v>1508</v>
      </c>
      <c r="E662" s="301">
        <v>1256</v>
      </c>
      <c r="F662" s="301">
        <v>1272</v>
      </c>
      <c r="G662" s="301">
        <v>1454</v>
      </c>
      <c r="H662" s="301">
        <v>1483</v>
      </c>
      <c r="I662" s="301">
        <v>1541</v>
      </c>
      <c r="J662" s="301">
        <v>1442</v>
      </c>
      <c r="K662" s="301">
        <v>1342</v>
      </c>
      <c r="L662" s="301">
        <v>1368</v>
      </c>
      <c r="M662" s="301">
        <v>1269</v>
      </c>
      <c r="N662" s="301">
        <v>1207</v>
      </c>
      <c r="O662" s="301">
        <v>1033</v>
      </c>
      <c r="P662" s="301">
        <v>902</v>
      </c>
      <c r="Q662" s="301">
        <v>578</v>
      </c>
      <c r="R662" s="301">
        <v>403</v>
      </c>
      <c r="S662" s="301">
        <v>252</v>
      </c>
      <c r="T662" s="301">
        <v>240</v>
      </c>
      <c r="U662" s="301">
        <v>20091</v>
      </c>
      <c r="V662" s="304">
        <v>19912</v>
      </c>
      <c r="W662" s="304"/>
    </row>
    <row r="663" spans="1:23" x14ac:dyDescent="0.4">
      <c r="A663" s="299">
        <v>659</v>
      </c>
      <c r="B663" s="300" t="s">
        <v>1126</v>
      </c>
      <c r="C663" s="301">
        <v>1742</v>
      </c>
      <c r="D663" s="301">
        <v>1524</v>
      </c>
      <c r="E663" s="301">
        <v>1221</v>
      </c>
      <c r="F663" s="301">
        <v>896</v>
      </c>
      <c r="G663" s="301">
        <v>851</v>
      </c>
      <c r="H663" s="301">
        <v>1197</v>
      </c>
      <c r="I663" s="301">
        <v>1853</v>
      </c>
      <c r="J663" s="301">
        <v>1647</v>
      </c>
      <c r="K663" s="301">
        <v>1197</v>
      </c>
      <c r="L663" s="301">
        <v>856</v>
      </c>
      <c r="M663" s="301">
        <v>581</v>
      </c>
      <c r="N663" s="301">
        <v>474</v>
      </c>
      <c r="O663" s="301">
        <v>356</v>
      </c>
      <c r="P663" s="301">
        <v>441</v>
      </c>
      <c r="Q663" s="301">
        <v>423</v>
      </c>
      <c r="R663" s="301">
        <v>357</v>
      </c>
      <c r="S663" s="301">
        <v>309</v>
      </c>
      <c r="T663" s="301">
        <v>273</v>
      </c>
      <c r="U663" s="301">
        <v>16193</v>
      </c>
      <c r="V663" s="304">
        <v>16101</v>
      </c>
      <c r="W663" s="304"/>
    </row>
    <row r="664" spans="1:23" x14ac:dyDescent="0.4">
      <c r="A664" s="299">
        <v>660</v>
      </c>
      <c r="B664" s="300" t="s">
        <v>1127</v>
      </c>
      <c r="C664" s="301">
        <v>2041</v>
      </c>
      <c r="D664" s="301">
        <v>1741</v>
      </c>
      <c r="E664" s="301">
        <v>1406</v>
      </c>
      <c r="F664" s="301">
        <v>1406</v>
      </c>
      <c r="G664" s="301">
        <v>1376</v>
      </c>
      <c r="H664" s="301">
        <v>1537</v>
      </c>
      <c r="I664" s="301">
        <v>2022</v>
      </c>
      <c r="J664" s="301">
        <v>1738</v>
      </c>
      <c r="K664" s="301">
        <v>1459</v>
      </c>
      <c r="L664" s="301">
        <v>1303</v>
      </c>
      <c r="M664" s="301">
        <v>1169</v>
      </c>
      <c r="N664" s="301">
        <v>930</v>
      </c>
      <c r="O664" s="301">
        <v>687</v>
      </c>
      <c r="P664" s="301">
        <v>535</v>
      </c>
      <c r="Q664" s="301">
        <v>364</v>
      </c>
      <c r="R664" s="301">
        <v>208</v>
      </c>
      <c r="S664" s="301">
        <v>96</v>
      </c>
      <c r="T664" s="301">
        <v>87</v>
      </c>
      <c r="U664" s="301">
        <v>20113</v>
      </c>
      <c r="V664" s="304">
        <v>20120</v>
      </c>
      <c r="W664" s="304"/>
    </row>
    <row r="665" spans="1:23" x14ac:dyDescent="0.4">
      <c r="A665" s="299">
        <v>661</v>
      </c>
      <c r="B665" s="300" t="s">
        <v>1615</v>
      </c>
      <c r="C665" s="301">
        <v>55</v>
      </c>
      <c r="D665" s="301">
        <v>74</v>
      </c>
      <c r="E665" s="301">
        <v>101</v>
      </c>
      <c r="F665" s="301">
        <v>134</v>
      </c>
      <c r="G665" s="301">
        <v>139</v>
      </c>
      <c r="H665" s="301">
        <v>74</v>
      </c>
      <c r="I665" s="301">
        <v>50</v>
      </c>
      <c r="J665" s="301">
        <v>79</v>
      </c>
      <c r="K665" s="301">
        <v>102</v>
      </c>
      <c r="L665" s="301">
        <v>136</v>
      </c>
      <c r="M665" s="301">
        <v>149</v>
      </c>
      <c r="N665" s="301">
        <v>143</v>
      </c>
      <c r="O665" s="301">
        <v>127</v>
      </c>
      <c r="P665" s="301">
        <v>119</v>
      </c>
      <c r="Q665" s="301">
        <v>99</v>
      </c>
      <c r="R665" s="301">
        <v>43</v>
      </c>
      <c r="S665" s="301">
        <v>24</v>
      </c>
      <c r="T665" s="301">
        <v>20</v>
      </c>
      <c r="U665" s="301">
        <v>1673</v>
      </c>
      <c r="V665" s="304">
        <v>1608</v>
      </c>
      <c r="W665" s="304"/>
    </row>
    <row r="666" spans="1:23" x14ac:dyDescent="0.4">
      <c r="A666" s="299">
        <v>662</v>
      </c>
      <c r="B666" s="300" t="s">
        <v>1128</v>
      </c>
      <c r="C666" s="301">
        <v>1697</v>
      </c>
      <c r="D666" s="301">
        <v>1279</v>
      </c>
      <c r="E666" s="301">
        <v>921</v>
      </c>
      <c r="F666" s="301">
        <v>832</v>
      </c>
      <c r="G666" s="301">
        <v>1031</v>
      </c>
      <c r="H666" s="301">
        <v>1547</v>
      </c>
      <c r="I666" s="301">
        <v>1810</v>
      </c>
      <c r="J666" s="301">
        <v>1421</v>
      </c>
      <c r="K666" s="301">
        <v>1076</v>
      </c>
      <c r="L666" s="301">
        <v>843</v>
      </c>
      <c r="M666" s="301">
        <v>751</v>
      </c>
      <c r="N666" s="301">
        <v>592</v>
      </c>
      <c r="O666" s="301">
        <v>453</v>
      </c>
      <c r="P666" s="301">
        <v>340</v>
      </c>
      <c r="Q666" s="301">
        <v>159</v>
      </c>
      <c r="R666" s="301">
        <v>134</v>
      </c>
      <c r="S666" s="301">
        <v>73</v>
      </c>
      <c r="T666" s="301">
        <v>76</v>
      </c>
      <c r="U666" s="301">
        <v>15038</v>
      </c>
      <c r="V666" s="304">
        <v>15056</v>
      </c>
      <c r="W666" s="304"/>
    </row>
    <row r="667" spans="1:23" x14ac:dyDescent="0.4">
      <c r="A667" s="299">
        <v>663</v>
      </c>
      <c r="B667" s="300" t="s">
        <v>2785</v>
      </c>
      <c r="C667" s="301">
        <v>0</v>
      </c>
      <c r="D667" s="301">
        <v>0</v>
      </c>
      <c r="E667" s="301">
        <v>4</v>
      </c>
      <c r="F667" s="301">
        <v>0</v>
      </c>
      <c r="G667" s="301">
        <v>0</v>
      </c>
      <c r="H667" s="301">
        <v>0</v>
      </c>
      <c r="I667" s="301">
        <v>0</v>
      </c>
      <c r="J667" s="301">
        <v>0</v>
      </c>
      <c r="K667" s="301">
        <v>0</v>
      </c>
      <c r="L667" s="301">
        <v>0</v>
      </c>
      <c r="M667" s="301">
        <v>0</v>
      </c>
      <c r="N667" s="301">
        <v>0</v>
      </c>
      <c r="O667" s="301">
        <v>3</v>
      </c>
      <c r="P667" s="301">
        <v>4</v>
      </c>
      <c r="Q667" s="301">
        <v>0</v>
      </c>
      <c r="R667" s="301">
        <v>0</v>
      </c>
      <c r="S667" s="301">
        <v>0</v>
      </c>
      <c r="T667" s="301">
        <v>0</v>
      </c>
      <c r="U667" s="301">
        <v>15</v>
      </c>
      <c r="V667" s="304">
        <v>19</v>
      </c>
      <c r="W667" s="304"/>
    </row>
    <row r="668" spans="1:23" x14ac:dyDescent="0.4">
      <c r="A668" s="299">
        <v>664</v>
      </c>
      <c r="B668" s="300" t="s">
        <v>2786</v>
      </c>
      <c r="C668" s="301">
        <v>5</v>
      </c>
      <c r="D668" s="301">
        <v>11</v>
      </c>
      <c r="E668" s="301">
        <v>10</v>
      </c>
      <c r="F668" s="301">
        <v>5</v>
      </c>
      <c r="G668" s="301">
        <v>4</v>
      </c>
      <c r="H668" s="301">
        <v>0</v>
      </c>
      <c r="I668" s="301">
        <v>4</v>
      </c>
      <c r="J668" s="301">
        <v>4</v>
      </c>
      <c r="K668" s="301">
        <v>10</v>
      </c>
      <c r="L668" s="301">
        <v>8</v>
      </c>
      <c r="M668" s="301">
        <v>13</v>
      </c>
      <c r="N668" s="301">
        <v>6</v>
      </c>
      <c r="O668" s="301">
        <v>8</v>
      </c>
      <c r="P668" s="301">
        <v>30</v>
      </c>
      <c r="Q668" s="301">
        <v>11</v>
      </c>
      <c r="R668" s="301">
        <v>5</v>
      </c>
      <c r="S668" s="301">
        <v>3</v>
      </c>
      <c r="T668" s="301">
        <v>0</v>
      </c>
      <c r="U668" s="301">
        <v>140</v>
      </c>
      <c r="V668" s="304">
        <v>141</v>
      </c>
      <c r="W668" s="304"/>
    </row>
    <row r="669" spans="1:23" x14ac:dyDescent="0.4">
      <c r="A669" s="299">
        <v>665</v>
      </c>
      <c r="B669" s="300" t="s">
        <v>1616</v>
      </c>
      <c r="C669" s="301">
        <v>94</v>
      </c>
      <c r="D669" s="301">
        <v>57</v>
      </c>
      <c r="E669" s="301">
        <v>54</v>
      </c>
      <c r="F669" s="301">
        <v>40</v>
      </c>
      <c r="G669" s="301">
        <v>169</v>
      </c>
      <c r="H669" s="301">
        <v>408</v>
      </c>
      <c r="I669" s="301">
        <v>352</v>
      </c>
      <c r="J669" s="301">
        <v>242</v>
      </c>
      <c r="K669" s="301">
        <v>161</v>
      </c>
      <c r="L669" s="301">
        <v>133</v>
      </c>
      <c r="M669" s="301">
        <v>75</v>
      </c>
      <c r="N669" s="301">
        <v>89</v>
      </c>
      <c r="O669" s="301">
        <v>41</v>
      </c>
      <c r="P669" s="301">
        <v>55</v>
      </c>
      <c r="Q669" s="301">
        <v>24</v>
      </c>
      <c r="R669" s="301">
        <v>21</v>
      </c>
      <c r="S669" s="301">
        <v>8</v>
      </c>
      <c r="T669" s="301">
        <v>9</v>
      </c>
      <c r="U669" s="301">
        <v>2021</v>
      </c>
      <c r="V669" s="304">
        <v>1958</v>
      </c>
      <c r="W669" s="304"/>
    </row>
    <row r="670" spans="1:23" x14ac:dyDescent="0.4">
      <c r="A670" s="299">
        <v>666</v>
      </c>
      <c r="B670" s="300" t="s">
        <v>1617</v>
      </c>
      <c r="C670" s="301">
        <v>8</v>
      </c>
      <c r="D670" s="301">
        <v>14</v>
      </c>
      <c r="E670" s="301">
        <v>7</v>
      </c>
      <c r="F670" s="301">
        <v>12</v>
      </c>
      <c r="G670" s="301">
        <v>8</v>
      </c>
      <c r="H670" s="301">
        <v>6</v>
      </c>
      <c r="I670" s="301">
        <v>5</v>
      </c>
      <c r="J670" s="301">
        <v>6</v>
      </c>
      <c r="K670" s="301">
        <v>10</v>
      </c>
      <c r="L670" s="301">
        <v>9</v>
      </c>
      <c r="M670" s="301">
        <v>8</v>
      </c>
      <c r="N670" s="301">
        <v>17</v>
      </c>
      <c r="O670" s="301">
        <v>15</v>
      </c>
      <c r="P670" s="301">
        <v>13</v>
      </c>
      <c r="Q670" s="301">
        <v>6</v>
      </c>
      <c r="R670" s="301">
        <v>13</v>
      </c>
      <c r="S670" s="301">
        <v>8</v>
      </c>
      <c r="T670" s="301">
        <v>4</v>
      </c>
      <c r="U670" s="301">
        <v>176</v>
      </c>
      <c r="V670" s="304">
        <v>177</v>
      </c>
      <c r="W670" s="304"/>
    </row>
    <row r="671" spans="1:23" x14ac:dyDescent="0.4">
      <c r="A671" s="299">
        <v>667</v>
      </c>
      <c r="B671" s="300" t="s">
        <v>45</v>
      </c>
      <c r="C671" s="301">
        <v>182</v>
      </c>
      <c r="D671" s="301">
        <v>180</v>
      </c>
      <c r="E671" s="301">
        <v>171</v>
      </c>
      <c r="F671" s="301">
        <v>136</v>
      </c>
      <c r="G671" s="301">
        <v>150</v>
      </c>
      <c r="H671" s="301">
        <v>157</v>
      </c>
      <c r="I671" s="301">
        <v>161</v>
      </c>
      <c r="J671" s="301">
        <v>148</v>
      </c>
      <c r="K671" s="301">
        <v>179</v>
      </c>
      <c r="L671" s="301">
        <v>195</v>
      </c>
      <c r="M671" s="301">
        <v>212</v>
      </c>
      <c r="N671" s="301">
        <v>239</v>
      </c>
      <c r="O671" s="301">
        <v>209</v>
      </c>
      <c r="P671" s="301">
        <v>240</v>
      </c>
      <c r="Q671" s="301">
        <v>193</v>
      </c>
      <c r="R671" s="301">
        <v>157</v>
      </c>
      <c r="S671" s="301">
        <v>110</v>
      </c>
      <c r="T671" s="301">
        <v>152</v>
      </c>
      <c r="U671" s="301">
        <v>3172</v>
      </c>
      <c r="V671" s="304">
        <v>2951</v>
      </c>
      <c r="W671" s="304"/>
    </row>
    <row r="672" spans="1:23" x14ac:dyDescent="0.4">
      <c r="A672" s="299">
        <v>668</v>
      </c>
      <c r="B672" s="300" t="s">
        <v>2787</v>
      </c>
      <c r="C672" s="301">
        <v>3</v>
      </c>
      <c r="D672" s="301">
        <v>5</v>
      </c>
      <c r="E672" s="301">
        <v>3</v>
      </c>
      <c r="F672" s="301">
        <v>3</v>
      </c>
      <c r="G672" s="301">
        <v>0</v>
      </c>
      <c r="H672" s="301">
        <v>3</v>
      </c>
      <c r="I672" s="301">
        <v>3</v>
      </c>
      <c r="J672" s="301">
        <v>3</v>
      </c>
      <c r="K672" s="301">
        <v>4</v>
      </c>
      <c r="L672" s="301">
        <v>0</v>
      </c>
      <c r="M672" s="301">
        <v>3</v>
      </c>
      <c r="N672" s="301">
        <v>9</v>
      </c>
      <c r="O672" s="301">
        <v>8</v>
      </c>
      <c r="P672" s="301">
        <v>3</v>
      </c>
      <c r="Q672" s="301">
        <v>0</v>
      </c>
      <c r="R672" s="301">
        <v>0</v>
      </c>
      <c r="S672" s="301">
        <v>0</v>
      </c>
      <c r="T672" s="301">
        <v>0</v>
      </c>
      <c r="U672" s="301">
        <v>62</v>
      </c>
      <c r="V672" s="304">
        <v>50</v>
      </c>
      <c r="W672" s="304"/>
    </row>
    <row r="673" spans="1:23" x14ac:dyDescent="0.4">
      <c r="A673" s="299">
        <v>669</v>
      </c>
      <c r="B673" s="300" t="s">
        <v>1129</v>
      </c>
      <c r="C673" s="301">
        <v>195</v>
      </c>
      <c r="D673" s="301">
        <v>235</v>
      </c>
      <c r="E673" s="301">
        <v>211</v>
      </c>
      <c r="F673" s="301">
        <v>182</v>
      </c>
      <c r="G673" s="301">
        <v>181</v>
      </c>
      <c r="H673" s="301">
        <v>208</v>
      </c>
      <c r="I673" s="301">
        <v>220</v>
      </c>
      <c r="J673" s="301">
        <v>198</v>
      </c>
      <c r="K673" s="301">
        <v>218</v>
      </c>
      <c r="L673" s="301">
        <v>220</v>
      </c>
      <c r="M673" s="301">
        <v>228</v>
      </c>
      <c r="N673" s="301">
        <v>237</v>
      </c>
      <c r="O673" s="301">
        <v>236</v>
      </c>
      <c r="P673" s="301">
        <v>157</v>
      </c>
      <c r="Q673" s="301">
        <v>112</v>
      </c>
      <c r="R673" s="301">
        <v>77</v>
      </c>
      <c r="S673" s="301">
        <v>34</v>
      </c>
      <c r="T673" s="301">
        <v>20</v>
      </c>
      <c r="U673" s="301">
        <v>3182</v>
      </c>
      <c r="V673" s="304">
        <v>3101</v>
      </c>
      <c r="W673" s="304"/>
    </row>
    <row r="674" spans="1:23" x14ac:dyDescent="0.4">
      <c r="A674" s="299">
        <v>670</v>
      </c>
      <c r="B674" s="300" t="s">
        <v>2788</v>
      </c>
      <c r="C674" s="301">
        <v>0</v>
      </c>
      <c r="D674" s="301">
        <v>0</v>
      </c>
      <c r="E674" s="301">
        <v>0</v>
      </c>
      <c r="F674" s="301">
        <v>0</v>
      </c>
      <c r="G674" s="301">
        <v>0</v>
      </c>
      <c r="H674" s="301">
        <v>0</v>
      </c>
      <c r="I674" s="301">
        <v>0</v>
      </c>
      <c r="J674" s="301">
        <v>0</v>
      </c>
      <c r="K674" s="301">
        <v>0</v>
      </c>
      <c r="L674" s="301">
        <v>0</v>
      </c>
      <c r="M674" s="301">
        <v>0</v>
      </c>
      <c r="N674" s="301">
        <v>0</v>
      </c>
      <c r="O674" s="301">
        <v>0</v>
      </c>
      <c r="P674" s="301">
        <v>0</v>
      </c>
      <c r="Q674" s="301">
        <v>0</v>
      </c>
      <c r="R674" s="301">
        <v>0</v>
      </c>
      <c r="S674" s="301">
        <v>0</v>
      </c>
      <c r="T674" s="301">
        <v>0</v>
      </c>
      <c r="U674" s="301">
        <v>0</v>
      </c>
      <c r="V674" s="304">
        <v>0</v>
      </c>
      <c r="W674" s="304"/>
    </row>
    <row r="675" spans="1:23" x14ac:dyDescent="0.4">
      <c r="A675" s="299">
        <v>671</v>
      </c>
      <c r="B675" s="300" t="s">
        <v>2789</v>
      </c>
      <c r="C675" s="301">
        <v>0</v>
      </c>
      <c r="D675" s="301">
        <v>0</v>
      </c>
      <c r="E675" s="301">
        <v>0</v>
      </c>
      <c r="F675" s="301">
        <v>0</v>
      </c>
      <c r="G675" s="301">
        <v>0</v>
      </c>
      <c r="H675" s="301">
        <v>0</v>
      </c>
      <c r="I675" s="301">
        <v>0</v>
      </c>
      <c r="J675" s="301">
        <v>0</v>
      </c>
      <c r="K675" s="301">
        <v>0</v>
      </c>
      <c r="L675" s="301">
        <v>0</v>
      </c>
      <c r="M675" s="301">
        <v>0</v>
      </c>
      <c r="N675" s="301">
        <v>0</v>
      </c>
      <c r="O675" s="301">
        <v>0</v>
      </c>
      <c r="P675" s="301">
        <v>0</v>
      </c>
      <c r="Q675" s="301">
        <v>0</v>
      </c>
      <c r="R675" s="301">
        <v>0</v>
      </c>
      <c r="S675" s="301">
        <v>0</v>
      </c>
      <c r="T675" s="301">
        <v>0</v>
      </c>
      <c r="U675" s="301">
        <v>5</v>
      </c>
      <c r="V675" s="304">
        <v>4</v>
      </c>
      <c r="W675" s="304"/>
    </row>
    <row r="676" spans="1:23" x14ac:dyDescent="0.4">
      <c r="A676" s="299">
        <v>672</v>
      </c>
      <c r="B676" s="300" t="s">
        <v>2790</v>
      </c>
      <c r="C676" s="301">
        <v>4</v>
      </c>
      <c r="D676" s="301">
        <v>0</v>
      </c>
      <c r="E676" s="301">
        <v>0</v>
      </c>
      <c r="F676" s="301">
        <v>0</v>
      </c>
      <c r="G676" s="301">
        <v>3</v>
      </c>
      <c r="H676" s="301">
        <v>0</v>
      </c>
      <c r="I676" s="301">
        <v>4</v>
      </c>
      <c r="J676" s="301">
        <v>0</v>
      </c>
      <c r="K676" s="301">
        <v>0</v>
      </c>
      <c r="L676" s="301">
        <v>5</v>
      </c>
      <c r="M676" s="301">
        <v>0</v>
      </c>
      <c r="N676" s="301">
        <v>0</v>
      </c>
      <c r="O676" s="301">
        <v>4</v>
      </c>
      <c r="P676" s="301">
        <v>3</v>
      </c>
      <c r="Q676" s="301">
        <v>0</v>
      </c>
      <c r="R676" s="301">
        <v>0</v>
      </c>
      <c r="S676" s="301">
        <v>0</v>
      </c>
      <c r="T676" s="301">
        <v>0</v>
      </c>
      <c r="U676" s="301">
        <v>21</v>
      </c>
      <c r="V676" s="304">
        <v>21</v>
      </c>
      <c r="W676" s="304"/>
    </row>
    <row r="677" spans="1:23" x14ac:dyDescent="0.4">
      <c r="A677" s="299">
        <v>673</v>
      </c>
      <c r="B677" s="300" t="s">
        <v>1618</v>
      </c>
      <c r="C677" s="301">
        <v>8</v>
      </c>
      <c r="D677" s="301">
        <v>20</v>
      </c>
      <c r="E677" s="301">
        <v>20</v>
      </c>
      <c r="F677" s="301">
        <v>12</v>
      </c>
      <c r="G677" s="301">
        <v>7</v>
      </c>
      <c r="H677" s="301">
        <v>8</v>
      </c>
      <c r="I677" s="301">
        <v>9</v>
      </c>
      <c r="J677" s="301">
        <v>0</v>
      </c>
      <c r="K677" s="301">
        <v>24</v>
      </c>
      <c r="L677" s="301">
        <v>9</v>
      </c>
      <c r="M677" s="301">
        <v>25</v>
      </c>
      <c r="N677" s="301">
        <v>25</v>
      </c>
      <c r="O677" s="301">
        <v>14</v>
      </c>
      <c r="P677" s="301">
        <v>19</v>
      </c>
      <c r="Q677" s="301">
        <v>14</v>
      </c>
      <c r="R677" s="301">
        <v>3</v>
      </c>
      <c r="S677" s="301">
        <v>0</v>
      </c>
      <c r="T677" s="301">
        <v>0</v>
      </c>
      <c r="U677" s="301">
        <v>212</v>
      </c>
      <c r="V677" s="304">
        <v>212</v>
      </c>
      <c r="W677" s="304"/>
    </row>
    <row r="678" spans="1:23" x14ac:dyDescent="0.4">
      <c r="A678" s="299">
        <v>674</v>
      </c>
      <c r="B678" s="300" t="s">
        <v>2791</v>
      </c>
      <c r="C678" s="301">
        <v>6</v>
      </c>
      <c r="D678" s="301">
        <v>10</v>
      </c>
      <c r="E678" s="301">
        <v>12</v>
      </c>
      <c r="F678" s="301">
        <v>14</v>
      </c>
      <c r="G678" s="301">
        <v>4</v>
      </c>
      <c r="H678" s="301">
        <v>10</v>
      </c>
      <c r="I678" s="301">
        <v>4</v>
      </c>
      <c r="J678" s="301">
        <v>8</v>
      </c>
      <c r="K678" s="301">
        <v>9</v>
      </c>
      <c r="L678" s="301">
        <v>16</v>
      </c>
      <c r="M678" s="301">
        <v>19</v>
      </c>
      <c r="N678" s="301">
        <v>17</v>
      </c>
      <c r="O678" s="301">
        <v>11</v>
      </c>
      <c r="P678" s="301">
        <v>9</v>
      </c>
      <c r="Q678" s="301">
        <v>7</v>
      </c>
      <c r="R678" s="301">
        <v>4</v>
      </c>
      <c r="S678" s="301">
        <v>0</v>
      </c>
      <c r="T678" s="301">
        <v>0</v>
      </c>
      <c r="U678" s="301">
        <v>157</v>
      </c>
      <c r="V678" s="304">
        <v>163</v>
      </c>
      <c r="W678" s="304"/>
    </row>
    <row r="679" spans="1:23" x14ac:dyDescent="0.4">
      <c r="A679" s="299">
        <v>675</v>
      </c>
      <c r="B679" s="300" t="s">
        <v>2792</v>
      </c>
      <c r="C679" s="301">
        <v>5</v>
      </c>
      <c r="D679" s="301">
        <v>9</v>
      </c>
      <c r="E679" s="301">
        <v>9</v>
      </c>
      <c r="F679" s="301">
        <v>5</v>
      </c>
      <c r="G679" s="301">
        <v>3</v>
      </c>
      <c r="H679" s="301">
        <v>4</v>
      </c>
      <c r="I679" s="301">
        <v>3</v>
      </c>
      <c r="J679" s="301">
        <v>5</v>
      </c>
      <c r="K679" s="301">
        <v>5</v>
      </c>
      <c r="L679" s="301">
        <v>7</v>
      </c>
      <c r="M679" s="301">
        <v>3</v>
      </c>
      <c r="N679" s="301">
        <v>7</v>
      </c>
      <c r="O679" s="301">
        <v>7</v>
      </c>
      <c r="P679" s="301">
        <v>11</v>
      </c>
      <c r="Q679" s="301">
        <v>3</v>
      </c>
      <c r="R679" s="301">
        <v>5</v>
      </c>
      <c r="S679" s="301">
        <v>0</v>
      </c>
      <c r="T679" s="301">
        <v>0</v>
      </c>
      <c r="U679" s="301">
        <v>87</v>
      </c>
      <c r="V679" s="304">
        <v>82</v>
      </c>
      <c r="W679" s="304"/>
    </row>
    <row r="680" spans="1:23" x14ac:dyDescent="0.4">
      <c r="A680" s="299">
        <v>676</v>
      </c>
      <c r="B680" s="300" t="s">
        <v>2793</v>
      </c>
      <c r="C680" s="301">
        <v>0</v>
      </c>
      <c r="D680" s="301">
        <v>4</v>
      </c>
      <c r="E680" s="301">
        <v>11</v>
      </c>
      <c r="F680" s="301">
        <v>8</v>
      </c>
      <c r="G680" s="301">
        <v>0</v>
      </c>
      <c r="H680" s="301">
        <v>4</v>
      </c>
      <c r="I680" s="301">
        <v>0</v>
      </c>
      <c r="J680" s="301">
        <v>3</v>
      </c>
      <c r="K680" s="301">
        <v>4</v>
      </c>
      <c r="L680" s="301">
        <v>13</v>
      </c>
      <c r="M680" s="301">
        <v>9</v>
      </c>
      <c r="N680" s="301">
        <v>6</v>
      </c>
      <c r="O680" s="301">
        <v>3</v>
      </c>
      <c r="P680" s="301">
        <v>0</v>
      </c>
      <c r="Q680" s="301">
        <v>0</v>
      </c>
      <c r="R680" s="301">
        <v>4</v>
      </c>
      <c r="S680" s="301">
        <v>0</v>
      </c>
      <c r="T680" s="301">
        <v>0</v>
      </c>
      <c r="U680" s="301">
        <v>70</v>
      </c>
      <c r="V680" s="304">
        <v>65</v>
      </c>
      <c r="W680" s="304"/>
    </row>
    <row r="681" spans="1:23" x14ac:dyDescent="0.4">
      <c r="A681" s="299">
        <v>677</v>
      </c>
      <c r="B681" s="300" t="s">
        <v>1619</v>
      </c>
      <c r="C681" s="301">
        <v>1862</v>
      </c>
      <c r="D681" s="301">
        <v>1627</v>
      </c>
      <c r="E681" s="301">
        <v>1330</v>
      </c>
      <c r="F681" s="301">
        <v>1419</v>
      </c>
      <c r="G681" s="301">
        <v>1569</v>
      </c>
      <c r="H681" s="301">
        <v>1914</v>
      </c>
      <c r="I681" s="301">
        <v>2194</v>
      </c>
      <c r="J681" s="301">
        <v>1919</v>
      </c>
      <c r="K681" s="301">
        <v>1795</v>
      </c>
      <c r="L681" s="301">
        <v>1642</v>
      </c>
      <c r="M681" s="301">
        <v>1609</v>
      </c>
      <c r="N681" s="301">
        <v>1532</v>
      </c>
      <c r="O681" s="301">
        <v>1447</v>
      </c>
      <c r="P681" s="301">
        <v>1458</v>
      </c>
      <c r="Q681" s="301">
        <v>1126</v>
      </c>
      <c r="R681" s="301">
        <v>932</v>
      </c>
      <c r="S681" s="301">
        <v>743</v>
      </c>
      <c r="T681" s="301">
        <v>824</v>
      </c>
      <c r="U681" s="301">
        <v>26946</v>
      </c>
      <c r="V681" s="304">
        <v>26180</v>
      </c>
      <c r="W681" s="304"/>
    </row>
    <row r="682" spans="1:23" x14ac:dyDescent="0.4">
      <c r="A682" s="299">
        <v>678</v>
      </c>
      <c r="B682" s="300" t="s">
        <v>1130</v>
      </c>
      <c r="C682" s="301">
        <v>254</v>
      </c>
      <c r="D682" s="301">
        <v>336</v>
      </c>
      <c r="E682" s="301">
        <v>373</v>
      </c>
      <c r="F682" s="301">
        <v>436</v>
      </c>
      <c r="G682" s="301">
        <v>379</v>
      </c>
      <c r="H682" s="301">
        <v>232</v>
      </c>
      <c r="I682" s="301">
        <v>251</v>
      </c>
      <c r="J682" s="301">
        <v>274</v>
      </c>
      <c r="K682" s="301">
        <v>326</v>
      </c>
      <c r="L682" s="301">
        <v>438</v>
      </c>
      <c r="M682" s="301">
        <v>455</v>
      </c>
      <c r="N682" s="301">
        <v>378</v>
      </c>
      <c r="O682" s="301">
        <v>306</v>
      </c>
      <c r="P682" s="301">
        <v>213</v>
      </c>
      <c r="Q682" s="301">
        <v>161</v>
      </c>
      <c r="R682" s="301">
        <v>94</v>
      </c>
      <c r="S682" s="301">
        <v>42</v>
      </c>
      <c r="T682" s="301">
        <v>39</v>
      </c>
      <c r="U682" s="301">
        <v>4992</v>
      </c>
      <c r="V682" s="304">
        <v>4904</v>
      </c>
      <c r="W682" s="304"/>
    </row>
    <row r="683" spans="1:23" x14ac:dyDescent="0.4">
      <c r="A683" s="299">
        <v>679</v>
      </c>
      <c r="B683" s="300" t="s">
        <v>1131</v>
      </c>
      <c r="C683" s="301">
        <v>513</v>
      </c>
      <c r="D683" s="301">
        <v>499</v>
      </c>
      <c r="E683" s="301">
        <v>467</v>
      </c>
      <c r="F683" s="301">
        <v>539</v>
      </c>
      <c r="G683" s="301">
        <v>509</v>
      </c>
      <c r="H683" s="301">
        <v>451</v>
      </c>
      <c r="I683" s="301">
        <v>504</v>
      </c>
      <c r="J683" s="301">
        <v>487</v>
      </c>
      <c r="K683" s="301">
        <v>513</v>
      </c>
      <c r="L683" s="301">
        <v>581</v>
      </c>
      <c r="M683" s="301">
        <v>590</v>
      </c>
      <c r="N683" s="301">
        <v>568</v>
      </c>
      <c r="O683" s="301">
        <v>478</v>
      </c>
      <c r="P683" s="301">
        <v>357</v>
      </c>
      <c r="Q683" s="301">
        <v>268</v>
      </c>
      <c r="R683" s="301">
        <v>195</v>
      </c>
      <c r="S683" s="301">
        <v>161</v>
      </c>
      <c r="T683" s="301">
        <v>183</v>
      </c>
      <c r="U683" s="301">
        <v>7860</v>
      </c>
      <c r="V683" s="304">
        <v>7494</v>
      </c>
      <c r="W683" s="304"/>
    </row>
    <row r="684" spans="1:23" x14ac:dyDescent="0.4">
      <c r="A684" s="299">
        <v>680</v>
      </c>
      <c r="B684" s="300" t="s">
        <v>1132</v>
      </c>
      <c r="C684" s="301">
        <v>350</v>
      </c>
      <c r="D684" s="301">
        <v>289</v>
      </c>
      <c r="E684" s="301">
        <v>259</v>
      </c>
      <c r="F684" s="301">
        <v>258</v>
      </c>
      <c r="G684" s="301">
        <v>230</v>
      </c>
      <c r="H684" s="301">
        <v>298</v>
      </c>
      <c r="I684" s="301">
        <v>377</v>
      </c>
      <c r="J684" s="301">
        <v>366</v>
      </c>
      <c r="K684" s="301">
        <v>317</v>
      </c>
      <c r="L684" s="301">
        <v>304</v>
      </c>
      <c r="M684" s="301">
        <v>309</v>
      </c>
      <c r="N684" s="301">
        <v>254</v>
      </c>
      <c r="O684" s="301">
        <v>244</v>
      </c>
      <c r="P684" s="301">
        <v>255</v>
      </c>
      <c r="Q684" s="301">
        <v>191</v>
      </c>
      <c r="R684" s="301">
        <v>134</v>
      </c>
      <c r="S684" s="301">
        <v>83</v>
      </c>
      <c r="T684" s="301">
        <v>47</v>
      </c>
      <c r="U684" s="301">
        <v>4572</v>
      </c>
      <c r="V684" s="304">
        <v>4519</v>
      </c>
      <c r="W684" s="304"/>
    </row>
    <row r="685" spans="1:23" x14ac:dyDescent="0.4">
      <c r="A685" s="299">
        <v>681</v>
      </c>
      <c r="B685" s="300" t="s">
        <v>2794</v>
      </c>
      <c r="C685" s="301">
        <v>0</v>
      </c>
      <c r="D685" s="301">
        <v>0</v>
      </c>
      <c r="E685" s="301">
        <v>3</v>
      </c>
      <c r="F685" s="301">
        <v>0</v>
      </c>
      <c r="G685" s="301">
        <v>0</v>
      </c>
      <c r="H685" s="301">
        <v>0</v>
      </c>
      <c r="I685" s="301">
        <v>0</v>
      </c>
      <c r="J685" s="301">
        <v>0</v>
      </c>
      <c r="K685" s="301">
        <v>0</v>
      </c>
      <c r="L685" s="301">
        <v>0</v>
      </c>
      <c r="M685" s="301">
        <v>0</v>
      </c>
      <c r="N685" s="301">
        <v>4</v>
      </c>
      <c r="O685" s="301">
        <v>0</v>
      </c>
      <c r="P685" s="301">
        <v>0</v>
      </c>
      <c r="Q685" s="301">
        <v>0</v>
      </c>
      <c r="R685" s="301">
        <v>0</v>
      </c>
      <c r="S685" s="301">
        <v>0</v>
      </c>
      <c r="T685" s="301">
        <v>0</v>
      </c>
      <c r="U685" s="301">
        <v>15</v>
      </c>
      <c r="V685" s="304">
        <v>15</v>
      </c>
      <c r="W685" s="304"/>
    </row>
    <row r="686" spans="1:23" x14ac:dyDescent="0.4">
      <c r="A686" s="299">
        <v>682</v>
      </c>
      <c r="B686" s="300" t="s">
        <v>1620</v>
      </c>
      <c r="C686" s="301">
        <v>17</v>
      </c>
      <c r="D686" s="301">
        <v>27</v>
      </c>
      <c r="E686" s="301">
        <v>25</v>
      </c>
      <c r="F686" s="301">
        <v>19</v>
      </c>
      <c r="G686" s="301">
        <v>14</v>
      </c>
      <c r="H686" s="301">
        <v>10</v>
      </c>
      <c r="I686" s="301">
        <v>13</v>
      </c>
      <c r="J686" s="301">
        <v>12</v>
      </c>
      <c r="K686" s="301">
        <v>19</v>
      </c>
      <c r="L686" s="301">
        <v>18</v>
      </c>
      <c r="M686" s="301">
        <v>9</v>
      </c>
      <c r="N686" s="301">
        <v>16</v>
      </c>
      <c r="O686" s="301">
        <v>24</v>
      </c>
      <c r="P686" s="301">
        <v>6</v>
      </c>
      <c r="Q686" s="301">
        <v>3</v>
      </c>
      <c r="R686" s="301">
        <v>3</v>
      </c>
      <c r="S686" s="301">
        <v>0</v>
      </c>
      <c r="T686" s="301">
        <v>0</v>
      </c>
      <c r="U686" s="301">
        <v>238</v>
      </c>
      <c r="V686" s="304">
        <v>242</v>
      </c>
      <c r="W686" s="304"/>
    </row>
    <row r="687" spans="1:23" x14ac:dyDescent="0.4">
      <c r="A687" s="299">
        <v>683</v>
      </c>
      <c r="B687" s="300" t="s">
        <v>46</v>
      </c>
      <c r="C687" s="301">
        <v>6</v>
      </c>
      <c r="D687" s="301">
        <v>14</v>
      </c>
      <c r="E687" s="301">
        <v>28</v>
      </c>
      <c r="F687" s="301">
        <v>21</v>
      </c>
      <c r="G687" s="301">
        <v>3</v>
      </c>
      <c r="H687" s="301">
        <v>5</v>
      </c>
      <c r="I687" s="301">
        <v>8</v>
      </c>
      <c r="J687" s="301">
        <v>3</v>
      </c>
      <c r="K687" s="301">
        <v>21</v>
      </c>
      <c r="L687" s="301">
        <v>24</v>
      </c>
      <c r="M687" s="301">
        <v>23</v>
      </c>
      <c r="N687" s="301">
        <v>19</v>
      </c>
      <c r="O687" s="301">
        <v>17</v>
      </c>
      <c r="P687" s="301">
        <v>24</v>
      </c>
      <c r="Q687" s="301">
        <v>12</v>
      </c>
      <c r="R687" s="301">
        <v>7</v>
      </c>
      <c r="S687" s="301">
        <v>12</v>
      </c>
      <c r="T687" s="301">
        <v>8</v>
      </c>
      <c r="U687" s="301">
        <v>261</v>
      </c>
      <c r="V687" s="304">
        <v>248</v>
      </c>
      <c r="W687" s="304"/>
    </row>
    <row r="688" spans="1:23" x14ac:dyDescent="0.4">
      <c r="A688" s="299">
        <v>684</v>
      </c>
      <c r="B688" s="300" t="s">
        <v>47</v>
      </c>
      <c r="C688" s="301">
        <v>5</v>
      </c>
      <c r="D688" s="301">
        <v>5</v>
      </c>
      <c r="E688" s="301">
        <v>12</v>
      </c>
      <c r="F688" s="301">
        <v>3</v>
      </c>
      <c r="G688" s="301">
        <v>4</v>
      </c>
      <c r="H688" s="301">
        <v>3</v>
      </c>
      <c r="I688" s="301">
        <v>0</v>
      </c>
      <c r="J688" s="301">
        <v>4</v>
      </c>
      <c r="K688" s="301">
        <v>6</v>
      </c>
      <c r="L688" s="301">
        <v>9</v>
      </c>
      <c r="M688" s="301">
        <v>10</v>
      </c>
      <c r="N688" s="301">
        <v>14</v>
      </c>
      <c r="O688" s="301">
        <v>14</v>
      </c>
      <c r="P688" s="301">
        <v>10</v>
      </c>
      <c r="Q688" s="301">
        <v>4</v>
      </c>
      <c r="R688" s="301">
        <v>3</v>
      </c>
      <c r="S688" s="301">
        <v>3</v>
      </c>
      <c r="T688" s="301">
        <v>5</v>
      </c>
      <c r="U688" s="301">
        <v>103</v>
      </c>
      <c r="V688" s="304">
        <v>104</v>
      </c>
      <c r="W688" s="304"/>
    </row>
    <row r="689" spans="1:23" x14ac:dyDescent="0.4">
      <c r="A689" s="299">
        <v>685</v>
      </c>
      <c r="B689" s="300" t="s">
        <v>2795</v>
      </c>
      <c r="C689" s="301">
        <v>0</v>
      </c>
      <c r="D689" s="301">
        <v>0</v>
      </c>
      <c r="E689" s="301">
        <v>5</v>
      </c>
      <c r="F689" s="301">
        <v>5</v>
      </c>
      <c r="G689" s="301">
        <v>0</v>
      </c>
      <c r="H689" s="301">
        <v>0</v>
      </c>
      <c r="I689" s="301">
        <v>0</v>
      </c>
      <c r="J689" s="301">
        <v>0</v>
      </c>
      <c r="K689" s="301">
        <v>7</v>
      </c>
      <c r="L689" s="301">
        <v>4</v>
      </c>
      <c r="M689" s="301">
        <v>0</v>
      </c>
      <c r="N689" s="301">
        <v>0</v>
      </c>
      <c r="O689" s="301">
        <v>5</v>
      </c>
      <c r="P689" s="301">
        <v>0</v>
      </c>
      <c r="Q689" s="301">
        <v>0</v>
      </c>
      <c r="R689" s="301">
        <v>0</v>
      </c>
      <c r="S689" s="301">
        <v>0</v>
      </c>
      <c r="T689" s="301">
        <v>0</v>
      </c>
      <c r="U689" s="301">
        <v>37</v>
      </c>
      <c r="V689" s="304">
        <v>40</v>
      </c>
      <c r="W689" s="304"/>
    </row>
    <row r="690" spans="1:23" x14ac:dyDescent="0.4">
      <c r="A690" s="299">
        <v>686</v>
      </c>
      <c r="B690" s="300" t="s">
        <v>2796</v>
      </c>
      <c r="C690" s="301">
        <v>0</v>
      </c>
      <c r="D690" s="301">
        <v>0</v>
      </c>
      <c r="E690" s="301">
        <v>6</v>
      </c>
      <c r="F690" s="301">
        <v>5</v>
      </c>
      <c r="G690" s="301">
        <v>0</v>
      </c>
      <c r="H690" s="301">
        <v>0</v>
      </c>
      <c r="I690" s="301">
        <v>6</v>
      </c>
      <c r="J690" s="301">
        <v>0</v>
      </c>
      <c r="K690" s="301">
        <v>6</v>
      </c>
      <c r="L690" s="301">
        <v>7</v>
      </c>
      <c r="M690" s="301">
        <v>3</v>
      </c>
      <c r="N690" s="301">
        <v>5</v>
      </c>
      <c r="O690" s="301">
        <v>0</v>
      </c>
      <c r="P690" s="301">
        <v>0</v>
      </c>
      <c r="Q690" s="301">
        <v>0</v>
      </c>
      <c r="R690" s="301">
        <v>0</v>
      </c>
      <c r="S690" s="301">
        <v>0</v>
      </c>
      <c r="T690" s="301">
        <v>0</v>
      </c>
      <c r="U690" s="301">
        <v>42</v>
      </c>
      <c r="V690" s="304">
        <v>40</v>
      </c>
      <c r="W690" s="304"/>
    </row>
    <row r="691" spans="1:23" x14ac:dyDescent="0.4">
      <c r="A691" s="299">
        <v>687</v>
      </c>
      <c r="B691" s="300" t="s">
        <v>2797</v>
      </c>
      <c r="C691" s="301">
        <v>0</v>
      </c>
      <c r="D691" s="301">
        <v>3</v>
      </c>
      <c r="E691" s="301">
        <v>0</v>
      </c>
      <c r="F691" s="301">
        <v>4</v>
      </c>
      <c r="G691" s="301">
        <v>0</v>
      </c>
      <c r="H691" s="301">
        <v>0</v>
      </c>
      <c r="I691" s="301">
        <v>0</v>
      </c>
      <c r="J691" s="301">
        <v>0</v>
      </c>
      <c r="K691" s="301">
        <v>0</v>
      </c>
      <c r="L691" s="301">
        <v>3</v>
      </c>
      <c r="M691" s="301">
        <v>9</v>
      </c>
      <c r="N691" s="301">
        <v>8</v>
      </c>
      <c r="O691" s="301">
        <v>11</v>
      </c>
      <c r="P691" s="301">
        <v>11</v>
      </c>
      <c r="Q691" s="301">
        <v>9</v>
      </c>
      <c r="R691" s="301">
        <v>0</v>
      </c>
      <c r="S691" s="301">
        <v>0</v>
      </c>
      <c r="T691" s="301">
        <v>0</v>
      </c>
      <c r="U691" s="301">
        <v>72</v>
      </c>
      <c r="V691" s="304">
        <v>110</v>
      </c>
      <c r="W691" s="304"/>
    </row>
    <row r="692" spans="1:23" x14ac:dyDescent="0.4">
      <c r="A692" s="299">
        <v>688</v>
      </c>
      <c r="B692" s="300" t="s">
        <v>2798</v>
      </c>
      <c r="C692" s="301">
        <v>4</v>
      </c>
      <c r="D692" s="301">
        <v>0</v>
      </c>
      <c r="E692" s="301">
        <v>0</v>
      </c>
      <c r="F692" s="301">
        <v>0</v>
      </c>
      <c r="G692" s="301">
        <v>0</v>
      </c>
      <c r="H692" s="301">
        <v>0</v>
      </c>
      <c r="I692" s="301">
        <v>0</v>
      </c>
      <c r="J692" s="301">
        <v>0</v>
      </c>
      <c r="K692" s="301">
        <v>0</v>
      </c>
      <c r="L692" s="301">
        <v>0</v>
      </c>
      <c r="M692" s="301">
        <v>0</v>
      </c>
      <c r="N692" s="301">
        <v>0</v>
      </c>
      <c r="O692" s="301">
        <v>3</v>
      </c>
      <c r="P692" s="301">
        <v>0</v>
      </c>
      <c r="Q692" s="301">
        <v>0</v>
      </c>
      <c r="R692" s="301">
        <v>0</v>
      </c>
      <c r="S692" s="301">
        <v>0</v>
      </c>
      <c r="T692" s="301">
        <v>0</v>
      </c>
      <c r="U692" s="301">
        <v>7</v>
      </c>
      <c r="V692" s="304">
        <v>10</v>
      </c>
      <c r="W692" s="304"/>
    </row>
    <row r="693" spans="1:23" x14ac:dyDescent="0.4">
      <c r="A693" s="299">
        <v>689</v>
      </c>
      <c r="B693" s="300" t="s">
        <v>2799</v>
      </c>
      <c r="C693" s="301">
        <v>0</v>
      </c>
      <c r="D693" s="301">
        <v>0</v>
      </c>
      <c r="E693" s="301">
        <v>0</v>
      </c>
      <c r="F693" s="301">
        <v>0</v>
      </c>
      <c r="G693" s="301">
        <v>0</v>
      </c>
      <c r="H693" s="301">
        <v>0</v>
      </c>
      <c r="I693" s="301">
        <v>0</v>
      </c>
      <c r="J693" s="301">
        <v>0</v>
      </c>
      <c r="K693" s="301">
        <v>0</v>
      </c>
      <c r="L693" s="301">
        <v>5</v>
      </c>
      <c r="M693" s="301">
        <v>0</v>
      </c>
      <c r="N693" s="301">
        <v>0</v>
      </c>
      <c r="O693" s="301">
        <v>0</v>
      </c>
      <c r="P693" s="301">
        <v>0</v>
      </c>
      <c r="Q693" s="301">
        <v>0</v>
      </c>
      <c r="R693" s="301">
        <v>3</v>
      </c>
      <c r="S693" s="301">
        <v>0</v>
      </c>
      <c r="T693" s="301">
        <v>0</v>
      </c>
      <c r="U693" s="301">
        <v>13</v>
      </c>
      <c r="V693" s="304">
        <v>13</v>
      </c>
      <c r="W693" s="304"/>
    </row>
    <row r="694" spans="1:23" x14ac:dyDescent="0.4">
      <c r="A694" s="299">
        <v>690</v>
      </c>
      <c r="B694" s="300" t="s">
        <v>2800</v>
      </c>
      <c r="C694" s="301">
        <v>0</v>
      </c>
      <c r="D694" s="301">
        <v>0</v>
      </c>
      <c r="E694" s="301">
        <v>0</v>
      </c>
      <c r="F694" s="301">
        <v>7</v>
      </c>
      <c r="G694" s="301">
        <v>0</v>
      </c>
      <c r="H694" s="301">
        <v>0</v>
      </c>
      <c r="I694" s="301">
        <v>0</v>
      </c>
      <c r="J694" s="301">
        <v>0</v>
      </c>
      <c r="K694" s="301">
        <v>5</v>
      </c>
      <c r="L694" s="301">
        <v>6</v>
      </c>
      <c r="M694" s="301">
        <v>0</v>
      </c>
      <c r="N694" s="301">
        <v>5</v>
      </c>
      <c r="O694" s="301">
        <v>0</v>
      </c>
      <c r="P694" s="301">
        <v>0</v>
      </c>
      <c r="Q694" s="301">
        <v>4</v>
      </c>
      <c r="R694" s="301">
        <v>0</v>
      </c>
      <c r="S694" s="301">
        <v>0</v>
      </c>
      <c r="T694" s="301">
        <v>5</v>
      </c>
      <c r="U694" s="301">
        <v>30</v>
      </c>
      <c r="V694" s="304">
        <v>24</v>
      </c>
      <c r="W694" s="304"/>
    </row>
    <row r="695" spans="1:23" x14ac:dyDescent="0.4">
      <c r="A695" s="299">
        <v>691</v>
      </c>
      <c r="B695" s="300" t="s">
        <v>2801</v>
      </c>
      <c r="C695" s="301">
        <v>7</v>
      </c>
      <c r="D695" s="301">
        <v>5</v>
      </c>
      <c r="E695" s="301">
        <v>12</v>
      </c>
      <c r="F695" s="301">
        <v>4</v>
      </c>
      <c r="G695" s="301">
        <v>8</v>
      </c>
      <c r="H695" s="301">
        <v>4</v>
      </c>
      <c r="I695" s="301">
        <v>3</v>
      </c>
      <c r="J695" s="301">
        <v>6</v>
      </c>
      <c r="K695" s="301">
        <v>7</v>
      </c>
      <c r="L695" s="301">
        <v>12</v>
      </c>
      <c r="M695" s="301">
        <v>14</v>
      </c>
      <c r="N695" s="301">
        <v>16</v>
      </c>
      <c r="O695" s="301">
        <v>5</v>
      </c>
      <c r="P695" s="301">
        <v>4</v>
      </c>
      <c r="Q695" s="301">
        <v>0</v>
      </c>
      <c r="R695" s="301">
        <v>0</v>
      </c>
      <c r="S695" s="301">
        <v>0</v>
      </c>
      <c r="T695" s="301">
        <v>0</v>
      </c>
      <c r="U695" s="301">
        <v>121</v>
      </c>
      <c r="V695" s="304">
        <v>116</v>
      </c>
      <c r="W695" s="304"/>
    </row>
    <row r="696" spans="1:23" x14ac:dyDescent="0.4">
      <c r="A696" s="299">
        <v>692</v>
      </c>
      <c r="B696" s="300" t="s">
        <v>1621</v>
      </c>
      <c r="C696" s="301">
        <v>151</v>
      </c>
      <c r="D696" s="301">
        <v>124</v>
      </c>
      <c r="E696" s="301">
        <v>125</v>
      </c>
      <c r="F696" s="301">
        <v>101</v>
      </c>
      <c r="G696" s="301">
        <v>87</v>
      </c>
      <c r="H696" s="301">
        <v>132</v>
      </c>
      <c r="I696" s="301">
        <v>124</v>
      </c>
      <c r="J696" s="301">
        <v>92</v>
      </c>
      <c r="K696" s="301">
        <v>137</v>
      </c>
      <c r="L696" s="301">
        <v>73</v>
      </c>
      <c r="M696" s="301">
        <v>81</v>
      </c>
      <c r="N696" s="301">
        <v>89</v>
      </c>
      <c r="O696" s="301">
        <v>64</v>
      </c>
      <c r="P696" s="301">
        <v>74</v>
      </c>
      <c r="Q696" s="301">
        <v>61</v>
      </c>
      <c r="R696" s="301">
        <v>28</v>
      </c>
      <c r="S696" s="301">
        <v>17</v>
      </c>
      <c r="T696" s="301">
        <v>3</v>
      </c>
      <c r="U696" s="301">
        <v>1557</v>
      </c>
      <c r="V696" s="304">
        <v>1526</v>
      </c>
      <c r="W696" s="304"/>
    </row>
    <row r="697" spans="1:23" x14ac:dyDescent="0.4">
      <c r="A697" s="299">
        <v>693</v>
      </c>
      <c r="B697" s="300" t="s">
        <v>2802</v>
      </c>
      <c r="C697" s="301">
        <v>3</v>
      </c>
      <c r="D697" s="301">
        <v>0</v>
      </c>
      <c r="E697" s="301">
        <v>0</v>
      </c>
      <c r="F697" s="301">
        <v>0</v>
      </c>
      <c r="G697" s="301">
        <v>5</v>
      </c>
      <c r="H697" s="301">
        <v>0</v>
      </c>
      <c r="I697" s="301">
        <v>0</v>
      </c>
      <c r="J697" s="301">
        <v>3</v>
      </c>
      <c r="K697" s="301">
        <v>0</v>
      </c>
      <c r="L697" s="301">
        <v>0</v>
      </c>
      <c r="M697" s="301">
        <v>0</v>
      </c>
      <c r="N697" s="301">
        <v>5</v>
      </c>
      <c r="O697" s="301">
        <v>0</v>
      </c>
      <c r="P697" s="301">
        <v>0</v>
      </c>
      <c r="Q697" s="301">
        <v>0</v>
      </c>
      <c r="R697" s="301">
        <v>0</v>
      </c>
      <c r="S697" s="301">
        <v>5</v>
      </c>
      <c r="T697" s="301">
        <v>0</v>
      </c>
      <c r="U697" s="301">
        <v>30</v>
      </c>
      <c r="V697" s="304">
        <v>29</v>
      </c>
      <c r="W697" s="304"/>
    </row>
    <row r="698" spans="1:23" x14ac:dyDescent="0.4">
      <c r="A698" s="299">
        <v>694</v>
      </c>
      <c r="B698" s="300" t="s">
        <v>2803</v>
      </c>
      <c r="C698" s="301">
        <v>0</v>
      </c>
      <c r="D698" s="301">
        <v>0</v>
      </c>
      <c r="E698" s="301">
        <v>0</v>
      </c>
      <c r="F698" s="301">
        <v>0</v>
      </c>
      <c r="G698" s="301">
        <v>3</v>
      </c>
      <c r="H698" s="301">
        <v>3</v>
      </c>
      <c r="I698" s="301">
        <v>6</v>
      </c>
      <c r="J698" s="301">
        <v>4</v>
      </c>
      <c r="K698" s="301">
        <v>0</v>
      </c>
      <c r="L698" s="301">
        <v>5</v>
      </c>
      <c r="M698" s="301">
        <v>3</v>
      </c>
      <c r="N698" s="301">
        <v>10</v>
      </c>
      <c r="O698" s="301">
        <v>9</v>
      </c>
      <c r="P698" s="301">
        <v>15</v>
      </c>
      <c r="Q698" s="301">
        <v>3</v>
      </c>
      <c r="R698" s="301">
        <v>8</v>
      </c>
      <c r="S698" s="301">
        <v>0</v>
      </c>
      <c r="T698" s="301">
        <v>0</v>
      </c>
      <c r="U698" s="301">
        <v>66</v>
      </c>
      <c r="V698" s="304">
        <v>73</v>
      </c>
      <c r="W698" s="304"/>
    </row>
    <row r="699" spans="1:23" x14ac:dyDescent="0.4">
      <c r="A699" s="299">
        <v>695</v>
      </c>
      <c r="B699" s="300" t="s">
        <v>1622</v>
      </c>
      <c r="C699" s="301">
        <v>8</v>
      </c>
      <c r="D699" s="301">
        <v>21</v>
      </c>
      <c r="E699" s="301">
        <v>27</v>
      </c>
      <c r="F699" s="301">
        <v>23</v>
      </c>
      <c r="G699" s="301">
        <v>9</v>
      </c>
      <c r="H699" s="301">
        <v>12</v>
      </c>
      <c r="I699" s="301">
        <v>12</v>
      </c>
      <c r="J699" s="301">
        <v>21</v>
      </c>
      <c r="K699" s="301">
        <v>25</v>
      </c>
      <c r="L699" s="301">
        <v>25</v>
      </c>
      <c r="M699" s="301">
        <v>37</v>
      </c>
      <c r="N699" s="301">
        <v>13</v>
      </c>
      <c r="O699" s="301">
        <v>40</v>
      </c>
      <c r="P699" s="301">
        <v>31</v>
      </c>
      <c r="Q699" s="301">
        <v>43</v>
      </c>
      <c r="R699" s="301">
        <v>15</v>
      </c>
      <c r="S699" s="301">
        <v>13</v>
      </c>
      <c r="T699" s="301">
        <v>3</v>
      </c>
      <c r="U699" s="301">
        <v>382</v>
      </c>
      <c r="V699" s="304">
        <v>380</v>
      </c>
      <c r="W699" s="304"/>
    </row>
    <row r="700" spans="1:23" x14ac:dyDescent="0.4">
      <c r="A700" s="299">
        <v>696</v>
      </c>
      <c r="B700" s="300" t="s">
        <v>48</v>
      </c>
      <c r="C700" s="301">
        <v>32</v>
      </c>
      <c r="D700" s="301">
        <v>32</v>
      </c>
      <c r="E700" s="301">
        <v>26</v>
      </c>
      <c r="F700" s="301">
        <v>25</v>
      </c>
      <c r="G700" s="301">
        <v>15</v>
      </c>
      <c r="H700" s="301">
        <v>15</v>
      </c>
      <c r="I700" s="301">
        <v>29</v>
      </c>
      <c r="J700" s="301">
        <v>30</v>
      </c>
      <c r="K700" s="301">
        <v>38</v>
      </c>
      <c r="L700" s="301">
        <v>34</v>
      </c>
      <c r="M700" s="301">
        <v>41</v>
      </c>
      <c r="N700" s="301">
        <v>23</v>
      </c>
      <c r="O700" s="301">
        <v>21</v>
      </c>
      <c r="P700" s="301">
        <v>22</v>
      </c>
      <c r="Q700" s="301">
        <v>6</v>
      </c>
      <c r="R700" s="301">
        <v>4</v>
      </c>
      <c r="S700" s="301">
        <v>0</v>
      </c>
      <c r="T700" s="301">
        <v>0</v>
      </c>
      <c r="U700" s="301">
        <v>396</v>
      </c>
      <c r="V700" s="304">
        <v>369</v>
      </c>
      <c r="W700" s="304"/>
    </row>
    <row r="701" spans="1:23" x14ac:dyDescent="0.4">
      <c r="A701" s="299">
        <v>697</v>
      </c>
      <c r="B701" s="300" t="s">
        <v>1133</v>
      </c>
      <c r="C701" s="301">
        <v>597</v>
      </c>
      <c r="D701" s="301">
        <v>531</v>
      </c>
      <c r="E701" s="301">
        <v>513</v>
      </c>
      <c r="F701" s="301">
        <v>517</v>
      </c>
      <c r="G701" s="301">
        <v>567</v>
      </c>
      <c r="H701" s="301">
        <v>572</v>
      </c>
      <c r="I701" s="301">
        <v>503</v>
      </c>
      <c r="J701" s="301">
        <v>403</v>
      </c>
      <c r="K701" s="301">
        <v>406</v>
      </c>
      <c r="L701" s="301">
        <v>443</v>
      </c>
      <c r="M701" s="301">
        <v>375</v>
      </c>
      <c r="N701" s="301">
        <v>331</v>
      </c>
      <c r="O701" s="301">
        <v>231</v>
      </c>
      <c r="P701" s="301">
        <v>232</v>
      </c>
      <c r="Q701" s="301">
        <v>214</v>
      </c>
      <c r="R701" s="301">
        <v>167</v>
      </c>
      <c r="S701" s="301">
        <v>149</v>
      </c>
      <c r="T701" s="301">
        <v>74</v>
      </c>
      <c r="U701" s="301">
        <v>6810</v>
      </c>
      <c r="V701" s="304">
        <v>6871</v>
      </c>
      <c r="W701" s="304"/>
    </row>
    <row r="702" spans="1:23" x14ac:dyDescent="0.4">
      <c r="A702" s="299">
        <v>698</v>
      </c>
      <c r="B702" s="300" t="s">
        <v>2804</v>
      </c>
      <c r="C702" s="301">
        <v>0</v>
      </c>
      <c r="D702" s="301">
        <v>8</v>
      </c>
      <c r="E702" s="301">
        <v>15</v>
      </c>
      <c r="F702" s="301">
        <v>14</v>
      </c>
      <c r="G702" s="301">
        <v>11</v>
      </c>
      <c r="H702" s="301">
        <v>11</v>
      </c>
      <c r="I702" s="301">
        <v>4</v>
      </c>
      <c r="J702" s="301">
        <v>3</v>
      </c>
      <c r="K702" s="301">
        <v>7</v>
      </c>
      <c r="L702" s="301">
        <v>23</v>
      </c>
      <c r="M702" s="301">
        <v>11</v>
      </c>
      <c r="N702" s="301">
        <v>18</v>
      </c>
      <c r="O702" s="301">
        <v>3</v>
      </c>
      <c r="P702" s="301">
        <v>19</v>
      </c>
      <c r="Q702" s="301">
        <v>5</v>
      </c>
      <c r="R702" s="301">
        <v>8</v>
      </c>
      <c r="S702" s="301">
        <v>0</v>
      </c>
      <c r="T702" s="301">
        <v>3</v>
      </c>
      <c r="U702" s="301">
        <v>163</v>
      </c>
      <c r="V702" s="304">
        <v>160</v>
      </c>
      <c r="W702" s="304"/>
    </row>
    <row r="703" spans="1:23" x14ac:dyDescent="0.4">
      <c r="A703" s="299">
        <v>699</v>
      </c>
      <c r="B703" s="300" t="s">
        <v>2805</v>
      </c>
      <c r="C703" s="301">
        <v>0</v>
      </c>
      <c r="D703" s="301">
        <v>0</v>
      </c>
      <c r="E703" s="301">
        <v>4</v>
      </c>
      <c r="F703" s="301">
        <v>3</v>
      </c>
      <c r="G703" s="301">
        <v>0</v>
      </c>
      <c r="H703" s="301">
        <v>0</v>
      </c>
      <c r="I703" s="301">
        <v>4</v>
      </c>
      <c r="J703" s="301">
        <v>0</v>
      </c>
      <c r="K703" s="301">
        <v>0</v>
      </c>
      <c r="L703" s="301">
        <v>4</v>
      </c>
      <c r="M703" s="301">
        <v>4</v>
      </c>
      <c r="N703" s="301">
        <v>4</v>
      </c>
      <c r="O703" s="301">
        <v>0</v>
      </c>
      <c r="P703" s="301">
        <v>0</v>
      </c>
      <c r="Q703" s="301">
        <v>0</v>
      </c>
      <c r="R703" s="301">
        <v>0</v>
      </c>
      <c r="S703" s="301">
        <v>0</v>
      </c>
      <c r="T703" s="301">
        <v>0</v>
      </c>
      <c r="U703" s="301">
        <v>38</v>
      </c>
      <c r="V703" s="304">
        <v>28</v>
      </c>
      <c r="W703" s="304"/>
    </row>
    <row r="704" spans="1:23" x14ac:dyDescent="0.4">
      <c r="A704" s="299">
        <v>700</v>
      </c>
      <c r="B704" s="300" t="s">
        <v>2806</v>
      </c>
      <c r="C704" s="301">
        <v>0</v>
      </c>
      <c r="D704" s="301">
        <v>0</v>
      </c>
      <c r="E704" s="301">
        <v>0</v>
      </c>
      <c r="F704" s="301">
        <v>0</v>
      </c>
      <c r="G704" s="301">
        <v>0</v>
      </c>
      <c r="H704" s="301">
        <v>0</v>
      </c>
      <c r="I704" s="301">
        <v>0</v>
      </c>
      <c r="J704" s="301">
        <v>0</v>
      </c>
      <c r="K704" s="301">
        <v>0</v>
      </c>
      <c r="L704" s="301">
        <v>0</v>
      </c>
      <c r="M704" s="301">
        <v>0</v>
      </c>
      <c r="N704" s="301">
        <v>0</v>
      </c>
      <c r="O704" s="301">
        <v>0</v>
      </c>
      <c r="P704" s="301">
        <v>0</v>
      </c>
      <c r="Q704" s="301">
        <v>0</v>
      </c>
      <c r="R704" s="301">
        <v>0</v>
      </c>
      <c r="S704" s="301">
        <v>0</v>
      </c>
      <c r="T704" s="301">
        <v>0</v>
      </c>
      <c r="U704" s="301">
        <v>0</v>
      </c>
      <c r="V704" s="304">
        <v>0</v>
      </c>
      <c r="W704" s="304"/>
    </row>
    <row r="705" spans="1:23" x14ac:dyDescent="0.4">
      <c r="A705" s="299">
        <v>701</v>
      </c>
      <c r="B705" s="300" t="s">
        <v>49</v>
      </c>
      <c r="C705" s="301">
        <v>50</v>
      </c>
      <c r="D705" s="301">
        <v>46</v>
      </c>
      <c r="E705" s="301">
        <v>33</v>
      </c>
      <c r="F705" s="301">
        <v>26</v>
      </c>
      <c r="G705" s="301">
        <v>39</v>
      </c>
      <c r="H705" s="301">
        <v>40</v>
      </c>
      <c r="I705" s="301">
        <v>48</v>
      </c>
      <c r="J705" s="301">
        <v>50</v>
      </c>
      <c r="K705" s="301">
        <v>36</v>
      </c>
      <c r="L705" s="301">
        <v>44</v>
      </c>
      <c r="M705" s="301">
        <v>45</v>
      </c>
      <c r="N705" s="301">
        <v>44</v>
      </c>
      <c r="O705" s="301">
        <v>32</v>
      </c>
      <c r="P705" s="301">
        <v>26</v>
      </c>
      <c r="Q705" s="301">
        <v>24</v>
      </c>
      <c r="R705" s="301">
        <v>12</v>
      </c>
      <c r="S705" s="301">
        <v>9</v>
      </c>
      <c r="T705" s="301">
        <v>0</v>
      </c>
      <c r="U705" s="301">
        <v>583</v>
      </c>
      <c r="V705" s="304">
        <v>570</v>
      </c>
      <c r="W705" s="304"/>
    </row>
    <row r="706" spans="1:23" x14ac:dyDescent="0.4">
      <c r="A706" s="299">
        <v>702</v>
      </c>
      <c r="B706" s="300" t="s">
        <v>1134</v>
      </c>
      <c r="C706" s="301">
        <v>2418</v>
      </c>
      <c r="D706" s="301">
        <v>1885</v>
      </c>
      <c r="E706" s="301">
        <v>1468</v>
      </c>
      <c r="F706" s="301">
        <v>1620</v>
      </c>
      <c r="G706" s="301">
        <v>2662</v>
      </c>
      <c r="H706" s="301">
        <v>3140</v>
      </c>
      <c r="I706" s="301">
        <v>3218</v>
      </c>
      <c r="J706" s="301">
        <v>2477</v>
      </c>
      <c r="K706" s="301">
        <v>1982</v>
      </c>
      <c r="L706" s="301">
        <v>1581</v>
      </c>
      <c r="M706" s="301">
        <v>1469</v>
      </c>
      <c r="N706" s="301">
        <v>1366</v>
      </c>
      <c r="O706" s="301">
        <v>1152</v>
      </c>
      <c r="P706" s="301">
        <v>900</v>
      </c>
      <c r="Q706" s="301">
        <v>729</v>
      </c>
      <c r="R706" s="301">
        <v>658</v>
      </c>
      <c r="S706" s="301">
        <v>579</v>
      </c>
      <c r="T706" s="301">
        <v>601</v>
      </c>
      <c r="U706" s="301">
        <v>29901</v>
      </c>
      <c r="V706" s="304">
        <v>29102</v>
      </c>
      <c r="W706" s="304"/>
    </row>
    <row r="707" spans="1:23" x14ac:dyDescent="0.4">
      <c r="A707" s="299">
        <v>703</v>
      </c>
      <c r="B707" s="300" t="s">
        <v>1135</v>
      </c>
      <c r="C707" s="301">
        <v>1404</v>
      </c>
      <c r="D707" s="301">
        <v>1338</v>
      </c>
      <c r="E707" s="301">
        <v>1292</v>
      </c>
      <c r="F707" s="301">
        <v>1349</v>
      </c>
      <c r="G707" s="301">
        <v>1543</v>
      </c>
      <c r="H707" s="301">
        <v>1640</v>
      </c>
      <c r="I707" s="301">
        <v>1726</v>
      </c>
      <c r="J707" s="301">
        <v>1507</v>
      </c>
      <c r="K707" s="301">
        <v>1461</v>
      </c>
      <c r="L707" s="301">
        <v>1412</v>
      </c>
      <c r="M707" s="301">
        <v>1334</v>
      </c>
      <c r="N707" s="301">
        <v>1380</v>
      </c>
      <c r="O707" s="301">
        <v>1278</v>
      </c>
      <c r="P707" s="301">
        <v>1247</v>
      </c>
      <c r="Q707" s="301">
        <v>909</v>
      </c>
      <c r="R707" s="301">
        <v>670</v>
      </c>
      <c r="S707" s="301">
        <v>498</v>
      </c>
      <c r="T707" s="301">
        <v>455</v>
      </c>
      <c r="U707" s="301">
        <v>22448</v>
      </c>
      <c r="V707" s="304">
        <v>22131</v>
      </c>
      <c r="W707" s="304"/>
    </row>
    <row r="708" spans="1:23" x14ac:dyDescent="0.4">
      <c r="A708" s="299">
        <v>704</v>
      </c>
      <c r="B708" s="300" t="s">
        <v>1136</v>
      </c>
      <c r="C708" s="301">
        <v>6</v>
      </c>
      <c r="D708" s="301">
        <v>0</v>
      </c>
      <c r="E708" s="301">
        <v>0</v>
      </c>
      <c r="F708" s="301">
        <v>7</v>
      </c>
      <c r="G708" s="301">
        <v>6</v>
      </c>
      <c r="H708" s="301">
        <v>11</v>
      </c>
      <c r="I708" s="301">
        <v>14</v>
      </c>
      <c r="J708" s="301">
        <v>22</v>
      </c>
      <c r="K708" s="301">
        <v>14</v>
      </c>
      <c r="L708" s="301">
        <v>11</v>
      </c>
      <c r="M708" s="301">
        <v>25</v>
      </c>
      <c r="N708" s="301">
        <v>14</v>
      </c>
      <c r="O708" s="301">
        <v>14</v>
      </c>
      <c r="P708" s="301">
        <v>9</v>
      </c>
      <c r="Q708" s="301">
        <v>15</v>
      </c>
      <c r="R708" s="301">
        <v>5</v>
      </c>
      <c r="S708" s="301">
        <v>0</v>
      </c>
      <c r="T708" s="301">
        <v>0</v>
      </c>
      <c r="U708" s="301">
        <v>161</v>
      </c>
      <c r="V708" s="304">
        <v>163</v>
      </c>
      <c r="W708" s="304"/>
    </row>
    <row r="709" spans="1:23" x14ac:dyDescent="0.4">
      <c r="A709" s="299">
        <v>705</v>
      </c>
      <c r="B709" s="300" t="s">
        <v>2807</v>
      </c>
      <c r="C709" s="301">
        <v>0</v>
      </c>
      <c r="D709" s="301">
        <v>0</v>
      </c>
      <c r="E709" s="301">
        <v>0</v>
      </c>
      <c r="F709" s="301">
        <v>0</v>
      </c>
      <c r="G709" s="301">
        <v>0</v>
      </c>
      <c r="H709" s="301">
        <v>0</v>
      </c>
      <c r="I709" s="301">
        <v>0</v>
      </c>
      <c r="J709" s="301">
        <v>0</v>
      </c>
      <c r="K709" s="301">
        <v>0</v>
      </c>
      <c r="L709" s="301">
        <v>0</v>
      </c>
      <c r="M709" s="301">
        <v>0</v>
      </c>
      <c r="N709" s="301">
        <v>0</v>
      </c>
      <c r="O709" s="301">
        <v>0</v>
      </c>
      <c r="P709" s="301">
        <v>0</v>
      </c>
      <c r="Q709" s="301">
        <v>0</v>
      </c>
      <c r="R709" s="301">
        <v>0</v>
      </c>
      <c r="S709" s="301">
        <v>0</v>
      </c>
      <c r="T709" s="301">
        <v>0</v>
      </c>
      <c r="U709" s="301">
        <v>3</v>
      </c>
      <c r="V709" s="304">
        <v>3</v>
      </c>
      <c r="W709" s="304"/>
    </row>
    <row r="710" spans="1:23" x14ac:dyDescent="0.4">
      <c r="A710" s="299">
        <v>706</v>
      </c>
      <c r="B710" s="300" t="s">
        <v>50</v>
      </c>
      <c r="C710" s="301">
        <v>0</v>
      </c>
      <c r="D710" s="301">
        <v>0</v>
      </c>
      <c r="E710" s="301">
        <v>3</v>
      </c>
      <c r="F710" s="301">
        <v>10</v>
      </c>
      <c r="G710" s="301">
        <v>3</v>
      </c>
      <c r="H710" s="301">
        <v>0</v>
      </c>
      <c r="I710" s="301">
        <v>0</v>
      </c>
      <c r="J710" s="301">
        <v>3</v>
      </c>
      <c r="K710" s="301">
        <v>0</v>
      </c>
      <c r="L710" s="301">
        <v>0</v>
      </c>
      <c r="M710" s="301">
        <v>13</v>
      </c>
      <c r="N710" s="301">
        <v>4</v>
      </c>
      <c r="O710" s="301">
        <v>11</v>
      </c>
      <c r="P710" s="301">
        <v>19</v>
      </c>
      <c r="Q710" s="301">
        <v>7</v>
      </c>
      <c r="R710" s="301">
        <v>8</v>
      </c>
      <c r="S710" s="301">
        <v>4</v>
      </c>
      <c r="T710" s="301">
        <v>0</v>
      </c>
      <c r="U710" s="301">
        <v>99</v>
      </c>
      <c r="V710" s="304">
        <v>91</v>
      </c>
      <c r="W710" s="304"/>
    </row>
    <row r="711" spans="1:23" x14ac:dyDescent="0.4">
      <c r="A711" s="299">
        <v>707</v>
      </c>
      <c r="B711" s="300" t="s">
        <v>51</v>
      </c>
      <c r="C711" s="301">
        <v>610</v>
      </c>
      <c r="D711" s="301">
        <v>650</v>
      </c>
      <c r="E711" s="301">
        <v>583</v>
      </c>
      <c r="F711" s="301">
        <v>601</v>
      </c>
      <c r="G711" s="301">
        <v>538</v>
      </c>
      <c r="H711" s="301">
        <v>532</v>
      </c>
      <c r="I711" s="301">
        <v>560</v>
      </c>
      <c r="J711" s="301">
        <v>588</v>
      </c>
      <c r="K711" s="301">
        <v>579</v>
      </c>
      <c r="L711" s="301">
        <v>670</v>
      </c>
      <c r="M711" s="301">
        <v>576</v>
      </c>
      <c r="N711" s="301">
        <v>567</v>
      </c>
      <c r="O711" s="301">
        <v>461</v>
      </c>
      <c r="P711" s="301">
        <v>378</v>
      </c>
      <c r="Q711" s="301">
        <v>239</v>
      </c>
      <c r="R711" s="301">
        <v>120</v>
      </c>
      <c r="S711" s="301">
        <v>81</v>
      </c>
      <c r="T711" s="301">
        <v>57</v>
      </c>
      <c r="U711" s="301">
        <v>8376</v>
      </c>
      <c r="V711" s="304">
        <v>8299</v>
      </c>
      <c r="W711" s="304"/>
    </row>
    <row r="712" spans="1:23" x14ac:dyDescent="0.4">
      <c r="A712" s="299">
        <v>708</v>
      </c>
      <c r="B712" s="300" t="s">
        <v>2808</v>
      </c>
      <c r="C712" s="301">
        <v>0</v>
      </c>
      <c r="D712" s="301">
        <v>3</v>
      </c>
      <c r="E712" s="301">
        <v>0</v>
      </c>
      <c r="F712" s="301">
        <v>6</v>
      </c>
      <c r="G712" s="301">
        <v>4</v>
      </c>
      <c r="H712" s="301">
        <v>0</v>
      </c>
      <c r="I712" s="301">
        <v>0</v>
      </c>
      <c r="J712" s="301">
        <v>0</v>
      </c>
      <c r="K712" s="301">
        <v>8</v>
      </c>
      <c r="L712" s="301">
        <v>9</v>
      </c>
      <c r="M712" s="301">
        <v>0</v>
      </c>
      <c r="N712" s="301">
        <v>4</v>
      </c>
      <c r="O712" s="301">
        <v>0</v>
      </c>
      <c r="P712" s="301">
        <v>3</v>
      </c>
      <c r="Q712" s="301">
        <v>0</v>
      </c>
      <c r="R712" s="301">
        <v>0</v>
      </c>
      <c r="S712" s="301">
        <v>0</v>
      </c>
      <c r="T712" s="301">
        <v>0</v>
      </c>
      <c r="U712" s="301">
        <v>37</v>
      </c>
      <c r="V712" s="304">
        <v>37</v>
      </c>
      <c r="W712" s="304"/>
    </row>
    <row r="713" spans="1:23" x14ac:dyDescent="0.4">
      <c r="A713" s="299">
        <v>709</v>
      </c>
      <c r="B713" s="300" t="s">
        <v>2809</v>
      </c>
      <c r="C713" s="301">
        <v>5</v>
      </c>
      <c r="D713" s="301">
        <v>7</v>
      </c>
      <c r="E713" s="301">
        <v>15</v>
      </c>
      <c r="F713" s="301">
        <v>3</v>
      </c>
      <c r="G713" s="301">
        <v>3</v>
      </c>
      <c r="H713" s="301">
        <v>5</v>
      </c>
      <c r="I713" s="301">
        <v>5</v>
      </c>
      <c r="J713" s="301">
        <v>3</v>
      </c>
      <c r="K713" s="301">
        <v>3</v>
      </c>
      <c r="L713" s="301">
        <v>10</v>
      </c>
      <c r="M713" s="301">
        <v>7</v>
      </c>
      <c r="N713" s="301">
        <v>11</v>
      </c>
      <c r="O713" s="301">
        <v>11</v>
      </c>
      <c r="P713" s="301">
        <v>6</v>
      </c>
      <c r="Q713" s="301">
        <v>3</v>
      </c>
      <c r="R713" s="301">
        <v>4</v>
      </c>
      <c r="S713" s="301">
        <v>0</v>
      </c>
      <c r="T713" s="301">
        <v>0</v>
      </c>
      <c r="U713" s="301">
        <v>112</v>
      </c>
      <c r="V713" s="304">
        <v>104</v>
      </c>
      <c r="W713" s="304"/>
    </row>
    <row r="714" spans="1:23" x14ac:dyDescent="0.4">
      <c r="A714" s="299">
        <v>710</v>
      </c>
      <c r="B714" s="300" t="s">
        <v>52</v>
      </c>
      <c r="C714" s="301">
        <v>51</v>
      </c>
      <c r="D714" s="301">
        <v>62</v>
      </c>
      <c r="E714" s="301">
        <v>67</v>
      </c>
      <c r="F714" s="301">
        <v>61</v>
      </c>
      <c r="G714" s="301">
        <v>42</v>
      </c>
      <c r="H714" s="301">
        <v>37</v>
      </c>
      <c r="I714" s="301">
        <v>29</v>
      </c>
      <c r="J714" s="301">
        <v>42</v>
      </c>
      <c r="K714" s="301">
        <v>55</v>
      </c>
      <c r="L714" s="301">
        <v>74</v>
      </c>
      <c r="M714" s="301">
        <v>43</v>
      </c>
      <c r="N714" s="301">
        <v>43</v>
      </c>
      <c r="O714" s="301">
        <v>49</v>
      </c>
      <c r="P714" s="301">
        <v>36</v>
      </c>
      <c r="Q714" s="301">
        <v>39</v>
      </c>
      <c r="R714" s="301">
        <v>23</v>
      </c>
      <c r="S714" s="301">
        <v>9</v>
      </c>
      <c r="T714" s="301">
        <v>3</v>
      </c>
      <c r="U714" s="301">
        <v>753</v>
      </c>
      <c r="V714" s="304">
        <v>730</v>
      </c>
      <c r="W714" s="304"/>
    </row>
    <row r="715" spans="1:23" x14ac:dyDescent="0.4">
      <c r="A715" s="299">
        <v>711</v>
      </c>
      <c r="B715" s="300" t="s">
        <v>53</v>
      </c>
      <c r="C715" s="301">
        <v>20</v>
      </c>
      <c r="D715" s="301">
        <v>17</v>
      </c>
      <c r="E715" s="301">
        <v>20</v>
      </c>
      <c r="F715" s="301">
        <v>23</v>
      </c>
      <c r="G715" s="301">
        <v>27</v>
      </c>
      <c r="H715" s="301">
        <v>24</v>
      </c>
      <c r="I715" s="301">
        <v>16</v>
      </c>
      <c r="J715" s="301">
        <v>29</v>
      </c>
      <c r="K715" s="301">
        <v>19</v>
      </c>
      <c r="L715" s="301">
        <v>37</v>
      </c>
      <c r="M715" s="301">
        <v>53</v>
      </c>
      <c r="N715" s="301">
        <v>49</v>
      </c>
      <c r="O715" s="301">
        <v>37</v>
      </c>
      <c r="P715" s="301">
        <v>22</v>
      </c>
      <c r="Q715" s="301">
        <v>15</v>
      </c>
      <c r="R715" s="301">
        <v>9</v>
      </c>
      <c r="S715" s="301">
        <v>5</v>
      </c>
      <c r="T715" s="301">
        <v>5</v>
      </c>
      <c r="U715" s="301">
        <v>407</v>
      </c>
      <c r="V715" s="304">
        <v>374</v>
      </c>
      <c r="W715" s="304"/>
    </row>
    <row r="716" spans="1:23" x14ac:dyDescent="0.4">
      <c r="A716" s="299">
        <v>712</v>
      </c>
      <c r="B716" s="300" t="s">
        <v>2810</v>
      </c>
      <c r="C716" s="301">
        <v>0</v>
      </c>
      <c r="D716" s="301">
        <v>0</v>
      </c>
      <c r="E716" s="301">
        <v>0</v>
      </c>
      <c r="F716" s="301">
        <v>0</v>
      </c>
      <c r="G716" s="301">
        <v>0</v>
      </c>
      <c r="H716" s="301">
        <v>0</v>
      </c>
      <c r="I716" s="301">
        <v>0</v>
      </c>
      <c r="J716" s="301">
        <v>0</v>
      </c>
      <c r="K716" s="301">
        <v>0</v>
      </c>
      <c r="L716" s="301">
        <v>6</v>
      </c>
      <c r="M716" s="301">
        <v>3</v>
      </c>
      <c r="N716" s="301">
        <v>0</v>
      </c>
      <c r="O716" s="301">
        <v>0</v>
      </c>
      <c r="P716" s="301">
        <v>3</v>
      </c>
      <c r="Q716" s="301">
        <v>0</v>
      </c>
      <c r="R716" s="301">
        <v>0</v>
      </c>
      <c r="S716" s="301">
        <v>0</v>
      </c>
      <c r="T716" s="301">
        <v>0</v>
      </c>
      <c r="U716" s="301">
        <v>12</v>
      </c>
      <c r="V716" s="304">
        <v>15</v>
      </c>
      <c r="W716" s="304"/>
    </row>
    <row r="717" spans="1:23" x14ac:dyDescent="0.4">
      <c r="A717" s="299">
        <v>713</v>
      </c>
      <c r="B717" s="300" t="s">
        <v>1623</v>
      </c>
      <c r="C717" s="301">
        <v>12</v>
      </c>
      <c r="D717" s="301">
        <v>23</v>
      </c>
      <c r="E717" s="301">
        <v>15</v>
      </c>
      <c r="F717" s="301">
        <v>15</v>
      </c>
      <c r="G717" s="301">
        <v>17</v>
      </c>
      <c r="H717" s="301">
        <v>13</v>
      </c>
      <c r="I717" s="301">
        <v>20</v>
      </c>
      <c r="J717" s="301">
        <v>15</v>
      </c>
      <c r="K717" s="301">
        <v>11</v>
      </c>
      <c r="L717" s="301">
        <v>22</v>
      </c>
      <c r="M717" s="301">
        <v>32</v>
      </c>
      <c r="N717" s="301">
        <v>29</v>
      </c>
      <c r="O717" s="301">
        <v>27</v>
      </c>
      <c r="P717" s="301">
        <v>30</v>
      </c>
      <c r="Q717" s="301">
        <v>26</v>
      </c>
      <c r="R717" s="301">
        <v>9</v>
      </c>
      <c r="S717" s="301">
        <v>8</v>
      </c>
      <c r="T717" s="301">
        <v>6</v>
      </c>
      <c r="U717" s="301">
        <v>323</v>
      </c>
      <c r="V717" s="304">
        <v>308</v>
      </c>
      <c r="W717" s="304"/>
    </row>
    <row r="718" spans="1:23" x14ac:dyDescent="0.4">
      <c r="A718" s="299">
        <v>714</v>
      </c>
      <c r="B718" s="300" t="s">
        <v>2811</v>
      </c>
      <c r="C718" s="301">
        <v>6</v>
      </c>
      <c r="D718" s="301">
        <v>0</v>
      </c>
      <c r="E718" s="301">
        <v>4</v>
      </c>
      <c r="F718" s="301">
        <v>0</v>
      </c>
      <c r="G718" s="301">
        <v>0</v>
      </c>
      <c r="H718" s="301">
        <v>3</v>
      </c>
      <c r="I718" s="301">
        <v>3</v>
      </c>
      <c r="J718" s="301">
        <v>8</v>
      </c>
      <c r="K718" s="301">
        <v>4</v>
      </c>
      <c r="L718" s="301">
        <v>0</v>
      </c>
      <c r="M718" s="301">
        <v>10</v>
      </c>
      <c r="N718" s="301">
        <v>10</v>
      </c>
      <c r="O718" s="301">
        <v>16</v>
      </c>
      <c r="P718" s="301">
        <v>20</v>
      </c>
      <c r="Q718" s="301">
        <v>7</v>
      </c>
      <c r="R718" s="301">
        <v>6</v>
      </c>
      <c r="S718" s="301">
        <v>6</v>
      </c>
      <c r="T718" s="301">
        <v>0</v>
      </c>
      <c r="U718" s="301">
        <v>101</v>
      </c>
      <c r="V718" s="304">
        <v>89</v>
      </c>
      <c r="W718" s="304"/>
    </row>
    <row r="719" spans="1:23" x14ac:dyDescent="0.4">
      <c r="A719" s="299">
        <v>715</v>
      </c>
      <c r="B719" s="300" t="s">
        <v>2812</v>
      </c>
      <c r="C719" s="301">
        <v>0</v>
      </c>
      <c r="D719" s="301">
        <v>0</v>
      </c>
      <c r="E719" s="301">
        <v>7</v>
      </c>
      <c r="F719" s="301">
        <v>0</v>
      </c>
      <c r="G719" s="301">
        <v>0</v>
      </c>
      <c r="H719" s="301">
        <v>0</v>
      </c>
      <c r="I719" s="301">
        <v>0</v>
      </c>
      <c r="J719" s="301">
        <v>0</v>
      </c>
      <c r="K719" s="301">
        <v>3</v>
      </c>
      <c r="L719" s="301">
        <v>4</v>
      </c>
      <c r="M719" s="301">
        <v>0</v>
      </c>
      <c r="N719" s="301">
        <v>7</v>
      </c>
      <c r="O719" s="301">
        <v>4</v>
      </c>
      <c r="P719" s="301">
        <v>7</v>
      </c>
      <c r="Q719" s="301">
        <v>7</v>
      </c>
      <c r="R719" s="301">
        <v>0</v>
      </c>
      <c r="S719" s="301">
        <v>0</v>
      </c>
      <c r="T719" s="301">
        <v>0</v>
      </c>
      <c r="U719" s="301">
        <v>40</v>
      </c>
      <c r="V719" s="304">
        <v>33</v>
      </c>
      <c r="W719" s="304"/>
    </row>
    <row r="720" spans="1:23" x14ac:dyDescent="0.4">
      <c r="A720" s="299">
        <v>716</v>
      </c>
      <c r="B720" s="300" t="s">
        <v>54</v>
      </c>
      <c r="C720" s="301">
        <v>92</v>
      </c>
      <c r="D720" s="301">
        <v>113</v>
      </c>
      <c r="E720" s="301">
        <v>111</v>
      </c>
      <c r="F720" s="301">
        <v>109</v>
      </c>
      <c r="G720" s="301">
        <v>76</v>
      </c>
      <c r="H720" s="301">
        <v>95</v>
      </c>
      <c r="I720" s="301">
        <v>96</v>
      </c>
      <c r="J720" s="301">
        <v>129</v>
      </c>
      <c r="K720" s="301">
        <v>126</v>
      </c>
      <c r="L720" s="301">
        <v>198</v>
      </c>
      <c r="M720" s="301">
        <v>196</v>
      </c>
      <c r="N720" s="301">
        <v>255</v>
      </c>
      <c r="O720" s="301">
        <v>237</v>
      </c>
      <c r="P720" s="301">
        <v>224</v>
      </c>
      <c r="Q720" s="301">
        <v>161</v>
      </c>
      <c r="R720" s="301">
        <v>122</v>
      </c>
      <c r="S720" s="301">
        <v>86</v>
      </c>
      <c r="T720" s="301">
        <v>134</v>
      </c>
      <c r="U720" s="301">
        <v>2552</v>
      </c>
      <c r="V720" s="304">
        <v>2451</v>
      </c>
      <c r="W720" s="304"/>
    </row>
    <row r="721" spans="1:23" x14ac:dyDescent="0.4">
      <c r="A721" s="299">
        <v>717</v>
      </c>
      <c r="B721" s="300" t="s">
        <v>1624</v>
      </c>
      <c r="C721" s="301">
        <v>11</v>
      </c>
      <c r="D721" s="301">
        <v>7</v>
      </c>
      <c r="E721" s="301">
        <v>7</v>
      </c>
      <c r="F721" s="301">
        <v>9</v>
      </c>
      <c r="G721" s="301">
        <v>7</v>
      </c>
      <c r="H721" s="301">
        <v>4</v>
      </c>
      <c r="I721" s="301">
        <v>10</v>
      </c>
      <c r="J721" s="301">
        <v>10</v>
      </c>
      <c r="K721" s="301">
        <v>15</v>
      </c>
      <c r="L721" s="301">
        <v>9</v>
      </c>
      <c r="M721" s="301">
        <v>7</v>
      </c>
      <c r="N721" s="301">
        <v>7</v>
      </c>
      <c r="O721" s="301">
        <v>14</v>
      </c>
      <c r="P721" s="301">
        <v>4</v>
      </c>
      <c r="Q721" s="301">
        <v>3</v>
      </c>
      <c r="R721" s="301">
        <v>4</v>
      </c>
      <c r="S721" s="301">
        <v>0</v>
      </c>
      <c r="T721" s="301">
        <v>0</v>
      </c>
      <c r="U721" s="301">
        <v>123</v>
      </c>
      <c r="V721" s="304">
        <v>116</v>
      </c>
      <c r="W721" s="304"/>
    </row>
    <row r="722" spans="1:23" x14ac:dyDescent="0.4">
      <c r="A722" s="299">
        <v>718</v>
      </c>
      <c r="B722" s="300" t="s">
        <v>55</v>
      </c>
      <c r="C722" s="301">
        <v>7</v>
      </c>
      <c r="D722" s="301">
        <v>27</v>
      </c>
      <c r="E722" s="301">
        <v>22</v>
      </c>
      <c r="F722" s="301">
        <v>12</v>
      </c>
      <c r="G722" s="301">
        <v>16</v>
      </c>
      <c r="H722" s="301">
        <v>9</v>
      </c>
      <c r="I722" s="301">
        <v>10</v>
      </c>
      <c r="J722" s="301">
        <v>14</v>
      </c>
      <c r="K722" s="301">
        <v>19</v>
      </c>
      <c r="L722" s="301">
        <v>22</v>
      </c>
      <c r="M722" s="301">
        <v>15</v>
      </c>
      <c r="N722" s="301">
        <v>34</v>
      </c>
      <c r="O722" s="301">
        <v>22</v>
      </c>
      <c r="P722" s="301">
        <v>20</v>
      </c>
      <c r="Q722" s="301">
        <v>12</v>
      </c>
      <c r="R722" s="301">
        <v>4</v>
      </c>
      <c r="S722" s="301">
        <v>0</v>
      </c>
      <c r="T722" s="301">
        <v>0</v>
      </c>
      <c r="U722" s="301">
        <v>265</v>
      </c>
      <c r="V722" s="304">
        <v>253</v>
      </c>
      <c r="W722" s="304"/>
    </row>
    <row r="723" spans="1:23" x14ac:dyDescent="0.4">
      <c r="A723" s="299">
        <v>719</v>
      </c>
      <c r="B723" s="300" t="s">
        <v>2813</v>
      </c>
      <c r="C723" s="301">
        <v>0</v>
      </c>
      <c r="D723" s="301">
        <v>0</v>
      </c>
      <c r="E723" s="301">
        <v>0</v>
      </c>
      <c r="F723" s="301">
        <v>0</v>
      </c>
      <c r="G723" s="301">
        <v>0</v>
      </c>
      <c r="H723" s="301">
        <v>0</v>
      </c>
      <c r="I723" s="301">
        <v>0</v>
      </c>
      <c r="J723" s="301">
        <v>0</v>
      </c>
      <c r="K723" s="301">
        <v>0</v>
      </c>
      <c r="L723" s="301">
        <v>0</v>
      </c>
      <c r="M723" s="301">
        <v>0</v>
      </c>
      <c r="N723" s="301">
        <v>0</v>
      </c>
      <c r="O723" s="301">
        <v>0</v>
      </c>
      <c r="P723" s="301">
        <v>0</v>
      </c>
      <c r="Q723" s="301">
        <v>0</v>
      </c>
      <c r="R723" s="301">
        <v>0</v>
      </c>
      <c r="S723" s="301">
        <v>0</v>
      </c>
      <c r="T723" s="301">
        <v>0</v>
      </c>
      <c r="U723" s="301">
        <v>7</v>
      </c>
      <c r="V723" s="304">
        <v>7</v>
      </c>
      <c r="W723" s="304"/>
    </row>
    <row r="724" spans="1:23" x14ac:dyDescent="0.4">
      <c r="A724" s="299">
        <v>720</v>
      </c>
      <c r="B724" s="300" t="s">
        <v>56</v>
      </c>
      <c r="C724" s="301">
        <v>10</v>
      </c>
      <c r="D724" s="301">
        <v>4</v>
      </c>
      <c r="E724" s="301">
        <v>7</v>
      </c>
      <c r="F724" s="301">
        <v>14</v>
      </c>
      <c r="G724" s="301">
        <v>12</v>
      </c>
      <c r="H724" s="301">
        <v>5</v>
      </c>
      <c r="I724" s="301">
        <v>7</v>
      </c>
      <c r="J724" s="301">
        <v>3</v>
      </c>
      <c r="K724" s="301">
        <v>14</v>
      </c>
      <c r="L724" s="301">
        <v>10</v>
      </c>
      <c r="M724" s="301">
        <v>14</v>
      </c>
      <c r="N724" s="301">
        <v>25</v>
      </c>
      <c r="O724" s="301">
        <v>14</v>
      </c>
      <c r="P724" s="301">
        <v>11</v>
      </c>
      <c r="Q724" s="301">
        <v>13</v>
      </c>
      <c r="R724" s="301">
        <v>8</v>
      </c>
      <c r="S724" s="301">
        <v>0</v>
      </c>
      <c r="T724" s="301">
        <v>0</v>
      </c>
      <c r="U724" s="301">
        <v>169</v>
      </c>
      <c r="V724" s="304">
        <v>158</v>
      </c>
      <c r="W724" s="304"/>
    </row>
    <row r="725" spans="1:23" x14ac:dyDescent="0.4">
      <c r="A725" s="299">
        <v>721</v>
      </c>
      <c r="B725" s="300" t="s">
        <v>57</v>
      </c>
      <c r="C725" s="301">
        <v>11</v>
      </c>
      <c r="D725" s="301">
        <v>12</v>
      </c>
      <c r="E725" s="301">
        <v>12</v>
      </c>
      <c r="F725" s="301">
        <v>9</v>
      </c>
      <c r="G725" s="301">
        <v>10</v>
      </c>
      <c r="H725" s="301">
        <v>10</v>
      </c>
      <c r="I725" s="301">
        <v>12</v>
      </c>
      <c r="J725" s="301">
        <v>14</v>
      </c>
      <c r="K725" s="301">
        <v>10</v>
      </c>
      <c r="L725" s="301">
        <v>19</v>
      </c>
      <c r="M725" s="301">
        <v>17</v>
      </c>
      <c r="N725" s="301">
        <v>18</v>
      </c>
      <c r="O725" s="301">
        <v>18</v>
      </c>
      <c r="P725" s="301">
        <v>16</v>
      </c>
      <c r="Q725" s="301">
        <v>4</v>
      </c>
      <c r="R725" s="301">
        <v>9</v>
      </c>
      <c r="S725" s="301">
        <v>6</v>
      </c>
      <c r="T725" s="301">
        <v>0</v>
      </c>
      <c r="U725" s="301">
        <v>207</v>
      </c>
      <c r="V725" s="304">
        <v>203</v>
      </c>
      <c r="W725" s="304"/>
    </row>
    <row r="726" spans="1:23" x14ac:dyDescent="0.4">
      <c r="A726" s="299">
        <v>722</v>
      </c>
      <c r="B726" s="300" t="s">
        <v>1625</v>
      </c>
      <c r="C726" s="301">
        <v>64</v>
      </c>
      <c r="D726" s="301">
        <v>90</v>
      </c>
      <c r="E726" s="301">
        <v>148</v>
      </c>
      <c r="F726" s="301">
        <v>144</v>
      </c>
      <c r="G726" s="301">
        <v>151</v>
      </c>
      <c r="H726" s="301">
        <v>108</v>
      </c>
      <c r="I726" s="301">
        <v>76</v>
      </c>
      <c r="J726" s="301">
        <v>78</v>
      </c>
      <c r="K726" s="301">
        <v>105</v>
      </c>
      <c r="L726" s="301">
        <v>131</v>
      </c>
      <c r="M726" s="301">
        <v>142</v>
      </c>
      <c r="N726" s="301">
        <v>146</v>
      </c>
      <c r="O726" s="301">
        <v>141</v>
      </c>
      <c r="P726" s="301">
        <v>121</v>
      </c>
      <c r="Q726" s="301">
        <v>109</v>
      </c>
      <c r="R726" s="301">
        <v>105</v>
      </c>
      <c r="S726" s="301">
        <v>75</v>
      </c>
      <c r="T726" s="301">
        <v>123</v>
      </c>
      <c r="U726" s="301">
        <v>2034</v>
      </c>
      <c r="V726" s="304">
        <v>1971</v>
      </c>
      <c r="W726" s="304"/>
    </row>
    <row r="727" spans="1:23" x14ac:dyDescent="0.4">
      <c r="A727" s="299">
        <v>723</v>
      </c>
      <c r="B727" s="300" t="s">
        <v>1137</v>
      </c>
      <c r="C727" s="301">
        <v>1530</v>
      </c>
      <c r="D727" s="301">
        <v>1277</v>
      </c>
      <c r="E727" s="301">
        <v>947</v>
      </c>
      <c r="F727" s="301">
        <v>1065</v>
      </c>
      <c r="G727" s="301">
        <v>1239</v>
      </c>
      <c r="H727" s="301">
        <v>1572</v>
      </c>
      <c r="I727" s="301">
        <v>1748</v>
      </c>
      <c r="J727" s="301">
        <v>1435</v>
      </c>
      <c r="K727" s="301">
        <v>1233</v>
      </c>
      <c r="L727" s="301">
        <v>1055</v>
      </c>
      <c r="M727" s="301">
        <v>965</v>
      </c>
      <c r="N727" s="301">
        <v>945</v>
      </c>
      <c r="O727" s="301">
        <v>933</v>
      </c>
      <c r="P727" s="301">
        <v>897</v>
      </c>
      <c r="Q727" s="301">
        <v>526</v>
      </c>
      <c r="R727" s="301">
        <v>399</v>
      </c>
      <c r="S727" s="301">
        <v>200</v>
      </c>
      <c r="T727" s="301">
        <v>158</v>
      </c>
      <c r="U727" s="301">
        <v>18127</v>
      </c>
      <c r="V727" s="304">
        <v>18149</v>
      </c>
      <c r="W727" s="304"/>
    </row>
    <row r="728" spans="1:23" x14ac:dyDescent="0.4">
      <c r="A728" s="299">
        <v>724</v>
      </c>
      <c r="B728" s="300" t="s">
        <v>1367</v>
      </c>
      <c r="C728" s="301">
        <v>453</v>
      </c>
      <c r="D728" s="301">
        <v>438</v>
      </c>
      <c r="E728" s="301">
        <v>416</v>
      </c>
      <c r="F728" s="301">
        <v>454</v>
      </c>
      <c r="G728" s="301">
        <v>475</v>
      </c>
      <c r="H728" s="301">
        <v>499</v>
      </c>
      <c r="I728" s="301">
        <v>417</v>
      </c>
      <c r="J728" s="301">
        <v>378</v>
      </c>
      <c r="K728" s="301">
        <v>389</v>
      </c>
      <c r="L728" s="301">
        <v>378</v>
      </c>
      <c r="M728" s="301">
        <v>363</v>
      </c>
      <c r="N728" s="301">
        <v>328</v>
      </c>
      <c r="O728" s="301">
        <v>332</v>
      </c>
      <c r="P728" s="301">
        <v>337</v>
      </c>
      <c r="Q728" s="301">
        <v>214</v>
      </c>
      <c r="R728" s="301">
        <v>148</v>
      </c>
      <c r="S728" s="301">
        <v>136</v>
      </c>
      <c r="T728" s="301">
        <v>136</v>
      </c>
      <c r="U728" s="301">
        <v>6301</v>
      </c>
      <c r="V728" s="304">
        <v>6080</v>
      </c>
      <c r="W728" s="304"/>
    </row>
    <row r="729" spans="1:23" x14ac:dyDescent="0.4">
      <c r="A729" s="299">
        <v>725</v>
      </c>
      <c r="B729" s="300" t="s">
        <v>1138</v>
      </c>
      <c r="C729" s="301">
        <v>467</v>
      </c>
      <c r="D729" s="301">
        <v>478</v>
      </c>
      <c r="E729" s="301">
        <v>504</v>
      </c>
      <c r="F729" s="301">
        <v>611</v>
      </c>
      <c r="G729" s="301">
        <v>745</v>
      </c>
      <c r="H729" s="301">
        <v>605</v>
      </c>
      <c r="I729" s="301">
        <v>609</v>
      </c>
      <c r="J729" s="301">
        <v>465</v>
      </c>
      <c r="K729" s="301">
        <v>524</v>
      </c>
      <c r="L729" s="301">
        <v>638</v>
      </c>
      <c r="M729" s="301">
        <v>667</v>
      </c>
      <c r="N729" s="301">
        <v>602</v>
      </c>
      <c r="O729" s="301">
        <v>493</v>
      </c>
      <c r="P729" s="301">
        <v>335</v>
      </c>
      <c r="Q729" s="301">
        <v>248</v>
      </c>
      <c r="R729" s="301">
        <v>130</v>
      </c>
      <c r="S729" s="301">
        <v>88</v>
      </c>
      <c r="T729" s="301">
        <v>105</v>
      </c>
      <c r="U729" s="301">
        <v>8342</v>
      </c>
      <c r="V729" s="304">
        <v>8237</v>
      </c>
      <c r="W729" s="304"/>
    </row>
    <row r="730" spans="1:23" x14ac:dyDescent="0.4">
      <c r="A730" s="299">
        <v>726</v>
      </c>
      <c r="B730" s="300" t="s">
        <v>2814</v>
      </c>
      <c r="C730" s="301">
        <v>0</v>
      </c>
      <c r="D730" s="301">
        <v>0</v>
      </c>
      <c r="E730" s="301">
        <v>3</v>
      </c>
      <c r="F730" s="301">
        <v>0</v>
      </c>
      <c r="G730" s="301">
        <v>0</v>
      </c>
      <c r="H730" s="301">
        <v>0</v>
      </c>
      <c r="I730" s="301">
        <v>0</v>
      </c>
      <c r="J730" s="301">
        <v>0</v>
      </c>
      <c r="K730" s="301">
        <v>0</v>
      </c>
      <c r="L730" s="301">
        <v>0</v>
      </c>
      <c r="M730" s="301">
        <v>5</v>
      </c>
      <c r="N730" s="301">
        <v>0</v>
      </c>
      <c r="O730" s="301">
        <v>0</v>
      </c>
      <c r="P730" s="301">
        <v>0</v>
      </c>
      <c r="Q730" s="301">
        <v>0</v>
      </c>
      <c r="R730" s="301">
        <v>0</v>
      </c>
      <c r="S730" s="301">
        <v>0</v>
      </c>
      <c r="T730" s="301">
        <v>0</v>
      </c>
      <c r="U730" s="301">
        <v>15</v>
      </c>
      <c r="V730" s="304">
        <v>14</v>
      </c>
      <c r="W730" s="304"/>
    </row>
    <row r="731" spans="1:23" x14ac:dyDescent="0.4">
      <c r="A731" s="299">
        <v>727</v>
      </c>
      <c r="B731" s="300" t="s">
        <v>2815</v>
      </c>
      <c r="C731" s="301">
        <v>0</v>
      </c>
      <c r="D731" s="301">
        <v>0</v>
      </c>
      <c r="E731" s="301">
        <v>0</v>
      </c>
      <c r="F731" s="301">
        <v>0</v>
      </c>
      <c r="G731" s="301">
        <v>6</v>
      </c>
      <c r="H731" s="301">
        <v>0</v>
      </c>
      <c r="I731" s="301">
        <v>0</v>
      </c>
      <c r="J731" s="301">
        <v>0</v>
      </c>
      <c r="K731" s="301">
        <v>0</v>
      </c>
      <c r="L731" s="301">
        <v>0</v>
      </c>
      <c r="M731" s="301">
        <v>0</v>
      </c>
      <c r="N731" s="301">
        <v>4</v>
      </c>
      <c r="O731" s="301">
        <v>4</v>
      </c>
      <c r="P731" s="301">
        <v>3</v>
      </c>
      <c r="Q731" s="301">
        <v>0</v>
      </c>
      <c r="R731" s="301">
        <v>0</v>
      </c>
      <c r="S731" s="301">
        <v>4</v>
      </c>
      <c r="T731" s="301">
        <v>0</v>
      </c>
      <c r="U731" s="301">
        <v>31</v>
      </c>
      <c r="V731" s="304">
        <v>30</v>
      </c>
      <c r="W731" s="304"/>
    </row>
    <row r="732" spans="1:23" x14ac:dyDescent="0.4">
      <c r="A732" s="299">
        <v>728</v>
      </c>
      <c r="B732" s="300" t="s">
        <v>2816</v>
      </c>
      <c r="C732" s="301">
        <v>3</v>
      </c>
      <c r="D732" s="301">
        <v>3</v>
      </c>
      <c r="E732" s="301">
        <v>0</v>
      </c>
      <c r="F732" s="301">
        <v>0</v>
      </c>
      <c r="G732" s="301">
        <v>0</v>
      </c>
      <c r="H732" s="301">
        <v>0</v>
      </c>
      <c r="I732" s="301">
        <v>6</v>
      </c>
      <c r="J732" s="301">
        <v>0</v>
      </c>
      <c r="K732" s="301">
        <v>0</v>
      </c>
      <c r="L732" s="301">
        <v>0</v>
      </c>
      <c r="M732" s="301">
        <v>0</v>
      </c>
      <c r="N732" s="301">
        <v>0</v>
      </c>
      <c r="O732" s="301">
        <v>4</v>
      </c>
      <c r="P732" s="301">
        <v>0</v>
      </c>
      <c r="Q732" s="301">
        <v>3</v>
      </c>
      <c r="R732" s="301">
        <v>3</v>
      </c>
      <c r="S732" s="301">
        <v>0</v>
      </c>
      <c r="T732" s="301">
        <v>0</v>
      </c>
      <c r="U732" s="301">
        <v>26</v>
      </c>
      <c r="V732" s="304">
        <v>26</v>
      </c>
      <c r="W732" s="304"/>
    </row>
    <row r="733" spans="1:23" x14ac:dyDescent="0.4">
      <c r="A733" s="299">
        <v>729</v>
      </c>
      <c r="B733" s="300" t="s">
        <v>2817</v>
      </c>
      <c r="C733" s="301">
        <v>0</v>
      </c>
      <c r="D733" s="301">
        <v>0</v>
      </c>
      <c r="E733" s="301">
        <v>4</v>
      </c>
      <c r="F733" s="301">
        <v>3</v>
      </c>
      <c r="G733" s="301">
        <v>0</v>
      </c>
      <c r="H733" s="301">
        <v>0</v>
      </c>
      <c r="I733" s="301">
        <v>0</v>
      </c>
      <c r="J733" s="301">
        <v>0</v>
      </c>
      <c r="K733" s="301">
        <v>3</v>
      </c>
      <c r="L733" s="301">
        <v>0</v>
      </c>
      <c r="M733" s="301">
        <v>3</v>
      </c>
      <c r="N733" s="301">
        <v>0</v>
      </c>
      <c r="O733" s="301">
        <v>0</v>
      </c>
      <c r="P733" s="301">
        <v>0</v>
      </c>
      <c r="Q733" s="301">
        <v>3</v>
      </c>
      <c r="R733" s="301">
        <v>0</v>
      </c>
      <c r="S733" s="301">
        <v>0</v>
      </c>
      <c r="T733" s="301">
        <v>0</v>
      </c>
      <c r="U733" s="301">
        <v>26</v>
      </c>
      <c r="V733" s="304">
        <v>30</v>
      </c>
      <c r="W733" s="304"/>
    </row>
    <row r="734" spans="1:23" x14ac:dyDescent="0.4">
      <c r="A734" s="299">
        <v>730</v>
      </c>
      <c r="B734" s="300" t="s">
        <v>58</v>
      </c>
      <c r="C734" s="301">
        <v>42</v>
      </c>
      <c r="D734" s="301">
        <v>49</v>
      </c>
      <c r="E734" s="301">
        <v>31</v>
      </c>
      <c r="F734" s="301">
        <v>29</v>
      </c>
      <c r="G734" s="301">
        <v>26</v>
      </c>
      <c r="H734" s="301">
        <v>16</v>
      </c>
      <c r="I734" s="301">
        <v>37</v>
      </c>
      <c r="J734" s="301">
        <v>31</v>
      </c>
      <c r="K734" s="301">
        <v>33</v>
      </c>
      <c r="L734" s="301">
        <v>31</v>
      </c>
      <c r="M734" s="301">
        <v>17</v>
      </c>
      <c r="N734" s="301">
        <v>28</v>
      </c>
      <c r="O734" s="301">
        <v>25</v>
      </c>
      <c r="P734" s="301">
        <v>31</v>
      </c>
      <c r="Q734" s="301">
        <v>20</v>
      </c>
      <c r="R734" s="301">
        <v>9</v>
      </c>
      <c r="S734" s="301">
        <v>3</v>
      </c>
      <c r="T734" s="301">
        <v>4</v>
      </c>
      <c r="U734" s="301">
        <v>466</v>
      </c>
      <c r="V734" s="304">
        <v>451</v>
      </c>
      <c r="W734" s="304"/>
    </row>
    <row r="735" spans="1:23" x14ac:dyDescent="0.4">
      <c r="A735" s="299">
        <v>731</v>
      </c>
      <c r="B735" s="300" t="s">
        <v>59</v>
      </c>
      <c r="C735" s="301">
        <v>149</v>
      </c>
      <c r="D735" s="301">
        <v>179</v>
      </c>
      <c r="E735" s="301">
        <v>161</v>
      </c>
      <c r="F735" s="301">
        <v>134</v>
      </c>
      <c r="G735" s="301">
        <v>126</v>
      </c>
      <c r="H735" s="301">
        <v>160</v>
      </c>
      <c r="I735" s="301">
        <v>132</v>
      </c>
      <c r="J735" s="301">
        <v>127</v>
      </c>
      <c r="K735" s="301">
        <v>139</v>
      </c>
      <c r="L735" s="301">
        <v>127</v>
      </c>
      <c r="M735" s="301">
        <v>101</v>
      </c>
      <c r="N735" s="301">
        <v>90</v>
      </c>
      <c r="O735" s="301">
        <v>83</v>
      </c>
      <c r="P735" s="301">
        <v>83</v>
      </c>
      <c r="Q735" s="301">
        <v>58</v>
      </c>
      <c r="R735" s="301">
        <v>25</v>
      </c>
      <c r="S735" s="301">
        <v>23</v>
      </c>
      <c r="T735" s="301">
        <v>18</v>
      </c>
      <c r="U735" s="301">
        <v>1910</v>
      </c>
      <c r="V735" s="304">
        <v>1848</v>
      </c>
      <c r="W735" s="304"/>
    </row>
    <row r="736" spans="1:23" x14ac:dyDescent="0.4">
      <c r="A736" s="299">
        <v>732</v>
      </c>
      <c r="B736" s="300" t="s">
        <v>2818</v>
      </c>
      <c r="C736" s="301">
        <v>4</v>
      </c>
      <c r="D736" s="301">
        <v>14</v>
      </c>
      <c r="E736" s="301">
        <v>15</v>
      </c>
      <c r="F736" s="301">
        <v>3</v>
      </c>
      <c r="G736" s="301">
        <v>6</v>
      </c>
      <c r="H736" s="301">
        <v>0</v>
      </c>
      <c r="I736" s="301">
        <v>4</v>
      </c>
      <c r="J736" s="301">
        <v>13</v>
      </c>
      <c r="K736" s="301">
        <v>8</v>
      </c>
      <c r="L736" s="301">
        <v>12</v>
      </c>
      <c r="M736" s="301">
        <v>7</v>
      </c>
      <c r="N736" s="301">
        <v>14</v>
      </c>
      <c r="O736" s="301">
        <v>14</v>
      </c>
      <c r="P736" s="301">
        <v>19</v>
      </c>
      <c r="Q736" s="301">
        <v>8</v>
      </c>
      <c r="R736" s="301">
        <v>4</v>
      </c>
      <c r="S736" s="301">
        <v>0</v>
      </c>
      <c r="T736" s="301">
        <v>0</v>
      </c>
      <c r="U736" s="301">
        <v>149</v>
      </c>
      <c r="V736" s="304">
        <v>154</v>
      </c>
      <c r="W736" s="304"/>
    </row>
    <row r="737" spans="1:23" x14ac:dyDescent="0.4">
      <c r="A737" s="299">
        <v>733</v>
      </c>
      <c r="B737" s="300" t="s">
        <v>2819</v>
      </c>
      <c r="C737" s="301">
        <v>0</v>
      </c>
      <c r="D737" s="301">
        <v>0</v>
      </c>
      <c r="E737" s="301">
        <v>0</v>
      </c>
      <c r="F737" s="301">
        <v>0</v>
      </c>
      <c r="G737" s="301">
        <v>0</v>
      </c>
      <c r="H737" s="301">
        <v>0</v>
      </c>
      <c r="I737" s="301">
        <v>0</v>
      </c>
      <c r="J737" s="301">
        <v>0</v>
      </c>
      <c r="K737" s="301">
        <v>0</v>
      </c>
      <c r="L737" s="301">
        <v>0</v>
      </c>
      <c r="M737" s="301">
        <v>0</v>
      </c>
      <c r="N737" s="301">
        <v>0</v>
      </c>
      <c r="O737" s="301">
        <v>0</v>
      </c>
      <c r="P737" s="301">
        <v>0</v>
      </c>
      <c r="Q737" s="301">
        <v>0</v>
      </c>
      <c r="R737" s="301">
        <v>0</v>
      </c>
      <c r="S737" s="301">
        <v>0</v>
      </c>
      <c r="T737" s="301">
        <v>0</v>
      </c>
      <c r="U737" s="301">
        <v>0</v>
      </c>
      <c r="V737" s="304">
        <v>0</v>
      </c>
      <c r="W737" s="304"/>
    </row>
    <row r="738" spans="1:23" x14ac:dyDescent="0.4">
      <c r="A738" s="299">
        <v>734</v>
      </c>
      <c r="B738" s="300" t="s">
        <v>2820</v>
      </c>
      <c r="C738" s="301">
        <v>0</v>
      </c>
      <c r="D738" s="301">
        <v>0</v>
      </c>
      <c r="E738" s="301">
        <v>0</v>
      </c>
      <c r="F738" s="301">
        <v>3</v>
      </c>
      <c r="G738" s="301">
        <v>0</v>
      </c>
      <c r="H738" s="301">
        <v>0</v>
      </c>
      <c r="I738" s="301">
        <v>0</v>
      </c>
      <c r="J738" s="301">
        <v>0</v>
      </c>
      <c r="K738" s="301">
        <v>4</v>
      </c>
      <c r="L738" s="301">
        <v>0</v>
      </c>
      <c r="M738" s="301">
        <v>0</v>
      </c>
      <c r="N738" s="301">
        <v>6</v>
      </c>
      <c r="O738" s="301">
        <v>3</v>
      </c>
      <c r="P738" s="301">
        <v>0</v>
      </c>
      <c r="Q738" s="301">
        <v>0</v>
      </c>
      <c r="R738" s="301">
        <v>0</v>
      </c>
      <c r="S738" s="301">
        <v>0</v>
      </c>
      <c r="T738" s="301">
        <v>0</v>
      </c>
      <c r="U738" s="301">
        <v>21</v>
      </c>
      <c r="V738" s="304">
        <v>16</v>
      </c>
      <c r="W738" s="304"/>
    </row>
    <row r="739" spans="1:23" x14ac:dyDescent="0.4">
      <c r="A739" s="299">
        <v>735</v>
      </c>
      <c r="B739" s="300" t="s">
        <v>60</v>
      </c>
      <c r="C739" s="301">
        <v>27</v>
      </c>
      <c r="D739" s="301">
        <v>35</v>
      </c>
      <c r="E739" s="301">
        <v>32</v>
      </c>
      <c r="F739" s="301">
        <v>35</v>
      </c>
      <c r="G739" s="301">
        <v>22</v>
      </c>
      <c r="H739" s="301">
        <v>19</v>
      </c>
      <c r="I739" s="301">
        <v>23</v>
      </c>
      <c r="J739" s="301">
        <v>20</v>
      </c>
      <c r="K739" s="301">
        <v>40</v>
      </c>
      <c r="L739" s="301">
        <v>36</v>
      </c>
      <c r="M739" s="301">
        <v>53</v>
      </c>
      <c r="N739" s="301">
        <v>53</v>
      </c>
      <c r="O739" s="301">
        <v>37</v>
      </c>
      <c r="P739" s="301">
        <v>41</v>
      </c>
      <c r="Q739" s="301">
        <v>21</v>
      </c>
      <c r="R739" s="301">
        <v>13</v>
      </c>
      <c r="S739" s="301">
        <v>12</v>
      </c>
      <c r="T739" s="301">
        <v>0</v>
      </c>
      <c r="U739" s="301">
        <v>537</v>
      </c>
      <c r="V739" s="304">
        <v>527</v>
      </c>
      <c r="W739" s="304"/>
    </row>
    <row r="740" spans="1:23" x14ac:dyDescent="0.4">
      <c r="A740" s="299">
        <v>736</v>
      </c>
      <c r="B740" s="300" t="s">
        <v>2821</v>
      </c>
      <c r="C740" s="301">
        <v>0</v>
      </c>
      <c r="D740" s="301">
        <v>6</v>
      </c>
      <c r="E740" s="301">
        <v>9</v>
      </c>
      <c r="F740" s="301">
        <v>4</v>
      </c>
      <c r="G740" s="301">
        <v>0</v>
      </c>
      <c r="H740" s="301">
        <v>0</v>
      </c>
      <c r="I740" s="301">
        <v>0</v>
      </c>
      <c r="J740" s="301">
        <v>0</v>
      </c>
      <c r="K740" s="301">
        <v>5</v>
      </c>
      <c r="L740" s="301">
        <v>6</v>
      </c>
      <c r="M740" s="301">
        <v>0</v>
      </c>
      <c r="N740" s="301">
        <v>0</v>
      </c>
      <c r="O740" s="301">
        <v>3</v>
      </c>
      <c r="P740" s="301">
        <v>0</v>
      </c>
      <c r="Q740" s="301">
        <v>6</v>
      </c>
      <c r="R740" s="301">
        <v>0</v>
      </c>
      <c r="S740" s="301">
        <v>0</v>
      </c>
      <c r="T740" s="301">
        <v>0</v>
      </c>
      <c r="U740" s="301">
        <v>44</v>
      </c>
      <c r="V740" s="304">
        <v>46</v>
      </c>
      <c r="W740" s="304"/>
    </row>
    <row r="741" spans="1:23" x14ac:dyDescent="0.4">
      <c r="A741" s="299">
        <v>737</v>
      </c>
      <c r="B741" s="300" t="s">
        <v>1139</v>
      </c>
      <c r="C741" s="301">
        <v>1064</v>
      </c>
      <c r="D741" s="301">
        <v>860</v>
      </c>
      <c r="E741" s="301">
        <v>602</v>
      </c>
      <c r="F741" s="301">
        <v>446</v>
      </c>
      <c r="G741" s="301">
        <v>433</v>
      </c>
      <c r="H741" s="301">
        <v>560</v>
      </c>
      <c r="I741" s="301">
        <v>986</v>
      </c>
      <c r="J741" s="301">
        <v>968</v>
      </c>
      <c r="K741" s="301">
        <v>717</v>
      </c>
      <c r="L741" s="301">
        <v>480</v>
      </c>
      <c r="M741" s="301">
        <v>374</v>
      </c>
      <c r="N741" s="301">
        <v>279</v>
      </c>
      <c r="O741" s="301">
        <v>192</v>
      </c>
      <c r="P741" s="301">
        <v>137</v>
      </c>
      <c r="Q741" s="301">
        <v>80</v>
      </c>
      <c r="R741" s="301">
        <v>48</v>
      </c>
      <c r="S741" s="301">
        <v>19</v>
      </c>
      <c r="T741" s="301">
        <v>21</v>
      </c>
      <c r="U741" s="301">
        <v>8267</v>
      </c>
      <c r="V741" s="304">
        <v>8282</v>
      </c>
      <c r="W741" s="304"/>
    </row>
    <row r="742" spans="1:23" x14ac:dyDescent="0.4">
      <c r="A742" s="299">
        <v>738</v>
      </c>
      <c r="B742" s="300" t="s">
        <v>2822</v>
      </c>
      <c r="C742" s="301">
        <v>0</v>
      </c>
      <c r="D742" s="301">
        <v>0</v>
      </c>
      <c r="E742" s="301">
        <v>3</v>
      </c>
      <c r="F742" s="301">
        <v>0</v>
      </c>
      <c r="G742" s="301">
        <v>0</v>
      </c>
      <c r="H742" s="301">
        <v>7</v>
      </c>
      <c r="I742" s="301">
        <v>3</v>
      </c>
      <c r="J742" s="301">
        <v>5</v>
      </c>
      <c r="K742" s="301">
        <v>3</v>
      </c>
      <c r="L742" s="301">
        <v>0</v>
      </c>
      <c r="M742" s="301">
        <v>0</v>
      </c>
      <c r="N742" s="301">
        <v>4</v>
      </c>
      <c r="O742" s="301">
        <v>4</v>
      </c>
      <c r="P742" s="301">
        <v>3</v>
      </c>
      <c r="Q742" s="301">
        <v>4</v>
      </c>
      <c r="R742" s="301">
        <v>4</v>
      </c>
      <c r="S742" s="301">
        <v>4</v>
      </c>
      <c r="T742" s="301">
        <v>0</v>
      </c>
      <c r="U742" s="301">
        <v>52</v>
      </c>
      <c r="V742" s="304">
        <v>59</v>
      </c>
      <c r="W742" s="304"/>
    </row>
    <row r="743" spans="1:23" x14ac:dyDescent="0.4">
      <c r="A743" s="299">
        <v>739</v>
      </c>
      <c r="B743" s="300" t="s">
        <v>61</v>
      </c>
      <c r="C743" s="301">
        <v>29</v>
      </c>
      <c r="D743" s="301">
        <v>26</v>
      </c>
      <c r="E743" s="301">
        <v>23</v>
      </c>
      <c r="F743" s="301">
        <v>19</v>
      </c>
      <c r="G743" s="301">
        <v>9</v>
      </c>
      <c r="H743" s="301">
        <v>9</v>
      </c>
      <c r="I743" s="301">
        <v>18</v>
      </c>
      <c r="J743" s="301">
        <v>12</v>
      </c>
      <c r="K743" s="301">
        <v>18</v>
      </c>
      <c r="L743" s="301">
        <v>17</v>
      </c>
      <c r="M743" s="301">
        <v>26</v>
      </c>
      <c r="N743" s="301">
        <v>43</v>
      </c>
      <c r="O743" s="301">
        <v>32</v>
      </c>
      <c r="P743" s="301">
        <v>36</v>
      </c>
      <c r="Q743" s="301">
        <v>20</v>
      </c>
      <c r="R743" s="301">
        <v>27</v>
      </c>
      <c r="S743" s="301">
        <v>18</v>
      </c>
      <c r="T743" s="301">
        <v>19</v>
      </c>
      <c r="U743" s="301">
        <v>411</v>
      </c>
      <c r="V743" s="304">
        <v>391</v>
      </c>
      <c r="W743" s="304"/>
    </row>
    <row r="744" spans="1:23" x14ac:dyDescent="0.4">
      <c r="A744" s="299">
        <v>740</v>
      </c>
      <c r="B744" s="300" t="s">
        <v>62</v>
      </c>
      <c r="C744" s="301">
        <v>10</v>
      </c>
      <c r="D744" s="301">
        <v>10</v>
      </c>
      <c r="E744" s="301">
        <v>14</v>
      </c>
      <c r="F744" s="301">
        <v>12</v>
      </c>
      <c r="G744" s="301">
        <v>4</v>
      </c>
      <c r="H744" s="301">
        <v>7</v>
      </c>
      <c r="I744" s="301">
        <v>8</v>
      </c>
      <c r="J744" s="301">
        <v>4</v>
      </c>
      <c r="K744" s="301">
        <v>9</v>
      </c>
      <c r="L744" s="301">
        <v>6</v>
      </c>
      <c r="M744" s="301">
        <v>20</v>
      </c>
      <c r="N744" s="301">
        <v>18</v>
      </c>
      <c r="O744" s="301">
        <v>18</v>
      </c>
      <c r="P744" s="301">
        <v>25</v>
      </c>
      <c r="Q744" s="301">
        <v>18</v>
      </c>
      <c r="R744" s="301">
        <v>7</v>
      </c>
      <c r="S744" s="301">
        <v>3</v>
      </c>
      <c r="T744" s="301">
        <v>7</v>
      </c>
      <c r="U744" s="301">
        <v>200</v>
      </c>
      <c r="V744" s="304">
        <v>192</v>
      </c>
      <c r="W744" s="304"/>
    </row>
    <row r="745" spans="1:23" x14ac:dyDescent="0.4">
      <c r="A745" s="299">
        <v>741</v>
      </c>
      <c r="B745" s="300" t="s">
        <v>2823</v>
      </c>
      <c r="C745" s="301">
        <v>0</v>
      </c>
      <c r="D745" s="301">
        <v>0</v>
      </c>
      <c r="E745" s="301">
        <v>0</v>
      </c>
      <c r="F745" s="301">
        <v>0</v>
      </c>
      <c r="G745" s="301">
        <v>0</v>
      </c>
      <c r="H745" s="301">
        <v>0</v>
      </c>
      <c r="I745" s="301">
        <v>0</v>
      </c>
      <c r="J745" s="301">
        <v>0</v>
      </c>
      <c r="K745" s="301">
        <v>0</v>
      </c>
      <c r="L745" s="301">
        <v>0</v>
      </c>
      <c r="M745" s="301">
        <v>0</v>
      </c>
      <c r="N745" s="301">
        <v>4</v>
      </c>
      <c r="O745" s="301">
        <v>6</v>
      </c>
      <c r="P745" s="301">
        <v>3</v>
      </c>
      <c r="Q745" s="301">
        <v>0</v>
      </c>
      <c r="R745" s="301">
        <v>0</v>
      </c>
      <c r="S745" s="301">
        <v>0</v>
      </c>
      <c r="T745" s="301">
        <v>0</v>
      </c>
      <c r="U745" s="301">
        <v>13</v>
      </c>
      <c r="V745" s="304">
        <v>15</v>
      </c>
      <c r="W745" s="304"/>
    </row>
    <row r="746" spans="1:23" x14ac:dyDescent="0.4">
      <c r="A746" s="299">
        <v>742</v>
      </c>
      <c r="B746" s="300" t="s">
        <v>63</v>
      </c>
      <c r="C746" s="301">
        <v>79</v>
      </c>
      <c r="D746" s="301">
        <v>87</v>
      </c>
      <c r="E746" s="301">
        <v>71</v>
      </c>
      <c r="F746" s="301">
        <v>118</v>
      </c>
      <c r="G746" s="301">
        <v>99</v>
      </c>
      <c r="H746" s="301">
        <v>95</v>
      </c>
      <c r="I746" s="301">
        <v>55</v>
      </c>
      <c r="J746" s="301">
        <v>77</v>
      </c>
      <c r="K746" s="301">
        <v>86</v>
      </c>
      <c r="L746" s="301">
        <v>132</v>
      </c>
      <c r="M746" s="301">
        <v>126</v>
      </c>
      <c r="N746" s="301">
        <v>131</v>
      </c>
      <c r="O746" s="301">
        <v>106</v>
      </c>
      <c r="P746" s="301">
        <v>105</v>
      </c>
      <c r="Q746" s="301">
        <v>86</v>
      </c>
      <c r="R746" s="301">
        <v>46</v>
      </c>
      <c r="S746" s="301">
        <v>26</v>
      </c>
      <c r="T746" s="301">
        <v>27</v>
      </c>
      <c r="U746" s="301">
        <v>1551</v>
      </c>
      <c r="V746" s="304">
        <v>1565</v>
      </c>
      <c r="W746" s="304"/>
    </row>
    <row r="747" spans="1:23" x14ac:dyDescent="0.4">
      <c r="A747" s="299">
        <v>743</v>
      </c>
      <c r="B747" s="300" t="s">
        <v>64</v>
      </c>
      <c r="C747" s="301">
        <v>11</v>
      </c>
      <c r="D747" s="301">
        <v>18</v>
      </c>
      <c r="E747" s="301">
        <v>18</v>
      </c>
      <c r="F747" s="301">
        <v>20</v>
      </c>
      <c r="G747" s="301">
        <v>11</v>
      </c>
      <c r="H747" s="301">
        <v>10</v>
      </c>
      <c r="I747" s="301">
        <v>15</v>
      </c>
      <c r="J747" s="301">
        <v>13</v>
      </c>
      <c r="K747" s="301">
        <v>20</v>
      </c>
      <c r="L747" s="301">
        <v>27</v>
      </c>
      <c r="M747" s="301">
        <v>24</v>
      </c>
      <c r="N747" s="301">
        <v>29</v>
      </c>
      <c r="O747" s="301">
        <v>43</v>
      </c>
      <c r="P747" s="301">
        <v>26</v>
      </c>
      <c r="Q747" s="301">
        <v>23</v>
      </c>
      <c r="R747" s="301">
        <v>15</v>
      </c>
      <c r="S747" s="301">
        <v>5</v>
      </c>
      <c r="T747" s="301">
        <v>6</v>
      </c>
      <c r="U747" s="301">
        <v>347</v>
      </c>
      <c r="V747" s="304">
        <v>336</v>
      </c>
      <c r="W747" s="304"/>
    </row>
    <row r="748" spans="1:23" x14ac:dyDescent="0.4">
      <c r="A748" s="299">
        <v>744</v>
      </c>
      <c r="B748" s="300" t="s">
        <v>1626</v>
      </c>
      <c r="C748" s="301">
        <v>7</v>
      </c>
      <c r="D748" s="301">
        <v>6</v>
      </c>
      <c r="E748" s="301">
        <v>10</v>
      </c>
      <c r="F748" s="301">
        <v>12</v>
      </c>
      <c r="G748" s="301">
        <v>10</v>
      </c>
      <c r="H748" s="301">
        <v>10</v>
      </c>
      <c r="I748" s="301">
        <v>8</v>
      </c>
      <c r="J748" s="301">
        <v>5</v>
      </c>
      <c r="K748" s="301">
        <v>4</v>
      </c>
      <c r="L748" s="301">
        <v>22</v>
      </c>
      <c r="M748" s="301">
        <v>5</v>
      </c>
      <c r="N748" s="301">
        <v>6</v>
      </c>
      <c r="O748" s="301">
        <v>21</v>
      </c>
      <c r="P748" s="301">
        <v>17</v>
      </c>
      <c r="Q748" s="301">
        <v>5</v>
      </c>
      <c r="R748" s="301">
        <v>10</v>
      </c>
      <c r="S748" s="301">
        <v>0</v>
      </c>
      <c r="T748" s="301">
        <v>0</v>
      </c>
      <c r="U748" s="301">
        <v>169</v>
      </c>
      <c r="V748" s="304">
        <v>162</v>
      </c>
      <c r="W748" s="304"/>
    </row>
    <row r="749" spans="1:23" x14ac:dyDescent="0.4">
      <c r="A749" s="299">
        <v>745</v>
      </c>
      <c r="B749" s="300" t="s">
        <v>1627</v>
      </c>
      <c r="C749" s="301">
        <v>10</v>
      </c>
      <c r="D749" s="301">
        <v>17</v>
      </c>
      <c r="E749" s="301">
        <v>13</v>
      </c>
      <c r="F749" s="301">
        <v>24</v>
      </c>
      <c r="G749" s="301">
        <v>23</v>
      </c>
      <c r="H749" s="301">
        <v>62</v>
      </c>
      <c r="I749" s="301">
        <v>57</v>
      </c>
      <c r="J749" s="301">
        <v>56</v>
      </c>
      <c r="K749" s="301">
        <v>51</v>
      </c>
      <c r="L749" s="301">
        <v>37</v>
      </c>
      <c r="M749" s="301">
        <v>34</v>
      </c>
      <c r="N749" s="301">
        <v>29</v>
      </c>
      <c r="O749" s="301">
        <v>11</v>
      </c>
      <c r="P749" s="301">
        <v>14</v>
      </c>
      <c r="Q749" s="301">
        <v>11</v>
      </c>
      <c r="R749" s="301">
        <v>3</v>
      </c>
      <c r="S749" s="301">
        <v>5</v>
      </c>
      <c r="T749" s="301">
        <v>0</v>
      </c>
      <c r="U749" s="301">
        <v>445</v>
      </c>
      <c r="V749" s="304">
        <v>198</v>
      </c>
      <c r="W749" s="304"/>
    </row>
    <row r="750" spans="1:23" x14ac:dyDescent="0.4">
      <c r="A750" s="299">
        <v>746</v>
      </c>
      <c r="B750" s="300" t="s">
        <v>1140</v>
      </c>
      <c r="C750" s="301">
        <v>695</v>
      </c>
      <c r="D750" s="301">
        <v>776</v>
      </c>
      <c r="E750" s="301">
        <v>876</v>
      </c>
      <c r="F750" s="301">
        <v>942</v>
      </c>
      <c r="G750" s="301">
        <v>830</v>
      </c>
      <c r="H750" s="301">
        <v>681</v>
      </c>
      <c r="I750" s="301">
        <v>639</v>
      </c>
      <c r="J750" s="301">
        <v>695</v>
      </c>
      <c r="K750" s="301">
        <v>915</v>
      </c>
      <c r="L750" s="301">
        <v>935</v>
      </c>
      <c r="M750" s="301">
        <v>1022</v>
      </c>
      <c r="N750" s="301">
        <v>866</v>
      </c>
      <c r="O750" s="301">
        <v>657</v>
      </c>
      <c r="P750" s="301">
        <v>508</v>
      </c>
      <c r="Q750" s="301">
        <v>304</v>
      </c>
      <c r="R750" s="301">
        <v>175</v>
      </c>
      <c r="S750" s="301">
        <v>112</v>
      </c>
      <c r="T750" s="301">
        <v>98</v>
      </c>
      <c r="U750" s="301">
        <v>11739</v>
      </c>
      <c r="V750" s="304">
        <v>11502</v>
      </c>
      <c r="W750" s="304"/>
    </row>
    <row r="751" spans="1:23" x14ac:dyDescent="0.4">
      <c r="A751" s="299">
        <v>747</v>
      </c>
      <c r="B751" s="300" t="s">
        <v>65</v>
      </c>
      <c r="C751" s="301">
        <v>5</v>
      </c>
      <c r="D751" s="301">
        <v>7</v>
      </c>
      <c r="E751" s="301">
        <v>11</v>
      </c>
      <c r="F751" s="301">
        <v>12</v>
      </c>
      <c r="G751" s="301">
        <v>0</v>
      </c>
      <c r="H751" s="301">
        <v>3</v>
      </c>
      <c r="I751" s="301">
        <v>0</v>
      </c>
      <c r="J751" s="301">
        <v>7</v>
      </c>
      <c r="K751" s="301">
        <v>7</v>
      </c>
      <c r="L751" s="301">
        <v>18</v>
      </c>
      <c r="M751" s="301">
        <v>5</v>
      </c>
      <c r="N751" s="301">
        <v>5</v>
      </c>
      <c r="O751" s="301">
        <v>10</v>
      </c>
      <c r="P751" s="301">
        <v>13</v>
      </c>
      <c r="Q751" s="301">
        <v>8</v>
      </c>
      <c r="R751" s="301">
        <v>9</v>
      </c>
      <c r="S751" s="301">
        <v>0</v>
      </c>
      <c r="T751" s="301">
        <v>3</v>
      </c>
      <c r="U751" s="301">
        <v>126</v>
      </c>
      <c r="V751" s="304">
        <v>111</v>
      </c>
      <c r="W751" s="304"/>
    </row>
    <row r="752" spans="1:23" x14ac:dyDescent="0.4">
      <c r="A752" s="299">
        <v>748</v>
      </c>
      <c r="B752" s="300" t="s">
        <v>66</v>
      </c>
      <c r="C752" s="301">
        <v>175</v>
      </c>
      <c r="D752" s="301">
        <v>152</v>
      </c>
      <c r="E752" s="301">
        <v>142</v>
      </c>
      <c r="F752" s="301">
        <v>133</v>
      </c>
      <c r="G752" s="301">
        <v>218</v>
      </c>
      <c r="H752" s="301">
        <v>240</v>
      </c>
      <c r="I752" s="301">
        <v>228</v>
      </c>
      <c r="J752" s="301">
        <v>183</v>
      </c>
      <c r="K752" s="301">
        <v>151</v>
      </c>
      <c r="L752" s="301">
        <v>195</v>
      </c>
      <c r="M752" s="301">
        <v>195</v>
      </c>
      <c r="N752" s="301">
        <v>217</v>
      </c>
      <c r="O752" s="301">
        <v>190</v>
      </c>
      <c r="P752" s="301">
        <v>135</v>
      </c>
      <c r="Q752" s="301">
        <v>105</v>
      </c>
      <c r="R752" s="301">
        <v>55</v>
      </c>
      <c r="S752" s="301">
        <v>33</v>
      </c>
      <c r="T752" s="301">
        <v>10</v>
      </c>
      <c r="U752" s="301">
        <v>2761</v>
      </c>
      <c r="V752" s="304">
        <v>2794</v>
      </c>
      <c r="W752" s="304"/>
    </row>
    <row r="753" spans="1:23" x14ac:dyDescent="0.4">
      <c r="A753" s="299">
        <v>749</v>
      </c>
      <c r="B753" s="300" t="s">
        <v>1628</v>
      </c>
      <c r="C753" s="301">
        <v>4</v>
      </c>
      <c r="D753" s="301">
        <v>0</v>
      </c>
      <c r="E753" s="301">
        <v>7</v>
      </c>
      <c r="F753" s="301">
        <v>10</v>
      </c>
      <c r="G753" s="301">
        <v>5</v>
      </c>
      <c r="H753" s="301">
        <v>4</v>
      </c>
      <c r="I753" s="301">
        <v>3</v>
      </c>
      <c r="J753" s="301">
        <v>11</v>
      </c>
      <c r="K753" s="301">
        <v>10</v>
      </c>
      <c r="L753" s="301">
        <v>9</v>
      </c>
      <c r="M753" s="301">
        <v>12</v>
      </c>
      <c r="N753" s="301">
        <v>4</v>
      </c>
      <c r="O753" s="301">
        <v>6</v>
      </c>
      <c r="P753" s="301">
        <v>13</v>
      </c>
      <c r="Q753" s="301">
        <v>6</v>
      </c>
      <c r="R753" s="301">
        <v>5</v>
      </c>
      <c r="S753" s="301">
        <v>0</v>
      </c>
      <c r="T753" s="301">
        <v>0</v>
      </c>
      <c r="U753" s="301">
        <v>97</v>
      </c>
      <c r="V753" s="304">
        <v>97</v>
      </c>
      <c r="W753" s="304"/>
    </row>
    <row r="754" spans="1:23" x14ac:dyDescent="0.4">
      <c r="A754" s="299">
        <v>750</v>
      </c>
      <c r="B754" s="300" t="s">
        <v>67</v>
      </c>
      <c r="C754" s="301">
        <v>69</v>
      </c>
      <c r="D754" s="301">
        <v>72</v>
      </c>
      <c r="E754" s="301">
        <v>105</v>
      </c>
      <c r="F754" s="301">
        <v>103</v>
      </c>
      <c r="G754" s="301">
        <v>70</v>
      </c>
      <c r="H754" s="301">
        <v>52</v>
      </c>
      <c r="I754" s="301">
        <v>69</v>
      </c>
      <c r="J754" s="301">
        <v>77</v>
      </c>
      <c r="K754" s="301">
        <v>99</v>
      </c>
      <c r="L754" s="301">
        <v>110</v>
      </c>
      <c r="M754" s="301">
        <v>127</v>
      </c>
      <c r="N754" s="301">
        <v>165</v>
      </c>
      <c r="O754" s="301">
        <v>146</v>
      </c>
      <c r="P754" s="301">
        <v>130</v>
      </c>
      <c r="Q754" s="301">
        <v>103</v>
      </c>
      <c r="R754" s="301">
        <v>81</v>
      </c>
      <c r="S754" s="301">
        <v>62</v>
      </c>
      <c r="T754" s="301">
        <v>90</v>
      </c>
      <c r="U754" s="301">
        <v>1729</v>
      </c>
      <c r="V754" s="304">
        <v>1627</v>
      </c>
      <c r="W754" s="304"/>
    </row>
    <row r="755" spans="1:23" x14ac:dyDescent="0.4">
      <c r="A755" s="299">
        <v>751</v>
      </c>
      <c r="B755" s="300" t="s">
        <v>68</v>
      </c>
      <c r="C755" s="301">
        <v>13</v>
      </c>
      <c r="D755" s="301">
        <v>12</v>
      </c>
      <c r="E755" s="301">
        <v>10</v>
      </c>
      <c r="F755" s="301">
        <v>17</v>
      </c>
      <c r="G755" s="301">
        <v>15</v>
      </c>
      <c r="H755" s="301">
        <v>8</v>
      </c>
      <c r="I755" s="301">
        <v>9</v>
      </c>
      <c r="J755" s="301">
        <v>6</v>
      </c>
      <c r="K755" s="301">
        <v>14</v>
      </c>
      <c r="L755" s="301">
        <v>17</v>
      </c>
      <c r="M755" s="301">
        <v>11</v>
      </c>
      <c r="N755" s="301">
        <v>18</v>
      </c>
      <c r="O755" s="301">
        <v>8</v>
      </c>
      <c r="P755" s="301">
        <v>12</v>
      </c>
      <c r="Q755" s="301">
        <v>18</v>
      </c>
      <c r="R755" s="301">
        <v>11</v>
      </c>
      <c r="S755" s="301">
        <v>12</v>
      </c>
      <c r="T755" s="301">
        <v>5</v>
      </c>
      <c r="U755" s="301">
        <v>205</v>
      </c>
      <c r="V755" s="304">
        <v>191</v>
      </c>
      <c r="W755" s="304"/>
    </row>
    <row r="756" spans="1:23" x14ac:dyDescent="0.4">
      <c r="A756" s="299">
        <v>752</v>
      </c>
      <c r="B756" s="300" t="s">
        <v>1141</v>
      </c>
      <c r="C756" s="301">
        <v>498</v>
      </c>
      <c r="D756" s="301">
        <v>675</v>
      </c>
      <c r="E756" s="301">
        <v>665</v>
      </c>
      <c r="F756" s="301">
        <v>628</v>
      </c>
      <c r="G756" s="301">
        <v>584</v>
      </c>
      <c r="H756" s="301">
        <v>445</v>
      </c>
      <c r="I756" s="301">
        <v>497</v>
      </c>
      <c r="J756" s="301">
        <v>620</v>
      </c>
      <c r="K756" s="301">
        <v>723</v>
      </c>
      <c r="L756" s="301">
        <v>754</v>
      </c>
      <c r="M756" s="301">
        <v>732</v>
      </c>
      <c r="N756" s="301">
        <v>753</v>
      </c>
      <c r="O756" s="301">
        <v>663</v>
      </c>
      <c r="P756" s="301">
        <v>676</v>
      </c>
      <c r="Q756" s="301">
        <v>523</v>
      </c>
      <c r="R756" s="301">
        <v>372</v>
      </c>
      <c r="S756" s="301">
        <v>260</v>
      </c>
      <c r="T756" s="301">
        <v>262</v>
      </c>
      <c r="U756" s="301">
        <v>10324</v>
      </c>
      <c r="V756" s="304">
        <v>10118</v>
      </c>
      <c r="W756" s="304"/>
    </row>
    <row r="757" spans="1:23" x14ac:dyDescent="0.4">
      <c r="A757" s="299">
        <v>753</v>
      </c>
      <c r="B757" s="300" t="s">
        <v>2824</v>
      </c>
      <c r="C757" s="301">
        <v>4</v>
      </c>
      <c r="D757" s="301">
        <v>9</v>
      </c>
      <c r="E757" s="301">
        <v>7</v>
      </c>
      <c r="F757" s="301">
        <v>5</v>
      </c>
      <c r="G757" s="301">
        <v>6</v>
      </c>
      <c r="H757" s="301">
        <v>5</v>
      </c>
      <c r="I757" s="301">
        <v>5</v>
      </c>
      <c r="J757" s="301">
        <v>5</v>
      </c>
      <c r="K757" s="301">
        <v>3</v>
      </c>
      <c r="L757" s="301">
        <v>3</v>
      </c>
      <c r="M757" s="301">
        <v>5</v>
      </c>
      <c r="N757" s="301">
        <v>7</v>
      </c>
      <c r="O757" s="301">
        <v>10</v>
      </c>
      <c r="P757" s="301">
        <v>10</v>
      </c>
      <c r="Q757" s="301">
        <v>4</v>
      </c>
      <c r="R757" s="301">
        <v>0</v>
      </c>
      <c r="S757" s="301">
        <v>0</v>
      </c>
      <c r="T757" s="301">
        <v>0</v>
      </c>
      <c r="U757" s="301">
        <v>82</v>
      </c>
      <c r="V757" s="304">
        <v>80</v>
      </c>
      <c r="W757" s="304"/>
    </row>
    <row r="758" spans="1:23" x14ac:dyDescent="0.4">
      <c r="A758" s="299">
        <v>754</v>
      </c>
      <c r="B758" s="300" t="s">
        <v>69</v>
      </c>
      <c r="C758" s="301">
        <v>3</v>
      </c>
      <c r="D758" s="301">
        <v>20</v>
      </c>
      <c r="E758" s="301">
        <v>30</v>
      </c>
      <c r="F758" s="301">
        <v>9</v>
      </c>
      <c r="G758" s="301">
        <v>14</v>
      </c>
      <c r="H758" s="301">
        <v>21</v>
      </c>
      <c r="I758" s="301">
        <v>7</v>
      </c>
      <c r="J758" s="301">
        <v>20</v>
      </c>
      <c r="K758" s="301">
        <v>30</v>
      </c>
      <c r="L758" s="301">
        <v>25</v>
      </c>
      <c r="M758" s="301">
        <v>19</v>
      </c>
      <c r="N758" s="301">
        <v>13</v>
      </c>
      <c r="O758" s="301">
        <v>16</v>
      </c>
      <c r="P758" s="301">
        <v>5</v>
      </c>
      <c r="Q758" s="301">
        <v>7</v>
      </c>
      <c r="R758" s="301">
        <v>0</v>
      </c>
      <c r="S758" s="301">
        <v>0</v>
      </c>
      <c r="T758" s="301">
        <v>0</v>
      </c>
      <c r="U758" s="301">
        <v>233</v>
      </c>
      <c r="V758" s="304">
        <v>1098</v>
      </c>
      <c r="W758" s="304"/>
    </row>
    <row r="759" spans="1:23" x14ac:dyDescent="0.4">
      <c r="A759" s="299">
        <v>755</v>
      </c>
      <c r="B759" s="300" t="s">
        <v>2825</v>
      </c>
      <c r="C759" s="301">
        <v>6</v>
      </c>
      <c r="D759" s="301">
        <v>7</v>
      </c>
      <c r="E759" s="301">
        <v>13</v>
      </c>
      <c r="F759" s="301">
        <v>17</v>
      </c>
      <c r="G759" s="301">
        <v>6</v>
      </c>
      <c r="H759" s="301">
        <v>6</v>
      </c>
      <c r="I759" s="301">
        <v>3</v>
      </c>
      <c r="J759" s="301">
        <v>3</v>
      </c>
      <c r="K759" s="301">
        <v>10</v>
      </c>
      <c r="L759" s="301">
        <v>7</v>
      </c>
      <c r="M759" s="301">
        <v>14</v>
      </c>
      <c r="N759" s="301">
        <v>12</v>
      </c>
      <c r="O759" s="301">
        <v>6</v>
      </c>
      <c r="P759" s="301">
        <v>3</v>
      </c>
      <c r="Q759" s="301">
        <v>3</v>
      </c>
      <c r="R759" s="301">
        <v>3</v>
      </c>
      <c r="S759" s="301">
        <v>3</v>
      </c>
      <c r="T759" s="301">
        <v>0</v>
      </c>
      <c r="U759" s="301">
        <v>132</v>
      </c>
      <c r="V759" s="304">
        <v>132</v>
      </c>
      <c r="W759" s="304"/>
    </row>
    <row r="760" spans="1:23" x14ac:dyDescent="0.4">
      <c r="A760" s="299">
        <v>756</v>
      </c>
      <c r="B760" s="300" t="s">
        <v>70</v>
      </c>
      <c r="C760" s="301">
        <v>14</v>
      </c>
      <c r="D760" s="301">
        <v>12</v>
      </c>
      <c r="E760" s="301">
        <v>23</v>
      </c>
      <c r="F760" s="301">
        <v>18</v>
      </c>
      <c r="G760" s="301">
        <v>23</v>
      </c>
      <c r="H760" s="301">
        <v>18</v>
      </c>
      <c r="I760" s="301">
        <v>16</v>
      </c>
      <c r="J760" s="301">
        <v>10</v>
      </c>
      <c r="K760" s="301">
        <v>11</v>
      </c>
      <c r="L760" s="301">
        <v>29</v>
      </c>
      <c r="M760" s="301">
        <v>31</v>
      </c>
      <c r="N760" s="301">
        <v>29</v>
      </c>
      <c r="O760" s="301">
        <v>19</v>
      </c>
      <c r="P760" s="301">
        <v>38</v>
      </c>
      <c r="Q760" s="301">
        <v>23</v>
      </c>
      <c r="R760" s="301">
        <v>13</v>
      </c>
      <c r="S760" s="301">
        <v>9</v>
      </c>
      <c r="T760" s="301">
        <v>0</v>
      </c>
      <c r="U760" s="301">
        <v>336</v>
      </c>
      <c r="V760" s="304">
        <v>341</v>
      </c>
      <c r="W760" s="304"/>
    </row>
    <row r="761" spans="1:23" x14ac:dyDescent="0.4">
      <c r="A761" s="299">
        <v>757</v>
      </c>
      <c r="B761" s="300" t="s">
        <v>2826</v>
      </c>
      <c r="C761" s="301">
        <v>0</v>
      </c>
      <c r="D761" s="301">
        <v>8</v>
      </c>
      <c r="E761" s="301">
        <v>4</v>
      </c>
      <c r="F761" s="301">
        <v>0</v>
      </c>
      <c r="G761" s="301">
        <v>0</v>
      </c>
      <c r="H761" s="301">
        <v>0</v>
      </c>
      <c r="I761" s="301">
        <v>6</v>
      </c>
      <c r="J761" s="301">
        <v>0</v>
      </c>
      <c r="K761" s="301">
        <v>4</v>
      </c>
      <c r="L761" s="301">
        <v>0</v>
      </c>
      <c r="M761" s="301">
        <v>0</v>
      </c>
      <c r="N761" s="301">
        <v>3</v>
      </c>
      <c r="O761" s="301">
        <v>0</v>
      </c>
      <c r="P761" s="301">
        <v>0</v>
      </c>
      <c r="Q761" s="301">
        <v>0</v>
      </c>
      <c r="R761" s="301">
        <v>0</v>
      </c>
      <c r="S761" s="301">
        <v>4</v>
      </c>
      <c r="T761" s="301">
        <v>0</v>
      </c>
      <c r="U761" s="301">
        <v>38</v>
      </c>
      <c r="V761" s="304">
        <v>38</v>
      </c>
      <c r="W761" s="304"/>
    </row>
    <row r="762" spans="1:23" x14ac:dyDescent="0.4">
      <c r="A762" s="299">
        <v>758</v>
      </c>
      <c r="B762" s="300" t="s">
        <v>2827</v>
      </c>
      <c r="C762" s="301">
        <v>6</v>
      </c>
      <c r="D762" s="301">
        <v>0</v>
      </c>
      <c r="E762" s="301">
        <v>8</v>
      </c>
      <c r="F762" s="301">
        <v>10</v>
      </c>
      <c r="G762" s="301">
        <v>9</v>
      </c>
      <c r="H762" s="301">
        <v>0</v>
      </c>
      <c r="I762" s="301">
        <v>0</v>
      </c>
      <c r="J762" s="301">
        <v>8</v>
      </c>
      <c r="K762" s="301">
        <v>12</v>
      </c>
      <c r="L762" s="301">
        <v>15</v>
      </c>
      <c r="M762" s="301">
        <v>7</v>
      </c>
      <c r="N762" s="301">
        <v>18</v>
      </c>
      <c r="O762" s="301">
        <v>11</v>
      </c>
      <c r="P762" s="301">
        <v>8</v>
      </c>
      <c r="Q762" s="301">
        <v>6</v>
      </c>
      <c r="R762" s="301">
        <v>3</v>
      </c>
      <c r="S762" s="301">
        <v>0</v>
      </c>
      <c r="T762" s="301">
        <v>0</v>
      </c>
      <c r="U762" s="301">
        <v>121</v>
      </c>
      <c r="V762" s="304">
        <v>111</v>
      </c>
      <c r="W762" s="304"/>
    </row>
    <row r="763" spans="1:23" x14ac:dyDescent="0.4">
      <c r="A763" s="299">
        <v>759</v>
      </c>
      <c r="B763" s="300" t="s">
        <v>2828</v>
      </c>
      <c r="C763" s="301">
        <v>0</v>
      </c>
      <c r="D763" s="301">
        <v>0</v>
      </c>
      <c r="E763" s="301">
        <v>5</v>
      </c>
      <c r="F763" s="301">
        <v>3</v>
      </c>
      <c r="G763" s="301">
        <v>0</v>
      </c>
      <c r="H763" s="301">
        <v>4</v>
      </c>
      <c r="I763" s="301">
        <v>0</v>
      </c>
      <c r="J763" s="301">
        <v>0</v>
      </c>
      <c r="K763" s="301">
        <v>0</v>
      </c>
      <c r="L763" s="301">
        <v>4</v>
      </c>
      <c r="M763" s="301">
        <v>0</v>
      </c>
      <c r="N763" s="301">
        <v>5</v>
      </c>
      <c r="O763" s="301">
        <v>9</v>
      </c>
      <c r="P763" s="301">
        <v>3</v>
      </c>
      <c r="Q763" s="301">
        <v>6</v>
      </c>
      <c r="R763" s="301">
        <v>0</v>
      </c>
      <c r="S763" s="301">
        <v>0</v>
      </c>
      <c r="T763" s="301">
        <v>0</v>
      </c>
      <c r="U763" s="301">
        <v>52</v>
      </c>
      <c r="V763" s="304">
        <v>49</v>
      </c>
      <c r="W763" s="304"/>
    </row>
    <row r="764" spans="1:23" x14ac:dyDescent="0.4">
      <c r="A764" s="299">
        <v>760</v>
      </c>
      <c r="B764" s="300" t="s">
        <v>1142</v>
      </c>
      <c r="C764" s="301">
        <v>553</v>
      </c>
      <c r="D764" s="301">
        <v>147</v>
      </c>
      <c r="E764" s="301">
        <v>85</v>
      </c>
      <c r="F764" s="301">
        <v>448</v>
      </c>
      <c r="G764" s="301">
        <v>1568</v>
      </c>
      <c r="H764" s="301">
        <v>2365</v>
      </c>
      <c r="I764" s="301">
        <v>1790</v>
      </c>
      <c r="J764" s="301">
        <v>948</v>
      </c>
      <c r="K764" s="301">
        <v>588</v>
      </c>
      <c r="L764" s="301">
        <v>498</v>
      </c>
      <c r="M764" s="301">
        <v>567</v>
      </c>
      <c r="N764" s="301">
        <v>484</v>
      </c>
      <c r="O764" s="301">
        <v>349</v>
      </c>
      <c r="P764" s="301">
        <v>304</v>
      </c>
      <c r="Q764" s="301">
        <v>146</v>
      </c>
      <c r="R764" s="301">
        <v>70</v>
      </c>
      <c r="S764" s="301">
        <v>32</v>
      </c>
      <c r="T764" s="301">
        <v>13</v>
      </c>
      <c r="U764" s="301">
        <v>10965</v>
      </c>
      <c r="V764" s="304">
        <v>11792</v>
      </c>
      <c r="W764" s="304"/>
    </row>
    <row r="765" spans="1:23" x14ac:dyDescent="0.4">
      <c r="A765" s="299">
        <v>761</v>
      </c>
      <c r="B765" s="300" t="s">
        <v>2829</v>
      </c>
      <c r="C765" s="301">
        <v>5</v>
      </c>
      <c r="D765" s="301">
        <v>0</v>
      </c>
      <c r="E765" s="301">
        <v>0</v>
      </c>
      <c r="F765" s="301">
        <v>0</v>
      </c>
      <c r="G765" s="301">
        <v>0</v>
      </c>
      <c r="H765" s="301">
        <v>0</v>
      </c>
      <c r="I765" s="301">
        <v>0</v>
      </c>
      <c r="J765" s="301">
        <v>0</v>
      </c>
      <c r="K765" s="301">
        <v>0</v>
      </c>
      <c r="L765" s="301">
        <v>0</v>
      </c>
      <c r="M765" s="301">
        <v>0</v>
      </c>
      <c r="N765" s="301">
        <v>0</v>
      </c>
      <c r="O765" s="301">
        <v>0</v>
      </c>
      <c r="P765" s="301">
        <v>0</v>
      </c>
      <c r="Q765" s="301">
        <v>3</v>
      </c>
      <c r="R765" s="301">
        <v>0</v>
      </c>
      <c r="S765" s="301">
        <v>0</v>
      </c>
      <c r="T765" s="301">
        <v>0</v>
      </c>
      <c r="U765" s="301">
        <v>19</v>
      </c>
      <c r="V765" s="304">
        <v>19</v>
      </c>
      <c r="W765" s="304"/>
    </row>
    <row r="766" spans="1:23" x14ac:dyDescent="0.4">
      <c r="A766" s="299">
        <v>762</v>
      </c>
      <c r="B766" s="300" t="s">
        <v>2830</v>
      </c>
      <c r="C766" s="301">
        <v>0</v>
      </c>
      <c r="D766" s="301">
        <v>0</v>
      </c>
      <c r="E766" s="301">
        <v>4</v>
      </c>
      <c r="F766" s="301">
        <v>7</v>
      </c>
      <c r="G766" s="301">
        <v>0</v>
      </c>
      <c r="H766" s="301">
        <v>0</v>
      </c>
      <c r="I766" s="301">
        <v>0</v>
      </c>
      <c r="J766" s="301">
        <v>3</v>
      </c>
      <c r="K766" s="301">
        <v>7</v>
      </c>
      <c r="L766" s="301">
        <v>4</v>
      </c>
      <c r="M766" s="301">
        <v>4</v>
      </c>
      <c r="N766" s="301">
        <v>3</v>
      </c>
      <c r="O766" s="301">
        <v>7</v>
      </c>
      <c r="P766" s="301">
        <v>3</v>
      </c>
      <c r="Q766" s="301">
        <v>0</v>
      </c>
      <c r="R766" s="301">
        <v>0</v>
      </c>
      <c r="S766" s="301">
        <v>4</v>
      </c>
      <c r="T766" s="301">
        <v>0</v>
      </c>
      <c r="U766" s="301">
        <v>56</v>
      </c>
      <c r="V766" s="304">
        <v>49</v>
      </c>
      <c r="W766" s="304"/>
    </row>
    <row r="767" spans="1:23" x14ac:dyDescent="0.4">
      <c r="A767" s="299">
        <v>763</v>
      </c>
      <c r="B767" s="300" t="s">
        <v>71</v>
      </c>
      <c r="C767" s="301">
        <v>33</v>
      </c>
      <c r="D767" s="301">
        <v>33</v>
      </c>
      <c r="E767" s="301">
        <v>49</v>
      </c>
      <c r="F767" s="301">
        <v>37</v>
      </c>
      <c r="G767" s="301">
        <v>27</v>
      </c>
      <c r="H767" s="301">
        <v>18</v>
      </c>
      <c r="I767" s="301">
        <v>30</v>
      </c>
      <c r="J767" s="301">
        <v>35</v>
      </c>
      <c r="K767" s="301">
        <v>51</v>
      </c>
      <c r="L767" s="301">
        <v>47</v>
      </c>
      <c r="M767" s="301">
        <v>42</v>
      </c>
      <c r="N767" s="301">
        <v>59</v>
      </c>
      <c r="O767" s="301">
        <v>40</v>
      </c>
      <c r="P767" s="301">
        <v>31</v>
      </c>
      <c r="Q767" s="301">
        <v>18</v>
      </c>
      <c r="R767" s="301">
        <v>20</v>
      </c>
      <c r="S767" s="301">
        <v>7</v>
      </c>
      <c r="T767" s="301">
        <v>4</v>
      </c>
      <c r="U767" s="301">
        <v>570</v>
      </c>
      <c r="V767" s="304">
        <v>549</v>
      </c>
      <c r="W767" s="304"/>
    </row>
    <row r="768" spans="1:23" x14ac:dyDescent="0.4">
      <c r="A768" s="299">
        <v>764</v>
      </c>
      <c r="B768" s="300" t="s">
        <v>72</v>
      </c>
      <c r="C768" s="301">
        <v>60</v>
      </c>
      <c r="D768" s="301">
        <v>91</v>
      </c>
      <c r="E768" s="301">
        <v>75</v>
      </c>
      <c r="F768" s="301">
        <v>87</v>
      </c>
      <c r="G768" s="301">
        <v>54</v>
      </c>
      <c r="H768" s="301">
        <v>54</v>
      </c>
      <c r="I768" s="301">
        <v>45</v>
      </c>
      <c r="J768" s="301">
        <v>60</v>
      </c>
      <c r="K768" s="301">
        <v>78</v>
      </c>
      <c r="L768" s="301">
        <v>66</v>
      </c>
      <c r="M768" s="301">
        <v>106</v>
      </c>
      <c r="N768" s="301">
        <v>109</v>
      </c>
      <c r="O768" s="301">
        <v>115</v>
      </c>
      <c r="P768" s="301">
        <v>126</v>
      </c>
      <c r="Q768" s="301">
        <v>89</v>
      </c>
      <c r="R768" s="301">
        <v>94</v>
      </c>
      <c r="S768" s="301">
        <v>74</v>
      </c>
      <c r="T768" s="301">
        <v>108</v>
      </c>
      <c r="U768" s="301">
        <v>1501</v>
      </c>
      <c r="V768" s="304">
        <v>1394</v>
      </c>
      <c r="W768" s="304"/>
    </row>
    <row r="769" spans="1:23" x14ac:dyDescent="0.4">
      <c r="A769" s="299">
        <v>765</v>
      </c>
      <c r="B769" s="300" t="s">
        <v>1143</v>
      </c>
      <c r="C769" s="301">
        <v>941</v>
      </c>
      <c r="D769" s="301">
        <v>978</v>
      </c>
      <c r="E769" s="301">
        <v>873</v>
      </c>
      <c r="F769" s="301">
        <v>1237</v>
      </c>
      <c r="G769" s="301">
        <v>1479</v>
      </c>
      <c r="H769" s="301">
        <v>1728</v>
      </c>
      <c r="I769" s="301">
        <v>1436</v>
      </c>
      <c r="J769" s="301">
        <v>1227</v>
      </c>
      <c r="K769" s="301">
        <v>1234</v>
      </c>
      <c r="L769" s="301">
        <v>1338</v>
      </c>
      <c r="M769" s="301">
        <v>1340</v>
      </c>
      <c r="N769" s="301">
        <v>1243</v>
      </c>
      <c r="O769" s="301">
        <v>1113</v>
      </c>
      <c r="P769" s="301">
        <v>1119</v>
      </c>
      <c r="Q769" s="301">
        <v>1055</v>
      </c>
      <c r="R769" s="301">
        <v>1043</v>
      </c>
      <c r="S769" s="301">
        <v>859</v>
      </c>
      <c r="T769" s="301">
        <v>708</v>
      </c>
      <c r="U769" s="301">
        <v>20947</v>
      </c>
      <c r="V769" s="304">
        <v>21095</v>
      </c>
      <c r="W769" s="304"/>
    </row>
    <row r="770" spans="1:23" x14ac:dyDescent="0.4">
      <c r="A770" s="299">
        <v>766</v>
      </c>
      <c r="B770" s="300" t="s">
        <v>1144</v>
      </c>
      <c r="C770" s="301">
        <v>1483</v>
      </c>
      <c r="D770" s="301">
        <v>1721</v>
      </c>
      <c r="E770" s="301">
        <v>1525</v>
      </c>
      <c r="F770" s="301">
        <v>1880</v>
      </c>
      <c r="G770" s="301">
        <v>1725</v>
      </c>
      <c r="H770" s="301">
        <v>1637</v>
      </c>
      <c r="I770" s="301">
        <v>1705</v>
      </c>
      <c r="J770" s="301">
        <v>1852</v>
      </c>
      <c r="K770" s="301">
        <v>1855</v>
      </c>
      <c r="L770" s="301">
        <v>1906</v>
      </c>
      <c r="M770" s="301">
        <v>1947</v>
      </c>
      <c r="N770" s="301">
        <v>1813</v>
      </c>
      <c r="O770" s="301">
        <v>1621</v>
      </c>
      <c r="P770" s="301">
        <v>1533</v>
      </c>
      <c r="Q770" s="301">
        <v>1359</v>
      </c>
      <c r="R770" s="301">
        <v>1204</v>
      </c>
      <c r="S770" s="301">
        <v>770</v>
      </c>
      <c r="T770" s="301">
        <v>835</v>
      </c>
      <c r="U770" s="301">
        <v>28357</v>
      </c>
      <c r="V770" s="304">
        <v>28310</v>
      </c>
      <c r="W770" s="304"/>
    </row>
    <row r="771" spans="1:23" x14ac:dyDescent="0.4">
      <c r="A771" s="299">
        <v>767</v>
      </c>
      <c r="B771" s="300" t="s">
        <v>2831</v>
      </c>
      <c r="C771" s="301">
        <v>5</v>
      </c>
      <c r="D771" s="301">
        <v>5</v>
      </c>
      <c r="E771" s="301">
        <v>13</v>
      </c>
      <c r="F771" s="301">
        <v>13</v>
      </c>
      <c r="G771" s="301">
        <v>6</v>
      </c>
      <c r="H771" s="301">
        <v>11</v>
      </c>
      <c r="I771" s="301">
        <v>10</v>
      </c>
      <c r="J771" s="301">
        <v>3</v>
      </c>
      <c r="K771" s="301">
        <v>15</v>
      </c>
      <c r="L771" s="301">
        <v>11</v>
      </c>
      <c r="M771" s="301">
        <v>13</v>
      </c>
      <c r="N771" s="301">
        <v>14</v>
      </c>
      <c r="O771" s="301">
        <v>16</v>
      </c>
      <c r="P771" s="301">
        <v>11</v>
      </c>
      <c r="Q771" s="301">
        <v>10</v>
      </c>
      <c r="R771" s="301">
        <v>7</v>
      </c>
      <c r="S771" s="301">
        <v>5</v>
      </c>
      <c r="T771" s="301">
        <v>0</v>
      </c>
      <c r="U771" s="301">
        <v>170</v>
      </c>
      <c r="V771" s="304">
        <v>172</v>
      </c>
      <c r="W771" s="304"/>
    </row>
    <row r="772" spans="1:23" x14ac:dyDescent="0.4">
      <c r="A772" s="299">
        <v>768</v>
      </c>
      <c r="B772" s="300" t="s">
        <v>1145</v>
      </c>
      <c r="C772" s="301">
        <v>625</v>
      </c>
      <c r="D772" s="301">
        <v>697</v>
      </c>
      <c r="E772" s="301">
        <v>791</v>
      </c>
      <c r="F772" s="301">
        <v>808</v>
      </c>
      <c r="G772" s="301">
        <v>710</v>
      </c>
      <c r="H772" s="301">
        <v>592</v>
      </c>
      <c r="I772" s="301">
        <v>593</v>
      </c>
      <c r="J772" s="301">
        <v>683</v>
      </c>
      <c r="K772" s="301">
        <v>794</v>
      </c>
      <c r="L772" s="301">
        <v>930</v>
      </c>
      <c r="M772" s="301">
        <v>847</v>
      </c>
      <c r="N772" s="301">
        <v>845</v>
      </c>
      <c r="O772" s="301">
        <v>707</v>
      </c>
      <c r="P772" s="301">
        <v>710</v>
      </c>
      <c r="Q772" s="301">
        <v>598</v>
      </c>
      <c r="R772" s="301">
        <v>493</v>
      </c>
      <c r="S772" s="301">
        <v>362</v>
      </c>
      <c r="T772" s="301">
        <v>560</v>
      </c>
      <c r="U772" s="301">
        <v>12348</v>
      </c>
      <c r="V772" s="304">
        <v>11777</v>
      </c>
      <c r="W772" s="304"/>
    </row>
    <row r="773" spans="1:23" x14ac:dyDescent="0.4">
      <c r="A773" s="299">
        <v>769</v>
      </c>
      <c r="B773" s="300" t="s">
        <v>2832</v>
      </c>
      <c r="C773" s="301">
        <v>0</v>
      </c>
      <c r="D773" s="301">
        <v>0</v>
      </c>
      <c r="E773" s="301">
        <v>0</v>
      </c>
      <c r="F773" s="301">
        <v>0</v>
      </c>
      <c r="G773" s="301">
        <v>0</v>
      </c>
      <c r="H773" s="301">
        <v>0</v>
      </c>
      <c r="I773" s="301">
        <v>0</v>
      </c>
      <c r="J773" s="301">
        <v>0</v>
      </c>
      <c r="K773" s="301">
        <v>0</v>
      </c>
      <c r="L773" s="301">
        <v>3</v>
      </c>
      <c r="M773" s="301">
        <v>0</v>
      </c>
      <c r="N773" s="301">
        <v>0</v>
      </c>
      <c r="O773" s="301">
        <v>4</v>
      </c>
      <c r="P773" s="301">
        <v>0</v>
      </c>
      <c r="Q773" s="301">
        <v>0</v>
      </c>
      <c r="R773" s="301">
        <v>0</v>
      </c>
      <c r="S773" s="301">
        <v>0</v>
      </c>
      <c r="T773" s="301">
        <v>0</v>
      </c>
      <c r="U773" s="301">
        <v>10</v>
      </c>
      <c r="V773" s="304">
        <v>10</v>
      </c>
      <c r="W773" s="304"/>
    </row>
    <row r="774" spans="1:23" x14ac:dyDescent="0.4">
      <c r="A774" s="299">
        <v>770</v>
      </c>
      <c r="B774" s="300" t="s">
        <v>2833</v>
      </c>
      <c r="C774" s="301">
        <v>12</v>
      </c>
      <c r="D774" s="301">
        <v>11</v>
      </c>
      <c r="E774" s="301">
        <v>8</v>
      </c>
      <c r="F774" s="301">
        <v>16</v>
      </c>
      <c r="G774" s="301">
        <v>14</v>
      </c>
      <c r="H774" s="301">
        <v>9</v>
      </c>
      <c r="I774" s="301">
        <v>9</v>
      </c>
      <c r="J774" s="301">
        <v>6</v>
      </c>
      <c r="K774" s="301">
        <v>16</v>
      </c>
      <c r="L774" s="301">
        <v>16</v>
      </c>
      <c r="M774" s="301">
        <v>26</v>
      </c>
      <c r="N774" s="301">
        <v>26</v>
      </c>
      <c r="O774" s="301">
        <v>12</v>
      </c>
      <c r="P774" s="301">
        <v>15</v>
      </c>
      <c r="Q774" s="301">
        <v>17</v>
      </c>
      <c r="R774" s="301">
        <v>8</v>
      </c>
      <c r="S774" s="301">
        <v>0</v>
      </c>
      <c r="T774" s="301">
        <v>4</v>
      </c>
      <c r="U774" s="301">
        <v>238</v>
      </c>
      <c r="V774" s="304">
        <v>229</v>
      </c>
      <c r="W774" s="304"/>
    </row>
    <row r="775" spans="1:23" x14ac:dyDescent="0.4">
      <c r="A775" s="299">
        <v>771</v>
      </c>
      <c r="B775" s="300" t="s">
        <v>73</v>
      </c>
      <c r="C775" s="301">
        <v>23</v>
      </c>
      <c r="D775" s="301">
        <v>29</v>
      </c>
      <c r="E775" s="301">
        <v>29</v>
      </c>
      <c r="F775" s="301">
        <v>21</v>
      </c>
      <c r="G775" s="301">
        <v>10</v>
      </c>
      <c r="H775" s="301">
        <v>11</v>
      </c>
      <c r="I775" s="301">
        <v>14</v>
      </c>
      <c r="J775" s="301">
        <v>22</v>
      </c>
      <c r="K775" s="301">
        <v>21</v>
      </c>
      <c r="L775" s="301">
        <v>18</v>
      </c>
      <c r="M775" s="301">
        <v>21</v>
      </c>
      <c r="N775" s="301">
        <v>33</v>
      </c>
      <c r="O775" s="301">
        <v>18</v>
      </c>
      <c r="P775" s="301">
        <v>22</v>
      </c>
      <c r="Q775" s="301">
        <v>11</v>
      </c>
      <c r="R775" s="301">
        <v>14</v>
      </c>
      <c r="S775" s="301">
        <v>4</v>
      </c>
      <c r="T775" s="301">
        <v>3</v>
      </c>
      <c r="U775" s="301">
        <v>328</v>
      </c>
      <c r="V775" s="304">
        <v>306</v>
      </c>
      <c r="W775" s="304"/>
    </row>
    <row r="776" spans="1:23" x14ac:dyDescent="0.4">
      <c r="A776" s="299">
        <v>772</v>
      </c>
      <c r="B776" s="300" t="s">
        <v>2834</v>
      </c>
      <c r="C776" s="301">
        <v>0</v>
      </c>
      <c r="D776" s="301">
        <v>3</v>
      </c>
      <c r="E776" s="301">
        <v>4</v>
      </c>
      <c r="F776" s="301">
        <v>19</v>
      </c>
      <c r="G776" s="301">
        <v>5</v>
      </c>
      <c r="H776" s="301">
        <v>4</v>
      </c>
      <c r="I776" s="301">
        <v>0</v>
      </c>
      <c r="J776" s="301">
        <v>4</v>
      </c>
      <c r="K776" s="301">
        <v>4</v>
      </c>
      <c r="L776" s="301">
        <v>0</v>
      </c>
      <c r="M776" s="301">
        <v>0</v>
      </c>
      <c r="N776" s="301">
        <v>0</v>
      </c>
      <c r="O776" s="301">
        <v>0</v>
      </c>
      <c r="P776" s="301">
        <v>0</v>
      </c>
      <c r="Q776" s="301">
        <v>0</v>
      </c>
      <c r="R776" s="301">
        <v>0</v>
      </c>
      <c r="S776" s="301">
        <v>0</v>
      </c>
      <c r="T776" s="301">
        <v>0</v>
      </c>
      <c r="U776" s="301">
        <v>40</v>
      </c>
      <c r="V776" s="304">
        <v>0</v>
      </c>
      <c r="W776" s="304"/>
    </row>
    <row r="777" spans="1:23" x14ac:dyDescent="0.4">
      <c r="A777" s="299">
        <v>773</v>
      </c>
      <c r="B777" s="300" t="s">
        <v>74</v>
      </c>
      <c r="C777" s="301">
        <v>2434</v>
      </c>
      <c r="D777" s="301">
        <v>2059</v>
      </c>
      <c r="E777" s="301">
        <v>1673</v>
      </c>
      <c r="F777" s="301">
        <v>1217</v>
      </c>
      <c r="G777" s="301">
        <v>1019</v>
      </c>
      <c r="H777" s="301">
        <v>1590</v>
      </c>
      <c r="I777" s="301">
        <v>2085</v>
      </c>
      <c r="J777" s="301">
        <v>2079</v>
      </c>
      <c r="K777" s="301">
        <v>1765</v>
      </c>
      <c r="L777" s="301">
        <v>1427</v>
      </c>
      <c r="M777" s="301">
        <v>1036</v>
      </c>
      <c r="N777" s="301">
        <v>792</v>
      </c>
      <c r="O777" s="301">
        <v>709</v>
      </c>
      <c r="P777" s="301">
        <v>665</v>
      </c>
      <c r="Q777" s="301">
        <v>413</v>
      </c>
      <c r="R777" s="301">
        <v>167</v>
      </c>
      <c r="S777" s="301">
        <v>92</v>
      </c>
      <c r="T777" s="301">
        <v>61</v>
      </c>
      <c r="U777" s="301">
        <v>21297</v>
      </c>
      <c r="V777" s="304">
        <v>21071</v>
      </c>
      <c r="W777" s="304"/>
    </row>
    <row r="778" spans="1:23" x14ac:dyDescent="0.4">
      <c r="A778" s="299">
        <v>774</v>
      </c>
      <c r="B778" s="300" t="s">
        <v>2835</v>
      </c>
      <c r="C778" s="301">
        <v>0</v>
      </c>
      <c r="D778" s="301">
        <v>0</v>
      </c>
      <c r="E778" s="301">
        <v>0</v>
      </c>
      <c r="F778" s="301">
        <v>4</v>
      </c>
      <c r="G778" s="301">
        <v>0</v>
      </c>
      <c r="H778" s="301">
        <v>0</v>
      </c>
      <c r="I778" s="301">
        <v>0</v>
      </c>
      <c r="J778" s="301">
        <v>0</v>
      </c>
      <c r="K778" s="301">
        <v>3</v>
      </c>
      <c r="L778" s="301">
        <v>0</v>
      </c>
      <c r="M778" s="301">
        <v>5</v>
      </c>
      <c r="N778" s="301">
        <v>4</v>
      </c>
      <c r="O778" s="301">
        <v>3</v>
      </c>
      <c r="P778" s="301">
        <v>0</v>
      </c>
      <c r="Q778" s="301">
        <v>0</v>
      </c>
      <c r="R778" s="301">
        <v>0</v>
      </c>
      <c r="S778" s="301">
        <v>0</v>
      </c>
      <c r="T778" s="301">
        <v>0</v>
      </c>
      <c r="U778" s="301">
        <v>43</v>
      </c>
      <c r="V778" s="304">
        <v>40</v>
      </c>
      <c r="W778" s="304"/>
    </row>
    <row r="779" spans="1:23" x14ac:dyDescent="0.4">
      <c r="A779" s="299">
        <v>775</v>
      </c>
      <c r="B779" s="300" t="s">
        <v>2836</v>
      </c>
      <c r="C779" s="301">
        <v>0</v>
      </c>
      <c r="D779" s="301">
        <v>0</v>
      </c>
      <c r="E779" s="301">
        <v>0</v>
      </c>
      <c r="F779" s="301">
        <v>0</v>
      </c>
      <c r="G779" s="301">
        <v>0</v>
      </c>
      <c r="H779" s="301">
        <v>0</v>
      </c>
      <c r="I779" s="301">
        <v>0</v>
      </c>
      <c r="J779" s="301">
        <v>0</v>
      </c>
      <c r="K779" s="301">
        <v>0</v>
      </c>
      <c r="L779" s="301">
        <v>0</v>
      </c>
      <c r="M779" s="301">
        <v>0</v>
      </c>
      <c r="N779" s="301">
        <v>0</v>
      </c>
      <c r="O779" s="301">
        <v>0</v>
      </c>
      <c r="P779" s="301">
        <v>0</v>
      </c>
      <c r="Q779" s="301">
        <v>0</v>
      </c>
      <c r="R779" s="301">
        <v>0</v>
      </c>
      <c r="S779" s="301">
        <v>0</v>
      </c>
      <c r="T779" s="301">
        <v>0</v>
      </c>
      <c r="U779" s="301">
        <v>0</v>
      </c>
      <c r="V779" s="304">
        <v>0</v>
      </c>
      <c r="W779" s="304"/>
    </row>
    <row r="780" spans="1:23" x14ac:dyDescent="0.4">
      <c r="A780" s="299">
        <v>776</v>
      </c>
      <c r="B780" s="300" t="s">
        <v>1629</v>
      </c>
      <c r="C780" s="301">
        <v>7</v>
      </c>
      <c r="D780" s="301">
        <v>4</v>
      </c>
      <c r="E780" s="301">
        <v>3</v>
      </c>
      <c r="F780" s="301">
        <v>3</v>
      </c>
      <c r="G780" s="301">
        <v>3</v>
      </c>
      <c r="H780" s="301">
        <v>0</v>
      </c>
      <c r="I780" s="301">
        <v>0</v>
      </c>
      <c r="J780" s="301">
        <v>3</v>
      </c>
      <c r="K780" s="301">
        <v>3</v>
      </c>
      <c r="L780" s="301">
        <v>0</v>
      </c>
      <c r="M780" s="301">
        <v>7</v>
      </c>
      <c r="N780" s="301">
        <v>8</v>
      </c>
      <c r="O780" s="301">
        <v>8</v>
      </c>
      <c r="P780" s="301">
        <v>9</v>
      </c>
      <c r="Q780" s="301">
        <v>3</v>
      </c>
      <c r="R780" s="301">
        <v>5</v>
      </c>
      <c r="S780" s="301">
        <v>0</v>
      </c>
      <c r="T780" s="301">
        <v>0</v>
      </c>
      <c r="U780" s="301">
        <v>63</v>
      </c>
      <c r="V780" s="304">
        <v>62</v>
      </c>
      <c r="W780" s="304"/>
    </row>
    <row r="781" spans="1:23" x14ac:dyDescent="0.4">
      <c r="A781" s="299">
        <v>777</v>
      </c>
      <c r="B781" s="300" t="s">
        <v>1146</v>
      </c>
      <c r="C781" s="301">
        <v>682</v>
      </c>
      <c r="D781" s="301">
        <v>622</v>
      </c>
      <c r="E781" s="301">
        <v>529</v>
      </c>
      <c r="F781" s="301">
        <v>566</v>
      </c>
      <c r="G781" s="301">
        <v>733</v>
      </c>
      <c r="H781" s="301">
        <v>815</v>
      </c>
      <c r="I781" s="301">
        <v>843</v>
      </c>
      <c r="J781" s="301">
        <v>716</v>
      </c>
      <c r="K781" s="301">
        <v>600</v>
      </c>
      <c r="L781" s="301">
        <v>521</v>
      </c>
      <c r="M781" s="301">
        <v>501</v>
      </c>
      <c r="N781" s="301">
        <v>492</v>
      </c>
      <c r="O781" s="301">
        <v>454</v>
      </c>
      <c r="P781" s="301">
        <v>393</v>
      </c>
      <c r="Q781" s="301">
        <v>280</v>
      </c>
      <c r="R781" s="301">
        <v>261</v>
      </c>
      <c r="S781" s="301">
        <v>195</v>
      </c>
      <c r="T781" s="301">
        <v>159</v>
      </c>
      <c r="U781" s="301">
        <v>9356</v>
      </c>
      <c r="V781" s="304">
        <v>9220</v>
      </c>
      <c r="W781" s="304"/>
    </row>
    <row r="782" spans="1:23" x14ac:dyDescent="0.4">
      <c r="A782" s="299">
        <v>778</v>
      </c>
      <c r="B782" s="300" t="s">
        <v>75</v>
      </c>
      <c r="C782" s="301">
        <v>5</v>
      </c>
      <c r="D782" s="301">
        <v>0</v>
      </c>
      <c r="E782" s="301">
        <v>0</v>
      </c>
      <c r="F782" s="301">
        <v>5</v>
      </c>
      <c r="G782" s="301">
        <v>3</v>
      </c>
      <c r="H782" s="301">
        <v>0</v>
      </c>
      <c r="I782" s="301">
        <v>9</v>
      </c>
      <c r="J782" s="301">
        <v>0</v>
      </c>
      <c r="K782" s="301">
        <v>3</v>
      </c>
      <c r="L782" s="301">
        <v>6</v>
      </c>
      <c r="M782" s="301">
        <v>4</v>
      </c>
      <c r="N782" s="301">
        <v>0</v>
      </c>
      <c r="O782" s="301">
        <v>6</v>
      </c>
      <c r="P782" s="301">
        <v>0</v>
      </c>
      <c r="Q782" s="301">
        <v>5</v>
      </c>
      <c r="R782" s="301">
        <v>5</v>
      </c>
      <c r="S782" s="301">
        <v>0</v>
      </c>
      <c r="T782" s="301">
        <v>3</v>
      </c>
      <c r="U782" s="301">
        <v>56</v>
      </c>
      <c r="V782" s="304">
        <v>56</v>
      </c>
      <c r="W782" s="304"/>
    </row>
    <row r="783" spans="1:23" x14ac:dyDescent="0.4">
      <c r="A783" s="299">
        <v>779</v>
      </c>
      <c r="B783" s="300" t="s">
        <v>2837</v>
      </c>
      <c r="C783" s="301">
        <v>0</v>
      </c>
      <c r="D783" s="301">
        <v>0</v>
      </c>
      <c r="E783" s="301">
        <v>4</v>
      </c>
      <c r="F783" s="301">
        <v>0</v>
      </c>
      <c r="G783" s="301">
        <v>0</v>
      </c>
      <c r="H783" s="301">
        <v>0</v>
      </c>
      <c r="I783" s="301">
        <v>0</v>
      </c>
      <c r="J783" s="301">
        <v>0</v>
      </c>
      <c r="K783" s="301">
        <v>4</v>
      </c>
      <c r="L783" s="301">
        <v>3</v>
      </c>
      <c r="M783" s="301">
        <v>4</v>
      </c>
      <c r="N783" s="301">
        <v>0</v>
      </c>
      <c r="O783" s="301">
        <v>4</v>
      </c>
      <c r="P783" s="301">
        <v>3</v>
      </c>
      <c r="Q783" s="301">
        <v>0</v>
      </c>
      <c r="R783" s="301">
        <v>3</v>
      </c>
      <c r="S783" s="301">
        <v>3</v>
      </c>
      <c r="T783" s="301">
        <v>0</v>
      </c>
      <c r="U783" s="301">
        <v>31</v>
      </c>
      <c r="V783" s="304">
        <v>31</v>
      </c>
      <c r="W783" s="304"/>
    </row>
    <row r="784" spans="1:23" x14ac:dyDescent="0.4">
      <c r="A784" s="299">
        <v>780</v>
      </c>
      <c r="B784" s="300" t="s">
        <v>2838</v>
      </c>
      <c r="C784" s="301">
        <v>8</v>
      </c>
      <c r="D784" s="301">
        <v>5</v>
      </c>
      <c r="E784" s="301">
        <v>5</v>
      </c>
      <c r="F784" s="301">
        <v>6</v>
      </c>
      <c r="G784" s="301">
        <v>5</v>
      </c>
      <c r="H784" s="301">
        <v>0</v>
      </c>
      <c r="I784" s="301">
        <v>9</v>
      </c>
      <c r="J784" s="301">
        <v>5</v>
      </c>
      <c r="K784" s="301">
        <v>0</v>
      </c>
      <c r="L784" s="301">
        <v>9</v>
      </c>
      <c r="M784" s="301">
        <v>9</v>
      </c>
      <c r="N784" s="301">
        <v>6</v>
      </c>
      <c r="O784" s="301">
        <v>6</v>
      </c>
      <c r="P784" s="301">
        <v>4</v>
      </c>
      <c r="Q784" s="301">
        <v>5</v>
      </c>
      <c r="R784" s="301">
        <v>0</v>
      </c>
      <c r="S784" s="301">
        <v>0</v>
      </c>
      <c r="T784" s="301">
        <v>0</v>
      </c>
      <c r="U784" s="301">
        <v>85</v>
      </c>
      <c r="V784" s="304">
        <v>87</v>
      </c>
      <c r="W784" s="304"/>
    </row>
    <row r="785" spans="1:23" x14ac:dyDescent="0.4">
      <c r="A785" s="299">
        <v>781</v>
      </c>
      <c r="B785" s="300" t="s">
        <v>2839</v>
      </c>
      <c r="C785" s="301">
        <v>0</v>
      </c>
      <c r="D785" s="301">
        <v>4</v>
      </c>
      <c r="E785" s="301">
        <v>9</v>
      </c>
      <c r="F785" s="301">
        <v>5</v>
      </c>
      <c r="G785" s="301">
        <v>3</v>
      </c>
      <c r="H785" s="301">
        <v>0</v>
      </c>
      <c r="I785" s="301">
        <v>0</v>
      </c>
      <c r="J785" s="301">
        <v>0</v>
      </c>
      <c r="K785" s="301">
        <v>0</v>
      </c>
      <c r="L785" s="301">
        <v>6</v>
      </c>
      <c r="M785" s="301">
        <v>0</v>
      </c>
      <c r="N785" s="301">
        <v>7</v>
      </c>
      <c r="O785" s="301">
        <v>8</v>
      </c>
      <c r="P785" s="301">
        <v>6</v>
      </c>
      <c r="Q785" s="301">
        <v>0</v>
      </c>
      <c r="R785" s="301">
        <v>0</v>
      </c>
      <c r="S785" s="301">
        <v>0</v>
      </c>
      <c r="T785" s="301">
        <v>0</v>
      </c>
      <c r="U785" s="301">
        <v>50</v>
      </c>
      <c r="V785" s="304">
        <v>46</v>
      </c>
      <c r="W785" s="304"/>
    </row>
    <row r="786" spans="1:23" x14ac:dyDescent="0.4">
      <c r="A786" s="299">
        <v>782</v>
      </c>
      <c r="B786" s="300" t="s">
        <v>1147</v>
      </c>
      <c r="C786" s="301">
        <v>276</v>
      </c>
      <c r="D786" s="301">
        <v>331</v>
      </c>
      <c r="E786" s="301">
        <v>284</v>
      </c>
      <c r="F786" s="301">
        <v>281</v>
      </c>
      <c r="G786" s="301">
        <v>250</v>
      </c>
      <c r="H786" s="301">
        <v>234</v>
      </c>
      <c r="I786" s="301">
        <v>261</v>
      </c>
      <c r="J786" s="301">
        <v>316</v>
      </c>
      <c r="K786" s="301">
        <v>361</v>
      </c>
      <c r="L786" s="301">
        <v>405</v>
      </c>
      <c r="M786" s="301">
        <v>383</v>
      </c>
      <c r="N786" s="301">
        <v>411</v>
      </c>
      <c r="O786" s="301">
        <v>447</v>
      </c>
      <c r="P786" s="301">
        <v>498</v>
      </c>
      <c r="Q786" s="301">
        <v>407</v>
      </c>
      <c r="R786" s="301">
        <v>308</v>
      </c>
      <c r="S786" s="301">
        <v>190</v>
      </c>
      <c r="T786" s="301">
        <v>165</v>
      </c>
      <c r="U786" s="301">
        <v>5808</v>
      </c>
      <c r="V786" s="304">
        <v>5665</v>
      </c>
      <c r="W786" s="304"/>
    </row>
    <row r="787" spans="1:23" x14ac:dyDescent="0.4">
      <c r="A787" s="299">
        <v>783</v>
      </c>
      <c r="B787" s="300" t="s">
        <v>2840</v>
      </c>
      <c r="C787" s="301">
        <v>0</v>
      </c>
      <c r="D787" s="301">
        <v>0</v>
      </c>
      <c r="E787" s="301">
        <v>0</v>
      </c>
      <c r="F787" s="301">
        <v>0</v>
      </c>
      <c r="G787" s="301">
        <v>0</v>
      </c>
      <c r="H787" s="301">
        <v>0</v>
      </c>
      <c r="I787" s="301">
        <v>0</v>
      </c>
      <c r="J787" s="301">
        <v>0</v>
      </c>
      <c r="K787" s="301">
        <v>0</v>
      </c>
      <c r="L787" s="301">
        <v>0</v>
      </c>
      <c r="M787" s="301">
        <v>0</v>
      </c>
      <c r="N787" s="301">
        <v>0</v>
      </c>
      <c r="O787" s="301">
        <v>0</v>
      </c>
      <c r="P787" s="301">
        <v>0</v>
      </c>
      <c r="Q787" s="301">
        <v>5</v>
      </c>
      <c r="R787" s="301">
        <v>0</v>
      </c>
      <c r="S787" s="301">
        <v>0</v>
      </c>
      <c r="T787" s="301">
        <v>0</v>
      </c>
      <c r="U787" s="301">
        <v>7</v>
      </c>
      <c r="V787" s="304">
        <v>7</v>
      </c>
      <c r="W787" s="304"/>
    </row>
    <row r="788" spans="1:23" x14ac:dyDescent="0.4">
      <c r="A788" s="299">
        <v>784</v>
      </c>
      <c r="B788" s="300" t="s">
        <v>76</v>
      </c>
      <c r="C788" s="301">
        <v>873</v>
      </c>
      <c r="D788" s="301">
        <v>922</v>
      </c>
      <c r="E788" s="301">
        <v>733</v>
      </c>
      <c r="F788" s="301">
        <v>711</v>
      </c>
      <c r="G788" s="301">
        <v>644</v>
      </c>
      <c r="H788" s="301">
        <v>757</v>
      </c>
      <c r="I788" s="301">
        <v>799</v>
      </c>
      <c r="J788" s="301">
        <v>658</v>
      </c>
      <c r="K788" s="301">
        <v>691</v>
      </c>
      <c r="L788" s="301">
        <v>749</v>
      </c>
      <c r="M788" s="301">
        <v>727</v>
      </c>
      <c r="N788" s="301">
        <v>770</v>
      </c>
      <c r="O788" s="301">
        <v>722</v>
      </c>
      <c r="P788" s="301">
        <v>778</v>
      </c>
      <c r="Q788" s="301">
        <v>632</v>
      </c>
      <c r="R788" s="301">
        <v>514</v>
      </c>
      <c r="S788" s="301">
        <v>338</v>
      </c>
      <c r="T788" s="301">
        <v>335</v>
      </c>
      <c r="U788" s="301">
        <v>12348</v>
      </c>
      <c r="V788" s="304">
        <v>11809</v>
      </c>
      <c r="W788" s="304"/>
    </row>
    <row r="789" spans="1:23" x14ac:dyDescent="0.4">
      <c r="A789" s="299">
        <v>785</v>
      </c>
      <c r="B789" s="300" t="s">
        <v>77</v>
      </c>
      <c r="C789" s="301">
        <v>10</v>
      </c>
      <c r="D789" s="301">
        <v>18</v>
      </c>
      <c r="E789" s="301">
        <v>15</v>
      </c>
      <c r="F789" s="301">
        <v>15</v>
      </c>
      <c r="G789" s="301">
        <v>14</v>
      </c>
      <c r="H789" s="301">
        <v>14</v>
      </c>
      <c r="I789" s="301">
        <v>3</v>
      </c>
      <c r="J789" s="301">
        <v>5</v>
      </c>
      <c r="K789" s="301">
        <v>13</v>
      </c>
      <c r="L789" s="301">
        <v>12</v>
      </c>
      <c r="M789" s="301">
        <v>20</v>
      </c>
      <c r="N789" s="301">
        <v>11</v>
      </c>
      <c r="O789" s="301">
        <v>8</v>
      </c>
      <c r="P789" s="301">
        <v>9</v>
      </c>
      <c r="Q789" s="301">
        <v>8</v>
      </c>
      <c r="R789" s="301">
        <v>3</v>
      </c>
      <c r="S789" s="301">
        <v>4</v>
      </c>
      <c r="T789" s="301">
        <v>0</v>
      </c>
      <c r="U789" s="301">
        <v>185</v>
      </c>
      <c r="V789" s="304">
        <v>176</v>
      </c>
      <c r="W789" s="304"/>
    </row>
    <row r="790" spans="1:23" x14ac:dyDescent="0.4">
      <c r="A790" s="299">
        <v>786</v>
      </c>
      <c r="B790" s="300" t="s">
        <v>1630</v>
      </c>
      <c r="C790" s="301">
        <v>18</v>
      </c>
      <c r="D790" s="301">
        <v>20</v>
      </c>
      <c r="E790" s="301">
        <v>17</v>
      </c>
      <c r="F790" s="301">
        <v>17</v>
      </c>
      <c r="G790" s="301">
        <v>13</v>
      </c>
      <c r="H790" s="301">
        <v>18</v>
      </c>
      <c r="I790" s="301">
        <v>14</v>
      </c>
      <c r="J790" s="301">
        <v>17</v>
      </c>
      <c r="K790" s="301">
        <v>21</v>
      </c>
      <c r="L790" s="301">
        <v>19</v>
      </c>
      <c r="M790" s="301">
        <v>31</v>
      </c>
      <c r="N790" s="301">
        <v>32</v>
      </c>
      <c r="O790" s="301">
        <v>24</v>
      </c>
      <c r="P790" s="301">
        <v>28</v>
      </c>
      <c r="Q790" s="301">
        <v>19</v>
      </c>
      <c r="R790" s="301">
        <v>15</v>
      </c>
      <c r="S790" s="301">
        <v>8</v>
      </c>
      <c r="T790" s="301">
        <v>4</v>
      </c>
      <c r="U790" s="301">
        <v>340</v>
      </c>
      <c r="V790" s="304">
        <v>338</v>
      </c>
      <c r="W790" s="304"/>
    </row>
    <row r="791" spans="1:23" x14ac:dyDescent="0.4">
      <c r="A791" s="299">
        <v>787</v>
      </c>
      <c r="B791" s="300" t="s">
        <v>1631</v>
      </c>
      <c r="C791" s="301">
        <v>11</v>
      </c>
      <c r="D791" s="301">
        <v>20</v>
      </c>
      <c r="E791" s="301">
        <v>12</v>
      </c>
      <c r="F791" s="301">
        <v>26</v>
      </c>
      <c r="G791" s="301">
        <v>16</v>
      </c>
      <c r="H791" s="301">
        <v>11</v>
      </c>
      <c r="I791" s="301">
        <v>10</v>
      </c>
      <c r="J791" s="301">
        <v>13</v>
      </c>
      <c r="K791" s="301">
        <v>24</v>
      </c>
      <c r="L791" s="301">
        <v>17</v>
      </c>
      <c r="M791" s="301">
        <v>28</v>
      </c>
      <c r="N791" s="301">
        <v>36</v>
      </c>
      <c r="O791" s="301">
        <v>28</v>
      </c>
      <c r="P791" s="301">
        <v>31</v>
      </c>
      <c r="Q791" s="301">
        <v>19</v>
      </c>
      <c r="R791" s="301">
        <v>17</v>
      </c>
      <c r="S791" s="301">
        <v>12</v>
      </c>
      <c r="T791" s="301">
        <v>8</v>
      </c>
      <c r="U791" s="301">
        <v>332</v>
      </c>
      <c r="V791" s="304">
        <v>330</v>
      </c>
      <c r="W791" s="304"/>
    </row>
    <row r="792" spans="1:23" x14ac:dyDescent="0.4">
      <c r="A792" s="299">
        <v>788</v>
      </c>
      <c r="B792" s="300" t="s">
        <v>2841</v>
      </c>
      <c r="C792" s="301">
        <v>6</v>
      </c>
      <c r="D792" s="301">
        <v>5</v>
      </c>
      <c r="E792" s="301">
        <v>0</v>
      </c>
      <c r="F792" s="301">
        <v>0</v>
      </c>
      <c r="G792" s="301">
        <v>5</v>
      </c>
      <c r="H792" s="301">
        <v>0</v>
      </c>
      <c r="I792" s="301">
        <v>5</v>
      </c>
      <c r="J792" s="301">
        <v>0</v>
      </c>
      <c r="K792" s="301">
        <v>0</v>
      </c>
      <c r="L792" s="301">
        <v>0</v>
      </c>
      <c r="M792" s="301">
        <v>3</v>
      </c>
      <c r="N792" s="301">
        <v>0</v>
      </c>
      <c r="O792" s="301">
        <v>3</v>
      </c>
      <c r="P792" s="301">
        <v>4</v>
      </c>
      <c r="Q792" s="301">
        <v>6</v>
      </c>
      <c r="R792" s="301">
        <v>0</v>
      </c>
      <c r="S792" s="301">
        <v>0</v>
      </c>
      <c r="T792" s="301">
        <v>0</v>
      </c>
      <c r="U792" s="301">
        <v>36</v>
      </c>
      <c r="V792" s="304">
        <v>35</v>
      </c>
      <c r="W792" s="304"/>
    </row>
    <row r="793" spans="1:23" x14ac:dyDescent="0.4">
      <c r="A793" s="299">
        <v>789</v>
      </c>
      <c r="B793" s="300" t="s">
        <v>1632</v>
      </c>
      <c r="C793" s="301">
        <v>7</v>
      </c>
      <c r="D793" s="301">
        <v>13</v>
      </c>
      <c r="E793" s="301">
        <v>8</v>
      </c>
      <c r="F793" s="301">
        <v>14</v>
      </c>
      <c r="G793" s="301">
        <v>6</v>
      </c>
      <c r="H793" s="301">
        <v>3</v>
      </c>
      <c r="I793" s="301">
        <v>6</v>
      </c>
      <c r="J793" s="301">
        <v>12</v>
      </c>
      <c r="K793" s="301">
        <v>8</v>
      </c>
      <c r="L793" s="301">
        <v>11</v>
      </c>
      <c r="M793" s="301">
        <v>12</v>
      </c>
      <c r="N793" s="301">
        <v>17</v>
      </c>
      <c r="O793" s="301">
        <v>6</v>
      </c>
      <c r="P793" s="301">
        <v>8</v>
      </c>
      <c r="Q793" s="301">
        <v>4</v>
      </c>
      <c r="R793" s="301">
        <v>5</v>
      </c>
      <c r="S793" s="301">
        <v>3</v>
      </c>
      <c r="T793" s="301">
        <v>0</v>
      </c>
      <c r="U793" s="301">
        <v>153</v>
      </c>
      <c r="V793" s="304">
        <v>159</v>
      </c>
      <c r="W793" s="304"/>
    </row>
    <row r="794" spans="1:23" x14ac:dyDescent="0.4">
      <c r="A794" s="299">
        <v>790</v>
      </c>
      <c r="B794" s="300" t="s">
        <v>1341</v>
      </c>
      <c r="C794" s="301">
        <v>15</v>
      </c>
      <c r="D794" s="301">
        <v>37</v>
      </c>
      <c r="E794" s="301">
        <v>28</v>
      </c>
      <c r="F794" s="301">
        <v>32</v>
      </c>
      <c r="G794" s="301">
        <v>31</v>
      </c>
      <c r="H794" s="301">
        <v>26</v>
      </c>
      <c r="I794" s="301">
        <v>25</v>
      </c>
      <c r="J794" s="301">
        <v>22</v>
      </c>
      <c r="K794" s="301">
        <v>44</v>
      </c>
      <c r="L794" s="301">
        <v>32</v>
      </c>
      <c r="M794" s="301">
        <v>40</v>
      </c>
      <c r="N794" s="301">
        <v>38</v>
      </c>
      <c r="O794" s="301">
        <v>59</v>
      </c>
      <c r="P794" s="301">
        <v>52</v>
      </c>
      <c r="Q794" s="301">
        <v>30</v>
      </c>
      <c r="R794" s="301">
        <v>17</v>
      </c>
      <c r="S794" s="301">
        <v>7</v>
      </c>
      <c r="T794" s="301">
        <v>5</v>
      </c>
      <c r="U794" s="301">
        <v>559</v>
      </c>
      <c r="V794" s="304">
        <v>546</v>
      </c>
      <c r="W794" s="304"/>
    </row>
    <row r="795" spans="1:23" x14ac:dyDescent="0.4">
      <c r="A795" s="299">
        <v>791</v>
      </c>
      <c r="B795" s="300" t="s">
        <v>2842</v>
      </c>
      <c r="C795" s="301">
        <v>4</v>
      </c>
      <c r="D795" s="301">
        <v>5</v>
      </c>
      <c r="E795" s="301">
        <v>0</v>
      </c>
      <c r="F795" s="301">
        <v>5</v>
      </c>
      <c r="G795" s="301">
        <v>0</v>
      </c>
      <c r="H795" s="301">
        <v>0</v>
      </c>
      <c r="I795" s="301">
        <v>0</v>
      </c>
      <c r="J795" s="301">
        <v>0</v>
      </c>
      <c r="K795" s="301">
        <v>3</v>
      </c>
      <c r="L795" s="301">
        <v>7</v>
      </c>
      <c r="M795" s="301">
        <v>4</v>
      </c>
      <c r="N795" s="301">
        <v>0</v>
      </c>
      <c r="O795" s="301">
        <v>0</v>
      </c>
      <c r="P795" s="301">
        <v>0</v>
      </c>
      <c r="Q795" s="301">
        <v>0</v>
      </c>
      <c r="R795" s="301">
        <v>0</v>
      </c>
      <c r="S795" s="301">
        <v>0</v>
      </c>
      <c r="T795" s="301">
        <v>0</v>
      </c>
      <c r="U795" s="301">
        <v>39</v>
      </c>
      <c r="V795" s="304">
        <v>36</v>
      </c>
      <c r="W795" s="304"/>
    </row>
    <row r="796" spans="1:23" x14ac:dyDescent="0.4">
      <c r="A796" s="299">
        <v>792</v>
      </c>
      <c r="B796" s="300" t="s">
        <v>1633</v>
      </c>
      <c r="C796" s="301">
        <v>23</v>
      </c>
      <c r="D796" s="301">
        <v>29</v>
      </c>
      <c r="E796" s="301">
        <v>10</v>
      </c>
      <c r="F796" s="301">
        <v>19</v>
      </c>
      <c r="G796" s="301">
        <v>0</v>
      </c>
      <c r="H796" s="301">
        <v>8</v>
      </c>
      <c r="I796" s="301">
        <v>10</v>
      </c>
      <c r="J796" s="301">
        <v>17</v>
      </c>
      <c r="K796" s="301">
        <v>26</v>
      </c>
      <c r="L796" s="301">
        <v>20</v>
      </c>
      <c r="M796" s="301">
        <v>23</v>
      </c>
      <c r="N796" s="301">
        <v>18</v>
      </c>
      <c r="O796" s="301">
        <v>20</v>
      </c>
      <c r="P796" s="301">
        <v>26</v>
      </c>
      <c r="Q796" s="301">
        <v>15</v>
      </c>
      <c r="R796" s="301">
        <v>6</v>
      </c>
      <c r="S796" s="301">
        <v>4</v>
      </c>
      <c r="T796" s="301">
        <v>4</v>
      </c>
      <c r="U796" s="301">
        <v>283</v>
      </c>
      <c r="V796" s="304">
        <v>273</v>
      </c>
      <c r="W796" s="304"/>
    </row>
    <row r="797" spans="1:23" x14ac:dyDescent="0.4">
      <c r="A797" s="299">
        <v>793</v>
      </c>
      <c r="B797" s="300" t="s">
        <v>2843</v>
      </c>
      <c r="C797" s="301">
        <v>4</v>
      </c>
      <c r="D797" s="301">
        <v>16</v>
      </c>
      <c r="E797" s="301">
        <v>12</v>
      </c>
      <c r="F797" s="301">
        <v>12</v>
      </c>
      <c r="G797" s="301">
        <v>6</v>
      </c>
      <c r="H797" s="301">
        <v>4</v>
      </c>
      <c r="I797" s="301">
        <v>11</v>
      </c>
      <c r="J797" s="301">
        <v>14</v>
      </c>
      <c r="K797" s="301">
        <v>22</v>
      </c>
      <c r="L797" s="301">
        <v>9</v>
      </c>
      <c r="M797" s="301">
        <v>18</v>
      </c>
      <c r="N797" s="301">
        <v>12</v>
      </c>
      <c r="O797" s="301">
        <v>23</v>
      </c>
      <c r="P797" s="301">
        <v>11</v>
      </c>
      <c r="Q797" s="301">
        <v>7</v>
      </c>
      <c r="R797" s="301">
        <v>5</v>
      </c>
      <c r="S797" s="301">
        <v>3</v>
      </c>
      <c r="T797" s="301">
        <v>3</v>
      </c>
      <c r="U797" s="301">
        <v>186</v>
      </c>
      <c r="V797" s="304">
        <v>186</v>
      </c>
      <c r="W797" s="304"/>
    </row>
    <row r="798" spans="1:23" x14ac:dyDescent="0.4">
      <c r="A798" s="299">
        <v>794</v>
      </c>
      <c r="B798" s="300" t="s">
        <v>78</v>
      </c>
      <c r="C798" s="301">
        <v>5</v>
      </c>
      <c r="D798" s="301">
        <v>11</v>
      </c>
      <c r="E798" s="301">
        <v>8</v>
      </c>
      <c r="F798" s="301">
        <v>12</v>
      </c>
      <c r="G798" s="301">
        <v>7</v>
      </c>
      <c r="H798" s="301">
        <v>4</v>
      </c>
      <c r="I798" s="301">
        <v>5</v>
      </c>
      <c r="J798" s="301">
        <v>8</v>
      </c>
      <c r="K798" s="301">
        <v>8</v>
      </c>
      <c r="L798" s="301">
        <v>9</v>
      </c>
      <c r="M798" s="301">
        <v>20</v>
      </c>
      <c r="N798" s="301">
        <v>14</v>
      </c>
      <c r="O798" s="301">
        <v>9</v>
      </c>
      <c r="P798" s="301">
        <v>15</v>
      </c>
      <c r="Q798" s="301">
        <v>8</v>
      </c>
      <c r="R798" s="301">
        <v>0</v>
      </c>
      <c r="S798" s="301">
        <v>4</v>
      </c>
      <c r="T798" s="301">
        <v>0</v>
      </c>
      <c r="U798" s="301">
        <v>149</v>
      </c>
      <c r="V798" s="304">
        <v>153</v>
      </c>
      <c r="W798" s="304"/>
    </row>
    <row r="799" spans="1:23" x14ac:dyDescent="0.4">
      <c r="A799" s="299">
        <v>795</v>
      </c>
      <c r="B799" s="300" t="s">
        <v>2844</v>
      </c>
      <c r="C799" s="301">
        <v>0</v>
      </c>
      <c r="D799" s="301">
        <v>0</v>
      </c>
      <c r="E799" s="301">
        <v>0</v>
      </c>
      <c r="F799" s="301">
        <v>0</v>
      </c>
      <c r="G799" s="301">
        <v>0</v>
      </c>
      <c r="H799" s="301">
        <v>4</v>
      </c>
      <c r="I799" s="301">
        <v>0</v>
      </c>
      <c r="J799" s="301">
        <v>0</v>
      </c>
      <c r="K799" s="301">
        <v>0</v>
      </c>
      <c r="L799" s="301">
        <v>4</v>
      </c>
      <c r="M799" s="301">
        <v>3</v>
      </c>
      <c r="N799" s="301">
        <v>9</v>
      </c>
      <c r="O799" s="301">
        <v>6</v>
      </c>
      <c r="P799" s="301">
        <v>0</v>
      </c>
      <c r="Q799" s="301">
        <v>0</v>
      </c>
      <c r="R799" s="301">
        <v>0</v>
      </c>
      <c r="S799" s="301">
        <v>0</v>
      </c>
      <c r="T799" s="301">
        <v>0</v>
      </c>
      <c r="U799" s="301">
        <v>28</v>
      </c>
      <c r="V799" s="304">
        <v>18</v>
      </c>
      <c r="W799" s="304"/>
    </row>
    <row r="800" spans="1:23" x14ac:dyDescent="0.4">
      <c r="A800" s="299">
        <v>796</v>
      </c>
      <c r="B800" s="300" t="s">
        <v>79</v>
      </c>
      <c r="C800" s="301">
        <v>178</v>
      </c>
      <c r="D800" s="301">
        <v>269</v>
      </c>
      <c r="E800" s="301">
        <v>276</v>
      </c>
      <c r="F800" s="301">
        <v>268</v>
      </c>
      <c r="G800" s="301">
        <v>186</v>
      </c>
      <c r="H800" s="301">
        <v>125</v>
      </c>
      <c r="I800" s="301">
        <v>174</v>
      </c>
      <c r="J800" s="301">
        <v>211</v>
      </c>
      <c r="K800" s="301">
        <v>240</v>
      </c>
      <c r="L800" s="301">
        <v>252</v>
      </c>
      <c r="M800" s="301">
        <v>304</v>
      </c>
      <c r="N800" s="301">
        <v>298</v>
      </c>
      <c r="O800" s="301">
        <v>302</v>
      </c>
      <c r="P800" s="301">
        <v>310</v>
      </c>
      <c r="Q800" s="301">
        <v>238</v>
      </c>
      <c r="R800" s="301">
        <v>222</v>
      </c>
      <c r="S800" s="301">
        <v>188</v>
      </c>
      <c r="T800" s="301">
        <v>218</v>
      </c>
      <c r="U800" s="301">
        <v>4274</v>
      </c>
      <c r="V800" s="304">
        <v>4040</v>
      </c>
      <c r="W800" s="304"/>
    </row>
    <row r="801" spans="1:23" x14ac:dyDescent="0.4">
      <c r="A801" s="299">
        <v>797</v>
      </c>
      <c r="B801" s="300" t="s">
        <v>2845</v>
      </c>
      <c r="C801" s="301">
        <v>4</v>
      </c>
      <c r="D801" s="301">
        <v>0</v>
      </c>
      <c r="E801" s="301">
        <v>0</v>
      </c>
      <c r="F801" s="301">
        <v>3</v>
      </c>
      <c r="G801" s="301">
        <v>0</v>
      </c>
      <c r="H801" s="301">
        <v>0</v>
      </c>
      <c r="I801" s="301">
        <v>3</v>
      </c>
      <c r="J801" s="301">
        <v>4</v>
      </c>
      <c r="K801" s="301">
        <v>0</v>
      </c>
      <c r="L801" s="301">
        <v>0</v>
      </c>
      <c r="M801" s="301">
        <v>4</v>
      </c>
      <c r="N801" s="301">
        <v>7</v>
      </c>
      <c r="O801" s="301">
        <v>4</v>
      </c>
      <c r="P801" s="301">
        <v>0</v>
      </c>
      <c r="Q801" s="301">
        <v>4</v>
      </c>
      <c r="R801" s="301">
        <v>0</v>
      </c>
      <c r="S801" s="301">
        <v>0</v>
      </c>
      <c r="T801" s="301">
        <v>3</v>
      </c>
      <c r="U801" s="301">
        <v>41</v>
      </c>
      <c r="V801" s="304">
        <v>41</v>
      </c>
      <c r="W801" s="304"/>
    </row>
    <row r="802" spans="1:23" x14ac:dyDescent="0.4">
      <c r="A802" s="299">
        <v>798</v>
      </c>
      <c r="B802" s="300" t="s">
        <v>80</v>
      </c>
      <c r="C802" s="301">
        <v>11</v>
      </c>
      <c r="D802" s="301">
        <v>18</v>
      </c>
      <c r="E802" s="301">
        <v>18</v>
      </c>
      <c r="F802" s="301">
        <v>23</v>
      </c>
      <c r="G802" s="301">
        <v>20</v>
      </c>
      <c r="H802" s="301">
        <v>19</v>
      </c>
      <c r="I802" s="301">
        <v>16</v>
      </c>
      <c r="J802" s="301">
        <v>20</v>
      </c>
      <c r="K802" s="301">
        <v>29</v>
      </c>
      <c r="L802" s="301">
        <v>20</v>
      </c>
      <c r="M802" s="301">
        <v>43</v>
      </c>
      <c r="N802" s="301">
        <v>30</v>
      </c>
      <c r="O802" s="301">
        <v>42</v>
      </c>
      <c r="P802" s="301">
        <v>37</v>
      </c>
      <c r="Q802" s="301">
        <v>27</v>
      </c>
      <c r="R802" s="301">
        <v>11</v>
      </c>
      <c r="S802" s="301">
        <v>15</v>
      </c>
      <c r="T802" s="301">
        <v>6</v>
      </c>
      <c r="U802" s="301">
        <v>408</v>
      </c>
      <c r="V802" s="304">
        <v>404</v>
      </c>
      <c r="W802" s="304"/>
    </row>
    <row r="803" spans="1:23" x14ac:dyDescent="0.4">
      <c r="A803" s="299">
        <v>799</v>
      </c>
      <c r="B803" s="300" t="s">
        <v>2846</v>
      </c>
      <c r="C803" s="301">
        <v>3</v>
      </c>
      <c r="D803" s="301">
        <v>5</v>
      </c>
      <c r="E803" s="301">
        <v>5</v>
      </c>
      <c r="F803" s="301">
        <v>7</v>
      </c>
      <c r="G803" s="301">
        <v>3</v>
      </c>
      <c r="H803" s="301">
        <v>0</v>
      </c>
      <c r="I803" s="301">
        <v>0</v>
      </c>
      <c r="J803" s="301">
        <v>0</v>
      </c>
      <c r="K803" s="301">
        <v>4</v>
      </c>
      <c r="L803" s="301">
        <v>6</v>
      </c>
      <c r="M803" s="301">
        <v>8</v>
      </c>
      <c r="N803" s="301">
        <v>10</v>
      </c>
      <c r="O803" s="301">
        <v>12</v>
      </c>
      <c r="P803" s="301">
        <v>9</v>
      </c>
      <c r="Q803" s="301">
        <v>0</v>
      </c>
      <c r="R803" s="301">
        <v>0</v>
      </c>
      <c r="S803" s="301">
        <v>8</v>
      </c>
      <c r="T803" s="301">
        <v>3</v>
      </c>
      <c r="U803" s="301">
        <v>96</v>
      </c>
      <c r="V803" s="304">
        <v>83</v>
      </c>
      <c r="W803" s="304"/>
    </row>
    <row r="804" spans="1:23" x14ac:dyDescent="0.4">
      <c r="A804" s="299">
        <v>800</v>
      </c>
      <c r="B804" s="300" t="s">
        <v>2847</v>
      </c>
      <c r="C804" s="301">
        <v>0</v>
      </c>
      <c r="D804" s="301">
        <v>0</v>
      </c>
      <c r="E804" s="301">
        <v>0</v>
      </c>
      <c r="F804" s="301">
        <v>0</v>
      </c>
      <c r="G804" s="301">
        <v>0</v>
      </c>
      <c r="H804" s="301">
        <v>0</v>
      </c>
      <c r="I804" s="301">
        <v>0</v>
      </c>
      <c r="J804" s="301">
        <v>0</v>
      </c>
      <c r="K804" s="301">
        <v>0</v>
      </c>
      <c r="L804" s="301">
        <v>4</v>
      </c>
      <c r="M804" s="301">
        <v>0</v>
      </c>
      <c r="N804" s="301">
        <v>5</v>
      </c>
      <c r="O804" s="301">
        <v>3</v>
      </c>
      <c r="P804" s="301">
        <v>0</v>
      </c>
      <c r="Q804" s="301">
        <v>0</v>
      </c>
      <c r="R804" s="301">
        <v>0</v>
      </c>
      <c r="S804" s="301">
        <v>0</v>
      </c>
      <c r="T804" s="301">
        <v>0</v>
      </c>
      <c r="U804" s="301">
        <v>22</v>
      </c>
      <c r="V804" s="304">
        <v>18</v>
      </c>
      <c r="W804" s="304"/>
    </row>
    <row r="805" spans="1:23" x14ac:dyDescent="0.4">
      <c r="A805" s="299">
        <v>801</v>
      </c>
      <c r="B805" s="300" t="s">
        <v>2848</v>
      </c>
      <c r="C805" s="301">
        <v>4</v>
      </c>
      <c r="D805" s="301">
        <v>3</v>
      </c>
      <c r="E805" s="301">
        <v>0</v>
      </c>
      <c r="F805" s="301">
        <v>0</v>
      </c>
      <c r="G805" s="301">
        <v>0</v>
      </c>
      <c r="H805" s="301">
        <v>6</v>
      </c>
      <c r="I805" s="301">
        <v>0</v>
      </c>
      <c r="J805" s="301">
        <v>0</v>
      </c>
      <c r="K805" s="301">
        <v>3</v>
      </c>
      <c r="L805" s="301">
        <v>7</v>
      </c>
      <c r="M805" s="301">
        <v>3</v>
      </c>
      <c r="N805" s="301">
        <v>4</v>
      </c>
      <c r="O805" s="301">
        <v>6</v>
      </c>
      <c r="P805" s="301">
        <v>9</v>
      </c>
      <c r="Q805" s="301">
        <v>4</v>
      </c>
      <c r="R805" s="301">
        <v>0</v>
      </c>
      <c r="S805" s="301">
        <v>3</v>
      </c>
      <c r="T805" s="301">
        <v>0</v>
      </c>
      <c r="U805" s="301">
        <v>59</v>
      </c>
      <c r="V805" s="304">
        <v>54</v>
      </c>
      <c r="W805" s="304"/>
    </row>
    <row r="806" spans="1:23" x14ac:dyDescent="0.4">
      <c r="A806" s="299">
        <v>802</v>
      </c>
      <c r="B806" s="300" t="s">
        <v>2849</v>
      </c>
      <c r="C806" s="301">
        <v>0</v>
      </c>
      <c r="D806" s="301">
        <v>0</v>
      </c>
      <c r="E806" s="301">
        <v>9</v>
      </c>
      <c r="F806" s="301">
        <v>5</v>
      </c>
      <c r="G806" s="301">
        <v>3</v>
      </c>
      <c r="H806" s="301">
        <v>0</v>
      </c>
      <c r="I806" s="301">
        <v>0</v>
      </c>
      <c r="J806" s="301">
        <v>0</v>
      </c>
      <c r="K806" s="301">
        <v>3</v>
      </c>
      <c r="L806" s="301">
        <v>6</v>
      </c>
      <c r="M806" s="301">
        <v>3</v>
      </c>
      <c r="N806" s="301">
        <v>10</v>
      </c>
      <c r="O806" s="301">
        <v>4</v>
      </c>
      <c r="P806" s="301">
        <v>0</v>
      </c>
      <c r="Q806" s="301">
        <v>0</v>
      </c>
      <c r="R806" s="301">
        <v>0</v>
      </c>
      <c r="S806" s="301">
        <v>0</v>
      </c>
      <c r="T806" s="301">
        <v>0</v>
      </c>
      <c r="U806" s="301">
        <v>45</v>
      </c>
      <c r="V806" s="304">
        <v>42</v>
      </c>
      <c r="W806" s="304"/>
    </row>
    <row r="807" spans="1:23" x14ac:dyDescent="0.4">
      <c r="A807" s="299">
        <v>803</v>
      </c>
      <c r="B807" s="300" t="s">
        <v>1634</v>
      </c>
      <c r="C807" s="301">
        <v>46</v>
      </c>
      <c r="D807" s="301">
        <v>64</v>
      </c>
      <c r="E807" s="301">
        <v>32</v>
      </c>
      <c r="F807" s="301">
        <v>28</v>
      </c>
      <c r="G807" s="301">
        <v>23</v>
      </c>
      <c r="H807" s="301">
        <v>30</v>
      </c>
      <c r="I807" s="301">
        <v>29</v>
      </c>
      <c r="J807" s="301">
        <v>52</v>
      </c>
      <c r="K807" s="301">
        <v>41</v>
      </c>
      <c r="L807" s="301">
        <v>57</v>
      </c>
      <c r="M807" s="301">
        <v>38</v>
      </c>
      <c r="N807" s="301">
        <v>42</v>
      </c>
      <c r="O807" s="301">
        <v>58</v>
      </c>
      <c r="P807" s="301">
        <v>56</v>
      </c>
      <c r="Q807" s="301">
        <v>36</v>
      </c>
      <c r="R807" s="301">
        <v>22</v>
      </c>
      <c r="S807" s="301">
        <v>13</v>
      </c>
      <c r="T807" s="301">
        <v>20</v>
      </c>
      <c r="U807" s="301">
        <v>680</v>
      </c>
      <c r="V807" s="304">
        <v>641</v>
      </c>
      <c r="W807" s="304"/>
    </row>
    <row r="808" spans="1:23" x14ac:dyDescent="0.4">
      <c r="A808" s="299">
        <v>804</v>
      </c>
      <c r="B808" s="300" t="s">
        <v>2850</v>
      </c>
      <c r="C808" s="301">
        <v>0</v>
      </c>
      <c r="D808" s="301">
        <v>0</v>
      </c>
      <c r="E808" s="301">
        <v>0</v>
      </c>
      <c r="F808" s="301">
        <v>4</v>
      </c>
      <c r="G808" s="301">
        <v>0</v>
      </c>
      <c r="H808" s="301">
        <v>0</v>
      </c>
      <c r="I808" s="301">
        <v>0</v>
      </c>
      <c r="J808" s="301">
        <v>0</v>
      </c>
      <c r="K808" s="301">
        <v>0</v>
      </c>
      <c r="L808" s="301">
        <v>0</v>
      </c>
      <c r="M808" s="301">
        <v>3</v>
      </c>
      <c r="N808" s="301">
        <v>3</v>
      </c>
      <c r="O808" s="301">
        <v>3</v>
      </c>
      <c r="P808" s="301">
        <v>4</v>
      </c>
      <c r="Q808" s="301">
        <v>4</v>
      </c>
      <c r="R808" s="301">
        <v>0</v>
      </c>
      <c r="S808" s="301">
        <v>4</v>
      </c>
      <c r="T808" s="301">
        <v>0</v>
      </c>
      <c r="U808" s="301">
        <v>34</v>
      </c>
      <c r="V808" s="304">
        <v>26</v>
      </c>
      <c r="W808" s="304"/>
    </row>
    <row r="809" spans="1:23" x14ac:dyDescent="0.4">
      <c r="A809" s="299">
        <v>805</v>
      </c>
      <c r="B809" s="300" t="s">
        <v>2851</v>
      </c>
      <c r="C809" s="301">
        <v>3</v>
      </c>
      <c r="D809" s="301">
        <v>0</v>
      </c>
      <c r="E809" s="301">
        <v>0</v>
      </c>
      <c r="F809" s="301">
        <v>5</v>
      </c>
      <c r="G809" s="301">
        <v>0</v>
      </c>
      <c r="H809" s="301">
        <v>0</v>
      </c>
      <c r="I809" s="301">
        <v>0</v>
      </c>
      <c r="J809" s="301">
        <v>4</v>
      </c>
      <c r="K809" s="301">
        <v>0</v>
      </c>
      <c r="L809" s="301">
        <v>0</v>
      </c>
      <c r="M809" s="301">
        <v>3</v>
      </c>
      <c r="N809" s="301">
        <v>3</v>
      </c>
      <c r="O809" s="301">
        <v>0</v>
      </c>
      <c r="P809" s="301">
        <v>0</v>
      </c>
      <c r="Q809" s="301">
        <v>0</v>
      </c>
      <c r="R809" s="301">
        <v>0</v>
      </c>
      <c r="S809" s="301">
        <v>0</v>
      </c>
      <c r="T809" s="301">
        <v>0</v>
      </c>
      <c r="U809" s="301">
        <v>22</v>
      </c>
      <c r="V809" s="304">
        <v>22</v>
      </c>
      <c r="W809" s="304"/>
    </row>
    <row r="810" spans="1:23" x14ac:dyDescent="0.4">
      <c r="A810" s="299">
        <v>806</v>
      </c>
      <c r="B810" s="300" t="s">
        <v>81</v>
      </c>
      <c r="C810" s="301">
        <v>10</v>
      </c>
      <c r="D810" s="301">
        <v>25</v>
      </c>
      <c r="E810" s="301">
        <v>23</v>
      </c>
      <c r="F810" s="301">
        <v>13</v>
      </c>
      <c r="G810" s="301">
        <v>15</v>
      </c>
      <c r="H810" s="301">
        <v>8</v>
      </c>
      <c r="I810" s="301">
        <v>7</v>
      </c>
      <c r="J810" s="301">
        <v>9</v>
      </c>
      <c r="K810" s="301">
        <v>18</v>
      </c>
      <c r="L810" s="301">
        <v>15</v>
      </c>
      <c r="M810" s="301">
        <v>19</v>
      </c>
      <c r="N810" s="301">
        <v>21</v>
      </c>
      <c r="O810" s="301">
        <v>10</v>
      </c>
      <c r="P810" s="301">
        <v>8</v>
      </c>
      <c r="Q810" s="301">
        <v>13</v>
      </c>
      <c r="R810" s="301">
        <v>10</v>
      </c>
      <c r="S810" s="301">
        <v>8</v>
      </c>
      <c r="T810" s="301">
        <v>0</v>
      </c>
      <c r="U810" s="301">
        <v>241</v>
      </c>
      <c r="V810" s="304">
        <v>239</v>
      </c>
      <c r="W810" s="304"/>
    </row>
    <row r="811" spans="1:23" x14ac:dyDescent="0.4">
      <c r="A811" s="299">
        <v>807</v>
      </c>
      <c r="B811" s="300" t="s">
        <v>1635</v>
      </c>
      <c r="C811" s="301">
        <v>22</v>
      </c>
      <c r="D811" s="301">
        <v>47</v>
      </c>
      <c r="E811" s="301">
        <v>40</v>
      </c>
      <c r="F811" s="301">
        <v>30</v>
      </c>
      <c r="G811" s="301">
        <v>24</v>
      </c>
      <c r="H811" s="301">
        <v>19</v>
      </c>
      <c r="I811" s="301">
        <v>36</v>
      </c>
      <c r="J811" s="301">
        <v>20</v>
      </c>
      <c r="K811" s="301">
        <v>42</v>
      </c>
      <c r="L811" s="301">
        <v>71</v>
      </c>
      <c r="M811" s="301">
        <v>61</v>
      </c>
      <c r="N811" s="301">
        <v>91</v>
      </c>
      <c r="O811" s="301">
        <v>99</v>
      </c>
      <c r="P811" s="301">
        <v>86</v>
      </c>
      <c r="Q811" s="301">
        <v>87</v>
      </c>
      <c r="R811" s="301">
        <v>66</v>
      </c>
      <c r="S811" s="301">
        <v>27</v>
      </c>
      <c r="T811" s="301">
        <v>24</v>
      </c>
      <c r="U811" s="301">
        <v>894</v>
      </c>
      <c r="V811" s="304">
        <v>854</v>
      </c>
      <c r="W811" s="304"/>
    </row>
    <row r="812" spans="1:23" x14ac:dyDescent="0.4">
      <c r="A812" s="299">
        <v>808</v>
      </c>
      <c r="B812" s="300" t="s">
        <v>2852</v>
      </c>
      <c r="C812" s="301">
        <v>6</v>
      </c>
      <c r="D812" s="301">
        <v>10</v>
      </c>
      <c r="E812" s="301">
        <v>0</v>
      </c>
      <c r="F812" s="301">
        <v>7</v>
      </c>
      <c r="G812" s="301">
        <v>0</v>
      </c>
      <c r="H812" s="301">
        <v>0</v>
      </c>
      <c r="I812" s="301">
        <v>3</v>
      </c>
      <c r="J812" s="301">
        <v>4</v>
      </c>
      <c r="K812" s="301">
        <v>3</v>
      </c>
      <c r="L812" s="301">
        <v>6</v>
      </c>
      <c r="M812" s="301">
        <v>3</v>
      </c>
      <c r="N812" s="301">
        <v>3</v>
      </c>
      <c r="O812" s="301">
        <v>3</v>
      </c>
      <c r="P812" s="301">
        <v>3</v>
      </c>
      <c r="Q812" s="301">
        <v>9</v>
      </c>
      <c r="R812" s="301">
        <v>10</v>
      </c>
      <c r="S812" s="301">
        <v>0</v>
      </c>
      <c r="T812" s="301">
        <v>0</v>
      </c>
      <c r="U812" s="301">
        <v>78</v>
      </c>
      <c r="V812" s="304">
        <v>76</v>
      </c>
      <c r="W812" s="304"/>
    </row>
    <row r="813" spans="1:23" x14ac:dyDescent="0.4">
      <c r="A813" s="299">
        <v>809</v>
      </c>
      <c r="B813" s="300" t="s">
        <v>2853</v>
      </c>
      <c r="C813" s="301">
        <v>0</v>
      </c>
      <c r="D813" s="301">
        <v>0</v>
      </c>
      <c r="E813" s="301">
        <v>0</v>
      </c>
      <c r="F813" s="301">
        <v>0</v>
      </c>
      <c r="G813" s="301">
        <v>0</v>
      </c>
      <c r="H813" s="301">
        <v>0</v>
      </c>
      <c r="I813" s="301">
        <v>0</v>
      </c>
      <c r="J813" s="301">
        <v>0</v>
      </c>
      <c r="K813" s="301">
        <v>0</v>
      </c>
      <c r="L813" s="301">
        <v>0</v>
      </c>
      <c r="M813" s="301">
        <v>0</v>
      </c>
      <c r="N813" s="301">
        <v>0</v>
      </c>
      <c r="O813" s="301">
        <v>0</v>
      </c>
      <c r="P813" s="301">
        <v>6</v>
      </c>
      <c r="Q813" s="301">
        <v>0</v>
      </c>
      <c r="R813" s="301">
        <v>0</v>
      </c>
      <c r="S813" s="301">
        <v>0</v>
      </c>
      <c r="T813" s="301">
        <v>0</v>
      </c>
      <c r="U813" s="301">
        <v>8</v>
      </c>
      <c r="V813" s="304">
        <v>8</v>
      </c>
      <c r="W813" s="304"/>
    </row>
    <row r="814" spans="1:23" x14ac:dyDescent="0.4">
      <c r="A814" s="299">
        <v>810</v>
      </c>
      <c r="B814" s="300" t="s">
        <v>1636</v>
      </c>
      <c r="C814" s="301">
        <v>16</v>
      </c>
      <c r="D814" s="301">
        <v>26</v>
      </c>
      <c r="E814" s="301">
        <v>32</v>
      </c>
      <c r="F814" s="301">
        <v>22</v>
      </c>
      <c r="G814" s="301">
        <v>14</v>
      </c>
      <c r="H814" s="301">
        <v>11</v>
      </c>
      <c r="I814" s="301">
        <v>18</v>
      </c>
      <c r="J814" s="301">
        <v>23</v>
      </c>
      <c r="K814" s="301">
        <v>34</v>
      </c>
      <c r="L814" s="301">
        <v>41</v>
      </c>
      <c r="M814" s="301">
        <v>31</v>
      </c>
      <c r="N814" s="301">
        <v>25</v>
      </c>
      <c r="O814" s="301">
        <v>30</v>
      </c>
      <c r="P814" s="301">
        <v>22</v>
      </c>
      <c r="Q814" s="301">
        <v>16</v>
      </c>
      <c r="R814" s="301">
        <v>11</v>
      </c>
      <c r="S814" s="301">
        <v>5</v>
      </c>
      <c r="T814" s="301">
        <v>3</v>
      </c>
      <c r="U814" s="301">
        <v>388</v>
      </c>
      <c r="V814" s="304">
        <v>388</v>
      </c>
      <c r="W814" s="304"/>
    </row>
    <row r="815" spans="1:23" x14ac:dyDescent="0.4">
      <c r="A815" s="299">
        <v>811</v>
      </c>
      <c r="B815" s="300" t="s">
        <v>2854</v>
      </c>
      <c r="C815" s="301">
        <v>8</v>
      </c>
      <c r="D815" s="301">
        <v>3</v>
      </c>
      <c r="E815" s="301">
        <v>4</v>
      </c>
      <c r="F815" s="301">
        <v>0</v>
      </c>
      <c r="G815" s="301">
        <v>0</v>
      </c>
      <c r="H815" s="301">
        <v>4</v>
      </c>
      <c r="I815" s="301">
        <v>3</v>
      </c>
      <c r="J815" s="301">
        <v>9</v>
      </c>
      <c r="K815" s="301">
        <v>8</v>
      </c>
      <c r="L815" s="301">
        <v>0</v>
      </c>
      <c r="M815" s="301">
        <v>0</v>
      </c>
      <c r="N815" s="301">
        <v>8</v>
      </c>
      <c r="O815" s="301">
        <v>13</v>
      </c>
      <c r="P815" s="301">
        <v>9</v>
      </c>
      <c r="Q815" s="301">
        <v>3</v>
      </c>
      <c r="R815" s="301">
        <v>0</v>
      </c>
      <c r="S815" s="301">
        <v>0</v>
      </c>
      <c r="T815" s="301">
        <v>0</v>
      </c>
      <c r="U815" s="301">
        <v>72</v>
      </c>
      <c r="V815" s="304">
        <v>72</v>
      </c>
      <c r="W815" s="304"/>
    </row>
    <row r="816" spans="1:23" x14ac:dyDescent="0.4">
      <c r="A816" s="299">
        <v>812</v>
      </c>
      <c r="B816" s="300" t="s">
        <v>2855</v>
      </c>
      <c r="C816" s="301">
        <v>4</v>
      </c>
      <c r="D816" s="301">
        <v>0</v>
      </c>
      <c r="E816" s="301">
        <v>0</v>
      </c>
      <c r="F816" s="301">
        <v>0</v>
      </c>
      <c r="G816" s="301">
        <v>0</v>
      </c>
      <c r="H816" s="301">
        <v>0</v>
      </c>
      <c r="I816" s="301">
        <v>3</v>
      </c>
      <c r="J816" s="301">
        <v>0</v>
      </c>
      <c r="K816" s="301">
        <v>0</v>
      </c>
      <c r="L816" s="301">
        <v>0</v>
      </c>
      <c r="M816" s="301">
        <v>0</v>
      </c>
      <c r="N816" s="301">
        <v>0</v>
      </c>
      <c r="O816" s="301">
        <v>3</v>
      </c>
      <c r="P816" s="301">
        <v>0</v>
      </c>
      <c r="Q816" s="301">
        <v>0</v>
      </c>
      <c r="R816" s="301">
        <v>3</v>
      </c>
      <c r="S816" s="301">
        <v>0</v>
      </c>
      <c r="T816" s="301">
        <v>0</v>
      </c>
      <c r="U816" s="301">
        <v>29</v>
      </c>
      <c r="V816" s="304">
        <v>29</v>
      </c>
      <c r="W816" s="304"/>
    </row>
    <row r="817" spans="1:23" x14ac:dyDescent="0.4">
      <c r="A817" s="299">
        <v>813</v>
      </c>
      <c r="B817" s="300" t="s">
        <v>2856</v>
      </c>
      <c r="C817" s="301">
        <v>0</v>
      </c>
      <c r="D817" s="301">
        <v>0</v>
      </c>
      <c r="E817" s="301">
        <v>0</v>
      </c>
      <c r="F817" s="301">
        <v>0</v>
      </c>
      <c r="G817" s="301">
        <v>0</v>
      </c>
      <c r="H817" s="301">
        <v>0</v>
      </c>
      <c r="I817" s="301">
        <v>0</v>
      </c>
      <c r="J817" s="301">
        <v>0</v>
      </c>
      <c r="K817" s="301">
        <v>0</v>
      </c>
      <c r="L817" s="301">
        <v>4</v>
      </c>
      <c r="M817" s="301">
        <v>0</v>
      </c>
      <c r="N817" s="301">
        <v>0</v>
      </c>
      <c r="O817" s="301">
        <v>0</v>
      </c>
      <c r="P817" s="301">
        <v>0</v>
      </c>
      <c r="Q817" s="301">
        <v>0</v>
      </c>
      <c r="R817" s="301">
        <v>0</v>
      </c>
      <c r="S817" s="301">
        <v>0</v>
      </c>
      <c r="T817" s="301">
        <v>0</v>
      </c>
      <c r="U817" s="301">
        <v>8</v>
      </c>
      <c r="V817" s="304">
        <v>8</v>
      </c>
      <c r="W817" s="304"/>
    </row>
    <row r="818" spans="1:23" x14ac:dyDescent="0.4">
      <c r="A818" s="299">
        <v>814</v>
      </c>
      <c r="B818" s="300" t="s">
        <v>2857</v>
      </c>
      <c r="C818" s="301">
        <v>0</v>
      </c>
      <c r="D818" s="301">
        <v>4</v>
      </c>
      <c r="E818" s="301">
        <v>8</v>
      </c>
      <c r="F818" s="301">
        <v>6</v>
      </c>
      <c r="G818" s="301">
        <v>0</v>
      </c>
      <c r="H818" s="301">
        <v>5</v>
      </c>
      <c r="I818" s="301">
        <v>8</v>
      </c>
      <c r="J818" s="301">
        <v>0</v>
      </c>
      <c r="K818" s="301">
        <v>5</v>
      </c>
      <c r="L818" s="301">
        <v>8</v>
      </c>
      <c r="M818" s="301">
        <v>17</v>
      </c>
      <c r="N818" s="301">
        <v>12</v>
      </c>
      <c r="O818" s="301">
        <v>20</v>
      </c>
      <c r="P818" s="301">
        <v>10</v>
      </c>
      <c r="Q818" s="301">
        <v>3</v>
      </c>
      <c r="R818" s="301">
        <v>4</v>
      </c>
      <c r="S818" s="301">
        <v>4</v>
      </c>
      <c r="T818" s="301">
        <v>0</v>
      </c>
      <c r="U818" s="301">
        <v>119</v>
      </c>
      <c r="V818" s="304">
        <v>99</v>
      </c>
      <c r="W818" s="304"/>
    </row>
    <row r="819" spans="1:23" x14ac:dyDescent="0.4">
      <c r="A819" s="299">
        <v>815</v>
      </c>
      <c r="B819" s="300" t="s">
        <v>2858</v>
      </c>
      <c r="C819" s="301">
        <v>0</v>
      </c>
      <c r="D819" s="301">
        <v>3</v>
      </c>
      <c r="E819" s="301">
        <v>3</v>
      </c>
      <c r="F819" s="301">
        <v>0</v>
      </c>
      <c r="G819" s="301">
        <v>0</v>
      </c>
      <c r="H819" s="301">
        <v>0</v>
      </c>
      <c r="I819" s="301">
        <v>3</v>
      </c>
      <c r="J819" s="301">
        <v>0</v>
      </c>
      <c r="K819" s="301">
        <v>0</v>
      </c>
      <c r="L819" s="301">
        <v>5</v>
      </c>
      <c r="M819" s="301">
        <v>0</v>
      </c>
      <c r="N819" s="301">
        <v>3</v>
      </c>
      <c r="O819" s="301">
        <v>3</v>
      </c>
      <c r="P819" s="301">
        <v>0</v>
      </c>
      <c r="Q819" s="301">
        <v>0</v>
      </c>
      <c r="R819" s="301">
        <v>0</v>
      </c>
      <c r="S819" s="301">
        <v>0</v>
      </c>
      <c r="T819" s="301">
        <v>0</v>
      </c>
      <c r="U819" s="301">
        <v>35</v>
      </c>
      <c r="V819" s="304">
        <v>29</v>
      </c>
      <c r="W819" s="304"/>
    </row>
    <row r="820" spans="1:23" x14ac:dyDescent="0.4">
      <c r="A820" s="299">
        <v>816</v>
      </c>
      <c r="B820" s="300" t="s">
        <v>82</v>
      </c>
      <c r="C820" s="301">
        <v>50</v>
      </c>
      <c r="D820" s="301">
        <v>41</v>
      </c>
      <c r="E820" s="301">
        <v>50</v>
      </c>
      <c r="F820" s="301">
        <v>41</v>
      </c>
      <c r="G820" s="301">
        <v>37</v>
      </c>
      <c r="H820" s="301">
        <v>45</v>
      </c>
      <c r="I820" s="301">
        <v>32</v>
      </c>
      <c r="J820" s="301">
        <v>33</v>
      </c>
      <c r="K820" s="301">
        <v>43</v>
      </c>
      <c r="L820" s="301">
        <v>65</v>
      </c>
      <c r="M820" s="301">
        <v>86</v>
      </c>
      <c r="N820" s="301">
        <v>107</v>
      </c>
      <c r="O820" s="301">
        <v>123</v>
      </c>
      <c r="P820" s="301">
        <v>126</v>
      </c>
      <c r="Q820" s="301">
        <v>104</v>
      </c>
      <c r="R820" s="301">
        <v>57</v>
      </c>
      <c r="S820" s="301">
        <v>29</v>
      </c>
      <c r="T820" s="301">
        <v>27</v>
      </c>
      <c r="U820" s="301">
        <v>1098</v>
      </c>
      <c r="V820" s="304">
        <v>1018</v>
      </c>
      <c r="W820" s="304"/>
    </row>
    <row r="821" spans="1:23" x14ac:dyDescent="0.4">
      <c r="A821" s="299">
        <v>817</v>
      </c>
      <c r="B821" s="300" t="s">
        <v>1377</v>
      </c>
      <c r="C821" s="301">
        <v>388</v>
      </c>
      <c r="D821" s="301">
        <v>390</v>
      </c>
      <c r="E821" s="301">
        <v>297</v>
      </c>
      <c r="F821" s="301">
        <v>348</v>
      </c>
      <c r="G821" s="301">
        <v>413</v>
      </c>
      <c r="H821" s="301">
        <v>343</v>
      </c>
      <c r="I821" s="301">
        <v>371</v>
      </c>
      <c r="J821" s="301">
        <v>327</v>
      </c>
      <c r="K821" s="301">
        <v>312</v>
      </c>
      <c r="L821" s="301">
        <v>352</v>
      </c>
      <c r="M821" s="301">
        <v>360</v>
      </c>
      <c r="N821" s="301">
        <v>370</v>
      </c>
      <c r="O821" s="301">
        <v>370</v>
      </c>
      <c r="P821" s="301">
        <v>342</v>
      </c>
      <c r="Q821" s="301">
        <v>250</v>
      </c>
      <c r="R821" s="301">
        <v>194</v>
      </c>
      <c r="S821" s="301">
        <v>144</v>
      </c>
      <c r="T821" s="301">
        <v>112</v>
      </c>
      <c r="U821" s="301">
        <v>5693</v>
      </c>
      <c r="V821" s="304">
        <v>5521</v>
      </c>
      <c r="W821" s="304"/>
    </row>
    <row r="822" spans="1:23" x14ac:dyDescent="0.4">
      <c r="A822" s="299">
        <v>818</v>
      </c>
      <c r="B822" s="300" t="s">
        <v>2859</v>
      </c>
      <c r="C822" s="301">
        <v>0</v>
      </c>
      <c r="D822" s="301">
        <v>0</v>
      </c>
      <c r="E822" s="301">
        <v>0</v>
      </c>
      <c r="F822" s="301">
        <v>0</v>
      </c>
      <c r="G822" s="301">
        <v>0</v>
      </c>
      <c r="H822" s="301">
        <v>0</v>
      </c>
      <c r="I822" s="301">
        <v>0</v>
      </c>
      <c r="J822" s="301">
        <v>0</v>
      </c>
      <c r="K822" s="301">
        <v>0</v>
      </c>
      <c r="L822" s="301">
        <v>0</v>
      </c>
      <c r="M822" s="301">
        <v>0</v>
      </c>
      <c r="N822" s="301">
        <v>0</v>
      </c>
      <c r="O822" s="301">
        <v>0</v>
      </c>
      <c r="P822" s="301">
        <v>0</v>
      </c>
      <c r="Q822" s="301">
        <v>0</v>
      </c>
      <c r="R822" s="301">
        <v>0</v>
      </c>
      <c r="S822" s="301">
        <v>0</v>
      </c>
      <c r="T822" s="301">
        <v>0</v>
      </c>
      <c r="U822" s="301">
        <v>3</v>
      </c>
      <c r="V822" s="304">
        <v>7</v>
      </c>
      <c r="W822" s="304"/>
    </row>
    <row r="823" spans="1:23" x14ac:dyDescent="0.4">
      <c r="A823" s="299">
        <v>819</v>
      </c>
      <c r="B823" s="300" t="s">
        <v>1148</v>
      </c>
      <c r="C823" s="301">
        <v>151</v>
      </c>
      <c r="D823" s="301">
        <v>235</v>
      </c>
      <c r="E823" s="301">
        <v>250</v>
      </c>
      <c r="F823" s="301">
        <v>274</v>
      </c>
      <c r="G823" s="301">
        <v>256</v>
      </c>
      <c r="H823" s="301">
        <v>210</v>
      </c>
      <c r="I823" s="301">
        <v>162</v>
      </c>
      <c r="J823" s="301">
        <v>169</v>
      </c>
      <c r="K823" s="301">
        <v>234</v>
      </c>
      <c r="L823" s="301">
        <v>254</v>
      </c>
      <c r="M823" s="301">
        <v>324</v>
      </c>
      <c r="N823" s="301">
        <v>345</v>
      </c>
      <c r="O823" s="301">
        <v>292</v>
      </c>
      <c r="P823" s="301">
        <v>241</v>
      </c>
      <c r="Q823" s="301">
        <v>175</v>
      </c>
      <c r="R823" s="301">
        <v>113</v>
      </c>
      <c r="S823" s="301">
        <v>88</v>
      </c>
      <c r="T823" s="301">
        <v>91</v>
      </c>
      <c r="U823" s="301">
        <v>3873</v>
      </c>
      <c r="V823" s="304">
        <v>3850</v>
      </c>
      <c r="W823" s="304"/>
    </row>
    <row r="824" spans="1:23" x14ac:dyDescent="0.4">
      <c r="A824" s="299">
        <v>820</v>
      </c>
      <c r="B824" s="300" t="s">
        <v>2860</v>
      </c>
      <c r="C824" s="301">
        <v>6</v>
      </c>
      <c r="D824" s="301">
        <v>0</v>
      </c>
      <c r="E824" s="301">
        <v>3</v>
      </c>
      <c r="F824" s="301">
        <v>10</v>
      </c>
      <c r="G824" s="301">
        <v>4</v>
      </c>
      <c r="H824" s="301">
        <v>0</v>
      </c>
      <c r="I824" s="301">
        <v>5</v>
      </c>
      <c r="J824" s="301">
        <v>0</v>
      </c>
      <c r="K824" s="301">
        <v>3</v>
      </c>
      <c r="L824" s="301">
        <v>0</v>
      </c>
      <c r="M824" s="301">
        <v>11</v>
      </c>
      <c r="N824" s="301">
        <v>12</v>
      </c>
      <c r="O824" s="301">
        <v>11</v>
      </c>
      <c r="P824" s="301">
        <v>7</v>
      </c>
      <c r="Q824" s="301">
        <v>0</v>
      </c>
      <c r="R824" s="301">
        <v>0</v>
      </c>
      <c r="S824" s="301">
        <v>3</v>
      </c>
      <c r="T824" s="301">
        <v>0</v>
      </c>
      <c r="U824" s="301">
        <v>81</v>
      </c>
      <c r="V824" s="304">
        <v>71</v>
      </c>
      <c r="W824" s="304"/>
    </row>
    <row r="825" spans="1:23" x14ac:dyDescent="0.4">
      <c r="A825" s="299">
        <v>821</v>
      </c>
      <c r="B825" s="300" t="s">
        <v>83</v>
      </c>
      <c r="C825" s="301">
        <v>84</v>
      </c>
      <c r="D825" s="301">
        <v>61</v>
      </c>
      <c r="E825" s="301">
        <v>84</v>
      </c>
      <c r="F825" s="301">
        <v>98</v>
      </c>
      <c r="G825" s="301">
        <v>71</v>
      </c>
      <c r="H825" s="301">
        <v>53</v>
      </c>
      <c r="I825" s="301">
        <v>55</v>
      </c>
      <c r="J825" s="301">
        <v>53</v>
      </c>
      <c r="K825" s="301">
        <v>75</v>
      </c>
      <c r="L825" s="301">
        <v>87</v>
      </c>
      <c r="M825" s="301">
        <v>91</v>
      </c>
      <c r="N825" s="301">
        <v>85</v>
      </c>
      <c r="O825" s="301">
        <v>87</v>
      </c>
      <c r="P825" s="301">
        <v>126</v>
      </c>
      <c r="Q825" s="301">
        <v>79</v>
      </c>
      <c r="R825" s="301">
        <v>49</v>
      </c>
      <c r="S825" s="301">
        <v>30</v>
      </c>
      <c r="T825" s="301">
        <v>25</v>
      </c>
      <c r="U825" s="301">
        <v>1293</v>
      </c>
      <c r="V825" s="304">
        <v>1226</v>
      </c>
      <c r="W825" s="304"/>
    </row>
    <row r="826" spans="1:23" x14ac:dyDescent="0.4">
      <c r="A826" s="299">
        <v>822</v>
      </c>
      <c r="B826" s="300" t="s">
        <v>1378</v>
      </c>
      <c r="C826" s="301">
        <v>89</v>
      </c>
      <c r="D826" s="301">
        <v>105</v>
      </c>
      <c r="E826" s="301">
        <v>93</v>
      </c>
      <c r="F826" s="301">
        <v>106</v>
      </c>
      <c r="G826" s="301">
        <v>176</v>
      </c>
      <c r="H826" s="301">
        <v>154</v>
      </c>
      <c r="I826" s="301">
        <v>122</v>
      </c>
      <c r="J826" s="301">
        <v>91</v>
      </c>
      <c r="K826" s="301">
        <v>117</v>
      </c>
      <c r="L826" s="301">
        <v>126</v>
      </c>
      <c r="M826" s="301">
        <v>158</v>
      </c>
      <c r="N826" s="301">
        <v>150</v>
      </c>
      <c r="O826" s="301">
        <v>136</v>
      </c>
      <c r="P826" s="301">
        <v>121</v>
      </c>
      <c r="Q826" s="301">
        <v>80</v>
      </c>
      <c r="R826" s="301">
        <v>106</v>
      </c>
      <c r="S826" s="301">
        <v>62</v>
      </c>
      <c r="T826" s="301">
        <v>89</v>
      </c>
      <c r="U826" s="301">
        <v>2093</v>
      </c>
      <c r="V826" s="304">
        <v>1928</v>
      </c>
      <c r="W826" s="304"/>
    </row>
    <row r="827" spans="1:23" x14ac:dyDescent="0.4">
      <c r="A827" s="299">
        <v>823</v>
      </c>
      <c r="B827" s="300" t="s">
        <v>1342</v>
      </c>
      <c r="C827" s="301">
        <v>232</v>
      </c>
      <c r="D827" s="301">
        <v>195</v>
      </c>
      <c r="E827" s="301">
        <v>210</v>
      </c>
      <c r="F827" s="301">
        <v>212</v>
      </c>
      <c r="G827" s="301">
        <v>270</v>
      </c>
      <c r="H827" s="301">
        <v>226</v>
      </c>
      <c r="I827" s="301">
        <v>275</v>
      </c>
      <c r="J827" s="301">
        <v>224</v>
      </c>
      <c r="K827" s="301">
        <v>281</v>
      </c>
      <c r="L827" s="301">
        <v>310</v>
      </c>
      <c r="M827" s="301">
        <v>330</v>
      </c>
      <c r="N827" s="301">
        <v>292</v>
      </c>
      <c r="O827" s="301">
        <v>275</v>
      </c>
      <c r="P827" s="301">
        <v>196</v>
      </c>
      <c r="Q827" s="301">
        <v>116</v>
      </c>
      <c r="R827" s="301">
        <v>87</v>
      </c>
      <c r="S827" s="301">
        <v>66</v>
      </c>
      <c r="T827" s="301">
        <v>71</v>
      </c>
      <c r="U827" s="301">
        <v>3865</v>
      </c>
      <c r="V827" s="304">
        <v>3706</v>
      </c>
      <c r="W827" s="304"/>
    </row>
    <row r="828" spans="1:23" x14ac:dyDescent="0.4">
      <c r="A828" s="299">
        <v>824</v>
      </c>
      <c r="B828" s="300" t="s">
        <v>1149</v>
      </c>
      <c r="C828" s="301">
        <v>157</v>
      </c>
      <c r="D828" s="301">
        <v>83</v>
      </c>
      <c r="E828" s="301">
        <v>60</v>
      </c>
      <c r="F828" s="301">
        <v>86</v>
      </c>
      <c r="G828" s="301">
        <v>343</v>
      </c>
      <c r="H828" s="301">
        <v>725</v>
      </c>
      <c r="I828" s="301">
        <v>680</v>
      </c>
      <c r="J828" s="301">
        <v>444</v>
      </c>
      <c r="K828" s="301">
        <v>274</v>
      </c>
      <c r="L828" s="301">
        <v>282</v>
      </c>
      <c r="M828" s="301">
        <v>289</v>
      </c>
      <c r="N828" s="301">
        <v>302</v>
      </c>
      <c r="O828" s="301">
        <v>365</v>
      </c>
      <c r="P828" s="301">
        <v>301</v>
      </c>
      <c r="Q828" s="301">
        <v>242</v>
      </c>
      <c r="R828" s="301">
        <v>105</v>
      </c>
      <c r="S828" s="301">
        <v>77</v>
      </c>
      <c r="T828" s="301">
        <v>150</v>
      </c>
      <c r="U828" s="301">
        <v>4957</v>
      </c>
      <c r="V828" s="304">
        <v>4637</v>
      </c>
      <c r="W828" s="304"/>
    </row>
    <row r="829" spans="1:23" x14ac:dyDescent="0.4">
      <c r="A829" s="299">
        <v>825</v>
      </c>
      <c r="B829" s="300" t="s">
        <v>84</v>
      </c>
      <c r="C829" s="301">
        <v>0</v>
      </c>
      <c r="D829" s="301">
        <v>6</v>
      </c>
      <c r="E829" s="301">
        <v>3</v>
      </c>
      <c r="F829" s="301">
        <v>0</v>
      </c>
      <c r="G829" s="301">
        <v>32</v>
      </c>
      <c r="H829" s="301">
        <v>21</v>
      </c>
      <c r="I829" s="301">
        <v>8</v>
      </c>
      <c r="J829" s="301">
        <v>4</v>
      </c>
      <c r="K829" s="301">
        <v>0</v>
      </c>
      <c r="L829" s="301">
        <v>3</v>
      </c>
      <c r="M829" s="301">
        <v>6</v>
      </c>
      <c r="N829" s="301">
        <v>0</v>
      </c>
      <c r="O829" s="301">
        <v>7</v>
      </c>
      <c r="P829" s="301">
        <v>0</v>
      </c>
      <c r="Q829" s="301">
        <v>0</v>
      </c>
      <c r="R829" s="301">
        <v>0</v>
      </c>
      <c r="S829" s="301">
        <v>0</v>
      </c>
      <c r="T829" s="301">
        <v>0</v>
      </c>
      <c r="U829" s="301">
        <v>92</v>
      </c>
      <c r="V829" s="304">
        <v>28</v>
      </c>
      <c r="W829" s="304"/>
    </row>
    <row r="830" spans="1:23" x14ac:dyDescent="0.4">
      <c r="A830" s="299">
        <v>826</v>
      </c>
      <c r="B830" s="300" t="s">
        <v>1637</v>
      </c>
      <c r="C830" s="301">
        <v>4</v>
      </c>
      <c r="D830" s="301">
        <v>7</v>
      </c>
      <c r="E830" s="301">
        <v>0</v>
      </c>
      <c r="F830" s="301">
        <v>11</v>
      </c>
      <c r="G830" s="301">
        <v>5</v>
      </c>
      <c r="H830" s="301">
        <v>4</v>
      </c>
      <c r="I830" s="301">
        <v>0</v>
      </c>
      <c r="J830" s="301">
        <v>3</v>
      </c>
      <c r="K830" s="301">
        <v>7</v>
      </c>
      <c r="L830" s="301">
        <v>10</v>
      </c>
      <c r="M830" s="301">
        <v>3</v>
      </c>
      <c r="N830" s="301">
        <v>8</v>
      </c>
      <c r="O830" s="301">
        <v>4</v>
      </c>
      <c r="P830" s="301">
        <v>9</v>
      </c>
      <c r="Q830" s="301">
        <v>6</v>
      </c>
      <c r="R830" s="301">
        <v>0</v>
      </c>
      <c r="S830" s="301">
        <v>4</v>
      </c>
      <c r="T830" s="301">
        <v>0</v>
      </c>
      <c r="U830" s="301">
        <v>78</v>
      </c>
      <c r="V830" s="304">
        <v>76</v>
      </c>
      <c r="W830" s="304"/>
    </row>
    <row r="831" spans="1:23" x14ac:dyDescent="0.4">
      <c r="A831" s="299">
        <v>827</v>
      </c>
      <c r="B831" s="300" t="s">
        <v>1638</v>
      </c>
      <c r="C831" s="301">
        <v>46</v>
      </c>
      <c r="D831" s="301">
        <v>49</v>
      </c>
      <c r="E831" s="301">
        <v>51</v>
      </c>
      <c r="F831" s="301">
        <v>54</v>
      </c>
      <c r="G831" s="301">
        <v>38</v>
      </c>
      <c r="H831" s="301">
        <v>27</v>
      </c>
      <c r="I831" s="301">
        <v>37</v>
      </c>
      <c r="J831" s="301">
        <v>42</v>
      </c>
      <c r="K831" s="301">
        <v>61</v>
      </c>
      <c r="L831" s="301">
        <v>87</v>
      </c>
      <c r="M831" s="301">
        <v>83</v>
      </c>
      <c r="N831" s="301">
        <v>72</v>
      </c>
      <c r="O831" s="301">
        <v>82</v>
      </c>
      <c r="P831" s="301">
        <v>55</v>
      </c>
      <c r="Q831" s="301">
        <v>44</v>
      </c>
      <c r="R831" s="301">
        <v>26</v>
      </c>
      <c r="S831" s="301">
        <v>5</v>
      </c>
      <c r="T831" s="301">
        <v>5</v>
      </c>
      <c r="U831" s="301">
        <v>863</v>
      </c>
      <c r="V831" s="304">
        <v>823</v>
      </c>
      <c r="W831" s="304"/>
    </row>
    <row r="832" spans="1:23" x14ac:dyDescent="0.4">
      <c r="A832" s="299">
        <v>828</v>
      </c>
      <c r="B832" s="300" t="s">
        <v>2861</v>
      </c>
      <c r="C832" s="301">
        <v>0</v>
      </c>
      <c r="D832" s="301">
        <v>0</v>
      </c>
      <c r="E832" s="301">
        <v>0</v>
      </c>
      <c r="F832" s="301">
        <v>0</v>
      </c>
      <c r="G832" s="301">
        <v>0</v>
      </c>
      <c r="H832" s="301">
        <v>0</v>
      </c>
      <c r="I832" s="301">
        <v>0</v>
      </c>
      <c r="J832" s="301">
        <v>6</v>
      </c>
      <c r="K832" s="301">
        <v>6</v>
      </c>
      <c r="L832" s="301">
        <v>0</v>
      </c>
      <c r="M832" s="301">
        <v>0</v>
      </c>
      <c r="N832" s="301">
        <v>3</v>
      </c>
      <c r="O832" s="301">
        <v>0</v>
      </c>
      <c r="P832" s="301">
        <v>0</v>
      </c>
      <c r="Q832" s="301">
        <v>10</v>
      </c>
      <c r="R832" s="301">
        <v>0</v>
      </c>
      <c r="S832" s="301">
        <v>0</v>
      </c>
      <c r="T832" s="301">
        <v>0</v>
      </c>
      <c r="U832" s="301">
        <v>36</v>
      </c>
      <c r="V832" s="304">
        <v>27</v>
      </c>
      <c r="W832" s="304"/>
    </row>
    <row r="833" spans="1:23" x14ac:dyDescent="0.4">
      <c r="A833" s="299">
        <v>829</v>
      </c>
      <c r="B833" s="300" t="s">
        <v>2862</v>
      </c>
      <c r="C833" s="301">
        <v>5</v>
      </c>
      <c r="D833" s="301">
        <v>0</v>
      </c>
      <c r="E833" s="301">
        <v>4</v>
      </c>
      <c r="F833" s="301">
        <v>0</v>
      </c>
      <c r="G833" s="301">
        <v>0</v>
      </c>
      <c r="H833" s="301">
        <v>0</v>
      </c>
      <c r="I833" s="301">
        <v>5</v>
      </c>
      <c r="J833" s="301">
        <v>0</v>
      </c>
      <c r="K833" s="301">
        <v>0</v>
      </c>
      <c r="L833" s="301">
        <v>0</v>
      </c>
      <c r="M833" s="301">
        <v>4</v>
      </c>
      <c r="N833" s="301">
        <v>0</v>
      </c>
      <c r="O833" s="301">
        <v>0</v>
      </c>
      <c r="P833" s="301">
        <v>0</v>
      </c>
      <c r="Q833" s="301">
        <v>0</v>
      </c>
      <c r="R833" s="301">
        <v>4</v>
      </c>
      <c r="S833" s="301">
        <v>0</v>
      </c>
      <c r="T833" s="301">
        <v>0</v>
      </c>
      <c r="U833" s="301">
        <v>21</v>
      </c>
      <c r="V833" s="304">
        <v>22</v>
      </c>
      <c r="W833" s="304"/>
    </row>
    <row r="834" spans="1:23" x14ac:dyDescent="0.4">
      <c r="A834" s="299">
        <v>830</v>
      </c>
      <c r="B834" s="300" t="s">
        <v>1639</v>
      </c>
      <c r="C834" s="301">
        <v>178</v>
      </c>
      <c r="D834" s="301">
        <v>204</v>
      </c>
      <c r="E834" s="301">
        <v>192</v>
      </c>
      <c r="F834" s="301">
        <v>135</v>
      </c>
      <c r="G834" s="301">
        <v>128</v>
      </c>
      <c r="H834" s="301">
        <v>143</v>
      </c>
      <c r="I834" s="301">
        <v>155</v>
      </c>
      <c r="J834" s="301">
        <v>136</v>
      </c>
      <c r="K834" s="301">
        <v>139</v>
      </c>
      <c r="L834" s="301">
        <v>158</v>
      </c>
      <c r="M834" s="301">
        <v>121</v>
      </c>
      <c r="N834" s="301">
        <v>145</v>
      </c>
      <c r="O834" s="301">
        <v>135</v>
      </c>
      <c r="P834" s="301">
        <v>188</v>
      </c>
      <c r="Q834" s="301">
        <v>177</v>
      </c>
      <c r="R834" s="301">
        <v>165</v>
      </c>
      <c r="S834" s="301">
        <v>117</v>
      </c>
      <c r="T834" s="301">
        <v>145</v>
      </c>
      <c r="U834" s="301">
        <v>2766</v>
      </c>
      <c r="V834" s="304">
        <v>2532</v>
      </c>
      <c r="W834" s="304"/>
    </row>
    <row r="835" spans="1:23" x14ac:dyDescent="0.4">
      <c r="A835" s="299">
        <v>831</v>
      </c>
      <c r="B835" s="300" t="s">
        <v>1640</v>
      </c>
      <c r="C835" s="301">
        <v>7</v>
      </c>
      <c r="D835" s="301">
        <v>7</v>
      </c>
      <c r="E835" s="301">
        <v>6</v>
      </c>
      <c r="F835" s="301">
        <v>14</v>
      </c>
      <c r="G835" s="301">
        <v>6</v>
      </c>
      <c r="H835" s="301">
        <v>4</v>
      </c>
      <c r="I835" s="301">
        <v>5</v>
      </c>
      <c r="J835" s="301">
        <v>8</v>
      </c>
      <c r="K835" s="301">
        <v>3</v>
      </c>
      <c r="L835" s="301">
        <v>19</v>
      </c>
      <c r="M835" s="301">
        <v>13</v>
      </c>
      <c r="N835" s="301">
        <v>7</v>
      </c>
      <c r="O835" s="301">
        <v>14</v>
      </c>
      <c r="P835" s="301">
        <v>15</v>
      </c>
      <c r="Q835" s="301">
        <v>3</v>
      </c>
      <c r="R835" s="301">
        <v>0</v>
      </c>
      <c r="S835" s="301">
        <v>0</v>
      </c>
      <c r="T835" s="301">
        <v>3</v>
      </c>
      <c r="U835" s="301">
        <v>134</v>
      </c>
      <c r="V835" s="304">
        <v>149</v>
      </c>
      <c r="W835" s="304"/>
    </row>
    <row r="836" spans="1:23" x14ac:dyDescent="0.4">
      <c r="A836" s="299">
        <v>832</v>
      </c>
      <c r="B836" s="300" t="s">
        <v>85</v>
      </c>
      <c r="C836" s="301">
        <v>811</v>
      </c>
      <c r="D836" s="301">
        <v>842</v>
      </c>
      <c r="E836" s="301">
        <v>874</v>
      </c>
      <c r="F836" s="301">
        <v>897</v>
      </c>
      <c r="G836" s="301">
        <v>715</v>
      </c>
      <c r="H836" s="301">
        <v>769</v>
      </c>
      <c r="I836" s="301">
        <v>749</v>
      </c>
      <c r="J836" s="301">
        <v>709</v>
      </c>
      <c r="K836" s="301">
        <v>862</v>
      </c>
      <c r="L836" s="301">
        <v>892</v>
      </c>
      <c r="M836" s="301">
        <v>928</v>
      </c>
      <c r="N836" s="301">
        <v>965</v>
      </c>
      <c r="O836" s="301">
        <v>903</v>
      </c>
      <c r="P836" s="301">
        <v>886</v>
      </c>
      <c r="Q836" s="301">
        <v>758</v>
      </c>
      <c r="R836" s="301">
        <v>587</v>
      </c>
      <c r="S836" s="301">
        <v>447</v>
      </c>
      <c r="T836" s="301">
        <v>451</v>
      </c>
      <c r="U836" s="301">
        <v>14037</v>
      </c>
      <c r="V836" s="304">
        <v>13243</v>
      </c>
      <c r="W836" s="304"/>
    </row>
    <row r="837" spans="1:23" x14ac:dyDescent="0.4">
      <c r="A837" s="299">
        <v>833</v>
      </c>
      <c r="B837" s="300" t="s">
        <v>86</v>
      </c>
      <c r="C837" s="301">
        <v>19</v>
      </c>
      <c r="D837" s="301">
        <v>43</v>
      </c>
      <c r="E837" s="301">
        <v>40</v>
      </c>
      <c r="F837" s="301">
        <v>29</v>
      </c>
      <c r="G837" s="301">
        <v>17</v>
      </c>
      <c r="H837" s="301">
        <v>17</v>
      </c>
      <c r="I837" s="301">
        <v>3</v>
      </c>
      <c r="J837" s="301">
        <v>17</v>
      </c>
      <c r="K837" s="301">
        <v>38</v>
      </c>
      <c r="L837" s="301">
        <v>47</v>
      </c>
      <c r="M837" s="301">
        <v>36</v>
      </c>
      <c r="N837" s="301">
        <v>63</v>
      </c>
      <c r="O837" s="301">
        <v>48</v>
      </c>
      <c r="P837" s="301">
        <v>45</v>
      </c>
      <c r="Q837" s="301">
        <v>43</v>
      </c>
      <c r="R837" s="301">
        <v>16</v>
      </c>
      <c r="S837" s="301">
        <v>6</v>
      </c>
      <c r="T837" s="301">
        <v>5</v>
      </c>
      <c r="U837" s="301">
        <v>533</v>
      </c>
      <c r="V837" s="304">
        <v>513</v>
      </c>
      <c r="W837" s="304"/>
    </row>
    <row r="838" spans="1:23" x14ac:dyDescent="0.4">
      <c r="A838" s="299">
        <v>834</v>
      </c>
      <c r="B838" s="300" t="s">
        <v>87</v>
      </c>
      <c r="C838" s="301">
        <v>16</v>
      </c>
      <c r="D838" s="301">
        <v>34</v>
      </c>
      <c r="E838" s="301">
        <v>33</v>
      </c>
      <c r="F838" s="301">
        <v>35</v>
      </c>
      <c r="G838" s="301">
        <v>19</v>
      </c>
      <c r="H838" s="301">
        <v>13</v>
      </c>
      <c r="I838" s="301">
        <v>17</v>
      </c>
      <c r="J838" s="301">
        <v>14</v>
      </c>
      <c r="K838" s="301">
        <v>38</v>
      </c>
      <c r="L838" s="301">
        <v>49</v>
      </c>
      <c r="M838" s="301">
        <v>42</v>
      </c>
      <c r="N838" s="301">
        <v>42</v>
      </c>
      <c r="O838" s="301">
        <v>34</v>
      </c>
      <c r="P838" s="301">
        <v>24</v>
      </c>
      <c r="Q838" s="301">
        <v>14</v>
      </c>
      <c r="R838" s="301">
        <v>21</v>
      </c>
      <c r="S838" s="301">
        <v>9</v>
      </c>
      <c r="T838" s="301">
        <v>0</v>
      </c>
      <c r="U838" s="301">
        <v>428</v>
      </c>
      <c r="V838" s="304">
        <v>420</v>
      </c>
      <c r="W838" s="304"/>
    </row>
    <row r="839" spans="1:23" x14ac:dyDescent="0.4">
      <c r="A839" s="299">
        <v>835</v>
      </c>
      <c r="B839" s="300" t="s">
        <v>88</v>
      </c>
      <c r="C839" s="301">
        <v>10</v>
      </c>
      <c r="D839" s="301">
        <v>21</v>
      </c>
      <c r="E839" s="301">
        <v>10</v>
      </c>
      <c r="F839" s="301">
        <v>26</v>
      </c>
      <c r="G839" s="301">
        <v>6</v>
      </c>
      <c r="H839" s="301">
        <v>13</v>
      </c>
      <c r="I839" s="301">
        <v>8</v>
      </c>
      <c r="J839" s="301">
        <v>9</v>
      </c>
      <c r="K839" s="301">
        <v>10</v>
      </c>
      <c r="L839" s="301">
        <v>22</v>
      </c>
      <c r="M839" s="301">
        <v>24</v>
      </c>
      <c r="N839" s="301">
        <v>16</v>
      </c>
      <c r="O839" s="301">
        <v>3</v>
      </c>
      <c r="P839" s="301">
        <v>3</v>
      </c>
      <c r="Q839" s="301">
        <v>3</v>
      </c>
      <c r="R839" s="301">
        <v>8</v>
      </c>
      <c r="S839" s="301">
        <v>0</v>
      </c>
      <c r="T839" s="301">
        <v>5</v>
      </c>
      <c r="U839" s="301">
        <v>188</v>
      </c>
      <c r="V839" s="304">
        <v>181</v>
      </c>
      <c r="W839" s="304"/>
    </row>
    <row r="840" spans="1:23" x14ac:dyDescent="0.4">
      <c r="A840" s="299">
        <v>836</v>
      </c>
      <c r="B840" s="300" t="s">
        <v>2863</v>
      </c>
      <c r="C840" s="301">
        <v>8</v>
      </c>
      <c r="D840" s="301">
        <v>7</v>
      </c>
      <c r="E840" s="301">
        <v>8</v>
      </c>
      <c r="F840" s="301">
        <v>3</v>
      </c>
      <c r="G840" s="301">
        <v>6</v>
      </c>
      <c r="H840" s="301">
        <v>6</v>
      </c>
      <c r="I840" s="301">
        <v>0</v>
      </c>
      <c r="J840" s="301">
        <v>3</v>
      </c>
      <c r="K840" s="301">
        <v>5</v>
      </c>
      <c r="L840" s="301">
        <v>6</v>
      </c>
      <c r="M840" s="301">
        <v>11</v>
      </c>
      <c r="N840" s="301">
        <v>5</v>
      </c>
      <c r="O840" s="301">
        <v>6</v>
      </c>
      <c r="P840" s="301">
        <v>7</v>
      </c>
      <c r="Q840" s="301">
        <v>6</v>
      </c>
      <c r="R840" s="301">
        <v>8</v>
      </c>
      <c r="S840" s="301">
        <v>5</v>
      </c>
      <c r="T840" s="301">
        <v>0</v>
      </c>
      <c r="U840" s="301">
        <v>100</v>
      </c>
      <c r="V840" s="304">
        <v>101</v>
      </c>
      <c r="W840" s="304"/>
    </row>
    <row r="841" spans="1:23" x14ac:dyDescent="0.4">
      <c r="A841" s="299">
        <v>837</v>
      </c>
      <c r="B841" s="300" t="s">
        <v>89</v>
      </c>
      <c r="C841" s="301">
        <v>52</v>
      </c>
      <c r="D841" s="301">
        <v>94</v>
      </c>
      <c r="E841" s="301">
        <v>97</v>
      </c>
      <c r="F841" s="301">
        <v>87</v>
      </c>
      <c r="G841" s="301">
        <v>65</v>
      </c>
      <c r="H841" s="301">
        <v>44</v>
      </c>
      <c r="I841" s="301">
        <v>45</v>
      </c>
      <c r="J841" s="301">
        <v>67</v>
      </c>
      <c r="K841" s="301">
        <v>94</v>
      </c>
      <c r="L841" s="301">
        <v>115</v>
      </c>
      <c r="M841" s="301">
        <v>89</v>
      </c>
      <c r="N841" s="301">
        <v>103</v>
      </c>
      <c r="O841" s="301">
        <v>78</v>
      </c>
      <c r="P841" s="301">
        <v>79</v>
      </c>
      <c r="Q841" s="301">
        <v>47</v>
      </c>
      <c r="R841" s="301">
        <v>22</v>
      </c>
      <c r="S841" s="301">
        <v>12</v>
      </c>
      <c r="T841" s="301">
        <v>8</v>
      </c>
      <c r="U841" s="301">
        <v>1203</v>
      </c>
      <c r="V841" s="304">
        <v>1167</v>
      </c>
      <c r="W841" s="304"/>
    </row>
    <row r="842" spans="1:23" x14ac:dyDescent="0.4">
      <c r="A842" s="299">
        <v>838</v>
      </c>
      <c r="B842" s="300" t="s">
        <v>90</v>
      </c>
      <c r="C842" s="301">
        <v>37</v>
      </c>
      <c r="D842" s="301">
        <v>57</v>
      </c>
      <c r="E842" s="301">
        <v>46</v>
      </c>
      <c r="F842" s="301">
        <v>46</v>
      </c>
      <c r="G842" s="301">
        <v>42</v>
      </c>
      <c r="H842" s="301">
        <v>45</v>
      </c>
      <c r="I842" s="301">
        <v>29</v>
      </c>
      <c r="J842" s="301">
        <v>31</v>
      </c>
      <c r="K842" s="301">
        <v>44</v>
      </c>
      <c r="L842" s="301">
        <v>63</v>
      </c>
      <c r="M842" s="301">
        <v>74</v>
      </c>
      <c r="N842" s="301">
        <v>67</v>
      </c>
      <c r="O842" s="301">
        <v>63</v>
      </c>
      <c r="P842" s="301">
        <v>80</v>
      </c>
      <c r="Q842" s="301">
        <v>69</v>
      </c>
      <c r="R842" s="301">
        <v>56</v>
      </c>
      <c r="S842" s="301">
        <v>42</v>
      </c>
      <c r="T842" s="301">
        <v>51</v>
      </c>
      <c r="U842" s="301">
        <v>950</v>
      </c>
      <c r="V842" s="304">
        <v>860</v>
      </c>
      <c r="W842" s="304"/>
    </row>
    <row r="843" spans="1:23" x14ac:dyDescent="0.4">
      <c r="A843" s="299">
        <v>839</v>
      </c>
      <c r="B843" s="300" t="s">
        <v>2864</v>
      </c>
      <c r="C843" s="301">
        <v>9</v>
      </c>
      <c r="D843" s="301">
        <v>6</v>
      </c>
      <c r="E843" s="301">
        <v>3</v>
      </c>
      <c r="F843" s="301">
        <v>3</v>
      </c>
      <c r="G843" s="301">
        <v>0</v>
      </c>
      <c r="H843" s="301">
        <v>3</v>
      </c>
      <c r="I843" s="301">
        <v>5</v>
      </c>
      <c r="J843" s="301">
        <v>7</v>
      </c>
      <c r="K843" s="301">
        <v>10</v>
      </c>
      <c r="L843" s="301">
        <v>10</v>
      </c>
      <c r="M843" s="301">
        <v>0</v>
      </c>
      <c r="N843" s="301">
        <v>4</v>
      </c>
      <c r="O843" s="301">
        <v>13</v>
      </c>
      <c r="P843" s="301">
        <v>7</v>
      </c>
      <c r="Q843" s="301">
        <v>9</v>
      </c>
      <c r="R843" s="301">
        <v>4</v>
      </c>
      <c r="S843" s="301">
        <v>0</v>
      </c>
      <c r="T843" s="301">
        <v>0</v>
      </c>
      <c r="U843" s="301">
        <v>92</v>
      </c>
      <c r="V843" s="304">
        <v>96</v>
      </c>
      <c r="W843" s="304"/>
    </row>
    <row r="844" spans="1:23" x14ac:dyDescent="0.4">
      <c r="A844" s="299">
        <v>840</v>
      </c>
      <c r="B844" s="300" t="s">
        <v>2865</v>
      </c>
      <c r="C844" s="301">
        <v>0</v>
      </c>
      <c r="D844" s="301">
        <v>5</v>
      </c>
      <c r="E844" s="301">
        <v>8</v>
      </c>
      <c r="F844" s="301">
        <v>3</v>
      </c>
      <c r="G844" s="301">
        <v>4</v>
      </c>
      <c r="H844" s="301">
        <v>0</v>
      </c>
      <c r="I844" s="301">
        <v>5</v>
      </c>
      <c r="J844" s="301">
        <v>5</v>
      </c>
      <c r="K844" s="301">
        <v>7</v>
      </c>
      <c r="L844" s="301">
        <v>11</v>
      </c>
      <c r="M844" s="301">
        <v>9</v>
      </c>
      <c r="N844" s="301">
        <v>4</v>
      </c>
      <c r="O844" s="301">
        <v>3</v>
      </c>
      <c r="P844" s="301">
        <v>7</v>
      </c>
      <c r="Q844" s="301">
        <v>11</v>
      </c>
      <c r="R844" s="301">
        <v>0</v>
      </c>
      <c r="S844" s="301">
        <v>4</v>
      </c>
      <c r="T844" s="301">
        <v>3</v>
      </c>
      <c r="U844" s="301">
        <v>72</v>
      </c>
      <c r="V844" s="304">
        <v>65</v>
      </c>
      <c r="W844" s="304"/>
    </row>
    <row r="845" spans="1:23" x14ac:dyDescent="0.4">
      <c r="A845" s="299">
        <v>841</v>
      </c>
      <c r="B845" s="300" t="s">
        <v>2866</v>
      </c>
      <c r="C845" s="301">
        <v>0</v>
      </c>
      <c r="D845" s="301">
        <v>0</v>
      </c>
      <c r="E845" s="301">
        <v>0</v>
      </c>
      <c r="F845" s="301">
        <v>0</v>
      </c>
      <c r="G845" s="301">
        <v>4</v>
      </c>
      <c r="H845" s="301">
        <v>0</v>
      </c>
      <c r="I845" s="301">
        <v>3</v>
      </c>
      <c r="J845" s="301">
        <v>5</v>
      </c>
      <c r="K845" s="301">
        <v>7</v>
      </c>
      <c r="L845" s="301">
        <v>14</v>
      </c>
      <c r="M845" s="301">
        <v>10</v>
      </c>
      <c r="N845" s="301">
        <v>12</v>
      </c>
      <c r="O845" s="301">
        <v>4</v>
      </c>
      <c r="P845" s="301">
        <v>11</v>
      </c>
      <c r="Q845" s="301">
        <v>5</v>
      </c>
      <c r="R845" s="301">
        <v>8</v>
      </c>
      <c r="S845" s="301">
        <v>6</v>
      </c>
      <c r="T845" s="301">
        <v>3</v>
      </c>
      <c r="U845" s="301">
        <v>89</v>
      </c>
      <c r="V845" s="304">
        <v>83</v>
      </c>
      <c r="W845" s="304"/>
    </row>
    <row r="846" spans="1:23" x14ac:dyDescent="0.4">
      <c r="A846" s="299">
        <v>842</v>
      </c>
      <c r="B846" s="300" t="s">
        <v>1150</v>
      </c>
      <c r="C846" s="301">
        <v>408</v>
      </c>
      <c r="D846" s="301">
        <v>386</v>
      </c>
      <c r="E846" s="301">
        <v>288</v>
      </c>
      <c r="F846" s="301">
        <v>281</v>
      </c>
      <c r="G846" s="301">
        <v>301</v>
      </c>
      <c r="H846" s="301">
        <v>358</v>
      </c>
      <c r="I846" s="301">
        <v>450</v>
      </c>
      <c r="J846" s="301">
        <v>429</v>
      </c>
      <c r="K846" s="301">
        <v>450</v>
      </c>
      <c r="L846" s="301">
        <v>472</v>
      </c>
      <c r="M846" s="301">
        <v>398</v>
      </c>
      <c r="N846" s="301">
        <v>358</v>
      </c>
      <c r="O846" s="301">
        <v>270</v>
      </c>
      <c r="P846" s="301">
        <v>266</v>
      </c>
      <c r="Q846" s="301">
        <v>212</v>
      </c>
      <c r="R846" s="301">
        <v>179</v>
      </c>
      <c r="S846" s="301">
        <v>112</v>
      </c>
      <c r="T846" s="301">
        <v>185</v>
      </c>
      <c r="U846" s="301">
        <v>5804</v>
      </c>
      <c r="V846" s="304">
        <v>5592</v>
      </c>
      <c r="W846" s="304"/>
    </row>
    <row r="847" spans="1:23" x14ac:dyDescent="0.4">
      <c r="A847" s="299">
        <v>843</v>
      </c>
      <c r="B847" s="300" t="s">
        <v>91</v>
      </c>
      <c r="C847" s="301">
        <v>11</v>
      </c>
      <c r="D847" s="301">
        <v>14</v>
      </c>
      <c r="E847" s="301">
        <v>8</v>
      </c>
      <c r="F847" s="301">
        <v>9</v>
      </c>
      <c r="G847" s="301">
        <v>8</v>
      </c>
      <c r="H847" s="301">
        <v>4</v>
      </c>
      <c r="I847" s="301">
        <v>8</v>
      </c>
      <c r="J847" s="301">
        <v>10</v>
      </c>
      <c r="K847" s="301">
        <v>21</v>
      </c>
      <c r="L847" s="301">
        <v>20</v>
      </c>
      <c r="M847" s="301">
        <v>15</v>
      </c>
      <c r="N847" s="301">
        <v>19</v>
      </c>
      <c r="O847" s="301">
        <v>16</v>
      </c>
      <c r="P847" s="301">
        <v>26</v>
      </c>
      <c r="Q847" s="301">
        <v>9</v>
      </c>
      <c r="R847" s="301">
        <v>3</v>
      </c>
      <c r="S847" s="301">
        <v>3</v>
      </c>
      <c r="T847" s="301">
        <v>0</v>
      </c>
      <c r="U847" s="301">
        <v>205</v>
      </c>
      <c r="V847" s="304">
        <v>195</v>
      </c>
      <c r="W847" s="304"/>
    </row>
    <row r="848" spans="1:23" x14ac:dyDescent="0.4">
      <c r="A848" s="299">
        <v>844</v>
      </c>
      <c r="B848" s="300" t="s">
        <v>92</v>
      </c>
      <c r="C848" s="301">
        <v>34</v>
      </c>
      <c r="D848" s="301">
        <v>25</v>
      </c>
      <c r="E848" s="301">
        <v>27</v>
      </c>
      <c r="F848" s="301">
        <v>46</v>
      </c>
      <c r="G848" s="301">
        <v>30</v>
      </c>
      <c r="H848" s="301">
        <v>32</v>
      </c>
      <c r="I848" s="301">
        <v>39</v>
      </c>
      <c r="J848" s="301">
        <v>45</v>
      </c>
      <c r="K848" s="301">
        <v>39</v>
      </c>
      <c r="L848" s="301">
        <v>64</v>
      </c>
      <c r="M848" s="301">
        <v>78</v>
      </c>
      <c r="N848" s="301">
        <v>87</v>
      </c>
      <c r="O848" s="301">
        <v>77</v>
      </c>
      <c r="P848" s="301">
        <v>118</v>
      </c>
      <c r="Q848" s="301">
        <v>78</v>
      </c>
      <c r="R848" s="301">
        <v>55</v>
      </c>
      <c r="S848" s="301">
        <v>46</v>
      </c>
      <c r="T848" s="301">
        <v>55</v>
      </c>
      <c r="U848" s="301">
        <v>974</v>
      </c>
      <c r="V848" s="304">
        <v>881</v>
      </c>
      <c r="W848" s="304"/>
    </row>
    <row r="849" spans="1:23" x14ac:dyDescent="0.4">
      <c r="A849" s="299">
        <v>845</v>
      </c>
      <c r="B849" s="300" t="s">
        <v>93</v>
      </c>
      <c r="C849" s="301">
        <v>11</v>
      </c>
      <c r="D849" s="301">
        <v>16</v>
      </c>
      <c r="E849" s="301">
        <v>10</v>
      </c>
      <c r="F849" s="301">
        <v>19</v>
      </c>
      <c r="G849" s="301">
        <v>10</v>
      </c>
      <c r="H849" s="301">
        <v>6</v>
      </c>
      <c r="I849" s="301">
        <v>11</v>
      </c>
      <c r="J849" s="301">
        <v>13</v>
      </c>
      <c r="K849" s="301">
        <v>14</v>
      </c>
      <c r="L849" s="301">
        <v>16</v>
      </c>
      <c r="M849" s="301">
        <v>22</v>
      </c>
      <c r="N849" s="301">
        <v>17</v>
      </c>
      <c r="O849" s="301">
        <v>11</v>
      </c>
      <c r="P849" s="301">
        <v>18</v>
      </c>
      <c r="Q849" s="301">
        <v>14</v>
      </c>
      <c r="R849" s="301">
        <v>9</v>
      </c>
      <c r="S849" s="301">
        <v>3</v>
      </c>
      <c r="T849" s="301">
        <v>12</v>
      </c>
      <c r="U849" s="301">
        <v>228</v>
      </c>
      <c r="V849" s="304">
        <v>226</v>
      </c>
      <c r="W849" s="304"/>
    </row>
    <row r="850" spans="1:23" x14ac:dyDescent="0.4">
      <c r="A850" s="299">
        <v>846</v>
      </c>
      <c r="B850" s="300" t="s">
        <v>94</v>
      </c>
      <c r="C850" s="301">
        <v>19</v>
      </c>
      <c r="D850" s="301">
        <v>15</v>
      </c>
      <c r="E850" s="301">
        <v>20</v>
      </c>
      <c r="F850" s="301">
        <v>23</v>
      </c>
      <c r="G850" s="301">
        <v>24</v>
      </c>
      <c r="H850" s="301">
        <v>10</v>
      </c>
      <c r="I850" s="301">
        <v>14</v>
      </c>
      <c r="J850" s="301">
        <v>25</v>
      </c>
      <c r="K850" s="301">
        <v>19</v>
      </c>
      <c r="L850" s="301">
        <v>25</v>
      </c>
      <c r="M850" s="301">
        <v>38</v>
      </c>
      <c r="N850" s="301">
        <v>29</v>
      </c>
      <c r="O850" s="301">
        <v>31</v>
      </c>
      <c r="P850" s="301">
        <v>30</v>
      </c>
      <c r="Q850" s="301">
        <v>39</v>
      </c>
      <c r="R850" s="301">
        <v>9</v>
      </c>
      <c r="S850" s="301">
        <v>14</v>
      </c>
      <c r="T850" s="301">
        <v>10</v>
      </c>
      <c r="U850" s="301">
        <v>385</v>
      </c>
      <c r="V850" s="304">
        <v>351</v>
      </c>
      <c r="W850" s="304"/>
    </row>
    <row r="851" spans="1:23" x14ac:dyDescent="0.4">
      <c r="A851" s="299">
        <v>847</v>
      </c>
      <c r="B851" s="300" t="s">
        <v>2867</v>
      </c>
      <c r="C851" s="301">
        <v>0</v>
      </c>
      <c r="D851" s="301">
        <v>6</v>
      </c>
      <c r="E851" s="301">
        <v>5</v>
      </c>
      <c r="F851" s="301">
        <v>4</v>
      </c>
      <c r="G851" s="301">
        <v>0</v>
      </c>
      <c r="H851" s="301">
        <v>0</v>
      </c>
      <c r="I851" s="301">
        <v>0</v>
      </c>
      <c r="J851" s="301">
        <v>3</v>
      </c>
      <c r="K851" s="301">
        <v>0</v>
      </c>
      <c r="L851" s="301">
        <v>3</v>
      </c>
      <c r="M851" s="301">
        <v>7</v>
      </c>
      <c r="N851" s="301">
        <v>10</v>
      </c>
      <c r="O851" s="301">
        <v>9</v>
      </c>
      <c r="P851" s="301">
        <v>0</v>
      </c>
      <c r="Q851" s="301">
        <v>0</v>
      </c>
      <c r="R851" s="301">
        <v>0</v>
      </c>
      <c r="S851" s="301">
        <v>0</v>
      </c>
      <c r="T851" s="301">
        <v>0</v>
      </c>
      <c r="U851" s="301">
        <v>39</v>
      </c>
      <c r="V851" s="304">
        <v>32</v>
      </c>
      <c r="W851" s="304"/>
    </row>
    <row r="852" spans="1:23" x14ac:dyDescent="0.4">
      <c r="A852" s="299">
        <v>848</v>
      </c>
      <c r="B852" s="300" t="s">
        <v>2868</v>
      </c>
      <c r="C852" s="301">
        <v>3</v>
      </c>
      <c r="D852" s="301">
        <v>0</v>
      </c>
      <c r="E852" s="301">
        <v>3</v>
      </c>
      <c r="F852" s="301">
        <v>0</v>
      </c>
      <c r="G852" s="301">
        <v>0</v>
      </c>
      <c r="H852" s="301">
        <v>4</v>
      </c>
      <c r="I852" s="301">
        <v>4</v>
      </c>
      <c r="J852" s="301">
        <v>0</v>
      </c>
      <c r="K852" s="301">
        <v>0</v>
      </c>
      <c r="L852" s="301">
        <v>3</v>
      </c>
      <c r="M852" s="301">
        <v>8</v>
      </c>
      <c r="N852" s="301">
        <v>4</v>
      </c>
      <c r="O852" s="301">
        <v>0</v>
      </c>
      <c r="P852" s="301">
        <v>12</v>
      </c>
      <c r="Q852" s="301">
        <v>9</v>
      </c>
      <c r="R852" s="301">
        <v>0</v>
      </c>
      <c r="S852" s="301">
        <v>0</v>
      </c>
      <c r="T852" s="301">
        <v>0</v>
      </c>
      <c r="U852" s="301">
        <v>52</v>
      </c>
      <c r="V852" s="304">
        <v>52</v>
      </c>
      <c r="W852" s="304"/>
    </row>
    <row r="853" spans="1:23" x14ac:dyDescent="0.4">
      <c r="A853" s="299">
        <v>849</v>
      </c>
      <c r="B853" s="300" t="s">
        <v>2869</v>
      </c>
      <c r="C853" s="301">
        <v>11</v>
      </c>
      <c r="D853" s="301">
        <v>0</v>
      </c>
      <c r="E853" s="301">
        <v>5</v>
      </c>
      <c r="F853" s="301">
        <v>11</v>
      </c>
      <c r="G853" s="301">
        <v>6</v>
      </c>
      <c r="H853" s="301">
        <v>0</v>
      </c>
      <c r="I853" s="301">
        <v>0</v>
      </c>
      <c r="J853" s="301">
        <v>4</v>
      </c>
      <c r="K853" s="301">
        <v>12</v>
      </c>
      <c r="L853" s="301">
        <v>8</v>
      </c>
      <c r="M853" s="301">
        <v>8</v>
      </c>
      <c r="N853" s="301">
        <v>9</v>
      </c>
      <c r="O853" s="301">
        <v>6</v>
      </c>
      <c r="P853" s="301">
        <v>0</v>
      </c>
      <c r="Q853" s="301">
        <v>6</v>
      </c>
      <c r="R853" s="301">
        <v>6</v>
      </c>
      <c r="S853" s="301">
        <v>6</v>
      </c>
      <c r="T853" s="301">
        <v>0</v>
      </c>
      <c r="U853" s="301">
        <v>80</v>
      </c>
      <c r="V853" s="304">
        <v>68</v>
      </c>
      <c r="W853" s="304"/>
    </row>
    <row r="854" spans="1:23" x14ac:dyDescent="0.4">
      <c r="A854" s="299">
        <v>850</v>
      </c>
      <c r="B854" s="300" t="s">
        <v>2870</v>
      </c>
      <c r="C854" s="301">
        <v>0</v>
      </c>
      <c r="D854" s="301">
        <v>0</v>
      </c>
      <c r="E854" s="301">
        <v>0</v>
      </c>
      <c r="F854" s="301">
        <v>0</v>
      </c>
      <c r="G854" s="301">
        <v>0</v>
      </c>
      <c r="H854" s="301">
        <v>0</v>
      </c>
      <c r="I854" s="301">
        <v>0</v>
      </c>
      <c r="J854" s="301">
        <v>0</v>
      </c>
      <c r="K854" s="301">
        <v>0</v>
      </c>
      <c r="L854" s="301">
        <v>0</v>
      </c>
      <c r="M854" s="301">
        <v>0</v>
      </c>
      <c r="N854" s="301">
        <v>0</v>
      </c>
      <c r="O854" s="301">
        <v>0</v>
      </c>
      <c r="P854" s="301">
        <v>0</v>
      </c>
      <c r="Q854" s="301">
        <v>0</v>
      </c>
      <c r="R854" s="301">
        <v>0</v>
      </c>
      <c r="S854" s="301">
        <v>0</v>
      </c>
      <c r="T854" s="301">
        <v>0</v>
      </c>
      <c r="U854" s="301">
        <v>0</v>
      </c>
      <c r="V854" s="304">
        <v>0</v>
      </c>
      <c r="W854" s="304"/>
    </row>
    <row r="855" spans="1:23" x14ac:dyDescent="0.4">
      <c r="A855" s="299">
        <v>851</v>
      </c>
      <c r="B855" s="300" t="s">
        <v>2871</v>
      </c>
      <c r="C855" s="301">
        <v>22</v>
      </c>
      <c r="D855" s="301">
        <v>19</v>
      </c>
      <c r="E855" s="301">
        <v>9</v>
      </c>
      <c r="F855" s="301">
        <v>12</v>
      </c>
      <c r="G855" s="301">
        <v>3</v>
      </c>
      <c r="H855" s="301">
        <v>17</v>
      </c>
      <c r="I855" s="301">
        <v>11</v>
      </c>
      <c r="J855" s="301">
        <v>17</v>
      </c>
      <c r="K855" s="301">
        <v>21</v>
      </c>
      <c r="L855" s="301">
        <v>11</v>
      </c>
      <c r="M855" s="301">
        <v>6</v>
      </c>
      <c r="N855" s="301">
        <v>12</v>
      </c>
      <c r="O855" s="301">
        <v>5</v>
      </c>
      <c r="P855" s="301">
        <v>13</v>
      </c>
      <c r="Q855" s="301">
        <v>4</v>
      </c>
      <c r="R855" s="301">
        <v>3</v>
      </c>
      <c r="S855" s="301">
        <v>0</v>
      </c>
      <c r="T855" s="301">
        <v>0</v>
      </c>
      <c r="U855" s="301">
        <v>190</v>
      </c>
      <c r="V855" s="304">
        <v>173</v>
      </c>
      <c r="W855" s="304"/>
    </row>
    <row r="856" spans="1:23" x14ac:dyDescent="0.4">
      <c r="A856" s="299">
        <v>852</v>
      </c>
      <c r="B856" s="300" t="s">
        <v>1641</v>
      </c>
      <c r="C856" s="301">
        <v>0</v>
      </c>
      <c r="D856" s="301">
        <v>12</v>
      </c>
      <c r="E856" s="301">
        <v>6</v>
      </c>
      <c r="F856" s="301">
        <v>11</v>
      </c>
      <c r="G856" s="301">
        <v>5</v>
      </c>
      <c r="H856" s="301">
        <v>9</v>
      </c>
      <c r="I856" s="301">
        <v>13</v>
      </c>
      <c r="J856" s="301">
        <v>7</v>
      </c>
      <c r="K856" s="301">
        <v>6</v>
      </c>
      <c r="L856" s="301">
        <v>11</v>
      </c>
      <c r="M856" s="301">
        <v>15</v>
      </c>
      <c r="N856" s="301">
        <v>19</v>
      </c>
      <c r="O856" s="301">
        <v>5</v>
      </c>
      <c r="P856" s="301">
        <v>3</v>
      </c>
      <c r="Q856" s="301">
        <v>4</v>
      </c>
      <c r="R856" s="301">
        <v>4</v>
      </c>
      <c r="S856" s="301">
        <v>3</v>
      </c>
      <c r="T856" s="301">
        <v>0</v>
      </c>
      <c r="U856" s="301">
        <v>147</v>
      </c>
      <c r="V856" s="304">
        <v>142</v>
      </c>
      <c r="W856" s="304"/>
    </row>
    <row r="857" spans="1:23" x14ac:dyDescent="0.4">
      <c r="A857" s="299">
        <v>853</v>
      </c>
      <c r="B857" s="300" t="s">
        <v>95</v>
      </c>
      <c r="C857" s="301">
        <v>185</v>
      </c>
      <c r="D857" s="301">
        <v>221</v>
      </c>
      <c r="E857" s="301">
        <v>234</v>
      </c>
      <c r="F857" s="301">
        <v>204</v>
      </c>
      <c r="G857" s="301">
        <v>144</v>
      </c>
      <c r="H857" s="301">
        <v>140</v>
      </c>
      <c r="I857" s="301">
        <v>155</v>
      </c>
      <c r="J857" s="301">
        <v>162</v>
      </c>
      <c r="K857" s="301">
        <v>207</v>
      </c>
      <c r="L857" s="301">
        <v>198</v>
      </c>
      <c r="M857" s="301">
        <v>220</v>
      </c>
      <c r="N857" s="301">
        <v>197</v>
      </c>
      <c r="O857" s="301">
        <v>204</v>
      </c>
      <c r="P857" s="301">
        <v>138</v>
      </c>
      <c r="Q857" s="301">
        <v>116</v>
      </c>
      <c r="R857" s="301">
        <v>82</v>
      </c>
      <c r="S857" s="301">
        <v>49</v>
      </c>
      <c r="T857" s="301">
        <v>45</v>
      </c>
      <c r="U857" s="301">
        <v>2903</v>
      </c>
      <c r="V857" s="304">
        <v>2796</v>
      </c>
      <c r="W857" s="304"/>
    </row>
    <row r="858" spans="1:23" x14ac:dyDescent="0.4">
      <c r="A858" s="299">
        <v>854</v>
      </c>
      <c r="B858" s="300" t="s">
        <v>96</v>
      </c>
      <c r="C858" s="301">
        <v>17</v>
      </c>
      <c r="D858" s="301">
        <v>18</v>
      </c>
      <c r="E858" s="301">
        <v>11</v>
      </c>
      <c r="F858" s="301">
        <v>10</v>
      </c>
      <c r="G858" s="301">
        <v>12</v>
      </c>
      <c r="H858" s="301">
        <v>10</v>
      </c>
      <c r="I858" s="301">
        <v>15</v>
      </c>
      <c r="J858" s="301">
        <v>13</v>
      </c>
      <c r="K858" s="301">
        <v>16</v>
      </c>
      <c r="L858" s="301">
        <v>12</v>
      </c>
      <c r="M858" s="301">
        <v>27</v>
      </c>
      <c r="N858" s="301">
        <v>23</v>
      </c>
      <c r="O858" s="301">
        <v>13</v>
      </c>
      <c r="P858" s="301">
        <v>12</v>
      </c>
      <c r="Q858" s="301">
        <v>3</v>
      </c>
      <c r="R858" s="301">
        <v>7</v>
      </c>
      <c r="S858" s="301">
        <v>0</v>
      </c>
      <c r="T858" s="301">
        <v>0</v>
      </c>
      <c r="U858" s="301">
        <v>232</v>
      </c>
      <c r="V858" s="304">
        <v>222</v>
      </c>
      <c r="W858" s="304"/>
    </row>
    <row r="859" spans="1:23" x14ac:dyDescent="0.4">
      <c r="A859" s="299">
        <v>855</v>
      </c>
      <c r="B859" s="300" t="s">
        <v>97</v>
      </c>
      <c r="C859" s="301">
        <v>0</v>
      </c>
      <c r="D859" s="301">
        <v>8</v>
      </c>
      <c r="E859" s="301">
        <v>11</v>
      </c>
      <c r="F859" s="301">
        <v>11</v>
      </c>
      <c r="G859" s="301">
        <v>3</v>
      </c>
      <c r="H859" s="301">
        <v>0</v>
      </c>
      <c r="I859" s="301">
        <v>0</v>
      </c>
      <c r="J859" s="301">
        <v>6</v>
      </c>
      <c r="K859" s="301">
        <v>15</v>
      </c>
      <c r="L859" s="301">
        <v>8</v>
      </c>
      <c r="M859" s="301">
        <v>14</v>
      </c>
      <c r="N859" s="301">
        <v>17</v>
      </c>
      <c r="O859" s="301">
        <v>24</v>
      </c>
      <c r="P859" s="301">
        <v>19</v>
      </c>
      <c r="Q859" s="301">
        <v>18</v>
      </c>
      <c r="R859" s="301">
        <v>12</v>
      </c>
      <c r="S859" s="301">
        <v>10</v>
      </c>
      <c r="T859" s="301">
        <v>3</v>
      </c>
      <c r="U859" s="301">
        <v>185</v>
      </c>
      <c r="V859" s="304">
        <v>171</v>
      </c>
      <c r="W859" s="304"/>
    </row>
    <row r="860" spans="1:23" x14ac:dyDescent="0.4">
      <c r="A860" s="299">
        <v>856</v>
      </c>
      <c r="B860" s="300" t="s">
        <v>98</v>
      </c>
      <c r="C860" s="301">
        <v>46</v>
      </c>
      <c r="D860" s="301">
        <v>42</v>
      </c>
      <c r="E860" s="301">
        <v>30</v>
      </c>
      <c r="F860" s="301">
        <v>38</v>
      </c>
      <c r="G860" s="301">
        <v>37</v>
      </c>
      <c r="H860" s="301">
        <v>29</v>
      </c>
      <c r="I860" s="301">
        <v>22</v>
      </c>
      <c r="J860" s="301">
        <v>29</v>
      </c>
      <c r="K860" s="301">
        <v>40</v>
      </c>
      <c r="L860" s="301">
        <v>58</v>
      </c>
      <c r="M860" s="301">
        <v>60</v>
      </c>
      <c r="N860" s="301">
        <v>61</v>
      </c>
      <c r="O860" s="301">
        <v>64</v>
      </c>
      <c r="P860" s="301">
        <v>63</v>
      </c>
      <c r="Q860" s="301">
        <v>51</v>
      </c>
      <c r="R860" s="301">
        <v>55</v>
      </c>
      <c r="S860" s="301">
        <v>40</v>
      </c>
      <c r="T860" s="301">
        <v>21</v>
      </c>
      <c r="U860" s="301">
        <v>780</v>
      </c>
      <c r="V860" s="304">
        <v>754</v>
      </c>
      <c r="W860" s="304"/>
    </row>
    <row r="861" spans="1:23" x14ac:dyDescent="0.4">
      <c r="A861" s="299">
        <v>857</v>
      </c>
      <c r="B861" s="300" t="s">
        <v>1642</v>
      </c>
      <c r="C861" s="301">
        <v>25</v>
      </c>
      <c r="D861" s="301">
        <v>28</v>
      </c>
      <c r="E861" s="301">
        <v>23</v>
      </c>
      <c r="F861" s="301">
        <v>27</v>
      </c>
      <c r="G861" s="301">
        <v>24</v>
      </c>
      <c r="H861" s="301">
        <v>19</v>
      </c>
      <c r="I861" s="301">
        <v>15</v>
      </c>
      <c r="J861" s="301">
        <v>24</v>
      </c>
      <c r="K861" s="301">
        <v>40</v>
      </c>
      <c r="L861" s="301">
        <v>50</v>
      </c>
      <c r="M861" s="301">
        <v>50</v>
      </c>
      <c r="N861" s="301">
        <v>59</v>
      </c>
      <c r="O861" s="301">
        <v>64</v>
      </c>
      <c r="P861" s="301">
        <v>46</v>
      </c>
      <c r="Q861" s="301">
        <v>32</v>
      </c>
      <c r="R861" s="301">
        <v>19</v>
      </c>
      <c r="S861" s="301">
        <v>3</v>
      </c>
      <c r="T861" s="301">
        <v>13</v>
      </c>
      <c r="U861" s="301">
        <v>552</v>
      </c>
      <c r="V861" s="304">
        <v>550</v>
      </c>
      <c r="W861" s="304"/>
    </row>
    <row r="862" spans="1:23" x14ac:dyDescent="0.4">
      <c r="A862" s="299">
        <v>858</v>
      </c>
      <c r="B862" s="300" t="s">
        <v>1151</v>
      </c>
      <c r="C862" s="301">
        <v>630</v>
      </c>
      <c r="D862" s="301">
        <v>697</v>
      </c>
      <c r="E862" s="301">
        <v>609</v>
      </c>
      <c r="F862" s="301">
        <v>528</v>
      </c>
      <c r="G862" s="301">
        <v>541</v>
      </c>
      <c r="H862" s="301">
        <v>863</v>
      </c>
      <c r="I862" s="301">
        <v>918</v>
      </c>
      <c r="J862" s="301">
        <v>732</v>
      </c>
      <c r="K862" s="301">
        <v>791</v>
      </c>
      <c r="L862" s="301">
        <v>769</v>
      </c>
      <c r="M862" s="301">
        <v>636</v>
      </c>
      <c r="N862" s="301">
        <v>605</v>
      </c>
      <c r="O862" s="301">
        <v>524</v>
      </c>
      <c r="P862" s="301">
        <v>468</v>
      </c>
      <c r="Q862" s="301">
        <v>316</v>
      </c>
      <c r="R862" s="301">
        <v>234</v>
      </c>
      <c r="S862" s="301">
        <v>206</v>
      </c>
      <c r="T862" s="301">
        <v>286</v>
      </c>
      <c r="U862" s="301">
        <v>10355</v>
      </c>
      <c r="V862" s="304">
        <v>10048</v>
      </c>
      <c r="W862" s="304"/>
    </row>
    <row r="863" spans="1:23" x14ac:dyDescent="0.4">
      <c r="A863" s="299">
        <v>859</v>
      </c>
      <c r="B863" s="300" t="s">
        <v>1643</v>
      </c>
      <c r="C863" s="301">
        <v>972</v>
      </c>
      <c r="D863" s="301">
        <v>1258</v>
      </c>
      <c r="E863" s="301">
        <v>1340</v>
      </c>
      <c r="F863" s="301">
        <v>1241</v>
      </c>
      <c r="G863" s="301">
        <v>1086</v>
      </c>
      <c r="H863" s="301">
        <v>770</v>
      </c>
      <c r="I863" s="301">
        <v>845</v>
      </c>
      <c r="J863" s="301">
        <v>1010</v>
      </c>
      <c r="K863" s="301">
        <v>1447</v>
      </c>
      <c r="L863" s="301">
        <v>1540</v>
      </c>
      <c r="M863" s="301">
        <v>1362</v>
      </c>
      <c r="N863" s="301">
        <v>1430</v>
      </c>
      <c r="O863" s="301">
        <v>1303</v>
      </c>
      <c r="P863" s="301">
        <v>1052</v>
      </c>
      <c r="Q863" s="301">
        <v>726</v>
      </c>
      <c r="R863" s="301">
        <v>427</v>
      </c>
      <c r="S863" s="301">
        <v>251</v>
      </c>
      <c r="T863" s="301">
        <v>256</v>
      </c>
      <c r="U863" s="301">
        <v>18316</v>
      </c>
      <c r="V863" s="304">
        <v>17726</v>
      </c>
      <c r="W863" s="304"/>
    </row>
    <row r="864" spans="1:23" x14ac:dyDescent="0.4">
      <c r="A864" s="299">
        <v>860</v>
      </c>
      <c r="B864" s="300" t="s">
        <v>1152</v>
      </c>
      <c r="C864" s="301">
        <v>408</v>
      </c>
      <c r="D864" s="301">
        <v>505</v>
      </c>
      <c r="E864" s="301">
        <v>470</v>
      </c>
      <c r="F864" s="301">
        <v>537</v>
      </c>
      <c r="G864" s="301">
        <v>496</v>
      </c>
      <c r="H864" s="301">
        <v>299</v>
      </c>
      <c r="I864" s="301">
        <v>280</v>
      </c>
      <c r="J864" s="301">
        <v>373</v>
      </c>
      <c r="K864" s="301">
        <v>504</v>
      </c>
      <c r="L864" s="301">
        <v>556</v>
      </c>
      <c r="M864" s="301">
        <v>559</v>
      </c>
      <c r="N864" s="301">
        <v>582</v>
      </c>
      <c r="O864" s="301">
        <v>514</v>
      </c>
      <c r="P864" s="301">
        <v>343</v>
      </c>
      <c r="Q864" s="301">
        <v>192</v>
      </c>
      <c r="R864" s="301">
        <v>110</v>
      </c>
      <c r="S864" s="301">
        <v>53</v>
      </c>
      <c r="T864" s="301">
        <v>33</v>
      </c>
      <c r="U864" s="301">
        <v>6808</v>
      </c>
      <c r="V864" s="304">
        <v>6747</v>
      </c>
      <c r="W864" s="304"/>
    </row>
    <row r="865" spans="1:23" x14ac:dyDescent="0.4">
      <c r="A865" s="299">
        <v>861</v>
      </c>
      <c r="B865" s="300" t="s">
        <v>1153</v>
      </c>
      <c r="C865" s="301">
        <v>845</v>
      </c>
      <c r="D865" s="301">
        <v>743</v>
      </c>
      <c r="E865" s="301">
        <v>556</v>
      </c>
      <c r="F865" s="301">
        <v>472</v>
      </c>
      <c r="G865" s="301">
        <v>851</v>
      </c>
      <c r="H865" s="301">
        <v>1776</v>
      </c>
      <c r="I865" s="301">
        <v>2212</v>
      </c>
      <c r="J865" s="301">
        <v>1661</v>
      </c>
      <c r="K865" s="301">
        <v>1395</v>
      </c>
      <c r="L865" s="301">
        <v>1304</v>
      </c>
      <c r="M865" s="301">
        <v>963</v>
      </c>
      <c r="N865" s="301">
        <v>911</v>
      </c>
      <c r="O865" s="301">
        <v>619</v>
      </c>
      <c r="P865" s="301">
        <v>486</v>
      </c>
      <c r="Q865" s="301">
        <v>295</v>
      </c>
      <c r="R865" s="301">
        <v>188</v>
      </c>
      <c r="S865" s="301">
        <v>142</v>
      </c>
      <c r="T865" s="301">
        <v>131</v>
      </c>
      <c r="U865" s="301">
        <v>15547</v>
      </c>
      <c r="V865" s="304">
        <v>15247</v>
      </c>
      <c r="W865" s="304"/>
    </row>
    <row r="866" spans="1:23" x14ac:dyDescent="0.4">
      <c r="A866" s="299">
        <v>862</v>
      </c>
      <c r="B866" s="300" t="s">
        <v>1644</v>
      </c>
      <c r="C866" s="301">
        <v>336</v>
      </c>
      <c r="D866" s="301">
        <v>386</v>
      </c>
      <c r="E866" s="301">
        <v>384</v>
      </c>
      <c r="F866" s="301">
        <v>408</v>
      </c>
      <c r="G866" s="301">
        <v>296</v>
      </c>
      <c r="H866" s="301">
        <v>234</v>
      </c>
      <c r="I866" s="301">
        <v>247</v>
      </c>
      <c r="J866" s="301">
        <v>324</v>
      </c>
      <c r="K866" s="301">
        <v>450</v>
      </c>
      <c r="L866" s="301">
        <v>499</v>
      </c>
      <c r="M866" s="301">
        <v>460</v>
      </c>
      <c r="N866" s="301">
        <v>433</v>
      </c>
      <c r="O866" s="301">
        <v>389</v>
      </c>
      <c r="P866" s="301">
        <v>376</v>
      </c>
      <c r="Q866" s="301">
        <v>250</v>
      </c>
      <c r="R866" s="301">
        <v>128</v>
      </c>
      <c r="S866" s="301">
        <v>72</v>
      </c>
      <c r="T866" s="301">
        <v>98</v>
      </c>
      <c r="U866" s="301">
        <v>5777</v>
      </c>
      <c r="V866" s="304">
        <v>5518</v>
      </c>
      <c r="W866" s="304"/>
    </row>
    <row r="867" spans="1:23" x14ac:dyDescent="0.4">
      <c r="A867" s="299">
        <v>863</v>
      </c>
      <c r="B867" s="300" t="s">
        <v>2872</v>
      </c>
      <c r="C867" s="301">
        <v>0</v>
      </c>
      <c r="D867" s="301">
        <v>0</v>
      </c>
      <c r="E867" s="301">
        <v>0</v>
      </c>
      <c r="F867" s="301">
        <v>0</v>
      </c>
      <c r="G867" s="301">
        <v>0</v>
      </c>
      <c r="H867" s="301">
        <v>0</v>
      </c>
      <c r="I867" s="301">
        <v>0</v>
      </c>
      <c r="J867" s="301">
        <v>0</v>
      </c>
      <c r="K867" s="301">
        <v>0</v>
      </c>
      <c r="L867" s="301">
        <v>0</v>
      </c>
      <c r="M867" s="301">
        <v>0</v>
      </c>
      <c r="N867" s="301">
        <v>10</v>
      </c>
      <c r="O867" s="301">
        <v>0</v>
      </c>
      <c r="P867" s="301">
        <v>8</v>
      </c>
      <c r="Q867" s="301">
        <v>11</v>
      </c>
      <c r="R867" s="301">
        <v>0</v>
      </c>
      <c r="S867" s="301">
        <v>0</v>
      </c>
      <c r="T867" s="301">
        <v>0</v>
      </c>
      <c r="U867" s="301">
        <v>29</v>
      </c>
      <c r="V867" s="304">
        <v>33</v>
      </c>
      <c r="W867" s="304"/>
    </row>
    <row r="868" spans="1:23" x14ac:dyDescent="0.4">
      <c r="A868" s="299">
        <v>864</v>
      </c>
      <c r="B868" s="300" t="s">
        <v>1645</v>
      </c>
      <c r="C868" s="301">
        <v>21</v>
      </c>
      <c r="D868" s="301">
        <v>31</v>
      </c>
      <c r="E868" s="301">
        <v>22</v>
      </c>
      <c r="F868" s="301">
        <v>33</v>
      </c>
      <c r="G868" s="301">
        <v>12</v>
      </c>
      <c r="H868" s="301">
        <v>9</v>
      </c>
      <c r="I868" s="301">
        <v>11</v>
      </c>
      <c r="J868" s="301">
        <v>18</v>
      </c>
      <c r="K868" s="301">
        <v>31</v>
      </c>
      <c r="L868" s="301">
        <v>27</v>
      </c>
      <c r="M868" s="301">
        <v>37</v>
      </c>
      <c r="N868" s="301">
        <v>42</v>
      </c>
      <c r="O868" s="301">
        <v>28</v>
      </c>
      <c r="P868" s="301">
        <v>23</v>
      </c>
      <c r="Q868" s="301">
        <v>9</v>
      </c>
      <c r="R868" s="301">
        <v>9</v>
      </c>
      <c r="S868" s="301">
        <v>4</v>
      </c>
      <c r="T868" s="301">
        <v>3</v>
      </c>
      <c r="U868" s="301">
        <v>360</v>
      </c>
      <c r="V868" s="304">
        <v>346</v>
      </c>
      <c r="W868" s="304"/>
    </row>
    <row r="869" spans="1:23" x14ac:dyDescent="0.4">
      <c r="A869" s="299">
        <v>865</v>
      </c>
      <c r="B869" s="300" t="s">
        <v>1154</v>
      </c>
      <c r="C869" s="301">
        <v>1501</v>
      </c>
      <c r="D869" s="301">
        <v>1521</v>
      </c>
      <c r="E869" s="301">
        <v>1425</v>
      </c>
      <c r="F869" s="301">
        <v>1536</v>
      </c>
      <c r="G869" s="301">
        <v>1773</v>
      </c>
      <c r="H869" s="301">
        <v>1717</v>
      </c>
      <c r="I869" s="301">
        <v>1679</v>
      </c>
      <c r="J869" s="301">
        <v>1566</v>
      </c>
      <c r="K869" s="301">
        <v>1559</v>
      </c>
      <c r="L869" s="301">
        <v>1479</v>
      </c>
      <c r="M869" s="301">
        <v>1688</v>
      </c>
      <c r="N869" s="301">
        <v>1915</v>
      </c>
      <c r="O869" s="301">
        <v>1712</v>
      </c>
      <c r="P869" s="301">
        <v>1299</v>
      </c>
      <c r="Q869" s="301">
        <v>765</v>
      </c>
      <c r="R869" s="301">
        <v>503</v>
      </c>
      <c r="S869" s="301">
        <v>348</v>
      </c>
      <c r="T869" s="301">
        <v>305</v>
      </c>
      <c r="U869" s="301">
        <v>24296</v>
      </c>
      <c r="V869" s="304">
        <v>24161</v>
      </c>
      <c r="W869" s="304"/>
    </row>
    <row r="870" spans="1:23" x14ac:dyDescent="0.4">
      <c r="A870" s="299">
        <v>866</v>
      </c>
      <c r="B870" s="300" t="s">
        <v>1646</v>
      </c>
      <c r="C870" s="301">
        <v>34</v>
      </c>
      <c r="D870" s="301">
        <v>47</v>
      </c>
      <c r="E870" s="301">
        <v>35</v>
      </c>
      <c r="F870" s="301">
        <v>41</v>
      </c>
      <c r="G870" s="301">
        <v>24</v>
      </c>
      <c r="H870" s="301">
        <v>30</v>
      </c>
      <c r="I870" s="301">
        <v>28</v>
      </c>
      <c r="J870" s="301">
        <v>41</v>
      </c>
      <c r="K870" s="301">
        <v>41</v>
      </c>
      <c r="L870" s="301">
        <v>50</v>
      </c>
      <c r="M870" s="301">
        <v>38</v>
      </c>
      <c r="N870" s="301">
        <v>28</v>
      </c>
      <c r="O870" s="301">
        <v>29</v>
      </c>
      <c r="P870" s="301">
        <v>33</v>
      </c>
      <c r="Q870" s="301">
        <v>31</v>
      </c>
      <c r="R870" s="301">
        <v>10</v>
      </c>
      <c r="S870" s="301">
        <v>3</v>
      </c>
      <c r="T870" s="301">
        <v>6</v>
      </c>
      <c r="U870" s="301">
        <v>535</v>
      </c>
      <c r="V870" s="304">
        <v>528</v>
      </c>
      <c r="W870" s="304"/>
    </row>
    <row r="871" spans="1:23" x14ac:dyDescent="0.4">
      <c r="A871" s="299">
        <v>867</v>
      </c>
      <c r="B871" s="300" t="s">
        <v>2873</v>
      </c>
      <c r="C871" s="301">
        <v>0</v>
      </c>
      <c r="D871" s="301">
        <v>0</v>
      </c>
      <c r="E871" s="301">
        <v>0</v>
      </c>
      <c r="F871" s="301">
        <v>5</v>
      </c>
      <c r="G871" s="301">
        <v>0</v>
      </c>
      <c r="H871" s="301">
        <v>0</v>
      </c>
      <c r="I871" s="301">
        <v>0</v>
      </c>
      <c r="J871" s="301">
        <v>0</v>
      </c>
      <c r="K871" s="301">
        <v>3</v>
      </c>
      <c r="L871" s="301">
        <v>3</v>
      </c>
      <c r="M871" s="301">
        <v>0</v>
      </c>
      <c r="N871" s="301">
        <v>0</v>
      </c>
      <c r="O871" s="301">
        <v>0</v>
      </c>
      <c r="P871" s="301">
        <v>3</v>
      </c>
      <c r="Q871" s="301">
        <v>0</v>
      </c>
      <c r="R871" s="301">
        <v>0</v>
      </c>
      <c r="S871" s="301">
        <v>0</v>
      </c>
      <c r="T871" s="301">
        <v>0</v>
      </c>
      <c r="U871" s="301">
        <v>17</v>
      </c>
      <c r="V871" s="304">
        <v>16</v>
      </c>
      <c r="W871" s="304"/>
    </row>
    <row r="872" spans="1:23" x14ac:dyDescent="0.4">
      <c r="A872" s="299">
        <v>868</v>
      </c>
      <c r="B872" s="300" t="s">
        <v>2874</v>
      </c>
      <c r="C872" s="301">
        <v>0</v>
      </c>
      <c r="D872" s="301">
        <v>0</v>
      </c>
      <c r="E872" s="301">
        <v>0</v>
      </c>
      <c r="F872" s="301">
        <v>0</v>
      </c>
      <c r="G872" s="301">
        <v>0</v>
      </c>
      <c r="H872" s="301">
        <v>0</v>
      </c>
      <c r="I872" s="301">
        <v>0</v>
      </c>
      <c r="J872" s="301">
        <v>0</v>
      </c>
      <c r="K872" s="301">
        <v>0</v>
      </c>
      <c r="L872" s="301">
        <v>0</v>
      </c>
      <c r="M872" s="301">
        <v>0</v>
      </c>
      <c r="N872" s="301">
        <v>0</v>
      </c>
      <c r="O872" s="301">
        <v>0</v>
      </c>
      <c r="P872" s="301">
        <v>0</v>
      </c>
      <c r="Q872" s="301">
        <v>0</v>
      </c>
      <c r="R872" s="301">
        <v>0</v>
      </c>
      <c r="S872" s="301">
        <v>0</v>
      </c>
      <c r="T872" s="301">
        <v>0</v>
      </c>
      <c r="U872" s="301">
        <v>0</v>
      </c>
      <c r="V872" s="304">
        <v>0</v>
      </c>
      <c r="W872" s="304"/>
    </row>
    <row r="873" spans="1:23" x14ac:dyDescent="0.4">
      <c r="A873" s="299">
        <v>869</v>
      </c>
      <c r="B873" s="300" t="s">
        <v>2875</v>
      </c>
      <c r="C873" s="301">
        <v>4</v>
      </c>
      <c r="D873" s="301">
        <v>3</v>
      </c>
      <c r="E873" s="301">
        <v>0</v>
      </c>
      <c r="F873" s="301">
        <v>0</v>
      </c>
      <c r="G873" s="301">
        <v>3</v>
      </c>
      <c r="H873" s="301">
        <v>9</v>
      </c>
      <c r="I873" s="301">
        <v>4</v>
      </c>
      <c r="J873" s="301">
        <v>0</v>
      </c>
      <c r="K873" s="301">
        <v>0</v>
      </c>
      <c r="L873" s="301">
        <v>12</v>
      </c>
      <c r="M873" s="301">
        <v>13</v>
      </c>
      <c r="N873" s="301">
        <v>6</v>
      </c>
      <c r="O873" s="301">
        <v>15</v>
      </c>
      <c r="P873" s="301">
        <v>8</v>
      </c>
      <c r="Q873" s="301">
        <v>12</v>
      </c>
      <c r="R873" s="301">
        <v>6</v>
      </c>
      <c r="S873" s="301">
        <v>0</v>
      </c>
      <c r="T873" s="301">
        <v>3</v>
      </c>
      <c r="U873" s="301">
        <v>109</v>
      </c>
      <c r="V873" s="304">
        <v>106</v>
      </c>
      <c r="W873" s="304"/>
    </row>
    <row r="874" spans="1:23" x14ac:dyDescent="0.4">
      <c r="A874" s="299">
        <v>870</v>
      </c>
      <c r="B874" s="300" t="s">
        <v>2876</v>
      </c>
      <c r="C874" s="301">
        <v>0</v>
      </c>
      <c r="D874" s="301">
        <v>0</v>
      </c>
      <c r="E874" s="301">
        <v>0</v>
      </c>
      <c r="F874" s="301">
        <v>4</v>
      </c>
      <c r="G874" s="301">
        <v>0</v>
      </c>
      <c r="H874" s="301">
        <v>0</v>
      </c>
      <c r="I874" s="301">
        <v>0</v>
      </c>
      <c r="J874" s="301">
        <v>0</v>
      </c>
      <c r="K874" s="301">
        <v>0</v>
      </c>
      <c r="L874" s="301">
        <v>8</v>
      </c>
      <c r="M874" s="301">
        <v>0</v>
      </c>
      <c r="N874" s="301">
        <v>5</v>
      </c>
      <c r="O874" s="301">
        <v>6</v>
      </c>
      <c r="P874" s="301">
        <v>3</v>
      </c>
      <c r="Q874" s="301">
        <v>3</v>
      </c>
      <c r="R874" s="301">
        <v>0</v>
      </c>
      <c r="S874" s="301">
        <v>0</v>
      </c>
      <c r="T874" s="301">
        <v>0</v>
      </c>
      <c r="U874" s="301">
        <v>26</v>
      </c>
      <c r="V874" s="304">
        <v>29</v>
      </c>
      <c r="W874" s="304"/>
    </row>
    <row r="875" spans="1:23" x14ac:dyDescent="0.4">
      <c r="A875" s="299">
        <v>871</v>
      </c>
      <c r="B875" s="300" t="s">
        <v>99</v>
      </c>
      <c r="C875" s="301">
        <v>40</v>
      </c>
      <c r="D875" s="301">
        <v>45</v>
      </c>
      <c r="E875" s="301">
        <v>57</v>
      </c>
      <c r="F875" s="301">
        <v>48</v>
      </c>
      <c r="G875" s="301">
        <v>28</v>
      </c>
      <c r="H875" s="301">
        <v>21</v>
      </c>
      <c r="I875" s="301">
        <v>25</v>
      </c>
      <c r="J875" s="301">
        <v>41</v>
      </c>
      <c r="K875" s="301">
        <v>41</v>
      </c>
      <c r="L875" s="301">
        <v>57</v>
      </c>
      <c r="M875" s="301">
        <v>76</v>
      </c>
      <c r="N875" s="301">
        <v>52</v>
      </c>
      <c r="O875" s="301">
        <v>45</v>
      </c>
      <c r="P875" s="301">
        <v>47</v>
      </c>
      <c r="Q875" s="301">
        <v>25</v>
      </c>
      <c r="R875" s="301">
        <v>19</v>
      </c>
      <c r="S875" s="301">
        <v>10</v>
      </c>
      <c r="T875" s="301">
        <v>8</v>
      </c>
      <c r="U875" s="301">
        <v>683</v>
      </c>
      <c r="V875" s="304">
        <v>651</v>
      </c>
      <c r="W875" s="304"/>
    </row>
    <row r="876" spans="1:23" x14ac:dyDescent="0.4">
      <c r="A876" s="299">
        <v>872</v>
      </c>
      <c r="B876" s="300" t="s">
        <v>1647</v>
      </c>
      <c r="C876" s="301">
        <v>2827</v>
      </c>
      <c r="D876" s="301">
        <v>2470</v>
      </c>
      <c r="E876" s="301">
        <v>1882</v>
      </c>
      <c r="F876" s="301">
        <v>1856</v>
      </c>
      <c r="G876" s="301">
        <v>2232</v>
      </c>
      <c r="H876" s="301">
        <v>2654</v>
      </c>
      <c r="I876" s="301">
        <v>3189</v>
      </c>
      <c r="J876" s="301">
        <v>2738</v>
      </c>
      <c r="K876" s="301">
        <v>2299</v>
      </c>
      <c r="L876" s="301">
        <v>2018</v>
      </c>
      <c r="M876" s="301">
        <v>1934</v>
      </c>
      <c r="N876" s="301">
        <v>1725</v>
      </c>
      <c r="O876" s="301">
        <v>1423</v>
      </c>
      <c r="P876" s="301">
        <v>1150</v>
      </c>
      <c r="Q876" s="301">
        <v>707</v>
      </c>
      <c r="R876" s="301">
        <v>511</v>
      </c>
      <c r="S876" s="301">
        <v>384</v>
      </c>
      <c r="T876" s="301">
        <v>395</v>
      </c>
      <c r="U876" s="301">
        <v>32395</v>
      </c>
      <c r="V876" s="304">
        <v>32269</v>
      </c>
      <c r="W876" s="304"/>
    </row>
    <row r="877" spans="1:23" x14ac:dyDescent="0.4">
      <c r="A877" s="299">
        <v>873</v>
      </c>
      <c r="B877" s="300" t="s">
        <v>1648</v>
      </c>
      <c r="C877" s="301">
        <v>455</v>
      </c>
      <c r="D877" s="301">
        <v>339</v>
      </c>
      <c r="E877" s="301">
        <v>304</v>
      </c>
      <c r="F877" s="301">
        <v>240</v>
      </c>
      <c r="G877" s="301">
        <v>292</v>
      </c>
      <c r="H877" s="301">
        <v>436</v>
      </c>
      <c r="I877" s="301">
        <v>450</v>
      </c>
      <c r="J877" s="301">
        <v>317</v>
      </c>
      <c r="K877" s="301">
        <v>266</v>
      </c>
      <c r="L877" s="301">
        <v>231</v>
      </c>
      <c r="M877" s="301">
        <v>210</v>
      </c>
      <c r="N877" s="301">
        <v>198</v>
      </c>
      <c r="O877" s="301">
        <v>196</v>
      </c>
      <c r="P877" s="301">
        <v>140</v>
      </c>
      <c r="Q877" s="301">
        <v>116</v>
      </c>
      <c r="R877" s="301">
        <v>70</v>
      </c>
      <c r="S877" s="301">
        <v>52</v>
      </c>
      <c r="T877" s="301">
        <v>22</v>
      </c>
      <c r="U877" s="301">
        <v>4331</v>
      </c>
      <c r="V877" s="304">
        <v>4294</v>
      </c>
      <c r="W877" s="304"/>
    </row>
    <row r="878" spans="1:23" x14ac:dyDescent="0.4">
      <c r="A878" s="299">
        <v>874</v>
      </c>
      <c r="B878" s="300" t="s">
        <v>2877</v>
      </c>
      <c r="C878" s="301">
        <v>7</v>
      </c>
      <c r="D878" s="301">
        <v>4</v>
      </c>
      <c r="E878" s="301">
        <v>4</v>
      </c>
      <c r="F878" s="301">
        <v>0</v>
      </c>
      <c r="G878" s="301">
        <v>3</v>
      </c>
      <c r="H878" s="301">
        <v>3</v>
      </c>
      <c r="I878" s="301">
        <v>8</v>
      </c>
      <c r="J878" s="301">
        <v>7</v>
      </c>
      <c r="K878" s="301">
        <v>4</v>
      </c>
      <c r="L878" s="301">
        <v>6</v>
      </c>
      <c r="M878" s="301">
        <v>8</v>
      </c>
      <c r="N878" s="301">
        <v>3</v>
      </c>
      <c r="O878" s="301">
        <v>3</v>
      </c>
      <c r="P878" s="301">
        <v>3</v>
      </c>
      <c r="Q878" s="301">
        <v>5</v>
      </c>
      <c r="R878" s="301">
        <v>3</v>
      </c>
      <c r="S878" s="301">
        <v>0</v>
      </c>
      <c r="T878" s="301">
        <v>6</v>
      </c>
      <c r="U878" s="301">
        <v>68</v>
      </c>
      <c r="V878" s="304">
        <v>69</v>
      </c>
      <c r="W878" s="304"/>
    </row>
    <row r="879" spans="1:23" x14ac:dyDescent="0.4">
      <c r="A879" s="299">
        <v>875</v>
      </c>
      <c r="B879" s="300" t="s">
        <v>100</v>
      </c>
      <c r="C879" s="301">
        <v>6</v>
      </c>
      <c r="D879" s="301">
        <v>9</v>
      </c>
      <c r="E879" s="301">
        <v>5</v>
      </c>
      <c r="F879" s="301">
        <v>15</v>
      </c>
      <c r="G879" s="301">
        <v>5</v>
      </c>
      <c r="H879" s="301">
        <v>0</v>
      </c>
      <c r="I879" s="301">
        <v>7</v>
      </c>
      <c r="J879" s="301">
        <v>4</v>
      </c>
      <c r="K879" s="301">
        <v>14</v>
      </c>
      <c r="L879" s="301">
        <v>18</v>
      </c>
      <c r="M879" s="301">
        <v>20</v>
      </c>
      <c r="N879" s="301">
        <v>22</v>
      </c>
      <c r="O879" s="301">
        <v>20</v>
      </c>
      <c r="P879" s="301">
        <v>12</v>
      </c>
      <c r="Q879" s="301">
        <v>13</v>
      </c>
      <c r="R879" s="301">
        <v>8</v>
      </c>
      <c r="S879" s="301">
        <v>5</v>
      </c>
      <c r="T879" s="301">
        <v>6</v>
      </c>
      <c r="U879" s="301">
        <v>192</v>
      </c>
      <c r="V879" s="304">
        <v>181</v>
      </c>
      <c r="W879" s="304"/>
    </row>
    <row r="880" spans="1:23" x14ac:dyDescent="0.4">
      <c r="A880" s="299">
        <v>876</v>
      </c>
      <c r="B880" s="300" t="s">
        <v>2878</v>
      </c>
      <c r="C880" s="301">
        <v>0</v>
      </c>
      <c r="D880" s="301">
        <v>0</v>
      </c>
      <c r="E880" s="301">
        <v>0</v>
      </c>
      <c r="F880" s="301">
        <v>0</v>
      </c>
      <c r="G880" s="301">
        <v>0</v>
      </c>
      <c r="H880" s="301">
        <v>0</v>
      </c>
      <c r="I880" s="301">
        <v>0</v>
      </c>
      <c r="J880" s="301">
        <v>0</v>
      </c>
      <c r="K880" s="301">
        <v>0</v>
      </c>
      <c r="L880" s="301">
        <v>0</v>
      </c>
      <c r="M880" s="301">
        <v>0</v>
      </c>
      <c r="N880" s="301">
        <v>0</v>
      </c>
      <c r="O880" s="301">
        <v>0</v>
      </c>
      <c r="P880" s="301">
        <v>0</v>
      </c>
      <c r="Q880" s="301">
        <v>0</v>
      </c>
      <c r="R880" s="301">
        <v>0</v>
      </c>
      <c r="S880" s="301">
        <v>0</v>
      </c>
      <c r="T880" s="301">
        <v>0</v>
      </c>
      <c r="U880" s="301">
        <v>0</v>
      </c>
      <c r="V880" s="304">
        <v>0</v>
      </c>
      <c r="W880" s="304"/>
    </row>
    <row r="881" spans="1:23" x14ac:dyDescent="0.4">
      <c r="A881" s="299">
        <v>877</v>
      </c>
      <c r="B881" s="300" t="s">
        <v>1649</v>
      </c>
      <c r="C881" s="301">
        <v>13</v>
      </c>
      <c r="D881" s="301">
        <v>11</v>
      </c>
      <c r="E881" s="301">
        <v>14</v>
      </c>
      <c r="F881" s="301">
        <v>7</v>
      </c>
      <c r="G881" s="301">
        <v>6</v>
      </c>
      <c r="H881" s="301">
        <v>3</v>
      </c>
      <c r="I881" s="301">
        <v>9</v>
      </c>
      <c r="J881" s="301">
        <v>13</v>
      </c>
      <c r="K881" s="301">
        <v>4</v>
      </c>
      <c r="L881" s="301">
        <v>20</v>
      </c>
      <c r="M881" s="301">
        <v>26</v>
      </c>
      <c r="N881" s="301">
        <v>16</v>
      </c>
      <c r="O881" s="301">
        <v>23</v>
      </c>
      <c r="P881" s="301">
        <v>27</v>
      </c>
      <c r="Q881" s="301">
        <v>22</v>
      </c>
      <c r="R881" s="301">
        <v>16</v>
      </c>
      <c r="S881" s="301">
        <v>3</v>
      </c>
      <c r="T881" s="301">
        <v>3</v>
      </c>
      <c r="U881" s="301">
        <v>243</v>
      </c>
      <c r="V881" s="304">
        <v>234</v>
      </c>
      <c r="W881" s="304"/>
    </row>
    <row r="882" spans="1:23" x14ac:dyDescent="0.4">
      <c r="A882" s="299">
        <v>878</v>
      </c>
      <c r="B882" s="300" t="s">
        <v>2879</v>
      </c>
      <c r="C882" s="301">
        <v>0</v>
      </c>
      <c r="D882" s="301">
        <v>0</v>
      </c>
      <c r="E882" s="301">
        <v>0</v>
      </c>
      <c r="F882" s="301">
        <v>0</v>
      </c>
      <c r="G882" s="301">
        <v>0</v>
      </c>
      <c r="H882" s="301">
        <v>0</v>
      </c>
      <c r="I882" s="301">
        <v>0</v>
      </c>
      <c r="J882" s="301">
        <v>0</v>
      </c>
      <c r="K882" s="301">
        <v>0</v>
      </c>
      <c r="L882" s="301">
        <v>0</v>
      </c>
      <c r="M882" s="301">
        <v>0</v>
      </c>
      <c r="N882" s="301">
        <v>0</v>
      </c>
      <c r="O882" s="301">
        <v>0</v>
      </c>
      <c r="P882" s="301">
        <v>0</v>
      </c>
      <c r="Q882" s="301">
        <v>0</v>
      </c>
      <c r="R882" s="301">
        <v>5</v>
      </c>
      <c r="S882" s="301">
        <v>0</v>
      </c>
      <c r="T882" s="301">
        <v>0</v>
      </c>
      <c r="U882" s="301">
        <v>10</v>
      </c>
      <c r="V882" s="304">
        <v>6</v>
      </c>
      <c r="W882" s="304"/>
    </row>
    <row r="883" spans="1:23" x14ac:dyDescent="0.4">
      <c r="A883" s="299">
        <v>879</v>
      </c>
      <c r="B883" s="300" t="s">
        <v>1155</v>
      </c>
      <c r="C883" s="301">
        <v>1001</v>
      </c>
      <c r="D883" s="301">
        <v>1092</v>
      </c>
      <c r="E883" s="301">
        <v>1205</v>
      </c>
      <c r="F883" s="301">
        <v>1249</v>
      </c>
      <c r="G883" s="301">
        <v>1508</v>
      </c>
      <c r="H883" s="301">
        <v>1794</v>
      </c>
      <c r="I883" s="301">
        <v>1780</v>
      </c>
      <c r="J883" s="301">
        <v>1326</v>
      </c>
      <c r="K883" s="301">
        <v>1437</v>
      </c>
      <c r="L883" s="301">
        <v>1546</v>
      </c>
      <c r="M883" s="301">
        <v>1396</v>
      </c>
      <c r="N883" s="301">
        <v>1302</v>
      </c>
      <c r="O883" s="301">
        <v>1148</v>
      </c>
      <c r="P883" s="301">
        <v>839</v>
      </c>
      <c r="Q883" s="301">
        <v>572</v>
      </c>
      <c r="R883" s="301">
        <v>476</v>
      </c>
      <c r="S883" s="301">
        <v>380</v>
      </c>
      <c r="T883" s="301">
        <v>550</v>
      </c>
      <c r="U883" s="301">
        <v>20602</v>
      </c>
      <c r="V883" s="304">
        <v>20122</v>
      </c>
      <c r="W883" s="304"/>
    </row>
    <row r="884" spans="1:23" x14ac:dyDescent="0.4">
      <c r="A884" s="299">
        <v>880</v>
      </c>
      <c r="B884" s="300" t="s">
        <v>1650</v>
      </c>
      <c r="C884" s="301">
        <v>0</v>
      </c>
      <c r="D884" s="301">
        <v>0</v>
      </c>
      <c r="E884" s="301">
        <v>0</v>
      </c>
      <c r="F884" s="301">
        <v>0</v>
      </c>
      <c r="G884" s="301">
        <v>0</v>
      </c>
      <c r="H884" s="301">
        <v>0</v>
      </c>
      <c r="I884" s="301">
        <v>0</v>
      </c>
      <c r="J884" s="301">
        <v>0</v>
      </c>
      <c r="K884" s="301">
        <v>0</v>
      </c>
      <c r="L884" s="301">
        <v>0</v>
      </c>
      <c r="M884" s="301">
        <v>0</v>
      </c>
      <c r="N884" s="301">
        <v>0</v>
      </c>
      <c r="O884" s="301">
        <v>0</v>
      </c>
      <c r="P884" s="301">
        <v>0</v>
      </c>
      <c r="Q884" s="301">
        <v>0</v>
      </c>
      <c r="R884" s="301">
        <v>0</v>
      </c>
      <c r="S884" s="301">
        <v>0</v>
      </c>
      <c r="T884" s="301">
        <v>0</v>
      </c>
      <c r="U884" s="301">
        <v>0</v>
      </c>
      <c r="V884" s="304">
        <v>0</v>
      </c>
      <c r="W884" s="304"/>
    </row>
    <row r="885" spans="1:23" x14ac:dyDescent="0.4">
      <c r="A885" s="299">
        <v>881</v>
      </c>
      <c r="B885" s="300" t="s">
        <v>1156</v>
      </c>
      <c r="C885" s="301">
        <v>133</v>
      </c>
      <c r="D885" s="301">
        <v>162</v>
      </c>
      <c r="E885" s="301">
        <v>121</v>
      </c>
      <c r="F885" s="301">
        <v>157</v>
      </c>
      <c r="G885" s="301">
        <v>217</v>
      </c>
      <c r="H885" s="301">
        <v>271</v>
      </c>
      <c r="I885" s="301">
        <v>343</v>
      </c>
      <c r="J885" s="301">
        <v>232</v>
      </c>
      <c r="K885" s="301">
        <v>235</v>
      </c>
      <c r="L885" s="301">
        <v>216</v>
      </c>
      <c r="M885" s="301">
        <v>173</v>
      </c>
      <c r="N885" s="301">
        <v>148</v>
      </c>
      <c r="O885" s="301">
        <v>150</v>
      </c>
      <c r="P885" s="301">
        <v>118</v>
      </c>
      <c r="Q885" s="301">
        <v>78</v>
      </c>
      <c r="R885" s="301">
        <v>70</v>
      </c>
      <c r="S885" s="301">
        <v>62</v>
      </c>
      <c r="T885" s="301">
        <v>91</v>
      </c>
      <c r="U885" s="301">
        <v>2990</v>
      </c>
      <c r="V885" s="304">
        <v>2921</v>
      </c>
      <c r="W885" s="304"/>
    </row>
    <row r="886" spans="1:23" x14ac:dyDescent="0.4">
      <c r="A886" s="299">
        <v>882</v>
      </c>
      <c r="B886" s="300" t="s">
        <v>1157</v>
      </c>
      <c r="C886" s="301">
        <v>68</v>
      </c>
      <c r="D886" s="301">
        <v>89</v>
      </c>
      <c r="E886" s="301">
        <v>96</v>
      </c>
      <c r="F886" s="301">
        <v>124</v>
      </c>
      <c r="G886" s="301">
        <v>80</v>
      </c>
      <c r="H886" s="301">
        <v>93</v>
      </c>
      <c r="I886" s="301">
        <v>91</v>
      </c>
      <c r="J886" s="301">
        <v>77</v>
      </c>
      <c r="K886" s="301">
        <v>105</v>
      </c>
      <c r="L886" s="301">
        <v>138</v>
      </c>
      <c r="M886" s="301">
        <v>82</v>
      </c>
      <c r="N886" s="301">
        <v>78</v>
      </c>
      <c r="O886" s="301">
        <v>83</v>
      </c>
      <c r="P886" s="301">
        <v>60</v>
      </c>
      <c r="Q886" s="301">
        <v>49</v>
      </c>
      <c r="R886" s="301">
        <v>51</v>
      </c>
      <c r="S886" s="301">
        <v>36</v>
      </c>
      <c r="T886" s="301">
        <v>44</v>
      </c>
      <c r="U886" s="301">
        <v>1441</v>
      </c>
      <c r="V886" s="304">
        <v>1422</v>
      </c>
      <c r="W886" s="304"/>
    </row>
    <row r="887" spans="1:23" x14ac:dyDescent="0.4">
      <c r="A887" s="299">
        <v>883</v>
      </c>
      <c r="B887" s="300" t="s">
        <v>1158</v>
      </c>
      <c r="C887" s="301">
        <v>140</v>
      </c>
      <c r="D887" s="301">
        <v>121</v>
      </c>
      <c r="E887" s="301">
        <v>89</v>
      </c>
      <c r="F887" s="301">
        <v>106</v>
      </c>
      <c r="G887" s="301">
        <v>134</v>
      </c>
      <c r="H887" s="301">
        <v>160</v>
      </c>
      <c r="I887" s="301">
        <v>170</v>
      </c>
      <c r="J887" s="301">
        <v>138</v>
      </c>
      <c r="K887" s="301">
        <v>110</v>
      </c>
      <c r="L887" s="301">
        <v>108</v>
      </c>
      <c r="M887" s="301">
        <v>103</v>
      </c>
      <c r="N887" s="301">
        <v>115</v>
      </c>
      <c r="O887" s="301">
        <v>73</v>
      </c>
      <c r="P887" s="301">
        <v>107</v>
      </c>
      <c r="Q887" s="301">
        <v>80</v>
      </c>
      <c r="R887" s="301">
        <v>80</v>
      </c>
      <c r="S887" s="301">
        <v>57</v>
      </c>
      <c r="T887" s="301">
        <v>43</v>
      </c>
      <c r="U887" s="301">
        <v>1948</v>
      </c>
      <c r="V887" s="304">
        <v>1959</v>
      </c>
      <c r="W887" s="304"/>
    </row>
    <row r="888" spans="1:23" x14ac:dyDescent="0.4">
      <c r="A888" s="299">
        <v>884</v>
      </c>
      <c r="B888" s="300" t="s">
        <v>2880</v>
      </c>
      <c r="C888" s="301">
        <v>0</v>
      </c>
      <c r="D888" s="301">
        <v>5</v>
      </c>
      <c r="E888" s="301">
        <v>5</v>
      </c>
      <c r="F888" s="301">
        <v>5</v>
      </c>
      <c r="G888" s="301">
        <v>3</v>
      </c>
      <c r="H888" s="301">
        <v>3</v>
      </c>
      <c r="I888" s="301">
        <v>0</v>
      </c>
      <c r="J888" s="301">
        <v>4</v>
      </c>
      <c r="K888" s="301">
        <v>6</v>
      </c>
      <c r="L888" s="301">
        <v>4</v>
      </c>
      <c r="M888" s="301">
        <v>10</v>
      </c>
      <c r="N888" s="301">
        <v>3</v>
      </c>
      <c r="O888" s="301">
        <v>0</v>
      </c>
      <c r="P888" s="301">
        <v>0</v>
      </c>
      <c r="Q888" s="301">
        <v>9</v>
      </c>
      <c r="R888" s="301">
        <v>0</v>
      </c>
      <c r="S888" s="301">
        <v>0</v>
      </c>
      <c r="T888" s="301">
        <v>0</v>
      </c>
      <c r="U888" s="301">
        <v>60</v>
      </c>
      <c r="V888" s="304">
        <v>63</v>
      </c>
      <c r="W888" s="304"/>
    </row>
    <row r="889" spans="1:23" x14ac:dyDescent="0.4">
      <c r="A889" s="299">
        <v>885</v>
      </c>
      <c r="B889" s="300" t="s">
        <v>1651</v>
      </c>
      <c r="C889" s="301">
        <v>47</v>
      </c>
      <c r="D889" s="301">
        <v>30</v>
      </c>
      <c r="E889" s="301">
        <v>34</v>
      </c>
      <c r="F889" s="301">
        <v>32</v>
      </c>
      <c r="G889" s="301">
        <v>65</v>
      </c>
      <c r="H889" s="301">
        <v>53</v>
      </c>
      <c r="I889" s="301">
        <v>41</v>
      </c>
      <c r="J889" s="301">
        <v>31</v>
      </c>
      <c r="K889" s="301">
        <v>41</v>
      </c>
      <c r="L889" s="301">
        <v>31</v>
      </c>
      <c r="M889" s="301">
        <v>48</v>
      </c>
      <c r="N889" s="301">
        <v>31</v>
      </c>
      <c r="O889" s="301">
        <v>34</v>
      </c>
      <c r="P889" s="301">
        <v>41</v>
      </c>
      <c r="Q889" s="301">
        <v>29</v>
      </c>
      <c r="R889" s="301">
        <v>10</v>
      </c>
      <c r="S889" s="301">
        <v>10</v>
      </c>
      <c r="T889" s="301">
        <v>13</v>
      </c>
      <c r="U889" s="301">
        <v>624</v>
      </c>
      <c r="V889" s="304">
        <v>622</v>
      </c>
      <c r="W889" s="304"/>
    </row>
    <row r="890" spans="1:23" x14ac:dyDescent="0.4">
      <c r="A890" s="299">
        <v>886</v>
      </c>
      <c r="B890" s="300" t="s">
        <v>101</v>
      </c>
      <c r="C890" s="301">
        <v>130</v>
      </c>
      <c r="D890" s="301">
        <v>175</v>
      </c>
      <c r="E890" s="301">
        <v>183</v>
      </c>
      <c r="F890" s="301">
        <v>149</v>
      </c>
      <c r="G890" s="301">
        <v>122</v>
      </c>
      <c r="H890" s="301">
        <v>134</v>
      </c>
      <c r="I890" s="301">
        <v>125</v>
      </c>
      <c r="J890" s="301">
        <v>150</v>
      </c>
      <c r="K890" s="301">
        <v>161</v>
      </c>
      <c r="L890" s="301">
        <v>164</v>
      </c>
      <c r="M890" s="301">
        <v>218</v>
      </c>
      <c r="N890" s="301">
        <v>240</v>
      </c>
      <c r="O890" s="301">
        <v>293</v>
      </c>
      <c r="P890" s="301">
        <v>278</v>
      </c>
      <c r="Q890" s="301">
        <v>222</v>
      </c>
      <c r="R890" s="301">
        <v>179</v>
      </c>
      <c r="S890" s="301">
        <v>175</v>
      </c>
      <c r="T890" s="301">
        <v>179</v>
      </c>
      <c r="U890" s="301">
        <v>3279</v>
      </c>
      <c r="V890" s="304">
        <v>3085</v>
      </c>
      <c r="W890" s="304"/>
    </row>
    <row r="891" spans="1:23" x14ac:dyDescent="0.4">
      <c r="A891" s="299">
        <v>887</v>
      </c>
      <c r="B891" s="300" t="s">
        <v>102</v>
      </c>
      <c r="C891" s="301">
        <v>11</v>
      </c>
      <c r="D891" s="301">
        <v>16</v>
      </c>
      <c r="E891" s="301">
        <v>21</v>
      </c>
      <c r="F891" s="301">
        <v>14</v>
      </c>
      <c r="G891" s="301">
        <v>7</v>
      </c>
      <c r="H891" s="301">
        <v>4</v>
      </c>
      <c r="I891" s="301">
        <v>7</v>
      </c>
      <c r="J891" s="301">
        <v>11</v>
      </c>
      <c r="K891" s="301">
        <v>14</v>
      </c>
      <c r="L891" s="301">
        <v>19</v>
      </c>
      <c r="M891" s="301">
        <v>13</v>
      </c>
      <c r="N891" s="301">
        <v>25</v>
      </c>
      <c r="O891" s="301">
        <v>21</v>
      </c>
      <c r="P891" s="301">
        <v>13</v>
      </c>
      <c r="Q891" s="301">
        <v>13</v>
      </c>
      <c r="R891" s="301">
        <v>9</v>
      </c>
      <c r="S891" s="301">
        <v>4</v>
      </c>
      <c r="T891" s="301">
        <v>0</v>
      </c>
      <c r="U891" s="301">
        <v>215</v>
      </c>
      <c r="V891" s="304">
        <v>215</v>
      </c>
      <c r="W891" s="304"/>
    </row>
    <row r="892" spans="1:23" x14ac:dyDescent="0.4">
      <c r="A892" s="299">
        <v>888</v>
      </c>
      <c r="B892" s="300" t="s">
        <v>2881</v>
      </c>
      <c r="C892" s="301">
        <v>9</v>
      </c>
      <c r="D892" s="301">
        <v>4</v>
      </c>
      <c r="E892" s="301">
        <v>4</v>
      </c>
      <c r="F892" s="301">
        <v>4</v>
      </c>
      <c r="G892" s="301">
        <v>4</v>
      </c>
      <c r="H892" s="301">
        <v>6</v>
      </c>
      <c r="I892" s="301">
        <v>8</v>
      </c>
      <c r="J892" s="301">
        <v>8</v>
      </c>
      <c r="K892" s="301">
        <v>7</v>
      </c>
      <c r="L892" s="301">
        <v>10</v>
      </c>
      <c r="M892" s="301">
        <v>7</v>
      </c>
      <c r="N892" s="301">
        <v>12</v>
      </c>
      <c r="O892" s="301">
        <v>21</v>
      </c>
      <c r="P892" s="301">
        <v>13</v>
      </c>
      <c r="Q892" s="301">
        <v>5</v>
      </c>
      <c r="R892" s="301">
        <v>0</v>
      </c>
      <c r="S892" s="301">
        <v>3</v>
      </c>
      <c r="T892" s="301">
        <v>0</v>
      </c>
      <c r="U892" s="301">
        <v>125</v>
      </c>
      <c r="V892" s="304">
        <v>120</v>
      </c>
      <c r="W892" s="304"/>
    </row>
    <row r="893" spans="1:23" x14ac:dyDescent="0.4">
      <c r="A893" s="299">
        <v>889</v>
      </c>
      <c r="B893" s="300" t="s">
        <v>2882</v>
      </c>
      <c r="C893" s="301">
        <v>0</v>
      </c>
      <c r="D893" s="301">
        <v>0</v>
      </c>
      <c r="E893" s="301">
        <v>0</v>
      </c>
      <c r="F893" s="301">
        <v>0</v>
      </c>
      <c r="G893" s="301">
        <v>0</v>
      </c>
      <c r="H893" s="301">
        <v>0</v>
      </c>
      <c r="I893" s="301">
        <v>0</v>
      </c>
      <c r="J893" s="301">
        <v>4</v>
      </c>
      <c r="K893" s="301">
        <v>7</v>
      </c>
      <c r="L893" s="301">
        <v>0</v>
      </c>
      <c r="M893" s="301">
        <v>0</v>
      </c>
      <c r="N893" s="301">
        <v>3</v>
      </c>
      <c r="O893" s="301">
        <v>3</v>
      </c>
      <c r="P893" s="301">
        <v>0</v>
      </c>
      <c r="Q893" s="301">
        <v>0</v>
      </c>
      <c r="R893" s="301">
        <v>0</v>
      </c>
      <c r="S893" s="301">
        <v>0</v>
      </c>
      <c r="T893" s="301">
        <v>0</v>
      </c>
      <c r="U893" s="301">
        <v>16</v>
      </c>
      <c r="V893" s="304">
        <v>16</v>
      </c>
      <c r="W893" s="304"/>
    </row>
    <row r="894" spans="1:23" x14ac:dyDescent="0.4">
      <c r="A894" s="299">
        <v>890</v>
      </c>
      <c r="B894" s="300" t="s">
        <v>103</v>
      </c>
      <c r="C894" s="301">
        <v>11</v>
      </c>
      <c r="D894" s="301">
        <v>11</v>
      </c>
      <c r="E894" s="301">
        <v>13</v>
      </c>
      <c r="F894" s="301">
        <v>7</v>
      </c>
      <c r="G894" s="301">
        <v>3</v>
      </c>
      <c r="H894" s="301">
        <v>7</v>
      </c>
      <c r="I894" s="301">
        <v>9</v>
      </c>
      <c r="J894" s="301">
        <v>8</v>
      </c>
      <c r="K894" s="301">
        <v>14</v>
      </c>
      <c r="L894" s="301">
        <v>17</v>
      </c>
      <c r="M894" s="301">
        <v>18</v>
      </c>
      <c r="N894" s="301">
        <v>16</v>
      </c>
      <c r="O894" s="301">
        <v>19</v>
      </c>
      <c r="P894" s="301">
        <v>22</v>
      </c>
      <c r="Q894" s="301">
        <v>12</v>
      </c>
      <c r="R894" s="301">
        <v>6</v>
      </c>
      <c r="S894" s="301">
        <v>3</v>
      </c>
      <c r="T894" s="301">
        <v>0</v>
      </c>
      <c r="U894" s="301">
        <v>200</v>
      </c>
      <c r="V894" s="304">
        <v>200</v>
      </c>
      <c r="W894" s="304"/>
    </row>
    <row r="895" spans="1:23" x14ac:dyDescent="0.4">
      <c r="A895" s="299">
        <v>891</v>
      </c>
      <c r="B895" s="300" t="s">
        <v>2883</v>
      </c>
      <c r="C895" s="301">
        <v>9</v>
      </c>
      <c r="D895" s="301">
        <v>14</v>
      </c>
      <c r="E895" s="301">
        <v>13</v>
      </c>
      <c r="F895" s="301">
        <v>6</v>
      </c>
      <c r="G895" s="301">
        <v>0</v>
      </c>
      <c r="H895" s="301">
        <v>4</v>
      </c>
      <c r="I895" s="301">
        <v>4</v>
      </c>
      <c r="J895" s="301">
        <v>8</v>
      </c>
      <c r="K895" s="301">
        <v>8</v>
      </c>
      <c r="L895" s="301">
        <v>16</v>
      </c>
      <c r="M895" s="301">
        <v>19</v>
      </c>
      <c r="N895" s="301">
        <v>15</v>
      </c>
      <c r="O895" s="301">
        <v>11</v>
      </c>
      <c r="P895" s="301">
        <v>7</v>
      </c>
      <c r="Q895" s="301">
        <v>14</v>
      </c>
      <c r="R895" s="301">
        <v>5</v>
      </c>
      <c r="S895" s="301">
        <v>0</v>
      </c>
      <c r="T895" s="301">
        <v>0</v>
      </c>
      <c r="U895" s="301">
        <v>162</v>
      </c>
      <c r="V895" s="304">
        <v>147</v>
      </c>
      <c r="W895" s="304"/>
    </row>
    <row r="896" spans="1:23" x14ac:dyDescent="0.4">
      <c r="A896" s="299">
        <v>892</v>
      </c>
      <c r="B896" s="300" t="s">
        <v>2884</v>
      </c>
      <c r="C896" s="301">
        <v>12</v>
      </c>
      <c r="D896" s="301">
        <v>0</v>
      </c>
      <c r="E896" s="301">
        <v>4</v>
      </c>
      <c r="F896" s="301">
        <v>4</v>
      </c>
      <c r="G896" s="301">
        <v>3</v>
      </c>
      <c r="H896" s="301">
        <v>7</v>
      </c>
      <c r="I896" s="301">
        <v>14</v>
      </c>
      <c r="J896" s="301">
        <v>11</v>
      </c>
      <c r="K896" s="301">
        <v>0</v>
      </c>
      <c r="L896" s="301">
        <v>8</v>
      </c>
      <c r="M896" s="301">
        <v>9</v>
      </c>
      <c r="N896" s="301">
        <v>9</v>
      </c>
      <c r="O896" s="301">
        <v>16</v>
      </c>
      <c r="P896" s="301">
        <v>3</v>
      </c>
      <c r="Q896" s="301">
        <v>0</v>
      </c>
      <c r="R896" s="301">
        <v>0</v>
      </c>
      <c r="S896" s="301">
        <v>0</v>
      </c>
      <c r="T896" s="301">
        <v>0</v>
      </c>
      <c r="U896" s="301">
        <v>101</v>
      </c>
      <c r="V896" s="304">
        <v>105</v>
      </c>
      <c r="W896" s="304"/>
    </row>
    <row r="897" spans="1:23" x14ac:dyDescent="0.4">
      <c r="A897" s="299">
        <v>893</v>
      </c>
      <c r="B897" s="300" t="s">
        <v>1652</v>
      </c>
      <c r="C897" s="301">
        <v>320</v>
      </c>
      <c r="D897" s="301">
        <v>283</v>
      </c>
      <c r="E897" s="301">
        <v>177</v>
      </c>
      <c r="F897" s="301">
        <v>98</v>
      </c>
      <c r="G897" s="301">
        <v>75</v>
      </c>
      <c r="H897" s="301">
        <v>188</v>
      </c>
      <c r="I897" s="301">
        <v>281</v>
      </c>
      <c r="J897" s="301">
        <v>341</v>
      </c>
      <c r="K897" s="301">
        <v>261</v>
      </c>
      <c r="L897" s="301">
        <v>152</v>
      </c>
      <c r="M897" s="301">
        <v>132</v>
      </c>
      <c r="N897" s="301">
        <v>82</v>
      </c>
      <c r="O897" s="301">
        <v>85</v>
      </c>
      <c r="P897" s="301">
        <v>71</v>
      </c>
      <c r="Q897" s="301">
        <v>23</v>
      </c>
      <c r="R897" s="301">
        <v>7</v>
      </c>
      <c r="S897" s="301">
        <v>3</v>
      </c>
      <c r="T897" s="301">
        <v>3</v>
      </c>
      <c r="U897" s="301">
        <v>2580</v>
      </c>
      <c r="V897" s="304">
        <v>2574</v>
      </c>
      <c r="W897" s="304"/>
    </row>
    <row r="898" spans="1:23" x14ac:dyDescent="0.4">
      <c r="A898" s="299">
        <v>894</v>
      </c>
      <c r="B898" s="300" t="s">
        <v>2885</v>
      </c>
      <c r="C898" s="301">
        <v>3</v>
      </c>
      <c r="D898" s="301">
        <v>3</v>
      </c>
      <c r="E898" s="301">
        <v>6</v>
      </c>
      <c r="F898" s="301">
        <v>0</v>
      </c>
      <c r="G898" s="301">
        <v>0</v>
      </c>
      <c r="H898" s="301">
        <v>0</v>
      </c>
      <c r="I898" s="301">
        <v>0</v>
      </c>
      <c r="J898" s="301">
        <v>0</v>
      </c>
      <c r="K898" s="301">
        <v>3</v>
      </c>
      <c r="L898" s="301">
        <v>5</v>
      </c>
      <c r="M898" s="301">
        <v>0</v>
      </c>
      <c r="N898" s="301">
        <v>0</v>
      </c>
      <c r="O898" s="301">
        <v>9</v>
      </c>
      <c r="P898" s="301">
        <v>4</v>
      </c>
      <c r="Q898" s="301">
        <v>0</v>
      </c>
      <c r="R898" s="301">
        <v>0</v>
      </c>
      <c r="S898" s="301">
        <v>0</v>
      </c>
      <c r="T898" s="301">
        <v>0</v>
      </c>
      <c r="U898" s="301">
        <v>42</v>
      </c>
      <c r="V898" s="304">
        <v>43</v>
      </c>
      <c r="W898" s="304"/>
    </row>
    <row r="899" spans="1:23" x14ac:dyDescent="0.4">
      <c r="A899" s="299">
        <v>895</v>
      </c>
      <c r="B899" s="300" t="s">
        <v>1653</v>
      </c>
      <c r="C899" s="301">
        <v>366</v>
      </c>
      <c r="D899" s="301">
        <v>327</v>
      </c>
      <c r="E899" s="301">
        <v>282</v>
      </c>
      <c r="F899" s="301">
        <v>318</v>
      </c>
      <c r="G899" s="301">
        <v>506</v>
      </c>
      <c r="H899" s="301">
        <v>664</v>
      </c>
      <c r="I899" s="301">
        <v>700</v>
      </c>
      <c r="J899" s="301">
        <v>552</v>
      </c>
      <c r="K899" s="301">
        <v>507</v>
      </c>
      <c r="L899" s="301">
        <v>481</v>
      </c>
      <c r="M899" s="301">
        <v>421</v>
      </c>
      <c r="N899" s="301">
        <v>373</v>
      </c>
      <c r="O899" s="301">
        <v>296</v>
      </c>
      <c r="P899" s="301">
        <v>225</v>
      </c>
      <c r="Q899" s="301">
        <v>164</v>
      </c>
      <c r="R899" s="301">
        <v>148</v>
      </c>
      <c r="S899" s="301">
        <v>125</v>
      </c>
      <c r="T899" s="301">
        <v>109</v>
      </c>
      <c r="U899" s="301">
        <v>6559</v>
      </c>
      <c r="V899" s="304">
        <v>6218</v>
      </c>
      <c r="W899" s="304"/>
    </row>
    <row r="900" spans="1:23" x14ac:dyDescent="0.4">
      <c r="A900" s="299">
        <v>896</v>
      </c>
      <c r="B900" s="300" t="s">
        <v>104</v>
      </c>
      <c r="C900" s="301">
        <v>9</v>
      </c>
      <c r="D900" s="301">
        <v>20</v>
      </c>
      <c r="E900" s="301">
        <v>11</v>
      </c>
      <c r="F900" s="301">
        <v>20</v>
      </c>
      <c r="G900" s="301">
        <v>18</v>
      </c>
      <c r="H900" s="301">
        <v>0</v>
      </c>
      <c r="I900" s="301">
        <v>6</v>
      </c>
      <c r="J900" s="301">
        <v>6</v>
      </c>
      <c r="K900" s="301">
        <v>23</v>
      </c>
      <c r="L900" s="301">
        <v>20</v>
      </c>
      <c r="M900" s="301">
        <v>36</v>
      </c>
      <c r="N900" s="301">
        <v>33</v>
      </c>
      <c r="O900" s="301">
        <v>30</v>
      </c>
      <c r="P900" s="301">
        <v>28</v>
      </c>
      <c r="Q900" s="301">
        <v>19</v>
      </c>
      <c r="R900" s="301">
        <v>12</v>
      </c>
      <c r="S900" s="301">
        <v>6</v>
      </c>
      <c r="T900" s="301">
        <v>0</v>
      </c>
      <c r="U900" s="301">
        <v>297</v>
      </c>
      <c r="V900" s="304">
        <v>261</v>
      </c>
      <c r="W900" s="304"/>
    </row>
    <row r="901" spans="1:23" x14ac:dyDescent="0.4">
      <c r="A901" s="299">
        <v>897</v>
      </c>
      <c r="B901" s="300" t="s">
        <v>2886</v>
      </c>
      <c r="C901" s="301">
        <v>0</v>
      </c>
      <c r="D901" s="301">
        <v>3</v>
      </c>
      <c r="E901" s="301">
        <v>0</v>
      </c>
      <c r="F901" s="301">
        <v>0</v>
      </c>
      <c r="G901" s="301">
        <v>4</v>
      </c>
      <c r="H901" s="301">
        <v>0</v>
      </c>
      <c r="I901" s="301">
        <v>3</v>
      </c>
      <c r="J901" s="301">
        <v>0</v>
      </c>
      <c r="K901" s="301">
        <v>0</v>
      </c>
      <c r="L901" s="301">
        <v>0</v>
      </c>
      <c r="M901" s="301">
        <v>3</v>
      </c>
      <c r="N901" s="301">
        <v>0</v>
      </c>
      <c r="O901" s="301">
        <v>4</v>
      </c>
      <c r="P901" s="301">
        <v>0</v>
      </c>
      <c r="Q901" s="301">
        <v>0</v>
      </c>
      <c r="R901" s="301">
        <v>0</v>
      </c>
      <c r="S901" s="301">
        <v>0</v>
      </c>
      <c r="T901" s="301">
        <v>0</v>
      </c>
      <c r="U901" s="301">
        <v>17</v>
      </c>
      <c r="V901" s="304">
        <v>18</v>
      </c>
      <c r="W901" s="304"/>
    </row>
    <row r="902" spans="1:23" x14ac:dyDescent="0.4">
      <c r="A902" s="299">
        <v>898</v>
      </c>
      <c r="B902" s="300" t="s">
        <v>2887</v>
      </c>
      <c r="C902" s="301">
        <v>0</v>
      </c>
      <c r="D902" s="301">
        <v>5</v>
      </c>
      <c r="E902" s="301">
        <v>5</v>
      </c>
      <c r="F902" s="301">
        <v>8</v>
      </c>
      <c r="G902" s="301">
        <v>5</v>
      </c>
      <c r="H902" s="301">
        <v>0</v>
      </c>
      <c r="I902" s="301">
        <v>0</v>
      </c>
      <c r="J902" s="301">
        <v>5</v>
      </c>
      <c r="K902" s="301">
        <v>7</v>
      </c>
      <c r="L902" s="301">
        <v>4</v>
      </c>
      <c r="M902" s="301">
        <v>6</v>
      </c>
      <c r="N902" s="301">
        <v>8</v>
      </c>
      <c r="O902" s="301">
        <v>10</v>
      </c>
      <c r="P902" s="301">
        <v>6</v>
      </c>
      <c r="Q902" s="301">
        <v>0</v>
      </c>
      <c r="R902" s="301">
        <v>0</v>
      </c>
      <c r="S902" s="301">
        <v>0</v>
      </c>
      <c r="T902" s="301">
        <v>0</v>
      </c>
      <c r="U902" s="301">
        <v>83</v>
      </c>
      <c r="V902" s="304">
        <v>86</v>
      </c>
      <c r="W902" s="304"/>
    </row>
    <row r="903" spans="1:23" x14ac:dyDescent="0.4">
      <c r="A903" s="299">
        <v>899</v>
      </c>
      <c r="B903" s="300" t="s">
        <v>2888</v>
      </c>
      <c r="C903" s="301">
        <v>0</v>
      </c>
      <c r="D903" s="301">
        <v>0</v>
      </c>
      <c r="E903" s="301">
        <v>0</v>
      </c>
      <c r="F903" s="301">
        <v>0</v>
      </c>
      <c r="G903" s="301">
        <v>0</v>
      </c>
      <c r="H903" s="301">
        <v>0</v>
      </c>
      <c r="I903" s="301">
        <v>0</v>
      </c>
      <c r="J903" s="301">
        <v>0</v>
      </c>
      <c r="K903" s="301">
        <v>0</v>
      </c>
      <c r="L903" s="301">
        <v>0</v>
      </c>
      <c r="M903" s="301">
        <v>0</v>
      </c>
      <c r="N903" s="301">
        <v>0</v>
      </c>
      <c r="O903" s="301">
        <v>0</v>
      </c>
      <c r="P903" s="301">
        <v>0</v>
      </c>
      <c r="Q903" s="301">
        <v>0</v>
      </c>
      <c r="R903" s="301">
        <v>0</v>
      </c>
      <c r="S903" s="301">
        <v>0</v>
      </c>
      <c r="T903" s="301">
        <v>0</v>
      </c>
      <c r="U903" s="301">
        <v>0</v>
      </c>
      <c r="V903" s="304">
        <v>0</v>
      </c>
      <c r="W903" s="304"/>
    </row>
    <row r="904" spans="1:23" x14ac:dyDescent="0.4">
      <c r="A904" s="299">
        <v>900</v>
      </c>
      <c r="B904" s="300" t="s">
        <v>1654</v>
      </c>
      <c r="C904" s="301">
        <v>22</v>
      </c>
      <c r="D904" s="301">
        <v>14</v>
      </c>
      <c r="E904" s="301">
        <v>12</v>
      </c>
      <c r="F904" s="301">
        <v>15</v>
      </c>
      <c r="G904" s="301">
        <v>42</v>
      </c>
      <c r="H904" s="301">
        <v>37</v>
      </c>
      <c r="I904" s="301">
        <v>30</v>
      </c>
      <c r="J904" s="301">
        <v>24</v>
      </c>
      <c r="K904" s="301">
        <v>21</v>
      </c>
      <c r="L904" s="301">
        <v>23</v>
      </c>
      <c r="M904" s="301">
        <v>12</v>
      </c>
      <c r="N904" s="301">
        <v>13</v>
      </c>
      <c r="O904" s="301">
        <v>7</v>
      </c>
      <c r="P904" s="301">
        <v>13</v>
      </c>
      <c r="Q904" s="301">
        <v>5</v>
      </c>
      <c r="R904" s="301">
        <v>4</v>
      </c>
      <c r="S904" s="301">
        <v>4</v>
      </c>
      <c r="T904" s="301">
        <v>0</v>
      </c>
      <c r="U904" s="301">
        <v>291</v>
      </c>
      <c r="V904" s="304">
        <v>839</v>
      </c>
      <c r="W904" s="304"/>
    </row>
    <row r="905" spans="1:23" x14ac:dyDescent="0.4">
      <c r="A905" s="299">
        <v>901</v>
      </c>
      <c r="B905" s="300" t="s">
        <v>1655</v>
      </c>
      <c r="C905" s="301">
        <v>6</v>
      </c>
      <c r="D905" s="301">
        <v>9</v>
      </c>
      <c r="E905" s="301">
        <v>14</v>
      </c>
      <c r="F905" s="301">
        <v>3</v>
      </c>
      <c r="G905" s="301">
        <v>0</v>
      </c>
      <c r="H905" s="301">
        <v>0</v>
      </c>
      <c r="I905" s="301">
        <v>5</v>
      </c>
      <c r="J905" s="301">
        <v>4</v>
      </c>
      <c r="K905" s="301">
        <v>11</v>
      </c>
      <c r="L905" s="301">
        <v>8</v>
      </c>
      <c r="M905" s="301">
        <v>13</v>
      </c>
      <c r="N905" s="301">
        <v>21</v>
      </c>
      <c r="O905" s="301">
        <v>22</v>
      </c>
      <c r="P905" s="301">
        <v>20</v>
      </c>
      <c r="Q905" s="301">
        <v>10</v>
      </c>
      <c r="R905" s="301">
        <v>4</v>
      </c>
      <c r="S905" s="301">
        <v>0</v>
      </c>
      <c r="T905" s="301">
        <v>3</v>
      </c>
      <c r="U905" s="301">
        <v>161</v>
      </c>
      <c r="V905" s="304">
        <v>156</v>
      </c>
      <c r="W905" s="304"/>
    </row>
    <row r="906" spans="1:23" x14ac:dyDescent="0.4">
      <c r="A906" s="299">
        <v>902</v>
      </c>
      <c r="B906" s="300" t="s">
        <v>2889</v>
      </c>
      <c r="C906" s="301">
        <v>3</v>
      </c>
      <c r="D906" s="301">
        <v>5</v>
      </c>
      <c r="E906" s="301">
        <v>6</v>
      </c>
      <c r="F906" s="301">
        <v>4</v>
      </c>
      <c r="G906" s="301">
        <v>3</v>
      </c>
      <c r="H906" s="301">
        <v>0</v>
      </c>
      <c r="I906" s="301">
        <v>3</v>
      </c>
      <c r="J906" s="301">
        <v>0</v>
      </c>
      <c r="K906" s="301">
        <v>3</v>
      </c>
      <c r="L906" s="301">
        <v>10</v>
      </c>
      <c r="M906" s="301">
        <v>6</v>
      </c>
      <c r="N906" s="301">
        <v>5</v>
      </c>
      <c r="O906" s="301">
        <v>8</v>
      </c>
      <c r="P906" s="301">
        <v>3</v>
      </c>
      <c r="Q906" s="301">
        <v>10</v>
      </c>
      <c r="R906" s="301">
        <v>3</v>
      </c>
      <c r="S906" s="301">
        <v>0</v>
      </c>
      <c r="T906" s="301">
        <v>0</v>
      </c>
      <c r="U906" s="301">
        <v>60</v>
      </c>
      <c r="V906" s="304">
        <v>58</v>
      </c>
      <c r="W906" s="304"/>
    </row>
    <row r="907" spans="1:23" x14ac:dyDescent="0.4">
      <c r="A907" s="299">
        <v>903</v>
      </c>
      <c r="B907" s="300" t="s">
        <v>1159</v>
      </c>
      <c r="C907" s="301">
        <v>1160</v>
      </c>
      <c r="D907" s="301">
        <v>1057</v>
      </c>
      <c r="E907" s="301">
        <v>807</v>
      </c>
      <c r="F907" s="301">
        <v>773</v>
      </c>
      <c r="G907" s="301">
        <v>902</v>
      </c>
      <c r="H907" s="301">
        <v>1124</v>
      </c>
      <c r="I907" s="301">
        <v>1265</v>
      </c>
      <c r="J907" s="301">
        <v>1035</v>
      </c>
      <c r="K907" s="301">
        <v>845</v>
      </c>
      <c r="L907" s="301">
        <v>778</v>
      </c>
      <c r="M907" s="301">
        <v>693</v>
      </c>
      <c r="N907" s="301">
        <v>619</v>
      </c>
      <c r="O907" s="301">
        <v>530</v>
      </c>
      <c r="P907" s="301">
        <v>455</v>
      </c>
      <c r="Q907" s="301">
        <v>399</v>
      </c>
      <c r="R907" s="301">
        <v>555</v>
      </c>
      <c r="S907" s="301">
        <v>524</v>
      </c>
      <c r="T907" s="301">
        <v>525</v>
      </c>
      <c r="U907" s="301">
        <v>14040</v>
      </c>
      <c r="V907" s="304">
        <v>13786</v>
      </c>
      <c r="W907" s="304"/>
    </row>
    <row r="908" spans="1:23" x14ac:dyDescent="0.4">
      <c r="A908" s="299">
        <v>904</v>
      </c>
      <c r="B908" s="300" t="s">
        <v>2890</v>
      </c>
      <c r="C908" s="301">
        <v>0</v>
      </c>
      <c r="D908" s="301">
        <v>0</v>
      </c>
      <c r="E908" s="301">
        <v>0</v>
      </c>
      <c r="F908" s="301">
        <v>4</v>
      </c>
      <c r="G908" s="301">
        <v>0</v>
      </c>
      <c r="H908" s="301">
        <v>0</v>
      </c>
      <c r="I908" s="301">
        <v>0</v>
      </c>
      <c r="J908" s="301">
        <v>3</v>
      </c>
      <c r="K908" s="301">
        <v>0</v>
      </c>
      <c r="L908" s="301">
        <v>3</v>
      </c>
      <c r="M908" s="301">
        <v>0</v>
      </c>
      <c r="N908" s="301">
        <v>0</v>
      </c>
      <c r="O908" s="301">
        <v>3</v>
      </c>
      <c r="P908" s="301">
        <v>0</v>
      </c>
      <c r="Q908" s="301">
        <v>0</v>
      </c>
      <c r="R908" s="301">
        <v>0</v>
      </c>
      <c r="S908" s="301">
        <v>4</v>
      </c>
      <c r="T908" s="301">
        <v>0</v>
      </c>
      <c r="U908" s="301">
        <v>24</v>
      </c>
      <c r="V908" s="304">
        <v>23</v>
      </c>
      <c r="W908" s="304"/>
    </row>
    <row r="909" spans="1:23" x14ac:dyDescent="0.4">
      <c r="A909" s="299">
        <v>905</v>
      </c>
      <c r="B909" s="300" t="s">
        <v>2891</v>
      </c>
      <c r="C909" s="301">
        <v>0</v>
      </c>
      <c r="D909" s="301">
        <v>0</v>
      </c>
      <c r="E909" s="301">
        <v>4</v>
      </c>
      <c r="F909" s="301">
        <v>0</v>
      </c>
      <c r="G909" s="301">
        <v>0</v>
      </c>
      <c r="H909" s="301">
        <v>0</v>
      </c>
      <c r="I909" s="301">
        <v>0</v>
      </c>
      <c r="J909" s="301">
        <v>0</v>
      </c>
      <c r="K909" s="301">
        <v>5</v>
      </c>
      <c r="L909" s="301">
        <v>0</v>
      </c>
      <c r="M909" s="301">
        <v>0</v>
      </c>
      <c r="N909" s="301">
        <v>0</v>
      </c>
      <c r="O909" s="301">
        <v>3</v>
      </c>
      <c r="P909" s="301">
        <v>3</v>
      </c>
      <c r="Q909" s="301">
        <v>4</v>
      </c>
      <c r="R909" s="301">
        <v>0</v>
      </c>
      <c r="S909" s="301">
        <v>0</v>
      </c>
      <c r="T909" s="301">
        <v>0</v>
      </c>
      <c r="U909" s="301">
        <v>21</v>
      </c>
      <c r="V909" s="304">
        <v>27</v>
      </c>
      <c r="W909" s="304"/>
    </row>
    <row r="910" spans="1:23" x14ac:dyDescent="0.4">
      <c r="A910" s="299">
        <v>906</v>
      </c>
      <c r="B910" s="300" t="s">
        <v>2892</v>
      </c>
      <c r="C910" s="301">
        <v>4</v>
      </c>
      <c r="D910" s="301">
        <v>8</v>
      </c>
      <c r="E910" s="301">
        <v>6</v>
      </c>
      <c r="F910" s="301">
        <v>9</v>
      </c>
      <c r="G910" s="301">
        <v>3</v>
      </c>
      <c r="H910" s="301">
        <v>8</v>
      </c>
      <c r="I910" s="301">
        <v>3</v>
      </c>
      <c r="J910" s="301">
        <v>6</v>
      </c>
      <c r="K910" s="301">
        <v>8</v>
      </c>
      <c r="L910" s="301">
        <v>5</v>
      </c>
      <c r="M910" s="301">
        <v>11</v>
      </c>
      <c r="N910" s="301">
        <v>21</v>
      </c>
      <c r="O910" s="301">
        <v>5</v>
      </c>
      <c r="P910" s="301">
        <v>15</v>
      </c>
      <c r="Q910" s="301">
        <v>3</v>
      </c>
      <c r="R910" s="301">
        <v>9</v>
      </c>
      <c r="S910" s="301">
        <v>0</v>
      </c>
      <c r="T910" s="301">
        <v>0</v>
      </c>
      <c r="U910" s="301">
        <v>104</v>
      </c>
      <c r="V910" s="304">
        <v>97</v>
      </c>
      <c r="W910" s="304"/>
    </row>
    <row r="911" spans="1:23" x14ac:dyDescent="0.4">
      <c r="A911" s="299">
        <v>907</v>
      </c>
      <c r="B911" s="300" t="s">
        <v>1656</v>
      </c>
      <c r="C911" s="301">
        <v>3</v>
      </c>
      <c r="D911" s="301">
        <v>9</v>
      </c>
      <c r="E911" s="301">
        <v>17</v>
      </c>
      <c r="F911" s="301">
        <v>14</v>
      </c>
      <c r="G911" s="301">
        <v>9</v>
      </c>
      <c r="H911" s="301">
        <v>8</v>
      </c>
      <c r="I911" s="301">
        <v>10</v>
      </c>
      <c r="J911" s="301">
        <v>9</v>
      </c>
      <c r="K911" s="301">
        <v>5</v>
      </c>
      <c r="L911" s="301">
        <v>11</v>
      </c>
      <c r="M911" s="301">
        <v>7</v>
      </c>
      <c r="N911" s="301">
        <v>20</v>
      </c>
      <c r="O911" s="301">
        <v>19</v>
      </c>
      <c r="P911" s="301">
        <v>5</v>
      </c>
      <c r="Q911" s="301">
        <v>6</v>
      </c>
      <c r="R911" s="301">
        <v>4</v>
      </c>
      <c r="S911" s="301">
        <v>0</v>
      </c>
      <c r="T911" s="301">
        <v>3</v>
      </c>
      <c r="U911" s="301">
        <v>150</v>
      </c>
      <c r="V911" s="304">
        <v>154</v>
      </c>
      <c r="W911" s="304"/>
    </row>
    <row r="912" spans="1:23" x14ac:dyDescent="0.4">
      <c r="A912" s="299">
        <v>908</v>
      </c>
      <c r="B912" s="300" t="s">
        <v>2893</v>
      </c>
      <c r="C912" s="301">
        <v>0</v>
      </c>
      <c r="D912" s="301">
        <v>0</v>
      </c>
      <c r="E912" s="301">
        <v>0</v>
      </c>
      <c r="F912" s="301">
        <v>0</v>
      </c>
      <c r="G912" s="301">
        <v>0</v>
      </c>
      <c r="H912" s="301">
        <v>0</v>
      </c>
      <c r="I912" s="301">
        <v>0</v>
      </c>
      <c r="J912" s="301">
        <v>4</v>
      </c>
      <c r="K912" s="301">
        <v>3</v>
      </c>
      <c r="L912" s="301">
        <v>0</v>
      </c>
      <c r="M912" s="301">
        <v>4</v>
      </c>
      <c r="N912" s="301">
        <v>4</v>
      </c>
      <c r="O912" s="301">
        <v>8</v>
      </c>
      <c r="P912" s="301">
        <v>0</v>
      </c>
      <c r="Q912" s="301">
        <v>0</v>
      </c>
      <c r="R912" s="301">
        <v>0</v>
      </c>
      <c r="S912" s="301">
        <v>0</v>
      </c>
      <c r="T912" s="301">
        <v>0</v>
      </c>
      <c r="U912" s="301">
        <v>37</v>
      </c>
      <c r="V912" s="304">
        <v>34</v>
      </c>
      <c r="W912" s="304"/>
    </row>
    <row r="913" spans="1:23" x14ac:dyDescent="0.4">
      <c r="A913" s="299">
        <v>909</v>
      </c>
      <c r="B913" s="300" t="s">
        <v>2894</v>
      </c>
      <c r="C913" s="301">
        <v>0</v>
      </c>
      <c r="D913" s="301">
        <v>0</v>
      </c>
      <c r="E913" s="301">
        <v>0</v>
      </c>
      <c r="F913" s="301">
        <v>0</v>
      </c>
      <c r="G913" s="301">
        <v>4</v>
      </c>
      <c r="H913" s="301">
        <v>0</v>
      </c>
      <c r="I913" s="301">
        <v>0</v>
      </c>
      <c r="J913" s="301">
        <v>0</v>
      </c>
      <c r="K913" s="301">
        <v>0</v>
      </c>
      <c r="L913" s="301">
        <v>3</v>
      </c>
      <c r="M913" s="301">
        <v>0</v>
      </c>
      <c r="N913" s="301">
        <v>4</v>
      </c>
      <c r="O913" s="301">
        <v>3</v>
      </c>
      <c r="P913" s="301">
        <v>0</v>
      </c>
      <c r="Q913" s="301">
        <v>0</v>
      </c>
      <c r="R913" s="301">
        <v>0</v>
      </c>
      <c r="S913" s="301">
        <v>0</v>
      </c>
      <c r="T913" s="301">
        <v>0</v>
      </c>
      <c r="U913" s="301">
        <v>17</v>
      </c>
      <c r="V913" s="304">
        <v>15</v>
      </c>
      <c r="W913" s="304"/>
    </row>
    <row r="914" spans="1:23" x14ac:dyDescent="0.4">
      <c r="A914" s="299">
        <v>910</v>
      </c>
      <c r="B914" s="300" t="s">
        <v>2895</v>
      </c>
      <c r="C914" s="301">
        <v>0</v>
      </c>
      <c r="D914" s="301">
        <v>0</v>
      </c>
      <c r="E914" s="301">
        <v>0</v>
      </c>
      <c r="F914" s="301">
        <v>0</v>
      </c>
      <c r="G914" s="301">
        <v>0</v>
      </c>
      <c r="H914" s="301">
        <v>0</v>
      </c>
      <c r="I914" s="301">
        <v>0</v>
      </c>
      <c r="J914" s="301">
        <v>0</v>
      </c>
      <c r="K914" s="301">
        <v>0</v>
      </c>
      <c r="L914" s="301">
        <v>0</v>
      </c>
      <c r="M914" s="301">
        <v>0</v>
      </c>
      <c r="N914" s="301">
        <v>0</v>
      </c>
      <c r="O914" s="301">
        <v>0</v>
      </c>
      <c r="P914" s="301">
        <v>0</v>
      </c>
      <c r="Q914" s="301">
        <v>0</v>
      </c>
      <c r="R914" s="301">
        <v>0</v>
      </c>
      <c r="S914" s="301">
        <v>0</v>
      </c>
      <c r="T914" s="301">
        <v>0</v>
      </c>
      <c r="U914" s="301">
        <v>0</v>
      </c>
      <c r="V914" s="304">
        <v>0</v>
      </c>
      <c r="W914" s="304"/>
    </row>
    <row r="915" spans="1:23" x14ac:dyDescent="0.4">
      <c r="A915" s="299">
        <v>911</v>
      </c>
      <c r="B915" s="300" t="s">
        <v>1160</v>
      </c>
      <c r="C915" s="301">
        <v>1666</v>
      </c>
      <c r="D915" s="301">
        <v>1565</v>
      </c>
      <c r="E915" s="301">
        <v>1496</v>
      </c>
      <c r="F915" s="301">
        <v>1561</v>
      </c>
      <c r="G915" s="301">
        <v>1590</v>
      </c>
      <c r="H915" s="301">
        <v>1770</v>
      </c>
      <c r="I915" s="301">
        <v>1898</v>
      </c>
      <c r="J915" s="301">
        <v>1908</v>
      </c>
      <c r="K915" s="301">
        <v>1845</v>
      </c>
      <c r="L915" s="301">
        <v>1908</v>
      </c>
      <c r="M915" s="301">
        <v>1776</v>
      </c>
      <c r="N915" s="301">
        <v>1652</v>
      </c>
      <c r="O915" s="301">
        <v>1537</v>
      </c>
      <c r="P915" s="301">
        <v>1473</v>
      </c>
      <c r="Q915" s="301">
        <v>1055</v>
      </c>
      <c r="R915" s="301">
        <v>769</v>
      </c>
      <c r="S915" s="301">
        <v>467</v>
      </c>
      <c r="T915" s="301">
        <v>489</v>
      </c>
      <c r="U915" s="301">
        <v>26428</v>
      </c>
      <c r="V915" s="304">
        <v>25809</v>
      </c>
      <c r="W915" s="304"/>
    </row>
    <row r="916" spans="1:23" x14ac:dyDescent="0.4">
      <c r="A916" s="299">
        <v>912</v>
      </c>
      <c r="B916" s="300" t="s">
        <v>1161</v>
      </c>
      <c r="C916" s="301">
        <v>85</v>
      </c>
      <c r="D916" s="301">
        <v>84</v>
      </c>
      <c r="E916" s="301">
        <v>105</v>
      </c>
      <c r="F916" s="301">
        <v>103</v>
      </c>
      <c r="G916" s="301">
        <v>74</v>
      </c>
      <c r="H916" s="301">
        <v>56</v>
      </c>
      <c r="I916" s="301">
        <v>66</v>
      </c>
      <c r="J916" s="301">
        <v>93</v>
      </c>
      <c r="K916" s="301">
        <v>106</v>
      </c>
      <c r="L916" s="301">
        <v>124</v>
      </c>
      <c r="M916" s="301">
        <v>120</v>
      </c>
      <c r="N916" s="301">
        <v>160</v>
      </c>
      <c r="O916" s="301">
        <v>101</v>
      </c>
      <c r="P916" s="301">
        <v>107</v>
      </c>
      <c r="Q916" s="301">
        <v>66</v>
      </c>
      <c r="R916" s="301">
        <v>35</v>
      </c>
      <c r="S916" s="301">
        <v>14</v>
      </c>
      <c r="T916" s="301">
        <v>16</v>
      </c>
      <c r="U916" s="301">
        <v>1520</v>
      </c>
      <c r="V916" s="304">
        <v>1481</v>
      </c>
      <c r="W916" s="304"/>
    </row>
    <row r="917" spans="1:23" x14ac:dyDescent="0.4">
      <c r="A917" s="299">
        <v>913</v>
      </c>
      <c r="B917" s="300" t="s">
        <v>2896</v>
      </c>
      <c r="C917" s="301">
        <v>0</v>
      </c>
      <c r="D917" s="301">
        <v>3</v>
      </c>
      <c r="E917" s="301">
        <v>3</v>
      </c>
      <c r="F917" s="301">
        <v>4</v>
      </c>
      <c r="G917" s="301">
        <v>0</v>
      </c>
      <c r="H917" s="301">
        <v>0</v>
      </c>
      <c r="I917" s="301">
        <v>0</v>
      </c>
      <c r="J917" s="301">
        <v>0</v>
      </c>
      <c r="K917" s="301">
        <v>0</v>
      </c>
      <c r="L917" s="301">
        <v>6</v>
      </c>
      <c r="M917" s="301">
        <v>5</v>
      </c>
      <c r="N917" s="301">
        <v>4</v>
      </c>
      <c r="O917" s="301">
        <v>0</v>
      </c>
      <c r="P917" s="301">
        <v>0</v>
      </c>
      <c r="Q917" s="301">
        <v>3</v>
      </c>
      <c r="R917" s="301">
        <v>0</v>
      </c>
      <c r="S917" s="301">
        <v>0</v>
      </c>
      <c r="T917" s="301">
        <v>0</v>
      </c>
      <c r="U917" s="301">
        <v>27</v>
      </c>
      <c r="V917" s="304">
        <v>24</v>
      </c>
      <c r="W917" s="304"/>
    </row>
    <row r="918" spans="1:23" x14ac:dyDescent="0.4">
      <c r="A918" s="299">
        <v>914</v>
      </c>
      <c r="B918" s="300" t="s">
        <v>1657</v>
      </c>
      <c r="C918" s="301">
        <v>28</v>
      </c>
      <c r="D918" s="301">
        <v>30</v>
      </c>
      <c r="E918" s="301">
        <v>31</v>
      </c>
      <c r="F918" s="301">
        <v>30</v>
      </c>
      <c r="G918" s="301">
        <v>18</v>
      </c>
      <c r="H918" s="301">
        <v>15</v>
      </c>
      <c r="I918" s="301">
        <v>33</v>
      </c>
      <c r="J918" s="301">
        <v>16</v>
      </c>
      <c r="K918" s="301">
        <v>22</v>
      </c>
      <c r="L918" s="301">
        <v>42</v>
      </c>
      <c r="M918" s="301">
        <v>57</v>
      </c>
      <c r="N918" s="301">
        <v>53</v>
      </c>
      <c r="O918" s="301">
        <v>58</v>
      </c>
      <c r="P918" s="301">
        <v>61</v>
      </c>
      <c r="Q918" s="301">
        <v>30</v>
      </c>
      <c r="R918" s="301">
        <v>11</v>
      </c>
      <c r="S918" s="301">
        <v>4</v>
      </c>
      <c r="T918" s="301">
        <v>4</v>
      </c>
      <c r="U918" s="301">
        <v>535</v>
      </c>
      <c r="V918" s="304">
        <v>500</v>
      </c>
      <c r="W918" s="304"/>
    </row>
    <row r="919" spans="1:23" x14ac:dyDescent="0.4">
      <c r="A919" s="299">
        <v>915</v>
      </c>
      <c r="B919" s="300" t="s">
        <v>105</v>
      </c>
      <c r="C919" s="301">
        <v>68</v>
      </c>
      <c r="D919" s="301">
        <v>62</v>
      </c>
      <c r="E919" s="301">
        <v>53</v>
      </c>
      <c r="F919" s="301">
        <v>36</v>
      </c>
      <c r="G919" s="301">
        <v>35</v>
      </c>
      <c r="H919" s="301">
        <v>27</v>
      </c>
      <c r="I919" s="301">
        <v>36</v>
      </c>
      <c r="J919" s="301">
        <v>44</v>
      </c>
      <c r="K919" s="301">
        <v>50</v>
      </c>
      <c r="L919" s="301">
        <v>54</v>
      </c>
      <c r="M919" s="301">
        <v>66</v>
      </c>
      <c r="N919" s="301">
        <v>61</v>
      </c>
      <c r="O919" s="301">
        <v>62</v>
      </c>
      <c r="P919" s="301">
        <v>74</v>
      </c>
      <c r="Q919" s="301">
        <v>50</v>
      </c>
      <c r="R919" s="301">
        <v>43</v>
      </c>
      <c r="S919" s="301">
        <v>18</v>
      </c>
      <c r="T919" s="301">
        <v>13</v>
      </c>
      <c r="U919" s="301">
        <v>823</v>
      </c>
      <c r="V919" s="304">
        <v>795</v>
      </c>
      <c r="W919" s="304"/>
    </row>
    <row r="920" spans="1:23" x14ac:dyDescent="0.4">
      <c r="A920" s="299">
        <v>916</v>
      </c>
      <c r="B920" s="300" t="s">
        <v>2897</v>
      </c>
      <c r="C920" s="301">
        <v>4</v>
      </c>
      <c r="D920" s="301">
        <v>0</v>
      </c>
      <c r="E920" s="301">
        <v>0</v>
      </c>
      <c r="F920" s="301">
        <v>0</v>
      </c>
      <c r="G920" s="301">
        <v>0</v>
      </c>
      <c r="H920" s="301">
        <v>0</v>
      </c>
      <c r="I920" s="301">
        <v>0</v>
      </c>
      <c r="J920" s="301">
        <v>0</v>
      </c>
      <c r="K920" s="301">
        <v>3</v>
      </c>
      <c r="L920" s="301">
        <v>0</v>
      </c>
      <c r="M920" s="301">
        <v>3</v>
      </c>
      <c r="N920" s="301">
        <v>0</v>
      </c>
      <c r="O920" s="301">
        <v>0</v>
      </c>
      <c r="P920" s="301">
        <v>4</v>
      </c>
      <c r="Q920" s="301">
        <v>0</v>
      </c>
      <c r="R920" s="301">
        <v>3</v>
      </c>
      <c r="S920" s="301">
        <v>0</v>
      </c>
      <c r="T920" s="301">
        <v>0</v>
      </c>
      <c r="U920" s="301">
        <v>20</v>
      </c>
      <c r="V920" s="304">
        <v>15</v>
      </c>
      <c r="W920" s="304"/>
    </row>
    <row r="921" spans="1:23" x14ac:dyDescent="0.4">
      <c r="A921" s="299">
        <v>917</v>
      </c>
      <c r="B921" s="300" t="s">
        <v>2898</v>
      </c>
      <c r="C921" s="301">
        <v>0</v>
      </c>
      <c r="D921" s="301">
        <v>5</v>
      </c>
      <c r="E921" s="301">
        <v>3</v>
      </c>
      <c r="F921" s="301">
        <v>4</v>
      </c>
      <c r="G921" s="301">
        <v>0</v>
      </c>
      <c r="H921" s="301">
        <v>0</v>
      </c>
      <c r="I921" s="301">
        <v>0</v>
      </c>
      <c r="J921" s="301">
        <v>0</v>
      </c>
      <c r="K921" s="301">
        <v>3</v>
      </c>
      <c r="L921" s="301">
        <v>0</v>
      </c>
      <c r="M921" s="301">
        <v>0</v>
      </c>
      <c r="N921" s="301">
        <v>0</v>
      </c>
      <c r="O921" s="301">
        <v>0</v>
      </c>
      <c r="P921" s="301">
        <v>0</v>
      </c>
      <c r="Q921" s="301">
        <v>0</v>
      </c>
      <c r="R921" s="301">
        <v>0</v>
      </c>
      <c r="S921" s="301">
        <v>0</v>
      </c>
      <c r="T921" s="301">
        <v>0</v>
      </c>
      <c r="U921" s="301">
        <v>20</v>
      </c>
      <c r="V921" s="304">
        <v>20</v>
      </c>
      <c r="W921" s="304"/>
    </row>
    <row r="922" spans="1:23" x14ac:dyDescent="0.4">
      <c r="A922" s="299">
        <v>918</v>
      </c>
      <c r="B922" s="300" t="s">
        <v>1658</v>
      </c>
      <c r="C922" s="301">
        <v>544</v>
      </c>
      <c r="D922" s="301">
        <v>378</v>
      </c>
      <c r="E922" s="301">
        <v>268</v>
      </c>
      <c r="F922" s="301">
        <v>302</v>
      </c>
      <c r="G922" s="301">
        <v>867</v>
      </c>
      <c r="H922" s="301">
        <v>1674</v>
      </c>
      <c r="I922" s="301">
        <v>1470</v>
      </c>
      <c r="J922" s="301">
        <v>1000</v>
      </c>
      <c r="K922" s="301">
        <v>723</v>
      </c>
      <c r="L922" s="301">
        <v>643</v>
      </c>
      <c r="M922" s="301">
        <v>592</v>
      </c>
      <c r="N922" s="301">
        <v>516</v>
      </c>
      <c r="O922" s="301">
        <v>421</v>
      </c>
      <c r="P922" s="301">
        <v>340</v>
      </c>
      <c r="Q922" s="301">
        <v>240</v>
      </c>
      <c r="R922" s="301">
        <v>196</v>
      </c>
      <c r="S922" s="301">
        <v>130</v>
      </c>
      <c r="T922" s="301">
        <v>138</v>
      </c>
      <c r="U922" s="301">
        <v>10447</v>
      </c>
      <c r="V922" s="304">
        <v>10113</v>
      </c>
      <c r="W922" s="304"/>
    </row>
    <row r="923" spans="1:23" x14ac:dyDescent="0.4">
      <c r="A923" s="299">
        <v>919</v>
      </c>
      <c r="B923" s="300" t="s">
        <v>1162</v>
      </c>
      <c r="C923" s="301">
        <v>521</v>
      </c>
      <c r="D923" s="301">
        <v>595</v>
      </c>
      <c r="E923" s="301">
        <v>473</v>
      </c>
      <c r="F923" s="301">
        <v>399</v>
      </c>
      <c r="G923" s="301">
        <v>838</v>
      </c>
      <c r="H923" s="301">
        <v>1600</v>
      </c>
      <c r="I923" s="301">
        <v>1473</v>
      </c>
      <c r="J923" s="301">
        <v>1142</v>
      </c>
      <c r="K923" s="301">
        <v>897</v>
      </c>
      <c r="L923" s="301">
        <v>813</v>
      </c>
      <c r="M923" s="301">
        <v>680</v>
      </c>
      <c r="N923" s="301">
        <v>684</v>
      </c>
      <c r="O923" s="301">
        <v>598</v>
      </c>
      <c r="P923" s="301">
        <v>521</v>
      </c>
      <c r="Q923" s="301">
        <v>394</v>
      </c>
      <c r="R923" s="301">
        <v>300</v>
      </c>
      <c r="S923" s="301">
        <v>222</v>
      </c>
      <c r="T923" s="301">
        <v>176</v>
      </c>
      <c r="U923" s="301">
        <v>12338</v>
      </c>
      <c r="V923" s="304">
        <v>11976</v>
      </c>
      <c r="W923" s="304"/>
    </row>
    <row r="924" spans="1:23" x14ac:dyDescent="0.4">
      <c r="A924" s="299">
        <v>920</v>
      </c>
      <c r="B924" s="300" t="s">
        <v>2899</v>
      </c>
      <c r="C924" s="301">
        <v>0</v>
      </c>
      <c r="D924" s="301">
        <v>3</v>
      </c>
      <c r="E924" s="301">
        <v>6</v>
      </c>
      <c r="F924" s="301">
        <v>10</v>
      </c>
      <c r="G924" s="301">
        <v>10</v>
      </c>
      <c r="H924" s="301">
        <v>0</v>
      </c>
      <c r="I924" s="301">
        <v>4</v>
      </c>
      <c r="J924" s="301">
        <v>7</v>
      </c>
      <c r="K924" s="301">
        <v>3</v>
      </c>
      <c r="L924" s="301">
        <v>13</v>
      </c>
      <c r="M924" s="301">
        <v>4</v>
      </c>
      <c r="N924" s="301">
        <v>8</v>
      </c>
      <c r="O924" s="301">
        <v>4</v>
      </c>
      <c r="P924" s="301">
        <v>6</v>
      </c>
      <c r="Q924" s="301">
        <v>11</v>
      </c>
      <c r="R924" s="301">
        <v>3</v>
      </c>
      <c r="S924" s="301">
        <v>0</v>
      </c>
      <c r="T924" s="301">
        <v>0</v>
      </c>
      <c r="U924" s="301">
        <v>99</v>
      </c>
      <c r="V924" s="304">
        <v>96</v>
      </c>
      <c r="W924" s="304"/>
    </row>
    <row r="925" spans="1:23" x14ac:dyDescent="0.4">
      <c r="A925" s="299">
        <v>921</v>
      </c>
      <c r="B925" s="300" t="s">
        <v>2900</v>
      </c>
      <c r="C925" s="301">
        <v>5</v>
      </c>
      <c r="D925" s="301">
        <v>6</v>
      </c>
      <c r="E925" s="301">
        <v>0</v>
      </c>
      <c r="F925" s="301">
        <v>7</v>
      </c>
      <c r="G925" s="301">
        <v>8</v>
      </c>
      <c r="H925" s="301">
        <v>3</v>
      </c>
      <c r="I925" s="301">
        <v>0</v>
      </c>
      <c r="J925" s="301">
        <v>7</v>
      </c>
      <c r="K925" s="301">
        <v>10</v>
      </c>
      <c r="L925" s="301">
        <v>7</v>
      </c>
      <c r="M925" s="301">
        <v>0</v>
      </c>
      <c r="N925" s="301">
        <v>3</v>
      </c>
      <c r="O925" s="301">
        <v>0</v>
      </c>
      <c r="P925" s="301">
        <v>15</v>
      </c>
      <c r="Q925" s="301">
        <v>4</v>
      </c>
      <c r="R925" s="301">
        <v>4</v>
      </c>
      <c r="S925" s="301">
        <v>3</v>
      </c>
      <c r="T925" s="301">
        <v>3</v>
      </c>
      <c r="U925" s="301">
        <v>91</v>
      </c>
      <c r="V925" s="304">
        <v>96</v>
      </c>
      <c r="W925" s="304"/>
    </row>
    <row r="926" spans="1:23" x14ac:dyDescent="0.4">
      <c r="A926" s="299">
        <v>922</v>
      </c>
      <c r="B926" s="300" t="s">
        <v>2901</v>
      </c>
      <c r="C926" s="301">
        <v>0</v>
      </c>
      <c r="D926" s="301">
        <v>0</v>
      </c>
      <c r="E926" s="301">
        <v>0</v>
      </c>
      <c r="F926" s="301">
        <v>0</v>
      </c>
      <c r="G926" s="301">
        <v>0</v>
      </c>
      <c r="H926" s="301">
        <v>0</v>
      </c>
      <c r="I926" s="301">
        <v>0</v>
      </c>
      <c r="J926" s="301">
        <v>0</v>
      </c>
      <c r="K926" s="301">
        <v>0</v>
      </c>
      <c r="L926" s="301">
        <v>0</v>
      </c>
      <c r="M926" s="301">
        <v>0</v>
      </c>
      <c r="N926" s="301">
        <v>0</v>
      </c>
      <c r="O926" s="301">
        <v>0</v>
      </c>
      <c r="P926" s="301">
        <v>0</v>
      </c>
      <c r="Q926" s="301">
        <v>0</v>
      </c>
      <c r="R926" s="301">
        <v>0</v>
      </c>
      <c r="S926" s="301">
        <v>0</v>
      </c>
      <c r="T926" s="301">
        <v>0</v>
      </c>
      <c r="U926" s="301">
        <v>0</v>
      </c>
      <c r="V926" s="304">
        <v>0</v>
      </c>
      <c r="W926" s="304"/>
    </row>
    <row r="927" spans="1:23" x14ac:dyDescent="0.4">
      <c r="A927" s="299">
        <v>923</v>
      </c>
      <c r="B927" s="300" t="s">
        <v>1163</v>
      </c>
      <c r="C927" s="301">
        <v>512</v>
      </c>
      <c r="D927" s="301">
        <v>452</v>
      </c>
      <c r="E927" s="301">
        <v>389</v>
      </c>
      <c r="F927" s="301">
        <v>399</v>
      </c>
      <c r="G927" s="301">
        <v>703</v>
      </c>
      <c r="H927" s="301">
        <v>876</v>
      </c>
      <c r="I927" s="301">
        <v>819</v>
      </c>
      <c r="J927" s="301">
        <v>670</v>
      </c>
      <c r="K927" s="301">
        <v>527</v>
      </c>
      <c r="L927" s="301">
        <v>511</v>
      </c>
      <c r="M927" s="301">
        <v>359</v>
      </c>
      <c r="N927" s="301">
        <v>385</v>
      </c>
      <c r="O927" s="301">
        <v>324</v>
      </c>
      <c r="P927" s="301">
        <v>245</v>
      </c>
      <c r="Q927" s="301">
        <v>157</v>
      </c>
      <c r="R927" s="301">
        <v>142</v>
      </c>
      <c r="S927" s="301">
        <v>126</v>
      </c>
      <c r="T927" s="301">
        <v>125</v>
      </c>
      <c r="U927" s="301">
        <v>7716</v>
      </c>
      <c r="V927" s="304">
        <v>7584</v>
      </c>
      <c r="W927" s="304"/>
    </row>
    <row r="928" spans="1:23" x14ac:dyDescent="0.4">
      <c r="A928" s="299">
        <v>924</v>
      </c>
      <c r="B928" s="300" t="s">
        <v>1659</v>
      </c>
      <c r="C928" s="301">
        <v>24</v>
      </c>
      <c r="D928" s="301">
        <v>41</v>
      </c>
      <c r="E928" s="301">
        <v>43</v>
      </c>
      <c r="F928" s="301">
        <v>37</v>
      </c>
      <c r="G928" s="301">
        <v>28</v>
      </c>
      <c r="H928" s="301">
        <v>11</v>
      </c>
      <c r="I928" s="301">
        <v>14</v>
      </c>
      <c r="J928" s="301">
        <v>24</v>
      </c>
      <c r="K928" s="301">
        <v>52</v>
      </c>
      <c r="L928" s="301">
        <v>42</v>
      </c>
      <c r="M928" s="301">
        <v>66</v>
      </c>
      <c r="N928" s="301">
        <v>86</v>
      </c>
      <c r="O928" s="301">
        <v>91</v>
      </c>
      <c r="P928" s="301">
        <v>104</v>
      </c>
      <c r="Q928" s="301">
        <v>94</v>
      </c>
      <c r="R928" s="301">
        <v>65</v>
      </c>
      <c r="S928" s="301">
        <v>33</v>
      </c>
      <c r="T928" s="301">
        <v>24</v>
      </c>
      <c r="U928" s="301">
        <v>906</v>
      </c>
      <c r="V928" s="304">
        <v>819</v>
      </c>
      <c r="W928" s="304"/>
    </row>
    <row r="929" spans="1:23" x14ac:dyDescent="0.4">
      <c r="A929" s="299">
        <v>925</v>
      </c>
      <c r="B929" s="300" t="s">
        <v>1379</v>
      </c>
      <c r="C929" s="301">
        <v>221</v>
      </c>
      <c r="D929" s="301">
        <v>193</v>
      </c>
      <c r="E929" s="301">
        <v>237</v>
      </c>
      <c r="F929" s="301">
        <v>367</v>
      </c>
      <c r="G929" s="301">
        <v>736</v>
      </c>
      <c r="H929" s="301">
        <v>364</v>
      </c>
      <c r="I929" s="301">
        <v>254</v>
      </c>
      <c r="J929" s="301">
        <v>230</v>
      </c>
      <c r="K929" s="301">
        <v>214</v>
      </c>
      <c r="L929" s="301">
        <v>174</v>
      </c>
      <c r="M929" s="301">
        <v>175</v>
      </c>
      <c r="N929" s="301">
        <v>187</v>
      </c>
      <c r="O929" s="301">
        <v>138</v>
      </c>
      <c r="P929" s="301">
        <v>122</v>
      </c>
      <c r="Q929" s="301">
        <v>88</v>
      </c>
      <c r="R929" s="301">
        <v>73</v>
      </c>
      <c r="S929" s="301">
        <v>71</v>
      </c>
      <c r="T929" s="301">
        <v>120</v>
      </c>
      <c r="U929" s="301">
        <v>3955</v>
      </c>
      <c r="V929" s="304">
        <v>3666</v>
      </c>
      <c r="W929" s="304"/>
    </row>
    <row r="930" spans="1:23" x14ac:dyDescent="0.4">
      <c r="A930" s="299">
        <v>926</v>
      </c>
      <c r="B930" s="300" t="s">
        <v>1660</v>
      </c>
      <c r="C930" s="301">
        <v>25</v>
      </c>
      <c r="D930" s="301">
        <v>53</v>
      </c>
      <c r="E930" s="301">
        <v>54</v>
      </c>
      <c r="F930" s="301">
        <v>41</v>
      </c>
      <c r="G930" s="301">
        <v>19</v>
      </c>
      <c r="H930" s="301">
        <v>22</v>
      </c>
      <c r="I930" s="301">
        <v>39</v>
      </c>
      <c r="J930" s="301">
        <v>35</v>
      </c>
      <c r="K930" s="301">
        <v>46</v>
      </c>
      <c r="L930" s="301">
        <v>52</v>
      </c>
      <c r="M930" s="301">
        <v>49</v>
      </c>
      <c r="N930" s="301">
        <v>68</v>
      </c>
      <c r="O930" s="301">
        <v>65</v>
      </c>
      <c r="P930" s="301">
        <v>50</v>
      </c>
      <c r="Q930" s="301">
        <v>41</v>
      </c>
      <c r="R930" s="301">
        <v>21</v>
      </c>
      <c r="S930" s="301">
        <v>4</v>
      </c>
      <c r="T930" s="301">
        <v>3</v>
      </c>
      <c r="U930" s="301">
        <v>689</v>
      </c>
      <c r="V930" s="304">
        <v>658</v>
      </c>
      <c r="W930" s="304"/>
    </row>
    <row r="931" spans="1:23" x14ac:dyDescent="0.4">
      <c r="A931" s="299">
        <v>927</v>
      </c>
      <c r="B931" s="300" t="s">
        <v>2902</v>
      </c>
      <c r="C931" s="301">
        <v>11</v>
      </c>
      <c r="D931" s="301">
        <v>13</v>
      </c>
      <c r="E931" s="301">
        <v>14</v>
      </c>
      <c r="F931" s="301">
        <v>14</v>
      </c>
      <c r="G931" s="301">
        <v>10</v>
      </c>
      <c r="H931" s="301">
        <v>9</v>
      </c>
      <c r="I931" s="301">
        <v>15</v>
      </c>
      <c r="J931" s="301">
        <v>11</v>
      </c>
      <c r="K931" s="301">
        <v>7</v>
      </c>
      <c r="L931" s="301">
        <v>18</v>
      </c>
      <c r="M931" s="301">
        <v>13</v>
      </c>
      <c r="N931" s="301">
        <v>14</v>
      </c>
      <c r="O931" s="301">
        <v>8</v>
      </c>
      <c r="P931" s="301">
        <v>10</v>
      </c>
      <c r="Q931" s="301">
        <v>3</v>
      </c>
      <c r="R931" s="301">
        <v>0</v>
      </c>
      <c r="S931" s="301">
        <v>0</v>
      </c>
      <c r="T931" s="301">
        <v>0</v>
      </c>
      <c r="U931" s="301">
        <v>180</v>
      </c>
      <c r="V931" s="304">
        <v>186</v>
      </c>
      <c r="W931" s="304"/>
    </row>
    <row r="932" spans="1:23" x14ac:dyDescent="0.4">
      <c r="A932" s="299">
        <v>928</v>
      </c>
      <c r="B932" s="300" t="s">
        <v>2903</v>
      </c>
      <c r="C932" s="301">
        <v>0</v>
      </c>
      <c r="D932" s="301">
        <v>0</v>
      </c>
      <c r="E932" s="301">
        <v>0</v>
      </c>
      <c r="F932" s="301">
        <v>3</v>
      </c>
      <c r="G932" s="301">
        <v>0</v>
      </c>
      <c r="H932" s="301">
        <v>0</v>
      </c>
      <c r="I932" s="301">
        <v>0</v>
      </c>
      <c r="J932" s="301">
        <v>0</v>
      </c>
      <c r="K932" s="301">
        <v>0</v>
      </c>
      <c r="L932" s="301">
        <v>0</v>
      </c>
      <c r="M932" s="301">
        <v>0</v>
      </c>
      <c r="N932" s="301">
        <v>0</v>
      </c>
      <c r="O932" s="301">
        <v>0</v>
      </c>
      <c r="P932" s="301">
        <v>0</v>
      </c>
      <c r="Q932" s="301">
        <v>0</v>
      </c>
      <c r="R932" s="301">
        <v>0</v>
      </c>
      <c r="S932" s="301">
        <v>0</v>
      </c>
      <c r="T932" s="301">
        <v>0</v>
      </c>
      <c r="U932" s="301">
        <v>7</v>
      </c>
      <c r="V932" s="304">
        <v>7</v>
      </c>
      <c r="W932" s="304"/>
    </row>
    <row r="933" spans="1:23" x14ac:dyDescent="0.4">
      <c r="A933" s="299">
        <v>929</v>
      </c>
      <c r="B933" s="300" t="s">
        <v>1164</v>
      </c>
      <c r="C933" s="301">
        <v>925</v>
      </c>
      <c r="D933" s="301">
        <v>552</v>
      </c>
      <c r="E933" s="301">
        <v>349</v>
      </c>
      <c r="F933" s="301">
        <v>655</v>
      </c>
      <c r="G933" s="301">
        <v>1948</v>
      </c>
      <c r="H933" s="301">
        <v>2660</v>
      </c>
      <c r="I933" s="301">
        <v>2215</v>
      </c>
      <c r="J933" s="301">
        <v>1559</v>
      </c>
      <c r="K933" s="301">
        <v>1023</v>
      </c>
      <c r="L933" s="301">
        <v>865</v>
      </c>
      <c r="M933" s="301">
        <v>687</v>
      </c>
      <c r="N933" s="301">
        <v>750</v>
      </c>
      <c r="O933" s="301">
        <v>541</v>
      </c>
      <c r="P933" s="301">
        <v>456</v>
      </c>
      <c r="Q933" s="301">
        <v>294</v>
      </c>
      <c r="R933" s="301">
        <v>299</v>
      </c>
      <c r="S933" s="301">
        <v>226</v>
      </c>
      <c r="T933" s="301">
        <v>339</v>
      </c>
      <c r="U933" s="301">
        <v>16340</v>
      </c>
      <c r="V933" s="304">
        <v>16007</v>
      </c>
      <c r="W933" s="304"/>
    </row>
    <row r="934" spans="1:23" x14ac:dyDescent="0.4">
      <c r="A934" s="299">
        <v>930</v>
      </c>
      <c r="B934" s="300" t="s">
        <v>2904</v>
      </c>
      <c r="C934" s="301">
        <v>0</v>
      </c>
      <c r="D934" s="301">
        <v>5</v>
      </c>
      <c r="E934" s="301">
        <v>13</v>
      </c>
      <c r="F934" s="301">
        <v>7</v>
      </c>
      <c r="G934" s="301">
        <v>4</v>
      </c>
      <c r="H934" s="301">
        <v>0</v>
      </c>
      <c r="I934" s="301">
        <v>3</v>
      </c>
      <c r="J934" s="301">
        <v>0</v>
      </c>
      <c r="K934" s="301">
        <v>3</v>
      </c>
      <c r="L934" s="301">
        <v>17</v>
      </c>
      <c r="M934" s="301">
        <v>13</v>
      </c>
      <c r="N934" s="301">
        <v>4</v>
      </c>
      <c r="O934" s="301">
        <v>13</v>
      </c>
      <c r="P934" s="301">
        <v>9</v>
      </c>
      <c r="Q934" s="301">
        <v>18</v>
      </c>
      <c r="R934" s="301">
        <v>5</v>
      </c>
      <c r="S934" s="301">
        <v>0</v>
      </c>
      <c r="T934" s="301">
        <v>0</v>
      </c>
      <c r="U934" s="301">
        <v>121</v>
      </c>
      <c r="V934" s="304">
        <v>120</v>
      </c>
      <c r="W934" s="304"/>
    </row>
    <row r="935" spans="1:23" x14ac:dyDescent="0.4">
      <c r="A935" s="299">
        <v>931</v>
      </c>
      <c r="B935" s="300" t="s">
        <v>1661</v>
      </c>
      <c r="C935" s="301">
        <v>607</v>
      </c>
      <c r="D935" s="301">
        <v>609</v>
      </c>
      <c r="E935" s="301">
        <v>597</v>
      </c>
      <c r="F935" s="301">
        <v>574</v>
      </c>
      <c r="G935" s="301">
        <v>634</v>
      </c>
      <c r="H935" s="301">
        <v>657</v>
      </c>
      <c r="I935" s="301">
        <v>729</v>
      </c>
      <c r="J935" s="301">
        <v>756</v>
      </c>
      <c r="K935" s="301">
        <v>810</v>
      </c>
      <c r="L935" s="301">
        <v>719</v>
      </c>
      <c r="M935" s="301">
        <v>640</v>
      </c>
      <c r="N935" s="301">
        <v>620</v>
      </c>
      <c r="O935" s="301">
        <v>520</v>
      </c>
      <c r="P935" s="301">
        <v>504</v>
      </c>
      <c r="Q935" s="301">
        <v>468</v>
      </c>
      <c r="R935" s="301">
        <v>457</v>
      </c>
      <c r="S935" s="301">
        <v>338</v>
      </c>
      <c r="T935" s="301">
        <v>376</v>
      </c>
      <c r="U935" s="301">
        <v>10623</v>
      </c>
      <c r="V935" s="304">
        <v>10463</v>
      </c>
      <c r="W935" s="304"/>
    </row>
    <row r="936" spans="1:23" x14ac:dyDescent="0.4">
      <c r="A936" s="299">
        <v>932</v>
      </c>
      <c r="B936" s="300" t="s">
        <v>1662</v>
      </c>
      <c r="C936" s="301">
        <v>21</v>
      </c>
      <c r="D936" s="301">
        <v>12</v>
      </c>
      <c r="E936" s="301">
        <v>23</v>
      </c>
      <c r="F936" s="301">
        <v>14</v>
      </c>
      <c r="G936" s="301">
        <v>11</v>
      </c>
      <c r="H936" s="301">
        <v>14</v>
      </c>
      <c r="I936" s="301">
        <v>11</v>
      </c>
      <c r="J936" s="301">
        <v>15</v>
      </c>
      <c r="K936" s="301">
        <v>16</v>
      </c>
      <c r="L936" s="301">
        <v>32</v>
      </c>
      <c r="M936" s="301">
        <v>14</v>
      </c>
      <c r="N936" s="301">
        <v>22</v>
      </c>
      <c r="O936" s="301">
        <v>23</v>
      </c>
      <c r="P936" s="301">
        <v>30</v>
      </c>
      <c r="Q936" s="301">
        <v>12</v>
      </c>
      <c r="R936" s="301">
        <v>16</v>
      </c>
      <c r="S936" s="301">
        <v>6</v>
      </c>
      <c r="T936" s="301">
        <v>0</v>
      </c>
      <c r="U936" s="301">
        <v>276</v>
      </c>
      <c r="V936" s="304">
        <v>263</v>
      </c>
      <c r="W936" s="304"/>
    </row>
    <row r="937" spans="1:23" x14ac:dyDescent="0.4">
      <c r="A937" s="299">
        <v>933</v>
      </c>
      <c r="B937" s="300" t="s">
        <v>1663</v>
      </c>
      <c r="C937" s="301">
        <v>4</v>
      </c>
      <c r="D937" s="301">
        <v>4</v>
      </c>
      <c r="E937" s="301">
        <v>12</v>
      </c>
      <c r="F937" s="301">
        <v>15</v>
      </c>
      <c r="G937" s="301">
        <v>11</v>
      </c>
      <c r="H937" s="301">
        <v>9</v>
      </c>
      <c r="I937" s="301">
        <v>7</v>
      </c>
      <c r="J937" s="301">
        <v>4</v>
      </c>
      <c r="K937" s="301">
        <v>14</v>
      </c>
      <c r="L937" s="301">
        <v>19</v>
      </c>
      <c r="M937" s="301">
        <v>21</v>
      </c>
      <c r="N937" s="301">
        <v>33</v>
      </c>
      <c r="O937" s="301">
        <v>29</v>
      </c>
      <c r="P937" s="301">
        <v>25</v>
      </c>
      <c r="Q937" s="301">
        <v>8</v>
      </c>
      <c r="R937" s="301">
        <v>6</v>
      </c>
      <c r="S937" s="301">
        <v>5</v>
      </c>
      <c r="T937" s="301">
        <v>4</v>
      </c>
      <c r="U937" s="301">
        <v>230</v>
      </c>
      <c r="V937" s="304">
        <v>203</v>
      </c>
      <c r="W937" s="304"/>
    </row>
    <row r="938" spans="1:23" x14ac:dyDescent="0.4">
      <c r="A938" s="299">
        <v>934</v>
      </c>
      <c r="B938" s="300" t="s">
        <v>106</v>
      </c>
      <c r="C938" s="301">
        <v>70</v>
      </c>
      <c r="D938" s="301">
        <v>80</v>
      </c>
      <c r="E938" s="301">
        <v>92</v>
      </c>
      <c r="F938" s="301">
        <v>89</v>
      </c>
      <c r="G938" s="301">
        <v>57</v>
      </c>
      <c r="H938" s="301">
        <v>50</v>
      </c>
      <c r="I938" s="301">
        <v>55</v>
      </c>
      <c r="J938" s="301">
        <v>56</v>
      </c>
      <c r="K938" s="301">
        <v>94</v>
      </c>
      <c r="L938" s="301">
        <v>107</v>
      </c>
      <c r="M938" s="301">
        <v>106</v>
      </c>
      <c r="N938" s="301">
        <v>153</v>
      </c>
      <c r="O938" s="301">
        <v>172</v>
      </c>
      <c r="P938" s="301">
        <v>173</v>
      </c>
      <c r="Q938" s="301">
        <v>162</v>
      </c>
      <c r="R938" s="301">
        <v>119</v>
      </c>
      <c r="S938" s="301">
        <v>95</v>
      </c>
      <c r="T938" s="301">
        <v>130</v>
      </c>
      <c r="U938" s="301">
        <v>1843</v>
      </c>
      <c r="V938" s="304">
        <v>1649</v>
      </c>
      <c r="W938" s="304"/>
    </row>
    <row r="939" spans="1:23" x14ac:dyDescent="0.4">
      <c r="A939" s="299">
        <v>935</v>
      </c>
      <c r="B939" s="300" t="s">
        <v>2905</v>
      </c>
      <c r="C939" s="301">
        <v>7</v>
      </c>
      <c r="D939" s="301">
        <v>3</v>
      </c>
      <c r="E939" s="301">
        <v>10</v>
      </c>
      <c r="F939" s="301">
        <v>10</v>
      </c>
      <c r="G939" s="301">
        <v>8</v>
      </c>
      <c r="H939" s="301">
        <v>3</v>
      </c>
      <c r="I939" s="301">
        <v>4</v>
      </c>
      <c r="J939" s="301">
        <v>5</v>
      </c>
      <c r="K939" s="301">
        <v>7</v>
      </c>
      <c r="L939" s="301">
        <v>10</v>
      </c>
      <c r="M939" s="301">
        <v>12</v>
      </c>
      <c r="N939" s="301">
        <v>14</v>
      </c>
      <c r="O939" s="301">
        <v>15</v>
      </c>
      <c r="P939" s="301">
        <v>22</v>
      </c>
      <c r="Q939" s="301">
        <v>20</v>
      </c>
      <c r="R939" s="301">
        <v>9</v>
      </c>
      <c r="S939" s="301">
        <v>6</v>
      </c>
      <c r="T939" s="301">
        <v>6</v>
      </c>
      <c r="U939" s="301">
        <v>171</v>
      </c>
      <c r="V939" s="304">
        <v>159</v>
      </c>
      <c r="W939" s="304"/>
    </row>
    <row r="940" spans="1:23" x14ac:dyDescent="0.4">
      <c r="A940" s="299">
        <v>936</v>
      </c>
      <c r="B940" s="300" t="s">
        <v>2906</v>
      </c>
      <c r="C940" s="301">
        <v>0</v>
      </c>
      <c r="D940" s="301">
        <v>0</v>
      </c>
      <c r="E940" s="301">
        <v>0</v>
      </c>
      <c r="F940" s="301">
        <v>0</v>
      </c>
      <c r="G940" s="301">
        <v>4</v>
      </c>
      <c r="H940" s="301">
        <v>4</v>
      </c>
      <c r="I940" s="301">
        <v>0</v>
      </c>
      <c r="J940" s="301">
        <v>0</v>
      </c>
      <c r="K940" s="301">
        <v>5</v>
      </c>
      <c r="L940" s="301">
        <v>4</v>
      </c>
      <c r="M940" s="301">
        <v>3</v>
      </c>
      <c r="N940" s="301">
        <v>4</v>
      </c>
      <c r="O940" s="301">
        <v>3</v>
      </c>
      <c r="P940" s="301">
        <v>6</v>
      </c>
      <c r="Q940" s="301">
        <v>7</v>
      </c>
      <c r="R940" s="301">
        <v>6</v>
      </c>
      <c r="S940" s="301">
        <v>0</v>
      </c>
      <c r="T940" s="301">
        <v>0</v>
      </c>
      <c r="U940" s="301">
        <v>60</v>
      </c>
      <c r="V940" s="304">
        <v>61</v>
      </c>
      <c r="W940" s="304"/>
    </row>
    <row r="941" spans="1:23" x14ac:dyDescent="0.4">
      <c r="A941" s="299">
        <v>937</v>
      </c>
      <c r="B941" s="300" t="s">
        <v>2907</v>
      </c>
      <c r="C941" s="301">
        <v>0</v>
      </c>
      <c r="D941" s="301">
        <v>0</v>
      </c>
      <c r="E941" s="301">
        <v>0</v>
      </c>
      <c r="F941" s="301">
        <v>0</v>
      </c>
      <c r="G941" s="301">
        <v>0</v>
      </c>
      <c r="H941" s="301">
        <v>0</v>
      </c>
      <c r="I941" s="301">
        <v>0</v>
      </c>
      <c r="J941" s="301">
        <v>0</v>
      </c>
      <c r="K941" s="301">
        <v>3</v>
      </c>
      <c r="L941" s="301">
        <v>0</v>
      </c>
      <c r="M941" s="301">
        <v>0</v>
      </c>
      <c r="N941" s="301">
        <v>3</v>
      </c>
      <c r="O941" s="301">
        <v>3</v>
      </c>
      <c r="P941" s="301">
        <v>4</v>
      </c>
      <c r="Q941" s="301">
        <v>0</v>
      </c>
      <c r="R941" s="301">
        <v>0</v>
      </c>
      <c r="S941" s="301">
        <v>0</v>
      </c>
      <c r="T941" s="301">
        <v>0</v>
      </c>
      <c r="U941" s="301">
        <v>15</v>
      </c>
      <c r="V941" s="304">
        <v>14</v>
      </c>
      <c r="W941" s="304"/>
    </row>
    <row r="942" spans="1:23" x14ac:dyDescent="0.4">
      <c r="A942" s="299">
        <v>938</v>
      </c>
      <c r="B942" s="300" t="s">
        <v>1664</v>
      </c>
      <c r="C942" s="301">
        <v>6</v>
      </c>
      <c r="D942" s="301">
        <v>25</v>
      </c>
      <c r="E942" s="301">
        <v>13</v>
      </c>
      <c r="F942" s="301">
        <v>13</v>
      </c>
      <c r="G942" s="301">
        <v>8</v>
      </c>
      <c r="H942" s="301">
        <v>14</v>
      </c>
      <c r="I942" s="301">
        <v>4</v>
      </c>
      <c r="J942" s="301">
        <v>7</v>
      </c>
      <c r="K942" s="301">
        <v>12</v>
      </c>
      <c r="L942" s="301">
        <v>11</v>
      </c>
      <c r="M942" s="301">
        <v>7</v>
      </c>
      <c r="N942" s="301">
        <v>8</v>
      </c>
      <c r="O942" s="301">
        <v>8</v>
      </c>
      <c r="P942" s="301">
        <v>4</v>
      </c>
      <c r="Q942" s="301">
        <v>5</v>
      </c>
      <c r="R942" s="301">
        <v>6</v>
      </c>
      <c r="S942" s="301">
        <v>0</v>
      </c>
      <c r="T942" s="301">
        <v>4</v>
      </c>
      <c r="U942" s="301">
        <v>157</v>
      </c>
      <c r="V942" s="304">
        <v>157</v>
      </c>
      <c r="W942" s="304"/>
    </row>
    <row r="943" spans="1:23" x14ac:dyDescent="0.4">
      <c r="A943" s="299">
        <v>939</v>
      </c>
      <c r="B943" s="300" t="s">
        <v>2908</v>
      </c>
      <c r="C943" s="301">
        <v>0</v>
      </c>
      <c r="D943" s="301">
        <v>0</v>
      </c>
      <c r="E943" s="301">
        <v>4</v>
      </c>
      <c r="F943" s="301">
        <v>0</v>
      </c>
      <c r="G943" s="301">
        <v>0</v>
      </c>
      <c r="H943" s="301">
        <v>0</v>
      </c>
      <c r="I943" s="301">
        <v>0</v>
      </c>
      <c r="J943" s="301">
        <v>0</v>
      </c>
      <c r="K943" s="301">
        <v>0</v>
      </c>
      <c r="L943" s="301">
        <v>5</v>
      </c>
      <c r="M943" s="301">
        <v>0</v>
      </c>
      <c r="N943" s="301">
        <v>0</v>
      </c>
      <c r="O943" s="301">
        <v>0</v>
      </c>
      <c r="P943" s="301">
        <v>0</v>
      </c>
      <c r="Q943" s="301">
        <v>3</v>
      </c>
      <c r="R943" s="301">
        <v>0</v>
      </c>
      <c r="S943" s="301">
        <v>0</v>
      </c>
      <c r="T943" s="301">
        <v>0</v>
      </c>
      <c r="U943" s="301">
        <v>21</v>
      </c>
      <c r="V943" s="304">
        <v>24</v>
      </c>
      <c r="W943" s="304"/>
    </row>
    <row r="944" spans="1:23" x14ac:dyDescent="0.4">
      <c r="A944" s="299">
        <v>940</v>
      </c>
      <c r="B944" s="300" t="s">
        <v>2909</v>
      </c>
      <c r="C944" s="301">
        <v>6</v>
      </c>
      <c r="D944" s="301">
        <v>0</v>
      </c>
      <c r="E944" s="301">
        <v>5</v>
      </c>
      <c r="F944" s="301">
        <v>7</v>
      </c>
      <c r="G944" s="301">
        <v>0</v>
      </c>
      <c r="H944" s="301">
        <v>0</v>
      </c>
      <c r="I944" s="301">
        <v>4</v>
      </c>
      <c r="J944" s="301">
        <v>5</v>
      </c>
      <c r="K944" s="301">
        <v>10</v>
      </c>
      <c r="L944" s="301">
        <v>3</v>
      </c>
      <c r="M944" s="301">
        <v>3</v>
      </c>
      <c r="N944" s="301">
        <v>9</v>
      </c>
      <c r="O944" s="301">
        <v>5</v>
      </c>
      <c r="P944" s="301">
        <v>4</v>
      </c>
      <c r="Q944" s="301">
        <v>7</v>
      </c>
      <c r="R944" s="301">
        <v>0</v>
      </c>
      <c r="S944" s="301">
        <v>0</v>
      </c>
      <c r="T944" s="301">
        <v>0</v>
      </c>
      <c r="U944" s="301">
        <v>67</v>
      </c>
      <c r="V944" s="304">
        <v>66</v>
      </c>
      <c r="W944" s="304"/>
    </row>
    <row r="945" spans="1:23" x14ac:dyDescent="0.4">
      <c r="A945" s="299">
        <v>941</v>
      </c>
      <c r="B945" s="300" t="s">
        <v>1165</v>
      </c>
      <c r="C945" s="301">
        <v>2296</v>
      </c>
      <c r="D945" s="301">
        <v>1942</v>
      </c>
      <c r="E945" s="301">
        <v>1793</v>
      </c>
      <c r="F945" s="301">
        <v>1966</v>
      </c>
      <c r="G945" s="301">
        <v>2421</v>
      </c>
      <c r="H945" s="301">
        <v>2754</v>
      </c>
      <c r="I945" s="301">
        <v>2774</v>
      </c>
      <c r="J945" s="301">
        <v>2426</v>
      </c>
      <c r="K945" s="301">
        <v>2347</v>
      </c>
      <c r="L945" s="301">
        <v>2320</v>
      </c>
      <c r="M945" s="301">
        <v>2235</v>
      </c>
      <c r="N945" s="301">
        <v>2359</v>
      </c>
      <c r="O945" s="301">
        <v>2143</v>
      </c>
      <c r="P945" s="301">
        <v>2050</v>
      </c>
      <c r="Q945" s="301">
        <v>1577</v>
      </c>
      <c r="R945" s="301">
        <v>1153</v>
      </c>
      <c r="S945" s="301">
        <v>775</v>
      </c>
      <c r="T945" s="301">
        <v>752</v>
      </c>
      <c r="U945" s="301">
        <v>36095</v>
      </c>
      <c r="V945" s="304">
        <v>35155</v>
      </c>
      <c r="W945" s="304"/>
    </row>
    <row r="946" spans="1:23" x14ac:dyDescent="0.4">
      <c r="A946" s="299">
        <v>942</v>
      </c>
      <c r="B946" s="300" t="s">
        <v>1166</v>
      </c>
      <c r="C946" s="301">
        <v>386</v>
      </c>
      <c r="D946" s="301">
        <v>384</v>
      </c>
      <c r="E946" s="301">
        <v>298</v>
      </c>
      <c r="F946" s="301">
        <v>281</v>
      </c>
      <c r="G946" s="301">
        <v>414</v>
      </c>
      <c r="H946" s="301">
        <v>406</v>
      </c>
      <c r="I946" s="301">
        <v>400</v>
      </c>
      <c r="J946" s="301">
        <v>322</v>
      </c>
      <c r="K946" s="301">
        <v>328</v>
      </c>
      <c r="L946" s="301">
        <v>411</v>
      </c>
      <c r="M946" s="301">
        <v>385</v>
      </c>
      <c r="N946" s="301">
        <v>365</v>
      </c>
      <c r="O946" s="301">
        <v>289</v>
      </c>
      <c r="P946" s="301">
        <v>264</v>
      </c>
      <c r="Q946" s="301">
        <v>244</v>
      </c>
      <c r="R946" s="301">
        <v>213</v>
      </c>
      <c r="S946" s="301">
        <v>174</v>
      </c>
      <c r="T946" s="301">
        <v>203</v>
      </c>
      <c r="U946" s="301">
        <v>5759</v>
      </c>
      <c r="V946" s="304">
        <v>5576</v>
      </c>
      <c r="W946" s="304"/>
    </row>
    <row r="947" spans="1:23" x14ac:dyDescent="0.4">
      <c r="A947" s="299">
        <v>943</v>
      </c>
      <c r="B947" s="300" t="s">
        <v>1167</v>
      </c>
      <c r="C947" s="301">
        <v>1029</v>
      </c>
      <c r="D947" s="301">
        <v>1119</v>
      </c>
      <c r="E947" s="301">
        <v>1188</v>
      </c>
      <c r="F947" s="301">
        <v>1202</v>
      </c>
      <c r="G947" s="301">
        <v>981</v>
      </c>
      <c r="H947" s="301">
        <v>763</v>
      </c>
      <c r="I947" s="301">
        <v>846</v>
      </c>
      <c r="J947" s="301">
        <v>992</v>
      </c>
      <c r="K947" s="301">
        <v>1250</v>
      </c>
      <c r="L947" s="301">
        <v>1393</v>
      </c>
      <c r="M947" s="301">
        <v>1307</v>
      </c>
      <c r="N947" s="301">
        <v>1246</v>
      </c>
      <c r="O947" s="301">
        <v>1098</v>
      </c>
      <c r="P947" s="301">
        <v>1013</v>
      </c>
      <c r="Q947" s="301">
        <v>869</v>
      </c>
      <c r="R947" s="301">
        <v>656</v>
      </c>
      <c r="S947" s="301">
        <v>529</v>
      </c>
      <c r="T947" s="301">
        <v>724</v>
      </c>
      <c r="U947" s="301">
        <v>18204</v>
      </c>
      <c r="V947" s="304">
        <v>17542</v>
      </c>
      <c r="W947" s="304"/>
    </row>
    <row r="948" spans="1:23" x14ac:dyDescent="0.4">
      <c r="A948" s="299">
        <v>944</v>
      </c>
      <c r="B948" s="300" t="s">
        <v>107</v>
      </c>
      <c r="C948" s="301">
        <v>5</v>
      </c>
      <c r="D948" s="301">
        <v>8</v>
      </c>
      <c r="E948" s="301">
        <v>4</v>
      </c>
      <c r="F948" s="301">
        <v>8</v>
      </c>
      <c r="G948" s="301">
        <v>0</v>
      </c>
      <c r="H948" s="301">
        <v>6</v>
      </c>
      <c r="I948" s="301">
        <v>0</v>
      </c>
      <c r="J948" s="301">
        <v>7</v>
      </c>
      <c r="K948" s="301">
        <v>15</v>
      </c>
      <c r="L948" s="301">
        <v>12</v>
      </c>
      <c r="M948" s="301">
        <v>11</v>
      </c>
      <c r="N948" s="301">
        <v>6</v>
      </c>
      <c r="O948" s="301">
        <v>9</v>
      </c>
      <c r="P948" s="301">
        <v>13</v>
      </c>
      <c r="Q948" s="301">
        <v>7</v>
      </c>
      <c r="R948" s="301">
        <v>3</v>
      </c>
      <c r="S948" s="301">
        <v>0</v>
      </c>
      <c r="T948" s="301">
        <v>0</v>
      </c>
      <c r="U948" s="301">
        <v>116</v>
      </c>
      <c r="V948" s="304">
        <v>138</v>
      </c>
      <c r="W948" s="304"/>
    </row>
    <row r="949" spans="1:23" x14ac:dyDescent="0.4">
      <c r="A949" s="299">
        <v>945</v>
      </c>
      <c r="B949" s="300" t="s">
        <v>108</v>
      </c>
      <c r="C949" s="301">
        <v>0</v>
      </c>
      <c r="D949" s="301">
        <v>5</v>
      </c>
      <c r="E949" s="301">
        <v>16</v>
      </c>
      <c r="F949" s="301">
        <v>0</v>
      </c>
      <c r="G949" s="301">
        <v>0</v>
      </c>
      <c r="H949" s="301">
        <v>0</v>
      </c>
      <c r="I949" s="301">
        <v>3</v>
      </c>
      <c r="J949" s="301">
        <v>6</v>
      </c>
      <c r="K949" s="301">
        <v>8</v>
      </c>
      <c r="L949" s="301">
        <v>11</v>
      </c>
      <c r="M949" s="301">
        <v>4</v>
      </c>
      <c r="N949" s="301">
        <v>13</v>
      </c>
      <c r="O949" s="301">
        <v>23</v>
      </c>
      <c r="P949" s="301">
        <v>12</v>
      </c>
      <c r="Q949" s="301">
        <v>10</v>
      </c>
      <c r="R949" s="301">
        <v>5</v>
      </c>
      <c r="S949" s="301">
        <v>4</v>
      </c>
      <c r="T949" s="301">
        <v>0</v>
      </c>
      <c r="U949" s="301">
        <v>114</v>
      </c>
      <c r="V949" s="304">
        <v>101</v>
      </c>
      <c r="W949" s="304"/>
    </row>
    <row r="950" spans="1:23" x14ac:dyDescent="0.4">
      <c r="A950" s="299">
        <v>946</v>
      </c>
      <c r="B950" s="300" t="s">
        <v>2910</v>
      </c>
      <c r="C950" s="301">
        <v>0</v>
      </c>
      <c r="D950" s="301">
        <v>0</v>
      </c>
      <c r="E950" s="301">
        <v>0</v>
      </c>
      <c r="F950" s="301">
        <v>0</v>
      </c>
      <c r="G950" s="301">
        <v>0</v>
      </c>
      <c r="H950" s="301">
        <v>0</v>
      </c>
      <c r="I950" s="301">
        <v>0</v>
      </c>
      <c r="J950" s="301">
        <v>0</v>
      </c>
      <c r="K950" s="301">
        <v>0</v>
      </c>
      <c r="L950" s="301">
        <v>0</v>
      </c>
      <c r="M950" s="301">
        <v>0</v>
      </c>
      <c r="N950" s="301">
        <v>0</v>
      </c>
      <c r="O950" s="301">
        <v>3</v>
      </c>
      <c r="P950" s="301">
        <v>0</v>
      </c>
      <c r="Q950" s="301">
        <v>0</v>
      </c>
      <c r="R950" s="301">
        <v>0</v>
      </c>
      <c r="S950" s="301">
        <v>0</v>
      </c>
      <c r="T950" s="301">
        <v>0</v>
      </c>
      <c r="U950" s="301">
        <v>13</v>
      </c>
      <c r="V950" s="304">
        <v>12</v>
      </c>
      <c r="W950" s="304"/>
    </row>
    <row r="951" spans="1:23" x14ac:dyDescent="0.4">
      <c r="A951" s="299">
        <v>947</v>
      </c>
      <c r="B951" s="300" t="s">
        <v>109</v>
      </c>
      <c r="C951" s="301">
        <v>16</v>
      </c>
      <c r="D951" s="301">
        <v>25</v>
      </c>
      <c r="E951" s="301">
        <v>38</v>
      </c>
      <c r="F951" s="301">
        <v>22</v>
      </c>
      <c r="G951" s="301">
        <v>23</v>
      </c>
      <c r="H951" s="301">
        <v>12</v>
      </c>
      <c r="I951" s="301">
        <v>9</v>
      </c>
      <c r="J951" s="301">
        <v>23</v>
      </c>
      <c r="K951" s="301">
        <v>25</v>
      </c>
      <c r="L951" s="301">
        <v>39</v>
      </c>
      <c r="M951" s="301">
        <v>32</v>
      </c>
      <c r="N951" s="301">
        <v>37</v>
      </c>
      <c r="O951" s="301">
        <v>34</v>
      </c>
      <c r="P951" s="301">
        <v>40</v>
      </c>
      <c r="Q951" s="301">
        <v>25</v>
      </c>
      <c r="R951" s="301">
        <v>8</v>
      </c>
      <c r="S951" s="301">
        <v>8</v>
      </c>
      <c r="T951" s="301">
        <v>7</v>
      </c>
      <c r="U951" s="301">
        <v>417</v>
      </c>
      <c r="V951" s="304">
        <v>413</v>
      </c>
      <c r="W951" s="304"/>
    </row>
    <row r="952" spans="1:23" x14ac:dyDescent="0.4">
      <c r="A952" s="299">
        <v>948</v>
      </c>
      <c r="B952" s="300" t="s">
        <v>110</v>
      </c>
      <c r="C952" s="301">
        <v>6</v>
      </c>
      <c r="D952" s="301">
        <v>13</v>
      </c>
      <c r="E952" s="301">
        <v>21</v>
      </c>
      <c r="F952" s="301">
        <v>13</v>
      </c>
      <c r="G952" s="301">
        <v>6</v>
      </c>
      <c r="H952" s="301">
        <v>8</v>
      </c>
      <c r="I952" s="301">
        <v>9</v>
      </c>
      <c r="J952" s="301">
        <v>9</v>
      </c>
      <c r="K952" s="301">
        <v>17</v>
      </c>
      <c r="L952" s="301">
        <v>28</v>
      </c>
      <c r="M952" s="301">
        <v>27</v>
      </c>
      <c r="N952" s="301">
        <v>18</v>
      </c>
      <c r="O952" s="301">
        <v>10</v>
      </c>
      <c r="P952" s="301">
        <v>13</v>
      </c>
      <c r="Q952" s="301">
        <v>13</v>
      </c>
      <c r="R952" s="301">
        <v>14</v>
      </c>
      <c r="S952" s="301">
        <v>6</v>
      </c>
      <c r="T952" s="301">
        <v>4</v>
      </c>
      <c r="U952" s="301">
        <v>228</v>
      </c>
      <c r="V952" s="304">
        <v>213</v>
      </c>
      <c r="W952" s="304"/>
    </row>
    <row r="953" spans="1:23" x14ac:dyDescent="0.4">
      <c r="A953" s="299">
        <v>949</v>
      </c>
      <c r="B953" s="300" t="s">
        <v>1665</v>
      </c>
      <c r="C953" s="301">
        <v>7</v>
      </c>
      <c r="D953" s="301">
        <v>9</v>
      </c>
      <c r="E953" s="301">
        <v>19</v>
      </c>
      <c r="F953" s="301">
        <v>16</v>
      </c>
      <c r="G953" s="301">
        <v>96</v>
      </c>
      <c r="H953" s="301">
        <v>166</v>
      </c>
      <c r="I953" s="301">
        <v>148</v>
      </c>
      <c r="J953" s="301">
        <v>155</v>
      </c>
      <c r="K953" s="301">
        <v>122</v>
      </c>
      <c r="L953" s="301">
        <v>79</v>
      </c>
      <c r="M953" s="301">
        <v>46</v>
      </c>
      <c r="N953" s="301">
        <v>39</v>
      </c>
      <c r="O953" s="301">
        <v>29</v>
      </c>
      <c r="P953" s="301">
        <v>19</v>
      </c>
      <c r="Q953" s="301">
        <v>6</v>
      </c>
      <c r="R953" s="301">
        <v>9</v>
      </c>
      <c r="S953" s="301">
        <v>0</v>
      </c>
      <c r="T953" s="301">
        <v>0</v>
      </c>
      <c r="U953" s="301">
        <v>955</v>
      </c>
      <c r="V953" s="304">
        <v>173</v>
      </c>
      <c r="W953" s="304"/>
    </row>
    <row r="954" spans="1:23" x14ac:dyDescent="0.4">
      <c r="A954" s="299">
        <v>950</v>
      </c>
      <c r="B954" s="300" t="s">
        <v>2911</v>
      </c>
      <c r="C954" s="301">
        <v>0</v>
      </c>
      <c r="D954" s="301">
        <v>3</v>
      </c>
      <c r="E954" s="301">
        <v>0</v>
      </c>
      <c r="F954" s="301">
        <v>0</v>
      </c>
      <c r="G954" s="301">
        <v>5</v>
      </c>
      <c r="H954" s="301">
        <v>0</v>
      </c>
      <c r="I954" s="301">
        <v>0</v>
      </c>
      <c r="J954" s="301">
        <v>0</v>
      </c>
      <c r="K954" s="301">
        <v>0</v>
      </c>
      <c r="L954" s="301">
        <v>0</v>
      </c>
      <c r="M954" s="301">
        <v>0</v>
      </c>
      <c r="N954" s="301">
        <v>0</v>
      </c>
      <c r="O954" s="301">
        <v>0</v>
      </c>
      <c r="P954" s="301">
        <v>0</v>
      </c>
      <c r="Q954" s="301">
        <v>0</v>
      </c>
      <c r="R954" s="301">
        <v>0</v>
      </c>
      <c r="S954" s="301">
        <v>0</v>
      </c>
      <c r="T954" s="301">
        <v>0</v>
      </c>
      <c r="U954" s="301">
        <v>12</v>
      </c>
      <c r="V954" s="304">
        <v>13</v>
      </c>
      <c r="W954" s="304"/>
    </row>
    <row r="955" spans="1:23" x14ac:dyDescent="0.4">
      <c r="A955" s="299">
        <v>951</v>
      </c>
      <c r="B955" s="300" t="s">
        <v>2912</v>
      </c>
      <c r="C955" s="301">
        <v>3</v>
      </c>
      <c r="D955" s="301">
        <v>4</v>
      </c>
      <c r="E955" s="301">
        <v>4</v>
      </c>
      <c r="F955" s="301">
        <v>4</v>
      </c>
      <c r="G955" s="301">
        <v>3</v>
      </c>
      <c r="H955" s="301">
        <v>0</v>
      </c>
      <c r="I955" s="301">
        <v>0</v>
      </c>
      <c r="J955" s="301">
        <v>8</v>
      </c>
      <c r="K955" s="301">
        <v>4</v>
      </c>
      <c r="L955" s="301">
        <v>6</v>
      </c>
      <c r="M955" s="301">
        <v>3</v>
      </c>
      <c r="N955" s="301">
        <v>10</v>
      </c>
      <c r="O955" s="301">
        <v>0</v>
      </c>
      <c r="P955" s="301">
        <v>0</v>
      </c>
      <c r="Q955" s="301">
        <v>13</v>
      </c>
      <c r="R955" s="301">
        <v>0</v>
      </c>
      <c r="S955" s="301">
        <v>0</v>
      </c>
      <c r="T955" s="301">
        <v>0</v>
      </c>
      <c r="U955" s="301">
        <v>69</v>
      </c>
      <c r="V955" s="304">
        <v>65</v>
      </c>
      <c r="W955" s="304"/>
    </row>
    <row r="956" spans="1:23" x14ac:dyDescent="0.4">
      <c r="A956" s="299">
        <v>952</v>
      </c>
      <c r="B956" s="300" t="s">
        <v>2913</v>
      </c>
      <c r="C956" s="301">
        <v>4</v>
      </c>
      <c r="D956" s="301">
        <v>4</v>
      </c>
      <c r="E956" s="301">
        <v>4</v>
      </c>
      <c r="F956" s="301">
        <v>0</v>
      </c>
      <c r="G956" s="301">
        <v>0</v>
      </c>
      <c r="H956" s="301">
        <v>4</v>
      </c>
      <c r="I956" s="301">
        <v>4</v>
      </c>
      <c r="J956" s="301">
        <v>4</v>
      </c>
      <c r="K956" s="301">
        <v>3</v>
      </c>
      <c r="L956" s="301">
        <v>4</v>
      </c>
      <c r="M956" s="301">
        <v>5</v>
      </c>
      <c r="N956" s="301">
        <v>0</v>
      </c>
      <c r="O956" s="301">
        <v>4</v>
      </c>
      <c r="P956" s="301">
        <v>3</v>
      </c>
      <c r="Q956" s="301">
        <v>0</v>
      </c>
      <c r="R956" s="301">
        <v>0</v>
      </c>
      <c r="S956" s="301">
        <v>5</v>
      </c>
      <c r="T956" s="301">
        <v>0</v>
      </c>
      <c r="U956" s="301">
        <v>37</v>
      </c>
      <c r="V956" s="304">
        <v>37</v>
      </c>
      <c r="W956" s="304"/>
    </row>
    <row r="957" spans="1:23" x14ac:dyDescent="0.4">
      <c r="A957" s="299">
        <v>953</v>
      </c>
      <c r="B957" s="300" t="s">
        <v>111</v>
      </c>
      <c r="C957" s="301">
        <v>0</v>
      </c>
      <c r="D957" s="301">
        <v>9</v>
      </c>
      <c r="E957" s="301">
        <v>10</v>
      </c>
      <c r="F957" s="301">
        <v>14</v>
      </c>
      <c r="G957" s="301">
        <v>3</v>
      </c>
      <c r="H957" s="301">
        <v>6</v>
      </c>
      <c r="I957" s="301">
        <v>6</v>
      </c>
      <c r="J957" s="301">
        <v>6</v>
      </c>
      <c r="K957" s="301">
        <v>16</v>
      </c>
      <c r="L957" s="301">
        <v>12</v>
      </c>
      <c r="M957" s="301">
        <v>26</v>
      </c>
      <c r="N957" s="301">
        <v>21</v>
      </c>
      <c r="O957" s="301">
        <v>14</v>
      </c>
      <c r="P957" s="301">
        <v>18</v>
      </c>
      <c r="Q957" s="301">
        <v>13</v>
      </c>
      <c r="R957" s="301">
        <v>6</v>
      </c>
      <c r="S957" s="301">
        <v>8</v>
      </c>
      <c r="T957" s="301">
        <v>4</v>
      </c>
      <c r="U957" s="301">
        <v>192</v>
      </c>
      <c r="V957" s="304">
        <v>189</v>
      </c>
      <c r="W957" s="304"/>
    </row>
    <row r="958" spans="1:23" x14ac:dyDescent="0.4">
      <c r="A958" s="299">
        <v>954</v>
      </c>
      <c r="B958" s="300" t="s">
        <v>2914</v>
      </c>
      <c r="C958" s="301">
        <v>0</v>
      </c>
      <c r="D958" s="301">
        <v>0</v>
      </c>
      <c r="E958" s="301">
        <v>0</v>
      </c>
      <c r="F958" s="301">
        <v>0</v>
      </c>
      <c r="G958" s="301">
        <v>0</v>
      </c>
      <c r="H958" s="301">
        <v>0</v>
      </c>
      <c r="I958" s="301">
        <v>0</v>
      </c>
      <c r="J958" s="301">
        <v>0</v>
      </c>
      <c r="K958" s="301">
        <v>0</v>
      </c>
      <c r="L958" s="301">
        <v>0</v>
      </c>
      <c r="M958" s="301">
        <v>0</v>
      </c>
      <c r="N958" s="301">
        <v>0</v>
      </c>
      <c r="O958" s="301">
        <v>0</v>
      </c>
      <c r="P958" s="301">
        <v>5</v>
      </c>
      <c r="Q958" s="301">
        <v>0</v>
      </c>
      <c r="R958" s="301">
        <v>0</v>
      </c>
      <c r="S958" s="301">
        <v>0</v>
      </c>
      <c r="T958" s="301">
        <v>0</v>
      </c>
      <c r="U958" s="301">
        <v>10</v>
      </c>
      <c r="V958" s="304">
        <v>6</v>
      </c>
      <c r="W958" s="304"/>
    </row>
    <row r="959" spans="1:23" x14ac:dyDescent="0.4">
      <c r="A959" s="299">
        <v>955</v>
      </c>
      <c r="B959" s="300" t="s">
        <v>2915</v>
      </c>
      <c r="C959" s="301">
        <v>0</v>
      </c>
      <c r="D959" s="301">
        <v>5</v>
      </c>
      <c r="E959" s="301">
        <v>0</v>
      </c>
      <c r="F959" s="301">
        <v>0</v>
      </c>
      <c r="G959" s="301">
        <v>0</v>
      </c>
      <c r="H959" s="301">
        <v>0</v>
      </c>
      <c r="I959" s="301">
        <v>3</v>
      </c>
      <c r="J959" s="301">
        <v>0</v>
      </c>
      <c r="K959" s="301">
        <v>0</v>
      </c>
      <c r="L959" s="301">
        <v>3</v>
      </c>
      <c r="M959" s="301">
        <v>3</v>
      </c>
      <c r="N959" s="301">
        <v>7</v>
      </c>
      <c r="O959" s="301">
        <v>8</v>
      </c>
      <c r="P959" s="301">
        <v>4</v>
      </c>
      <c r="Q959" s="301">
        <v>0</v>
      </c>
      <c r="R959" s="301">
        <v>0</v>
      </c>
      <c r="S959" s="301">
        <v>0</v>
      </c>
      <c r="T959" s="301">
        <v>0</v>
      </c>
      <c r="U959" s="301">
        <v>46</v>
      </c>
      <c r="V959" s="304">
        <v>45</v>
      </c>
      <c r="W959" s="304"/>
    </row>
    <row r="960" spans="1:23" x14ac:dyDescent="0.4">
      <c r="A960" s="299">
        <v>956</v>
      </c>
      <c r="B960" s="300" t="s">
        <v>1666</v>
      </c>
      <c r="C960" s="301">
        <v>6</v>
      </c>
      <c r="D960" s="301">
        <v>6</v>
      </c>
      <c r="E960" s="301">
        <v>6</v>
      </c>
      <c r="F960" s="301">
        <v>6</v>
      </c>
      <c r="G960" s="301">
        <v>6</v>
      </c>
      <c r="H960" s="301">
        <v>10</v>
      </c>
      <c r="I960" s="301">
        <v>4</v>
      </c>
      <c r="J960" s="301">
        <v>3</v>
      </c>
      <c r="K960" s="301">
        <v>8</v>
      </c>
      <c r="L960" s="301">
        <v>3</v>
      </c>
      <c r="M960" s="301">
        <v>4</v>
      </c>
      <c r="N960" s="301">
        <v>9</v>
      </c>
      <c r="O960" s="301">
        <v>4</v>
      </c>
      <c r="P960" s="301">
        <v>5</v>
      </c>
      <c r="Q960" s="301">
        <v>10</v>
      </c>
      <c r="R960" s="301">
        <v>0</v>
      </c>
      <c r="S960" s="301">
        <v>0</v>
      </c>
      <c r="T960" s="301">
        <v>0</v>
      </c>
      <c r="U960" s="301">
        <v>92</v>
      </c>
      <c r="V960" s="304">
        <v>90</v>
      </c>
      <c r="W960" s="304"/>
    </row>
    <row r="961" spans="1:23" x14ac:dyDescent="0.4">
      <c r="A961" s="299">
        <v>957</v>
      </c>
      <c r="B961" s="300" t="s">
        <v>112</v>
      </c>
      <c r="C961" s="301">
        <v>10</v>
      </c>
      <c r="D961" s="301">
        <v>4</v>
      </c>
      <c r="E961" s="301">
        <v>21</v>
      </c>
      <c r="F961" s="301">
        <v>17</v>
      </c>
      <c r="G961" s="301">
        <v>9</v>
      </c>
      <c r="H961" s="301">
        <v>8</v>
      </c>
      <c r="I961" s="301">
        <v>3</v>
      </c>
      <c r="J961" s="301">
        <v>5</v>
      </c>
      <c r="K961" s="301">
        <v>4</v>
      </c>
      <c r="L961" s="301">
        <v>18</v>
      </c>
      <c r="M961" s="301">
        <v>19</v>
      </c>
      <c r="N961" s="301">
        <v>16</v>
      </c>
      <c r="O961" s="301">
        <v>13</v>
      </c>
      <c r="P961" s="301">
        <v>9</v>
      </c>
      <c r="Q961" s="301">
        <v>6</v>
      </c>
      <c r="R961" s="301">
        <v>9</v>
      </c>
      <c r="S961" s="301">
        <v>4</v>
      </c>
      <c r="T961" s="301">
        <v>3</v>
      </c>
      <c r="U961" s="301">
        <v>173</v>
      </c>
      <c r="V961" s="304">
        <v>169</v>
      </c>
      <c r="W961" s="304"/>
    </row>
    <row r="962" spans="1:23" x14ac:dyDescent="0.4">
      <c r="A962" s="299">
        <v>958</v>
      </c>
      <c r="B962" s="300" t="s">
        <v>1168</v>
      </c>
      <c r="C962" s="301">
        <v>58</v>
      </c>
      <c r="D962" s="301">
        <v>45</v>
      </c>
      <c r="E962" s="301">
        <v>48</v>
      </c>
      <c r="F962" s="301">
        <v>42</v>
      </c>
      <c r="G962" s="301">
        <v>50</v>
      </c>
      <c r="H962" s="301">
        <v>101</v>
      </c>
      <c r="I962" s="301">
        <v>110</v>
      </c>
      <c r="J962" s="301">
        <v>91</v>
      </c>
      <c r="K962" s="301">
        <v>66</v>
      </c>
      <c r="L962" s="301">
        <v>67</v>
      </c>
      <c r="M962" s="301">
        <v>70</v>
      </c>
      <c r="N962" s="301">
        <v>61</v>
      </c>
      <c r="O962" s="301">
        <v>54</v>
      </c>
      <c r="P962" s="301">
        <v>45</v>
      </c>
      <c r="Q962" s="301">
        <v>36</v>
      </c>
      <c r="R962" s="301">
        <v>16</v>
      </c>
      <c r="S962" s="301">
        <v>10</v>
      </c>
      <c r="T962" s="301">
        <v>31</v>
      </c>
      <c r="U962" s="301">
        <v>1006</v>
      </c>
      <c r="V962" s="304">
        <v>958</v>
      </c>
      <c r="W962" s="304"/>
    </row>
    <row r="963" spans="1:23" x14ac:dyDescent="0.4">
      <c r="A963" s="299">
        <v>959</v>
      </c>
      <c r="B963" s="300" t="s">
        <v>1667</v>
      </c>
      <c r="C963" s="301">
        <v>125</v>
      </c>
      <c r="D963" s="301">
        <v>131</v>
      </c>
      <c r="E963" s="301">
        <v>135</v>
      </c>
      <c r="F963" s="301">
        <v>124</v>
      </c>
      <c r="G963" s="301">
        <v>90</v>
      </c>
      <c r="H963" s="301">
        <v>87</v>
      </c>
      <c r="I963" s="301">
        <v>97</v>
      </c>
      <c r="J963" s="301">
        <v>103</v>
      </c>
      <c r="K963" s="301">
        <v>124</v>
      </c>
      <c r="L963" s="301">
        <v>119</v>
      </c>
      <c r="M963" s="301">
        <v>139</v>
      </c>
      <c r="N963" s="301">
        <v>138</v>
      </c>
      <c r="O963" s="301">
        <v>87</v>
      </c>
      <c r="P963" s="301">
        <v>97</v>
      </c>
      <c r="Q963" s="301">
        <v>83</v>
      </c>
      <c r="R963" s="301">
        <v>49</v>
      </c>
      <c r="S963" s="301">
        <v>22</v>
      </c>
      <c r="T963" s="301">
        <v>22</v>
      </c>
      <c r="U963" s="301">
        <v>1782</v>
      </c>
      <c r="V963" s="304">
        <v>1738</v>
      </c>
      <c r="W963" s="304"/>
    </row>
    <row r="964" spans="1:23" x14ac:dyDescent="0.4">
      <c r="A964" s="299">
        <v>960</v>
      </c>
      <c r="B964" s="300" t="s">
        <v>113</v>
      </c>
      <c r="C964" s="301">
        <v>3</v>
      </c>
      <c r="D964" s="301">
        <v>12</v>
      </c>
      <c r="E964" s="301">
        <v>10</v>
      </c>
      <c r="F964" s="301">
        <v>15</v>
      </c>
      <c r="G964" s="301">
        <v>7</v>
      </c>
      <c r="H964" s="301">
        <v>10</v>
      </c>
      <c r="I964" s="301">
        <v>17</v>
      </c>
      <c r="J964" s="301">
        <v>9</v>
      </c>
      <c r="K964" s="301">
        <v>6</v>
      </c>
      <c r="L964" s="301">
        <v>14</v>
      </c>
      <c r="M964" s="301">
        <v>20</v>
      </c>
      <c r="N964" s="301">
        <v>20</v>
      </c>
      <c r="O964" s="301">
        <v>23</v>
      </c>
      <c r="P964" s="301">
        <v>12</v>
      </c>
      <c r="Q964" s="301">
        <v>12</v>
      </c>
      <c r="R964" s="301">
        <v>4</v>
      </c>
      <c r="S964" s="301">
        <v>0</v>
      </c>
      <c r="T964" s="301">
        <v>0</v>
      </c>
      <c r="U964" s="301">
        <v>191</v>
      </c>
      <c r="V964" s="304">
        <v>189</v>
      </c>
      <c r="W964" s="304"/>
    </row>
    <row r="965" spans="1:23" x14ac:dyDescent="0.4">
      <c r="A965" s="299">
        <v>961</v>
      </c>
      <c r="B965" s="300" t="s">
        <v>1668</v>
      </c>
      <c r="C965" s="301">
        <v>5</v>
      </c>
      <c r="D965" s="301">
        <v>14</v>
      </c>
      <c r="E965" s="301">
        <v>8</v>
      </c>
      <c r="F965" s="301">
        <v>8</v>
      </c>
      <c r="G965" s="301">
        <v>6</v>
      </c>
      <c r="H965" s="301">
        <v>4</v>
      </c>
      <c r="I965" s="301">
        <v>3</v>
      </c>
      <c r="J965" s="301">
        <v>8</v>
      </c>
      <c r="K965" s="301">
        <v>9</v>
      </c>
      <c r="L965" s="301">
        <v>13</v>
      </c>
      <c r="M965" s="301">
        <v>13</v>
      </c>
      <c r="N965" s="301">
        <v>14</v>
      </c>
      <c r="O965" s="301">
        <v>7</v>
      </c>
      <c r="P965" s="301">
        <v>10</v>
      </c>
      <c r="Q965" s="301">
        <v>5</v>
      </c>
      <c r="R965" s="301">
        <v>6</v>
      </c>
      <c r="S965" s="301">
        <v>0</v>
      </c>
      <c r="T965" s="301">
        <v>0</v>
      </c>
      <c r="U965" s="301">
        <v>124</v>
      </c>
      <c r="V965" s="304">
        <v>121</v>
      </c>
      <c r="W965" s="304"/>
    </row>
    <row r="966" spans="1:23" x14ac:dyDescent="0.4">
      <c r="A966" s="299">
        <v>962</v>
      </c>
      <c r="B966" s="300" t="s">
        <v>1669</v>
      </c>
      <c r="C966" s="301">
        <v>21</v>
      </c>
      <c r="D966" s="301">
        <v>18</v>
      </c>
      <c r="E966" s="301">
        <v>29</v>
      </c>
      <c r="F966" s="301">
        <v>14</v>
      </c>
      <c r="G966" s="301">
        <v>15</v>
      </c>
      <c r="H966" s="301">
        <v>15</v>
      </c>
      <c r="I966" s="301">
        <v>17</v>
      </c>
      <c r="J966" s="301">
        <v>6</v>
      </c>
      <c r="K966" s="301">
        <v>16</v>
      </c>
      <c r="L966" s="301">
        <v>19</v>
      </c>
      <c r="M966" s="301">
        <v>16</v>
      </c>
      <c r="N966" s="301">
        <v>18</v>
      </c>
      <c r="O966" s="301">
        <v>15</v>
      </c>
      <c r="P966" s="301">
        <v>6</v>
      </c>
      <c r="Q966" s="301">
        <v>9</v>
      </c>
      <c r="R966" s="301">
        <v>0</v>
      </c>
      <c r="S966" s="301">
        <v>0</v>
      </c>
      <c r="T966" s="301">
        <v>5</v>
      </c>
      <c r="U966" s="301">
        <v>239</v>
      </c>
      <c r="V966" s="304">
        <v>234</v>
      </c>
      <c r="W966" s="304"/>
    </row>
    <row r="967" spans="1:23" x14ac:dyDescent="0.4">
      <c r="A967" s="299">
        <v>963</v>
      </c>
      <c r="B967" s="300" t="s">
        <v>2916</v>
      </c>
      <c r="C967" s="301">
        <v>0</v>
      </c>
      <c r="D967" s="301">
        <v>0</v>
      </c>
      <c r="E967" s="301">
        <v>0</v>
      </c>
      <c r="F967" s="301">
        <v>0</v>
      </c>
      <c r="G967" s="301">
        <v>0</v>
      </c>
      <c r="H967" s="301">
        <v>0</v>
      </c>
      <c r="I967" s="301">
        <v>3</v>
      </c>
      <c r="J967" s="301">
        <v>0</v>
      </c>
      <c r="K967" s="301">
        <v>0</v>
      </c>
      <c r="L967" s="301">
        <v>0</v>
      </c>
      <c r="M967" s="301">
        <v>0</v>
      </c>
      <c r="N967" s="301">
        <v>0</v>
      </c>
      <c r="O967" s="301">
        <v>0</v>
      </c>
      <c r="P967" s="301">
        <v>0</v>
      </c>
      <c r="Q967" s="301">
        <v>0</v>
      </c>
      <c r="R967" s="301">
        <v>0</v>
      </c>
      <c r="S967" s="301">
        <v>0</v>
      </c>
      <c r="T967" s="301">
        <v>0</v>
      </c>
      <c r="U967" s="301">
        <v>10</v>
      </c>
      <c r="V967" s="304">
        <v>11</v>
      </c>
      <c r="W967" s="304"/>
    </row>
    <row r="968" spans="1:23" x14ac:dyDescent="0.4">
      <c r="A968" s="299">
        <v>964</v>
      </c>
      <c r="B968" s="300" t="s">
        <v>2917</v>
      </c>
      <c r="C968" s="301">
        <v>4</v>
      </c>
      <c r="D968" s="301">
        <v>8</v>
      </c>
      <c r="E968" s="301">
        <v>0</v>
      </c>
      <c r="F968" s="301">
        <v>0</v>
      </c>
      <c r="G968" s="301">
        <v>0</v>
      </c>
      <c r="H968" s="301">
        <v>0</v>
      </c>
      <c r="I968" s="301">
        <v>0</v>
      </c>
      <c r="J968" s="301">
        <v>6</v>
      </c>
      <c r="K968" s="301">
        <v>3</v>
      </c>
      <c r="L968" s="301">
        <v>0</v>
      </c>
      <c r="M968" s="301">
        <v>4</v>
      </c>
      <c r="N968" s="301">
        <v>0</v>
      </c>
      <c r="O968" s="301">
        <v>0</v>
      </c>
      <c r="P968" s="301">
        <v>0</v>
      </c>
      <c r="Q968" s="301">
        <v>0</v>
      </c>
      <c r="R968" s="301">
        <v>0</v>
      </c>
      <c r="S968" s="301">
        <v>0</v>
      </c>
      <c r="T968" s="301">
        <v>0</v>
      </c>
      <c r="U968" s="301">
        <v>29</v>
      </c>
      <c r="V968" s="304">
        <v>29</v>
      </c>
      <c r="W968" s="304"/>
    </row>
    <row r="969" spans="1:23" x14ac:dyDescent="0.4">
      <c r="A969" s="299">
        <v>965</v>
      </c>
      <c r="B969" s="300" t="s">
        <v>2918</v>
      </c>
      <c r="C969" s="301">
        <v>9</v>
      </c>
      <c r="D969" s="301">
        <v>0</v>
      </c>
      <c r="E969" s="301">
        <v>0</v>
      </c>
      <c r="F969" s="301">
        <v>0</v>
      </c>
      <c r="G969" s="301">
        <v>6</v>
      </c>
      <c r="H969" s="301">
        <v>3</v>
      </c>
      <c r="I969" s="301">
        <v>0</v>
      </c>
      <c r="J969" s="301">
        <v>0</v>
      </c>
      <c r="K969" s="301">
        <v>0</v>
      </c>
      <c r="L969" s="301">
        <v>0</v>
      </c>
      <c r="M969" s="301">
        <v>6</v>
      </c>
      <c r="N969" s="301">
        <v>0</v>
      </c>
      <c r="O969" s="301">
        <v>3</v>
      </c>
      <c r="P969" s="301">
        <v>0</v>
      </c>
      <c r="Q969" s="301">
        <v>3</v>
      </c>
      <c r="R969" s="301">
        <v>0</v>
      </c>
      <c r="S969" s="301">
        <v>0</v>
      </c>
      <c r="T969" s="301">
        <v>0</v>
      </c>
      <c r="U969" s="301">
        <v>42</v>
      </c>
      <c r="V969" s="304">
        <v>36</v>
      </c>
      <c r="W969" s="304"/>
    </row>
    <row r="970" spans="1:23" x14ac:dyDescent="0.4">
      <c r="A970" s="299">
        <v>966</v>
      </c>
      <c r="B970" s="300" t="s">
        <v>1343</v>
      </c>
      <c r="C970" s="301">
        <v>234</v>
      </c>
      <c r="D970" s="301">
        <v>195</v>
      </c>
      <c r="E970" s="301">
        <v>169</v>
      </c>
      <c r="F970" s="301">
        <v>244</v>
      </c>
      <c r="G970" s="301">
        <v>520</v>
      </c>
      <c r="H970" s="301">
        <v>517</v>
      </c>
      <c r="I970" s="301">
        <v>373</v>
      </c>
      <c r="J970" s="301">
        <v>309</v>
      </c>
      <c r="K970" s="301">
        <v>259</v>
      </c>
      <c r="L970" s="301">
        <v>299</v>
      </c>
      <c r="M970" s="301">
        <v>332</v>
      </c>
      <c r="N970" s="301">
        <v>400</v>
      </c>
      <c r="O970" s="301">
        <v>366</v>
      </c>
      <c r="P970" s="301">
        <v>319</v>
      </c>
      <c r="Q970" s="301">
        <v>204</v>
      </c>
      <c r="R970" s="301">
        <v>150</v>
      </c>
      <c r="S970" s="301">
        <v>131</v>
      </c>
      <c r="T970" s="301">
        <v>182</v>
      </c>
      <c r="U970" s="301">
        <v>5210</v>
      </c>
      <c r="V970" s="304">
        <v>4747</v>
      </c>
      <c r="W970" s="304"/>
    </row>
    <row r="971" spans="1:23" x14ac:dyDescent="0.4">
      <c r="A971" s="299">
        <v>967</v>
      </c>
      <c r="B971" s="300" t="s">
        <v>1344</v>
      </c>
      <c r="C971" s="301">
        <v>513</v>
      </c>
      <c r="D971" s="301">
        <v>421</v>
      </c>
      <c r="E971" s="301">
        <v>333</v>
      </c>
      <c r="F971" s="301">
        <v>279</v>
      </c>
      <c r="G971" s="301">
        <v>576</v>
      </c>
      <c r="H971" s="301">
        <v>660</v>
      </c>
      <c r="I971" s="301">
        <v>632</v>
      </c>
      <c r="J971" s="301">
        <v>553</v>
      </c>
      <c r="K971" s="301">
        <v>523</v>
      </c>
      <c r="L971" s="301">
        <v>465</v>
      </c>
      <c r="M971" s="301">
        <v>424</v>
      </c>
      <c r="N971" s="301">
        <v>363</v>
      </c>
      <c r="O971" s="301">
        <v>376</v>
      </c>
      <c r="P971" s="301">
        <v>277</v>
      </c>
      <c r="Q971" s="301">
        <v>195</v>
      </c>
      <c r="R971" s="301">
        <v>157</v>
      </c>
      <c r="S971" s="301">
        <v>104</v>
      </c>
      <c r="T971" s="301">
        <v>114</v>
      </c>
      <c r="U971" s="301">
        <v>6965</v>
      </c>
      <c r="V971" s="304">
        <v>6783</v>
      </c>
      <c r="W971" s="304"/>
    </row>
    <row r="972" spans="1:23" x14ac:dyDescent="0.4">
      <c r="A972" s="299">
        <v>968</v>
      </c>
      <c r="B972" s="300" t="s">
        <v>2919</v>
      </c>
      <c r="C972" s="301">
        <v>0</v>
      </c>
      <c r="D972" s="301">
        <v>0</v>
      </c>
      <c r="E972" s="301">
        <v>0</v>
      </c>
      <c r="F972" s="301">
        <v>0</v>
      </c>
      <c r="G972" s="301">
        <v>0</v>
      </c>
      <c r="H972" s="301">
        <v>5</v>
      </c>
      <c r="I972" s="301">
        <v>0</v>
      </c>
      <c r="J972" s="301">
        <v>0</v>
      </c>
      <c r="K972" s="301">
        <v>0</v>
      </c>
      <c r="L972" s="301">
        <v>0</v>
      </c>
      <c r="M972" s="301">
        <v>3</v>
      </c>
      <c r="N972" s="301">
        <v>0</v>
      </c>
      <c r="O972" s="301">
        <v>0</v>
      </c>
      <c r="P972" s="301">
        <v>3</v>
      </c>
      <c r="Q972" s="301">
        <v>0</v>
      </c>
      <c r="R972" s="301">
        <v>0</v>
      </c>
      <c r="S972" s="301">
        <v>3</v>
      </c>
      <c r="T972" s="301">
        <v>0</v>
      </c>
      <c r="U972" s="301">
        <v>17</v>
      </c>
      <c r="V972" s="304">
        <v>21</v>
      </c>
      <c r="W972" s="304"/>
    </row>
    <row r="973" spans="1:23" x14ac:dyDescent="0.4">
      <c r="A973" s="299">
        <v>969</v>
      </c>
      <c r="B973" s="300" t="s">
        <v>114</v>
      </c>
      <c r="C973" s="301">
        <v>3</v>
      </c>
      <c r="D973" s="301">
        <v>8</v>
      </c>
      <c r="E973" s="301">
        <v>16</v>
      </c>
      <c r="F973" s="301">
        <v>18</v>
      </c>
      <c r="G973" s="301">
        <v>10</v>
      </c>
      <c r="H973" s="301">
        <v>3</v>
      </c>
      <c r="I973" s="301">
        <v>10</v>
      </c>
      <c r="J973" s="301">
        <v>5</v>
      </c>
      <c r="K973" s="301">
        <v>24</v>
      </c>
      <c r="L973" s="301">
        <v>21</v>
      </c>
      <c r="M973" s="301">
        <v>10</v>
      </c>
      <c r="N973" s="301">
        <v>18</v>
      </c>
      <c r="O973" s="301">
        <v>23</v>
      </c>
      <c r="P973" s="301">
        <v>13</v>
      </c>
      <c r="Q973" s="301">
        <v>11</v>
      </c>
      <c r="R973" s="301">
        <v>10</v>
      </c>
      <c r="S973" s="301">
        <v>3</v>
      </c>
      <c r="T973" s="301">
        <v>0</v>
      </c>
      <c r="U973" s="301">
        <v>210</v>
      </c>
      <c r="V973" s="304">
        <v>217</v>
      </c>
      <c r="W973" s="304"/>
    </row>
    <row r="974" spans="1:23" x14ac:dyDescent="0.4">
      <c r="A974" s="299">
        <v>970</v>
      </c>
      <c r="B974" s="300" t="s">
        <v>2920</v>
      </c>
      <c r="C974" s="301">
        <v>0</v>
      </c>
      <c r="D974" s="301">
        <v>0</v>
      </c>
      <c r="E974" s="301">
        <v>0</v>
      </c>
      <c r="F974" s="301">
        <v>0</v>
      </c>
      <c r="G974" s="301">
        <v>0</v>
      </c>
      <c r="H974" s="301">
        <v>0</v>
      </c>
      <c r="I974" s="301">
        <v>0</v>
      </c>
      <c r="J974" s="301">
        <v>0</v>
      </c>
      <c r="K974" s="301">
        <v>0</v>
      </c>
      <c r="L974" s="301">
        <v>0</v>
      </c>
      <c r="M974" s="301">
        <v>4</v>
      </c>
      <c r="N974" s="301">
        <v>0</v>
      </c>
      <c r="O974" s="301">
        <v>3</v>
      </c>
      <c r="P974" s="301">
        <v>3</v>
      </c>
      <c r="Q974" s="301">
        <v>0</v>
      </c>
      <c r="R974" s="301">
        <v>0</v>
      </c>
      <c r="S974" s="301">
        <v>0</v>
      </c>
      <c r="T974" s="301">
        <v>0</v>
      </c>
      <c r="U974" s="301">
        <v>9</v>
      </c>
      <c r="V974" s="304">
        <v>8</v>
      </c>
      <c r="W974" s="304"/>
    </row>
    <row r="975" spans="1:23" x14ac:dyDescent="0.4">
      <c r="A975" s="299">
        <v>971</v>
      </c>
      <c r="B975" s="300" t="s">
        <v>2921</v>
      </c>
      <c r="C975" s="301">
        <v>0</v>
      </c>
      <c r="D975" s="301">
        <v>0</v>
      </c>
      <c r="E975" s="301">
        <v>3</v>
      </c>
      <c r="F975" s="301">
        <v>0</v>
      </c>
      <c r="G975" s="301">
        <v>0</v>
      </c>
      <c r="H975" s="301">
        <v>6</v>
      </c>
      <c r="I975" s="301">
        <v>0</v>
      </c>
      <c r="J975" s="301">
        <v>0</v>
      </c>
      <c r="K975" s="301">
        <v>0</v>
      </c>
      <c r="L975" s="301">
        <v>6</v>
      </c>
      <c r="M975" s="301">
        <v>0</v>
      </c>
      <c r="N975" s="301">
        <v>6</v>
      </c>
      <c r="O975" s="301">
        <v>4</v>
      </c>
      <c r="P975" s="301">
        <v>0</v>
      </c>
      <c r="Q975" s="301">
        <v>3</v>
      </c>
      <c r="R975" s="301">
        <v>0</v>
      </c>
      <c r="S975" s="301">
        <v>0</v>
      </c>
      <c r="T975" s="301">
        <v>0</v>
      </c>
      <c r="U975" s="301">
        <v>34</v>
      </c>
      <c r="V975" s="304">
        <v>29</v>
      </c>
      <c r="W975" s="304"/>
    </row>
    <row r="976" spans="1:23" x14ac:dyDescent="0.4">
      <c r="A976" s="299">
        <v>972</v>
      </c>
      <c r="B976" s="300" t="s">
        <v>115</v>
      </c>
      <c r="C976" s="301">
        <v>164</v>
      </c>
      <c r="D976" s="301">
        <v>167</v>
      </c>
      <c r="E976" s="301">
        <v>172</v>
      </c>
      <c r="F976" s="301">
        <v>185</v>
      </c>
      <c r="G976" s="301">
        <v>119</v>
      </c>
      <c r="H976" s="301">
        <v>117</v>
      </c>
      <c r="I976" s="301">
        <v>96</v>
      </c>
      <c r="J976" s="301">
        <v>154</v>
      </c>
      <c r="K976" s="301">
        <v>186</v>
      </c>
      <c r="L976" s="301">
        <v>199</v>
      </c>
      <c r="M976" s="301">
        <v>185</v>
      </c>
      <c r="N976" s="301">
        <v>185</v>
      </c>
      <c r="O976" s="301">
        <v>144</v>
      </c>
      <c r="P976" s="301">
        <v>105</v>
      </c>
      <c r="Q976" s="301">
        <v>85</v>
      </c>
      <c r="R976" s="301">
        <v>49</v>
      </c>
      <c r="S976" s="301">
        <v>25</v>
      </c>
      <c r="T976" s="301">
        <v>21</v>
      </c>
      <c r="U976" s="301">
        <v>2350</v>
      </c>
      <c r="V976" s="304">
        <v>2314</v>
      </c>
      <c r="W976" s="304"/>
    </row>
    <row r="977" spans="1:23" x14ac:dyDescent="0.4">
      <c r="A977" s="299">
        <v>973</v>
      </c>
      <c r="B977" s="300" t="s">
        <v>116</v>
      </c>
      <c r="C977" s="301">
        <v>0</v>
      </c>
      <c r="D977" s="301">
        <v>0</v>
      </c>
      <c r="E977" s="301">
        <v>0</v>
      </c>
      <c r="F977" s="301">
        <v>0</v>
      </c>
      <c r="G977" s="301">
        <v>0</v>
      </c>
      <c r="H977" s="301">
        <v>0</v>
      </c>
      <c r="I977" s="301">
        <v>0</v>
      </c>
      <c r="J977" s="301">
        <v>3</v>
      </c>
      <c r="K977" s="301">
        <v>3</v>
      </c>
      <c r="L977" s="301">
        <v>4</v>
      </c>
      <c r="M977" s="301">
        <v>9</v>
      </c>
      <c r="N977" s="301">
        <v>12</v>
      </c>
      <c r="O977" s="301">
        <v>4</v>
      </c>
      <c r="P977" s="301">
        <v>9</v>
      </c>
      <c r="Q977" s="301">
        <v>6</v>
      </c>
      <c r="R977" s="301">
        <v>3</v>
      </c>
      <c r="S977" s="301">
        <v>9</v>
      </c>
      <c r="T977" s="301">
        <v>3</v>
      </c>
      <c r="U977" s="301">
        <v>55</v>
      </c>
      <c r="V977" s="304">
        <v>66</v>
      </c>
      <c r="W977" s="304"/>
    </row>
    <row r="978" spans="1:23" x14ac:dyDescent="0.4">
      <c r="A978" s="299">
        <v>974</v>
      </c>
      <c r="B978" s="300" t="s">
        <v>1670</v>
      </c>
      <c r="C978" s="301">
        <v>0</v>
      </c>
      <c r="D978" s="301">
        <v>0</v>
      </c>
      <c r="E978" s="301">
        <v>0</v>
      </c>
      <c r="F978" s="301">
        <v>0</v>
      </c>
      <c r="G978" s="301">
        <v>0</v>
      </c>
      <c r="H978" s="301">
        <v>0</v>
      </c>
      <c r="I978" s="301">
        <v>0</v>
      </c>
      <c r="J978" s="301">
        <v>0</v>
      </c>
      <c r="K978" s="301">
        <v>0</v>
      </c>
      <c r="L978" s="301">
        <v>0</v>
      </c>
      <c r="M978" s="301">
        <v>0</v>
      </c>
      <c r="N978" s="301">
        <v>0</v>
      </c>
      <c r="O978" s="301">
        <v>0</v>
      </c>
      <c r="P978" s="301">
        <v>0</v>
      </c>
      <c r="Q978" s="301">
        <v>0</v>
      </c>
      <c r="R978" s="301">
        <v>0</v>
      </c>
      <c r="S978" s="301">
        <v>0</v>
      </c>
      <c r="T978" s="301">
        <v>0</v>
      </c>
      <c r="U978" s="301">
        <v>0</v>
      </c>
      <c r="V978" s="304">
        <v>0</v>
      </c>
      <c r="W978" s="304"/>
    </row>
    <row r="979" spans="1:23" x14ac:dyDescent="0.4">
      <c r="A979" s="299">
        <v>975</v>
      </c>
      <c r="B979" s="300" t="s">
        <v>2922</v>
      </c>
      <c r="C979" s="301">
        <v>4</v>
      </c>
      <c r="D979" s="301">
        <v>0</v>
      </c>
      <c r="E979" s="301">
        <v>0</v>
      </c>
      <c r="F979" s="301">
        <v>5</v>
      </c>
      <c r="G979" s="301">
        <v>0</v>
      </c>
      <c r="H979" s="301">
        <v>0</v>
      </c>
      <c r="I979" s="301">
        <v>0</v>
      </c>
      <c r="J979" s="301">
        <v>0</v>
      </c>
      <c r="K979" s="301">
        <v>10</v>
      </c>
      <c r="L979" s="301">
        <v>0</v>
      </c>
      <c r="M979" s="301">
        <v>14</v>
      </c>
      <c r="N979" s="301">
        <v>12</v>
      </c>
      <c r="O979" s="301">
        <v>11</v>
      </c>
      <c r="P979" s="301">
        <v>6</v>
      </c>
      <c r="Q979" s="301">
        <v>0</v>
      </c>
      <c r="R979" s="301">
        <v>0</v>
      </c>
      <c r="S979" s="301">
        <v>0</v>
      </c>
      <c r="T979" s="301">
        <v>0</v>
      </c>
      <c r="U979" s="301">
        <v>63</v>
      </c>
      <c r="V979" s="304">
        <v>61</v>
      </c>
      <c r="W979" s="304"/>
    </row>
    <row r="980" spans="1:23" x14ac:dyDescent="0.4">
      <c r="A980" s="299">
        <v>976</v>
      </c>
      <c r="B980" s="300" t="s">
        <v>2923</v>
      </c>
      <c r="C980" s="301">
        <v>0</v>
      </c>
      <c r="D980" s="301">
        <v>3</v>
      </c>
      <c r="E980" s="301">
        <v>0</v>
      </c>
      <c r="F980" s="301">
        <v>4</v>
      </c>
      <c r="G980" s="301">
        <v>0</v>
      </c>
      <c r="H980" s="301">
        <v>0</v>
      </c>
      <c r="I980" s="301">
        <v>0</v>
      </c>
      <c r="J980" s="301">
        <v>4</v>
      </c>
      <c r="K980" s="301">
        <v>0</v>
      </c>
      <c r="L980" s="301">
        <v>4</v>
      </c>
      <c r="M980" s="301">
        <v>0</v>
      </c>
      <c r="N980" s="301">
        <v>0</v>
      </c>
      <c r="O980" s="301">
        <v>0</v>
      </c>
      <c r="P980" s="301">
        <v>0</v>
      </c>
      <c r="Q980" s="301">
        <v>0</v>
      </c>
      <c r="R980" s="301">
        <v>0</v>
      </c>
      <c r="S980" s="301">
        <v>0</v>
      </c>
      <c r="T980" s="301">
        <v>3</v>
      </c>
      <c r="U980" s="301">
        <v>23</v>
      </c>
      <c r="V980" s="304">
        <v>23</v>
      </c>
      <c r="W980" s="304"/>
    </row>
    <row r="981" spans="1:23" x14ac:dyDescent="0.4">
      <c r="A981" s="299">
        <v>977</v>
      </c>
      <c r="B981" s="300" t="s">
        <v>1671</v>
      </c>
      <c r="C981" s="301">
        <v>0</v>
      </c>
      <c r="D981" s="301">
        <v>8</v>
      </c>
      <c r="E981" s="301">
        <v>3</v>
      </c>
      <c r="F981" s="301">
        <v>4</v>
      </c>
      <c r="G981" s="301">
        <v>4</v>
      </c>
      <c r="H981" s="301">
        <v>4</v>
      </c>
      <c r="I981" s="301">
        <v>0</v>
      </c>
      <c r="J981" s="301">
        <v>4</v>
      </c>
      <c r="K981" s="301">
        <v>0</v>
      </c>
      <c r="L981" s="301">
        <v>0</v>
      </c>
      <c r="M981" s="301">
        <v>11</v>
      </c>
      <c r="N981" s="301">
        <v>12</v>
      </c>
      <c r="O981" s="301">
        <v>4</v>
      </c>
      <c r="P981" s="301">
        <v>0</v>
      </c>
      <c r="Q981" s="301">
        <v>0</v>
      </c>
      <c r="R981" s="301">
        <v>0</v>
      </c>
      <c r="S981" s="301">
        <v>0</v>
      </c>
      <c r="T981" s="301">
        <v>0</v>
      </c>
      <c r="U981" s="301">
        <v>69</v>
      </c>
      <c r="V981" s="304">
        <v>67</v>
      </c>
      <c r="W981" s="304"/>
    </row>
    <row r="982" spans="1:23" x14ac:dyDescent="0.4">
      <c r="A982" s="299">
        <v>978</v>
      </c>
      <c r="B982" s="300" t="s">
        <v>2924</v>
      </c>
      <c r="C982" s="301">
        <v>10</v>
      </c>
      <c r="D982" s="301">
        <v>14</v>
      </c>
      <c r="E982" s="301">
        <v>11</v>
      </c>
      <c r="F982" s="301">
        <v>0</v>
      </c>
      <c r="G982" s="301">
        <v>0</v>
      </c>
      <c r="H982" s="301">
        <v>4</v>
      </c>
      <c r="I982" s="301">
        <v>9</v>
      </c>
      <c r="J982" s="301">
        <v>5</v>
      </c>
      <c r="K982" s="301">
        <v>11</v>
      </c>
      <c r="L982" s="301">
        <v>4</v>
      </c>
      <c r="M982" s="301">
        <v>13</v>
      </c>
      <c r="N982" s="301">
        <v>10</v>
      </c>
      <c r="O982" s="301">
        <v>10</v>
      </c>
      <c r="P982" s="301">
        <v>6</v>
      </c>
      <c r="Q982" s="301">
        <v>5</v>
      </c>
      <c r="R982" s="301">
        <v>0</v>
      </c>
      <c r="S982" s="301">
        <v>4</v>
      </c>
      <c r="T982" s="301">
        <v>0</v>
      </c>
      <c r="U982" s="301">
        <v>103</v>
      </c>
      <c r="V982" s="304">
        <v>109</v>
      </c>
      <c r="W982" s="304"/>
    </row>
    <row r="983" spans="1:23" x14ac:dyDescent="0.4">
      <c r="A983" s="299">
        <v>979</v>
      </c>
      <c r="B983" s="300" t="s">
        <v>2925</v>
      </c>
      <c r="C983" s="301">
        <v>0</v>
      </c>
      <c r="D983" s="301">
        <v>0</v>
      </c>
      <c r="E983" s="301">
        <v>0</v>
      </c>
      <c r="F983" s="301">
        <v>0</v>
      </c>
      <c r="G983" s="301">
        <v>0</v>
      </c>
      <c r="H983" s="301">
        <v>0</v>
      </c>
      <c r="I983" s="301">
        <v>0</v>
      </c>
      <c r="J983" s="301">
        <v>0</v>
      </c>
      <c r="K983" s="301">
        <v>0</v>
      </c>
      <c r="L983" s="301">
        <v>0</v>
      </c>
      <c r="M983" s="301">
        <v>0</v>
      </c>
      <c r="N983" s="301">
        <v>0</v>
      </c>
      <c r="O983" s="301">
        <v>0</v>
      </c>
      <c r="P983" s="301">
        <v>0</v>
      </c>
      <c r="Q983" s="301">
        <v>0</v>
      </c>
      <c r="R983" s="301">
        <v>0</v>
      </c>
      <c r="S983" s="301">
        <v>0</v>
      </c>
      <c r="T983" s="301">
        <v>0</v>
      </c>
      <c r="U983" s="301">
        <v>13</v>
      </c>
      <c r="V983" s="304">
        <v>13</v>
      </c>
      <c r="W983" s="304"/>
    </row>
    <row r="984" spans="1:23" x14ac:dyDescent="0.4">
      <c r="A984" s="299">
        <v>980</v>
      </c>
      <c r="B984" s="300" t="s">
        <v>2926</v>
      </c>
      <c r="C984" s="301">
        <v>0</v>
      </c>
      <c r="D984" s="301">
        <v>0</v>
      </c>
      <c r="E984" s="301">
        <v>0</v>
      </c>
      <c r="F984" s="301">
        <v>0</v>
      </c>
      <c r="G984" s="301">
        <v>0</v>
      </c>
      <c r="H984" s="301">
        <v>0</v>
      </c>
      <c r="I984" s="301">
        <v>0</v>
      </c>
      <c r="J984" s="301">
        <v>0</v>
      </c>
      <c r="K984" s="301">
        <v>0</v>
      </c>
      <c r="L984" s="301">
        <v>0</v>
      </c>
      <c r="M984" s="301">
        <v>0</v>
      </c>
      <c r="N984" s="301">
        <v>0</v>
      </c>
      <c r="O984" s="301">
        <v>0</v>
      </c>
      <c r="P984" s="301">
        <v>0</v>
      </c>
      <c r="Q984" s="301">
        <v>0</v>
      </c>
      <c r="R984" s="301">
        <v>0</v>
      </c>
      <c r="S984" s="301">
        <v>0</v>
      </c>
      <c r="T984" s="301">
        <v>0</v>
      </c>
      <c r="U984" s="301">
        <v>0</v>
      </c>
      <c r="V984" s="304">
        <v>0</v>
      </c>
      <c r="W984" s="304"/>
    </row>
    <row r="985" spans="1:23" x14ac:dyDescent="0.4">
      <c r="A985" s="299">
        <v>981</v>
      </c>
      <c r="B985" s="300" t="s">
        <v>2927</v>
      </c>
      <c r="C985" s="301">
        <v>3</v>
      </c>
      <c r="D985" s="301">
        <v>3</v>
      </c>
      <c r="E985" s="301">
        <v>5</v>
      </c>
      <c r="F985" s="301">
        <v>0</v>
      </c>
      <c r="G985" s="301">
        <v>3</v>
      </c>
      <c r="H985" s="301">
        <v>0</v>
      </c>
      <c r="I985" s="301">
        <v>4</v>
      </c>
      <c r="J985" s="301">
        <v>0</v>
      </c>
      <c r="K985" s="301">
        <v>0</v>
      </c>
      <c r="L985" s="301">
        <v>0</v>
      </c>
      <c r="M985" s="301">
        <v>6</v>
      </c>
      <c r="N985" s="301">
        <v>0</v>
      </c>
      <c r="O985" s="301">
        <v>4</v>
      </c>
      <c r="P985" s="301">
        <v>0</v>
      </c>
      <c r="Q985" s="301">
        <v>0</v>
      </c>
      <c r="R985" s="301">
        <v>0</v>
      </c>
      <c r="S985" s="301">
        <v>3</v>
      </c>
      <c r="T985" s="301">
        <v>0</v>
      </c>
      <c r="U985" s="301">
        <v>36</v>
      </c>
      <c r="V985" s="304">
        <v>32</v>
      </c>
      <c r="W985" s="304"/>
    </row>
    <row r="986" spans="1:23" x14ac:dyDescent="0.4">
      <c r="A986" s="299">
        <v>982</v>
      </c>
      <c r="B986" s="300" t="s">
        <v>117</v>
      </c>
      <c r="C986" s="301">
        <v>15</v>
      </c>
      <c r="D986" s="301">
        <v>27</v>
      </c>
      <c r="E986" s="301">
        <v>35</v>
      </c>
      <c r="F986" s="301">
        <v>27</v>
      </c>
      <c r="G986" s="301">
        <v>12</v>
      </c>
      <c r="H986" s="301">
        <v>14</v>
      </c>
      <c r="I986" s="301">
        <v>17</v>
      </c>
      <c r="J986" s="301">
        <v>20</v>
      </c>
      <c r="K986" s="301">
        <v>28</v>
      </c>
      <c r="L986" s="301">
        <v>36</v>
      </c>
      <c r="M986" s="301">
        <v>44</v>
      </c>
      <c r="N986" s="301">
        <v>30</v>
      </c>
      <c r="O986" s="301">
        <v>27</v>
      </c>
      <c r="P986" s="301">
        <v>20</v>
      </c>
      <c r="Q986" s="301">
        <v>12</v>
      </c>
      <c r="R986" s="301">
        <v>7</v>
      </c>
      <c r="S986" s="301">
        <v>0</v>
      </c>
      <c r="T986" s="301">
        <v>3</v>
      </c>
      <c r="U986" s="301">
        <v>367</v>
      </c>
      <c r="V986" s="304">
        <v>360</v>
      </c>
      <c r="W986" s="304"/>
    </row>
    <row r="987" spans="1:23" x14ac:dyDescent="0.4">
      <c r="A987" s="299">
        <v>983</v>
      </c>
      <c r="B987" s="300" t="s">
        <v>1672</v>
      </c>
      <c r="C987" s="301">
        <v>6</v>
      </c>
      <c r="D987" s="301">
        <v>9</v>
      </c>
      <c r="E987" s="301">
        <v>10</v>
      </c>
      <c r="F987" s="301">
        <v>10</v>
      </c>
      <c r="G987" s="301">
        <v>12</v>
      </c>
      <c r="H987" s="301">
        <v>4</v>
      </c>
      <c r="I987" s="301">
        <v>6</v>
      </c>
      <c r="J987" s="301">
        <v>6</v>
      </c>
      <c r="K987" s="301">
        <v>17</v>
      </c>
      <c r="L987" s="301">
        <v>14</v>
      </c>
      <c r="M987" s="301">
        <v>11</v>
      </c>
      <c r="N987" s="301">
        <v>8</v>
      </c>
      <c r="O987" s="301">
        <v>11</v>
      </c>
      <c r="P987" s="301">
        <v>13</v>
      </c>
      <c r="Q987" s="301">
        <v>11</v>
      </c>
      <c r="R987" s="301">
        <v>3</v>
      </c>
      <c r="S987" s="301">
        <v>3</v>
      </c>
      <c r="T987" s="301">
        <v>0</v>
      </c>
      <c r="U987" s="301">
        <v>157</v>
      </c>
      <c r="V987" s="304">
        <v>157</v>
      </c>
      <c r="W987" s="304"/>
    </row>
    <row r="988" spans="1:23" x14ac:dyDescent="0.4">
      <c r="A988" s="299">
        <v>984</v>
      </c>
      <c r="B988" s="300" t="s">
        <v>2928</v>
      </c>
      <c r="C988" s="301">
        <v>4</v>
      </c>
      <c r="D988" s="301">
        <v>0</v>
      </c>
      <c r="E988" s="301">
        <v>3</v>
      </c>
      <c r="F988" s="301">
        <v>4</v>
      </c>
      <c r="G988" s="301">
        <v>0</v>
      </c>
      <c r="H988" s="301">
        <v>0</v>
      </c>
      <c r="I988" s="301">
        <v>0</v>
      </c>
      <c r="J988" s="301">
        <v>0</v>
      </c>
      <c r="K988" s="301">
        <v>4</v>
      </c>
      <c r="L988" s="301">
        <v>0</v>
      </c>
      <c r="M988" s="301">
        <v>0</v>
      </c>
      <c r="N988" s="301">
        <v>3</v>
      </c>
      <c r="O988" s="301">
        <v>4</v>
      </c>
      <c r="P988" s="301">
        <v>4</v>
      </c>
      <c r="Q988" s="301">
        <v>3</v>
      </c>
      <c r="R988" s="301">
        <v>0</v>
      </c>
      <c r="S988" s="301">
        <v>3</v>
      </c>
      <c r="T988" s="301">
        <v>0</v>
      </c>
      <c r="U988" s="301">
        <v>40</v>
      </c>
      <c r="V988" s="304">
        <v>38</v>
      </c>
      <c r="W988" s="304"/>
    </row>
    <row r="989" spans="1:23" x14ac:dyDescent="0.4">
      <c r="A989" s="299">
        <v>985</v>
      </c>
      <c r="B989" s="300" t="s">
        <v>2929</v>
      </c>
      <c r="C989" s="301">
        <v>3</v>
      </c>
      <c r="D989" s="301">
        <v>0</v>
      </c>
      <c r="E989" s="301">
        <v>5</v>
      </c>
      <c r="F989" s="301">
        <v>3</v>
      </c>
      <c r="G989" s="301">
        <v>7</v>
      </c>
      <c r="H989" s="301">
        <v>7</v>
      </c>
      <c r="I989" s="301">
        <v>0</v>
      </c>
      <c r="J989" s="301">
        <v>4</v>
      </c>
      <c r="K989" s="301">
        <v>3</v>
      </c>
      <c r="L989" s="301">
        <v>9</v>
      </c>
      <c r="M989" s="301">
        <v>5</v>
      </c>
      <c r="N989" s="301">
        <v>5</v>
      </c>
      <c r="O989" s="301">
        <v>4</v>
      </c>
      <c r="P989" s="301">
        <v>0</v>
      </c>
      <c r="Q989" s="301">
        <v>3</v>
      </c>
      <c r="R989" s="301">
        <v>0</v>
      </c>
      <c r="S989" s="301">
        <v>0</v>
      </c>
      <c r="T989" s="301">
        <v>0</v>
      </c>
      <c r="U989" s="301">
        <v>53</v>
      </c>
      <c r="V989" s="304">
        <v>58</v>
      </c>
      <c r="W989" s="304"/>
    </row>
    <row r="990" spans="1:23" x14ac:dyDescent="0.4">
      <c r="A990" s="299">
        <v>986</v>
      </c>
      <c r="B990" s="300" t="s">
        <v>2930</v>
      </c>
      <c r="C990" s="301">
        <v>3</v>
      </c>
      <c r="D990" s="301">
        <v>0</v>
      </c>
      <c r="E990" s="301">
        <v>0</v>
      </c>
      <c r="F990" s="301">
        <v>8</v>
      </c>
      <c r="G990" s="301">
        <v>3</v>
      </c>
      <c r="H990" s="301">
        <v>7</v>
      </c>
      <c r="I990" s="301">
        <v>0</v>
      </c>
      <c r="J990" s="301">
        <v>0</v>
      </c>
      <c r="K990" s="301">
        <v>6</v>
      </c>
      <c r="L990" s="301">
        <v>3</v>
      </c>
      <c r="M990" s="301">
        <v>4</v>
      </c>
      <c r="N990" s="301">
        <v>7</v>
      </c>
      <c r="O990" s="301">
        <v>9</v>
      </c>
      <c r="P990" s="301">
        <v>3</v>
      </c>
      <c r="Q990" s="301">
        <v>5</v>
      </c>
      <c r="R990" s="301">
        <v>4</v>
      </c>
      <c r="S990" s="301">
        <v>0</v>
      </c>
      <c r="T990" s="301">
        <v>0</v>
      </c>
      <c r="U990" s="301">
        <v>70</v>
      </c>
      <c r="V990" s="304">
        <v>68</v>
      </c>
      <c r="W990" s="304"/>
    </row>
    <row r="991" spans="1:23" x14ac:dyDescent="0.4">
      <c r="A991" s="299">
        <v>987</v>
      </c>
      <c r="B991" s="300" t="s">
        <v>2931</v>
      </c>
      <c r="C991" s="301">
        <v>0</v>
      </c>
      <c r="D991" s="301">
        <v>0</v>
      </c>
      <c r="E991" s="301">
        <v>0</v>
      </c>
      <c r="F991" s="301">
        <v>0</v>
      </c>
      <c r="G991" s="301">
        <v>0</v>
      </c>
      <c r="H991" s="301">
        <v>0</v>
      </c>
      <c r="I991" s="301">
        <v>3</v>
      </c>
      <c r="J991" s="301">
        <v>0</v>
      </c>
      <c r="K991" s="301">
        <v>0</v>
      </c>
      <c r="L991" s="301">
        <v>0</v>
      </c>
      <c r="M991" s="301">
        <v>5</v>
      </c>
      <c r="N991" s="301">
        <v>6</v>
      </c>
      <c r="O991" s="301">
        <v>0</v>
      </c>
      <c r="P991" s="301">
        <v>0</v>
      </c>
      <c r="Q991" s="301">
        <v>0</v>
      </c>
      <c r="R991" s="301">
        <v>0</v>
      </c>
      <c r="S991" s="301">
        <v>0</v>
      </c>
      <c r="T991" s="301">
        <v>0</v>
      </c>
      <c r="U991" s="301">
        <v>17</v>
      </c>
      <c r="V991" s="304">
        <v>17</v>
      </c>
      <c r="W991" s="304"/>
    </row>
    <row r="992" spans="1:23" x14ac:dyDescent="0.4">
      <c r="A992" s="299">
        <v>988</v>
      </c>
      <c r="B992" s="300" t="s">
        <v>2932</v>
      </c>
      <c r="C992" s="301">
        <v>3</v>
      </c>
      <c r="D992" s="301">
        <v>4</v>
      </c>
      <c r="E992" s="301">
        <v>0</v>
      </c>
      <c r="F992" s="301">
        <v>5</v>
      </c>
      <c r="G992" s="301">
        <v>3</v>
      </c>
      <c r="H992" s="301">
        <v>0</v>
      </c>
      <c r="I992" s="301">
        <v>5</v>
      </c>
      <c r="J992" s="301">
        <v>5</v>
      </c>
      <c r="K992" s="301">
        <v>0</v>
      </c>
      <c r="L992" s="301">
        <v>9</v>
      </c>
      <c r="M992" s="301">
        <v>8</v>
      </c>
      <c r="N992" s="301">
        <v>7</v>
      </c>
      <c r="O992" s="301">
        <v>8</v>
      </c>
      <c r="P992" s="301">
        <v>10</v>
      </c>
      <c r="Q992" s="301">
        <v>4</v>
      </c>
      <c r="R992" s="301">
        <v>0</v>
      </c>
      <c r="S992" s="301">
        <v>4</v>
      </c>
      <c r="T992" s="301">
        <v>0</v>
      </c>
      <c r="U992" s="301">
        <v>68</v>
      </c>
      <c r="V992" s="304">
        <v>62</v>
      </c>
      <c r="W992" s="304"/>
    </row>
    <row r="993" spans="1:23" x14ac:dyDescent="0.4">
      <c r="A993" s="299">
        <v>989</v>
      </c>
      <c r="B993" s="300" t="s">
        <v>2933</v>
      </c>
      <c r="C993" s="301">
        <v>8</v>
      </c>
      <c r="D993" s="301">
        <v>4</v>
      </c>
      <c r="E993" s="301">
        <v>4</v>
      </c>
      <c r="F993" s="301">
        <v>4</v>
      </c>
      <c r="G993" s="301">
        <v>5</v>
      </c>
      <c r="H993" s="301">
        <v>0</v>
      </c>
      <c r="I993" s="301">
        <v>5</v>
      </c>
      <c r="J993" s="301">
        <v>4</v>
      </c>
      <c r="K993" s="301">
        <v>8</v>
      </c>
      <c r="L993" s="301">
        <v>9</v>
      </c>
      <c r="M993" s="301">
        <v>7</v>
      </c>
      <c r="N993" s="301">
        <v>3</v>
      </c>
      <c r="O993" s="301">
        <v>0</v>
      </c>
      <c r="P993" s="301">
        <v>0</v>
      </c>
      <c r="Q993" s="301">
        <v>0</v>
      </c>
      <c r="R993" s="301">
        <v>0</v>
      </c>
      <c r="S993" s="301">
        <v>3</v>
      </c>
      <c r="T993" s="301">
        <v>0</v>
      </c>
      <c r="U993" s="301">
        <v>60</v>
      </c>
      <c r="V993" s="304">
        <v>55</v>
      </c>
      <c r="W993" s="304"/>
    </row>
    <row r="994" spans="1:23" x14ac:dyDescent="0.4">
      <c r="A994" s="299">
        <v>990</v>
      </c>
      <c r="B994" s="300" t="s">
        <v>2934</v>
      </c>
      <c r="C994" s="301">
        <v>0</v>
      </c>
      <c r="D994" s="301">
        <v>0</v>
      </c>
      <c r="E994" s="301">
        <v>0</v>
      </c>
      <c r="F994" s="301">
        <v>0</v>
      </c>
      <c r="G994" s="301">
        <v>0</v>
      </c>
      <c r="H994" s="301">
        <v>0</v>
      </c>
      <c r="I994" s="301">
        <v>0</v>
      </c>
      <c r="J994" s="301">
        <v>0</v>
      </c>
      <c r="K994" s="301">
        <v>0</v>
      </c>
      <c r="L994" s="301">
        <v>0</v>
      </c>
      <c r="M994" s="301">
        <v>0</v>
      </c>
      <c r="N994" s="301">
        <v>0</v>
      </c>
      <c r="O994" s="301">
        <v>0</v>
      </c>
      <c r="P994" s="301">
        <v>0</v>
      </c>
      <c r="Q994" s="301">
        <v>0</v>
      </c>
      <c r="R994" s="301">
        <v>0</v>
      </c>
      <c r="S994" s="301">
        <v>0</v>
      </c>
      <c r="T994" s="301">
        <v>0</v>
      </c>
      <c r="U994" s="301">
        <v>0</v>
      </c>
      <c r="V994" s="304">
        <v>0</v>
      </c>
      <c r="W994" s="304"/>
    </row>
    <row r="995" spans="1:23" x14ac:dyDescent="0.4">
      <c r="A995" s="299">
        <v>991</v>
      </c>
      <c r="B995" s="300" t="s">
        <v>2935</v>
      </c>
      <c r="C995" s="301">
        <v>0</v>
      </c>
      <c r="D995" s="301">
        <v>0</v>
      </c>
      <c r="E995" s="301">
        <v>0</v>
      </c>
      <c r="F995" s="301">
        <v>0</v>
      </c>
      <c r="G995" s="301">
        <v>0</v>
      </c>
      <c r="H995" s="301">
        <v>0</v>
      </c>
      <c r="I995" s="301">
        <v>0</v>
      </c>
      <c r="J995" s="301">
        <v>0</v>
      </c>
      <c r="K995" s="301">
        <v>0</v>
      </c>
      <c r="L995" s="301">
        <v>0</v>
      </c>
      <c r="M995" s="301">
        <v>0</v>
      </c>
      <c r="N995" s="301">
        <v>0</v>
      </c>
      <c r="O995" s="301">
        <v>0</v>
      </c>
      <c r="P995" s="301">
        <v>6</v>
      </c>
      <c r="Q995" s="301">
        <v>0</v>
      </c>
      <c r="R995" s="301">
        <v>0</v>
      </c>
      <c r="S995" s="301">
        <v>0</v>
      </c>
      <c r="T995" s="301">
        <v>0</v>
      </c>
      <c r="U995" s="301">
        <v>18</v>
      </c>
      <c r="V995" s="304">
        <v>16</v>
      </c>
      <c r="W995" s="304"/>
    </row>
    <row r="996" spans="1:23" x14ac:dyDescent="0.4">
      <c r="A996" s="299">
        <v>992</v>
      </c>
      <c r="B996" s="300" t="s">
        <v>118</v>
      </c>
      <c r="C996" s="301">
        <v>37</v>
      </c>
      <c r="D996" s="301">
        <v>28</v>
      </c>
      <c r="E996" s="301">
        <v>38</v>
      </c>
      <c r="F996" s="301">
        <v>40</v>
      </c>
      <c r="G996" s="301">
        <v>28</v>
      </c>
      <c r="H996" s="301">
        <v>29</v>
      </c>
      <c r="I996" s="301">
        <v>21</v>
      </c>
      <c r="J996" s="301">
        <v>25</v>
      </c>
      <c r="K996" s="301">
        <v>38</v>
      </c>
      <c r="L996" s="301">
        <v>32</v>
      </c>
      <c r="M996" s="301">
        <v>37</v>
      </c>
      <c r="N996" s="301">
        <v>42</v>
      </c>
      <c r="O996" s="301">
        <v>52</v>
      </c>
      <c r="P996" s="301">
        <v>37</v>
      </c>
      <c r="Q996" s="301">
        <v>32</v>
      </c>
      <c r="R996" s="301">
        <v>14</v>
      </c>
      <c r="S996" s="301">
        <v>10</v>
      </c>
      <c r="T996" s="301">
        <v>10</v>
      </c>
      <c r="U996" s="301">
        <v>558</v>
      </c>
      <c r="V996" s="304">
        <v>552</v>
      </c>
      <c r="W996" s="304"/>
    </row>
    <row r="997" spans="1:23" x14ac:dyDescent="0.4">
      <c r="A997" s="299">
        <v>993</v>
      </c>
      <c r="B997" s="300" t="s">
        <v>2936</v>
      </c>
      <c r="C997" s="301">
        <v>6</v>
      </c>
      <c r="D997" s="301">
        <v>8</v>
      </c>
      <c r="E997" s="301">
        <v>3</v>
      </c>
      <c r="F997" s="301">
        <v>9</v>
      </c>
      <c r="G997" s="301">
        <v>9</v>
      </c>
      <c r="H997" s="301">
        <v>7</v>
      </c>
      <c r="I997" s="301">
        <v>7</v>
      </c>
      <c r="J997" s="301">
        <v>6</v>
      </c>
      <c r="K997" s="301">
        <v>7</v>
      </c>
      <c r="L997" s="301">
        <v>9</v>
      </c>
      <c r="M997" s="301">
        <v>8</v>
      </c>
      <c r="N997" s="301">
        <v>9</v>
      </c>
      <c r="O997" s="301">
        <v>15</v>
      </c>
      <c r="P997" s="301">
        <v>12</v>
      </c>
      <c r="Q997" s="301">
        <v>7</v>
      </c>
      <c r="R997" s="301">
        <v>0</v>
      </c>
      <c r="S997" s="301">
        <v>0</v>
      </c>
      <c r="T997" s="301">
        <v>0</v>
      </c>
      <c r="U997" s="301">
        <v>123</v>
      </c>
      <c r="V997" s="304">
        <v>124</v>
      </c>
      <c r="W997" s="304"/>
    </row>
    <row r="998" spans="1:23" x14ac:dyDescent="0.4">
      <c r="A998" s="299">
        <v>994</v>
      </c>
      <c r="B998" s="300" t="s">
        <v>119</v>
      </c>
      <c r="C998" s="301">
        <v>699</v>
      </c>
      <c r="D998" s="301">
        <v>701</v>
      </c>
      <c r="E998" s="301">
        <v>642</v>
      </c>
      <c r="F998" s="301">
        <v>596</v>
      </c>
      <c r="G998" s="301">
        <v>445</v>
      </c>
      <c r="H998" s="301">
        <v>367</v>
      </c>
      <c r="I998" s="301">
        <v>526</v>
      </c>
      <c r="J998" s="301">
        <v>616</v>
      </c>
      <c r="K998" s="301">
        <v>695</v>
      </c>
      <c r="L998" s="301">
        <v>679</v>
      </c>
      <c r="M998" s="301">
        <v>606</v>
      </c>
      <c r="N998" s="301">
        <v>592</v>
      </c>
      <c r="O998" s="301">
        <v>455</v>
      </c>
      <c r="P998" s="301">
        <v>491</v>
      </c>
      <c r="Q998" s="301">
        <v>368</v>
      </c>
      <c r="R998" s="301">
        <v>209</v>
      </c>
      <c r="S998" s="301">
        <v>138</v>
      </c>
      <c r="T998" s="301">
        <v>162</v>
      </c>
      <c r="U998" s="301">
        <v>9000</v>
      </c>
      <c r="V998" s="304">
        <v>8609</v>
      </c>
      <c r="W998" s="304"/>
    </row>
    <row r="999" spans="1:23" x14ac:dyDescent="0.4">
      <c r="A999" s="299">
        <v>995</v>
      </c>
      <c r="B999" s="300" t="s">
        <v>120</v>
      </c>
      <c r="C999" s="301">
        <v>26</v>
      </c>
      <c r="D999" s="301">
        <v>48</v>
      </c>
      <c r="E999" s="301">
        <v>64</v>
      </c>
      <c r="F999" s="301">
        <v>59</v>
      </c>
      <c r="G999" s="301">
        <v>42</v>
      </c>
      <c r="H999" s="301">
        <v>31</v>
      </c>
      <c r="I999" s="301">
        <v>21</v>
      </c>
      <c r="J999" s="301">
        <v>38</v>
      </c>
      <c r="K999" s="301">
        <v>61</v>
      </c>
      <c r="L999" s="301">
        <v>68</v>
      </c>
      <c r="M999" s="301">
        <v>90</v>
      </c>
      <c r="N999" s="301">
        <v>71</v>
      </c>
      <c r="O999" s="301">
        <v>53</v>
      </c>
      <c r="P999" s="301">
        <v>60</v>
      </c>
      <c r="Q999" s="301">
        <v>35</v>
      </c>
      <c r="R999" s="301">
        <v>20</v>
      </c>
      <c r="S999" s="301">
        <v>9</v>
      </c>
      <c r="T999" s="301">
        <v>5</v>
      </c>
      <c r="U999" s="301">
        <v>797</v>
      </c>
      <c r="V999" s="304">
        <v>800</v>
      </c>
      <c r="W999" s="304"/>
    </row>
    <row r="1000" spans="1:23" x14ac:dyDescent="0.4">
      <c r="A1000" s="299">
        <v>996</v>
      </c>
      <c r="B1000" s="300" t="s">
        <v>2937</v>
      </c>
      <c r="C1000" s="301">
        <v>0</v>
      </c>
      <c r="D1000" s="301">
        <v>0</v>
      </c>
      <c r="E1000" s="301">
        <v>0</v>
      </c>
      <c r="F1000" s="301">
        <v>0</v>
      </c>
      <c r="G1000" s="301">
        <v>4</v>
      </c>
      <c r="H1000" s="301">
        <v>0</v>
      </c>
      <c r="I1000" s="301">
        <v>0</v>
      </c>
      <c r="J1000" s="301">
        <v>3</v>
      </c>
      <c r="K1000" s="301">
        <v>0</v>
      </c>
      <c r="L1000" s="301">
        <v>4</v>
      </c>
      <c r="M1000" s="301">
        <v>5</v>
      </c>
      <c r="N1000" s="301">
        <v>0</v>
      </c>
      <c r="O1000" s="301">
        <v>6</v>
      </c>
      <c r="P1000" s="301">
        <v>4</v>
      </c>
      <c r="Q1000" s="301">
        <v>0</v>
      </c>
      <c r="R1000" s="301">
        <v>0</v>
      </c>
      <c r="S1000" s="301">
        <v>0</v>
      </c>
      <c r="T1000" s="301">
        <v>0</v>
      </c>
      <c r="U1000" s="301">
        <v>24</v>
      </c>
      <c r="V1000" s="304">
        <v>29</v>
      </c>
      <c r="W1000" s="304"/>
    </row>
    <row r="1001" spans="1:23" x14ac:dyDescent="0.4">
      <c r="A1001" s="299">
        <v>997</v>
      </c>
      <c r="B1001" s="300" t="s">
        <v>1169</v>
      </c>
      <c r="C1001" s="301">
        <v>482</v>
      </c>
      <c r="D1001" s="301">
        <v>422</v>
      </c>
      <c r="E1001" s="301">
        <v>430</v>
      </c>
      <c r="F1001" s="301">
        <v>480</v>
      </c>
      <c r="G1001" s="301">
        <v>498</v>
      </c>
      <c r="H1001" s="301">
        <v>495</v>
      </c>
      <c r="I1001" s="301">
        <v>554</v>
      </c>
      <c r="J1001" s="301">
        <v>514</v>
      </c>
      <c r="K1001" s="301">
        <v>517</v>
      </c>
      <c r="L1001" s="301">
        <v>469</v>
      </c>
      <c r="M1001" s="301">
        <v>498</v>
      </c>
      <c r="N1001" s="301">
        <v>537</v>
      </c>
      <c r="O1001" s="301">
        <v>555</v>
      </c>
      <c r="P1001" s="301">
        <v>696</v>
      </c>
      <c r="Q1001" s="301">
        <v>489</v>
      </c>
      <c r="R1001" s="301">
        <v>336</v>
      </c>
      <c r="S1001" s="301">
        <v>203</v>
      </c>
      <c r="T1001" s="301">
        <v>156</v>
      </c>
      <c r="U1001" s="301">
        <v>8342</v>
      </c>
      <c r="V1001" s="304">
        <v>8196</v>
      </c>
      <c r="W1001" s="304"/>
    </row>
    <row r="1002" spans="1:23" x14ac:dyDescent="0.4">
      <c r="A1002" s="299">
        <v>998</v>
      </c>
      <c r="B1002" s="300" t="s">
        <v>121</v>
      </c>
      <c r="C1002" s="301">
        <v>23</v>
      </c>
      <c r="D1002" s="301">
        <v>27</v>
      </c>
      <c r="E1002" s="301">
        <v>24</v>
      </c>
      <c r="F1002" s="301">
        <v>33</v>
      </c>
      <c r="G1002" s="301">
        <v>27</v>
      </c>
      <c r="H1002" s="301">
        <v>17</v>
      </c>
      <c r="I1002" s="301">
        <v>20</v>
      </c>
      <c r="J1002" s="301">
        <v>21</v>
      </c>
      <c r="K1002" s="301">
        <v>36</v>
      </c>
      <c r="L1002" s="301">
        <v>32</v>
      </c>
      <c r="M1002" s="301">
        <v>46</v>
      </c>
      <c r="N1002" s="301">
        <v>29</v>
      </c>
      <c r="O1002" s="301">
        <v>36</v>
      </c>
      <c r="P1002" s="301">
        <v>30</v>
      </c>
      <c r="Q1002" s="301">
        <v>20</v>
      </c>
      <c r="R1002" s="301">
        <v>11</v>
      </c>
      <c r="S1002" s="301">
        <v>0</v>
      </c>
      <c r="T1002" s="301">
        <v>0</v>
      </c>
      <c r="U1002" s="301">
        <v>440</v>
      </c>
      <c r="V1002" s="304">
        <v>439</v>
      </c>
      <c r="W1002" s="304"/>
    </row>
    <row r="1003" spans="1:23" x14ac:dyDescent="0.4">
      <c r="A1003" s="299">
        <v>999</v>
      </c>
      <c r="B1003" s="300" t="s">
        <v>1673</v>
      </c>
      <c r="C1003" s="301">
        <v>10</v>
      </c>
      <c r="D1003" s="301">
        <v>20</v>
      </c>
      <c r="E1003" s="301">
        <v>15</v>
      </c>
      <c r="F1003" s="301">
        <v>8</v>
      </c>
      <c r="G1003" s="301">
        <v>4</v>
      </c>
      <c r="H1003" s="301">
        <v>6</v>
      </c>
      <c r="I1003" s="301">
        <v>6</v>
      </c>
      <c r="J1003" s="301">
        <v>9</v>
      </c>
      <c r="K1003" s="301">
        <v>15</v>
      </c>
      <c r="L1003" s="301">
        <v>21</v>
      </c>
      <c r="M1003" s="301">
        <v>4</v>
      </c>
      <c r="N1003" s="301">
        <v>19</v>
      </c>
      <c r="O1003" s="301">
        <v>15</v>
      </c>
      <c r="P1003" s="301">
        <v>14</v>
      </c>
      <c r="Q1003" s="301">
        <v>3</v>
      </c>
      <c r="R1003" s="301">
        <v>9</v>
      </c>
      <c r="S1003" s="301">
        <v>0</v>
      </c>
      <c r="T1003" s="301">
        <v>0</v>
      </c>
      <c r="U1003" s="301">
        <v>165</v>
      </c>
      <c r="V1003" s="304">
        <v>167</v>
      </c>
      <c r="W1003" s="304"/>
    </row>
    <row r="1004" spans="1:23" x14ac:dyDescent="0.4">
      <c r="A1004" s="299">
        <v>1000</v>
      </c>
      <c r="B1004" s="300" t="s">
        <v>2938</v>
      </c>
      <c r="C1004" s="301">
        <v>0</v>
      </c>
      <c r="D1004" s="301">
        <v>0</v>
      </c>
      <c r="E1004" s="301">
        <v>5</v>
      </c>
      <c r="F1004" s="301">
        <v>6</v>
      </c>
      <c r="G1004" s="301">
        <v>3</v>
      </c>
      <c r="H1004" s="301">
        <v>0</v>
      </c>
      <c r="I1004" s="301">
        <v>0</v>
      </c>
      <c r="J1004" s="301">
        <v>0</v>
      </c>
      <c r="K1004" s="301">
        <v>10</v>
      </c>
      <c r="L1004" s="301">
        <v>8</v>
      </c>
      <c r="M1004" s="301">
        <v>3</v>
      </c>
      <c r="N1004" s="301">
        <v>6</v>
      </c>
      <c r="O1004" s="301">
        <v>3</v>
      </c>
      <c r="P1004" s="301">
        <v>9</v>
      </c>
      <c r="Q1004" s="301">
        <v>0</v>
      </c>
      <c r="R1004" s="301">
        <v>3</v>
      </c>
      <c r="S1004" s="301">
        <v>0</v>
      </c>
      <c r="T1004" s="301">
        <v>0</v>
      </c>
      <c r="U1004" s="301">
        <v>48</v>
      </c>
      <c r="V1004" s="304">
        <v>51</v>
      </c>
      <c r="W1004" s="304"/>
    </row>
    <row r="1005" spans="1:23" x14ac:dyDescent="0.4">
      <c r="A1005" s="299">
        <v>1001</v>
      </c>
      <c r="B1005" s="300" t="s">
        <v>2939</v>
      </c>
      <c r="C1005" s="301">
        <v>0</v>
      </c>
      <c r="D1005" s="301">
        <v>3</v>
      </c>
      <c r="E1005" s="301">
        <v>8</v>
      </c>
      <c r="F1005" s="301">
        <v>4</v>
      </c>
      <c r="G1005" s="301">
        <v>8</v>
      </c>
      <c r="H1005" s="301">
        <v>5</v>
      </c>
      <c r="I1005" s="301">
        <v>7</v>
      </c>
      <c r="J1005" s="301">
        <v>5</v>
      </c>
      <c r="K1005" s="301">
        <v>9</v>
      </c>
      <c r="L1005" s="301">
        <v>8</v>
      </c>
      <c r="M1005" s="301">
        <v>4</v>
      </c>
      <c r="N1005" s="301">
        <v>17</v>
      </c>
      <c r="O1005" s="301">
        <v>11</v>
      </c>
      <c r="P1005" s="301">
        <v>7</v>
      </c>
      <c r="Q1005" s="301">
        <v>13</v>
      </c>
      <c r="R1005" s="301">
        <v>5</v>
      </c>
      <c r="S1005" s="301">
        <v>0</v>
      </c>
      <c r="T1005" s="301">
        <v>0</v>
      </c>
      <c r="U1005" s="301">
        <v>110</v>
      </c>
      <c r="V1005" s="304">
        <v>104</v>
      </c>
      <c r="W1005" s="304"/>
    </row>
    <row r="1006" spans="1:23" x14ac:dyDescent="0.4">
      <c r="A1006" s="299">
        <v>1002</v>
      </c>
      <c r="B1006" s="300" t="s">
        <v>1170</v>
      </c>
      <c r="C1006" s="301">
        <v>307</v>
      </c>
      <c r="D1006" s="301">
        <v>227</v>
      </c>
      <c r="E1006" s="301">
        <v>142</v>
      </c>
      <c r="F1006" s="301">
        <v>167</v>
      </c>
      <c r="G1006" s="301">
        <v>525</v>
      </c>
      <c r="H1006" s="301">
        <v>701</v>
      </c>
      <c r="I1006" s="301">
        <v>775</v>
      </c>
      <c r="J1006" s="301">
        <v>444</v>
      </c>
      <c r="K1006" s="301">
        <v>301</v>
      </c>
      <c r="L1006" s="301">
        <v>252</v>
      </c>
      <c r="M1006" s="301">
        <v>236</v>
      </c>
      <c r="N1006" s="301">
        <v>217</v>
      </c>
      <c r="O1006" s="301">
        <v>209</v>
      </c>
      <c r="P1006" s="301">
        <v>180</v>
      </c>
      <c r="Q1006" s="301">
        <v>115</v>
      </c>
      <c r="R1006" s="301">
        <v>89</v>
      </c>
      <c r="S1006" s="301">
        <v>64</v>
      </c>
      <c r="T1006" s="301">
        <v>88</v>
      </c>
      <c r="U1006" s="301">
        <v>5038</v>
      </c>
      <c r="V1006" s="304">
        <v>5050</v>
      </c>
      <c r="W1006" s="304"/>
    </row>
    <row r="1007" spans="1:23" x14ac:dyDescent="0.4">
      <c r="A1007" s="299">
        <v>1003</v>
      </c>
      <c r="B1007" s="300" t="s">
        <v>1674</v>
      </c>
      <c r="C1007" s="301">
        <v>1325</v>
      </c>
      <c r="D1007" s="301">
        <v>1740</v>
      </c>
      <c r="E1007" s="301">
        <v>1708</v>
      </c>
      <c r="F1007" s="301">
        <v>1661</v>
      </c>
      <c r="G1007" s="301">
        <v>1756</v>
      </c>
      <c r="H1007" s="301">
        <v>1806</v>
      </c>
      <c r="I1007" s="301">
        <v>1785</v>
      </c>
      <c r="J1007" s="301">
        <v>1634</v>
      </c>
      <c r="K1007" s="301">
        <v>1769</v>
      </c>
      <c r="L1007" s="301">
        <v>1905</v>
      </c>
      <c r="M1007" s="301">
        <v>1821</v>
      </c>
      <c r="N1007" s="301">
        <v>1511</v>
      </c>
      <c r="O1007" s="301">
        <v>1317</v>
      </c>
      <c r="P1007" s="301">
        <v>1117</v>
      </c>
      <c r="Q1007" s="301">
        <v>833</v>
      </c>
      <c r="R1007" s="301">
        <v>642</v>
      </c>
      <c r="S1007" s="301">
        <v>422</v>
      </c>
      <c r="T1007" s="301">
        <v>521</v>
      </c>
      <c r="U1007" s="301">
        <v>25267</v>
      </c>
      <c r="V1007" s="304">
        <v>24895</v>
      </c>
      <c r="W1007" s="304"/>
    </row>
    <row r="1008" spans="1:23" x14ac:dyDescent="0.4">
      <c r="A1008" s="299">
        <v>1004</v>
      </c>
      <c r="B1008" s="300" t="s">
        <v>2940</v>
      </c>
      <c r="C1008" s="301">
        <v>0</v>
      </c>
      <c r="D1008" s="301">
        <v>8</v>
      </c>
      <c r="E1008" s="301">
        <v>7</v>
      </c>
      <c r="F1008" s="301">
        <v>11</v>
      </c>
      <c r="G1008" s="301">
        <v>8</v>
      </c>
      <c r="H1008" s="301">
        <v>0</v>
      </c>
      <c r="I1008" s="301">
        <v>3</v>
      </c>
      <c r="J1008" s="301">
        <v>5</v>
      </c>
      <c r="K1008" s="301">
        <v>10</v>
      </c>
      <c r="L1008" s="301">
        <v>11</v>
      </c>
      <c r="M1008" s="301">
        <v>11</v>
      </c>
      <c r="N1008" s="301">
        <v>13</v>
      </c>
      <c r="O1008" s="301">
        <v>7</v>
      </c>
      <c r="P1008" s="301">
        <v>12</v>
      </c>
      <c r="Q1008" s="301">
        <v>0</v>
      </c>
      <c r="R1008" s="301">
        <v>0</v>
      </c>
      <c r="S1008" s="301">
        <v>0</v>
      </c>
      <c r="T1008" s="301">
        <v>0</v>
      </c>
      <c r="U1008" s="301">
        <v>105</v>
      </c>
      <c r="V1008" s="304">
        <v>100</v>
      </c>
      <c r="W1008" s="304"/>
    </row>
    <row r="1009" spans="1:23" x14ac:dyDescent="0.4">
      <c r="A1009" s="299">
        <v>1005</v>
      </c>
      <c r="B1009" s="300" t="s">
        <v>2941</v>
      </c>
      <c r="C1009" s="301">
        <v>0</v>
      </c>
      <c r="D1009" s="301">
        <v>0</v>
      </c>
      <c r="E1009" s="301">
        <v>0</v>
      </c>
      <c r="F1009" s="301">
        <v>5</v>
      </c>
      <c r="G1009" s="301">
        <v>5</v>
      </c>
      <c r="H1009" s="301">
        <v>0</v>
      </c>
      <c r="I1009" s="301">
        <v>0</v>
      </c>
      <c r="J1009" s="301">
        <v>0</v>
      </c>
      <c r="K1009" s="301">
        <v>0</v>
      </c>
      <c r="L1009" s="301">
        <v>0</v>
      </c>
      <c r="M1009" s="301">
        <v>0</v>
      </c>
      <c r="N1009" s="301">
        <v>0</v>
      </c>
      <c r="O1009" s="301">
        <v>0</v>
      </c>
      <c r="P1009" s="301">
        <v>3</v>
      </c>
      <c r="Q1009" s="301">
        <v>0</v>
      </c>
      <c r="R1009" s="301">
        <v>0</v>
      </c>
      <c r="S1009" s="301">
        <v>0</v>
      </c>
      <c r="T1009" s="301">
        <v>0</v>
      </c>
      <c r="U1009" s="301">
        <v>17</v>
      </c>
      <c r="V1009" s="304">
        <v>12</v>
      </c>
      <c r="W1009" s="304"/>
    </row>
    <row r="1010" spans="1:23" x14ac:dyDescent="0.4">
      <c r="A1010" s="299">
        <v>1006</v>
      </c>
      <c r="B1010" s="300" t="s">
        <v>1171</v>
      </c>
      <c r="C1010" s="301">
        <v>1737</v>
      </c>
      <c r="D1010" s="301">
        <v>2366</v>
      </c>
      <c r="E1010" s="301">
        <v>2640</v>
      </c>
      <c r="F1010" s="301">
        <v>3076</v>
      </c>
      <c r="G1010" s="301">
        <v>3019</v>
      </c>
      <c r="H1010" s="301">
        <v>2357</v>
      </c>
      <c r="I1010" s="301">
        <v>2206</v>
      </c>
      <c r="J1010" s="301">
        <v>2379</v>
      </c>
      <c r="K1010" s="301">
        <v>2820</v>
      </c>
      <c r="L1010" s="301">
        <v>2911</v>
      </c>
      <c r="M1010" s="301">
        <v>2719</v>
      </c>
      <c r="N1010" s="301">
        <v>2403</v>
      </c>
      <c r="O1010" s="301">
        <v>2052</v>
      </c>
      <c r="P1010" s="301">
        <v>1974</v>
      </c>
      <c r="Q1010" s="301">
        <v>1795</v>
      </c>
      <c r="R1010" s="301">
        <v>1671</v>
      </c>
      <c r="S1010" s="301">
        <v>1102</v>
      </c>
      <c r="T1010" s="301">
        <v>1087</v>
      </c>
      <c r="U1010" s="301">
        <v>40328</v>
      </c>
      <c r="V1010" s="304">
        <v>40319</v>
      </c>
      <c r="W1010" s="304"/>
    </row>
    <row r="1011" spans="1:23" x14ac:dyDescent="0.4">
      <c r="A1011" s="299">
        <v>1007</v>
      </c>
      <c r="B1011" s="300" t="s">
        <v>2942</v>
      </c>
      <c r="C1011" s="301">
        <v>0</v>
      </c>
      <c r="D1011" s="301">
        <v>0</v>
      </c>
      <c r="E1011" s="301">
        <v>0</v>
      </c>
      <c r="F1011" s="301">
        <v>0</v>
      </c>
      <c r="G1011" s="301">
        <v>0</v>
      </c>
      <c r="H1011" s="301">
        <v>0</v>
      </c>
      <c r="I1011" s="301">
        <v>0</v>
      </c>
      <c r="J1011" s="301">
        <v>0</v>
      </c>
      <c r="K1011" s="301">
        <v>0</v>
      </c>
      <c r="L1011" s="301">
        <v>0</v>
      </c>
      <c r="M1011" s="301">
        <v>0</v>
      </c>
      <c r="N1011" s="301">
        <v>0</v>
      </c>
      <c r="O1011" s="301">
        <v>0</v>
      </c>
      <c r="P1011" s="301">
        <v>0</v>
      </c>
      <c r="Q1011" s="301">
        <v>0</v>
      </c>
      <c r="R1011" s="301">
        <v>0</v>
      </c>
      <c r="S1011" s="301">
        <v>0</v>
      </c>
      <c r="T1011" s="301">
        <v>0</v>
      </c>
      <c r="U1011" s="301">
        <v>0</v>
      </c>
      <c r="V1011" s="304">
        <v>0</v>
      </c>
      <c r="W1011" s="304"/>
    </row>
    <row r="1012" spans="1:23" x14ac:dyDescent="0.4">
      <c r="A1012" s="299">
        <v>1008</v>
      </c>
      <c r="B1012" s="300" t="s">
        <v>2943</v>
      </c>
      <c r="C1012" s="301">
        <v>0</v>
      </c>
      <c r="D1012" s="301">
        <v>0</v>
      </c>
      <c r="E1012" s="301">
        <v>0</v>
      </c>
      <c r="F1012" s="301">
        <v>0</v>
      </c>
      <c r="G1012" s="301">
        <v>0</v>
      </c>
      <c r="H1012" s="301">
        <v>0</v>
      </c>
      <c r="I1012" s="301">
        <v>0</v>
      </c>
      <c r="J1012" s="301">
        <v>0</v>
      </c>
      <c r="K1012" s="301">
        <v>6</v>
      </c>
      <c r="L1012" s="301">
        <v>3</v>
      </c>
      <c r="M1012" s="301">
        <v>0</v>
      </c>
      <c r="N1012" s="301">
        <v>0</v>
      </c>
      <c r="O1012" s="301">
        <v>5</v>
      </c>
      <c r="P1012" s="301">
        <v>6</v>
      </c>
      <c r="Q1012" s="301">
        <v>5</v>
      </c>
      <c r="R1012" s="301">
        <v>5</v>
      </c>
      <c r="S1012" s="301">
        <v>0</v>
      </c>
      <c r="T1012" s="301">
        <v>0</v>
      </c>
      <c r="U1012" s="301">
        <v>23</v>
      </c>
      <c r="V1012" s="304">
        <v>19</v>
      </c>
      <c r="W1012" s="304"/>
    </row>
    <row r="1013" spans="1:23" x14ac:dyDescent="0.4">
      <c r="A1013" s="299">
        <v>1009</v>
      </c>
      <c r="B1013" s="300" t="s">
        <v>2944</v>
      </c>
      <c r="C1013" s="301">
        <v>3</v>
      </c>
      <c r="D1013" s="301">
        <v>3</v>
      </c>
      <c r="E1013" s="301">
        <v>0</v>
      </c>
      <c r="F1013" s="301">
        <v>0</v>
      </c>
      <c r="G1013" s="301">
        <v>0</v>
      </c>
      <c r="H1013" s="301">
        <v>7</v>
      </c>
      <c r="I1013" s="301">
        <v>5</v>
      </c>
      <c r="J1013" s="301">
        <v>0</v>
      </c>
      <c r="K1013" s="301">
        <v>8</v>
      </c>
      <c r="L1013" s="301">
        <v>3</v>
      </c>
      <c r="M1013" s="301">
        <v>4</v>
      </c>
      <c r="N1013" s="301">
        <v>6</v>
      </c>
      <c r="O1013" s="301">
        <v>3</v>
      </c>
      <c r="P1013" s="301">
        <v>4</v>
      </c>
      <c r="Q1013" s="301">
        <v>5</v>
      </c>
      <c r="R1013" s="301">
        <v>4</v>
      </c>
      <c r="S1013" s="301">
        <v>0</v>
      </c>
      <c r="T1013" s="301">
        <v>0</v>
      </c>
      <c r="U1013" s="301">
        <v>61</v>
      </c>
      <c r="V1013" s="304">
        <v>68</v>
      </c>
      <c r="W1013" s="304"/>
    </row>
    <row r="1014" spans="1:23" x14ac:dyDescent="0.4">
      <c r="A1014" s="299">
        <v>1010</v>
      </c>
      <c r="B1014" s="300" t="s">
        <v>1675</v>
      </c>
      <c r="C1014" s="301">
        <v>0</v>
      </c>
      <c r="D1014" s="301">
        <v>0</v>
      </c>
      <c r="E1014" s="301">
        <v>0</v>
      </c>
      <c r="F1014" s="301">
        <v>4</v>
      </c>
      <c r="G1014" s="301">
        <v>0</v>
      </c>
      <c r="H1014" s="301">
        <v>0</v>
      </c>
      <c r="I1014" s="301">
        <v>0</v>
      </c>
      <c r="J1014" s="301">
        <v>0</v>
      </c>
      <c r="K1014" s="301">
        <v>3</v>
      </c>
      <c r="L1014" s="301">
        <v>0</v>
      </c>
      <c r="M1014" s="301">
        <v>3</v>
      </c>
      <c r="N1014" s="301">
        <v>6</v>
      </c>
      <c r="O1014" s="301">
        <v>0</v>
      </c>
      <c r="P1014" s="301">
        <v>0</v>
      </c>
      <c r="Q1014" s="301">
        <v>0</v>
      </c>
      <c r="R1014" s="301">
        <v>0</v>
      </c>
      <c r="S1014" s="301">
        <v>0</v>
      </c>
      <c r="T1014" s="301">
        <v>0</v>
      </c>
      <c r="U1014" s="301">
        <v>20</v>
      </c>
      <c r="V1014" s="304">
        <v>18</v>
      </c>
      <c r="W1014" s="304"/>
    </row>
    <row r="1015" spans="1:23" x14ac:dyDescent="0.4">
      <c r="A1015" s="299">
        <v>1011</v>
      </c>
      <c r="B1015" s="300" t="s">
        <v>2945</v>
      </c>
      <c r="C1015" s="301">
        <v>9</v>
      </c>
      <c r="D1015" s="301">
        <v>12</v>
      </c>
      <c r="E1015" s="301">
        <v>12</v>
      </c>
      <c r="F1015" s="301">
        <v>9</v>
      </c>
      <c r="G1015" s="301">
        <v>14</v>
      </c>
      <c r="H1015" s="301">
        <v>6</v>
      </c>
      <c r="I1015" s="301">
        <v>4</v>
      </c>
      <c r="J1015" s="301">
        <v>12</v>
      </c>
      <c r="K1015" s="301">
        <v>6</v>
      </c>
      <c r="L1015" s="301">
        <v>8</v>
      </c>
      <c r="M1015" s="301">
        <v>17</v>
      </c>
      <c r="N1015" s="301">
        <v>19</v>
      </c>
      <c r="O1015" s="301">
        <v>9</v>
      </c>
      <c r="P1015" s="301">
        <v>11</v>
      </c>
      <c r="Q1015" s="301">
        <v>7</v>
      </c>
      <c r="R1015" s="301">
        <v>6</v>
      </c>
      <c r="S1015" s="301">
        <v>0</v>
      </c>
      <c r="T1015" s="301">
        <v>3</v>
      </c>
      <c r="U1015" s="301">
        <v>156</v>
      </c>
      <c r="V1015" s="304">
        <v>158</v>
      </c>
      <c r="W1015" s="304"/>
    </row>
    <row r="1016" spans="1:23" x14ac:dyDescent="0.4">
      <c r="A1016" s="299">
        <v>1012</v>
      </c>
      <c r="B1016" s="300" t="s">
        <v>2946</v>
      </c>
      <c r="C1016" s="301">
        <v>0</v>
      </c>
      <c r="D1016" s="301">
        <v>0</v>
      </c>
      <c r="E1016" s="301">
        <v>3</v>
      </c>
      <c r="F1016" s="301">
        <v>0</v>
      </c>
      <c r="G1016" s="301">
        <v>0</v>
      </c>
      <c r="H1016" s="301">
        <v>0</v>
      </c>
      <c r="I1016" s="301">
        <v>0</v>
      </c>
      <c r="J1016" s="301">
        <v>0</v>
      </c>
      <c r="K1016" s="301">
        <v>0</v>
      </c>
      <c r="L1016" s="301">
        <v>0</v>
      </c>
      <c r="M1016" s="301">
        <v>0</v>
      </c>
      <c r="N1016" s="301">
        <v>4</v>
      </c>
      <c r="O1016" s="301">
        <v>0</v>
      </c>
      <c r="P1016" s="301">
        <v>4</v>
      </c>
      <c r="Q1016" s="301">
        <v>0</v>
      </c>
      <c r="R1016" s="301">
        <v>3</v>
      </c>
      <c r="S1016" s="301">
        <v>0</v>
      </c>
      <c r="T1016" s="301">
        <v>0</v>
      </c>
      <c r="U1016" s="301">
        <v>30</v>
      </c>
      <c r="V1016" s="304">
        <v>23</v>
      </c>
      <c r="W1016" s="304"/>
    </row>
    <row r="1017" spans="1:23" x14ac:dyDescent="0.4">
      <c r="A1017" s="299">
        <v>1013</v>
      </c>
      <c r="B1017" s="300" t="s">
        <v>122</v>
      </c>
      <c r="C1017" s="301">
        <v>15</v>
      </c>
      <c r="D1017" s="301">
        <v>28</v>
      </c>
      <c r="E1017" s="301">
        <v>44</v>
      </c>
      <c r="F1017" s="301">
        <v>10</v>
      </c>
      <c r="G1017" s="301">
        <v>3</v>
      </c>
      <c r="H1017" s="301">
        <v>14</v>
      </c>
      <c r="I1017" s="301">
        <v>13</v>
      </c>
      <c r="J1017" s="301">
        <v>24</v>
      </c>
      <c r="K1017" s="301">
        <v>28</v>
      </c>
      <c r="L1017" s="301">
        <v>29</v>
      </c>
      <c r="M1017" s="301">
        <v>20</v>
      </c>
      <c r="N1017" s="301">
        <v>33</v>
      </c>
      <c r="O1017" s="301">
        <v>43</v>
      </c>
      <c r="P1017" s="301">
        <v>48</v>
      </c>
      <c r="Q1017" s="301">
        <v>34</v>
      </c>
      <c r="R1017" s="301">
        <v>13</v>
      </c>
      <c r="S1017" s="301">
        <v>7</v>
      </c>
      <c r="T1017" s="301">
        <v>12</v>
      </c>
      <c r="U1017" s="301">
        <v>412</v>
      </c>
      <c r="V1017" s="304">
        <v>412</v>
      </c>
      <c r="W1017" s="304"/>
    </row>
    <row r="1018" spans="1:23" x14ac:dyDescent="0.4">
      <c r="A1018" s="299">
        <v>1014</v>
      </c>
      <c r="B1018" s="300" t="s">
        <v>2947</v>
      </c>
      <c r="C1018" s="301">
        <v>5</v>
      </c>
      <c r="D1018" s="301">
        <v>9</v>
      </c>
      <c r="E1018" s="301">
        <v>10</v>
      </c>
      <c r="F1018" s="301">
        <v>0</v>
      </c>
      <c r="G1018" s="301">
        <v>0</v>
      </c>
      <c r="H1018" s="301">
        <v>0</v>
      </c>
      <c r="I1018" s="301">
        <v>0</v>
      </c>
      <c r="J1018" s="301">
        <v>9</v>
      </c>
      <c r="K1018" s="301">
        <v>3</v>
      </c>
      <c r="L1018" s="301">
        <v>4</v>
      </c>
      <c r="M1018" s="301">
        <v>0</v>
      </c>
      <c r="N1018" s="301">
        <v>0</v>
      </c>
      <c r="O1018" s="301">
        <v>3</v>
      </c>
      <c r="P1018" s="301">
        <v>8</v>
      </c>
      <c r="Q1018" s="301">
        <v>0</v>
      </c>
      <c r="R1018" s="301">
        <v>0</v>
      </c>
      <c r="S1018" s="301">
        <v>0</v>
      </c>
      <c r="T1018" s="301">
        <v>0</v>
      </c>
      <c r="U1018" s="301">
        <v>55</v>
      </c>
      <c r="V1018" s="304">
        <v>50</v>
      </c>
      <c r="W1018" s="304"/>
    </row>
    <row r="1019" spans="1:23" x14ac:dyDescent="0.4">
      <c r="A1019" s="299">
        <v>1015</v>
      </c>
      <c r="B1019" s="300" t="s">
        <v>2948</v>
      </c>
      <c r="C1019" s="301">
        <v>0</v>
      </c>
      <c r="D1019" s="301">
        <v>0</v>
      </c>
      <c r="E1019" s="301">
        <v>3</v>
      </c>
      <c r="F1019" s="301">
        <v>0</v>
      </c>
      <c r="G1019" s="301">
        <v>0</v>
      </c>
      <c r="H1019" s="301">
        <v>0</v>
      </c>
      <c r="I1019" s="301">
        <v>0</v>
      </c>
      <c r="J1019" s="301">
        <v>0</v>
      </c>
      <c r="K1019" s="301">
        <v>0</v>
      </c>
      <c r="L1019" s="301">
        <v>0</v>
      </c>
      <c r="M1019" s="301">
        <v>6</v>
      </c>
      <c r="N1019" s="301">
        <v>0</v>
      </c>
      <c r="O1019" s="301">
        <v>0</v>
      </c>
      <c r="P1019" s="301">
        <v>0</v>
      </c>
      <c r="Q1019" s="301">
        <v>0</v>
      </c>
      <c r="R1019" s="301">
        <v>0</v>
      </c>
      <c r="S1019" s="301">
        <v>0</v>
      </c>
      <c r="T1019" s="301">
        <v>0</v>
      </c>
      <c r="U1019" s="301">
        <v>8</v>
      </c>
      <c r="V1019" s="304">
        <v>8</v>
      </c>
      <c r="W1019" s="304"/>
    </row>
    <row r="1020" spans="1:23" x14ac:dyDescent="0.4">
      <c r="A1020" s="299">
        <v>1016</v>
      </c>
      <c r="B1020" s="300" t="s">
        <v>2949</v>
      </c>
      <c r="C1020" s="301">
        <v>0</v>
      </c>
      <c r="D1020" s="301">
        <v>0</v>
      </c>
      <c r="E1020" s="301">
        <v>0</v>
      </c>
      <c r="F1020" s="301">
        <v>0</v>
      </c>
      <c r="G1020" s="301">
        <v>0</v>
      </c>
      <c r="H1020" s="301">
        <v>0</v>
      </c>
      <c r="I1020" s="301">
        <v>0</v>
      </c>
      <c r="J1020" s="301">
        <v>0</v>
      </c>
      <c r="K1020" s="301">
        <v>0</v>
      </c>
      <c r="L1020" s="301">
        <v>0</v>
      </c>
      <c r="M1020" s="301">
        <v>0</v>
      </c>
      <c r="N1020" s="301">
        <v>0</v>
      </c>
      <c r="O1020" s="301">
        <v>0</v>
      </c>
      <c r="P1020" s="301">
        <v>0</v>
      </c>
      <c r="Q1020" s="301">
        <v>0</v>
      </c>
      <c r="R1020" s="301">
        <v>0</v>
      </c>
      <c r="S1020" s="301">
        <v>0</v>
      </c>
      <c r="T1020" s="301">
        <v>0</v>
      </c>
      <c r="U1020" s="301">
        <v>0</v>
      </c>
      <c r="V1020" s="304">
        <v>0</v>
      </c>
      <c r="W1020" s="304"/>
    </row>
    <row r="1021" spans="1:23" x14ac:dyDescent="0.4">
      <c r="A1021" s="299">
        <v>1017</v>
      </c>
      <c r="B1021" s="300" t="s">
        <v>1676</v>
      </c>
      <c r="C1021" s="301">
        <v>11</v>
      </c>
      <c r="D1021" s="301">
        <v>7</v>
      </c>
      <c r="E1021" s="301">
        <v>11</v>
      </c>
      <c r="F1021" s="301">
        <v>12</v>
      </c>
      <c r="G1021" s="301">
        <v>3</v>
      </c>
      <c r="H1021" s="301">
        <v>5</v>
      </c>
      <c r="I1021" s="301">
        <v>12</v>
      </c>
      <c r="J1021" s="301">
        <v>8</v>
      </c>
      <c r="K1021" s="301">
        <v>11</v>
      </c>
      <c r="L1021" s="301">
        <v>12</v>
      </c>
      <c r="M1021" s="301">
        <v>5</v>
      </c>
      <c r="N1021" s="301">
        <v>6</v>
      </c>
      <c r="O1021" s="301">
        <v>9</v>
      </c>
      <c r="P1021" s="301">
        <v>4</v>
      </c>
      <c r="Q1021" s="301">
        <v>6</v>
      </c>
      <c r="R1021" s="301">
        <v>3</v>
      </c>
      <c r="S1021" s="301">
        <v>6</v>
      </c>
      <c r="T1021" s="301">
        <v>3</v>
      </c>
      <c r="U1021" s="301">
        <v>135</v>
      </c>
      <c r="V1021" s="304">
        <v>139</v>
      </c>
      <c r="W1021" s="304"/>
    </row>
    <row r="1022" spans="1:23" x14ac:dyDescent="0.4">
      <c r="A1022" s="299">
        <v>1018</v>
      </c>
      <c r="B1022" s="300" t="s">
        <v>1677</v>
      </c>
      <c r="C1022" s="301">
        <v>64</v>
      </c>
      <c r="D1022" s="301">
        <v>91</v>
      </c>
      <c r="E1022" s="301">
        <v>80</v>
      </c>
      <c r="F1022" s="301">
        <v>63</v>
      </c>
      <c r="G1022" s="301">
        <v>77</v>
      </c>
      <c r="H1022" s="301">
        <v>44</v>
      </c>
      <c r="I1022" s="301">
        <v>66</v>
      </c>
      <c r="J1022" s="301">
        <v>62</v>
      </c>
      <c r="K1022" s="301">
        <v>78</v>
      </c>
      <c r="L1022" s="301">
        <v>78</v>
      </c>
      <c r="M1022" s="301">
        <v>108</v>
      </c>
      <c r="N1022" s="301">
        <v>79</v>
      </c>
      <c r="O1022" s="301">
        <v>82</v>
      </c>
      <c r="P1022" s="301">
        <v>39</v>
      </c>
      <c r="Q1022" s="301">
        <v>28</v>
      </c>
      <c r="R1022" s="301">
        <v>19</v>
      </c>
      <c r="S1022" s="301">
        <v>13</v>
      </c>
      <c r="T1022" s="301">
        <v>7</v>
      </c>
      <c r="U1022" s="301">
        <v>1086</v>
      </c>
      <c r="V1022" s="304">
        <v>1052</v>
      </c>
      <c r="W1022" s="304"/>
    </row>
    <row r="1023" spans="1:23" x14ac:dyDescent="0.4">
      <c r="A1023" s="299">
        <v>1019</v>
      </c>
      <c r="B1023" s="300" t="s">
        <v>1678</v>
      </c>
      <c r="C1023" s="301">
        <v>5</v>
      </c>
      <c r="D1023" s="301">
        <v>27</v>
      </c>
      <c r="E1023" s="301">
        <v>14</v>
      </c>
      <c r="F1023" s="301">
        <v>10</v>
      </c>
      <c r="G1023" s="301">
        <v>5</v>
      </c>
      <c r="H1023" s="301">
        <v>4</v>
      </c>
      <c r="I1023" s="301">
        <v>7</v>
      </c>
      <c r="J1023" s="301">
        <v>6</v>
      </c>
      <c r="K1023" s="301">
        <v>10</v>
      </c>
      <c r="L1023" s="301">
        <v>16</v>
      </c>
      <c r="M1023" s="301">
        <v>19</v>
      </c>
      <c r="N1023" s="301">
        <v>13</v>
      </c>
      <c r="O1023" s="301">
        <v>18</v>
      </c>
      <c r="P1023" s="301">
        <v>14</v>
      </c>
      <c r="Q1023" s="301">
        <v>0</v>
      </c>
      <c r="R1023" s="301">
        <v>7</v>
      </c>
      <c r="S1023" s="301">
        <v>4</v>
      </c>
      <c r="T1023" s="301">
        <v>0</v>
      </c>
      <c r="U1023" s="301">
        <v>193</v>
      </c>
      <c r="V1023" s="304">
        <v>183</v>
      </c>
      <c r="W1023" s="304"/>
    </row>
    <row r="1024" spans="1:23" x14ac:dyDescent="0.4">
      <c r="A1024" s="299">
        <v>1020</v>
      </c>
      <c r="B1024" s="300" t="s">
        <v>2950</v>
      </c>
      <c r="C1024" s="301">
        <v>6</v>
      </c>
      <c r="D1024" s="301">
        <v>8</v>
      </c>
      <c r="E1024" s="301">
        <v>15</v>
      </c>
      <c r="F1024" s="301">
        <v>8</v>
      </c>
      <c r="G1024" s="301">
        <v>0</v>
      </c>
      <c r="H1024" s="301">
        <v>5</v>
      </c>
      <c r="I1024" s="301">
        <v>5</v>
      </c>
      <c r="J1024" s="301">
        <v>12</v>
      </c>
      <c r="K1024" s="301">
        <v>8</v>
      </c>
      <c r="L1024" s="301">
        <v>9</v>
      </c>
      <c r="M1024" s="301">
        <v>12</v>
      </c>
      <c r="N1024" s="301">
        <v>9</v>
      </c>
      <c r="O1024" s="301">
        <v>8</v>
      </c>
      <c r="P1024" s="301">
        <v>5</v>
      </c>
      <c r="Q1024" s="301">
        <v>13</v>
      </c>
      <c r="R1024" s="301">
        <v>7</v>
      </c>
      <c r="S1024" s="301">
        <v>0</v>
      </c>
      <c r="T1024" s="301">
        <v>0</v>
      </c>
      <c r="U1024" s="301">
        <v>120</v>
      </c>
      <c r="V1024" s="304">
        <v>117</v>
      </c>
      <c r="W1024" s="304"/>
    </row>
    <row r="1025" spans="1:23" x14ac:dyDescent="0.4">
      <c r="A1025" s="299">
        <v>1021</v>
      </c>
      <c r="B1025" s="300" t="s">
        <v>2951</v>
      </c>
      <c r="C1025" s="301">
        <v>0</v>
      </c>
      <c r="D1025" s="301">
        <v>0</v>
      </c>
      <c r="E1025" s="301">
        <v>0</v>
      </c>
      <c r="F1025" s="301">
        <v>0</v>
      </c>
      <c r="G1025" s="301">
        <v>3</v>
      </c>
      <c r="H1025" s="301">
        <v>0</v>
      </c>
      <c r="I1025" s="301">
        <v>0</v>
      </c>
      <c r="J1025" s="301">
        <v>0</v>
      </c>
      <c r="K1025" s="301">
        <v>0</v>
      </c>
      <c r="L1025" s="301">
        <v>0</v>
      </c>
      <c r="M1025" s="301">
        <v>0</v>
      </c>
      <c r="N1025" s="301">
        <v>3</v>
      </c>
      <c r="O1025" s="301">
        <v>0</v>
      </c>
      <c r="P1025" s="301">
        <v>0</v>
      </c>
      <c r="Q1025" s="301">
        <v>0</v>
      </c>
      <c r="R1025" s="301">
        <v>4</v>
      </c>
      <c r="S1025" s="301">
        <v>0</v>
      </c>
      <c r="T1025" s="301">
        <v>0</v>
      </c>
      <c r="U1025" s="301">
        <v>18</v>
      </c>
      <c r="V1025" s="304">
        <v>11</v>
      </c>
      <c r="W1025" s="304"/>
    </row>
    <row r="1026" spans="1:23" x14ac:dyDescent="0.4">
      <c r="A1026" s="299">
        <v>1022</v>
      </c>
      <c r="B1026" s="300" t="s">
        <v>2952</v>
      </c>
      <c r="C1026" s="301">
        <v>3</v>
      </c>
      <c r="D1026" s="301">
        <v>4</v>
      </c>
      <c r="E1026" s="301">
        <v>6</v>
      </c>
      <c r="F1026" s="301">
        <v>4</v>
      </c>
      <c r="G1026" s="301">
        <v>0</v>
      </c>
      <c r="H1026" s="301">
        <v>0</v>
      </c>
      <c r="I1026" s="301">
        <v>7</v>
      </c>
      <c r="J1026" s="301">
        <v>4</v>
      </c>
      <c r="K1026" s="301">
        <v>0</v>
      </c>
      <c r="L1026" s="301">
        <v>0</v>
      </c>
      <c r="M1026" s="301">
        <v>9</v>
      </c>
      <c r="N1026" s="301">
        <v>3</v>
      </c>
      <c r="O1026" s="301">
        <v>4</v>
      </c>
      <c r="P1026" s="301">
        <v>10</v>
      </c>
      <c r="Q1026" s="301">
        <v>12</v>
      </c>
      <c r="R1026" s="301">
        <v>4</v>
      </c>
      <c r="S1026" s="301">
        <v>0</v>
      </c>
      <c r="T1026" s="301">
        <v>0</v>
      </c>
      <c r="U1026" s="301">
        <v>76</v>
      </c>
      <c r="V1026" s="304">
        <v>74</v>
      </c>
      <c r="W1026" s="304"/>
    </row>
    <row r="1027" spans="1:23" x14ac:dyDescent="0.4">
      <c r="A1027" s="299">
        <v>1023</v>
      </c>
      <c r="B1027" s="300" t="s">
        <v>2953</v>
      </c>
      <c r="C1027" s="301">
        <v>0</v>
      </c>
      <c r="D1027" s="301">
        <v>0</v>
      </c>
      <c r="E1027" s="301">
        <v>5</v>
      </c>
      <c r="F1027" s="301">
        <v>0</v>
      </c>
      <c r="G1027" s="301">
        <v>0</v>
      </c>
      <c r="H1027" s="301">
        <v>0</v>
      </c>
      <c r="I1027" s="301">
        <v>0</v>
      </c>
      <c r="J1027" s="301">
        <v>0</v>
      </c>
      <c r="K1027" s="301">
        <v>0</v>
      </c>
      <c r="L1027" s="301">
        <v>0</v>
      </c>
      <c r="M1027" s="301">
        <v>0</v>
      </c>
      <c r="N1027" s="301">
        <v>6</v>
      </c>
      <c r="O1027" s="301">
        <v>10</v>
      </c>
      <c r="P1027" s="301">
        <v>4</v>
      </c>
      <c r="Q1027" s="301">
        <v>5</v>
      </c>
      <c r="R1027" s="301">
        <v>0</v>
      </c>
      <c r="S1027" s="301">
        <v>4</v>
      </c>
      <c r="T1027" s="301">
        <v>0</v>
      </c>
      <c r="U1027" s="301">
        <v>26</v>
      </c>
      <c r="V1027" s="304">
        <v>27</v>
      </c>
      <c r="W1027" s="304"/>
    </row>
    <row r="1028" spans="1:23" x14ac:dyDescent="0.4">
      <c r="A1028" s="299">
        <v>1024</v>
      </c>
      <c r="B1028" s="300" t="s">
        <v>1679</v>
      </c>
      <c r="C1028" s="301">
        <v>0</v>
      </c>
      <c r="D1028" s="301">
        <v>0</v>
      </c>
      <c r="E1028" s="301">
        <v>0</v>
      </c>
      <c r="F1028" s="301">
        <v>0</v>
      </c>
      <c r="G1028" s="301">
        <v>0</v>
      </c>
      <c r="H1028" s="301">
        <v>4</v>
      </c>
      <c r="I1028" s="301">
        <v>3</v>
      </c>
      <c r="J1028" s="301">
        <v>0</v>
      </c>
      <c r="K1028" s="301">
        <v>0</v>
      </c>
      <c r="L1028" s="301">
        <v>0</v>
      </c>
      <c r="M1028" s="301">
        <v>0</v>
      </c>
      <c r="N1028" s="301">
        <v>0</v>
      </c>
      <c r="O1028" s="301">
        <v>3</v>
      </c>
      <c r="P1028" s="301">
        <v>5</v>
      </c>
      <c r="Q1028" s="301">
        <v>0</v>
      </c>
      <c r="R1028" s="301">
        <v>6</v>
      </c>
      <c r="S1028" s="301">
        <v>0</v>
      </c>
      <c r="T1028" s="301">
        <v>0</v>
      </c>
      <c r="U1028" s="301">
        <v>18</v>
      </c>
      <c r="V1028" s="304">
        <v>18</v>
      </c>
      <c r="W1028" s="304"/>
    </row>
    <row r="1029" spans="1:23" x14ac:dyDescent="0.4">
      <c r="A1029" s="299">
        <v>1025</v>
      </c>
      <c r="B1029" s="300" t="s">
        <v>2954</v>
      </c>
      <c r="C1029" s="301">
        <v>6</v>
      </c>
      <c r="D1029" s="301">
        <v>5</v>
      </c>
      <c r="E1029" s="301">
        <v>3</v>
      </c>
      <c r="F1029" s="301">
        <v>9</v>
      </c>
      <c r="G1029" s="301">
        <v>4</v>
      </c>
      <c r="H1029" s="301">
        <v>6</v>
      </c>
      <c r="I1029" s="301">
        <v>5</v>
      </c>
      <c r="J1029" s="301">
        <v>5</v>
      </c>
      <c r="K1029" s="301">
        <v>0</v>
      </c>
      <c r="L1029" s="301">
        <v>6</v>
      </c>
      <c r="M1029" s="301">
        <v>5</v>
      </c>
      <c r="N1029" s="301">
        <v>7</v>
      </c>
      <c r="O1029" s="301">
        <v>10</v>
      </c>
      <c r="P1029" s="301">
        <v>0</v>
      </c>
      <c r="Q1029" s="301">
        <v>0</v>
      </c>
      <c r="R1029" s="301">
        <v>0</v>
      </c>
      <c r="S1029" s="301">
        <v>0</v>
      </c>
      <c r="T1029" s="301">
        <v>3</v>
      </c>
      <c r="U1029" s="301">
        <v>86</v>
      </c>
      <c r="V1029" s="304">
        <v>79</v>
      </c>
      <c r="W1029" s="304"/>
    </row>
    <row r="1030" spans="1:23" x14ac:dyDescent="0.4">
      <c r="A1030" s="299">
        <v>1026</v>
      </c>
      <c r="B1030" s="300" t="s">
        <v>2955</v>
      </c>
      <c r="C1030" s="301">
        <v>0</v>
      </c>
      <c r="D1030" s="301">
        <v>3</v>
      </c>
      <c r="E1030" s="301">
        <v>0</v>
      </c>
      <c r="F1030" s="301">
        <v>0</v>
      </c>
      <c r="G1030" s="301">
        <v>0</v>
      </c>
      <c r="H1030" s="301">
        <v>0</v>
      </c>
      <c r="I1030" s="301">
        <v>0</v>
      </c>
      <c r="J1030" s="301">
        <v>0</v>
      </c>
      <c r="K1030" s="301">
        <v>0</v>
      </c>
      <c r="L1030" s="301">
        <v>0</v>
      </c>
      <c r="M1030" s="301">
        <v>0</v>
      </c>
      <c r="N1030" s="301">
        <v>0</v>
      </c>
      <c r="O1030" s="301">
        <v>0</v>
      </c>
      <c r="P1030" s="301">
        <v>0</v>
      </c>
      <c r="Q1030" s="301">
        <v>0</v>
      </c>
      <c r="R1030" s="301">
        <v>0</v>
      </c>
      <c r="S1030" s="301">
        <v>0</v>
      </c>
      <c r="T1030" s="301">
        <v>0</v>
      </c>
      <c r="U1030" s="301">
        <v>17</v>
      </c>
      <c r="V1030" s="304">
        <v>17</v>
      </c>
      <c r="W1030" s="304"/>
    </row>
    <row r="1031" spans="1:23" x14ac:dyDescent="0.4">
      <c r="A1031" s="299">
        <v>1027</v>
      </c>
      <c r="B1031" s="300" t="s">
        <v>2956</v>
      </c>
      <c r="C1031" s="301">
        <v>0</v>
      </c>
      <c r="D1031" s="301">
        <v>0</v>
      </c>
      <c r="E1031" s="301">
        <v>0</v>
      </c>
      <c r="F1031" s="301">
        <v>3</v>
      </c>
      <c r="G1031" s="301">
        <v>0</v>
      </c>
      <c r="H1031" s="301">
        <v>0</v>
      </c>
      <c r="I1031" s="301">
        <v>0</v>
      </c>
      <c r="J1031" s="301">
        <v>0</v>
      </c>
      <c r="K1031" s="301">
        <v>5</v>
      </c>
      <c r="L1031" s="301">
        <v>5</v>
      </c>
      <c r="M1031" s="301">
        <v>0</v>
      </c>
      <c r="N1031" s="301">
        <v>0</v>
      </c>
      <c r="O1031" s="301">
        <v>0</v>
      </c>
      <c r="P1031" s="301">
        <v>3</v>
      </c>
      <c r="Q1031" s="301">
        <v>0</v>
      </c>
      <c r="R1031" s="301">
        <v>0</v>
      </c>
      <c r="S1031" s="301">
        <v>0</v>
      </c>
      <c r="T1031" s="301">
        <v>0</v>
      </c>
      <c r="U1031" s="301">
        <v>30</v>
      </c>
      <c r="V1031" s="304">
        <v>31</v>
      </c>
      <c r="W1031" s="304"/>
    </row>
    <row r="1032" spans="1:23" x14ac:dyDescent="0.4">
      <c r="A1032" s="299">
        <v>1028</v>
      </c>
      <c r="B1032" s="300" t="s">
        <v>2957</v>
      </c>
      <c r="C1032" s="301">
        <v>0</v>
      </c>
      <c r="D1032" s="301">
        <v>0</v>
      </c>
      <c r="E1032" s="301">
        <v>0</v>
      </c>
      <c r="F1032" s="301">
        <v>0</v>
      </c>
      <c r="G1032" s="301">
        <v>5</v>
      </c>
      <c r="H1032" s="301">
        <v>0</v>
      </c>
      <c r="I1032" s="301">
        <v>0</v>
      </c>
      <c r="J1032" s="301">
        <v>0</v>
      </c>
      <c r="K1032" s="301">
        <v>0</v>
      </c>
      <c r="L1032" s="301">
        <v>0</v>
      </c>
      <c r="M1032" s="301">
        <v>0</v>
      </c>
      <c r="N1032" s="301">
        <v>0</v>
      </c>
      <c r="O1032" s="301">
        <v>0</v>
      </c>
      <c r="P1032" s="301">
        <v>0</v>
      </c>
      <c r="Q1032" s="301">
        <v>0</v>
      </c>
      <c r="R1032" s="301">
        <v>0</v>
      </c>
      <c r="S1032" s="301">
        <v>0</v>
      </c>
      <c r="T1032" s="301">
        <v>0</v>
      </c>
      <c r="U1032" s="301">
        <v>6</v>
      </c>
      <c r="V1032" s="304">
        <v>5</v>
      </c>
      <c r="W1032" s="304"/>
    </row>
    <row r="1033" spans="1:23" x14ac:dyDescent="0.4">
      <c r="A1033" s="299">
        <v>1029</v>
      </c>
      <c r="B1033" s="300" t="s">
        <v>2958</v>
      </c>
      <c r="C1033" s="301">
        <v>0</v>
      </c>
      <c r="D1033" s="301">
        <v>0</v>
      </c>
      <c r="E1033" s="301">
        <v>3</v>
      </c>
      <c r="F1033" s="301">
        <v>0</v>
      </c>
      <c r="G1033" s="301">
        <v>0</v>
      </c>
      <c r="H1033" s="301">
        <v>0</v>
      </c>
      <c r="I1033" s="301">
        <v>0</v>
      </c>
      <c r="J1033" s="301">
        <v>3</v>
      </c>
      <c r="K1033" s="301">
        <v>0</v>
      </c>
      <c r="L1033" s="301">
        <v>0</v>
      </c>
      <c r="M1033" s="301">
        <v>0</v>
      </c>
      <c r="N1033" s="301">
        <v>0</v>
      </c>
      <c r="O1033" s="301">
        <v>0</v>
      </c>
      <c r="P1033" s="301">
        <v>0</v>
      </c>
      <c r="Q1033" s="301">
        <v>3</v>
      </c>
      <c r="R1033" s="301">
        <v>0</v>
      </c>
      <c r="S1033" s="301">
        <v>0</v>
      </c>
      <c r="T1033" s="301">
        <v>0</v>
      </c>
      <c r="U1033" s="301">
        <v>10</v>
      </c>
      <c r="V1033" s="304">
        <v>11</v>
      </c>
      <c r="W1033" s="304"/>
    </row>
    <row r="1034" spans="1:23" x14ac:dyDescent="0.4">
      <c r="A1034" s="299">
        <v>1030</v>
      </c>
      <c r="B1034" s="300" t="s">
        <v>2959</v>
      </c>
      <c r="C1034" s="301">
        <v>0</v>
      </c>
      <c r="D1034" s="301">
        <v>0</v>
      </c>
      <c r="E1034" s="301">
        <v>3</v>
      </c>
      <c r="F1034" s="301">
        <v>0</v>
      </c>
      <c r="G1034" s="301">
        <v>0</v>
      </c>
      <c r="H1034" s="301">
        <v>0</v>
      </c>
      <c r="I1034" s="301">
        <v>0</v>
      </c>
      <c r="J1034" s="301">
        <v>0</v>
      </c>
      <c r="K1034" s="301">
        <v>4</v>
      </c>
      <c r="L1034" s="301">
        <v>0</v>
      </c>
      <c r="M1034" s="301">
        <v>5</v>
      </c>
      <c r="N1034" s="301">
        <v>0</v>
      </c>
      <c r="O1034" s="301">
        <v>6</v>
      </c>
      <c r="P1034" s="301">
        <v>0</v>
      </c>
      <c r="Q1034" s="301">
        <v>0</v>
      </c>
      <c r="R1034" s="301">
        <v>0</v>
      </c>
      <c r="S1034" s="301">
        <v>0</v>
      </c>
      <c r="T1034" s="301">
        <v>0</v>
      </c>
      <c r="U1034" s="301">
        <v>24</v>
      </c>
      <c r="V1034" s="304">
        <v>24</v>
      </c>
      <c r="W1034" s="304"/>
    </row>
    <row r="1035" spans="1:23" x14ac:dyDescent="0.4">
      <c r="A1035" s="299">
        <v>1031</v>
      </c>
      <c r="B1035" s="300" t="s">
        <v>1680</v>
      </c>
      <c r="C1035" s="301">
        <v>9</v>
      </c>
      <c r="D1035" s="301">
        <v>26</v>
      </c>
      <c r="E1035" s="301">
        <v>22</v>
      </c>
      <c r="F1035" s="301">
        <v>20</v>
      </c>
      <c r="G1035" s="301">
        <v>3</v>
      </c>
      <c r="H1035" s="301">
        <v>6</v>
      </c>
      <c r="I1035" s="301">
        <v>16</v>
      </c>
      <c r="J1035" s="301">
        <v>18</v>
      </c>
      <c r="K1035" s="301">
        <v>31</v>
      </c>
      <c r="L1035" s="301">
        <v>35</v>
      </c>
      <c r="M1035" s="301">
        <v>25</v>
      </c>
      <c r="N1035" s="301">
        <v>35</v>
      </c>
      <c r="O1035" s="301">
        <v>46</v>
      </c>
      <c r="P1035" s="301">
        <v>39</v>
      </c>
      <c r="Q1035" s="301">
        <v>30</v>
      </c>
      <c r="R1035" s="301">
        <v>14</v>
      </c>
      <c r="S1035" s="301">
        <v>8</v>
      </c>
      <c r="T1035" s="301">
        <v>5</v>
      </c>
      <c r="U1035" s="301">
        <v>392</v>
      </c>
      <c r="V1035" s="304">
        <v>390</v>
      </c>
      <c r="W1035" s="304"/>
    </row>
    <row r="1036" spans="1:23" x14ac:dyDescent="0.4">
      <c r="A1036" s="299">
        <v>1032</v>
      </c>
      <c r="B1036" s="300" t="s">
        <v>123</v>
      </c>
      <c r="C1036" s="301">
        <v>7</v>
      </c>
      <c r="D1036" s="301">
        <v>7</v>
      </c>
      <c r="E1036" s="301">
        <v>13</v>
      </c>
      <c r="F1036" s="301">
        <v>19</v>
      </c>
      <c r="G1036" s="301">
        <v>8</v>
      </c>
      <c r="H1036" s="301">
        <v>19</v>
      </c>
      <c r="I1036" s="301">
        <v>8</v>
      </c>
      <c r="J1036" s="301">
        <v>12</v>
      </c>
      <c r="K1036" s="301">
        <v>16</v>
      </c>
      <c r="L1036" s="301">
        <v>16</v>
      </c>
      <c r="M1036" s="301">
        <v>33</v>
      </c>
      <c r="N1036" s="301">
        <v>18</v>
      </c>
      <c r="O1036" s="301">
        <v>33</v>
      </c>
      <c r="P1036" s="301">
        <v>23</v>
      </c>
      <c r="Q1036" s="301">
        <v>23</v>
      </c>
      <c r="R1036" s="301">
        <v>17</v>
      </c>
      <c r="S1036" s="301">
        <v>3</v>
      </c>
      <c r="T1036" s="301">
        <v>3</v>
      </c>
      <c r="U1036" s="301">
        <v>279</v>
      </c>
      <c r="V1036" s="304">
        <v>258</v>
      </c>
      <c r="W1036" s="304"/>
    </row>
    <row r="1037" spans="1:23" x14ac:dyDescent="0.4">
      <c r="A1037" s="299">
        <v>1033</v>
      </c>
      <c r="B1037" s="300" t="s">
        <v>2960</v>
      </c>
      <c r="C1037" s="301">
        <v>6</v>
      </c>
      <c r="D1037" s="301">
        <v>4</v>
      </c>
      <c r="E1037" s="301">
        <v>8</v>
      </c>
      <c r="F1037" s="301">
        <v>11</v>
      </c>
      <c r="G1037" s="301">
        <v>5</v>
      </c>
      <c r="H1037" s="301">
        <v>0</v>
      </c>
      <c r="I1037" s="301">
        <v>0</v>
      </c>
      <c r="J1037" s="301">
        <v>7</v>
      </c>
      <c r="K1037" s="301">
        <v>0</v>
      </c>
      <c r="L1037" s="301">
        <v>4</v>
      </c>
      <c r="M1037" s="301">
        <v>3</v>
      </c>
      <c r="N1037" s="301">
        <v>6</v>
      </c>
      <c r="O1037" s="301">
        <v>3</v>
      </c>
      <c r="P1037" s="301">
        <v>0</v>
      </c>
      <c r="Q1037" s="301">
        <v>0</v>
      </c>
      <c r="R1037" s="301">
        <v>0</v>
      </c>
      <c r="S1037" s="301">
        <v>0</v>
      </c>
      <c r="T1037" s="301">
        <v>0</v>
      </c>
      <c r="U1037" s="301">
        <v>63</v>
      </c>
      <c r="V1037" s="304">
        <v>62</v>
      </c>
      <c r="W1037" s="304"/>
    </row>
    <row r="1038" spans="1:23" x14ac:dyDescent="0.4">
      <c r="A1038" s="299">
        <v>1034</v>
      </c>
      <c r="B1038" s="300" t="s">
        <v>1681</v>
      </c>
      <c r="C1038" s="301">
        <v>3</v>
      </c>
      <c r="D1038" s="301">
        <v>3</v>
      </c>
      <c r="E1038" s="301">
        <v>11</v>
      </c>
      <c r="F1038" s="301">
        <v>6</v>
      </c>
      <c r="G1038" s="301">
        <v>4</v>
      </c>
      <c r="H1038" s="301">
        <v>0</v>
      </c>
      <c r="I1038" s="301">
        <v>6</v>
      </c>
      <c r="J1038" s="301">
        <v>0</v>
      </c>
      <c r="K1038" s="301">
        <v>7</v>
      </c>
      <c r="L1038" s="301">
        <v>14</v>
      </c>
      <c r="M1038" s="301">
        <v>11</v>
      </c>
      <c r="N1038" s="301">
        <v>16</v>
      </c>
      <c r="O1038" s="301">
        <v>14</v>
      </c>
      <c r="P1038" s="301">
        <v>7</v>
      </c>
      <c r="Q1038" s="301">
        <v>8</v>
      </c>
      <c r="R1038" s="301">
        <v>3</v>
      </c>
      <c r="S1038" s="301">
        <v>0</v>
      </c>
      <c r="T1038" s="301">
        <v>0</v>
      </c>
      <c r="U1038" s="301">
        <v>123</v>
      </c>
      <c r="V1038" s="304">
        <v>118</v>
      </c>
      <c r="W1038" s="304"/>
    </row>
    <row r="1039" spans="1:23" x14ac:dyDescent="0.4">
      <c r="A1039" s="299">
        <v>1035</v>
      </c>
      <c r="B1039" s="300" t="s">
        <v>2961</v>
      </c>
      <c r="C1039" s="301">
        <v>3</v>
      </c>
      <c r="D1039" s="301">
        <v>4</v>
      </c>
      <c r="E1039" s="301">
        <v>8</v>
      </c>
      <c r="F1039" s="301">
        <v>4</v>
      </c>
      <c r="G1039" s="301">
        <v>0</v>
      </c>
      <c r="H1039" s="301">
        <v>3</v>
      </c>
      <c r="I1039" s="301">
        <v>0</v>
      </c>
      <c r="J1039" s="301">
        <v>0</v>
      </c>
      <c r="K1039" s="301">
        <v>3</v>
      </c>
      <c r="L1039" s="301">
        <v>7</v>
      </c>
      <c r="M1039" s="301">
        <v>11</v>
      </c>
      <c r="N1039" s="301">
        <v>3</v>
      </c>
      <c r="O1039" s="301">
        <v>0</v>
      </c>
      <c r="P1039" s="301">
        <v>0</v>
      </c>
      <c r="Q1039" s="301">
        <v>0</v>
      </c>
      <c r="R1039" s="301">
        <v>0</v>
      </c>
      <c r="S1039" s="301">
        <v>0</v>
      </c>
      <c r="T1039" s="301">
        <v>0</v>
      </c>
      <c r="U1039" s="301">
        <v>57</v>
      </c>
      <c r="V1039" s="304">
        <v>62</v>
      </c>
      <c r="W1039" s="304"/>
    </row>
    <row r="1040" spans="1:23" x14ac:dyDescent="0.4">
      <c r="A1040" s="299">
        <v>1036</v>
      </c>
      <c r="B1040" s="300" t="s">
        <v>124</v>
      </c>
      <c r="C1040" s="301">
        <v>4</v>
      </c>
      <c r="D1040" s="301">
        <v>5</v>
      </c>
      <c r="E1040" s="301">
        <v>4</v>
      </c>
      <c r="F1040" s="301">
        <v>12</v>
      </c>
      <c r="G1040" s="301">
        <v>4</v>
      </c>
      <c r="H1040" s="301">
        <v>7</v>
      </c>
      <c r="I1040" s="301">
        <v>0</v>
      </c>
      <c r="J1040" s="301">
        <v>5</v>
      </c>
      <c r="K1040" s="301">
        <v>0</v>
      </c>
      <c r="L1040" s="301">
        <v>9</v>
      </c>
      <c r="M1040" s="301">
        <v>10</v>
      </c>
      <c r="N1040" s="301">
        <v>16</v>
      </c>
      <c r="O1040" s="301">
        <v>6</v>
      </c>
      <c r="P1040" s="301">
        <v>7</v>
      </c>
      <c r="Q1040" s="301">
        <v>11</v>
      </c>
      <c r="R1040" s="301">
        <v>11</v>
      </c>
      <c r="S1040" s="301">
        <v>0</v>
      </c>
      <c r="T1040" s="301">
        <v>0</v>
      </c>
      <c r="U1040" s="301">
        <v>112</v>
      </c>
      <c r="V1040" s="304">
        <v>113</v>
      </c>
      <c r="W1040" s="304"/>
    </row>
    <row r="1041" spans="1:23" x14ac:dyDescent="0.4">
      <c r="A1041" s="299">
        <v>1037</v>
      </c>
      <c r="B1041" s="300" t="s">
        <v>2962</v>
      </c>
      <c r="C1041" s="301">
        <v>5</v>
      </c>
      <c r="D1041" s="301">
        <v>0</v>
      </c>
      <c r="E1041" s="301">
        <v>0</v>
      </c>
      <c r="F1041" s="301">
        <v>5</v>
      </c>
      <c r="G1041" s="301">
        <v>0</v>
      </c>
      <c r="H1041" s="301">
        <v>0</v>
      </c>
      <c r="I1041" s="301">
        <v>0</v>
      </c>
      <c r="J1041" s="301">
        <v>0</v>
      </c>
      <c r="K1041" s="301">
        <v>3</v>
      </c>
      <c r="L1041" s="301">
        <v>3</v>
      </c>
      <c r="M1041" s="301">
        <v>0</v>
      </c>
      <c r="N1041" s="301">
        <v>0</v>
      </c>
      <c r="O1041" s="301">
        <v>0</v>
      </c>
      <c r="P1041" s="301">
        <v>4</v>
      </c>
      <c r="Q1041" s="301">
        <v>0</v>
      </c>
      <c r="R1041" s="301">
        <v>0</v>
      </c>
      <c r="S1041" s="301">
        <v>0</v>
      </c>
      <c r="T1041" s="301">
        <v>0</v>
      </c>
      <c r="U1041" s="301">
        <v>30</v>
      </c>
      <c r="V1041" s="304">
        <v>30</v>
      </c>
      <c r="W1041" s="304"/>
    </row>
    <row r="1042" spans="1:23" x14ac:dyDescent="0.4">
      <c r="A1042" s="299">
        <v>1038</v>
      </c>
      <c r="B1042" s="300" t="s">
        <v>125</v>
      </c>
      <c r="C1042" s="301">
        <v>51</v>
      </c>
      <c r="D1042" s="301">
        <v>63</v>
      </c>
      <c r="E1042" s="301">
        <v>64</v>
      </c>
      <c r="F1042" s="301">
        <v>71</v>
      </c>
      <c r="G1042" s="301">
        <v>28</v>
      </c>
      <c r="H1042" s="301">
        <v>29</v>
      </c>
      <c r="I1042" s="301">
        <v>44</v>
      </c>
      <c r="J1042" s="301">
        <v>47</v>
      </c>
      <c r="K1042" s="301">
        <v>69</v>
      </c>
      <c r="L1042" s="301">
        <v>60</v>
      </c>
      <c r="M1042" s="301">
        <v>62</v>
      </c>
      <c r="N1042" s="301">
        <v>88</v>
      </c>
      <c r="O1042" s="301">
        <v>90</v>
      </c>
      <c r="P1042" s="301">
        <v>100</v>
      </c>
      <c r="Q1042" s="301">
        <v>52</v>
      </c>
      <c r="R1042" s="301">
        <v>24</v>
      </c>
      <c r="S1042" s="301">
        <v>3</v>
      </c>
      <c r="T1042" s="301">
        <v>13</v>
      </c>
      <c r="U1042" s="301">
        <v>962</v>
      </c>
      <c r="V1042" s="304">
        <v>957</v>
      </c>
      <c r="W1042" s="304"/>
    </row>
    <row r="1043" spans="1:23" x14ac:dyDescent="0.4">
      <c r="A1043" s="299">
        <v>1039</v>
      </c>
      <c r="B1043" s="300" t="s">
        <v>2963</v>
      </c>
      <c r="C1043" s="301">
        <v>7</v>
      </c>
      <c r="D1043" s="301">
        <v>7</v>
      </c>
      <c r="E1043" s="301">
        <v>0</v>
      </c>
      <c r="F1043" s="301">
        <v>3</v>
      </c>
      <c r="G1043" s="301">
        <v>0</v>
      </c>
      <c r="H1043" s="301">
        <v>4</v>
      </c>
      <c r="I1043" s="301">
        <v>0</v>
      </c>
      <c r="J1043" s="301">
        <v>3</v>
      </c>
      <c r="K1043" s="301">
        <v>6</v>
      </c>
      <c r="L1043" s="301">
        <v>3</v>
      </c>
      <c r="M1043" s="301">
        <v>5</v>
      </c>
      <c r="N1043" s="301">
        <v>7</v>
      </c>
      <c r="O1043" s="301">
        <v>6</v>
      </c>
      <c r="P1043" s="301">
        <v>3</v>
      </c>
      <c r="Q1043" s="301">
        <v>0</v>
      </c>
      <c r="R1043" s="301">
        <v>5</v>
      </c>
      <c r="S1043" s="301">
        <v>4</v>
      </c>
      <c r="T1043" s="301">
        <v>0</v>
      </c>
      <c r="U1043" s="301">
        <v>65</v>
      </c>
      <c r="V1043" s="304">
        <v>64</v>
      </c>
      <c r="W1043" s="304"/>
    </row>
    <row r="1044" spans="1:23" x14ac:dyDescent="0.4">
      <c r="A1044" s="299">
        <v>1040</v>
      </c>
      <c r="B1044" s="300" t="s">
        <v>1682</v>
      </c>
      <c r="C1044" s="301">
        <v>1642</v>
      </c>
      <c r="D1044" s="301">
        <v>1241</v>
      </c>
      <c r="E1044" s="301">
        <v>1033</v>
      </c>
      <c r="F1044" s="301">
        <v>1080</v>
      </c>
      <c r="G1044" s="301">
        <v>1638</v>
      </c>
      <c r="H1044" s="301">
        <v>2368</v>
      </c>
      <c r="I1044" s="301">
        <v>2392</v>
      </c>
      <c r="J1044" s="301">
        <v>1787</v>
      </c>
      <c r="K1044" s="301">
        <v>1341</v>
      </c>
      <c r="L1044" s="301">
        <v>1207</v>
      </c>
      <c r="M1044" s="301">
        <v>1209</v>
      </c>
      <c r="N1044" s="301">
        <v>973</v>
      </c>
      <c r="O1044" s="301">
        <v>777</v>
      </c>
      <c r="P1044" s="301">
        <v>755</v>
      </c>
      <c r="Q1044" s="301">
        <v>671</v>
      </c>
      <c r="R1044" s="301">
        <v>694</v>
      </c>
      <c r="S1044" s="301">
        <v>651</v>
      </c>
      <c r="T1044" s="301">
        <v>794</v>
      </c>
      <c r="U1044" s="301">
        <v>22245</v>
      </c>
      <c r="V1044" s="304">
        <v>21801</v>
      </c>
      <c r="W1044" s="304"/>
    </row>
    <row r="1045" spans="1:23" x14ac:dyDescent="0.4">
      <c r="A1045" s="299">
        <v>1041</v>
      </c>
      <c r="B1045" s="300" t="s">
        <v>126</v>
      </c>
      <c r="C1045" s="301">
        <v>13</v>
      </c>
      <c r="D1045" s="301">
        <v>12</v>
      </c>
      <c r="E1045" s="301">
        <v>12</v>
      </c>
      <c r="F1045" s="301">
        <v>10</v>
      </c>
      <c r="G1045" s="301">
        <v>3</v>
      </c>
      <c r="H1045" s="301">
        <v>0</v>
      </c>
      <c r="I1045" s="301">
        <v>8</v>
      </c>
      <c r="J1045" s="301">
        <v>11</v>
      </c>
      <c r="K1045" s="301">
        <v>15</v>
      </c>
      <c r="L1045" s="301">
        <v>15</v>
      </c>
      <c r="M1045" s="301">
        <v>16</v>
      </c>
      <c r="N1045" s="301">
        <v>20</v>
      </c>
      <c r="O1045" s="301">
        <v>27</v>
      </c>
      <c r="P1045" s="301">
        <v>21</v>
      </c>
      <c r="Q1045" s="301">
        <v>11</v>
      </c>
      <c r="R1045" s="301">
        <v>9</v>
      </c>
      <c r="S1045" s="301">
        <v>9</v>
      </c>
      <c r="T1045" s="301">
        <v>3</v>
      </c>
      <c r="U1045" s="301">
        <v>235</v>
      </c>
      <c r="V1045" s="304">
        <v>230</v>
      </c>
      <c r="W1045" s="304"/>
    </row>
    <row r="1046" spans="1:23" x14ac:dyDescent="0.4">
      <c r="A1046" s="299">
        <v>1042</v>
      </c>
      <c r="B1046" s="300" t="s">
        <v>2964</v>
      </c>
      <c r="C1046" s="301">
        <v>0</v>
      </c>
      <c r="D1046" s="301">
        <v>0</v>
      </c>
      <c r="E1046" s="301">
        <v>0</v>
      </c>
      <c r="F1046" s="301">
        <v>0</v>
      </c>
      <c r="G1046" s="301">
        <v>0</v>
      </c>
      <c r="H1046" s="301">
        <v>0</v>
      </c>
      <c r="I1046" s="301">
        <v>0</v>
      </c>
      <c r="J1046" s="301">
        <v>3</v>
      </c>
      <c r="K1046" s="301">
        <v>0</v>
      </c>
      <c r="L1046" s="301">
        <v>0</v>
      </c>
      <c r="M1046" s="301">
        <v>0</v>
      </c>
      <c r="N1046" s="301">
        <v>4</v>
      </c>
      <c r="O1046" s="301">
        <v>0</v>
      </c>
      <c r="P1046" s="301">
        <v>0</v>
      </c>
      <c r="Q1046" s="301">
        <v>0</v>
      </c>
      <c r="R1046" s="301">
        <v>0</v>
      </c>
      <c r="S1046" s="301">
        <v>0</v>
      </c>
      <c r="T1046" s="301">
        <v>0</v>
      </c>
      <c r="U1046" s="301">
        <v>7</v>
      </c>
      <c r="V1046" s="304">
        <v>5</v>
      </c>
      <c r="W1046" s="304"/>
    </row>
    <row r="1047" spans="1:23" x14ac:dyDescent="0.4">
      <c r="A1047" s="299">
        <v>1043</v>
      </c>
      <c r="B1047" s="300" t="s">
        <v>127</v>
      </c>
      <c r="C1047" s="301">
        <v>23</v>
      </c>
      <c r="D1047" s="301">
        <v>19</v>
      </c>
      <c r="E1047" s="301">
        <v>14</v>
      </c>
      <c r="F1047" s="301">
        <v>18</v>
      </c>
      <c r="G1047" s="301">
        <v>8</v>
      </c>
      <c r="H1047" s="301">
        <v>7</v>
      </c>
      <c r="I1047" s="301">
        <v>4</v>
      </c>
      <c r="J1047" s="301">
        <v>16</v>
      </c>
      <c r="K1047" s="301">
        <v>21</v>
      </c>
      <c r="L1047" s="301">
        <v>30</v>
      </c>
      <c r="M1047" s="301">
        <v>20</v>
      </c>
      <c r="N1047" s="301">
        <v>14</v>
      </c>
      <c r="O1047" s="301">
        <v>13</v>
      </c>
      <c r="P1047" s="301">
        <v>24</v>
      </c>
      <c r="Q1047" s="301">
        <v>7</v>
      </c>
      <c r="R1047" s="301">
        <v>9</v>
      </c>
      <c r="S1047" s="301">
        <v>0</v>
      </c>
      <c r="T1047" s="301">
        <v>0</v>
      </c>
      <c r="U1047" s="301">
        <v>263</v>
      </c>
      <c r="V1047" s="304">
        <v>263</v>
      </c>
      <c r="W1047" s="304"/>
    </row>
    <row r="1048" spans="1:23" x14ac:dyDescent="0.4">
      <c r="A1048" s="299">
        <v>1044</v>
      </c>
      <c r="B1048" s="300" t="s">
        <v>2965</v>
      </c>
      <c r="C1048" s="301">
        <v>3</v>
      </c>
      <c r="D1048" s="301">
        <v>3</v>
      </c>
      <c r="E1048" s="301">
        <v>6</v>
      </c>
      <c r="F1048" s="301">
        <v>9</v>
      </c>
      <c r="G1048" s="301">
        <v>9</v>
      </c>
      <c r="H1048" s="301">
        <v>8</v>
      </c>
      <c r="I1048" s="301">
        <v>0</v>
      </c>
      <c r="J1048" s="301">
        <v>3</v>
      </c>
      <c r="K1048" s="301">
        <v>7</v>
      </c>
      <c r="L1048" s="301">
        <v>10</v>
      </c>
      <c r="M1048" s="301">
        <v>14</v>
      </c>
      <c r="N1048" s="301">
        <v>10</v>
      </c>
      <c r="O1048" s="301">
        <v>8</v>
      </c>
      <c r="P1048" s="301">
        <v>9</v>
      </c>
      <c r="Q1048" s="301">
        <v>0</v>
      </c>
      <c r="R1048" s="301">
        <v>0</v>
      </c>
      <c r="S1048" s="301">
        <v>0</v>
      </c>
      <c r="T1048" s="301">
        <v>0</v>
      </c>
      <c r="U1048" s="301">
        <v>99</v>
      </c>
      <c r="V1048" s="304">
        <v>95</v>
      </c>
      <c r="W1048" s="304"/>
    </row>
    <row r="1049" spans="1:23" x14ac:dyDescent="0.4">
      <c r="A1049" s="299">
        <v>1045</v>
      </c>
      <c r="B1049" s="300" t="s">
        <v>2966</v>
      </c>
      <c r="C1049" s="301">
        <v>0</v>
      </c>
      <c r="D1049" s="301">
        <v>0</v>
      </c>
      <c r="E1049" s="301">
        <v>0</v>
      </c>
      <c r="F1049" s="301">
        <v>0</v>
      </c>
      <c r="G1049" s="301">
        <v>4</v>
      </c>
      <c r="H1049" s="301">
        <v>0</v>
      </c>
      <c r="I1049" s="301">
        <v>0</v>
      </c>
      <c r="J1049" s="301">
        <v>0</v>
      </c>
      <c r="K1049" s="301">
        <v>3</v>
      </c>
      <c r="L1049" s="301">
        <v>5</v>
      </c>
      <c r="M1049" s="301">
        <v>6</v>
      </c>
      <c r="N1049" s="301">
        <v>0</v>
      </c>
      <c r="O1049" s="301">
        <v>0</v>
      </c>
      <c r="P1049" s="301">
        <v>0</v>
      </c>
      <c r="Q1049" s="301">
        <v>4</v>
      </c>
      <c r="R1049" s="301">
        <v>0</v>
      </c>
      <c r="S1049" s="301">
        <v>0</v>
      </c>
      <c r="T1049" s="301">
        <v>0</v>
      </c>
      <c r="U1049" s="301">
        <v>29</v>
      </c>
      <c r="V1049" s="304">
        <v>29</v>
      </c>
      <c r="W1049" s="304"/>
    </row>
    <row r="1050" spans="1:23" x14ac:dyDescent="0.4">
      <c r="A1050" s="299">
        <v>1046</v>
      </c>
      <c r="B1050" s="300" t="s">
        <v>2967</v>
      </c>
      <c r="C1050" s="301">
        <v>0</v>
      </c>
      <c r="D1050" s="301">
        <v>0</v>
      </c>
      <c r="E1050" s="301">
        <v>5</v>
      </c>
      <c r="F1050" s="301">
        <v>0</v>
      </c>
      <c r="G1050" s="301">
        <v>0</v>
      </c>
      <c r="H1050" s="301">
        <v>5</v>
      </c>
      <c r="I1050" s="301">
        <v>3</v>
      </c>
      <c r="J1050" s="301">
        <v>0</v>
      </c>
      <c r="K1050" s="301">
        <v>5</v>
      </c>
      <c r="L1050" s="301">
        <v>7</v>
      </c>
      <c r="M1050" s="301">
        <v>4</v>
      </c>
      <c r="N1050" s="301">
        <v>15</v>
      </c>
      <c r="O1050" s="301">
        <v>14</v>
      </c>
      <c r="P1050" s="301">
        <v>5</v>
      </c>
      <c r="Q1050" s="301">
        <v>8</v>
      </c>
      <c r="R1050" s="301">
        <v>5</v>
      </c>
      <c r="S1050" s="301">
        <v>6</v>
      </c>
      <c r="T1050" s="301">
        <v>0</v>
      </c>
      <c r="U1050" s="301">
        <v>83</v>
      </c>
      <c r="V1050" s="304">
        <v>77</v>
      </c>
      <c r="W1050" s="304"/>
    </row>
    <row r="1051" spans="1:23" x14ac:dyDescent="0.4">
      <c r="A1051" s="299">
        <v>1047</v>
      </c>
      <c r="B1051" s="300" t="s">
        <v>1683</v>
      </c>
      <c r="C1051" s="301">
        <v>7</v>
      </c>
      <c r="D1051" s="301">
        <v>6</v>
      </c>
      <c r="E1051" s="301">
        <v>9</v>
      </c>
      <c r="F1051" s="301">
        <v>11</v>
      </c>
      <c r="G1051" s="301">
        <v>4</v>
      </c>
      <c r="H1051" s="301">
        <v>3</v>
      </c>
      <c r="I1051" s="301">
        <v>9</v>
      </c>
      <c r="J1051" s="301">
        <v>10</v>
      </c>
      <c r="K1051" s="301">
        <v>19</v>
      </c>
      <c r="L1051" s="301">
        <v>21</v>
      </c>
      <c r="M1051" s="301">
        <v>26</v>
      </c>
      <c r="N1051" s="301">
        <v>25</v>
      </c>
      <c r="O1051" s="301">
        <v>31</v>
      </c>
      <c r="P1051" s="301">
        <v>54</v>
      </c>
      <c r="Q1051" s="301">
        <v>33</v>
      </c>
      <c r="R1051" s="301">
        <v>16</v>
      </c>
      <c r="S1051" s="301">
        <v>4</v>
      </c>
      <c r="T1051" s="301">
        <v>3</v>
      </c>
      <c r="U1051" s="301">
        <v>295</v>
      </c>
      <c r="V1051" s="304">
        <v>286</v>
      </c>
      <c r="W1051" s="304"/>
    </row>
    <row r="1052" spans="1:23" x14ac:dyDescent="0.4">
      <c r="A1052" s="299">
        <v>1048</v>
      </c>
      <c r="B1052" s="300" t="s">
        <v>1380</v>
      </c>
      <c r="C1052" s="301">
        <v>19</v>
      </c>
      <c r="D1052" s="301">
        <v>15</v>
      </c>
      <c r="E1052" s="301">
        <v>19</v>
      </c>
      <c r="F1052" s="301">
        <v>8</v>
      </c>
      <c r="G1052" s="301">
        <v>12</v>
      </c>
      <c r="H1052" s="301">
        <v>11</v>
      </c>
      <c r="I1052" s="301">
        <v>15</v>
      </c>
      <c r="J1052" s="301">
        <v>15</v>
      </c>
      <c r="K1052" s="301">
        <v>13</v>
      </c>
      <c r="L1052" s="301">
        <v>9</v>
      </c>
      <c r="M1052" s="301">
        <v>13</v>
      </c>
      <c r="N1052" s="301">
        <v>24</v>
      </c>
      <c r="O1052" s="301">
        <v>15</v>
      </c>
      <c r="P1052" s="301">
        <v>16</v>
      </c>
      <c r="Q1052" s="301">
        <v>7</v>
      </c>
      <c r="R1052" s="301">
        <v>0</v>
      </c>
      <c r="S1052" s="301">
        <v>0</v>
      </c>
      <c r="T1052" s="301">
        <v>0</v>
      </c>
      <c r="U1052" s="301">
        <v>211</v>
      </c>
      <c r="V1052" s="304">
        <v>214</v>
      </c>
      <c r="W1052" s="304"/>
    </row>
    <row r="1053" spans="1:23" x14ac:dyDescent="0.4">
      <c r="A1053" s="299">
        <v>1049</v>
      </c>
      <c r="B1053" s="300" t="s">
        <v>1684</v>
      </c>
      <c r="C1053" s="301">
        <v>125</v>
      </c>
      <c r="D1053" s="301">
        <v>102</v>
      </c>
      <c r="E1053" s="301">
        <v>93</v>
      </c>
      <c r="F1053" s="301">
        <v>112</v>
      </c>
      <c r="G1053" s="301">
        <v>221</v>
      </c>
      <c r="H1053" s="301">
        <v>167</v>
      </c>
      <c r="I1053" s="301">
        <v>133</v>
      </c>
      <c r="J1053" s="301">
        <v>141</v>
      </c>
      <c r="K1053" s="301">
        <v>145</v>
      </c>
      <c r="L1053" s="301">
        <v>117</v>
      </c>
      <c r="M1053" s="301">
        <v>130</v>
      </c>
      <c r="N1053" s="301">
        <v>124</v>
      </c>
      <c r="O1053" s="301">
        <v>140</v>
      </c>
      <c r="P1053" s="301">
        <v>115</v>
      </c>
      <c r="Q1053" s="301">
        <v>93</v>
      </c>
      <c r="R1053" s="301">
        <v>68</v>
      </c>
      <c r="S1053" s="301">
        <v>39</v>
      </c>
      <c r="T1053" s="301">
        <v>46</v>
      </c>
      <c r="U1053" s="301">
        <v>2110</v>
      </c>
      <c r="V1053" s="304">
        <v>2092</v>
      </c>
      <c r="W1053" s="304"/>
    </row>
    <row r="1054" spans="1:23" x14ac:dyDescent="0.4">
      <c r="A1054" s="299">
        <v>1050</v>
      </c>
      <c r="B1054" s="300" t="s">
        <v>2968</v>
      </c>
      <c r="C1054" s="301">
        <v>0</v>
      </c>
      <c r="D1054" s="301">
        <v>5</v>
      </c>
      <c r="E1054" s="301">
        <v>8</v>
      </c>
      <c r="F1054" s="301">
        <v>6</v>
      </c>
      <c r="G1054" s="301">
        <v>5</v>
      </c>
      <c r="H1054" s="301">
        <v>3</v>
      </c>
      <c r="I1054" s="301">
        <v>7</v>
      </c>
      <c r="J1054" s="301">
        <v>3</v>
      </c>
      <c r="K1054" s="301">
        <v>3</v>
      </c>
      <c r="L1054" s="301">
        <v>7</v>
      </c>
      <c r="M1054" s="301">
        <v>18</v>
      </c>
      <c r="N1054" s="301">
        <v>9</v>
      </c>
      <c r="O1054" s="301">
        <v>10</v>
      </c>
      <c r="P1054" s="301">
        <v>8</v>
      </c>
      <c r="Q1054" s="301">
        <v>6</v>
      </c>
      <c r="R1054" s="301">
        <v>0</v>
      </c>
      <c r="S1054" s="301">
        <v>0</v>
      </c>
      <c r="T1054" s="301">
        <v>0</v>
      </c>
      <c r="U1054" s="301">
        <v>104</v>
      </c>
      <c r="V1054" s="304">
        <v>100</v>
      </c>
      <c r="W1054" s="304"/>
    </row>
    <row r="1055" spans="1:23" x14ac:dyDescent="0.4">
      <c r="A1055" s="299">
        <v>1051</v>
      </c>
      <c r="B1055" s="300" t="s">
        <v>1381</v>
      </c>
      <c r="C1055" s="301">
        <v>554</v>
      </c>
      <c r="D1055" s="301">
        <v>528</v>
      </c>
      <c r="E1055" s="301">
        <v>444</v>
      </c>
      <c r="F1055" s="301">
        <v>472</v>
      </c>
      <c r="G1055" s="301">
        <v>668</v>
      </c>
      <c r="H1055" s="301">
        <v>696</v>
      </c>
      <c r="I1055" s="301">
        <v>675</v>
      </c>
      <c r="J1055" s="301">
        <v>541</v>
      </c>
      <c r="K1055" s="301">
        <v>489</v>
      </c>
      <c r="L1055" s="301">
        <v>484</v>
      </c>
      <c r="M1055" s="301">
        <v>488</v>
      </c>
      <c r="N1055" s="301">
        <v>549</v>
      </c>
      <c r="O1055" s="301">
        <v>501</v>
      </c>
      <c r="P1055" s="301">
        <v>469</v>
      </c>
      <c r="Q1055" s="301">
        <v>414</v>
      </c>
      <c r="R1055" s="301">
        <v>298</v>
      </c>
      <c r="S1055" s="301">
        <v>249</v>
      </c>
      <c r="T1055" s="301">
        <v>293</v>
      </c>
      <c r="U1055" s="301">
        <v>8823</v>
      </c>
      <c r="V1055" s="304">
        <v>8366</v>
      </c>
      <c r="W1055" s="304"/>
    </row>
    <row r="1056" spans="1:23" x14ac:dyDescent="0.4">
      <c r="A1056" s="299">
        <v>1052</v>
      </c>
      <c r="B1056" s="300" t="s">
        <v>1685</v>
      </c>
      <c r="C1056" s="301">
        <v>16</v>
      </c>
      <c r="D1056" s="301">
        <v>7</v>
      </c>
      <c r="E1056" s="301">
        <v>3</v>
      </c>
      <c r="F1056" s="301">
        <v>9</v>
      </c>
      <c r="G1056" s="301">
        <v>14</v>
      </c>
      <c r="H1056" s="301">
        <v>3</v>
      </c>
      <c r="I1056" s="301">
        <v>12</v>
      </c>
      <c r="J1056" s="301">
        <v>15</v>
      </c>
      <c r="K1056" s="301">
        <v>17</v>
      </c>
      <c r="L1056" s="301">
        <v>13</v>
      </c>
      <c r="M1056" s="301">
        <v>31</v>
      </c>
      <c r="N1056" s="301">
        <v>25</v>
      </c>
      <c r="O1056" s="301">
        <v>13</v>
      </c>
      <c r="P1056" s="301">
        <v>22</v>
      </c>
      <c r="Q1056" s="301">
        <v>7</v>
      </c>
      <c r="R1056" s="301">
        <v>0</v>
      </c>
      <c r="S1056" s="301">
        <v>0</v>
      </c>
      <c r="T1056" s="301">
        <v>0</v>
      </c>
      <c r="U1056" s="301">
        <v>223</v>
      </c>
      <c r="V1056" s="304">
        <v>225</v>
      </c>
      <c r="W1056" s="304"/>
    </row>
    <row r="1057" spans="1:23" x14ac:dyDescent="0.4">
      <c r="A1057" s="299">
        <v>1053</v>
      </c>
      <c r="B1057" s="300" t="s">
        <v>2969</v>
      </c>
      <c r="C1057" s="301">
        <v>0</v>
      </c>
      <c r="D1057" s="301">
        <v>0</v>
      </c>
      <c r="E1057" s="301">
        <v>0</v>
      </c>
      <c r="F1057" s="301">
        <v>5</v>
      </c>
      <c r="G1057" s="301">
        <v>0</v>
      </c>
      <c r="H1057" s="301">
        <v>0</v>
      </c>
      <c r="I1057" s="301">
        <v>0</v>
      </c>
      <c r="J1057" s="301">
        <v>0</v>
      </c>
      <c r="K1057" s="301">
        <v>7</v>
      </c>
      <c r="L1057" s="301">
        <v>0</v>
      </c>
      <c r="M1057" s="301">
        <v>3</v>
      </c>
      <c r="N1057" s="301">
        <v>0</v>
      </c>
      <c r="O1057" s="301">
        <v>0</v>
      </c>
      <c r="P1057" s="301">
        <v>5</v>
      </c>
      <c r="Q1057" s="301">
        <v>8</v>
      </c>
      <c r="R1057" s="301">
        <v>4</v>
      </c>
      <c r="S1057" s="301">
        <v>0</v>
      </c>
      <c r="T1057" s="301">
        <v>0</v>
      </c>
      <c r="U1057" s="301">
        <v>34</v>
      </c>
      <c r="V1057" s="304">
        <v>28</v>
      </c>
      <c r="W1057" s="304"/>
    </row>
    <row r="1058" spans="1:23" x14ac:dyDescent="0.4">
      <c r="A1058" s="299">
        <v>1054</v>
      </c>
      <c r="B1058" s="300" t="s">
        <v>2970</v>
      </c>
      <c r="C1058" s="301">
        <v>0</v>
      </c>
      <c r="D1058" s="301">
        <v>0</v>
      </c>
      <c r="E1058" s="301">
        <v>0</v>
      </c>
      <c r="F1058" s="301">
        <v>0</v>
      </c>
      <c r="G1058" s="301">
        <v>0</v>
      </c>
      <c r="H1058" s="301">
        <v>0</v>
      </c>
      <c r="I1058" s="301">
        <v>0</v>
      </c>
      <c r="J1058" s="301">
        <v>0</v>
      </c>
      <c r="K1058" s="301">
        <v>0</v>
      </c>
      <c r="L1058" s="301">
        <v>0</v>
      </c>
      <c r="M1058" s="301">
        <v>0</v>
      </c>
      <c r="N1058" s="301">
        <v>0</v>
      </c>
      <c r="O1058" s="301">
        <v>0</v>
      </c>
      <c r="P1058" s="301">
        <v>3</v>
      </c>
      <c r="Q1058" s="301">
        <v>0</v>
      </c>
      <c r="R1058" s="301">
        <v>0</v>
      </c>
      <c r="S1058" s="301">
        <v>0</v>
      </c>
      <c r="T1058" s="301">
        <v>0</v>
      </c>
      <c r="U1058" s="301">
        <v>13</v>
      </c>
      <c r="V1058" s="304">
        <v>7</v>
      </c>
      <c r="W1058" s="304"/>
    </row>
    <row r="1059" spans="1:23" x14ac:dyDescent="0.4">
      <c r="A1059" s="299">
        <v>1055</v>
      </c>
      <c r="B1059" s="300" t="s">
        <v>2971</v>
      </c>
      <c r="C1059" s="301">
        <v>4</v>
      </c>
      <c r="D1059" s="301">
        <v>3</v>
      </c>
      <c r="E1059" s="301">
        <v>3</v>
      </c>
      <c r="F1059" s="301">
        <v>8</v>
      </c>
      <c r="G1059" s="301">
        <v>0</v>
      </c>
      <c r="H1059" s="301">
        <v>0</v>
      </c>
      <c r="I1059" s="301">
        <v>6</v>
      </c>
      <c r="J1059" s="301">
        <v>3</v>
      </c>
      <c r="K1059" s="301">
        <v>0</v>
      </c>
      <c r="L1059" s="301">
        <v>8</v>
      </c>
      <c r="M1059" s="301">
        <v>3</v>
      </c>
      <c r="N1059" s="301">
        <v>4</v>
      </c>
      <c r="O1059" s="301">
        <v>4</v>
      </c>
      <c r="P1059" s="301">
        <v>3</v>
      </c>
      <c r="Q1059" s="301">
        <v>4</v>
      </c>
      <c r="R1059" s="301">
        <v>4</v>
      </c>
      <c r="S1059" s="301">
        <v>0</v>
      </c>
      <c r="T1059" s="301">
        <v>4</v>
      </c>
      <c r="U1059" s="301">
        <v>54</v>
      </c>
      <c r="V1059" s="304">
        <v>55</v>
      </c>
      <c r="W1059" s="304"/>
    </row>
    <row r="1060" spans="1:23" x14ac:dyDescent="0.4">
      <c r="A1060" s="299">
        <v>1056</v>
      </c>
      <c r="B1060" s="300" t="s">
        <v>2972</v>
      </c>
      <c r="C1060" s="301">
        <v>3</v>
      </c>
      <c r="D1060" s="301">
        <v>5</v>
      </c>
      <c r="E1060" s="301">
        <v>5</v>
      </c>
      <c r="F1060" s="301">
        <v>4</v>
      </c>
      <c r="G1060" s="301">
        <v>4</v>
      </c>
      <c r="H1060" s="301">
        <v>3</v>
      </c>
      <c r="I1060" s="301">
        <v>3</v>
      </c>
      <c r="J1060" s="301">
        <v>0</v>
      </c>
      <c r="K1060" s="301">
        <v>0</v>
      </c>
      <c r="L1060" s="301">
        <v>10</v>
      </c>
      <c r="M1060" s="301">
        <v>11</v>
      </c>
      <c r="N1060" s="301">
        <v>5</v>
      </c>
      <c r="O1060" s="301">
        <v>11</v>
      </c>
      <c r="P1060" s="301">
        <v>10</v>
      </c>
      <c r="Q1060" s="301">
        <v>7</v>
      </c>
      <c r="R1060" s="301">
        <v>3</v>
      </c>
      <c r="S1060" s="301">
        <v>4</v>
      </c>
      <c r="T1060" s="301">
        <v>0</v>
      </c>
      <c r="U1060" s="301">
        <v>86</v>
      </c>
      <c r="V1060" s="304">
        <v>73</v>
      </c>
      <c r="W1060" s="304"/>
    </row>
    <row r="1061" spans="1:23" x14ac:dyDescent="0.4">
      <c r="A1061" s="299">
        <v>1057</v>
      </c>
      <c r="B1061" s="300" t="s">
        <v>1686</v>
      </c>
      <c r="C1061" s="301">
        <v>9</v>
      </c>
      <c r="D1061" s="301">
        <v>3</v>
      </c>
      <c r="E1061" s="301">
        <v>11</v>
      </c>
      <c r="F1061" s="301">
        <v>8</v>
      </c>
      <c r="G1061" s="301">
        <v>0</v>
      </c>
      <c r="H1061" s="301">
        <v>3</v>
      </c>
      <c r="I1061" s="301">
        <v>3</v>
      </c>
      <c r="J1061" s="301">
        <v>7</v>
      </c>
      <c r="K1061" s="301">
        <v>6</v>
      </c>
      <c r="L1061" s="301">
        <v>8</v>
      </c>
      <c r="M1061" s="301">
        <v>7</v>
      </c>
      <c r="N1061" s="301">
        <v>16</v>
      </c>
      <c r="O1061" s="301">
        <v>9</v>
      </c>
      <c r="P1061" s="301">
        <v>14</v>
      </c>
      <c r="Q1061" s="301">
        <v>6</v>
      </c>
      <c r="R1061" s="301">
        <v>3</v>
      </c>
      <c r="S1061" s="301">
        <v>3</v>
      </c>
      <c r="T1061" s="301">
        <v>0</v>
      </c>
      <c r="U1061" s="301">
        <v>114</v>
      </c>
      <c r="V1061" s="304">
        <v>118</v>
      </c>
      <c r="W1061" s="304"/>
    </row>
    <row r="1062" spans="1:23" x14ac:dyDescent="0.4">
      <c r="A1062" s="299">
        <v>1058</v>
      </c>
      <c r="B1062" s="300" t="s">
        <v>2973</v>
      </c>
      <c r="C1062" s="301">
        <v>0</v>
      </c>
      <c r="D1062" s="301">
        <v>0</v>
      </c>
      <c r="E1062" s="301">
        <v>0</v>
      </c>
      <c r="F1062" s="301">
        <v>0</v>
      </c>
      <c r="G1062" s="301">
        <v>0</v>
      </c>
      <c r="H1062" s="301">
        <v>0</v>
      </c>
      <c r="I1062" s="301">
        <v>0</v>
      </c>
      <c r="J1062" s="301">
        <v>3</v>
      </c>
      <c r="K1062" s="301">
        <v>0</v>
      </c>
      <c r="L1062" s="301">
        <v>7</v>
      </c>
      <c r="M1062" s="301">
        <v>3</v>
      </c>
      <c r="N1062" s="301">
        <v>3</v>
      </c>
      <c r="O1062" s="301">
        <v>9</v>
      </c>
      <c r="P1062" s="301">
        <v>3</v>
      </c>
      <c r="Q1062" s="301">
        <v>3</v>
      </c>
      <c r="R1062" s="301">
        <v>0</v>
      </c>
      <c r="S1062" s="301">
        <v>0</v>
      </c>
      <c r="T1062" s="301">
        <v>0</v>
      </c>
      <c r="U1062" s="301">
        <v>30</v>
      </c>
      <c r="V1062" s="304">
        <v>28</v>
      </c>
      <c r="W1062" s="304"/>
    </row>
    <row r="1063" spans="1:23" x14ac:dyDescent="0.4">
      <c r="A1063" s="299">
        <v>1059</v>
      </c>
      <c r="B1063" s="300" t="s">
        <v>2974</v>
      </c>
      <c r="C1063" s="301">
        <v>13</v>
      </c>
      <c r="D1063" s="301">
        <v>5</v>
      </c>
      <c r="E1063" s="301">
        <v>15</v>
      </c>
      <c r="F1063" s="301">
        <v>6</v>
      </c>
      <c r="G1063" s="301">
        <v>5</v>
      </c>
      <c r="H1063" s="301">
        <v>4</v>
      </c>
      <c r="I1063" s="301">
        <v>3</v>
      </c>
      <c r="J1063" s="301">
        <v>4</v>
      </c>
      <c r="K1063" s="301">
        <v>8</v>
      </c>
      <c r="L1063" s="301">
        <v>7</v>
      </c>
      <c r="M1063" s="301">
        <v>21</v>
      </c>
      <c r="N1063" s="301">
        <v>12</v>
      </c>
      <c r="O1063" s="301">
        <v>21</v>
      </c>
      <c r="P1063" s="301">
        <v>7</v>
      </c>
      <c r="Q1063" s="301">
        <v>6</v>
      </c>
      <c r="R1063" s="301">
        <v>5</v>
      </c>
      <c r="S1063" s="301">
        <v>3</v>
      </c>
      <c r="T1063" s="301">
        <v>0</v>
      </c>
      <c r="U1063" s="301">
        <v>148</v>
      </c>
      <c r="V1063" s="304">
        <v>147</v>
      </c>
      <c r="W1063" s="304"/>
    </row>
    <row r="1064" spans="1:23" x14ac:dyDescent="0.4">
      <c r="A1064" s="299">
        <v>1060</v>
      </c>
      <c r="B1064" s="300" t="s">
        <v>2975</v>
      </c>
      <c r="C1064" s="301">
        <v>0</v>
      </c>
      <c r="D1064" s="301">
        <v>0</v>
      </c>
      <c r="E1064" s="301">
        <v>3</v>
      </c>
      <c r="F1064" s="301">
        <v>4</v>
      </c>
      <c r="G1064" s="301">
        <v>4</v>
      </c>
      <c r="H1064" s="301">
        <v>0</v>
      </c>
      <c r="I1064" s="301">
        <v>3</v>
      </c>
      <c r="J1064" s="301">
        <v>0</v>
      </c>
      <c r="K1064" s="301">
        <v>3</v>
      </c>
      <c r="L1064" s="301">
        <v>4</v>
      </c>
      <c r="M1064" s="301">
        <v>10</v>
      </c>
      <c r="N1064" s="301">
        <v>9</v>
      </c>
      <c r="O1064" s="301">
        <v>3</v>
      </c>
      <c r="P1064" s="301">
        <v>3</v>
      </c>
      <c r="Q1064" s="301">
        <v>3</v>
      </c>
      <c r="R1064" s="301">
        <v>3</v>
      </c>
      <c r="S1064" s="301">
        <v>4</v>
      </c>
      <c r="T1064" s="301">
        <v>0</v>
      </c>
      <c r="U1064" s="301">
        <v>60</v>
      </c>
      <c r="V1064" s="304">
        <v>63</v>
      </c>
      <c r="W1064" s="304"/>
    </row>
    <row r="1065" spans="1:23" x14ac:dyDescent="0.4">
      <c r="A1065" s="299">
        <v>1061</v>
      </c>
      <c r="B1065" s="300" t="s">
        <v>128</v>
      </c>
      <c r="C1065" s="301">
        <v>9</v>
      </c>
      <c r="D1065" s="301">
        <v>20</v>
      </c>
      <c r="E1065" s="301">
        <v>19</v>
      </c>
      <c r="F1065" s="301">
        <v>15</v>
      </c>
      <c r="G1065" s="301">
        <v>14</v>
      </c>
      <c r="H1065" s="301">
        <v>14</v>
      </c>
      <c r="I1065" s="301">
        <v>14</v>
      </c>
      <c r="J1065" s="301">
        <v>7</v>
      </c>
      <c r="K1065" s="301">
        <v>13</v>
      </c>
      <c r="L1065" s="301">
        <v>27</v>
      </c>
      <c r="M1065" s="301">
        <v>17</v>
      </c>
      <c r="N1065" s="301">
        <v>20</v>
      </c>
      <c r="O1065" s="301">
        <v>27</v>
      </c>
      <c r="P1065" s="301">
        <v>26</v>
      </c>
      <c r="Q1065" s="301">
        <v>17</v>
      </c>
      <c r="R1065" s="301">
        <v>12</v>
      </c>
      <c r="S1065" s="301">
        <v>9</v>
      </c>
      <c r="T1065" s="301">
        <v>5</v>
      </c>
      <c r="U1065" s="301">
        <v>293</v>
      </c>
      <c r="V1065" s="304">
        <v>291</v>
      </c>
      <c r="W1065" s="304"/>
    </row>
    <row r="1066" spans="1:23" x14ac:dyDescent="0.4">
      <c r="A1066" s="299">
        <v>1062</v>
      </c>
      <c r="B1066" s="300" t="s">
        <v>129</v>
      </c>
      <c r="C1066" s="301">
        <v>46</v>
      </c>
      <c r="D1066" s="301">
        <v>43</v>
      </c>
      <c r="E1066" s="301">
        <v>63</v>
      </c>
      <c r="F1066" s="301">
        <v>55</v>
      </c>
      <c r="G1066" s="301">
        <v>24</v>
      </c>
      <c r="H1066" s="301">
        <v>23</v>
      </c>
      <c r="I1066" s="301">
        <v>32</v>
      </c>
      <c r="J1066" s="301">
        <v>51</v>
      </c>
      <c r="K1066" s="301">
        <v>51</v>
      </c>
      <c r="L1066" s="301">
        <v>59</v>
      </c>
      <c r="M1066" s="301">
        <v>49</v>
      </c>
      <c r="N1066" s="301">
        <v>51</v>
      </c>
      <c r="O1066" s="301">
        <v>31</v>
      </c>
      <c r="P1066" s="301">
        <v>35</v>
      </c>
      <c r="Q1066" s="301">
        <v>25</v>
      </c>
      <c r="R1066" s="301">
        <v>9</v>
      </c>
      <c r="S1066" s="301">
        <v>7</v>
      </c>
      <c r="T1066" s="301">
        <v>10</v>
      </c>
      <c r="U1066" s="301">
        <v>652</v>
      </c>
      <c r="V1066" s="304">
        <v>636</v>
      </c>
      <c r="W1066" s="304"/>
    </row>
    <row r="1067" spans="1:23" x14ac:dyDescent="0.4">
      <c r="A1067" s="299">
        <v>1063</v>
      </c>
      <c r="B1067" s="300" t="s">
        <v>2976</v>
      </c>
      <c r="C1067" s="301">
        <v>0</v>
      </c>
      <c r="D1067" s="301">
        <v>0</v>
      </c>
      <c r="E1067" s="301">
        <v>5</v>
      </c>
      <c r="F1067" s="301">
        <v>4</v>
      </c>
      <c r="G1067" s="301">
        <v>0</v>
      </c>
      <c r="H1067" s="301">
        <v>0</v>
      </c>
      <c r="I1067" s="301">
        <v>0</v>
      </c>
      <c r="J1067" s="301">
        <v>0</v>
      </c>
      <c r="K1067" s="301">
        <v>0</v>
      </c>
      <c r="L1067" s="301">
        <v>4</v>
      </c>
      <c r="M1067" s="301">
        <v>0</v>
      </c>
      <c r="N1067" s="301">
        <v>0</v>
      </c>
      <c r="O1067" s="301">
        <v>3</v>
      </c>
      <c r="P1067" s="301">
        <v>3</v>
      </c>
      <c r="Q1067" s="301">
        <v>0</v>
      </c>
      <c r="R1067" s="301">
        <v>0</v>
      </c>
      <c r="S1067" s="301">
        <v>0</v>
      </c>
      <c r="T1067" s="301">
        <v>0</v>
      </c>
      <c r="U1067" s="301">
        <v>15</v>
      </c>
      <c r="V1067" s="304">
        <v>16</v>
      </c>
      <c r="W1067" s="304"/>
    </row>
    <row r="1068" spans="1:23" x14ac:dyDescent="0.4">
      <c r="A1068" s="299">
        <v>1064</v>
      </c>
      <c r="B1068" s="300" t="s">
        <v>2977</v>
      </c>
      <c r="C1068" s="301">
        <v>6</v>
      </c>
      <c r="D1068" s="301">
        <v>12</v>
      </c>
      <c r="E1068" s="301">
        <v>9</v>
      </c>
      <c r="F1068" s="301">
        <v>24</v>
      </c>
      <c r="G1068" s="301">
        <v>13</v>
      </c>
      <c r="H1068" s="301">
        <v>0</v>
      </c>
      <c r="I1068" s="301">
        <v>3</v>
      </c>
      <c r="J1068" s="301">
        <v>8</v>
      </c>
      <c r="K1068" s="301">
        <v>20</v>
      </c>
      <c r="L1068" s="301">
        <v>27</v>
      </c>
      <c r="M1068" s="301">
        <v>18</v>
      </c>
      <c r="N1068" s="301">
        <v>11</v>
      </c>
      <c r="O1068" s="301">
        <v>19</v>
      </c>
      <c r="P1068" s="301">
        <v>8</v>
      </c>
      <c r="Q1068" s="301">
        <v>4</v>
      </c>
      <c r="R1068" s="301">
        <v>5</v>
      </c>
      <c r="S1068" s="301">
        <v>9</v>
      </c>
      <c r="T1068" s="301">
        <v>0</v>
      </c>
      <c r="U1068" s="301">
        <v>191</v>
      </c>
      <c r="V1068" s="304">
        <v>183</v>
      </c>
      <c r="W1068" s="304"/>
    </row>
    <row r="1069" spans="1:23" x14ac:dyDescent="0.4">
      <c r="A1069" s="299">
        <v>1065</v>
      </c>
      <c r="B1069" s="300" t="s">
        <v>130</v>
      </c>
      <c r="C1069" s="301">
        <v>6</v>
      </c>
      <c r="D1069" s="301">
        <v>18</v>
      </c>
      <c r="E1069" s="301">
        <v>18</v>
      </c>
      <c r="F1069" s="301">
        <v>25</v>
      </c>
      <c r="G1069" s="301">
        <v>6</v>
      </c>
      <c r="H1069" s="301">
        <v>10</v>
      </c>
      <c r="I1069" s="301">
        <v>10</v>
      </c>
      <c r="J1069" s="301">
        <v>5</v>
      </c>
      <c r="K1069" s="301">
        <v>15</v>
      </c>
      <c r="L1069" s="301">
        <v>25</v>
      </c>
      <c r="M1069" s="301">
        <v>32</v>
      </c>
      <c r="N1069" s="301">
        <v>22</v>
      </c>
      <c r="O1069" s="301">
        <v>21</v>
      </c>
      <c r="P1069" s="301">
        <v>8</v>
      </c>
      <c r="Q1069" s="301">
        <v>7</v>
      </c>
      <c r="R1069" s="301">
        <v>3</v>
      </c>
      <c r="S1069" s="301">
        <v>0</v>
      </c>
      <c r="T1069" s="301">
        <v>0</v>
      </c>
      <c r="U1069" s="301">
        <v>227</v>
      </c>
      <c r="V1069" s="304">
        <v>209</v>
      </c>
      <c r="W1069" s="304"/>
    </row>
    <row r="1070" spans="1:23" x14ac:dyDescent="0.4">
      <c r="A1070" s="299">
        <v>1066</v>
      </c>
      <c r="B1070" s="300" t="s">
        <v>1687</v>
      </c>
      <c r="C1070" s="301">
        <v>57</v>
      </c>
      <c r="D1070" s="301">
        <v>84</v>
      </c>
      <c r="E1070" s="301">
        <v>94</v>
      </c>
      <c r="F1070" s="301">
        <v>64</v>
      </c>
      <c r="G1070" s="301">
        <v>40</v>
      </c>
      <c r="H1070" s="301">
        <v>42</v>
      </c>
      <c r="I1070" s="301">
        <v>54</v>
      </c>
      <c r="J1070" s="301">
        <v>69</v>
      </c>
      <c r="K1070" s="301">
        <v>93</v>
      </c>
      <c r="L1070" s="301">
        <v>100</v>
      </c>
      <c r="M1070" s="301">
        <v>112</v>
      </c>
      <c r="N1070" s="301">
        <v>91</v>
      </c>
      <c r="O1070" s="301">
        <v>80</v>
      </c>
      <c r="P1070" s="301">
        <v>81</v>
      </c>
      <c r="Q1070" s="301">
        <v>49</v>
      </c>
      <c r="R1070" s="301">
        <v>15</v>
      </c>
      <c r="S1070" s="301">
        <v>8</v>
      </c>
      <c r="T1070" s="301">
        <v>12</v>
      </c>
      <c r="U1070" s="301">
        <v>1151</v>
      </c>
      <c r="V1070" s="304">
        <v>1134</v>
      </c>
      <c r="W1070" s="304"/>
    </row>
    <row r="1071" spans="1:23" x14ac:dyDescent="0.4">
      <c r="A1071" s="299">
        <v>1067</v>
      </c>
      <c r="B1071" s="300" t="s">
        <v>131</v>
      </c>
      <c r="C1071" s="301">
        <v>19</v>
      </c>
      <c r="D1071" s="301">
        <v>23</v>
      </c>
      <c r="E1071" s="301">
        <v>15</v>
      </c>
      <c r="F1071" s="301">
        <v>20</v>
      </c>
      <c r="G1071" s="301">
        <v>12</v>
      </c>
      <c r="H1071" s="301">
        <v>8</v>
      </c>
      <c r="I1071" s="301">
        <v>19</v>
      </c>
      <c r="J1071" s="301">
        <v>20</v>
      </c>
      <c r="K1071" s="301">
        <v>17</v>
      </c>
      <c r="L1071" s="301">
        <v>20</v>
      </c>
      <c r="M1071" s="301">
        <v>36</v>
      </c>
      <c r="N1071" s="301">
        <v>25</v>
      </c>
      <c r="O1071" s="301">
        <v>29</v>
      </c>
      <c r="P1071" s="301">
        <v>22</v>
      </c>
      <c r="Q1071" s="301">
        <v>14</v>
      </c>
      <c r="R1071" s="301">
        <v>14</v>
      </c>
      <c r="S1071" s="301">
        <v>4</v>
      </c>
      <c r="T1071" s="301">
        <v>5</v>
      </c>
      <c r="U1071" s="301">
        <v>323</v>
      </c>
      <c r="V1071" s="304">
        <v>309</v>
      </c>
      <c r="W1071" s="304"/>
    </row>
    <row r="1072" spans="1:23" x14ac:dyDescent="0.4">
      <c r="A1072" s="299">
        <v>1068</v>
      </c>
      <c r="B1072" s="300" t="s">
        <v>132</v>
      </c>
      <c r="C1072" s="301">
        <v>19</v>
      </c>
      <c r="D1072" s="301">
        <v>14</v>
      </c>
      <c r="E1072" s="301">
        <v>7</v>
      </c>
      <c r="F1072" s="301">
        <v>27</v>
      </c>
      <c r="G1072" s="301">
        <v>11</v>
      </c>
      <c r="H1072" s="301">
        <v>13</v>
      </c>
      <c r="I1072" s="301">
        <v>15</v>
      </c>
      <c r="J1072" s="301">
        <v>9</v>
      </c>
      <c r="K1072" s="301">
        <v>7</v>
      </c>
      <c r="L1072" s="301">
        <v>25</v>
      </c>
      <c r="M1072" s="301">
        <v>33</v>
      </c>
      <c r="N1072" s="301">
        <v>18</v>
      </c>
      <c r="O1072" s="301">
        <v>25</v>
      </c>
      <c r="P1072" s="301">
        <v>24</v>
      </c>
      <c r="Q1072" s="301">
        <v>21</v>
      </c>
      <c r="R1072" s="301">
        <v>24</v>
      </c>
      <c r="S1072" s="301">
        <v>7</v>
      </c>
      <c r="T1072" s="301">
        <v>3</v>
      </c>
      <c r="U1072" s="301">
        <v>299</v>
      </c>
      <c r="V1072" s="304">
        <v>279</v>
      </c>
      <c r="W1072" s="304"/>
    </row>
    <row r="1073" spans="1:23" x14ac:dyDescent="0.4">
      <c r="A1073" s="299">
        <v>1069</v>
      </c>
      <c r="B1073" s="300" t="s">
        <v>2978</v>
      </c>
      <c r="C1073" s="301">
        <v>0</v>
      </c>
      <c r="D1073" s="301">
        <v>0</v>
      </c>
      <c r="E1073" s="301">
        <v>0</v>
      </c>
      <c r="F1073" s="301">
        <v>0</v>
      </c>
      <c r="G1073" s="301">
        <v>5</v>
      </c>
      <c r="H1073" s="301">
        <v>3</v>
      </c>
      <c r="I1073" s="301">
        <v>0</v>
      </c>
      <c r="J1073" s="301">
        <v>0</v>
      </c>
      <c r="K1073" s="301">
        <v>0</v>
      </c>
      <c r="L1073" s="301">
        <v>5</v>
      </c>
      <c r="M1073" s="301">
        <v>0</v>
      </c>
      <c r="N1073" s="301">
        <v>0</v>
      </c>
      <c r="O1073" s="301">
        <v>0</v>
      </c>
      <c r="P1073" s="301">
        <v>4</v>
      </c>
      <c r="Q1073" s="301">
        <v>3</v>
      </c>
      <c r="R1073" s="301">
        <v>0</v>
      </c>
      <c r="S1073" s="301">
        <v>0</v>
      </c>
      <c r="T1073" s="301">
        <v>0</v>
      </c>
      <c r="U1073" s="301">
        <v>28</v>
      </c>
      <c r="V1073" s="304">
        <v>28</v>
      </c>
      <c r="W1073" s="304"/>
    </row>
    <row r="1074" spans="1:23" x14ac:dyDescent="0.4">
      <c r="A1074" s="299">
        <v>1070</v>
      </c>
      <c r="B1074" s="300" t="s">
        <v>133</v>
      </c>
      <c r="C1074" s="301">
        <v>9</v>
      </c>
      <c r="D1074" s="301">
        <v>8</v>
      </c>
      <c r="E1074" s="301">
        <v>3</v>
      </c>
      <c r="F1074" s="301">
        <v>13</v>
      </c>
      <c r="G1074" s="301">
        <v>7</v>
      </c>
      <c r="H1074" s="301">
        <v>7</v>
      </c>
      <c r="I1074" s="301">
        <v>11</v>
      </c>
      <c r="J1074" s="301">
        <v>4</v>
      </c>
      <c r="K1074" s="301">
        <v>12</v>
      </c>
      <c r="L1074" s="301">
        <v>14</v>
      </c>
      <c r="M1074" s="301">
        <v>28</v>
      </c>
      <c r="N1074" s="301">
        <v>24</v>
      </c>
      <c r="O1074" s="301">
        <v>39</v>
      </c>
      <c r="P1074" s="301">
        <v>26</v>
      </c>
      <c r="Q1074" s="301">
        <v>33</v>
      </c>
      <c r="R1074" s="301">
        <v>21</v>
      </c>
      <c r="S1074" s="301">
        <v>11</v>
      </c>
      <c r="T1074" s="301">
        <v>6</v>
      </c>
      <c r="U1074" s="301">
        <v>260</v>
      </c>
      <c r="V1074" s="304">
        <v>235</v>
      </c>
      <c r="W1074" s="304"/>
    </row>
    <row r="1075" spans="1:23" x14ac:dyDescent="0.4">
      <c r="A1075" s="299">
        <v>1071</v>
      </c>
      <c r="B1075" s="300" t="s">
        <v>2979</v>
      </c>
      <c r="C1075" s="301">
        <v>0</v>
      </c>
      <c r="D1075" s="301">
        <v>0</v>
      </c>
      <c r="E1075" s="301">
        <v>6</v>
      </c>
      <c r="F1075" s="301">
        <v>0</v>
      </c>
      <c r="G1075" s="301">
        <v>0</v>
      </c>
      <c r="H1075" s="301">
        <v>0</v>
      </c>
      <c r="I1075" s="301">
        <v>0</v>
      </c>
      <c r="J1075" s="301">
        <v>8</v>
      </c>
      <c r="K1075" s="301">
        <v>5</v>
      </c>
      <c r="L1075" s="301">
        <v>9</v>
      </c>
      <c r="M1075" s="301">
        <v>5</v>
      </c>
      <c r="N1075" s="301">
        <v>7</v>
      </c>
      <c r="O1075" s="301">
        <v>12</v>
      </c>
      <c r="P1075" s="301">
        <v>15</v>
      </c>
      <c r="Q1075" s="301">
        <v>3</v>
      </c>
      <c r="R1075" s="301">
        <v>3</v>
      </c>
      <c r="S1075" s="301">
        <v>0</v>
      </c>
      <c r="T1075" s="301">
        <v>0</v>
      </c>
      <c r="U1075" s="301">
        <v>80</v>
      </c>
      <c r="V1075" s="304">
        <v>67</v>
      </c>
      <c r="W1075" s="304"/>
    </row>
    <row r="1076" spans="1:23" x14ac:dyDescent="0.4">
      <c r="A1076" s="299">
        <v>1072</v>
      </c>
      <c r="B1076" s="300" t="s">
        <v>1172</v>
      </c>
      <c r="C1076" s="301">
        <v>219</v>
      </c>
      <c r="D1076" s="301">
        <v>211</v>
      </c>
      <c r="E1076" s="301">
        <v>196</v>
      </c>
      <c r="F1076" s="301">
        <v>151</v>
      </c>
      <c r="G1076" s="301">
        <v>126</v>
      </c>
      <c r="H1076" s="301">
        <v>151</v>
      </c>
      <c r="I1076" s="301">
        <v>186</v>
      </c>
      <c r="J1076" s="301">
        <v>260</v>
      </c>
      <c r="K1076" s="301">
        <v>254</v>
      </c>
      <c r="L1076" s="301">
        <v>240</v>
      </c>
      <c r="M1076" s="301">
        <v>157</v>
      </c>
      <c r="N1076" s="301">
        <v>122</v>
      </c>
      <c r="O1076" s="301">
        <v>98</v>
      </c>
      <c r="P1076" s="301">
        <v>89</v>
      </c>
      <c r="Q1076" s="301">
        <v>108</v>
      </c>
      <c r="R1076" s="301">
        <v>98</v>
      </c>
      <c r="S1076" s="301">
        <v>65</v>
      </c>
      <c r="T1076" s="301">
        <v>46</v>
      </c>
      <c r="U1076" s="301">
        <v>2769</v>
      </c>
      <c r="V1076" s="304">
        <v>2753</v>
      </c>
      <c r="W1076" s="304"/>
    </row>
    <row r="1077" spans="1:23" x14ac:dyDescent="0.4">
      <c r="A1077" s="299">
        <v>1073</v>
      </c>
      <c r="B1077" s="300" t="s">
        <v>2980</v>
      </c>
      <c r="C1077" s="301">
        <v>0</v>
      </c>
      <c r="D1077" s="301">
        <v>0</v>
      </c>
      <c r="E1077" s="301">
        <v>0</v>
      </c>
      <c r="F1077" s="301">
        <v>0</v>
      </c>
      <c r="G1077" s="301">
        <v>0</v>
      </c>
      <c r="H1077" s="301">
        <v>0</v>
      </c>
      <c r="I1077" s="301">
        <v>0</v>
      </c>
      <c r="J1077" s="301">
        <v>0</v>
      </c>
      <c r="K1077" s="301">
        <v>0</v>
      </c>
      <c r="L1077" s="301">
        <v>0</v>
      </c>
      <c r="M1077" s="301">
        <v>0</v>
      </c>
      <c r="N1077" s="301">
        <v>0</v>
      </c>
      <c r="O1077" s="301">
        <v>0</v>
      </c>
      <c r="P1077" s="301">
        <v>0</v>
      </c>
      <c r="Q1077" s="301">
        <v>0</v>
      </c>
      <c r="R1077" s="301">
        <v>0</v>
      </c>
      <c r="S1077" s="301">
        <v>0</v>
      </c>
      <c r="T1077" s="301">
        <v>0</v>
      </c>
      <c r="U1077" s="301">
        <v>4</v>
      </c>
      <c r="V1077" s="304">
        <v>4</v>
      </c>
      <c r="W1077" s="304"/>
    </row>
    <row r="1078" spans="1:23" x14ac:dyDescent="0.4">
      <c r="A1078" s="299">
        <v>1074</v>
      </c>
      <c r="B1078" s="300" t="s">
        <v>2981</v>
      </c>
      <c r="C1078" s="301">
        <v>5</v>
      </c>
      <c r="D1078" s="301">
        <v>3</v>
      </c>
      <c r="E1078" s="301">
        <v>0</v>
      </c>
      <c r="F1078" s="301">
        <v>0</v>
      </c>
      <c r="G1078" s="301">
        <v>0</v>
      </c>
      <c r="H1078" s="301">
        <v>0</v>
      </c>
      <c r="I1078" s="301">
        <v>0</v>
      </c>
      <c r="J1078" s="301">
        <v>3</v>
      </c>
      <c r="K1078" s="301">
        <v>3</v>
      </c>
      <c r="L1078" s="301">
        <v>0</v>
      </c>
      <c r="M1078" s="301">
        <v>0</v>
      </c>
      <c r="N1078" s="301">
        <v>0</v>
      </c>
      <c r="O1078" s="301">
        <v>4</v>
      </c>
      <c r="P1078" s="301">
        <v>7</v>
      </c>
      <c r="Q1078" s="301">
        <v>0</v>
      </c>
      <c r="R1078" s="301">
        <v>0</v>
      </c>
      <c r="S1078" s="301">
        <v>0</v>
      </c>
      <c r="T1078" s="301">
        <v>0</v>
      </c>
      <c r="U1078" s="301">
        <v>20</v>
      </c>
      <c r="V1078" s="304">
        <v>21</v>
      </c>
      <c r="W1078" s="304"/>
    </row>
    <row r="1079" spans="1:23" x14ac:dyDescent="0.4">
      <c r="A1079" s="299">
        <v>1075</v>
      </c>
      <c r="B1079" s="300" t="s">
        <v>2982</v>
      </c>
      <c r="C1079" s="301">
        <v>0</v>
      </c>
      <c r="D1079" s="301">
        <v>0</v>
      </c>
      <c r="E1079" s="301">
        <v>0</v>
      </c>
      <c r="F1079" s="301">
        <v>0</v>
      </c>
      <c r="G1079" s="301">
        <v>0</v>
      </c>
      <c r="H1079" s="301">
        <v>6</v>
      </c>
      <c r="I1079" s="301">
        <v>0</v>
      </c>
      <c r="J1079" s="301">
        <v>0</v>
      </c>
      <c r="K1079" s="301">
        <v>0</v>
      </c>
      <c r="L1079" s="301">
        <v>0</v>
      </c>
      <c r="M1079" s="301">
        <v>4</v>
      </c>
      <c r="N1079" s="301">
        <v>0</v>
      </c>
      <c r="O1079" s="301">
        <v>8</v>
      </c>
      <c r="P1079" s="301">
        <v>0</v>
      </c>
      <c r="Q1079" s="301">
        <v>0</v>
      </c>
      <c r="R1079" s="301">
        <v>0</v>
      </c>
      <c r="S1079" s="301">
        <v>0</v>
      </c>
      <c r="T1079" s="301">
        <v>0</v>
      </c>
      <c r="U1079" s="301">
        <v>26</v>
      </c>
      <c r="V1079" s="304">
        <v>26</v>
      </c>
      <c r="W1079" s="304"/>
    </row>
    <row r="1080" spans="1:23" x14ac:dyDescent="0.4">
      <c r="A1080" s="299">
        <v>1076</v>
      </c>
      <c r="B1080" s="300" t="s">
        <v>2983</v>
      </c>
      <c r="C1080" s="301">
        <v>0</v>
      </c>
      <c r="D1080" s="301">
        <v>0</v>
      </c>
      <c r="E1080" s="301">
        <v>8</v>
      </c>
      <c r="F1080" s="301">
        <v>3</v>
      </c>
      <c r="G1080" s="301">
        <v>0</v>
      </c>
      <c r="H1080" s="301">
        <v>0</v>
      </c>
      <c r="I1080" s="301">
        <v>0</v>
      </c>
      <c r="J1080" s="301">
        <v>0</v>
      </c>
      <c r="K1080" s="301">
        <v>6</v>
      </c>
      <c r="L1080" s="301">
        <v>3</v>
      </c>
      <c r="M1080" s="301">
        <v>5</v>
      </c>
      <c r="N1080" s="301">
        <v>7</v>
      </c>
      <c r="O1080" s="301">
        <v>0</v>
      </c>
      <c r="P1080" s="301">
        <v>0</v>
      </c>
      <c r="Q1080" s="301">
        <v>0</v>
      </c>
      <c r="R1080" s="301">
        <v>0</v>
      </c>
      <c r="S1080" s="301">
        <v>0</v>
      </c>
      <c r="T1080" s="301">
        <v>0</v>
      </c>
      <c r="U1080" s="301">
        <v>41</v>
      </c>
      <c r="V1080" s="304">
        <v>42</v>
      </c>
      <c r="W1080" s="304"/>
    </row>
    <row r="1081" spans="1:23" x14ac:dyDescent="0.4">
      <c r="A1081" s="299">
        <v>1077</v>
      </c>
      <c r="B1081" s="300" t="s">
        <v>134</v>
      </c>
      <c r="C1081" s="301">
        <v>27</v>
      </c>
      <c r="D1081" s="301">
        <v>29</v>
      </c>
      <c r="E1081" s="301">
        <v>42</v>
      </c>
      <c r="F1081" s="301">
        <v>63</v>
      </c>
      <c r="G1081" s="301">
        <v>38</v>
      </c>
      <c r="H1081" s="301">
        <v>27</v>
      </c>
      <c r="I1081" s="301">
        <v>34</v>
      </c>
      <c r="J1081" s="301">
        <v>28</v>
      </c>
      <c r="K1081" s="301">
        <v>41</v>
      </c>
      <c r="L1081" s="301">
        <v>68</v>
      </c>
      <c r="M1081" s="301">
        <v>54</v>
      </c>
      <c r="N1081" s="301">
        <v>79</v>
      </c>
      <c r="O1081" s="301">
        <v>56</v>
      </c>
      <c r="P1081" s="301">
        <v>38</v>
      </c>
      <c r="Q1081" s="301">
        <v>18</v>
      </c>
      <c r="R1081" s="301">
        <v>23</v>
      </c>
      <c r="S1081" s="301">
        <v>10</v>
      </c>
      <c r="T1081" s="301">
        <v>13</v>
      </c>
      <c r="U1081" s="301">
        <v>681</v>
      </c>
      <c r="V1081" s="304">
        <v>645</v>
      </c>
      <c r="W1081" s="304"/>
    </row>
    <row r="1082" spans="1:23" x14ac:dyDescent="0.4">
      <c r="A1082" s="299">
        <v>1078</v>
      </c>
      <c r="B1082" s="300" t="s">
        <v>2984</v>
      </c>
      <c r="C1082" s="301">
        <v>0</v>
      </c>
      <c r="D1082" s="301">
        <v>0</v>
      </c>
      <c r="E1082" s="301">
        <v>0</v>
      </c>
      <c r="F1082" s="301">
        <v>0</v>
      </c>
      <c r="G1082" s="301">
        <v>0</v>
      </c>
      <c r="H1082" s="301">
        <v>0</v>
      </c>
      <c r="I1082" s="301">
        <v>0</v>
      </c>
      <c r="J1082" s="301">
        <v>0</v>
      </c>
      <c r="K1082" s="301">
        <v>0</v>
      </c>
      <c r="L1082" s="301">
        <v>0</v>
      </c>
      <c r="M1082" s="301">
        <v>0</v>
      </c>
      <c r="N1082" s="301">
        <v>0</v>
      </c>
      <c r="O1082" s="301">
        <v>0</v>
      </c>
      <c r="P1082" s="301">
        <v>0</v>
      </c>
      <c r="Q1082" s="301">
        <v>0</v>
      </c>
      <c r="R1082" s="301">
        <v>0</v>
      </c>
      <c r="S1082" s="301">
        <v>0</v>
      </c>
      <c r="T1082" s="301">
        <v>0</v>
      </c>
      <c r="U1082" s="301">
        <v>0</v>
      </c>
      <c r="V1082" s="304">
        <v>0</v>
      </c>
      <c r="W1082" s="304"/>
    </row>
    <row r="1083" spans="1:23" x14ac:dyDescent="0.4">
      <c r="A1083" s="299">
        <v>1079</v>
      </c>
      <c r="B1083" s="300" t="s">
        <v>2985</v>
      </c>
      <c r="C1083" s="301">
        <v>0</v>
      </c>
      <c r="D1083" s="301">
        <v>0</v>
      </c>
      <c r="E1083" s="301">
        <v>3</v>
      </c>
      <c r="F1083" s="301">
        <v>0</v>
      </c>
      <c r="G1083" s="301">
        <v>0</v>
      </c>
      <c r="H1083" s="301">
        <v>0</v>
      </c>
      <c r="I1083" s="301">
        <v>0</v>
      </c>
      <c r="J1083" s="301">
        <v>0</v>
      </c>
      <c r="K1083" s="301">
        <v>3</v>
      </c>
      <c r="L1083" s="301">
        <v>0</v>
      </c>
      <c r="M1083" s="301">
        <v>0</v>
      </c>
      <c r="N1083" s="301">
        <v>0</v>
      </c>
      <c r="O1083" s="301">
        <v>0</v>
      </c>
      <c r="P1083" s="301">
        <v>0</v>
      </c>
      <c r="Q1083" s="301">
        <v>0</v>
      </c>
      <c r="R1083" s="301">
        <v>4</v>
      </c>
      <c r="S1083" s="301">
        <v>0</v>
      </c>
      <c r="T1083" s="301">
        <v>0</v>
      </c>
      <c r="U1083" s="301">
        <v>10</v>
      </c>
      <c r="V1083" s="304">
        <v>9</v>
      </c>
      <c r="W1083" s="304"/>
    </row>
    <row r="1084" spans="1:23" x14ac:dyDescent="0.4">
      <c r="A1084" s="299">
        <v>1080</v>
      </c>
      <c r="B1084" s="300" t="s">
        <v>1688</v>
      </c>
      <c r="C1084" s="301">
        <v>7</v>
      </c>
      <c r="D1084" s="301">
        <v>12</v>
      </c>
      <c r="E1084" s="301">
        <v>26</v>
      </c>
      <c r="F1084" s="301">
        <v>15</v>
      </c>
      <c r="G1084" s="301">
        <v>17</v>
      </c>
      <c r="H1084" s="301">
        <v>5</v>
      </c>
      <c r="I1084" s="301">
        <v>16</v>
      </c>
      <c r="J1084" s="301">
        <v>10</v>
      </c>
      <c r="K1084" s="301">
        <v>12</v>
      </c>
      <c r="L1084" s="301">
        <v>19</v>
      </c>
      <c r="M1084" s="301">
        <v>22</v>
      </c>
      <c r="N1084" s="301">
        <v>16</v>
      </c>
      <c r="O1084" s="301">
        <v>26</v>
      </c>
      <c r="P1084" s="301">
        <v>15</v>
      </c>
      <c r="Q1084" s="301">
        <v>10</v>
      </c>
      <c r="R1084" s="301">
        <v>14</v>
      </c>
      <c r="S1084" s="301">
        <v>7</v>
      </c>
      <c r="T1084" s="301">
        <v>4</v>
      </c>
      <c r="U1084" s="301">
        <v>250</v>
      </c>
      <c r="V1084" s="304">
        <v>227</v>
      </c>
      <c r="W1084" s="304"/>
    </row>
    <row r="1085" spans="1:23" x14ac:dyDescent="0.4">
      <c r="A1085" s="299">
        <v>1081</v>
      </c>
      <c r="B1085" s="300" t="s">
        <v>135</v>
      </c>
      <c r="C1085" s="301">
        <v>34</v>
      </c>
      <c r="D1085" s="301">
        <v>41</v>
      </c>
      <c r="E1085" s="301">
        <v>28</v>
      </c>
      <c r="F1085" s="301">
        <v>35</v>
      </c>
      <c r="G1085" s="301">
        <v>37</v>
      </c>
      <c r="H1085" s="301">
        <v>30</v>
      </c>
      <c r="I1085" s="301">
        <v>25</v>
      </c>
      <c r="J1085" s="301">
        <v>23</v>
      </c>
      <c r="K1085" s="301">
        <v>49</v>
      </c>
      <c r="L1085" s="301">
        <v>55</v>
      </c>
      <c r="M1085" s="301">
        <v>68</v>
      </c>
      <c r="N1085" s="301">
        <v>62</v>
      </c>
      <c r="O1085" s="301">
        <v>87</v>
      </c>
      <c r="P1085" s="301">
        <v>100</v>
      </c>
      <c r="Q1085" s="301">
        <v>69</v>
      </c>
      <c r="R1085" s="301">
        <v>52</v>
      </c>
      <c r="S1085" s="301">
        <v>20</v>
      </c>
      <c r="T1085" s="301">
        <v>9</v>
      </c>
      <c r="U1085" s="301">
        <v>827</v>
      </c>
      <c r="V1085" s="304">
        <v>813</v>
      </c>
      <c r="W1085" s="304"/>
    </row>
    <row r="1086" spans="1:23" x14ac:dyDescent="0.4">
      <c r="A1086" s="299">
        <v>1082</v>
      </c>
      <c r="B1086" s="300" t="s">
        <v>2986</v>
      </c>
      <c r="C1086" s="301">
        <v>4</v>
      </c>
      <c r="D1086" s="301">
        <v>7</v>
      </c>
      <c r="E1086" s="301">
        <v>7</v>
      </c>
      <c r="F1086" s="301">
        <v>4</v>
      </c>
      <c r="G1086" s="301">
        <v>3</v>
      </c>
      <c r="H1086" s="301">
        <v>4</v>
      </c>
      <c r="I1086" s="301">
        <v>0</v>
      </c>
      <c r="J1086" s="301">
        <v>7</v>
      </c>
      <c r="K1086" s="301">
        <v>5</v>
      </c>
      <c r="L1086" s="301">
        <v>9</v>
      </c>
      <c r="M1086" s="301">
        <v>9</v>
      </c>
      <c r="N1086" s="301">
        <v>13</v>
      </c>
      <c r="O1086" s="301">
        <v>8</v>
      </c>
      <c r="P1086" s="301">
        <v>21</v>
      </c>
      <c r="Q1086" s="301">
        <v>4</v>
      </c>
      <c r="R1086" s="301">
        <v>0</v>
      </c>
      <c r="S1086" s="301">
        <v>0</v>
      </c>
      <c r="T1086" s="301">
        <v>0</v>
      </c>
      <c r="U1086" s="301">
        <v>101</v>
      </c>
      <c r="V1086" s="304">
        <v>85</v>
      </c>
      <c r="W1086" s="304"/>
    </row>
    <row r="1087" spans="1:23" x14ac:dyDescent="0.4">
      <c r="A1087" s="299">
        <v>1083</v>
      </c>
      <c r="B1087" s="300" t="s">
        <v>1689</v>
      </c>
      <c r="C1087" s="301">
        <v>0</v>
      </c>
      <c r="D1087" s="301">
        <v>0</v>
      </c>
      <c r="E1087" s="301">
        <v>0</v>
      </c>
      <c r="F1087" s="301">
        <v>0</v>
      </c>
      <c r="G1087" s="301">
        <v>0</v>
      </c>
      <c r="H1087" s="301">
        <v>0</v>
      </c>
      <c r="I1087" s="301">
        <v>0</v>
      </c>
      <c r="J1087" s="301">
        <v>0</v>
      </c>
      <c r="K1087" s="301">
        <v>0</v>
      </c>
      <c r="L1087" s="301">
        <v>4</v>
      </c>
      <c r="M1087" s="301">
        <v>3</v>
      </c>
      <c r="N1087" s="301">
        <v>0</v>
      </c>
      <c r="O1087" s="301">
        <v>7</v>
      </c>
      <c r="P1087" s="301">
        <v>0</v>
      </c>
      <c r="Q1087" s="301">
        <v>5</v>
      </c>
      <c r="R1087" s="301">
        <v>0</v>
      </c>
      <c r="S1087" s="301">
        <v>0</v>
      </c>
      <c r="T1087" s="301">
        <v>0</v>
      </c>
      <c r="U1087" s="301">
        <v>21</v>
      </c>
      <c r="V1087" s="304">
        <v>20</v>
      </c>
      <c r="W1087" s="304"/>
    </row>
    <row r="1088" spans="1:23" x14ac:dyDescent="0.4">
      <c r="A1088" s="299">
        <v>1084</v>
      </c>
      <c r="B1088" s="300" t="s">
        <v>1690</v>
      </c>
      <c r="C1088" s="301">
        <v>29</v>
      </c>
      <c r="D1088" s="301">
        <v>28</v>
      </c>
      <c r="E1088" s="301">
        <v>35</v>
      </c>
      <c r="F1088" s="301">
        <v>32</v>
      </c>
      <c r="G1088" s="301">
        <v>23</v>
      </c>
      <c r="H1088" s="301">
        <v>12</v>
      </c>
      <c r="I1088" s="301">
        <v>19</v>
      </c>
      <c r="J1088" s="301">
        <v>25</v>
      </c>
      <c r="K1088" s="301">
        <v>31</v>
      </c>
      <c r="L1088" s="301">
        <v>23</v>
      </c>
      <c r="M1088" s="301">
        <v>32</v>
      </c>
      <c r="N1088" s="301">
        <v>29</v>
      </c>
      <c r="O1088" s="301">
        <v>36</v>
      </c>
      <c r="P1088" s="301">
        <v>22</v>
      </c>
      <c r="Q1088" s="301">
        <v>12</v>
      </c>
      <c r="R1088" s="301">
        <v>10</v>
      </c>
      <c r="S1088" s="301">
        <v>0</v>
      </c>
      <c r="T1088" s="301">
        <v>0</v>
      </c>
      <c r="U1088" s="301">
        <v>397</v>
      </c>
      <c r="V1088" s="304">
        <v>386</v>
      </c>
      <c r="W1088" s="304"/>
    </row>
    <row r="1089" spans="1:23" x14ac:dyDescent="0.4">
      <c r="A1089" s="299">
        <v>1085</v>
      </c>
      <c r="B1089" s="300" t="s">
        <v>2987</v>
      </c>
      <c r="C1089" s="301">
        <v>0</v>
      </c>
      <c r="D1089" s="301">
        <v>0</v>
      </c>
      <c r="E1089" s="301">
        <v>0</v>
      </c>
      <c r="F1089" s="301">
        <v>0</v>
      </c>
      <c r="G1089" s="301">
        <v>0</v>
      </c>
      <c r="H1089" s="301">
        <v>0</v>
      </c>
      <c r="I1089" s="301">
        <v>0</v>
      </c>
      <c r="J1089" s="301">
        <v>0</v>
      </c>
      <c r="K1089" s="301">
        <v>0</v>
      </c>
      <c r="L1089" s="301">
        <v>0</v>
      </c>
      <c r="M1089" s="301">
        <v>0</v>
      </c>
      <c r="N1089" s="301">
        <v>0</v>
      </c>
      <c r="O1089" s="301">
        <v>0</v>
      </c>
      <c r="P1089" s="301">
        <v>0</v>
      </c>
      <c r="Q1089" s="301">
        <v>0</v>
      </c>
      <c r="R1089" s="301">
        <v>0</v>
      </c>
      <c r="S1089" s="301">
        <v>0</v>
      </c>
      <c r="T1089" s="301">
        <v>0</v>
      </c>
      <c r="U1089" s="301">
        <v>4</v>
      </c>
      <c r="V1089" s="304">
        <v>4</v>
      </c>
      <c r="W1089" s="304"/>
    </row>
    <row r="1090" spans="1:23" x14ac:dyDescent="0.4">
      <c r="A1090" s="299">
        <v>1086</v>
      </c>
      <c r="B1090" s="300" t="s">
        <v>2988</v>
      </c>
      <c r="C1090" s="301">
        <v>0</v>
      </c>
      <c r="D1090" s="301">
        <v>0</v>
      </c>
      <c r="E1090" s="301">
        <v>0</v>
      </c>
      <c r="F1090" s="301">
        <v>0</v>
      </c>
      <c r="G1090" s="301">
        <v>0</v>
      </c>
      <c r="H1090" s="301">
        <v>6</v>
      </c>
      <c r="I1090" s="301">
        <v>3</v>
      </c>
      <c r="J1090" s="301">
        <v>0</v>
      </c>
      <c r="K1090" s="301">
        <v>0</v>
      </c>
      <c r="L1090" s="301">
        <v>8</v>
      </c>
      <c r="M1090" s="301">
        <v>3</v>
      </c>
      <c r="N1090" s="301">
        <v>9</v>
      </c>
      <c r="O1090" s="301">
        <v>9</v>
      </c>
      <c r="P1090" s="301">
        <v>6</v>
      </c>
      <c r="Q1090" s="301">
        <v>5</v>
      </c>
      <c r="R1090" s="301">
        <v>5</v>
      </c>
      <c r="S1090" s="301">
        <v>0</v>
      </c>
      <c r="T1090" s="301">
        <v>0</v>
      </c>
      <c r="U1090" s="301">
        <v>60</v>
      </c>
      <c r="V1090" s="304">
        <v>63</v>
      </c>
      <c r="W1090" s="304"/>
    </row>
    <row r="1091" spans="1:23" x14ac:dyDescent="0.4">
      <c r="A1091" s="299">
        <v>1087</v>
      </c>
      <c r="B1091" s="300" t="s">
        <v>2989</v>
      </c>
      <c r="C1091" s="301">
        <v>8</v>
      </c>
      <c r="D1091" s="301">
        <v>0</v>
      </c>
      <c r="E1091" s="301">
        <v>0</v>
      </c>
      <c r="F1091" s="301">
        <v>0</v>
      </c>
      <c r="G1091" s="301">
        <v>0</v>
      </c>
      <c r="H1091" s="301">
        <v>0</v>
      </c>
      <c r="I1091" s="301">
        <v>0</v>
      </c>
      <c r="J1091" s="301">
        <v>0</v>
      </c>
      <c r="K1091" s="301">
        <v>0</v>
      </c>
      <c r="L1091" s="301">
        <v>3</v>
      </c>
      <c r="M1091" s="301">
        <v>0</v>
      </c>
      <c r="N1091" s="301">
        <v>0</v>
      </c>
      <c r="O1091" s="301">
        <v>0</v>
      </c>
      <c r="P1091" s="301">
        <v>5</v>
      </c>
      <c r="Q1091" s="301">
        <v>5</v>
      </c>
      <c r="R1091" s="301">
        <v>0</v>
      </c>
      <c r="S1091" s="301">
        <v>0</v>
      </c>
      <c r="T1091" s="301">
        <v>0</v>
      </c>
      <c r="U1091" s="301">
        <v>22</v>
      </c>
      <c r="V1091" s="304">
        <v>22</v>
      </c>
      <c r="W1091" s="304"/>
    </row>
    <row r="1092" spans="1:23" x14ac:dyDescent="0.4">
      <c r="A1092" s="299">
        <v>1088</v>
      </c>
      <c r="B1092" s="300" t="s">
        <v>2990</v>
      </c>
      <c r="C1092" s="301">
        <v>0</v>
      </c>
      <c r="D1092" s="301">
        <v>4</v>
      </c>
      <c r="E1092" s="301">
        <v>0</v>
      </c>
      <c r="F1092" s="301">
        <v>3</v>
      </c>
      <c r="G1092" s="301">
        <v>6</v>
      </c>
      <c r="H1092" s="301">
        <v>0</v>
      </c>
      <c r="I1092" s="301">
        <v>0</v>
      </c>
      <c r="J1092" s="301">
        <v>0</v>
      </c>
      <c r="K1092" s="301">
        <v>0</v>
      </c>
      <c r="L1092" s="301">
        <v>0</v>
      </c>
      <c r="M1092" s="301">
        <v>0</v>
      </c>
      <c r="N1092" s="301">
        <v>5</v>
      </c>
      <c r="O1092" s="301">
        <v>0</v>
      </c>
      <c r="P1092" s="301">
        <v>0</v>
      </c>
      <c r="Q1092" s="301">
        <v>0</v>
      </c>
      <c r="R1092" s="301">
        <v>0</v>
      </c>
      <c r="S1092" s="301">
        <v>0</v>
      </c>
      <c r="T1092" s="301">
        <v>0</v>
      </c>
      <c r="U1092" s="301">
        <v>18</v>
      </c>
      <c r="V1092" s="304">
        <v>18</v>
      </c>
      <c r="W1092" s="304"/>
    </row>
    <row r="1093" spans="1:23" x14ac:dyDescent="0.4">
      <c r="A1093" s="299">
        <v>1089</v>
      </c>
      <c r="B1093" s="300" t="s">
        <v>2991</v>
      </c>
      <c r="C1093" s="301">
        <v>3</v>
      </c>
      <c r="D1093" s="301">
        <v>0</v>
      </c>
      <c r="E1093" s="301">
        <v>0</v>
      </c>
      <c r="F1093" s="301">
        <v>0</v>
      </c>
      <c r="G1093" s="301">
        <v>0</v>
      </c>
      <c r="H1093" s="301">
        <v>0</v>
      </c>
      <c r="I1093" s="301">
        <v>0</v>
      </c>
      <c r="J1093" s="301">
        <v>0</v>
      </c>
      <c r="K1093" s="301">
        <v>0</v>
      </c>
      <c r="L1093" s="301">
        <v>0</v>
      </c>
      <c r="M1093" s="301">
        <v>0</v>
      </c>
      <c r="N1093" s="301">
        <v>0</v>
      </c>
      <c r="O1093" s="301">
        <v>0</v>
      </c>
      <c r="P1093" s="301">
        <v>0</v>
      </c>
      <c r="Q1093" s="301">
        <v>3</v>
      </c>
      <c r="R1093" s="301">
        <v>0</v>
      </c>
      <c r="S1093" s="301">
        <v>0</v>
      </c>
      <c r="T1093" s="301">
        <v>0</v>
      </c>
      <c r="U1093" s="301">
        <v>12</v>
      </c>
      <c r="V1093" s="304">
        <v>12</v>
      </c>
      <c r="W1093" s="304"/>
    </row>
    <row r="1094" spans="1:23" x14ac:dyDescent="0.4">
      <c r="A1094" s="299">
        <v>1090</v>
      </c>
      <c r="B1094" s="300" t="s">
        <v>136</v>
      </c>
      <c r="C1094" s="301">
        <v>18</v>
      </c>
      <c r="D1094" s="301">
        <v>29</v>
      </c>
      <c r="E1094" s="301">
        <v>16</v>
      </c>
      <c r="F1094" s="301">
        <v>27</v>
      </c>
      <c r="G1094" s="301">
        <v>12</v>
      </c>
      <c r="H1094" s="301">
        <v>14</v>
      </c>
      <c r="I1094" s="301">
        <v>17</v>
      </c>
      <c r="J1094" s="301">
        <v>15</v>
      </c>
      <c r="K1094" s="301">
        <v>37</v>
      </c>
      <c r="L1094" s="301">
        <v>22</v>
      </c>
      <c r="M1094" s="301">
        <v>32</v>
      </c>
      <c r="N1094" s="301">
        <v>31</v>
      </c>
      <c r="O1094" s="301">
        <v>39</v>
      </c>
      <c r="P1094" s="301">
        <v>46</v>
      </c>
      <c r="Q1094" s="301">
        <v>33</v>
      </c>
      <c r="R1094" s="301">
        <v>12</v>
      </c>
      <c r="S1094" s="301">
        <v>5</v>
      </c>
      <c r="T1094" s="301">
        <v>0</v>
      </c>
      <c r="U1094" s="301">
        <v>399</v>
      </c>
      <c r="V1094" s="304">
        <v>399</v>
      </c>
      <c r="W1094" s="304"/>
    </row>
    <row r="1095" spans="1:23" x14ac:dyDescent="0.4">
      <c r="A1095" s="299">
        <v>1091</v>
      </c>
      <c r="B1095" s="300" t="s">
        <v>2992</v>
      </c>
      <c r="C1095" s="301">
        <v>0</v>
      </c>
      <c r="D1095" s="301">
        <v>3</v>
      </c>
      <c r="E1095" s="301">
        <v>5</v>
      </c>
      <c r="F1095" s="301">
        <v>0</v>
      </c>
      <c r="G1095" s="301">
        <v>0</v>
      </c>
      <c r="H1095" s="301">
        <v>0</v>
      </c>
      <c r="I1095" s="301">
        <v>0</v>
      </c>
      <c r="J1095" s="301">
        <v>0</v>
      </c>
      <c r="K1095" s="301">
        <v>3</v>
      </c>
      <c r="L1095" s="301">
        <v>0</v>
      </c>
      <c r="M1095" s="301">
        <v>0</v>
      </c>
      <c r="N1095" s="301">
        <v>0</v>
      </c>
      <c r="O1095" s="301">
        <v>0</v>
      </c>
      <c r="P1095" s="301">
        <v>4</v>
      </c>
      <c r="Q1095" s="301">
        <v>0</v>
      </c>
      <c r="R1095" s="301">
        <v>0</v>
      </c>
      <c r="S1095" s="301">
        <v>0</v>
      </c>
      <c r="T1095" s="301">
        <v>0</v>
      </c>
      <c r="U1095" s="301">
        <v>14</v>
      </c>
      <c r="V1095" s="304">
        <v>14</v>
      </c>
      <c r="W1095" s="304"/>
    </row>
    <row r="1096" spans="1:23" x14ac:dyDescent="0.4">
      <c r="A1096" s="299">
        <v>1092</v>
      </c>
      <c r="B1096" s="300" t="s">
        <v>2993</v>
      </c>
      <c r="C1096" s="301">
        <v>0</v>
      </c>
      <c r="D1096" s="301">
        <v>0</v>
      </c>
      <c r="E1096" s="301">
        <v>0</v>
      </c>
      <c r="F1096" s="301">
        <v>6</v>
      </c>
      <c r="G1096" s="301">
        <v>0</v>
      </c>
      <c r="H1096" s="301">
        <v>0</v>
      </c>
      <c r="I1096" s="301">
        <v>6</v>
      </c>
      <c r="J1096" s="301">
        <v>4</v>
      </c>
      <c r="K1096" s="301">
        <v>4</v>
      </c>
      <c r="L1096" s="301">
        <v>4</v>
      </c>
      <c r="M1096" s="301">
        <v>0</v>
      </c>
      <c r="N1096" s="301">
        <v>8</v>
      </c>
      <c r="O1096" s="301">
        <v>6</v>
      </c>
      <c r="P1096" s="301">
        <v>0</v>
      </c>
      <c r="Q1096" s="301">
        <v>4</v>
      </c>
      <c r="R1096" s="301">
        <v>3</v>
      </c>
      <c r="S1096" s="301">
        <v>0</v>
      </c>
      <c r="T1096" s="301">
        <v>0</v>
      </c>
      <c r="U1096" s="301">
        <v>60</v>
      </c>
      <c r="V1096" s="304">
        <v>56</v>
      </c>
      <c r="W1096" s="304"/>
    </row>
    <row r="1097" spans="1:23" x14ac:dyDescent="0.4">
      <c r="A1097" s="299">
        <v>1093</v>
      </c>
      <c r="B1097" s="300" t="s">
        <v>1691</v>
      </c>
      <c r="C1097" s="301">
        <v>35</v>
      </c>
      <c r="D1097" s="301">
        <v>33</v>
      </c>
      <c r="E1097" s="301">
        <v>49</v>
      </c>
      <c r="F1097" s="301">
        <v>44</v>
      </c>
      <c r="G1097" s="301">
        <v>23</v>
      </c>
      <c r="H1097" s="301">
        <v>17</v>
      </c>
      <c r="I1097" s="301">
        <v>30</v>
      </c>
      <c r="J1097" s="301">
        <v>37</v>
      </c>
      <c r="K1097" s="301">
        <v>43</v>
      </c>
      <c r="L1097" s="301">
        <v>50</v>
      </c>
      <c r="M1097" s="301">
        <v>52</v>
      </c>
      <c r="N1097" s="301">
        <v>48</v>
      </c>
      <c r="O1097" s="301">
        <v>40</v>
      </c>
      <c r="P1097" s="301">
        <v>46</v>
      </c>
      <c r="Q1097" s="301">
        <v>31</v>
      </c>
      <c r="R1097" s="301">
        <v>9</v>
      </c>
      <c r="S1097" s="301">
        <v>6</v>
      </c>
      <c r="T1097" s="301">
        <v>5</v>
      </c>
      <c r="U1097" s="301">
        <v>603</v>
      </c>
      <c r="V1097" s="304">
        <v>587</v>
      </c>
      <c r="W1097" s="304"/>
    </row>
    <row r="1098" spans="1:23" x14ac:dyDescent="0.4">
      <c r="A1098" s="299">
        <v>1094</v>
      </c>
      <c r="B1098" s="300" t="s">
        <v>2994</v>
      </c>
      <c r="C1098" s="301">
        <v>4</v>
      </c>
      <c r="D1098" s="301">
        <v>0</v>
      </c>
      <c r="E1098" s="301">
        <v>4</v>
      </c>
      <c r="F1098" s="301">
        <v>4</v>
      </c>
      <c r="G1098" s="301">
        <v>6</v>
      </c>
      <c r="H1098" s="301">
        <v>4</v>
      </c>
      <c r="I1098" s="301">
        <v>3</v>
      </c>
      <c r="J1098" s="301">
        <v>0</v>
      </c>
      <c r="K1098" s="301">
        <v>0</v>
      </c>
      <c r="L1098" s="301">
        <v>5</v>
      </c>
      <c r="M1098" s="301">
        <v>5</v>
      </c>
      <c r="N1098" s="301">
        <v>0</v>
      </c>
      <c r="O1098" s="301">
        <v>8</v>
      </c>
      <c r="P1098" s="301">
        <v>5</v>
      </c>
      <c r="Q1098" s="301">
        <v>0</v>
      </c>
      <c r="R1098" s="301">
        <v>4</v>
      </c>
      <c r="S1098" s="301">
        <v>3</v>
      </c>
      <c r="T1098" s="301">
        <v>0</v>
      </c>
      <c r="U1098" s="301">
        <v>52</v>
      </c>
      <c r="V1098" s="304">
        <v>51</v>
      </c>
      <c r="W1098" s="304"/>
    </row>
    <row r="1099" spans="1:23" x14ac:dyDescent="0.4">
      <c r="A1099" s="299">
        <v>1095</v>
      </c>
      <c r="B1099" s="300" t="s">
        <v>2995</v>
      </c>
      <c r="C1099" s="301">
        <v>5</v>
      </c>
      <c r="D1099" s="301">
        <v>0</v>
      </c>
      <c r="E1099" s="301">
        <v>3</v>
      </c>
      <c r="F1099" s="301">
        <v>0</v>
      </c>
      <c r="G1099" s="301">
        <v>0</v>
      </c>
      <c r="H1099" s="301">
        <v>0</v>
      </c>
      <c r="I1099" s="301">
        <v>6</v>
      </c>
      <c r="J1099" s="301">
        <v>4</v>
      </c>
      <c r="K1099" s="301">
        <v>7</v>
      </c>
      <c r="L1099" s="301">
        <v>0</v>
      </c>
      <c r="M1099" s="301">
        <v>6</v>
      </c>
      <c r="N1099" s="301">
        <v>3</v>
      </c>
      <c r="O1099" s="301">
        <v>6</v>
      </c>
      <c r="P1099" s="301">
        <v>5</v>
      </c>
      <c r="Q1099" s="301">
        <v>4</v>
      </c>
      <c r="R1099" s="301">
        <v>0</v>
      </c>
      <c r="S1099" s="301">
        <v>0</v>
      </c>
      <c r="T1099" s="301">
        <v>5</v>
      </c>
      <c r="U1099" s="301">
        <v>52</v>
      </c>
      <c r="V1099" s="304">
        <v>47</v>
      </c>
      <c r="W1099" s="304"/>
    </row>
    <row r="1100" spans="1:23" x14ac:dyDescent="0.4">
      <c r="A1100" s="299">
        <v>1096</v>
      </c>
      <c r="B1100" s="300" t="s">
        <v>1173</v>
      </c>
      <c r="C1100" s="301">
        <v>1337</v>
      </c>
      <c r="D1100" s="301">
        <v>1444</v>
      </c>
      <c r="E1100" s="301">
        <v>1216</v>
      </c>
      <c r="F1100" s="301">
        <v>1136</v>
      </c>
      <c r="G1100" s="301">
        <v>1111</v>
      </c>
      <c r="H1100" s="301">
        <v>1251</v>
      </c>
      <c r="I1100" s="301">
        <v>1438</v>
      </c>
      <c r="J1100" s="301">
        <v>1525</v>
      </c>
      <c r="K1100" s="301">
        <v>1528</v>
      </c>
      <c r="L1100" s="301">
        <v>1471</v>
      </c>
      <c r="M1100" s="301">
        <v>1335</v>
      </c>
      <c r="N1100" s="301">
        <v>1340</v>
      </c>
      <c r="O1100" s="301">
        <v>1285</v>
      </c>
      <c r="P1100" s="301">
        <v>1176</v>
      </c>
      <c r="Q1100" s="301">
        <v>859</v>
      </c>
      <c r="R1100" s="301">
        <v>579</v>
      </c>
      <c r="S1100" s="301">
        <v>380</v>
      </c>
      <c r="T1100" s="301">
        <v>417</v>
      </c>
      <c r="U1100" s="301">
        <v>20819</v>
      </c>
      <c r="V1100" s="304">
        <v>20325</v>
      </c>
      <c r="W1100" s="304"/>
    </row>
    <row r="1101" spans="1:23" x14ac:dyDescent="0.4">
      <c r="A1101" s="299">
        <v>1097</v>
      </c>
      <c r="B1101" s="300" t="s">
        <v>1692</v>
      </c>
      <c r="C1101" s="301">
        <v>980</v>
      </c>
      <c r="D1101" s="301">
        <v>989</v>
      </c>
      <c r="E1101" s="301">
        <v>1088</v>
      </c>
      <c r="F1101" s="301">
        <v>1230</v>
      </c>
      <c r="G1101" s="301">
        <v>1275</v>
      </c>
      <c r="H1101" s="301">
        <v>1148</v>
      </c>
      <c r="I1101" s="301">
        <v>1024</v>
      </c>
      <c r="J1101" s="301">
        <v>924</v>
      </c>
      <c r="K1101" s="301">
        <v>1037</v>
      </c>
      <c r="L1101" s="301">
        <v>1247</v>
      </c>
      <c r="M1101" s="301">
        <v>1250</v>
      </c>
      <c r="N1101" s="301">
        <v>1065</v>
      </c>
      <c r="O1101" s="301">
        <v>831</v>
      </c>
      <c r="P1101" s="301">
        <v>605</v>
      </c>
      <c r="Q1101" s="301">
        <v>363</v>
      </c>
      <c r="R1101" s="301">
        <v>240</v>
      </c>
      <c r="S1101" s="301">
        <v>114</v>
      </c>
      <c r="T1101" s="301">
        <v>68</v>
      </c>
      <c r="U1101" s="301">
        <v>15466</v>
      </c>
      <c r="V1101" s="304">
        <v>15346</v>
      </c>
      <c r="W1101" s="304"/>
    </row>
    <row r="1102" spans="1:23" x14ac:dyDescent="0.4">
      <c r="A1102" s="299">
        <v>1098</v>
      </c>
      <c r="B1102" s="300" t="s">
        <v>2996</v>
      </c>
      <c r="C1102" s="301">
        <v>4</v>
      </c>
      <c r="D1102" s="301">
        <v>6</v>
      </c>
      <c r="E1102" s="301">
        <v>3</v>
      </c>
      <c r="F1102" s="301">
        <v>5</v>
      </c>
      <c r="G1102" s="301">
        <v>0</v>
      </c>
      <c r="H1102" s="301">
        <v>0</v>
      </c>
      <c r="I1102" s="301">
        <v>0</v>
      </c>
      <c r="J1102" s="301">
        <v>3</v>
      </c>
      <c r="K1102" s="301">
        <v>7</v>
      </c>
      <c r="L1102" s="301">
        <v>5</v>
      </c>
      <c r="M1102" s="301">
        <v>7</v>
      </c>
      <c r="N1102" s="301">
        <v>4</v>
      </c>
      <c r="O1102" s="301">
        <v>0</v>
      </c>
      <c r="P1102" s="301">
        <v>3</v>
      </c>
      <c r="Q1102" s="301">
        <v>0</v>
      </c>
      <c r="R1102" s="301">
        <v>0</v>
      </c>
      <c r="S1102" s="301">
        <v>0</v>
      </c>
      <c r="T1102" s="301">
        <v>0</v>
      </c>
      <c r="U1102" s="301">
        <v>45</v>
      </c>
      <c r="V1102" s="304">
        <v>48</v>
      </c>
      <c r="W1102" s="304"/>
    </row>
    <row r="1103" spans="1:23" x14ac:dyDescent="0.4">
      <c r="A1103" s="299">
        <v>1099</v>
      </c>
      <c r="B1103" s="300" t="s">
        <v>2997</v>
      </c>
      <c r="C1103" s="301">
        <v>8</v>
      </c>
      <c r="D1103" s="301">
        <v>13</v>
      </c>
      <c r="E1103" s="301">
        <v>5</v>
      </c>
      <c r="F1103" s="301">
        <v>0</v>
      </c>
      <c r="G1103" s="301">
        <v>0</v>
      </c>
      <c r="H1103" s="301">
        <v>0</v>
      </c>
      <c r="I1103" s="301">
        <v>12</v>
      </c>
      <c r="J1103" s="301">
        <v>3</v>
      </c>
      <c r="K1103" s="301">
        <v>10</v>
      </c>
      <c r="L1103" s="301">
        <v>0</v>
      </c>
      <c r="M1103" s="301">
        <v>8</v>
      </c>
      <c r="N1103" s="301">
        <v>8</v>
      </c>
      <c r="O1103" s="301">
        <v>9</v>
      </c>
      <c r="P1103" s="301">
        <v>5</v>
      </c>
      <c r="Q1103" s="301">
        <v>6</v>
      </c>
      <c r="R1103" s="301">
        <v>0</v>
      </c>
      <c r="S1103" s="301">
        <v>4</v>
      </c>
      <c r="T1103" s="301">
        <v>0</v>
      </c>
      <c r="U1103" s="301">
        <v>97</v>
      </c>
      <c r="V1103" s="304">
        <v>95</v>
      </c>
      <c r="W1103" s="304"/>
    </row>
    <row r="1104" spans="1:23" x14ac:dyDescent="0.4">
      <c r="A1104" s="299">
        <v>1100</v>
      </c>
      <c r="B1104" s="300" t="s">
        <v>2998</v>
      </c>
      <c r="C1104" s="301">
        <v>0</v>
      </c>
      <c r="D1104" s="301">
        <v>7</v>
      </c>
      <c r="E1104" s="301">
        <v>12</v>
      </c>
      <c r="F1104" s="301">
        <v>4</v>
      </c>
      <c r="G1104" s="301">
        <v>10</v>
      </c>
      <c r="H1104" s="301">
        <v>5</v>
      </c>
      <c r="I1104" s="301">
        <v>6</v>
      </c>
      <c r="J1104" s="301">
        <v>0</v>
      </c>
      <c r="K1104" s="301">
        <v>3</v>
      </c>
      <c r="L1104" s="301">
        <v>9</v>
      </c>
      <c r="M1104" s="301">
        <v>13</v>
      </c>
      <c r="N1104" s="301">
        <v>13</v>
      </c>
      <c r="O1104" s="301">
        <v>16</v>
      </c>
      <c r="P1104" s="301">
        <v>0</v>
      </c>
      <c r="Q1104" s="301">
        <v>8</v>
      </c>
      <c r="R1104" s="301">
        <v>3</v>
      </c>
      <c r="S1104" s="301">
        <v>5</v>
      </c>
      <c r="T1104" s="301">
        <v>0</v>
      </c>
      <c r="U1104" s="301">
        <v>107</v>
      </c>
      <c r="V1104" s="304">
        <v>103</v>
      </c>
      <c r="W1104" s="304"/>
    </row>
    <row r="1105" spans="1:23" x14ac:dyDescent="0.4">
      <c r="A1105" s="299">
        <v>1101</v>
      </c>
      <c r="B1105" s="300" t="s">
        <v>1693</v>
      </c>
      <c r="C1105" s="301">
        <v>0</v>
      </c>
      <c r="D1105" s="301">
        <v>11</v>
      </c>
      <c r="E1105" s="301">
        <v>11</v>
      </c>
      <c r="F1105" s="301">
        <v>8</v>
      </c>
      <c r="G1105" s="301">
        <v>0</v>
      </c>
      <c r="H1105" s="301">
        <v>9</v>
      </c>
      <c r="I1105" s="301">
        <v>0</v>
      </c>
      <c r="J1105" s="301">
        <v>6</v>
      </c>
      <c r="K1105" s="301">
        <v>11</v>
      </c>
      <c r="L1105" s="301">
        <v>6</v>
      </c>
      <c r="M1105" s="301">
        <v>18</v>
      </c>
      <c r="N1105" s="301">
        <v>15</v>
      </c>
      <c r="O1105" s="301">
        <v>4</v>
      </c>
      <c r="P1105" s="301">
        <v>11</v>
      </c>
      <c r="Q1105" s="301">
        <v>3</v>
      </c>
      <c r="R1105" s="301">
        <v>5</v>
      </c>
      <c r="S1105" s="301">
        <v>3</v>
      </c>
      <c r="T1105" s="301">
        <v>0</v>
      </c>
      <c r="U1105" s="301">
        <v>127</v>
      </c>
      <c r="V1105" s="304">
        <v>128</v>
      </c>
      <c r="W1105" s="304"/>
    </row>
    <row r="1106" spans="1:23" x14ac:dyDescent="0.4">
      <c r="A1106" s="299">
        <v>1102</v>
      </c>
      <c r="B1106" s="300" t="s">
        <v>137</v>
      </c>
      <c r="C1106" s="301">
        <v>10</v>
      </c>
      <c r="D1106" s="301">
        <v>9</v>
      </c>
      <c r="E1106" s="301">
        <v>19</v>
      </c>
      <c r="F1106" s="301">
        <v>5</v>
      </c>
      <c r="G1106" s="301">
        <v>3</v>
      </c>
      <c r="H1106" s="301">
        <v>4</v>
      </c>
      <c r="I1106" s="301">
        <v>8</v>
      </c>
      <c r="J1106" s="301">
        <v>3</v>
      </c>
      <c r="K1106" s="301">
        <v>13</v>
      </c>
      <c r="L1106" s="301">
        <v>10</v>
      </c>
      <c r="M1106" s="301">
        <v>9</v>
      </c>
      <c r="N1106" s="301">
        <v>23</v>
      </c>
      <c r="O1106" s="301">
        <v>22</v>
      </c>
      <c r="P1106" s="301">
        <v>7</v>
      </c>
      <c r="Q1106" s="301">
        <v>3</v>
      </c>
      <c r="R1106" s="301">
        <v>8</v>
      </c>
      <c r="S1106" s="301">
        <v>0</v>
      </c>
      <c r="T1106" s="301">
        <v>0</v>
      </c>
      <c r="U1106" s="301">
        <v>162</v>
      </c>
      <c r="V1106" s="304">
        <v>164</v>
      </c>
      <c r="W1106" s="304"/>
    </row>
    <row r="1107" spans="1:23" x14ac:dyDescent="0.4">
      <c r="A1107" s="299">
        <v>1103</v>
      </c>
      <c r="B1107" s="300" t="s">
        <v>2999</v>
      </c>
      <c r="C1107" s="301">
        <v>0</v>
      </c>
      <c r="D1107" s="301">
        <v>0</v>
      </c>
      <c r="E1107" s="301">
        <v>0</v>
      </c>
      <c r="F1107" s="301">
        <v>0</v>
      </c>
      <c r="G1107" s="301">
        <v>0</v>
      </c>
      <c r="H1107" s="301">
        <v>0</v>
      </c>
      <c r="I1107" s="301">
        <v>0</v>
      </c>
      <c r="J1107" s="301">
        <v>0</v>
      </c>
      <c r="K1107" s="301">
        <v>0</v>
      </c>
      <c r="L1107" s="301">
        <v>0</v>
      </c>
      <c r="M1107" s="301">
        <v>0</v>
      </c>
      <c r="N1107" s="301">
        <v>0</v>
      </c>
      <c r="O1107" s="301">
        <v>0</v>
      </c>
      <c r="P1107" s="301">
        <v>0</v>
      </c>
      <c r="Q1107" s="301">
        <v>0</v>
      </c>
      <c r="R1107" s="301">
        <v>0</v>
      </c>
      <c r="S1107" s="301">
        <v>0</v>
      </c>
      <c r="T1107" s="301">
        <v>0</v>
      </c>
      <c r="U1107" s="301">
        <v>0</v>
      </c>
      <c r="V1107" s="304">
        <v>5</v>
      </c>
      <c r="W1107" s="304"/>
    </row>
    <row r="1108" spans="1:23" x14ac:dyDescent="0.4">
      <c r="A1108" s="299">
        <v>1104</v>
      </c>
      <c r="B1108" s="300" t="s">
        <v>3000</v>
      </c>
      <c r="C1108" s="301">
        <v>0</v>
      </c>
      <c r="D1108" s="301">
        <v>3</v>
      </c>
      <c r="E1108" s="301">
        <v>0</v>
      </c>
      <c r="F1108" s="301">
        <v>4</v>
      </c>
      <c r="G1108" s="301">
        <v>0</v>
      </c>
      <c r="H1108" s="301">
        <v>0</v>
      </c>
      <c r="I1108" s="301">
        <v>0</v>
      </c>
      <c r="J1108" s="301">
        <v>0</v>
      </c>
      <c r="K1108" s="301">
        <v>4</v>
      </c>
      <c r="L1108" s="301">
        <v>3</v>
      </c>
      <c r="M1108" s="301">
        <v>0</v>
      </c>
      <c r="N1108" s="301">
        <v>0</v>
      </c>
      <c r="O1108" s="301">
        <v>0</v>
      </c>
      <c r="P1108" s="301">
        <v>0</v>
      </c>
      <c r="Q1108" s="301">
        <v>0</v>
      </c>
      <c r="R1108" s="301">
        <v>3</v>
      </c>
      <c r="S1108" s="301">
        <v>0</v>
      </c>
      <c r="T1108" s="301">
        <v>0</v>
      </c>
      <c r="U1108" s="301">
        <v>24</v>
      </c>
      <c r="V1108" s="304">
        <v>25</v>
      </c>
      <c r="W1108" s="304"/>
    </row>
    <row r="1109" spans="1:23" x14ac:dyDescent="0.4">
      <c r="A1109" s="299">
        <v>1105</v>
      </c>
      <c r="B1109" s="300" t="s">
        <v>3001</v>
      </c>
      <c r="C1109" s="301">
        <v>4</v>
      </c>
      <c r="D1109" s="301">
        <v>3</v>
      </c>
      <c r="E1109" s="301">
        <v>3</v>
      </c>
      <c r="F1109" s="301">
        <v>4</v>
      </c>
      <c r="G1109" s="301">
        <v>0</v>
      </c>
      <c r="H1109" s="301">
        <v>5</v>
      </c>
      <c r="I1109" s="301">
        <v>4</v>
      </c>
      <c r="J1109" s="301">
        <v>0</v>
      </c>
      <c r="K1109" s="301">
        <v>0</v>
      </c>
      <c r="L1109" s="301">
        <v>0</v>
      </c>
      <c r="M1109" s="301">
        <v>4</v>
      </c>
      <c r="N1109" s="301">
        <v>5</v>
      </c>
      <c r="O1109" s="301">
        <v>0</v>
      </c>
      <c r="P1109" s="301">
        <v>4</v>
      </c>
      <c r="Q1109" s="301">
        <v>6</v>
      </c>
      <c r="R1109" s="301">
        <v>0</v>
      </c>
      <c r="S1109" s="301">
        <v>0</v>
      </c>
      <c r="T1109" s="301">
        <v>0</v>
      </c>
      <c r="U1109" s="301">
        <v>55</v>
      </c>
      <c r="V1109" s="304">
        <v>56</v>
      </c>
      <c r="W1109" s="304"/>
    </row>
    <row r="1110" spans="1:23" x14ac:dyDescent="0.4">
      <c r="A1110" s="299">
        <v>1106</v>
      </c>
      <c r="B1110" s="300" t="s">
        <v>1345</v>
      </c>
      <c r="C1110" s="301">
        <v>878</v>
      </c>
      <c r="D1110" s="301">
        <v>776</v>
      </c>
      <c r="E1110" s="301">
        <v>785</v>
      </c>
      <c r="F1110" s="301">
        <v>812</v>
      </c>
      <c r="G1110" s="301">
        <v>1048</v>
      </c>
      <c r="H1110" s="301">
        <v>882</v>
      </c>
      <c r="I1110" s="301">
        <v>933</v>
      </c>
      <c r="J1110" s="301">
        <v>870</v>
      </c>
      <c r="K1110" s="301">
        <v>899</v>
      </c>
      <c r="L1110" s="301">
        <v>854</v>
      </c>
      <c r="M1110" s="301">
        <v>795</v>
      </c>
      <c r="N1110" s="301">
        <v>835</v>
      </c>
      <c r="O1110" s="301">
        <v>827</v>
      </c>
      <c r="P1110" s="301">
        <v>866</v>
      </c>
      <c r="Q1110" s="301">
        <v>710</v>
      </c>
      <c r="R1110" s="301">
        <v>450</v>
      </c>
      <c r="S1110" s="301">
        <v>438</v>
      </c>
      <c r="T1110" s="301">
        <v>655</v>
      </c>
      <c r="U1110" s="301">
        <v>14311</v>
      </c>
      <c r="V1110" s="304">
        <v>13572</v>
      </c>
      <c r="W1110" s="304"/>
    </row>
    <row r="1111" spans="1:23" x14ac:dyDescent="0.4">
      <c r="A1111" s="299">
        <v>1107</v>
      </c>
      <c r="B1111" s="300" t="s">
        <v>138</v>
      </c>
      <c r="C1111" s="301">
        <v>34</v>
      </c>
      <c r="D1111" s="301">
        <v>53</v>
      </c>
      <c r="E1111" s="301">
        <v>64</v>
      </c>
      <c r="F1111" s="301">
        <v>78</v>
      </c>
      <c r="G1111" s="301">
        <v>52</v>
      </c>
      <c r="H1111" s="301">
        <v>49</v>
      </c>
      <c r="I1111" s="301">
        <v>36</v>
      </c>
      <c r="J1111" s="301">
        <v>34</v>
      </c>
      <c r="K1111" s="301">
        <v>62</v>
      </c>
      <c r="L1111" s="301">
        <v>90</v>
      </c>
      <c r="M1111" s="301">
        <v>89</v>
      </c>
      <c r="N1111" s="301">
        <v>88</v>
      </c>
      <c r="O1111" s="301">
        <v>57</v>
      </c>
      <c r="P1111" s="301">
        <v>53</v>
      </c>
      <c r="Q1111" s="301">
        <v>44</v>
      </c>
      <c r="R1111" s="301">
        <v>29</v>
      </c>
      <c r="S1111" s="301">
        <v>13</v>
      </c>
      <c r="T1111" s="301">
        <v>12</v>
      </c>
      <c r="U1111" s="301">
        <v>941</v>
      </c>
      <c r="V1111" s="304">
        <v>937</v>
      </c>
      <c r="W1111" s="304"/>
    </row>
    <row r="1112" spans="1:23" x14ac:dyDescent="0.4">
      <c r="A1112" s="299">
        <v>1108</v>
      </c>
      <c r="B1112" s="300" t="s">
        <v>1694</v>
      </c>
      <c r="C1112" s="301">
        <v>13</v>
      </c>
      <c r="D1112" s="301">
        <v>22</v>
      </c>
      <c r="E1112" s="301">
        <v>20</v>
      </c>
      <c r="F1112" s="301">
        <v>6</v>
      </c>
      <c r="G1112" s="301">
        <v>6</v>
      </c>
      <c r="H1112" s="301">
        <v>9</v>
      </c>
      <c r="I1112" s="301">
        <v>18</v>
      </c>
      <c r="J1112" s="301">
        <v>25</v>
      </c>
      <c r="K1112" s="301">
        <v>20</v>
      </c>
      <c r="L1112" s="301">
        <v>12</v>
      </c>
      <c r="M1112" s="301">
        <v>28</v>
      </c>
      <c r="N1112" s="301">
        <v>32</v>
      </c>
      <c r="O1112" s="301">
        <v>35</v>
      </c>
      <c r="P1112" s="301">
        <v>35</v>
      </c>
      <c r="Q1112" s="301">
        <v>18</v>
      </c>
      <c r="R1112" s="301">
        <v>15</v>
      </c>
      <c r="S1112" s="301">
        <v>10</v>
      </c>
      <c r="T1112" s="301">
        <v>3</v>
      </c>
      <c r="U1112" s="301">
        <v>330</v>
      </c>
      <c r="V1112" s="304">
        <v>323</v>
      </c>
      <c r="W1112" s="304"/>
    </row>
    <row r="1113" spans="1:23" x14ac:dyDescent="0.4">
      <c r="A1113" s="299">
        <v>1109</v>
      </c>
      <c r="B1113" s="300" t="s">
        <v>139</v>
      </c>
      <c r="C1113" s="301">
        <v>30</v>
      </c>
      <c r="D1113" s="301">
        <v>55</v>
      </c>
      <c r="E1113" s="301">
        <v>26</v>
      </c>
      <c r="F1113" s="301">
        <v>32</v>
      </c>
      <c r="G1113" s="301">
        <v>21</v>
      </c>
      <c r="H1113" s="301">
        <v>19</v>
      </c>
      <c r="I1113" s="301">
        <v>21</v>
      </c>
      <c r="J1113" s="301">
        <v>27</v>
      </c>
      <c r="K1113" s="301">
        <v>32</v>
      </c>
      <c r="L1113" s="301">
        <v>40</v>
      </c>
      <c r="M1113" s="301">
        <v>50</v>
      </c>
      <c r="N1113" s="301">
        <v>44</v>
      </c>
      <c r="O1113" s="301">
        <v>48</v>
      </c>
      <c r="P1113" s="301">
        <v>39</v>
      </c>
      <c r="Q1113" s="301">
        <v>29</v>
      </c>
      <c r="R1113" s="301">
        <v>24</v>
      </c>
      <c r="S1113" s="301">
        <v>5</v>
      </c>
      <c r="T1113" s="301">
        <v>8</v>
      </c>
      <c r="U1113" s="301">
        <v>556</v>
      </c>
      <c r="V1113" s="304">
        <v>537</v>
      </c>
      <c r="W1113" s="304"/>
    </row>
    <row r="1114" spans="1:23" x14ac:dyDescent="0.4">
      <c r="A1114" s="299">
        <v>1110</v>
      </c>
      <c r="B1114" s="300" t="s">
        <v>140</v>
      </c>
      <c r="C1114" s="301">
        <v>11</v>
      </c>
      <c r="D1114" s="301">
        <v>9</v>
      </c>
      <c r="E1114" s="301">
        <v>17</v>
      </c>
      <c r="F1114" s="301">
        <v>19</v>
      </c>
      <c r="G1114" s="301">
        <v>10</v>
      </c>
      <c r="H1114" s="301">
        <v>10</v>
      </c>
      <c r="I1114" s="301">
        <v>13</v>
      </c>
      <c r="J1114" s="301">
        <v>13</v>
      </c>
      <c r="K1114" s="301">
        <v>24</v>
      </c>
      <c r="L1114" s="301">
        <v>24</v>
      </c>
      <c r="M1114" s="301">
        <v>12</v>
      </c>
      <c r="N1114" s="301">
        <v>25</v>
      </c>
      <c r="O1114" s="301">
        <v>11</v>
      </c>
      <c r="P1114" s="301">
        <v>14</v>
      </c>
      <c r="Q1114" s="301">
        <v>5</v>
      </c>
      <c r="R1114" s="301">
        <v>3</v>
      </c>
      <c r="S1114" s="301">
        <v>4</v>
      </c>
      <c r="T1114" s="301">
        <v>0</v>
      </c>
      <c r="U1114" s="301">
        <v>216</v>
      </c>
      <c r="V1114" s="304">
        <v>212</v>
      </c>
      <c r="W1114" s="304"/>
    </row>
    <row r="1115" spans="1:23" x14ac:dyDescent="0.4">
      <c r="A1115" s="299">
        <v>1111</v>
      </c>
      <c r="B1115" s="300" t="s">
        <v>3002</v>
      </c>
      <c r="C1115" s="301">
        <v>3</v>
      </c>
      <c r="D1115" s="301">
        <v>0</v>
      </c>
      <c r="E1115" s="301">
        <v>0</v>
      </c>
      <c r="F1115" s="301">
        <v>0</v>
      </c>
      <c r="G1115" s="301">
        <v>0</v>
      </c>
      <c r="H1115" s="301">
        <v>0</v>
      </c>
      <c r="I1115" s="301">
        <v>0</v>
      </c>
      <c r="J1115" s="301">
        <v>0</v>
      </c>
      <c r="K1115" s="301">
        <v>0</v>
      </c>
      <c r="L1115" s="301">
        <v>0</v>
      </c>
      <c r="M1115" s="301">
        <v>0</v>
      </c>
      <c r="N1115" s="301">
        <v>0</v>
      </c>
      <c r="O1115" s="301">
        <v>0</v>
      </c>
      <c r="P1115" s="301">
        <v>0</v>
      </c>
      <c r="Q1115" s="301">
        <v>0</v>
      </c>
      <c r="R1115" s="301">
        <v>0</v>
      </c>
      <c r="S1115" s="301">
        <v>0</v>
      </c>
      <c r="T1115" s="301">
        <v>0</v>
      </c>
      <c r="U1115" s="301">
        <v>8</v>
      </c>
      <c r="V1115" s="304">
        <v>8</v>
      </c>
      <c r="W1115" s="304"/>
    </row>
    <row r="1116" spans="1:23" x14ac:dyDescent="0.4">
      <c r="A1116" s="299">
        <v>1112</v>
      </c>
      <c r="B1116" s="300" t="s">
        <v>3003</v>
      </c>
      <c r="C1116" s="301">
        <v>0</v>
      </c>
      <c r="D1116" s="301">
        <v>0</v>
      </c>
      <c r="E1116" s="301">
        <v>6</v>
      </c>
      <c r="F1116" s="301">
        <v>0</v>
      </c>
      <c r="G1116" s="301">
        <v>0</v>
      </c>
      <c r="H1116" s="301">
        <v>0</v>
      </c>
      <c r="I1116" s="301">
        <v>0</v>
      </c>
      <c r="J1116" s="301">
        <v>0</v>
      </c>
      <c r="K1116" s="301">
        <v>0</v>
      </c>
      <c r="L1116" s="301">
        <v>0</v>
      </c>
      <c r="M1116" s="301">
        <v>0</v>
      </c>
      <c r="N1116" s="301">
        <v>0</v>
      </c>
      <c r="O1116" s="301">
        <v>0</v>
      </c>
      <c r="P1116" s="301">
        <v>0</v>
      </c>
      <c r="Q1116" s="301">
        <v>4</v>
      </c>
      <c r="R1116" s="301">
        <v>0</v>
      </c>
      <c r="S1116" s="301">
        <v>0</v>
      </c>
      <c r="T1116" s="301">
        <v>0</v>
      </c>
      <c r="U1116" s="301">
        <v>16</v>
      </c>
      <c r="V1116" s="304">
        <v>9</v>
      </c>
      <c r="W1116" s="304"/>
    </row>
    <row r="1117" spans="1:23" x14ac:dyDescent="0.4">
      <c r="A1117" s="299">
        <v>1113</v>
      </c>
      <c r="B1117" s="300" t="s">
        <v>141</v>
      </c>
      <c r="C1117" s="301">
        <v>12</v>
      </c>
      <c r="D1117" s="301">
        <v>23</v>
      </c>
      <c r="E1117" s="301">
        <v>33</v>
      </c>
      <c r="F1117" s="301">
        <v>33</v>
      </c>
      <c r="G1117" s="301">
        <v>18</v>
      </c>
      <c r="H1117" s="301">
        <v>13</v>
      </c>
      <c r="I1117" s="301">
        <v>14</v>
      </c>
      <c r="J1117" s="301">
        <v>24</v>
      </c>
      <c r="K1117" s="301">
        <v>33</v>
      </c>
      <c r="L1117" s="301">
        <v>39</v>
      </c>
      <c r="M1117" s="301">
        <v>38</v>
      </c>
      <c r="N1117" s="301">
        <v>24</v>
      </c>
      <c r="O1117" s="301">
        <v>20</v>
      </c>
      <c r="P1117" s="301">
        <v>20</v>
      </c>
      <c r="Q1117" s="301">
        <v>16</v>
      </c>
      <c r="R1117" s="301">
        <v>4</v>
      </c>
      <c r="S1117" s="301">
        <v>7</v>
      </c>
      <c r="T1117" s="301">
        <v>0</v>
      </c>
      <c r="U1117" s="301">
        <v>385</v>
      </c>
      <c r="V1117" s="304">
        <v>361</v>
      </c>
      <c r="W1117" s="304"/>
    </row>
    <row r="1118" spans="1:23" x14ac:dyDescent="0.4">
      <c r="A1118" s="299">
        <v>1114</v>
      </c>
      <c r="B1118" s="300" t="s">
        <v>3004</v>
      </c>
      <c r="C1118" s="301">
        <v>6</v>
      </c>
      <c r="D1118" s="301">
        <v>4</v>
      </c>
      <c r="E1118" s="301">
        <v>4</v>
      </c>
      <c r="F1118" s="301">
        <v>3</v>
      </c>
      <c r="G1118" s="301">
        <v>4</v>
      </c>
      <c r="H1118" s="301">
        <v>0</v>
      </c>
      <c r="I1118" s="301">
        <v>0</v>
      </c>
      <c r="J1118" s="301">
        <v>3</v>
      </c>
      <c r="K1118" s="301">
        <v>4</v>
      </c>
      <c r="L1118" s="301">
        <v>3</v>
      </c>
      <c r="M1118" s="301">
        <v>7</v>
      </c>
      <c r="N1118" s="301">
        <v>0</v>
      </c>
      <c r="O1118" s="301">
        <v>0</v>
      </c>
      <c r="P1118" s="301">
        <v>0</v>
      </c>
      <c r="Q1118" s="301">
        <v>5</v>
      </c>
      <c r="R1118" s="301">
        <v>0</v>
      </c>
      <c r="S1118" s="301">
        <v>0</v>
      </c>
      <c r="T1118" s="301">
        <v>0</v>
      </c>
      <c r="U1118" s="301">
        <v>51</v>
      </c>
      <c r="V1118" s="304">
        <v>55</v>
      </c>
      <c r="W1118" s="304"/>
    </row>
    <row r="1119" spans="1:23" x14ac:dyDescent="0.4">
      <c r="A1119" s="299">
        <v>1115</v>
      </c>
      <c r="B1119" s="300" t="s">
        <v>142</v>
      </c>
      <c r="C1119" s="301">
        <v>65</v>
      </c>
      <c r="D1119" s="301">
        <v>99</v>
      </c>
      <c r="E1119" s="301">
        <v>92</v>
      </c>
      <c r="F1119" s="301">
        <v>89</v>
      </c>
      <c r="G1119" s="301">
        <v>56</v>
      </c>
      <c r="H1119" s="301">
        <v>46</v>
      </c>
      <c r="I1119" s="301">
        <v>61</v>
      </c>
      <c r="J1119" s="301">
        <v>65</v>
      </c>
      <c r="K1119" s="301">
        <v>94</v>
      </c>
      <c r="L1119" s="301">
        <v>107</v>
      </c>
      <c r="M1119" s="301">
        <v>95</v>
      </c>
      <c r="N1119" s="301">
        <v>108</v>
      </c>
      <c r="O1119" s="301">
        <v>74</v>
      </c>
      <c r="P1119" s="301">
        <v>73</v>
      </c>
      <c r="Q1119" s="301">
        <v>37</v>
      </c>
      <c r="R1119" s="301">
        <v>15</v>
      </c>
      <c r="S1119" s="301">
        <v>15</v>
      </c>
      <c r="T1119" s="301">
        <v>7</v>
      </c>
      <c r="U1119" s="301">
        <v>1197</v>
      </c>
      <c r="V1119" s="304">
        <v>1177</v>
      </c>
      <c r="W1119" s="304"/>
    </row>
    <row r="1120" spans="1:23" x14ac:dyDescent="0.4">
      <c r="A1120" s="299">
        <v>1116</v>
      </c>
      <c r="B1120" s="300" t="s">
        <v>1174</v>
      </c>
      <c r="C1120" s="301">
        <v>380</v>
      </c>
      <c r="D1120" s="301">
        <v>358</v>
      </c>
      <c r="E1120" s="301">
        <v>283</v>
      </c>
      <c r="F1120" s="301">
        <v>300</v>
      </c>
      <c r="G1120" s="301">
        <v>359</v>
      </c>
      <c r="H1120" s="301">
        <v>452</v>
      </c>
      <c r="I1120" s="301">
        <v>411</v>
      </c>
      <c r="J1120" s="301">
        <v>377</v>
      </c>
      <c r="K1120" s="301">
        <v>387</v>
      </c>
      <c r="L1120" s="301">
        <v>337</v>
      </c>
      <c r="M1120" s="301">
        <v>332</v>
      </c>
      <c r="N1120" s="301">
        <v>261</v>
      </c>
      <c r="O1120" s="301">
        <v>242</v>
      </c>
      <c r="P1120" s="301">
        <v>257</v>
      </c>
      <c r="Q1120" s="301">
        <v>203</v>
      </c>
      <c r="R1120" s="301">
        <v>285</v>
      </c>
      <c r="S1120" s="301">
        <v>224</v>
      </c>
      <c r="T1120" s="301">
        <v>169</v>
      </c>
      <c r="U1120" s="301">
        <v>5606</v>
      </c>
      <c r="V1120" s="304">
        <v>5614</v>
      </c>
      <c r="W1120" s="304"/>
    </row>
    <row r="1121" spans="1:23" x14ac:dyDescent="0.4">
      <c r="A1121" s="299">
        <v>1117</v>
      </c>
      <c r="B1121" s="300" t="s">
        <v>1175</v>
      </c>
      <c r="C1121" s="301">
        <v>756</v>
      </c>
      <c r="D1121" s="301">
        <v>726</v>
      </c>
      <c r="E1121" s="301">
        <v>636</v>
      </c>
      <c r="F1121" s="301">
        <v>719</v>
      </c>
      <c r="G1121" s="301">
        <v>791</v>
      </c>
      <c r="H1121" s="301">
        <v>810</v>
      </c>
      <c r="I1121" s="301">
        <v>836</v>
      </c>
      <c r="J1121" s="301">
        <v>739</v>
      </c>
      <c r="K1121" s="301">
        <v>656</v>
      </c>
      <c r="L1121" s="301">
        <v>662</v>
      </c>
      <c r="M1121" s="301">
        <v>730</v>
      </c>
      <c r="N1121" s="301">
        <v>686</v>
      </c>
      <c r="O1121" s="301">
        <v>606</v>
      </c>
      <c r="P1121" s="301">
        <v>490</v>
      </c>
      <c r="Q1121" s="301">
        <v>328</v>
      </c>
      <c r="R1121" s="301">
        <v>251</v>
      </c>
      <c r="S1121" s="301">
        <v>211</v>
      </c>
      <c r="T1121" s="301">
        <v>215</v>
      </c>
      <c r="U1121" s="301">
        <v>10851</v>
      </c>
      <c r="V1121" s="304">
        <v>10610</v>
      </c>
      <c r="W1121" s="304"/>
    </row>
    <row r="1122" spans="1:23" x14ac:dyDescent="0.4">
      <c r="A1122" s="299">
        <v>1118</v>
      </c>
      <c r="B1122" s="300" t="s">
        <v>143</v>
      </c>
      <c r="C1122" s="301">
        <v>3</v>
      </c>
      <c r="D1122" s="301">
        <v>12</v>
      </c>
      <c r="E1122" s="301">
        <v>10</v>
      </c>
      <c r="F1122" s="301">
        <v>9</v>
      </c>
      <c r="G1122" s="301">
        <v>8</v>
      </c>
      <c r="H1122" s="301">
        <v>0</v>
      </c>
      <c r="I1122" s="301">
        <v>4</v>
      </c>
      <c r="J1122" s="301">
        <v>4</v>
      </c>
      <c r="K1122" s="301">
        <v>10</v>
      </c>
      <c r="L1122" s="301">
        <v>7</v>
      </c>
      <c r="M1122" s="301">
        <v>16</v>
      </c>
      <c r="N1122" s="301">
        <v>5</v>
      </c>
      <c r="O1122" s="301">
        <v>9</v>
      </c>
      <c r="P1122" s="301">
        <v>8</v>
      </c>
      <c r="Q1122" s="301">
        <v>8</v>
      </c>
      <c r="R1122" s="301">
        <v>3</v>
      </c>
      <c r="S1122" s="301">
        <v>0</v>
      </c>
      <c r="T1122" s="301">
        <v>0</v>
      </c>
      <c r="U1122" s="301">
        <v>129</v>
      </c>
      <c r="V1122" s="304">
        <v>127</v>
      </c>
      <c r="W1122" s="304"/>
    </row>
    <row r="1123" spans="1:23" x14ac:dyDescent="0.4">
      <c r="A1123" s="299">
        <v>1119</v>
      </c>
      <c r="B1123" s="300" t="s">
        <v>144</v>
      </c>
      <c r="C1123" s="301">
        <v>21</v>
      </c>
      <c r="D1123" s="301">
        <v>26</v>
      </c>
      <c r="E1123" s="301">
        <v>18</v>
      </c>
      <c r="F1123" s="301">
        <v>12</v>
      </c>
      <c r="G1123" s="301">
        <v>17</v>
      </c>
      <c r="H1123" s="301">
        <v>33</v>
      </c>
      <c r="I1123" s="301">
        <v>23</v>
      </c>
      <c r="J1123" s="301">
        <v>33</v>
      </c>
      <c r="K1123" s="301">
        <v>21</v>
      </c>
      <c r="L1123" s="301">
        <v>28</v>
      </c>
      <c r="M1123" s="301">
        <v>31</v>
      </c>
      <c r="N1123" s="301">
        <v>32</v>
      </c>
      <c r="O1123" s="301">
        <v>35</v>
      </c>
      <c r="P1123" s="301">
        <v>42</v>
      </c>
      <c r="Q1123" s="301">
        <v>29</v>
      </c>
      <c r="R1123" s="301">
        <v>17</v>
      </c>
      <c r="S1123" s="301">
        <v>5</v>
      </c>
      <c r="T1123" s="301">
        <v>8</v>
      </c>
      <c r="U1123" s="301">
        <v>431</v>
      </c>
      <c r="V1123" s="304">
        <v>519</v>
      </c>
      <c r="W1123" s="304"/>
    </row>
    <row r="1124" spans="1:23" x14ac:dyDescent="0.4">
      <c r="A1124" s="299">
        <v>1120</v>
      </c>
      <c r="B1124" s="300" t="s">
        <v>1695</v>
      </c>
      <c r="C1124" s="301">
        <v>10</v>
      </c>
      <c r="D1124" s="301">
        <v>4</v>
      </c>
      <c r="E1124" s="301">
        <v>9</v>
      </c>
      <c r="F1124" s="301">
        <v>10</v>
      </c>
      <c r="G1124" s="301">
        <v>0</v>
      </c>
      <c r="H1124" s="301">
        <v>3</v>
      </c>
      <c r="I1124" s="301">
        <v>7</v>
      </c>
      <c r="J1124" s="301">
        <v>0</v>
      </c>
      <c r="K1124" s="301">
        <v>6</v>
      </c>
      <c r="L1124" s="301">
        <v>17</v>
      </c>
      <c r="M1124" s="301">
        <v>15</v>
      </c>
      <c r="N1124" s="301">
        <v>10</v>
      </c>
      <c r="O1124" s="301">
        <v>17</v>
      </c>
      <c r="P1124" s="301">
        <v>11</v>
      </c>
      <c r="Q1124" s="301">
        <v>16</v>
      </c>
      <c r="R1124" s="301">
        <v>14</v>
      </c>
      <c r="S1124" s="301">
        <v>4</v>
      </c>
      <c r="T1124" s="301">
        <v>0</v>
      </c>
      <c r="U1124" s="301">
        <v>156</v>
      </c>
      <c r="V1124" s="304">
        <v>156</v>
      </c>
      <c r="W1124" s="304"/>
    </row>
    <row r="1125" spans="1:23" x14ac:dyDescent="0.4">
      <c r="A1125" s="299">
        <v>1121</v>
      </c>
      <c r="B1125" s="300" t="s">
        <v>1696</v>
      </c>
      <c r="C1125" s="301">
        <v>535</v>
      </c>
      <c r="D1125" s="301">
        <v>516</v>
      </c>
      <c r="E1125" s="301">
        <v>586</v>
      </c>
      <c r="F1125" s="301">
        <v>671</v>
      </c>
      <c r="G1125" s="301">
        <v>560</v>
      </c>
      <c r="H1125" s="301">
        <v>495</v>
      </c>
      <c r="I1125" s="301">
        <v>494</v>
      </c>
      <c r="J1125" s="301">
        <v>476</v>
      </c>
      <c r="K1125" s="301">
        <v>538</v>
      </c>
      <c r="L1125" s="301">
        <v>603</v>
      </c>
      <c r="M1125" s="301">
        <v>678</v>
      </c>
      <c r="N1125" s="301">
        <v>692</v>
      </c>
      <c r="O1125" s="301">
        <v>690</v>
      </c>
      <c r="P1125" s="301">
        <v>671</v>
      </c>
      <c r="Q1125" s="301">
        <v>589</v>
      </c>
      <c r="R1125" s="301">
        <v>428</v>
      </c>
      <c r="S1125" s="301">
        <v>340</v>
      </c>
      <c r="T1125" s="301">
        <v>405</v>
      </c>
      <c r="U1125" s="301">
        <v>9970</v>
      </c>
      <c r="V1125" s="304">
        <v>9281</v>
      </c>
      <c r="W1125" s="304"/>
    </row>
    <row r="1126" spans="1:23" x14ac:dyDescent="0.4">
      <c r="A1126" s="299">
        <v>1122</v>
      </c>
      <c r="B1126" s="300" t="s">
        <v>1346</v>
      </c>
      <c r="C1126" s="301">
        <v>355</v>
      </c>
      <c r="D1126" s="301">
        <v>340</v>
      </c>
      <c r="E1126" s="301">
        <v>343</v>
      </c>
      <c r="F1126" s="301">
        <v>358</v>
      </c>
      <c r="G1126" s="301">
        <v>455</v>
      </c>
      <c r="H1126" s="301">
        <v>474</v>
      </c>
      <c r="I1126" s="301">
        <v>428</v>
      </c>
      <c r="J1126" s="301">
        <v>351</v>
      </c>
      <c r="K1126" s="301">
        <v>392</v>
      </c>
      <c r="L1126" s="301">
        <v>439</v>
      </c>
      <c r="M1126" s="301">
        <v>404</v>
      </c>
      <c r="N1126" s="301">
        <v>421</v>
      </c>
      <c r="O1126" s="301">
        <v>328</v>
      </c>
      <c r="P1126" s="301">
        <v>319</v>
      </c>
      <c r="Q1126" s="301">
        <v>237</v>
      </c>
      <c r="R1126" s="301">
        <v>187</v>
      </c>
      <c r="S1126" s="301">
        <v>215</v>
      </c>
      <c r="T1126" s="301">
        <v>252</v>
      </c>
      <c r="U1126" s="301">
        <v>6292</v>
      </c>
      <c r="V1126" s="304">
        <v>6041</v>
      </c>
      <c r="W1126" s="304"/>
    </row>
    <row r="1127" spans="1:23" x14ac:dyDescent="0.4">
      <c r="A1127" s="299">
        <v>1123</v>
      </c>
      <c r="B1127" s="300" t="s">
        <v>1697</v>
      </c>
      <c r="C1127" s="301">
        <v>710</v>
      </c>
      <c r="D1127" s="301">
        <v>997</v>
      </c>
      <c r="E1127" s="301">
        <v>1031</v>
      </c>
      <c r="F1127" s="301">
        <v>995</v>
      </c>
      <c r="G1127" s="301">
        <v>681</v>
      </c>
      <c r="H1127" s="301">
        <v>469</v>
      </c>
      <c r="I1127" s="301">
        <v>565</v>
      </c>
      <c r="J1127" s="301">
        <v>739</v>
      </c>
      <c r="K1127" s="301">
        <v>1013</v>
      </c>
      <c r="L1127" s="301">
        <v>1233</v>
      </c>
      <c r="M1127" s="301">
        <v>1171</v>
      </c>
      <c r="N1127" s="301">
        <v>966</v>
      </c>
      <c r="O1127" s="301">
        <v>712</v>
      </c>
      <c r="P1127" s="301">
        <v>702</v>
      </c>
      <c r="Q1127" s="301">
        <v>508</v>
      </c>
      <c r="R1127" s="301">
        <v>356</v>
      </c>
      <c r="S1127" s="301">
        <v>251</v>
      </c>
      <c r="T1127" s="301">
        <v>294</v>
      </c>
      <c r="U1127" s="301">
        <v>13391</v>
      </c>
      <c r="V1127" s="304">
        <v>13025</v>
      </c>
      <c r="W1127" s="304"/>
    </row>
    <row r="1128" spans="1:23" x14ac:dyDescent="0.4">
      <c r="A1128" s="299">
        <v>1124</v>
      </c>
      <c r="B1128" s="300" t="s">
        <v>1176</v>
      </c>
      <c r="C1128" s="301">
        <v>333</v>
      </c>
      <c r="D1128" s="301">
        <v>302</v>
      </c>
      <c r="E1128" s="301">
        <v>238</v>
      </c>
      <c r="F1128" s="301">
        <v>248</v>
      </c>
      <c r="G1128" s="301">
        <v>247</v>
      </c>
      <c r="H1128" s="301">
        <v>271</v>
      </c>
      <c r="I1128" s="301">
        <v>319</v>
      </c>
      <c r="J1128" s="301">
        <v>360</v>
      </c>
      <c r="K1128" s="301">
        <v>377</v>
      </c>
      <c r="L1128" s="301">
        <v>361</v>
      </c>
      <c r="M1128" s="301">
        <v>351</v>
      </c>
      <c r="N1128" s="301">
        <v>295</v>
      </c>
      <c r="O1128" s="301">
        <v>253</v>
      </c>
      <c r="P1128" s="301">
        <v>207</v>
      </c>
      <c r="Q1128" s="301">
        <v>166</v>
      </c>
      <c r="R1128" s="301">
        <v>141</v>
      </c>
      <c r="S1128" s="301">
        <v>102</v>
      </c>
      <c r="T1128" s="301">
        <v>122</v>
      </c>
      <c r="U1128" s="301">
        <v>4691</v>
      </c>
      <c r="V1128" s="304">
        <v>4669</v>
      </c>
      <c r="W1128" s="304"/>
    </row>
    <row r="1129" spans="1:23" x14ac:dyDescent="0.4">
      <c r="A1129" s="299">
        <v>1125</v>
      </c>
      <c r="B1129" s="300" t="s">
        <v>1177</v>
      </c>
      <c r="C1129" s="301">
        <v>2012</v>
      </c>
      <c r="D1129" s="301">
        <v>1979</v>
      </c>
      <c r="E1129" s="301">
        <v>1765</v>
      </c>
      <c r="F1129" s="301">
        <v>1933</v>
      </c>
      <c r="G1129" s="301">
        <v>2040</v>
      </c>
      <c r="H1129" s="301">
        <v>1825</v>
      </c>
      <c r="I1129" s="301">
        <v>2093</v>
      </c>
      <c r="J1129" s="301">
        <v>1855</v>
      </c>
      <c r="K1129" s="301">
        <v>1761</v>
      </c>
      <c r="L1129" s="301">
        <v>1712</v>
      </c>
      <c r="M1129" s="301">
        <v>1681</v>
      </c>
      <c r="N1129" s="301">
        <v>1569</v>
      </c>
      <c r="O1129" s="301">
        <v>1122</v>
      </c>
      <c r="P1129" s="301">
        <v>801</v>
      </c>
      <c r="Q1129" s="301">
        <v>589</v>
      </c>
      <c r="R1129" s="301">
        <v>384</v>
      </c>
      <c r="S1129" s="301">
        <v>238</v>
      </c>
      <c r="T1129" s="301">
        <v>164</v>
      </c>
      <c r="U1129" s="301">
        <v>25532</v>
      </c>
      <c r="V1129" s="304">
        <v>25619</v>
      </c>
      <c r="W1129" s="304"/>
    </row>
    <row r="1130" spans="1:23" x14ac:dyDescent="0.4">
      <c r="A1130" s="299">
        <v>1126</v>
      </c>
      <c r="B1130" s="300" t="s">
        <v>3005</v>
      </c>
      <c r="C1130" s="301">
        <v>8</v>
      </c>
      <c r="D1130" s="301">
        <v>12</v>
      </c>
      <c r="E1130" s="301">
        <v>10</v>
      </c>
      <c r="F1130" s="301">
        <v>7</v>
      </c>
      <c r="G1130" s="301">
        <v>5</v>
      </c>
      <c r="H1130" s="301">
        <v>6</v>
      </c>
      <c r="I1130" s="301">
        <v>7</v>
      </c>
      <c r="J1130" s="301">
        <v>9</v>
      </c>
      <c r="K1130" s="301">
        <v>3</v>
      </c>
      <c r="L1130" s="301">
        <v>14</v>
      </c>
      <c r="M1130" s="301">
        <v>15</v>
      </c>
      <c r="N1130" s="301">
        <v>11</v>
      </c>
      <c r="O1130" s="301">
        <v>10</v>
      </c>
      <c r="P1130" s="301">
        <v>12</v>
      </c>
      <c r="Q1130" s="301">
        <v>7</v>
      </c>
      <c r="R1130" s="301">
        <v>0</v>
      </c>
      <c r="S1130" s="301">
        <v>0</v>
      </c>
      <c r="T1130" s="301">
        <v>3</v>
      </c>
      <c r="U1130" s="301">
        <v>138</v>
      </c>
      <c r="V1130" s="304">
        <v>135</v>
      </c>
      <c r="W1130" s="304"/>
    </row>
    <row r="1131" spans="1:23" x14ac:dyDescent="0.4">
      <c r="A1131" s="299">
        <v>1127</v>
      </c>
      <c r="B1131" s="300" t="s">
        <v>3006</v>
      </c>
      <c r="C1131" s="301">
        <v>0</v>
      </c>
      <c r="D1131" s="301">
        <v>9</v>
      </c>
      <c r="E1131" s="301">
        <v>3</v>
      </c>
      <c r="F1131" s="301">
        <v>5</v>
      </c>
      <c r="G1131" s="301">
        <v>7</v>
      </c>
      <c r="H1131" s="301">
        <v>7</v>
      </c>
      <c r="I1131" s="301">
        <v>0</v>
      </c>
      <c r="J1131" s="301">
        <v>3</v>
      </c>
      <c r="K1131" s="301">
        <v>0</v>
      </c>
      <c r="L1131" s="301">
        <v>9</v>
      </c>
      <c r="M1131" s="301">
        <v>4</v>
      </c>
      <c r="N1131" s="301">
        <v>6</v>
      </c>
      <c r="O1131" s="301">
        <v>6</v>
      </c>
      <c r="P1131" s="301">
        <v>7</v>
      </c>
      <c r="Q1131" s="301">
        <v>8</v>
      </c>
      <c r="R1131" s="301">
        <v>0</v>
      </c>
      <c r="S1131" s="301">
        <v>6</v>
      </c>
      <c r="T1131" s="301">
        <v>0</v>
      </c>
      <c r="U1131" s="301">
        <v>85</v>
      </c>
      <c r="V1131" s="304">
        <v>80</v>
      </c>
      <c r="W1131" s="304"/>
    </row>
    <row r="1132" spans="1:23" x14ac:dyDescent="0.4">
      <c r="A1132" s="299">
        <v>1128</v>
      </c>
      <c r="B1132" s="300" t="s">
        <v>3007</v>
      </c>
      <c r="C1132" s="301">
        <v>8</v>
      </c>
      <c r="D1132" s="301">
        <v>0</v>
      </c>
      <c r="E1132" s="301">
        <v>6</v>
      </c>
      <c r="F1132" s="301">
        <v>6</v>
      </c>
      <c r="G1132" s="301">
        <v>6</v>
      </c>
      <c r="H1132" s="301">
        <v>7</v>
      </c>
      <c r="I1132" s="301">
        <v>4</v>
      </c>
      <c r="J1132" s="301">
        <v>5</v>
      </c>
      <c r="K1132" s="301">
        <v>6</v>
      </c>
      <c r="L1132" s="301">
        <v>4</v>
      </c>
      <c r="M1132" s="301">
        <v>7</v>
      </c>
      <c r="N1132" s="301">
        <v>8</v>
      </c>
      <c r="O1132" s="301">
        <v>0</v>
      </c>
      <c r="P1132" s="301">
        <v>0</v>
      </c>
      <c r="Q1132" s="301">
        <v>0</v>
      </c>
      <c r="R1132" s="301">
        <v>0</v>
      </c>
      <c r="S1132" s="301">
        <v>0</v>
      </c>
      <c r="T1132" s="301">
        <v>0</v>
      </c>
      <c r="U1132" s="301">
        <v>83</v>
      </c>
      <c r="V1132" s="304">
        <v>88</v>
      </c>
      <c r="W1132" s="304"/>
    </row>
    <row r="1133" spans="1:23" x14ac:dyDescent="0.4">
      <c r="A1133" s="299">
        <v>1129</v>
      </c>
      <c r="B1133" s="300" t="s">
        <v>145</v>
      </c>
      <c r="C1133" s="301">
        <v>50</v>
      </c>
      <c r="D1133" s="301">
        <v>61</v>
      </c>
      <c r="E1133" s="301">
        <v>53</v>
      </c>
      <c r="F1133" s="301">
        <v>53</v>
      </c>
      <c r="G1133" s="301">
        <v>39</v>
      </c>
      <c r="H1133" s="301">
        <v>37</v>
      </c>
      <c r="I1133" s="301">
        <v>37</v>
      </c>
      <c r="J1133" s="301">
        <v>56</v>
      </c>
      <c r="K1133" s="301">
        <v>64</v>
      </c>
      <c r="L1133" s="301">
        <v>77</v>
      </c>
      <c r="M1133" s="301">
        <v>73</v>
      </c>
      <c r="N1133" s="301">
        <v>89</v>
      </c>
      <c r="O1133" s="301">
        <v>74</v>
      </c>
      <c r="P1133" s="301">
        <v>66</v>
      </c>
      <c r="Q1133" s="301">
        <v>58</v>
      </c>
      <c r="R1133" s="301">
        <v>29</v>
      </c>
      <c r="S1133" s="301">
        <v>19</v>
      </c>
      <c r="T1133" s="301">
        <v>13</v>
      </c>
      <c r="U1133" s="301">
        <v>940</v>
      </c>
      <c r="V1133" s="304">
        <v>903</v>
      </c>
      <c r="W1133" s="304"/>
    </row>
    <row r="1134" spans="1:23" x14ac:dyDescent="0.4">
      <c r="A1134" s="299">
        <v>1130</v>
      </c>
      <c r="B1134" s="300" t="s">
        <v>1698</v>
      </c>
      <c r="C1134" s="301">
        <v>7</v>
      </c>
      <c r="D1134" s="301">
        <v>19</v>
      </c>
      <c r="E1134" s="301">
        <v>9</v>
      </c>
      <c r="F1134" s="301">
        <v>17</v>
      </c>
      <c r="G1134" s="301">
        <v>14</v>
      </c>
      <c r="H1134" s="301">
        <v>3</v>
      </c>
      <c r="I1134" s="301">
        <v>9</v>
      </c>
      <c r="J1134" s="301">
        <v>11</v>
      </c>
      <c r="K1134" s="301">
        <v>11</v>
      </c>
      <c r="L1134" s="301">
        <v>20</v>
      </c>
      <c r="M1134" s="301">
        <v>26</v>
      </c>
      <c r="N1134" s="301">
        <v>35</v>
      </c>
      <c r="O1134" s="301">
        <v>22</v>
      </c>
      <c r="P1134" s="301">
        <v>32</v>
      </c>
      <c r="Q1134" s="301">
        <v>8</v>
      </c>
      <c r="R1134" s="301">
        <v>14</v>
      </c>
      <c r="S1134" s="301">
        <v>3</v>
      </c>
      <c r="T1134" s="301">
        <v>9</v>
      </c>
      <c r="U1134" s="301">
        <v>264</v>
      </c>
      <c r="V1134" s="304">
        <v>255</v>
      </c>
      <c r="W1134" s="304"/>
    </row>
    <row r="1135" spans="1:23" x14ac:dyDescent="0.4">
      <c r="A1135" s="299">
        <v>1131</v>
      </c>
      <c r="B1135" s="300" t="s">
        <v>1178</v>
      </c>
      <c r="C1135" s="301">
        <v>54</v>
      </c>
      <c r="D1135" s="301">
        <v>54</v>
      </c>
      <c r="E1135" s="301">
        <v>57</v>
      </c>
      <c r="F1135" s="301">
        <v>79</v>
      </c>
      <c r="G1135" s="301">
        <v>50</v>
      </c>
      <c r="H1135" s="301">
        <v>45</v>
      </c>
      <c r="I1135" s="301">
        <v>42</v>
      </c>
      <c r="J1135" s="301">
        <v>37</v>
      </c>
      <c r="K1135" s="301">
        <v>51</v>
      </c>
      <c r="L1135" s="301">
        <v>75</v>
      </c>
      <c r="M1135" s="301">
        <v>72</v>
      </c>
      <c r="N1135" s="301">
        <v>50</v>
      </c>
      <c r="O1135" s="301">
        <v>44</v>
      </c>
      <c r="P1135" s="301">
        <v>50</v>
      </c>
      <c r="Q1135" s="301">
        <v>32</v>
      </c>
      <c r="R1135" s="301">
        <v>30</v>
      </c>
      <c r="S1135" s="301">
        <v>19</v>
      </c>
      <c r="T1135" s="301">
        <v>7</v>
      </c>
      <c r="U1135" s="301">
        <v>844</v>
      </c>
      <c r="V1135" s="304">
        <v>843</v>
      </c>
      <c r="W1135" s="304"/>
    </row>
    <row r="1136" spans="1:23" x14ac:dyDescent="0.4">
      <c r="A1136" s="299">
        <v>1132</v>
      </c>
      <c r="B1136" s="300" t="s">
        <v>1699</v>
      </c>
      <c r="C1136" s="301">
        <v>0</v>
      </c>
      <c r="D1136" s="301">
        <v>0</v>
      </c>
      <c r="E1136" s="301">
        <v>4</v>
      </c>
      <c r="F1136" s="301">
        <v>3</v>
      </c>
      <c r="G1136" s="301">
        <v>0</v>
      </c>
      <c r="H1136" s="301">
        <v>0</v>
      </c>
      <c r="I1136" s="301">
        <v>0</v>
      </c>
      <c r="J1136" s="301">
        <v>0</v>
      </c>
      <c r="K1136" s="301">
        <v>0</v>
      </c>
      <c r="L1136" s="301">
        <v>0</v>
      </c>
      <c r="M1136" s="301">
        <v>5</v>
      </c>
      <c r="N1136" s="301">
        <v>0</v>
      </c>
      <c r="O1136" s="301">
        <v>6</v>
      </c>
      <c r="P1136" s="301">
        <v>4</v>
      </c>
      <c r="Q1136" s="301">
        <v>4</v>
      </c>
      <c r="R1136" s="301">
        <v>0</v>
      </c>
      <c r="S1136" s="301">
        <v>0</v>
      </c>
      <c r="T1136" s="301">
        <v>0</v>
      </c>
      <c r="U1136" s="301">
        <v>36</v>
      </c>
      <c r="V1136" s="304">
        <v>33</v>
      </c>
      <c r="W1136" s="304"/>
    </row>
    <row r="1137" spans="1:23" x14ac:dyDescent="0.4">
      <c r="A1137" s="299">
        <v>1133</v>
      </c>
      <c r="B1137" s="300" t="s">
        <v>146</v>
      </c>
      <c r="C1137" s="301">
        <v>18</v>
      </c>
      <c r="D1137" s="301">
        <v>10</v>
      </c>
      <c r="E1137" s="301">
        <v>10</v>
      </c>
      <c r="F1137" s="301">
        <v>25</v>
      </c>
      <c r="G1137" s="301">
        <v>15</v>
      </c>
      <c r="H1137" s="301">
        <v>9</v>
      </c>
      <c r="I1137" s="301">
        <v>11</v>
      </c>
      <c r="J1137" s="301">
        <v>22</v>
      </c>
      <c r="K1137" s="301">
        <v>34</v>
      </c>
      <c r="L1137" s="301">
        <v>29</v>
      </c>
      <c r="M1137" s="301">
        <v>25</v>
      </c>
      <c r="N1137" s="301">
        <v>37</v>
      </c>
      <c r="O1137" s="301">
        <v>22</v>
      </c>
      <c r="P1137" s="301">
        <v>37</v>
      </c>
      <c r="Q1137" s="301">
        <v>17</v>
      </c>
      <c r="R1137" s="301">
        <v>17</v>
      </c>
      <c r="S1137" s="301">
        <v>0</v>
      </c>
      <c r="T1137" s="301">
        <v>0</v>
      </c>
      <c r="U1137" s="301">
        <v>336</v>
      </c>
      <c r="V1137" s="304">
        <v>372</v>
      </c>
      <c r="W1137" s="304"/>
    </row>
    <row r="1138" spans="1:23" x14ac:dyDescent="0.4">
      <c r="A1138" s="299">
        <v>1134</v>
      </c>
      <c r="B1138" s="300" t="s">
        <v>147</v>
      </c>
      <c r="C1138" s="301">
        <v>11</v>
      </c>
      <c r="D1138" s="301">
        <v>15</v>
      </c>
      <c r="E1138" s="301">
        <v>24</v>
      </c>
      <c r="F1138" s="301">
        <v>8</v>
      </c>
      <c r="G1138" s="301">
        <v>3</v>
      </c>
      <c r="H1138" s="301">
        <v>8</v>
      </c>
      <c r="I1138" s="301">
        <v>16</v>
      </c>
      <c r="J1138" s="301">
        <v>12</v>
      </c>
      <c r="K1138" s="301">
        <v>12</v>
      </c>
      <c r="L1138" s="301">
        <v>14</v>
      </c>
      <c r="M1138" s="301">
        <v>11</v>
      </c>
      <c r="N1138" s="301">
        <v>21</v>
      </c>
      <c r="O1138" s="301">
        <v>14</v>
      </c>
      <c r="P1138" s="301">
        <v>12</v>
      </c>
      <c r="Q1138" s="301">
        <v>11</v>
      </c>
      <c r="R1138" s="301">
        <v>4</v>
      </c>
      <c r="S1138" s="301">
        <v>12</v>
      </c>
      <c r="T1138" s="301">
        <v>3</v>
      </c>
      <c r="U1138" s="301">
        <v>197</v>
      </c>
      <c r="V1138" s="304">
        <v>196</v>
      </c>
      <c r="W1138" s="304"/>
    </row>
    <row r="1139" spans="1:23" x14ac:dyDescent="0.4">
      <c r="A1139" s="299">
        <v>1135</v>
      </c>
      <c r="B1139" s="300" t="s">
        <v>148</v>
      </c>
      <c r="C1139" s="301">
        <v>8</v>
      </c>
      <c r="D1139" s="301">
        <v>15</v>
      </c>
      <c r="E1139" s="301">
        <v>3</v>
      </c>
      <c r="F1139" s="301">
        <v>15</v>
      </c>
      <c r="G1139" s="301">
        <v>6</v>
      </c>
      <c r="H1139" s="301">
        <v>10</v>
      </c>
      <c r="I1139" s="301">
        <v>9</v>
      </c>
      <c r="J1139" s="301">
        <v>12</v>
      </c>
      <c r="K1139" s="301">
        <v>12</v>
      </c>
      <c r="L1139" s="301">
        <v>7</v>
      </c>
      <c r="M1139" s="301">
        <v>10</v>
      </c>
      <c r="N1139" s="301">
        <v>22</v>
      </c>
      <c r="O1139" s="301">
        <v>22</v>
      </c>
      <c r="P1139" s="301">
        <v>11</v>
      </c>
      <c r="Q1139" s="301">
        <v>10</v>
      </c>
      <c r="R1139" s="301">
        <v>8</v>
      </c>
      <c r="S1139" s="301">
        <v>0</v>
      </c>
      <c r="T1139" s="301">
        <v>0</v>
      </c>
      <c r="U1139" s="301">
        <v>177</v>
      </c>
      <c r="V1139" s="304">
        <v>179</v>
      </c>
      <c r="W1139" s="304"/>
    </row>
    <row r="1140" spans="1:23" x14ac:dyDescent="0.4">
      <c r="A1140" s="299">
        <v>1136</v>
      </c>
      <c r="B1140" s="300" t="s">
        <v>1700</v>
      </c>
      <c r="C1140" s="301">
        <v>651</v>
      </c>
      <c r="D1140" s="301">
        <v>617</v>
      </c>
      <c r="E1140" s="301">
        <v>564</v>
      </c>
      <c r="F1140" s="301">
        <v>507</v>
      </c>
      <c r="G1140" s="301">
        <v>609</v>
      </c>
      <c r="H1140" s="301">
        <v>619</v>
      </c>
      <c r="I1140" s="301">
        <v>579</v>
      </c>
      <c r="J1140" s="301">
        <v>535</v>
      </c>
      <c r="K1140" s="301">
        <v>558</v>
      </c>
      <c r="L1140" s="301">
        <v>591</v>
      </c>
      <c r="M1140" s="301">
        <v>583</v>
      </c>
      <c r="N1140" s="301">
        <v>560</v>
      </c>
      <c r="O1140" s="301">
        <v>604</v>
      </c>
      <c r="P1140" s="301">
        <v>613</v>
      </c>
      <c r="Q1140" s="301">
        <v>526</v>
      </c>
      <c r="R1140" s="301">
        <v>412</v>
      </c>
      <c r="S1140" s="301">
        <v>282</v>
      </c>
      <c r="T1140" s="301">
        <v>192</v>
      </c>
      <c r="U1140" s="301">
        <v>9608</v>
      </c>
      <c r="V1140" s="304">
        <v>9370</v>
      </c>
      <c r="W1140" s="304"/>
    </row>
    <row r="1141" spans="1:23" x14ac:dyDescent="0.4">
      <c r="A1141" s="299">
        <v>1137</v>
      </c>
      <c r="B1141" s="300" t="s">
        <v>1701</v>
      </c>
      <c r="C1141" s="301">
        <v>0</v>
      </c>
      <c r="D1141" s="301">
        <v>4</v>
      </c>
      <c r="E1141" s="301">
        <v>0</v>
      </c>
      <c r="F1141" s="301">
        <v>0</v>
      </c>
      <c r="G1141" s="301">
        <v>0</v>
      </c>
      <c r="H1141" s="301">
        <v>0</v>
      </c>
      <c r="I1141" s="301">
        <v>0</v>
      </c>
      <c r="J1141" s="301">
        <v>0</v>
      </c>
      <c r="K1141" s="301">
        <v>4</v>
      </c>
      <c r="L1141" s="301">
        <v>4</v>
      </c>
      <c r="M1141" s="301">
        <v>0</v>
      </c>
      <c r="N1141" s="301">
        <v>0</v>
      </c>
      <c r="O1141" s="301">
        <v>4</v>
      </c>
      <c r="P1141" s="301">
        <v>3</v>
      </c>
      <c r="Q1141" s="301">
        <v>0</v>
      </c>
      <c r="R1141" s="301">
        <v>0</v>
      </c>
      <c r="S1141" s="301">
        <v>0</v>
      </c>
      <c r="T1141" s="301">
        <v>5</v>
      </c>
      <c r="U1141" s="301">
        <v>22</v>
      </c>
      <c r="V1141" s="304">
        <v>27</v>
      </c>
      <c r="W1141" s="304"/>
    </row>
    <row r="1142" spans="1:23" x14ac:dyDescent="0.4">
      <c r="A1142" s="299">
        <v>1138</v>
      </c>
      <c r="B1142" s="300" t="s">
        <v>3008</v>
      </c>
      <c r="C1142" s="301">
        <v>4</v>
      </c>
      <c r="D1142" s="301">
        <v>0</v>
      </c>
      <c r="E1142" s="301">
        <v>7</v>
      </c>
      <c r="F1142" s="301">
        <v>6</v>
      </c>
      <c r="G1142" s="301">
        <v>0</v>
      </c>
      <c r="H1142" s="301">
        <v>4</v>
      </c>
      <c r="I1142" s="301">
        <v>0</v>
      </c>
      <c r="J1142" s="301">
        <v>4</v>
      </c>
      <c r="K1142" s="301">
        <v>7</v>
      </c>
      <c r="L1142" s="301">
        <v>3</v>
      </c>
      <c r="M1142" s="301">
        <v>4</v>
      </c>
      <c r="N1142" s="301">
        <v>5</v>
      </c>
      <c r="O1142" s="301">
        <v>11</v>
      </c>
      <c r="P1142" s="301">
        <v>13</v>
      </c>
      <c r="Q1142" s="301">
        <v>5</v>
      </c>
      <c r="R1142" s="301">
        <v>0</v>
      </c>
      <c r="S1142" s="301">
        <v>0</v>
      </c>
      <c r="T1142" s="301">
        <v>0</v>
      </c>
      <c r="U1142" s="301">
        <v>72</v>
      </c>
      <c r="V1142" s="304">
        <v>74</v>
      </c>
      <c r="W1142" s="304"/>
    </row>
    <row r="1143" spans="1:23" x14ac:dyDescent="0.4">
      <c r="A1143" s="299">
        <v>1139</v>
      </c>
      <c r="B1143" s="300" t="s">
        <v>149</v>
      </c>
      <c r="C1143" s="301">
        <v>62</v>
      </c>
      <c r="D1143" s="301">
        <v>124</v>
      </c>
      <c r="E1143" s="301">
        <v>115</v>
      </c>
      <c r="F1143" s="301">
        <v>103</v>
      </c>
      <c r="G1143" s="301">
        <v>51</v>
      </c>
      <c r="H1143" s="301">
        <v>46</v>
      </c>
      <c r="I1143" s="301">
        <v>56</v>
      </c>
      <c r="J1143" s="301">
        <v>69</v>
      </c>
      <c r="K1143" s="301">
        <v>107</v>
      </c>
      <c r="L1143" s="301">
        <v>138</v>
      </c>
      <c r="M1143" s="301">
        <v>104</v>
      </c>
      <c r="N1143" s="301">
        <v>99</v>
      </c>
      <c r="O1143" s="301">
        <v>83</v>
      </c>
      <c r="P1143" s="301">
        <v>63</v>
      </c>
      <c r="Q1143" s="301">
        <v>40</v>
      </c>
      <c r="R1143" s="301">
        <v>25</v>
      </c>
      <c r="S1143" s="301">
        <v>14</v>
      </c>
      <c r="T1143" s="301">
        <v>14</v>
      </c>
      <c r="U1143" s="301">
        <v>1302</v>
      </c>
      <c r="V1143" s="304">
        <v>1215</v>
      </c>
      <c r="W1143" s="304"/>
    </row>
    <row r="1144" spans="1:23" x14ac:dyDescent="0.4">
      <c r="A1144" s="299">
        <v>1140</v>
      </c>
      <c r="B1144" s="300" t="s">
        <v>3009</v>
      </c>
      <c r="C1144" s="301">
        <v>0</v>
      </c>
      <c r="D1144" s="301">
        <v>0</v>
      </c>
      <c r="E1144" s="301">
        <v>0</v>
      </c>
      <c r="F1144" s="301">
        <v>0</v>
      </c>
      <c r="G1144" s="301">
        <v>0</v>
      </c>
      <c r="H1144" s="301">
        <v>0</v>
      </c>
      <c r="I1144" s="301">
        <v>0</v>
      </c>
      <c r="J1144" s="301">
        <v>0</v>
      </c>
      <c r="K1144" s="301">
        <v>3</v>
      </c>
      <c r="L1144" s="301">
        <v>0</v>
      </c>
      <c r="M1144" s="301">
        <v>0</v>
      </c>
      <c r="N1144" s="301">
        <v>4</v>
      </c>
      <c r="O1144" s="301">
        <v>6</v>
      </c>
      <c r="P1144" s="301">
        <v>0</v>
      </c>
      <c r="Q1144" s="301">
        <v>0</v>
      </c>
      <c r="R1144" s="301">
        <v>0</v>
      </c>
      <c r="S1144" s="301">
        <v>0</v>
      </c>
      <c r="T1144" s="301">
        <v>0</v>
      </c>
      <c r="U1144" s="301">
        <v>20</v>
      </c>
      <c r="V1144" s="304">
        <v>20</v>
      </c>
      <c r="W1144" s="304"/>
    </row>
    <row r="1145" spans="1:23" x14ac:dyDescent="0.4">
      <c r="A1145" s="299">
        <v>1141</v>
      </c>
      <c r="B1145" s="300" t="s">
        <v>150</v>
      </c>
      <c r="C1145" s="301">
        <v>13</v>
      </c>
      <c r="D1145" s="301">
        <v>24</v>
      </c>
      <c r="E1145" s="301">
        <v>27</v>
      </c>
      <c r="F1145" s="301">
        <v>19</v>
      </c>
      <c r="G1145" s="301">
        <v>20</v>
      </c>
      <c r="H1145" s="301">
        <v>27</v>
      </c>
      <c r="I1145" s="301">
        <v>20</v>
      </c>
      <c r="J1145" s="301">
        <v>10</v>
      </c>
      <c r="K1145" s="301">
        <v>25</v>
      </c>
      <c r="L1145" s="301">
        <v>31</v>
      </c>
      <c r="M1145" s="301">
        <v>34</v>
      </c>
      <c r="N1145" s="301">
        <v>29</v>
      </c>
      <c r="O1145" s="301">
        <v>18</v>
      </c>
      <c r="P1145" s="301">
        <v>12</v>
      </c>
      <c r="Q1145" s="301">
        <v>7</v>
      </c>
      <c r="R1145" s="301">
        <v>6</v>
      </c>
      <c r="S1145" s="301">
        <v>0</v>
      </c>
      <c r="T1145" s="301">
        <v>0</v>
      </c>
      <c r="U1145" s="301">
        <v>319</v>
      </c>
      <c r="V1145" s="304">
        <v>310</v>
      </c>
      <c r="W1145" s="304"/>
    </row>
    <row r="1146" spans="1:23" x14ac:dyDescent="0.4">
      <c r="A1146" s="299">
        <v>1142</v>
      </c>
      <c r="B1146" s="300" t="s">
        <v>3010</v>
      </c>
      <c r="C1146" s="301">
        <v>0</v>
      </c>
      <c r="D1146" s="301">
        <v>0</v>
      </c>
      <c r="E1146" s="301">
        <v>0</v>
      </c>
      <c r="F1146" s="301">
        <v>0</v>
      </c>
      <c r="G1146" s="301">
        <v>0</v>
      </c>
      <c r="H1146" s="301">
        <v>0</v>
      </c>
      <c r="I1146" s="301">
        <v>0</v>
      </c>
      <c r="J1146" s="301">
        <v>0</v>
      </c>
      <c r="K1146" s="301">
        <v>0</v>
      </c>
      <c r="L1146" s="301">
        <v>0</v>
      </c>
      <c r="M1146" s="301">
        <v>0</v>
      </c>
      <c r="N1146" s="301">
        <v>0</v>
      </c>
      <c r="O1146" s="301">
        <v>0</v>
      </c>
      <c r="P1146" s="301">
        <v>0</v>
      </c>
      <c r="Q1146" s="301">
        <v>0</v>
      </c>
      <c r="R1146" s="301">
        <v>0</v>
      </c>
      <c r="S1146" s="301">
        <v>0</v>
      </c>
      <c r="T1146" s="301">
        <v>0</v>
      </c>
      <c r="U1146" s="301">
        <v>5</v>
      </c>
      <c r="V1146" s="304">
        <v>5</v>
      </c>
      <c r="W1146" s="304"/>
    </row>
    <row r="1147" spans="1:23" x14ac:dyDescent="0.4">
      <c r="A1147" s="299">
        <v>1143</v>
      </c>
      <c r="B1147" s="300" t="s">
        <v>1702</v>
      </c>
      <c r="C1147" s="301">
        <v>1021</v>
      </c>
      <c r="D1147" s="301">
        <v>1051</v>
      </c>
      <c r="E1147" s="301">
        <v>989</v>
      </c>
      <c r="F1147" s="301">
        <v>1411</v>
      </c>
      <c r="G1147" s="301">
        <v>2828</v>
      </c>
      <c r="H1147" s="301">
        <v>3256</v>
      </c>
      <c r="I1147" s="301">
        <v>2674</v>
      </c>
      <c r="J1147" s="301">
        <v>1836</v>
      </c>
      <c r="K1147" s="301">
        <v>1388</v>
      </c>
      <c r="L1147" s="301">
        <v>1303</v>
      </c>
      <c r="M1147" s="301">
        <v>1219</v>
      </c>
      <c r="N1147" s="301">
        <v>987</v>
      </c>
      <c r="O1147" s="301">
        <v>905</v>
      </c>
      <c r="P1147" s="301">
        <v>877</v>
      </c>
      <c r="Q1147" s="301">
        <v>656</v>
      </c>
      <c r="R1147" s="301">
        <v>451</v>
      </c>
      <c r="S1147" s="301">
        <v>304</v>
      </c>
      <c r="T1147" s="301">
        <v>358</v>
      </c>
      <c r="U1147" s="301">
        <v>23508</v>
      </c>
      <c r="V1147" s="304">
        <v>22590</v>
      </c>
      <c r="W1147" s="304"/>
    </row>
    <row r="1148" spans="1:23" x14ac:dyDescent="0.4">
      <c r="A1148" s="299">
        <v>1144</v>
      </c>
      <c r="B1148" s="300" t="s">
        <v>1179</v>
      </c>
      <c r="C1148" s="301">
        <v>771</v>
      </c>
      <c r="D1148" s="301">
        <v>821</v>
      </c>
      <c r="E1148" s="301">
        <v>697</v>
      </c>
      <c r="F1148" s="301">
        <v>763</v>
      </c>
      <c r="G1148" s="301">
        <v>1305</v>
      </c>
      <c r="H1148" s="301">
        <v>1672</v>
      </c>
      <c r="I1148" s="301">
        <v>1329</v>
      </c>
      <c r="J1148" s="301">
        <v>1109</v>
      </c>
      <c r="K1148" s="301">
        <v>957</v>
      </c>
      <c r="L1148" s="301">
        <v>860</v>
      </c>
      <c r="M1148" s="301">
        <v>780</v>
      </c>
      <c r="N1148" s="301">
        <v>721</v>
      </c>
      <c r="O1148" s="301">
        <v>658</v>
      </c>
      <c r="P1148" s="301">
        <v>584</v>
      </c>
      <c r="Q1148" s="301">
        <v>456</v>
      </c>
      <c r="R1148" s="301">
        <v>328</v>
      </c>
      <c r="S1148" s="301">
        <v>224</v>
      </c>
      <c r="T1148" s="301">
        <v>297</v>
      </c>
      <c r="U1148" s="301">
        <v>14319</v>
      </c>
      <c r="V1148" s="304">
        <v>14134</v>
      </c>
      <c r="W1148" s="304"/>
    </row>
    <row r="1149" spans="1:23" x14ac:dyDescent="0.4">
      <c r="A1149" s="299">
        <v>1145</v>
      </c>
      <c r="B1149" s="300" t="s">
        <v>3011</v>
      </c>
      <c r="C1149" s="301">
        <v>4</v>
      </c>
      <c r="D1149" s="301">
        <v>0</v>
      </c>
      <c r="E1149" s="301">
        <v>0</v>
      </c>
      <c r="F1149" s="301">
        <v>5</v>
      </c>
      <c r="G1149" s="301">
        <v>7</v>
      </c>
      <c r="H1149" s="301">
        <v>4</v>
      </c>
      <c r="I1149" s="301">
        <v>0</v>
      </c>
      <c r="J1149" s="301">
        <v>0</v>
      </c>
      <c r="K1149" s="301">
        <v>5</v>
      </c>
      <c r="L1149" s="301">
        <v>3</v>
      </c>
      <c r="M1149" s="301">
        <v>4</v>
      </c>
      <c r="N1149" s="301">
        <v>3</v>
      </c>
      <c r="O1149" s="301">
        <v>3</v>
      </c>
      <c r="P1149" s="301">
        <v>9</v>
      </c>
      <c r="Q1149" s="301">
        <v>4</v>
      </c>
      <c r="R1149" s="301">
        <v>0</v>
      </c>
      <c r="S1149" s="301">
        <v>0</v>
      </c>
      <c r="T1149" s="301">
        <v>0</v>
      </c>
      <c r="U1149" s="301">
        <v>45</v>
      </c>
      <c r="V1149" s="304">
        <v>38</v>
      </c>
      <c r="W1149" s="304"/>
    </row>
    <row r="1150" spans="1:23" x14ac:dyDescent="0.4">
      <c r="A1150" s="299">
        <v>1146</v>
      </c>
      <c r="B1150" s="300" t="s">
        <v>1703</v>
      </c>
      <c r="C1150" s="301">
        <v>5</v>
      </c>
      <c r="D1150" s="301">
        <v>9</v>
      </c>
      <c r="E1150" s="301">
        <v>4</v>
      </c>
      <c r="F1150" s="301">
        <v>10</v>
      </c>
      <c r="G1150" s="301">
        <v>13</v>
      </c>
      <c r="H1150" s="301">
        <v>12</v>
      </c>
      <c r="I1150" s="301">
        <v>5</v>
      </c>
      <c r="J1150" s="301">
        <v>8</v>
      </c>
      <c r="K1150" s="301">
        <v>9</v>
      </c>
      <c r="L1150" s="301">
        <v>8</v>
      </c>
      <c r="M1150" s="301">
        <v>28</v>
      </c>
      <c r="N1150" s="301">
        <v>12</v>
      </c>
      <c r="O1150" s="301">
        <v>11</v>
      </c>
      <c r="P1150" s="301">
        <v>16</v>
      </c>
      <c r="Q1150" s="301">
        <v>19</v>
      </c>
      <c r="R1150" s="301">
        <v>8</v>
      </c>
      <c r="S1150" s="301">
        <v>3</v>
      </c>
      <c r="T1150" s="301">
        <v>0</v>
      </c>
      <c r="U1150" s="301">
        <v>178</v>
      </c>
      <c r="V1150" s="304">
        <v>174</v>
      </c>
      <c r="W1150" s="304"/>
    </row>
    <row r="1151" spans="1:23" x14ac:dyDescent="0.4">
      <c r="A1151" s="299">
        <v>1147</v>
      </c>
      <c r="B1151" s="300" t="s">
        <v>151</v>
      </c>
      <c r="C1151" s="301">
        <v>61</v>
      </c>
      <c r="D1151" s="301">
        <v>95</v>
      </c>
      <c r="E1151" s="301">
        <v>95</v>
      </c>
      <c r="F1151" s="301">
        <v>96</v>
      </c>
      <c r="G1151" s="301">
        <v>82</v>
      </c>
      <c r="H1151" s="301">
        <v>53</v>
      </c>
      <c r="I1151" s="301">
        <v>66</v>
      </c>
      <c r="J1151" s="301">
        <v>80</v>
      </c>
      <c r="K1151" s="301">
        <v>94</v>
      </c>
      <c r="L1151" s="301">
        <v>148</v>
      </c>
      <c r="M1151" s="301">
        <v>152</v>
      </c>
      <c r="N1151" s="301">
        <v>135</v>
      </c>
      <c r="O1151" s="301">
        <v>112</v>
      </c>
      <c r="P1151" s="301">
        <v>97</v>
      </c>
      <c r="Q1151" s="301">
        <v>50</v>
      </c>
      <c r="R1151" s="301">
        <v>34</v>
      </c>
      <c r="S1151" s="301">
        <v>17</v>
      </c>
      <c r="T1151" s="301">
        <v>11</v>
      </c>
      <c r="U1151" s="301">
        <v>1478</v>
      </c>
      <c r="V1151" s="304">
        <v>1418</v>
      </c>
      <c r="W1151" s="304"/>
    </row>
    <row r="1152" spans="1:23" x14ac:dyDescent="0.4">
      <c r="A1152" s="299">
        <v>1148</v>
      </c>
      <c r="B1152" s="300" t="s">
        <v>152</v>
      </c>
      <c r="C1152" s="301">
        <v>13</v>
      </c>
      <c r="D1152" s="301">
        <v>23</v>
      </c>
      <c r="E1152" s="301">
        <v>18</v>
      </c>
      <c r="F1152" s="301">
        <v>20</v>
      </c>
      <c r="G1152" s="301">
        <v>12</v>
      </c>
      <c r="H1152" s="301">
        <v>23</v>
      </c>
      <c r="I1152" s="301">
        <v>18</v>
      </c>
      <c r="J1152" s="301">
        <v>18</v>
      </c>
      <c r="K1152" s="301">
        <v>22</v>
      </c>
      <c r="L1152" s="301">
        <v>17</v>
      </c>
      <c r="M1152" s="301">
        <v>22</v>
      </c>
      <c r="N1152" s="301">
        <v>34</v>
      </c>
      <c r="O1152" s="301">
        <v>16</v>
      </c>
      <c r="P1152" s="301">
        <v>24</v>
      </c>
      <c r="Q1152" s="301">
        <v>6</v>
      </c>
      <c r="R1152" s="301">
        <v>5</v>
      </c>
      <c r="S1152" s="301">
        <v>0</v>
      </c>
      <c r="T1152" s="301">
        <v>0</v>
      </c>
      <c r="U1152" s="301">
        <v>299</v>
      </c>
      <c r="V1152" s="304">
        <v>281</v>
      </c>
      <c r="W1152" s="304"/>
    </row>
    <row r="1153" spans="1:23" x14ac:dyDescent="0.4">
      <c r="A1153" s="299">
        <v>1149</v>
      </c>
      <c r="B1153" s="300" t="s">
        <v>153</v>
      </c>
      <c r="C1153" s="301">
        <v>442</v>
      </c>
      <c r="D1153" s="301">
        <v>444</v>
      </c>
      <c r="E1153" s="301">
        <v>483</v>
      </c>
      <c r="F1153" s="301">
        <v>417</v>
      </c>
      <c r="G1153" s="301">
        <v>338</v>
      </c>
      <c r="H1153" s="301">
        <v>330</v>
      </c>
      <c r="I1153" s="301">
        <v>394</v>
      </c>
      <c r="J1153" s="301">
        <v>411</v>
      </c>
      <c r="K1153" s="301">
        <v>509</v>
      </c>
      <c r="L1153" s="301">
        <v>508</v>
      </c>
      <c r="M1153" s="301">
        <v>558</v>
      </c>
      <c r="N1153" s="301">
        <v>566</v>
      </c>
      <c r="O1153" s="301">
        <v>464</v>
      </c>
      <c r="P1153" s="301">
        <v>451</v>
      </c>
      <c r="Q1153" s="301">
        <v>427</v>
      </c>
      <c r="R1153" s="301">
        <v>305</v>
      </c>
      <c r="S1153" s="301">
        <v>209</v>
      </c>
      <c r="T1153" s="301">
        <v>212</v>
      </c>
      <c r="U1153" s="301">
        <v>7465</v>
      </c>
      <c r="V1153" s="304">
        <v>6999</v>
      </c>
      <c r="W1153" s="304"/>
    </row>
    <row r="1154" spans="1:23" x14ac:dyDescent="0.4">
      <c r="A1154" s="299">
        <v>1150</v>
      </c>
      <c r="B1154" s="300" t="s">
        <v>1704</v>
      </c>
      <c r="C1154" s="301">
        <v>3</v>
      </c>
      <c r="D1154" s="301">
        <v>11</v>
      </c>
      <c r="E1154" s="301">
        <v>6</v>
      </c>
      <c r="F1154" s="301">
        <v>16</v>
      </c>
      <c r="G1154" s="301">
        <v>10</v>
      </c>
      <c r="H1154" s="301">
        <v>9</v>
      </c>
      <c r="I1154" s="301">
        <v>4</v>
      </c>
      <c r="J1154" s="301">
        <v>4</v>
      </c>
      <c r="K1154" s="301">
        <v>12</v>
      </c>
      <c r="L1154" s="301">
        <v>19</v>
      </c>
      <c r="M1154" s="301">
        <v>15</v>
      </c>
      <c r="N1154" s="301">
        <v>6</v>
      </c>
      <c r="O1154" s="301">
        <v>14</v>
      </c>
      <c r="P1154" s="301">
        <v>12</v>
      </c>
      <c r="Q1154" s="301">
        <v>12</v>
      </c>
      <c r="R1154" s="301">
        <v>9</v>
      </c>
      <c r="S1154" s="301">
        <v>4</v>
      </c>
      <c r="T1154" s="301">
        <v>4</v>
      </c>
      <c r="U1154" s="301">
        <v>166</v>
      </c>
      <c r="V1154" s="304">
        <v>152</v>
      </c>
      <c r="W1154" s="304"/>
    </row>
    <row r="1155" spans="1:23" x14ac:dyDescent="0.4">
      <c r="A1155" s="299">
        <v>1151</v>
      </c>
      <c r="B1155" s="300" t="s">
        <v>1705</v>
      </c>
      <c r="C1155" s="301">
        <v>106</v>
      </c>
      <c r="D1155" s="301">
        <v>127</v>
      </c>
      <c r="E1155" s="301">
        <v>98</v>
      </c>
      <c r="F1155" s="301">
        <v>110</v>
      </c>
      <c r="G1155" s="301">
        <v>93</v>
      </c>
      <c r="H1155" s="301">
        <v>90</v>
      </c>
      <c r="I1155" s="301">
        <v>82</v>
      </c>
      <c r="J1155" s="301">
        <v>111</v>
      </c>
      <c r="K1155" s="301">
        <v>144</v>
      </c>
      <c r="L1155" s="301">
        <v>155</v>
      </c>
      <c r="M1155" s="301">
        <v>200</v>
      </c>
      <c r="N1155" s="301">
        <v>273</v>
      </c>
      <c r="O1155" s="301">
        <v>283</v>
      </c>
      <c r="P1155" s="301">
        <v>263</v>
      </c>
      <c r="Q1155" s="301">
        <v>256</v>
      </c>
      <c r="R1155" s="301">
        <v>186</v>
      </c>
      <c r="S1155" s="301">
        <v>120</v>
      </c>
      <c r="T1155" s="301">
        <v>85</v>
      </c>
      <c r="U1155" s="301">
        <v>2792</v>
      </c>
      <c r="V1155" s="304">
        <v>2669</v>
      </c>
      <c r="W1155" s="304"/>
    </row>
    <row r="1156" spans="1:23" x14ac:dyDescent="0.4">
      <c r="A1156" s="299">
        <v>1152</v>
      </c>
      <c r="B1156" s="300" t="s">
        <v>154</v>
      </c>
      <c r="C1156" s="301">
        <v>75</v>
      </c>
      <c r="D1156" s="301">
        <v>82</v>
      </c>
      <c r="E1156" s="301">
        <v>48</v>
      </c>
      <c r="F1156" s="301">
        <v>44</v>
      </c>
      <c r="G1156" s="301">
        <v>42</v>
      </c>
      <c r="H1156" s="301">
        <v>55</v>
      </c>
      <c r="I1156" s="301">
        <v>51</v>
      </c>
      <c r="J1156" s="301">
        <v>71</v>
      </c>
      <c r="K1156" s="301">
        <v>56</v>
      </c>
      <c r="L1156" s="301">
        <v>52</v>
      </c>
      <c r="M1156" s="301">
        <v>61</v>
      </c>
      <c r="N1156" s="301">
        <v>58</v>
      </c>
      <c r="O1156" s="301">
        <v>51</v>
      </c>
      <c r="P1156" s="301">
        <v>67</v>
      </c>
      <c r="Q1156" s="301">
        <v>18</v>
      </c>
      <c r="R1156" s="301">
        <v>10</v>
      </c>
      <c r="S1156" s="301">
        <v>4</v>
      </c>
      <c r="T1156" s="301">
        <v>3</v>
      </c>
      <c r="U1156" s="301">
        <v>838</v>
      </c>
      <c r="V1156" s="304">
        <v>820</v>
      </c>
      <c r="W1156" s="304"/>
    </row>
    <row r="1157" spans="1:23" x14ac:dyDescent="0.4">
      <c r="A1157" s="299">
        <v>1153</v>
      </c>
      <c r="B1157" s="300" t="s">
        <v>3012</v>
      </c>
      <c r="C1157" s="301">
        <v>0</v>
      </c>
      <c r="D1157" s="301">
        <v>0</v>
      </c>
      <c r="E1157" s="301">
        <v>0</v>
      </c>
      <c r="F1157" s="301">
        <v>0</v>
      </c>
      <c r="G1157" s="301">
        <v>0</v>
      </c>
      <c r="H1157" s="301">
        <v>0</v>
      </c>
      <c r="I1157" s="301">
        <v>0</v>
      </c>
      <c r="J1157" s="301">
        <v>0</v>
      </c>
      <c r="K1157" s="301">
        <v>0</v>
      </c>
      <c r="L1157" s="301">
        <v>0</v>
      </c>
      <c r="M1157" s="301">
        <v>0</v>
      </c>
      <c r="N1157" s="301">
        <v>0</v>
      </c>
      <c r="O1157" s="301">
        <v>4</v>
      </c>
      <c r="P1157" s="301">
        <v>3</v>
      </c>
      <c r="Q1157" s="301">
        <v>3</v>
      </c>
      <c r="R1157" s="301">
        <v>0</v>
      </c>
      <c r="S1157" s="301">
        <v>0</v>
      </c>
      <c r="T1157" s="301">
        <v>0</v>
      </c>
      <c r="U1157" s="301">
        <v>18</v>
      </c>
      <c r="V1157" s="304">
        <v>12</v>
      </c>
      <c r="W1157" s="304"/>
    </row>
    <row r="1158" spans="1:23" x14ac:dyDescent="0.4">
      <c r="A1158" s="299">
        <v>1154</v>
      </c>
      <c r="B1158" s="300" t="s">
        <v>1180</v>
      </c>
      <c r="C1158" s="301">
        <v>175</v>
      </c>
      <c r="D1158" s="301">
        <v>263</v>
      </c>
      <c r="E1158" s="301">
        <v>223</v>
      </c>
      <c r="F1158" s="301">
        <v>163</v>
      </c>
      <c r="G1158" s="301">
        <v>181</v>
      </c>
      <c r="H1158" s="301">
        <v>131</v>
      </c>
      <c r="I1158" s="301">
        <v>151</v>
      </c>
      <c r="J1158" s="301">
        <v>218</v>
      </c>
      <c r="K1158" s="301">
        <v>282</v>
      </c>
      <c r="L1158" s="301">
        <v>262</v>
      </c>
      <c r="M1158" s="301">
        <v>194</v>
      </c>
      <c r="N1158" s="301">
        <v>144</v>
      </c>
      <c r="O1158" s="301">
        <v>130</v>
      </c>
      <c r="P1158" s="301">
        <v>126</v>
      </c>
      <c r="Q1158" s="301">
        <v>77</v>
      </c>
      <c r="R1158" s="301">
        <v>57</v>
      </c>
      <c r="S1158" s="301">
        <v>55</v>
      </c>
      <c r="T1158" s="301">
        <v>73</v>
      </c>
      <c r="U1158" s="301">
        <v>2907</v>
      </c>
      <c r="V1158" s="304">
        <v>2724</v>
      </c>
      <c r="W1158" s="304"/>
    </row>
    <row r="1159" spans="1:23" x14ac:dyDescent="0.4">
      <c r="A1159" s="299">
        <v>1155</v>
      </c>
      <c r="B1159" s="300" t="s">
        <v>1706</v>
      </c>
      <c r="C1159" s="301">
        <v>3</v>
      </c>
      <c r="D1159" s="301">
        <v>11</v>
      </c>
      <c r="E1159" s="301">
        <v>22</v>
      </c>
      <c r="F1159" s="301">
        <v>16</v>
      </c>
      <c r="G1159" s="301">
        <v>13</v>
      </c>
      <c r="H1159" s="301">
        <v>11</v>
      </c>
      <c r="I1159" s="301">
        <v>3</v>
      </c>
      <c r="J1159" s="301">
        <v>12</v>
      </c>
      <c r="K1159" s="301">
        <v>22</v>
      </c>
      <c r="L1159" s="301">
        <v>17</v>
      </c>
      <c r="M1159" s="301">
        <v>14</v>
      </c>
      <c r="N1159" s="301">
        <v>18</v>
      </c>
      <c r="O1159" s="301">
        <v>22</v>
      </c>
      <c r="P1159" s="301">
        <v>17</v>
      </c>
      <c r="Q1159" s="301">
        <v>15</v>
      </c>
      <c r="R1159" s="301">
        <v>7</v>
      </c>
      <c r="S1159" s="301">
        <v>4</v>
      </c>
      <c r="T1159" s="301">
        <v>0</v>
      </c>
      <c r="U1159" s="301">
        <v>238</v>
      </c>
      <c r="V1159" s="304">
        <v>234</v>
      </c>
      <c r="W1159" s="304"/>
    </row>
    <row r="1160" spans="1:23" x14ac:dyDescent="0.4">
      <c r="A1160" s="299">
        <v>1156</v>
      </c>
      <c r="B1160" s="300" t="s">
        <v>1181</v>
      </c>
      <c r="C1160" s="301">
        <v>696</v>
      </c>
      <c r="D1160" s="301">
        <v>613</v>
      </c>
      <c r="E1160" s="301">
        <v>614</v>
      </c>
      <c r="F1160" s="301">
        <v>582</v>
      </c>
      <c r="G1160" s="301">
        <v>538</v>
      </c>
      <c r="H1160" s="301">
        <v>473</v>
      </c>
      <c r="I1160" s="301">
        <v>654</v>
      </c>
      <c r="J1160" s="301">
        <v>702</v>
      </c>
      <c r="K1160" s="301">
        <v>773</v>
      </c>
      <c r="L1160" s="301">
        <v>709</v>
      </c>
      <c r="M1160" s="301">
        <v>661</v>
      </c>
      <c r="N1160" s="301">
        <v>551</v>
      </c>
      <c r="O1160" s="301">
        <v>510</v>
      </c>
      <c r="P1160" s="301">
        <v>476</v>
      </c>
      <c r="Q1160" s="301">
        <v>454</v>
      </c>
      <c r="R1160" s="301">
        <v>282</v>
      </c>
      <c r="S1160" s="301">
        <v>221</v>
      </c>
      <c r="T1160" s="301">
        <v>187</v>
      </c>
      <c r="U1160" s="301">
        <v>9692</v>
      </c>
      <c r="V1160" s="304">
        <v>9476</v>
      </c>
      <c r="W1160" s="304"/>
    </row>
    <row r="1161" spans="1:23" x14ac:dyDescent="0.4">
      <c r="A1161" s="299">
        <v>1157</v>
      </c>
      <c r="B1161" s="300" t="s">
        <v>3013</v>
      </c>
      <c r="C1161" s="301">
        <v>11</v>
      </c>
      <c r="D1161" s="301">
        <v>4</v>
      </c>
      <c r="E1161" s="301">
        <v>4</v>
      </c>
      <c r="F1161" s="301">
        <v>9</v>
      </c>
      <c r="G1161" s="301">
        <v>0</v>
      </c>
      <c r="H1161" s="301">
        <v>9</v>
      </c>
      <c r="I1161" s="301">
        <v>4</v>
      </c>
      <c r="J1161" s="301">
        <v>3</v>
      </c>
      <c r="K1161" s="301">
        <v>7</v>
      </c>
      <c r="L1161" s="301">
        <v>12</v>
      </c>
      <c r="M1161" s="301">
        <v>13</v>
      </c>
      <c r="N1161" s="301">
        <v>9</v>
      </c>
      <c r="O1161" s="301">
        <v>10</v>
      </c>
      <c r="P1161" s="301">
        <v>19</v>
      </c>
      <c r="Q1161" s="301">
        <v>14</v>
      </c>
      <c r="R1161" s="301">
        <v>0</v>
      </c>
      <c r="S1161" s="301">
        <v>0</v>
      </c>
      <c r="T1161" s="301">
        <v>6</v>
      </c>
      <c r="U1161" s="301">
        <v>127</v>
      </c>
      <c r="V1161" s="304">
        <v>122</v>
      </c>
      <c r="W1161" s="304"/>
    </row>
    <row r="1162" spans="1:23" x14ac:dyDescent="0.4">
      <c r="A1162" s="299">
        <v>1158</v>
      </c>
      <c r="B1162" s="300" t="s">
        <v>1182</v>
      </c>
      <c r="C1162" s="301">
        <v>467</v>
      </c>
      <c r="D1162" s="301">
        <v>382</v>
      </c>
      <c r="E1162" s="301">
        <v>299</v>
      </c>
      <c r="F1162" s="301">
        <v>265</v>
      </c>
      <c r="G1162" s="301">
        <v>366</v>
      </c>
      <c r="H1162" s="301">
        <v>536</v>
      </c>
      <c r="I1162" s="301">
        <v>566</v>
      </c>
      <c r="J1162" s="301">
        <v>519</v>
      </c>
      <c r="K1162" s="301">
        <v>462</v>
      </c>
      <c r="L1162" s="301">
        <v>376</v>
      </c>
      <c r="M1162" s="301">
        <v>359</v>
      </c>
      <c r="N1162" s="301">
        <v>342</v>
      </c>
      <c r="O1162" s="301">
        <v>290</v>
      </c>
      <c r="P1162" s="301">
        <v>275</v>
      </c>
      <c r="Q1162" s="301">
        <v>252</v>
      </c>
      <c r="R1162" s="301">
        <v>183</v>
      </c>
      <c r="S1162" s="301">
        <v>150</v>
      </c>
      <c r="T1162" s="301">
        <v>157</v>
      </c>
      <c r="U1162" s="301">
        <v>6225</v>
      </c>
      <c r="V1162" s="304">
        <v>6066</v>
      </c>
      <c r="W1162" s="304"/>
    </row>
    <row r="1163" spans="1:23" x14ac:dyDescent="0.4">
      <c r="A1163" s="299">
        <v>1159</v>
      </c>
      <c r="B1163" s="300" t="s">
        <v>1183</v>
      </c>
      <c r="C1163" s="301">
        <v>418</v>
      </c>
      <c r="D1163" s="301">
        <v>309</v>
      </c>
      <c r="E1163" s="301">
        <v>237</v>
      </c>
      <c r="F1163" s="301">
        <v>315</v>
      </c>
      <c r="G1163" s="301">
        <v>412</v>
      </c>
      <c r="H1163" s="301">
        <v>628</v>
      </c>
      <c r="I1163" s="301">
        <v>564</v>
      </c>
      <c r="J1163" s="301">
        <v>510</v>
      </c>
      <c r="K1163" s="301">
        <v>417</v>
      </c>
      <c r="L1163" s="301">
        <v>372</v>
      </c>
      <c r="M1163" s="301">
        <v>404</v>
      </c>
      <c r="N1163" s="301">
        <v>364</v>
      </c>
      <c r="O1163" s="301">
        <v>308</v>
      </c>
      <c r="P1163" s="301">
        <v>261</v>
      </c>
      <c r="Q1163" s="301">
        <v>158</v>
      </c>
      <c r="R1163" s="301">
        <v>128</v>
      </c>
      <c r="S1163" s="301">
        <v>114</v>
      </c>
      <c r="T1163" s="301">
        <v>161</v>
      </c>
      <c r="U1163" s="301">
        <v>6085</v>
      </c>
      <c r="V1163" s="304">
        <v>5980</v>
      </c>
      <c r="W1163" s="304"/>
    </row>
    <row r="1164" spans="1:23" x14ac:dyDescent="0.4">
      <c r="A1164" s="299">
        <v>1160</v>
      </c>
      <c r="B1164" s="300" t="s">
        <v>1184</v>
      </c>
      <c r="C1164" s="301">
        <v>420</v>
      </c>
      <c r="D1164" s="301">
        <v>360</v>
      </c>
      <c r="E1164" s="301">
        <v>317</v>
      </c>
      <c r="F1164" s="301">
        <v>343</v>
      </c>
      <c r="G1164" s="301">
        <v>427</v>
      </c>
      <c r="H1164" s="301">
        <v>474</v>
      </c>
      <c r="I1164" s="301">
        <v>476</v>
      </c>
      <c r="J1164" s="301">
        <v>374</v>
      </c>
      <c r="K1164" s="301">
        <v>331</v>
      </c>
      <c r="L1164" s="301">
        <v>336</v>
      </c>
      <c r="M1164" s="301">
        <v>341</v>
      </c>
      <c r="N1164" s="301">
        <v>307</v>
      </c>
      <c r="O1164" s="301">
        <v>274</v>
      </c>
      <c r="P1164" s="301">
        <v>235</v>
      </c>
      <c r="Q1164" s="301">
        <v>167</v>
      </c>
      <c r="R1164" s="301">
        <v>120</v>
      </c>
      <c r="S1164" s="301">
        <v>99</v>
      </c>
      <c r="T1164" s="301">
        <v>144</v>
      </c>
      <c r="U1164" s="301">
        <v>5543</v>
      </c>
      <c r="V1164" s="304">
        <v>5516</v>
      </c>
      <c r="W1164" s="304"/>
    </row>
    <row r="1165" spans="1:23" x14ac:dyDescent="0.4">
      <c r="A1165" s="299">
        <v>1161</v>
      </c>
      <c r="B1165" s="300" t="s">
        <v>3014</v>
      </c>
      <c r="C1165" s="301">
        <v>0</v>
      </c>
      <c r="D1165" s="301">
        <v>3</v>
      </c>
      <c r="E1165" s="301">
        <v>10</v>
      </c>
      <c r="F1165" s="301">
        <v>0</v>
      </c>
      <c r="G1165" s="301">
        <v>0</v>
      </c>
      <c r="H1165" s="301">
        <v>0</v>
      </c>
      <c r="I1165" s="301">
        <v>3</v>
      </c>
      <c r="J1165" s="301">
        <v>10</v>
      </c>
      <c r="K1165" s="301">
        <v>4</v>
      </c>
      <c r="L1165" s="301">
        <v>0</v>
      </c>
      <c r="M1165" s="301">
        <v>0</v>
      </c>
      <c r="N1165" s="301">
        <v>9</v>
      </c>
      <c r="O1165" s="301">
        <v>6</v>
      </c>
      <c r="P1165" s="301">
        <v>3</v>
      </c>
      <c r="Q1165" s="301">
        <v>0</v>
      </c>
      <c r="R1165" s="301">
        <v>0</v>
      </c>
      <c r="S1165" s="301">
        <v>0</v>
      </c>
      <c r="T1165" s="301">
        <v>0</v>
      </c>
      <c r="U1165" s="301">
        <v>61</v>
      </c>
      <c r="V1165" s="304">
        <v>57</v>
      </c>
      <c r="W1165" s="304"/>
    </row>
    <row r="1166" spans="1:23" x14ac:dyDescent="0.4">
      <c r="A1166" s="299">
        <v>1162</v>
      </c>
      <c r="B1166" s="300" t="s">
        <v>3015</v>
      </c>
      <c r="C1166" s="301">
        <v>3</v>
      </c>
      <c r="D1166" s="301">
        <v>0</v>
      </c>
      <c r="E1166" s="301">
        <v>0</v>
      </c>
      <c r="F1166" s="301">
        <v>3</v>
      </c>
      <c r="G1166" s="301">
        <v>0</v>
      </c>
      <c r="H1166" s="301">
        <v>0</v>
      </c>
      <c r="I1166" s="301">
        <v>6</v>
      </c>
      <c r="J1166" s="301">
        <v>0</v>
      </c>
      <c r="K1166" s="301">
        <v>4</v>
      </c>
      <c r="L1166" s="301">
        <v>0</v>
      </c>
      <c r="M1166" s="301">
        <v>9</v>
      </c>
      <c r="N1166" s="301">
        <v>9</v>
      </c>
      <c r="O1166" s="301">
        <v>5</v>
      </c>
      <c r="P1166" s="301">
        <v>6</v>
      </c>
      <c r="Q1166" s="301">
        <v>8</v>
      </c>
      <c r="R1166" s="301">
        <v>0</v>
      </c>
      <c r="S1166" s="301">
        <v>0</v>
      </c>
      <c r="T1166" s="301">
        <v>6</v>
      </c>
      <c r="U1166" s="301">
        <v>59</v>
      </c>
      <c r="V1166" s="304">
        <v>61</v>
      </c>
      <c r="W1166" s="304"/>
    </row>
    <row r="1167" spans="1:23" x14ac:dyDescent="0.4">
      <c r="A1167" s="299">
        <v>1163</v>
      </c>
      <c r="B1167" s="300" t="s">
        <v>155</v>
      </c>
      <c r="C1167" s="301">
        <v>28</v>
      </c>
      <c r="D1167" s="301">
        <v>47</v>
      </c>
      <c r="E1167" s="301">
        <v>43</v>
      </c>
      <c r="F1167" s="301">
        <v>24</v>
      </c>
      <c r="G1167" s="301">
        <v>21</v>
      </c>
      <c r="H1167" s="301">
        <v>33</v>
      </c>
      <c r="I1167" s="301">
        <v>20</v>
      </c>
      <c r="J1167" s="301">
        <v>20</v>
      </c>
      <c r="K1167" s="301">
        <v>48</v>
      </c>
      <c r="L1167" s="301">
        <v>59</v>
      </c>
      <c r="M1167" s="301">
        <v>49</v>
      </c>
      <c r="N1167" s="301">
        <v>38</v>
      </c>
      <c r="O1167" s="301">
        <v>50</v>
      </c>
      <c r="P1167" s="301">
        <v>35</v>
      </c>
      <c r="Q1167" s="301">
        <v>21</v>
      </c>
      <c r="R1167" s="301">
        <v>28</v>
      </c>
      <c r="S1167" s="301">
        <v>17</v>
      </c>
      <c r="T1167" s="301">
        <v>10</v>
      </c>
      <c r="U1167" s="301">
        <v>601</v>
      </c>
      <c r="V1167" s="304">
        <v>576</v>
      </c>
      <c r="W1167" s="304"/>
    </row>
    <row r="1168" spans="1:23" x14ac:dyDescent="0.4">
      <c r="A1168" s="299">
        <v>1164</v>
      </c>
      <c r="B1168" s="300" t="s">
        <v>156</v>
      </c>
      <c r="C1168" s="301">
        <v>21</v>
      </c>
      <c r="D1168" s="301">
        <v>12</v>
      </c>
      <c r="E1168" s="301">
        <v>7</v>
      </c>
      <c r="F1168" s="301">
        <v>8</v>
      </c>
      <c r="G1168" s="301">
        <v>13</v>
      </c>
      <c r="H1168" s="301">
        <v>18</v>
      </c>
      <c r="I1168" s="301">
        <v>10</v>
      </c>
      <c r="J1168" s="301">
        <v>15</v>
      </c>
      <c r="K1168" s="301">
        <v>27</v>
      </c>
      <c r="L1168" s="301">
        <v>28</v>
      </c>
      <c r="M1168" s="301">
        <v>36</v>
      </c>
      <c r="N1168" s="301">
        <v>34</v>
      </c>
      <c r="O1168" s="301">
        <v>24</v>
      </c>
      <c r="P1168" s="301">
        <v>31</v>
      </c>
      <c r="Q1168" s="301">
        <v>20</v>
      </c>
      <c r="R1168" s="301">
        <v>17</v>
      </c>
      <c r="S1168" s="301">
        <v>10</v>
      </c>
      <c r="T1168" s="301">
        <v>11</v>
      </c>
      <c r="U1168" s="301">
        <v>332</v>
      </c>
      <c r="V1168" s="304">
        <v>332</v>
      </c>
      <c r="W1168" s="304"/>
    </row>
    <row r="1169" spans="1:23" x14ac:dyDescent="0.4">
      <c r="A1169" s="299">
        <v>1165</v>
      </c>
      <c r="B1169" s="300" t="s">
        <v>1707</v>
      </c>
      <c r="C1169" s="301">
        <v>237</v>
      </c>
      <c r="D1169" s="301">
        <v>158</v>
      </c>
      <c r="E1169" s="301">
        <v>129</v>
      </c>
      <c r="F1169" s="301">
        <v>187</v>
      </c>
      <c r="G1169" s="301">
        <v>256</v>
      </c>
      <c r="H1169" s="301">
        <v>323</v>
      </c>
      <c r="I1169" s="301">
        <v>289</v>
      </c>
      <c r="J1169" s="301">
        <v>229</v>
      </c>
      <c r="K1169" s="301">
        <v>205</v>
      </c>
      <c r="L1169" s="301">
        <v>228</v>
      </c>
      <c r="M1169" s="301">
        <v>209</v>
      </c>
      <c r="N1169" s="301">
        <v>239</v>
      </c>
      <c r="O1169" s="301">
        <v>180</v>
      </c>
      <c r="P1169" s="301">
        <v>150</v>
      </c>
      <c r="Q1169" s="301">
        <v>114</v>
      </c>
      <c r="R1169" s="301">
        <v>118</v>
      </c>
      <c r="S1169" s="301">
        <v>89</v>
      </c>
      <c r="T1169" s="301">
        <v>81</v>
      </c>
      <c r="U1169" s="301">
        <v>3413</v>
      </c>
      <c r="V1169" s="304">
        <v>3391</v>
      </c>
      <c r="W1169" s="304"/>
    </row>
    <row r="1170" spans="1:23" x14ac:dyDescent="0.4">
      <c r="A1170" s="299">
        <v>1166</v>
      </c>
      <c r="B1170" s="300" t="s">
        <v>157</v>
      </c>
      <c r="C1170" s="301">
        <v>16</v>
      </c>
      <c r="D1170" s="301">
        <v>21</v>
      </c>
      <c r="E1170" s="301">
        <v>33</v>
      </c>
      <c r="F1170" s="301">
        <v>21</v>
      </c>
      <c r="G1170" s="301">
        <v>15</v>
      </c>
      <c r="H1170" s="301">
        <v>15</v>
      </c>
      <c r="I1170" s="301">
        <v>21</v>
      </c>
      <c r="J1170" s="301">
        <v>15</v>
      </c>
      <c r="K1170" s="301">
        <v>21</v>
      </c>
      <c r="L1170" s="301">
        <v>27</v>
      </c>
      <c r="M1170" s="301">
        <v>23</v>
      </c>
      <c r="N1170" s="301">
        <v>23</v>
      </c>
      <c r="O1170" s="301">
        <v>33</v>
      </c>
      <c r="P1170" s="301">
        <v>15</v>
      </c>
      <c r="Q1170" s="301">
        <v>17</v>
      </c>
      <c r="R1170" s="301">
        <v>5</v>
      </c>
      <c r="S1170" s="301">
        <v>0</v>
      </c>
      <c r="T1170" s="301">
        <v>0</v>
      </c>
      <c r="U1170" s="301">
        <v>327</v>
      </c>
      <c r="V1170" s="304">
        <v>320</v>
      </c>
      <c r="W1170" s="304"/>
    </row>
    <row r="1171" spans="1:23" x14ac:dyDescent="0.4">
      <c r="A1171" s="299">
        <v>1167</v>
      </c>
      <c r="B1171" s="300" t="s">
        <v>1708</v>
      </c>
      <c r="C1171" s="301">
        <v>4</v>
      </c>
      <c r="D1171" s="301">
        <v>12</v>
      </c>
      <c r="E1171" s="301">
        <v>12</v>
      </c>
      <c r="F1171" s="301">
        <v>13</v>
      </c>
      <c r="G1171" s="301">
        <v>5</v>
      </c>
      <c r="H1171" s="301">
        <v>3</v>
      </c>
      <c r="I1171" s="301">
        <v>9</v>
      </c>
      <c r="J1171" s="301">
        <v>13</v>
      </c>
      <c r="K1171" s="301">
        <v>15</v>
      </c>
      <c r="L1171" s="301">
        <v>8</v>
      </c>
      <c r="M1171" s="301">
        <v>19</v>
      </c>
      <c r="N1171" s="301">
        <v>11</v>
      </c>
      <c r="O1171" s="301">
        <v>25</v>
      </c>
      <c r="P1171" s="301">
        <v>11</v>
      </c>
      <c r="Q1171" s="301">
        <v>13</v>
      </c>
      <c r="R1171" s="301">
        <v>7</v>
      </c>
      <c r="S1171" s="301">
        <v>4</v>
      </c>
      <c r="T1171" s="301">
        <v>0</v>
      </c>
      <c r="U1171" s="301">
        <v>173</v>
      </c>
      <c r="V1171" s="304">
        <v>154</v>
      </c>
      <c r="W1171" s="304"/>
    </row>
    <row r="1172" spans="1:23" x14ac:dyDescent="0.4">
      <c r="A1172" s="299">
        <v>1168</v>
      </c>
      <c r="B1172" s="300" t="s">
        <v>3016</v>
      </c>
      <c r="C1172" s="301">
        <v>0</v>
      </c>
      <c r="D1172" s="301">
        <v>0</v>
      </c>
      <c r="E1172" s="301">
        <v>4</v>
      </c>
      <c r="F1172" s="301">
        <v>0</v>
      </c>
      <c r="G1172" s="301">
        <v>0</v>
      </c>
      <c r="H1172" s="301">
        <v>0</v>
      </c>
      <c r="I1172" s="301">
        <v>0</v>
      </c>
      <c r="J1172" s="301">
        <v>0</v>
      </c>
      <c r="K1172" s="301">
        <v>0</v>
      </c>
      <c r="L1172" s="301">
        <v>0</v>
      </c>
      <c r="M1172" s="301">
        <v>0</v>
      </c>
      <c r="N1172" s="301">
        <v>0</v>
      </c>
      <c r="O1172" s="301">
        <v>4</v>
      </c>
      <c r="P1172" s="301">
        <v>0</v>
      </c>
      <c r="Q1172" s="301">
        <v>0</v>
      </c>
      <c r="R1172" s="301">
        <v>0</v>
      </c>
      <c r="S1172" s="301">
        <v>0</v>
      </c>
      <c r="T1172" s="301">
        <v>0</v>
      </c>
      <c r="U1172" s="301">
        <v>17</v>
      </c>
      <c r="V1172" s="304">
        <v>12</v>
      </c>
      <c r="W1172" s="304"/>
    </row>
    <row r="1173" spans="1:23" x14ac:dyDescent="0.4">
      <c r="A1173" s="299">
        <v>1169</v>
      </c>
      <c r="B1173" s="300" t="s">
        <v>1709</v>
      </c>
      <c r="C1173" s="301">
        <v>4</v>
      </c>
      <c r="D1173" s="301">
        <v>9</v>
      </c>
      <c r="E1173" s="301">
        <v>16</v>
      </c>
      <c r="F1173" s="301">
        <v>9</v>
      </c>
      <c r="G1173" s="301">
        <v>5</v>
      </c>
      <c r="H1173" s="301">
        <v>4</v>
      </c>
      <c r="I1173" s="301">
        <v>5</v>
      </c>
      <c r="J1173" s="301">
        <v>0</v>
      </c>
      <c r="K1173" s="301">
        <v>10</v>
      </c>
      <c r="L1173" s="301">
        <v>12</v>
      </c>
      <c r="M1173" s="301">
        <v>12</v>
      </c>
      <c r="N1173" s="301">
        <v>15</v>
      </c>
      <c r="O1173" s="301">
        <v>10</v>
      </c>
      <c r="P1173" s="301">
        <v>9</v>
      </c>
      <c r="Q1173" s="301">
        <v>6</v>
      </c>
      <c r="R1173" s="301">
        <v>5</v>
      </c>
      <c r="S1173" s="301">
        <v>0</v>
      </c>
      <c r="T1173" s="301">
        <v>5</v>
      </c>
      <c r="U1173" s="301">
        <v>146</v>
      </c>
      <c r="V1173" s="304">
        <v>141</v>
      </c>
      <c r="W1173" s="304"/>
    </row>
    <row r="1174" spans="1:23" x14ac:dyDescent="0.4">
      <c r="A1174" s="299">
        <v>1170</v>
      </c>
      <c r="B1174" s="300" t="s">
        <v>158</v>
      </c>
      <c r="C1174" s="301">
        <v>107</v>
      </c>
      <c r="D1174" s="301">
        <v>144</v>
      </c>
      <c r="E1174" s="301">
        <v>133</v>
      </c>
      <c r="F1174" s="301">
        <v>108</v>
      </c>
      <c r="G1174" s="301">
        <v>121</v>
      </c>
      <c r="H1174" s="301">
        <v>78</v>
      </c>
      <c r="I1174" s="301">
        <v>102</v>
      </c>
      <c r="J1174" s="301">
        <v>112</v>
      </c>
      <c r="K1174" s="301">
        <v>110</v>
      </c>
      <c r="L1174" s="301">
        <v>107</v>
      </c>
      <c r="M1174" s="301">
        <v>146</v>
      </c>
      <c r="N1174" s="301">
        <v>121</v>
      </c>
      <c r="O1174" s="301">
        <v>136</v>
      </c>
      <c r="P1174" s="301">
        <v>147</v>
      </c>
      <c r="Q1174" s="301">
        <v>100</v>
      </c>
      <c r="R1174" s="301">
        <v>83</v>
      </c>
      <c r="S1174" s="301">
        <v>57</v>
      </c>
      <c r="T1174" s="301">
        <v>78</v>
      </c>
      <c r="U1174" s="301">
        <v>1991</v>
      </c>
      <c r="V1174" s="304">
        <v>1872</v>
      </c>
      <c r="W1174" s="304"/>
    </row>
    <row r="1175" spans="1:23" x14ac:dyDescent="0.4">
      <c r="A1175" s="299">
        <v>1171</v>
      </c>
      <c r="B1175" s="300" t="s">
        <v>3017</v>
      </c>
      <c r="C1175" s="301">
        <v>5</v>
      </c>
      <c r="D1175" s="301">
        <v>0</v>
      </c>
      <c r="E1175" s="301">
        <v>8</v>
      </c>
      <c r="F1175" s="301">
        <v>5</v>
      </c>
      <c r="G1175" s="301">
        <v>3</v>
      </c>
      <c r="H1175" s="301">
        <v>0</v>
      </c>
      <c r="I1175" s="301">
        <v>0</v>
      </c>
      <c r="J1175" s="301">
        <v>4</v>
      </c>
      <c r="K1175" s="301">
        <v>0</v>
      </c>
      <c r="L1175" s="301">
        <v>4</v>
      </c>
      <c r="M1175" s="301">
        <v>3</v>
      </c>
      <c r="N1175" s="301">
        <v>4</v>
      </c>
      <c r="O1175" s="301">
        <v>7</v>
      </c>
      <c r="P1175" s="301">
        <v>0</v>
      </c>
      <c r="Q1175" s="301">
        <v>0</v>
      </c>
      <c r="R1175" s="301">
        <v>0</v>
      </c>
      <c r="S1175" s="301">
        <v>0</v>
      </c>
      <c r="T1175" s="301">
        <v>0</v>
      </c>
      <c r="U1175" s="301">
        <v>52</v>
      </c>
      <c r="V1175" s="304">
        <v>44</v>
      </c>
      <c r="W1175" s="304"/>
    </row>
    <row r="1176" spans="1:23" x14ac:dyDescent="0.4">
      <c r="A1176" s="299">
        <v>1172</v>
      </c>
      <c r="B1176" s="300" t="s">
        <v>159</v>
      </c>
      <c r="C1176" s="301">
        <v>89</v>
      </c>
      <c r="D1176" s="301">
        <v>101</v>
      </c>
      <c r="E1176" s="301">
        <v>91</v>
      </c>
      <c r="F1176" s="301">
        <v>84</v>
      </c>
      <c r="G1176" s="301">
        <v>74</v>
      </c>
      <c r="H1176" s="301">
        <v>71</v>
      </c>
      <c r="I1176" s="301">
        <v>91</v>
      </c>
      <c r="J1176" s="301">
        <v>74</v>
      </c>
      <c r="K1176" s="301">
        <v>104</v>
      </c>
      <c r="L1176" s="301">
        <v>102</v>
      </c>
      <c r="M1176" s="301">
        <v>138</v>
      </c>
      <c r="N1176" s="301">
        <v>156</v>
      </c>
      <c r="O1176" s="301">
        <v>150</v>
      </c>
      <c r="P1176" s="301">
        <v>135</v>
      </c>
      <c r="Q1176" s="301">
        <v>94</v>
      </c>
      <c r="R1176" s="301">
        <v>62</v>
      </c>
      <c r="S1176" s="301">
        <v>59</v>
      </c>
      <c r="T1176" s="301">
        <v>56</v>
      </c>
      <c r="U1176" s="301">
        <v>1724</v>
      </c>
      <c r="V1176" s="304">
        <v>1619</v>
      </c>
      <c r="W1176" s="304"/>
    </row>
    <row r="1177" spans="1:23" x14ac:dyDescent="0.4">
      <c r="A1177" s="299">
        <v>1173</v>
      </c>
      <c r="B1177" s="300" t="s">
        <v>3018</v>
      </c>
      <c r="C1177" s="301">
        <v>0</v>
      </c>
      <c r="D1177" s="301">
        <v>7</v>
      </c>
      <c r="E1177" s="301">
        <v>7</v>
      </c>
      <c r="F1177" s="301">
        <v>0</v>
      </c>
      <c r="G1177" s="301">
        <v>0</v>
      </c>
      <c r="H1177" s="301">
        <v>0</v>
      </c>
      <c r="I1177" s="301">
        <v>5</v>
      </c>
      <c r="J1177" s="301">
        <v>3</v>
      </c>
      <c r="K1177" s="301">
        <v>0</v>
      </c>
      <c r="L1177" s="301">
        <v>0</v>
      </c>
      <c r="M1177" s="301">
        <v>0</v>
      </c>
      <c r="N1177" s="301">
        <v>0</v>
      </c>
      <c r="O1177" s="301">
        <v>0</v>
      </c>
      <c r="P1177" s="301">
        <v>5</v>
      </c>
      <c r="Q1177" s="301">
        <v>0</v>
      </c>
      <c r="R1177" s="301">
        <v>0</v>
      </c>
      <c r="S1177" s="301">
        <v>0</v>
      </c>
      <c r="T1177" s="301">
        <v>0</v>
      </c>
      <c r="U1177" s="301">
        <v>31</v>
      </c>
      <c r="V1177" s="304">
        <v>29</v>
      </c>
      <c r="W1177" s="304"/>
    </row>
    <row r="1178" spans="1:23" x14ac:dyDescent="0.4">
      <c r="A1178" s="299">
        <v>1174</v>
      </c>
      <c r="B1178" s="300" t="s">
        <v>3019</v>
      </c>
      <c r="C1178" s="301">
        <v>0</v>
      </c>
      <c r="D1178" s="301">
        <v>3</v>
      </c>
      <c r="E1178" s="301">
        <v>0</v>
      </c>
      <c r="F1178" s="301">
        <v>0</v>
      </c>
      <c r="G1178" s="301">
        <v>0</v>
      </c>
      <c r="H1178" s="301">
        <v>0</v>
      </c>
      <c r="I1178" s="301">
        <v>0</v>
      </c>
      <c r="J1178" s="301">
        <v>0</v>
      </c>
      <c r="K1178" s="301">
        <v>0</v>
      </c>
      <c r="L1178" s="301">
        <v>0</v>
      </c>
      <c r="M1178" s="301">
        <v>0</v>
      </c>
      <c r="N1178" s="301">
        <v>0</v>
      </c>
      <c r="O1178" s="301">
        <v>3</v>
      </c>
      <c r="P1178" s="301">
        <v>6</v>
      </c>
      <c r="Q1178" s="301">
        <v>0</v>
      </c>
      <c r="R1178" s="301">
        <v>0</v>
      </c>
      <c r="S1178" s="301">
        <v>0</v>
      </c>
      <c r="T1178" s="301">
        <v>0</v>
      </c>
      <c r="U1178" s="301">
        <v>23</v>
      </c>
      <c r="V1178" s="304">
        <v>22</v>
      </c>
      <c r="W1178" s="304"/>
    </row>
    <row r="1179" spans="1:23" x14ac:dyDescent="0.4">
      <c r="A1179" s="299">
        <v>1175</v>
      </c>
      <c r="B1179" s="300" t="s">
        <v>3020</v>
      </c>
      <c r="C1179" s="301">
        <v>8</v>
      </c>
      <c r="D1179" s="301">
        <v>7</v>
      </c>
      <c r="E1179" s="301">
        <v>5</v>
      </c>
      <c r="F1179" s="301">
        <v>4</v>
      </c>
      <c r="G1179" s="301">
        <v>0</v>
      </c>
      <c r="H1179" s="301">
        <v>5</v>
      </c>
      <c r="I1179" s="301">
        <v>0</v>
      </c>
      <c r="J1179" s="301">
        <v>7</v>
      </c>
      <c r="K1179" s="301">
        <v>11</v>
      </c>
      <c r="L1179" s="301">
        <v>5</v>
      </c>
      <c r="M1179" s="301">
        <v>0</v>
      </c>
      <c r="N1179" s="301">
        <v>6</v>
      </c>
      <c r="O1179" s="301">
        <v>14</v>
      </c>
      <c r="P1179" s="301">
        <v>9</v>
      </c>
      <c r="Q1179" s="301">
        <v>3</v>
      </c>
      <c r="R1179" s="301">
        <v>3</v>
      </c>
      <c r="S1179" s="301">
        <v>0</v>
      </c>
      <c r="T1179" s="301">
        <v>0</v>
      </c>
      <c r="U1179" s="301">
        <v>106</v>
      </c>
      <c r="V1179" s="304">
        <v>107</v>
      </c>
      <c r="W1179" s="304"/>
    </row>
    <row r="1180" spans="1:23" x14ac:dyDescent="0.4">
      <c r="A1180" s="299">
        <v>1176</v>
      </c>
      <c r="B1180" s="300" t="s">
        <v>1185</v>
      </c>
      <c r="C1180" s="301">
        <v>781</v>
      </c>
      <c r="D1180" s="301">
        <v>700</v>
      </c>
      <c r="E1180" s="301">
        <v>567</v>
      </c>
      <c r="F1180" s="301">
        <v>545</v>
      </c>
      <c r="G1180" s="301">
        <v>480</v>
      </c>
      <c r="H1180" s="301">
        <v>582</v>
      </c>
      <c r="I1180" s="301">
        <v>767</v>
      </c>
      <c r="J1180" s="301">
        <v>845</v>
      </c>
      <c r="K1180" s="301">
        <v>931</v>
      </c>
      <c r="L1180" s="301">
        <v>864</v>
      </c>
      <c r="M1180" s="301">
        <v>727</v>
      </c>
      <c r="N1180" s="301">
        <v>588</v>
      </c>
      <c r="O1180" s="301">
        <v>506</v>
      </c>
      <c r="P1180" s="301">
        <v>426</v>
      </c>
      <c r="Q1180" s="301">
        <v>347</v>
      </c>
      <c r="R1180" s="301">
        <v>286</v>
      </c>
      <c r="S1180" s="301">
        <v>197</v>
      </c>
      <c r="T1180" s="301">
        <v>311</v>
      </c>
      <c r="U1180" s="301">
        <v>10457</v>
      </c>
      <c r="V1180" s="304">
        <v>10276</v>
      </c>
      <c r="W1180" s="304"/>
    </row>
    <row r="1181" spans="1:23" x14ac:dyDescent="0.4">
      <c r="A1181" s="299">
        <v>1177</v>
      </c>
      <c r="B1181" s="300" t="s">
        <v>1710</v>
      </c>
      <c r="C1181" s="301">
        <v>10</v>
      </c>
      <c r="D1181" s="301">
        <v>3</v>
      </c>
      <c r="E1181" s="301">
        <v>9</v>
      </c>
      <c r="F1181" s="301">
        <v>3</v>
      </c>
      <c r="G1181" s="301">
        <v>0</v>
      </c>
      <c r="H1181" s="301">
        <v>3</v>
      </c>
      <c r="I1181" s="301">
        <v>12</v>
      </c>
      <c r="J1181" s="301">
        <v>3</v>
      </c>
      <c r="K1181" s="301">
        <v>8</v>
      </c>
      <c r="L1181" s="301">
        <v>9</v>
      </c>
      <c r="M1181" s="301">
        <v>10</v>
      </c>
      <c r="N1181" s="301">
        <v>10</v>
      </c>
      <c r="O1181" s="301">
        <v>13</v>
      </c>
      <c r="P1181" s="301">
        <v>9</v>
      </c>
      <c r="Q1181" s="301">
        <v>7</v>
      </c>
      <c r="R1181" s="301">
        <v>5</v>
      </c>
      <c r="S1181" s="301">
        <v>5</v>
      </c>
      <c r="T1181" s="301">
        <v>0</v>
      </c>
      <c r="U1181" s="301">
        <v>122</v>
      </c>
      <c r="V1181" s="304">
        <v>118</v>
      </c>
      <c r="W1181" s="304"/>
    </row>
    <row r="1182" spans="1:23" x14ac:dyDescent="0.4">
      <c r="A1182" s="299">
        <v>1178</v>
      </c>
      <c r="B1182" s="300" t="s">
        <v>1347</v>
      </c>
      <c r="C1182" s="301">
        <v>1191</v>
      </c>
      <c r="D1182" s="301">
        <v>1264</v>
      </c>
      <c r="E1182" s="301">
        <v>1218</v>
      </c>
      <c r="F1182" s="301">
        <v>1285</v>
      </c>
      <c r="G1182" s="301">
        <v>1417</v>
      </c>
      <c r="H1182" s="301">
        <v>1024</v>
      </c>
      <c r="I1182" s="301">
        <v>1075</v>
      </c>
      <c r="J1182" s="301">
        <v>1154</v>
      </c>
      <c r="K1182" s="301">
        <v>1296</v>
      </c>
      <c r="L1182" s="301">
        <v>1259</v>
      </c>
      <c r="M1182" s="301">
        <v>1250</v>
      </c>
      <c r="N1182" s="301">
        <v>1198</v>
      </c>
      <c r="O1182" s="301">
        <v>1073</v>
      </c>
      <c r="P1182" s="301">
        <v>978</v>
      </c>
      <c r="Q1182" s="301">
        <v>783</v>
      </c>
      <c r="R1182" s="301">
        <v>653</v>
      </c>
      <c r="S1182" s="301">
        <v>410</v>
      </c>
      <c r="T1182" s="301">
        <v>430</v>
      </c>
      <c r="U1182" s="301">
        <v>18952</v>
      </c>
      <c r="V1182" s="304">
        <v>18409</v>
      </c>
      <c r="W1182" s="304"/>
    </row>
    <row r="1183" spans="1:23" x14ac:dyDescent="0.4">
      <c r="A1183" s="299">
        <v>1179</v>
      </c>
      <c r="B1183" s="300" t="s">
        <v>3021</v>
      </c>
      <c r="C1183" s="301">
        <v>0</v>
      </c>
      <c r="D1183" s="301">
        <v>3</v>
      </c>
      <c r="E1183" s="301">
        <v>4</v>
      </c>
      <c r="F1183" s="301">
        <v>0</v>
      </c>
      <c r="G1183" s="301">
        <v>0</v>
      </c>
      <c r="H1183" s="301">
        <v>0</v>
      </c>
      <c r="I1183" s="301">
        <v>0</v>
      </c>
      <c r="J1183" s="301">
        <v>0</v>
      </c>
      <c r="K1183" s="301">
        <v>0</v>
      </c>
      <c r="L1183" s="301">
        <v>0</v>
      </c>
      <c r="M1183" s="301">
        <v>0</v>
      </c>
      <c r="N1183" s="301">
        <v>0</v>
      </c>
      <c r="O1183" s="301">
        <v>3</v>
      </c>
      <c r="P1183" s="301">
        <v>0</v>
      </c>
      <c r="Q1183" s="301">
        <v>3</v>
      </c>
      <c r="R1183" s="301">
        <v>0</v>
      </c>
      <c r="S1183" s="301">
        <v>0</v>
      </c>
      <c r="T1183" s="301">
        <v>0</v>
      </c>
      <c r="U1183" s="301">
        <v>16</v>
      </c>
      <c r="V1183" s="304">
        <v>20</v>
      </c>
      <c r="W1183" s="304"/>
    </row>
    <row r="1184" spans="1:23" x14ac:dyDescent="0.4">
      <c r="A1184" s="299">
        <v>1180</v>
      </c>
      <c r="B1184" s="300" t="s">
        <v>1711</v>
      </c>
      <c r="C1184" s="301">
        <v>4</v>
      </c>
      <c r="D1184" s="301">
        <v>12</v>
      </c>
      <c r="E1184" s="301">
        <v>17</v>
      </c>
      <c r="F1184" s="301">
        <v>4</v>
      </c>
      <c r="G1184" s="301">
        <v>3</v>
      </c>
      <c r="H1184" s="301">
        <v>0</v>
      </c>
      <c r="I1184" s="301">
        <v>10</v>
      </c>
      <c r="J1184" s="301">
        <v>6</v>
      </c>
      <c r="K1184" s="301">
        <v>17</v>
      </c>
      <c r="L1184" s="301">
        <v>8</v>
      </c>
      <c r="M1184" s="301">
        <v>12</v>
      </c>
      <c r="N1184" s="301">
        <v>12</v>
      </c>
      <c r="O1184" s="301">
        <v>20</v>
      </c>
      <c r="P1184" s="301">
        <v>17</v>
      </c>
      <c r="Q1184" s="301">
        <v>15</v>
      </c>
      <c r="R1184" s="301">
        <v>11</v>
      </c>
      <c r="S1184" s="301">
        <v>6</v>
      </c>
      <c r="T1184" s="301">
        <v>0</v>
      </c>
      <c r="U1184" s="301">
        <v>167</v>
      </c>
      <c r="V1184" s="304">
        <v>156</v>
      </c>
      <c r="W1184" s="304"/>
    </row>
    <row r="1185" spans="1:23" x14ac:dyDescent="0.4">
      <c r="A1185" s="299">
        <v>1181</v>
      </c>
      <c r="B1185" s="300" t="s">
        <v>3022</v>
      </c>
      <c r="C1185" s="301">
        <v>3</v>
      </c>
      <c r="D1185" s="301">
        <v>4</v>
      </c>
      <c r="E1185" s="301">
        <v>6</v>
      </c>
      <c r="F1185" s="301">
        <v>8</v>
      </c>
      <c r="G1185" s="301">
        <v>8</v>
      </c>
      <c r="H1185" s="301">
        <v>7</v>
      </c>
      <c r="I1185" s="301">
        <v>10</v>
      </c>
      <c r="J1185" s="301">
        <v>4</v>
      </c>
      <c r="K1185" s="301">
        <v>0</v>
      </c>
      <c r="L1185" s="301">
        <v>3</v>
      </c>
      <c r="M1185" s="301">
        <v>14</v>
      </c>
      <c r="N1185" s="301">
        <v>15</v>
      </c>
      <c r="O1185" s="301">
        <v>8</v>
      </c>
      <c r="P1185" s="301">
        <v>6</v>
      </c>
      <c r="Q1185" s="301">
        <v>4</v>
      </c>
      <c r="R1185" s="301">
        <v>5</v>
      </c>
      <c r="S1185" s="301">
        <v>0</v>
      </c>
      <c r="T1185" s="301">
        <v>0</v>
      </c>
      <c r="U1185" s="301">
        <v>94</v>
      </c>
      <c r="V1185" s="304">
        <v>99</v>
      </c>
      <c r="W1185" s="304"/>
    </row>
    <row r="1186" spans="1:23" x14ac:dyDescent="0.4">
      <c r="A1186" s="299">
        <v>1182</v>
      </c>
      <c r="B1186" s="300" t="s">
        <v>160</v>
      </c>
      <c r="C1186" s="301">
        <v>20</v>
      </c>
      <c r="D1186" s="301">
        <v>18</v>
      </c>
      <c r="E1186" s="301">
        <v>19</v>
      </c>
      <c r="F1186" s="301">
        <v>21</v>
      </c>
      <c r="G1186" s="301">
        <v>4</v>
      </c>
      <c r="H1186" s="301">
        <v>16</v>
      </c>
      <c r="I1186" s="301">
        <v>18</v>
      </c>
      <c r="J1186" s="301">
        <v>18</v>
      </c>
      <c r="K1186" s="301">
        <v>30</v>
      </c>
      <c r="L1186" s="301">
        <v>25</v>
      </c>
      <c r="M1186" s="301">
        <v>30</v>
      </c>
      <c r="N1186" s="301">
        <v>24</v>
      </c>
      <c r="O1186" s="301">
        <v>39</v>
      </c>
      <c r="P1186" s="301">
        <v>29</v>
      </c>
      <c r="Q1186" s="301">
        <v>17</v>
      </c>
      <c r="R1186" s="301">
        <v>10</v>
      </c>
      <c r="S1186" s="301">
        <v>4</v>
      </c>
      <c r="T1186" s="301">
        <v>3</v>
      </c>
      <c r="U1186" s="301">
        <v>340</v>
      </c>
      <c r="V1186" s="304">
        <v>321</v>
      </c>
      <c r="W1186" s="304"/>
    </row>
    <row r="1187" spans="1:23" x14ac:dyDescent="0.4">
      <c r="A1187" s="299">
        <v>1183</v>
      </c>
      <c r="B1187" s="300" t="s">
        <v>3023</v>
      </c>
      <c r="C1187" s="301">
        <v>10</v>
      </c>
      <c r="D1187" s="301">
        <v>18</v>
      </c>
      <c r="E1187" s="301">
        <v>10</v>
      </c>
      <c r="F1187" s="301">
        <v>11</v>
      </c>
      <c r="G1187" s="301">
        <v>4</v>
      </c>
      <c r="H1187" s="301">
        <v>8</v>
      </c>
      <c r="I1187" s="301">
        <v>19</v>
      </c>
      <c r="J1187" s="301">
        <v>9</v>
      </c>
      <c r="K1187" s="301">
        <v>14</v>
      </c>
      <c r="L1187" s="301">
        <v>18</v>
      </c>
      <c r="M1187" s="301">
        <v>16</v>
      </c>
      <c r="N1187" s="301">
        <v>16</v>
      </c>
      <c r="O1187" s="301">
        <v>14</v>
      </c>
      <c r="P1187" s="301">
        <v>7</v>
      </c>
      <c r="Q1187" s="301">
        <v>12</v>
      </c>
      <c r="R1187" s="301">
        <v>10</v>
      </c>
      <c r="S1187" s="301">
        <v>0</v>
      </c>
      <c r="T1187" s="301">
        <v>7</v>
      </c>
      <c r="U1187" s="301">
        <v>196</v>
      </c>
      <c r="V1187" s="304">
        <v>202</v>
      </c>
      <c r="W1187" s="304"/>
    </row>
    <row r="1188" spans="1:23" x14ac:dyDescent="0.4">
      <c r="A1188" s="299">
        <v>1184</v>
      </c>
      <c r="B1188" s="300" t="s">
        <v>1712</v>
      </c>
      <c r="C1188" s="301">
        <v>1128</v>
      </c>
      <c r="D1188" s="301">
        <v>1409</v>
      </c>
      <c r="E1188" s="301">
        <v>1506</v>
      </c>
      <c r="F1188" s="301">
        <v>1363</v>
      </c>
      <c r="G1188" s="301">
        <v>1178</v>
      </c>
      <c r="H1188" s="301">
        <v>1044</v>
      </c>
      <c r="I1188" s="301">
        <v>1134</v>
      </c>
      <c r="J1188" s="301">
        <v>1327</v>
      </c>
      <c r="K1188" s="301">
        <v>1593</v>
      </c>
      <c r="L1188" s="301">
        <v>1462</v>
      </c>
      <c r="M1188" s="301">
        <v>1190</v>
      </c>
      <c r="N1188" s="301">
        <v>910</v>
      </c>
      <c r="O1188" s="301">
        <v>670</v>
      </c>
      <c r="P1188" s="301">
        <v>513</v>
      </c>
      <c r="Q1188" s="301">
        <v>306</v>
      </c>
      <c r="R1188" s="301">
        <v>162</v>
      </c>
      <c r="S1188" s="301">
        <v>87</v>
      </c>
      <c r="T1188" s="301">
        <v>53</v>
      </c>
      <c r="U1188" s="301">
        <v>17055</v>
      </c>
      <c r="V1188" s="304">
        <v>17090</v>
      </c>
      <c r="W1188" s="304"/>
    </row>
    <row r="1189" spans="1:23" x14ac:dyDescent="0.4">
      <c r="A1189" s="299">
        <v>1185</v>
      </c>
      <c r="B1189" s="300" t="s">
        <v>3024</v>
      </c>
      <c r="C1189" s="301">
        <v>0</v>
      </c>
      <c r="D1189" s="301">
        <v>4</v>
      </c>
      <c r="E1189" s="301">
        <v>0</v>
      </c>
      <c r="F1189" s="301">
        <v>4</v>
      </c>
      <c r="G1189" s="301">
        <v>0</v>
      </c>
      <c r="H1189" s="301">
        <v>0</v>
      </c>
      <c r="I1189" s="301">
        <v>0</v>
      </c>
      <c r="J1189" s="301">
        <v>3</v>
      </c>
      <c r="K1189" s="301">
        <v>6</v>
      </c>
      <c r="L1189" s="301">
        <v>3</v>
      </c>
      <c r="M1189" s="301">
        <v>0</v>
      </c>
      <c r="N1189" s="301">
        <v>0</v>
      </c>
      <c r="O1189" s="301">
        <v>0</v>
      </c>
      <c r="P1189" s="301">
        <v>3</v>
      </c>
      <c r="Q1189" s="301">
        <v>0</v>
      </c>
      <c r="R1189" s="301">
        <v>0</v>
      </c>
      <c r="S1189" s="301">
        <v>0</v>
      </c>
      <c r="T1189" s="301">
        <v>0</v>
      </c>
      <c r="U1189" s="301">
        <v>30</v>
      </c>
      <c r="V1189" s="304">
        <v>18</v>
      </c>
      <c r="W1189" s="304"/>
    </row>
    <row r="1190" spans="1:23" x14ac:dyDescent="0.4">
      <c r="A1190" s="299">
        <v>1186</v>
      </c>
      <c r="B1190" s="300" t="s">
        <v>1713</v>
      </c>
      <c r="C1190" s="301">
        <v>33</v>
      </c>
      <c r="D1190" s="301">
        <v>29</v>
      </c>
      <c r="E1190" s="301">
        <v>8</v>
      </c>
      <c r="F1190" s="301">
        <v>247</v>
      </c>
      <c r="G1190" s="301">
        <v>386</v>
      </c>
      <c r="H1190" s="301">
        <v>162</v>
      </c>
      <c r="I1190" s="301">
        <v>57</v>
      </c>
      <c r="J1190" s="301">
        <v>43</v>
      </c>
      <c r="K1190" s="301">
        <v>29</v>
      </c>
      <c r="L1190" s="301">
        <v>14</v>
      </c>
      <c r="M1190" s="301">
        <v>11</v>
      </c>
      <c r="N1190" s="301">
        <v>16</v>
      </c>
      <c r="O1190" s="301">
        <v>0</v>
      </c>
      <c r="P1190" s="301">
        <v>0</v>
      </c>
      <c r="Q1190" s="301">
        <v>0</v>
      </c>
      <c r="R1190" s="301">
        <v>0</v>
      </c>
      <c r="S1190" s="301">
        <v>0</v>
      </c>
      <c r="T1190" s="301">
        <v>0</v>
      </c>
      <c r="U1190" s="301">
        <v>1037</v>
      </c>
      <c r="V1190" s="304">
        <v>239</v>
      </c>
      <c r="W1190" s="304"/>
    </row>
    <row r="1191" spans="1:23" x14ac:dyDescent="0.4">
      <c r="A1191" s="299">
        <v>1187</v>
      </c>
      <c r="B1191" s="300" t="s">
        <v>161</v>
      </c>
      <c r="C1191" s="301">
        <v>29</v>
      </c>
      <c r="D1191" s="301">
        <v>46</v>
      </c>
      <c r="E1191" s="301">
        <v>33</v>
      </c>
      <c r="F1191" s="301">
        <v>31</v>
      </c>
      <c r="G1191" s="301">
        <v>23</v>
      </c>
      <c r="H1191" s="301">
        <v>22</v>
      </c>
      <c r="I1191" s="301">
        <v>32</v>
      </c>
      <c r="J1191" s="301">
        <v>38</v>
      </c>
      <c r="K1191" s="301">
        <v>56</v>
      </c>
      <c r="L1191" s="301">
        <v>43</v>
      </c>
      <c r="M1191" s="301">
        <v>57</v>
      </c>
      <c r="N1191" s="301">
        <v>63</v>
      </c>
      <c r="O1191" s="301">
        <v>46</v>
      </c>
      <c r="P1191" s="301">
        <v>45</v>
      </c>
      <c r="Q1191" s="301">
        <v>27</v>
      </c>
      <c r="R1191" s="301">
        <v>18</v>
      </c>
      <c r="S1191" s="301">
        <v>9</v>
      </c>
      <c r="T1191" s="301">
        <v>9</v>
      </c>
      <c r="U1191" s="301">
        <v>630</v>
      </c>
      <c r="V1191" s="304">
        <v>619</v>
      </c>
      <c r="W1191" s="304"/>
    </row>
    <row r="1192" spans="1:23" x14ac:dyDescent="0.4">
      <c r="A1192" s="299">
        <v>1188</v>
      </c>
      <c r="B1192" s="300" t="s">
        <v>3025</v>
      </c>
      <c r="C1192" s="301">
        <v>0</v>
      </c>
      <c r="D1192" s="301">
        <v>0</v>
      </c>
      <c r="E1192" s="301">
        <v>3</v>
      </c>
      <c r="F1192" s="301">
        <v>0</v>
      </c>
      <c r="G1192" s="301">
        <v>0</v>
      </c>
      <c r="H1192" s="301">
        <v>0</v>
      </c>
      <c r="I1192" s="301">
        <v>0</v>
      </c>
      <c r="J1192" s="301">
        <v>0</v>
      </c>
      <c r="K1192" s="301">
        <v>0</v>
      </c>
      <c r="L1192" s="301">
        <v>3</v>
      </c>
      <c r="M1192" s="301">
        <v>0</v>
      </c>
      <c r="N1192" s="301">
        <v>4</v>
      </c>
      <c r="O1192" s="301">
        <v>3</v>
      </c>
      <c r="P1192" s="301">
        <v>4</v>
      </c>
      <c r="Q1192" s="301">
        <v>0</v>
      </c>
      <c r="R1192" s="301">
        <v>0</v>
      </c>
      <c r="S1192" s="301">
        <v>0</v>
      </c>
      <c r="T1192" s="301">
        <v>0</v>
      </c>
      <c r="U1192" s="301">
        <v>14</v>
      </c>
      <c r="V1192" s="304">
        <v>16</v>
      </c>
      <c r="W1192" s="304"/>
    </row>
    <row r="1193" spans="1:23" x14ac:dyDescent="0.4">
      <c r="A1193" s="299">
        <v>1189</v>
      </c>
      <c r="B1193" s="300" t="s">
        <v>3026</v>
      </c>
      <c r="C1193" s="301">
        <v>3</v>
      </c>
      <c r="D1193" s="301">
        <v>3</v>
      </c>
      <c r="E1193" s="301">
        <v>0</v>
      </c>
      <c r="F1193" s="301">
        <v>0</v>
      </c>
      <c r="G1193" s="301">
        <v>7</v>
      </c>
      <c r="H1193" s="301">
        <v>0</v>
      </c>
      <c r="I1193" s="301">
        <v>0</v>
      </c>
      <c r="J1193" s="301">
        <v>0</v>
      </c>
      <c r="K1193" s="301">
        <v>5</v>
      </c>
      <c r="L1193" s="301">
        <v>5</v>
      </c>
      <c r="M1193" s="301">
        <v>0</v>
      </c>
      <c r="N1193" s="301">
        <v>0</v>
      </c>
      <c r="O1193" s="301">
        <v>0</v>
      </c>
      <c r="P1193" s="301">
        <v>3</v>
      </c>
      <c r="Q1193" s="301">
        <v>6</v>
      </c>
      <c r="R1193" s="301">
        <v>0</v>
      </c>
      <c r="S1193" s="301">
        <v>0</v>
      </c>
      <c r="T1193" s="301">
        <v>0</v>
      </c>
      <c r="U1193" s="301">
        <v>34</v>
      </c>
      <c r="V1193" s="304">
        <v>35</v>
      </c>
      <c r="W1193" s="304"/>
    </row>
    <row r="1194" spans="1:23" x14ac:dyDescent="0.4">
      <c r="A1194" s="299">
        <v>1190</v>
      </c>
      <c r="B1194" s="300" t="s">
        <v>3027</v>
      </c>
      <c r="C1194" s="301">
        <v>0</v>
      </c>
      <c r="D1194" s="301">
        <v>0</v>
      </c>
      <c r="E1194" s="301">
        <v>0</v>
      </c>
      <c r="F1194" s="301">
        <v>0</v>
      </c>
      <c r="G1194" s="301">
        <v>4</v>
      </c>
      <c r="H1194" s="301">
        <v>0</v>
      </c>
      <c r="I1194" s="301">
        <v>0</v>
      </c>
      <c r="J1194" s="301">
        <v>4</v>
      </c>
      <c r="K1194" s="301">
        <v>3</v>
      </c>
      <c r="L1194" s="301">
        <v>0</v>
      </c>
      <c r="M1194" s="301">
        <v>0</v>
      </c>
      <c r="N1194" s="301">
        <v>3</v>
      </c>
      <c r="O1194" s="301">
        <v>0</v>
      </c>
      <c r="P1194" s="301">
        <v>0</v>
      </c>
      <c r="Q1194" s="301">
        <v>3</v>
      </c>
      <c r="R1194" s="301">
        <v>0</v>
      </c>
      <c r="S1194" s="301">
        <v>0</v>
      </c>
      <c r="T1194" s="301">
        <v>0</v>
      </c>
      <c r="U1194" s="301">
        <v>19</v>
      </c>
      <c r="V1194" s="304">
        <v>19</v>
      </c>
      <c r="W1194" s="304"/>
    </row>
    <row r="1195" spans="1:23" x14ac:dyDescent="0.4">
      <c r="A1195" s="299">
        <v>1191</v>
      </c>
      <c r="B1195" s="300" t="s">
        <v>3028</v>
      </c>
      <c r="C1195" s="301">
        <v>3</v>
      </c>
      <c r="D1195" s="301">
        <v>6</v>
      </c>
      <c r="E1195" s="301">
        <v>6</v>
      </c>
      <c r="F1195" s="301">
        <v>0</v>
      </c>
      <c r="G1195" s="301">
        <v>0</v>
      </c>
      <c r="H1195" s="301">
        <v>0</v>
      </c>
      <c r="I1195" s="301">
        <v>0</v>
      </c>
      <c r="J1195" s="301">
        <v>6</v>
      </c>
      <c r="K1195" s="301">
        <v>6</v>
      </c>
      <c r="L1195" s="301">
        <v>0</v>
      </c>
      <c r="M1195" s="301">
        <v>4</v>
      </c>
      <c r="N1195" s="301">
        <v>4</v>
      </c>
      <c r="O1195" s="301">
        <v>5</v>
      </c>
      <c r="P1195" s="301">
        <v>8</v>
      </c>
      <c r="Q1195" s="301">
        <v>8</v>
      </c>
      <c r="R1195" s="301">
        <v>0</v>
      </c>
      <c r="S1195" s="301">
        <v>0</v>
      </c>
      <c r="T1195" s="301">
        <v>4</v>
      </c>
      <c r="U1195" s="301">
        <v>55</v>
      </c>
      <c r="V1195" s="304">
        <v>53</v>
      </c>
      <c r="W1195" s="304"/>
    </row>
    <row r="1196" spans="1:23" x14ac:dyDescent="0.4">
      <c r="A1196" s="299">
        <v>1192</v>
      </c>
      <c r="B1196" s="300" t="s">
        <v>1714</v>
      </c>
      <c r="C1196" s="301">
        <v>38</v>
      </c>
      <c r="D1196" s="301">
        <v>31</v>
      </c>
      <c r="E1196" s="301">
        <v>37</v>
      </c>
      <c r="F1196" s="301">
        <v>47</v>
      </c>
      <c r="G1196" s="301">
        <v>23</v>
      </c>
      <c r="H1196" s="301">
        <v>34</v>
      </c>
      <c r="I1196" s="301">
        <v>24</v>
      </c>
      <c r="J1196" s="301">
        <v>37</v>
      </c>
      <c r="K1196" s="301">
        <v>22</v>
      </c>
      <c r="L1196" s="301">
        <v>41</v>
      </c>
      <c r="M1196" s="301">
        <v>58</v>
      </c>
      <c r="N1196" s="301">
        <v>56</v>
      </c>
      <c r="O1196" s="301">
        <v>67</v>
      </c>
      <c r="P1196" s="301">
        <v>52</v>
      </c>
      <c r="Q1196" s="301">
        <v>50</v>
      </c>
      <c r="R1196" s="301">
        <v>35</v>
      </c>
      <c r="S1196" s="301">
        <v>36</v>
      </c>
      <c r="T1196" s="301">
        <v>53</v>
      </c>
      <c r="U1196" s="301">
        <v>738</v>
      </c>
      <c r="V1196" s="304">
        <v>676</v>
      </c>
      <c r="W1196" s="304"/>
    </row>
    <row r="1197" spans="1:23" x14ac:dyDescent="0.4">
      <c r="A1197" s="299">
        <v>1193</v>
      </c>
      <c r="B1197" s="300" t="s">
        <v>162</v>
      </c>
      <c r="C1197" s="301">
        <v>67</v>
      </c>
      <c r="D1197" s="301">
        <v>99</v>
      </c>
      <c r="E1197" s="301">
        <v>55</v>
      </c>
      <c r="F1197" s="301">
        <v>71</v>
      </c>
      <c r="G1197" s="301">
        <v>33</v>
      </c>
      <c r="H1197" s="301">
        <v>20</v>
      </c>
      <c r="I1197" s="301">
        <v>48</v>
      </c>
      <c r="J1197" s="301">
        <v>62</v>
      </c>
      <c r="K1197" s="301">
        <v>89</v>
      </c>
      <c r="L1197" s="301">
        <v>78</v>
      </c>
      <c r="M1197" s="301">
        <v>46</v>
      </c>
      <c r="N1197" s="301">
        <v>43</v>
      </c>
      <c r="O1197" s="301">
        <v>31</v>
      </c>
      <c r="P1197" s="301">
        <v>25</v>
      </c>
      <c r="Q1197" s="301">
        <v>15</v>
      </c>
      <c r="R1197" s="301">
        <v>8</v>
      </c>
      <c r="S1197" s="301">
        <v>4</v>
      </c>
      <c r="T1197" s="301">
        <v>3</v>
      </c>
      <c r="U1197" s="301">
        <v>797</v>
      </c>
      <c r="V1197" s="304">
        <v>803</v>
      </c>
      <c r="W1197" s="304"/>
    </row>
    <row r="1198" spans="1:23" x14ac:dyDescent="0.4">
      <c r="A1198" s="299">
        <v>1194</v>
      </c>
      <c r="B1198" s="300" t="s">
        <v>1186</v>
      </c>
      <c r="C1198" s="301">
        <v>2597</v>
      </c>
      <c r="D1198" s="301">
        <v>2501</v>
      </c>
      <c r="E1198" s="301">
        <v>2470</v>
      </c>
      <c r="F1198" s="301">
        <v>2748</v>
      </c>
      <c r="G1198" s="301">
        <v>2958</v>
      </c>
      <c r="H1198" s="301">
        <v>2747</v>
      </c>
      <c r="I1198" s="301">
        <v>2924</v>
      </c>
      <c r="J1198" s="301">
        <v>2458</v>
      </c>
      <c r="K1198" s="301">
        <v>2531</v>
      </c>
      <c r="L1198" s="301">
        <v>2656</v>
      </c>
      <c r="M1198" s="301">
        <v>2855</v>
      </c>
      <c r="N1198" s="301">
        <v>2642</v>
      </c>
      <c r="O1198" s="301">
        <v>2162</v>
      </c>
      <c r="P1198" s="301">
        <v>1879</v>
      </c>
      <c r="Q1198" s="301">
        <v>1149</v>
      </c>
      <c r="R1198" s="301">
        <v>693</v>
      </c>
      <c r="S1198" s="301">
        <v>404</v>
      </c>
      <c r="T1198" s="301">
        <v>323</v>
      </c>
      <c r="U1198" s="301">
        <v>38703</v>
      </c>
      <c r="V1198" s="304">
        <v>38461</v>
      </c>
      <c r="W1198" s="304"/>
    </row>
    <row r="1199" spans="1:23" x14ac:dyDescent="0.4">
      <c r="A1199" s="299">
        <v>1195</v>
      </c>
      <c r="B1199" s="300" t="s">
        <v>3029</v>
      </c>
      <c r="C1199" s="301">
        <v>3</v>
      </c>
      <c r="D1199" s="301">
        <v>3</v>
      </c>
      <c r="E1199" s="301">
        <v>4</v>
      </c>
      <c r="F1199" s="301">
        <v>5</v>
      </c>
      <c r="G1199" s="301">
        <v>0</v>
      </c>
      <c r="H1199" s="301">
        <v>0</v>
      </c>
      <c r="I1199" s="301">
        <v>3</v>
      </c>
      <c r="J1199" s="301">
        <v>3</v>
      </c>
      <c r="K1199" s="301">
        <v>4</v>
      </c>
      <c r="L1199" s="301">
        <v>5</v>
      </c>
      <c r="M1199" s="301">
        <v>3</v>
      </c>
      <c r="N1199" s="301">
        <v>7</v>
      </c>
      <c r="O1199" s="301">
        <v>0</v>
      </c>
      <c r="P1199" s="301">
        <v>0</v>
      </c>
      <c r="Q1199" s="301">
        <v>0</v>
      </c>
      <c r="R1199" s="301">
        <v>0</v>
      </c>
      <c r="S1199" s="301">
        <v>0</v>
      </c>
      <c r="T1199" s="301">
        <v>0</v>
      </c>
      <c r="U1199" s="301">
        <v>48</v>
      </c>
      <c r="V1199" s="304">
        <v>36</v>
      </c>
      <c r="W1199" s="304"/>
    </row>
    <row r="1200" spans="1:23" x14ac:dyDescent="0.4">
      <c r="A1200" s="299">
        <v>1196</v>
      </c>
      <c r="B1200" s="300" t="s">
        <v>3030</v>
      </c>
      <c r="C1200" s="301">
        <v>10</v>
      </c>
      <c r="D1200" s="301">
        <v>9</v>
      </c>
      <c r="E1200" s="301">
        <v>8</v>
      </c>
      <c r="F1200" s="301">
        <v>0</v>
      </c>
      <c r="G1200" s="301">
        <v>3</v>
      </c>
      <c r="H1200" s="301">
        <v>3</v>
      </c>
      <c r="I1200" s="301">
        <v>0</v>
      </c>
      <c r="J1200" s="301">
        <v>0</v>
      </c>
      <c r="K1200" s="301">
        <v>5</v>
      </c>
      <c r="L1200" s="301">
        <v>3</v>
      </c>
      <c r="M1200" s="301">
        <v>3</v>
      </c>
      <c r="N1200" s="301">
        <v>8</v>
      </c>
      <c r="O1200" s="301">
        <v>10</v>
      </c>
      <c r="P1200" s="301">
        <v>7</v>
      </c>
      <c r="Q1200" s="301">
        <v>5</v>
      </c>
      <c r="R1200" s="301">
        <v>5</v>
      </c>
      <c r="S1200" s="301">
        <v>3</v>
      </c>
      <c r="T1200" s="301">
        <v>0</v>
      </c>
      <c r="U1200" s="301">
        <v>91</v>
      </c>
      <c r="V1200" s="304">
        <v>91</v>
      </c>
      <c r="W1200" s="304"/>
    </row>
    <row r="1201" spans="1:23" x14ac:dyDescent="0.4">
      <c r="A1201" s="299">
        <v>1197</v>
      </c>
      <c r="B1201" s="300" t="s">
        <v>163</v>
      </c>
      <c r="C1201" s="301">
        <v>957</v>
      </c>
      <c r="D1201" s="301">
        <v>920</v>
      </c>
      <c r="E1201" s="301">
        <v>818</v>
      </c>
      <c r="F1201" s="301">
        <v>819</v>
      </c>
      <c r="G1201" s="301">
        <v>910</v>
      </c>
      <c r="H1201" s="301">
        <v>987</v>
      </c>
      <c r="I1201" s="301">
        <v>902</v>
      </c>
      <c r="J1201" s="301">
        <v>770</v>
      </c>
      <c r="K1201" s="301">
        <v>790</v>
      </c>
      <c r="L1201" s="301">
        <v>780</v>
      </c>
      <c r="M1201" s="301">
        <v>882</v>
      </c>
      <c r="N1201" s="301">
        <v>947</v>
      </c>
      <c r="O1201" s="301">
        <v>916</v>
      </c>
      <c r="P1201" s="301">
        <v>831</v>
      </c>
      <c r="Q1201" s="301">
        <v>692</v>
      </c>
      <c r="R1201" s="301">
        <v>604</v>
      </c>
      <c r="S1201" s="301">
        <v>495</v>
      </c>
      <c r="T1201" s="301">
        <v>519</v>
      </c>
      <c r="U1201" s="301">
        <v>14541</v>
      </c>
      <c r="V1201" s="304">
        <v>13766</v>
      </c>
      <c r="W1201" s="304"/>
    </row>
    <row r="1202" spans="1:23" x14ac:dyDescent="0.4">
      <c r="A1202" s="299">
        <v>1198</v>
      </c>
      <c r="B1202" s="300" t="s">
        <v>164</v>
      </c>
      <c r="C1202" s="301">
        <v>14</v>
      </c>
      <c r="D1202" s="301">
        <v>16</v>
      </c>
      <c r="E1202" s="301">
        <v>7</v>
      </c>
      <c r="F1202" s="301">
        <v>10</v>
      </c>
      <c r="G1202" s="301">
        <v>28</v>
      </c>
      <c r="H1202" s="301">
        <v>46</v>
      </c>
      <c r="I1202" s="301">
        <v>24</v>
      </c>
      <c r="J1202" s="301">
        <v>10</v>
      </c>
      <c r="K1202" s="301">
        <v>13</v>
      </c>
      <c r="L1202" s="301">
        <v>10</v>
      </c>
      <c r="M1202" s="301">
        <v>9</v>
      </c>
      <c r="N1202" s="301">
        <v>0</v>
      </c>
      <c r="O1202" s="301">
        <v>7</v>
      </c>
      <c r="P1202" s="301">
        <v>0</v>
      </c>
      <c r="Q1202" s="301">
        <v>5</v>
      </c>
      <c r="R1202" s="301">
        <v>0</v>
      </c>
      <c r="S1202" s="301">
        <v>0</v>
      </c>
      <c r="T1202" s="301">
        <v>0</v>
      </c>
      <c r="U1202" s="301">
        <v>197</v>
      </c>
      <c r="V1202" s="304">
        <v>902</v>
      </c>
      <c r="W1202" s="304"/>
    </row>
    <row r="1203" spans="1:23" x14ac:dyDescent="0.4">
      <c r="A1203" s="299">
        <v>1199</v>
      </c>
      <c r="B1203" s="300" t="s">
        <v>3031</v>
      </c>
      <c r="C1203" s="301">
        <v>0</v>
      </c>
      <c r="D1203" s="301">
        <v>0</v>
      </c>
      <c r="E1203" s="301">
        <v>5</v>
      </c>
      <c r="F1203" s="301">
        <v>6</v>
      </c>
      <c r="G1203" s="301">
        <v>5</v>
      </c>
      <c r="H1203" s="301">
        <v>0</v>
      </c>
      <c r="I1203" s="301">
        <v>0</v>
      </c>
      <c r="J1203" s="301">
        <v>0</v>
      </c>
      <c r="K1203" s="301">
        <v>5</v>
      </c>
      <c r="L1203" s="301">
        <v>7</v>
      </c>
      <c r="M1203" s="301">
        <v>5</v>
      </c>
      <c r="N1203" s="301">
        <v>4</v>
      </c>
      <c r="O1203" s="301">
        <v>4</v>
      </c>
      <c r="P1203" s="301">
        <v>5</v>
      </c>
      <c r="Q1203" s="301">
        <v>5</v>
      </c>
      <c r="R1203" s="301">
        <v>3</v>
      </c>
      <c r="S1203" s="301">
        <v>0</v>
      </c>
      <c r="T1203" s="301">
        <v>0</v>
      </c>
      <c r="U1203" s="301">
        <v>45</v>
      </c>
      <c r="V1203" s="304">
        <v>46</v>
      </c>
      <c r="W1203" s="304"/>
    </row>
    <row r="1204" spans="1:23" x14ac:dyDescent="0.4">
      <c r="A1204" s="299">
        <v>1200</v>
      </c>
      <c r="B1204" s="300" t="s">
        <v>3032</v>
      </c>
      <c r="C1204" s="301">
        <v>3</v>
      </c>
      <c r="D1204" s="301">
        <v>8</v>
      </c>
      <c r="E1204" s="301">
        <v>3</v>
      </c>
      <c r="F1204" s="301">
        <v>3</v>
      </c>
      <c r="G1204" s="301">
        <v>4</v>
      </c>
      <c r="H1204" s="301">
        <v>0</v>
      </c>
      <c r="I1204" s="301">
        <v>4</v>
      </c>
      <c r="J1204" s="301">
        <v>3</v>
      </c>
      <c r="K1204" s="301">
        <v>3</v>
      </c>
      <c r="L1204" s="301">
        <v>5</v>
      </c>
      <c r="M1204" s="301">
        <v>10</v>
      </c>
      <c r="N1204" s="301">
        <v>8</v>
      </c>
      <c r="O1204" s="301">
        <v>0</v>
      </c>
      <c r="P1204" s="301">
        <v>0</v>
      </c>
      <c r="Q1204" s="301">
        <v>3</v>
      </c>
      <c r="R1204" s="301">
        <v>0</v>
      </c>
      <c r="S1204" s="301">
        <v>0</v>
      </c>
      <c r="T1204" s="301">
        <v>0</v>
      </c>
      <c r="U1204" s="301">
        <v>70</v>
      </c>
      <c r="V1204" s="304">
        <v>68</v>
      </c>
      <c r="W1204" s="304"/>
    </row>
    <row r="1205" spans="1:23" x14ac:dyDescent="0.4">
      <c r="A1205" s="299">
        <v>1201</v>
      </c>
      <c r="B1205" s="300" t="s">
        <v>3033</v>
      </c>
      <c r="C1205" s="301">
        <v>0</v>
      </c>
      <c r="D1205" s="301">
        <v>0</v>
      </c>
      <c r="E1205" s="301">
        <v>0</v>
      </c>
      <c r="F1205" s="301">
        <v>0</v>
      </c>
      <c r="G1205" s="301">
        <v>0</v>
      </c>
      <c r="H1205" s="301">
        <v>0</v>
      </c>
      <c r="I1205" s="301">
        <v>0</v>
      </c>
      <c r="J1205" s="301">
        <v>0</v>
      </c>
      <c r="K1205" s="301">
        <v>0</v>
      </c>
      <c r="L1205" s="301">
        <v>0</v>
      </c>
      <c r="M1205" s="301">
        <v>0</v>
      </c>
      <c r="N1205" s="301">
        <v>0</v>
      </c>
      <c r="O1205" s="301">
        <v>0</v>
      </c>
      <c r="P1205" s="301">
        <v>0</v>
      </c>
      <c r="Q1205" s="301">
        <v>0</v>
      </c>
      <c r="R1205" s="301">
        <v>0</v>
      </c>
      <c r="S1205" s="301">
        <v>0</v>
      </c>
      <c r="T1205" s="301">
        <v>0</v>
      </c>
      <c r="U1205" s="301">
        <v>0</v>
      </c>
      <c r="V1205" s="304">
        <v>0</v>
      </c>
      <c r="W1205" s="304"/>
    </row>
    <row r="1206" spans="1:23" x14ac:dyDescent="0.4">
      <c r="A1206" s="299">
        <v>1202</v>
      </c>
      <c r="B1206" s="300" t="s">
        <v>3034</v>
      </c>
      <c r="C1206" s="301">
        <v>6</v>
      </c>
      <c r="D1206" s="301">
        <v>5</v>
      </c>
      <c r="E1206" s="301">
        <v>27</v>
      </c>
      <c r="F1206" s="301">
        <v>19</v>
      </c>
      <c r="G1206" s="301">
        <v>0</v>
      </c>
      <c r="H1206" s="301">
        <v>3</v>
      </c>
      <c r="I1206" s="301">
        <v>9</v>
      </c>
      <c r="J1206" s="301">
        <v>6</v>
      </c>
      <c r="K1206" s="301">
        <v>0</v>
      </c>
      <c r="L1206" s="301">
        <v>0</v>
      </c>
      <c r="M1206" s="301">
        <v>6</v>
      </c>
      <c r="N1206" s="301">
        <v>5</v>
      </c>
      <c r="O1206" s="301">
        <v>7</v>
      </c>
      <c r="P1206" s="301">
        <v>3</v>
      </c>
      <c r="Q1206" s="301">
        <v>3</v>
      </c>
      <c r="R1206" s="301">
        <v>0</v>
      </c>
      <c r="S1206" s="301">
        <v>0</v>
      </c>
      <c r="T1206" s="301">
        <v>0</v>
      </c>
      <c r="U1206" s="301">
        <v>108</v>
      </c>
      <c r="V1206" s="304">
        <v>54</v>
      </c>
      <c r="W1206" s="304"/>
    </row>
    <row r="1207" spans="1:23" x14ac:dyDescent="0.4">
      <c r="A1207" s="299">
        <v>1203</v>
      </c>
      <c r="B1207" s="300" t="s">
        <v>1715</v>
      </c>
      <c r="C1207" s="301">
        <v>0</v>
      </c>
      <c r="D1207" s="301">
        <v>0</v>
      </c>
      <c r="E1207" s="301">
        <v>0</v>
      </c>
      <c r="F1207" s="301">
        <v>0</v>
      </c>
      <c r="G1207" s="301">
        <v>0</v>
      </c>
      <c r="H1207" s="301">
        <v>0</v>
      </c>
      <c r="I1207" s="301">
        <v>0</v>
      </c>
      <c r="J1207" s="301">
        <v>0</v>
      </c>
      <c r="K1207" s="301">
        <v>0</v>
      </c>
      <c r="L1207" s="301">
        <v>0</v>
      </c>
      <c r="M1207" s="301">
        <v>0</v>
      </c>
      <c r="N1207" s="301">
        <v>0</v>
      </c>
      <c r="O1207" s="301">
        <v>6</v>
      </c>
      <c r="P1207" s="301">
        <v>0</v>
      </c>
      <c r="Q1207" s="301">
        <v>0</v>
      </c>
      <c r="R1207" s="301">
        <v>0</v>
      </c>
      <c r="S1207" s="301">
        <v>0</v>
      </c>
      <c r="T1207" s="301">
        <v>0</v>
      </c>
      <c r="U1207" s="301">
        <v>0</v>
      </c>
      <c r="V1207" s="304">
        <v>3</v>
      </c>
      <c r="W1207" s="304"/>
    </row>
    <row r="1208" spans="1:23" x14ac:dyDescent="0.4">
      <c r="A1208" s="299">
        <v>1204</v>
      </c>
      <c r="B1208" s="300" t="s">
        <v>1716</v>
      </c>
      <c r="C1208" s="301">
        <v>0</v>
      </c>
      <c r="D1208" s="301">
        <v>0</v>
      </c>
      <c r="E1208" s="301">
        <v>3</v>
      </c>
      <c r="F1208" s="301">
        <v>0</v>
      </c>
      <c r="G1208" s="301">
        <v>0</v>
      </c>
      <c r="H1208" s="301">
        <v>0</v>
      </c>
      <c r="I1208" s="301">
        <v>0</v>
      </c>
      <c r="J1208" s="301">
        <v>0</v>
      </c>
      <c r="K1208" s="301">
        <v>3</v>
      </c>
      <c r="L1208" s="301">
        <v>0</v>
      </c>
      <c r="M1208" s="301">
        <v>3</v>
      </c>
      <c r="N1208" s="301">
        <v>5</v>
      </c>
      <c r="O1208" s="301">
        <v>7</v>
      </c>
      <c r="P1208" s="301">
        <v>5</v>
      </c>
      <c r="Q1208" s="301">
        <v>11</v>
      </c>
      <c r="R1208" s="301">
        <v>4</v>
      </c>
      <c r="S1208" s="301">
        <v>3</v>
      </c>
      <c r="T1208" s="301">
        <v>0</v>
      </c>
      <c r="U1208" s="301">
        <v>53</v>
      </c>
      <c r="V1208" s="304">
        <v>52</v>
      </c>
      <c r="W1208" s="304"/>
    </row>
    <row r="1209" spans="1:23" x14ac:dyDescent="0.4">
      <c r="A1209" s="299">
        <v>1205</v>
      </c>
      <c r="B1209" s="300" t="s">
        <v>1187</v>
      </c>
      <c r="C1209" s="301">
        <v>474</v>
      </c>
      <c r="D1209" s="301">
        <v>440</v>
      </c>
      <c r="E1209" s="301">
        <v>396</v>
      </c>
      <c r="F1209" s="301">
        <v>418</v>
      </c>
      <c r="G1209" s="301">
        <v>620</v>
      </c>
      <c r="H1209" s="301">
        <v>672</v>
      </c>
      <c r="I1209" s="301">
        <v>664</v>
      </c>
      <c r="J1209" s="301">
        <v>559</v>
      </c>
      <c r="K1209" s="301">
        <v>579</v>
      </c>
      <c r="L1209" s="301">
        <v>555</v>
      </c>
      <c r="M1209" s="301">
        <v>446</v>
      </c>
      <c r="N1209" s="301">
        <v>418</v>
      </c>
      <c r="O1209" s="301">
        <v>298</v>
      </c>
      <c r="P1209" s="301">
        <v>274</v>
      </c>
      <c r="Q1209" s="301">
        <v>213</v>
      </c>
      <c r="R1209" s="301">
        <v>197</v>
      </c>
      <c r="S1209" s="301">
        <v>173</v>
      </c>
      <c r="T1209" s="301">
        <v>165</v>
      </c>
      <c r="U1209" s="301">
        <v>7558</v>
      </c>
      <c r="V1209" s="304">
        <v>7463</v>
      </c>
      <c r="W1209" s="304"/>
    </row>
    <row r="1210" spans="1:23" x14ac:dyDescent="0.4">
      <c r="A1210" s="299">
        <v>1206</v>
      </c>
      <c r="B1210" s="300" t="s">
        <v>1717</v>
      </c>
      <c r="C1210" s="301">
        <v>17</v>
      </c>
      <c r="D1210" s="301">
        <v>18</v>
      </c>
      <c r="E1210" s="301">
        <v>27</v>
      </c>
      <c r="F1210" s="301">
        <v>21</v>
      </c>
      <c r="G1210" s="301">
        <v>9</v>
      </c>
      <c r="H1210" s="301">
        <v>8</v>
      </c>
      <c r="I1210" s="301">
        <v>9</v>
      </c>
      <c r="J1210" s="301">
        <v>14</v>
      </c>
      <c r="K1210" s="301">
        <v>23</v>
      </c>
      <c r="L1210" s="301">
        <v>18</v>
      </c>
      <c r="M1210" s="301">
        <v>32</v>
      </c>
      <c r="N1210" s="301">
        <v>27</v>
      </c>
      <c r="O1210" s="301">
        <v>28</v>
      </c>
      <c r="P1210" s="301">
        <v>9</v>
      </c>
      <c r="Q1210" s="301">
        <v>15</v>
      </c>
      <c r="R1210" s="301">
        <v>5</v>
      </c>
      <c r="S1210" s="301">
        <v>14</v>
      </c>
      <c r="T1210" s="301">
        <v>0</v>
      </c>
      <c r="U1210" s="301">
        <v>305</v>
      </c>
      <c r="V1210" s="304">
        <v>292</v>
      </c>
      <c r="W1210" s="304"/>
    </row>
    <row r="1211" spans="1:23" x14ac:dyDescent="0.4">
      <c r="A1211" s="299">
        <v>1207</v>
      </c>
      <c r="B1211" s="300" t="s">
        <v>1718</v>
      </c>
      <c r="C1211" s="301">
        <v>5</v>
      </c>
      <c r="D1211" s="301">
        <v>0</v>
      </c>
      <c r="E1211" s="301">
        <v>6</v>
      </c>
      <c r="F1211" s="301">
        <v>6</v>
      </c>
      <c r="G1211" s="301">
        <v>7</v>
      </c>
      <c r="H1211" s="301">
        <v>0</v>
      </c>
      <c r="I1211" s="301">
        <v>4</v>
      </c>
      <c r="J1211" s="301">
        <v>3</v>
      </c>
      <c r="K1211" s="301">
        <v>0</v>
      </c>
      <c r="L1211" s="301">
        <v>6</v>
      </c>
      <c r="M1211" s="301">
        <v>0</v>
      </c>
      <c r="N1211" s="301">
        <v>3</v>
      </c>
      <c r="O1211" s="301">
        <v>0</v>
      </c>
      <c r="P1211" s="301">
        <v>0</v>
      </c>
      <c r="Q1211" s="301">
        <v>5</v>
      </c>
      <c r="R1211" s="301">
        <v>0</v>
      </c>
      <c r="S1211" s="301">
        <v>0</v>
      </c>
      <c r="T1211" s="301">
        <v>0</v>
      </c>
      <c r="U1211" s="301">
        <v>45</v>
      </c>
      <c r="V1211" s="304">
        <v>45</v>
      </c>
      <c r="W1211" s="304"/>
    </row>
    <row r="1212" spans="1:23" x14ac:dyDescent="0.4">
      <c r="A1212" s="299">
        <v>1208</v>
      </c>
      <c r="B1212" s="300" t="s">
        <v>3035</v>
      </c>
      <c r="C1212" s="301">
        <v>0</v>
      </c>
      <c r="D1212" s="301">
        <v>4</v>
      </c>
      <c r="E1212" s="301">
        <v>0</v>
      </c>
      <c r="F1212" s="301">
        <v>0</v>
      </c>
      <c r="G1212" s="301">
        <v>4</v>
      </c>
      <c r="H1212" s="301">
        <v>0</v>
      </c>
      <c r="I1212" s="301">
        <v>0</v>
      </c>
      <c r="J1212" s="301">
        <v>0</v>
      </c>
      <c r="K1212" s="301">
        <v>5</v>
      </c>
      <c r="L1212" s="301">
        <v>3</v>
      </c>
      <c r="M1212" s="301">
        <v>3</v>
      </c>
      <c r="N1212" s="301">
        <v>3</v>
      </c>
      <c r="O1212" s="301">
        <v>3</v>
      </c>
      <c r="P1212" s="301">
        <v>0</v>
      </c>
      <c r="Q1212" s="301">
        <v>0</v>
      </c>
      <c r="R1212" s="301">
        <v>0</v>
      </c>
      <c r="S1212" s="301">
        <v>0</v>
      </c>
      <c r="T1212" s="301">
        <v>0</v>
      </c>
      <c r="U1212" s="301">
        <v>24</v>
      </c>
      <c r="V1212" s="304">
        <v>26</v>
      </c>
      <c r="W1212" s="304"/>
    </row>
    <row r="1213" spans="1:23" x14ac:dyDescent="0.4">
      <c r="A1213" s="299">
        <v>1209</v>
      </c>
      <c r="B1213" s="300" t="s">
        <v>1719</v>
      </c>
      <c r="C1213" s="301">
        <v>123</v>
      </c>
      <c r="D1213" s="301">
        <v>113</v>
      </c>
      <c r="E1213" s="301">
        <v>119</v>
      </c>
      <c r="F1213" s="301">
        <v>88</v>
      </c>
      <c r="G1213" s="301">
        <v>174</v>
      </c>
      <c r="H1213" s="301">
        <v>194</v>
      </c>
      <c r="I1213" s="301">
        <v>171</v>
      </c>
      <c r="J1213" s="301">
        <v>134</v>
      </c>
      <c r="K1213" s="301">
        <v>145</v>
      </c>
      <c r="L1213" s="301">
        <v>134</v>
      </c>
      <c r="M1213" s="301">
        <v>95</v>
      </c>
      <c r="N1213" s="301">
        <v>78</v>
      </c>
      <c r="O1213" s="301">
        <v>84</v>
      </c>
      <c r="P1213" s="301">
        <v>54</v>
      </c>
      <c r="Q1213" s="301">
        <v>38</v>
      </c>
      <c r="R1213" s="301">
        <v>46</v>
      </c>
      <c r="S1213" s="301">
        <v>21</v>
      </c>
      <c r="T1213" s="301">
        <v>49</v>
      </c>
      <c r="U1213" s="301">
        <v>1863</v>
      </c>
      <c r="V1213" s="304">
        <v>1851</v>
      </c>
      <c r="W1213" s="304"/>
    </row>
    <row r="1214" spans="1:23" x14ac:dyDescent="0.4">
      <c r="A1214" s="299">
        <v>1210</v>
      </c>
      <c r="B1214" s="300" t="s">
        <v>1382</v>
      </c>
      <c r="C1214" s="301">
        <v>222</v>
      </c>
      <c r="D1214" s="301">
        <v>205</v>
      </c>
      <c r="E1214" s="301">
        <v>152</v>
      </c>
      <c r="F1214" s="301">
        <v>146</v>
      </c>
      <c r="G1214" s="301">
        <v>178</v>
      </c>
      <c r="H1214" s="301">
        <v>189</v>
      </c>
      <c r="I1214" s="301">
        <v>182</v>
      </c>
      <c r="J1214" s="301">
        <v>147</v>
      </c>
      <c r="K1214" s="301">
        <v>129</v>
      </c>
      <c r="L1214" s="301">
        <v>166</v>
      </c>
      <c r="M1214" s="301">
        <v>174</v>
      </c>
      <c r="N1214" s="301">
        <v>129</v>
      </c>
      <c r="O1214" s="301">
        <v>142</v>
      </c>
      <c r="P1214" s="301">
        <v>97</v>
      </c>
      <c r="Q1214" s="301">
        <v>53</v>
      </c>
      <c r="R1214" s="301">
        <v>38</v>
      </c>
      <c r="S1214" s="301">
        <v>24</v>
      </c>
      <c r="T1214" s="301">
        <v>14</v>
      </c>
      <c r="U1214" s="301">
        <v>2377</v>
      </c>
      <c r="V1214" s="304">
        <v>2325</v>
      </c>
      <c r="W1214" s="304"/>
    </row>
    <row r="1215" spans="1:23" x14ac:dyDescent="0.4">
      <c r="A1215" s="299">
        <v>1211</v>
      </c>
      <c r="B1215" s="300" t="s">
        <v>3036</v>
      </c>
      <c r="C1215" s="301">
        <v>5</v>
      </c>
      <c r="D1215" s="301">
        <v>9</v>
      </c>
      <c r="E1215" s="301">
        <v>5</v>
      </c>
      <c r="F1215" s="301">
        <v>0</v>
      </c>
      <c r="G1215" s="301">
        <v>3</v>
      </c>
      <c r="H1215" s="301">
        <v>0</v>
      </c>
      <c r="I1215" s="301">
        <v>4</v>
      </c>
      <c r="J1215" s="301">
        <v>6</v>
      </c>
      <c r="K1215" s="301">
        <v>3</v>
      </c>
      <c r="L1215" s="301">
        <v>0</v>
      </c>
      <c r="M1215" s="301">
        <v>0</v>
      </c>
      <c r="N1215" s="301">
        <v>0</v>
      </c>
      <c r="O1215" s="301">
        <v>0</v>
      </c>
      <c r="P1215" s="301">
        <v>0</v>
      </c>
      <c r="Q1215" s="301">
        <v>0</v>
      </c>
      <c r="R1215" s="301">
        <v>0</v>
      </c>
      <c r="S1215" s="301">
        <v>0</v>
      </c>
      <c r="T1215" s="301">
        <v>0</v>
      </c>
      <c r="U1215" s="301">
        <v>45</v>
      </c>
      <c r="V1215" s="304">
        <v>45</v>
      </c>
      <c r="W1215" s="304"/>
    </row>
    <row r="1216" spans="1:23" x14ac:dyDescent="0.4">
      <c r="A1216" s="299">
        <v>1212</v>
      </c>
      <c r="B1216" s="300" t="s">
        <v>165</v>
      </c>
      <c r="C1216" s="301">
        <v>13</v>
      </c>
      <c r="D1216" s="301">
        <v>14</v>
      </c>
      <c r="E1216" s="301">
        <v>18</v>
      </c>
      <c r="F1216" s="301">
        <v>15</v>
      </c>
      <c r="G1216" s="301">
        <v>17</v>
      </c>
      <c r="H1216" s="301">
        <v>9</v>
      </c>
      <c r="I1216" s="301">
        <v>3</v>
      </c>
      <c r="J1216" s="301">
        <v>11</v>
      </c>
      <c r="K1216" s="301">
        <v>19</v>
      </c>
      <c r="L1216" s="301">
        <v>21</v>
      </c>
      <c r="M1216" s="301">
        <v>7</v>
      </c>
      <c r="N1216" s="301">
        <v>24</v>
      </c>
      <c r="O1216" s="301">
        <v>25</v>
      </c>
      <c r="P1216" s="301">
        <v>24</v>
      </c>
      <c r="Q1216" s="301">
        <v>6</v>
      </c>
      <c r="R1216" s="301">
        <v>0</v>
      </c>
      <c r="S1216" s="301">
        <v>0</v>
      </c>
      <c r="T1216" s="301">
        <v>4</v>
      </c>
      <c r="U1216" s="301">
        <v>221</v>
      </c>
      <c r="V1216" s="304">
        <v>215</v>
      </c>
      <c r="W1216" s="304"/>
    </row>
    <row r="1217" spans="1:23" x14ac:dyDescent="0.4">
      <c r="A1217" s="299">
        <v>1213</v>
      </c>
      <c r="B1217" s="300" t="s">
        <v>1720</v>
      </c>
      <c r="C1217" s="301">
        <v>4</v>
      </c>
      <c r="D1217" s="301">
        <v>3</v>
      </c>
      <c r="E1217" s="301">
        <v>7</v>
      </c>
      <c r="F1217" s="301">
        <v>8</v>
      </c>
      <c r="G1217" s="301">
        <v>0</v>
      </c>
      <c r="H1217" s="301">
        <v>3</v>
      </c>
      <c r="I1217" s="301">
        <v>10</v>
      </c>
      <c r="J1217" s="301">
        <v>8</v>
      </c>
      <c r="K1217" s="301">
        <v>7</v>
      </c>
      <c r="L1217" s="301">
        <v>8</v>
      </c>
      <c r="M1217" s="301">
        <v>11</v>
      </c>
      <c r="N1217" s="301">
        <v>12</v>
      </c>
      <c r="O1217" s="301">
        <v>18</v>
      </c>
      <c r="P1217" s="301">
        <v>13</v>
      </c>
      <c r="Q1217" s="301">
        <v>4</v>
      </c>
      <c r="R1217" s="301">
        <v>7</v>
      </c>
      <c r="S1217" s="301">
        <v>0</v>
      </c>
      <c r="T1217" s="301">
        <v>4</v>
      </c>
      <c r="U1217" s="301">
        <v>134</v>
      </c>
      <c r="V1217" s="304">
        <v>131</v>
      </c>
      <c r="W1217" s="304"/>
    </row>
    <row r="1218" spans="1:23" x14ac:dyDescent="0.4">
      <c r="A1218" s="299">
        <v>1214</v>
      </c>
      <c r="B1218" s="300" t="s">
        <v>1721</v>
      </c>
      <c r="C1218" s="301">
        <v>195</v>
      </c>
      <c r="D1218" s="301">
        <v>275</v>
      </c>
      <c r="E1218" s="301">
        <v>249</v>
      </c>
      <c r="F1218" s="301">
        <v>258</v>
      </c>
      <c r="G1218" s="301">
        <v>199</v>
      </c>
      <c r="H1218" s="301">
        <v>151</v>
      </c>
      <c r="I1218" s="301">
        <v>158</v>
      </c>
      <c r="J1218" s="301">
        <v>245</v>
      </c>
      <c r="K1218" s="301">
        <v>258</v>
      </c>
      <c r="L1218" s="301">
        <v>266</v>
      </c>
      <c r="M1218" s="301">
        <v>260</v>
      </c>
      <c r="N1218" s="301">
        <v>285</v>
      </c>
      <c r="O1218" s="301">
        <v>250</v>
      </c>
      <c r="P1218" s="301">
        <v>171</v>
      </c>
      <c r="Q1218" s="301">
        <v>129</v>
      </c>
      <c r="R1218" s="301">
        <v>53</v>
      </c>
      <c r="S1218" s="301">
        <v>37</v>
      </c>
      <c r="T1218" s="301">
        <v>17</v>
      </c>
      <c r="U1218" s="301">
        <v>3451</v>
      </c>
      <c r="V1218" s="304">
        <v>3375</v>
      </c>
      <c r="W1218" s="304"/>
    </row>
    <row r="1219" spans="1:23" x14ac:dyDescent="0.4">
      <c r="A1219" s="299">
        <v>1215</v>
      </c>
      <c r="B1219" s="300" t="s">
        <v>3037</v>
      </c>
      <c r="C1219" s="301">
        <v>0</v>
      </c>
      <c r="D1219" s="301">
        <v>0</v>
      </c>
      <c r="E1219" s="301">
        <v>0</v>
      </c>
      <c r="F1219" s="301">
        <v>0</v>
      </c>
      <c r="G1219" s="301">
        <v>0</v>
      </c>
      <c r="H1219" s="301">
        <v>0</v>
      </c>
      <c r="I1219" s="301">
        <v>0</v>
      </c>
      <c r="J1219" s="301">
        <v>0</v>
      </c>
      <c r="K1219" s="301">
        <v>0</v>
      </c>
      <c r="L1219" s="301">
        <v>0</v>
      </c>
      <c r="M1219" s="301">
        <v>0</v>
      </c>
      <c r="N1219" s="301">
        <v>0</v>
      </c>
      <c r="O1219" s="301">
        <v>0</v>
      </c>
      <c r="P1219" s="301">
        <v>0</v>
      </c>
      <c r="Q1219" s="301">
        <v>0</v>
      </c>
      <c r="R1219" s="301">
        <v>0</v>
      </c>
      <c r="S1219" s="301">
        <v>0</v>
      </c>
      <c r="T1219" s="301">
        <v>0</v>
      </c>
      <c r="U1219" s="301">
        <v>17</v>
      </c>
      <c r="V1219" s="304">
        <v>17</v>
      </c>
      <c r="W1219" s="304"/>
    </row>
    <row r="1220" spans="1:23" x14ac:dyDescent="0.4">
      <c r="A1220" s="299">
        <v>1216</v>
      </c>
      <c r="B1220" s="300" t="s">
        <v>3038</v>
      </c>
      <c r="C1220" s="301">
        <v>0</v>
      </c>
      <c r="D1220" s="301">
        <v>0</v>
      </c>
      <c r="E1220" s="301">
        <v>0</v>
      </c>
      <c r="F1220" s="301">
        <v>0</v>
      </c>
      <c r="G1220" s="301">
        <v>0</v>
      </c>
      <c r="H1220" s="301">
        <v>0</v>
      </c>
      <c r="I1220" s="301">
        <v>0</v>
      </c>
      <c r="J1220" s="301">
        <v>0</v>
      </c>
      <c r="K1220" s="301">
        <v>5</v>
      </c>
      <c r="L1220" s="301">
        <v>3</v>
      </c>
      <c r="M1220" s="301">
        <v>0</v>
      </c>
      <c r="N1220" s="301">
        <v>6</v>
      </c>
      <c r="O1220" s="301">
        <v>11</v>
      </c>
      <c r="P1220" s="301">
        <v>8</v>
      </c>
      <c r="Q1220" s="301">
        <v>0</v>
      </c>
      <c r="R1220" s="301">
        <v>0</v>
      </c>
      <c r="S1220" s="301">
        <v>0</v>
      </c>
      <c r="T1220" s="301">
        <v>0</v>
      </c>
      <c r="U1220" s="301">
        <v>39</v>
      </c>
      <c r="V1220" s="304">
        <v>34</v>
      </c>
      <c r="W1220" s="304"/>
    </row>
    <row r="1221" spans="1:23" x14ac:dyDescent="0.4">
      <c r="A1221" s="299">
        <v>1217</v>
      </c>
      <c r="B1221" s="300" t="s">
        <v>3039</v>
      </c>
      <c r="C1221" s="301">
        <v>5</v>
      </c>
      <c r="D1221" s="301">
        <v>0</v>
      </c>
      <c r="E1221" s="301">
        <v>3</v>
      </c>
      <c r="F1221" s="301">
        <v>0</v>
      </c>
      <c r="G1221" s="301">
        <v>0</v>
      </c>
      <c r="H1221" s="301">
        <v>4</v>
      </c>
      <c r="I1221" s="301">
        <v>0</v>
      </c>
      <c r="J1221" s="301">
        <v>3</v>
      </c>
      <c r="K1221" s="301">
        <v>0</v>
      </c>
      <c r="L1221" s="301">
        <v>0</v>
      </c>
      <c r="M1221" s="301">
        <v>0</v>
      </c>
      <c r="N1221" s="301">
        <v>3</v>
      </c>
      <c r="O1221" s="301">
        <v>0</v>
      </c>
      <c r="P1221" s="301">
        <v>6</v>
      </c>
      <c r="Q1221" s="301">
        <v>0</v>
      </c>
      <c r="R1221" s="301">
        <v>0</v>
      </c>
      <c r="S1221" s="301">
        <v>0</v>
      </c>
      <c r="T1221" s="301">
        <v>0</v>
      </c>
      <c r="U1221" s="301">
        <v>35</v>
      </c>
      <c r="V1221" s="304">
        <v>35</v>
      </c>
      <c r="W1221" s="304"/>
    </row>
    <row r="1222" spans="1:23" x14ac:dyDescent="0.4">
      <c r="A1222" s="299">
        <v>1218</v>
      </c>
      <c r="B1222" s="300" t="s">
        <v>3040</v>
      </c>
      <c r="C1222" s="301">
        <v>10</v>
      </c>
      <c r="D1222" s="301">
        <v>5</v>
      </c>
      <c r="E1222" s="301">
        <v>9</v>
      </c>
      <c r="F1222" s="301">
        <v>9</v>
      </c>
      <c r="G1222" s="301">
        <v>0</v>
      </c>
      <c r="H1222" s="301">
        <v>0</v>
      </c>
      <c r="I1222" s="301">
        <v>3</v>
      </c>
      <c r="J1222" s="301">
        <v>3</v>
      </c>
      <c r="K1222" s="301">
        <v>7</v>
      </c>
      <c r="L1222" s="301">
        <v>3</v>
      </c>
      <c r="M1222" s="301">
        <v>10</v>
      </c>
      <c r="N1222" s="301">
        <v>3</v>
      </c>
      <c r="O1222" s="301">
        <v>9</v>
      </c>
      <c r="P1222" s="301">
        <v>0</v>
      </c>
      <c r="Q1222" s="301">
        <v>4</v>
      </c>
      <c r="R1222" s="301">
        <v>6</v>
      </c>
      <c r="S1222" s="301">
        <v>0</v>
      </c>
      <c r="T1222" s="301">
        <v>0</v>
      </c>
      <c r="U1222" s="301">
        <v>86</v>
      </c>
      <c r="V1222" s="304">
        <v>80</v>
      </c>
      <c r="W1222" s="304"/>
    </row>
    <row r="1223" spans="1:23" x14ac:dyDescent="0.4">
      <c r="A1223" s="299">
        <v>1219</v>
      </c>
      <c r="B1223" s="300" t="s">
        <v>1722</v>
      </c>
      <c r="C1223" s="301">
        <v>9</v>
      </c>
      <c r="D1223" s="301">
        <v>22</v>
      </c>
      <c r="E1223" s="301">
        <v>28</v>
      </c>
      <c r="F1223" s="301">
        <v>27</v>
      </c>
      <c r="G1223" s="301">
        <v>10</v>
      </c>
      <c r="H1223" s="301">
        <v>10</v>
      </c>
      <c r="I1223" s="301">
        <v>12</v>
      </c>
      <c r="J1223" s="301">
        <v>15</v>
      </c>
      <c r="K1223" s="301">
        <v>28</v>
      </c>
      <c r="L1223" s="301">
        <v>24</v>
      </c>
      <c r="M1223" s="301">
        <v>27</v>
      </c>
      <c r="N1223" s="301">
        <v>14</v>
      </c>
      <c r="O1223" s="301">
        <v>24</v>
      </c>
      <c r="P1223" s="301">
        <v>16</v>
      </c>
      <c r="Q1223" s="301">
        <v>15</v>
      </c>
      <c r="R1223" s="301">
        <v>10</v>
      </c>
      <c r="S1223" s="301">
        <v>0</v>
      </c>
      <c r="T1223" s="301">
        <v>0</v>
      </c>
      <c r="U1223" s="301">
        <v>307</v>
      </c>
      <c r="V1223" s="304">
        <v>303</v>
      </c>
      <c r="W1223" s="304"/>
    </row>
    <row r="1224" spans="1:23" x14ac:dyDescent="0.4">
      <c r="A1224" s="299">
        <v>1220</v>
      </c>
      <c r="B1224" s="300" t="s">
        <v>166</v>
      </c>
      <c r="C1224" s="301">
        <v>55</v>
      </c>
      <c r="D1224" s="301">
        <v>67</v>
      </c>
      <c r="E1224" s="301">
        <v>56</v>
      </c>
      <c r="F1224" s="301">
        <v>35</v>
      </c>
      <c r="G1224" s="301">
        <v>27</v>
      </c>
      <c r="H1224" s="301">
        <v>23</v>
      </c>
      <c r="I1224" s="301">
        <v>33</v>
      </c>
      <c r="J1224" s="301">
        <v>51</v>
      </c>
      <c r="K1224" s="301">
        <v>53</v>
      </c>
      <c r="L1224" s="301">
        <v>70</v>
      </c>
      <c r="M1224" s="301">
        <v>72</v>
      </c>
      <c r="N1224" s="301">
        <v>85</v>
      </c>
      <c r="O1224" s="301">
        <v>143</v>
      </c>
      <c r="P1224" s="301">
        <v>144</v>
      </c>
      <c r="Q1224" s="301">
        <v>88</v>
      </c>
      <c r="R1224" s="301">
        <v>65</v>
      </c>
      <c r="S1224" s="301">
        <v>32</v>
      </c>
      <c r="T1224" s="301">
        <v>26</v>
      </c>
      <c r="U1224" s="301">
        <v>1135</v>
      </c>
      <c r="V1224" s="304">
        <v>1103</v>
      </c>
      <c r="W1224" s="304"/>
    </row>
    <row r="1225" spans="1:23" x14ac:dyDescent="0.4">
      <c r="A1225" s="299">
        <v>1221</v>
      </c>
      <c r="B1225" s="300" t="s">
        <v>167</v>
      </c>
      <c r="C1225" s="301">
        <v>24</v>
      </c>
      <c r="D1225" s="301">
        <v>22</v>
      </c>
      <c r="E1225" s="301">
        <v>23</v>
      </c>
      <c r="F1225" s="301">
        <v>15</v>
      </c>
      <c r="G1225" s="301">
        <v>10</v>
      </c>
      <c r="H1225" s="301">
        <v>11</v>
      </c>
      <c r="I1225" s="301">
        <v>20</v>
      </c>
      <c r="J1225" s="301">
        <v>11</v>
      </c>
      <c r="K1225" s="301">
        <v>27</v>
      </c>
      <c r="L1225" s="301">
        <v>17</v>
      </c>
      <c r="M1225" s="301">
        <v>24</v>
      </c>
      <c r="N1225" s="301">
        <v>42</v>
      </c>
      <c r="O1225" s="301">
        <v>27</v>
      </c>
      <c r="P1225" s="301">
        <v>21</v>
      </c>
      <c r="Q1225" s="301">
        <v>18</v>
      </c>
      <c r="R1225" s="301">
        <v>15</v>
      </c>
      <c r="S1225" s="301">
        <v>10</v>
      </c>
      <c r="T1225" s="301">
        <v>8</v>
      </c>
      <c r="U1225" s="301">
        <v>333</v>
      </c>
      <c r="V1225" s="304">
        <v>311</v>
      </c>
      <c r="W1225" s="304"/>
    </row>
    <row r="1226" spans="1:23" x14ac:dyDescent="0.4">
      <c r="A1226" s="299">
        <v>1222</v>
      </c>
      <c r="B1226" s="300" t="s">
        <v>1723</v>
      </c>
      <c r="C1226" s="301">
        <v>34</v>
      </c>
      <c r="D1226" s="301">
        <v>38</v>
      </c>
      <c r="E1226" s="301">
        <v>50</v>
      </c>
      <c r="F1226" s="301">
        <v>43</v>
      </c>
      <c r="G1226" s="301">
        <v>30</v>
      </c>
      <c r="H1226" s="301">
        <v>29</v>
      </c>
      <c r="I1226" s="301">
        <v>38</v>
      </c>
      <c r="J1226" s="301">
        <v>30</v>
      </c>
      <c r="K1226" s="301">
        <v>40</v>
      </c>
      <c r="L1226" s="301">
        <v>55</v>
      </c>
      <c r="M1226" s="301">
        <v>55</v>
      </c>
      <c r="N1226" s="301">
        <v>59</v>
      </c>
      <c r="O1226" s="301">
        <v>76</v>
      </c>
      <c r="P1226" s="301">
        <v>81</v>
      </c>
      <c r="Q1226" s="301">
        <v>57</v>
      </c>
      <c r="R1226" s="301">
        <v>45</v>
      </c>
      <c r="S1226" s="301">
        <v>39</v>
      </c>
      <c r="T1226" s="301">
        <v>48</v>
      </c>
      <c r="U1226" s="301">
        <v>857</v>
      </c>
      <c r="V1226" s="304">
        <v>807</v>
      </c>
      <c r="W1226" s="304"/>
    </row>
    <row r="1227" spans="1:23" x14ac:dyDescent="0.4">
      <c r="A1227" s="299">
        <v>1223</v>
      </c>
      <c r="B1227" s="300" t="s">
        <v>3041</v>
      </c>
      <c r="C1227" s="301">
        <v>0</v>
      </c>
      <c r="D1227" s="301">
        <v>3</v>
      </c>
      <c r="E1227" s="301">
        <v>4</v>
      </c>
      <c r="F1227" s="301">
        <v>0</v>
      </c>
      <c r="G1227" s="301">
        <v>5</v>
      </c>
      <c r="H1227" s="301">
        <v>4</v>
      </c>
      <c r="I1227" s="301">
        <v>4</v>
      </c>
      <c r="J1227" s="301">
        <v>5</v>
      </c>
      <c r="K1227" s="301">
        <v>0</v>
      </c>
      <c r="L1227" s="301">
        <v>6</v>
      </c>
      <c r="M1227" s="301">
        <v>5</v>
      </c>
      <c r="N1227" s="301">
        <v>0</v>
      </c>
      <c r="O1227" s="301">
        <v>3</v>
      </c>
      <c r="P1227" s="301">
        <v>4</v>
      </c>
      <c r="Q1227" s="301">
        <v>4</v>
      </c>
      <c r="R1227" s="301">
        <v>0</v>
      </c>
      <c r="S1227" s="301">
        <v>0</v>
      </c>
      <c r="T1227" s="301">
        <v>0</v>
      </c>
      <c r="U1227" s="301">
        <v>51</v>
      </c>
      <c r="V1227" s="304">
        <v>52</v>
      </c>
      <c r="W1227" s="304"/>
    </row>
    <row r="1228" spans="1:23" x14ac:dyDescent="0.4">
      <c r="A1228" s="299">
        <v>1224</v>
      </c>
      <c r="B1228" s="300" t="s">
        <v>1724</v>
      </c>
      <c r="C1228" s="301">
        <v>45</v>
      </c>
      <c r="D1228" s="301">
        <v>41</v>
      </c>
      <c r="E1228" s="301">
        <v>41</v>
      </c>
      <c r="F1228" s="301">
        <v>43</v>
      </c>
      <c r="G1228" s="301">
        <v>24</v>
      </c>
      <c r="H1228" s="301">
        <v>39</v>
      </c>
      <c r="I1228" s="301">
        <v>38</v>
      </c>
      <c r="J1228" s="301">
        <v>35</v>
      </c>
      <c r="K1228" s="301">
        <v>36</v>
      </c>
      <c r="L1228" s="301">
        <v>35</v>
      </c>
      <c r="M1228" s="301">
        <v>55</v>
      </c>
      <c r="N1228" s="301">
        <v>69</v>
      </c>
      <c r="O1228" s="301">
        <v>34</v>
      </c>
      <c r="P1228" s="301">
        <v>34</v>
      </c>
      <c r="Q1228" s="301">
        <v>11</v>
      </c>
      <c r="R1228" s="301">
        <v>21</v>
      </c>
      <c r="S1228" s="301">
        <v>16</v>
      </c>
      <c r="T1228" s="301">
        <v>8</v>
      </c>
      <c r="U1228" s="301">
        <v>610</v>
      </c>
      <c r="V1228" s="304">
        <v>587</v>
      </c>
      <c r="W1228" s="304"/>
    </row>
    <row r="1229" spans="1:23" x14ac:dyDescent="0.4">
      <c r="A1229" s="299">
        <v>1225</v>
      </c>
      <c r="B1229" s="300" t="s">
        <v>168</v>
      </c>
      <c r="C1229" s="301">
        <v>129</v>
      </c>
      <c r="D1229" s="301">
        <v>111</v>
      </c>
      <c r="E1229" s="301">
        <v>116</v>
      </c>
      <c r="F1229" s="301">
        <v>81</v>
      </c>
      <c r="G1229" s="301">
        <v>52</v>
      </c>
      <c r="H1229" s="301">
        <v>61</v>
      </c>
      <c r="I1229" s="301">
        <v>100</v>
      </c>
      <c r="J1229" s="301">
        <v>118</v>
      </c>
      <c r="K1229" s="301">
        <v>115</v>
      </c>
      <c r="L1229" s="301">
        <v>119</v>
      </c>
      <c r="M1229" s="301">
        <v>126</v>
      </c>
      <c r="N1229" s="301">
        <v>102</v>
      </c>
      <c r="O1229" s="301">
        <v>72</v>
      </c>
      <c r="P1229" s="301">
        <v>80</v>
      </c>
      <c r="Q1229" s="301">
        <v>38</v>
      </c>
      <c r="R1229" s="301">
        <v>34</v>
      </c>
      <c r="S1229" s="301">
        <v>15</v>
      </c>
      <c r="T1229" s="301">
        <v>7</v>
      </c>
      <c r="U1229" s="301">
        <v>1480</v>
      </c>
      <c r="V1229" s="304">
        <v>1428</v>
      </c>
      <c r="W1229" s="304"/>
    </row>
    <row r="1230" spans="1:23" x14ac:dyDescent="0.4">
      <c r="A1230" s="299">
        <v>1226</v>
      </c>
      <c r="B1230" s="300" t="s">
        <v>169</v>
      </c>
      <c r="C1230" s="301">
        <v>271</v>
      </c>
      <c r="D1230" s="301">
        <v>331</v>
      </c>
      <c r="E1230" s="301">
        <v>306</v>
      </c>
      <c r="F1230" s="301">
        <v>231</v>
      </c>
      <c r="G1230" s="301">
        <v>122</v>
      </c>
      <c r="H1230" s="301">
        <v>193</v>
      </c>
      <c r="I1230" s="301">
        <v>223</v>
      </c>
      <c r="J1230" s="301">
        <v>277</v>
      </c>
      <c r="K1230" s="301">
        <v>282</v>
      </c>
      <c r="L1230" s="301">
        <v>342</v>
      </c>
      <c r="M1230" s="301">
        <v>293</v>
      </c>
      <c r="N1230" s="301">
        <v>385</v>
      </c>
      <c r="O1230" s="301">
        <v>447</v>
      </c>
      <c r="P1230" s="301">
        <v>544</v>
      </c>
      <c r="Q1230" s="301">
        <v>446</v>
      </c>
      <c r="R1230" s="301">
        <v>312</v>
      </c>
      <c r="S1230" s="301">
        <v>202</v>
      </c>
      <c r="T1230" s="301">
        <v>227</v>
      </c>
      <c r="U1230" s="301">
        <v>5433</v>
      </c>
      <c r="V1230" s="304">
        <v>5118</v>
      </c>
      <c r="W1230" s="304"/>
    </row>
    <row r="1231" spans="1:23" x14ac:dyDescent="0.4">
      <c r="A1231" s="299">
        <v>1227</v>
      </c>
      <c r="B1231" s="300" t="s">
        <v>1725</v>
      </c>
      <c r="C1231" s="301">
        <v>48</v>
      </c>
      <c r="D1231" s="301">
        <v>55</v>
      </c>
      <c r="E1231" s="301">
        <v>72</v>
      </c>
      <c r="F1231" s="301">
        <v>59</v>
      </c>
      <c r="G1231" s="301">
        <v>44</v>
      </c>
      <c r="H1231" s="301">
        <v>23</v>
      </c>
      <c r="I1231" s="301">
        <v>29</v>
      </c>
      <c r="J1231" s="301">
        <v>33</v>
      </c>
      <c r="K1231" s="301">
        <v>55</v>
      </c>
      <c r="L1231" s="301">
        <v>76</v>
      </c>
      <c r="M1231" s="301">
        <v>67</v>
      </c>
      <c r="N1231" s="301">
        <v>67</v>
      </c>
      <c r="O1231" s="301">
        <v>69</v>
      </c>
      <c r="P1231" s="301">
        <v>85</v>
      </c>
      <c r="Q1231" s="301">
        <v>34</v>
      </c>
      <c r="R1231" s="301">
        <v>6</v>
      </c>
      <c r="S1231" s="301">
        <v>7</v>
      </c>
      <c r="T1231" s="301">
        <v>6</v>
      </c>
      <c r="U1231" s="301">
        <v>832</v>
      </c>
      <c r="V1231" s="304">
        <v>794</v>
      </c>
      <c r="W1231" s="304"/>
    </row>
    <row r="1232" spans="1:23" x14ac:dyDescent="0.4">
      <c r="A1232" s="299">
        <v>1228</v>
      </c>
      <c r="B1232" s="300" t="s">
        <v>1368</v>
      </c>
      <c r="C1232" s="301">
        <v>77</v>
      </c>
      <c r="D1232" s="301">
        <v>101</v>
      </c>
      <c r="E1232" s="301">
        <v>147</v>
      </c>
      <c r="F1232" s="301">
        <v>149</v>
      </c>
      <c r="G1232" s="301">
        <v>101</v>
      </c>
      <c r="H1232" s="301">
        <v>68</v>
      </c>
      <c r="I1232" s="301">
        <v>62</v>
      </c>
      <c r="J1232" s="301">
        <v>84</v>
      </c>
      <c r="K1232" s="301">
        <v>112</v>
      </c>
      <c r="L1232" s="301">
        <v>144</v>
      </c>
      <c r="M1232" s="301">
        <v>166</v>
      </c>
      <c r="N1232" s="301">
        <v>139</v>
      </c>
      <c r="O1232" s="301">
        <v>117</v>
      </c>
      <c r="P1232" s="301">
        <v>124</v>
      </c>
      <c r="Q1232" s="301">
        <v>93</v>
      </c>
      <c r="R1232" s="301">
        <v>66</v>
      </c>
      <c r="S1232" s="301">
        <v>48</v>
      </c>
      <c r="T1232" s="301">
        <v>15</v>
      </c>
      <c r="U1232" s="301">
        <v>1814</v>
      </c>
      <c r="V1232" s="304">
        <v>1713</v>
      </c>
      <c r="W1232" s="304"/>
    </row>
    <row r="1233" spans="1:23" x14ac:dyDescent="0.4">
      <c r="A1233" s="299">
        <v>1229</v>
      </c>
      <c r="B1233" s="300" t="s">
        <v>170</v>
      </c>
      <c r="C1233" s="301">
        <v>0</v>
      </c>
      <c r="D1233" s="301">
        <v>10</v>
      </c>
      <c r="E1233" s="301">
        <v>29</v>
      </c>
      <c r="F1233" s="301">
        <v>24</v>
      </c>
      <c r="G1233" s="301">
        <v>14</v>
      </c>
      <c r="H1233" s="301">
        <v>8</v>
      </c>
      <c r="I1233" s="301">
        <v>7</v>
      </c>
      <c r="J1233" s="301">
        <v>11</v>
      </c>
      <c r="K1233" s="301">
        <v>14</v>
      </c>
      <c r="L1233" s="301">
        <v>22</v>
      </c>
      <c r="M1233" s="301">
        <v>19</v>
      </c>
      <c r="N1233" s="301">
        <v>14</v>
      </c>
      <c r="O1233" s="301">
        <v>21</v>
      </c>
      <c r="P1233" s="301">
        <v>13</v>
      </c>
      <c r="Q1233" s="301">
        <v>12</v>
      </c>
      <c r="R1233" s="301">
        <v>8</v>
      </c>
      <c r="S1233" s="301">
        <v>7</v>
      </c>
      <c r="T1233" s="301">
        <v>3</v>
      </c>
      <c r="U1233" s="301">
        <v>230</v>
      </c>
      <c r="V1233" s="304">
        <v>217</v>
      </c>
      <c r="W1233" s="304"/>
    </row>
    <row r="1234" spans="1:23" x14ac:dyDescent="0.4">
      <c r="A1234" s="299">
        <v>1230</v>
      </c>
      <c r="B1234" s="300" t="s">
        <v>3042</v>
      </c>
      <c r="C1234" s="301">
        <v>9</v>
      </c>
      <c r="D1234" s="301">
        <v>8</v>
      </c>
      <c r="E1234" s="301">
        <v>7</v>
      </c>
      <c r="F1234" s="301">
        <v>4</v>
      </c>
      <c r="G1234" s="301">
        <v>3</v>
      </c>
      <c r="H1234" s="301">
        <v>6</v>
      </c>
      <c r="I1234" s="301">
        <v>8</v>
      </c>
      <c r="J1234" s="301">
        <v>15</v>
      </c>
      <c r="K1234" s="301">
        <v>5</v>
      </c>
      <c r="L1234" s="301">
        <v>8</v>
      </c>
      <c r="M1234" s="301">
        <v>8</v>
      </c>
      <c r="N1234" s="301">
        <v>10</v>
      </c>
      <c r="O1234" s="301">
        <v>8</v>
      </c>
      <c r="P1234" s="301">
        <v>4</v>
      </c>
      <c r="Q1234" s="301">
        <v>0</v>
      </c>
      <c r="R1234" s="301">
        <v>0</v>
      </c>
      <c r="S1234" s="301">
        <v>0</v>
      </c>
      <c r="T1234" s="301">
        <v>0</v>
      </c>
      <c r="U1234" s="301">
        <v>123</v>
      </c>
      <c r="V1234" s="304">
        <v>131</v>
      </c>
      <c r="W1234" s="304"/>
    </row>
    <row r="1235" spans="1:23" x14ac:dyDescent="0.4">
      <c r="A1235" s="299">
        <v>1231</v>
      </c>
      <c r="B1235" s="300" t="s">
        <v>3043</v>
      </c>
      <c r="C1235" s="301">
        <v>0</v>
      </c>
      <c r="D1235" s="301">
        <v>7</v>
      </c>
      <c r="E1235" s="301">
        <v>0</v>
      </c>
      <c r="F1235" s="301">
        <v>0</v>
      </c>
      <c r="G1235" s="301">
        <v>0</v>
      </c>
      <c r="H1235" s="301">
        <v>4</v>
      </c>
      <c r="I1235" s="301">
        <v>0</v>
      </c>
      <c r="J1235" s="301">
        <v>3</v>
      </c>
      <c r="K1235" s="301">
        <v>0</v>
      </c>
      <c r="L1235" s="301">
        <v>0</v>
      </c>
      <c r="M1235" s="301">
        <v>0</v>
      </c>
      <c r="N1235" s="301">
        <v>0</v>
      </c>
      <c r="O1235" s="301">
        <v>0</v>
      </c>
      <c r="P1235" s="301">
        <v>0</v>
      </c>
      <c r="Q1235" s="301">
        <v>0</v>
      </c>
      <c r="R1235" s="301">
        <v>0</v>
      </c>
      <c r="S1235" s="301">
        <v>0</v>
      </c>
      <c r="T1235" s="301">
        <v>0</v>
      </c>
      <c r="U1235" s="301">
        <v>15</v>
      </c>
      <c r="V1235" s="304">
        <v>15</v>
      </c>
      <c r="W1235" s="304"/>
    </row>
    <row r="1236" spans="1:23" x14ac:dyDescent="0.4">
      <c r="A1236" s="299">
        <v>1232</v>
      </c>
      <c r="B1236" s="300" t="s">
        <v>1726</v>
      </c>
      <c r="C1236" s="301">
        <v>47</v>
      </c>
      <c r="D1236" s="301">
        <v>44</v>
      </c>
      <c r="E1236" s="301">
        <v>50</v>
      </c>
      <c r="F1236" s="301">
        <v>68</v>
      </c>
      <c r="G1236" s="301">
        <v>66</v>
      </c>
      <c r="H1236" s="301">
        <v>96</v>
      </c>
      <c r="I1236" s="301">
        <v>46</v>
      </c>
      <c r="J1236" s="301">
        <v>70</v>
      </c>
      <c r="K1236" s="301">
        <v>76</v>
      </c>
      <c r="L1236" s="301">
        <v>74</v>
      </c>
      <c r="M1236" s="301">
        <v>58</v>
      </c>
      <c r="N1236" s="301">
        <v>90</v>
      </c>
      <c r="O1236" s="301">
        <v>72</v>
      </c>
      <c r="P1236" s="301">
        <v>61</v>
      </c>
      <c r="Q1236" s="301">
        <v>43</v>
      </c>
      <c r="R1236" s="301">
        <v>38</v>
      </c>
      <c r="S1236" s="301">
        <v>34</v>
      </c>
      <c r="T1236" s="301">
        <v>62</v>
      </c>
      <c r="U1236" s="301">
        <v>1091</v>
      </c>
      <c r="V1236" s="304">
        <v>1030</v>
      </c>
      <c r="W1236" s="304"/>
    </row>
    <row r="1237" spans="1:23" x14ac:dyDescent="0.4">
      <c r="A1237" s="299">
        <v>1233</v>
      </c>
      <c r="B1237" s="300" t="s">
        <v>171</v>
      </c>
      <c r="C1237" s="301">
        <v>10</v>
      </c>
      <c r="D1237" s="301">
        <v>28</v>
      </c>
      <c r="E1237" s="301">
        <v>22</v>
      </c>
      <c r="F1237" s="301">
        <v>17</v>
      </c>
      <c r="G1237" s="301">
        <v>21</v>
      </c>
      <c r="H1237" s="301">
        <v>8</v>
      </c>
      <c r="I1237" s="301">
        <v>18</v>
      </c>
      <c r="J1237" s="301">
        <v>3</v>
      </c>
      <c r="K1237" s="301">
        <v>28</v>
      </c>
      <c r="L1237" s="301">
        <v>20</v>
      </c>
      <c r="M1237" s="301">
        <v>25</v>
      </c>
      <c r="N1237" s="301">
        <v>25</v>
      </c>
      <c r="O1237" s="301">
        <v>32</v>
      </c>
      <c r="P1237" s="301">
        <v>34</v>
      </c>
      <c r="Q1237" s="301">
        <v>24</v>
      </c>
      <c r="R1237" s="301">
        <v>12</v>
      </c>
      <c r="S1237" s="301">
        <v>8</v>
      </c>
      <c r="T1237" s="301">
        <v>3</v>
      </c>
      <c r="U1237" s="301">
        <v>345</v>
      </c>
      <c r="V1237" s="304">
        <v>335</v>
      </c>
      <c r="W1237" s="304"/>
    </row>
    <row r="1238" spans="1:23" x14ac:dyDescent="0.4">
      <c r="A1238" s="299">
        <v>1234</v>
      </c>
      <c r="B1238" s="300" t="s">
        <v>3044</v>
      </c>
      <c r="C1238" s="301">
        <v>4</v>
      </c>
      <c r="D1238" s="301">
        <v>7</v>
      </c>
      <c r="E1238" s="301">
        <v>13</v>
      </c>
      <c r="F1238" s="301">
        <v>15</v>
      </c>
      <c r="G1238" s="301">
        <v>5</v>
      </c>
      <c r="H1238" s="301">
        <v>3</v>
      </c>
      <c r="I1238" s="301">
        <v>3</v>
      </c>
      <c r="J1238" s="301">
        <v>5</v>
      </c>
      <c r="K1238" s="301">
        <v>6</v>
      </c>
      <c r="L1238" s="301">
        <v>15</v>
      </c>
      <c r="M1238" s="301">
        <v>8</v>
      </c>
      <c r="N1238" s="301">
        <v>10</v>
      </c>
      <c r="O1238" s="301">
        <v>8</v>
      </c>
      <c r="P1238" s="301">
        <v>15</v>
      </c>
      <c r="Q1238" s="301">
        <v>11</v>
      </c>
      <c r="R1238" s="301">
        <v>5</v>
      </c>
      <c r="S1238" s="301">
        <v>0</v>
      </c>
      <c r="T1238" s="301">
        <v>0</v>
      </c>
      <c r="U1238" s="301">
        <v>127</v>
      </c>
      <c r="V1238" s="304">
        <v>126</v>
      </c>
      <c r="W1238" s="304"/>
    </row>
    <row r="1239" spans="1:23" x14ac:dyDescent="0.4">
      <c r="A1239" s="299">
        <v>1235</v>
      </c>
      <c r="B1239" s="300" t="s">
        <v>3045</v>
      </c>
      <c r="C1239" s="301">
        <v>3</v>
      </c>
      <c r="D1239" s="301">
        <v>8</v>
      </c>
      <c r="E1239" s="301">
        <v>7</v>
      </c>
      <c r="F1239" s="301">
        <v>5</v>
      </c>
      <c r="G1239" s="301">
        <v>8</v>
      </c>
      <c r="H1239" s="301">
        <v>4</v>
      </c>
      <c r="I1239" s="301">
        <v>0</v>
      </c>
      <c r="J1239" s="301">
        <v>3</v>
      </c>
      <c r="K1239" s="301">
        <v>7</v>
      </c>
      <c r="L1239" s="301">
        <v>9</v>
      </c>
      <c r="M1239" s="301">
        <v>4</v>
      </c>
      <c r="N1239" s="301">
        <v>8</v>
      </c>
      <c r="O1239" s="301">
        <v>10</v>
      </c>
      <c r="P1239" s="301">
        <v>7</v>
      </c>
      <c r="Q1239" s="301">
        <v>9</v>
      </c>
      <c r="R1239" s="301">
        <v>0</v>
      </c>
      <c r="S1239" s="301">
        <v>0</v>
      </c>
      <c r="T1239" s="301">
        <v>0</v>
      </c>
      <c r="U1239" s="301">
        <v>80</v>
      </c>
      <c r="V1239" s="304">
        <v>79</v>
      </c>
      <c r="W1239" s="304"/>
    </row>
    <row r="1240" spans="1:23" x14ac:dyDescent="0.4">
      <c r="A1240" s="299">
        <v>1236</v>
      </c>
      <c r="B1240" s="300" t="s">
        <v>1727</v>
      </c>
      <c r="C1240" s="301">
        <v>291</v>
      </c>
      <c r="D1240" s="301">
        <v>373</v>
      </c>
      <c r="E1240" s="301">
        <v>396</v>
      </c>
      <c r="F1240" s="301">
        <v>414</v>
      </c>
      <c r="G1240" s="301">
        <v>267</v>
      </c>
      <c r="H1240" s="301">
        <v>241</v>
      </c>
      <c r="I1240" s="301">
        <v>273</v>
      </c>
      <c r="J1240" s="301">
        <v>276</v>
      </c>
      <c r="K1240" s="301">
        <v>349</v>
      </c>
      <c r="L1240" s="301">
        <v>438</v>
      </c>
      <c r="M1240" s="301">
        <v>385</v>
      </c>
      <c r="N1240" s="301">
        <v>398</v>
      </c>
      <c r="O1240" s="301">
        <v>321</v>
      </c>
      <c r="P1240" s="301">
        <v>302</v>
      </c>
      <c r="Q1240" s="301">
        <v>236</v>
      </c>
      <c r="R1240" s="301">
        <v>167</v>
      </c>
      <c r="S1240" s="301">
        <v>116</v>
      </c>
      <c r="T1240" s="301">
        <v>91</v>
      </c>
      <c r="U1240" s="301">
        <v>5324</v>
      </c>
      <c r="V1240" s="304">
        <v>5150</v>
      </c>
      <c r="W1240" s="304"/>
    </row>
    <row r="1241" spans="1:23" x14ac:dyDescent="0.4">
      <c r="A1241" s="299">
        <v>1237</v>
      </c>
      <c r="B1241" s="300" t="s">
        <v>1728</v>
      </c>
      <c r="C1241" s="301">
        <v>629</v>
      </c>
      <c r="D1241" s="301">
        <v>678</v>
      </c>
      <c r="E1241" s="301">
        <v>648</v>
      </c>
      <c r="F1241" s="301">
        <v>761</v>
      </c>
      <c r="G1241" s="301">
        <v>736</v>
      </c>
      <c r="H1241" s="301">
        <v>841</v>
      </c>
      <c r="I1241" s="301">
        <v>897</v>
      </c>
      <c r="J1241" s="301">
        <v>882</v>
      </c>
      <c r="K1241" s="301">
        <v>811</v>
      </c>
      <c r="L1241" s="301">
        <v>933</v>
      </c>
      <c r="M1241" s="301">
        <v>878</v>
      </c>
      <c r="N1241" s="301">
        <v>846</v>
      </c>
      <c r="O1241" s="301">
        <v>732</v>
      </c>
      <c r="P1241" s="301">
        <v>640</v>
      </c>
      <c r="Q1241" s="301">
        <v>374</v>
      </c>
      <c r="R1241" s="301">
        <v>308</v>
      </c>
      <c r="S1241" s="301">
        <v>251</v>
      </c>
      <c r="T1241" s="301">
        <v>322</v>
      </c>
      <c r="U1241" s="301">
        <v>12174</v>
      </c>
      <c r="V1241" s="304">
        <v>11863</v>
      </c>
      <c r="W1241" s="304"/>
    </row>
    <row r="1242" spans="1:23" x14ac:dyDescent="0.4">
      <c r="A1242" s="299">
        <v>1238</v>
      </c>
      <c r="B1242" s="300" t="s">
        <v>1188</v>
      </c>
      <c r="C1242" s="301">
        <v>194</v>
      </c>
      <c r="D1242" s="301">
        <v>241</v>
      </c>
      <c r="E1242" s="301">
        <v>293</v>
      </c>
      <c r="F1242" s="301">
        <v>276</v>
      </c>
      <c r="G1242" s="301">
        <v>232</v>
      </c>
      <c r="H1242" s="301">
        <v>162</v>
      </c>
      <c r="I1242" s="301">
        <v>167</v>
      </c>
      <c r="J1242" s="301">
        <v>179</v>
      </c>
      <c r="K1242" s="301">
        <v>254</v>
      </c>
      <c r="L1242" s="301">
        <v>296</v>
      </c>
      <c r="M1242" s="301">
        <v>300</v>
      </c>
      <c r="N1242" s="301">
        <v>283</v>
      </c>
      <c r="O1242" s="301">
        <v>213</v>
      </c>
      <c r="P1242" s="301">
        <v>241</v>
      </c>
      <c r="Q1242" s="301">
        <v>162</v>
      </c>
      <c r="R1242" s="301">
        <v>101</v>
      </c>
      <c r="S1242" s="301">
        <v>86</v>
      </c>
      <c r="T1242" s="301">
        <v>128</v>
      </c>
      <c r="U1242" s="301">
        <v>3809</v>
      </c>
      <c r="V1242" s="304">
        <v>3687</v>
      </c>
      <c r="W1242" s="304"/>
    </row>
    <row r="1243" spans="1:23" x14ac:dyDescent="0.4">
      <c r="A1243" s="299">
        <v>1239</v>
      </c>
      <c r="B1243" s="300" t="s">
        <v>1189</v>
      </c>
      <c r="C1243" s="301">
        <v>136</v>
      </c>
      <c r="D1243" s="301">
        <v>120</v>
      </c>
      <c r="E1243" s="301">
        <v>84</v>
      </c>
      <c r="F1243" s="301">
        <v>104</v>
      </c>
      <c r="G1243" s="301">
        <v>167</v>
      </c>
      <c r="H1243" s="301">
        <v>240</v>
      </c>
      <c r="I1243" s="301">
        <v>178</v>
      </c>
      <c r="J1243" s="301">
        <v>143</v>
      </c>
      <c r="K1243" s="301">
        <v>119</v>
      </c>
      <c r="L1243" s="301">
        <v>119</v>
      </c>
      <c r="M1243" s="301">
        <v>146</v>
      </c>
      <c r="N1243" s="301">
        <v>122</v>
      </c>
      <c r="O1243" s="301">
        <v>128</v>
      </c>
      <c r="P1243" s="301">
        <v>62</v>
      </c>
      <c r="Q1243" s="301">
        <v>75</v>
      </c>
      <c r="R1243" s="301">
        <v>79</v>
      </c>
      <c r="S1243" s="301">
        <v>54</v>
      </c>
      <c r="T1243" s="301">
        <v>52</v>
      </c>
      <c r="U1243" s="301">
        <v>2126</v>
      </c>
      <c r="V1243" s="304">
        <v>2078</v>
      </c>
      <c r="W1243" s="304"/>
    </row>
    <row r="1244" spans="1:23" x14ac:dyDescent="0.4">
      <c r="A1244" s="299">
        <v>1240</v>
      </c>
      <c r="B1244" s="300" t="s">
        <v>172</v>
      </c>
      <c r="C1244" s="301">
        <v>5</v>
      </c>
      <c r="D1244" s="301">
        <v>6</v>
      </c>
      <c r="E1244" s="301">
        <v>10</v>
      </c>
      <c r="F1244" s="301">
        <v>7</v>
      </c>
      <c r="G1244" s="301">
        <v>3</v>
      </c>
      <c r="H1244" s="301">
        <v>3</v>
      </c>
      <c r="I1244" s="301">
        <v>0</v>
      </c>
      <c r="J1244" s="301">
        <v>9</v>
      </c>
      <c r="K1244" s="301">
        <v>5</v>
      </c>
      <c r="L1244" s="301">
        <v>18</v>
      </c>
      <c r="M1244" s="301">
        <v>6</v>
      </c>
      <c r="N1244" s="301">
        <v>11</v>
      </c>
      <c r="O1244" s="301">
        <v>14</v>
      </c>
      <c r="P1244" s="301">
        <v>9</v>
      </c>
      <c r="Q1244" s="301">
        <v>7</v>
      </c>
      <c r="R1244" s="301">
        <v>3</v>
      </c>
      <c r="S1244" s="301">
        <v>0</v>
      </c>
      <c r="T1244" s="301">
        <v>7</v>
      </c>
      <c r="U1244" s="301">
        <v>132</v>
      </c>
      <c r="V1244" s="304">
        <v>132</v>
      </c>
      <c r="W1244" s="304"/>
    </row>
    <row r="1245" spans="1:23" x14ac:dyDescent="0.4">
      <c r="A1245" s="299">
        <v>1241</v>
      </c>
      <c r="B1245" s="300" t="s">
        <v>1383</v>
      </c>
      <c r="C1245" s="301">
        <v>124</v>
      </c>
      <c r="D1245" s="301">
        <v>97</v>
      </c>
      <c r="E1245" s="301">
        <v>93</v>
      </c>
      <c r="F1245" s="301">
        <v>80</v>
      </c>
      <c r="G1245" s="301">
        <v>125</v>
      </c>
      <c r="H1245" s="301">
        <v>142</v>
      </c>
      <c r="I1245" s="301">
        <v>100</v>
      </c>
      <c r="J1245" s="301">
        <v>69</v>
      </c>
      <c r="K1245" s="301">
        <v>59</v>
      </c>
      <c r="L1245" s="301">
        <v>44</v>
      </c>
      <c r="M1245" s="301">
        <v>54</v>
      </c>
      <c r="N1245" s="301">
        <v>37</v>
      </c>
      <c r="O1245" s="301">
        <v>41</v>
      </c>
      <c r="P1245" s="301">
        <v>35</v>
      </c>
      <c r="Q1245" s="301">
        <v>26</v>
      </c>
      <c r="R1245" s="301">
        <v>9</v>
      </c>
      <c r="S1245" s="301">
        <v>9</v>
      </c>
      <c r="T1245" s="301">
        <v>5</v>
      </c>
      <c r="U1245" s="301">
        <v>1140</v>
      </c>
      <c r="V1245" s="304">
        <v>1140</v>
      </c>
      <c r="W1245" s="304"/>
    </row>
    <row r="1246" spans="1:23" x14ac:dyDescent="0.4">
      <c r="A1246" s="299">
        <v>1242</v>
      </c>
      <c r="B1246" s="300" t="s">
        <v>3046</v>
      </c>
      <c r="C1246" s="301">
        <v>0</v>
      </c>
      <c r="D1246" s="301">
        <v>0</v>
      </c>
      <c r="E1246" s="301">
        <v>0</v>
      </c>
      <c r="F1246" s="301">
        <v>0</v>
      </c>
      <c r="G1246" s="301">
        <v>0</v>
      </c>
      <c r="H1246" s="301">
        <v>0</v>
      </c>
      <c r="I1246" s="301">
        <v>0</v>
      </c>
      <c r="J1246" s="301">
        <v>0</v>
      </c>
      <c r="K1246" s="301">
        <v>0</v>
      </c>
      <c r="L1246" s="301">
        <v>0</v>
      </c>
      <c r="M1246" s="301">
        <v>0</v>
      </c>
      <c r="N1246" s="301">
        <v>6</v>
      </c>
      <c r="O1246" s="301">
        <v>4</v>
      </c>
      <c r="P1246" s="301">
        <v>6</v>
      </c>
      <c r="Q1246" s="301">
        <v>5</v>
      </c>
      <c r="R1246" s="301">
        <v>0</v>
      </c>
      <c r="S1246" s="301">
        <v>0</v>
      </c>
      <c r="T1246" s="301">
        <v>0</v>
      </c>
      <c r="U1246" s="301">
        <v>28</v>
      </c>
      <c r="V1246" s="304">
        <v>24</v>
      </c>
      <c r="W1246" s="304"/>
    </row>
    <row r="1247" spans="1:23" x14ac:dyDescent="0.4">
      <c r="A1247" s="299">
        <v>1243</v>
      </c>
      <c r="B1247" s="300" t="s">
        <v>3047</v>
      </c>
      <c r="C1247" s="301">
        <v>3</v>
      </c>
      <c r="D1247" s="301">
        <v>6</v>
      </c>
      <c r="E1247" s="301">
        <v>11</v>
      </c>
      <c r="F1247" s="301">
        <v>4</v>
      </c>
      <c r="G1247" s="301">
        <v>4</v>
      </c>
      <c r="H1247" s="301">
        <v>3</v>
      </c>
      <c r="I1247" s="301">
        <v>5</v>
      </c>
      <c r="J1247" s="301">
        <v>6</v>
      </c>
      <c r="K1247" s="301">
        <v>4</v>
      </c>
      <c r="L1247" s="301">
        <v>14</v>
      </c>
      <c r="M1247" s="301">
        <v>12</v>
      </c>
      <c r="N1247" s="301">
        <v>4</v>
      </c>
      <c r="O1247" s="301">
        <v>3</v>
      </c>
      <c r="P1247" s="301">
        <v>3</v>
      </c>
      <c r="Q1247" s="301">
        <v>3</v>
      </c>
      <c r="R1247" s="301">
        <v>4</v>
      </c>
      <c r="S1247" s="301">
        <v>0</v>
      </c>
      <c r="T1247" s="301">
        <v>0</v>
      </c>
      <c r="U1247" s="301">
        <v>97</v>
      </c>
      <c r="V1247" s="304">
        <v>91</v>
      </c>
      <c r="W1247" s="304"/>
    </row>
    <row r="1248" spans="1:23" x14ac:dyDescent="0.4">
      <c r="A1248" s="299">
        <v>1244</v>
      </c>
      <c r="B1248" s="300" t="s">
        <v>1729</v>
      </c>
      <c r="C1248" s="301">
        <v>11</v>
      </c>
      <c r="D1248" s="301">
        <v>9</v>
      </c>
      <c r="E1248" s="301">
        <v>8</v>
      </c>
      <c r="F1248" s="301">
        <v>10</v>
      </c>
      <c r="G1248" s="301">
        <v>4</v>
      </c>
      <c r="H1248" s="301">
        <v>4</v>
      </c>
      <c r="I1248" s="301">
        <v>9</v>
      </c>
      <c r="J1248" s="301">
        <v>10</v>
      </c>
      <c r="K1248" s="301">
        <v>13</v>
      </c>
      <c r="L1248" s="301">
        <v>11</v>
      </c>
      <c r="M1248" s="301">
        <v>31</v>
      </c>
      <c r="N1248" s="301">
        <v>34</v>
      </c>
      <c r="O1248" s="301">
        <v>29</v>
      </c>
      <c r="P1248" s="301">
        <v>51</v>
      </c>
      <c r="Q1248" s="301">
        <v>34</v>
      </c>
      <c r="R1248" s="301">
        <v>12</v>
      </c>
      <c r="S1248" s="301">
        <v>18</v>
      </c>
      <c r="T1248" s="301">
        <v>6</v>
      </c>
      <c r="U1248" s="301">
        <v>302</v>
      </c>
      <c r="V1248" s="304">
        <v>266</v>
      </c>
      <c r="W1248" s="304"/>
    </row>
    <row r="1249" spans="1:23" x14ac:dyDescent="0.4">
      <c r="A1249" s="299">
        <v>1245</v>
      </c>
      <c r="B1249" s="300" t="s">
        <v>173</v>
      </c>
      <c r="C1249" s="301">
        <v>240</v>
      </c>
      <c r="D1249" s="301">
        <v>325</v>
      </c>
      <c r="E1249" s="301">
        <v>275</v>
      </c>
      <c r="F1249" s="301">
        <v>215</v>
      </c>
      <c r="G1249" s="301">
        <v>170</v>
      </c>
      <c r="H1249" s="301">
        <v>234</v>
      </c>
      <c r="I1249" s="301">
        <v>249</v>
      </c>
      <c r="J1249" s="301">
        <v>264</v>
      </c>
      <c r="K1249" s="301">
        <v>343</v>
      </c>
      <c r="L1249" s="301">
        <v>310</v>
      </c>
      <c r="M1249" s="301">
        <v>233</v>
      </c>
      <c r="N1249" s="301">
        <v>277</v>
      </c>
      <c r="O1249" s="301">
        <v>198</v>
      </c>
      <c r="P1249" s="301">
        <v>168</v>
      </c>
      <c r="Q1249" s="301">
        <v>88</v>
      </c>
      <c r="R1249" s="301">
        <v>45</v>
      </c>
      <c r="S1249" s="301">
        <v>23</v>
      </c>
      <c r="T1249" s="301">
        <v>20</v>
      </c>
      <c r="U1249" s="301">
        <v>3681</v>
      </c>
      <c r="V1249" s="304">
        <v>3525</v>
      </c>
      <c r="W1249" s="304"/>
    </row>
    <row r="1250" spans="1:23" x14ac:dyDescent="0.4">
      <c r="A1250" s="299">
        <v>1246</v>
      </c>
      <c r="B1250" s="300" t="s">
        <v>3048</v>
      </c>
      <c r="C1250" s="301">
        <v>0</v>
      </c>
      <c r="D1250" s="301">
        <v>0</v>
      </c>
      <c r="E1250" s="301">
        <v>0</v>
      </c>
      <c r="F1250" s="301">
        <v>3</v>
      </c>
      <c r="G1250" s="301">
        <v>0</v>
      </c>
      <c r="H1250" s="301">
        <v>0</v>
      </c>
      <c r="I1250" s="301">
        <v>0</v>
      </c>
      <c r="J1250" s="301">
        <v>0</v>
      </c>
      <c r="K1250" s="301">
        <v>0</v>
      </c>
      <c r="L1250" s="301">
        <v>0</v>
      </c>
      <c r="M1250" s="301">
        <v>3</v>
      </c>
      <c r="N1250" s="301">
        <v>4</v>
      </c>
      <c r="O1250" s="301">
        <v>0</v>
      </c>
      <c r="P1250" s="301">
        <v>0</v>
      </c>
      <c r="Q1250" s="301">
        <v>6</v>
      </c>
      <c r="R1250" s="301">
        <v>0</v>
      </c>
      <c r="S1250" s="301">
        <v>0</v>
      </c>
      <c r="T1250" s="301">
        <v>0</v>
      </c>
      <c r="U1250" s="301">
        <v>29</v>
      </c>
      <c r="V1250" s="304">
        <v>23</v>
      </c>
      <c r="W1250" s="304"/>
    </row>
    <row r="1251" spans="1:23" x14ac:dyDescent="0.4">
      <c r="A1251" s="299">
        <v>1247</v>
      </c>
      <c r="B1251" s="300" t="s">
        <v>174</v>
      </c>
      <c r="C1251" s="301">
        <v>10</v>
      </c>
      <c r="D1251" s="301">
        <v>10</v>
      </c>
      <c r="E1251" s="301">
        <v>13</v>
      </c>
      <c r="F1251" s="301">
        <v>19</v>
      </c>
      <c r="G1251" s="301">
        <v>7</v>
      </c>
      <c r="H1251" s="301">
        <v>8</v>
      </c>
      <c r="I1251" s="301">
        <v>6</v>
      </c>
      <c r="J1251" s="301">
        <v>15</v>
      </c>
      <c r="K1251" s="301">
        <v>9</v>
      </c>
      <c r="L1251" s="301">
        <v>20</v>
      </c>
      <c r="M1251" s="301">
        <v>12</v>
      </c>
      <c r="N1251" s="301">
        <v>11</v>
      </c>
      <c r="O1251" s="301">
        <v>9</v>
      </c>
      <c r="P1251" s="301">
        <v>12</v>
      </c>
      <c r="Q1251" s="301">
        <v>12</v>
      </c>
      <c r="R1251" s="301">
        <v>6</v>
      </c>
      <c r="S1251" s="301">
        <v>7</v>
      </c>
      <c r="T1251" s="301">
        <v>6</v>
      </c>
      <c r="U1251" s="301">
        <v>190</v>
      </c>
      <c r="V1251" s="304">
        <v>193</v>
      </c>
      <c r="W1251" s="304"/>
    </row>
    <row r="1252" spans="1:23" x14ac:dyDescent="0.4">
      <c r="A1252" s="299">
        <v>1248</v>
      </c>
      <c r="B1252" s="300" t="s">
        <v>3049</v>
      </c>
      <c r="C1252" s="301">
        <v>0</v>
      </c>
      <c r="D1252" s="301">
        <v>0</v>
      </c>
      <c r="E1252" s="301">
        <v>4</v>
      </c>
      <c r="F1252" s="301">
        <v>6</v>
      </c>
      <c r="G1252" s="301">
        <v>5</v>
      </c>
      <c r="H1252" s="301">
        <v>0</v>
      </c>
      <c r="I1252" s="301">
        <v>0</v>
      </c>
      <c r="J1252" s="301">
        <v>4</v>
      </c>
      <c r="K1252" s="301">
        <v>0</v>
      </c>
      <c r="L1252" s="301">
        <v>4</v>
      </c>
      <c r="M1252" s="301">
        <v>3</v>
      </c>
      <c r="N1252" s="301">
        <v>3</v>
      </c>
      <c r="O1252" s="301">
        <v>0</v>
      </c>
      <c r="P1252" s="301">
        <v>6</v>
      </c>
      <c r="Q1252" s="301">
        <v>0</v>
      </c>
      <c r="R1252" s="301">
        <v>0</v>
      </c>
      <c r="S1252" s="301">
        <v>0</v>
      </c>
      <c r="T1252" s="301">
        <v>0</v>
      </c>
      <c r="U1252" s="301">
        <v>36</v>
      </c>
      <c r="V1252" s="304">
        <v>29</v>
      </c>
      <c r="W1252" s="304"/>
    </row>
    <row r="1253" spans="1:23" x14ac:dyDescent="0.4">
      <c r="A1253" s="299">
        <v>1249</v>
      </c>
      <c r="B1253" s="300" t="s">
        <v>3050</v>
      </c>
      <c r="C1253" s="301">
        <v>13</v>
      </c>
      <c r="D1253" s="301">
        <v>7</v>
      </c>
      <c r="E1253" s="301">
        <v>7</v>
      </c>
      <c r="F1253" s="301">
        <v>3</v>
      </c>
      <c r="G1253" s="301">
        <v>6</v>
      </c>
      <c r="H1253" s="301">
        <v>4</v>
      </c>
      <c r="I1253" s="301">
        <v>5</v>
      </c>
      <c r="J1253" s="301">
        <v>3</v>
      </c>
      <c r="K1253" s="301">
        <v>9</v>
      </c>
      <c r="L1253" s="301">
        <v>8</v>
      </c>
      <c r="M1253" s="301">
        <v>4</v>
      </c>
      <c r="N1253" s="301">
        <v>13</v>
      </c>
      <c r="O1253" s="301">
        <v>13</v>
      </c>
      <c r="P1253" s="301">
        <v>22</v>
      </c>
      <c r="Q1253" s="301">
        <v>8</v>
      </c>
      <c r="R1253" s="301">
        <v>5</v>
      </c>
      <c r="S1253" s="301">
        <v>0</v>
      </c>
      <c r="T1253" s="301">
        <v>0</v>
      </c>
      <c r="U1253" s="301">
        <v>110</v>
      </c>
      <c r="V1253" s="304">
        <v>97</v>
      </c>
      <c r="W1253" s="304"/>
    </row>
    <row r="1254" spans="1:23" x14ac:dyDescent="0.4">
      <c r="A1254" s="299">
        <v>1250</v>
      </c>
      <c r="B1254" s="300" t="s">
        <v>3051</v>
      </c>
      <c r="C1254" s="301">
        <v>0</v>
      </c>
      <c r="D1254" s="301">
        <v>0</v>
      </c>
      <c r="E1254" s="301">
        <v>0</v>
      </c>
      <c r="F1254" s="301">
        <v>3</v>
      </c>
      <c r="G1254" s="301">
        <v>3</v>
      </c>
      <c r="H1254" s="301">
        <v>0</v>
      </c>
      <c r="I1254" s="301">
        <v>0</v>
      </c>
      <c r="J1254" s="301">
        <v>0</v>
      </c>
      <c r="K1254" s="301">
        <v>0</v>
      </c>
      <c r="L1254" s="301">
        <v>7</v>
      </c>
      <c r="M1254" s="301">
        <v>0</v>
      </c>
      <c r="N1254" s="301">
        <v>4</v>
      </c>
      <c r="O1254" s="301">
        <v>4</v>
      </c>
      <c r="P1254" s="301">
        <v>0</v>
      </c>
      <c r="Q1254" s="301">
        <v>0</v>
      </c>
      <c r="R1254" s="301">
        <v>0</v>
      </c>
      <c r="S1254" s="301">
        <v>0</v>
      </c>
      <c r="T1254" s="301">
        <v>0</v>
      </c>
      <c r="U1254" s="301">
        <v>41</v>
      </c>
      <c r="V1254" s="304">
        <v>39</v>
      </c>
      <c r="W1254" s="304"/>
    </row>
    <row r="1255" spans="1:23" x14ac:dyDescent="0.4">
      <c r="A1255" s="299">
        <v>1251</v>
      </c>
      <c r="B1255" s="300" t="s">
        <v>3052</v>
      </c>
      <c r="C1255" s="301">
        <v>0</v>
      </c>
      <c r="D1255" s="301">
        <v>0</v>
      </c>
      <c r="E1255" s="301">
        <v>5</v>
      </c>
      <c r="F1255" s="301">
        <v>3</v>
      </c>
      <c r="G1255" s="301">
        <v>3</v>
      </c>
      <c r="H1255" s="301">
        <v>6</v>
      </c>
      <c r="I1255" s="301">
        <v>0</v>
      </c>
      <c r="J1255" s="301">
        <v>3</v>
      </c>
      <c r="K1255" s="301">
        <v>0</v>
      </c>
      <c r="L1255" s="301">
        <v>3</v>
      </c>
      <c r="M1255" s="301">
        <v>11</v>
      </c>
      <c r="N1255" s="301">
        <v>16</v>
      </c>
      <c r="O1255" s="301">
        <v>10</v>
      </c>
      <c r="P1255" s="301">
        <v>5</v>
      </c>
      <c r="Q1255" s="301">
        <v>3</v>
      </c>
      <c r="R1255" s="301">
        <v>0</v>
      </c>
      <c r="S1255" s="301">
        <v>0</v>
      </c>
      <c r="T1255" s="301">
        <v>0</v>
      </c>
      <c r="U1255" s="301">
        <v>70</v>
      </c>
      <c r="V1255" s="304">
        <v>62</v>
      </c>
      <c r="W1255" s="304"/>
    </row>
    <row r="1256" spans="1:23" x14ac:dyDescent="0.4">
      <c r="A1256" s="299">
        <v>1252</v>
      </c>
      <c r="B1256" s="300" t="s">
        <v>175</v>
      </c>
      <c r="C1256" s="301">
        <v>33</v>
      </c>
      <c r="D1256" s="301">
        <v>29</v>
      </c>
      <c r="E1256" s="301">
        <v>27</v>
      </c>
      <c r="F1256" s="301">
        <v>20</v>
      </c>
      <c r="G1256" s="301">
        <v>28</v>
      </c>
      <c r="H1256" s="301">
        <v>22</v>
      </c>
      <c r="I1256" s="301">
        <v>36</v>
      </c>
      <c r="J1256" s="301">
        <v>22</v>
      </c>
      <c r="K1256" s="301">
        <v>29</v>
      </c>
      <c r="L1256" s="301">
        <v>33</v>
      </c>
      <c r="M1256" s="301">
        <v>50</v>
      </c>
      <c r="N1256" s="301">
        <v>79</v>
      </c>
      <c r="O1256" s="301">
        <v>54</v>
      </c>
      <c r="P1256" s="301">
        <v>39</v>
      </c>
      <c r="Q1256" s="301">
        <v>18</v>
      </c>
      <c r="R1256" s="301">
        <v>15</v>
      </c>
      <c r="S1256" s="301">
        <v>7</v>
      </c>
      <c r="T1256" s="301">
        <v>9</v>
      </c>
      <c r="U1256" s="301">
        <v>560</v>
      </c>
      <c r="V1256" s="304">
        <v>541</v>
      </c>
      <c r="W1256" s="304"/>
    </row>
    <row r="1257" spans="1:23" x14ac:dyDescent="0.4">
      <c r="A1257" s="299">
        <v>1253</v>
      </c>
      <c r="B1257" s="300" t="s">
        <v>3053</v>
      </c>
      <c r="C1257" s="301">
        <v>5</v>
      </c>
      <c r="D1257" s="301">
        <v>13</v>
      </c>
      <c r="E1257" s="301">
        <v>5</v>
      </c>
      <c r="F1257" s="301">
        <v>6</v>
      </c>
      <c r="G1257" s="301">
        <v>0</v>
      </c>
      <c r="H1257" s="301">
        <v>0</v>
      </c>
      <c r="I1257" s="301">
        <v>5</v>
      </c>
      <c r="J1257" s="301">
        <v>5</v>
      </c>
      <c r="K1257" s="301">
        <v>3</v>
      </c>
      <c r="L1257" s="301">
        <v>10</v>
      </c>
      <c r="M1257" s="301">
        <v>0</v>
      </c>
      <c r="N1257" s="301">
        <v>18</v>
      </c>
      <c r="O1257" s="301">
        <v>11</v>
      </c>
      <c r="P1257" s="301">
        <v>6</v>
      </c>
      <c r="Q1257" s="301">
        <v>5</v>
      </c>
      <c r="R1257" s="301">
        <v>3</v>
      </c>
      <c r="S1257" s="301">
        <v>0</v>
      </c>
      <c r="T1257" s="301">
        <v>0</v>
      </c>
      <c r="U1257" s="301">
        <v>100</v>
      </c>
      <c r="V1257" s="304">
        <v>111</v>
      </c>
      <c r="W1257" s="304"/>
    </row>
    <row r="1258" spans="1:23" x14ac:dyDescent="0.4">
      <c r="A1258" s="299">
        <v>1254</v>
      </c>
      <c r="B1258" s="300" t="s">
        <v>3054</v>
      </c>
      <c r="C1258" s="301">
        <v>4</v>
      </c>
      <c r="D1258" s="301">
        <v>3</v>
      </c>
      <c r="E1258" s="301">
        <v>6</v>
      </c>
      <c r="F1258" s="301">
        <v>4</v>
      </c>
      <c r="G1258" s="301">
        <v>0</v>
      </c>
      <c r="H1258" s="301">
        <v>0</v>
      </c>
      <c r="I1258" s="301">
        <v>0</v>
      </c>
      <c r="J1258" s="301">
        <v>4</v>
      </c>
      <c r="K1258" s="301">
        <v>0</v>
      </c>
      <c r="L1258" s="301">
        <v>4</v>
      </c>
      <c r="M1258" s="301">
        <v>0</v>
      </c>
      <c r="N1258" s="301">
        <v>3</v>
      </c>
      <c r="O1258" s="301">
        <v>0</v>
      </c>
      <c r="P1258" s="301">
        <v>0</v>
      </c>
      <c r="Q1258" s="301">
        <v>0</v>
      </c>
      <c r="R1258" s="301">
        <v>0</v>
      </c>
      <c r="S1258" s="301">
        <v>0</v>
      </c>
      <c r="T1258" s="301">
        <v>0</v>
      </c>
      <c r="U1258" s="301">
        <v>32</v>
      </c>
      <c r="V1258" s="304">
        <v>30</v>
      </c>
      <c r="W1258" s="304"/>
    </row>
    <row r="1259" spans="1:23" x14ac:dyDescent="0.4">
      <c r="A1259" s="299">
        <v>1255</v>
      </c>
      <c r="B1259" s="300" t="s">
        <v>3055</v>
      </c>
      <c r="C1259" s="301">
        <v>0</v>
      </c>
      <c r="D1259" s="301">
        <v>0</v>
      </c>
      <c r="E1259" s="301">
        <v>0</v>
      </c>
      <c r="F1259" s="301">
        <v>0</v>
      </c>
      <c r="G1259" s="301">
        <v>0</v>
      </c>
      <c r="H1259" s="301">
        <v>0</v>
      </c>
      <c r="I1259" s="301">
        <v>0</v>
      </c>
      <c r="J1259" s="301">
        <v>4</v>
      </c>
      <c r="K1259" s="301">
        <v>0</v>
      </c>
      <c r="L1259" s="301">
        <v>0</v>
      </c>
      <c r="M1259" s="301">
        <v>0</v>
      </c>
      <c r="N1259" s="301">
        <v>0</v>
      </c>
      <c r="O1259" s="301">
        <v>0</v>
      </c>
      <c r="P1259" s="301">
        <v>0</v>
      </c>
      <c r="Q1259" s="301">
        <v>0</v>
      </c>
      <c r="R1259" s="301">
        <v>0</v>
      </c>
      <c r="S1259" s="301">
        <v>0</v>
      </c>
      <c r="T1259" s="301">
        <v>0</v>
      </c>
      <c r="U1259" s="301">
        <v>11</v>
      </c>
      <c r="V1259" s="304">
        <v>11</v>
      </c>
      <c r="W1259" s="304"/>
    </row>
    <row r="1260" spans="1:23" x14ac:dyDescent="0.4">
      <c r="A1260" s="299">
        <v>1256</v>
      </c>
      <c r="B1260" s="300" t="s">
        <v>176</v>
      </c>
      <c r="C1260" s="301">
        <v>24</v>
      </c>
      <c r="D1260" s="301">
        <v>22</v>
      </c>
      <c r="E1260" s="301">
        <v>22</v>
      </c>
      <c r="F1260" s="301">
        <v>27</v>
      </c>
      <c r="G1260" s="301">
        <v>10</v>
      </c>
      <c r="H1260" s="301">
        <v>14</v>
      </c>
      <c r="I1260" s="301">
        <v>21</v>
      </c>
      <c r="J1260" s="301">
        <v>19</v>
      </c>
      <c r="K1260" s="301">
        <v>24</v>
      </c>
      <c r="L1260" s="301">
        <v>29</v>
      </c>
      <c r="M1260" s="301">
        <v>46</v>
      </c>
      <c r="N1260" s="301">
        <v>52</v>
      </c>
      <c r="O1260" s="301">
        <v>43</v>
      </c>
      <c r="P1260" s="301">
        <v>37</v>
      </c>
      <c r="Q1260" s="301">
        <v>34</v>
      </c>
      <c r="R1260" s="301">
        <v>21</v>
      </c>
      <c r="S1260" s="301">
        <v>21</v>
      </c>
      <c r="T1260" s="301">
        <v>25</v>
      </c>
      <c r="U1260" s="301">
        <v>480</v>
      </c>
      <c r="V1260" s="304">
        <v>444</v>
      </c>
      <c r="W1260" s="304"/>
    </row>
    <row r="1261" spans="1:23" x14ac:dyDescent="0.4">
      <c r="A1261" s="299">
        <v>1257</v>
      </c>
      <c r="B1261" s="300" t="s">
        <v>3056</v>
      </c>
      <c r="C1261" s="301">
        <v>0</v>
      </c>
      <c r="D1261" s="301">
        <v>0</v>
      </c>
      <c r="E1261" s="301">
        <v>0</v>
      </c>
      <c r="F1261" s="301">
        <v>0</v>
      </c>
      <c r="G1261" s="301">
        <v>0</v>
      </c>
      <c r="H1261" s="301">
        <v>0</v>
      </c>
      <c r="I1261" s="301">
        <v>0</v>
      </c>
      <c r="J1261" s="301">
        <v>0</v>
      </c>
      <c r="K1261" s="301">
        <v>0</v>
      </c>
      <c r="L1261" s="301">
        <v>0</v>
      </c>
      <c r="M1261" s="301">
        <v>0</v>
      </c>
      <c r="N1261" s="301">
        <v>0</v>
      </c>
      <c r="O1261" s="301">
        <v>0</v>
      </c>
      <c r="P1261" s="301">
        <v>0</v>
      </c>
      <c r="Q1261" s="301">
        <v>0</v>
      </c>
      <c r="R1261" s="301">
        <v>0</v>
      </c>
      <c r="S1261" s="301">
        <v>0</v>
      </c>
      <c r="T1261" s="301">
        <v>0</v>
      </c>
      <c r="U1261" s="301">
        <v>0</v>
      </c>
      <c r="V1261" s="304">
        <v>0</v>
      </c>
      <c r="W1261" s="304"/>
    </row>
    <row r="1262" spans="1:23" x14ac:dyDescent="0.4">
      <c r="A1262" s="299">
        <v>1258</v>
      </c>
      <c r="B1262" s="300" t="s">
        <v>3057</v>
      </c>
      <c r="C1262" s="301">
        <v>0</v>
      </c>
      <c r="D1262" s="301">
        <v>0</v>
      </c>
      <c r="E1262" s="301">
        <v>0</v>
      </c>
      <c r="F1262" s="301">
        <v>0</v>
      </c>
      <c r="G1262" s="301">
        <v>3</v>
      </c>
      <c r="H1262" s="301">
        <v>0</v>
      </c>
      <c r="I1262" s="301">
        <v>0</v>
      </c>
      <c r="J1262" s="301">
        <v>0</v>
      </c>
      <c r="K1262" s="301">
        <v>0</v>
      </c>
      <c r="L1262" s="301">
        <v>0</v>
      </c>
      <c r="M1262" s="301">
        <v>0</v>
      </c>
      <c r="N1262" s="301">
        <v>0</v>
      </c>
      <c r="O1262" s="301">
        <v>3</v>
      </c>
      <c r="P1262" s="301">
        <v>0</v>
      </c>
      <c r="Q1262" s="301">
        <v>0</v>
      </c>
      <c r="R1262" s="301">
        <v>0</v>
      </c>
      <c r="S1262" s="301">
        <v>0</v>
      </c>
      <c r="T1262" s="301">
        <v>0</v>
      </c>
      <c r="U1262" s="301">
        <v>7</v>
      </c>
      <c r="V1262" s="304">
        <v>7</v>
      </c>
      <c r="W1262" s="304"/>
    </row>
    <row r="1263" spans="1:23" x14ac:dyDescent="0.4">
      <c r="A1263" s="299">
        <v>1259</v>
      </c>
      <c r="B1263" s="300" t="s">
        <v>3058</v>
      </c>
      <c r="C1263" s="301">
        <v>5</v>
      </c>
      <c r="D1263" s="301">
        <v>0</v>
      </c>
      <c r="E1263" s="301">
        <v>0</v>
      </c>
      <c r="F1263" s="301">
        <v>0</v>
      </c>
      <c r="G1263" s="301">
        <v>0</v>
      </c>
      <c r="H1263" s="301">
        <v>0</v>
      </c>
      <c r="I1263" s="301">
        <v>4</v>
      </c>
      <c r="J1263" s="301">
        <v>0</v>
      </c>
      <c r="K1263" s="301">
        <v>0</v>
      </c>
      <c r="L1263" s="301">
        <v>0</v>
      </c>
      <c r="M1263" s="301">
        <v>0</v>
      </c>
      <c r="N1263" s="301">
        <v>0</v>
      </c>
      <c r="O1263" s="301">
        <v>0</v>
      </c>
      <c r="P1263" s="301">
        <v>0</v>
      </c>
      <c r="Q1263" s="301">
        <v>0</v>
      </c>
      <c r="R1263" s="301">
        <v>0</v>
      </c>
      <c r="S1263" s="301">
        <v>0</v>
      </c>
      <c r="T1263" s="301">
        <v>0</v>
      </c>
      <c r="U1263" s="301">
        <v>15</v>
      </c>
      <c r="V1263" s="304">
        <v>16</v>
      </c>
      <c r="W1263" s="304"/>
    </row>
    <row r="1264" spans="1:23" x14ac:dyDescent="0.4">
      <c r="A1264" s="299">
        <v>1260</v>
      </c>
      <c r="B1264" s="300" t="s">
        <v>177</v>
      </c>
      <c r="C1264" s="301">
        <v>18</v>
      </c>
      <c r="D1264" s="301">
        <v>37</v>
      </c>
      <c r="E1264" s="301">
        <v>25</v>
      </c>
      <c r="F1264" s="301">
        <v>36</v>
      </c>
      <c r="G1264" s="301">
        <v>21</v>
      </c>
      <c r="H1264" s="301">
        <v>13</v>
      </c>
      <c r="I1264" s="301">
        <v>17</v>
      </c>
      <c r="J1264" s="301">
        <v>20</v>
      </c>
      <c r="K1264" s="301">
        <v>28</v>
      </c>
      <c r="L1264" s="301">
        <v>38</v>
      </c>
      <c r="M1264" s="301">
        <v>42</v>
      </c>
      <c r="N1264" s="301">
        <v>51</v>
      </c>
      <c r="O1264" s="301">
        <v>41</v>
      </c>
      <c r="P1264" s="301">
        <v>39</v>
      </c>
      <c r="Q1264" s="301">
        <v>29</v>
      </c>
      <c r="R1264" s="301">
        <v>23</v>
      </c>
      <c r="S1264" s="301">
        <v>8</v>
      </c>
      <c r="T1264" s="301">
        <v>6</v>
      </c>
      <c r="U1264" s="301">
        <v>493</v>
      </c>
      <c r="V1264" s="304">
        <v>471</v>
      </c>
      <c r="W1264" s="304"/>
    </row>
    <row r="1265" spans="1:23" x14ac:dyDescent="0.4">
      <c r="A1265" s="299">
        <v>1261</v>
      </c>
      <c r="B1265" s="300" t="s">
        <v>3059</v>
      </c>
      <c r="C1265" s="301">
        <v>0</v>
      </c>
      <c r="D1265" s="301">
        <v>0</v>
      </c>
      <c r="E1265" s="301">
        <v>0</v>
      </c>
      <c r="F1265" s="301">
        <v>0</v>
      </c>
      <c r="G1265" s="301">
        <v>0</v>
      </c>
      <c r="H1265" s="301">
        <v>0</v>
      </c>
      <c r="I1265" s="301">
        <v>0</v>
      </c>
      <c r="J1265" s="301">
        <v>0</v>
      </c>
      <c r="K1265" s="301">
        <v>4</v>
      </c>
      <c r="L1265" s="301">
        <v>0</v>
      </c>
      <c r="M1265" s="301">
        <v>0</v>
      </c>
      <c r="N1265" s="301">
        <v>0</v>
      </c>
      <c r="O1265" s="301">
        <v>3</v>
      </c>
      <c r="P1265" s="301">
        <v>0</v>
      </c>
      <c r="Q1265" s="301">
        <v>0</v>
      </c>
      <c r="R1265" s="301">
        <v>0</v>
      </c>
      <c r="S1265" s="301">
        <v>0</v>
      </c>
      <c r="T1265" s="301">
        <v>0</v>
      </c>
      <c r="U1265" s="301">
        <v>21</v>
      </c>
      <c r="V1265" s="304">
        <v>21</v>
      </c>
      <c r="W1265" s="304"/>
    </row>
    <row r="1266" spans="1:23" x14ac:dyDescent="0.4">
      <c r="A1266" s="299">
        <v>1262</v>
      </c>
      <c r="B1266" s="300" t="s">
        <v>3060</v>
      </c>
      <c r="C1266" s="301">
        <v>0</v>
      </c>
      <c r="D1266" s="301">
        <v>0</v>
      </c>
      <c r="E1266" s="301">
        <v>0</v>
      </c>
      <c r="F1266" s="301">
        <v>0</v>
      </c>
      <c r="G1266" s="301">
        <v>5</v>
      </c>
      <c r="H1266" s="301">
        <v>0</v>
      </c>
      <c r="I1266" s="301">
        <v>3</v>
      </c>
      <c r="J1266" s="301">
        <v>0</v>
      </c>
      <c r="K1266" s="301">
        <v>0</v>
      </c>
      <c r="L1266" s="301">
        <v>4</v>
      </c>
      <c r="M1266" s="301">
        <v>3</v>
      </c>
      <c r="N1266" s="301">
        <v>0</v>
      </c>
      <c r="O1266" s="301">
        <v>0</v>
      </c>
      <c r="P1266" s="301">
        <v>4</v>
      </c>
      <c r="Q1266" s="301">
        <v>4</v>
      </c>
      <c r="R1266" s="301">
        <v>0</v>
      </c>
      <c r="S1266" s="301">
        <v>0</v>
      </c>
      <c r="T1266" s="301">
        <v>0</v>
      </c>
      <c r="U1266" s="301">
        <v>26</v>
      </c>
      <c r="V1266" s="304">
        <v>26</v>
      </c>
      <c r="W1266" s="304"/>
    </row>
    <row r="1267" spans="1:23" x14ac:dyDescent="0.4">
      <c r="A1267" s="299">
        <v>1263</v>
      </c>
      <c r="B1267" s="300" t="s">
        <v>1730</v>
      </c>
      <c r="C1267" s="301">
        <v>0</v>
      </c>
      <c r="D1267" s="301">
        <v>0</v>
      </c>
      <c r="E1267" s="301">
        <v>0</v>
      </c>
      <c r="F1267" s="301">
        <v>5</v>
      </c>
      <c r="G1267" s="301">
        <v>0</v>
      </c>
      <c r="H1267" s="301">
        <v>0</v>
      </c>
      <c r="I1267" s="301">
        <v>4</v>
      </c>
      <c r="J1267" s="301">
        <v>0</v>
      </c>
      <c r="K1267" s="301">
        <v>6</v>
      </c>
      <c r="L1267" s="301">
        <v>0</v>
      </c>
      <c r="M1267" s="301">
        <v>6</v>
      </c>
      <c r="N1267" s="301">
        <v>10</v>
      </c>
      <c r="O1267" s="301">
        <v>6</v>
      </c>
      <c r="P1267" s="301">
        <v>8</v>
      </c>
      <c r="Q1267" s="301">
        <v>3</v>
      </c>
      <c r="R1267" s="301">
        <v>7</v>
      </c>
      <c r="S1267" s="301">
        <v>4</v>
      </c>
      <c r="T1267" s="301">
        <v>0</v>
      </c>
      <c r="U1267" s="301">
        <v>66</v>
      </c>
      <c r="V1267" s="304">
        <v>62</v>
      </c>
      <c r="W1267" s="304"/>
    </row>
    <row r="1268" spans="1:23" x14ac:dyDescent="0.4">
      <c r="A1268" s="299">
        <v>1264</v>
      </c>
      <c r="B1268" s="300" t="s">
        <v>178</v>
      </c>
      <c r="C1268" s="301">
        <v>13</v>
      </c>
      <c r="D1268" s="301">
        <v>10</v>
      </c>
      <c r="E1268" s="301">
        <v>21</v>
      </c>
      <c r="F1268" s="301">
        <v>13</v>
      </c>
      <c r="G1268" s="301">
        <v>3</v>
      </c>
      <c r="H1268" s="301">
        <v>15</v>
      </c>
      <c r="I1268" s="301">
        <v>10</v>
      </c>
      <c r="J1268" s="301">
        <v>15</v>
      </c>
      <c r="K1268" s="301">
        <v>14</v>
      </c>
      <c r="L1268" s="301">
        <v>24</v>
      </c>
      <c r="M1268" s="301">
        <v>18</v>
      </c>
      <c r="N1268" s="301">
        <v>19</v>
      </c>
      <c r="O1268" s="301">
        <v>40</v>
      </c>
      <c r="P1268" s="301">
        <v>43</v>
      </c>
      <c r="Q1268" s="301">
        <v>33</v>
      </c>
      <c r="R1268" s="301">
        <v>18</v>
      </c>
      <c r="S1268" s="301">
        <v>12</v>
      </c>
      <c r="T1268" s="301">
        <v>4</v>
      </c>
      <c r="U1268" s="301">
        <v>330</v>
      </c>
      <c r="V1268" s="304">
        <v>302</v>
      </c>
      <c r="W1268" s="304"/>
    </row>
    <row r="1269" spans="1:23" x14ac:dyDescent="0.4">
      <c r="A1269" s="299">
        <v>1265</v>
      </c>
      <c r="B1269" s="300" t="s">
        <v>3061</v>
      </c>
      <c r="C1269" s="301">
        <v>0</v>
      </c>
      <c r="D1269" s="301">
        <v>0</v>
      </c>
      <c r="E1269" s="301">
        <v>0</v>
      </c>
      <c r="F1269" s="301">
        <v>0</v>
      </c>
      <c r="G1269" s="301">
        <v>0</v>
      </c>
      <c r="H1269" s="301">
        <v>0</v>
      </c>
      <c r="I1269" s="301">
        <v>0</v>
      </c>
      <c r="J1269" s="301">
        <v>0</v>
      </c>
      <c r="K1269" s="301">
        <v>0</v>
      </c>
      <c r="L1269" s="301">
        <v>0</v>
      </c>
      <c r="M1269" s="301">
        <v>0</v>
      </c>
      <c r="N1269" s="301">
        <v>3</v>
      </c>
      <c r="O1269" s="301">
        <v>0</v>
      </c>
      <c r="P1269" s="301">
        <v>0</v>
      </c>
      <c r="Q1269" s="301">
        <v>5</v>
      </c>
      <c r="R1269" s="301">
        <v>0</v>
      </c>
      <c r="S1269" s="301">
        <v>0</v>
      </c>
      <c r="T1269" s="301">
        <v>0</v>
      </c>
      <c r="U1269" s="301">
        <v>10</v>
      </c>
      <c r="V1269" s="304">
        <v>10</v>
      </c>
      <c r="W1269" s="304"/>
    </row>
    <row r="1270" spans="1:23" x14ac:dyDescent="0.4">
      <c r="A1270" s="299">
        <v>1266</v>
      </c>
      <c r="B1270" s="300" t="s">
        <v>3062</v>
      </c>
      <c r="C1270" s="301">
        <v>3</v>
      </c>
      <c r="D1270" s="301">
        <v>5</v>
      </c>
      <c r="E1270" s="301">
        <v>0</v>
      </c>
      <c r="F1270" s="301">
        <v>0</v>
      </c>
      <c r="G1270" s="301">
        <v>0</v>
      </c>
      <c r="H1270" s="301">
        <v>0</v>
      </c>
      <c r="I1270" s="301">
        <v>0</v>
      </c>
      <c r="J1270" s="301">
        <v>0</v>
      </c>
      <c r="K1270" s="301">
        <v>4</v>
      </c>
      <c r="L1270" s="301">
        <v>0</v>
      </c>
      <c r="M1270" s="301">
        <v>0</v>
      </c>
      <c r="N1270" s="301">
        <v>4</v>
      </c>
      <c r="O1270" s="301">
        <v>4</v>
      </c>
      <c r="P1270" s="301">
        <v>5</v>
      </c>
      <c r="Q1270" s="301">
        <v>3</v>
      </c>
      <c r="R1270" s="301">
        <v>0</v>
      </c>
      <c r="S1270" s="301">
        <v>0</v>
      </c>
      <c r="T1270" s="301">
        <v>0</v>
      </c>
      <c r="U1270" s="301">
        <v>32</v>
      </c>
      <c r="V1270" s="304">
        <v>29</v>
      </c>
      <c r="W1270" s="304"/>
    </row>
    <row r="1271" spans="1:23" x14ac:dyDescent="0.4">
      <c r="A1271" s="299">
        <v>1267</v>
      </c>
      <c r="B1271" s="300" t="s">
        <v>3063</v>
      </c>
      <c r="C1271" s="301">
        <v>6</v>
      </c>
      <c r="D1271" s="301">
        <v>6</v>
      </c>
      <c r="E1271" s="301">
        <v>8</v>
      </c>
      <c r="F1271" s="301">
        <v>11</v>
      </c>
      <c r="G1271" s="301">
        <v>8</v>
      </c>
      <c r="H1271" s="301">
        <v>8</v>
      </c>
      <c r="I1271" s="301">
        <v>0</v>
      </c>
      <c r="J1271" s="301">
        <v>3</v>
      </c>
      <c r="K1271" s="301">
        <v>7</v>
      </c>
      <c r="L1271" s="301">
        <v>7</v>
      </c>
      <c r="M1271" s="301">
        <v>10</v>
      </c>
      <c r="N1271" s="301">
        <v>14</v>
      </c>
      <c r="O1271" s="301">
        <v>14</v>
      </c>
      <c r="P1271" s="301">
        <v>12</v>
      </c>
      <c r="Q1271" s="301">
        <v>9</v>
      </c>
      <c r="R1271" s="301">
        <v>5</v>
      </c>
      <c r="S1271" s="301">
        <v>0</v>
      </c>
      <c r="T1271" s="301">
        <v>0</v>
      </c>
      <c r="U1271" s="301">
        <v>125</v>
      </c>
      <c r="V1271" s="304">
        <v>126</v>
      </c>
      <c r="W1271" s="304"/>
    </row>
    <row r="1272" spans="1:23" x14ac:dyDescent="0.4">
      <c r="A1272" s="299">
        <v>1268</v>
      </c>
      <c r="B1272" s="300" t="s">
        <v>1190</v>
      </c>
      <c r="C1272" s="301">
        <v>40</v>
      </c>
      <c r="D1272" s="301">
        <v>41</v>
      </c>
      <c r="E1272" s="301">
        <v>29</v>
      </c>
      <c r="F1272" s="301">
        <v>34</v>
      </c>
      <c r="G1272" s="301">
        <v>56</v>
      </c>
      <c r="H1272" s="301">
        <v>71</v>
      </c>
      <c r="I1272" s="301">
        <v>44</v>
      </c>
      <c r="J1272" s="301">
        <v>41</v>
      </c>
      <c r="K1272" s="301">
        <v>46</v>
      </c>
      <c r="L1272" s="301">
        <v>37</v>
      </c>
      <c r="M1272" s="301">
        <v>56</v>
      </c>
      <c r="N1272" s="301">
        <v>51</v>
      </c>
      <c r="O1272" s="301">
        <v>69</v>
      </c>
      <c r="P1272" s="301">
        <v>64</v>
      </c>
      <c r="Q1272" s="301">
        <v>59</v>
      </c>
      <c r="R1272" s="301">
        <v>78</v>
      </c>
      <c r="S1272" s="301">
        <v>86</v>
      </c>
      <c r="T1272" s="301">
        <v>121</v>
      </c>
      <c r="U1272" s="301">
        <v>1019</v>
      </c>
      <c r="V1272" s="304">
        <v>896</v>
      </c>
      <c r="W1272" s="304"/>
    </row>
    <row r="1273" spans="1:23" x14ac:dyDescent="0.4">
      <c r="A1273" s="299">
        <v>1269</v>
      </c>
      <c r="B1273" s="300" t="s">
        <v>179</v>
      </c>
      <c r="C1273" s="301">
        <v>19</v>
      </c>
      <c r="D1273" s="301">
        <v>21</v>
      </c>
      <c r="E1273" s="301">
        <v>18</v>
      </c>
      <c r="F1273" s="301">
        <v>32</v>
      </c>
      <c r="G1273" s="301">
        <v>22</v>
      </c>
      <c r="H1273" s="301">
        <v>8</v>
      </c>
      <c r="I1273" s="301">
        <v>8</v>
      </c>
      <c r="J1273" s="301">
        <v>8</v>
      </c>
      <c r="K1273" s="301">
        <v>7</v>
      </c>
      <c r="L1273" s="301">
        <v>14</v>
      </c>
      <c r="M1273" s="301">
        <v>17</v>
      </c>
      <c r="N1273" s="301">
        <v>19</v>
      </c>
      <c r="O1273" s="301">
        <v>12</v>
      </c>
      <c r="P1273" s="301">
        <v>14</v>
      </c>
      <c r="Q1273" s="301">
        <v>17</v>
      </c>
      <c r="R1273" s="301">
        <v>0</v>
      </c>
      <c r="S1273" s="301">
        <v>3</v>
      </c>
      <c r="T1273" s="301">
        <v>0</v>
      </c>
      <c r="U1273" s="301">
        <v>244</v>
      </c>
      <c r="V1273" s="304">
        <v>195</v>
      </c>
      <c r="W1273" s="304"/>
    </row>
    <row r="1274" spans="1:23" x14ac:dyDescent="0.4">
      <c r="A1274" s="299">
        <v>1270</v>
      </c>
      <c r="B1274" s="300" t="s">
        <v>3064</v>
      </c>
      <c r="C1274" s="301">
        <v>0</v>
      </c>
      <c r="D1274" s="301">
        <v>0</v>
      </c>
      <c r="E1274" s="301">
        <v>0</v>
      </c>
      <c r="F1274" s="301">
        <v>0</v>
      </c>
      <c r="G1274" s="301">
        <v>0</v>
      </c>
      <c r="H1274" s="301">
        <v>0</v>
      </c>
      <c r="I1274" s="301">
        <v>0</v>
      </c>
      <c r="J1274" s="301">
        <v>0</v>
      </c>
      <c r="K1274" s="301">
        <v>0</v>
      </c>
      <c r="L1274" s="301">
        <v>0</v>
      </c>
      <c r="M1274" s="301">
        <v>0</v>
      </c>
      <c r="N1274" s="301">
        <v>0</v>
      </c>
      <c r="O1274" s="301">
        <v>0</v>
      </c>
      <c r="P1274" s="301">
        <v>0</v>
      </c>
      <c r="Q1274" s="301">
        <v>0</v>
      </c>
      <c r="R1274" s="301">
        <v>0</v>
      </c>
      <c r="S1274" s="301">
        <v>0</v>
      </c>
      <c r="T1274" s="301">
        <v>0</v>
      </c>
      <c r="U1274" s="301">
        <v>0</v>
      </c>
      <c r="V1274" s="304">
        <v>0</v>
      </c>
      <c r="W1274" s="304"/>
    </row>
    <row r="1275" spans="1:23" x14ac:dyDescent="0.4">
      <c r="A1275" s="299">
        <v>1271</v>
      </c>
      <c r="B1275" s="300" t="s">
        <v>1384</v>
      </c>
      <c r="C1275" s="301">
        <v>194</v>
      </c>
      <c r="D1275" s="301">
        <v>259</v>
      </c>
      <c r="E1275" s="301">
        <v>291</v>
      </c>
      <c r="F1275" s="301">
        <v>258</v>
      </c>
      <c r="G1275" s="301">
        <v>119</v>
      </c>
      <c r="H1275" s="301">
        <v>88</v>
      </c>
      <c r="I1275" s="301">
        <v>145</v>
      </c>
      <c r="J1275" s="301">
        <v>187</v>
      </c>
      <c r="K1275" s="301">
        <v>242</v>
      </c>
      <c r="L1275" s="301">
        <v>284</v>
      </c>
      <c r="M1275" s="301">
        <v>204</v>
      </c>
      <c r="N1275" s="301">
        <v>209</v>
      </c>
      <c r="O1275" s="301">
        <v>219</v>
      </c>
      <c r="P1275" s="301">
        <v>184</v>
      </c>
      <c r="Q1275" s="301">
        <v>125</v>
      </c>
      <c r="R1275" s="301">
        <v>112</v>
      </c>
      <c r="S1275" s="301">
        <v>53</v>
      </c>
      <c r="T1275" s="301">
        <v>28</v>
      </c>
      <c r="U1275" s="301">
        <v>3196</v>
      </c>
      <c r="V1275" s="304">
        <v>3077</v>
      </c>
      <c r="W1275" s="304"/>
    </row>
    <row r="1276" spans="1:23" x14ac:dyDescent="0.4">
      <c r="A1276" s="299">
        <v>1272</v>
      </c>
      <c r="B1276" s="300" t="s">
        <v>180</v>
      </c>
      <c r="C1276" s="301">
        <v>0</v>
      </c>
      <c r="D1276" s="301">
        <v>7</v>
      </c>
      <c r="E1276" s="301">
        <v>0</v>
      </c>
      <c r="F1276" s="301">
        <v>5</v>
      </c>
      <c r="G1276" s="301">
        <v>3</v>
      </c>
      <c r="H1276" s="301">
        <v>14</v>
      </c>
      <c r="I1276" s="301">
        <v>0</v>
      </c>
      <c r="J1276" s="301">
        <v>5</v>
      </c>
      <c r="K1276" s="301">
        <v>0</v>
      </c>
      <c r="L1276" s="301">
        <v>8</v>
      </c>
      <c r="M1276" s="301">
        <v>12</v>
      </c>
      <c r="N1276" s="301">
        <v>4</v>
      </c>
      <c r="O1276" s="301">
        <v>3</v>
      </c>
      <c r="P1276" s="301">
        <v>12</v>
      </c>
      <c r="Q1276" s="301">
        <v>6</v>
      </c>
      <c r="R1276" s="301">
        <v>0</v>
      </c>
      <c r="S1276" s="301">
        <v>0</v>
      </c>
      <c r="T1276" s="301">
        <v>4</v>
      </c>
      <c r="U1276" s="301">
        <v>85</v>
      </c>
      <c r="V1276" s="304">
        <v>85</v>
      </c>
      <c r="W1276" s="304"/>
    </row>
    <row r="1277" spans="1:23" x14ac:dyDescent="0.4">
      <c r="A1277" s="299">
        <v>1273</v>
      </c>
      <c r="B1277" s="300" t="s">
        <v>3065</v>
      </c>
      <c r="C1277" s="301">
        <v>6</v>
      </c>
      <c r="D1277" s="301">
        <v>0</v>
      </c>
      <c r="E1277" s="301">
        <v>0</v>
      </c>
      <c r="F1277" s="301">
        <v>0</v>
      </c>
      <c r="G1277" s="301">
        <v>3</v>
      </c>
      <c r="H1277" s="301">
        <v>0</v>
      </c>
      <c r="I1277" s="301">
        <v>0</v>
      </c>
      <c r="J1277" s="301">
        <v>3</v>
      </c>
      <c r="K1277" s="301">
        <v>0</v>
      </c>
      <c r="L1277" s="301">
        <v>4</v>
      </c>
      <c r="M1277" s="301">
        <v>0</v>
      </c>
      <c r="N1277" s="301">
        <v>0</v>
      </c>
      <c r="O1277" s="301">
        <v>6</v>
      </c>
      <c r="P1277" s="301">
        <v>4</v>
      </c>
      <c r="Q1277" s="301">
        <v>0</v>
      </c>
      <c r="R1277" s="301">
        <v>0</v>
      </c>
      <c r="S1277" s="301">
        <v>0</v>
      </c>
      <c r="T1277" s="301">
        <v>0</v>
      </c>
      <c r="U1277" s="301">
        <v>40</v>
      </c>
      <c r="V1277" s="304">
        <v>39</v>
      </c>
      <c r="W1277" s="304"/>
    </row>
    <row r="1278" spans="1:23" x14ac:dyDescent="0.4">
      <c r="A1278" s="299">
        <v>1274</v>
      </c>
      <c r="B1278" s="300" t="s">
        <v>181</v>
      </c>
      <c r="C1278" s="301">
        <v>42</v>
      </c>
      <c r="D1278" s="301">
        <v>66</v>
      </c>
      <c r="E1278" s="301">
        <v>64</v>
      </c>
      <c r="F1278" s="301">
        <v>69</v>
      </c>
      <c r="G1278" s="301">
        <v>38</v>
      </c>
      <c r="H1278" s="301">
        <v>56</v>
      </c>
      <c r="I1278" s="301">
        <v>40</v>
      </c>
      <c r="J1278" s="301">
        <v>54</v>
      </c>
      <c r="K1278" s="301">
        <v>45</v>
      </c>
      <c r="L1278" s="301">
        <v>78</v>
      </c>
      <c r="M1278" s="301">
        <v>89</v>
      </c>
      <c r="N1278" s="301">
        <v>88</v>
      </c>
      <c r="O1278" s="301">
        <v>119</v>
      </c>
      <c r="P1278" s="301">
        <v>122</v>
      </c>
      <c r="Q1278" s="301">
        <v>91</v>
      </c>
      <c r="R1278" s="301">
        <v>76</v>
      </c>
      <c r="S1278" s="301">
        <v>48</v>
      </c>
      <c r="T1278" s="301">
        <v>61</v>
      </c>
      <c r="U1278" s="301">
        <v>1248</v>
      </c>
      <c r="V1278" s="304">
        <v>1147</v>
      </c>
      <c r="W1278" s="304"/>
    </row>
    <row r="1279" spans="1:23" x14ac:dyDescent="0.4">
      <c r="A1279" s="299">
        <v>1275</v>
      </c>
      <c r="B1279" s="300" t="s">
        <v>3066</v>
      </c>
      <c r="C1279" s="301">
        <v>3</v>
      </c>
      <c r="D1279" s="301">
        <v>9</v>
      </c>
      <c r="E1279" s="301">
        <v>6</v>
      </c>
      <c r="F1279" s="301">
        <v>9</v>
      </c>
      <c r="G1279" s="301">
        <v>3</v>
      </c>
      <c r="H1279" s="301">
        <v>3</v>
      </c>
      <c r="I1279" s="301">
        <v>3</v>
      </c>
      <c r="J1279" s="301">
        <v>5</v>
      </c>
      <c r="K1279" s="301">
        <v>13</v>
      </c>
      <c r="L1279" s="301">
        <v>6</v>
      </c>
      <c r="M1279" s="301">
        <v>15</v>
      </c>
      <c r="N1279" s="301">
        <v>13</v>
      </c>
      <c r="O1279" s="301">
        <v>15</v>
      </c>
      <c r="P1279" s="301">
        <v>12</v>
      </c>
      <c r="Q1279" s="301">
        <v>8</v>
      </c>
      <c r="R1279" s="301">
        <v>4</v>
      </c>
      <c r="S1279" s="301">
        <v>8</v>
      </c>
      <c r="T1279" s="301">
        <v>0</v>
      </c>
      <c r="U1279" s="301">
        <v>139</v>
      </c>
      <c r="V1279" s="304">
        <v>137</v>
      </c>
      <c r="W1279" s="304"/>
    </row>
    <row r="1280" spans="1:23" x14ac:dyDescent="0.4">
      <c r="A1280" s="299">
        <v>1276</v>
      </c>
      <c r="B1280" s="300" t="s">
        <v>3067</v>
      </c>
      <c r="C1280" s="301">
        <v>13</v>
      </c>
      <c r="D1280" s="301">
        <v>3</v>
      </c>
      <c r="E1280" s="301">
        <v>4</v>
      </c>
      <c r="F1280" s="301">
        <v>5</v>
      </c>
      <c r="G1280" s="301">
        <v>9</v>
      </c>
      <c r="H1280" s="301">
        <v>5</v>
      </c>
      <c r="I1280" s="301">
        <v>4</v>
      </c>
      <c r="J1280" s="301">
        <v>7</v>
      </c>
      <c r="K1280" s="301">
        <v>3</v>
      </c>
      <c r="L1280" s="301">
        <v>8</v>
      </c>
      <c r="M1280" s="301">
        <v>5</v>
      </c>
      <c r="N1280" s="301">
        <v>9</v>
      </c>
      <c r="O1280" s="301">
        <v>6</v>
      </c>
      <c r="P1280" s="301">
        <v>8</v>
      </c>
      <c r="Q1280" s="301">
        <v>4</v>
      </c>
      <c r="R1280" s="301">
        <v>6</v>
      </c>
      <c r="S1280" s="301">
        <v>3</v>
      </c>
      <c r="T1280" s="301">
        <v>0</v>
      </c>
      <c r="U1280" s="301">
        <v>104</v>
      </c>
      <c r="V1280" s="304">
        <v>103</v>
      </c>
      <c r="W1280" s="304"/>
    </row>
    <row r="1281" spans="1:23" x14ac:dyDescent="0.4">
      <c r="A1281" s="299">
        <v>1277</v>
      </c>
      <c r="B1281" s="300" t="s">
        <v>3068</v>
      </c>
      <c r="C1281" s="301">
        <v>7</v>
      </c>
      <c r="D1281" s="301">
        <v>3</v>
      </c>
      <c r="E1281" s="301">
        <v>0</v>
      </c>
      <c r="F1281" s="301">
        <v>0</v>
      </c>
      <c r="G1281" s="301">
        <v>4</v>
      </c>
      <c r="H1281" s="301">
        <v>5</v>
      </c>
      <c r="I1281" s="301">
        <v>10</v>
      </c>
      <c r="J1281" s="301">
        <v>3</v>
      </c>
      <c r="K1281" s="301">
        <v>5</v>
      </c>
      <c r="L1281" s="301">
        <v>6</v>
      </c>
      <c r="M1281" s="301">
        <v>0</v>
      </c>
      <c r="N1281" s="301">
        <v>6</v>
      </c>
      <c r="O1281" s="301">
        <v>0</v>
      </c>
      <c r="P1281" s="301">
        <v>0</v>
      </c>
      <c r="Q1281" s="301">
        <v>3</v>
      </c>
      <c r="R1281" s="301">
        <v>4</v>
      </c>
      <c r="S1281" s="301">
        <v>4</v>
      </c>
      <c r="T1281" s="301">
        <v>0</v>
      </c>
      <c r="U1281" s="301">
        <v>57</v>
      </c>
      <c r="V1281" s="304">
        <v>51</v>
      </c>
      <c r="W1281" s="304"/>
    </row>
    <row r="1282" spans="1:23" x14ac:dyDescent="0.4">
      <c r="A1282" s="299">
        <v>1278</v>
      </c>
      <c r="B1282" s="300" t="s">
        <v>1191</v>
      </c>
      <c r="C1282" s="301">
        <v>78</v>
      </c>
      <c r="D1282" s="301">
        <v>95</v>
      </c>
      <c r="E1282" s="301">
        <v>95</v>
      </c>
      <c r="F1282" s="301">
        <v>73</v>
      </c>
      <c r="G1282" s="301">
        <v>71</v>
      </c>
      <c r="H1282" s="301">
        <v>56</v>
      </c>
      <c r="I1282" s="301">
        <v>72</v>
      </c>
      <c r="J1282" s="301">
        <v>88</v>
      </c>
      <c r="K1282" s="301">
        <v>107</v>
      </c>
      <c r="L1282" s="301">
        <v>116</v>
      </c>
      <c r="M1282" s="301">
        <v>107</v>
      </c>
      <c r="N1282" s="301">
        <v>122</v>
      </c>
      <c r="O1282" s="301">
        <v>133</v>
      </c>
      <c r="P1282" s="301">
        <v>101</v>
      </c>
      <c r="Q1282" s="301">
        <v>67</v>
      </c>
      <c r="R1282" s="301">
        <v>36</v>
      </c>
      <c r="S1282" s="301">
        <v>17</v>
      </c>
      <c r="T1282" s="301">
        <v>3</v>
      </c>
      <c r="U1282" s="301">
        <v>1440</v>
      </c>
      <c r="V1282" s="304">
        <v>1431</v>
      </c>
      <c r="W1282" s="304"/>
    </row>
    <row r="1283" spans="1:23" x14ac:dyDescent="0.4">
      <c r="A1283" s="299">
        <v>1279</v>
      </c>
      <c r="B1283" s="300" t="s">
        <v>1192</v>
      </c>
      <c r="C1283" s="301">
        <v>70</v>
      </c>
      <c r="D1283" s="301">
        <v>86</v>
      </c>
      <c r="E1283" s="301">
        <v>83</v>
      </c>
      <c r="F1283" s="301">
        <v>67</v>
      </c>
      <c r="G1283" s="301">
        <v>50</v>
      </c>
      <c r="H1283" s="301">
        <v>50</v>
      </c>
      <c r="I1283" s="301">
        <v>70</v>
      </c>
      <c r="J1283" s="301">
        <v>81</v>
      </c>
      <c r="K1283" s="301">
        <v>124</v>
      </c>
      <c r="L1283" s="301">
        <v>99</v>
      </c>
      <c r="M1283" s="301">
        <v>78</v>
      </c>
      <c r="N1283" s="301">
        <v>96</v>
      </c>
      <c r="O1283" s="301">
        <v>99</v>
      </c>
      <c r="P1283" s="301">
        <v>73</v>
      </c>
      <c r="Q1283" s="301">
        <v>48</v>
      </c>
      <c r="R1283" s="301">
        <v>22</v>
      </c>
      <c r="S1283" s="301">
        <v>14</v>
      </c>
      <c r="T1283" s="301">
        <v>10</v>
      </c>
      <c r="U1283" s="301">
        <v>1240</v>
      </c>
      <c r="V1283" s="304">
        <v>1182</v>
      </c>
      <c r="W1283" s="304"/>
    </row>
    <row r="1284" spans="1:23" x14ac:dyDescent="0.4">
      <c r="A1284" s="299">
        <v>1280</v>
      </c>
      <c r="B1284" s="300" t="s">
        <v>3069</v>
      </c>
      <c r="C1284" s="301">
        <v>0</v>
      </c>
      <c r="D1284" s="301">
        <v>5</v>
      </c>
      <c r="E1284" s="301">
        <v>0</v>
      </c>
      <c r="F1284" s="301">
        <v>3</v>
      </c>
      <c r="G1284" s="301">
        <v>4</v>
      </c>
      <c r="H1284" s="301">
        <v>0</v>
      </c>
      <c r="I1284" s="301">
        <v>0</v>
      </c>
      <c r="J1284" s="301">
        <v>0</v>
      </c>
      <c r="K1284" s="301">
        <v>3</v>
      </c>
      <c r="L1284" s="301">
        <v>3</v>
      </c>
      <c r="M1284" s="301">
        <v>0</v>
      </c>
      <c r="N1284" s="301">
        <v>4</v>
      </c>
      <c r="O1284" s="301">
        <v>3</v>
      </c>
      <c r="P1284" s="301">
        <v>0</v>
      </c>
      <c r="Q1284" s="301">
        <v>0</v>
      </c>
      <c r="R1284" s="301">
        <v>0</v>
      </c>
      <c r="S1284" s="301">
        <v>0</v>
      </c>
      <c r="T1284" s="301">
        <v>0</v>
      </c>
      <c r="U1284" s="301">
        <v>27</v>
      </c>
      <c r="V1284" s="304">
        <v>25</v>
      </c>
      <c r="W1284" s="304"/>
    </row>
    <row r="1285" spans="1:23" x14ac:dyDescent="0.4">
      <c r="A1285" s="299">
        <v>1281</v>
      </c>
      <c r="B1285" s="300" t="s">
        <v>3070</v>
      </c>
      <c r="C1285" s="301">
        <v>3</v>
      </c>
      <c r="D1285" s="301">
        <v>5</v>
      </c>
      <c r="E1285" s="301">
        <v>4</v>
      </c>
      <c r="F1285" s="301">
        <v>7</v>
      </c>
      <c r="G1285" s="301">
        <v>0</v>
      </c>
      <c r="H1285" s="301">
        <v>4</v>
      </c>
      <c r="I1285" s="301">
        <v>3</v>
      </c>
      <c r="J1285" s="301">
        <v>3</v>
      </c>
      <c r="K1285" s="301">
        <v>4</v>
      </c>
      <c r="L1285" s="301">
        <v>13</v>
      </c>
      <c r="M1285" s="301">
        <v>6</v>
      </c>
      <c r="N1285" s="301">
        <v>10</v>
      </c>
      <c r="O1285" s="301">
        <v>6</v>
      </c>
      <c r="P1285" s="301">
        <v>8</v>
      </c>
      <c r="Q1285" s="301">
        <v>6</v>
      </c>
      <c r="R1285" s="301">
        <v>0</v>
      </c>
      <c r="S1285" s="301">
        <v>0</v>
      </c>
      <c r="T1285" s="301">
        <v>3</v>
      </c>
      <c r="U1285" s="301">
        <v>91</v>
      </c>
      <c r="V1285" s="304">
        <v>98</v>
      </c>
      <c r="W1285" s="304"/>
    </row>
    <row r="1286" spans="1:23" x14ac:dyDescent="0.4">
      <c r="A1286" s="299">
        <v>1282</v>
      </c>
      <c r="B1286" s="300" t="s">
        <v>3071</v>
      </c>
      <c r="C1286" s="301">
        <v>0</v>
      </c>
      <c r="D1286" s="301">
        <v>0</v>
      </c>
      <c r="E1286" s="301">
        <v>0</v>
      </c>
      <c r="F1286" s="301">
        <v>0</v>
      </c>
      <c r="G1286" s="301">
        <v>0</v>
      </c>
      <c r="H1286" s="301">
        <v>0</v>
      </c>
      <c r="I1286" s="301">
        <v>0</v>
      </c>
      <c r="J1286" s="301">
        <v>0</v>
      </c>
      <c r="K1286" s="301">
        <v>0</v>
      </c>
      <c r="L1286" s="301">
        <v>0</v>
      </c>
      <c r="M1286" s="301">
        <v>0</v>
      </c>
      <c r="N1286" s="301">
        <v>0</v>
      </c>
      <c r="O1286" s="301">
        <v>3</v>
      </c>
      <c r="P1286" s="301">
        <v>0</v>
      </c>
      <c r="Q1286" s="301">
        <v>0</v>
      </c>
      <c r="R1286" s="301">
        <v>0</v>
      </c>
      <c r="S1286" s="301">
        <v>0</v>
      </c>
      <c r="T1286" s="301">
        <v>0</v>
      </c>
      <c r="U1286" s="301">
        <v>11</v>
      </c>
      <c r="V1286" s="304">
        <v>11</v>
      </c>
      <c r="W1286" s="304"/>
    </row>
    <row r="1287" spans="1:23" x14ac:dyDescent="0.4">
      <c r="A1287" s="299">
        <v>1283</v>
      </c>
      <c r="B1287" s="300" t="s">
        <v>3072</v>
      </c>
      <c r="C1287" s="301">
        <v>0</v>
      </c>
      <c r="D1287" s="301">
        <v>0</v>
      </c>
      <c r="E1287" s="301">
        <v>0</v>
      </c>
      <c r="F1287" s="301">
        <v>0</v>
      </c>
      <c r="G1287" s="301">
        <v>0</v>
      </c>
      <c r="H1287" s="301">
        <v>6</v>
      </c>
      <c r="I1287" s="301">
        <v>0</v>
      </c>
      <c r="J1287" s="301">
        <v>0</v>
      </c>
      <c r="K1287" s="301">
        <v>0</v>
      </c>
      <c r="L1287" s="301">
        <v>3</v>
      </c>
      <c r="M1287" s="301">
        <v>0</v>
      </c>
      <c r="N1287" s="301">
        <v>5</v>
      </c>
      <c r="O1287" s="301">
        <v>7</v>
      </c>
      <c r="P1287" s="301">
        <v>0</v>
      </c>
      <c r="Q1287" s="301">
        <v>0</v>
      </c>
      <c r="R1287" s="301">
        <v>0</v>
      </c>
      <c r="S1287" s="301">
        <v>0</v>
      </c>
      <c r="T1287" s="301">
        <v>0</v>
      </c>
      <c r="U1287" s="301">
        <v>21</v>
      </c>
      <c r="V1287" s="304">
        <v>19</v>
      </c>
      <c r="W1287" s="304"/>
    </row>
    <row r="1288" spans="1:23" x14ac:dyDescent="0.4">
      <c r="A1288" s="299">
        <v>1284</v>
      </c>
      <c r="B1288" s="300" t="s">
        <v>3073</v>
      </c>
      <c r="C1288" s="301">
        <v>3</v>
      </c>
      <c r="D1288" s="301">
        <v>6</v>
      </c>
      <c r="E1288" s="301">
        <v>3</v>
      </c>
      <c r="F1288" s="301">
        <v>6</v>
      </c>
      <c r="G1288" s="301">
        <v>0</v>
      </c>
      <c r="H1288" s="301">
        <v>0</v>
      </c>
      <c r="I1288" s="301">
        <v>8</v>
      </c>
      <c r="J1288" s="301">
        <v>0</v>
      </c>
      <c r="K1288" s="301">
        <v>0</v>
      </c>
      <c r="L1288" s="301">
        <v>11</v>
      </c>
      <c r="M1288" s="301">
        <v>10</v>
      </c>
      <c r="N1288" s="301">
        <v>15</v>
      </c>
      <c r="O1288" s="301">
        <v>9</v>
      </c>
      <c r="P1288" s="301">
        <v>8</v>
      </c>
      <c r="Q1288" s="301">
        <v>3</v>
      </c>
      <c r="R1288" s="301">
        <v>0</v>
      </c>
      <c r="S1288" s="301">
        <v>0</v>
      </c>
      <c r="T1288" s="301">
        <v>0</v>
      </c>
      <c r="U1288" s="301">
        <v>87</v>
      </c>
      <c r="V1288" s="304">
        <v>78</v>
      </c>
      <c r="W1288" s="304"/>
    </row>
    <row r="1289" spans="1:23" x14ac:dyDescent="0.4">
      <c r="A1289" s="299">
        <v>1285</v>
      </c>
      <c r="B1289" s="300" t="s">
        <v>1731</v>
      </c>
      <c r="C1289" s="301">
        <v>649</v>
      </c>
      <c r="D1289" s="301">
        <v>609</v>
      </c>
      <c r="E1289" s="301">
        <v>535</v>
      </c>
      <c r="F1289" s="301">
        <v>545</v>
      </c>
      <c r="G1289" s="301">
        <v>646</v>
      </c>
      <c r="H1289" s="301">
        <v>680</v>
      </c>
      <c r="I1289" s="301">
        <v>647</v>
      </c>
      <c r="J1289" s="301">
        <v>556</v>
      </c>
      <c r="K1289" s="301">
        <v>612</v>
      </c>
      <c r="L1289" s="301">
        <v>576</v>
      </c>
      <c r="M1289" s="301">
        <v>628</v>
      </c>
      <c r="N1289" s="301">
        <v>628</v>
      </c>
      <c r="O1289" s="301">
        <v>625</v>
      </c>
      <c r="P1289" s="301">
        <v>659</v>
      </c>
      <c r="Q1289" s="301">
        <v>555</v>
      </c>
      <c r="R1289" s="301">
        <v>521</v>
      </c>
      <c r="S1289" s="301">
        <v>345</v>
      </c>
      <c r="T1289" s="301">
        <v>376</v>
      </c>
      <c r="U1289" s="301">
        <v>10399</v>
      </c>
      <c r="V1289" s="304">
        <v>9992</v>
      </c>
      <c r="W1289" s="304"/>
    </row>
    <row r="1290" spans="1:23" x14ac:dyDescent="0.4">
      <c r="A1290" s="299">
        <v>1286</v>
      </c>
      <c r="B1290" s="300" t="s">
        <v>182</v>
      </c>
      <c r="C1290" s="301">
        <v>46</v>
      </c>
      <c r="D1290" s="301">
        <v>55</v>
      </c>
      <c r="E1290" s="301">
        <v>107</v>
      </c>
      <c r="F1290" s="301">
        <v>95</v>
      </c>
      <c r="G1290" s="301">
        <v>69</v>
      </c>
      <c r="H1290" s="301">
        <v>39</v>
      </c>
      <c r="I1290" s="301">
        <v>29</v>
      </c>
      <c r="J1290" s="301">
        <v>37</v>
      </c>
      <c r="K1290" s="301">
        <v>88</v>
      </c>
      <c r="L1290" s="301">
        <v>95</v>
      </c>
      <c r="M1290" s="301">
        <v>110</v>
      </c>
      <c r="N1290" s="301">
        <v>85</v>
      </c>
      <c r="O1290" s="301">
        <v>65</v>
      </c>
      <c r="P1290" s="301">
        <v>74</v>
      </c>
      <c r="Q1290" s="301">
        <v>48</v>
      </c>
      <c r="R1290" s="301">
        <v>29</v>
      </c>
      <c r="S1290" s="301">
        <v>7</v>
      </c>
      <c r="T1290" s="301">
        <v>11</v>
      </c>
      <c r="U1290" s="301">
        <v>1095</v>
      </c>
      <c r="V1290" s="304">
        <v>1016</v>
      </c>
      <c r="W1290" s="304"/>
    </row>
    <row r="1291" spans="1:23" x14ac:dyDescent="0.4">
      <c r="A1291" s="299">
        <v>1287</v>
      </c>
      <c r="B1291" s="300" t="s">
        <v>183</v>
      </c>
      <c r="C1291" s="301">
        <v>34</v>
      </c>
      <c r="D1291" s="301">
        <v>46</v>
      </c>
      <c r="E1291" s="301">
        <v>44</v>
      </c>
      <c r="F1291" s="301">
        <v>58</v>
      </c>
      <c r="G1291" s="301">
        <v>28</v>
      </c>
      <c r="H1291" s="301">
        <v>37</v>
      </c>
      <c r="I1291" s="301">
        <v>42</v>
      </c>
      <c r="J1291" s="301">
        <v>27</v>
      </c>
      <c r="K1291" s="301">
        <v>32</v>
      </c>
      <c r="L1291" s="301">
        <v>56</v>
      </c>
      <c r="M1291" s="301">
        <v>64</v>
      </c>
      <c r="N1291" s="301">
        <v>51</v>
      </c>
      <c r="O1291" s="301">
        <v>68</v>
      </c>
      <c r="P1291" s="301">
        <v>68</v>
      </c>
      <c r="Q1291" s="301">
        <v>38</v>
      </c>
      <c r="R1291" s="301">
        <v>36</v>
      </c>
      <c r="S1291" s="301">
        <v>28</v>
      </c>
      <c r="T1291" s="301">
        <v>39</v>
      </c>
      <c r="U1291" s="301">
        <v>806</v>
      </c>
      <c r="V1291" s="304">
        <v>716</v>
      </c>
      <c r="W1291" s="304"/>
    </row>
    <row r="1292" spans="1:23" x14ac:dyDescent="0.4">
      <c r="A1292" s="299">
        <v>1288</v>
      </c>
      <c r="B1292" s="300" t="s">
        <v>3074</v>
      </c>
      <c r="C1292" s="301">
        <v>3</v>
      </c>
      <c r="D1292" s="301">
        <v>3</v>
      </c>
      <c r="E1292" s="301">
        <v>5</v>
      </c>
      <c r="F1292" s="301">
        <v>4</v>
      </c>
      <c r="G1292" s="301">
        <v>0</v>
      </c>
      <c r="H1292" s="301">
        <v>4</v>
      </c>
      <c r="I1292" s="301">
        <v>0</v>
      </c>
      <c r="J1292" s="301">
        <v>4</v>
      </c>
      <c r="K1292" s="301">
        <v>3</v>
      </c>
      <c r="L1292" s="301">
        <v>5</v>
      </c>
      <c r="M1292" s="301">
        <v>3</v>
      </c>
      <c r="N1292" s="301">
        <v>5</v>
      </c>
      <c r="O1292" s="301">
        <v>5</v>
      </c>
      <c r="P1292" s="301">
        <v>8</v>
      </c>
      <c r="Q1292" s="301">
        <v>4</v>
      </c>
      <c r="R1292" s="301">
        <v>5</v>
      </c>
      <c r="S1292" s="301">
        <v>0</v>
      </c>
      <c r="T1292" s="301">
        <v>0</v>
      </c>
      <c r="U1292" s="301">
        <v>56</v>
      </c>
      <c r="V1292" s="304">
        <v>52</v>
      </c>
      <c r="W1292" s="304"/>
    </row>
    <row r="1293" spans="1:23" x14ac:dyDescent="0.4">
      <c r="A1293" s="299">
        <v>1289</v>
      </c>
      <c r="B1293" s="300" t="s">
        <v>3075</v>
      </c>
      <c r="C1293" s="301">
        <v>0</v>
      </c>
      <c r="D1293" s="301">
        <v>0</v>
      </c>
      <c r="E1293" s="301">
        <v>0</v>
      </c>
      <c r="F1293" s="301">
        <v>0</v>
      </c>
      <c r="G1293" s="301">
        <v>0</v>
      </c>
      <c r="H1293" s="301">
        <v>0</v>
      </c>
      <c r="I1293" s="301">
        <v>0</v>
      </c>
      <c r="J1293" s="301">
        <v>0</v>
      </c>
      <c r="K1293" s="301">
        <v>0</v>
      </c>
      <c r="L1293" s="301">
        <v>0</v>
      </c>
      <c r="M1293" s="301">
        <v>0</v>
      </c>
      <c r="N1293" s="301">
        <v>0</v>
      </c>
      <c r="O1293" s="301">
        <v>0</v>
      </c>
      <c r="P1293" s="301">
        <v>0</v>
      </c>
      <c r="Q1293" s="301">
        <v>0</v>
      </c>
      <c r="R1293" s="301">
        <v>0</v>
      </c>
      <c r="S1293" s="301">
        <v>0</v>
      </c>
      <c r="T1293" s="301">
        <v>0</v>
      </c>
      <c r="U1293" s="301">
        <v>13</v>
      </c>
      <c r="V1293" s="304">
        <v>13</v>
      </c>
      <c r="W1293" s="304"/>
    </row>
    <row r="1294" spans="1:23" x14ac:dyDescent="0.4">
      <c r="A1294" s="299">
        <v>1290</v>
      </c>
      <c r="B1294" s="300" t="s">
        <v>1732</v>
      </c>
      <c r="C1294" s="301">
        <v>3</v>
      </c>
      <c r="D1294" s="301">
        <v>4</v>
      </c>
      <c r="E1294" s="301">
        <v>3</v>
      </c>
      <c r="F1294" s="301">
        <v>3</v>
      </c>
      <c r="G1294" s="301">
        <v>3</v>
      </c>
      <c r="H1294" s="301">
        <v>4</v>
      </c>
      <c r="I1294" s="301">
        <v>6</v>
      </c>
      <c r="J1294" s="301">
        <v>0</v>
      </c>
      <c r="K1294" s="301">
        <v>4</v>
      </c>
      <c r="L1294" s="301">
        <v>4</v>
      </c>
      <c r="M1294" s="301">
        <v>3</v>
      </c>
      <c r="N1294" s="301">
        <v>9</v>
      </c>
      <c r="O1294" s="301">
        <v>0</v>
      </c>
      <c r="P1294" s="301">
        <v>4</v>
      </c>
      <c r="Q1294" s="301">
        <v>0</v>
      </c>
      <c r="R1294" s="301">
        <v>0</v>
      </c>
      <c r="S1294" s="301">
        <v>0</v>
      </c>
      <c r="T1294" s="301">
        <v>0</v>
      </c>
      <c r="U1294" s="301">
        <v>59</v>
      </c>
      <c r="V1294" s="304">
        <v>64</v>
      </c>
      <c r="W1294" s="304"/>
    </row>
    <row r="1295" spans="1:23" x14ac:dyDescent="0.4">
      <c r="A1295" s="299">
        <v>1291</v>
      </c>
      <c r="B1295" s="300" t="s">
        <v>3076</v>
      </c>
      <c r="C1295" s="301">
        <v>0</v>
      </c>
      <c r="D1295" s="301">
        <v>0</v>
      </c>
      <c r="E1295" s="301">
        <v>0</v>
      </c>
      <c r="F1295" s="301">
        <v>5</v>
      </c>
      <c r="G1295" s="301">
        <v>0</v>
      </c>
      <c r="H1295" s="301">
        <v>0</v>
      </c>
      <c r="I1295" s="301">
        <v>0</v>
      </c>
      <c r="J1295" s="301">
        <v>0</v>
      </c>
      <c r="K1295" s="301">
        <v>0</v>
      </c>
      <c r="L1295" s="301">
        <v>0</v>
      </c>
      <c r="M1295" s="301">
        <v>3</v>
      </c>
      <c r="N1295" s="301">
        <v>4</v>
      </c>
      <c r="O1295" s="301">
        <v>0</v>
      </c>
      <c r="P1295" s="301">
        <v>3</v>
      </c>
      <c r="Q1295" s="301">
        <v>6</v>
      </c>
      <c r="R1295" s="301">
        <v>3</v>
      </c>
      <c r="S1295" s="301">
        <v>0</v>
      </c>
      <c r="T1295" s="301">
        <v>0</v>
      </c>
      <c r="U1295" s="301">
        <v>36</v>
      </c>
      <c r="V1295" s="304">
        <v>30</v>
      </c>
      <c r="W1295" s="304"/>
    </row>
    <row r="1296" spans="1:23" x14ac:dyDescent="0.4">
      <c r="A1296" s="299">
        <v>1292</v>
      </c>
      <c r="B1296" s="300" t="s">
        <v>1733</v>
      </c>
      <c r="C1296" s="301">
        <v>9</v>
      </c>
      <c r="D1296" s="301">
        <v>17</v>
      </c>
      <c r="E1296" s="301">
        <v>23</v>
      </c>
      <c r="F1296" s="301">
        <v>8</v>
      </c>
      <c r="G1296" s="301">
        <v>3</v>
      </c>
      <c r="H1296" s="301">
        <v>3</v>
      </c>
      <c r="I1296" s="301">
        <v>5</v>
      </c>
      <c r="J1296" s="301">
        <v>6</v>
      </c>
      <c r="K1296" s="301">
        <v>20</v>
      </c>
      <c r="L1296" s="301">
        <v>18</v>
      </c>
      <c r="M1296" s="301">
        <v>10</v>
      </c>
      <c r="N1296" s="301">
        <v>15</v>
      </c>
      <c r="O1296" s="301">
        <v>7</v>
      </c>
      <c r="P1296" s="301">
        <v>12</v>
      </c>
      <c r="Q1296" s="301">
        <v>7</v>
      </c>
      <c r="R1296" s="301">
        <v>9</v>
      </c>
      <c r="S1296" s="301">
        <v>3</v>
      </c>
      <c r="T1296" s="301">
        <v>0</v>
      </c>
      <c r="U1296" s="301">
        <v>174</v>
      </c>
      <c r="V1296" s="304">
        <v>168</v>
      </c>
      <c r="W1296" s="304"/>
    </row>
    <row r="1297" spans="1:23" x14ac:dyDescent="0.4">
      <c r="A1297" s="299">
        <v>1293</v>
      </c>
      <c r="B1297" s="300" t="s">
        <v>3077</v>
      </c>
      <c r="C1297" s="301">
        <v>7</v>
      </c>
      <c r="D1297" s="301">
        <v>7</v>
      </c>
      <c r="E1297" s="301">
        <v>9</v>
      </c>
      <c r="F1297" s="301">
        <v>13</v>
      </c>
      <c r="G1297" s="301">
        <v>0</v>
      </c>
      <c r="H1297" s="301">
        <v>3</v>
      </c>
      <c r="I1297" s="301">
        <v>4</v>
      </c>
      <c r="J1297" s="301">
        <v>4</v>
      </c>
      <c r="K1297" s="301">
        <v>12</v>
      </c>
      <c r="L1297" s="301">
        <v>15</v>
      </c>
      <c r="M1297" s="301">
        <v>9</v>
      </c>
      <c r="N1297" s="301">
        <v>6</v>
      </c>
      <c r="O1297" s="301">
        <v>8</v>
      </c>
      <c r="P1297" s="301">
        <v>0</v>
      </c>
      <c r="Q1297" s="301">
        <v>4</v>
      </c>
      <c r="R1297" s="301">
        <v>4</v>
      </c>
      <c r="S1297" s="301">
        <v>5</v>
      </c>
      <c r="T1297" s="301">
        <v>0</v>
      </c>
      <c r="U1297" s="301">
        <v>108</v>
      </c>
      <c r="V1297" s="304">
        <v>102</v>
      </c>
      <c r="W1297" s="304"/>
    </row>
    <row r="1298" spans="1:23" x14ac:dyDescent="0.4">
      <c r="A1298" s="299">
        <v>1294</v>
      </c>
      <c r="B1298" s="300" t="s">
        <v>3078</v>
      </c>
      <c r="C1298" s="301">
        <v>6</v>
      </c>
      <c r="D1298" s="301">
        <v>7</v>
      </c>
      <c r="E1298" s="301">
        <v>4</v>
      </c>
      <c r="F1298" s="301">
        <v>0</v>
      </c>
      <c r="G1298" s="301">
        <v>3</v>
      </c>
      <c r="H1298" s="301">
        <v>0</v>
      </c>
      <c r="I1298" s="301">
        <v>0</v>
      </c>
      <c r="J1298" s="301">
        <v>5</v>
      </c>
      <c r="K1298" s="301">
        <v>6</v>
      </c>
      <c r="L1298" s="301">
        <v>9</v>
      </c>
      <c r="M1298" s="301">
        <v>6</v>
      </c>
      <c r="N1298" s="301">
        <v>10</v>
      </c>
      <c r="O1298" s="301">
        <v>10</v>
      </c>
      <c r="P1298" s="301">
        <v>7</v>
      </c>
      <c r="Q1298" s="301">
        <v>4</v>
      </c>
      <c r="R1298" s="301">
        <v>4</v>
      </c>
      <c r="S1298" s="301">
        <v>0</v>
      </c>
      <c r="T1298" s="301">
        <v>3</v>
      </c>
      <c r="U1298" s="301">
        <v>94</v>
      </c>
      <c r="V1298" s="304">
        <v>88</v>
      </c>
      <c r="W1298" s="304"/>
    </row>
    <row r="1299" spans="1:23" x14ac:dyDescent="0.4">
      <c r="A1299" s="299">
        <v>1295</v>
      </c>
      <c r="B1299" s="300" t="s">
        <v>3079</v>
      </c>
      <c r="C1299" s="301">
        <v>0</v>
      </c>
      <c r="D1299" s="301">
        <v>0</v>
      </c>
      <c r="E1299" s="301">
        <v>0</v>
      </c>
      <c r="F1299" s="301">
        <v>0</v>
      </c>
      <c r="G1299" s="301">
        <v>0</v>
      </c>
      <c r="H1299" s="301">
        <v>0</v>
      </c>
      <c r="I1299" s="301">
        <v>0</v>
      </c>
      <c r="J1299" s="301">
        <v>0</v>
      </c>
      <c r="K1299" s="301">
        <v>0</v>
      </c>
      <c r="L1299" s="301">
        <v>0</v>
      </c>
      <c r="M1299" s="301">
        <v>0</v>
      </c>
      <c r="N1299" s="301">
        <v>4</v>
      </c>
      <c r="O1299" s="301">
        <v>0</v>
      </c>
      <c r="P1299" s="301">
        <v>0</v>
      </c>
      <c r="Q1299" s="301">
        <v>4</v>
      </c>
      <c r="R1299" s="301">
        <v>0</v>
      </c>
      <c r="S1299" s="301">
        <v>0</v>
      </c>
      <c r="T1299" s="301">
        <v>0</v>
      </c>
      <c r="U1299" s="301">
        <v>16</v>
      </c>
      <c r="V1299" s="304">
        <v>10</v>
      </c>
      <c r="W1299" s="304"/>
    </row>
    <row r="1300" spans="1:23" x14ac:dyDescent="0.4">
      <c r="A1300" s="299">
        <v>1296</v>
      </c>
      <c r="B1300" s="300" t="s">
        <v>3080</v>
      </c>
      <c r="C1300" s="301">
        <v>0</v>
      </c>
      <c r="D1300" s="301">
        <v>0</v>
      </c>
      <c r="E1300" s="301">
        <v>3</v>
      </c>
      <c r="F1300" s="301">
        <v>0</v>
      </c>
      <c r="G1300" s="301">
        <v>0</v>
      </c>
      <c r="H1300" s="301">
        <v>0</v>
      </c>
      <c r="I1300" s="301">
        <v>3</v>
      </c>
      <c r="J1300" s="301">
        <v>6</v>
      </c>
      <c r="K1300" s="301">
        <v>3</v>
      </c>
      <c r="L1300" s="301">
        <v>0</v>
      </c>
      <c r="M1300" s="301">
        <v>0</v>
      </c>
      <c r="N1300" s="301">
        <v>0</v>
      </c>
      <c r="O1300" s="301">
        <v>4</v>
      </c>
      <c r="P1300" s="301">
        <v>4</v>
      </c>
      <c r="Q1300" s="301">
        <v>4</v>
      </c>
      <c r="R1300" s="301">
        <v>0</v>
      </c>
      <c r="S1300" s="301">
        <v>0</v>
      </c>
      <c r="T1300" s="301">
        <v>0</v>
      </c>
      <c r="U1300" s="301">
        <v>42</v>
      </c>
      <c r="V1300" s="304">
        <v>39</v>
      </c>
      <c r="W1300" s="304"/>
    </row>
    <row r="1301" spans="1:23" x14ac:dyDescent="0.4">
      <c r="A1301" s="299">
        <v>1297</v>
      </c>
      <c r="B1301" s="300" t="s">
        <v>3081</v>
      </c>
      <c r="C1301" s="301">
        <v>0</v>
      </c>
      <c r="D1301" s="301">
        <v>0</v>
      </c>
      <c r="E1301" s="301">
        <v>3</v>
      </c>
      <c r="F1301" s="301">
        <v>5</v>
      </c>
      <c r="G1301" s="301">
        <v>0</v>
      </c>
      <c r="H1301" s="301">
        <v>0</v>
      </c>
      <c r="I1301" s="301">
        <v>0</v>
      </c>
      <c r="J1301" s="301">
        <v>0</v>
      </c>
      <c r="K1301" s="301">
        <v>4</v>
      </c>
      <c r="L1301" s="301">
        <v>0</v>
      </c>
      <c r="M1301" s="301">
        <v>0</v>
      </c>
      <c r="N1301" s="301">
        <v>0</v>
      </c>
      <c r="O1301" s="301">
        <v>0</v>
      </c>
      <c r="P1301" s="301">
        <v>0</v>
      </c>
      <c r="Q1301" s="301">
        <v>0</v>
      </c>
      <c r="R1301" s="301">
        <v>3</v>
      </c>
      <c r="S1301" s="301">
        <v>0</v>
      </c>
      <c r="T1301" s="301">
        <v>0</v>
      </c>
      <c r="U1301" s="301">
        <v>23</v>
      </c>
      <c r="V1301" s="304">
        <v>15</v>
      </c>
      <c r="W1301" s="304"/>
    </row>
    <row r="1302" spans="1:23" x14ac:dyDescent="0.4">
      <c r="A1302" s="299">
        <v>1298</v>
      </c>
      <c r="B1302" s="300" t="s">
        <v>184</v>
      </c>
      <c r="C1302" s="301">
        <v>17</v>
      </c>
      <c r="D1302" s="301">
        <v>25</v>
      </c>
      <c r="E1302" s="301">
        <v>29</v>
      </c>
      <c r="F1302" s="301">
        <v>32</v>
      </c>
      <c r="G1302" s="301">
        <v>22</v>
      </c>
      <c r="H1302" s="301">
        <v>15</v>
      </c>
      <c r="I1302" s="301">
        <v>16</v>
      </c>
      <c r="J1302" s="301">
        <v>16</v>
      </c>
      <c r="K1302" s="301">
        <v>22</v>
      </c>
      <c r="L1302" s="301">
        <v>30</v>
      </c>
      <c r="M1302" s="301">
        <v>33</v>
      </c>
      <c r="N1302" s="301">
        <v>38</v>
      </c>
      <c r="O1302" s="301">
        <v>28</v>
      </c>
      <c r="P1302" s="301">
        <v>20</v>
      </c>
      <c r="Q1302" s="301">
        <v>13</v>
      </c>
      <c r="R1302" s="301">
        <v>18</v>
      </c>
      <c r="S1302" s="301">
        <v>9</v>
      </c>
      <c r="T1302" s="301">
        <v>8</v>
      </c>
      <c r="U1302" s="301">
        <v>398</v>
      </c>
      <c r="V1302" s="304">
        <v>392</v>
      </c>
      <c r="W1302" s="304"/>
    </row>
    <row r="1303" spans="1:23" x14ac:dyDescent="0.4">
      <c r="A1303" s="299">
        <v>1299</v>
      </c>
      <c r="B1303" s="300" t="s">
        <v>3082</v>
      </c>
      <c r="C1303" s="301">
        <v>3</v>
      </c>
      <c r="D1303" s="301">
        <v>0</v>
      </c>
      <c r="E1303" s="301">
        <v>3</v>
      </c>
      <c r="F1303" s="301">
        <v>0</v>
      </c>
      <c r="G1303" s="301">
        <v>6</v>
      </c>
      <c r="H1303" s="301">
        <v>4</v>
      </c>
      <c r="I1303" s="301">
        <v>3</v>
      </c>
      <c r="J1303" s="301">
        <v>0</v>
      </c>
      <c r="K1303" s="301">
        <v>0</v>
      </c>
      <c r="L1303" s="301">
        <v>6</v>
      </c>
      <c r="M1303" s="301">
        <v>0</v>
      </c>
      <c r="N1303" s="301">
        <v>0</v>
      </c>
      <c r="O1303" s="301">
        <v>3</v>
      </c>
      <c r="P1303" s="301">
        <v>0</v>
      </c>
      <c r="Q1303" s="301">
        <v>0</v>
      </c>
      <c r="R1303" s="301">
        <v>0</v>
      </c>
      <c r="S1303" s="301">
        <v>0</v>
      </c>
      <c r="T1303" s="301">
        <v>0</v>
      </c>
      <c r="U1303" s="301">
        <v>35</v>
      </c>
      <c r="V1303" s="304">
        <v>33</v>
      </c>
      <c r="W1303" s="304"/>
    </row>
    <row r="1304" spans="1:23" x14ac:dyDescent="0.4">
      <c r="A1304" s="299">
        <v>1300</v>
      </c>
      <c r="B1304" s="300" t="s">
        <v>3083</v>
      </c>
      <c r="C1304" s="301">
        <v>5</v>
      </c>
      <c r="D1304" s="301">
        <v>4</v>
      </c>
      <c r="E1304" s="301">
        <v>4</v>
      </c>
      <c r="F1304" s="301">
        <v>19</v>
      </c>
      <c r="G1304" s="301">
        <v>3</v>
      </c>
      <c r="H1304" s="301">
        <v>9</v>
      </c>
      <c r="I1304" s="301">
        <v>7</v>
      </c>
      <c r="J1304" s="301">
        <v>5</v>
      </c>
      <c r="K1304" s="301">
        <v>9</v>
      </c>
      <c r="L1304" s="301">
        <v>9</v>
      </c>
      <c r="M1304" s="301">
        <v>9</v>
      </c>
      <c r="N1304" s="301">
        <v>13</v>
      </c>
      <c r="O1304" s="301">
        <v>5</v>
      </c>
      <c r="P1304" s="301">
        <v>3</v>
      </c>
      <c r="Q1304" s="301">
        <v>0</v>
      </c>
      <c r="R1304" s="301">
        <v>3</v>
      </c>
      <c r="S1304" s="301">
        <v>0</v>
      </c>
      <c r="T1304" s="301">
        <v>0</v>
      </c>
      <c r="U1304" s="301">
        <v>114</v>
      </c>
      <c r="V1304" s="304">
        <v>109</v>
      </c>
      <c r="W1304" s="304"/>
    </row>
    <row r="1305" spans="1:23" x14ac:dyDescent="0.4">
      <c r="A1305" s="299">
        <v>1301</v>
      </c>
      <c r="B1305" s="300" t="s">
        <v>185</v>
      </c>
      <c r="C1305" s="301">
        <v>29</v>
      </c>
      <c r="D1305" s="301">
        <v>33</v>
      </c>
      <c r="E1305" s="301">
        <v>25</v>
      </c>
      <c r="F1305" s="301">
        <v>43</v>
      </c>
      <c r="G1305" s="301">
        <v>15</v>
      </c>
      <c r="H1305" s="301">
        <v>23</v>
      </c>
      <c r="I1305" s="301">
        <v>22</v>
      </c>
      <c r="J1305" s="301">
        <v>28</v>
      </c>
      <c r="K1305" s="301">
        <v>28</v>
      </c>
      <c r="L1305" s="301">
        <v>40</v>
      </c>
      <c r="M1305" s="301">
        <v>46</v>
      </c>
      <c r="N1305" s="301">
        <v>35</v>
      </c>
      <c r="O1305" s="301">
        <v>18</v>
      </c>
      <c r="P1305" s="301">
        <v>42</v>
      </c>
      <c r="Q1305" s="301">
        <v>18</v>
      </c>
      <c r="R1305" s="301">
        <v>9</v>
      </c>
      <c r="S1305" s="301">
        <v>6</v>
      </c>
      <c r="T1305" s="301">
        <v>11</v>
      </c>
      <c r="U1305" s="301">
        <v>474</v>
      </c>
      <c r="V1305" s="304">
        <v>465</v>
      </c>
      <c r="W1305" s="304"/>
    </row>
    <row r="1306" spans="1:23" x14ac:dyDescent="0.4">
      <c r="A1306" s="299">
        <v>1302</v>
      </c>
      <c r="B1306" s="300" t="s">
        <v>186</v>
      </c>
      <c r="C1306" s="301">
        <v>62</v>
      </c>
      <c r="D1306" s="301">
        <v>90</v>
      </c>
      <c r="E1306" s="301">
        <v>81</v>
      </c>
      <c r="F1306" s="301">
        <v>73</v>
      </c>
      <c r="G1306" s="301">
        <v>56</v>
      </c>
      <c r="H1306" s="301">
        <v>41</v>
      </c>
      <c r="I1306" s="301">
        <v>70</v>
      </c>
      <c r="J1306" s="301">
        <v>65</v>
      </c>
      <c r="K1306" s="301">
        <v>74</v>
      </c>
      <c r="L1306" s="301">
        <v>66</v>
      </c>
      <c r="M1306" s="301">
        <v>67</v>
      </c>
      <c r="N1306" s="301">
        <v>62</v>
      </c>
      <c r="O1306" s="301">
        <v>70</v>
      </c>
      <c r="P1306" s="301">
        <v>62</v>
      </c>
      <c r="Q1306" s="301">
        <v>36</v>
      </c>
      <c r="R1306" s="301">
        <v>9</v>
      </c>
      <c r="S1306" s="301">
        <v>11</v>
      </c>
      <c r="T1306" s="301">
        <v>3</v>
      </c>
      <c r="U1306" s="301">
        <v>1000</v>
      </c>
      <c r="V1306" s="304">
        <v>1013</v>
      </c>
      <c r="W1306" s="304"/>
    </row>
    <row r="1307" spans="1:23" x14ac:dyDescent="0.4">
      <c r="A1307" s="299">
        <v>1303</v>
      </c>
      <c r="B1307" s="300" t="s">
        <v>3084</v>
      </c>
      <c r="C1307" s="301">
        <v>3</v>
      </c>
      <c r="D1307" s="301">
        <v>8</v>
      </c>
      <c r="E1307" s="301">
        <v>11</v>
      </c>
      <c r="F1307" s="301">
        <v>4</v>
      </c>
      <c r="G1307" s="301">
        <v>6</v>
      </c>
      <c r="H1307" s="301">
        <v>5</v>
      </c>
      <c r="I1307" s="301">
        <v>8</v>
      </c>
      <c r="J1307" s="301">
        <v>8</v>
      </c>
      <c r="K1307" s="301">
        <v>4</v>
      </c>
      <c r="L1307" s="301">
        <v>10</v>
      </c>
      <c r="M1307" s="301">
        <v>20</v>
      </c>
      <c r="N1307" s="301">
        <v>21</v>
      </c>
      <c r="O1307" s="301">
        <v>27</v>
      </c>
      <c r="P1307" s="301">
        <v>18</v>
      </c>
      <c r="Q1307" s="301">
        <v>3</v>
      </c>
      <c r="R1307" s="301">
        <v>3</v>
      </c>
      <c r="S1307" s="301">
        <v>0</v>
      </c>
      <c r="T1307" s="301">
        <v>4</v>
      </c>
      <c r="U1307" s="301">
        <v>166</v>
      </c>
      <c r="V1307" s="304">
        <v>163</v>
      </c>
      <c r="W1307" s="304"/>
    </row>
    <row r="1308" spans="1:23" x14ac:dyDescent="0.4">
      <c r="A1308" s="299">
        <v>1304</v>
      </c>
      <c r="B1308" s="300" t="s">
        <v>1193</v>
      </c>
      <c r="C1308" s="301">
        <v>213</v>
      </c>
      <c r="D1308" s="301">
        <v>196</v>
      </c>
      <c r="E1308" s="301">
        <v>157</v>
      </c>
      <c r="F1308" s="301">
        <v>190</v>
      </c>
      <c r="G1308" s="301">
        <v>277</v>
      </c>
      <c r="H1308" s="301">
        <v>233</v>
      </c>
      <c r="I1308" s="301">
        <v>247</v>
      </c>
      <c r="J1308" s="301">
        <v>236</v>
      </c>
      <c r="K1308" s="301">
        <v>202</v>
      </c>
      <c r="L1308" s="301">
        <v>204</v>
      </c>
      <c r="M1308" s="301">
        <v>209</v>
      </c>
      <c r="N1308" s="301">
        <v>203</v>
      </c>
      <c r="O1308" s="301">
        <v>234</v>
      </c>
      <c r="P1308" s="301">
        <v>183</v>
      </c>
      <c r="Q1308" s="301">
        <v>107</v>
      </c>
      <c r="R1308" s="301">
        <v>55</v>
      </c>
      <c r="S1308" s="301">
        <v>32</v>
      </c>
      <c r="T1308" s="301">
        <v>19</v>
      </c>
      <c r="U1308" s="301">
        <v>3192</v>
      </c>
      <c r="V1308" s="304">
        <v>3186</v>
      </c>
      <c r="W1308" s="304"/>
    </row>
    <row r="1309" spans="1:23" x14ac:dyDescent="0.4">
      <c r="A1309" s="299">
        <v>1305</v>
      </c>
      <c r="B1309" s="300" t="s">
        <v>1734</v>
      </c>
      <c r="C1309" s="301">
        <v>0</v>
      </c>
      <c r="D1309" s="301">
        <v>4</v>
      </c>
      <c r="E1309" s="301">
        <v>6</v>
      </c>
      <c r="F1309" s="301">
        <v>4</v>
      </c>
      <c r="G1309" s="301">
        <v>5</v>
      </c>
      <c r="H1309" s="301">
        <v>0</v>
      </c>
      <c r="I1309" s="301">
        <v>3</v>
      </c>
      <c r="J1309" s="301">
        <v>4</v>
      </c>
      <c r="K1309" s="301">
        <v>3</v>
      </c>
      <c r="L1309" s="301">
        <v>3</v>
      </c>
      <c r="M1309" s="301">
        <v>4</v>
      </c>
      <c r="N1309" s="301">
        <v>3</v>
      </c>
      <c r="O1309" s="301">
        <v>6</v>
      </c>
      <c r="P1309" s="301">
        <v>3</v>
      </c>
      <c r="Q1309" s="301">
        <v>0</v>
      </c>
      <c r="R1309" s="301">
        <v>0</v>
      </c>
      <c r="S1309" s="301">
        <v>0</v>
      </c>
      <c r="T1309" s="301">
        <v>0</v>
      </c>
      <c r="U1309" s="301">
        <v>63</v>
      </c>
      <c r="V1309" s="304">
        <v>56</v>
      </c>
      <c r="W1309" s="304"/>
    </row>
    <row r="1310" spans="1:23" x14ac:dyDescent="0.4">
      <c r="A1310" s="299">
        <v>1306</v>
      </c>
      <c r="B1310" s="300" t="s">
        <v>1194</v>
      </c>
      <c r="C1310" s="301">
        <v>240</v>
      </c>
      <c r="D1310" s="301">
        <v>364</v>
      </c>
      <c r="E1310" s="301">
        <v>387</v>
      </c>
      <c r="F1310" s="301">
        <v>419</v>
      </c>
      <c r="G1310" s="301">
        <v>363</v>
      </c>
      <c r="H1310" s="301">
        <v>261</v>
      </c>
      <c r="I1310" s="301">
        <v>248</v>
      </c>
      <c r="J1310" s="301">
        <v>311</v>
      </c>
      <c r="K1310" s="301">
        <v>354</v>
      </c>
      <c r="L1310" s="301">
        <v>450</v>
      </c>
      <c r="M1310" s="301">
        <v>445</v>
      </c>
      <c r="N1310" s="301">
        <v>410</v>
      </c>
      <c r="O1310" s="301">
        <v>375</v>
      </c>
      <c r="P1310" s="301">
        <v>413</v>
      </c>
      <c r="Q1310" s="301">
        <v>299</v>
      </c>
      <c r="R1310" s="301">
        <v>184</v>
      </c>
      <c r="S1310" s="301">
        <v>151</v>
      </c>
      <c r="T1310" s="301">
        <v>186</v>
      </c>
      <c r="U1310" s="301">
        <v>5853</v>
      </c>
      <c r="V1310" s="304">
        <v>5726</v>
      </c>
      <c r="W1310" s="304"/>
    </row>
    <row r="1311" spans="1:23" x14ac:dyDescent="0.4">
      <c r="A1311" s="299">
        <v>1307</v>
      </c>
      <c r="B1311" s="300" t="s">
        <v>1195</v>
      </c>
      <c r="C1311" s="301">
        <v>534</v>
      </c>
      <c r="D1311" s="301">
        <v>519</v>
      </c>
      <c r="E1311" s="301">
        <v>571</v>
      </c>
      <c r="F1311" s="301">
        <v>599</v>
      </c>
      <c r="G1311" s="301">
        <v>727</v>
      </c>
      <c r="H1311" s="301">
        <v>726</v>
      </c>
      <c r="I1311" s="301">
        <v>621</v>
      </c>
      <c r="J1311" s="301">
        <v>568</v>
      </c>
      <c r="K1311" s="301">
        <v>588</v>
      </c>
      <c r="L1311" s="301">
        <v>610</v>
      </c>
      <c r="M1311" s="301">
        <v>688</v>
      </c>
      <c r="N1311" s="301">
        <v>791</v>
      </c>
      <c r="O1311" s="301">
        <v>768</v>
      </c>
      <c r="P1311" s="301">
        <v>611</v>
      </c>
      <c r="Q1311" s="301">
        <v>409</v>
      </c>
      <c r="R1311" s="301">
        <v>306</v>
      </c>
      <c r="S1311" s="301">
        <v>210</v>
      </c>
      <c r="T1311" s="301">
        <v>154</v>
      </c>
      <c r="U1311" s="301">
        <v>9994</v>
      </c>
      <c r="V1311" s="304">
        <v>9826</v>
      </c>
      <c r="W1311" s="304"/>
    </row>
    <row r="1312" spans="1:23" x14ac:dyDescent="0.4">
      <c r="A1312" s="299">
        <v>1308</v>
      </c>
      <c r="B1312" s="300" t="s">
        <v>1196</v>
      </c>
      <c r="C1312" s="301">
        <v>825</v>
      </c>
      <c r="D1312" s="301">
        <v>866</v>
      </c>
      <c r="E1312" s="301">
        <v>803</v>
      </c>
      <c r="F1312" s="301">
        <v>787</v>
      </c>
      <c r="G1312" s="301">
        <v>781</v>
      </c>
      <c r="H1312" s="301">
        <v>823</v>
      </c>
      <c r="I1312" s="301">
        <v>840</v>
      </c>
      <c r="J1312" s="301">
        <v>895</v>
      </c>
      <c r="K1312" s="301">
        <v>1054</v>
      </c>
      <c r="L1312" s="301">
        <v>1057</v>
      </c>
      <c r="M1312" s="301">
        <v>922</v>
      </c>
      <c r="N1312" s="301">
        <v>772</v>
      </c>
      <c r="O1312" s="301">
        <v>716</v>
      </c>
      <c r="P1312" s="301">
        <v>860</v>
      </c>
      <c r="Q1312" s="301">
        <v>888</v>
      </c>
      <c r="R1312" s="301">
        <v>761</v>
      </c>
      <c r="S1312" s="301">
        <v>478</v>
      </c>
      <c r="T1312" s="301">
        <v>387</v>
      </c>
      <c r="U1312" s="301">
        <v>14518</v>
      </c>
      <c r="V1312" s="304">
        <v>14170</v>
      </c>
      <c r="W1312" s="304"/>
    </row>
    <row r="1313" spans="1:23" x14ac:dyDescent="0.4">
      <c r="A1313" s="299">
        <v>1309</v>
      </c>
      <c r="B1313" s="300" t="s">
        <v>1197</v>
      </c>
      <c r="C1313" s="301">
        <v>78</v>
      </c>
      <c r="D1313" s="301">
        <v>80</v>
      </c>
      <c r="E1313" s="301">
        <v>100</v>
      </c>
      <c r="F1313" s="301">
        <v>154</v>
      </c>
      <c r="G1313" s="301">
        <v>143</v>
      </c>
      <c r="H1313" s="301">
        <v>130</v>
      </c>
      <c r="I1313" s="301">
        <v>79</v>
      </c>
      <c r="J1313" s="301">
        <v>78</v>
      </c>
      <c r="K1313" s="301">
        <v>106</v>
      </c>
      <c r="L1313" s="301">
        <v>141</v>
      </c>
      <c r="M1313" s="301">
        <v>152</v>
      </c>
      <c r="N1313" s="301">
        <v>163</v>
      </c>
      <c r="O1313" s="301">
        <v>104</v>
      </c>
      <c r="P1313" s="301">
        <v>93</v>
      </c>
      <c r="Q1313" s="301">
        <v>70</v>
      </c>
      <c r="R1313" s="301">
        <v>40</v>
      </c>
      <c r="S1313" s="301">
        <v>23</v>
      </c>
      <c r="T1313" s="301">
        <v>5</v>
      </c>
      <c r="U1313" s="301">
        <v>1747</v>
      </c>
      <c r="V1313" s="304">
        <v>1718</v>
      </c>
      <c r="W1313" s="304"/>
    </row>
    <row r="1314" spans="1:23" x14ac:dyDescent="0.4">
      <c r="A1314" s="299">
        <v>1310</v>
      </c>
      <c r="B1314" s="300" t="s">
        <v>1198</v>
      </c>
      <c r="C1314" s="301">
        <v>3</v>
      </c>
      <c r="D1314" s="301">
        <v>0</v>
      </c>
      <c r="E1314" s="301">
        <v>7</v>
      </c>
      <c r="F1314" s="301">
        <v>3</v>
      </c>
      <c r="G1314" s="301">
        <v>4</v>
      </c>
      <c r="H1314" s="301">
        <v>5</v>
      </c>
      <c r="I1314" s="301">
        <v>0</v>
      </c>
      <c r="J1314" s="301">
        <v>3</v>
      </c>
      <c r="K1314" s="301">
        <v>0</v>
      </c>
      <c r="L1314" s="301">
        <v>7</v>
      </c>
      <c r="M1314" s="301">
        <v>4</v>
      </c>
      <c r="N1314" s="301">
        <v>14</v>
      </c>
      <c r="O1314" s="301">
        <v>7</v>
      </c>
      <c r="P1314" s="301">
        <v>9</v>
      </c>
      <c r="Q1314" s="301">
        <v>4</v>
      </c>
      <c r="R1314" s="301">
        <v>0</v>
      </c>
      <c r="S1314" s="301">
        <v>0</v>
      </c>
      <c r="T1314" s="301">
        <v>0</v>
      </c>
      <c r="U1314" s="301">
        <v>72</v>
      </c>
      <c r="V1314" s="304">
        <v>68</v>
      </c>
      <c r="W1314" s="304"/>
    </row>
    <row r="1315" spans="1:23" x14ac:dyDescent="0.4">
      <c r="A1315" s="299">
        <v>1311</v>
      </c>
      <c r="B1315" s="300" t="s">
        <v>1199</v>
      </c>
      <c r="C1315" s="301">
        <v>191</v>
      </c>
      <c r="D1315" s="301">
        <v>144</v>
      </c>
      <c r="E1315" s="301">
        <v>123</v>
      </c>
      <c r="F1315" s="301">
        <v>118</v>
      </c>
      <c r="G1315" s="301">
        <v>135</v>
      </c>
      <c r="H1315" s="301">
        <v>152</v>
      </c>
      <c r="I1315" s="301">
        <v>155</v>
      </c>
      <c r="J1315" s="301">
        <v>209</v>
      </c>
      <c r="K1315" s="301">
        <v>204</v>
      </c>
      <c r="L1315" s="301">
        <v>153</v>
      </c>
      <c r="M1315" s="301">
        <v>134</v>
      </c>
      <c r="N1315" s="301">
        <v>132</v>
      </c>
      <c r="O1315" s="301">
        <v>147</v>
      </c>
      <c r="P1315" s="301">
        <v>240</v>
      </c>
      <c r="Q1315" s="301">
        <v>205</v>
      </c>
      <c r="R1315" s="301">
        <v>139</v>
      </c>
      <c r="S1315" s="301">
        <v>72</v>
      </c>
      <c r="T1315" s="301">
        <v>41</v>
      </c>
      <c r="U1315" s="301">
        <v>2715</v>
      </c>
      <c r="V1315" s="304">
        <v>2663</v>
      </c>
      <c r="W1315" s="304"/>
    </row>
    <row r="1316" spans="1:23" x14ac:dyDescent="0.4">
      <c r="A1316" s="299">
        <v>1312</v>
      </c>
      <c r="B1316" s="300" t="s">
        <v>3085</v>
      </c>
      <c r="C1316" s="301">
        <v>0</v>
      </c>
      <c r="D1316" s="301">
        <v>0</v>
      </c>
      <c r="E1316" s="301">
        <v>0</v>
      </c>
      <c r="F1316" s="301">
        <v>0</v>
      </c>
      <c r="G1316" s="301">
        <v>0</v>
      </c>
      <c r="H1316" s="301">
        <v>0</v>
      </c>
      <c r="I1316" s="301">
        <v>0</v>
      </c>
      <c r="J1316" s="301">
        <v>0</v>
      </c>
      <c r="K1316" s="301">
        <v>0</v>
      </c>
      <c r="L1316" s="301">
        <v>5</v>
      </c>
      <c r="M1316" s="301">
        <v>0</v>
      </c>
      <c r="N1316" s="301">
        <v>0</v>
      </c>
      <c r="O1316" s="301">
        <v>3</v>
      </c>
      <c r="P1316" s="301">
        <v>0</v>
      </c>
      <c r="Q1316" s="301">
        <v>0</v>
      </c>
      <c r="R1316" s="301">
        <v>0</v>
      </c>
      <c r="S1316" s="301">
        <v>0</v>
      </c>
      <c r="T1316" s="301">
        <v>0</v>
      </c>
      <c r="U1316" s="301">
        <v>21</v>
      </c>
      <c r="V1316" s="304">
        <v>21</v>
      </c>
      <c r="W1316" s="304"/>
    </row>
    <row r="1317" spans="1:23" x14ac:dyDescent="0.4">
      <c r="A1317" s="299">
        <v>1313</v>
      </c>
      <c r="B1317" s="300" t="s">
        <v>3086</v>
      </c>
      <c r="C1317" s="301">
        <v>4</v>
      </c>
      <c r="D1317" s="301">
        <v>8</v>
      </c>
      <c r="E1317" s="301">
        <v>3</v>
      </c>
      <c r="F1317" s="301">
        <v>0</v>
      </c>
      <c r="G1317" s="301">
        <v>0</v>
      </c>
      <c r="H1317" s="301">
        <v>0</v>
      </c>
      <c r="I1317" s="301">
        <v>3</v>
      </c>
      <c r="J1317" s="301">
        <v>11</v>
      </c>
      <c r="K1317" s="301">
        <v>4</v>
      </c>
      <c r="L1317" s="301">
        <v>0</v>
      </c>
      <c r="M1317" s="301">
        <v>3</v>
      </c>
      <c r="N1317" s="301">
        <v>3</v>
      </c>
      <c r="O1317" s="301">
        <v>3</v>
      </c>
      <c r="P1317" s="301">
        <v>10</v>
      </c>
      <c r="Q1317" s="301">
        <v>0</v>
      </c>
      <c r="R1317" s="301">
        <v>0</v>
      </c>
      <c r="S1317" s="301">
        <v>4</v>
      </c>
      <c r="T1317" s="301">
        <v>0</v>
      </c>
      <c r="U1317" s="301">
        <v>64</v>
      </c>
      <c r="V1317" s="304">
        <v>55</v>
      </c>
      <c r="W1317" s="304"/>
    </row>
    <row r="1318" spans="1:23" x14ac:dyDescent="0.4">
      <c r="A1318" s="299">
        <v>1314</v>
      </c>
      <c r="B1318" s="300" t="s">
        <v>3087</v>
      </c>
      <c r="C1318" s="301">
        <v>7</v>
      </c>
      <c r="D1318" s="301">
        <v>0</v>
      </c>
      <c r="E1318" s="301">
        <v>0</v>
      </c>
      <c r="F1318" s="301">
        <v>5</v>
      </c>
      <c r="G1318" s="301">
        <v>8</v>
      </c>
      <c r="H1318" s="301">
        <v>4</v>
      </c>
      <c r="I1318" s="301">
        <v>4</v>
      </c>
      <c r="J1318" s="301">
        <v>4</v>
      </c>
      <c r="K1318" s="301">
        <v>10</v>
      </c>
      <c r="L1318" s="301">
        <v>0</v>
      </c>
      <c r="M1318" s="301">
        <v>4</v>
      </c>
      <c r="N1318" s="301">
        <v>3</v>
      </c>
      <c r="O1318" s="301">
        <v>7</v>
      </c>
      <c r="P1318" s="301">
        <v>0</v>
      </c>
      <c r="Q1318" s="301">
        <v>0</v>
      </c>
      <c r="R1318" s="301">
        <v>0</v>
      </c>
      <c r="S1318" s="301">
        <v>0</v>
      </c>
      <c r="T1318" s="301">
        <v>0</v>
      </c>
      <c r="U1318" s="301">
        <v>49</v>
      </c>
      <c r="V1318" s="304">
        <v>59</v>
      </c>
      <c r="W1318" s="304"/>
    </row>
    <row r="1319" spans="1:23" x14ac:dyDescent="0.4">
      <c r="A1319" s="299">
        <v>1315</v>
      </c>
      <c r="B1319" s="300" t="s">
        <v>3088</v>
      </c>
      <c r="C1319" s="301">
        <v>0</v>
      </c>
      <c r="D1319" s="301">
        <v>0</v>
      </c>
      <c r="E1319" s="301">
        <v>0</v>
      </c>
      <c r="F1319" s="301">
        <v>0</v>
      </c>
      <c r="G1319" s="301">
        <v>0</v>
      </c>
      <c r="H1319" s="301">
        <v>0</v>
      </c>
      <c r="I1319" s="301">
        <v>0</v>
      </c>
      <c r="J1319" s="301">
        <v>0</v>
      </c>
      <c r="K1319" s="301">
        <v>0</v>
      </c>
      <c r="L1319" s="301">
        <v>0</v>
      </c>
      <c r="M1319" s="301">
        <v>0</v>
      </c>
      <c r="N1319" s="301">
        <v>0</v>
      </c>
      <c r="O1319" s="301">
        <v>0</v>
      </c>
      <c r="P1319" s="301">
        <v>0</v>
      </c>
      <c r="Q1319" s="301">
        <v>0</v>
      </c>
      <c r="R1319" s="301">
        <v>0</v>
      </c>
      <c r="S1319" s="301">
        <v>0</v>
      </c>
      <c r="T1319" s="301">
        <v>0</v>
      </c>
      <c r="U1319" s="301">
        <v>3</v>
      </c>
      <c r="V1319" s="304">
        <v>0</v>
      </c>
      <c r="W1319" s="304"/>
    </row>
    <row r="1320" spans="1:23" x14ac:dyDescent="0.4">
      <c r="A1320" s="299">
        <v>1316</v>
      </c>
      <c r="B1320" s="300" t="s">
        <v>3089</v>
      </c>
      <c r="C1320" s="301">
        <v>3</v>
      </c>
      <c r="D1320" s="301">
        <v>4</v>
      </c>
      <c r="E1320" s="301">
        <v>6</v>
      </c>
      <c r="F1320" s="301">
        <v>3</v>
      </c>
      <c r="G1320" s="301">
        <v>0</v>
      </c>
      <c r="H1320" s="301">
        <v>3</v>
      </c>
      <c r="I1320" s="301">
        <v>0</v>
      </c>
      <c r="J1320" s="301">
        <v>0</v>
      </c>
      <c r="K1320" s="301">
        <v>0</v>
      </c>
      <c r="L1320" s="301">
        <v>10</v>
      </c>
      <c r="M1320" s="301">
        <v>6</v>
      </c>
      <c r="N1320" s="301">
        <v>5</v>
      </c>
      <c r="O1320" s="301">
        <v>0</v>
      </c>
      <c r="P1320" s="301">
        <v>4</v>
      </c>
      <c r="Q1320" s="301">
        <v>0</v>
      </c>
      <c r="R1320" s="301">
        <v>0</v>
      </c>
      <c r="S1320" s="301">
        <v>0</v>
      </c>
      <c r="T1320" s="301">
        <v>0</v>
      </c>
      <c r="U1320" s="301">
        <v>39</v>
      </c>
      <c r="V1320" s="304">
        <v>40</v>
      </c>
      <c r="W1320" s="304"/>
    </row>
    <row r="1321" spans="1:23" x14ac:dyDescent="0.4">
      <c r="A1321" s="299">
        <v>1317</v>
      </c>
      <c r="B1321" s="300" t="s">
        <v>3090</v>
      </c>
      <c r="C1321" s="301">
        <v>4</v>
      </c>
      <c r="D1321" s="301">
        <v>9</v>
      </c>
      <c r="E1321" s="301">
        <v>0</v>
      </c>
      <c r="F1321" s="301">
        <v>0</v>
      </c>
      <c r="G1321" s="301">
        <v>0</v>
      </c>
      <c r="H1321" s="301">
        <v>5</v>
      </c>
      <c r="I1321" s="301">
        <v>7</v>
      </c>
      <c r="J1321" s="301">
        <v>5</v>
      </c>
      <c r="K1321" s="301">
        <v>0</v>
      </c>
      <c r="L1321" s="301">
        <v>5</v>
      </c>
      <c r="M1321" s="301">
        <v>0</v>
      </c>
      <c r="N1321" s="301">
        <v>5</v>
      </c>
      <c r="O1321" s="301">
        <v>5</v>
      </c>
      <c r="P1321" s="301">
        <v>0</v>
      </c>
      <c r="Q1321" s="301">
        <v>0</v>
      </c>
      <c r="R1321" s="301">
        <v>0</v>
      </c>
      <c r="S1321" s="301">
        <v>0</v>
      </c>
      <c r="T1321" s="301">
        <v>0</v>
      </c>
      <c r="U1321" s="301">
        <v>44</v>
      </c>
      <c r="V1321" s="304">
        <v>45</v>
      </c>
      <c r="W1321" s="304"/>
    </row>
    <row r="1322" spans="1:23" x14ac:dyDescent="0.4">
      <c r="A1322" s="299">
        <v>1318</v>
      </c>
      <c r="B1322" s="300" t="s">
        <v>1385</v>
      </c>
      <c r="C1322" s="301">
        <v>277</v>
      </c>
      <c r="D1322" s="301">
        <v>309</v>
      </c>
      <c r="E1322" s="301">
        <v>270</v>
      </c>
      <c r="F1322" s="301">
        <v>375</v>
      </c>
      <c r="G1322" s="301">
        <v>492</v>
      </c>
      <c r="H1322" s="301">
        <v>402</v>
      </c>
      <c r="I1322" s="301">
        <v>280</v>
      </c>
      <c r="J1322" s="301">
        <v>275</v>
      </c>
      <c r="K1322" s="301">
        <v>299</v>
      </c>
      <c r="L1322" s="301">
        <v>309</v>
      </c>
      <c r="M1322" s="301">
        <v>333</v>
      </c>
      <c r="N1322" s="301">
        <v>349</v>
      </c>
      <c r="O1322" s="301">
        <v>321</v>
      </c>
      <c r="P1322" s="301">
        <v>315</v>
      </c>
      <c r="Q1322" s="301">
        <v>253</v>
      </c>
      <c r="R1322" s="301">
        <v>229</v>
      </c>
      <c r="S1322" s="301">
        <v>199</v>
      </c>
      <c r="T1322" s="301">
        <v>344</v>
      </c>
      <c r="U1322" s="301">
        <v>5652</v>
      </c>
      <c r="V1322" s="304">
        <v>5148</v>
      </c>
      <c r="W1322" s="304"/>
    </row>
    <row r="1323" spans="1:23" x14ac:dyDescent="0.4">
      <c r="A1323" s="299">
        <v>1319</v>
      </c>
      <c r="B1323" s="300" t="s">
        <v>1735</v>
      </c>
      <c r="C1323" s="301">
        <v>739</v>
      </c>
      <c r="D1323" s="301">
        <v>491</v>
      </c>
      <c r="E1323" s="301">
        <v>325</v>
      </c>
      <c r="F1323" s="301">
        <v>347</v>
      </c>
      <c r="G1323" s="301">
        <v>837</v>
      </c>
      <c r="H1323" s="301">
        <v>1551</v>
      </c>
      <c r="I1323" s="301">
        <v>1609</v>
      </c>
      <c r="J1323" s="301">
        <v>1114</v>
      </c>
      <c r="K1323" s="301">
        <v>822</v>
      </c>
      <c r="L1323" s="301">
        <v>686</v>
      </c>
      <c r="M1323" s="301">
        <v>504</v>
      </c>
      <c r="N1323" s="301">
        <v>485</v>
      </c>
      <c r="O1323" s="301">
        <v>405</v>
      </c>
      <c r="P1323" s="301">
        <v>326</v>
      </c>
      <c r="Q1323" s="301">
        <v>207</v>
      </c>
      <c r="R1323" s="301">
        <v>155</v>
      </c>
      <c r="S1323" s="301">
        <v>111</v>
      </c>
      <c r="T1323" s="301">
        <v>97</v>
      </c>
      <c r="U1323" s="301">
        <v>10812</v>
      </c>
      <c r="V1323" s="304">
        <v>10682</v>
      </c>
      <c r="W1323" s="304"/>
    </row>
    <row r="1324" spans="1:23" x14ac:dyDescent="0.4">
      <c r="A1324" s="299">
        <v>1320</v>
      </c>
      <c r="B1324" s="300" t="s">
        <v>187</v>
      </c>
      <c r="C1324" s="301">
        <v>193</v>
      </c>
      <c r="D1324" s="301">
        <v>229</v>
      </c>
      <c r="E1324" s="301">
        <v>194</v>
      </c>
      <c r="F1324" s="301">
        <v>220</v>
      </c>
      <c r="G1324" s="301">
        <v>176</v>
      </c>
      <c r="H1324" s="301">
        <v>155</v>
      </c>
      <c r="I1324" s="301">
        <v>195</v>
      </c>
      <c r="J1324" s="301">
        <v>178</v>
      </c>
      <c r="K1324" s="301">
        <v>181</v>
      </c>
      <c r="L1324" s="301">
        <v>234</v>
      </c>
      <c r="M1324" s="301">
        <v>252</v>
      </c>
      <c r="N1324" s="301">
        <v>258</v>
      </c>
      <c r="O1324" s="301">
        <v>288</v>
      </c>
      <c r="P1324" s="301">
        <v>282</v>
      </c>
      <c r="Q1324" s="301">
        <v>235</v>
      </c>
      <c r="R1324" s="301">
        <v>232</v>
      </c>
      <c r="S1324" s="301">
        <v>196</v>
      </c>
      <c r="T1324" s="301">
        <v>197</v>
      </c>
      <c r="U1324" s="301">
        <v>3890</v>
      </c>
      <c r="V1324" s="304">
        <v>3681</v>
      </c>
      <c r="W1324" s="304"/>
    </row>
    <row r="1325" spans="1:23" x14ac:dyDescent="0.4">
      <c r="A1325" s="299">
        <v>1321</v>
      </c>
      <c r="B1325" s="300" t="s">
        <v>3091</v>
      </c>
      <c r="C1325" s="301">
        <v>0</v>
      </c>
      <c r="D1325" s="301">
        <v>3</v>
      </c>
      <c r="E1325" s="301">
        <v>5</v>
      </c>
      <c r="F1325" s="301">
        <v>3</v>
      </c>
      <c r="G1325" s="301">
        <v>0</v>
      </c>
      <c r="H1325" s="301">
        <v>0</v>
      </c>
      <c r="I1325" s="301">
        <v>0</v>
      </c>
      <c r="J1325" s="301">
        <v>0</v>
      </c>
      <c r="K1325" s="301">
        <v>4</v>
      </c>
      <c r="L1325" s="301">
        <v>4</v>
      </c>
      <c r="M1325" s="301">
        <v>3</v>
      </c>
      <c r="N1325" s="301">
        <v>3</v>
      </c>
      <c r="O1325" s="301">
        <v>5</v>
      </c>
      <c r="P1325" s="301">
        <v>0</v>
      </c>
      <c r="Q1325" s="301">
        <v>0</v>
      </c>
      <c r="R1325" s="301">
        <v>0</v>
      </c>
      <c r="S1325" s="301">
        <v>0</v>
      </c>
      <c r="T1325" s="301">
        <v>0</v>
      </c>
      <c r="U1325" s="301">
        <v>39</v>
      </c>
      <c r="V1325" s="304">
        <v>39</v>
      </c>
      <c r="W1325" s="304"/>
    </row>
    <row r="1326" spans="1:23" x14ac:dyDescent="0.4">
      <c r="A1326" s="299">
        <v>1322</v>
      </c>
      <c r="B1326" s="300" t="s">
        <v>188</v>
      </c>
      <c r="C1326" s="301">
        <v>4</v>
      </c>
      <c r="D1326" s="301">
        <v>5</v>
      </c>
      <c r="E1326" s="301">
        <v>12</v>
      </c>
      <c r="F1326" s="301">
        <v>26</v>
      </c>
      <c r="G1326" s="301">
        <v>14</v>
      </c>
      <c r="H1326" s="301">
        <v>9</v>
      </c>
      <c r="I1326" s="301">
        <v>12</v>
      </c>
      <c r="J1326" s="301">
        <v>10</v>
      </c>
      <c r="K1326" s="301">
        <v>17</v>
      </c>
      <c r="L1326" s="301">
        <v>12</v>
      </c>
      <c r="M1326" s="301">
        <v>23</v>
      </c>
      <c r="N1326" s="301">
        <v>25</v>
      </c>
      <c r="O1326" s="301">
        <v>16</v>
      </c>
      <c r="P1326" s="301">
        <v>15</v>
      </c>
      <c r="Q1326" s="301">
        <v>6</v>
      </c>
      <c r="R1326" s="301">
        <v>3</v>
      </c>
      <c r="S1326" s="301">
        <v>7</v>
      </c>
      <c r="T1326" s="301">
        <v>0</v>
      </c>
      <c r="U1326" s="301">
        <v>216</v>
      </c>
      <c r="V1326" s="304">
        <v>208</v>
      </c>
      <c r="W1326" s="304"/>
    </row>
    <row r="1327" spans="1:23" x14ac:dyDescent="0.4">
      <c r="A1327" s="299">
        <v>1323</v>
      </c>
      <c r="B1327" s="300" t="s">
        <v>3092</v>
      </c>
      <c r="C1327" s="301">
        <v>0</v>
      </c>
      <c r="D1327" s="301">
        <v>3</v>
      </c>
      <c r="E1327" s="301">
        <v>8</v>
      </c>
      <c r="F1327" s="301">
        <v>5</v>
      </c>
      <c r="G1327" s="301">
        <v>4</v>
      </c>
      <c r="H1327" s="301">
        <v>0</v>
      </c>
      <c r="I1327" s="301">
        <v>3</v>
      </c>
      <c r="J1327" s="301">
        <v>4</v>
      </c>
      <c r="K1327" s="301">
        <v>6</v>
      </c>
      <c r="L1327" s="301">
        <v>0</v>
      </c>
      <c r="M1327" s="301">
        <v>8</v>
      </c>
      <c r="N1327" s="301">
        <v>10</v>
      </c>
      <c r="O1327" s="301">
        <v>4</v>
      </c>
      <c r="P1327" s="301">
        <v>3</v>
      </c>
      <c r="Q1327" s="301">
        <v>3</v>
      </c>
      <c r="R1327" s="301">
        <v>0</v>
      </c>
      <c r="S1327" s="301">
        <v>0</v>
      </c>
      <c r="T1327" s="301">
        <v>0</v>
      </c>
      <c r="U1327" s="301">
        <v>61</v>
      </c>
      <c r="V1327" s="304">
        <v>52</v>
      </c>
      <c r="W1327" s="304"/>
    </row>
    <row r="1328" spans="1:23" x14ac:dyDescent="0.4">
      <c r="A1328" s="299">
        <v>1324</v>
      </c>
      <c r="B1328" s="300" t="s">
        <v>3093</v>
      </c>
      <c r="C1328" s="301">
        <v>11</v>
      </c>
      <c r="D1328" s="301">
        <v>7</v>
      </c>
      <c r="E1328" s="301">
        <v>3</v>
      </c>
      <c r="F1328" s="301">
        <v>5</v>
      </c>
      <c r="G1328" s="301">
        <v>3</v>
      </c>
      <c r="H1328" s="301">
        <v>0</v>
      </c>
      <c r="I1328" s="301">
        <v>7</v>
      </c>
      <c r="J1328" s="301">
        <v>9</v>
      </c>
      <c r="K1328" s="301">
        <v>11</v>
      </c>
      <c r="L1328" s="301">
        <v>7</v>
      </c>
      <c r="M1328" s="301">
        <v>9</v>
      </c>
      <c r="N1328" s="301">
        <v>8</v>
      </c>
      <c r="O1328" s="301">
        <v>6</v>
      </c>
      <c r="P1328" s="301">
        <v>5</v>
      </c>
      <c r="Q1328" s="301">
        <v>7</v>
      </c>
      <c r="R1328" s="301">
        <v>0</v>
      </c>
      <c r="S1328" s="301">
        <v>4</v>
      </c>
      <c r="T1328" s="301">
        <v>0</v>
      </c>
      <c r="U1328" s="301">
        <v>101</v>
      </c>
      <c r="V1328" s="304">
        <v>100</v>
      </c>
      <c r="W1328" s="304"/>
    </row>
    <row r="1329" spans="1:23" x14ac:dyDescent="0.4">
      <c r="A1329" s="299">
        <v>1325</v>
      </c>
      <c r="B1329" s="300" t="s">
        <v>3094</v>
      </c>
      <c r="C1329" s="301">
        <v>9</v>
      </c>
      <c r="D1329" s="301">
        <v>0</v>
      </c>
      <c r="E1329" s="301">
        <v>0</v>
      </c>
      <c r="F1329" s="301">
        <v>0</v>
      </c>
      <c r="G1329" s="301">
        <v>3</v>
      </c>
      <c r="H1329" s="301">
        <v>6</v>
      </c>
      <c r="I1329" s="301">
        <v>0</v>
      </c>
      <c r="J1329" s="301">
        <v>0</v>
      </c>
      <c r="K1329" s="301">
        <v>3</v>
      </c>
      <c r="L1329" s="301">
        <v>10</v>
      </c>
      <c r="M1329" s="301">
        <v>7</v>
      </c>
      <c r="N1329" s="301">
        <v>8</v>
      </c>
      <c r="O1329" s="301">
        <v>8</v>
      </c>
      <c r="P1329" s="301">
        <v>12</v>
      </c>
      <c r="Q1329" s="301">
        <v>4</v>
      </c>
      <c r="R1329" s="301">
        <v>8</v>
      </c>
      <c r="S1329" s="301">
        <v>0</v>
      </c>
      <c r="T1329" s="301">
        <v>0</v>
      </c>
      <c r="U1329" s="301">
        <v>80</v>
      </c>
      <c r="V1329" s="304">
        <v>77</v>
      </c>
      <c r="W1329" s="304"/>
    </row>
    <row r="1330" spans="1:23" x14ac:dyDescent="0.4">
      <c r="A1330" s="299">
        <v>1326</v>
      </c>
      <c r="B1330" s="300" t="s">
        <v>3095</v>
      </c>
      <c r="C1330" s="301">
        <v>3</v>
      </c>
      <c r="D1330" s="301">
        <v>0</v>
      </c>
      <c r="E1330" s="301">
        <v>0</v>
      </c>
      <c r="F1330" s="301">
        <v>0</v>
      </c>
      <c r="G1330" s="301">
        <v>0</v>
      </c>
      <c r="H1330" s="301">
        <v>0</v>
      </c>
      <c r="I1330" s="301">
        <v>7</v>
      </c>
      <c r="J1330" s="301">
        <v>4</v>
      </c>
      <c r="K1330" s="301">
        <v>0</v>
      </c>
      <c r="L1330" s="301">
        <v>4</v>
      </c>
      <c r="M1330" s="301">
        <v>0</v>
      </c>
      <c r="N1330" s="301">
        <v>7</v>
      </c>
      <c r="O1330" s="301">
        <v>8</v>
      </c>
      <c r="P1330" s="301">
        <v>8</v>
      </c>
      <c r="Q1330" s="301">
        <v>6</v>
      </c>
      <c r="R1330" s="301">
        <v>0</v>
      </c>
      <c r="S1330" s="301">
        <v>0</v>
      </c>
      <c r="T1330" s="301">
        <v>3</v>
      </c>
      <c r="U1330" s="301">
        <v>75</v>
      </c>
      <c r="V1330" s="304">
        <v>71</v>
      </c>
      <c r="W1330" s="304"/>
    </row>
    <row r="1331" spans="1:23" x14ac:dyDescent="0.4">
      <c r="A1331" s="299">
        <v>1327</v>
      </c>
      <c r="B1331" s="300" t="s">
        <v>3096</v>
      </c>
      <c r="C1331" s="301">
        <v>3</v>
      </c>
      <c r="D1331" s="301">
        <v>6</v>
      </c>
      <c r="E1331" s="301">
        <v>0</v>
      </c>
      <c r="F1331" s="301">
        <v>3</v>
      </c>
      <c r="G1331" s="301">
        <v>0</v>
      </c>
      <c r="H1331" s="301">
        <v>0</v>
      </c>
      <c r="I1331" s="301">
        <v>0</v>
      </c>
      <c r="J1331" s="301">
        <v>3</v>
      </c>
      <c r="K1331" s="301">
        <v>0</v>
      </c>
      <c r="L1331" s="301">
        <v>4</v>
      </c>
      <c r="M1331" s="301">
        <v>3</v>
      </c>
      <c r="N1331" s="301">
        <v>3</v>
      </c>
      <c r="O1331" s="301">
        <v>10</v>
      </c>
      <c r="P1331" s="301">
        <v>4</v>
      </c>
      <c r="Q1331" s="301">
        <v>4</v>
      </c>
      <c r="R1331" s="301">
        <v>0</v>
      </c>
      <c r="S1331" s="301">
        <v>0</v>
      </c>
      <c r="T1331" s="301">
        <v>0</v>
      </c>
      <c r="U1331" s="301">
        <v>43</v>
      </c>
      <c r="V1331" s="304">
        <v>51</v>
      </c>
      <c r="W1331" s="304"/>
    </row>
    <row r="1332" spans="1:23" x14ac:dyDescent="0.4">
      <c r="A1332" s="299">
        <v>1328</v>
      </c>
      <c r="B1332" s="300" t="s">
        <v>1736</v>
      </c>
      <c r="C1332" s="301">
        <v>1063</v>
      </c>
      <c r="D1332" s="301">
        <v>1384</v>
      </c>
      <c r="E1332" s="301">
        <v>1500</v>
      </c>
      <c r="F1332" s="301">
        <v>1690</v>
      </c>
      <c r="G1332" s="301">
        <v>1905</v>
      </c>
      <c r="H1332" s="301">
        <v>1866</v>
      </c>
      <c r="I1332" s="301">
        <v>1551</v>
      </c>
      <c r="J1332" s="301">
        <v>1441</v>
      </c>
      <c r="K1332" s="301">
        <v>1537</v>
      </c>
      <c r="L1332" s="301">
        <v>1802</v>
      </c>
      <c r="M1332" s="301">
        <v>1747</v>
      </c>
      <c r="N1332" s="301">
        <v>1563</v>
      </c>
      <c r="O1332" s="301">
        <v>1382</v>
      </c>
      <c r="P1332" s="301">
        <v>1236</v>
      </c>
      <c r="Q1332" s="301">
        <v>950</v>
      </c>
      <c r="R1332" s="301">
        <v>666</v>
      </c>
      <c r="S1332" s="301">
        <v>548</v>
      </c>
      <c r="T1332" s="301">
        <v>766</v>
      </c>
      <c r="U1332" s="301">
        <v>24604</v>
      </c>
      <c r="V1332" s="304">
        <v>23427</v>
      </c>
      <c r="W1332" s="304"/>
    </row>
    <row r="1333" spans="1:23" x14ac:dyDescent="0.4">
      <c r="A1333" s="299">
        <v>1329</v>
      </c>
      <c r="B1333" s="300" t="s">
        <v>1200</v>
      </c>
      <c r="C1333" s="301">
        <v>372</v>
      </c>
      <c r="D1333" s="301">
        <v>473</v>
      </c>
      <c r="E1333" s="301">
        <v>494</v>
      </c>
      <c r="F1333" s="301">
        <v>468</v>
      </c>
      <c r="G1333" s="301">
        <v>422</v>
      </c>
      <c r="H1333" s="301">
        <v>356</v>
      </c>
      <c r="I1333" s="301">
        <v>318</v>
      </c>
      <c r="J1333" s="301">
        <v>357</v>
      </c>
      <c r="K1333" s="301">
        <v>509</v>
      </c>
      <c r="L1333" s="301">
        <v>590</v>
      </c>
      <c r="M1333" s="301">
        <v>505</v>
      </c>
      <c r="N1333" s="301">
        <v>402</v>
      </c>
      <c r="O1333" s="301">
        <v>323</v>
      </c>
      <c r="P1333" s="301">
        <v>319</v>
      </c>
      <c r="Q1333" s="301">
        <v>258</v>
      </c>
      <c r="R1333" s="301">
        <v>169</v>
      </c>
      <c r="S1333" s="301">
        <v>150</v>
      </c>
      <c r="T1333" s="301">
        <v>157</v>
      </c>
      <c r="U1333" s="301">
        <v>6634</v>
      </c>
      <c r="V1333" s="304">
        <v>6566</v>
      </c>
      <c r="W1333" s="304"/>
    </row>
    <row r="1334" spans="1:23" x14ac:dyDescent="0.4">
      <c r="A1334" s="299">
        <v>1330</v>
      </c>
      <c r="B1334" s="300" t="s">
        <v>3097</v>
      </c>
      <c r="C1334" s="301">
        <v>4</v>
      </c>
      <c r="D1334" s="301">
        <v>5</v>
      </c>
      <c r="E1334" s="301">
        <v>0</v>
      </c>
      <c r="F1334" s="301">
        <v>4</v>
      </c>
      <c r="G1334" s="301">
        <v>0</v>
      </c>
      <c r="H1334" s="301">
        <v>0</v>
      </c>
      <c r="I1334" s="301">
        <v>6</v>
      </c>
      <c r="J1334" s="301">
        <v>4</v>
      </c>
      <c r="K1334" s="301">
        <v>5</v>
      </c>
      <c r="L1334" s="301">
        <v>4</v>
      </c>
      <c r="M1334" s="301">
        <v>3</v>
      </c>
      <c r="N1334" s="301">
        <v>0</v>
      </c>
      <c r="O1334" s="301">
        <v>0</v>
      </c>
      <c r="P1334" s="301">
        <v>0</v>
      </c>
      <c r="Q1334" s="301">
        <v>3</v>
      </c>
      <c r="R1334" s="301">
        <v>3</v>
      </c>
      <c r="S1334" s="301">
        <v>0</v>
      </c>
      <c r="T1334" s="301">
        <v>0</v>
      </c>
      <c r="U1334" s="301">
        <v>48</v>
      </c>
      <c r="V1334" s="304">
        <v>45</v>
      </c>
      <c r="W1334" s="304"/>
    </row>
    <row r="1335" spans="1:23" x14ac:dyDescent="0.4">
      <c r="A1335" s="299">
        <v>1331</v>
      </c>
      <c r="B1335" s="300" t="s">
        <v>1201</v>
      </c>
      <c r="C1335" s="301">
        <v>1749</v>
      </c>
      <c r="D1335" s="301">
        <v>1710</v>
      </c>
      <c r="E1335" s="301">
        <v>1652</v>
      </c>
      <c r="F1335" s="301">
        <v>1737</v>
      </c>
      <c r="G1335" s="301">
        <v>1798</v>
      </c>
      <c r="H1335" s="301">
        <v>1824</v>
      </c>
      <c r="I1335" s="301">
        <v>2057</v>
      </c>
      <c r="J1335" s="301">
        <v>1992</v>
      </c>
      <c r="K1335" s="301">
        <v>1832</v>
      </c>
      <c r="L1335" s="301">
        <v>1705</v>
      </c>
      <c r="M1335" s="301">
        <v>1615</v>
      </c>
      <c r="N1335" s="301">
        <v>1469</v>
      </c>
      <c r="O1335" s="301">
        <v>1350</v>
      </c>
      <c r="P1335" s="301">
        <v>1199</v>
      </c>
      <c r="Q1335" s="301">
        <v>866</v>
      </c>
      <c r="R1335" s="301">
        <v>491</v>
      </c>
      <c r="S1335" s="301">
        <v>385</v>
      </c>
      <c r="T1335" s="301">
        <v>370</v>
      </c>
      <c r="U1335" s="301">
        <v>25785</v>
      </c>
      <c r="V1335" s="304">
        <v>25742</v>
      </c>
      <c r="W1335" s="304"/>
    </row>
    <row r="1336" spans="1:23" x14ac:dyDescent="0.4">
      <c r="A1336" s="299">
        <v>1332</v>
      </c>
      <c r="B1336" s="300" t="s">
        <v>189</v>
      </c>
      <c r="C1336" s="301">
        <v>505</v>
      </c>
      <c r="D1336" s="301">
        <v>507</v>
      </c>
      <c r="E1336" s="301">
        <v>491</v>
      </c>
      <c r="F1336" s="301">
        <v>502</v>
      </c>
      <c r="G1336" s="301">
        <v>297</v>
      </c>
      <c r="H1336" s="301">
        <v>345</v>
      </c>
      <c r="I1336" s="301">
        <v>442</v>
      </c>
      <c r="J1336" s="301">
        <v>423</v>
      </c>
      <c r="K1336" s="301">
        <v>474</v>
      </c>
      <c r="L1336" s="301">
        <v>508</v>
      </c>
      <c r="M1336" s="301">
        <v>457</v>
      </c>
      <c r="N1336" s="301">
        <v>427</v>
      </c>
      <c r="O1336" s="301">
        <v>358</v>
      </c>
      <c r="P1336" s="301">
        <v>348</v>
      </c>
      <c r="Q1336" s="301">
        <v>274</v>
      </c>
      <c r="R1336" s="301">
        <v>166</v>
      </c>
      <c r="S1336" s="301">
        <v>133</v>
      </c>
      <c r="T1336" s="301">
        <v>166</v>
      </c>
      <c r="U1336" s="301">
        <v>6819</v>
      </c>
      <c r="V1336" s="304">
        <v>6545</v>
      </c>
      <c r="W1336" s="304"/>
    </row>
    <row r="1337" spans="1:23" x14ac:dyDescent="0.4">
      <c r="A1337" s="299">
        <v>1333</v>
      </c>
      <c r="B1337" s="300" t="s">
        <v>1737</v>
      </c>
      <c r="C1337" s="301">
        <v>3</v>
      </c>
      <c r="D1337" s="301">
        <v>3</v>
      </c>
      <c r="E1337" s="301">
        <v>7</v>
      </c>
      <c r="F1337" s="301">
        <v>10</v>
      </c>
      <c r="G1337" s="301">
        <v>14</v>
      </c>
      <c r="H1337" s="301">
        <v>11</v>
      </c>
      <c r="I1337" s="301">
        <v>6</v>
      </c>
      <c r="J1337" s="301">
        <v>3</v>
      </c>
      <c r="K1337" s="301">
        <v>7</v>
      </c>
      <c r="L1337" s="301">
        <v>15</v>
      </c>
      <c r="M1337" s="301">
        <v>18</v>
      </c>
      <c r="N1337" s="301">
        <v>19</v>
      </c>
      <c r="O1337" s="301">
        <v>17</v>
      </c>
      <c r="P1337" s="301">
        <v>5</v>
      </c>
      <c r="Q1337" s="301">
        <v>3</v>
      </c>
      <c r="R1337" s="301">
        <v>0</v>
      </c>
      <c r="S1337" s="301">
        <v>0</v>
      </c>
      <c r="T1337" s="301">
        <v>5</v>
      </c>
      <c r="U1337" s="301">
        <v>137</v>
      </c>
      <c r="V1337" s="304">
        <v>131</v>
      </c>
      <c r="W1337" s="304"/>
    </row>
    <row r="1338" spans="1:23" x14ac:dyDescent="0.4">
      <c r="A1338" s="299">
        <v>1334</v>
      </c>
      <c r="B1338" s="300" t="s">
        <v>190</v>
      </c>
      <c r="C1338" s="301">
        <v>17</v>
      </c>
      <c r="D1338" s="301">
        <v>42</v>
      </c>
      <c r="E1338" s="301">
        <v>39</v>
      </c>
      <c r="F1338" s="301">
        <v>33</v>
      </c>
      <c r="G1338" s="301">
        <v>20</v>
      </c>
      <c r="H1338" s="301">
        <v>10</v>
      </c>
      <c r="I1338" s="301">
        <v>14</v>
      </c>
      <c r="J1338" s="301">
        <v>23</v>
      </c>
      <c r="K1338" s="301">
        <v>44</v>
      </c>
      <c r="L1338" s="301">
        <v>30</v>
      </c>
      <c r="M1338" s="301">
        <v>43</v>
      </c>
      <c r="N1338" s="301">
        <v>34</v>
      </c>
      <c r="O1338" s="301">
        <v>27</v>
      </c>
      <c r="P1338" s="301">
        <v>24</v>
      </c>
      <c r="Q1338" s="301">
        <v>16</v>
      </c>
      <c r="R1338" s="301">
        <v>7</v>
      </c>
      <c r="S1338" s="301">
        <v>6</v>
      </c>
      <c r="T1338" s="301">
        <v>4</v>
      </c>
      <c r="U1338" s="301">
        <v>430</v>
      </c>
      <c r="V1338" s="304">
        <v>423</v>
      </c>
      <c r="W1338" s="304"/>
    </row>
    <row r="1339" spans="1:23" x14ac:dyDescent="0.4">
      <c r="A1339" s="299">
        <v>1335</v>
      </c>
      <c r="B1339" s="300" t="s">
        <v>3098</v>
      </c>
      <c r="C1339" s="301">
        <v>4</v>
      </c>
      <c r="D1339" s="301">
        <v>3</v>
      </c>
      <c r="E1339" s="301">
        <v>9</v>
      </c>
      <c r="F1339" s="301">
        <v>0</v>
      </c>
      <c r="G1339" s="301">
        <v>0</v>
      </c>
      <c r="H1339" s="301">
        <v>3</v>
      </c>
      <c r="I1339" s="301">
        <v>3</v>
      </c>
      <c r="J1339" s="301">
        <v>5</v>
      </c>
      <c r="K1339" s="301">
        <v>0</v>
      </c>
      <c r="L1339" s="301">
        <v>5</v>
      </c>
      <c r="M1339" s="301">
        <v>3</v>
      </c>
      <c r="N1339" s="301">
        <v>8</v>
      </c>
      <c r="O1339" s="301">
        <v>9</v>
      </c>
      <c r="P1339" s="301">
        <v>5</v>
      </c>
      <c r="Q1339" s="301">
        <v>4</v>
      </c>
      <c r="R1339" s="301">
        <v>3</v>
      </c>
      <c r="S1339" s="301">
        <v>0</v>
      </c>
      <c r="T1339" s="301">
        <v>4</v>
      </c>
      <c r="U1339" s="301">
        <v>62</v>
      </c>
      <c r="V1339" s="304">
        <v>60</v>
      </c>
      <c r="W1339" s="304"/>
    </row>
    <row r="1340" spans="1:23" x14ac:dyDescent="0.4">
      <c r="A1340" s="299">
        <v>1336</v>
      </c>
      <c r="B1340" s="300" t="s">
        <v>191</v>
      </c>
      <c r="C1340" s="301">
        <v>33</v>
      </c>
      <c r="D1340" s="301">
        <v>42</v>
      </c>
      <c r="E1340" s="301">
        <v>46</v>
      </c>
      <c r="F1340" s="301">
        <v>27</v>
      </c>
      <c r="G1340" s="301">
        <v>19</v>
      </c>
      <c r="H1340" s="301">
        <v>16</v>
      </c>
      <c r="I1340" s="301">
        <v>20</v>
      </c>
      <c r="J1340" s="301">
        <v>26</v>
      </c>
      <c r="K1340" s="301">
        <v>35</v>
      </c>
      <c r="L1340" s="301">
        <v>34</v>
      </c>
      <c r="M1340" s="301">
        <v>39</v>
      </c>
      <c r="N1340" s="301">
        <v>39</v>
      </c>
      <c r="O1340" s="301">
        <v>27</v>
      </c>
      <c r="P1340" s="301">
        <v>37</v>
      </c>
      <c r="Q1340" s="301">
        <v>16</v>
      </c>
      <c r="R1340" s="301">
        <v>16</v>
      </c>
      <c r="S1340" s="301">
        <v>4</v>
      </c>
      <c r="T1340" s="301">
        <v>4</v>
      </c>
      <c r="U1340" s="301">
        <v>473</v>
      </c>
      <c r="V1340" s="304">
        <v>462</v>
      </c>
      <c r="W1340" s="304"/>
    </row>
    <row r="1341" spans="1:23" x14ac:dyDescent="0.4">
      <c r="A1341" s="299">
        <v>1337</v>
      </c>
      <c r="B1341" s="300" t="s">
        <v>192</v>
      </c>
      <c r="C1341" s="301">
        <v>16</v>
      </c>
      <c r="D1341" s="301">
        <v>22</v>
      </c>
      <c r="E1341" s="301">
        <v>23</v>
      </c>
      <c r="F1341" s="301">
        <v>20</v>
      </c>
      <c r="G1341" s="301">
        <v>4</v>
      </c>
      <c r="H1341" s="301">
        <v>8</v>
      </c>
      <c r="I1341" s="301">
        <v>15</v>
      </c>
      <c r="J1341" s="301">
        <v>21</v>
      </c>
      <c r="K1341" s="301">
        <v>38</v>
      </c>
      <c r="L1341" s="301">
        <v>25</v>
      </c>
      <c r="M1341" s="301">
        <v>30</v>
      </c>
      <c r="N1341" s="301">
        <v>39</v>
      </c>
      <c r="O1341" s="301">
        <v>36</v>
      </c>
      <c r="P1341" s="301">
        <v>30</v>
      </c>
      <c r="Q1341" s="301">
        <v>24</v>
      </c>
      <c r="R1341" s="301">
        <v>19</v>
      </c>
      <c r="S1341" s="301">
        <v>13</v>
      </c>
      <c r="T1341" s="301">
        <v>17</v>
      </c>
      <c r="U1341" s="301">
        <v>398</v>
      </c>
      <c r="V1341" s="304">
        <v>402</v>
      </c>
      <c r="W1341" s="304"/>
    </row>
    <row r="1342" spans="1:23" x14ac:dyDescent="0.4">
      <c r="A1342" s="299">
        <v>1338</v>
      </c>
      <c r="B1342" s="300" t="s">
        <v>3099</v>
      </c>
      <c r="C1342" s="301">
        <v>0</v>
      </c>
      <c r="D1342" s="301">
        <v>0</v>
      </c>
      <c r="E1342" s="301">
        <v>0</v>
      </c>
      <c r="F1342" s="301">
        <v>0</v>
      </c>
      <c r="G1342" s="301">
        <v>0</v>
      </c>
      <c r="H1342" s="301">
        <v>0</v>
      </c>
      <c r="I1342" s="301">
        <v>0</v>
      </c>
      <c r="J1342" s="301">
        <v>0</v>
      </c>
      <c r="K1342" s="301">
        <v>0</v>
      </c>
      <c r="L1342" s="301">
        <v>0</v>
      </c>
      <c r="M1342" s="301">
        <v>0</v>
      </c>
      <c r="N1342" s="301">
        <v>0</v>
      </c>
      <c r="O1342" s="301">
        <v>0</v>
      </c>
      <c r="P1342" s="301">
        <v>0</v>
      </c>
      <c r="Q1342" s="301">
        <v>0</v>
      </c>
      <c r="R1342" s="301">
        <v>0</v>
      </c>
      <c r="S1342" s="301">
        <v>0</v>
      </c>
      <c r="T1342" s="301">
        <v>0</v>
      </c>
      <c r="U1342" s="301">
        <v>8</v>
      </c>
      <c r="V1342" s="304">
        <v>8</v>
      </c>
      <c r="W1342" s="304"/>
    </row>
    <row r="1343" spans="1:23" x14ac:dyDescent="0.4">
      <c r="A1343" s="299">
        <v>1339</v>
      </c>
      <c r="B1343" s="300" t="s">
        <v>3100</v>
      </c>
      <c r="C1343" s="301">
        <v>71</v>
      </c>
      <c r="D1343" s="301">
        <v>54</v>
      </c>
      <c r="E1343" s="301">
        <v>35</v>
      </c>
      <c r="F1343" s="301">
        <v>28</v>
      </c>
      <c r="G1343" s="301">
        <v>35</v>
      </c>
      <c r="H1343" s="301">
        <v>76</v>
      </c>
      <c r="I1343" s="301">
        <v>73</v>
      </c>
      <c r="J1343" s="301">
        <v>66</v>
      </c>
      <c r="K1343" s="301">
        <v>30</v>
      </c>
      <c r="L1343" s="301">
        <v>30</v>
      </c>
      <c r="M1343" s="301">
        <v>22</v>
      </c>
      <c r="N1343" s="301">
        <v>36</v>
      </c>
      <c r="O1343" s="301">
        <v>29</v>
      </c>
      <c r="P1343" s="301">
        <v>16</v>
      </c>
      <c r="Q1343" s="301">
        <v>9</v>
      </c>
      <c r="R1343" s="301">
        <v>9</v>
      </c>
      <c r="S1343" s="301">
        <v>0</v>
      </c>
      <c r="T1343" s="301">
        <v>0</v>
      </c>
      <c r="U1343" s="301">
        <v>623</v>
      </c>
      <c r="V1343" s="304">
        <v>618</v>
      </c>
      <c r="W1343" s="304"/>
    </row>
    <row r="1344" spans="1:23" x14ac:dyDescent="0.4">
      <c r="A1344" s="299">
        <v>1340</v>
      </c>
      <c r="B1344" s="300" t="s">
        <v>3101</v>
      </c>
      <c r="C1344" s="301">
        <v>9</v>
      </c>
      <c r="D1344" s="301">
        <v>11</v>
      </c>
      <c r="E1344" s="301">
        <v>25</v>
      </c>
      <c r="F1344" s="301">
        <v>23</v>
      </c>
      <c r="G1344" s="301">
        <v>5</v>
      </c>
      <c r="H1344" s="301">
        <v>0</v>
      </c>
      <c r="I1344" s="301">
        <v>4</v>
      </c>
      <c r="J1344" s="301">
        <v>6</v>
      </c>
      <c r="K1344" s="301">
        <v>16</v>
      </c>
      <c r="L1344" s="301">
        <v>24</v>
      </c>
      <c r="M1344" s="301">
        <v>26</v>
      </c>
      <c r="N1344" s="301">
        <v>12</v>
      </c>
      <c r="O1344" s="301">
        <v>20</v>
      </c>
      <c r="P1344" s="301">
        <v>12</v>
      </c>
      <c r="Q1344" s="301">
        <v>6</v>
      </c>
      <c r="R1344" s="301">
        <v>0</v>
      </c>
      <c r="S1344" s="301">
        <v>0</v>
      </c>
      <c r="T1344" s="301">
        <v>0</v>
      </c>
      <c r="U1344" s="301">
        <v>206</v>
      </c>
      <c r="V1344" s="304">
        <v>200</v>
      </c>
      <c r="W1344" s="304"/>
    </row>
    <row r="1345" spans="1:23" x14ac:dyDescent="0.4">
      <c r="A1345" s="299">
        <v>1341</v>
      </c>
      <c r="B1345" s="300" t="s">
        <v>3102</v>
      </c>
      <c r="C1345" s="301">
        <v>16</v>
      </c>
      <c r="D1345" s="301">
        <v>24</v>
      </c>
      <c r="E1345" s="301">
        <v>32</v>
      </c>
      <c r="F1345" s="301">
        <v>30</v>
      </c>
      <c r="G1345" s="301">
        <v>23</v>
      </c>
      <c r="H1345" s="301">
        <v>6</v>
      </c>
      <c r="I1345" s="301">
        <v>13</v>
      </c>
      <c r="J1345" s="301">
        <v>18</v>
      </c>
      <c r="K1345" s="301">
        <v>25</v>
      </c>
      <c r="L1345" s="301">
        <v>34</v>
      </c>
      <c r="M1345" s="301">
        <v>39</v>
      </c>
      <c r="N1345" s="301">
        <v>39</v>
      </c>
      <c r="O1345" s="301">
        <v>33</v>
      </c>
      <c r="P1345" s="301">
        <v>29</v>
      </c>
      <c r="Q1345" s="301">
        <v>24</v>
      </c>
      <c r="R1345" s="301">
        <v>11</v>
      </c>
      <c r="S1345" s="301">
        <v>4</v>
      </c>
      <c r="T1345" s="301">
        <v>3</v>
      </c>
      <c r="U1345" s="301">
        <v>415</v>
      </c>
      <c r="V1345" s="304">
        <v>406</v>
      </c>
      <c r="W1345" s="304"/>
    </row>
    <row r="1346" spans="1:23" x14ac:dyDescent="0.4">
      <c r="A1346" s="299">
        <v>1342</v>
      </c>
      <c r="B1346" s="300" t="s">
        <v>3103</v>
      </c>
      <c r="C1346" s="301">
        <v>4</v>
      </c>
      <c r="D1346" s="301">
        <v>3</v>
      </c>
      <c r="E1346" s="301">
        <v>4</v>
      </c>
      <c r="F1346" s="301">
        <v>7</v>
      </c>
      <c r="G1346" s="301">
        <v>3</v>
      </c>
      <c r="H1346" s="301">
        <v>3</v>
      </c>
      <c r="I1346" s="301">
        <v>0</v>
      </c>
      <c r="J1346" s="301">
        <v>3</v>
      </c>
      <c r="K1346" s="301">
        <v>5</v>
      </c>
      <c r="L1346" s="301">
        <v>10</v>
      </c>
      <c r="M1346" s="301">
        <v>9</v>
      </c>
      <c r="N1346" s="301">
        <v>14</v>
      </c>
      <c r="O1346" s="301">
        <v>5</v>
      </c>
      <c r="P1346" s="301">
        <v>10</v>
      </c>
      <c r="Q1346" s="301">
        <v>13</v>
      </c>
      <c r="R1346" s="301">
        <v>5</v>
      </c>
      <c r="S1346" s="301">
        <v>4</v>
      </c>
      <c r="T1346" s="301">
        <v>0</v>
      </c>
      <c r="U1346" s="301">
        <v>105</v>
      </c>
      <c r="V1346" s="304">
        <v>92</v>
      </c>
      <c r="W1346" s="304"/>
    </row>
    <row r="1347" spans="1:23" x14ac:dyDescent="0.4">
      <c r="A1347" s="299">
        <v>1343</v>
      </c>
      <c r="B1347" s="300" t="s">
        <v>3104</v>
      </c>
      <c r="C1347" s="301">
        <v>12</v>
      </c>
      <c r="D1347" s="301">
        <v>16</v>
      </c>
      <c r="E1347" s="301">
        <v>9</v>
      </c>
      <c r="F1347" s="301">
        <v>10</v>
      </c>
      <c r="G1347" s="301">
        <v>15</v>
      </c>
      <c r="H1347" s="301">
        <v>3</v>
      </c>
      <c r="I1347" s="301">
        <v>6</v>
      </c>
      <c r="J1347" s="301">
        <v>10</v>
      </c>
      <c r="K1347" s="301">
        <v>13</v>
      </c>
      <c r="L1347" s="301">
        <v>17</v>
      </c>
      <c r="M1347" s="301">
        <v>13</v>
      </c>
      <c r="N1347" s="301">
        <v>14</v>
      </c>
      <c r="O1347" s="301">
        <v>3</v>
      </c>
      <c r="P1347" s="301">
        <v>11</v>
      </c>
      <c r="Q1347" s="301">
        <v>8</v>
      </c>
      <c r="R1347" s="301">
        <v>4</v>
      </c>
      <c r="S1347" s="301">
        <v>5</v>
      </c>
      <c r="T1347" s="301">
        <v>3</v>
      </c>
      <c r="U1347" s="301">
        <v>177</v>
      </c>
      <c r="V1347" s="304">
        <v>163</v>
      </c>
      <c r="W1347" s="304"/>
    </row>
    <row r="1348" spans="1:23" x14ac:dyDescent="0.4">
      <c r="A1348" s="299">
        <v>1344</v>
      </c>
      <c r="B1348" s="300" t="s">
        <v>193</v>
      </c>
      <c r="C1348" s="301">
        <v>504</v>
      </c>
      <c r="D1348" s="301">
        <v>582</v>
      </c>
      <c r="E1348" s="301">
        <v>579</v>
      </c>
      <c r="F1348" s="301">
        <v>662</v>
      </c>
      <c r="G1348" s="301">
        <v>456</v>
      </c>
      <c r="H1348" s="301">
        <v>400</v>
      </c>
      <c r="I1348" s="301">
        <v>457</v>
      </c>
      <c r="J1348" s="301">
        <v>438</v>
      </c>
      <c r="K1348" s="301">
        <v>557</v>
      </c>
      <c r="L1348" s="301">
        <v>546</v>
      </c>
      <c r="M1348" s="301">
        <v>504</v>
      </c>
      <c r="N1348" s="301">
        <v>454</v>
      </c>
      <c r="O1348" s="301">
        <v>390</v>
      </c>
      <c r="P1348" s="301">
        <v>449</v>
      </c>
      <c r="Q1348" s="301">
        <v>346</v>
      </c>
      <c r="R1348" s="301">
        <v>288</v>
      </c>
      <c r="S1348" s="301">
        <v>180</v>
      </c>
      <c r="T1348" s="301">
        <v>161</v>
      </c>
      <c r="U1348" s="301">
        <v>7955</v>
      </c>
      <c r="V1348" s="304">
        <v>7510</v>
      </c>
      <c r="W1348" s="304"/>
    </row>
    <row r="1349" spans="1:23" x14ac:dyDescent="0.4">
      <c r="A1349" s="299">
        <v>1345</v>
      </c>
      <c r="B1349" s="300" t="s">
        <v>1738</v>
      </c>
      <c r="C1349" s="301">
        <v>19</v>
      </c>
      <c r="D1349" s="301">
        <v>37</v>
      </c>
      <c r="E1349" s="301">
        <v>27</v>
      </c>
      <c r="F1349" s="301">
        <v>34</v>
      </c>
      <c r="G1349" s="301">
        <v>20</v>
      </c>
      <c r="H1349" s="301">
        <v>15</v>
      </c>
      <c r="I1349" s="301">
        <v>21</v>
      </c>
      <c r="J1349" s="301">
        <v>18</v>
      </c>
      <c r="K1349" s="301">
        <v>32</v>
      </c>
      <c r="L1349" s="301">
        <v>34</v>
      </c>
      <c r="M1349" s="301">
        <v>40</v>
      </c>
      <c r="N1349" s="301">
        <v>34</v>
      </c>
      <c r="O1349" s="301">
        <v>33</v>
      </c>
      <c r="P1349" s="301">
        <v>24</v>
      </c>
      <c r="Q1349" s="301">
        <v>13</v>
      </c>
      <c r="R1349" s="301">
        <v>13</v>
      </c>
      <c r="S1349" s="301">
        <v>4</v>
      </c>
      <c r="T1349" s="301">
        <v>6</v>
      </c>
      <c r="U1349" s="301">
        <v>418</v>
      </c>
      <c r="V1349" s="304">
        <v>404</v>
      </c>
      <c r="W1349" s="304"/>
    </row>
    <row r="1350" spans="1:23" x14ac:dyDescent="0.4">
      <c r="A1350" s="299">
        <v>1346</v>
      </c>
      <c r="B1350" s="300" t="s">
        <v>1202</v>
      </c>
      <c r="C1350" s="301">
        <v>740</v>
      </c>
      <c r="D1350" s="301">
        <v>670</v>
      </c>
      <c r="E1350" s="301">
        <v>588</v>
      </c>
      <c r="F1350" s="301">
        <v>514</v>
      </c>
      <c r="G1350" s="301">
        <v>657</v>
      </c>
      <c r="H1350" s="301">
        <v>760</v>
      </c>
      <c r="I1350" s="301">
        <v>909</v>
      </c>
      <c r="J1350" s="301">
        <v>696</v>
      </c>
      <c r="K1350" s="301">
        <v>658</v>
      </c>
      <c r="L1350" s="301">
        <v>630</v>
      </c>
      <c r="M1350" s="301">
        <v>631</v>
      </c>
      <c r="N1350" s="301">
        <v>664</v>
      </c>
      <c r="O1350" s="301">
        <v>593</v>
      </c>
      <c r="P1350" s="301">
        <v>592</v>
      </c>
      <c r="Q1350" s="301">
        <v>523</v>
      </c>
      <c r="R1350" s="301">
        <v>377</v>
      </c>
      <c r="S1350" s="301">
        <v>252</v>
      </c>
      <c r="T1350" s="301">
        <v>431</v>
      </c>
      <c r="U1350" s="301">
        <v>10890</v>
      </c>
      <c r="V1350" s="304">
        <v>10413</v>
      </c>
      <c r="W1350" s="304"/>
    </row>
    <row r="1351" spans="1:23" x14ac:dyDescent="0.4">
      <c r="A1351" s="299">
        <v>1347</v>
      </c>
      <c r="B1351" s="300" t="s">
        <v>1203</v>
      </c>
      <c r="C1351" s="301">
        <v>158</v>
      </c>
      <c r="D1351" s="301">
        <v>177</v>
      </c>
      <c r="E1351" s="301">
        <v>237</v>
      </c>
      <c r="F1351" s="301">
        <v>310</v>
      </c>
      <c r="G1351" s="301">
        <v>246</v>
      </c>
      <c r="H1351" s="301">
        <v>140</v>
      </c>
      <c r="I1351" s="301">
        <v>129</v>
      </c>
      <c r="J1351" s="301">
        <v>150</v>
      </c>
      <c r="K1351" s="301">
        <v>219</v>
      </c>
      <c r="L1351" s="301">
        <v>290</v>
      </c>
      <c r="M1351" s="301">
        <v>303</v>
      </c>
      <c r="N1351" s="301">
        <v>230</v>
      </c>
      <c r="O1351" s="301">
        <v>148</v>
      </c>
      <c r="P1351" s="301">
        <v>100</v>
      </c>
      <c r="Q1351" s="301">
        <v>65</v>
      </c>
      <c r="R1351" s="301">
        <v>33</v>
      </c>
      <c r="S1351" s="301">
        <v>27</v>
      </c>
      <c r="T1351" s="301">
        <v>18</v>
      </c>
      <c r="U1351" s="301">
        <v>2983</v>
      </c>
      <c r="V1351" s="304">
        <v>2936</v>
      </c>
      <c r="W1351" s="304"/>
    </row>
    <row r="1352" spans="1:23" x14ac:dyDescent="0.4">
      <c r="A1352" s="299">
        <v>1348</v>
      </c>
      <c r="B1352" s="300" t="s">
        <v>3105</v>
      </c>
      <c r="C1352" s="301">
        <v>0</v>
      </c>
      <c r="D1352" s="301">
        <v>0</v>
      </c>
      <c r="E1352" s="301">
        <v>0</v>
      </c>
      <c r="F1352" s="301">
        <v>0</v>
      </c>
      <c r="G1352" s="301">
        <v>0</v>
      </c>
      <c r="H1352" s="301">
        <v>4</v>
      </c>
      <c r="I1352" s="301">
        <v>4</v>
      </c>
      <c r="J1352" s="301">
        <v>0</v>
      </c>
      <c r="K1352" s="301">
        <v>6</v>
      </c>
      <c r="L1352" s="301">
        <v>10</v>
      </c>
      <c r="M1352" s="301">
        <v>6</v>
      </c>
      <c r="N1352" s="301">
        <v>10</v>
      </c>
      <c r="O1352" s="301">
        <v>6</v>
      </c>
      <c r="P1352" s="301">
        <v>9</v>
      </c>
      <c r="Q1352" s="301">
        <v>3</v>
      </c>
      <c r="R1352" s="301">
        <v>4</v>
      </c>
      <c r="S1352" s="301">
        <v>0</v>
      </c>
      <c r="T1352" s="301">
        <v>0</v>
      </c>
      <c r="U1352" s="301">
        <v>70</v>
      </c>
      <c r="V1352" s="304">
        <v>63</v>
      </c>
      <c r="W1352" s="304"/>
    </row>
    <row r="1353" spans="1:23" x14ac:dyDescent="0.4">
      <c r="A1353" s="299">
        <v>1349</v>
      </c>
      <c r="B1353" s="300" t="s">
        <v>1739</v>
      </c>
      <c r="C1353" s="301">
        <v>8</v>
      </c>
      <c r="D1353" s="301">
        <v>9</v>
      </c>
      <c r="E1353" s="301">
        <v>9</v>
      </c>
      <c r="F1353" s="301">
        <v>4</v>
      </c>
      <c r="G1353" s="301">
        <v>4</v>
      </c>
      <c r="H1353" s="301">
        <v>3</v>
      </c>
      <c r="I1353" s="301">
        <v>6</v>
      </c>
      <c r="J1353" s="301">
        <v>6</v>
      </c>
      <c r="K1353" s="301">
        <v>3</v>
      </c>
      <c r="L1353" s="301">
        <v>9</v>
      </c>
      <c r="M1353" s="301">
        <v>10</v>
      </c>
      <c r="N1353" s="301">
        <v>7</v>
      </c>
      <c r="O1353" s="301">
        <v>9</v>
      </c>
      <c r="P1353" s="301">
        <v>5</v>
      </c>
      <c r="Q1353" s="301">
        <v>5</v>
      </c>
      <c r="R1353" s="301">
        <v>3</v>
      </c>
      <c r="S1353" s="301">
        <v>4</v>
      </c>
      <c r="T1353" s="301">
        <v>0</v>
      </c>
      <c r="U1353" s="301">
        <v>98</v>
      </c>
      <c r="V1353" s="304">
        <v>98</v>
      </c>
      <c r="W1353" s="304"/>
    </row>
    <row r="1354" spans="1:23" x14ac:dyDescent="0.4">
      <c r="A1354" s="299">
        <v>1350</v>
      </c>
      <c r="B1354" s="300" t="s">
        <v>194</v>
      </c>
      <c r="C1354" s="301">
        <v>97</v>
      </c>
      <c r="D1354" s="301">
        <v>96</v>
      </c>
      <c r="E1354" s="301">
        <v>97</v>
      </c>
      <c r="F1354" s="301">
        <v>111</v>
      </c>
      <c r="G1354" s="301">
        <v>68</v>
      </c>
      <c r="H1354" s="301">
        <v>72</v>
      </c>
      <c r="I1354" s="301">
        <v>95</v>
      </c>
      <c r="J1354" s="301">
        <v>110</v>
      </c>
      <c r="K1354" s="301">
        <v>125</v>
      </c>
      <c r="L1354" s="301">
        <v>148</v>
      </c>
      <c r="M1354" s="301">
        <v>129</v>
      </c>
      <c r="N1354" s="301">
        <v>129</v>
      </c>
      <c r="O1354" s="301">
        <v>105</v>
      </c>
      <c r="P1354" s="301">
        <v>76</v>
      </c>
      <c r="Q1354" s="301">
        <v>51</v>
      </c>
      <c r="R1354" s="301">
        <v>25</v>
      </c>
      <c r="S1354" s="301">
        <v>7</v>
      </c>
      <c r="T1354" s="301">
        <v>6</v>
      </c>
      <c r="U1354" s="301">
        <v>1536</v>
      </c>
      <c r="V1354" s="304">
        <v>1482</v>
      </c>
      <c r="W1354" s="304"/>
    </row>
    <row r="1355" spans="1:23" x14ac:dyDescent="0.4">
      <c r="A1355" s="299">
        <v>1351</v>
      </c>
      <c r="B1355" s="300" t="s">
        <v>195</v>
      </c>
      <c r="C1355" s="301">
        <v>15</v>
      </c>
      <c r="D1355" s="301">
        <v>26</v>
      </c>
      <c r="E1355" s="301">
        <v>20</v>
      </c>
      <c r="F1355" s="301">
        <v>20</v>
      </c>
      <c r="G1355" s="301">
        <v>20</v>
      </c>
      <c r="H1355" s="301">
        <v>10</v>
      </c>
      <c r="I1355" s="301">
        <v>15</v>
      </c>
      <c r="J1355" s="301">
        <v>17</v>
      </c>
      <c r="K1355" s="301">
        <v>29</v>
      </c>
      <c r="L1355" s="301">
        <v>28</v>
      </c>
      <c r="M1355" s="301">
        <v>34</v>
      </c>
      <c r="N1355" s="301">
        <v>29</v>
      </c>
      <c r="O1355" s="301">
        <v>33</v>
      </c>
      <c r="P1355" s="301">
        <v>12</v>
      </c>
      <c r="Q1355" s="301">
        <v>14</v>
      </c>
      <c r="R1355" s="301">
        <v>4</v>
      </c>
      <c r="S1355" s="301">
        <v>9</v>
      </c>
      <c r="T1355" s="301">
        <v>0</v>
      </c>
      <c r="U1355" s="301">
        <v>348</v>
      </c>
      <c r="V1355" s="304">
        <v>338</v>
      </c>
      <c r="W1355" s="304"/>
    </row>
    <row r="1356" spans="1:23" x14ac:dyDescent="0.4">
      <c r="A1356" s="299">
        <v>1352</v>
      </c>
      <c r="B1356" s="300" t="s">
        <v>196</v>
      </c>
      <c r="C1356" s="301">
        <v>79</v>
      </c>
      <c r="D1356" s="301">
        <v>111</v>
      </c>
      <c r="E1356" s="301">
        <v>81</v>
      </c>
      <c r="F1356" s="301">
        <v>69</v>
      </c>
      <c r="G1356" s="301">
        <v>50</v>
      </c>
      <c r="H1356" s="301">
        <v>45</v>
      </c>
      <c r="I1356" s="301">
        <v>65</v>
      </c>
      <c r="J1356" s="301">
        <v>92</v>
      </c>
      <c r="K1356" s="301">
        <v>102</v>
      </c>
      <c r="L1356" s="301">
        <v>102</v>
      </c>
      <c r="M1356" s="301">
        <v>80</v>
      </c>
      <c r="N1356" s="301">
        <v>86</v>
      </c>
      <c r="O1356" s="301">
        <v>78</v>
      </c>
      <c r="P1356" s="301">
        <v>60</v>
      </c>
      <c r="Q1356" s="301">
        <v>36</v>
      </c>
      <c r="R1356" s="301">
        <v>18</v>
      </c>
      <c r="S1356" s="301">
        <v>4</v>
      </c>
      <c r="T1356" s="301">
        <v>4</v>
      </c>
      <c r="U1356" s="301">
        <v>1171</v>
      </c>
      <c r="V1356" s="304">
        <v>1127</v>
      </c>
      <c r="W1356" s="304"/>
    </row>
    <row r="1357" spans="1:23" x14ac:dyDescent="0.4">
      <c r="A1357" s="299">
        <v>1353</v>
      </c>
      <c r="B1357" s="300" t="s">
        <v>3106</v>
      </c>
      <c r="C1357" s="301">
        <v>0</v>
      </c>
      <c r="D1357" s="301">
        <v>0</v>
      </c>
      <c r="E1357" s="301">
        <v>0</v>
      </c>
      <c r="F1357" s="301">
        <v>0</v>
      </c>
      <c r="G1357" s="301">
        <v>3</v>
      </c>
      <c r="H1357" s="301">
        <v>0</v>
      </c>
      <c r="I1357" s="301">
        <v>0</v>
      </c>
      <c r="J1357" s="301">
        <v>0</v>
      </c>
      <c r="K1357" s="301">
        <v>0</v>
      </c>
      <c r="L1357" s="301">
        <v>0</v>
      </c>
      <c r="M1357" s="301">
        <v>3</v>
      </c>
      <c r="N1357" s="301">
        <v>8</v>
      </c>
      <c r="O1357" s="301">
        <v>5</v>
      </c>
      <c r="P1357" s="301">
        <v>4</v>
      </c>
      <c r="Q1357" s="301">
        <v>0</v>
      </c>
      <c r="R1357" s="301">
        <v>3</v>
      </c>
      <c r="S1357" s="301">
        <v>5</v>
      </c>
      <c r="T1357" s="301">
        <v>0</v>
      </c>
      <c r="U1357" s="301">
        <v>37</v>
      </c>
      <c r="V1357" s="304">
        <v>32</v>
      </c>
      <c r="W1357" s="304"/>
    </row>
    <row r="1358" spans="1:23" x14ac:dyDescent="0.4">
      <c r="A1358" s="299">
        <v>1354</v>
      </c>
      <c r="B1358" s="300" t="s">
        <v>1740</v>
      </c>
      <c r="C1358" s="301">
        <v>527</v>
      </c>
      <c r="D1358" s="301">
        <v>530</v>
      </c>
      <c r="E1358" s="301">
        <v>499</v>
      </c>
      <c r="F1358" s="301">
        <v>525</v>
      </c>
      <c r="G1358" s="301">
        <v>573</v>
      </c>
      <c r="H1358" s="301">
        <v>574</v>
      </c>
      <c r="I1358" s="301">
        <v>565</v>
      </c>
      <c r="J1358" s="301">
        <v>584</v>
      </c>
      <c r="K1358" s="301">
        <v>485</v>
      </c>
      <c r="L1358" s="301">
        <v>509</v>
      </c>
      <c r="M1358" s="301">
        <v>483</v>
      </c>
      <c r="N1358" s="301">
        <v>574</v>
      </c>
      <c r="O1358" s="301">
        <v>571</v>
      </c>
      <c r="P1358" s="301">
        <v>564</v>
      </c>
      <c r="Q1358" s="301">
        <v>293</v>
      </c>
      <c r="R1358" s="301">
        <v>169</v>
      </c>
      <c r="S1358" s="301">
        <v>117</v>
      </c>
      <c r="T1358" s="301">
        <v>55</v>
      </c>
      <c r="U1358" s="301">
        <v>8198</v>
      </c>
      <c r="V1358" s="304">
        <v>8169</v>
      </c>
      <c r="W1358" s="304"/>
    </row>
    <row r="1359" spans="1:23" x14ac:dyDescent="0.4">
      <c r="A1359" s="299">
        <v>1355</v>
      </c>
      <c r="B1359" s="300" t="s">
        <v>1204</v>
      </c>
      <c r="C1359" s="301">
        <v>191</v>
      </c>
      <c r="D1359" s="301">
        <v>153</v>
      </c>
      <c r="E1359" s="301">
        <v>137</v>
      </c>
      <c r="F1359" s="301">
        <v>204</v>
      </c>
      <c r="G1359" s="301">
        <v>529</v>
      </c>
      <c r="H1359" s="301">
        <v>570</v>
      </c>
      <c r="I1359" s="301">
        <v>366</v>
      </c>
      <c r="J1359" s="301">
        <v>228</v>
      </c>
      <c r="K1359" s="301">
        <v>208</v>
      </c>
      <c r="L1359" s="301">
        <v>162</v>
      </c>
      <c r="M1359" s="301">
        <v>165</v>
      </c>
      <c r="N1359" s="301">
        <v>156</v>
      </c>
      <c r="O1359" s="301">
        <v>105</v>
      </c>
      <c r="P1359" s="301">
        <v>113</v>
      </c>
      <c r="Q1359" s="301">
        <v>146</v>
      </c>
      <c r="R1359" s="301">
        <v>154</v>
      </c>
      <c r="S1359" s="301">
        <v>119</v>
      </c>
      <c r="T1359" s="301">
        <v>69</v>
      </c>
      <c r="U1359" s="301">
        <v>3780</v>
      </c>
      <c r="V1359" s="304">
        <v>3786</v>
      </c>
      <c r="W1359" s="304"/>
    </row>
    <row r="1360" spans="1:23" x14ac:dyDescent="0.4">
      <c r="A1360" s="299">
        <v>1356</v>
      </c>
      <c r="B1360" s="300" t="s">
        <v>1741</v>
      </c>
      <c r="C1360" s="301">
        <v>6</v>
      </c>
      <c r="D1360" s="301">
        <v>15</v>
      </c>
      <c r="E1360" s="301">
        <v>5</v>
      </c>
      <c r="F1360" s="301">
        <v>11</v>
      </c>
      <c r="G1360" s="301">
        <v>4</v>
      </c>
      <c r="H1360" s="301">
        <v>7</v>
      </c>
      <c r="I1360" s="301">
        <v>6</v>
      </c>
      <c r="J1360" s="301">
        <v>8</v>
      </c>
      <c r="K1360" s="301">
        <v>9</v>
      </c>
      <c r="L1360" s="301">
        <v>9</v>
      </c>
      <c r="M1360" s="301">
        <v>18</v>
      </c>
      <c r="N1360" s="301">
        <v>17</v>
      </c>
      <c r="O1360" s="301">
        <v>25</v>
      </c>
      <c r="P1360" s="301">
        <v>21</v>
      </c>
      <c r="Q1360" s="301">
        <v>3</v>
      </c>
      <c r="R1360" s="301">
        <v>0</v>
      </c>
      <c r="S1360" s="301">
        <v>0</v>
      </c>
      <c r="T1360" s="301">
        <v>4</v>
      </c>
      <c r="U1360" s="301">
        <v>177</v>
      </c>
      <c r="V1360" s="304">
        <v>182</v>
      </c>
      <c r="W1360" s="304"/>
    </row>
    <row r="1361" spans="1:23" x14ac:dyDescent="0.4">
      <c r="A1361" s="299">
        <v>1357</v>
      </c>
      <c r="B1361" s="300" t="s">
        <v>1205</v>
      </c>
      <c r="C1361" s="301">
        <v>373</v>
      </c>
      <c r="D1361" s="301">
        <v>291</v>
      </c>
      <c r="E1361" s="301">
        <v>151</v>
      </c>
      <c r="F1361" s="301">
        <v>106</v>
      </c>
      <c r="G1361" s="301">
        <v>210</v>
      </c>
      <c r="H1361" s="301">
        <v>329</v>
      </c>
      <c r="I1361" s="301">
        <v>422</v>
      </c>
      <c r="J1361" s="301">
        <v>463</v>
      </c>
      <c r="K1361" s="301">
        <v>389</v>
      </c>
      <c r="L1361" s="301">
        <v>313</v>
      </c>
      <c r="M1361" s="301">
        <v>196</v>
      </c>
      <c r="N1361" s="301">
        <v>157</v>
      </c>
      <c r="O1361" s="301">
        <v>109</v>
      </c>
      <c r="P1361" s="301">
        <v>111</v>
      </c>
      <c r="Q1361" s="301">
        <v>67</v>
      </c>
      <c r="R1361" s="301">
        <v>83</v>
      </c>
      <c r="S1361" s="301">
        <v>58</v>
      </c>
      <c r="T1361" s="301">
        <v>106</v>
      </c>
      <c r="U1361" s="301">
        <v>3947</v>
      </c>
      <c r="V1361" s="304">
        <v>3813</v>
      </c>
      <c r="W1361" s="304"/>
    </row>
    <row r="1362" spans="1:23" x14ac:dyDescent="0.4">
      <c r="A1362" s="299">
        <v>1358</v>
      </c>
      <c r="B1362" s="300" t="s">
        <v>3107</v>
      </c>
      <c r="C1362" s="301">
        <v>0</v>
      </c>
      <c r="D1362" s="301">
        <v>0</v>
      </c>
      <c r="E1362" s="301">
        <v>3</v>
      </c>
      <c r="F1362" s="301">
        <v>5</v>
      </c>
      <c r="G1362" s="301">
        <v>0</v>
      </c>
      <c r="H1362" s="301">
        <v>5</v>
      </c>
      <c r="I1362" s="301">
        <v>0</v>
      </c>
      <c r="J1362" s="301">
        <v>0</v>
      </c>
      <c r="K1362" s="301">
        <v>0</v>
      </c>
      <c r="L1362" s="301">
        <v>0</v>
      </c>
      <c r="M1362" s="301">
        <v>4</v>
      </c>
      <c r="N1362" s="301">
        <v>4</v>
      </c>
      <c r="O1362" s="301">
        <v>3</v>
      </c>
      <c r="P1362" s="301">
        <v>0</v>
      </c>
      <c r="Q1362" s="301">
        <v>0</v>
      </c>
      <c r="R1362" s="301">
        <v>0</v>
      </c>
      <c r="S1362" s="301">
        <v>0</v>
      </c>
      <c r="T1362" s="301">
        <v>0</v>
      </c>
      <c r="U1362" s="301">
        <v>29</v>
      </c>
      <c r="V1362" s="304">
        <v>22</v>
      </c>
      <c r="W1362" s="304"/>
    </row>
    <row r="1363" spans="1:23" x14ac:dyDescent="0.4">
      <c r="A1363" s="299">
        <v>1359</v>
      </c>
      <c r="B1363" s="300" t="s">
        <v>3108</v>
      </c>
      <c r="C1363" s="301">
        <v>0</v>
      </c>
      <c r="D1363" s="301">
        <v>0</v>
      </c>
      <c r="E1363" s="301">
        <v>0</v>
      </c>
      <c r="F1363" s="301">
        <v>0</v>
      </c>
      <c r="G1363" s="301">
        <v>0</v>
      </c>
      <c r="H1363" s="301">
        <v>0</v>
      </c>
      <c r="I1363" s="301">
        <v>0</v>
      </c>
      <c r="J1363" s="301">
        <v>0</v>
      </c>
      <c r="K1363" s="301">
        <v>0</v>
      </c>
      <c r="L1363" s="301">
        <v>0</v>
      </c>
      <c r="M1363" s="301">
        <v>0</v>
      </c>
      <c r="N1363" s="301">
        <v>3</v>
      </c>
      <c r="O1363" s="301">
        <v>4</v>
      </c>
      <c r="P1363" s="301">
        <v>0</v>
      </c>
      <c r="Q1363" s="301">
        <v>0</v>
      </c>
      <c r="R1363" s="301">
        <v>0</v>
      </c>
      <c r="S1363" s="301">
        <v>0</v>
      </c>
      <c r="T1363" s="301">
        <v>0</v>
      </c>
      <c r="U1363" s="301">
        <v>14</v>
      </c>
      <c r="V1363" s="304">
        <v>14</v>
      </c>
      <c r="W1363" s="304"/>
    </row>
    <row r="1364" spans="1:23" x14ac:dyDescent="0.4">
      <c r="A1364" s="299">
        <v>1360</v>
      </c>
      <c r="B1364" s="300" t="s">
        <v>197</v>
      </c>
      <c r="C1364" s="301">
        <v>29</v>
      </c>
      <c r="D1364" s="301">
        <v>38</v>
      </c>
      <c r="E1364" s="301">
        <v>27</v>
      </c>
      <c r="F1364" s="301">
        <v>27</v>
      </c>
      <c r="G1364" s="301">
        <v>18</v>
      </c>
      <c r="H1364" s="301">
        <v>11</v>
      </c>
      <c r="I1364" s="301">
        <v>20</v>
      </c>
      <c r="J1364" s="301">
        <v>22</v>
      </c>
      <c r="K1364" s="301">
        <v>29</v>
      </c>
      <c r="L1364" s="301">
        <v>31</v>
      </c>
      <c r="M1364" s="301">
        <v>24</v>
      </c>
      <c r="N1364" s="301">
        <v>30</v>
      </c>
      <c r="O1364" s="301">
        <v>26</v>
      </c>
      <c r="P1364" s="301">
        <v>13</v>
      </c>
      <c r="Q1364" s="301">
        <v>8</v>
      </c>
      <c r="R1364" s="301">
        <v>3</v>
      </c>
      <c r="S1364" s="301">
        <v>0</v>
      </c>
      <c r="T1364" s="301">
        <v>0</v>
      </c>
      <c r="U1364" s="301">
        <v>364</v>
      </c>
      <c r="V1364" s="304">
        <v>341</v>
      </c>
      <c r="W1364" s="304"/>
    </row>
    <row r="1365" spans="1:23" x14ac:dyDescent="0.4">
      <c r="A1365" s="299">
        <v>1361</v>
      </c>
      <c r="B1365" s="300" t="s">
        <v>198</v>
      </c>
      <c r="C1365" s="301">
        <v>0</v>
      </c>
      <c r="D1365" s="301">
        <v>0</v>
      </c>
      <c r="E1365" s="301">
        <v>8</v>
      </c>
      <c r="F1365" s="301">
        <v>4</v>
      </c>
      <c r="G1365" s="301">
        <v>6</v>
      </c>
      <c r="H1365" s="301">
        <v>10</v>
      </c>
      <c r="I1365" s="301">
        <v>0</v>
      </c>
      <c r="J1365" s="301">
        <v>9</v>
      </c>
      <c r="K1365" s="301">
        <v>3</v>
      </c>
      <c r="L1365" s="301">
        <v>7</v>
      </c>
      <c r="M1365" s="301">
        <v>7</v>
      </c>
      <c r="N1365" s="301">
        <v>8</v>
      </c>
      <c r="O1365" s="301">
        <v>14</v>
      </c>
      <c r="P1365" s="301">
        <v>24</v>
      </c>
      <c r="Q1365" s="301">
        <v>16</v>
      </c>
      <c r="R1365" s="301">
        <v>13</v>
      </c>
      <c r="S1365" s="301">
        <v>6</v>
      </c>
      <c r="T1365" s="301">
        <v>4</v>
      </c>
      <c r="U1365" s="301">
        <v>135</v>
      </c>
      <c r="V1365" s="304">
        <v>126</v>
      </c>
      <c r="W1365" s="304"/>
    </row>
    <row r="1366" spans="1:23" x14ac:dyDescent="0.4">
      <c r="A1366" s="299">
        <v>1362</v>
      </c>
      <c r="B1366" s="300" t="s">
        <v>3109</v>
      </c>
      <c r="C1366" s="301">
        <v>0</v>
      </c>
      <c r="D1366" s="301">
        <v>0</v>
      </c>
      <c r="E1366" s="301">
        <v>0</v>
      </c>
      <c r="F1366" s="301">
        <v>6</v>
      </c>
      <c r="G1366" s="301">
        <v>0</v>
      </c>
      <c r="H1366" s="301">
        <v>0</v>
      </c>
      <c r="I1366" s="301">
        <v>0</v>
      </c>
      <c r="J1366" s="301">
        <v>4</v>
      </c>
      <c r="K1366" s="301">
        <v>3</v>
      </c>
      <c r="L1366" s="301">
        <v>3</v>
      </c>
      <c r="M1366" s="301">
        <v>9</v>
      </c>
      <c r="N1366" s="301">
        <v>4</v>
      </c>
      <c r="O1366" s="301">
        <v>3</v>
      </c>
      <c r="P1366" s="301">
        <v>0</v>
      </c>
      <c r="Q1366" s="301">
        <v>4</v>
      </c>
      <c r="R1366" s="301">
        <v>3</v>
      </c>
      <c r="S1366" s="301">
        <v>4</v>
      </c>
      <c r="T1366" s="301">
        <v>5</v>
      </c>
      <c r="U1366" s="301">
        <v>46</v>
      </c>
      <c r="V1366" s="304">
        <v>45</v>
      </c>
      <c r="W1366" s="304"/>
    </row>
    <row r="1367" spans="1:23" x14ac:dyDescent="0.4">
      <c r="A1367" s="299">
        <v>1363</v>
      </c>
      <c r="B1367" s="300" t="s">
        <v>3110</v>
      </c>
      <c r="C1367" s="301">
        <v>0</v>
      </c>
      <c r="D1367" s="301">
        <v>0</v>
      </c>
      <c r="E1367" s="301">
        <v>0</v>
      </c>
      <c r="F1367" s="301">
        <v>0</v>
      </c>
      <c r="G1367" s="301">
        <v>0</v>
      </c>
      <c r="H1367" s="301">
        <v>0</v>
      </c>
      <c r="I1367" s="301">
        <v>0</v>
      </c>
      <c r="J1367" s="301">
        <v>0</v>
      </c>
      <c r="K1367" s="301">
        <v>0</v>
      </c>
      <c r="L1367" s="301">
        <v>3</v>
      </c>
      <c r="M1367" s="301">
        <v>0</v>
      </c>
      <c r="N1367" s="301">
        <v>0</v>
      </c>
      <c r="O1367" s="301">
        <v>0</v>
      </c>
      <c r="P1367" s="301">
        <v>4</v>
      </c>
      <c r="Q1367" s="301">
        <v>0</v>
      </c>
      <c r="R1367" s="301">
        <v>0</v>
      </c>
      <c r="S1367" s="301">
        <v>0</v>
      </c>
      <c r="T1367" s="301">
        <v>0</v>
      </c>
      <c r="U1367" s="301">
        <v>11</v>
      </c>
      <c r="V1367" s="304">
        <v>11</v>
      </c>
      <c r="W1367" s="304"/>
    </row>
    <row r="1368" spans="1:23" x14ac:dyDescent="0.4">
      <c r="A1368" s="299">
        <v>1364</v>
      </c>
      <c r="B1368" s="300" t="s">
        <v>3111</v>
      </c>
      <c r="C1368" s="301">
        <v>0</v>
      </c>
      <c r="D1368" s="301">
        <v>0</v>
      </c>
      <c r="E1368" s="301">
        <v>0</v>
      </c>
      <c r="F1368" s="301">
        <v>0</v>
      </c>
      <c r="G1368" s="301">
        <v>0</v>
      </c>
      <c r="H1368" s="301">
        <v>0</v>
      </c>
      <c r="I1368" s="301">
        <v>0</v>
      </c>
      <c r="J1368" s="301">
        <v>0</v>
      </c>
      <c r="K1368" s="301">
        <v>0</v>
      </c>
      <c r="L1368" s="301">
        <v>0</v>
      </c>
      <c r="M1368" s="301">
        <v>0</v>
      </c>
      <c r="N1368" s="301">
        <v>0</v>
      </c>
      <c r="O1368" s="301">
        <v>0</v>
      </c>
      <c r="P1368" s="301">
        <v>0</v>
      </c>
      <c r="Q1368" s="301">
        <v>0</v>
      </c>
      <c r="R1368" s="301">
        <v>0</v>
      </c>
      <c r="S1368" s="301">
        <v>0</v>
      </c>
      <c r="T1368" s="301">
        <v>0</v>
      </c>
      <c r="U1368" s="301">
        <v>0</v>
      </c>
      <c r="V1368" s="304">
        <v>0</v>
      </c>
      <c r="W1368" s="304"/>
    </row>
    <row r="1369" spans="1:23" x14ac:dyDescent="0.4">
      <c r="A1369" s="299">
        <v>1365</v>
      </c>
      <c r="B1369" s="300" t="s">
        <v>199</v>
      </c>
      <c r="C1369" s="301">
        <v>5</v>
      </c>
      <c r="D1369" s="301">
        <v>16</v>
      </c>
      <c r="E1369" s="301">
        <v>15</v>
      </c>
      <c r="F1369" s="301">
        <v>13</v>
      </c>
      <c r="G1369" s="301">
        <v>7</v>
      </c>
      <c r="H1369" s="301">
        <v>6</v>
      </c>
      <c r="I1369" s="301">
        <v>5</v>
      </c>
      <c r="J1369" s="301">
        <v>10</v>
      </c>
      <c r="K1369" s="301">
        <v>20</v>
      </c>
      <c r="L1369" s="301">
        <v>12</v>
      </c>
      <c r="M1369" s="301">
        <v>25</v>
      </c>
      <c r="N1369" s="301">
        <v>7</v>
      </c>
      <c r="O1369" s="301">
        <v>9</v>
      </c>
      <c r="P1369" s="301">
        <v>10</v>
      </c>
      <c r="Q1369" s="301">
        <v>12</v>
      </c>
      <c r="R1369" s="301">
        <v>7</v>
      </c>
      <c r="S1369" s="301">
        <v>3</v>
      </c>
      <c r="T1369" s="301">
        <v>0</v>
      </c>
      <c r="U1369" s="301">
        <v>161</v>
      </c>
      <c r="V1369" s="304">
        <v>153</v>
      </c>
      <c r="W1369" s="304"/>
    </row>
    <row r="1370" spans="1:23" x14ac:dyDescent="0.4">
      <c r="A1370" s="299">
        <v>1366</v>
      </c>
      <c r="B1370" s="300" t="s">
        <v>1206</v>
      </c>
      <c r="C1370" s="301">
        <v>461</v>
      </c>
      <c r="D1370" s="301">
        <v>418</v>
      </c>
      <c r="E1370" s="301">
        <v>437</v>
      </c>
      <c r="F1370" s="301">
        <v>502</v>
      </c>
      <c r="G1370" s="301">
        <v>460</v>
      </c>
      <c r="H1370" s="301">
        <v>423</v>
      </c>
      <c r="I1370" s="301">
        <v>529</v>
      </c>
      <c r="J1370" s="301">
        <v>526</v>
      </c>
      <c r="K1370" s="301">
        <v>461</v>
      </c>
      <c r="L1370" s="301">
        <v>520</v>
      </c>
      <c r="M1370" s="301">
        <v>504</v>
      </c>
      <c r="N1370" s="301">
        <v>443</v>
      </c>
      <c r="O1370" s="301">
        <v>457</v>
      </c>
      <c r="P1370" s="301">
        <v>449</v>
      </c>
      <c r="Q1370" s="301">
        <v>378</v>
      </c>
      <c r="R1370" s="301">
        <v>272</v>
      </c>
      <c r="S1370" s="301">
        <v>144</v>
      </c>
      <c r="T1370" s="301">
        <v>90</v>
      </c>
      <c r="U1370" s="301">
        <v>7462</v>
      </c>
      <c r="V1370" s="304">
        <v>7320</v>
      </c>
      <c r="W1370" s="304"/>
    </row>
    <row r="1371" spans="1:23" x14ac:dyDescent="0.4">
      <c r="A1371" s="299">
        <v>1367</v>
      </c>
      <c r="B1371" s="300" t="s">
        <v>3112</v>
      </c>
      <c r="C1371" s="301">
        <v>0</v>
      </c>
      <c r="D1371" s="301">
        <v>4</v>
      </c>
      <c r="E1371" s="301">
        <v>0</v>
      </c>
      <c r="F1371" s="301">
        <v>0</v>
      </c>
      <c r="G1371" s="301">
        <v>0</v>
      </c>
      <c r="H1371" s="301">
        <v>4</v>
      </c>
      <c r="I1371" s="301">
        <v>0</v>
      </c>
      <c r="J1371" s="301">
        <v>0</v>
      </c>
      <c r="K1371" s="301">
        <v>0</v>
      </c>
      <c r="L1371" s="301">
        <v>3</v>
      </c>
      <c r="M1371" s="301">
        <v>3</v>
      </c>
      <c r="N1371" s="301">
        <v>9</v>
      </c>
      <c r="O1371" s="301">
        <v>0</v>
      </c>
      <c r="P1371" s="301">
        <v>0</v>
      </c>
      <c r="Q1371" s="301">
        <v>0</v>
      </c>
      <c r="R1371" s="301">
        <v>0</v>
      </c>
      <c r="S1371" s="301">
        <v>0</v>
      </c>
      <c r="T1371" s="301">
        <v>0</v>
      </c>
      <c r="U1371" s="301">
        <v>29</v>
      </c>
      <c r="V1371" s="304">
        <v>33</v>
      </c>
      <c r="W1371" s="304"/>
    </row>
    <row r="1372" spans="1:23" x14ac:dyDescent="0.4">
      <c r="A1372" s="299">
        <v>1368</v>
      </c>
      <c r="B1372" s="300" t="s">
        <v>3113</v>
      </c>
      <c r="C1372" s="301">
        <v>0</v>
      </c>
      <c r="D1372" s="301">
        <v>0</v>
      </c>
      <c r="E1372" s="301">
        <v>0</v>
      </c>
      <c r="F1372" s="301">
        <v>0</v>
      </c>
      <c r="G1372" s="301">
        <v>5</v>
      </c>
      <c r="H1372" s="301">
        <v>0</v>
      </c>
      <c r="I1372" s="301">
        <v>0</v>
      </c>
      <c r="J1372" s="301">
        <v>0</v>
      </c>
      <c r="K1372" s="301">
        <v>0</v>
      </c>
      <c r="L1372" s="301">
        <v>5</v>
      </c>
      <c r="M1372" s="301">
        <v>5</v>
      </c>
      <c r="N1372" s="301">
        <v>4</v>
      </c>
      <c r="O1372" s="301">
        <v>0</v>
      </c>
      <c r="P1372" s="301">
        <v>0</v>
      </c>
      <c r="Q1372" s="301">
        <v>4</v>
      </c>
      <c r="R1372" s="301">
        <v>0</v>
      </c>
      <c r="S1372" s="301">
        <v>6</v>
      </c>
      <c r="T1372" s="301">
        <v>0</v>
      </c>
      <c r="U1372" s="301">
        <v>20</v>
      </c>
      <c r="V1372" s="304">
        <v>20</v>
      </c>
      <c r="W1372" s="304"/>
    </row>
    <row r="1373" spans="1:23" x14ac:dyDescent="0.4">
      <c r="A1373" s="299">
        <v>1369</v>
      </c>
      <c r="B1373" s="300" t="s">
        <v>1742</v>
      </c>
      <c r="C1373" s="301">
        <v>4</v>
      </c>
      <c r="D1373" s="301">
        <v>12</v>
      </c>
      <c r="E1373" s="301">
        <v>14</v>
      </c>
      <c r="F1373" s="301">
        <v>4</v>
      </c>
      <c r="G1373" s="301">
        <v>3</v>
      </c>
      <c r="H1373" s="301">
        <v>10</v>
      </c>
      <c r="I1373" s="301">
        <v>7</v>
      </c>
      <c r="J1373" s="301">
        <v>4</v>
      </c>
      <c r="K1373" s="301">
        <v>13</v>
      </c>
      <c r="L1373" s="301">
        <v>4</v>
      </c>
      <c r="M1373" s="301">
        <v>10</v>
      </c>
      <c r="N1373" s="301">
        <v>11</v>
      </c>
      <c r="O1373" s="301">
        <v>10</v>
      </c>
      <c r="P1373" s="301">
        <v>12</v>
      </c>
      <c r="Q1373" s="301">
        <v>5</v>
      </c>
      <c r="R1373" s="301">
        <v>4</v>
      </c>
      <c r="S1373" s="301">
        <v>5</v>
      </c>
      <c r="T1373" s="301">
        <v>0</v>
      </c>
      <c r="U1373" s="301">
        <v>138</v>
      </c>
      <c r="V1373" s="304">
        <v>136</v>
      </c>
      <c r="W1373" s="304"/>
    </row>
    <row r="1374" spans="1:23" x14ac:dyDescent="0.4">
      <c r="A1374" s="299">
        <v>1370</v>
      </c>
      <c r="B1374" s="300" t="s">
        <v>3114</v>
      </c>
      <c r="C1374" s="301">
        <v>14</v>
      </c>
      <c r="D1374" s="301">
        <v>8</v>
      </c>
      <c r="E1374" s="301">
        <v>13</v>
      </c>
      <c r="F1374" s="301">
        <v>14</v>
      </c>
      <c r="G1374" s="301">
        <v>5</v>
      </c>
      <c r="H1374" s="301">
        <v>6</v>
      </c>
      <c r="I1374" s="301">
        <v>10</v>
      </c>
      <c r="J1374" s="301">
        <v>4</v>
      </c>
      <c r="K1374" s="301">
        <v>17</v>
      </c>
      <c r="L1374" s="301">
        <v>10</v>
      </c>
      <c r="M1374" s="301">
        <v>20</v>
      </c>
      <c r="N1374" s="301">
        <v>16</v>
      </c>
      <c r="O1374" s="301">
        <v>21</v>
      </c>
      <c r="P1374" s="301">
        <v>10</v>
      </c>
      <c r="Q1374" s="301">
        <v>12</v>
      </c>
      <c r="R1374" s="301">
        <v>5</v>
      </c>
      <c r="S1374" s="301">
        <v>7</v>
      </c>
      <c r="T1374" s="301">
        <v>3</v>
      </c>
      <c r="U1374" s="301">
        <v>192</v>
      </c>
      <c r="V1374" s="304">
        <v>187</v>
      </c>
      <c r="W1374" s="304"/>
    </row>
    <row r="1375" spans="1:23" x14ac:dyDescent="0.4">
      <c r="A1375" s="299">
        <v>1371</v>
      </c>
      <c r="B1375" s="300" t="s">
        <v>1743</v>
      </c>
      <c r="C1375" s="301">
        <v>0</v>
      </c>
      <c r="D1375" s="301">
        <v>0</v>
      </c>
      <c r="E1375" s="301">
        <v>6</v>
      </c>
      <c r="F1375" s="301">
        <v>4</v>
      </c>
      <c r="G1375" s="301">
        <v>0</v>
      </c>
      <c r="H1375" s="301">
        <v>3</v>
      </c>
      <c r="I1375" s="301">
        <v>0</v>
      </c>
      <c r="J1375" s="301">
        <v>4</v>
      </c>
      <c r="K1375" s="301">
        <v>4</v>
      </c>
      <c r="L1375" s="301">
        <v>5</v>
      </c>
      <c r="M1375" s="301">
        <v>5</v>
      </c>
      <c r="N1375" s="301">
        <v>5</v>
      </c>
      <c r="O1375" s="301">
        <v>4</v>
      </c>
      <c r="P1375" s="301">
        <v>5</v>
      </c>
      <c r="Q1375" s="301">
        <v>0</v>
      </c>
      <c r="R1375" s="301">
        <v>5</v>
      </c>
      <c r="S1375" s="301">
        <v>4</v>
      </c>
      <c r="T1375" s="301">
        <v>4</v>
      </c>
      <c r="U1375" s="301">
        <v>53</v>
      </c>
      <c r="V1375" s="304">
        <v>47</v>
      </c>
      <c r="W1375" s="304"/>
    </row>
    <row r="1376" spans="1:23" x14ac:dyDescent="0.4">
      <c r="A1376" s="299">
        <v>1372</v>
      </c>
      <c r="B1376" s="300" t="s">
        <v>200</v>
      </c>
      <c r="C1376" s="301">
        <v>284</v>
      </c>
      <c r="D1376" s="301">
        <v>258</v>
      </c>
      <c r="E1376" s="301">
        <v>238</v>
      </c>
      <c r="F1376" s="301">
        <v>243</v>
      </c>
      <c r="G1376" s="301">
        <v>208</v>
      </c>
      <c r="H1376" s="301">
        <v>278</v>
      </c>
      <c r="I1376" s="301">
        <v>259</v>
      </c>
      <c r="J1376" s="301">
        <v>209</v>
      </c>
      <c r="K1376" s="301">
        <v>225</v>
      </c>
      <c r="L1376" s="301">
        <v>226</v>
      </c>
      <c r="M1376" s="301">
        <v>234</v>
      </c>
      <c r="N1376" s="301">
        <v>203</v>
      </c>
      <c r="O1376" s="301">
        <v>151</v>
      </c>
      <c r="P1376" s="301">
        <v>163</v>
      </c>
      <c r="Q1376" s="301">
        <v>119</v>
      </c>
      <c r="R1376" s="301">
        <v>104</v>
      </c>
      <c r="S1376" s="301">
        <v>80</v>
      </c>
      <c r="T1376" s="301">
        <v>87</v>
      </c>
      <c r="U1376" s="301">
        <v>3579</v>
      </c>
      <c r="V1376" s="304">
        <v>3472</v>
      </c>
      <c r="W1376" s="304"/>
    </row>
    <row r="1377" spans="1:23" x14ac:dyDescent="0.4">
      <c r="A1377" s="299">
        <v>1373</v>
      </c>
      <c r="B1377" s="300" t="s">
        <v>3115</v>
      </c>
      <c r="C1377" s="301">
        <v>7</v>
      </c>
      <c r="D1377" s="301">
        <v>6</v>
      </c>
      <c r="E1377" s="301">
        <v>3</v>
      </c>
      <c r="F1377" s="301">
        <v>0</v>
      </c>
      <c r="G1377" s="301">
        <v>5</v>
      </c>
      <c r="H1377" s="301">
        <v>0</v>
      </c>
      <c r="I1377" s="301">
        <v>0</v>
      </c>
      <c r="J1377" s="301">
        <v>4</v>
      </c>
      <c r="K1377" s="301">
        <v>3</v>
      </c>
      <c r="L1377" s="301">
        <v>4</v>
      </c>
      <c r="M1377" s="301">
        <v>0</v>
      </c>
      <c r="N1377" s="301">
        <v>8</v>
      </c>
      <c r="O1377" s="301">
        <v>10</v>
      </c>
      <c r="P1377" s="301">
        <v>0</v>
      </c>
      <c r="Q1377" s="301">
        <v>5</v>
      </c>
      <c r="R1377" s="301">
        <v>0</v>
      </c>
      <c r="S1377" s="301">
        <v>0</v>
      </c>
      <c r="T1377" s="301">
        <v>0</v>
      </c>
      <c r="U1377" s="301">
        <v>46</v>
      </c>
      <c r="V1377" s="304">
        <v>41</v>
      </c>
      <c r="W1377" s="304"/>
    </row>
    <row r="1378" spans="1:23" x14ac:dyDescent="0.4">
      <c r="A1378" s="299">
        <v>1374</v>
      </c>
      <c r="B1378" s="300" t="s">
        <v>3116</v>
      </c>
      <c r="C1378" s="301">
        <v>3</v>
      </c>
      <c r="D1378" s="301">
        <v>3</v>
      </c>
      <c r="E1378" s="301">
        <v>3</v>
      </c>
      <c r="F1378" s="301">
        <v>3</v>
      </c>
      <c r="G1378" s="301">
        <v>3</v>
      </c>
      <c r="H1378" s="301">
        <v>0</v>
      </c>
      <c r="I1378" s="301">
        <v>0</v>
      </c>
      <c r="J1378" s="301">
        <v>0</v>
      </c>
      <c r="K1378" s="301">
        <v>6</v>
      </c>
      <c r="L1378" s="301">
        <v>4</v>
      </c>
      <c r="M1378" s="301">
        <v>0</v>
      </c>
      <c r="N1378" s="301">
        <v>0</v>
      </c>
      <c r="O1378" s="301">
        <v>0</v>
      </c>
      <c r="P1378" s="301">
        <v>0</v>
      </c>
      <c r="Q1378" s="301">
        <v>4</v>
      </c>
      <c r="R1378" s="301">
        <v>0</v>
      </c>
      <c r="S1378" s="301">
        <v>0</v>
      </c>
      <c r="T1378" s="301">
        <v>0</v>
      </c>
      <c r="U1378" s="301">
        <v>35</v>
      </c>
      <c r="V1378" s="304">
        <v>38</v>
      </c>
      <c r="W1378" s="304"/>
    </row>
    <row r="1379" spans="1:23" x14ac:dyDescent="0.4">
      <c r="A1379" s="299">
        <v>1375</v>
      </c>
      <c r="B1379" s="300" t="s">
        <v>3117</v>
      </c>
      <c r="C1379" s="301">
        <v>0</v>
      </c>
      <c r="D1379" s="301">
        <v>0</v>
      </c>
      <c r="E1379" s="301">
        <v>0</v>
      </c>
      <c r="F1379" s="301">
        <v>0</v>
      </c>
      <c r="G1379" s="301">
        <v>0</v>
      </c>
      <c r="H1379" s="301">
        <v>0</v>
      </c>
      <c r="I1379" s="301">
        <v>0</v>
      </c>
      <c r="J1379" s="301">
        <v>0</v>
      </c>
      <c r="K1379" s="301">
        <v>0</v>
      </c>
      <c r="L1379" s="301">
        <v>0</v>
      </c>
      <c r="M1379" s="301">
        <v>0</v>
      </c>
      <c r="N1379" s="301">
        <v>0</v>
      </c>
      <c r="O1379" s="301">
        <v>4</v>
      </c>
      <c r="P1379" s="301">
        <v>0</v>
      </c>
      <c r="Q1379" s="301">
        <v>3</v>
      </c>
      <c r="R1379" s="301">
        <v>4</v>
      </c>
      <c r="S1379" s="301">
        <v>0</v>
      </c>
      <c r="T1379" s="301">
        <v>0</v>
      </c>
      <c r="U1379" s="301">
        <v>13</v>
      </c>
      <c r="V1379" s="304">
        <v>14</v>
      </c>
      <c r="W1379" s="304"/>
    </row>
    <row r="1380" spans="1:23" x14ac:dyDescent="0.4">
      <c r="A1380" s="299">
        <v>1376</v>
      </c>
      <c r="B1380" s="300" t="s">
        <v>201</v>
      </c>
      <c r="C1380" s="301">
        <v>58</v>
      </c>
      <c r="D1380" s="301">
        <v>46</v>
      </c>
      <c r="E1380" s="301">
        <v>35</v>
      </c>
      <c r="F1380" s="301">
        <v>65</v>
      </c>
      <c r="G1380" s="301">
        <v>34</v>
      </c>
      <c r="H1380" s="301">
        <v>36</v>
      </c>
      <c r="I1380" s="301">
        <v>47</v>
      </c>
      <c r="J1380" s="301">
        <v>42</v>
      </c>
      <c r="K1380" s="301">
        <v>39</v>
      </c>
      <c r="L1380" s="301">
        <v>53</v>
      </c>
      <c r="M1380" s="301">
        <v>71</v>
      </c>
      <c r="N1380" s="301">
        <v>86</v>
      </c>
      <c r="O1380" s="301">
        <v>81</v>
      </c>
      <c r="P1380" s="301">
        <v>93</v>
      </c>
      <c r="Q1380" s="301">
        <v>97</v>
      </c>
      <c r="R1380" s="301">
        <v>60</v>
      </c>
      <c r="S1380" s="301">
        <v>18</v>
      </c>
      <c r="T1380" s="301">
        <v>17</v>
      </c>
      <c r="U1380" s="301">
        <v>990</v>
      </c>
      <c r="V1380" s="304">
        <v>962</v>
      </c>
      <c r="W1380" s="304"/>
    </row>
    <row r="1381" spans="1:23" x14ac:dyDescent="0.4">
      <c r="A1381" s="299">
        <v>1377</v>
      </c>
      <c r="B1381" s="300" t="s">
        <v>1744</v>
      </c>
      <c r="C1381" s="301">
        <v>3</v>
      </c>
      <c r="D1381" s="301">
        <v>15</v>
      </c>
      <c r="E1381" s="301">
        <v>17</v>
      </c>
      <c r="F1381" s="301">
        <v>30</v>
      </c>
      <c r="G1381" s="301">
        <v>9</v>
      </c>
      <c r="H1381" s="301">
        <v>0</v>
      </c>
      <c r="I1381" s="301">
        <v>10</v>
      </c>
      <c r="J1381" s="301">
        <v>7</v>
      </c>
      <c r="K1381" s="301">
        <v>12</v>
      </c>
      <c r="L1381" s="301">
        <v>32</v>
      </c>
      <c r="M1381" s="301">
        <v>38</v>
      </c>
      <c r="N1381" s="301">
        <v>28</v>
      </c>
      <c r="O1381" s="301">
        <v>22</v>
      </c>
      <c r="P1381" s="301">
        <v>18</v>
      </c>
      <c r="Q1381" s="301">
        <v>11</v>
      </c>
      <c r="R1381" s="301">
        <v>21</v>
      </c>
      <c r="S1381" s="301">
        <v>9</v>
      </c>
      <c r="T1381" s="301">
        <v>10</v>
      </c>
      <c r="U1381" s="301">
        <v>297</v>
      </c>
      <c r="V1381" s="304">
        <v>285</v>
      </c>
      <c r="W1381" s="304"/>
    </row>
    <row r="1382" spans="1:23" x14ac:dyDescent="0.4">
      <c r="A1382" s="299">
        <v>1378</v>
      </c>
      <c r="B1382" s="300" t="s">
        <v>202</v>
      </c>
      <c r="C1382" s="301">
        <v>21</v>
      </c>
      <c r="D1382" s="301">
        <v>24</v>
      </c>
      <c r="E1382" s="301">
        <v>29</v>
      </c>
      <c r="F1382" s="301">
        <v>40</v>
      </c>
      <c r="G1382" s="301">
        <v>14</v>
      </c>
      <c r="H1382" s="301">
        <v>5</v>
      </c>
      <c r="I1382" s="301">
        <v>13</v>
      </c>
      <c r="J1382" s="301">
        <v>15</v>
      </c>
      <c r="K1382" s="301">
        <v>25</v>
      </c>
      <c r="L1382" s="301">
        <v>40</v>
      </c>
      <c r="M1382" s="301">
        <v>45</v>
      </c>
      <c r="N1382" s="301">
        <v>31</v>
      </c>
      <c r="O1382" s="301">
        <v>26</v>
      </c>
      <c r="P1382" s="301">
        <v>24</v>
      </c>
      <c r="Q1382" s="301">
        <v>23</v>
      </c>
      <c r="R1382" s="301">
        <v>15</v>
      </c>
      <c r="S1382" s="301">
        <v>10</v>
      </c>
      <c r="T1382" s="301">
        <v>4</v>
      </c>
      <c r="U1382" s="301">
        <v>404</v>
      </c>
      <c r="V1382" s="304">
        <v>385</v>
      </c>
      <c r="W1382" s="304"/>
    </row>
    <row r="1383" spans="1:23" x14ac:dyDescent="0.4">
      <c r="A1383" s="299">
        <v>1379</v>
      </c>
      <c r="B1383" s="300" t="s">
        <v>3118</v>
      </c>
      <c r="C1383" s="301">
        <v>0</v>
      </c>
      <c r="D1383" s="301">
        <v>4</v>
      </c>
      <c r="E1383" s="301">
        <v>3</v>
      </c>
      <c r="F1383" s="301">
        <v>0</v>
      </c>
      <c r="G1383" s="301">
        <v>0</v>
      </c>
      <c r="H1383" s="301">
        <v>0</v>
      </c>
      <c r="I1383" s="301">
        <v>3</v>
      </c>
      <c r="J1383" s="301">
        <v>0</v>
      </c>
      <c r="K1383" s="301">
        <v>0</v>
      </c>
      <c r="L1383" s="301">
        <v>3</v>
      </c>
      <c r="M1383" s="301">
        <v>3</v>
      </c>
      <c r="N1383" s="301">
        <v>0</v>
      </c>
      <c r="O1383" s="301">
        <v>0</v>
      </c>
      <c r="P1383" s="301">
        <v>0</v>
      </c>
      <c r="Q1383" s="301">
        <v>7</v>
      </c>
      <c r="R1383" s="301">
        <v>0</v>
      </c>
      <c r="S1383" s="301">
        <v>0</v>
      </c>
      <c r="T1383" s="301">
        <v>0</v>
      </c>
      <c r="U1383" s="301">
        <v>31</v>
      </c>
      <c r="V1383" s="304">
        <v>25</v>
      </c>
      <c r="W1383" s="304"/>
    </row>
    <row r="1384" spans="1:23" x14ac:dyDescent="0.4">
      <c r="A1384" s="299">
        <v>1380</v>
      </c>
      <c r="B1384" s="300" t="s">
        <v>203</v>
      </c>
      <c r="C1384" s="301">
        <v>28</v>
      </c>
      <c r="D1384" s="301">
        <v>29</v>
      </c>
      <c r="E1384" s="301">
        <v>25</v>
      </c>
      <c r="F1384" s="301">
        <v>28</v>
      </c>
      <c r="G1384" s="301">
        <v>21</v>
      </c>
      <c r="H1384" s="301">
        <v>4</v>
      </c>
      <c r="I1384" s="301">
        <v>25</v>
      </c>
      <c r="J1384" s="301">
        <v>24</v>
      </c>
      <c r="K1384" s="301">
        <v>32</v>
      </c>
      <c r="L1384" s="301">
        <v>22</v>
      </c>
      <c r="M1384" s="301">
        <v>31</v>
      </c>
      <c r="N1384" s="301">
        <v>39</v>
      </c>
      <c r="O1384" s="301">
        <v>26</v>
      </c>
      <c r="P1384" s="301">
        <v>20</v>
      </c>
      <c r="Q1384" s="301">
        <v>9</v>
      </c>
      <c r="R1384" s="301">
        <v>10</v>
      </c>
      <c r="S1384" s="301">
        <v>0</v>
      </c>
      <c r="T1384" s="301">
        <v>0</v>
      </c>
      <c r="U1384" s="301">
        <v>363</v>
      </c>
      <c r="V1384" s="304">
        <v>372</v>
      </c>
      <c r="W1384" s="304"/>
    </row>
    <row r="1385" spans="1:23" x14ac:dyDescent="0.4">
      <c r="A1385" s="299">
        <v>1381</v>
      </c>
      <c r="B1385" s="300" t="s">
        <v>3119</v>
      </c>
      <c r="C1385" s="301">
        <v>3</v>
      </c>
      <c r="D1385" s="301">
        <v>8</v>
      </c>
      <c r="E1385" s="301">
        <v>4</v>
      </c>
      <c r="F1385" s="301">
        <v>4</v>
      </c>
      <c r="G1385" s="301">
        <v>3</v>
      </c>
      <c r="H1385" s="301">
        <v>0</v>
      </c>
      <c r="I1385" s="301">
        <v>4</v>
      </c>
      <c r="J1385" s="301">
        <v>4</v>
      </c>
      <c r="K1385" s="301">
        <v>11</v>
      </c>
      <c r="L1385" s="301">
        <v>6</v>
      </c>
      <c r="M1385" s="301">
        <v>3</v>
      </c>
      <c r="N1385" s="301">
        <v>5</v>
      </c>
      <c r="O1385" s="301">
        <v>3</v>
      </c>
      <c r="P1385" s="301">
        <v>6</v>
      </c>
      <c r="Q1385" s="301">
        <v>7</v>
      </c>
      <c r="R1385" s="301">
        <v>0</v>
      </c>
      <c r="S1385" s="301">
        <v>0</v>
      </c>
      <c r="T1385" s="301">
        <v>0</v>
      </c>
      <c r="U1385" s="301">
        <v>96</v>
      </c>
      <c r="V1385" s="304">
        <v>89</v>
      </c>
      <c r="W1385" s="304"/>
    </row>
    <row r="1386" spans="1:23" x14ac:dyDescent="0.4">
      <c r="A1386" s="299">
        <v>1382</v>
      </c>
      <c r="B1386" s="300" t="s">
        <v>3120</v>
      </c>
      <c r="C1386" s="301">
        <v>0</v>
      </c>
      <c r="D1386" s="301">
        <v>3</v>
      </c>
      <c r="E1386" s="301">
        <v>0</v>
      </c>
      <c r="F1386" s="301">
        <v>3</v>
      </c>
      <c r="G1386" s="301">
        <v>0</v>
      </c>
      <c r="H1386" s="301">
        <v>0</v>
      </c>
      <c r="I1386" s="301">
        <v>0</v>
      </c>
      <c r="J1386" s="301">
        <v>0</v>
      </c>
      <c r="K1386" s="301">
        <v>8</v>
      </c>
      <c r="L1386" s="301">
        <v>0</v>
      </c>
      <c r="M1386" s="301">
        <v>4</v>
      </c>
      <c r="N1386" s="301">
        <v>0</v>
      </c>
      <c r="O1386" s="301">
        <v>0</v>
      </c>
      <c r="P1386" s="301">
        <v>3</v>
      </c>
      <c r="Q1386" s="301">
        <v>9</v>
      </c>
      <c r="R1386" s="301">
        <v>0</v>
      </c>
      <c r="S1386" s="301">
        <v>0</v>
      </c>
      <c r="T1386" s="301">
        <v>0</v>
      </c>
      <c r="U1386" s="301">
        <v>31</v>
      </c>
      <c r="V1386" s="304">
        <v>33</v>
      </c>
      <c r="W1386" s="304"/>
    </row>
    <row r="1387" spans="1:23" x14ac:dyDescent="0.4">
      <c r="A1387" s="299">
        <v>1383</v>
      </c>
      <c r="B1387" s="300" t="s">
        <v>3121</v>
      </c>
      <c r="C1387" s="301">
        <v>0</v>
      </c>
      <c r="D1387" s="301">
        <v>0</v>
      </c>
      <c r="E1387" s="301">
        <v>0</v>
      </c>
      <c r="F1387" s="301">
        <v>0</v>
      </c>
      <c r="G1387" s="301">
        <v>0</v>
      </c>
      <c r="H1387" s="301">
        <v>0</v>
      </c>
      <c r="I1387" s="301">
        <v>0</v>
      </c>
      <c r="J1387" s="301">
        <v>0</v>
      </c>
      <c r="K1387" s="301">
        <v>0</v>
      </c>
      <c r="L1387" s="301">
        <v>0</v>
      </c>
      <c r="M1387" s="301">
        <v>0</v>
      </c>
      <c r="N1387" s="301">
        <v>0</v>
      </c>
      <c r="O1387" s="301">
        <v>0</v>
      </c>
      <c r="P1387" s="301">
        <v>0</v>
      </c>
      <c r="Q1387" s="301">
        <v>0</v>
      </c>
      <c r="R1387" s="301">
        <v>0</v>
      </c>
      <c r="S1387" s="301">
        <v>0</v>
      </c>
      <c r="T1387" s="301">
        <v>0</v>
      </c>
      <c r="U1387" s="301">
        <v>0</v>
      </c>
      <c r="V1387" s="304">
        <v>0</v>
      </c>
      <c r="W1387" s="304"/>
    </row>
    <row r="1388" spans="1:23" x14ac:dyDescent="0.4">
      <c r="A1388" s="299">
        <v>1384</v>
      </c>
      <c r="B1388" s="300" t="s">
        <v>3122</v>
      </c>
      <c r="C1388" s="301">
        <v>0</v>
      </c>
      <c r="D1388" s="301">
        <v>18</v>
      </c>
      <c r="E1388" s="301">
        <v>4</v>
      </c>
      <c r="F1388" s="301">
        <v>12</v>
      </c>
      <c r="G1388" s="301">
        <v>5</v>
      </c>
      <c r="H1388" s="301">
        <v>3</v>
      </c>
      <c r="I1388" s="301">
        <v>5</v>
      </c>
      <c r="J1388" s="301">
        <v>7</v>
      </c>
      <c r="K1388" s="301">
        <v>4</v>
      </c>
      <c r="L1388" s="301">
        <v>8</v>
      </c>
      <c r="M1388" s="301">
        <v>6</v>
      </c>
      <c r="N1388" s="301">
        <v>13</v>
      </c>
      <c r="O1388" s="301">
        <v>3</v>
      </c>
      <c r="P1388" s="301">
        <v>10</v>
      </c>
      <c r="Q1388" s="301">
        <v>3</v>
      </c>
      <c r="R1388" s="301">
        <v>0</v>
      </c>
      <c r="S1388" s="301">
        <v>3</v>
      </c>
      <c r="T1388" s="301">
        <v>0</v>
      </c>
      <c r="U1388" s="301">
        <v>107</v>
      </c>
      <c r="V1388" s="304">
        <v>105</v>
      </c>
      <c r="W1388" s="304"/>
    </row>
    <row r="1389" spans="1:23" x14ac:dyDescent="0.4">
      <c r="A1389" s="299">
        <v>1385</v>
      </c>
      <c r="B1389" s="300" t="s">
        <v>1207</v>
      </c>
      <c r="C1389" s="301">
        <v>22</v>
      </c>
      <c r="D1389" s="301">
        <v>45</v>
      </c>
      <c r="E1389" s="301">
        <v>53</v>
      </c>
      <c r="F1389" s="301">
        <v>61</v>
      </c>
      <c r="G1389" s="301">
        <v>65</v>
      </c>
      <c r="H1389" s="301">
        <v>56</v>
      </c>
      <c r="I1389" s="301">
        <v>29</v>
      </c>
      <c r="J1389" s="301">
        <v>41</v>
      </c>
      <c r="K1389" s="301">
        <v>48</v>
      </c>
      <c r="L1389" s="301">
        <v>61</v>
      </c>
      <c r="M1389" s="301">
        <v>53</v>
      </c>
      <c r="N1389" s="301">
        <v>46</v>
      </c>
      <c r="O1389" s="301">
        <v>46</v>
      </c>
      <c r="P1389" s="301">
        <v>64</v>
      </c>
      <c r="Q1389" s="301">
        <v>47</v>
      </c>
      <c r="R1389" s="301">
        <v>28</v>
      </c>
      <c r="S1389" s="301">
        <v>23</v>
      </c>
      <c r="T1389" s="301">
        <v>29</v>
      </c>
      <c r="U1389" s="301">
        <v>817</v>
      </c>
      <c r="V1389" s="304">
        <v>808</v>
      </c>
      <c r="W1389" s="304"/>
    </row>
    <row r="1390" spans="1:23" x14ac:dyDescent="0.4">
      <c r="A1390" s="299">
        <v>1386</v>
      </c>
      <c r="B1390" s="300" t="s">
        <v>3123</v>
      </c>
      <c r="C1390" s="301">
        <v>0</v>
      </c>
      <c r="D1390" s="301">
        <v>5</v>
      </c>
      <c r="E1390" s="301">
        <v>4</v>
      </c>
      <c r="F1390" s="301">
        <v>0</v>
      </c>
      <c r="G1390" s="301">
        <v>0</v>
      </c>
      <c r="H1390" s="301">
        <v>3</v>
      </c>
      <c r="I1390" s="301">
        <v>0</v>
      </c>
      <c r="J1390" s="301">
        <v>5</v>
      </c>
      <c r="K1390" s="301">
        <v>3</v>
      </c>
      <c r="L1390" s="301">
        <v>0</v>
      </c>
      <c r="M1390" s="301">
        <v>5</v>
      </c>
      <c r="N1390" s="301">
        <v>0</v>
      </c>
      <c r="O1390" s="301">
        <v>5</v>
      </c>
      <c r="P1390" s="301">
        <v>7</v>
      </c>
      <c r="Q1390" s="301">
        <v>8</v>
      </c>
      <c r="R1390" s="301">
        <v>0</v>
      </c>
      <c r="S1390" s="301">
        <v>0</v>
      </c>
      <c r="T1390" s="301">
        <v>0</v>
      </c>
      <c r="U1390" s="301">
        <v>58</v>
      </c>
      <c r="V1390" s="304">
        <v>53</v>
      </c>
      <c r="W1390" s="304"/>
    </row>
    <row r="1391" spans="1:23" x14ac:dyDescent="0.4">
      <c r="A1391" s="299">
        <v>1387</v>
      </c>
      <c r="B1391" s="300" t="s">
        <v>1745</v>
      </c>
      <c r="C1391" s="301">
        <v>0</v>
      </c>
      <c r="D1391" s="301">
        <v>7</v>
      </c>
      <c r="E1391" s="301">
        <v>9</v>
      </c>
      <c r="F1391" s="301">
        <v>5</v>
      </c>
      <c r="G1391" s="301">
        <v>4</v>
      </c>
      <c r="H1391" s="301">
        <v>0</v>
      </c>
      <c r="I1391" s="301">
        <v>0</v>
      </c>
      <c r="J1391" s="301">
        <v>3</v>
      </c>
      <c r="K1391" s="301">
        <v>3</v>
      </c>
      <c r="L1391" s="301">
        <v>8</v>
      </c>
      <c r="M1391" s="301">
        <v>13</v>
      </c>
      <c r="N1391" s="301">
        <v>3</v>
      </c>
      <c r="O1391" s="301">
        <v>5</v>
      </c>
      <c r="P1391" s="301">
        <v>7</v>
      </c>
      <c r="Q1391" s="301">
        <v>4</v>
      </c>
      <c r="R1391" s="301">
        <v>0</v>
      </c>
      <c r="S1391" s="301">
        <v>0</v>
      </c>
      <c r="T1391" s="301">
        <v>0</v>
      </c>
      <c r="U1391" s="301">
        <v>76</v>
      </c>
      <c r="V1391" s="304">
        <v>64</v>
      </c>
      <c r="W1391" s="304"/>
    </row>
    <row r="1392" spans="1:23" x14ac:dyDescent="0.4">
      <c r="A1392" s="299">
        <v>1388</v>
      </c>
      <c r="B1392" s="300" t="s">
        <v>204</v>
      </c>
      <c r="C1392" s="301">
        <v>147</v>
      </c>
      <c r="D1392" s="301">
        <v>152</v>
      </c>
      <c r="E1392" s="301">
        <v>134</v>
      </c>
      <c r="F1392" s="301">
        <v>120</v>
      </c>
      <c r="G1392" s="301">
        <v>105</v>
      </c>
      <c r="H1392" s="301">
        <v>109</v>
      </c>
      <c r="I1392" s="301">
        <v>127</v>
      </c>
      <c r="J1392" s="301">
        <v>116</v>
      </c>
      <c r="K1392" s="301">
        <v>151</v>
      </c>
      <c r="L1392" s="301">
        <v>124</v>
      </c>
      <c r="M1392" s="301">
        <v>161</v>
      </c>
      <c r="N1392" s="301">
        <v>138</v>
      </c>
      <c r="O1392" s="301">
        <v>143</v>
      </c>
      <c r="P1392" s="301">
        <v>108</v>
      </c>
      <c r="Q1392" s="301">
        <v>95</v>
      </c>
      <c r="R1392" s="301">
        <v>51</v>
      </c>
      <c r="S1392" s="301">
        <v>42</v>
      </c>
      <c r="T1392" s="301">
        <v>27</v>
      </c>
      <c r="U1392" s="301">
        <v>2054</v>
      </c>
      <c r="V1392" s="304">
        <v>2053</v>
      </c>
      <c r="W1392" s="304"/>
    </row>
    <row r="1393" spans="1:23" x14ac:dyDescent="0.4">
      <c r="A1393" s="299">
        <v>1389</v>
      </c>
      <c r="B1393" s="300" t="s">
        <v>205</v>
      </c>
      <c r="C1393" s="301">
        <v>4</v>
      </c>
      <c r="D1393" s="301">
        <v>3</v>
      </c>
      <c r="E1393" s="301">
        <v>12</v>
      </c>
      <c r="F1393" s="301">
        <v>5</v>
      </c>
      <c r="G1393" s="301">
        <v>4</v>
      </c>
      <c r="H1393" s="301">
        <v>8</v>
      </c>
      <c r="I1393" s="301">
        <v>0</v>
      </c>
      <c r="J1393" s="301">
        <v>7</v>
      </c>
      <c r="K1393" s="301">
        <v>4</v>
      </c>
      <c r="L1393" s="301">
        <v>11</v>
      </c>
      <c r="M1393" s="301">
        <v>16</v>
      </c>
      <c r="N1393" s="301">
        <v>24</v>
      </c>
      <c r="O1393" s="301">
        <v>12</v>
      </c>
      <c r="P1393" s="301">
        <v>16</v>
      </c>
      <c r="Q1393" s="301">
        <v>20</v>
      </c>
      <c r="R1393" s="301">
        <v>9</v>
      </c>
      <c r="S1393" s="301">
        <v>6</v>
      </c>
      <c r="T1393" s="301">
        <v>4</v>
      </c>
      <c r="U1393" s="301">
        <v>170</v>
      </c>
      <c r="V1393" s="304">
        <v>167</v>
      </c>
      <c r="W1393" s="304"/>
    </row>
    <row r="1394" spans="1:23" x14ac:dyDescent="0.4">
      <c r="A1394" s="299">
        <v>1390</v>
      </c>
      <c r="B1394" s="300" t="s">
        <v>3124</v>
      </c>
      <c r="C1394" s="301">
        <v>6</v>
      </c>
      <c r="D1394" s="301">
        <v>3</v>
      </c>
      <c r="E1394" s="301">
        <v>6</v>
      </c>
      <c r="F1394" s="301">
        <v>4</v>
      </c>
      <c r="G1394" s="301">
        <v>0</v>
      </c>
      <c r="H1394" s="301">
        <v>5</v>
      </c>
      <c r="I1394" s="301">
        <v>5</v>
      </c>
      <c r="J1394" s="301">
        <v>4</v>
      </c>
      <c r="K1394" s="301">
        <v>4</v>
      </c>
      <c r="L1394" s="301">
        <v>4</v>
      </c>
      <c r="M1394" s="301">
        <v>6</v>
      </c>
      <c r="N1394" s="301">
        <v>8</v>
      </c>
      <c r="O1394" s="301">
        <v>8</v>
      </c>
      <c r="P1394" s="301">
        <v>0</v>
      </c>
      <c r="Q1394" s="301">
        <v>0</v>
      </c>
      <c r="R1394" s="301">
        <v>4</v>
      </c>
      <c r="S1394" s="301">
        <v>0</v>
      </c>
      <c r="T1394" s="301">
        <v>0</v>
      </c>
      <c r="U1394" s="301">
        <v>80</v>
      </c>
      <c r="V1394" s="304">
        <v>72</v>
      </c>
      <c r="W1394" s="304"/>
    </row>
    <row r="1395" spans="1:23" x14ac:dyDescent="0.4">
      <c r="A1395" s="299">
        <v>1391</v>
      </c>
      <c r="B1395" s="300" t="s">
        <v>206</v>
      </c>
      <c r="C1395" s="301">
        <v>235</v>
      </c>
      <c r="D1395" s="301">
        <v>303</v>
      </c>
      <c r="E1395" s="301">
        <v>277</v>
      </c>
      <c r="F1395" s="301">
        <v>283</v>
      </c>
      <c r="G1395" s="301">
        <v>195</v>
      </c>
      <c r="H1395" s="301">
        <v>226</v>
      </c>
      <c r="I1395" s="301">
        <v>232</v>
      </c>
      <c r="J1395" s="301">
        <v>216</v>
      </c>
      <c r="K1395" s="301">
        <v>251</v>
      </c>
      <c r="L1395" s="301">
        <v>282</v>
      </c>
      <c r="M1395" s="301">
        <v>284</v>
      </c>
      <c r="N1395" s="301">
        <v>310</v>
      </c>
      <c r="O1395" s="301">
        <v>319</v>
      </c>
      <c r="P1395" s="301">
        <v>322</v>
      </c>
      <c r="Q1395" s="301">
        <v>244</v>
      </c>
      <c r="R1395" s="301">
        <v>155</v>
      </c>
      <c r="S1395" s="301">
        <v>148</v>
      </c>
      <c r="T1395" s="301">
        <v>189</v>
      </c>
      <c r="U1395" s="301">
        <v>4475</v>
      </c>
      <c r="V1395" s="304">
        <v>4206</v>
      </c>
      <c r="W1395" s="304"/>
    </row>
    <row r="1396" spans="1:23" x14ac:dyDescent="0.4">
      <c r="A1396" s="299">
        <v>1392</v>
      </c>
      <c r="B1396" s="300" t="s">
        <v>3125</v>
      </c>
      <c r="C1396" s="301">
        <v>11</v>
      </c>
      <c r="D1396" s="301">
        <v>13</v>
      </c>
      <c r="E1396" s="301">
        <v>11</v>
      </c>
      <c r="F1396" s="301">
        <v>3</v>
      </c>
      <c r="G1396" s="301">
        <v>0</v>
      </c>
      <c r="H1396" s="301">
        <v>5</v>
      </c>
      <c r="I1396" s="301">
        <v>4</v>
      </c>
      <c r="J1396" s="301">
        <v>5</v>
      </c>
      <c r="K1396" s="301">
        <v>11</v>
      </c>
      <c r="L1396" s="301">
        <v>7</v>
      </c>
      <c r="M1396" s="301">
        <v>4</v>
      </c>
      <c r="N1396" s="301">
        <v>4</v>
      </c>
      <c r="O1396" s="301">
        <v>8</v>
      </c>
      <c r="P1396" s="301">
        <v>8</v>
      </c>
      <c r="Q1396" s="301">
        <v>12</v>
      </c>
      <c r="R1396" s="301">
        <v>5</v>
      </c>
      <c r="S1396" s="301">
        <v>5</v>
      </c>
      <c r="T1396" s="301">
        <v>0</v>
      </c>
      <c r="U1396" s="301">
        <v>99</v>
      </c>
      <c r="V1396" s="304">
        <v>97</v>
      </c>
      <c r="W1396" s="304"/>
    </row>
    <row r="1397" spans="1:23" x14ac:dyDescent="0.4">
      <c r="A1397" s="299">
        <v>1393</v>
      </c>
      <c r="B1397" s="300" t="s">
        <v>207</v>
      </c>
      <c r="C1397" s="301">
        <v>3</v>
      </c>
      <c r="D1397" s="301">
        <v>5</v>
      </c>
      <c r="E1397" s="301">
        <v>13</v>
      </c>
      <c r="F1397" s="301">
        <v>3</v>
      </c>
      <c r="G1397" s="301">
        <v>8</v>
      </c>
      <c r="H1397" s="301">
        <v>8</v>
      </c>
      <c r="I1397" s="301">
        <v>0</v>
      </c>
      <c r="J1397" s="301">
        <v>9</v>
      </c>
      <c r="K1397" s="301">
        <v>13</v>
      </c>
      <c r="L1397" s="301">
        <v>10</v>
      </c>
      <c r="M1397" s="301">
        <v>9</v>
      </c>
      <c r="N1397" s="301">
        <v>21</v>
      </c>
      <c r="O1397" s="301">
        <v>19</v>
      </c>
      <c r="P1397" s="301">
        <v>14</v>
      </c>
      <c r="Q1397" s="301">
        <v>12</v>
      </c>
      <c r="R1397" s="301">
        <v>7</v>
      </c>
      <c r="S1397" s="301">
        <v>5</v>
      </c>
      <c r="T1397" s="301">
        <v>3</v>
      </c>
      <c r="U1397" s="301">
        <v>172</v>
      </c>
      <c r="V1397" s="304">
        <v>166</v>
      </c>
      <c r="W1397" s="304"/>
    </row>
    <row r="1398" spans="1:23" x14ac:dyDescent="0.4">
      <c r="A1398" s="299">
        <v>1394</v>
      </c>
      <c r="B1398" s="300" t="s">
        <v>3126</v>
      </c>
      <c r="C1398" s="301">
        <v>6</v>
      </c>
      <c r="D1398" s="301">
        <v>12</v>
      </c>
      <c r="E1398" s="301">
        <v>12</v>
      </c>
      <c r="F1398" s="301">
        <v>7</v>
      </c>
      <c r="G1398" s="301">
        <v>0</v>
      </c>
      <c r="H1398" s="301">
        <v>4</v>
      </c>
      <c r="I1398" s="301">
        <v>4</v>
      </c>
      <c r="J1398" s="301">
        <v>4</v>
      </c>
      <c r="K1398" s="301">
        <v>12</v>
      </c>
      <c r="L1398" s="301">
        <v>6</v>
      </c>
      <c r="M1398" s="301">
        <v>12</v>
      </c>
      <c r="N1398" s="301">
        <v>7</v>
      </c>
      <c r="O1398" s="301">
        <v>12</v>
      </c>
      <c r="P1398" s="301">
        <v>3</v>
      </c>
      <c r="Q1398" s="301">
        <v>9</v>
      </c>
      <c r="R1398" s="301">
        <v>3</v>
      </c>
      <c r="S1398" s="301">
        <v>5</v>
      </c>
      <c r="T1398" s="301">
        <v>0</v>
      </c>
      <c r="U1398" s="301">
        <v>107</v>
      </c>
      <c r="V1398" s="304">
        <v>105</v>
      </c>
      <c r="W1398" s="304"/>
    </row>
    <row r="1399" spans="1:23" x14ac:dyDescent="0.4">
      <c r="A1399" s="299">
        <v>1395</v>
      </c>
      <c r="B1399" s="300" t="s">
        <v>1746</v>
      </c>
      <c r="C1399" s="301">
        <v>6</v>
      </c>
      <c r="D1399" s="301">
        <v>5</v>
      </c>
      <c r="E1399" s="301">
        <v>3</v>
      </c>
      <c r="F1399" s="301">
        <v>17</v>
      </c>
      <c r="G1399" s="301">
        <v>4</v>
      </c>
      <c r="H1399" s="301">
        <v>3</v>
      </c>
      <c r="I1399" s="301">
        <v>0</v>
      </c>
      <c r="J1399" s="301">
        <v>5</v>
      </c>
      <c r="K1399" s="301">
        <v>7</v>
      </c>
      <c r="L1399" s="301">
        <v>9</v>
      </c>
      <c r="M1399" s="301">
        <v>9</v>
      </c>
      <c r="N1399" s="301">
        <v>6</v>
      </c>
      <c r="O1399" s="301">
        <v>8</v>
      </c>
      <c r="P1399" s="301">
        <v>4</v>
      </c>
      <c r="Q1399" s="301">
        <v>4</v>
      </c>
      <c r="R1399" s="301">
        <v>3</v>
      </c>
      <c r="S1399" s="301">
        <v>3</v>
      </c>
      <c r="T1399" s="301">
        <v>0</v>
      </c>
      <c r="U1399" s="301">
        <v>107</v>
      </c>
      <c r="V1399" s="304">
        <v>108</v>
      </c>
      <c r="W1399" s="304"/>
    </row>
    <row r="1400" spans="1:23" x14ac:dyDescent="0.4">
      <c r="A1400" s="299">
        <v>1396</v>
      </c>
      <c r="B1400" s="300" t="s">
        <v>208</v>
      </c>
      <c r="C1400" s="301">
        <v>20</v>
      </c>
      <c r="D1400" s="301">
        <v>22</v>
      </c>
      <c r="E1400" s="301">
        <v>15</v>
      </c>
      <c r="F1400" s="301">
        <v>13</v>
      </c>
      <c r="G1400" s="301">
        <v>9</v>
      </c>
      <c r="H1400" s="301">
        <v>11</v>
      </c>
      <c r="I1400" s="301">
        <v>25</v>
      </c>
      <c r="J1400" s="301">
        <v>25</v>
      </c>
      <c r="K1400" s="301">
        <v>24</v>
      </c>
      <c r="L1400" s="301">
        <v>18</v>
      </c>
      <c r="M1400" s="301">
        <v>30</v>
      </c>
      <c r="N1400" s="301">
        <v>34</v>
      </c>
      <c r="O1400" s="301">
        <v>23</v>
      </c>
      <c r="P1400" s="301">
        <v>29</v>
      </c>
      <c r="Q1400" s="301">
        <v>18</v>
      </c>
      <c r="R1400" s="301">
        <v>0</v>
      </c>
      <c r="S1400" s="301">
        <v>4</v>
      </c>
      <c r="T1400" s="301">
        <v>6</v>
      </c>
      <c r="U1400" s="301">
        <v>319</v>
      </c>
      <c r="V1400" s="304">
        <v>319</v>
      </c>
      <c r="W1400" s="304"/>
    </row>
    <row r="1401" spans="1:23" x14ac:dyDescent="0.4">
      <c r="A1401" s="299">
        <v>1397</v>
      </c>
      <c r="B1401" s="300" t="s">
        <v>1747</v>
      </c>
      <c r="C1401" s="301">
        <v>0</v>
      </c>
      <c r="D1401" s="301">
        <v>9</v>
      </c>
      <c r="E1401" s="301">
        <v>10</v>
      </c>
      <c r="F1401" s="301">
        <v>5</v>
      </c>
      <c r="G1401" s="301">
        <v>0</v>
      </c>
      <c r="H1401" s="301">
        <v>0</v>
      </c>
      <c r="I1401" s="301">
        <v>0</v>
      </c>
      <c r="J1401" s="301">
        <v>7</v>
      </c>
      <c r="K1401" s="301">
        <v>13</v>
      </c>
      <c r="L1401" s="301">
        <v>10</v>
      </c>
      <c r="M1401" s="301">
        <v>15</v>
      </c>
      <c r="N1401" s="301">
        <v>8</v>
      </c>
      <c r="O1401" s="301">
        <v>14</v>
      </c>
      <c r="P1401" s="301">
        <v>7</v>
      </c>
      <c r="Q1401" s="301">
        <v>7</v>
      </c>
      <c r="R1401" s="301">
        <v>7</v>
      </c>
      <c r="S1401" s="301">
        <v>0</v>
      </c>
      <c r="T1401" s="301">
        <v>4</v>
      </c>
      <c r="U1401" s="301">
        <v>108</v>
      </c>
      <c r="V1401" s="304">
        <v>111</v>
      </c>
      <c r="W1401" s="304"/>
    </row>
    <row r="1402" spans="1:23" x14ac:dyDescent="0.4">
      <c r="A1402" s="299">
        <v>1398</v>
      </c>
      <c r="B1402" s="300" t="s">
        <v>3127</v>
      </c>
      <c r="C1402" s="301">
        <v>0</v>
      </c>
      <c r="D1402" s="301">
        <v>0</v>
      </c>
      <c r="E1402" s="301">
        <v>0</v>
      </c>
      <c r="F1402" s="301">
        <v>0</v>
      </c>
      <c r="G1402" s="301">
        <v>0</v>
      </c>
      <c r="H1402" s="301">
        <v>0</v>
      </c>
      <c r="I1402" s="301">
        <v>0</v>
      </c>
      <c r="J1402" s="301">
        <v>0</v>
      </c>
      <c r="K1402" s="301">
        <v>0</v>
      </c>
      <c r="L1402" s="301">
        <v>0</v>
      </c>
      <c r="M1402" s="301">
        <v>3</v>
      </c>
      <c r="N1402" s="301">
        <v>0</v>
      </c>
      <c r="O1402" s="301">
        <v>0</v>
      </c>
      <c r="P1402" s="301">
        <v>0</v>
      </c>
      <c r="Q1402" s="301">
        <v>0</v>
      </c>
      <c r="R1402" s="301">
        <v>3</v>
      </c>
      <c r="S1402" s="301">
        <v>0</v>
      </c>
      <c r="T1402" s="301">
        <v>0</v>
      </c>
      <c r="U1402" s="301">
        <v>12</v>
      </c>
      <c r="V1402" s="304">
        <v>16</v>
      </c>
      <c r="W1402" s="304"/>
    </row>
    <row r="1403" spans="1:23" x14ac:dyDescent="0.4">
      <c r="A1403" s="299">
        <v>1399</v>
      </c>
      <c r="B1403" s="300" t="s">
        <v>3128</v>
      </c>
      <c r="C1403" s="301">
        <v>0</v>
      </c>
      <c r="D1403" s="301">
        <v>3</v>
      </c>
      <c r="E1403" s="301">
        <v>3</v>
      </c>
      <c r="F1403" s="301">
        <v>0</v>
      </c>
      <c r="G1403" s="301">
        <v>4</v>
      </c>
      <c r="H1403" s="301">
        <v>0</v>
      </c>
      <c r="I1403" s="301">
        <v>0</v>
      </c>
      <c r="J1403" s="301">
        <v>0</v>
      </c>
      <c r="K1403" s="301">
        <v>4</v>
      </c>
      <c r="L1403" s="301">
        <v>0</v>
      </c>
      <c r="M1403" s="301">
        <v>0</v>
      </c>
      <c r="N1403" s="301">
        <v>0</v>
      </c>
      <c r="O1403" s="301">
        <v>0</v>
      </c>
      <c r="P1403" s="301">
        <v>0</v>
      </c>
      <c r="Q1403" s="301">
        <v>0</v>
      </c>
      <c r="R1403" s="301">
        <v>0</v>
      </c>
      <c r="S1403" s="301">
        <v>0</v>
      </c>
      <c r="T1403" s="301">
        <v>0</v>
      </c>
      <c r="U1403" s="301">
        <v>33</v>
      </c>
      <c r="V1403" s="304">
        <v>33</v>
      </c>
      <c r="W1403" s="304"/>
    </row>
    <row r="1404" spans="1:23" x14ac:dyDescent="0.4">
      <c r="A1404" s="299">
        <v>1400</v>
      </c>
      <c r="B1404" s="300" t="s">
        <v>3129</v>
      </c>
      <c r="C1404" s="301">
        <v>0</v>
      </c>
      <c r="D1404" s="301">
        <v>0</v>
      </c>
      <c r="E1404" s="301">
        <v>0</v>
      </c>
      <c r="F1404" s="301">
        <v>0</v>
      </c>
      <c r="G1404" s="301">
        <v>0</v>
      </c>
      <c r="H1404" s="301">
        <v>0</v>
      </c>
      <c r="I1404" s="301">
        <v>0</v>
      </c>
      <c r="J1404" s="301">
        <v>0</v>
      </c>
      <c r="K1404" s="301">
        <v>0</v>
      </c>
      <c r="L1404" s="301">
        <v>0</v>
      </c>
      <c r="M1404" s="301">
        <v>0</v>
      </c>
      <c r="N1404" s="301">
        <v>0</v>
      </c>
      <c r="O1404" s="301">
        <v>0</v>
      </c>
      <c r="P1404" s="301">
        <v>0</v>
      </c>
      <c r="Q1404" s="301">
        <v>0</v>
      </c>
      <c r="R1404" s="301">
        <v>0</v>
      </c>
      <c r="S1404" s="301">
        <v>0</v>
      </c>
      <c r="T1404" s="301">
        <v>0</v>
      </c>
      <c r="U1404" s="301">
        <v>3</v>
      </c>
      <c r="V1404" s="304">
        <v>10</v>
      </c>
      <c r="W1404" s="304"/>
    </row>
    <row r="1405" spans="1:23" x14ac:dyDescent="0.4">
      <c r="A1405" s="299">
        <v>1401</v>
      </c>
      <c r="B1405" s="300" t="s">
        <v>3130</v>
      </c>
      <c r="C1405" s="301">
        <v>0</v>
      </c>
      <c r="D1405" s="301">
        <v>0</v>
      </c>
      <c r="E1405" s="301">
        <v>0</v>
      </c>
      <c r="F1405" s="301">
        <v>0</v>
      </c>
      <c r="G1405" s="301">
        <v>0</v>
      </c>
      <c r="H1405" s="301">
        <v>0</v>
      </c>
      <c r="I1405" s="301">
        <v>0</v>
      </c>
      <c r="J1405" s="301">
        <v>0</v>
      </c>
      <c r="K1405" s="301">
        <v>0</v>
      </c>
      <c r="L1405" s="301">
        <v>0</v>
      </c>
      <c r="M1405" s="301">
        <v>0</v>
      </c>
      <c r="N1405" s="301">
        <v>0</v>
      </c>
      <c r="O1405" s="301">
        <v>0</v>
      </c>
      <c r="P1405" s="301">
        <v>0</v>
      </c>
      <c r="Q1405" s="301">
        <v>0</v>
      </c>
      <c r="R1405" s="301">
        <v>0</v>
      </c>
      <c r="S1405" s="301">
        <v>0</v>
      </c>
      <c r="T1405" s="301">
        <v>0</v>
      </c>
      <c r="U1405" s="301">
        <v>9</v>
      </c>
      <c r="V1405" s="304">
        <v>9</v>
      </c>
      <c r="W1405" s="304"/>
    </row>
    <row r="1406" spans="1:23" x14ac:dyDescent="0.4">
      <c r="A1406" s="299">
        <v>1402</v>
      </c>
      <c r="B1406" s="300" t="s">
        <v>3131</v>
      </c>
      <c r="C1406" s="301">
        <v>0</v>
      </c>
      <c r="D1406" s="301">
        <v>4</v>
      </c>
      <c r="E1406" s="301">
        <v>0</v>
      </c>
      <c r="F1406" s="301">
        <v>4</v>
      </c>
      <c r="G1406" s="301">
        <v>0</v>
      </c>
      <c r="H1406" s="301">
        <v>0</v>
      </c>
      <c r="I1406" s="301">
        <v>0</v>
      </c>
      <c r="J1406" s="301">
        <v>0</v>
      </c>
      <c r="K1406" s="301">
        <v>5</v>
      </c>
      <c r="L1406" s="301">
        <v>0</v>
      </c>
      <c r="M1406" s="301">
        <v>8</v>
      </c>
      <c r="N1406" s="301">
        <v>9</v>
      </c>
      <c r="O1406" s="301">
        <v>0</v>
      </c>
      <c r="P1406" s="301">
        <v>3</v>
      </c>
      <c r="Q1406" s="301">
        <v>0</v>
      </c>
      <c r="R1406" s="301">
        <v>8</v>
      </c>
      <c r="S1406" s="301">
        <v>4</v>
      </c>
      <c r="T1406" s="301">
        <v>0</v>
      </c>
      <c r="U1406" s="301">
        <v>53</v>
      </c>
      <c r="V1406" s="304">
        <v>49</v>
      </c>
      <c r="W1406" s="304"/>
    </row>
    <row r="1407" spans="1:23" x14ac:dyDescent="0.4">
      <c r="A1407" s="299">
        <v>1403</v>
      </c>
      <c r="B1407" s="300" t="s">
        <v>209</v>
      </c>
      <c r="C1407" s="301">
        <v>819</v>
      </c>
      <c r="D1407" s="301">
        <v>841</v>
      </c>
      <c r="E1407" s="301">
        <v>713</v>
      </c>
      <c r="F1407" s="301">
        <v>699</v>
      </c>
      <c r="G1407" s="301">
        <v>681</v>
      </c>
      <c r="H1407" s="301">
        <v>783</v>
      </c>
      <c r="I1407" s="301">
        <v>765</v>
      </c>
      <c r="J1407" s="301">
        <v>732</v>
      </c>
      <c r="K1407" s="301">
        <v>680</v>
      </c>
      <c r="L1407" s="301">
        <v>663</v>
      </c>
      <c r="M1407" s="301">
        <v>667</v>
      </c>
      <c r="N1407" s="301">
        <v>602</v>
      </c>
      <c r="O1407" s="301">
        <v>506</v>
      </c>
      <c r="P1407" s="301">
        <v>370</v>
      </c>
      <c r="Q1407" s="301">
        <v>226</v>
      </c>
      <c r="R1407" s="301">
        <v>137</v>
      </c>
      <c r="S1407" s="301">
        <v>80</v>
      </c>
      <c r="T1407" s="301">
        <v>90</v>
      </c>
      <c r="U1407" s="301">
        <v>10071</v>
      </c>
      <c r="V1407" s="304">
        <v>9977</v>
      </c>
      <c r="W1407" s="304"/>
    </row>
    <row r="1408" spans="1:23" x14ac:dyDescent="0.4">
      <c r="A1408" s="299">
        <v>1404</v>
      </c>
      <c r="B1408" s="300" t="s">
        <v>210</v>
      </c>
      <c r="C1408" s="301">
        <v>407</v>
      </c>
      <c r="D1408" s="301">
        <v>432</v>
      </c>
      <c r="E1408" s="301">
        <v>442</v>
      </c>
      <c r="F1408" s="301">
        <v>451</v>
      </c>
      <c r="G1408" s="301">
        <v>358</v>
      </c>
      <c r="H1408" s="301">
        <v>377</v>
      </c>
      <c r="I1408" s="301">
        <v>357</v>
      </c>
      <c r="J1408" s="301">
        <v>341</v>
      </c>
      <c r="K1408" s="301">
        <v>405</v>
      </c>
      <c r="L1408" s="301">
        <v>449</v>
      </c>
      <c r="M1408" s="301">
        <v>478</v>
      </c>
      <c r="N1408" s="301">
        <v>487</v>
      </c>
      <c r="O1408" s="301">
        <v>495</v>
      </c>
      <c r="P1408" s="301">
        <v>498</v>
      </c>
      <c r="Q1408" s="301">
        <v>447</v>
      </c>
      <c r="R1408" s="301">
        <v>314</v>
      </c>
      <c r="S1408" s="301">
        <v>283</v>
      </c>
      <c r="T1408" s="301">
        <v>303</v>
      </c>
      <c r="U1408" s="301">
        <v>7332</v>
      </c>
      <c r="V1408" s="304">
        <v>6920</v>
      </c>
      <c r="W1408" s="304"/>
    </row>
    <row r="1409" spans="1:23" x14ac:dyDescent="0.4">
      <c r="A1409" s="299">
        <v>1405</v>
      </c>
      <c r="B1409" s="300" t="s">
        <v>3132</v>
      </c>
      <c r="C1409" s="301">
        <v>0</v>
      </c>
      <c r="D1409" s="301">
        <v>3</v>
      </c>
      <c r="E1409" s="301">
        <v>3</v>
      </c>
      <c r="F1409" s="301">
        <v>11</v>
      </c>
      <c r="G1409" s="301">
        <v>3</v>
      </c>
      <c r="H1409" s="301">
        <v>4</v>
      </c>
      <c r="I1409" s="301">
        <v>0</v>
      </c>
      <c r="J1409" s="301">
        <v>0</v>
      </c>
      <c r="K1409" s="301">
        <v>3</v>
      </c>
      <c r="L1409" s="301">
        <v>11</v>
      </c>
      <c r="M1409" s="301">
        <v>4</v>
      </c>
      <c r="N1409" s="301">
        <v>10</v>
      </c>
      <c r="O1409" s="301">
        <v>6</v>
      </c>
      <c r="P1409" s="301">
        <v>4</v>
      </c>
      <c r="Q1409" s="301">
        <v>3</v>
      </c>
      <c r="R1409" s="301">
        <v>3</v>
      </c>
      <c r="S1409" s="301">
        <v>0</v>
      </c>
      <c r="T1409" s="301">
        <v>0</v>
      </c>
      <c r="U1409" s="301">
        <v>76</v>
      </c>
      <c r="V1409" s="304">
        <v>77</v>
      </c>
      <c r="W1409" s="304"/>
    </row>
    <row r="1410" spans="1:23" x14ac:dyDescent="0.4">
      <c r="A1410" s="299">
        <v>1406</v>
      </c>
      <c r="B1410" s="300" t="s">
        <v>211</v>
      </c>
      <c r="C1410" s="301">
        <v>426</v>
      </c>
      <c r="D1410" s="301">
        <v>406</v>
      </c>
      <c r="E1410" s="301">
        <v>389</v>
      </c>
      <c r="F1410" s="301">
        <v>371</v>
      </c>
      <c r="G1410" s="301">
        <v>291</v>
      </c>
      <c r="H1410" s="301">
        <v>290</v>
      </c>
      <c r="I1410" s="301">
        <v>338</v>
      </c>
      <c r="J1410" s="301">
        <v>397</v>
      </c>
      <c r="K1410" s="301">
        <v>520</v>
      </c>
      <c r="L1410" s="301">
        <v>501</v>
      </c>
      <c r="M1410" s="301">
        <v>471</v>
      </c>
      <c r="N1410" s="301">
        <v>457</v>
      </c>
      <c r="O1410" s="301">
        <v>469</v>
      </c>
      <c r="P1410" s="301">
        <v>484</v>
      </c>
      <c r="Q1410" s="301">
        <v>401</v>
      </c>
      <c r="R1410" s="301">
        <v>283</v>
      </c>
      <c r="S1410" s="301">
        <v>217</v>
      </c>
      <c r="T1410" s="301">
        <v>248</v>
      </c>
      <c r="U1410" s="301">
        <v>6948</v>
      </c>
      <c r="V1410" s="304">
        <v>6698</v>
      </c>
      <c r="W1410" s="304"/>
    </row>
    <row r="1411" spans="1:23" x14ac:dyDescent="0.4">
      <c r="A1411" s="299">
        <v>1407</v>
      </c>
      <c r="B1411" s="300" t="s">
        <v>3133</v>
      </c>
      <c r="C1411" s="301">
        <v>6</v>
      </c>
      <c r="D1411" s="301">
        <v>7</v>
      </c>
      <c r="E1411" s="301">
        <v>11</v>
      </c>
      <c r="F1411" s="301">
        <v>9</v>
      </c>
      <c r="G1411" s="301">
        <v>3</v>
      </c>
      <c r="H1411" s="301">
        <v>4</v>
      </c>
      <c r="I1411" s="301">
        <v>7</v>
      </c>
      <c r="J1411" s="301">
        <v>0</v>
      </c>
      <c r="K1411" s="301">
        <v>3</v>
      </c>
      <c r="L1411" s="301">
        <v>14</v>
      </c>
      <c r="M1411" s="301">
        <v>9</v>
      </c>
      <c r="N1411" s="301">
        <v>10</v>
      </c>
      <c r="O1411" s="301">
        <v>5</v>
      </c>
      <c r="P1411" s="301">
        <v>8</v>
      </c>
      <c r="Q1411" s="301">
        <v>14</v>
      </c>
      <c r="R1411" s="301">
        <v>0</v>
      </c>
      <c r="S1411" s="301">
        <v>0</v>
      </c>
      <c r="T1411" s="301">
        <v>0</v>
      </c>
      <c r="U1411" s="301">
        <v>123</v>
      </c>
      <c r="V1411" s="304">
        <v>114</v>
      </c>
      <c r="W1411" s="304"/>
    </row>
    <row r="1412" spans="1:23" x14ac:dyDescent="0.4">
      <c r="A1412" s="299">
        <v>1408</v>
      </c>
      <c r="B1412" s="300" t="s">
        <v>1748</v>
      </c>
      <c r="C1412" s="301">
        <v>13</v>
      </c>
      <c r="D1412" s="301">
        <v>24</v>
      </c>
      <c r="E1412" s="301">
        <v>32</v>
      </c>
      <c r="F1412" s="301">
        <v>28</v>
      </c>
      <c r="G1412" s="301">
        <v>9</v>
      </c>
      <c r="H1412" s="301">
        <v>7</v>
      </c>
      <c r="I1412" s="301">
        <v>10</v>
      </c>
      <c r="J1412" s="301">
        <v>12</v>
      </c>
      <c r="K1412" s="301">
        <v>21</v>
      </c>
      <c r="L1412" s="301">
        <v>28</v>
      </c>
      <c r="M1412" s="301">
        <v>26</v>
      </c>
      <c r="N1412" s="301">
        <v>37</v>
      </c>
      <c r="O1412" s="301">
        <v>8</v>
      </c>
      <c r="P1412" s="301">
        <v>27</v>
      </c>
      <c r="Q1412" s="301">
        <v>22</v>
      </c>
      <c r="R1412" s="301">
        <v>14</v>
      </c>
      <c r="S1412" s="301">
        <v>5</v>
      </c>
      <c r="T1412" s="301">
        <v>3</v>
      </c>
      <c r="U1412" s="301">
        <v>328</v>
      </c>
      <c r="V1412" s="304">
        <v>314</v>
      </c>
      <c r="W1412" s="304"/>
    </row>
    <row r="1413" spans="1:23" x14ac:dyDescent="0.4">
      <c r="A1413" s="299">
        <v>1409</v>
      </c>
      <c r="B1413" s="300" t="s">
        <v>3134</v>
      </c>
      <c r="C1413" s="301">
        <v>3</v>
      </c>
      <c r="D1413" s="301">
        <v>10</v>
      </c>
      <c r="E1413" s="301">
        <v>6</v>
      </c>
      <c r="F1413" s="301">
        <v>5</v>
      </c>
      <c r="G1413" s="301">
        <v>3</v>
      </c>
      <c r="H1413" s="301">
        <v>5</v>
      </c>
      <c r="I1413" s="301">
        <v>3</v>
      </c>
      <c r="J1413" s="301">
        <v>5</v>
      </c>
      <c r="K1413" s="301">
        <v>16</v>
      </c>
      <c r="L1413" s="301">
        <v>13</v>
      </c>
      <c r="M1413" s="301">
        <v>22</v>
      </c>
      <c r="N1413" s="301">
        <v>16</v>
      </c>
      <c r="O1413" s="301">
        <v>18</v>
      </c>
      <c r="P1413" s="301">
        <v>14</v>
      </c>
      <c r="Q1413" s="301">
        <v>15</v>
      </c>
      <c r="R1413" s="301">
        <v>9</v>
      </c>
      <c r="S1413" s="301">
        <v>6</v>
      </c>
      <c r="T1413" s="301">
        <v>7</v>
      </c>
      <c r="U1413" s="301">
        <v>179</v>
      </c>
      <c r="V1413" s="304">
        <v>177</v>
      </c>
      <c r="W1413" s="304"/>
    </row>
    <row r="1414" spans="1:23" x14ac:dyDescent="0.4">
      <c r="A1414" s="299">
        <v>1410</v>
      </c>
      <c r="B1414" s="300" t="s">
        <v>212</v>
      </c>
      <c r="C1414" s="301">
        <v>0</v>
      </c>
      <c r="D1414" s="301">
        <v>8</v>
      </c>
      <c r="E1414" s="301">
        <v>15</v>
      </c>
      <c r="F1414" s="301">
        <v>8</v>
      </c>
      <c r="G1414" s="301">
        <v>0</v>
      </c>
      <c r="H1414" s="301">
        <v>7</v>
      </c>
      <c r="I1414" s="301">
        <v>0</v>
      </c>
      <c r="J1414" s="301">
        <v>5</v>
      </c>
      <c r="K1414" s="301">
        <v>12</v>
      </c>
      <c r="L1414" s="301">
        <v>10</v>
      </c>
      <c r="M1414" s="301">
        <v>11</v>
      </c>
      <c r="N1414" s="301">
        <v>9</v>
      </c>
      <c r="O1414" s="301">
        <v>5</v>
      </c>
      <c r="P1414" s="301">
        <v>4</v>
      </c>
      <c r="Q1414" s="301">
        <v>3</v>
      </c>
      <c r="R1414" s="301">
        <v>0</v>
      </c>
      <c r="S1414" s="301">
        <v>3</v>
      </c>
      <c r="T1414" s="301">
        <v>0</v>
      </c>
      <c r="U1414" s="301">
        <v>101</v>
      </c>
      <c r="V1414" s="304">
        <v>96</v>
      </c>
      <c r="W1414" s="304"/>
    </row>
    <row r="1415" spans="1:23" x14ac:dyDescent="0.4">
      <c r="A1415" s="299">
        <v>1411</v>
      </c>
      <c r="B1415" s="300" t="s">
        <v>213</v>
      </c>
      <c r="C1415" s="301">
        <v>18</v>
      </c>
      <c r="D1415" s="301">
        <v>28</v>
      </c>
      <c r="E1415" s="301">
        <v>22</v>
      </c>
      <c r="F1415" s="301">
        <v>22</v>
      </c>
      <c r="G1415" s="301">
        <v>29</v>
      </c>
      <c r="H1415" s="301">
        <v>15</v>
      </c>
      <c r="I1415" s="301">
        <v>15</v>
      </c>
      <c r="J1415" s="301">
        <v>29</v>
      </c>
      <c r="K1415" s="301">
        <v>14</v>
      </c>
      <c r="L1415" s="301">
        <v>35</v>
      </c>
      <c r="M1415" s="301">
        <v>22</v>
      </c>
      <c r="N1415" s="301">
        <v>32</v>
      </c>
      <c r="O1415" s="301">
        <v>28</v>
      </c>
      <c r="P1415" s="301">
        <v>20</v>
      </c>
      <c r="Q1415" s="301">
        <v>15</v>
      </c>
      <c r="R1415" s="301">
        <v>5</v>
      </c>
      <c r="S1415" s="301">
        <v>4</v>
      </c>
      <c r="T1415" s="301">
        <v>0</v>
      </c>
      <c r="U1415" s="301">
        <v>354</v>
      </c>
      <c r="V1415" s="304">
        <v>350</v>
      </c>
      <c r="W1415" s="304"/>
    </row>
    <row r="1416" spans="1:23" x14ac:dyDescent="0.4">
      <c r="A1416" s="299">
        <v>1412</v>
      </c>
      <c r="B1416" s="300" t="s">
        <v>214</v>
      </c>
      <c r="C1416" s="301">
        <v>14</v>
      </c>
      <c r="D1416" s="301">
        <v>19</v>
      </c>
      <c r="E1416" s="301">
        <v>20</v>
      </c>
      <c r="F1416" s="301">
        <v>16</v>
      </c>
      <c r="G1416" s="301">
        <v>5</v>
      </c>
      <c r="H1416" s="301">
        <v>8</v>
      </c>
      <c r="I1416" s="301">
        <v>9</v>
      </c>
      <c r="J1416" s="301">
        <v>11</v>
      </c>
      <c r="K1416" s="301">
        <v>14</v>
      </c>
      <c r="L1416" s="301">
        <v>25</v>
      </c>
      <c r="M1416" s="301">
        <v>17</v>
      </c>
      <c r="N1416" s="301">
        <v>19</v>
      </c>
      <c r="O1416" s="301">
        <v>20</v>
      </c>
      <c r="P1416" s="301">
        <v>28</v>
      </c>
      <c r="Q1416" s="301">
        <v>11</v>
      </c>
      <c r="R1416" s="301">
        <v>8</v>
      </c>
      <c r="S1416" s="301">
        <v>0</v>
      </c>
      <c r="T1416" s="301">
        <v>9</v>
      </c>
      <c r="U1416" s="301">
        <v>251</v>
      </c>
      <c r="V1416" s="304">
        <v>231</v>
      </c>
      <c r="W1416" s="304"/>
    </row>
    <row r="1417" spans="1:23" x14ac:dyDescent="0.4">
      <c r="A1417" s="299">
        <v>1413</v>
      </c>
      <c r="B1417" s="300" t="s">
        <v>3135</v>
      </c>
      <c r="C1417" s="301">
        <v>3</v>
      </c>
      <c r="D1417" s="301">
        <v>7</v>
      </c>
      <c r="E1417" s="301">
        <v>5</v>
      </c>
      <c r="F1417" s="301">
        <v>3</v>
      </c>
      <c r="G1417" s="301">
        <v>0</v>
      </c>
      <c r="H1417" s="301">
        <v>0</v>
      </c>
      <c r="I1417" s="301">
        <v>4</v>
      </c>
      <c r="J1417" s="301">
        <v>0</v>
      </c>
      <c r="K1417" s="301">
        <v>7</v>
      </c>
      <c r="L1417" s="301">
        <v>12</v>
      </c>
      <c r="M1417" s="301">
        <v>17</v>
      </c>
      <c r="N1417" s="301">
        <v>10</v>
      </c>
      <c r="O1417" s="301">
        <v>11</v>
      </c>
      <c r="P1417" s="301">
        <v>12</v>
      </c>
      <c r="Q1417" s="301">
        <v>6</v>
      </c>
      <c r="R1417" s="301">
        <v>8</v>
      </c>
      <c r="S1417" s="301">
        <v>0</v>
      </c>
      <c r="T1417" s="301">
        <v>5</v>
      </c>
      <c r="U1417" s="301">
        <v>106</v>
      </c>
      <c r="V1417" s="304">
        <v>110</v>
      </c>
      <c r="W1417" s="304"/>
    </row>
    <row r="1418" spans="1:23" x14ac:dyDescent="0.4">
      <c r="A1418" s="299">
        <v>1414</v>
      </c>
      <c r="B1418" s="300" t="s">
        <v>3136</v>
      </c>
      <c r="C1418" s="301">
        <v>0</v>
      </c>
      <c r="D1418" s="301">
        <v>0</v>
      </c>
      <c r="E1418" s="301">
        <v>0</v>
      </c>
      <c r="F1418" s="301">
        <v>0</v>
      </c>
      <c r="G1418" s="301">
        <v>0</v>
      </c>
      <c r="H1418" s="301">
        <v>0</v>
      </c>
      <c r="I1418" s="301">
        <v>0</v>
      </c>
      <c r="J1418" s="301">
        <v>0</v>
      </c>
      <c r="K1418" s="301">
        <v>0</v>
      </c>
      <c r="L1418" s="301">
        <v>0</v>
      </c>
      <c r="M1418" s="301">
        <v>0</v>
      </c>
      <c r="N1418" s="301">
        <v>0</v>
      </c>
      <c r="O1418" s="301">
        <v>5</v>
      </c>
      <c r="P1418" s="301">
        <v>0</v>
      </c>
      <c r="Q1418" s="301">
        <v>0</v>
      </c>
      <c r="R1418" s="301">
        <v>4</v>
      </c>
      <c r="S1418" s="301">
        <v>0</v>
      </c>
      <c r="T1418" s="301">
        <v>0</v>
      </c>
      <c r="U1418" s="301">
        <v>7</v>
      </c>
      <c r="V1418" s="304">
        <v>7</v>
      </c>
      <c r="W1418" s="304"/>
    </row>
    <row r="1419" spans="1:23" x14ac:dyDescent="0.4">
      <c r="A1419" s="299">
        <v>1415</v>
      </c>
      <c r="B1419" s="300" t="s">
        <v>3137</v>
      </c>
      <c r="C1419" s="301">
        <v>0</v>
      </c>
      <c r="D1419" s="301">
        <v>3</v>
      </c>
      <c r="E1419" s="301">
        <v>7</v>
      </c>
      <c r="F1419" s="301">
        <v>0</v>
      </c>
      <c r="G1419" s="301">
        <v>0</v>
      </c>
      <c r="H1419" s="301">
        <v>0</v>
      </c>
      <c r="I1419" s="301">
        <v>0</v>
      </c>
      <c r="J1419" s="301">
        <v>0</v>
      </c>
      <c r="K1419" s="301">
        <v>0</v>
      </c>
      <c r="L1419" s="301">
        <v>0</v>
      </c>
      <c r="M1419" s="301">
        <v>0</v>
      </c>
      <c r="N1419" s="301">
        <v>4</v>
      </c>
      <c r="O1419" s="301">
        <v>0</v>
      </c>
      <c r="P1419" s="301">
        <v>5</v>
      </c>
      <c r="Q1419" s="301">
        <v>0</v>
      </c>
      <c r="R1419" s="301">
        <v>0</v>
      </c>
      <c r="S1419" s="301">
        <v>0</v>
      </c>
      <c r="T1419" s="301">
        <v>0</v>
      </c>
      <c r="U1419" s="301">
        <v>11</v>
      </c>
      <c r="V1419" s="304">
        <v>11</v>
      </c>
      <c r="W1419" s="304"/>
    </row>
    <row r="1420" spans="1:23" x14ac:dyDescent="0.4">
      <c r="A1420" s="299">
        <v>1416</v>
      </c>
      <c r="B1420" s="300" t="s">
        <v>3138</v>
      </c>
      <c r="C1420" s="301">
        <v>0</v>
      </c>
      <c r="D1420" s="301">
        <v>5</v>
      </c>
      <c r="E1420" s="301">
        <v>3</v>
      </c>
      <c r="F1420" s="301">
        <v>3</v>
      </c>
      <c r="G1420" s="301">
        <v>7</v>
      </c>
      <c r="H1420" s="301">
        <v>0</v>
      </c>
      <c r="I1420" s="301">
        <v>0</v>
      </c>
      <c r="J1420" s="301">
        <v>0</v>
      </c>
      <c r="K1420" s="301">
        <v>0</v>
      </c>
      <c r="L1420" s="301">
        <v>8</v>
      </c>
      <c r="M1420" s="301">
        <v>8</v>
      </c>
      <c r="N1420" s="301">
        <v>7</v>
      </c>
      <c r="O1420" s="301">
        <v>0</v>
      </c>
      <c r="P1420" s="301">
        <v>0</v>
      </c>
      <c r="Q1420" s="301">
        <v>0</v>
      </c>
      <c r="R1420" s="301">
        <v>0</v>
      </c>
      <c r="S1420" s="301">
        <v>0</v>
      </c>
      <c r="T1420" s="301">
        <v>0</v>
      </c>
      <c r="U1420" s="301">
        <v>50</v>
      </c>
      <c r="V1420" s="304">
        <v>49</v>
      </c>
      <c r="W1420" s="304"/>
    </row>
    <row r="1421" spans="1:23" x14ac:dyDescent="0.4">
      <c r="A1421" s="299">
        <v>1417</v>
      </c>
      <c r="B1421" s="300" t="s">
        <v>215</v>
      </c>
      <c r="C1421" s="301">
        <v>11</v>
      </c>
      <c r="D1421" s="301">
        <v>16</v>
      </c>
      <c r="E1421" s="301">
        <v>19</v>
      </c>
      <c r="F1421" s="301">
        <v>13</v>
      </c>
      <c r="G1421" s="301">
        <v>7</v>
      </c>
      <c r="H1421" s="301">
        <v>5</v>
      </c>
      <c r="I1421" s="301">
        <v>8</v>
      </c>
      <c r="J1421" s="301">
        <v>12</v>
      </c>
      <c r="K1421" s="301">
        <v>16</v>
      </c>
      <c r="L1421" s="301">
        <v>8</v>
      </c>
      <c r="M1421" s="301">
        <v>14</v>
      </c>
      <c r="N1421" s="301">
        <v>17</v>
      </c>
      <c r="O1421" s="301">
        <v>18</v>
      </c>
      <c r="P1421" s="301">
        <v>9</v>
      </c>
      <c r="Q1421" s="301">
        <v>12</v>
      </c>
      <c r="R1421" s="301">
        <v>0</v>
      </c>
      <c r="S1421" s="301">
        <v>0</v>
      </c>
      <c r="T1421" s="301">
        <v>0</v>
      </c>
      <c r="U1421" s="301">
        <v>192</v>
      </c>
      <c r="V1421" s="304">
        <v>182</v>
      </c>
      <c r="W1421" s="304"/>
    </row>
    <row r="1422" spans="1:23" x14ac:dyDescent="0.4">
      <c r="A1422" s="299">
        <v>1418</v>
      </c>
      <c r="B1422" s="300" t="s">
        <v>216</v>
      </c>
      <c r="C1422" s="301">
        <v>51</v>
      </c>
      <c r="D1422" s="301">
        <v>89</v>
      </c>
      <c r="E1422" s="301">
        <v>65</v>
      </c>
      <c r="F1422" s="301">
        <v>56</v>
      </c>
      <c r="G1422" s="301">
        <v>23</v>
      </c>
      <c r="H1422" s="301">
        <v>48</v>
      </c>
      <c r="I1422" s="301">
        <v>40</v>
      </c>
      <c r="J1422" s="301">
        <v>46</v>
      </c>
      <c r="K1422" s="301">
        <v>65</v>
      </c>
      <c r="L1422" s="301">
        <v>56</v>
      </c>
      <c r="M1422" s="301">
        <v>74</v>
      </c>
      <c r="N1422" s="301">
        <v>88</v>
      </c>
      <c r="O1422" s="301">
        <v>73</v>
      </c>
      <c r="P1422" s="301">
        <v>65</v>
      </c>
      <c r="Q1422" s="301">
        <v>61</v>
      </c>
      <c r="R1422" s="301">
        <v>50</v>
      </c>
      <c r="S1422" s="301">
        <v>14</v>
      </c>
      <c r="T1422" s="301">
        <v>23</v>
      </c>
      <c r="U1422" s="301">
        <v>987</v>
      </c>
      <c r="V1422" s="304">
        <v>964</v>
      </c>
      <c r="W1422" s="304"/>
    </row>
    <row r="1423" spans="1:23" x14ac:dyDescent="0.4">
      <c r="A1423" s="299">
        <v>1419</v>
      </c>
      <c r="B1423" s="300" t="s">
        <v>217</v>
      </c>
      <c r="C1423" s="301">
        <v>23</v>
      </c>
      <c r="D1423" s="301">
        <v>16</v>
      </c>
      <c r="E1423" s="301">
        <v>13</v>
      </c>
      <c r="F1423" s="301">
        <v>12</v>
      </c>
      <c r="G1423" s="301">
        <v>9</v>
      </c>
      <c r="H1423" s="301">
        <v>9</v>
      </c>
      <c r="I1423" s="301">
        <v>24</v>
      </c>
      <c r="J1423" s="301">
        <v>10</v>
      </c>
      <c r="K1423" s="301">
        <v>12</v>
      </c>
      <c r="L1423" s="301">
        <v>20</v>
      </c>
      <c r="M1423" s="301">
        <v>25</v>
      </c>
      <c r="N1423" s="301">
        <v>32</v>
      </c>
      <c r="O1423" s="301">
        <v>24</v>
      </c>
      <c r="P1423" s="301">
        <v>35</v>
      </c>
      <c r="Q1423" s="301">
        <v>25</v>
      </c>
      <c r="R1423" s="301">
        <v>11</v>
      </c>
      <c r="S1423" s="301">
        <v>12</v>
      </c>
      <c r="T1423" s="301">
        <v>10</v>
      </c>
      <c r="U1423" s="301">
        <v>330</v>
      </c>
      <c r="V1423" s="304">
        <v>316</v>
      </c>
      <c r="W1423" s="304"/>
    </row>
    <row r="1424" spans="1:23" x14ac:dyDescent="0.4">
      <c r="A1424" s="299">
        <v>1420</v>
      </c>
      <c r="B1424" s="300" t="s">
        <v>218</v>
      </c>
      <c r="C1424" s="301">
        <v>14</v>
      </c>
      <c r="D1424" s="301">
        <v>15</v>
      </c>
      <c r="E1424" s="301">
        <v>19</v>
      </c>
      <c r="F1424" s="301">
        <v>25</v>
      </c>
      <c r="G1424" s="301">
        <v>14</v>
      </c>
      <c r="H1424" s="301">
        <v>6</v>
      </c>
      <c r="I1424" s="301">
        <v>8</v>
      </c>
      <c r="J1424" s="301">
        <v>14</v>
      </c>
      <c r="K1424" s="301">
        <v>23</v>
      </c>
      <c r="L1424" s="301">
        <v>19</v>
      </c>
      <c r="M1424" s="301">
        <v>22</v>
      </c>
      <c r="N1424" s="301">
        <v>15</v>
      </c>
      <c r="O1424" s="301">
        <v>28</v>
      </c>
      <c r="P1424" s="301">
        <v>48</v>
      </c>
      <c r="Q1424" s="301">
        <v>36</v>
      </c>
      <c r="R1424" s="301">
        <v>11</v>
      </c>
      <c r="S1424" s="301">
        <v>9</v>
      </c>
      <c r="T1424" s="301">
        <v>5</v>
      </c>
      <c r="U1424" s="301">
        <v>329</v>
      </c>
      <c r="V1424" s="304">
        <v>311</v>
      </c>
      <c r="W1424" s="304"/>
    </row>
    <row r="1425" spans="1:23" x14ac:dyDescent="0.4">
      <c r="A1425" s="299">
        <v>1421</v>
      </c>
      <c r="B1425" s="300" t="s">
        <v>219</v>
      </c>
      <c r="C1425" s="301">
        <v>0</v>
      </c>
      <c r="D1425" s="301">
        <v>16</v>
      </c>
      <c r="E1425" s="301">
        <v>8</v>
      </c>
      <c r="F1425" s="301">
        <v>20</v>
      </c>
      <c r="G1425" s="301">
        <v>11</v>
      </c>
      <c r="H1425" s="301">
        <v>5</v>
      </c>
      <c r="I1425" s="301">
        <v>7</v>
      </c>
      <c r="J1425" s="301">
        <v>3</v>
      </c>
      <c r="K1425" s="301">
        <v>9</v>
      </c>
      <c r="L1425" s="301">
        <v>15</v>
      </c>
      <c r="M1425" s="301">
        <v>15</v>
      </c>
      <c r="N1425" s="301">
        <v>13</v>
      </c>
      <c r="O1425" s="301">
        <v>18</v>
      </c>
      <c r="P1425" s="301">
        <v>8</v>
      </c>
      <c r="Q1425" s="301">
        <v>13</v>
      </c>
      <c r="R1425" s="301">
        <v>4</v>
      </c>
      <c r="S1425" s="301">
        <v>5</v>
      </c>
      <c r="T1425" s="301">
        <v>0</v>
      </c>
      <c r="U1425" s="301">
        <v>163</v>
      </c>
      <c r="V1425" s="304">
        <v>164</v>
      </c>
      <c r="W1425" s="304"/>
    </row>
    <row r="1426" spans="1:23" x14ac:dyDescent="0.4">
      <c r="A1426" s="299">
        <v>1422</v>
      </c>
      <c r="B1426" s="300" t="s">
        <v>3139</v>
      </c>
      <c r="C1426" s="301">
        <v>0</v>
      </c>
      <c r="D1426" s="301">
        <v>0</v>
      </c>
      <c r="E1426" s="301">
        <v>0</v>
      </c>
      <c r="F1426" s="301">
        <v>0</v>
      </c>
      <c r="G1426" s="301">
        <v>0</v>
      </c>
      <c r="H1426" s="301">
        <v>0</v>
      </c>
      <c r="I1426" s="301">
        <v>0</v>
      </c>
      <c r="J1426" s="301">
        <v>0</v>
      </c>
      <c r="K1426" s="301">
        <v>0</v>
      </c>
      <c r="L1426" s="301">
        <v>0</v>
      </c>
      <c r="M1426" s="301">
        <v>0</v>
      </c>
      <c r="N1426" s="301">
        <v>0</v>
      </c>
      <c r="O1426" s="301">
        <v>0</v>
      </c>
      <c r="P1426" s="301">
        <v>0</v>
      </c>
      <c r="Q1426" s="301">
        <v>0</v>
      </c>
      <c r="R1426" s="301">
        <v>0</v>
      </c>
      <c r="S1426" s="301">
        <v>0</v>
      </c>
      <c r="T1426" s="301">
        <v>0</v>
      </c>
      <c r="U1426" s="301">
        <v>9</v>
      </c>
      <c r="V1426" s="304">
        <v>8</v>
      </c>
      <c r="W1426" s="304"/>
    </row>
    <row r="1427" spans="1:23" x14ac:dyDescent="0.4">
      <c r="A1427" s="299">
        <v>1423</v>
      </c>
      <c r="B1427" s="300" t="s">
        <v>3140</v>
      </c>
      <c r="C1427" s="301">
        <v>0</v>
      </c>
      <c r="D1427" s="301">
        <v>0</v>
      </c>
      <c r="E1427" s="301">
        <v>3</v>
      </c>
      <c r="F1427" s="301">
        <v>0</v>
      </c>
      <c r="G1427" s="301">
        <v>0</v>
      </c>
      <c r="H1427" s="301">
        <v>0</v>
      </c>
      <c r="I1427" s="301">
        <v>0</v>
      </c>
      <c r="J1427" s="301">
        <v>0</v>
      </c>
      <c r="K1427" s="301">
        <v>3</v>
      </c>
      <c r="L1427" s="301">
        <v>0</v>
      </c>
      <c r="M1427" s="301">
        <v>0</v>
      </c>
      <c r="N1427" s="301">
        <v>0</v>
      </c>
      <c r="O1427" s="301">
        <v>0</v>
      </c>
      <c r="P1427" s="301">
        <v>0</v>
      </c>
      <c r="Q1427" s="301">
        <v>0</v>
      </c>
      <c r="R1427" s="301">
        <v>0</v>
      </c>
      <c r="S1427" s="301">
        <v>0</v>
      </c>
      <c r="T1427" s="301">
        <v>0</v>
      </c>
      <c r="U1427" s="301">
        <v>7</v>
      </c>
      <c r="V1427" s="304">
        <v>7</v>
      </c>
      <c r="W1427" s="304"/>
    </row>
    <row r="1428" spans="1:23" x14ac:dyDescent="0.4">
      <c r="A1428" s="299">
        <v>1424</v>
      </c>
      <c r="B1428" s="300" t="s">
        <v>3141</v>
      </c>
      <c r="C1428" s="301">
        <v>0</v>
      </c>
      <c r="D1428" s="301">
        <v>0</v>
      </c>
      <c r="E1428" s="301">
        <v>0</v>
      </c>
      <c r="F1428" s="301">
        <v>0</v>
      </c>
      <c r="G1428" s="301">
        <v>0</v>
      </c>
      <c r="H1428" s="301">
        <v>0</v>
      </c>
      <c r="I1428" s="301">
        <v>0</v>
      </c>
      <c r="J1428" s="301">
        <v>0</v>
      </c>
      <c r="K1428" s="301">
        <v>0</v>
      </c>
      <c r="L1428" s="301">
        <v>0</v>
      </c>
      <c r="M1428" s="301">
        <v>0</v>
      </c>
      <c r="N1428" s="301">
        <v>0</v>
      </c>
      <c r="O1428" s="301">
        <v>0</v>
      </c>
      <c r="P1428" s="301">
        <v>0</v>
      </c>
      <c r="Q1428" s="301">
        <v>0</v>
      </c>
      <c r="R1428" s="301">
        <v>0</v>
      </c>
      <c r="S1428" s="301">
        <v>0</v>
      </c>
      <c r="T1428" s="301">
        <v>0</v>
      </c>
      <c r="U1428" s="301">
        <v>0</v>
      </c>
      <c r="V1428" s="304">
        <v>0</v>
      </c>
      <c r="W1428" s="304"/>
    </row>
    <row r="1429" spans="1:23" x14ac:dyDescent="0.4">
      <c r="A1429" s="299">
        <v>1425</v>
      </c>
      <c r="B1429" s="300" t="s">
        <v>3142</v>
      </c>
      <c r="C1429" s="301">
        <v>4</v>
      </c>
      <c r="D1429" s="301">
        <v>9</v>
      </c>
      <c r="E1429" s="301">
        <v>5</v>
      </c>
      <c r="F1429" s="301">
        <v>0</v>
      </c>
      <c r="G1429" s="301">
        <v>0</v>
      </c>
      <c r="H1429" s="301">
        <v>0</v>
      </c>
      <c r="I1429" s="301">
        <v>3</v>
      </c>
      <c r="J1429" s="301">
        <v>3</v>
      </c>
      <c r="K1429" s="301">
        <v>0</v>
      </c>
      <c r="L1429" s="301">
        <v>0</v>
      </c>
      <c r="M1429" s="301">
        <v>4</v>
      </c>
      <c r="N1429" s="301">
        <v>5</v>
      </c>
      <c r="O1429" s="301">
        <v>3</v>
      </c>
      <c r="P1429" s="301">
        <v>3</v>
      </c>
      <c r="Q1429" s="301">
        <v>0</v>
      </c>
      <c r="R1429" s="301">
        <v>0</v>
      </c>
      <c r="S1429" s="301">
        <v>0</v>
      </c>
      <c r="T1429" s="301">
        <v>0</v>
      </c>
      <c r="U1429" s="301">
        <v>29</v>
      </c>
      <c r="V1429" s="304">
        <v>32</v>
      </c>
      <c r="W1429" s="304"/>
    </row>
    <row r="1430" spans="1:23" x14ac:dyDescent="0.4">
      <c r="A1430" s="299">
        <v>1426</v>
      </c>
      <c r="B1430" s="300" t="s">
        <v>1369</v>
      </c>
      <c r="C1430" s="301">
        <v>80</v>
      </c>
      <c r="D1430" s="301">
        <v>90</v>
      </c>
      <c r="E1430" s="301">
        <v>140</v>
      </c>
      <c r="F1430" s="301">
        <v>132</v>
      </c>
      <c r="G1430" s="301">
        <v>85</v>
      </c>
      <c r="H1430" s="301">
        <v>56</v>
      </c>
      <c r="I1430" s="301">
        <v>52</v>
      </c>
      <c r="J1430" s="301">
        <v>74</v>
      </c>
      <c r="K1430" s="301">
        <v>100</v>
      </c>
      <c r="L1430" s="301">
        <v>156</v>
      </c>
      <c r="M1430" s="301">
        <v>121</v>
      </c>
      <c r="N1430" s="301">
        <v>112</v>
      </c>
      <c r="O1430" s="301">
        <v>114</v>
      </c>
      <c r="P1430" s="301">
        <v>94</v>
      </c>
      <c r="Q1430" s="301">
        <v>103</v>
      </c>
      <c r="R1430" s="301">
        <v>91</v>
      </c>
      <c r="S1430" s="301">
        <v>59</v>
      </c>
      <c r="T1430" s="301">
        <v>32</v>
      </c>
      <c r="U1430" s="301">
        <v>1699</v>
      </c>
      <c r="V1430" s="304">
        <v>1596</v>
      </c>
      <c r="W1430" s="304"/>
    </row>
    <row r="1431" spans="1:23" x14ac:dyDescent="0.4">
      <c r="A1431" s="299">
        <v>1427</v>
      </c>
      <c r="B1431" s="300" t="s">
        <v>3143</v>
      </c>
      <c r="C1431" s="301">
        <v>0</v>
      </c>
      <c r="D1431" s="301">
        <v>3</v>
      </c>
      <c r="E1431" s="301">
        <v>0</v>
      </c>
      <c r="F1431" s="301">
        <v>4</v>
      </c>
      <c r="G1431" s="301">
        <v>0</v>
      </c>
      <c r="H1431" s="301">
        <v>0</v>
      </c>
      <c r="I1431" s="301">
        <v>0</v>
      </c>
      <c r="J1431" s="301">
        <v>5</v>
      </c>
      <c r="K1431" s="301">
        <v>0</v>
      </c>
      <c r="L1431" s="301">
        <v>0</v>
      </c>
      <c r="M1431" s="301">
        <v>0</v>
      </c>
      <c r="N1431" s="301">
        <v>3</v>
      </c>
      <c r="O1431" s="301">
        <v>0</v>
      </c>
      <c r="P1431" s="301">
        <v>0</v>
      </c>
      <c r="Q1431" s="301">
        <v>3</v>
      </c>
      <c r="R1431" s="301">
        <v>0</v>
      </c>
      <c r="S1431" s="301">
        <v>0</v>
      </c>
      <c r="T1431" s="301">
        <v>0</v>
      </c>
      <c r="U1431" s="301">
        <v>34</v>
      </c>
      <c r="V1431" s="304">
        <v>31</v>
      </c>
      <c r="W1431" s="304"/>
    </row>
    <row r="1432" spans="1:23" x14ac:dyDescent="0.4">
      <c r="A1432" s="299">
        <v>1428</v>
      </c>
      <c r="B1432" s="300" t="s">
        <v>3144</v>
      </c>
      <c r="C1432" s="301">
        <v>0</v>
      </c>
      <c r="D1432" s="301">
        <v>3</v>
      </c>
      <c r="E1432" s="301">
        <v>3</v>
      </c>
      <c r="F1432" s="301">
        <v>3</v>
      </c>
      <c r="G1432" s="301">
        <v>0</v>
      </c>
      <c r="H1432" s="301">
        <v>4</v>
      </c>
      <c r="I1432" s="301">
        <v>0</v>
      </c>
      <c r="J1432" s="301">
        <v>0</v>
      </c>
      <c r="K1432" s="301">
        <v>3</v>
      </c>
      <c r="L1432" s="301">
        <v>0</v>
      </c>
      <c r="M1432" s="301">
        <v>5</v>
      </c>
      <c r="N1432" s="301">
        <v>4</v>
      </c>
      <c r="O1432" s="301">
        <v>5</v>
      </c>
      <c r="P1432" s="301">
        <v>6</v>
      </c>
      <c r="Q1432" s="301">
        <v>4</v>
      </c>
      <c r="R1432" s="301">
        <v>0</v>
      </c>
      <c r="S1432" s="301">
        <v>0</v>
      </c>
      <c r="T1432" s="301">
        <v>0</v>
      </c>
      <c r="U1432" s="301">
        <v>37</v>
      </c>
      <c r="V1432" s="304">
        <v>35</v>
      </c>
      <c r="W1432" s="304"/>
    </row>
    <row r="1433" spans="1:23" x14ac:dyDescent="0.4">
      <c r="A1433" s="299">
        <v>1429</v>
      </c>
      <c r="B1433" s="300" t="s">
        <v>3145</v>
      </c>
      <c r="C1433" s="301">
        <v>0</v>
      </c>
      <c r="D1433" s="301">
        <v>0</v>
      </c>
      <c r="E1433" s="301">
        <v>0</v>
      </c>
      <c r="F1433" s="301">
        <v>4</v>
      </c>
      <c r="G1433" s="301">
        <v>0</v>
      </c>
      <c r="H1433" s="301">
        <v>0</v>
      </c>
      <c r="I1433" s="301">
        <v>0</v>
      </c>
      <c r="J1433" s="301">
        <v>0</v>
      </c>
      <c r="K1433" s="301">
        <v>0</v>
      </c>
      <c r="L1433" s="301">
        <v>0</v>
      </c>
      <c r="M1433" s="301">
        <v>5</v>
      </c>
      <c r="N1433" s="301">
        <v>5</v>
      </c>
      <c r="O1433" s="301">
        <v>0</v>
      </c>
      <c r="P1433" s="301">
        <v>0</v>
      </c>
      <c r="Q1433" s="301">
        <v>3</v>
      </c>
      <c r="R1433" s="301">
        <v>5</v>
      </c>
      <c r="S1433" s="301">
        <v>0</v>
      </c>
      <c r="T1433" s="301">
        <v>0</v>
      </c>
      <c r="U1433" s="301">
        <v>21</v>
      </c>
      <c r="V1433" s="304">
        <v>24</v>
      </c>
      <c r="W1433" s="304"/>
    </row>
    <row r="1434" spans="1:23" x14ac:dyDescent="0.4">
      <c r="A1434" s="299">
        <v>1430</v>
      </c>
      <c r="B1434" s="300" t="s">
        <v>3146</v>
      </c>
      <c r="C1434" s="301">
        <v>0</v>
      </c>
      <c r="D1434" s="301">
        <v>0</v>
      </c>
      <c r="E1434" s="301">
        <v>0</v>
      </c>
      <c r="F1434" s="301">
        <v>0</v>
      </c>
      <c r="G1434" s="301">
        <v>0</v>
      </c>
      <c r="H1434" s="301">
        <v>0</v>
      </c>
      <c r="I1434" s="301">
        <v>0</v>
      </c>
      <c r="J1434" s="301">
        <v>0</v>
      </c>
      <c r="K1434" s="301">
        <v>0</v>
      </c>
      <c r="L1434" s="301">
        <v>3</v>
      </c>
      <c r="M1434" s="301">
        <v>0</v>
      </c>
      <c r="N1434" s="301">
        <v>0</v>
      </c>
      <c r="O1434" s="301">
        <v>3</v>
      </c>
      <c r="P1434" s="301">
        <v>3</v>
      </c>
      <c r="Q1434" s="301">
        <v>6</v>
      </c>
      <c r="R1434" s="301">
        <v>0</v>
      </c>
      <c r="S1434" s="301">
        <v>0</v>
      </c>
      <c r="T1434" s="301">
        <v>0</v>
      </c>
      <c r="U1434" s="301">
        <v>24</v>
      </c>
      <c r="V1434" s="304">
        <v>27</v>
      </c>
      <c r="W1434" s="304"/>
    </row>
    <row r="1435" spans="1:23" x14ac:dyDescent="0.4">
      <c r="A1435" s="299">
        <v>1431</v>
      </c>
      <c r="B1435" s="300" t="s">
        <v>3147</v>
      </c>
      <c r="C1435" s="301">
        <v>0</v>
      </c>
      <c r="D1435" s="301">
        <v>0</v>
      </c>
      <c r="E1435" s="301">
        <v>5</v>
      </c>
      <c r="F1435" s="301">
        <v>0</v>
      </c>
      <c r="G1435" s="301">
        <v>4</v>
      </c>
      <c r="H1435" s="301">
        <v>3</v>
      </c>
      <c r="I1435" s="301">
        <v>0</v>
      </c>
      <c r="J1435" s="301">
        <v>0</v>
      </c>
      <c r="K1435" s="301">
        <v>0</v>
      </c>
      <c r="L1435" s="301">
        <v>0</v>
      </c>
      <c r="M1435" s="301">
        <v>0</v>
      </c>
      <c r="N1435" s="301">
        <v>0</v>
      </c>
      <c r="O1435" s="301">
        <v>9</v>
      </c>
      <c r="P1435" s="301">
        <v>0</v>
      </c>
      <c r="Q1435" s="301">
        <v>0</v>
      </c>
      <c r="R1435" s="301">
        <v>0</v>
      </c>
      <c r="S1435" s="301">
        <v>0</v>
      </c>
      <c r="T1435" s="301">
        <v>0</v>
      </c>
      <c r="U1435" s="301">
        <v>31</v>
      </c>
      <c r="V1435" s="304">
        <v>30</v>
      </c>
      <c r="W1435" s="304"/>
    </row>
    <row r="1436" spans="1:23" x14ac:dyDescent="0.4">
      <c r="A1436" s="299">
        <v>1432</v>
      </c>
      <c r="B1436" s="300" t="s">
        <v>3148</v>
      </c>
      <c r="C1436" s="301">
        <v>0</v>
      </c>
      <c r="D1436" s="301">
        <v>5</v>
      </c>
      <c r="E1436" s="301">
        <v>0</v>
      </c>
      <c r="F1436" s="301">
        <v>3</v>
      </c>
      <c r="G1436" s="301">
        <v>0</v>
      </c>
      <c r="H1436" s="301">
        <v>0</v>
      </c>
      <c r="I1436" s="301">
        <v>0</v>
      </c>
      <c r="J1436" s="301">
        <v>0</v>
      </c>
      <c r="K1436" s="301">
        <v>0</v>
      </c>
      <c r="L1436" s="301">
        <v>0</v>
      </c>
      <c r="M1436" s="301">
        <v>6</v>
      </c>
      <c r="N1436" s="301">
        <v>0</v>
      </c>
      <c r="O1436" s="301">
        <v>0</v>
      </c>
      <c r="P1436" s="301">
        <v>0</v>
      </c>
      <c r="Q1436" s="301">
        <v>0</v>
      </c>
      <c r="R1436" s="301">
        <v>0</v>
      </c>
      <c r="S1436" s="301">
        <v>0</v>
      </c>
      <c r="T1436" s="301">
        <v>0</v>
      </c>
      <c r="U1436" s="301">
        <v>22</v>
      </c>
      <c r="V1436" s="304">
        <v>22</v>
      </c>
      <c r="W1436" s="304"/>
    </row>
    <row r="1437" spans="1:23" x14ac:dyDescent="0.4">
      <c r="A1437" s="299">
        <v>1433</v>
      </c>
      <c r="B1437" s="300" t="s">
        <v>3149</v>
      </c>
      <c r="C1437" s="301">
        <v>0</v>
      </c>
      <c r="D1437" s="301">
        <v>10</v>
      </c>
      <c r="E1437" s="301">
        <v>7</v>
      </c>
      <c r="F1437" s="301">
        <v>3</v>
      </c>
      <c r="G1437" s="301">
        <v>6</v>
      </c>
      <c r="H1437" s="301">
        <v>0</v>
      </c>
      <c r="I1437" s="301">
        <v>0</v>
      </c>
      <c r="J1437" s="301">
        <v>4</v>
      </c>
      <c r="K1437" s="301">
        <v>4</v>
      </c>
      <c r="L1437" s="301">
        <v>6</v>
      </c>
      <c r="M1437" s="301">
        <v>0</v>
      </c>
      <c r="N1437" s="301">
        <v>0</v>
      </c>
      <c r="O1437" s="301">
        <v>3</v>
      </c>
      <c r="P1437" s="301">
        <v>5</v>
      </c>
      <c r="Q1437" s="301">
        <v>5</v>
      </c>
      <c r="R1437" s="301">
        <v>3</v>
      </c>
      <c r="S1437" s="301">
        <v>0</v>
      </c>
      <c r="T1437" s="301">
        <v>0</v>
      </c>
      <c r="U1437" s="301">
        <v>72</v>
      </c>
      <c r="V1437" s="304">
        <v>70</v>
      </c>
      <c r="W1437" s="304"/>
    </row>
    <row r="1438" spans="1:23" x14ac:dyDescent="0.4">
      <c r="A1438" s="299">
        <v>1434</v>
      </c>
      <c r="B1438" s="300" t="s">
        <v>3150</v>
      </c>
      <c r="C1438" s="301">
        <v>0</v>
      </c>
      <c r="D1438" s="301">
        <v>3</v>
      </c>
      <c r="E1438" s="301">
        <v>3</v>
      </c>
      <c r="F1438" s="301">
        <v>3</v>
      </c>
      <c r="G1438" s="301">
        <v>4</v>
      </c>
      <c r="H1438" s="301">
        <v>0</v>
      </c>
      <c r="I1438" s="301">
        <v>7</v>
      </c>
      <c r="J1438" s="301">
        <v>0</v>
      </c>
      <c r="K1438" s="301">
        <v>9</v>
      </c>
      <c r="L1438" s="301">
        <v>10</v>
      </c>
      <c r="M1438" s="301">
        <v>3</v>
      </c>
      <c r="N1438" s="301">
        <v>3</v>
      </c>
      <c r="O1438" s="301">
        <v>4</v>
      </c>
      <c r="P1438" s="301">
        <v>12</v>
      </c>
      <c r="Q1438" s="301">
        <v>0</v>
      </c>
      <c r="R1438" s="301">
        <v>3</v>
      </c>
      <c r="S1438" s="301">
        <v>0</v>
      </c>
      <c r="T1438" s="301">
        <v>0</v>
      </c>
      <c r="U1438" s="301">
        <v>69</v>
      </c>
      <c r="V1438" s="304">
        <v>70</v>
      </c>
      <c r="W1438" s="304"/>
    </row>
    <row r="1439" spans="1:23" x14ac:dyDescent="0.4">
      <c r="A1439" s="299">
        <v>1435</v>
      </c>
      <c r="B1439" s="300" t="s">
        <v>220</v>
      </c>
      <c r="C1439" s="301">
        <v>25</v>
      </c>
      <c r="D1439" s="301">
        <v>47</v>
      </c>
      <c r="E1439" s="301">
        <v>49</v>
      </c>
      <c r="F1439" s="301">
        <v>24</v>
      </c>
      <c r="G1439" s="301">
        <v>23</v>
      </c>
      <c r="H1439" s="301">
        <v>15</v>
      </c>
      <c r="I1439" s="301">
        <v>19</v>
      </c>
      <c r="J1439" s="301">
        <v>32</v>
      </c>
      <c r="K1439" s="301">
        <v>43</v>
      </c>
      <c r="L1439" s="301">
        <v>53</v>
      </c>
      <c r="M1439" s="301">
        <v>59</v>
      </c>
      <c r="N1439" s="301">
        <v>56</v>
      </c>
      <c r="O1439" s="301">
        <v>70</v>
      </c>
      <c r="P1439" s="301">
        <v>76</v>
      </c>
      <c r="Q1439" s="301">
        <v>66</v>
      </c>
      <c r="R1439" s="301">
        <v>33</v>
      </c>
      <c r="S1439" s="301">
        <v>22</v>
      </c>
      <c r="T1439" s="301">
        <v>11</v>
      </c>
      <c r="U1439" s="301">
        <v>728</v>
      </c>
      <c r="V1439" s="304">
        <v>728</v>
      </c>
      <c r="W1439" s="304"/>
    </row>
    <row r="1440" spans="1:23" x14ac:dyDescent="0.4">
      <c r="A1440" s="299">
        <v>1436</v>
      </c>
      <c r="B1440" s="300" t="s">
        <v>3151</v>
      </c>
      <c r="C1440" s="301">
        <v>0</v>
      </c>
      <c r="D1440" s="301">
        <v>0</v>
      </c>
      <c r="E1440" s="301">
        <v>0</v>
      </c>
      <c r="F1440" s="301">
        <v>0</v>
      </c>
      <c r="G1440" s="301">
        <v>0</v>
      </c>
      <c r="H1440" s="301">
        <v>0</v>
      </c>
      <c r="I1440" s="301">
        <v>0</v>
      </c>
      <c r="J1440" s="301">
        <v>0</v>
      </c>
      <c r="K1440" s="301">
        <v>0</v>
      </c>
      <c r="L1440" s="301">
        <v>0</v>
      </c>
      <c r="M1440" s="301">
        <v>0</v>
      </c>
      <c r="N1440" s="301">
        <v>0</v>
      </c>
      <c r="O1440" s="301">
        <v>0</v>
      </c>
      <c r="P1440" s="301">
        <v>0</v>
      </c>
      <c r="Q1440" s="301">
        <v>0</v>
      </c>
      <c r="R1440" s="301">
        <v>0</v>
      </c>
      <c r="S1440" s="301">
        <v>0</v>
      </c>
      <c r="T1440" s="301">
        <v>0</v>
      </c>
      <c r="U1440" s="301">
        <v>0</v>
      </c>
      <c r="V1440" s="304">
        <v>0</v>
      </c>
      <c r="W1440" s="304"/>
    </row>
    <row r="1441" spans="1:23" x14ac:dyDescent="0.4">
      <c r="A1441" s="299">
        <v>1437</v>
      </c>
      <c r="B1441" s="300" t="s">
        <v>1749</v>
      </c>
      <c r="C1441" s="301">
        <v>0</v>
      </c>
      <c r="D1441" s="301">
        <v>0</v>
      </c>
      <c r="E1441" s="301">
        <v>0</v>
      </c>
      <c r="F1441" s="301">
        <v>0</v>
      </c>
      <c r="G1441" s="301">
        <v>0</v>
      </c>
      <c r="H1441" s="301">
        <v>0</v>
      </c>
      <c r="I1441" s="301">
        <v>0</v>
      </c>
      <c r="J1441" s="301">
        <v>0</v>
      </c>
      <c r="K1441" s="301">
        <v>0</v>
      </c>
      <c r="L1441" s="301">
        <v>0</v>
      </c>
      <c r="M1441" s="301">
        <v>0</v>
      </c>
      <c r="N1441" s="301">
        <v>0</v>
      </c>
      <c r="O1441" s="301">
        <v>0</v>
      </c>
      <c r="P1441" s="301">
        <v>0</v>
      </c>
      <c r="Q1441" s="301">
        <v>0</v>
      </c>
      <c r="R1441" s="301">
        <v>0</v>
      </c>
      <c r="S1441" s="301">
        <v>0</v>
      </c>
      <c r="T1441" s="301">
        <v>0</v>
      </c>
      <c r="U1441" s="301">
        <v>0</v>
      </c>
      <c r="V1441" s="304">
        <v>0</v>
      </c>
      <c r="W1441" s="304"/>
    </row>
    <row r="1442" spans="1:23" x14ac:dyDescent="0.4">
      <c r="A1442" s="299">
        <v>1438</v>
      </c>
      <c r="B1442" s="300" t="s">
        <v>1370</v>
      </c>
      <c r="C1442" s="301">
        <v>128</v>
      </c>
      <c r="D1442" s="301">
        <v>163</v>
      </c>
      <c r="E1442" s="301">
        <v>191</v>
      </c>
      <c r="F1442" s="301">
        <v>151</v>
      </c>
      <c r="G1442" s="301">
        <v>116</v>
      </c>
      <c r="H1442" s="301">
        <v>116</v>
      </c>
      <c r="I1442" s="301">
        <v>100</v>
      </c>
      <c r="J1442" s="301">
        <v>121</v>
      </c>
      <c r="K1442" s="301">
        <v>164</v>
      </c>
      <c r="L1442" s="301">
        <v>178</v>
      </c>
      <c r="M1442" s="301">
        <v>237</v>
      </c>
      <c r="N1442" s="301">
        <v>219</v>
      </c>
      <c r="O1442" s="301">
        <v>180</v>
      </c>
      <c r="P1442" s="301">
        <v>195</v>
      </c>
      <c r="Q1442" s="301">
        <v>151</v>
      </c>
      <c r="R1442" s="301">
        <v>156</v>
      </c>
      <c r="S1442" s="301">
        <v>117</v>
      </c>
      <c r="T1442" s="301">
        <v>209</v>
      </c>
      <c r="U1442" s="301">
        <v>2884</v>
      </c>
      <c r="V1442" s="304">
        <v>2570</v>
      </c>
      <c r="W1442" s="304"/>
    </row>
    <row r="1443" spans="1:23" x14ac:dyDescent="0.4">
      <c r="A1443" s="299">
        <v>1439</v>
      </c>
      <c r="B1443" s="300" t="s">
        <v>3152</v>
      </c>
      <c r="C1443" s="301">
        <v>0</v>
      </c>
      <c r="D1443" s="301">
        <v>0</v>
      </c>
      <c r="E1443" s="301">
        <v>0</v>
      </c>
      <c r="F1443" s="301">
        <v>0</v>
      </c>
      <c r="G1443" s="301">
        <v>0</v>
      </c>
      <c r="H1443" s="301">
        <v>0</v>
      </c>
      <c r="I1443" s="301">
        <v>0</v>
      </c>
      <c r="J1443" s="301">
        <v>0</v>
      </c>
      <c r="K1443" s="301">
        <v>0</v>
      </c>
      <c r="L1443" s="301">
        <v>0</v>
      </c>
      <c r="M1443" s="301">
        <v>4</v>
      </c>
      <c r="N1443" s="301">
        <v>0</v>
      </c>
      <c r="O1443" s="301">
        <v>0</v>
      </c>
      <c r="P1443" s="301">
        <v>0</v>
      </c>
      <c r="Q1443" s="301">
        <v>0</v>
      </c>
      <c r="R1443" s="301">
        <v>0</v>
      </c>
      <c r="S1443" s="301">
        <v>0</v>
      </c>
      <c r="T1443" s="301">
        <v>0</v>
      </c>
      <c r="U1443" s="301">
        <v>7</v>
      </c>
      <c r="V1443" s="304">
        <v>10</v>
      </c>
      <c r="W1443" s="304"/>
    </row>
    <row r="1444" spans="1:23" x14ac:dyDescent="0.4">
      <c r="A1444" s="299">
        <v>1440</v>
      </c>
      <c r="B1444" s="300" t="s">
        <v>221</v>
      </c>
      <c r="C1444" s="301">
        <v>220</v>
      </c>
      <c r="D1444" s="301">
        <v>226</v>
      </c>
      <c r="E1444" s="301">
        <v>239</v>
      </c>
      <c r="F1444" s="301">
        <v>243</v>
      </c>
      <c r="G1444" s="301">
        <v>181</v>
      </c>
      <c r="H1444" s="301">
        <v>165</v>
      </c>
      <c r="I1444" s="301">
        <v>215</v>
      </c>
      <c r="J1444" s="301">
        <v>198</v>
      </c>
      <c r="K1444" s="301">
        <v>225</v>
      </c>
      <c r="L1444" s="301">
        <v>261</v>
      </c>
      <c r="M1444" s="301">
        <v>323</v>
      </c>
      <c r="N1444" s="301">
        <v>327</v>
      </c>
      <c r="O1444" s="301">
        <v>448</v>
      </c>
      <c r="P1444" s="301">
        <v>474</v>
      </c>
      <c r="Q1444" s="301">
        <v>417</v>
      </c>
      <c r="R1444" s="301">
        <v>284</v>
      </c>
      <c r="S1444" s="301">
        <v>172</v>
      </c>
      <c r="T1444" s="301">
        <v>182</v>
      </c>
      <c r="U1444" s="301">
        <v>4808</v>
      </c>
      <c r="V1444" s="304">
        <v>4505</v>
      </c>
      <c r="W1444" s="304"/>
    </row>
    <row r="1445" spans="1:23" x14ac:dyDescent="0.4">
      <c r="A1445" s="299">
        <v>1441</v>
      </c>
      <c r="B1445" s="300" t="s">
        <v>222</v>
      </c>
      <c r="C1445" s="301">
        <v>23</v>
      </c>
      <c r="D1445" s="301">
        <v>35</v>
      </c>
      <c r="E1445" s="301">
        <v>26</v>
      </c>
      <c r="F1445" s="301">
        <v>28</v>
      </c>
      <c r="G1445" s="301">
        <v>22</v>
      </c>
      <c r="H1445" s="301">
        <v>10</v>
      </c>
      <c r="I1445" s="301">
        <v>28</v>
      </c>
      <c r="J1445" s="301">
        <v>26</v>
      </c>
      <c r="K1445" s="301">
        <v>37</v>
      </c>
      <c r="L1445" s="301">
        <v>43</v>
      </c>
      <c r="M1445" s="301">
        <v>50</v>
      </c>
      <c r="N1445" s="301">
        <v>44</v>
      </c>
      <c r="O1445" s="301">
        <v>21</v>
      </c>
      <c r="P1445" s="301">
        <v>34</v>
      </c>
      <c r="Q1445" s="301">
        <v>19</v>
      </c>
      <c r="R1445" s="301">
        <v>18</v>
      </c>
      <c r="S1445" s="301">
        <v>7</v>
      </c>
      <c r="T1445" s="301">
        <v>0</v>
      </c>
      <c r="U1445" s="301">
        <v>473</v>
      </c>
      <c r="V1445" s="304">
        <v>468</v>
      </c>
      <c r="W1445" s="304"/>
    </row>
    <row r="1446" spans="1:23" x14ac:dyDescent="0.4">
      <c r="A1446" s="299">
        <v>1442</v>
      </c>
      <c r="B1446" s="300" t="s">
        <v>223</v>
      </c>
      <c r="C1446" s="301">
        <v>5</v>
      </c>
      <c r="D1446" s="301">
        <v>5</v>
      </c>
      <c r="E1446" s="301">
        <v>11</v>
      </c>
      <c r="F1446" s="301">
        <v>15</v>
      </c>
      <c r="G1446" s="301">
        <v>4</v>
      </c>
      <c r="H1446" s="301">
        <v>3</v>
      </c>
      <c r="I1446" s="301">
        <v>0</v>
      </c>
      <c r="J1446" s="301">
        <v>6</v>
      </c>
      <c r="K1446" s="301">
        <v>9</v>
      </c>
      <c r="L1446" s="301">
        <v>4</v>
      </c>
      <c r="M1446" s="301">
        <v>9</v>
      </c>
      <c r="N1446" s="301">
        <v>15</v>
      </c>
      <c r="O1446" s="301">
        <v>23</v>
      </c>
      <c r="P1446" s="301">
        <v>5</v>
      </c>
      <c r="Q1446" s="301">
        <v>7</v>
      </c>
      <c r="R1446" s="301">
        <v>10</v>
      </c>
      <c r="S1446" s="301">
        <v>3</v>
      </c>
      <c r="T1446" s="301">
        <v>6</v>
      </c>
      <c r="U1446" s="301">
        <v>152</v>
      </c>
      <c r="V1446" s="304">
        <v>144</v>
      </c>
      <c r="W1446" s="304"/>
    </row>
    <row r="1447" spans="1:23" x14ac:dyDescent="0.4">
      <c r="A1447" s="299">
        <v>1443</v>
      </c>
      <c r="B1447" s="300" t="s">
        <v>1208</v>
      </c>
      <c r="C1447" s="301">
        <v>1582</v>
      </c>
      <c r="D1447" s="301">
        <v>1358</v>
      </c>
      <c r="E1447" s="301">
        <v>1203</v>
      </c>
      <c r="F1447" s="301">
        <v>1316</v>
      </c>
      <c r="G1447" s="301">
        <v>1414</v>
      </c>
      <c r="H1447" s="301">
        <v>1766</v>
      </c>
      <c r="I1447" s="301">
        <v>1909</v>
      </c>
      <c r="J1447" s="301">
        <v>1652</v>
      </c>
      <c r="K1447" s="301">
        <v>1466</v>
      </c>
      <c r="L1447" s="301">
        <v>1349</v>
      </c>
      <c r="M1447" s="301">
        <v>1282</v>
      </c>
      <c r="N1447" s="301">
        <v>1122</v>
      </c>
      <c r="O1447" s="301">
        <v>1118</v>
      </c>
      <c r="P1447" s="301">
        <v>1169</v>
      </c>
      <c r="Q1447" s="301">
        <v>967</v>
      </c>
      <c r="R1447" s="301">
        <v>861</v>
      </c>
      <c r="S1447" s="301">
        <v>674</v>
      </c>
      <c r="T1447" s="301">
        <v>382</v>
      </c>
      <c r="U1447" s="301">
        <v>22594</v>
      </c>
      <c r="V1447" s="304">
        <v>22572</v>
      </c>
      <c r="W1447" s="304"/>
    </row>
    <row r="1448" spans="1:23" x14ac:dyDescent="0.4">
      <c r="A1448" s="299">
        <v>1444</v>
      </c>
      <c r="B1448" s="300" t="s">
        <v>3153</v>
      </c>
      <c r="C1448" s="301">
        <v>0</v>
      </c>
      <c r="D1448" s="301">
        <v>0</v>
      </c>
      <c r="E1448" s="301">
        <v>3</v>
      </c>
      <c r="F1448" s="301">
        <v>6</v>
      </c>
      <c r="G1448" s="301">
        <v>0</v>
      </c>
      <c r="H1448" s="301">
        <v>3</v>
      </c>
      <c r="I1448" s="301">
        <v>5</v>
      </c>
      <c r="J1448" s="301">
        <v>0</v>
      </c>
      <c r="K1448" s="301">
        <v>4</v>
      </c>
      <c r="L1448" s="301">
        <v>0</v>
      </c>
      <c r="M1448" s="301">
        <v>9</v>
      </c>
      <c r="N1448" s="301">
        <v>7</v>
      </c>
      <c r="O1448" s="301">
        <v>7</v>
      </c>
      <c r="P1448" s="301">
        <v>8</v>
      </c>
      <c r="Q1448" s="301">
        <v>9</v>
      </c>
      <c r="R1448" s="301">
        <v>5</v>
      </c>
      <c r="S1448" s="301">
        <v>0</v>
      </c>
      <c r="T1448" s="301">
        <v>0</v>
      </c>
      <c r="U1448" s="301">
        <v>62</v>
      </c>
      <c r="V1448" s="304">
        <v>56</v>
      </c>
      <c r="W1448" s="304"/>
    </row>
    <row r="1449" spans="1:23" x14ac:dyDescent="0.4">
      <c r="A1449" s="299">
        <v>1445</v>
      </c>
      <c r="B1449" s="300" t="s">
        <v>224</v>
      </c>
      <c r="C1449" s="301">
        <v>23</v>
      </c>
      <c r="D1449" s="301">
        <v>25</v>
      </c>
      <c r="E1449" s="301">
        <v>30</v>
      </c>
      <c r="F1449" s="301">
        <v>25</v>
      </c>
      <c r="G1449" s="301">
        <v>17</v>
      </c>
      <c r="H1449" s="301">
        <v>20</v>
      </c>
      <c r="I1449" s="301">
        <v>16</v>
      </c>
      <c r="J1449" s="301">
        <v>18</v>
      </c>
      <c r="K1449" s="301">
        <v>34</v>
      </c>
      <c r="L1449" s="301">
        <v>31</v>
      </c>
      <c r="M1449" s="301">
        <v>33</v>
      </c>
      <c r="N1449" s="301">
        <v>16</v>
      </c>
      <c r="O1449" s="301">
        <v>35</v>
      </c>
      <c r="P1449" s="301">
        <v>27</v>
      </c>
      <c r="Q1449" s="301">
        <v>11</v>
      </c>
      <c r="R1449" s="301">
        <v>8</v>
      </c>
      <c r="S1449" s="301">
        <v>3</v>
      </c>
      <c r="T1449" s="301">
        <v>4</v>
      </c>
      <c r="U1449" s="301">
        <v>394</v>
      </c>
      <c r="V1449" s="304">
        <v>381</v>
      </c>
      <c r="W1449" s="304"/>
    </row>
    <row r="1450" spans="1:23" x14ac:dyDescent="0.4">
      <c r="A1450" s="299">
        <v>1446</v>
      </c>
      <c r="B1450" s="300" t="s">
        <v>1750</v>
      </c>
      <c r="C1450" s="301">
        <v>4</v>
      </c>
      <c r="D1450" s="301">
        <v>4</v>
      </c>
      <c r="E1450" s="301">
        <v>16</v>
      </c>
      <c r="F1450" s="301">
        <v>11</v>
      </c>
      <c r="G1450" s="301">
        <v>5</v>
      </c>
      <c r="H1450" s="301">
        <v>10</v>
      </c>
      <c r="I1450" s="301">
        <v>6</v>
      </c>
      <c r="J1450" s="301">
        <v>3</v>
      </c>
      <c r="K1450" s="301">
        <v>3</v>
      </c>
      <c r="L1450" s="301">
        <v>17</v>
      </c>
      <c r="M1450" s="301">
        <v>20</v>
      </c>
      <c r="N1450" s="301">
        <v>8</v>
      </c>
      <c r="O1450" s="301">
        <v>6</v>
      </c>
      <c r="P1450" s="301">
        <v>7</v>
      </c>
      <c r="Q1450" s="301">
        <v>4</v>
      </c>
      <c r="R1450" s="301">
        <v>6</v>
      </c>
      <c r="S1450" s="301">
        <v>0</v>
      </c>
      <c r="T1450" s="301">
        <v>0</v>
      </c>
      <c r="U1450" s="301">
        <v>134</v>
      </c>
      <c r="V1450" s="304">
        <v>132</v>
      </c>
      <c r="W1450" s="304"/>
    </row>
    <row r="1451" spans="1:23" x14ac:dyDescent="0.4">
      <c r="A1451" s="299">
        <v>1447</v>
      </c>
      <c r="B1451" s="300" t="s">
        <v>225</v>
      </c>
      <c r="C1451" s="301">
        <v>144</v>
      </c>
      <c r="D1451" s="301">
        <v>173</v>
      </c>
      <c r="E1451" s="301">
        <v>185</v>
      </c>
      <c r="F1451" s="301">
        <v>142</v>
      </c>
      <c r="G1451" s="301">
        <v>88</v>
      </c>
      <c r="H1451" s="301">
        <v>118</v>
      </c>
      <c r="I1451" s="301">
        <v>116</v>
      </c>
      <c r="J1451" s="301">
        <v>119</v>
      </c>
      <c r="K1451" s="301">
        <v>198</v>
      </c>
      <c r="L1451" s="301">
        <v>198</v>
      </c>
      <c r="M1451" s="301">
        <v>170</v>
      </c>
      <c r="N1451" s="301">
        <v>199</v>
      </c>
      <c r="O1451" s="301">
        <v>196</v>
      </c>
      <c r="P1451" s="301">
        <v>159</v>
      </c>
      <c r="Q1451" s="301">
        <v>122</v>
      </c>
      <c r="R1451" s="301">
        <v>62</v>
      </c>
      <c r="S1451" s="301">
        <v>29</v>
      </c>
      <c r="T1451" s="301">
        <v>32</v>
      </c>
      <c r="U1451" s="301">
        <v>2451</v>
      </c>
      <c r="V1451" s="304">
        <v>2349</v>
      </c>
      <c r="W1451" s="304"/>
    </row>
    <row r="1452" spans="1:23" x14ac:dyDescent="0.4">
      <c r="A1452" s="299">
        <v>1448</v>
      </c>
      <c r="B1452" s="300" t="s">
        <v>1751</v>
      </c>
      <c r="C1452" s="301">
        <v>0</v>
      </c>
      <c r="D1452" s="301">
        <v>4</v>
      </c>
      <c r="E1452" s="301">
        <v>5</v>
      </c>
      <c r="F1452" s="301">
        <v>10</v>
      </c>
      <c r="G1452" s="301">
        <v>9</v>
      </c>
      <c r="H1452" s="301">
        <v>3</v>
      </c>
      <c r="I1452" s="301">
        <v>4</v>
      </c>
      <c r="J1452" s="301">
        <v>5</v>
      </c>
      <c r="K1452" s="301">
        <v>9</v>
      </c>
      <c r="L1452" s="301">
        <v>14</v>
      </c>
      <c r="M1452" s="301">
        <v>16</v>
      </c>
      <c r="N1452" s="301">
        <v>24</v>
      </c>
      <c r="O1452" s="301">
        <v>31</v>
      </c>
      <c r="P1452" s="301">
        <v>15</v>
      </c>
      <c r="Q1452" s="301">
        <v>22</v>
      </c>
      <c r="R1452" s="301">
        <v>9</v>
      </c>
      <c r="S1452" s="301">
        <v>6</v>
      </c>
      <c r="T1452" s="301">
        <v>0</v>
      </c>
      <c r="U1452" s="301">
        <v>175</v>
      </c>
      <c r="V1452" s="304">
        <v>173</v>
      </c>
      <c r="W1452" s="304"/>
    </row>
    <row r="1453" spans="1:23" x14ac:dyDescent="0.4">
      <c r="A1453" s="299">
        <v>1449</v>
      </c>
      <c r="B1453" s="300" t="s">
        <v>3154</v>
      </c>
      <c r="C1453" s="301">
        <v>5</v>
      </c>
      <c r="D1453" s="301">
        <v>0</v>
      </c>
      <c r="E1453" s="301">
        <v>3</v>
      </c>
      <c r="F1453" s="301">
        <v>3</v>
      </c>
      <c r="G1453" s="301">
        <v>0</v>
      </c>
      <c r="H1453" s="301">
        <v>0</v>
      </c>
      <c r="I1453" s="301">
        <v>3</v>
      </c>
      <c r="J1453" s="301">
        <v>3</v>
      </c>
      <c r="K1453" s="301">
        <v>4</v>
      </c>
      <c r="L1453" s="301">
        <v>4</v>
      </c>
      <c r="M1453" s="301">
        <v>0</v>
      </c>
      <c r="N1453" s="301">
        <v>3</v>
      </c>
      <c r="O1453" s="301">
        <v>0</v>
      </c>
      <c r="P1453" s="301">
        <v>0</v>
      </c>
      <c r="Q1453" s="301">
        <v>4</v>
      </c>
      <c r="R1453" s="301">
        <v>0</v>
      </c>
      <c r="S1453" s="301">
        <v>0</v>
      </c>
      <c r="T1453" s="301">
        <v>0</v>
      </c>
      <c r="U1453" s="301">
        <v>42</v>
      </c>
      <c r="V1453" s="304">
        <v>41</v>
      </c>
      <c r="W1453" s="304"/>
    </row>
    <row r="1454" spans="1:23" x14ac:dyDescent="0.4">
      <c r="A1454" s="299">
        <v>1450</v>
      </c>
      <c r="B1454" s="300" t="s">
        <v>226</v>
      </c>
      <c r="C1454" s="301">
        <v>117</v>
      </c>
      <c r="D1454" s="301">
        <v>113</v>
      </c>
      <c r="E1454" s="301">
        <v>104</v>
      </c>
      <c r="F1454" s="301">
        <v>107</v>
      </c>
      <c r="G1454" s="301">
        <v>82</v>
      </c>
      <c r="H1454" s="301">
        <v>92</v>
      </c>
      <c r="I1454" s="301">
        <v>79</v>
      </c>
      <c r="J1454" s="301">
        <v>111</v>
      </c>
      <c r="K1454" s="301">
        <v>97</v>
      </c>
      <c r="L1454" s="301">
        <v>109</v>
      </c>
      <c r="M1454" s="301">
        <v>98</v>
      </c>
      <c r="N1454" s="301">
        <v>103</v>
      </c>
      <c r="O1454" s="301">
        <v>91</v>
      </c>
      <c r="P1454" s="301">
        <v>106</v>
      </c>
      <c r="Q1454" s="301">
        <v>71</v>
      </c>
      <c r="R1454" s="301">
        <v>50</v>
      </c>
      <c r="S1454" s="301">
        <v>34</v>
      </c>
      <c r="T1454" s="301">
        <v>32</v>
      </c>
      <c r="U1454" s="301">
        <v>1591</v>
      </c>
      <c r="V1454" s="304">
        <v>1539</v>
      </c>
      <c r="W1454" s="304"/>
    </row>
    <row r="1455" spans="1:23" x14ac:dyDescent="0.4">
      <c r="A1455" s="299">
        <v>1451</v>
      </c>
      <c r="B1455" s="300" t="s">
        <v>3155</v>
      </c>
      <c r="C1455" s="301">
        <v>0</v>
      </c>
      <c r="D1455" s="301">
        <v>5</v>
      </c>
      <c r="E1455" s="301">
        <v>4</v>
      </c>
      <c r="F1455" s="301">
        <v>6</v>
      </c>
      <c r="G1455" s="301">
        <v>8</v>
      </c>
      <c r="H1455" s="301">
        <v>3</v>
      </c>
      <c r="I1455" s="301">
        <v>3</v>
      </c>
      <c r="J1455" s="301">
        <v>0</v>
      </c>
      <c r="K1455" s="301">
        <v>3</v>
      </c>
      <c r="L1455" s="301">
        <v>5</v>
      </c>
      <c r="M1455" s="301">
        <v>8</v>
      </c>
      <c r="N1455" s="301">
        <v>15</v>
      </c>
      <c r="O1455" s="301">
        <v>8</v>
      </c>
      <c r="P1455" s="301">
        <v>11</v>
      </c>
      <c r="Q1455" s="301">
        <v>4</v>
      </c>
      <c r="R1455" s="301">
        <v>0</v>
      </c>
      <c r="S1455" s="301">
        <v>0</v>
      </c>
      <c r="T1455" s="301">
        <v>0</v>
      </c>
      <c r="U1455" s="301">
        <v>75</v>
      </c>
      <c r="V1455" s="304">
        <v>71</v>
      </c>
      <c r="W1455" s="304"/>
    </row>
    <row r="1456" spans="1:23" x14ac:dyDescent="0.4">
      <c r="A1456" s="299">
        <v>1452</v>
      </c>
      <c r="B1456" s="300" t="s">
        <v>3156</v>
      </c>
      <c r="C1456" s="301">
        <v>0</v>
      </c>
      <c r="D1456" s="301">
        <v>0</v>
      </c>
      <c r="E1456" s="301">
        <v>0</v>
      </c>
      <c r="F1456" s="301">
        <v>0</v>
      </c>
      <c r="G1456" s="301">
        <v>0</v>
      </c>
      <c r="H1456" s="301">
        <v>0</v>
      </c>
      <c r="I1456" s="301">
        <v>0</v>
      </c>
      <c r="J1456" s="301">
        <v>0</v>
      </c>
      <c r="K1456" s="301">
        <v>0</v>
      </c>
      <c r="L1456" s="301">
        <v>0</v>
      </c>
      <c r="M1456" s="301">
        <v>0</v>
      </c>
      <c r="N1456" s="301">
        <v>0</v>
      </c>
      <c r="O1456" s="301">
        <v>12</v>
      </c>
      <c r="P1456" s="301">
        <v>3</v>
      </c>
      <c r="Q1456" s="301">
        <v>0</v>
      </c>
      <c r="R1456" s="301">
        <v>0</v>
      </c>
      <c r="S1456" s="301">
        <v>0</v>
      </c>
      <c r="T1456" s="301">
        <v>0</v>
      </c>
      <c r="U1456" s="301">
        <v>18</v>
      </c>
      <c r="V1456" s="304">
        <v>20</v>
      </c>
      <c r="W1456" s="304"/>
    </row>
    <row r="1457" spans="1:23" x14ac:dyDescent="0.4">
      <c r="A1457" s="299">
        <v>1453</v>
      </c>
      <c r="B1457" s="300" t="s">
        <v>3157</v>
      </c>
      <c r="C1457" s="301">
        <v>0</v>
      </c>
      <c r="D1457" s="301">
        <v>0</v>
      </c>
      <c r="E1457" s="301">
        <v>4</v>
      </c>
      <c r="F1457" s="301">
        <v>3</v>
      </c>
      <c r="G1457" s="301">
        <v>3</v>
      </c>
      <c r="H1457" s="301">
        <v>21</v>
      </c>
      <c r="I1457" s="301">
        <v>37</v>
      </c>
      <c r="J1457" s="301">
        <v>29</v>
      </c>
      <c r="K1457" s="301">
        <v>43</v>
      </c>
      <c r="L1457" s="301">
        <v>70</v>
      </c>
      <c r="M1457" s="301">
        <v>42</v>
      </c>
      <c r="N1457" s="301">
        <v>35</v>
      </c>
      <c r="O1457" s="301">
        <v>36</v>
      </c>
      <c r="P1457" s="301">
        <v>33</v>
      </c>
      <c r="Q1457" s="301">
        <v>32</v>
      </c>
      <c r="R1457" s="301">
        <v>14</v>
      </c>
      <c r="S1457" s="301">
        <v>0</v>
      </c>
      <c r="T1457" s="301">
        <v>0</v>
      </c>
      <c r="U1457" s="301">
        <v>406</v>
      </c>
      <c r="V1457" s="304">
        <v>28</v>
      </c>
      <c r="W1457" s="304"/>
    </row>
    <row r="1458" spans="1:23" x14ac:dyDescent="0.4">
      <c r="A1458" s="299">
        <v>1454</v>
      </c>
      <c r="B1458" s="300" t="s">
        <v>3158</v>
      </c>
      <c r="C1458" s="301">
        <v>0</v>
      </c>
      <c r="D1458" s="301">
        <v>0</v>
      </c>
      <c r="E1458" s="301">
        <v>0</v>
      </c>
      <c r="F1458" s="301">
        <v>0</v>
      </c>
      <c r="G1458" s="301">
        <v>4</v>
      </c>
      <c r="H1458" s="301">
        <v>3</v>
      </c>
      <c r="I1458" s="301">
        <v>0</v>
      </c>
      <c r="J1458" s="301">
        <v>0</v>
      </c>
      <c r="K1458" s="301">
        <v>0</v>
      </c>
      <c r="L1458" s="301">
        <v>0</v>
      </c>
      <c r="M1458" s="301">
        <v>7</v>
      </c>
      <c r="N1458" s="301">
        <v>3</v>
      </c>
      <c r="O1458" s="301">
        <v>9</v>
      </c>
      <c r="P1458" s="301">
        <v>0</v>
      </c>
      <c r="Q1458" s="301">
        <v>0</v>
      </c>
      <c r="R1458" s="301">
        <v>4</v>
      </c>
      <c r="S1458" s="301">
        <v>0</v>
      </c>
      <c r="T1458" s="301">
        <v>0</v>
      </c>
      <c r="U1458" s="301">
        <v>23</v>
      </c>
      <c r="V1458" s="304">
        <v>23</v>
      </c>
      <c r="W1458" s="304"/>
    </row>
    <row r="1459" spans="1:23" x14ac:dyDescent="0.4">
      <c r="A1459" s="299">
        <v>1455</v>
      </c>
      <c r="B1459" s="300" t="s">
        <v>227</v>
      </c>
      <c r="C1459" s="301">
        <v>4</v>
      </c>
      <c r="D1459" s="301">
        <v>14</v>
      </c>
      <c r="E1459" s="301">
        <v>11</v>
      </c>
      <c r="F1459" s="301">
        <v>4</v>
      </c>
      <c r="G1459" s="301">
        <v>0</v>
      </c>
      <c r="H1459" s="301">
        <v>8</v>
      </c>
      <c r="I1459" s="301">
        <v>4</v>
      </c>
      <c r="J1459" s="301">
        <v>3</v>
      </c>
      <c r="K1459" s="301">
        <v>3</v>
      </c>
      <c r="L1459" s="301">
        <v>11</v>
      </c>
      <c r="M1459" s="301">
        <v>15</v>
      </c>
      <c r="N1459" s="301">
        <v>9</v>
      </c>
      <c r="O1459" s="301">
        <v>5</v>
      </c>
      <c r="P1459" s="301">
        <v>0</v>
      </c>
      <c r="Q1459" s="301">
        <v>5</v>
      </c>
      <c r="R1459" s="301">
        <v>4</v>
      </c>
      <c r="S1459" s="301">
        <v>3</v>
      </c>
      <c r="T1459" s="301">
        <v>0</v>
      </c>
      <c r="U1459" s="301">
        <v>116</v>
      </c>
      <c r="V1459" s="304">
        <v>98</v>
      </c>
      <c r="W1459" s="304"/>
    </row>
    <row r="1460" spans="1:23" x14ac:dyDescent="0.4">
      <c r="A1460" s="299">
        <v>1456</v>
      </c>
      <c r="B1460" s="300" t="s">
        <v>3159</v>
      </c>
      <c r="C1460" s="301">
        <v>0</v>
      </c>
      <c r="D1460" s="301">
        <v>0</v>
      </c>
      <c r="E1460" s="301">
        <v>0</v>
      </c>
      <c r="F1460" s="301">
        <v>3</v>
      </c>
      <c r="G1460" s="301">
        <v>0</v>
      </c>
      <c r="H1460" s="301">
        <v>4</v>
      </c>
      <c r="I1460" s="301">
        <v>0</v>
      </c>
      <c r="J1460" s="301">
        <v>0</v>
      </c>
      <c r="K1460" s="301">
        <v>0</v>
      </c>
      <c r="L1460" s="301">
        <v>3</v>
      </c>
      <c r="M1460" s="301">
        <v>4</v>
      </c>
      <c r="N1460" s="301">
        <v>6</v>
      </c>
      <c r="O1460" s="301">
        <v>7</v>
      </c>
      <c r="P1460" s="301">
        <v>0</v>
      </c>
      <c r="Q1460" s="301">
        <v>5</v>
      </c>
      <c r="R1460" s="301">
        <v>0</v>
      </c>
      <c r="S1460" s="301">
        <v>0</v>
      </c>
      <c r="T1460" s="301">
        <v>4</v>
      </c>
      <c r="U1460" s="301">
        <v>40</v>
      </c>
      <c r="V1460" s="304">
        <v>40</v>
      </c>
      <c r="W1460" s="304"/>
    </row>
    <row r="1461" spans="1:23" x14ac:dyDescent="0.4">
      <c r="A1461" s="299">
        <v>1457</v>
      </c>
      <c r="B1461" s="300" t="s">
        <v>3160</v>
      </c>
      <c r="C1461" s="301">
        <v>7</v>
      </c>
      <c r="D1461" s="301">
        <v>0</v>
      </c>
      <c r="E1461" s="301">
        <v>4</v>
      </c>
      <c r="F1461" s="301">
        <v>10</v>
      </c>
      <c r="G1461" s="301">
        <v>8</v>
      </c>
      <c r="H1461" s="301">
        <v>0</v>
      </c>
      <c r="I1461" s="301">
        <v>4</v>
      </c>
      <c r="J1461" s="301">
        <v>4</v>
      </c>
      <c r="K1461" s="301">
        <v>3</v>
      </c>
      <c r="L1461" s="301">
        <v>12</v>
      </c>
      <c r="M1461" s="301">
        <v>9</v>
      </c>
      <c r="N1461" s="301">
        <v>15</v>
      </c>
      <c r="O1461" s="301">
        <v>15</v>
      </c>
      <c r="P1461" s="301">
        <v>10</v>
      </c>
      <c r="Q1461" s="301">
        <v>10</v>
      </c>
      <c r="R1461" s="301">
        <v>0</v>
      </c>
      <c r="S1461" s="301">
        <v>0</v>
      </c>
      <c r="T1461" s="301">
        <v>0</v>
      </c>
      <c r="U1461" s="301">
        <v>117</v>
      </c>
      <c r="V1461" s="304">
        <v>114</v>
      </c>
      <c r="W1461" s="304"/>
    </row>
    <row r="1462" spans="1:23" x14ac:dyDescent="0.4">
      <c r="A1462" s="299">
        <v>1458</v>
      </c>
      <c r="B1462" s="300" t="s">
        <v>1209</v>
      </c>
      <c r="C1462" s="301">
        <v>1492</v>
      </c>
      <c r="D1462" s="301">
        <v>1500</v>
      </c>
      <c r="E1462" s="301">
        <v>1419</v>
      </c>
      <c r="F1462" s="301">
        <v>1567</v>
      </c>
      <c r="G1462" s="301">
        <v>1572</v>
      </c>
      <c r="H1462" s="301">
        <v>1482</v>
      </c>
      <c r="I1462" s="301">
        <v>1560</v>
      </c>
      <c r="J1462" s="301">
        <v>1426</v>
      </c>
      <c r="K1462" s="301">
        <v>1573</v>
      </c>
      <c r="L1462" s="301">
        <v>1756</v>
      </c>
      <c r="M1462" s="301">
        <v>1736</v>
      </c>
      <c r="N1462" s="301">
        <v>1511</v>
      </c>
      <c r="O1462" s="301">
        <v>1196</v>
      </c>
      <c r="P1462" s="301">
        <v>1068</v>
      </c>
      <c r="Q1462" s="301">
        <v>743</v>
      </c>
      <c r="R1462" s="301">
        <v>482</v>
      </c>
      <c r="S1462" s="301">
        <v>301</v>
      </c>
      <c r="T1462" s="301">
        <v>216</v>
      </c>
      <c r="U1462" s="301">
        <v>22587</v>
      </c>
      <c r="V1462" s="304">
        <v>22201</v>
      </c>
      <c r="W1462" s="304"/>
    </row>
    <row r="1463" spans="1:23" x14ac:dyDescent="0.4">
      <c r="A1463" s="299">
        <v>1459</v>
      </c>
      <c r="B1463" s="300" t="s">
        <v>1210</v>
      </c>
      <c r="C1463" s="301">
        <v>65</v>
      </c>
      <c r="D1463" s="301">
        <v>84</v>
      </c>
      <c r="E1463" s="301">
        <v>92</v>
      </c>
      <c r="F1463" s="301">
        <v>108</v>
      </c>
      <c r="G1463" s="301">
        <v>88</v>
      </c>
      <c r="H1463" s="301">
        <v>59</v>
      </c>
      <c r="I1463" s="301">
        <v>44</v>
      </c>
      <c r="J1463" s="301">
        <v>68</v>
      </c>
      <c r="K1463" s="301">
        <v>101</v>
      </c>
      <c r="L1463" s="301">
        <v>127</v>
      </c>
      <c r="M1463" s="301">
        <v>109</v>
      </c>
      <c r="N1463" s="301">
        <v>92</v>
      </c>
      <c r="O1463" s="301">
        <v>85</v>
      </c>
      <c r="P1463" s="301">
        <v>62</v>
      </c>
      <c r="Q1463" s="301">
        <v>38</v>
      </c>
      <c r="R1463" s="301">
        <v>25</v>
      </c>
      <c r="S1463" s="301">
        <v>14</v>
      </c>
      <c r="T1463" s="301">
        <v>10</v>
      </c>
      <c r="U1463" s="301">
        <v>1250</v>
      </c>
      <c r="V1463" s="304">
        <v>1198</v>
      </c>
      <c r="W1463" s="304"/>
    </row>
    <row r="1464" spans="1:23" x14ac:dyDescent="0.4">
      <c r="A1464" s="299">
        <v>1460</v>
      </c>
      <c r="B1464" s="300" t="s">
        <v>228</v>
      </c>
      <c r="C1464" s="301">
        <v>1111</v>
      </c>
      <c r="D1464" s="301">
        <v>1094</v>
      </c>
      <c r="E1464" s="301">
        <v>1038</v>
      </c>
      <c r="F1464" s="301">
        <v>1012</v>
      </c>
      <c r="G1464" s="301">
        <v>1031</v>
      </c>
      <c r="H1464" s="301">
        <v>1121</v>
      </c>
      <c r="I1464" s="301">
        <v>1243</v>
      </c>
      <c r="J1464" s="301">
        <v>1200</v>
      </c>
      <c r="K1464" s="301">
        <v>1328</v>
      </c>
      <c r="L1464" s="301">
        <v>1218</v>
      </c>
      <c r="M1464" s="301">
        <v>1067</v>
      </c>
      <c r="N1464" s="301">
        <v>929</v>
      </c>
      <c r="O1464" s="301">
        <v>858</v>
      </c>
      <c r="P1464" s="301">
        <v>781</v>
      </c>
      <c r="Q1464" s="301">
        <v>506</v>
      </c>
      <c r="R1464" s="301">
        <v>343</v>
      </c>
      <c r="S1464" s="301">
        <v>228</v>
      </c>
      <c r="T1464" s="301">
        <v>257</v>
      </c>
      <c r="U1464" s="301">
        <v>16358</v>
      </c>
      <c r="V1464" s="304">
        <v>14858</v>
      </c>
      <c r="W1464" s="304"/>
    </row>
    <row r="1465" spans="1:23" x14ac:dyDescent="0.4">
      <c r="A1465" s="299">
        <v>1461</v>
      </c>
      <c r="B1465" s="300" t="s">
        <v>3161</v>
      </c>
      <c r="C1465" s="301">
        <v>4</v>
      </c>
      <c r="D1465" s="301">
        <v>8</v>
      </c>
      <c r="E1465" s="301">
        <v>3</v>
      </c>
      <c r="F1465" s="301">
        <v>8</v>
      </c>
      <c r="G1465" s="301">
        <v>7</v>
      </c>
      <c r="H1465" s="301">
        <v>7</v>
      </c>
      <c r="I1465" s="301">
        <v>7</v>
      </c>
      <c r="J1465" s="301">
        <v>10</v>
      </c>
      <c r="K1465" s="301">
        <v>5</v>
      </c>
      <c r="L1465" s="301">
        <v>3</v>
      </c>
      <c r="M1465" s="301">
        <v>13</v>
      </c>
      <c r="N1465" s="301">
        <v>6</v>
      </c>
      <c r="O1465" s="301">
        <v>6</v>
      </c>
      <c r="P1465" s="301">
        <v>12</v>
      </c>
      <c r="Q1465" s="301">
        <v>8</v>
      </c>
      <c r="R1465" s="301">
        <v>3</v>
      </c>
      <c r="S1465" s="301">
        <v>0</v>
      </c>
      <c r="T1465" s="301">
        <v>4</v>
      </c>
      <c r="U1465" s="301">
        <v>121</v>
      </c>
      <c r="V1465" s="304">
        <v>114</v>
      </c>
      <c r="W1465" s="304"/>
    </row>
    <row r="1466" spans="1:23" x14ac:dyDescent="0.4">
      <c r="A1466" s="299">
        <v>1462</v>
      </c>
      <c r="B1466" s="300" t="s">
        <v>229</v>
      </c>
      <c r="C1466" s="301">
        <v>17</v>
      </c>
      <c r="D1466" s="301">
        <v>20</v>
      </c>
      <c r="E1466" s="301">
        <v>15</v>
      </c>
      <c r="F1466" s="301">
        <v>7</v>
      </c>
      <c r="G1466" s="301">
        <v>3</v>
      </c>
      <c r="H1466" s="301">
        <v>9</v>
      </c>
      <c r="I1466" s="301">
        <v>9</v>
      </c>
      <c r="J1466" s="301">
        <v>7</v>
      </c>
      <c r="K1466" s="301">
        <v>14</v>
      </c>
      <c r="L1466" s="301">
        <v>14</v>
      </c>
      <c r="M1466" s="301">
        <v>12</v>
      </c>
      <c r="N1466" s="301">
        <v>21</v>
      </c>
      <c r="O1466" s="301">
        <v>14</v>
      </c>
      <c r="P1466" s="301">
        <v>16</v>
      </c>
      <c r="Q1466" s="301">
        <v>15</v>
      </c>
      <c r="R1466" s="301">
        <v>0</v>
      </c>
      <c r="S1466" s="301">
        <v>3</v>
      </c>
      <c r="T1466" s="301">
        <v>0</v>
      </c>
      <c r="U1466" s="301">
        <v>194</v>
      </c>
      <c r="V1466" s="304">
        <v>187</v>
      </c>
      <c r="W1466" s="304"/>
    </row>
    <row r="1467" spans="1:23" x14ac:dyDescent="0.4">
      <c r="A1467" s="299">
        <v>1463</v>
      </c>
      <c r="B1467" s="300" t="s">
        <v>3162</v>
      </c>
      <c r="C1467" s="301">
        <v>9</v>
      </c>
      <c r="D1467" s="301">
        <v>9</v>
      </c>
      <c r="E1467" s="301">
        <v>4</v>
      </c>
      <c r="F1467" s="301">
        <v>5</v>
      </c>
      <c r="G1467" s="301">
        <v>4</v>
      </c>
      <c r="H1467" s="301">
        <v>3</v>
      </c>
      <c r="I1467" s="301">
        <v>5</v>
      </c>
      <c r="J1467" s="301">
        <v>4</v>
      </c>
      <c r="K1467" s="301">
        <v>4</v>
      </c>
      <c r="L1467" s="301">
        <v>3</v>
      </c>
      <c r="M1467" s="301">
        <v>3</v>
      </c>
      <c r="N1467" s="301">
        <v>9</v>
      </c>
      <c r="O1467" s="301">
        <v>8</v>
      </c>
      <c r="P1467" s="301">
        <v>5</v>
      </c>
      <c r="Q1467" s="301">
        <v>3</v>
      </c>
      <c r="R1467" s="301">
        <v>0</v>
      </c>
      <c r="S1467" s="301">
        <v>0</v>
      </c>
      <c r="T1467" s="301">
        <v>0</v>
      </c>
      <c r="U1467" s="301">
        <v>96</v>
      </c>
      <c r="V1467" s="304">
        <v>100</v>
      </c>
      <c r="W1467" s="304"/>
    </row>
    <row r="1468" spans="1:23" x14ac:dyDescent="0.4">
      <c r="A1468" s="299">
        <v>1464</v>
      </c>
      <c r="B1468" s="300" t="s">
        <v>230</v>
      </c>
      <c r="C1468" s="301">
        <v>168</v>
      </c>
      <c r="D1468" s="301">
        <v>142</v>
      </c>
      <c r="E1468" s="301">
        <v>172</v>
      </c>
      <c r="F1468" s="301">
        <v>165</v>
      </c>
      <c r="G1468" s="301">
        <v>147</v>
      </c>
      <c r="H1468" s="301">
        <v>145</v>
      </c>
      <c r="I1468" s="301">
        <v>140</v>
      </c>
      <c r="J1468" s="301">
        <v>146</v>
      </c>
      <c r="K1468" s="301">
        <v>176</v>
      </c>
      <c r="L1468" s="301">
        <v>183</v>
      </c>
      <c r="M1468" s="301">
        <v>185</v>
      </c>
      <c r="N1468" s="301">
        <v>153</v>
      </c>
      <c r="O1468" s="301">
        <v>157</v>
      </c>
      <c r="P1468" s="301">
        <v>139</v>
      </c>
      <c r="Q1468" s="301">
        <v>73</v>
      </c>
      <c r="R1468" s="301">
        <v>55</v>
      </c>
      <c r="S1468" s="301">
        <v>22</v>
      </c>
      <c r="T1468" s="301">
        <v>17</v>
      </c>
      <c r="U1468" s="301">
        <v>2398</v>
      </c>
      <c r="V1468" s="304">
        <v>2319</v>
      </c>
      <c r="W1468" s="304"/>
    </row>
    <row r="1469" spans="1:23" x14ac:dyDescent="0.4">
      <c r="A1469" s="299">
        <v>1465</v>
      </c>
      <c r="B1469" s="300" t="s">
        <v>231</v>
      </c>
      <c r="C1469" s="301">
        <v>10</v>
      </c>
      <c r="D1469" s="301">
        <v>16</v>
      </c>
      <c r="E1469" s="301">
        <v>16</v>
      </c>
      <c r="F1469" s="301">
        <v>6</v>
      </c>
      <c r="G1469" s="301">
        <v>10</v>
      </c>
      <c r="H1469" s="301">
        <v>9</v>
      </c>
      <c r="I1469" s="301">
        <v>3</v>
      </c>
      <c r="J1469" s="301">
        <v>15</v>
      </c>
      <c r="K1469" s="301">
        <v>15</v>
      </c>
      <c r="L1469" s="301">
        <v>17</v>
      </c>
      <c r="M1469" s="301">
        <v>22</v>
      </c>
      <c r="N1469" s="301">
        <v>21</v>
      </c>
      <c r="O1469" s="301">
        <v>14</v>
      </c>
      <c r="P1469" s="301">
        <v>22</v>
      </c>
      <c r="Q1469" s="301">
        <v>12</v>
      </c>
      <c r="R1469" s="301">
        <v>8</v>
      </c>
      <c r="S1469" s="301">
        <v>0</v>
      </c>
      <c r="T1469" s="301">
        <v>6</v>
      </c>
      <c r="U1469" s="301">
        <v>235</v>
      </c>
      <c r="V1469" s="304">
        <v>228</v>
      </c>
      <c r="W1469" s="304"/>
    </row>
    <row r="1470" spans="1:23" x14ac:dyDescent="0.4">
      <c r="A1470" s="299">
        <v>1466</v>
      </c>
      <c r="B1470" s="300" t="s">
        <v>3163</v>
      </c>
      <c r="C1470" s="301">
        <v>0</v>
      </c>
      <c r="D1470" s="301">
        <v>4</v>
      </c>
      <c r="E1470" s="301">
        <v>6</v>
      </c>
      <c r="F1470" s="301">
        <v>6</v>
      </c>
      <c r="G1470" s="301">
        <v>3</v>
      </c>
      <c r="H1470" s="301">
        <v>3</v>
      </c>
      <c r="I1470" s="301">
        <v>3</v>
      </c>
      <c r="J1470" s="301">
        <v>9</v>
      </c>
      <c r="K1470" s="301">
        <v>3</v>
      </c>
      <c r="L1470" s="301">
        <v>13</v>
      </c>
      <c r="M1470" s="301">
        <v>15</v>
      </c>
      <c r="N1470" s="301">
        <v>12</v>
      </c>
      <c r="O1470" s="301">
        <v>4</v>
      </c>
      <c r="P1470" s="301">
        <v>4</v>
      </c>
      <c r="Q1470" s="301">
        <v>7</v>
      </c>
      <c r="R1470" s="301">
        <v>3</v>
      </c>
      <c r="S1470" s="301">
        <v>0</v>
      </c>
      <c r="T1470" s="301">
        <v>0</v>
      </c>
      <c r="U1470" s="301">
        <v>78</v>
      </c>
      <c r="V1470" s="304">
        <v>85</v>
      </c>
      <c r="W1470" s="304"/>
    </row>
    <row r="1471" spans="1:23" x14ac:dyDescent="0.4">
      <c r="A1471" s="299">
        <v>1467</v>
      </c>
      <c r="B1471" s="300" t="s">
        <v>1752</v>
      </c>
      <c r="C1471" s="301">
        <v>353</v>
      </c>
      <c r="D1471" s="301">
        <v>243</v>
      </c>
      <c r="E1471" s="301">
        <v>205</v>
      </c>
      <c r="F1471" s="301">
        <v>260</v>
      </c>
      <c r="G1471" s="301">
        <v>487</v>
      </c>
      <c r="H1471" s="301">
        <v>665</v>
      </c>
      <c r="I1471" s="301">
        <v>594</v>
      </c>
      <c r="J1471" s="301">
        <v>388</v>
      </c>
      <c r="K1471" s="301">
        <v>276</v>
      </c>
      <c r="L1471" s="301">
        <v>272</v>
      </c>
      <c r="M1471" s="301">
        <v>245</v>
      </c>
      <c r="N1471" s="301">
        <v>274</v>
      </c>
      <c r="O1471" s="301">
        <v>204</v>
      </c>
      <c r="P1471" s="301">
        <v>160</v>
      </c>
      <c r="Q1471" s="301">
        <v>97</v>
      </c>
      <c r="R1471" s="301">
        <v>82</v>
      </c>
      <c r="S1471" s="301">
        <v>79</v>
      </c>
      <c r="T1471" s="301">
        <v>43</v>
      </c>
      <c r="U1471" s="301">
        <v>4917</v>
      </c>
      <c r="V1471" s="304">
        <v>4817</v>
      </c>
      <c r="W1471" s="304"/>
    </row>
    <row r="1472" spans="1:23" x14ac:dyDescent="0.4">
      <c r="A1472" s="299">
        <v>1468</v>
      </c>
      <c r="B1472" s="300" t="s">
        <v>1211</v>
      </c>
      <c r="C1472" s="301">
        <v>0</v>
      </c>
      <c r="D1472" s="301">
        <v>0</v>
      </c>
      <c r="E1472" s="301">
        <v>0</v>
      </c>
      <c r="F1472" s="301">
        <v>0</v>
      </c>
      <c r="G1472" s="301">
        <v>6</v>
      </c>
      <c r="H1472" s="301">
        <v>0</v>
      </c>
      <c r="I1472" s="301">
        <v>3</v>
      </c>
      <c r="J1472" s="301">
        <v>0</v>
      </c>
      <c r="K1472" s="301">
        <v>0</v>
      </c>
      <c r="L1472" s="301">
        <v>9</v>
      </c>
      <c r="M1472" s="301">
        <v>11</v>
      </c>
      <c r="N1472" s="301">
        <v>6</v>
      </c>
      <c r="O1472" s="301">
        <v>7</v>
      </c>
      <c r="P1472" s="301">
        <v>13</v>
      </c>
      <c r="Q1472" s="301">
        <v>4</v>
      </c>
      <c r="R1472" s="301">
        <v>0</v>
      </c>
      <c r="S1472" s="301">
        <v>0</v>
      </c>
      <c r="T1472" s="301">
        <v>0</v>
      </c>
      <c r="U1472" s="301">
        <v>72</v>
      </c>
      <c r="V1472" s="304">
        <v>71</v>
      </c>
      <c r="W1472" s="304"/>
    </row>
    <row r="1473" spans="1:23" x14ac:dyDescent="0.4">
      <c r="A1473" s="299">
        <v>1469</v>
      </c>
      <c r="B1473" s="300" t="s">
        <v>3164</v>
      </c>
      <c r="C1473" s="301">
        <v>0</v>
      </c>
      <c r="D1473" s="301">
        <v>0</v>
      </c>
      <c r="E1473" s="301">
        <v>4</v>
      </c>
      <c r="F1473" s="301">
        <v>4</v>
      </c>
      <c r="G1473" s="301">
        <v>0</v>
      </c>
      <c r="H1473" s="301">
        <v>0</v>
      </c>
      <c r="I1473" s="301">
        <v>0</v>
      </c>
      <c r="J1473" s="301">
        <v>0</v>
      </c>
      <c r="K1473" s="301">
        <v>0</v>
      </c>
      <c r="L1473" s="301">
        <v>0</v>
      </c>
      <c r="M1473" s="301">
        <v>0</v>
      </c>
      <c r="N1473" s="301">
        <v>0</v>
      </c>
      <c r="O1473" s="301">
        <v>0</v>
      </c>
      <c r="P1473" s="301">
        <v>0</v>
      </c>
      <c r="Q1473" s="301">
        <v>0</v>
      </c>
      <c r="R1473" s="301">
        <v>0</v>
      </c>
      <c r="S1473" s="301">
        <v>0</v>
      </c>
      <c r="T1473" s="301">
        <v>0</v>
      </c>
      <c r="U1473" s="301">
        <v>17</v>
      </c>
      <c r="V1473" s="304">
        <v>14</v>
      </c>
      <c r="W1473" s="304"/>
    </row>
    <row r="1474" spans="1:23" x14ac:dyDescent="0.4">
      <c r="A1474" s="299">
        <v>1470</v>
      </c>
      <c r="B1474" s="300" t="s">
        <v>3165</v>
      </c>
      <c r="C1474" s="301">
        <v>0</v>
      </c>
      <c r="D1474" s="301">
        <v>0</v>
      </c>
      <c r="E1474" s="301">
        <v>0</v>
      </c>
      <c r="F1474" s="301">
        <v>4</v>
      </c>
      <c r="G1474" s="301">
        <v>0</v>
      </c>
      <c r="H1474" s="301">
        <v>0</v>
      </c>
      <c r="I1474" s="301">
        <v>0</v>
      </c>
      <c r="J1474" s="301">
        <v>0</v>
      </c>
      <c r="K1474" s="301">
        <v>0</v>
      </c>
      <c r="L1474" s="301">
        <v>0</v>
      </c>
      <c r="M1474" s="301">
        <v>4</v>
      </c>
      <c r="N1474" s="301">
        <v>3</v>
      </c>
      <c r="O1474" s="301">
        <v>0</v>
      </c>
      <c r="P1474" s="301">
        <v>0</v>
      </c>
      <c r="Q1474" s="301">
        <v>0</v>
      </c>
      <c r="R1474" s="301">
        <v>0</v>
      </c>
      <c r="S1474" s="301">
        <v>0</v>
      </c>
      <c r="T1474" s="301">
        <v>0</v>
      </c>
      <c r="U1474" s="301">
        <v>18</v>
      </c>
      <c r="V1474" s="304">
        <v>11</v>
      </c>
      <c r="W1474" s="304"/>
    </row>
    <row r="1475" spans="1:23" x14ac:dyDescent="0.4">
      <c r="A1475" s="299">
        <v>1471</v>
      </c>
      <c r="B1475" s="300" t="s">
        <v>3166</v>
      </c>
      <c r="C1475" s="301">
        <v>3</v>
      </c>
      <c r="D1475" s="301">
        <v>0</v>
      </c>
      <c r="E1475" s="301">
        <v>0</v>
      </c>
      <c r="F1475" s="301">
        <v>0</v>
      </c>
      <c r="G1475" s="301">
        <v>0</v>
      </c>
      <c r="H1475" s="301">
        <v>0</v>
      </c>
      <c r="I1475" s="301">
        <v>4</v>
      </c>
      <c r="J1475" s="301">
        <v>0</v>
      </c>
      <c r="K1475" s="301">
        <v>0</v>
      </c>
      <c r="L1475" s="301">
        <v>0</v>
      </c>
      <c r="M1475" s="301">
        <v>0</v>
      </c>
      <c r="N1475" s="301">
        <v>0</v>
      </c>
      <c r="O1475" s="301">
        <v>0</v>
      </c>
      <c r="P1475" s="301">
        <v>3</v>
      </c>
      <c r="Q1475" s="301">
        <v>0</v>
      </c>
      <c r="R1475" s="301">
        <v>0</v>
      </c>
      <c r="S1475" s="301">
        <v>0</v>
      </c>
      <c r="T1475" s="301">
        <v>0</v>
      </c>
      <c r="U1475" s="301">
        <v>15</v>
      </c>
      <c r="V1475" s="304">
        <v>17</v>
      </c>
      <c r="W1475" s="304"/>
    </row>
    <row r="1476" spans="1:23" x14ac:dyDescent="0.4">
      <c r="A1476" s="299">
        <v>1472</v>
      </c>
      <c r="B1476" s="300" t="s">
        <v>3167</v>
      </c>
      <c r="C1476" s="301">
        <v>0</v>
      </c>
      <c r="D1476" s="301">
        <v>3</v>
      </c>
      <c r="E1476" s="301">
        <v>0</v>
      </c>
      <c r="F1476" s="301">
        <v>0</v>
      </c>
      <c r="G1476" s="301">
        <v>0</v>
      </c>
      <c r="H1476" s="301">
        <v>0</v>
      </c>
      <c r="I1476" s="301">
        <v>0</v>
      </c>
      <c r="J1476" s="301">
        <v>0</v>
      </c>
      <c r="K1476" s="301">
        <v>0</v>
      </c>
      <c r="L1476" s="301">
        <v>0</v>
      </c>
      <c r="M1476" s="301">
        <v>3</v>
      </c>
      <c r="N1476" s="301">
        <v>3</v>
      </c>
      <c r="O1476" s="301">
        <v>6</v>
      </c>
      <c r="P1476" s="301">
        <v>4</v>
      </c>
      <c r="Q1476" s="301">
        <v>3</v>
      </c>
      <c r="R1476" s="301">
        <v>0</v>
      </c>
      <c r="S1476" s="301">
        <v>0</v>
      </c>
      <c r="T1476" s="301">
        <v>0</v>
      </c>
      <c r="U1476" s="301">
        <v>24</v>
      </c>
      <c r="V1476" s="304">
        <v>18</v>
      </c>
      <c r="W1476" s="304"/>
    </row>
    <row r="1477" spans="1:23" x14ac:dyDescent="0.4">
      <c r="A1477" s="299">
        <v>1473</v>
      </c>
      <c r="B1477" s="300" t="s">
        <v>1753</v>
      </c>
      <c r="C1477" s="301">
        <v>21</v>
      </c>
      <c r="D1477" s="301">
        <v>35</v>
      </c>
      <c r="E1477" s="301">
        <v>35</v>
      </c>
      <c r="F1477" s="301">
        <v>22</v>
      </c>
      <c r="G1477" s="301">
        <v>15</v>
      </c>
      <c r="H1477" s="301">
        <v>19</v>
      </c>
      <c r="I1477" s="301">
        <v>23</v>
      </c>
      <c r="J1477" s="301">
        <v>25</v>
      </c>
      <c r="K1477" s="301">
        <v>37</v>
      </c>
      <c r="L1477" s="301">
        <v>16</v>
      </c>
      <c r="M1477" s="301">
        <v>27</v>
      </c>
      <c r="N1477" s="301">
        <v>37</v>
      </c>
      <c r="O1477" s="301">
        <v>40</v>
      </c>
      <c r="P1477" s="301">
        <v>40</v>
      </c>
      <c r="Q1477" s="301">
        <v>27</v>
      </c>
      <c r="R1477" s="301">
        <v>10</v>
      </c>
      <c r="S1477" s="301">
        <v>0</v>
      </c>
      <c r="T1477" s="301">
        <v>7</v>
      </c>
      <c r="U1477" s="301">
        <v>439</v>
      </c>
      <c r="V1477" s="304">
        <v>399</v>
      </c>
      <c r="W1477" s="304"/>
    </row>
    <row r="1478" spans="1:23" x14ac:dyDescent="0.4">
      <c r="A1478" s="299">
        <v>1474</v>
      </c>
      <c r="B1478" s="300" t="s">
        <v>3168</v>
      </c>
      <c r="C1478" s="301">
        <v>0</v>
      </c>
      <c r="D1478" s="301">
        <v>0</v>
      </c>
      <c r="E1478" s="301">
        <v>0</v>
      </c>
      <c r="F1478" s="301">
        <v>4</v>
      </c>
      <c r="G1478" s="301">
        <v>0</v>
      </c>
      <c r="H1478" s="301">
        <v>0</v>
      </c>
      <c r="I1478" s="301">
        <v>0</v>
      </c>
      <c r="J1478" s="301">
        <v>0</v>
      </c>
      <c r="K1478" s="301">
        <v>0</v>
      </c>
      <c r="L1478" s="301">
        <v>3</v>
      </c>
      <c r="M1478" s="301">
        <v>4</v>
      </c>
      <c r="N1478" s="301">
        <v>0</v>
      </c>
      <c r="O1478" s="301">
        <v>7</v>
      </c>
      <c r="P1478" s="301">
        <v>3</v>
      </c>
      <c r="Q1478" s="301">
        <v>0</v>
      </c>
      <c r="R1478" s="301">
        <v>0</v>
      </c>
      <c r="S1478" s="301">
        <v>5</v>
      </c>
      <c r="T1478" s="301">
        <v>4</v>
      </c>
      <c r="U1478" s="301">
        <v>44</v>
      </c>
      <c r="V1478" s="304">
        <v>43</v>
      </c>
      <c r="W1478" s="304"/>
    </row>
    <row r="1479" spans="1:23" x14ac:dyDescent="0.4">
      <c r="A1479" s="299">
        <v>1475</v>
      </c>
      <c r="B1479" s="300" t="s">
        <v>1754</v>
      </c>
      <c r="C1479" s="301">
        <v>3</v>
      </c>
      <c r="D1479" s="301">
        <v>8</v>
      </c>
      <c r="E1479" s="301">
        <v>15</v>
      </c>
      <c r="F1479" s="301">
        <v>15</v>
      </c>
      <c r="G1479" s="301">
        <v>6</v>
      </c>
      <c r="H1479" s="301">
        <v>4</v>
      </c>
      <c r="I1479" s="301">
        <v>8</v>
      </c>
      <c r="J1479" s="301">
        <v>8</v>
      </c>
      <c r="K1479" s="301">
        <v>8</v>
      </c>
      <c r="L1479" s="301">
        <v>11</v>
      </c>
      <c r="M1479" s="301">
        <v>8</v>
      </c>
      <c r="N1479" s="301">
        <v>10</v>
      </c>
      <c r="O1479" s="301">
        <v>7</v>
      </c>
      <c r="P1479" s="301">
        <v>0</v>
      </c>
      <c r="Q1479" s="301">
        <v>3</v>
      </c>
      <c r="R1479" s="301">
        <v>0</v>
      </c>
      <c r="S1479" s="301">
        <v>0</v>
      </c>
      <c r="T1479" s="301">
        <v>0</v>
      </c>
      <c r="U1479" s="301">
        <v>127</v>
      </c>
      <c r="V1479" s="304">
        <v>117</v>
      </c>
      <c r="W1479" s="304"/>
    </row>
    <row r="1480" spans="1:23" x14ac:dyDescent="0.4">
      <c r="A1480" s="299">
        <v>1476</v>
      </c>
      <c r="B1480" s="300" t="s">
        <v>3169</v>
      </c>
      <c r="C1480" s="301">
        <v>0</v>
      </c>
      <c r="D1480" s="301">
        <v>5</v>
      </c>
      <c r="E1480" s="301">
        <v>3</v>
      </c>
      <c r="F1480" s="301">
        <v>0</v>
      </c>
      <c r="G1480" s="301">
        <v>6</v>
      </c>
      <c r="H1480" s="301">
        <v>5</v>
      </c>
      <c r="I1480" s="301">
        <v>4</v>
      </c>
      <c r="J1480" s="301">
        <v>0</v>
      </c>
      <c r="K1480" s="301">
        <v>0</v>
      </c>
      <c r="L1480" s="301">
        <v>3</v>
      </c>
      <c r="M1480" s="301">
        <v>4</v>
      </c>
      <c r="N1480" s="301">
        <v>6</v>
      </c>
      <c r="O1480" s="301">
        <v>7</v>
      </c>
      <c r="P1480" s="301">
        <v>11</v>
      </c>
      <c r="Q1480" s="301">
        <v>0</v>
      </c>
      <c r="R1480" s="301">
        <v>0</v>
      </c>
      <c r="S1480" s="301">
        <v>0</v>
      </c>
      <c r="T1480" s="301">
        <v>3</v>
      </c>
      <c r="U1480" s="301">
        <v>62</v>
      </c>
      <c r="V1480" s="304">
        <v>59</v>
      </c>
      <c r="W1480" s="304"/>
    </row>
    <row r="1481" spans="1:23" x14ac:dyDescent="0.4">
      <c r="A1481" s="299">
        <v>1477</v>
      </c>
      <c r="B1481" s="300" t="s">
        <v>232</v>
      </c>
      <c r="C1481" s="301">
        <v>20</v>
      </c>
      <c r="D1481" s="301">
        <v>38</v>
      </c>
      <c r="E1481" s="301">
        <v>38</v>
      </c>
      <c r="F1481" s="301">
        <v>38</v>
      </c>
      <c r="G1481" s="301">
        <v>15</v>
      </c>
      <c r="H1481" s="301">
        <v>20</v>
      </c>
      <c r="I1481" s="301">
        <v>9</v>
      </c>
      <c r="J1481" s="301">
        <v>26</v>
      </c>
      <c r="K1481" s="301">
        <v>32</v>
      </c>
      <c r="L1481" s="301">
        <v>45</v>
      </c>
      <c r="M1481" s="301">
        <v>45</v>
      </c>
      <c r="N1481" s="301">
        <v>46</v>
      </c>
      <c r="O1481" s="301">
        <v>40</v>
      </c>
      <c r="P1481" s="301">
        <v>35</v>
      </c>
      <c r="Q1481" s="301">
        <v>37</v>
      </c>
      <c r="R1481" s="301">
        <v>44</v>
      </c>
      <c r="S1481" s="301">
        <v>16</v>
      </c>
      <c r="T1481" s="301">
        <v>11</v>
      </c>
      <c r="U1481" s="301">
        <v>560</v>
      </c>
      <c r="V1481" s="304">
        <v>545</v>
      </c>
      <c r="W1481" s="304"/>
    </row>
    <row r="1482" spans="1:23" x14ac:dyDescent="0.4">
      <c r="A1482" s="299">
        <v>1478</v>
      </c>
      <c r="B1482" s="300" t="s">
        <v>233</v>
      </c>
      <c r="C1482" s="301">
        <v>17</v>
      </c>
      <c r="D1482" s="301">
        <v>16</v>
      </c>
      <c r="E1482" s="301">
        <v>15</v>
      </c>
      <c r="F1482" s="301">
        <v>12</v>
      </c>
      <c r="G1482" s="301">
        <v>13</v>
      </c>
      <c r="H1482" s="301">
        <v>12</v>
      </c>
      <c r="I1482" s="301">
        <v>11</v>
      </c>
      <c r="J1482" s="301">
        <v>21</v>
      </c>
      <c r="K1482" s="301">
        <v>9</v>
      </c>
      <c r="L1482" s="301">
        <v>13</v>
      </c>
      <c r="M1482" s="301">
        <v>17</v>
      </c>
      <c r="N1482" s="301">
        <v>24</v>
      </c>
      <c r="O1482" s="301">
        <v>22</v>
      </c>
      <c r="P1482" s="301">
        <v>14</v>
      </c>
      <c r="Q1482" s="301">
        <v>7</v>
      </c>
      <c r="R1482" s="301">
        <v>0</v>
      </c>
      <c r="S1482" s="301">
        <v>6</v>
      </c>
      <c r="T1482" s="301">
        <v>0</v>
      </c>
      <c r="U1482" s="301">
        <v>245</v>
      </c>
      <c r="V1482" s="304">
        <v>236</v>
      </c>
      <c r="W1482" s="304"/>
    </row>
    <row r="1483" spans="1:23" x14ac:dyDescent="0.4">
      <c r="A1483" s="299">
        <v>1479</v>
      </c>
      <c r="B1483" s="300" t="s">
        <v>234</v>
      </c>
      <c r="C1483" s="301">
        <v>96</v>
      </c>
      <c r="D1483" s="301">
        <v>74</v>
      </c>
      <c r="E1483" s="301">
        <v>68</v>
      </c>
      <c r="F1483" s="301">
        <v>48</v>
      </c>
      <c r="G1483" s="301">
        <v>27</v>
      </c>
      <c r="H1483" s="301">
        <v>64</v>
      </c>
      <c r="I1483" s="301">
        <v>81</v>
      </c>
      <c r="J1483" s="301">
        <v>81</v>
      </c>
      <c r="K1483" s="301">
        <v>70</v>
      </c>
      <c r="L1483" s="301">
        <v>51</v>
      </c>
      <c r="M1483" s="301">
        <v>39</v>
      </c>
      <c r="N1483" s="301">
        <v>39</v>
      </c>
      <c r="O1483" s="301">
        <v>45</v>
      </c>
      <c r="P1483" s="301">
        <v>34</v>
      </c>
      <c r="Q1483" s="301">
        <v>19</v>
      </c>
      <c r="R1483" s="301">
        <v>7</v>
      </c>
      <c r="S1483" s="301">
        <v>7</v>
      </c>
      <c r="T1483" s="301">
        <v>5</v>
      </c>
      <c r="U1483" s="301">
        <v>844</v>
      </c>
      <c r="V1483" s="304">
        <v>843</v>
      </c>
      <c r="W1483" s="304"/>
    </row>
    <row r="1484" spans="1:23" x14ac:dyDescent="0.4">
      <c r="A1484" s="299">
        <v>1480</v>
      </c>
      <c r="B1484" s="300" t="s">
        <v>3170</v>
      </c>
      <c r="C1484" s="301">
        <v>4</v>
      </c>
      <c r="D1484" s="301">
        <v>0</v>
      </c>
      <c r="E1484" s="301">
        <v>0</v>
      </c>
      <c r="F1484" s="301">
        <v>0</v>
      </c>
      <c r="G1484" s="301">
        <v>5</v>
      </c>
      <c r="H1484" s="301">
        <v>3</v>
      </c>
      <c r="I1484" s="301">
        <v>0</v>
      </c>
      <c r="J1484" s="301">
        <v>3</v>
      </c>
      <c r="K1484" s="301">
        <v>3</v>
      </c>
      <c r="L1484" s="301">
        <v>3</v>
      </c>
      <c r="M1484" s="301">
        <v>0</v>
      </c>
      <c r="N1484" s="301">
        <v>0</v>
      </c>
      <c r="O1484" s="301">
        <v>3</v>
      </c>
      <c r="P1484" s="301">
        <v>0</v>
      </c>
      <c r="Q1484" s="301">
        <v>0</v>
      </c>
      <c r="R1484" s="301">
        <v>3</v>
      </c>
      <c r="S1484" s="301">
        <v>0</v>
      </c>
      <c r="T1484" s="301">
        <v>0</v>
      </c>
      <c r="U1484" s="301">
        <v>40</v>
      </c>
      <c r="V1484" s="304">
        <v>41</v>
      </c>
      <c r="W1484" s="304"/>
    </row>
    <row r="1485" spans="1:23" x14ac:dyDescent="0.4">
      <c r="A1485" s="299">
        <v>1481</v>
      </c>
      <c r="B1485" s="300" t="s">
        <v>235</v>
      </c>
      <c r="C1485" s="301">
        <v>393</v>
      </c>
      <c r="D1485" s="301">
        <v>371</v>
      </c>
      <c r="E1485" s="301">
        <v>375</v>
      </c>
      <c r="F1485" s="301">
        <v>315</v>
      </c>
      <c r="G1485" s="301">
        <v>257</v>
      </c>
      <c r="H1485" s="301">
        <v>314</v>
      </c>
      <c r="I1485" s="301">
        <v>334</v>
      </c>
      <c r="J1485" s="301">
        <v>301</v>
      </c>
      <c r="K1485" s="301">
        <v>310</v>
      </c>
      <c r="L1485" s="301">
        <v>287</v>
      </c>
      <c r="M1485" s="301">
        <v>342</v>
      </c>
      <c r="N1485" s="301">
        <v>364</v>
      </c>
      <c r="O1485" s="301">
        <v>347</v>
      </c>
      <c r="P1485" s="301">
        <v>397</v>
      </c>
      <c r="Q1485" s="301">
        <v>300</v>
      </c>
      <c r="R1485" s="301">
        <v>256</v>
      </c>
      <c r="S1485" s="301">
        <v>181</v>
      </c>
      <c r="T1485" s="301">
        <v>216</v>
      </c>
      <c r="U1485" s="301">
        <v>5658</v>
      </c>
      <c r="V1485" s="304">
        <v>5307</v>
      </c>
      <c r="W1485" s="304"/>
    </row>
    <row r="1486" spans="1:23" x14ac:dyDescent="0.4">
      <c r="A1486" s="299">
        <v>1482</v>
      </c>
      <c r="B1486" s="300" t="s">
        <v>1755</v>
      </c>
      <c r="C1486" s="301">
        <v>6</v>
      </c>
      <c r="D1486" s="301">
        <v>15</v>
      </c>
      <c r="E1486" s="301">
        <v>12</v>
      </c>
      <c r="F1486" s="301">
        <v>8</v>
      </c>
      <c r="G1486" s="301">
        <v>0</v>
      </c>
      <c r="H1486" s="301">
        <v>0</v>
      </c>
      <c r="I1486" s="301">
        <v>4</v>
      </c>
      <c r="J1486" s="301">
        <v>7</v>
      </c>
      <c r="K1486" s="301">
        <v>8</v>
      </c>
      <c r="L1486" s="301">
        <v>11</v>
      </c>
      <c r="M1486" s="301">
        <v>8</v>
      </c>
      <c r="N1486" s="301">
        <v>9</v>
      </c>
      <c r="O1486" s="301">
        <v>11</v>
      </c>
      <c r="P1486" s="301">
        <v>17</v>
      </c>
      <c r="Q1486" s="301">
        <v>6</v>
      </c>
      <c r="R1486" s="301">
        <v>0</v>
      </c>
      <c r="S1486" s="301">
        <v>6</v>
      </c>
      <c r="T1486" s="301">
        <v>4</v>
      </c>
      <c r="U1486" s="301">
        <v>139</v>
      </c>
      <c r="V1486" s="304">
        <v>136</v>
      </c>
      <c r="W1486" s="304"/>
    </row>
    <row r="1487" spans="1:23" x14ac:dyDescent="0.4">
      <c r="A1487" s="299">
        <v>1483</v>
      </c>
      <c r="B1487" s="300" t="s">
        <v>236</v>
      </c>
      <c r="C1487" s="301">
        <v>37</v>
      </c>
      <c r="D1487" s="301">
        <v>49</v>
      </c>
      <c r="E1487" s="301">
        <v>50</v>
      </c>
      <c r="F1487" s="301">
        <v>49</v>
      </c>
      <c r="G1487" s="301">
        <v>33</v>
      </c>
      <c r="H1487" s="301">
        <v>22</v>
      </c>
      <c r="I1487" s="301">
        <v>14</v>
      </c>
      <c r="J1487" s="301">
        <v>26</v>
      </c>
      <c r="K1487" s="301">
        <v>43</v>
      </c>
      <c r="L1487" s="301">
        <v>63</v>
      </c>
      <c r="M1487" s="301">
        <v>52</v>
      </c>
      <c r="N1487" s="301">
        <v>38</v>
      </c>
      <c r="O1487" s="301">
        <v>47</v>
      </c>
      <c r="P1487" s="301">
        <v>40</v>
      </c>
      <c r="Q1487" s="301">
        <v>35</v>
      </c>
      <c r="R1487" s="301">
        <v>19</v>
      </c>
      <c r="S1487" s="301">
        <v>12</v>
      </c>
      <c r="T1487" s="301">
        <v>4</v>
      </c>
      <c r="U1487" s="301">
        <v>631</v>
      </c>
      <c r="V1487" s="304">
        <v>608</v>
      </c>
      <c r="W1487" s="304"/>
    </row>
    <row r="1488" spans="1:23" x14ac:dyDescent="0.4">
      <c r="A1488" s="299">
        <v>1484</v>
      </c>
      <c r="B1488" s="300" t="s">
        <v>237</v>
      </c>
      <c r="C1488" s="301">
        <v>943</v>
      </c>
      <c r="D1488" s="301">
        <v>793</v>
      </c>
      <c r="E1488" s="301">
        <v>789</v>
      </c>
      <c r="F1488" s="301">
        <v>832</v>
      </c>
      <c r="G1488" s="301">
        <v>671</v>
      </c>
      <c r="H1488" s="301">
        <v>894</v>
      </c>
      <c r="I1488" s="301">
        <v>864</v>
      </c>
      <c r="J1488" s="301">
        <v>730</v>
      </c>
      <c r="K1488" s="301">
        <v>846</v>
      </c>
      <c r="L1488" s="301">
        <v>788</v>
      </c>
      <c r="M1488" s="301">
        <v>801</v>
      </c>
      <c r="N1488" s="301">
        <v>739</v>
      </c>
      <c r="O1488" s="301">
        <v>718</v>
      </c>
      <c r="P1488" s="301">
        <v>771</v>
      </c>
      <c r="Q1488" s="301">
        <v>607</v>
      </c>
      <c r="R1488" s="301">
        <v>428</v>
      </c>
      <c r="S1488" s="301">
        <v>310</v>
      </c>
      <c r="T1488" s="301">
        <v>284</v>
      </c>
      <c r="U1488" s="301">
        <v>12814</v>
      </c>
      <c r="V1488" s="304">
        <v>12308</v>
      </c>
      <c r="W1488" s="304"/>
    </row>
    <row r="1489" spans="1:23" x14ac:dyDescent="0.4">
      <c r="A1489" s="299">
        <v>1485</v>
      </c>
      <c r="B1489" s="300" t="s">
        <v>3171</v>
      </c>
      <c r="C1489" s="301">
        <v>0</v>
      </c>
      <c r="D1489" s="301">
        <v>0</v>
      </c>
      <c r="E1489" s="301">
        <v>0</v>
      </c>
      <c r="F1489" s="301">
        <v>0</v>
      </c>
      <c r="G1489" s="301">
        <v>0</v>
      </c>
      <c r="H1489" s="301">
        <v>0</v>
      </c>
      <c r="I1489" s="301">
        <v>0</v>
      </c>
      <c r="J1489" s="301">
        <v>0</v>
      </c>
      <c r="K1489" s="301">
        <v>0</v>
      </c>
      <c r="L1489" s="301">
        <v>0</v>
      </c>
      <c r="M1489" s="301">
        <v>0</v>
      </c>
      <c r="N1489" s="301">
        <v>0</v>
      </c>
      <c r="O1489" s="301">
        <v>0</v>
      </c>
      <c r="P1489" s="301">
        <v>0</v>
      </c>
      <c r="Q1489" s="301">
        <v>0</v>
      </c>
      <c r="R1489" s="301">
        <v>0</v>
      </c>
      <c r="S1489" s="301">
        <v>0</v>
      </c>
      <c r="T1489" s="301">
        <v>0</v>
      </c>
      <c r="U1489" s="301">
        <v>0</v>
      </c>
      <c r="V1489" s="304">
        <v>0</v>
      </c>
      <c r="W1489" s="304"/>
    </row>
    <row r="1490" spans="1:23" x14ac:dyDescent="0.4">
      <c r="A1490" s="299">
        <v>1486</v>
      </c>
      <c r="B1490" s="300" t="s">
        <v>3172</v>
      </c>
      <c r="C1490" s="301">
        <v>7</v>
      </c>
      <c r="D1490" s="301">
        <v>5</v>
      </c>
      <c r="E1490" s="301">
        <v>0</v>
      </c>
      <c r="F1490" s="301">
        <v>6</v>
      </c>
      <c r="G1490" s="301">
        <v>3</v>
      </c>
      <c r="H1490" s="301">
        <v>0</v>
      </c>
      <c r="I1490" s="301">
        <v>3</v>
      </c>
      <c r="J1490" s="301">
        <v>3</v>
      </c>
      <c r="K1490" s="301">
        <v>5</v>
      </c>
      <c r="L1490" s="301">
        <v>0</v>
      </c>
      <c r="M1490" s="301">
        <v>13</v>
      </c>
      <c r="N1490" s="301">
        <v>0</v>
      </c>
      <c r="O1490" s="301">
        <v>12</v>
      </c>
      <c r="P1490" s="301">
        <v>4</v>
      </c>
      <c r="Q1490" s="301">
        <v>0</v>
      </c>
      <c r="R1490" s="301">
        <v>0</v>
      </c>
      <c r="S1490" s="301">
        <v>0</v>
      </c>
      <c r="T1490" s="301">
        <v>0</v>
      </c>
      <c r="U1490" s="301">
        <v>61</v>
      </c>
      <c r="V1490" s="304">
        <v>55</v>
      </c>
      <c r="W1490" s="304"/>
    </row>
    <row r="1491" spans="1:23" x14ac:dyDescent="0.4">
      <c r="A1491" s="299">
        <v>1487</v>
      </c>
      <c r="B1491" s="300" t="s">
        <v>238</v>
      </c>
      <c r="C1491" s="301">
        <v>69</v>
      </c>
      <c r="D1491" s="301">
        <v>89</v>
      </c>
      <c r="E1491" s="301">
        <v>71</v>
      </c>
      <c r="F1491" s="301">
        <v>76</v>
      </c>
      <c r="G1491" s="301">
        <v>54</v>
      </c>
      <c r="H1491" s="301">
        <v>28</v>
      </c>
      <c r="I1491" s="301">
        <v>71</v>
      </c>
      <c r="J1491" s="301">
        <v>67</v>
      </c>
      <c r="K1491" s="301">
        <v>63</v>
      </c>
      <c r="L1491" s="301">
        <v>76</v>
      </c>
      <c r="M1491" s="301">
        <v>80</v>
      </c>
      <c r="N1491" s="301">
        <v>91</v>
      </c>
      <c r="O1491" s="301">
        <v>53</v>
      </c>
      <c r="P1491" s="301">
        <v>48</v>
      </c>
      <c r="Q1491" s="301">
        <v>30</v>
      </c>
      <c r="R1491" s="301">
        <v>21</v>
      </c>
      <c r="S1491" s="301">
        <v>14</v>
      </c>
      <c r="T1491" s="301">
        <v>8</v>
      </c>
      <c r="U1491" s="301">
        <v>1013</v>
      </c>
      <c r="V1491" s="304">
        <v>998</v>
      </c>
      <c r="W1491" s="304"/>
    </row>
    <row r="1492" spans="1:23" x14ac:dyDescent="0.4">
      <c r="A1492" s="299">
        <v>1488</v>
      </c>
      <c r="B1492" s="300" t="s">
        <v>239</v>
      </c>
      <c r="C1492" s="301">
        <v>9</v>
      </c>
      <c r="D1492" s="301">
        <v>17</v>
      </c>
      <c r="E1492" s="301">
        <v>12</v>
      </c>
      <c r="F1492" s="301">
        <v>3</v>
      </c>
      <c r="G1492" s="301">
        <v>6</v>
      </c>
      <c r="H1492" s="301">
        <v>7</v>
      </c>
      <c r="I1492" s="301">
        <v>4</v>
      </c>
      <c r="J1492" s="301">
        <v>21</v>
      </c>
      <c r="K1492" s="301">
        <v>21</v>
      </c>
      <c r="L1492" s="301">
        <v>18</v>
      </c>
      <c r="M1492" s="301">
        <v>11</v>
      </c>
      <c r="N1492" s="301">
        <v>20</v>
      </c>
      <c r="O1492" s="301">
        <v>25</v>
      </c>
      <c r="P1492" s="301">
        <v>28</v>
      </c>
      <c r="Q1492" s="301">
        <v>9</v>
      </c>
      <c r="R1492" s="301">
        <v>4</v>
      </c>
      <c r="S1492" s="301">
        <v>3</v>
      </c>
      <c r="T1492" s="301">
        <v>5</v>
      </c>
      <c r="U1492" s="301">
        <v>234</v>
      </c>
      <c r="V1492" s="304">
        <v>230</v>
      </c>
      <c r="W1492" s="304"/>
    </row>
    <row r="1493" spans="1:23" x14ac:dyDescent="0.4">
      <c r="A1493" s="299">
        <v>1489</v>
      </c>
      <c r="B1493" s="300" t="s">
        <v>240</v>
      </c>
      <c r="C1493" s="301">
        <v>0</v>
      </c>
      <c r="D1493" s="301">
        <v>0</v>
      </c>
      <c r="E1493" s="301">
        <v>0</v>
      </c>
      <c r="F1493" s="301">
        <v>0</v>
      </c>
      <c r="G1493" s="301">
        <v>0</v>
      </c>
      <c r="H1493" s="301">
        <v>0</v>
      </c>
      <c r="I1493" s="301">
        <v>0</v>
      </c>
      <c r="J1493" s="301">
        <v>0</v>
      </c>
      <c r="K1493" s="301">
        <v>0</v>
      </c>
      <c r="L1493" s="301">
        <v>3</v>
      </c>
      <c r="M1493" s="301">
        <v>0</v>
      </c>
      <c r="N1493" s="301">
        <v>0</v>
      </c>
      <c r="O1493" s="301">
        <v>0</v>
      </c>
      <c r="P1493" s="301">
        <v>0</v>
      </c>
      <c r="Q1493" s="301">
        <v>0</v>
      </c>
      <c r="R1493" s="301">
        <v>0</v>
      </c>
      <c r="S1493" s="301">
        <v>0</v>
      </c>
      <c r="T1493" s="301">
        <v>0</v>
      </c>
      <c r="U1493" s="301">
        <v>12</v>
      </c>
      <c r="V1493" s="304">
        <v>9</v>
      </c>
      <c r="W1493" s="304"/>
    </row>
    <row r="1494" spans="1:23" x14ac:dyDescent="0.4">
      <c r="A1494" s="299">
        <v>1490</v>
      </c>
      <c r="B1494" s="300" t="s">
        <v>3173</v>
      </c>
      <c r="C1494" s="301">
        <v>0</v>
      </c>
      <c r="D1494" s="301">
        <v>0</v>
      </c>
      <c r="E1494" s="301">
        <v>0</v>
      </c>
      <c r="F1494" s="301">
        <v>0</v>
      </c>
      <c r="G1494" s="301">
        <v>0</v>
      </c>
      <c r="H1494" s="301">
        <v>0</v>
      </c>
      <c r="I1494" s="301">
        <v>0</v>
      </c>
      <c r="J1494" s="301">
        <v>0</v>
      </c>
      <c r="K1494" s="301">
        <v>0</v>
      </c>
      <c r="L1494" s="301">
        <v>0</v>
      </c>
      <c r="M1494" s="301">
        <v>0</v>
      </c>
      <c r="N1494" s="301">
        <v>0</v>
      </c>
      <c r="O1494" s="301">
        <v>0</v>
      </c>
      <c r="P1494" s="301">
        <v>0</v>
      </c>
      <c r="Q1494" s="301">
        <v>0</v>
      </c>
      <c r="R1494" s="301">
        <v>0</v>
      </c>
      <c r="S1494" s="301">
        <v>0</v>
      </c>
      <c r="T1494" s="301">
        <v>0</v>
      </c>
      <c r="U1494" s="301">
        <v>0</v>
      </c>
      <c r="V1494" s="304">
        <v>4</v>
      </c>
      <c r="W1494" s="304"/>
    </row>
    <row r="1495" spans="1:23" x14ac:dyDescent="0.4">
      <c r="A1495" s="299">
        <v>1491</v>
      </c>
      <c r="B1495" s="300" t="s">
        <v>3174</v>
      </c>
      <c r="C1495" s="301">
        <v>0</v>
      </c>
      <c r="D1495" s="301">
        <v>7</v>
      </c>
      <c r="E1495" s="301">
        <v>7</v>
      </c>
      <c r="F1495" s="301">
        <v>4</v>
      </c>
      <c r="G1495" s="301">
        <v>9</v>
      </c>
      <c r="H1495" s="301">
        <v>6</v>
      </c>
      <c r="I1495" s="301">
        <v>0</v>
      </c>
      <c r="J1495" s="301">
        <v>8</v>
      </c>
      <c r="K1495" s="301">
        <v>6</v>
      </c>
      <c r="L1495" s="301">
        <v>4</v>
      </c>
      <c r="M1495" s="301">
        <v>5</v>
      </c>
      <c r="N1495" s="301">
        <v>7</v>
      </c>
      <c r="O1495" s="301">
        <v>8</v>
      </c>
      <c r="P1495" s="301">
        <v>14</v>
      </c>
      <c r="Q1495" s="301">
        <v>0</v>
      </c>
      <c r="R1495" s="301">
        <v>4</v>
      </c>
      <c r="S1495" s="301">
        <v>4</v>
      </c>
      <c r="T1495" s="301">
        <v>0</v>
      </c>
      <c r="U1495" s="301">
        <v>82</v>
      </c>
      <c r="V1495" s="304">
        <v>81</v>
      </c>
      <c r="W1495" s="304"/>
    </row>
    <row r="1496" spans="1:23" x14ac:dyDescent="0.4">
      <c r="A1496" s="299">
        <v>1492</v>
      </c>
      <c r="B1496" s="300" t="s">
        <v>3175</v>
      </c>
      <c r="C1496" s="301">
        <v>0</v>
      </c>
      <c r="D1496" s="301">
        <v>0</v>
      </c>
      <c r="E1496" s="301">
        <v>0</v>
      </c>
      <c r="F1496" s="301">
        <v>0</v>
      </c>
      <c r="G1496" s="301">
        <v>0</v>
      </c>
      <c r="H1496" s="301">
        <v>0</v>
      </c>
      <c r="I1496" s="301">
        <v>0</v>
      </c>
      <c r="J1496" s="301">
        <v>0</v>
      </c>
      <c r="K1496" s="301">
        <v>4</v>
      </c>
      <c r="L1496" s="301">
        <v>0</v>
      </c>
      <c r="M1496" s="301">
        <v>0</v>
      </c>
      <c r="N1496" s="301">
        <v>3</v>
      </c>
      <c r="O1496" s="301">
        <v>5</v>
      </c>
      <c r="P1496" s="301">
        <v>3</v>
      </c>
      <c r="Q1496" s="301">
        <v>0</v>
      </c>
      <c r="R1496" s="301">
        <v>4</v>
      </c>
      <c r="S1496" s="301">
        <v>0</v>
      </c>
      <c r="T1496" s="301">
        <v>0</v>
      </c>
      <c r="U1496" s="301">
        <v>27</v>
      </c>
      <c r="V1496" s="304">
        <v>23</v>
      </c>
      <c r="W1496" s="304"/>
    </row>
    <row r="1497" spans="1:23" x14ac:dyDescent="0.4">
      <c r="A1497" s="299">
        <v>1493</v>
      </c>
      <c r="B1497" s="300" t="s">
        <v>3176</v>
      </c>
      <c r="C1497" s="301">
        <v>4</v>
      </c>
      <c r="D1497" s="301">
        <v>11</v>
      </c>
      <c r="E1497" s="301">
        <v>14</v>
      </c>
      <c r="F1497" s="301">
        <v>9</v>
      </c>
      <c r="G1497" s="301">
        <v>0</v>
      </c>
      <c r="H1497" s="301">
        <v>5</v>
      </c>
      <c r="I1497" s="301">
        <v>5</v>
      </c>
      <c r="J1497" s="301">
        <v>9</v>
      </c>
      <c r="K1497" s="301">
        <v>9</v>
      </c>
      <c r="L1497" s="301">
        <v>6</v>
      </c>
      <c r="M1497" s="301">
        <v>9</v>
      </c>
      <c r="N1497" s="301">
        <v>3</v>
      </c>
      <c r="O1497" s="301">
        <v>10</v>
      </c>
      <c r="P1497" s="301">
        <v>4</v>
      </c>
      <c r="Q1497" s="301">
        <v>4</v>
      </c>
      <c r="R1497" s="301">
        <v>6</v>
      </c>
      <c r="S1497" s="301">
        <v>0</v>
      </c>
      <c r="T1497" s="301">
        <v>0</v>
      </c>
      <c r="U1497" s="301">
        <v>110</v>
      </c>
      <c r="V1497" s="304">
        <v>103</v>
      </c>
      <c r="W1497" s="304"/>
    </row>
    <row r="1498" spans="1:23" x14ac:dyDescent="0.4">
      <c r="A1498" s="299">
        <v>1494</v>
      </c>
      <c r="B1498" s="300" t="s">
        <v>3177</v>
      </c>
      <c r="C1498" s="301">
        <v>4</v>
      </c>
      <c r="D1498" s="301">
        <v>10</v>
      </c>
      <c r="E1498" s="301">
        <v>3</v>
      </c>
      <c r="F1498" s="301">
        <v>0</v>
      </c>
      <c r="G1498" s="301">
        <v>0</v>
      </c>
      <c r="H1498" s="301">
        <v>3</v>
      </c>
      <c r="I1498" s="301">
        <v>5</v>
      </c>
      <c r="J1498" s="301">
        <v>0</v>
      </c>
      <c r="K1498" s="301">
        <v>4</v>
      </c>
      <c r="L1498" s="301">
        <v>10</v>
      </c>
      <c r="M1498" s="301">
        <v>6</v>
      </c>
      <c r="N1498" s="301">
        <v>10</v>
      </c>
      <c r="O1498" s="301">
        <v>11</v>
      </c>
      <c r="P1498" s="301">
        <v>4</v>
      </c>
      <c r="Q1498" s="301">
        <v>3</v>
      </c>
      <c r="R1498" s="301">
        <v>0</v>
      </c>
      <c r="S1498" s="301">
        <v>0</v>
      </c>
      <c r="T1498" s="301">
        <v>0</v>
      </c>
      <c r="U1498" s="301">
        <v>76</v>
      </c>
      <c r="V1498" s="304">
        <v>81</v>
      </c>
      <c r="W1498" s="304"/>
    </row>
    <row r="1499" spans="1:23" x14ac:dyDescent="0.4">
      <c r="A1499" s="299">
        <v>1495</v>
      </c>
      <c r="B1499" s="300" t="s">
        <v>1756</v>
      </c>
      <c r="C1499" s="301">
        <v>937</v>
      </c>
      <c r="D1499" s="301">
        <v>1070</v>
      </c>
      <c r="E1499" s="301">
        <v>1055</v>
      </c>
      <c r="F1499" s="301">
        <v>1135</v>
      </c>
      <c r="G1499" s="301">
        <v>1069</v>
      </c>
      <c r="H1499" s="301">
        <v>963</v>
      </c>
      <c r="I1499" s="301">
        <v>1026</v>
      </c>
      <c r="J1499" s="301">
        <v>1005</v>
      </c>
      <c r="K1499" s="301">
        <v>1168</v>
      </c>
      <c r="L1499" s="301">
        <v>1258</v>
      </c>
      <c r="M1499" s="301">
        <v>1183</v>
      </c>
      <c r="N1499" s="301">
        <v>1095</v>
      </c>
      <c r="O1499" s="301">
        <v>832</v>
      </c>
      <c r="P1499" s="301">
        <v>873</v>
      </c>
      <c r="Q1499" s="301">
        <v>646</v>
      </c>
      <c r="R1499" s="301">
        <v>475</v>
      </c>
      <c r="S1499" s="301">
        <v>379</v>
      </c>
      <c r="T1499" s="301">
        <v>347</v>
      </c>
      <c r="U1499" s="301">
        <v>16532</v>
      </c>
      <c r="V1499" s="304">
        <v>16043</v>
      </c>
      <c r="W1499" s="304"/>
    </row>
    <row r="1500" spans="1:23" x14ac:dyDescent="0.4">
      <c r="A1500" s="299">
        <v>1496</v>
      </c>
      <c r="B1500" s="300" t="s">
        <v>3178</v>
      </c>
      <c r="C1500" s="301">
        <v>7</v>
      </c>
      <c r="D1500" s="301">
        <v>6</v>
      </c>
      <c r="E1500" s="301">
        <v>0</v>
      </c>
      <c r="F1500" s="301">
        <v>7</v>
      </c>
      <c r="G1500" s="301">
        <v>0</v>
      </c>
      <c r="H1500" s="301">
        <v>0</v>
      </c>
      <c r="I1500" s="301">
        <v>3</v>
      </c>
      <c r="J1500" s="301">
        <v>9</v>
      </c>
      <c r="K1500" s="301">
        <v>3</v>
      </c>
      <c r="L1500" s="301">
        <v>10</v>
      </c>
      <c r="M1500" s="301">
        <v>0</v>
      </c>
      <c r="N1500" s="301">
        <v>0</v>
      </c>
      <c r="O1500" s="301">
        <v>9</v>
      </c>
      <c r="P1500" s="301">
        <v>8</v>
      </c>
      <c r="Q1500" s="301">
        <v>7</v>
      </c>
      <c r="R1500" s="301">
        <v>5</v>
      </c>
      <c r="S1500" s="301">
        <v>5</v>
      </c>
      <c r="T1500" s="301">
        <v>0</v>
      </c>
      <c r="U1500" s="301">
        <v>79</v>
      </c>
      <c r="V1500" s="304">
        <v>75</v>
      </c>
      <c r="W1500" s="304"/>
    </row>
    <row r="1501" spans="1:23" x14ac:dyDescent="0.4">
      <c r="A1501" s="299">
        <v>1497</v>
      </c>
      <c r="B1501" s="300" t="s">
        <v>3179</v>
      </c>
      <c r="C1501" s="301">
        <v>10</v>
      </c>
      <c r="D1501" s="301">
        <v>13</v>
      </c>
      <c r="E1501" s="301">
        <v>8</v>
      </c>
      <c r="F1501" s="301">
        <v>4</v>
      </c>
      <c r="G1501" s="301">
        <v>0</v>
      </c>
      <c r="H1501" s="301">
        <v>10</v>
      </c>
      <c r="I1501" s="301">
        <v>9</v>
      </c>
      <c r="J1501" s="301">
        <v>3</v>
      </c>
      <c r="K1501" s="301">
        <v>11</v>
      </c>
      <c r="L1501" s="301">
        <v>4</v>
      </c>
      <c r="M1501" s="301">
        <v>14</v>
      </c>
      <c r="N1501" s="301">
        <v>21</v>
      </c>
      <c r="O1501" s="301">
        <v>15</v>
      </c>
      <c r="P1501" s="301">
        <v>9</v>
      </c>
      <c r="Q1501" s="301">
        <v>12</v>
      </c>
      <c r="R1501" s="301">
        <v>4</v>
      </c>
      <c r="S1501" s="301">
        <v>3</v>
      </c>
      <c r="T1501" s="301">
        <v>3</v>
      </c>
      <c r="U1501" s="301">
        <v>153</v>
      </c>
      <c r="V1501" s="304">
        <v>150</v>
      </c>
      <c r="W1501" s="304"/>
    </row>
    <row r="1502" spans="1:23" x14ac:dyDescent="0.4">
      <c r="A1502" s="299">
        <v>1498</v>
      </c>
      <c r="B1502" s="300" t="s">
        <v>3180</v>
      </c>
      <c r="C1502" s="301">
        <v>9</v>
      </c>
      <c r="D1502" s="301">
        <v>3</v>
      </c>
      <c r="E1502" s="301">
        <v>6</v>
      </c>
      <c r="F1502" s="301">
        <v>3</v>
      </c>
      <c r="G1502" s="301">
        <v>0</v>
      </c>
      <c r="H1502" s="301">
        <v>4</v>
      </c>
      <c r="I1502" s="301">
        <v>9</v>
      </c>
      <c r="J1502" s="301">
        <v>3</v>
      </c>
      <c r="K1502" s="301">
        <v>5</v>
      </c>
      <c r="L1502" s="301">
        <v>3</v>
      </c>
      <c r="M1502" s="301">
        <v>15</v>
      </c>
      <c r="N1502" s="301">
        <v>7</v>
      </c>
      <c r="O1502" s="301">
        <v>7</v>
      </c>
      <c r="P1502" s="301">
        <v>7</v>
      </c>
      <c r="Q1502" s="301">
        <v>3</v>
      </c>
      <c r="R1502" s="301">
        <v>4</v>
      </c>
      <c r="S1502" s="301">
        <v>4</v>
      </c>
      <c r="T1502" s="301">
        <v>0</v>
      </c>
      <c r="U1502" s="301">
        <v>101</v>
      </c>
      <c r="V1502" s="304">
        <v>91</v>
      </c>
      <c r="W1502" s="304"/>
    </row>
    <row r="1503" spans="1:23" x14ac:dyDescent="0.4">
      <c r="A1503" s="299">
        <v>1499</v>
      </c>
      <c r="B1503" s="300" t="s">
        <v>3181</v>
      </c>
      <c r="C1503" s="301">
        <v>5</v>
      </c>
      <c r="D1503" s="301">
        <v>0</v>
      </c>
      <c r="E1503" s="301">
        <v>3</v>
      </c>
      <c r="F1503" s="301">
        <v>4</v>
      </c>
      <c r="G1503" s="301">
        <v>0</v>
      </c>
      <c r="H1503" s="301">
        <v>0</v>
      </c>
      <c r="I1503" s="301">
        <v>0</v>
      </c>
      <c r="J1503" s="301">
        <v>0</v>
      </c>
      <c r="K1503" s="301">
        <v>6</v>
      </c>
      <c r="L1503" s="301">
        <v>5</v>
      </c>
      <c r="M1503" s="301">
        <v>10</v>
      </c>
      <c r="N1503" s="301">
        <v>11</v>
      </c>
      <c r="O1503" s="301">
        <v>13</v>
      </c>
      <c r="P1503" s="301">
        <v>17</v>
      </c>
      <c r="Q1503" s="301">
        <v>3</v>
      </c>
      <c r="R1503" s="301">
        <v>7</v>
      </c>
      <c r="S1503" s="301">
        <v>3</v>
      </c>
      <c r="T1503" s="301">
        <v>0</v>
      </c>
      <c r="U1503" s="301">
        <v>79</v>
      </c>
      <c r="V1503" s="304">
        <v>85</v>
      </c>
      <c r="W1503" s="304"/>
    </row>
    <row r="1504" spans="1:23" x14ac:dyDescent="0.4">
      <c r="A1504" s="299">
        <v>1500</v>
      </c>
      <c r="B1504" s="300" t="s">
        <v>241</v>
      </c>
      <c r="C1504" s="301">
        <v>26</v>
      </c>
      <c r="D1504" s="301">
        <v>29</v>
      </c>
      <c r="E1504" s="301">
        <v>19</v>
      </c>
      <c r="F1504" s="301">
        <v>18</v>
      </c>
      <c r="G1504" s="301">
        <v>17</v>
      </c>
      <c r="H1504" s="301">
        <v>28</v>
      </c>
      <c r="I1504" s="301">
        <v>25</v>
      </c>
      <c r="J1504" s="301">
        <v>25</v>
      </c>
      <c r="K1504" s="301">
        <v>22</v>
      </c>
      <c r="L1504" s="301">
        <v>22</v>
      </c>
      <c r="M1504" s="301">
        <v>31</v>
      </c>
      <c r="N1504" s="301">
        <v>36</v>
      </c>
      <c r="O1504" s="301">
        <v>46</v>
      </c>
      <c r="P1504" s="301">
        <v>40</v>
      </c>
      <c r="Q1504" s="301">
        <v>21</v>
      </c>
      <c r="R1504" s="301">
        <v>17</v>
      </c>
      <c r="S1504" s="301">
        <v>8</v>
      </c>
      <c r="T1504" s="301">
        <v>8</v>
      </c>
      <c r="U1504" s="301">
        <v>445</v>
      </c>
      <c r="V1504" s="304">
        <v>434</v>
      </c>
      <c r="W1504" s="304"/>
    </row>
    <row r="1505" spans="1:23" x14ac:dyDescent="0.4">
      <c r="A1505" s="299">
        <v>1501</v>
      </c>
      <c r="B1505" s="300" t="s">
        <v>242</v>
      </c>
      <c r="C1505" s="301">
        <v>21</v>
      </c>
      <c r="D1505" s="301">
        <v>28</v>
      </c>
      <c r="E1505" s="301">
        <v>35</v>
      </c>
      <c r="F1505" s="301">
        <v>24</v>
      </c>
      <c r="G1505" s="301">
        <v>23</v>
      </c>
      <c r="H1505" s="301">
        <v>9</v>
      </c>
      <c r="I1505" s="301">
        <v>21</v>
      </c>
      <c r="J1505" s="301">
        <v>31</v>
      </c>
      <c r="K1505" s="301">
        <v>30</v>
      </c>
      <c r="L1505" s="301">
        <v>43</v>
      </c>
      <c r="M1505" s="301">
        <v>26</v>
      </c>
      <c r="N1505" s="301">
        <v>39</v>
      </c>
      <c r="O1505" s="301">
        <v>30</v>
      </c>
      <c r="P1505" s="301">
        <v>19</v>
      </c>
      <c r="Q1505" s="301">
        <v>19</v>
      </c>
      <c r="R1505" s="301">
        <v>11</v>
      </c>
      <c r="S1505" s="301">
        <v>8</v>
      </c>
      <c r="T1505" s="301">
        <v>3</v>
      </c>
      <c r="U1505" s="301">
        <v>430</v>
      </c>
      <c r="V1505" s="304">
        <v>419</v>
      </c>
      <c r="W1505" s="304"/>
    </row>
    <row r="1506" spans="1:23" x14ac:dyDescent="0.4">
      <c r="A1506" s="299">
        <v>1502</v>
      </c>
      <c r="B1506" s="300" t="s">
        <v>3182</v>
      </c>
      <c r="C1506" s="301">
        <v>0</v>
      </c>
      <c r="D1506" s="301">
        <v>0</v>
      </c>
      <c r="E1506" s="301">
        <v>0</v>
      </c>
      <c r="F1506" s="301">
        <v>0</v>
      </c>
      <c r="G1506" s="301">
        <v>0</v>
      </c>
      <c r="H1506" s="301">
        <v>3</v>
      </c>
      <c r="I1506" s="301">
        <v>0</v>
      </c>
      <c r="J1506" s="301">
        <v>0</v>
      </c>
      <c r="K1506" s="301">
        <v>0</v>
      </c>
      <c r="L1506" s="301">
        <v>0</v>
      </c>
      <c r="M1506" s="301">
        <v>0</v>
      </c>
      <c r="N1506" s="301">
        <v>0</v>
      </c>
      <c r="O1506" s="301">
        <v>0</v>
      </c>
      <c r="P1506" s="301">
        <v>0</v>
      </c>
      <c r="Q1506" s="301">
        <v>0</v>
      </c>
      <c r="R1506" s="301">
        <v>0</v>
      </c>
      <c r="S1506" s="301">
        <v>0</v>
      </c>
      <c r="T1506" s="301">
        <v>0</v>
      </c>
      <c r="U1506" s="301">
        <v>8</v>
      </c>
      <c r="V1506" s="304">
        <v>8</v>
      </c>
      <c r="W1506" s="304"/>
    </row>
    <row r="1507" spans="1:23" x14ac:dyDescent="0.4">
      <c r="A1507" s="299">
        <v>1503</v>
      </c>
      <c r="B1507" s="300" t="s">
        <v>3183</v>
      </c>
      <c r="C1507" s="301">
        <v>6</v>
      </c>
      <c r="D1507" s="301">
        <v>7</v>
      </c>
      <c r="E1507" s="301">
        <v>8</v>
      </c>
      <c r="F1507" s="301">
        <v>5</v>
      </c>
      <c r="G1507" s="301">
        <v>0</v>
      </c>
      <c r="H1507" s="301">
        <v>0</v>
      </c>
      <c r="I1507" s="301">
        <v>0</v>
      </c>
      <c r="J1507" s="301">
        <v>7</v>
      </c>
      <c r="K1507" s="301">
        <v>0</v>
      </c>
      <c r="L1507" s="301">
        <v>3</v>
      </c>
      <c r="M1507" s="301">
        <v>4</v>
      </c>
      <c r="N1507" s="301">
        <v>0</v>
      </c>
      <c r="O1507" s="301">
        <v>4</v>
      </c>
      <c r="P1507" s="301">
        <v>0</v>
      </c>
      <c r="Q1507" s="301">
        <v>0</v>
      </c>
      <c r="R1507" s="301">
        <v>0</v>
      </c>
      <c r="S1507" s="301">
        <v>0</v>
      </c>
      <c r="T1507" s="301">
        <v>0</v>
      </c>
      <c r="U1507" s="301">
        <v>41</v>
      </c>
      <c r="V1507" s="304">
        <v>58</v>
      </c>
      <c r="W1507" s="304"/>
    </row>
    <row r="1508" spans="1:23" x14ac:dyDescent="0.4">
      <c r="A1508" s="299">
        <v>1504</v>
      </c>
      <c r="B1508" s="300" t="s">
        <v>3184</v>
      </c>
      <c r="C1508" s="301">
        <v>0</v>
      </c>
      <c r="D1508" s="301">
        <v>0</v>
      </c>
      <c r="E1508" s="301">
        <v>0</v>
      </c>
      <c r="F1508" s="301">
        <v>0</v>
      </c>
      <c r="G1508" s="301">
        <v>0</v>
      </c>
      <c r="H1508" s="301">
        <v>0</v>
      </c>
      <c r="I1508" s="301">
        <v>0</v>
      </c>
      <c r="J1508" s="301">
        <v>0</v>
      </c>
      <c r="K1508" s="301">
        <v>0</v>
      </c>
      <c r="L1508" s="301">
        <v>0</v>
      </c>
      <c r="M1508" s="301">
        <v>0</v>
      </c>
      <c r="N1508" s="301">
        <v>0</v>
      </c>
      <c r="O1508" s="301">
        <v>0</v>
      </c>
      <c r="P1508" s="301">
        <v>3</v>
      </c>
      <c r="Q1508" s="301">
        <v>0</v>
      </c>
      <c r="R1508" s="301">
        <v>0</v>
      </c>
      <c r="S1508" s="301">
        <v>0</v>
      </c>
      <c r="T1508" s="301">
        <v>6</v>
      </c>
      <c r="U1508" s="301">
        <v>14</v>
      </c>
      <c r="V1508" s="304">
        <v>14</v>
      </c>
      <c r="W1508" s="304"/>
    </row>
    <row r="1509" spans="1:23" x14ac:dyDescent="0.4">
      <c r="A1509" s="299">
        <v>1505</v>
      </c>
      <c r="B1509" s="300" t="s">
        <v>243</v>
      </c>
      <c r="C1509" s="301">
        <v>22</v>
      </c>
      <c r="D1509" s="301">
        <v>28</v>
      </c>
      <c r="E1509" s="301">
        <v>26</v>
      </c>
      <c r="F1509" s="301">
        <v>29</v>
      </c>
      <c r="G1509" s="301">
        <v>15</v>
      </c>
      <c r="H1509" s="301">
        <v>26</v>
      </c>
      <c r="I1509" s="301">
        <v>16</v>
      </c>
      <c r="J1509" s="301">
        <v>29</v>
      </c>
      <c r="K1509" s="301">
        <v>42</v>
      </c>
      <c r="L1509" s="301">
        <v>34</v>
      </c>
      <c r="M1509" s="301">
        <v>37</v>
      </c>
      <c r="N1509" s="301">
        <v>54</v>
      </c>
      <c r="O1509" s="301">
        <v>63</v>
      </c>
      <c r="P1509" s="301">
        <v>69</v>
      </c>
      <c r="Q1509" s="301">
        <v>30</v>
      </c>
      <c r="R1509" s="301">
        <v>25</v>
      </c>
      <c r="S1509" s="301">
        <v>11</v>
      </c>
      <c r="T1509" s="301">
        <v>6</v>
      </c>
      <c r="U1509" s="301">
        <v>579</v>
      </c>
      <c r="V1509" s="304">
        <v>573</v>
      </c>
      <c r="W1509" s="304"/>
    </row>
    <row r="1510" spans="1:23" x14ac:dyDescent="0.4">
      <c r="A1510" s="299">
        <v>1506</v>
      </c>
      <c r="B1510" s="300" t="s">
        <v>3185</v>
      </c>
      <c r="C1510" s="301">
        <v>0</v>
      </c>
      <c r="D1510" s="301">
        <v>8</v>
      </c>
      <c r="E1510" s="301">
        <v>3</v>
      </c>
      <c r="F1510" s="301">
        <v>4</v>
      </c>
      <c r="G1510" s="301">
        <v>0</v>
      </c>
      <c r="H1510" s="301">
        <v>3</v>
      </c>
      <c r="I1510" s="301">
        <v>0</v>
      </c>
      <c r="J1510" s="301">
        <v>3</v>
      </c>
      <c r="K1510" s="301">
        <v>0</v>
      </c>
      <c r="L1510" s="301">
        <v>7</v>
      </c>
      <c r="M1510" s="301">
        <v>0</v>
      </c>
      <c r="N1510" s="301">
        <v>0</v>
      </c>
      <c r="O1510" s="301">
        <v>0</v>
      </c>
      <c r="P1510" s="301">
        <v>0</v>
      </c>
      <c r="Q1510" s="301">
        <v>0</v>
      </c>
      <c r="R1510" s="301">
        <v>0</v>
      </c>
      <c r="S1510" s="301">
        <v>0</v>
      </c>
      <c r="T1510" s="301">
        <v>3</v>
      </c>
      <c r="U1510" s="301">
        <v>38</v>
      </c>
      <c r="V1510" s="304">
        <v>39</v>
      </c>
      <c r="W1510" s="304"/>
    </row>
    <row r="1511" spans="1:23" x14ac:dyDescent="0.4">
      <c r="A1511" s="299">
        <v>1507</v>
      </c>
      <c r="B1511" s="300" t="s">
        <v>1757</v>
      </c>
      <c r="C1511" s="301">
        <v>18</v>
      </c>
      <c r="D1511" s="301">
        <v>23</v>
      </c>
      <c r="E1511" s="301">
        <v>10</v>
      </c>
      <c r="F1511" s="301">
        <v>13</v>
      </c>
      <c r="G1511" s="301">
        <v>16</v>
      </c>
      <c r="H1511" s="301">
        <v>19</v>
      </c>
      <c r="I1511" s="301">
        <v>14</v>
      </c>
      <c r="J1511" s="301">
        <v>16</v>
      </c>
      <c r="K1511" s="301">
        <v>22</v>
      </c>
      <c r="L1511" s="301">
        <v>24</v>
      </c>
      <c r="M1511" s="301">
        <v>37</v>
      </c>
      <c r="N1511" s="301">
        <v>43</v>
      </c>
      <c r="O1511" s="301">
        <v>35</v>
      </c>
      <c r="P1511" s="301">
        <v>41</v>
      </c>
      <c r="Q1511" s="301">
        <v>27</v>
      </c>
      <c r="R1511" s="301">
        <v>20</v>
      </c>
      <c r="S1511" s="301">
        <v>28</v>
      </c>
      <c r="T1511" s="301">
        <v>10</v>
      </c>
      <c r="U1511" s="301">
        <v>420</v>
      </c>
      <c r="V1511" s="304">
        <v>401</v>
      </c>
      <c r="W1511" s="304"/>
    </row>
    <row r="1512" spans="1:23" x14ac:dyDescent="0.4">
      <c r="A1512" s="299">
        <v>1508</v>
      </c>
      <c r="B1512" s="300" t="s">
        <v>3186</v>
      </c>
      <c r="C1512" s="301">
        <v>0</v>
      </c>
      <c r="D1512" s="301">
        <v>0</v>
      </c>
      <c r="E1512" s="301">
        <v>3</v>
      </c>
      <c r="F1512" s="301">
        <v>6</v>
      </c>
      <c r="G1512" s="301">
        <v>5</v>
      </c>
      <c r="H1512" s="301">
        <v>0</v>
      </c>
      <c r="I1512" s="301">
        <v>0</v>
      </c>
      <c r="J1512" s="301">
        <v>4</v>
      </c>
      <c r="K1512" s="301">
        <v>0</v>
      </c>
      <c r="L1512" s="301">
        <v>4</v>
      </c>
      <c r="M1512" s="301">
        <v>6</v>
      </c>
      <c r="N1512" s="301">
        <v>4</v>
      </c>
      <c r="O1512" s="301">
        <v>4</v>
      </c>
      <c r="P1512" s="301">
        <v>4</v>
      </c>
      <c r="Q1512" s="301">
        <v>0</v>
      </c>
      <c r="R1512" s="301">
        <v>0</v>
      </c>
      <c r="S1512" s="301">
        <v>0</v>
      </c>
      <c r="T1512" s="301">
        <v>5</v>
      </c>
      <c r="U1512" s="301">
        <v>49</v>
      </c>
      <c r="V1512" s="304">
        <v>53</v>
      </c>
      <c r="W1512" s="304"/>
    </row>
    <row r="1513" spans="1:23" x14ac:dyDescent="0.4">
      <c r="A1513" s="299">
        <v>1509</v>
      </c>
      <c r="B1513" s="300" t="s">
        <v>1758</v>
      </c>
      <c r="C1513" s="301">
        <v>0</v>
      </c>
      <c r="D1513" s="301">
        <v>0</v>
      </c>
      <c r="E1513" s="301">
        <v>0</v>
      </c>
      <c r="F1513" s="301">
        <v>0</v>
      </c>
      <c r="G1513" s="301">
        <v>0</v>
      </c>
      <c r="H1513" s="301">
        <v>0</v>
      </c>
      <c r="I1513" s="301">
        <v>0</v>
      </c>
      <c r="J1513" s="301">
        <v>0</v>
      </c>
      <c r="K1513" s="301">
        <v>0</v>
      </c>
      <c r="L1513" s="301">
        <v>0</v>
      </c>
      <c r="M1513" s="301">
        <v>0</v>
      </c>
      <c r="N1513" s="301">
        <v>0</v>
      </c>
      <c r="O1513" s="301">
        <v>0</v>
      </c>
      <c r="P1513" s="301">
        <v>0</v>
      </c>
      <c r="Q1513" s="301">
        <v>0</v>
      </c>
      <c r="R1513" s="301">
        <v>0</v>
      </c>
      <c r="S1513" s="301">
        <v>0</v>
      </c>
      <c r="T1513" s="301">
        <v>0</v>
      </c>
      <c r="U1513" s="301">
        <v>8</v>
      </c>
      <c r="V1513" s="304">
        <v>4</v>
      </c>
      <c r="W1513" s="304"/>
    </row>
    <row r="1514" spans="1:23" x14ac:dyDescent="0.4">
      <c r="A1514" s="299">
        <v>1510</v>
      </c>
      <c r="B1514" s="300" t="s">
        <v>3187</v>
      </c>
      <c r="C1514" s="301">
        <v>3</v>
      </c>
      <c r="D1514" s="301">
        <v>0</v>
      </c>
      <c r="E1514" s="301">
        <v>4</v>
      </c>
      <c r="F1514" s="301">
        <v>0</v>
      </c>
      <c r="G1514" s="301">
        <v>5</v>
      </c>
      <c r="H1514" s="301">
        <v>0</v>
      </c>
      <c r="I1514" s="301">
        <v>0</v>
      </c>
      <c r="J1514" s="301">
        <v>3</v>
      </c>
      <c r="K1514" s="301">
        <v>5</v>
      </c>
      <c r="L1514" s="301">
        <v>3</v>
      </c>
      <c r="M1514" s="301">
        <v>9</v>
      </c>
      <c r="N1514" s="301">
        <v>4</v>
      </c>
      <c r="O1514" s="301">
        <v>10</v>
      </c>
      <c r="P1514" s="301">
        <v>8</v>
      </c>
      <c r="Q1514" s="301">
        <v>5</v>
      </c>
      <c r="R1514" s="301">
        <v>5</v>
      </c>
      <c r="S1514" s="301">
        <v>0</v>
      </c>
      <c r="T1514" s="301">
        <v>0</v>
      </c>
      <c r="U1514" s="301">
        <v>58</v>
      </c>
      <c r="V1514" s="304">
        <v>58</v>
      </c>
      <c r="W1514" s="304"/>
    </row>
    <row r="1515" spans="1:23" x14ac:dyDescent="0.4">
      <c r="A1515" s="299">
        <v>1511</v>
      </c>
      <c r="B1515" s="300" t="s">
        <v>1759</v>
      </c>
      <c r="C1515" s="301">
        <v>67</v>
      </c>
      <c r="D1515" s="301">
        <v>89</v>
      </c>
      <c r="E1515" s="301">
        <v>89</v>
      </c>
      <c r="F1515" s="301">
        <v>106</v>
      </c>
      <c r="G1515" s="301">
        <v>88</v>
      </c>
      <c r="H1515" s="301">
        <v>54</v>
      </c>
      <c r="I1515" s="301">
        <v>65</v>
      </c>
      <c r="J1515" s="301">
        <v>62</v>
      </c>
      <c r="K1515" s="301">
        <v>103</v>
      </c>
      <c r="L1515" s="301">
        <v>123</v>
      </c>
      <c r="M1515" s="301">
        <v>118</v>
      </c>
      <c r="N1515" s="301">
        <v>117</v>
      </c>
      <c r="O1515" s="301">
        <v>84</v>
      </c>
      <c r="P1515" s="301">
        <v>72</v>
      </c>
      <c r="Q1515" s="301">
        <v>36</v>
      </c>
      <c r="R1515" s="301">
        <v>23</v>
      </c>
      <c r="S1515" s="301">
        <v>21</v>
      </c>
      <c r="T1515" s="301">
        <v>8</v>
      </c>
      <c r="U1515" s="301">
        <v>1319</v>
      </c>
      <c r="V1515" s="304">
        <v>1288</v>
      </c>
      <c r="W1515" s="304"/>
    </row>
    <row r="1516" spans="1:23" x14ac:dyDescent="0.4">
      <c r="A1516" s="299">
        <v>1512</v>
      </c>
      <c r="B1516" s="300" t="s">
        <v>3188</v>
      </c>
      <c r="C1516" s="301">
        <v>0</v>
      </c>
      <c r="D1516" s="301">
        <v>0</v>
      </c>
      <c r="E1516" s="301">
        <v>3</v>
      </c>
      <c r="F1516" s="301">
        <v>0</v>
      </c>
      <c r="G1516" s="301">
        <v>0</v>
      </c>
      <c r="H1516" s="301">
        <v>0</v>
      </c>
      <c r="I1516" s="301">
        <v>0</v>
      </c>
      <c r="J1516" s="301">
        <v>5</v>
      </c>
      <c r="K1516" s="301">
        <v>0</v>
      </c>
      <c r="L1516" s="301">
        <v>6</v>
      </c>
      <c r="M1516" s="301">
        <v>0</v>
      </c>
      <c r="N1516" s="301">
        <v>0</v>
      </c>
      <c r="O1516" s="301">
        <v>0</v>
      </c>
      <c r="P1516" s="301">
        <v>7</v>
      </c>
      <c r="Q1516" s="301">
        <v>0</v>
      </c>
      <c r="R1516" s="301">
        <v>0</v>
      </c>
      <c r="S1516" s="301">
        <v>0</v>
      </c>
      <c r="T1516" s="301">
        <v>0</v>
      </c>
      <c r="U1516" s="301">
        <v>43</v>
      </c>
      <c r="V1516" s="304">
        <v>35</v>
      </c>
      <c r="W1516" s="304"/>
    </row>
    <row r="1517" spans="1:23" x14ac:dyDescent="0.4">
      <c r="A1517" s="299">
        <v>1513</v>
      </c>
      <c r="B1517" s="300" t="s">
        <v>3189</v>
      </c>
      <c r="C1517" s="301">
        <v>4</v>
      </c>
      <c r="D1517" s="301">
        <v>0</v>
      </c>
      <c r="E1517" s="301">
        <v>0</v>
      </c>
      <c r="F1517" s="301">
        <v>6</v>
      </c>
      <c r="G1517" s="301">
        <v>3</v>
      </c>
      <c r="H1517" s="301">
        <v>0</v>
      </c>
      <c r="I1517" s="301">
        <v>3</v>
      </c>
      <c r="J1517" s="301">
        <v>0</v>
      </c>
      <c r="K1517" s="301">
        <v>3</v>
      </c>
      <c r="L1517" s="301">
        <v>4</v>
      </c>
      <c r="M1517" s="301">
        <v>0</v>
      </c>
      <c r="N1517" s="301">
        <v>4</v>
      </c>
      <c r="O1517" s="301">
        <v>7</v>
      </c>
      <c r="P1517" s="301">
        <v>4</v>
      </c>
      <c r="Q1517" s="301">
        <v>5</v>
      </c>
      <c r="R1517" s="301">
        <v>0</v>
      </c>
      <c r="S1517" s="301">
        <v>0</v>
      </c>
      <c r="T1517" s="301">
        <v>0</v>
      </c>
      <c r="U1517" s="301">
        <v>44</v>
      </c>
      <c r="V1517" s="304">
        <v>36</v>
      </c>
      <c r="W1517" s="304"/>
    </row>
    <row r="1518" spans="1:23" x14ac:dyDescent="0.4">
      <c r="A1518" s="299">
        <v>1514</v>
      </c>
      <c r="B1518" s="300" t="s">
        <v>244</v>
      </c>
      <c r="C1518" s="301">
        <v>26</v>
      </c>
      <c r="D1518" s="301">
        <v>36</v>
      </c>
      <c r="E1518" s="301">
        <v>42</v>
      </c>
      <c r="F1518" s="301">
        <v>22</v>
      </c>
      <c r="G1518" s="301">
        <v>17</v>
      </c>
      <c r="H1518" s="301">
        <v>21</v>
      </c>
      <c r="I1518" s="301">
        <v>27</v>
      </c>
      <c r="J1518" s="301">
        <v>32</v>
      </c>
      <c r="K1518" s="301">
        <v>35</v>
      </c>
      <c r="L1518" s="301">
        <v>44</v>
      </c>
      <c r="M1518" s="301">
        <v>63</v>
      </c>
      <c r="N1518" s="301">
        <v>81</v>
      </c>
      <c r="O1518" s="301">
        <v>61</v>
      </c>
      <c r="P1518" s="301">
        <v>57</v>
      </c>
      <c r="Q1518" s="301">
        <v>29</v>
      </c>
      <c r="R1518" s="301">
        <v>22</v>
      </c>
      <c r="S1518" s="301">
        <v>8</v>
      </c>
      <c r="T1518" s="301">
        <v>9</v>
      </c>
      <c r="U1518" s="301">
        <v>637</v>
      </c>
      <c r="V1518" s="304">
        <v>617</v>
      </c>
      <c r="W1518" s="304"/>
    </row>
    <row r="1519" spans="1:23" x14ac:dyDescent="0.4">
      <c r="A1519" s="299">
        <v>1515</v>
      </c>
      <c r="B1519" s="300" t="s">
        <v>245</v>
      </c>
      <c r="C1519" s="301">
        <v>22</v>
      </c>
      <c r="D1519" s="301">
        <v>12</v>
      </c>
      <c r="E1519" s="301">
        <v>29</v>
      </c>
      <c r="F1519" s="301">
        <v>13</v>
      </c>
      <c r="G1519" s="301">
        <v>11</v>
      </c>
      <c r="H1519" s="301">
        <v>11</v>
      </c>
      <c r="I1519" s="301">
        <v>9</v>
      </c>
      <c r="J1519" s="301">
        <v>16</v>
      </c>
      <c r="K1519" s="301">
        <v>24</v>
      </c>
      <c r="L1519" s="301">
        <v>44</v>
      </c>
      <c r="M1519" s="301">
        <v>55</v>
      </c>
      <c r="N1519" s="301">
        <v>77</v>
      </c>
      <c r="O1519" s="301">
        <v>114</v>
      </c>
      <c r="P1519" s="301">
        <v>137</v>
      </c>
      <c r="Q1519" s="301">
        <v>112</v>
      </c>
      <c r="R1519" s="301">
        <v>75</v>
      </c>
      <c r="S1519" s="301">
        <v>31</v>
      </c>
      <c r="T1519" s="301">
        <v>29</v>
      </c>
      <c r="U1519" s="301">
        <v>812</v>
      </c>
      <c r="V1519" s="304">
        <v>751</v>
      </c>
      <c r="W1519" s="304"/>
    </row>
    <row r="1520" spans="1:23" x14ac:dyDescent="0.4">
      <c r="A1520" s="299">
        <v>1516</v>
      </c>
      <c r="B1520" s="300" t="s">
        <v>3190</v>
      </c>
      <c r="C1520" s="301">
        <v>0</v>
      </c>
      <c r="D1520" s="301">
        <v>0</v>
      </c>
      <c r="E1520" s="301">
        <v>0</v>
      </c>
      <c r="F1520" s="301">
        <v>0</v>
      </c>
      <c r="G1520" s="301">
        <v>0</v>
      </c>
      <c r="H1520" s="301">
        <v>0</v>
      </c>
      <c r="I1520" s="301">
        <v>0</v>
      </c>
      <c r="J1520" s="301">
        <v>0</v>
      </c>
      <c r="K1520" s="301">
        <v>0</v>
      </c>
      <c r="L1520" s="301">
        <v>0</v>
      </c>
      <c r="M1520" s="301">
        <v>0</v>
      </c>
      <c r="N1520" s="301">
        <v>0</v>
      </c>
      <c r="O1520" s="301">
        <v>0</v>
      </c>
      <c r="P1520" s="301">
        <v>0</v>
      </c>
      <c r="Q1520" s="301">
        <v>0</v>
      </c>
      <c r="R1520" s="301">
        <v>0</v>
      </c>
      <c r="S1520" s="301">
        <v>0</v>
      </c>
      <c r="T1520" s="301">
        <v>0</v>
      </c>
      <c r="U1520" s="301">
        <v>0</v>
      </c>
      <c r="V1520" s="304">
        <v>0</v>
      </c>
      <c r="W1520" s="304"/>
    </row>
    <row r="1521" spans="1:23" x14ac:dyDescent="0.4">
      <c r="A1521" s="299">
        <v>1517</v>
      </c>
      <c r="B1521" s="300" t="s">
        <v>246</v>
      </c>
      <c r="C1521" s="301">
        <v>27</v>
      </c>
      <c r="D1521" s="301">
        <v>70</v>
      </c>
      <c r="E1521" s="301">
        <v>54</v>
      </c>
      <c r="F1521" s="301">
        <v>55</v>
      </c>
      <c r="G1521" s="301">
        <v>54</v>
      </c>
      <c r="H1521" s="301">
        <v>31</v>
      </c>
      <c r="I1521" s="301">
        <v>31</v>
      </c>
      <c r="J1521" s="301">
        <v>39</v>
      </c>
      <c r="K1521" s="301">
        <v>34</v>
      </c>
      <c r="L1521" s="301">
        <v>55</v>
      </c>
      <c r="M1521" s="301">
        <v>73</v>
      </c>
      <c r="N1521" s="301">
        <v>67</v>
      </c>
      <c r="O1521" s="301">
        <v>48</v>
      </c>
      <c r="P1521" s="301">
        <v>41</v>
      </c>
      <c r="Q1521" s="301">
        <v>45</v>
      </c>
      <c r="R1521" s="301">
        <v>33</v>
      </c>
      <c r="S1521" s="301">
        <v>19</v>
      </c>
      <c r="T1521" s="301">
        <v>24</v>
      </c>
      <c r="U1521" s="301">
        <v>808</v>
      </c>
      <c r="V1521" s="304">
        <v>799</v>
      </c>
      <c r="W1521" s="304"/>
    </row>
    <row r="1522" spans="1:23" x14ac:dyDescent="0.4">
      <c r="A1522" s="299">
        <v>1518</v>
      </c>
      <c r="B1522" s="300" t="s">
        <v>3191</v>
      </c>
      <c r="C1522" s="301">
        <v>5</v>
      </c>
      <c r="D1522" s="301">
        <v>7</v>
      </c>
      <c r="E1522" s="301">
        <v>9</v>
      </c>
      <c r="F1522" s="301">
        <v>4</v>
      </c>
      <c r="G1522" s="301">
        <v>6</v>
      </c>
      <c r="H1522" s="301">
        <v>3</v>
      </c>
      <c r="I1522" s="301">
        <v>3</v>
      </c>
      <c r="J1522" s="301">
        <v>5</v>
      </c>
      <c r="K1522" s="301">
        <v>3</v>
      </c>
      <c r="L1522" s="301">
        <v>12</v>
      </c>
      <c r="M1522" s="301">
        <v>10</v>
      </c>
      <c r="N1522" s="301">
        <v>12</v>
      </c>
      <c r="O1522" s="301">
        <v>7</v>
      </c>
      <c r="P1522" s="301">
        <v>3</v>
      </c>
      <c r="Q1522" s="301">
        <v>11</v>
      </c>
      <c r="R1522" s="301">
        <v>0</v>
      </c>
      <c r="S1522" s="301">
        <v>6</v>
      </c>
      <c r="T1522" s="301">
        <v>0</v>
      </c>
      <c r="U1522" s="301">
        <v>117</v>
      </c>
      <c r="V1522" s="304">
        <v>112</v>
      </c>
      <c r="W1522" s="304"/>
    </row>
    <row r="1523" spans="1:23" x14ac:dyDescent="0.4">
      <c r="A1523" s="299">
        <v>1519</v>
      </c>
      <c r="B1523" s="300" t="s">
        <v>247</v>
      </c>
      <c r="C1523" s="301">
        <v>22</v>
      </c>
      <c r="D1523" s="301">
        <v>51</v>
      </c>
      <c r="E1523" s="301">
        <v>60</v>
      </c>
      <c r="F1523" s="301">
        <v>59</v>
      </c>
      <c r="G1523" s="301">
        <v>41</v>
      </c>
      <c r="H1523" s="301">
        <v>25</v>
      </c>
      <c r="I1523" s="301">
        <v>34</v>
      </c>
      <c r="J1523" s="301">
        <v>37</v>
      </c>
      <c r="K1523" s="301">
        <v>65</v>
      </c>
      <c r="L1523" s="301">
        <v>43</v>
      </c>
      <c r="M1523" s="301">
        <v>74</v>
      </c>
      <c r="N1523" s="301">
        <v>70</v>
      </c>
      <c r="O1523" s="301">
        <v>53</v>
      </c>
      <c r="P1523" s="301">
        <v>56</v>
      </c>
      <c r="Q1523" s="301">
        <v>37</v>
      </c>
      <c r="R1523" s="301">
        <v>16</v>
      </c>
      <c r="S1523" s="301">
        <v>13</v>
      </c>
      <c r="T1523" s="301">
        <v>7</v>
      </c>
      <c r="U1523" s="301">
        <v>755</v>
      </c>
      <c r="V1523" s="304">
        <v>752</v>
      </c>
      <c r="W1523" s="304"/>
    </row>
    <row r="1524" spans="1:23" x14ac:dyDescent="0.4">
      <c r="A1524" s="299">
        <v>1520</v>
      </c>
      <c r="B1524" s="300" t="s">
        <v>248</v>
      </c>
      <c r="C1524" s="301">
        <v>71</v>
      </c>
      <c r="D1524" s="301">
        <v>74</v>
      </c>
      <c r="E1524" s="301">
        <v>88</v>
      </c>
      <c r="F1524" s="301">
        <v>77</v>
      </c>
      <c r="G1524" s="301">
        <v>22</v>
      </c>
      <c r="H1524" s="301">
        <v>34</v>
      </c>
      <c r="I1524" s="301">
        <v>68</v>
      </c>
      <c r="J1524" s="301">
        <v>61</v>
      </c>
      <c r="K1524" s="301">
        <v>73</v>
      </c>
      <c r="L1524" s="301">
        <v>77</v>
      </c>
      <c r="M1524" s="301">
        <v>65</v>
      </c>
      <c r="N1524" s="301">
        <v>81</v>
      </c>
      <c r="O1524" s="301">
        <v>60</v>
      </c>
      <c r="P1524" s="301">
        <v>47</v>
      </c>
      <c r="Q1524" s="301">
        <v>32</v>
      </c>
      <c r="R1524" s="301">
        <v>15</v>
      </c>
      <c r="S1524" s="301">
        <v>3</v>
      </c>
      <c r="T1524" s="301">
        <v>10</v>
      </c>
      <c r="U1524" s="301">
        <v>965</v>
      </c>
      <c r="V1524" s="304">
        <v>954</v>
      </c>
      <c r="W1524" s="304"/>
    </row>
    <row r="1525" spans="1:23" x14ac:dyDescent="0.4">
      <c r="A1525" s="299">
        <v>1521</v>
      </c>
      <c r="B1525" s="300" t="s">
        <v>3192</v>
      </c>
      <c r="C1525" s="301">
        <v>0</v>
      </c>
      <c r="D1525" s="301">
        <v>0</v>
      </c>
      <c r="E1525" s="301">
        <v>4</v>
      </c>
      <c r="F1525" s="301">
        <v>5</v>
      </c>
      <c r="G1525" s="301">
        <v>0</v>
      </c>
      <c r="H1525" s="301">
        <v>0</v>
      </c>
      <c r="I1525" s="301">
        <v>0</v>
      </c>
      <c r="J1525" s="301">
        <v>0</v>
      </c>
      <c r="K1525" s="301">
        <v>0</v>
      </c>
      <c r="L1525" s="301">
        <v>8</v>
      </c>
      <c r="M1525" s="301">
        <v>8</v>
      </c>
      <c r="N1525" s="301">
        <v>0</v>
      </c>
      <c r="O1525" s="301">
        <v>0</v>
      </c>
      <c r="P1525" s="301">
        <v>0</v>
      </c>
      <c r="Q1525" s="301">
        <v>4</v>
      </c>
      <c r="R1525" s="301">
        <v>0</v>
      </c>
      <c r="S1525" s="301">
        <v>0</v>
      </c>
      <c r="T1525" s="301">
        <v>4</v>
      </c>
      <c r="U1525" s="301">
        <v>29</v>
      </c>
      <c r="V1525" s="304">
        <v>25</v>
      </c>
      <c r="W1525" s="304"/>
    </row>
    <row r="1526" spans="1:23" x14ac:dyDescent="0.4">
      <c r="A1526" s="299">
        <v>1522</v>
      </c>
      <c r="B1526" s="300" t="s">
        <v>3193</v>
      </c>
      <c r="C1526" s="301">
        <v>8</v>
      </c>
      <c r="D1526" s="301">
        <v>0</v>
      </c>
      <c r="E1526" s="301">
        <v>5</v>
      </c>
      <c r="F1526" s="301">
        <v>0</v>
      </c>
      <c r="G1526" s="301">
        <v>0</v>
      </c>
      <c r="H1526" s="301">
        <v>3</v>
      </c>
      <c r="I1526" s="301">
        <v>0</v>
      </c>
      <c r="J1526" s="301">
        <v>4</v>
      </c>
      <c r="K1526" s="301">
        <v>3</v>
      </c>
      <c r="L1526" s="301">
        <v>5</v>
      </c>
      <c r="M1526" s="301">
        <v>5</v>
      </c>
      <c r="N1526" s="301">
        <v>8</v>
      </c>
      <c r="O1526" s="301">
        <v>4</v>
      </c>
      <c r="P1526" s="301">
        <v>3</v>
      </c>
      <c r="Q1526" s="301">
        <v>3</v>
      </c>
      <c r="R1526" s="301">
        <v>3</v>
      </c>
      <c r="S1526" s="301">
        <v>3</v>
      </c>
      <c r="T1526" s="301">
        <v>0</v>
      </c>
      <c r="U1526" s="301">
        <v>54</v>
      </c>
      <c r="V1526" s="304">
        <v>58</v>
      </c>
      <c r="W1526" s="304"/>
    </row>
    <row r="1527" spans="1:23" x14ac:dyDescent="0.4">
      <c r="A1527" s="299">
        <v>1523</v>
      </c>
      <c r="B1527" s="300" t="s">
        <v>3194</v>
      </c>
      <c r="C1527" s="301">
        <v>0</v>
      </c>
      <c r="D1527" s="301">
        <v>11</v>
      </c>
      <c r="E1527" s="301">
        <v>6</v>
      </c>
      <c r="F1527" s="301">
        <v>3</v>
      </c>
      <c r="G1527" s="301">
        <v>7</v>
      </c>
      <c r="H1527" s="301">
        <v>3</v>
      </c>
      <c r="I1527" s="301">
        <v>4</v>
      </c>
      <c r="J1527" s="301">
        <v>4</v>
      </c>
      <c r="K1527" s="301">
        <v>13</v>
      </c>
      <c r="L1527" s="301">
        <v>14</v>
      </c>
      <c r="M1527" s="301">
        <v>16</v>
      </c>
      <c r="N1527" s="301">
        <v>20</v>
      </c>
      <c r="O1527" s="301">
        <v>7</v>
      </c>
      <c r="P1527" s="301">
        <v>12</v>
      </c>
      <c r="Q1527" s="301">
        <v>11</v>
      </c>
      <c r="R1527" s="301">
        <v>0</v>
      </c>
      <c r="S1527" s="301">
        <v>0</v>
      </c>
      <c r="T1527" s="301">
        <v>0</v>
      </c>
      <c r="U1527" s="301">
        <v>132</v>
      </c>
      <c r="V1527" s="304">
        <v>120</v>
      </c>
      <c r="W1527" s="304"/>
    </row>
    <row r="1528" spans="1:23" x14ac:dyDescent="0.4">
      <c r="A1528" s="299">
        <v>1524</v>
      </c>
      <c r="B1528" s="300" t="s">
        <v>249</v>
      </c>
      <c r="C1528" s="301">
        <v>17</v>
      </c>
      <c r="D1528" s="301">
        <v>18</v>
      </c>
      <c r="E1528" s="301">
        <v>39</v>
      </c>
      <c r="F1528" s="301">
        <v>24</v>
      </c>
      <c r="G1528" s="301">
        <v>25</v>
      </c>
      <c r="H1528" s="301">
        <v>13</v>
      </c>
      <c r="I1528" s="301">
        <v>20</v>
      </c>
      <c r="J1528" s="301">
        <v>12</v>
      </c>
      <c r="K1528" s="301">
        <v>34</v>
      </c>
      <c r="L1528" s="301">
        <v>27</v>
      </c>
      <c r="M1528" s="301">
        <v>26</v>
      </c>
      <c r="N1528" s="301">
        <v>22</v>
      </c>
      <c r="O1528" s="301">
        <v>25</v>
      </c>
      <c r="P1528" s="301">
        <v>33</v>
      </c>
      <c r="Q1528" s="301">
        <v>18</v>
      </c>
      <c r="R1528" s="301">
        <v>3</v>
      </c>
      <c r="S1528" s="301">
        <v>3</v>
      </c>
      <c r="T1528" s="301">
        <v>5</v>
      </c>
      <c r="U1528" s="301">
        <v>362</v>
      </c>
      <c r="V1528" s="304">
        <v>361</v>
      </c>
      <c r="W1528" s="304"/>
    </row>
    <row r="1529" spans="1:23" x14ac:dyDescent="0.4">
      <c r="A1529" s="299">
        <v>1525</v>
      </c>
      <c r="B1529" s="300" t="s">
        <v>1386</v>
      </c>
      <c r="C1529" s="301">
        <v>244</v>
      </c>
      <c r="D1529" s="301">
        <v>223</v>
      </c>
      <c r="E1529" s="301">
        <v>189</v>
      </c>
      <c r="F1529" s="301">
        <v>205</v>
      </c>
      <c r="G1529" s="301">
        <v>289</v>
      </c>
      <c r="H1529" s="301">
        <v>247</v>
      </c>
      <c r="I1529" s="301">
        <v>221</v>
      </c>
      <c r="J1529" s="301">
        <v>187</v>
      </c>
      <c r="K1529" s="301">
        <v>200</v>
      </c>
      <c r="L1529" s="301">
        <v>202</v>
      </c>
      <c r="M1529" s="301">
        <v>197</v>
      </c>
      <c r="N1529" s="301">
        <v>186</v>
      </c>
      <c r="O1529" s="301">
        <v>187</v>
      </c>
      <c r="P1529" s="301">
        <v>187</v>
      </c>
      <c r="Q1529" s="301">
        <v>137</v>
      </c>
      <c r="R1529" s="301">
        <v>135</v>
      </c>
      <c r="S1529" s="301">
        <v>80</v>
      </c>
      <c r="T1529" s="301">
        <v>71</v>
      </c>
      <c r="U1529" s="301">
        <v>3381</v>
      </c>
      <c r="V1529" s="304">
        <v>3323</v>
      </c>
      <c r="W1529" s="304"/>
    </row>
    <row r="1530" spans="1:23" x14ac:dyDescent="0.4">
      <c r="A1530" s="299">
        <v>1526</v>
      </c>
      <c r="B1530" s="300" t="s">
        <v>1760</v>
      </c>
      <c r="C1530" s="301">
        <v>79</v>
      </c>
      <c r="D1530" s="301">
        <v>123</v>
      </c>
      <c r="E1530" s="301">
        <v>143</v>
      </c>
      <c r="F1530" s="301">
        <v>106</v>
      </c>
      <c r="G1530" s="301">
        <v>45</v>
      </c>
      <c r="H1530" s="301">
        <v>52</v>
      </c>
      <c r="I1530" s="301">
        <v>100</v>
      </c>
      <c r="J1530" s="301">
        <v>79</v>
      </c>
      <c r="K1530" s="301">
        <v>118</v>
      </c>
      <c r="L1530" s="301">
        <v>119</v>
      </c>
      <c r="M1530" s="301">
        <v>121</v>
      </c>
      <c r="N1530" s="301">
        <v>127</v>
      </c>
      <c r="O1530" s="301">
        <v>118</v>
      </c>
      <c r="P1530" s="301">
        <v>89</v>
      </c>
      <c r="Q1530" s="301">
        <v>38</v>
      </c>
      <c r="R1530" s="301">
        <v>20</v>
      </c>
      <c r="S1530" s="301">
        <v>20</v>
      </c>
      <c r="T1530" s="301">
        <v>9</v>
      </c>
      <c r="U1530" s="301">
        <v>1499</v>
      </c>
      <c r="V1530" s="304">
        <v>1449</v>
      </c>
      <c r="W1530" s="304"/>
    </row>
    <row r="1531" spans="1:23" x14ac:dyDescent="0.4">
      <c r="A1531" s="299">
        <v>1527</v>
      </c>
      <c r="B1531" s="300" t="s">
        <v>250</v>
      </c>
      <c r="C1531" s="301">
        <v>36</v>
      </c>
      <c r="D1531" s="301">
        <v>44</v>
      </c>
      <c r="E1531" s="301">
        <v>31</v>
      </c>
      <c r="F1531" s="301">
        <v>42</v>
      </c>
      <c r="G1531" s="301">
        <v>11</v>
      </c>
      <c r="H1531" s="301">
        <v>8</v>
      </c>
      <c r="I1531" s="301">
        <v>17</v>
      </c>
      <c r="J1531" s="301">
        <v>43</v>
      </c>
      <c r="K1531" s="301">
        <v>35</v>
      </c>
      <c r="L1531" s="301">
        <v>40</v>
      </c>
      <c r="M1531" s="301">
        <v>46</v>
      </c>
      <c r="N1531" s="301">
        <v>39</v>
      </c>
      <c r="O1531" s="301">
        <v>37</v>
      </c>
      <c r="P1531" s="301">
        <v>32</v>
      </c>
      <c r="Q1531" s="301">
        <v>18</v>
      </c>
      <c r="R1531" s="301">
        <v>3</v>
      </c>
      <c r="S1531" s="301">
        <v>7</v>
      </c>
      <c r="T1531" s="301">
        <v>6</v>
      </c>
      <c r="U1531" s="301">
        <v>506</v>
      </c>
      <c r="V1531" s="304">
        <v>496</v>
      </c>
      <c r="W1531" s="304"/>
    </row>
    <row r="1532" spans="1:23" x14ac:dyDescent="0.4">
      <c r="A1532" s="299">
        <v>1528</v>
      </c>
      <c r="B1532" s="300" t="s">
        <v>251</v>
      </c>
      <c r="C1532" s="301">
        <v>165</v>
      </c>
      <c r="D1532" s="301">
        <v>175</v>
      </c>
      <c r="E1532" s="301">
        <v>130</v>
      </c>
      <c r="F1532" s="301">
        <v>111</v>
      </c>
      <c r="G1532" s="301">
        <v>120</v>
      </c>
      <c r="H1532" s="301">
        <v>164</v>
      </c>
      <c r="I1532" s="301">
        <v>160</v>
      </c>
      <c r="J1532" s="301">
        <v>124</v>
      </c>
      <c r="K1532" s="301">
        <v>108</v>
      </c>
      <c r="L1532" s="301">
        <v>118</v>
      </c>
      <c r="M1532" s="301">
        <v>140</v>
      </c>
      <c r="N1532" s="301">
        <v>133</v>
      </c>
      <c r="O1532" s="301">
        <v>109</v>
      </c>
      <c r="P1532" s="301">
        <v>83</v>
      </c>
      <c r="Q1532" s="301">
        <v>89</v>
      </c>
      <c r="R1532" s="301">
        <v>50</v>
      </c>
      <c r="S1532" s="301">
        <v>20</v>
      </c>
      <c r="T1532" s="301">
        <v>20</v>
      </c>
      <c r="U1532" s="301">
        <v>2005</v>
      </c>
      <c r="V1532" s="304">
        <v>1996</v>
      </c>
      <c r="W1532" s="304"/>
    </row>
    <row r="1533" spans="1:23" x14ac:dyDescent="0.4">
      <c r="A1533" s="299">
        <v>1529</v>
      </c>
      <c r="B1533" s="300" t="s">
        <v>3195</v>
      </c>
      <c r="C1533" s="301">
        <v>5</v>
      </c>
      <c r="D1533" s="301">
        <v>10</v>
      </c>
      <c r="E1533" s="301">
        <v>11</v>
      </c>
      <c r="F1533" s="301">
        <v>15</v>
      </c>
      <c r="G1533" s="301">
        <v>13</v>
      </c>
      <c r="H1533" s="301">
        <v>11</v>
      </c>
      <c r="I1533" s="301">
        <v>4</v>
      </c>
      <c r="J1533" s="301">
        <v>14</v>
      </c>
      <c r="K1533" s="301">
        <v>17</v>
      </c>
      <c r="L1533" s="301">
        <v>16</v>
      </c>
      <c r="M1533" s="301">
        <v>15</v>
      </c>
      <c r="N1533" s="301">
        <v>22</v>
      </c>
      <c r="O1533" s="301">
        <v>13</v>
      </c>
      <c r="P1533" s="301">
        <v>19</v>
      </c>
      <c r="Q1533" s="301">
        <v>12</v>
      </c>
      <c r="R1533" s="301">
        <v>11</v>
      </c>
      <c r="S1533" s="301">
        <v>4</v>
      </c>
      <c r="T1533" s="301">
        <v>5</v>
      </c>
      <c r="U1533" s="301">
        <v>215</v>
      </c>
      <c r="V1533" s="304">
        <v>201</v>
      </c>
      <c r="W1533" s="304"/>
    </row>
    <row r="1534" spans="1:23" x14ac:dyDescent="0.4">
      <c r="A1534" s="299">
        <v>1530</v>
      </c>
      <c r="B1534" s="300" t="s">
        <v>1761</v>
      </c>
      <c r="C1534" s="301">
        <v>8</v>
      </c>
      <c r="D1534" s="301">
        <v>13</v>
      </c>
      <c r="E1534" s="301">
        <v>10</v>
      </c>
      <c r="F1534" s="301">
        <v>11</v>
      </c>
      <c r="G1534" s="301">
        <v>6</v>
      </c>
      <c r="H1534" s="301">
        <v>0</v>
      </c>
      <c r="I1534" s="301">
        <v>3</v>
      </c>
      <c r="J1534" s="301">
        <v>10</v>
      </c>
      <c r="K1534" s="301">
        <v>12</v>
      </c>
      <c r="L1534" s="301">
        <v>17</v>
      </c>
      <c r="M1534" s="301">
        <v>17</v>
      </c>
      <c r="N1534" s="301">
        <v>31</v>
      </c>
      <c r="O1534" s="301">
        <v>30</v>
      </c>
      <c r="P1534" s="301">
        <v>26</v>
      </c>
      <c r="Q1534" s="301">
        <v>27</v>
      </c>
      <c r="R1534" s="301">
        <v>15</v>
      </c>
      <c r="S1534" s="301">
        <v>3</v>
      </c>
      <c r="T1534" s="301">
        <v>0</v>
      </c>
      <c r="U1534" s="301">
        <v>241</v>
      </c>
      <c r="V1534" s="304">
        <v>247</v>
      </c>
      <c r="W1534" s="304"/>
    </row>
    <row r="1535" spans="1:23" x14ac:dyDescent="0.4">
      <c r="A1535" s="299">
        <v>1531</v>
      </c>
      <c r="B1535" s="300" t="s">
        <v>3196</v>
      </c>
      <c r="C1535" s="301">
        <v>0</v>
      </c>
      <c r="D1535" s="301">
        <v>0</v>
      </c>
      <c r="E1535" s="301">
        <v>0</v>
      </c>
      <c r="F1535" s="301">
        <v>0</v>
      </c>
      <c r="G1535" s="301">
        <v>4</v>
      </c>
      <c r="H1535" s="301">
        <v>0</v>
      </c>
      <c r="I1535" s="301">
        <v>4</v>
      </c>
      <c r="J1535" s="301">
        <v>4</v>
      </c>
      <c r="K1535" s="301">
        <v>0</v>
      </c>
      <c r="L1535" s="301">
        <v>8</v>
      </c>
      <c r="M1535" s="301">
        <v>9</v>
      </c>
      <c r="N1535" s="301">
        <v>10</v>
      </c>
      <c r="O1535" s="301">
        <v>16</v>
      </c>
      <c r="P1535" s="301">
        <v>18</v>
      </c>
      <c r="Q1535" s="301">
        <v>14</v>
      </c>
      <c r="R1535" s="301">
        <v>7</v>
      </c>
      <c r="S1535" s="301">
        <v>0</v>
      </c>
      <c r="T1535" s="301">
        <v>0</v>
      </c>
      <c r="U1535" s="301">
        <v>98</v>
      </c>
      <c r="V1535" s="304">
        <v>84</v>
      </c>
      <c r="W1535" s="304"/>
    </row>
    <row r="1536" spans="1:23" x14ac:dyDescent="0.4">
      <c r="A1536" s="299">
        <v>1532</v>
      </c>
      <c r="B1536" s="300" t="s">
        <v>1762</v>
      </c>
      <c r="C1536" s="301">
        <v>51</v>
      </c>
      <c r="D1536" s="301">
        <v>48</v>
      </c>
      <c r="E1536" s="301">
        <v>50</v>
      </c>
      <c r="F1536" s="301">
        <v>37</v>
      </c>
      <c r="G1536" s="301">
        <v>38</v>
      </c>
      <c r="H1536" s="301">
        <v>65</v>
      </c>
      <c r="I1536" s="301">
        <v>60</v>
      </c>
      <c r="J1536" s="301">
        <v>59</v>
      </c>
      <c r="K1536" s="301">
        <v>56</v>
      </c>
      <c r="L1536" s="301">
        <v>45</v>
      </c>
      <c r="M1536" s="301">
        <v>70</v>
      </c>
      <c r="N1536" s="301">
        <v>102</v>
      </c>
      <c r="O1536" s="301">
        <v>111</v>
      </c>
      <c r="P1536" s="301">
        <v>92</v>
      </c>
      <c r="Q1536" s="301">
        <v>81</v>
      </c>
      <c r="R1536" s="301">
        <v>53</v>
      </c>
      <c r="S1536" s="301">
        <v>38</v>
      </c>
      <c r="T1536" s="301">
        <v>51</v>
      </c>
      <c r="U1536" s="301">
        <v>1111</v>
      </c>
      <c r="V1536" s="304">
        <v>1029</v>
      </c>
      <c r="W1536" s="304"/>
    </row>
    <row r="1537" spans="1:23" x14ac:dyDescent="0.4">
      <c r="A1537" s="299">
        <v>1533</v>
      </c>
      <c r="B1537" s="300" t="s">
        <v>3197</v>
      </c>
      <c r="C1537" s="301">
        <v>0</v>
      </c>
      <c r="D1537" s="301">
        <v>0</v>
      </c>
      <c r="E1537" s="301">
        <v>0</v>
      </c>
      <c r="F1537" s="301">
        <v>0</v>
      </c>
      <c r="G1537" s="301">
        <v>0</v>
      </c>
      <c r="H1537" s="301">
        <v>0</v>
      </c>
      <c r="I1537" s="301">
        <v>0</v>
      </c>
      <c r="J1537" s="301">
        <v>0</v>
      </c>
      <c r="K1537" s="301">
        <v>0</v>
      </c>
      <c r="L1537" s="301">
        <v>0</v>
      </c>
      <c r="M1537" s="301">
        <v>3</v>
      </c>
      <c r="N1537" s="301">
        <v>3</v>
      </c>
      <c r="O1537" s="301">
        <v>0</v>
      </c>
      <c r="P1537" s="301">
        <v>0</v>
      </c>
      <c r="Q1537" s="301">
        <v>4</v>
      </c>
      <c r="R1537" s="301">
        <v>0</v>
      </c>
      <c r="S1537" s="301">
        <v>0</v>
      </c>
      <c r="T1537" s="301">
        <v>0</v>
      </c>
      <c r="U1537" s="301">
        <v>14</v>
      </c>
      <c r="V1537" s="304">
        <v>14</v>
      </c>
      <c r="W1537" s="304"/>
    </row>
    <row r="1538" spans="1:23" x14ac:dyDescent="0.4">
      <c r="A1538" s="299">
        <v>1534</v>
      </c>
      <c r="B1538" s="300" t="s">
        <v>1348</v>
      </c>
      <c r="C1538" s="301">
        <v>134</v>
      </c>
      <c r="D1538" s="301">
        <v>138</v>
      </c>
      <c r="E1538" s="301">
        <v>167</v>
      </c>
      <c r="F1538" s="301">
        <v>207</v>
      </c>
      <c r="G1538" s="301">
        <v>193</v>
      </c>
      <c r="H1538" s="301">
        <v>130</v>
      </c>
      <c r="I1538" s="301">
        <v>131</v>
      </c>
      <c r="J1538" s="301">
        <v>115</v>
      </c>
      <c r="K1538" s="301">
        <v>174</v>
      </c>
      <c r="L1538" s="301">
        <v>166</v>
      </c>
      <c r="M1538" s="301">
        <v>199</v>
      </c>
      <c r="N1538" s="301">
        <v>176</v>
      </c>
      <c r="O1538" s="301">
        <v>101</v>
      </c>
      <c r="P1538" s="301">
        <v>98</v>
      </c>
      <c r="Q1538" s="301">
        <v>57</v>
      </c>
      <c r="R1538" s="301">
        <v>66</v>
      </c>
      <c r="S1538" s="301">
        <v>23</v>
      </c>
      <c r="T1538" s="301">
        <v>14</v>
      </c>
      <c r="U1538" s="301">
        <v>2299</v>
      </c>
      <c r="V1538" s="304">
        <v>2271</v>
      </c>
      <c r="W1538" s="304"/>
    </row>
    <row r="1539" spans="1:23" x14ac:dyDescent="0.4">
      <c r="A1539" s="299">
        <v>1535</v>
      </c>
      <c r="B1539" s="300" t="s">
        <v>3198</v>
      </c>
      <c r="C1539" s="301">
        <v>0</v>
      </c>
      <c r="D1539" s="301">
        <v>0</v>
      </c>
      <c r="E1539" s="301">
        <v>0</v>
      </c>
      <c r="F1539" s="301">
        <v>0</v>
      </c>
      <c r="G1539" s="301">
        <v>0</v>
      </c>
      <c r="H1539" s="301">
        <v>0</v>
      </c>
      <c r="I1539" s="301">
        <v>0</v>
      </c>
      <c r="J1539" s="301">
        <v>0</v>
      </c>
      <c r="K1539" s="301">
        <v>0</v>
      </c>
      <c r="L1539" s="301">
        <v>0</v>
      </c>
      <c r="M1539" s="301">
        <v>3</v>
      </c>
      <c r="N1539" s="301">
        <v>8</v>
      </c>
      <c r="O1539" s="301">
        <v>9</v>
      </c>
      <c r="P1539" s="301">
        <v>0</v>
      </c>
      <c r="Q1539" s="301">
        <v>0</v>
      </c>
      <c r="R1539" s="301">
        <v>0</v>
      </c>
      <c r="S1539" s="301">
        <v>0</v>
      </c>
      <c r="T1539" s="301">
        <v>0</v>
      </c>
      <c r="U1539" s="301">
        <v>25</v>
      </c>
      <c r="V1539" s="304">
        <v>28</v>
      </c>
      <c r="W1539" s="304"/>
    </row>
    <row r="1540" spans="1:23" x14ac:dyDescent="0.4">
      <c r="A1540" s="299">
        <v>1536</v>
      </c>
      <c r="B1540" s="300" t="s">
        <v>3199</v>
      </c>
      <c r="C1540" s="301">
        <v>10</v>
      </c>
      <c r="D1540" s="301">
        <v>22</v>
      </c>
      <c r="E1540" s="301">
        <v>21</v>
      </c>
      <c r="F1540" s="301">
        <v>13</v>
      </c>
      <c r="G1540" s="301">
        <v>11</v>
      </c>
      <c r="H1540" s="301">
        <v>8</v>
      </c>
      <c r="I1540" s="301">
        <v>14</v>
      </c>
      <c r="J1540" s="301">
        <v>7</v>
      </c>
      <c r="K1540" s="301">
        <v>14</v>
      </c>
      <c r="L1540" s="301">
        <v>27</v>
      </c>
      <c r="M1540" s="301">
        <v>19</v>
      </c>
      <c r="N1540" s="301">
        <v>13</v>
      </c>
      <c r="O1540" s="301">
        <v>18</v>
      </c>
      <c r="P1540" s="301">
        <v>9</v>
      </c>
      <c r="Q1540" s="301">
        <v>5</v>
      </c>
      <c r="R1540" s="301">
        <v>6</v>
      </c>
      <c r="S1540" s="301">
        <v>3</v>
      </c>
      <c r="T1540" s="301">
        <v>6</v>
      </c>
      <c r="U1540" s="301">
        <v>234</v>
      </c>
      <c r="V1540" s="304">
        <v>219</v>
      </c>
      <c r="W1540" s="304"/>
    </row>
    <row r="1541" spans="1:23" x14ac:dyDescent="0.4">
      <c r="A1541" s="299">
        <v>1537</v>
      </c>
      <c r="B1541" s="300" t="s">
        <v>1212</v>
      </c>
      <c r="C1541" s="301">
        <v>213</v>
      </c>
      <c r="D1541" s="301">
        <v>207</v>
      </c>
      <c r="E1541" s="301">
        <v>202</v>
      </c>
      <c r="F1541" s="301">
        <v>225</v>
      </c>
      <c r="G1541" s="301">
        <v>227</v>
      </c>
      <c r="H1541" s="301">
        <v>212</v>
      </c>
      <c r="I1541" s="301">
        <v>222</v>
      </c>
      <c r="J1541" s="301">
        <v>240</v>
      </c>
      <c r="K1541" s="301">
        <v>262</v>
      </c>
      <c r="L1541" s="301">
        <v>268</v>
      </c>
      <c r="M1541" s="301">
        <v>247</v>
      </c>
      <c r="N1541" s="301">
        <v>282</v>
      </c>
      <c r="O1541" s="301">
        <v>244</v>
      </c>
      <c r="P1541" s="301">
        <v>234</v>
      </c>
      <c r="Q1541" s="301">
        <v>197</v>
      </c>
      <c r="R1541" s="301">
        <v>145</v>
      </c>
      <c r="S1541" s="301">
        <v>112</v>
      </c>
      <c r="T1541" s="301">
        <v>154</v>
      </c>
      <c r="U1541" s="301">
        <v>3891</v>
      </c>
      <c r="V1541" s="304">
        <v>3614</v>
      </c>
      <c r="W1541" s="304"/>
    </row>
    <row r="1542" spans="1:23" x14ac:dyDescent="0.4">
      <c r="A1542" s="299">
        <v>1538</v>
      </c>
      <c r="B1542" s="300" t="s">
        <v>3200</v>
      </c>
      <c r="C1542" s="301">
        <v>0</v>
      </c>
      <c r="D1542" s="301">
        <v>0</v>
      </c>
      <c r="E1542" s="301">
        <v>0</v>
      </c>
      <c r="F1542" s="301">
        <v>0</v>
      </c>
      <c r="G1542" s="301">
        <v>0</v>
      </c>
      <c r="H1542" s="301">
        <v>0</v>
      </c>
      <c r="I1542" s="301">
        <v>0</v>
      </c>
      <c r="J1542" s="301">
        <v>0</v>
      </c>
      <c r="K1542" s="301">
        <v>0</v>
      </c>
      <c r="L1542" s="301">
        <v>0</v>
      </c>
      <c r="M1542" s="301">
        <v>0</v>
      </c>
      <c r="N1542" s="301">
        <v>0</v>
      </c>
      <c r="O1542" s="301">
        <v>0</v>
      </c>
      <c r="P1542" s="301">
        <v>0</v>
      </c>
      <c r="Q1542" s="301">
        <v>0</v>
      </c>
      <c r="R1542" s="301">
        <v>0</v>
      </c>
      <c r="S1542" s="301">
        <v>0</v>
      </c>
      <c r="T1542" s="301">
        <v>0</v>
      </c>
      <c r="U1542" s="301">
        <v>0</v>
      </c>
      <c r="V1542" s="304">
        <v>0</v>
      </c>
      <c r="W1542" s="304"/>
    </row>
    <row r="1543" spans="1:23" x14ac:dyDescent="0.4">
      <c r="A1543" s="299">
        <v>1539</v>
      </c>
      <c r="B1543" s="300" t="s">
        <v>3201</v>
      </c>
      <c r="C1543" s="301">
        <v>0</v>
      </c>
      <c r="D1543" s="301">
        <v>0</v>
      </c>
      <c r="E1543" s="301">
        <v>0</v>
      </c>
      <c r="F1543" s="301">
        <v>3</v>
      </c>
      <c r="G1543" s="301">
        <v>0</v>
      </c>
      <c r="H1543" s="301">
        <v>3</v>
      </c>
      <c r="I1543" s="301">
        <v>0</v>
      </c>
      <c r="J1543" s="301">
        <v>0</v>
      </c>
      <c r="K1543" s="301">
        <v>3</v>
      </c>
      <c r="L1543" s="301">
        <v>0</v>
      </c>
      <c r="M1543" s="301">
        <v>9</v>
      </c>
      <c r="N1543" s="301">
        <v>7</v>
      </c>
      <c r="O1543" s="301">
        <v>0</v>
      </c>
      <c r="P1543" s="301">
        <v>4</v>
      </c>
      <c r="Q1543" s="301">
        <v>0</v>
      </c>
      <c r="R1543" s="301">
        <v>0</v>
      </c>
      <c r="S1543" s="301">
        <v>0</v>
      </c>
      <c r="T1543" s="301">
        <v>0</v>
      </c>
      <c r="U1543" s="301">
        <v>36</v>
      </c>
      <c r="V1543" s="304">
        <v>31</v>
      </c>
      <c r="W1543" s="304"/>
    </row>
    <row r="1544" spans="1:23" x14ac:dyDescent="0.4">
      <c r="A1544" s="299">
        <v>1540</v>
      </c>
      <c r="B1544" s="300" t="s">
        <v>3202</v>
      </c>
      <c r="C1544" s="301">
        <v>134</v>
      </c>
      <c r="D1544" s="301">
        <v>74</v>
      </c>
      <c r="E1544" s="301">
        <v>73</v>
      </c>
      <c r="F1544" s="301">
        <v>39</v>
      </c>
      <c r="G1544" s="301">
        <v>85</v>
      </c>
      <c r="H1544" s="301">
        <v>159</v>
      </c>
      <c r="I1544" s="301">
        <v>103</v>
      </c>
      <c r="J1544" s="301">
        <v>95</v>
      </c>
      <c r="K1544" s="301">
        <v>61</v>
      </c>
      <c r="L1544" s="301">
        <v>40</v>
      </c>
      <c r="M1544" s="301">
        <v>38</v>
      </c>
      <c r="N1544" s="301">
        <v>23</v>
      </c>
      <c r="O1544" s="301">
        <v>26</v>
      </c>
      <c r="P1544" s="301">
        <v>27</v>
      </c>
      <c r="Q1544" s="301">
        <v>11</v>
      </c>
      <c r="R1544" s="301">
        <v>6</v>
      </c>
      <c r="S1544" s="301">
        <v>8</v>
      </c>
      <c r="T1544" s="301">
        <v>0</v>
      </c>
      <c r="U1544" s="301">
        <v>1011</v>
      </c>
      <c r="V1544" s="304">
        <v>998</v>
      </c>
      <c r="W1544" s="304"/>
    </row>
    <row r="1545" spans="1:23" x14ac:dyDescent="0.4">
      <c r="A1545" s="299">
        <v>1541</v>
      </c>
      <c r="B1545" s="300" t="s">
        <v>1763</v>
      </c>
      <c r="C1545" s="301">
        <v>79</v>
      </c>
      <c r="D1545" s="301">
        <v>64</v>
      </c>
      <c r="E1545" s="301">
        <v>64</v>
      </c>
      <c r="F1545" s="301">
        <v>53</v>
      </c>
      <c r="G1545" s="301">
        <v>88</v>
      </c>
      <c r="H1545" s="301">
        <v>63</v>
      </c>
      <c r="I1545" s="301">
        <v>71</v>
      </c>
      <c r="J1545" s="301">
        <v>64</v>
      </c>
      <c r="K1545" s="301">
        <v>62</v>
      </c>
      <c r="L1545" s="301">
        <v>71</v>
      </c>
      <c r="M1545" s="301">
        <v>89</v>
      </c>
      <c r="N1545" s="301">
        <v>101</v>
      </c>
      <c r="O1545" s="301">
        <v>105</v>
      </c>
      <c r="P1545" s="301">
        <v>104</v>
      </c>
      <c r="Q1545" s="301">
        <v>64</v>
      </c>
      <c r="R1545" s="301">
        <v>58</v>
      </c>
      <c r="S1545" s="301">
        <v>35</v>
      </c>
      <c r="T1545" s="301">
        <v>27</v>
      </c>
      <c r="U1545" s="301">
        <v>1256</v>
      </c>
      <c r="V1545" s="304">
        <v>1227</v>
      </c>
      <c r="W1545" s="304"/>
    </row>
    <row r="1546" spans="1:23" x14ac:dyDescent="0.4">
      <c r="A1546" s="299">
        <v>1542</v>
      </c>
      <c r="B1546" s="300" t="s">
        <v>3203</v>
      </c>
      <c r="C1546" s="301">
        <v>0</v>
      </c>
      <c r="D1546" s="301">
        <v>4</v>
      </c>
      <c r="E1546" s="301">
        <v>0</v>
      </c>
      <c r="F1546" s="301">
        <v>0</v>
      </c>
      <c r="G1546" s="301">
        <v>0</v>
      </c>
      <c r="H1546" s="301">
        <v>0</v>
      </c>
      <c r="I1546" s="301">
        <v>0</v>
      </c>
      <c r="J1546" s="301">
        <v>0</v>
      </c>
      <c r="K1546" s="301">
        <v>3</v>
      </c>
      <c r="L1546" s="301">
        <v>0</v>
      </c>
      <c r="M1546" s="301">
        <v>0</v>
      </c>
      <c r="N1546" s="301">
        <v>0</v>
      </c>
      <c r="O1546" s="301">
        <v>3</v>
      </c>
      <c r="P1546" s="301">
        <v>8</v>
      </c>
      <c r="Q1546" s="301">
        <v>0</v>
      </c>
      <c r="R1546" s="301">
        <v>4</v>
      </c>
      <c r="S1546" s="301">
        <v>0</v>
      </c>
      <c r="T1546" s="301">
        <v>3</v>
      </c>
      <c r="U1546" s="301">
        <v>30</v>
      </c>
      <c r="V1546" s="304">
        <v>29</v>
      </c>
      <c r="W1546" s="304"/>
    </row>
    <row r="1547" spans="1:23" x14ac:dyDescent="0.4">
      <c r="A1547" s="299">
        <v>1543</v>
      </c>
      <c r="B1547" s="300" t="s">
        <v>252</v>
      </c>
      <c r="C1547" s="301">
        <v>15</v>
      </c>
      <c r="D1547" s="301">
        <v>20</v>
      </c>
      <c r="E1547" s="301">
        <v>15</v>
      </c>
      <c r="F1547" s="301">
        <v>9</v>
      </c>
      <c r="G1547" s="301">
        <v>5</v>
      </c>
      <c r="H1547" s="301">
        <v>8</v>
      </c>
      <c r="I1547" s="301">
        <v>15</v>
      </c>
      <c r="J1547" s="301">
        <v>6</v>
      </c>
      <c r="K1547" s="301">
        <v>14</v>
      </c>
      <c r="L1547" s="301">
        <v>10</v>
      </c>
      <c r="M1547" s="301">
        <v>23</v>
      </c>
      <c r="N1547" s="301">
        <v>29</v>
      </c>
      <c r="O1547" s="301">
        <v>20</v>
      </c>
      <c r="P1547" s="301">
        <v>23</v>
      </c>
      <c r="Q1547" s="301">
        <v>13</v>
      </c>
      <c r="R1547" s="301">
        <v>3</v>
      </c>
      <c r="S1547" s="301">
        <v>3</v>
      </c>
      <c r="T1547" s="301">
        <v>5</v>
      </c>
      <c r="U1547" s="301">
        <v>225</v>
      </c>
      <c r="V1547" s="304">
        <v>216</v>
      </c>
      <c r="W1547" s="304"/>
    </row>
    <row r="1548" spans="1:23" x14ac:dyDescent="0.4">
      <c r="A1548" s="299">
        <v>1544</v>
      </c>
      <c r="B1548" s="300" t="s">
        <v>1213</v>
      </c>
      <c r="C1548" s="301">
        <v>758</v>
      </c>
      <c r="D1548" s="301">
        <v>785</v>
      </c>
      <c r="E1548" s="301">
        <v>634</v>
      </c>
      <c r="F1548" s="301">
        <v>571</v>
      </c>
      <c r="G1548" s="301">
        <v>569</v>
      </c>
      <c r="H1548" s="301">
        <v>555</v>
      </c>
      <c r="I1548" s="301">
        <v>675</v>
      </c>
      <c r="J1548" s="301">
        <v>779</v>
      </c>
      <c r="K1548" s="301">
        <v>759</v>
      </c>
      <c r="L1548" s="301">
        <v>626</v>
      </c>
      <c r="M1548" s="301">
        <v>494</v>
      </c>
      <c r="N1548" s="301">
        <v>398</v>
      </c>
      <c r="O1548" s="301">
        <v>267</v>
      </c>
      <c r="P1548" s="301">
        <v>199</v>
      </c>
      <c r="Q1548" s="301">
        <v>136</v>
      </c>
      <c r="R1548" s="301">
        <v>86</v>
      </c>
      <c r="S1548" s="301">
        <v>76</v>
      </c>
      <c r="T1548" s="301">
        <v>145</v>
      </c>
      <c r="U1548" s="301">
        <v>8518</v>
      </c>
      <c r="V1548" s="304">
        <v>8394</v>
      </c>
      <c r="W1548" s="304"/>
    </row>
    <row r="1549" spans="1:23" x14ac:dyDescent="0.4">
      <c r="A1549" s="299">
        <v>1545</v>
      </c>
      <c r="B1549" s="300" t="s">
        <v>1764</v>
      </c>
      <c r="C1549" s="301">
        <v>861</v>
      </c>
      <c r="D1549" s="301">
        <v>661</v>
      </c>
      <c r="E1549" s="301">
        <v>400</v>
      </c>
      <c r="F1549" s="301">
        <v>328</v>
      </c>
      <c r="G1549" s="301">
        <v>330</v>
      </c>
      <c r="H1549" s="301">
        <v>467</v>
      </c>
      <c r="I1549" s="301">
        <v>845</v>
      </c>
      <c r="J1549" s="301">
        <v>837</v>
      </c>
      <c r="K1549" s="301">
        <v>596</v>
      </c>
      <c r="L1549" s="301">
        <v>404</v>
      </c>
      <c r="M1549" s="301">
        <v>276</v>
      </c>
      <c r="N1549" s="301">
        <v>255</v>
      </c>
      <c r="O1549" s="301">
        <v>216</v>
      </c>
      <c r="P1549" s="301">
        <v>115</v>
      </c>
      <c r="Q1549" s="301">
        <v>55</v>
      </c>
      <c r="R1549" s="301">
        <v>39</v>
      </c>
      <c r="S1549" s="301">
        <v>14</v>
      </c>
      <c r="T1549" s="301">
        <v>14</v>
      </c>
      <c r="U1549" s="301">
        <v>6722</v>
      </c>
      <c r="V1549" s="304">
        <v>6801</v>
      </c>
      <c r="W1549" s="304"/>
    </row>
    <row r="1550" spans="1:23" x14ac:dyDescent="0.4">
      <c r="A1550" s="299">
        <v>1546</v>
      </c>
      <c r="B1550" s="300" t="s">
        <v>3204</v>
      </c>
      <c r="C1550" s="301">
        <v>0</v>
      </c>
      <c r="D1550" s="301">
        <v>0</v>
      </c>
      <c r="E1550" s="301">
        <v>3</v>
      </c>
      <c r="F1550" s="301">
        <v>3</v>
      </c>
      <c r="G1550" s="301">
        <v>0</v>
      </c>
      <c r="H1550" s="301">
        <v>4</v>
      </c>
      <c r="I1550" s="301">
        <v>0</v>
      </c>
      <c r="J1550" s="301">
        <v>0</v>
      </c>
      <c r="K1550" s="301">
        <v>3</v>
      </c>
      <c r="L1550" s="301">
        <v>3</v>
      </c>
      <c r="M1550" s="301">
        <v>0</v>
      </c>
      <c r="N1550" s="301">
        <v>0</v>
      </c>
      <c r="O1550" s="301">
        <v>4</v>
      </c>
      <c r="P1550" s="301">
        <v>7</v>
      </c>
      <c r="Q1550" s="301">
        <v>0</v>
      </c>
      <c r="R1550" s="301">
        <v>0</v>
      </c>
      <c r="S1550" s="301">
        <v>0</v>
      </c>
      <c r="T1550" s="301">
        <v>0</v>
      </c>
      <c r="U1550" s="301">
        <v>33</v>
      </c>
      <c r="V1550" s="304">
        <v>29</v>
      </c>
    </row>
    <row r="1551" spans="1:23" x14ac:dyDescent="0.4">
      <c r="A1551" s="299">
        <v>1547</v>
      </c>
      <c r="B1551" s="300" t="s">
        <v>253</v>
      </c>
      <c r="C1551" s="301">
        <v>6</v>
      </c>
      <c r="D1551" s="301">
        <v>4</v>
      </c>
      <c r="E1551" s="301">
        <v>10</v>
      </c>
      <c r="F1551" s="301">
        <v>8</v>
      </c>
      <c r="G1551" s="301">
        <v>3</v>
      </c>
      <c r="H1551" s="301">
        <v>0</v>
      </c>
      <c r="I1551" s="301">
        <v>6</v>
      </c>
      <c r="J1551" s="301">
        <v>10</v>
      </c>
      <c r="K1551" s="301">
        <v>16</v>
      </c>
      <c r="L1551" s="301">
        <v>13</v>
      </c>
      <c r="M1551" s="301">
        <v>6</v>
      </c>
      <c r="N1551" s="301">
        <v>18</v>
      </c>
      <c r="O1551" s="301">
        <v>28</v>
      </c>
      <c r="P1551" s="301">
        <v>12</v>
      </c>
      <c r="Q1551" s="301">
        <v>18</v>
      </c>
      <c r="R1551" s="301">
        <v>0</v>
      </c>
      <c r="S1551" s="301">
        <v>0</v>
      </c>
      <c r="T1551" s="301">
        <v>0</v>
      </c>
      <c r="U1551" s="301">
        <v>178</v>
      </c>
      <c r="V1551" s="304">
        <v>156</v>
      </c>
    </row>
    <row r="1552" spans="1:23" x14ac:dyDescent="0.4">
      <c r="A1552" s="299">
        <v>1548</v>
      </c>
      <c r="B1552" s="300" t="s">
        <v>1214</v>
      </c>
      <c r="C1552" s="301">
        <v>314</v>
      </c>
      <c r="D1552" s="301">
        <v>421</v>
      </c>
      <c r="E1552" s="301">
        <v>555</v>
      </c>
      <c r="F1552" s="301">
        <v>637</v>
      </c>
      <c r="G1552" s="301">
        <v>564</v>
      </c>
      <c r="H1552" s="301">
        <v>292</v>
      </c>
      <c r="I1552" s="301">
        <v>260</v>
      </c>
      <c r="J1552" s="301">
        <v>350</v>
      </c>
      <c r="K1552" s="301">
        <v>516</v>
      </c>
      <c r="L1552" s="301">
        <v>628</v>
      </c>
      <c r="M1552" s="301">
        <v>722</v>
      </c>
      <c r="N1552" s="301">
        <v>513</v>
      </c>
      <c r="O1552" s="301">
        <v>390</v>
      </c>
      <c r="P1552" s="301">
        <v>213</v>
      </c>
      <c r="Q1552" s="301">
        <v>123</v>
      </c>
      <c r="R1552" s="301">
        <v>96</v>
      </c>
      <c r="S1552" s="301">
        <v>35</v>
      </c>
      <c r="T1552" s="301">
        <v>35</v>
      </c>
      <c r="U1552" s="301">
        <v>6665</v>
      </c>
      <c r="V1552" s="304">
        <v>6577</v>
      </c>
    </row>
    <row r="1553" spans="1:22" x14ac:dyDescent="0.4">
      <c r="A1553" s="299">
        <v>1549</v>
      </c>
      <c r="B1553" s="300" t="s">
        <v>1215</v>
      </c>
      <c r="C1553" s="301">
        <v>39</v>
      </c>
      <c r="D1553" s="301">
        <v>54</v>
      </c>
      <c r="E1553" s="301">
        <v>70</v>
      </c>
      <c r="F1553" s="301">
        <v>100</v>
      </c>
      <c r="G1553" s="301">
        <v>95</v>
      </c>
      <c r="H1553" s="301">
        <v>41</v>
      </c>
      <c r="I1553" s="301">
        <v>21</v>
      </c>
      <c r="J1553" s="301">
        <v>28</v>
      </c>
      <c r="K1553" s="301">
        <v>60</v>
      </c>
      <c r="L1553" s="301">
        <v>106</v>
      </c>
      <c r="M1553" s="301">
        <v>112</v>
      </c>
      <c r="N1553" s="301">
        <v>91</v>
      </c>
      <c r="O1553" s="301">
        <v>61</v>
      </c>
      <c r="P1553" s="301">
        <v>49</v>
      </c>
      <c r="Q1553" s="301">
        <v>17</v>
      </c>
      <c r="R1553" s="301">
        <v>14</v>
      </c>
      <c r="S1553" s="301">
        <v>6</v>
      </c>
      <c r="T1553" s="301">
        <v>4</v>
      </c>
      <c r="U1553" s="301">
        <v>953</v>
      </c>
      <c r="V1553" s="304">
        <v>949</v>
      </c>
    </row>
    <row r="1554" spans="1:22" x14ac:dyDescent="0.4">
      <c r="A1554" s="299">
        <v>1550</v>
      </c>
      <c r="B1554" s="300" t="s">
        <v>1765</v>
      </c>
      <c r="C1554" s="301">
        <v>15</v>
      </c>
      <c r="D1554" s="301">
        <v>42</v>
      </c>
      <c r="E1554" s="301">
        <v>45</v>
      </c>
      <c r="F1554" s="301">
        <v>27</v>
      </c>
      <c r="G1554" s="301">
        <v>17</v>
      </c>
      <c r="H1554" s="301">
        <v>15</v>
      </c>
      <c r="I1554" s="301">
        <v>18</v>
      </c>
      <c r="J1554" s="301">
        <v>29</v>
      </c>
      <c r="K1554" s="301">
        <v>24</v>
      </c>
      <c r="L1554" s="301">
        <v>36</v>
      </c>
      <c r="M1554" s="301">
        <v>49</v>
      </c>
      <c r="N1554" s="301">
        <v>39</v>
      </c>
      <c r="O1554" s="301">
        <v>36</v>
      </c>
      <c r="P1554" s="301">
        <v>41</v>
      </c>
      <c r="Q1554" s="301">
        <v>26</v>
      </c>
      <c r="R1554" s="301">
        <v>24</v>
      </c>
      <c r="S1554" s="301">
        <v>13</v>
      </c>
      <c r="T1554" s="301">
        <v>17</v>
      </c>
      <c r="U1554" s="301">
        <v>520</v>
      </c>
      <c r="V1554" s="304">
        <v>523</v>
      </c>
    </row>
    <row r="1555" spans="1:22" x14ac:dyDescent="0.4">
      <c r="A1555" s="299">
        <v>1551</v>
      </c>
      <c r="B1555" s="300" t="s">
        <v>1766</v>
      </c>
      <c r="C1555" s="301">
        <v>29</v>
      </c>
      <c r="D1555" s="301">
        <v>46</v>
      </c>
      <c r="E1555" s="301">
        <v>62</v>
      </c>
      <c r="F1555" s="301">
        <v>61</v>
      </c>
      <c r="G1555" s="301">
        <v>41</v>
      </c>
      <c r="H1555" s="301">
        <v>32</v>
      </c>
      <c r="I1555" s="301">
        <v>22</v>
      </c>
      <c r="J1555" s="301">
        <v>49</v>
      </c>
      <c r="K1555" s="301">
        <v>64</v>
      </c>
      <c r="L1555" s="301">
        <v>85</v>
      </c>
      <c r="M1555" s="301">
        <v>76</v>
      </c>
      <c r="N1555" s="301">
        <v>68</v>
      </c>
      <c r="O1555" s="301">
        <v>75</v>
      </c>
      <c r="P1555" s="301">
        <v>51</v>
      </c>
      <c r="Q1555" s="301">
        <v>40</v>
      </c>
      <c r="R1555" s="301">
        <v>20</v>
      </c>
      <c r="S1555" s="301">
        <v>14</v>
      </c>
      <c r="T1555" s="301">
        <v>13</v>
      </c>
      <c r="U1555" s="301">
        <v>847</v>
      </c>
      <c r="V1555" s="304">
        <v>797</v>
      </c>
    </row>
    <row r="1556" spans="1:22" x14ac:dyDescent="0.4">
      <c r="A1556" s="299">
        <v>1552</v>
      </c>
      <c r="B1556" s="300" t="s">
        <v>254</v>
      </c>
      <c r="C1556" s="301">
        <v>122</v>
      </c>
      <c r="D1556" s="301">
        <v>174</v>
      </c>
      <c r="E1556" s="301">
        <v>150</v>
      </c>
      <c r="F1556" s="301">
        <v>138</v>
      </c>
      <c r="G1556" s="301">
        <v>72</v>
      </c>
      <c r="H1556" s="301">
        <v>64</v>
      </c>
      <c r="I1556" s="301">
        <v>78</v>
      </c>
      <c r="J1556" s="301">
        <v>105</v>
      </c>
      <c r="K1556" s="301">
        <v>179</v>
      </c>
      <c r="L1556" s="301">
        <v>175</v>
      </c>
      <c r="M1556" s="301">
        <v>122</v>
      </c>
      <c r="N1556" s="301">
        <v>161</v>
      </c>
      <c r="O1556" s="301">
        <v>171</v>
      </c>
      <c r="P1556" s="301">
        <v>143</v>
      </c>
      <c r="Q1556" s="301">
        <v>97</v>
      </c>
      <c r="R1556" s="301">
        <v>52</v>
      </c>
      <c r="S1556" s="301">
        <v>28</v>
      </c>
      <c r="T1556" s="301">
        <v>20</v>
      </c>
      <c r="U1556" s="301">
        <v>2040</v>
      </c>
      <c r="V1556" s="304">
        <v>1971</v>
      </c>
    </row>
    <row r="1557" spans="1:22" x14ac:dyDescent="0.4">
      <c r="A1557" s="299">
        <v>1553</v>
      </c>
      <c r="B1557" s="300" t="s">
        <v>3205</v>
      </c>
      <c r="C1557" s="301">
        <v>3</v>
      </c>
      <c r="D1557" s="301">
        <v>5</v>
      </c>
      <c r="E1557" s="301">
        <v>0</v>
      </c>
      <c r="F1557" s="301">
        <v>0</v>
      </c>
      <c r="G1557" s="301">
        <v>0</v>
      </c>
      <c r="H1557" s="301">
        <v>3</v>
      </c>
      <c r="I1557" s="301">
        <v>0</v>
      </c>
      <c r="J1557" s="301">
        <v>0</v>
      </c>
      <c r="K1557" s="301">
        <v>4</v>
      </c>
      <c r="L1557" s="301">
        <v>0</v>
      </c>
      <c r="M1557" s="301">
        <v>5</v>
      </c>
      <c r="N1557" s="301">
        <v>5</v>
      </c>
      <c r="O1557" s="301">
        <v>4</v>
      </c>
      <c r="P1557" s="301">
        <v>0</v>
      </c>
      <c r="Q1557" s="301">
        <v>5</v>
      </c>
      <c r="R1557" s="301">
        <v>0</v>
      </c>
      <c r="S1557" s="301">
        <v>0</v>
      </c>
      <c r="T1557" s="301">
        <v>0</v>
      </c>
      <c r="U1557" s="301">
        <v>27</v>
      </c>
      <c r="V1557" s="304">
        <v>28</v>
      </c>
    </row>
    <row r="1558" spans="1:22" x14ac:dyDescent="0.4">
      <c r="A1558" s="299">
        <v>1554</v>
      </c>
      <c r="B1558" s="300" t="s">
        <v>1767</v>
      </c>
      <c r="C1558" s="301">
        <v>634</v>
      </c>
      <c r="D1558" s="301">
        <v>626</v>
      </c>
      <c r="E1558" s="301">
        <v>500</v>
      </c>
      <c r="F1558" s="301">
        <v>502</v>
      </c>
      <c r="G1558" s="301">
        <v>595</v>
      </c>
      <c r="H1558" s="301">
        <v>624</v>
      </c>
      <c r="I1558" s="301">
        <v>664</v>
      </c>
      <c r="J1558" s="301">
        <v>721</v>
      </c>
      <c r="K1558" s="301">
        <v>746</v>
      </c>
      <c r="L1558" s="301">
        <v>733</v>
      </c>
      <c r="M1558" s="301">
        <v>626</v>
      </c>
      <c r="N1558" s="301">
        <v>546</v>
      </c>
      <c r="O1558" s="301">
        <v>507</v>
      </c>
      <c r="P1558" s="301">
        <v>450</v>
      </c>
      <c r="Q1558" s="301">
        <v>313</v>
      </c>
      <c r="R1558" s="301">
        <v>282</v>
      </c>
      <c r="S1558" s="301">
        <v>292</v>
      </c>
      <c r="T1558" s="301">
        <v>382</v>
      </c>
      <c r="U1558" s="301">
        <v>9771</v>
      </c>
      <c r="V1558" s="304">
        <v>9359</v>
      </c>
    </row>
    <row r="1559" spans="1:22" x14ac:dyDescent="0.4">
      <c r="A1559" s="299">
        <v>1555</v>
      </c>
      <c r="B1559" s="300" t="s">
        <v>3206</v>
      </c>
      <c r="C1559" s="301">
        <v>0</v>
      </c>
      <c r="D1559" s="301">
        <v>3</v>
      </c>
      <c r="E1559" s="301">
        <v>13</v>
      </c>
      <c r="F1559" s="301">
        <v>8</v>
      </c>
      <c r="G1559" s="301">
        <v>4</v>
      </c>
      <c r="H1559" s="301">
        <v>0</v>
      </c>
      <c r="I1559" s="301">
        <v>4</v>
      </c>
      <c r="J1559" s="301">
        <v>6</v>
      </c>
      <c r="K1559" s="301">
        <v>3</v>
      </c>
      <c r="L1559" s="301">
        <v>8</v>
      </c>
      <c r="M1559" s="301">
        <v>5</v>
      </c>
      <c r="N1559" s="301">
        <v>3</v>
      </c>
      <c r="O1559" s="301">
        <v>9</v>
      </c>
      <c r="P1559" s="301">
        <v>13</v>
      </c>
      <c r="Q1559" s="301">
        <v>6</v>
      </c>
      <c r="R1559" s="301">
        <v>0</v>
      </c>
      <c r="S1559" s="301">
        <v>0</v>
      </c>
      <c r="T1559" s="301">
        <v>0</v>
      </c>
      <c r="U1559" s="301">
        <v>89</v>
      </c>
      <c r="V1559" s="304">
        <v>91</v>
      </c>
    </row>
    <row r="1560" spans="1:22" x14ac:dyDescent="0.4">
      <c r="A1560" s="299">
        <v>1556</v>
      </c>
      <c r="B1560" s="300" t="s">
        <v>3207</v>
      </c>
      <c r="C1560" s="301">
        <v>3</v>
      </c>
      <c r="D1560" s="301">
        <v>0</v>
      </c>
      <c r="E1560" s="301">
        <v>0</v>
      </c>
      <c r="F1560" s="301">
        <v>0</v>
      </c>
      <c r="G1560" s="301">
        <v>9</v>
      </c>
      <c r="H1560" s="301">
        <v>0</v>
      </c>
      <c r="I1560" s="301">
        <v>0</v>
      </c>
      <c r="J1560" s="301">
        <v>5</v>
      </c>
      <c r="K1560" s="301">
        <v>0</v>
      </c>
      <c r="L1560" s="301">
        <v>0</v>
      </c>
      <c r="M1560" s="301">
        <v>0</v>
      </c>
      <c r="N1560" s="301">
        <v>5</v>
      </c>
      <c r="O1560" s="301">
        <v>5</v>
      </c>
      <c r="P1560" s="301">
        <v>4</v>
      </c>
      <c r="Q1560" s="301">
        <v>0</v>
      </c>
      <c r="R1560" s="301">
        <v>0</v>
      </c>
      <c r="S1560" s="301">
        <v>0</v>
      </c>
      <c r="T1560" s="301">
        <v>0</v>
      </c>
      <c r="U1560" s="301">
        <v>24</v>
      </c>
      <c r="V1560" s="304">
        <v>24</v>
      </c>
    </row>
    <row r="1561" spans="1:22" x14ac:dyDescent="0.4">
      <c r="A1561" s="299">
        <v>1557</v>
      </c>
      <c r="B1561" s="300" t="s">
        <v>3208</v>
      </c>
      <c r="C1561" s="301">
        <v>0</v>
      </c>
      <c r="D1561" s="301">
        <v>8</v>
      </c>
      <c r="E1561" s="301">
        <v>9</v>
      </c>
      <c r="F1561" s="301">
        <v>6</v>
      </c>
      <c r="G1561" s="301">
        <v>3</v>
      </c>
      <c r="H1561" s="301">
        <v>0</v>
      </c>
      <c r="I1561" s="301">
        <v>0</v>
      </c>
      <c r="J1561" s="301">
        <v>11</v>
      </c>
      <c r="K1561" s="301">
        <v>4</v>
      </c>
      <c r="L1561" s="301">
        <v>7</v>
      </c>
      <c r="M1561" s="301">
        <v>3</v>
      </c>
      <c r="N1561" s="301">
        <v>6</v>
      </c>
      <c r="O1561" s="301">
        <v>9</v>
      </c>
      <c r="P1561" s="301">
        <v>19</v>
      </c>
      <c r="Q1561" s="301">
        <v>5</v>
      </c>
      <c r="R1561" s="301">
        <v>4</v>
      </c>
      <c r="S1561" s="301">
        <v>3</v>
      </c>
      <c r="T1561" s="301">
        <v>0</v>
      </c>
      <c r="U1561" s="301">
        <v>86</v>
      </c>
      <c r="V1561" s="304">
        <v>95</v>
      </c>
    </row>
    <row r="1562" spans="1:22" x14ac:dyDescent="0.4">
      <c r="A1562" s="299">
        <v>1558</v>
      </c>
      <c r="B1562" s="300" t="s">
        <v>3209</v>
      </c>
      <c r="C1562" s="301">
        <v>0</v>
      </c>
      <c r="D1562" s="301">
        <v>0</v>
      </c>
      <c r="E1562" s="301">
        <v>0</v>
      </c>
      <c r="F1562" s="301">
        <v>0</v>
      </c>
      <c r="G1562" s="301">
        <v>0</v>
      </c>
      <c r="H1562" s="301">
        <v>0</v>
      </c>
      <c r="I1562" s="301">
        <v>0</v>
      </c>
      <c r="J1562" s="301">
        <v>0</v>
      </c>
      <c r="K1562" s="301">
        <v>0</v>
      </c>
      <c r="L1562" s="301">
        <v>0</v>
      </c>
      <c r="M1562" s="301">
        <v>0</v>
      </c>
      <c r="N1562" s="301">
        <v>0</v>
      </c>
      <c r="O1562" s="301">
        <v>0</v>
      </c>
      <c r="P1562" s="301">
        <v>4</v>
      </c>
      <c r="Q1562" s="301">
        <v>3</v>
      </c>
      <c r="R1562" s="301">
        <v>3</v>
      </c>
      <c r="S1562" s="301">
        <v>0</v>
      </c>
      <c r="T1562" s="301">
        <v>0</v>
      </c>
      <c r="U1562" s="301">
        <v>18</v>
      </c>
      <c r="V1562" s="304">
        <v>18</v>
      </c>
    </row>
    <row r="1563" spans="1:22" x14ac:dyDescent="0.4">
      <c r="A1563" s="299">
        <v>1559</v>
      </c>
      <c r="B1563" s="300" t="s">
        <v>255</v>
      </c>
      <c r="C1563" s="301">
        <v>302</v>
      </c>
      <c r="D1563" s="301">
        <v>283</v>
      </c>
      <c r="E1563" s="301">
        <v>213</v>
      </c>
      <c r="F1563" s="301">
        <v>199</v>
      </c>
      <c r="G1563" s="301">
        <v>205</v>
      </c>
      <c r="H1563" s="301">
        <v>288</v>
      </c>
      <c r="I1563" s="301">
        <v>275</v>
      </c>
      <c r="J1563" s="301">
        <v>283</v>
      </c>
      <c r="K1563" s="301">
        <v>245</v>
      </c>
      <c r="L1563" s="301">
        <v>232</v>
      </c>
      <c r="M1563" s="301">
        <v>155</v>
      </c>
      <c r="N1563" s="301">
        <v>144</v>
      </c>
      <c r="O1563" s="301">
        <v>165</v>
      </c>
      <c r="P1563" s="301">
        <v>163</v>
      </c>
      <c r="Q1563" s="301">
        <v>112</v>
      </c>
      <c r="R1563" s="301">
        <v>68</v>
      </c>
      <c r="S1563" s="301">
        <v>41</v>
      </c>
      <c r="T1563" s="301">
        <v>72</v>
      </c>
      <c r="U1563" s="301">
        <v>3451</v>
      </c>
      <c r="V1563" s="304">
        <v>3380</v>
      </c>
    </row>
    <row r="1564" spans="1:22" x14ac:dyDescent="0.4">
      <c r="A1564" s="299">
        <v>1560</v>
      </c>
      <c r="B1564" s="300" t="s">
        <v>3210</v>
      </c>
      <c r="C1564" s="301">
        <v>0</v>
      </c>
      <c r="D1564" s="301">
        <v>0</v>
      </c>
      <c r="E1564" s="301">
        <v>3</v>
      </c>
      <c r="F1564" s="301">
        <v>3</v>
      </c>
      <c r="G1564" s="301">
        <v>0</v>
      </c>
      <c r="H1564" s="301">
        <v>0</v>
      </c>
      <c r="I1564" s="301">
        <v>0</v>
      </c>
      <c r="J1564" s="301">
        <v>0</v>
      </c>
      <c r="K1564" s="301">
        <v>0</v>
      </c>
      <c r="L1564" s="301">
        <v>0</v>
      </c>
      <c r="M1564" s="301">
        <v>0</v>
      </c>
      <c r="N1564" s="301">
        <v>5</v>
      </c>
      <c r="O1564" s="301">
        <v>6</v>
      </c>
      <c r="P1564" s="301">
        <v>0</v>
      </c>
      <c r="Q1564" s="301">
        <v>0</v>
      </c>
      <c r="R1564" s="301">
        <v>3</v>
      </c>
      <c r="S1564" s="301">
        <v>0</v>
      </c>
      <c r="T1564" s="301">
        <v>0</v>
      </c>
      <c r="U1564" s="301">
        <v>22</v>
      </c>
      <c r="V1564" s="304">
        <v>14</v>
      </c>
    </row>
    <row r="1565" spans="1:22" x14ac:dyDescent="0.4">
      <c r="A1565" s="299">
        <v>1561</v>
      </c>
      <c r="B1565" s="300" t="s">
        <v>1768</v>
      </c>
      <c r="C1565" s="301">
        <v>322</v>
      </c>
      <c r="D1565" s="301">
        <v>355</v>
      </c>
      <c r="E1565" s="301">
        <v>336</v>
      </c>
      <c r="F1565" s="301">
        <v>312</v>
      </c>
      <c r="G1565" s="301">
        <v>282</v>
      </c>
      <c r="H1565" s="301">
        <v>304</v>
      </c>
      <c r="I1565" s="301">
        <v>299</v>
      </c>
      <c r="J1565" s="301">
        <v>289</v>
      </c>
      <c r="K1565" s="301">
        <v>292</v>
      </c>
      <c r="L1565" s="301">
        <v>290</v>
      </c>
      <c r="M1565" s="301">
        <v>349</v>
      </c>
      <c r="N1565" s="301">
        <v>367</v>
      </c>
      <c r="O1565" s="301">
        <v>353</v>
      </c>
      <c r="P1565" s="301">
        <v>351</v>
      </c>
      <c r="Q1565" s="301">
        <v>269</v>
      </c>
      <c r="R1565" s="301">
        <v>201</v>
      </c>
      <c r="S1565" s="301">
        <v>164</v>
      </c>
      <c r="T1565" s="301">
        <v>152</v>
      </c>
      <c r="U1565" s="301">
        <v>5282</v>
      </c>
      <c r="V1565" s="304">
        <v>4954</v>
      </c>
    </row>
    <row r="1566" spans="1:22" x14ac:dyDescent="0.4">
      <c r="A1566" s="299">
        <v>1562</v>
      </c>
      <c r="B1566" s="300" t="s">
        <v>3211</v>
      </c>
      <c r="C1566" s="301">
        <v>3</v>
      </c>
      <c r="D1566" s="301">
        <v>8</v>
      </c>
      <c r="E1566" s="301">
        <v>10</v>
      </c>
      <c r="F1566" s="301">
        <v>9</v>
      </c>
      <c r="G1566" s="301">
        <v>0</v>
      </c>
      <c r="H1566" s="301">
        <v>9</v>
      </c>
      <c r="I1566" s="301">
        <v>0</v>
      </c>
      <c r="J1566" s="301">
        <v>0</v>
      </c>
      <c r="K1566" s="301">
        <v>9</v>
      </c>
      <c r="L1566" s="301">
        <v>10</v>
      </c>
      <c r="M1566" s="301">
        <v>11</v>
      </c>
      <c r="N1566" s="301">
        <v>10</v>
      </c>
      <c r="O1566" s="301">
        <v>3</v>
      </c>
      <c r="P1566" s="301">
        <v>4</v>
      </c>
      <c r="Q1566" s="301">
        <v>8</v>
      </c>
      <c r="R1566" s="301">
        <v>0</v>
      </c>
      <c r="S1566" s="301">
        <v>0</v>
      </c>
      <c r="T1566" s="301">
        <v>0</v>
      </c>
      <c r="U1566" s="301">
        <v>77</v>
      </c>
      <c r="V1566" s="304">
        <v>81</v>
      </c>
    </row>
    <row r="1567" spans="1:22" x14ac:dyDescent="0.4">
      <c r="A1567" s="299">
        <v>1563</v>
      </c>
      <c r="B1567" s="300" t="s">
        <v>256</v>
      </c>
      <c r="C1567" s="301">
        <v>8</v>
      </c>
      <c r="D1567" s="301">
        <v>22</v>
      </c>
      <c r="E1567" s="301">
        <v>30</v>
      </c>
      <c r="F1567" s="301">
        <v>32</v>
      </c>
      <c r="G1567" s="301">
        <v>20</v>
      </c>
      <c r="H1567" s="301">
        <v>21</v>
      </c>
      <c r="I1567" s="301">
        <v>7</v>
      </c>
      <c r="J1567" s="301">
        <v>15</v>
      </c>
      <c r="K1567" s="301">
        <v>24</v>
      </c>
      <c r="L1567" s="301">
        <v>14</v>
      </c>
      <c r="M1567" s="301">
        <v>46</v>
      </c>
      <c r="N1567" s="301">
        <v>33</v>
      </c>
      <c r="O1567" s="301">
        <v>37</v>
      </c>
      <c r="P1567" s="301">
        <v>29</v>
      </c>
      <c r="Q1567" s="301">
        <v>11</v>
      </c>
      <c r="R1567" s="301">
        <v>7</v>
      </c>
      <c r="S1567" s="301">
        <v>0</v>
      </c>
      <c r="T1567" s="301">
        <v>0</v>
      </c>
      <c r="U1567" s="301">
        <v>372</v>
      </c>
      <c r="V1567" s="304">
        <v>362</v>
      </c>
    </row>
    <row r="1568" spans="1:22" x14ac:dyDescent="0.4">
      <c r="A1568" s="299">
        <v>1564</v>
      </c>
      <c r="B1568" s="300" t="s">
        <v>1387</v>
      </c>
      <c r="C1568" s="301">
        <v>432</v>
      </c>
      <c r="D1568" s="301">
        <v>475</v>
      </c>
      <c r="E1568" s="301">
        <v>395</v>
      </c>
      <c r="F1568" s="301">
        <v>391</v>
      </c>
      <c r="G1568" s="301">
        <v>218</v>
      </c>
      <c r="H1568" s="301">
        <v>210</v>
      </c>
      <c r="I1568" s="301">
        <v>339</v>
      </c>
      <c r="J1568" s="301">
        <v>391</v>
      </c>
      <c r="K1568" s="301">
        <v>386</v>
      </c>
      <c r="L1568" s="301">
        <v>379</v>
      </c>
      <c r="M1568" s="301">
        <v>339</v>
      </c>
      <c r="N1568" s="301">
        <v>286</v>
      </c>
      <c r="O1568" s="301">
        <v>270</v>
      </c>
      <c r="P1568" s="301">
        <v>218</v>
      </c>
      <c r="Q1568" s="301">
        <v>137</v>
      </c>
      <c r="R1568" s="301">
        <v>69</v>
      </c>
      <c r="S1568" s="301">
        <v>26</v>
      </c>
      <c r="T1568" s="301">
        <v>26</v>
      </c>
      <c r="U1568" s="301">
        <v>4993</v>
      </c>
      <c r="V1568" s="304">
        <v>4884</v>
      </c>
    </row>
    <row r="1569" spans="1:22" x14ac:dyDescent="0.4">
      <c r="A1569" s="299">
        <v>1565</v>
      </c>
      <c r="B1569" s="300" t="s">
        <v>1216</v>
      </c>
      <c r="C1569" s="301">
        <v>598</v>
      </c>
      <c r="D1569" s="301">
        <v>459</v>
      </c>
      <c r="E1569" s="301">
        <v>381</v>
      </c>
      <c r="F1569" s="301">
        <v>436</v>
      </c>
      <c r="G1569" s="301">
        <v>885</v>
      </c>
      <c r="H1569" s="301">
        <v>1116</v>
      </c>
      <c r="I1569" s="301">
        <v>1074</v>
      </c>
      <c r="J1569" s="301">
        <v>817</v>
      </c>
      <c r="K1569" s="301">
        <v>607</v>
      </c>
      <c r="L1569" s="301">
        <v>528</v>
      </c>
      <c r="M1569" s="301">
        <v>458</v>
      </c>
      <c r="N1569" s="301">
        <v>419</v>
      </c>
      <c r="O1569" s="301">
        <v>362</v>
      </c>
      <c r="P1569" s="301">
        <v>241</v>
      </c>
      <c r="Q1569" s="301">
        <v>189</v>
      </c>
      <c r="R1569" s="301">
        <v>161</v>
      </c>
      <c r="S1569" s="301">
        <v>145</v>
      </c>
      <c r="T1569" s="301">
        <v>156</v>
      </c>
      <c r="U1569" s="301">
        <v>9036</v>
      </c>
      <c r="V1569" s="304">
        <v>8849</v>
      </c>
    </row>
    <row r="1570" spans="1:22" x14ac:dyDescent="0.4">
      <c r="A1570" s="299">
        <v>1566</v>
      </c>
      <c r="B1570" s="300" t="s">
        <v>1769</v>
      </c>
      <c r="C1570" s="301">
        <v>29</v>
      </c>
      <c r="D1570" s="301">
        <v>34</v>
      </c>
      <c r="E1570" s="301">
        <v>30</v>
      </c>
      <c r="F1570" s="301">
        <v>43</v>
      </c>
      <c r="G1570" s="301">
        <v>26</v>
      </c>
      <c r="H1570" s="301">
        <v>14</v>
      </c>
      <c r="I1570" s="301">
        <v>26</v>
      </c>
      <c r="J1570" s="301">
        <v>24</v>
      </c>
      <c r="K1570" s="301">
        <v>32</v>
      </c>
      <c r="L1570" s="301">
        <v>48</v>
      </c>
      <c r="M1570" s="301">
        <v>35</v>
      </c>
      <c r="N1570" s="301">
        <v>19</v>
      </c>
      <c r="O1570" s="301">
        <v>28</v>
      </c>
      <c r="P1570" s="301">
        <v>17</v>
      </c>
      <c r="Q1570" s="301">
        <v>6</v>
      </c>
      <c r="R1570" s="301">
        <v>4</v>
      </c>
      <c r="S1570" s="301">
        <v>9</v>
      </c>
      <c r="T1570" s="301">
        <v>6</v>
      </c>
      <c r="U1570" s="301">
        <v>426</v>
      </c>
      <c r="V1570" s="304">
        <v>416</v>
      </c>
    </row>
    <row r="1571" spans="1:22" x14ac:dyDescent="0.4">
      <c r="A1571" s="299">
        <v>1567</v>
      </c>
      <c r="B1571" s="300" t="s">
        <v>3212</v>
      </c>
      <c r="C1571" s="301">
        <v>0</v>
      </c>
      <c r="D1571" s="301">
        <v>3</v>
      </c>
      <c r="E1571" s="301">
        <v>6</v>
      </c>
      <c r="F1571" s="301">
        <v>0</v>
      </c>
      <c r="G1571" s="301">
        <v>0</v>
      </c>
      <c r="H1571" s="301">
        <v>0</v>
      </c>
      <c r="I1571" s="301">
        <v>0</v>
      </c>
      <c r="J1571" s="301">
        <v>0</v>
      </c>
      <c r="K1571" s="301">
        <v>0</v>
      </c>
      <c r="L1571" s="301">
        <v>0</v>
      </c>
      <c r="M1571" s="301">
        <v>9</v>
      </c>
      <c r="N1571" s="301">
        <v>5</v>
      </c>
      <c r="O1571" s="301">
        <v>5</v>
      </c>
      <c r="P1571" s="301">
        <v>5</v>
      </c>
      <c r="Q1571" s="301">
        <v>0</v>
      </c>
      <c r="R1571" s="301">
        <v>0</v>
      </c>
      <c r="S1571" s="301">
        <v>3</v>
      </c>
      <c r="T1571" s="301">
        <v>5</v>
      </c>
      <c r="U1571" s="301">
        <v>44</v>
      </c>
      <c r="V1571" s="304">
        <v>48</v>
      </c>
    </row>
    <row r="1572" spans="1:22" x14ac:dyDescent="0.4">
      <c r="A1572" s="299">
        <v>1568</v>
      </c>
      <c r="B1572" s="300" t="s">
        <v>257</v>
      </c>
      <c r="C1572" s="301">
        <v>16</v>
      </c>
      <c r="D1572" s="301">
        <v>16</v>
      </c>
      <c r="E1572" s="301">
        <v>27</v>
      </c>
      <c r="F1572" s="301">
        <v>23</v>
      </c>
      <c r="G1572" s="301">
        <v>9</v>
      </c>
      <c r="H1572" s="301">
        <v>5</v>
      </c>
      <c r="I1572" s="301">
        <v>7</v>
      </c>
      <c r="J1572" s="301">
        <v>18</v>
      </c>
      <c r="K1572" s="301">
        <v>21</v>
      </c>
      <c r="L1572" s="301">
        <v>25</v>
      </c>
      <c r="M1572" s="301">
        <v>43</v>
      </c>
      <c r="N1572" s="301">
        <v>34</v>
      </c>
      <c r="O1572" s="301">
        <v>47</v>
      </c>
      <c r="P1572" s="301">
        <v>42</v>
      </c>
      <c r="Q1572" s="301">
        <v>27</v>
      </c>
      <c r="R1572" s="301">
        <v>20</v>
      </c>
      <c r="S1572" s="301">
        <v>13</v>
      </c>
      <c r="T1572" s="301">
        <v>3</v>
      </c>
      <c r="U1572" s="301">
        <v>413</v>
      </c>
      <c r="V1572" s="304">
        <v>386</v>
      </c>
    </row>
    <row r="1573" spans="1:22" x14ac:dyDescent="0.4">
      <c r="A1573" s="299">
        <v>1569</v>
      </c>
      <c r="B1573" s="300" t="s">
        <v>3213</v>
      </c>
      <c r="C1573" s="301">
        <v>14</v>
      </c>
      <c r="D1573" s="301">
        <v>6</v>
      </c>
      <c r="E1573" s="301">
        <v>15</v>
      </c>
      <c r="F1573" s="301">
        <v>13</v>
      </c>
      <c r="G1573" s="301">
        <v>12</v>
      </c>
      <c r="H1573" s="301">
        <v>12</v>
      </c>
      <c r="I1573" s="301">
        <v>8</v>
      </c>
      <c r="J1573" s="301">
        <v>18</v>
      </c>
      <c r="K1573" s="301">
        <v>4</v>
      </c>
      <c r="L1573" s="301">
        <v>20</v>
      </c>
      <c r="M1573" s="301">
        <v>17</v>
      </c>
      <c r="N1573" s="301">
        <v>13</v>
      </c>
      <c r="O1573" s="301">
        <v>12</v>
      </c>
      <c r="P1573" s="301">
        <v>19</v>
      </c>
      <c r="Q1573" s="301">
        <v>8</v>
      </c>
      <c r="R1573" s="301">
        <v>10</v>
      </c>
      <c r="S1573" s="301">
        <v>4</v>
      </c>
      <c r="T1573" s="301">
        <v>3</v>
      </c>
      <c r="U1573" s="301">
        <v>210</v>
      </c>
      <c r="V1573" s="304">
        <v>192</v>
      </c>
    </row>
    <row r="1574" spans="1:22" x14ac:dyDescent="0.4">
      <c r="A1574" s="299">
        <v>1570</v>
      </c>
      <c r="B1574" s="300" t="s">
        <v>3214</v>
      </c>
      <c r="C1574" s="301">
        <v>5</v>
      </c>
      <c r="D1574" s="301">
        <v>0</v>
      </c>
      <c r="E1574" s="301">
        <v>0</v>
      </c>
      <c r="F1574" s="301">
        <v>0</v>
      </c>
      <c r="G1574" s="301">
        <v>0</v>
      </c>
      <c r="H1574" s="301">
        <v>4</v>
      </c>
      <c r="I1574" s="301">
        <v>4</v>
      </c>
      <c r="J1574" s="301">
        <v>9</v>
      </c>
      <c r="K1574" s="301">
        <v>9</v>
      </c>
      <c r="L1574" s="301">
        <v>4</v>
      </c>
      <c r="M1574" s="301">
        <v>0</v>
      </c>
      <c r="N1574" s="301">
        <v>8</v>
      </c>
      <c r="O1574" s="301">
        <v>3</v>
      </c>
      <c r="P1574" s="301">
        <v>4</v>
      </c>
      <c r="Q1574" s="301">
        <v>3</v>
      </c>
      <c r="R1574" s="301">
        <v>5</v>
      </c>
      <c r="S1574" s="301">
        <v>3</v>
      </c>
      <c r="T1574" s="301">
        <v>0</v>
      </c>
      <c r="U1574" s="301">
        <v>58</v>
      </c>
      <c r="V1574" s="304">
        <v>55</v>
      </c>
    </row>
    <row r="1575" spans="1:22" x14ac:dyDescent="0.4">
      <c r="A1575" s="299">
        <v>1571</v>
      </c>
      <c r="B1575" s="300" t="s">
        <v>3215</v>
      </c>
      <c r="C1575" s="301">
        <v>3</v>
      </c>
      <c r="D1575" s="301">
        <v>0</v>
      </c>
      <c r="E1575" s="301">
        <v>0</v>
      </c>
      <c r="F1575" s="301">
        <v>0</v>
      </c>
      <c r="G1575" s="301">
        <v>0</v>
      </c>
      <c r="H1575" s="301">
        <v>3</v>
      </c>
      <c r="I1575" s="301">
        <v>0</v>
      </c>
      <c r="J1575" s="301">
        <v>3</v>
      </c>
      <c r="K1575" s="301">
        <v>0</v>
      </c>
      <c r="L1575" s="301">
        <v>0</v>
      </c>
      <c r="M1575" s="301">
        <v>4</v>
      </c>
      <c r="N1575" s="301">
        <v>10</v>
      </c>
      <c r="O1575" s="301">
        <v>5</v>
      </c>
      <c r="P1575" s="301">
        <v>7</v>
      </c>
      <c r="Q1575" s="301">
        <v>0</v>
      </c>
      <c r="R1575" s="301">
        <v>0</v>
      </c>
      <c r="S1575" s="301">
        <v>0</v>
      </c>
      <c r="T1575" s="301">
        <v>0</v>
      </c>
      <c r="U1575" s="301">
        <v>39</v>
      </c>
      <c r="V1575" s="304">
        <v>43</v>
      </c>
    </row>
    <row r="1576" spans="1:22" x14ac:dyDescent="0.4">
      <c r="A1576" s="299">
        <v>1572</v>
      </c>
      <c r="B1576" s="300" t="s">
        <v>258</v>
      </c>
      <c r="C1576" s="301">
        <v>12</v>
      </c>
      <c r="D1576" s="301">
        <v>10</v>
      </c>
      <c r="E1576" s="301">
        <v>15</v>
      </c>
      <c r="F1576" s="301">
        <v>10</v>
      </c>
      <c r="G1576" s="301">
        <v>13</v>
      </c>
      <c r="H1576" s="301">
        <v>12</v>
      </c>
      <c r="I1576" s="301">
        <v>6</v>
      </c>
      <c r="J1576" s="301">
        <v>9</v>
      </c>
      <c r="K1576" s="301">
        <v>14</v>
      </c>
      <c r="L1576" s="301">
        <v>19</v>
      </c>
      <c r="M1576" s="301">
        <v>15</v>
      </c>
      <c r="N1576" s="301">
        <v>22</v>
      </c>
      <c r="O1576" s="301">
        <v>16</v>
      </c>
      <c r="P1576" s="301">
        <v>13</v>
      </c>
      <c r="Q1576" s="301">
        <v>11</v>
      </c>
      <c r="R1576" s="301">
        <v>10</v>
      </c>
      <c r="S1576" s="301">
        <v>7</v>
      </c>
      <c r="T1576" s="301">
        <v>0</v>
      </c>
      <c r="U1576" s="301">
        <v>215</v>
      </c>
      <c r="V1576" s="304">
        <v>217</v>
      </c>
    </row>
    <row r="1577" spans="1:22" x14ac:dyDescent="0.4">
      <c r="A1577" s="299">
        <v>1573</v>
      </c>
      <c r="B1577" s="300" t="s">
        <v>1770</v>
      </c>
      <c r="C1577" s="301">
        <v>44</v>
      </c>
      <c r="D1577" s="301">
        <v>57</v>
      </c>
      <c r="E1577" s="301">
        <v>57</v>
      </c>
      <c r="F1577" s="301">
        <v>48</v>
      </c>
      <c r="G1577" s="301">
        <v>36</v>
      </c>
      <c r="H1577" s="301">
        <v>28</v>
      </c>
      <c r="I1577" s="301">
        <v>36</v>
      </c>
      <c r="J1577" s="301">
        <v>54</v>
      </c>
      <c r="K1577" s="301">
        <v>75</v>
      </c>
      <c r="L1577" s="301">
        <v>95</v>
      </c>
      <c r="M1577" s="301">
        <v>126</v>
      </c>
      <c r="N1577" s="301">
        <v>164</v>
      </c>
      <c r="O1577" s="301">
        <v>188</v>
      </c>
      <c r="P1577" s="301">
        <v>162</v>
      </c>
      <c r="Q1577" s="301">
        <v>135</v>
      </c>
      <c r="R1577" s="301">
        <v>85</v>
      </c>
      <c r="S1577" s="301">
        <v>47</v>
      </c>
      <c r="T1577" s="301">
        <v>76</v>
      </c>
      <c r="U1577" s="301">
        <v>1512</v>
      </c>
      <c r="V1577" s="304">
        <v>1442</v>
      </c>
    </row>
    <row r="1578" spans="1:22" x14ac:dyDescent="0.4">
      <c r="A1578" s="299">
        <v>1574</v>
      </c>
      <c r="B1578" s="300" t="s">
        <v>259</v>
      </c>
      <c r="C1578" s="301">
        <v>33</v>
      </c>
      <c r="D1578" s="301">
        <v>36</v>
      </c>
      <c r="E1578" s="301">
        <v>57</v>
      </c>
      <c r="F1578" s="301">
        <v>45</v>
      </c>
      <c r="G1578" s="301">
        <v>19</v>
      </c>
      <c r="H1578" s="301">
        <v>39</v>
      </c>
      <c r="I1578" s="301">
        <v>26</v>
      </c>
      <c r="J1578" s="301">
        <v>36</v>
      </c>
      <c r="K1578" s="301">
        <v>47</v>
      </c>
      <c r="L1578" s="301">
        <v>58</v>
      </c>
      <c r="M1578" s="301">
        <v>80</v>
      </c>
      <c r="N1578" s="301">
        <v>105</v>
      </c>
      <c r="O1578" s="301">
        <v>105</v>
      </c>
      <c r="P1578" s="301">
        <v>148</v>
      </c>
      <c r="Q1578" s="301">
        <v>104</v>
      </c>
      <c r="R1578" s="301">
        <v>67</v>
      </c>
      <c r="S1578" s="301">
        <v>44</v>
      </c>
      <c r="T1578" s="301">
        <v>39</v>
      </c>
      <c r="U1578" s="301">
        <v>1060</v>
      </c>
      <c r="V1578" s="304">
        <v>1022</v>
      </c>
    </row>
    <row r="1579" spans="1:22" x14ac:dyDescent="0.4">
      <c r="A1579" s="299">
        <v>1575</v>
      </c>
      <c r="B1579" s="300" t="s">
        <v>260</v>
      </c>
      <c r="C1579" s="301">
        <v>40</v>
      </c>
      <c r="D1579" s="301">
        <v>45</v>
      </c>
      <c r="E1579" s="301">
        <v>41</v>
      </c>
      <c r="F1579" s="301">
        <v>75</v>
      </c>
      <c r="G1579" s="301">
        <v>47</v>
      </c>
      <c r="H1579" s="301">
        <v>34</v>
      </c>
      <c r="I1579" s="301">
        <v>33</v>
      </c>
      <c r="J1579" s="301">
        <v>44</v>
      </c>
      <c r="K1579" s="301">
        <v>58</v>
      </c>
      <c r="L1579" s="301">
        <v>72</v>
      </c>
      <c r="M1579" s="301">
        <v>60</v>
      </c>
      <c r="N1579" s="301">
        <v>82</v>
      </c>
      <c r="O1579" s="301">
        <v>60</v>
      </c>
      <c r="P1579" s="301">
        <v>68</v>
      </c>
      <c r="Q1579" s="301">
        <v>37</v>
      </c>
      <c r="R1579" s="301">
        <v>19</v>
      </c>
      <c r="S1579" s="301">
        <v>19</v>
      </c>
      <c r="T1579" s="301">
        <v>3</v>
      </c>
      <c r="U1579" s="301">
        <v>831</v>
      </c>
      <c r="V1579" s="304">
        <v>797</v>
      </c>
    </row>
    <row r="1580" spans="1:22" x14ac:dyDescent="0.4">
      <c r="A1580" s="299">
        <v>1576</v>
      </c>
      <c r="B1580" s="300" t="s">
        <v>1771</v>
      </c>
      <c r="C1580" s="301">
        <v>522</v>
      </c>
      <c r="D1580" s="301">
        <v>606</v>
      </c>
      <c r="E1580" s="301">
        <v>647</v>
      </c>
      <c r="F1580" s="301">
        <v>535</v>
      </c>
      <c r="G1580" s="301">
        <v>589</v>
      </c>
      <c r="H1580" s="301">
        <v>764</v>
      </c>
      <c r="I1580" s="301">
        <v>642</v>
      </c>
      <c r="J1580" s="301">
        <v>607</v>
      </c>
      <c r="K1580" s="301">
        <v>692</v>
      </c>
      <c r="L1580" s="301">
        <v>672</v>
      </c>
      <c r="M1580" s="301">
        <v>628</v>
      </c>
      <c r="N1580" s="301">
        <v>580</v>
      </c>
      <c r="O1580" s="301">
        <v>539</v>
      </c>
      <c r="P1580" s="301">
        <v>524</v>
      </c>
      <c r="Q1580" s="301">
        <v>455</v>
      </c>
      <c r="R1580" s="301">
        <v>408</v>
      </c>
      <c r="S1580" s="301">
        <v>300</v>
      </c>
      <c r="T1580" s="301">
        <v>353</v>
      </c>
      <c r="U1580" s="301">
        <v>10068</v>
      </c>
      <c r="V1580" s="304">
        <v>9751</v>
      </c>
    </row>
    <row r="1581" spans="1:22" x14ac:dyDescent="0.4">
      <c r="A1581" s="299">
        <v>1577</v>
      </c>
      <c r="B1581" s="300" t="s">
        <v>1217</v>
      </c>
      <c r="C1581" s="301">
        <v>1087</v>
      </c>
      <c r="D1581" s="301">
        <v>1376</v>
      </c>
      <c r="E1581" s="301">
        <v>1327</v>
      </c>
      <c r="F1581" s="301">
        <v>1366</v>
      </c>
      <c r="G1581" s="301">
        <v>2344</v>
      </c>
      <c r="H1581" s="301">
        <v>1744</v>
      </c>
      <c r="I1581" s="301">
        <v>1209</v>
      </c>
      <c r="J1581" s="301">
        <v>1341</v>
      </c>
      <c r="K1581" s="301">
        <v>1429</v>
      </c>
      <c r="L1581" s="301">
        <v>1652</v>
      </c>
      <c r="M1581" s="301">
        <v>1425</v>
      </c>
      <c r="N1581" s="301">
        <v>1237</v>
      </c>
      <c r="O1581" s="301">
        <v>1054</v>
      </c>
      <c r="P1581" s="301">
        <v>968</v>
      </c>
      <c r="Q1581" s="301">
        <v>676</v>
      </c>
      <c r="R1581" s="301">
        <v>549</v>
      </c>
      <c r="S1581" s="301">
        <v>407</v>
      </c>
      <c r="T1581" s="301">
        <v>502</v>
      </c>
      <c r="U1581" s="301">
        <v>21709</v>
      </c>
      <c r="V1581" s="304">
        <v>21277</v>
      </c>
    </row>
    <row r="1582" spans="1:22" x14ac:dyDescent="0.4">
      <c r="A1582" s="299">
        <v>1578</v>
      </c>
      <c r="B1582" s="300" t="s">
        <v>3216</v>
      </c>
      <c r="C1582" s="301">
        <v>0</v>
      </c>
      <c r="D1582" s="301">
        <v>0</v>
      </c>
      <c r="E1582" s="301">
        <v>0</v>
      </c>
      <c r="F1582" s="301">
        <v>3</v>
      </c>
      <c r="G1582" s="301">
        <v>0</v>
      </c>
      <c r="H1582" s="301">
        <v>0</v>
      </c>
      <c r="I1582" s="301">
        <v>0</v>
      </c>
      <c r="J1582" s="301">
        <v>0</v>
      </c>
      <c r="K1582" s="301">
        <v>0</v>
      </c>
      <c r="L1582" s="301">
        <v>0</v>
      </c>
      <c r="M1582" s="301">
        <v>0</v>
      </c>
      <c r="N1582" s="301">
        <v>0</v>
      </c>
      <c r="O1582" s="301">
        <v>0</v>
      </c>
      <c r="P1582" s="301">
        <v>0</v>
      </c>
      <c r="Q1582" s="301">
        <v>0</v>
      </c>
      <c r="R1582" s="301">
        <v>0</v>
      </c>
      <c r="S1582" s="301">
        <v>0</v>
      </c>
      <c r="T1582" s="301">
        <v>0</v>
      </c>
      <c r="U1582" s="301">
        <v>5</v>
      </c>
      <c r="V1582" s="304">
        <v>5</v>
      </c>
    </row>
    <row r="1583" spans="1:22" x14ac:dyDescent="0.4">
      <c r="A1583" s="299">
        <v>1579</v>
      </c>
      <c r="B1583" s="300" t="s">
        <v>261</v>
      </c>
      <c r="C1583" s="301">
        <v>14</v>
      </c>
      <c r="D1583" s="301">
        <v>13</v>
      </c>
      <c r="E1583" s="301">
        <v>21</v>
      </c>
      <c r="F1583" s="301">
        <v>15</v>
      </c>
      <c r="G1583" s="301">
        <v>10</v>
      </c>
      <c r="H1583" s="301">
        <v>11</v>
      </c>
      <c r="I1583" s="301">
        <v>19</v>
      </c>
      <c r="J1583" s="301">
        <v>7</v>
      </c>
      <c r="K1583" s="301">
        <v>12</v>
      </c>
      <c r="L1583" s="301">
        <v>24</v>
      </c>
      <c r="M1583" s="301">
        <v>34</v>
      </c>
      <c r="N1583" s="301">
        <v>31</v>
      </c>
      <c r="O1583" s="301">
        <v>16</v>
      </c>
      <c r="P1583" s="301">
        <v>21</v>
      </c>
      <c r="Q1583" s="301">
        <v>18</v>
      </c>
      <c r="R1583" s="301">
        <v>11</v>
      </c>
      <c r="S1583" s="301">
        <v>16</v>
      </c>
      <c r="T1583" s="301">
        <v>17</v>
      </c>
      <c r="U1583" s="301">
        <v>305</v>
      </c>
      <c r="V1583" s="304">
        <v>282</v>
      </c>
    </row>
    <row r="1584" spans="1:22" x14ac:dyDescent="0.4">
      <c r="A1584" s="299">
        <v>1580</v>
      </c>
      <c r="B1584" s="300" t="s">
        <v>262</v>
      </c>
      <c r="C1584" s="301">
        <v>33</v>
      </c>
      <c r="D1584" s="301">
        <v>53</v>
      </c>
      <c r="E1584" s="301">
        <v>37</v>
      </c>
      <c r="F1584" s="301">
        <v>50</v>
      </c>
      <c r="G1584" s="301">
        <v>22</v>
      </c>
      <c r="H1584" s="301">
        <v>11</v>
      </c>
      <c r="I1584" s="301">
        <v>20</v>
      </c>
      <c r="J1584" s="301">
        <v>29</v>
      </c>
      <c r="K1584" s="301">
        <v>49</v>
      </c>
      <c r="L1584" s="301">
        <v>52</v>
      </c>
      <c r="M1584" s="301">
        <v>59</v>
      </c>
      <c r="N1584" s="301">
        <v>69</v>
      </c>
      <c r="O1584" s="301">
        <v>40</v>
      </c>
      <c r="P1584" s="301">
        <v>51</v>
      </c>
      <c r="Q1584" s="301">
        <v>34</v>
      </c>
      <c r="R1584" s="301">
        <v>11</v>
      </c>
      <c r="S1584" s="301">
        <v>7</v>
      </c>
      <c r="T1584" s="301">
        <v>7</v>
      </c>
      <c r="U1584" s="301">
        <v>636</v>
      </c>
      <c r="V1584" s="304">
        <v>638</v>
      </c>
    </row>
    <row r="1585" spans="1:22" x14ac:dyDescent="0.4">
      <c r="A1585" s="299">
        <v>1581</v>
      </c>
      <c r="B1585" s="300" t="s">
        <v>1772</v>
      </c>
      <c r="C1585" s="301">
        <v>12</v>
      </c>
      <c r="D1585" s="301">
        <v>24</v>
      </c>
      <c r="E1585" s="301">
        <v>21</v>
      </c>
      <c r="F1585" s="301">
        <v>20</v>
      </c>
      <c r="G1585" s="301">
        <v>6</v>
      </c>
      <c r="H1585" s="301">
        <v>4</v>
      </c>
      <c r="I1585" s="301">
        <v>3</v>
      </c>
      <c r="J1585" s="301">
        <v>10</v>
      </c>
      <c r="K1585" s="301">
        <v>20</v>
      </c>
      <c r="L1585" s="301">
        <v>25</v>
      </c>
      <c r="M1585" s="301">
        <v>17</v>
      </c>
      <c r="N1585" s="301">
        <v>18</v>
      </c>
      <c r="O1585" s="301">
        <v>14</v>
      </c>
      <c r="P1585" s="301">
        <v>19</v>
      </c>
      <c r="Q1585" s="301">
        <v>16</v>
      </c>
      <c r="R1585" s="301">
        <v>8</v>
      </c>
      <c r="S1585" s="301">
        <v>4</v>
      </c>
      <c r="T1585" s="301">
        <v>0</v>
      </c>
      <c r="U1585" s="301">
        <v>250</v>
      </c>
      <c r="V1585" s="304">
        <v>240</v>
      </c>
    </row>
    <row r="1586" spans="1:22" x14ac:dyDescent="0.4">
      <c r="A1586" s="299">
        <v>1582</v>
      </c>
      <c r="B1586" s="300" t="s">
        <v>1773</v>
      </c>
      <c r="C1586" s="301">
        <v>17</v>
      </c>
      <c r="D1586" s="301">
        <v>12</v>
      </c>
      <c r="E1586" s="301">
        <v>18</v>
      </c>
      <c r="F1586" s="301">
        <v>10</v>
      </c>
      <c r="G1586" s="301">
        <v>8</v>
      </c>
      <c r="H1586" s="301">
        <v>11</v>
      </c>
      <c r="I1586" s="301">
        <v>5</v>
      </c>
      <c r="J1586" s="301">
        <v>12</v>
      </c>
      <c r="K1586" s="301">
        <v>10</v>
      </c>
      <c r="L1586" s="301">
        <v>4</v>
      </c>
      <c r="M1586" s="301">
        <v>9</v>
      </c>
      <c r="N1586" s="301">
        <v>24</v>
      </c>
      <c r="O1586" s="301">
        <v>11</v>
      </c>
      <c r="P1586" s="301">
        <v>10</v>
      </c>
      <c r="Q1586" s="301">
        <v>11</v>
      </c>
      <c r="R1586" s="301">
        <v>7</v>
      </c>
      <c r="S1586" s="301">
        <v>0</v>
      </c>
      <c r="T1586" s="301">
        <v>3</v>
      </c>
      <c r="U1586" s="301">
        <v>180</v>
      </c>
      <c r="V1586" s="304">
        <v>184</v>
      </c>
    </row>
    <row r="1587" spans="1:22" x14ac:dyDescent="0.4">
      <c r="A1587" s="299">
        <v>1583</v>
      </c>
      <c r="B1587" s="300" t="s">
        <v>1349</v>
      </c>
      <c r="C1587" s="301">
        <v>180</v>
      </c>
      <c r="D1587" s="301">
        <v>192</v>
      </c>
      <c r="E1587" s="301">
        <v>165</v>
      </c>
      <c r="F1587" s="301">
        <v>138</v>
      </c>
      <c r="G1587" s="301">
        <v>154</v>
      </c>
      <c r="H1587" s="301">
        <v>156</v>
      </c>
      <c r="I1587" s="301">
        <v>174</v>
      </c>
      <c r="J1587" s="301">
        <v>200</v>
      </c>
      <c r="K1587" s="301">
        <v>184</v>
      </c>
      <c r="L1587" s="301">
        <v>195</v>
      </c>
      <c r="M1587" s="301">
        <v>212</v>
      </c>
      <c r="N1587" s="301">
        <v>168</v>
      </c>
      <c r="O1587" s="301">
        <v>142</v>
      </c>
      <c r="P1587" s="301">
        <v>129</v>
      </c>
      <c r="Q1587" s="301">
        <v>80</v>
      </c>
      <c r="R1587" s="301">
        <v>71</v>
      </c>
      <c r="S1587" s="301">
        <v>54</v>
      </c>
      <c r="T1587" s="301">
        <v>65</v>
      </c>
      <c r="U1587" s="301">
        <v>2652</v>
      </c>
      <c r="V1587" s="304">
        <v>2603</v>
      </c>
    </row>
    <row r="1588" spans="1:22" x14ac:dyDescent="0.4">
      <c r="A1588" s="299">
        <v>1584</v>
      </c>
      <c r="B1588" s="300" t="s">
        <v>1774</v>
      </c>
      <c r="C1588" s="301">
        <v>0</v>
      </c>
      <c r="D1588" s="301">
        <v>5</v>
      </c>
      <c r="E1588" s="301">
        <v>4</v>
      </c>
      <c r="F1588" s="301">
        <v>8</v>
      </c>
      <c r="G1588" s="301">
        <v>3</v>
      </c>
      <c r="H1588" s="301">
        <v>4</v>
      </c>
      <c r="I1588" s="301">
        <v>3</v>
      </c>
      <c r="J1588" s="301">
        <v>8</v>
      </c>
      <c r="K1588" s="301">
        <v>4</v>
      </c>
      <c r="L1588" s="301">
        <v>5</v>
      </c>
      <c r="M1588" s="301">
        <v>9</v>
      </c>
      <c r="N1588" s="301">
        <v>10</v>
      </c>
      <c r="O1588" s="301">
        <v>9</v>
      </c>
      <c r="P1588" s="301">
        <v>5</v>
      </c>
      <c r="Q1588" s="301">
        <v>6</v>
      </c>
      <c r="R1588" s="301">
        <v>3</v>
      </c>
      <c r="S1588" s="301">
        <v>3</v>
      </c>
      <c r="T1588" s="301">
        <v>0</v>
      </c>
      <c r="U1588" s="301">
        <v>89</v>
      </c>
      <c r="V1588" s="304">
        <v>85</v>
      </c>
    </row>
    <row r="1589" spans="1:22" x14ac:dyDescent="0.4">
      <c r="A1589" s="299">
        <v>1585</v>
      </c>
      <c r="B1589" s="300" t="s">
        <v>1775</v>
      </c>
      <c r="C1589" s="301">
        <v>5</v>
      </c>
      <c r="D1589" s="301">
        <v>11</v>
      </c>
      <c r="E1589" s="301">
        <v>3</v>
      </c>
      <c r="F1589" s="301">
        <v>7</v>
      </c>
      <c r="G1589" s="301">
        <v>0</v>
      </c>
      <c r="H1589" s="301">
        <v>0</v>
      </c>
      <c r="I1589" s="301">
        <v>0</v>
      </c>
      <c r="J1589" s="301">
        <v>11</v>
      </c>
      <c r="K1589" s="301">
        <v>10</v>
      </c>
      <c r="L1589" s="301">
        <v>6</v>
      </c>
      <c r="M1589" s="301">
        <v>3</v>
      </c>
      <c r="N1589" s="301">
        <v>3</v>
      </c>
      <c r="O1589" s="301">
        <v>3</v>
      </c>
      <c r="P1589" s="301">
        <v>3</v>
      </c>
      <c r="Q1589" s="301">
        <v>5</v>
      </c>
      <c r="R1589" s="301">
        <v>4</v>
      </c>
      <c r="S1589" s="301">
        <v>5</v>
      </c>
      <c r="T1589" s="301">
        <v>0</v>
      </c>
      <c r="U1589" s="301">
        <v>76</v>
      </c>
      <c r="V1589" s="304">
        <v>78</v>
      </c>
    </row>
    <row r="1590" spans="1:22" x14ac:dyDescent="0.4">
      <c r="A1590" s="299">
        <v>1586</v>
      </c>
      <c r="B1590" s="300" t="s">
        <v>263</v>
      </c>
      <c r="C1590" s="301">
        <v>0</v>
      </c>
      <c r="D1590" s="301">
        <v>0</v>
      </c>
      <c r="E1590" s="301">
        <v>0</v>
      </c>
      <c r="F1590" s="301">
        <v>0</v>
      </c>
      <c r="G1590" s="301">
        <v>0</v>
      </c>
      <c r="H1590" s="301">
        <v>0</v>
      </c>
      <c r="I1590" s="301">
        <v>0</v>
      </c>
      <c r="J1590" s="301">
        <v>0</v>
      </c>
      <c r="K1590" s="301">
        <v>0</v>
      </c>
      <c r="L1590" s="301">
        <v>0</v>
      </c>
      <c r="M1590" s="301">
        <v>0</v>
      </c>
      <c r="N1590" s="301">
        <v>5</v>
      </c>
      <c r="O1590" s="301">
        <v>0</v>
      </c>
      <c r="P1590" s="301">
        <v>5</v>
      </c>
      <c r="Q1590" s="301">
        <v>3</v>
      </c>
      <c r="R1590" s="301">
        <v>0</v>
      </c>
      <c r="S1590" s="301">
        <v>0</v>
      </c>
      <c r="T1590" s="301">
        <v>0</v>
      </c>
      <c r="U1590" s="301">
        <v>28</v>
      </c>
      <c r="V1590" s="304">
        <v>21</v>
      </c>
    </row>
    <row r="1591" spans="1:22" x14ac:dyDescent="0.4">
      <c r="A1591" s="299">
        <v>1587</v>
      </c>
      <c r="B1591" s="300" t="s">
        <v>3217</v>
      </c>
      <c r="C1591" s="301">
        <v>0</v>
      </c>
      <c r="D1591" s="301">
        <v>0</v>
      </c>
      <c r="E1591" s="301">
        <v>0</v>
      </c>
      <c r="F1591" s="301">
        <v>0</v>
      </c>
      <c r="G1591" s="301">
        <v>0</v>
      </c>
      <c r="H1591" s="301">
        <v>0</v>
      </c>
      <c r="I1591" s="301">
        <v>0</v>
      </c>
      <c r="J1591" s="301">
        <v>0</v>
      </c>
      <c r="K1591" s="301">
        <v>0</v>
      </c>
      <c r="L1591" s="301">
        <v>0</v>
      </c>
      <c r="M1591" s="301">
        <v>0</v>
      </c>
      <c r="N1591" s="301">
        <v>3</v>
      </c>
      <c r="O1591" s="301">
        <v>0</v>
      </c>
      <c r="P1591" s="301">
        <v>0</v>
      </c>
      <c r="Q1591" s="301">
        <v>3</v>
      </c>
      <c r="R1591" s="301">
        <v>0</v>
      </c>
      <c r="S1591" s="301">
        <v>0</v>
      </c>
      <c r="T1591" s="301">
        <v>0</v>
      </c>
      <c r="U1591" s="301">
        <v>3</v>
      </c>
      <c r="V1591" s="304">
        <v>8</v>
      </c>
    </row>
    <row r="1592" spans="1:22" x14ac:dyDescent="0.4">
      <c r="A1592" s="299">
        <v>1588</v>
      </c>
      <c r="B1592" s="300" t="s">
        <v>1776</v>
      </c>
      <c r="C1592" s="301">
        <v>281</v>
      </c>
      <c r="D1592" s="301">
        <v>359</v>
      </c>
      <c r="E1592" s="301">
        <v>276</v>
      </c>
      <c r="F1592" s="301">
        <v>226</v>
      </c>
      <c r="G1592" s="301">
        <v>195</v>
      </c>
      <c r="H1592" s="301">
        <v>182</v>
      </c>
      <c r="I1592" s="301">
        <v>257</v>
      </c>
      <c r="J1592" s="301">
        <v>270</v>
      </c>
      <c r="K1592" s="301">
        <v>304</v>
      </c>
      <c r="L1592" s="301">
        <v>308</v>
      </c>
      <c r="M1592" s="301">
        <v>307</v>
      </c>
      <c r="N1592" s="301">
        <v>374</v>
      </c>
      <c r="O1592" s="301">
        <v>338</v>
      </c>
      <c r="P1592" s="301">
        <v>348</v>
      </c>
      <c r="Q1592" s="301">
        <v>267</v>
      </c>
      <c r="R1592" s="301">
        <v>195</v>
      </c>
      <c r="S1592" s="301">
        <v>134</v>
      </c>
      <c r="T1592" s="301">
        <v>170</v>
      </c>
      <c r="U1592" s="301">
        <v>4791</v>
      </c>
      <c r="V1592" s="304">
        <v>4463</v>
      </c>
    </row>
    <row r="1593" spans="1:22" x14ac:dyDescent="0.4">
      <c r="A1593" s="299">
        <v>1589</v>
      </c>
      <c r="B1593" s="300" t="s">
        <v>3218</v>
      </c>
      <c r="C1593" s="301">
        <v>0</v>
      </c>
      <c r="D1593" s="301">
        <v>0</v>
      </c>
      <c r="E1593" s="301">
        <v>0</v>
      </c>
      <c r="F1593" s="301">
        <v>0</v>
      </c>
      <c r="G1593" s="301">
        <v>0</v>
      </c>
      <c r="H1593" s="301">
        <v>0</v>
      </c>
      <c r="I1593" s="301">
        <v>0</v>
      </c>
      <c r="J1593" s="301">
        <v>0</v>
      </c>
      <c r="K1593" s="301">
        <v>0</v>
      </c>
      <c r="L1593" s="301">
        <v>0</v>
      </c>
      <c r="M1593" s="301">
        <v>0</v>
      </c>
      <c r="N1593" s="301">
        <v>3</v>
      </c>
      <c r="O1593" s="301">
        <v>0</v>
      </c>
      <c r="P1593" s="301">
        <v>3</v>
      </c>
      <c r="Q1593" s="301">
        <v>3</v>
      </c>
      <c r="R1593" s="301">
        <v>0</v>
      </c>
      <c r="S1593" s="301">
        <v>0</v>
      </c>
      <c r="T1593" s="301">
        <v>0</v>
      </c>
      <c r="U1593" s="301">
        <v>12</v>
      </c>
      <c r="V1593" s="304">
        <v>14</v>
      </c>
    </row>
    <row r="1594" spans="1:22" x14ac:dyDescent="0.4">
      <c r="A1594" s="299">
        <v>1590</v>
      </c>
      <c r="B1594" s="300" t="s">
        <v>264</v>
      </c>
      <c r="C1594" s="301">
        <v>8</v>
      </c>
      <c r="D1594" s="301">
        <v>9</v>
      </c>
      <c r="E1594" s="301">
        <v>16</v>
      </c>
      <c r="F1594" s="301">
        <v>14</v>
      </c>
      <c r="G1594" s="301">
        <v>11</v>
      </c>
      <c r="H1594" s="301">
        <v>12</v>
      </c>
      <c r="I1594" s="301">
        <v>3</v>
      </c>
      <c r="J1594" s="301">
        <v>8</v>
      </c>
      <c r="K1594" s="301">
        <v>5</v>
      </c>
      <c r="L1594" s="301">
        <v>6</v>
      </c>
      <c r="M1594" s="301">
        <v>11</v>
      </c>
      <c r="N1594" s="301">
        <v>18</v>
      </c>
      <c r="O1594" s="301">
        <v>15</v>
      </c>
      <c r="P1594" s="301">
        <v>14</v>
      </c>
      <c r="Q1594" s="301">
        <v>10</v>
      </c>
      <c r="R1594" s="301">
        <v>5</v>
      </c>
      <c r="S1594" s="301">
        <v>0</v>
      </c>
      <c r="T1594" s="301">
        <v>5</v>
      </c>
      <c r="U1594" s="301">
        <v>162</v>
      </c>
      <c r="V1594" s="304">
        <v>159</v>
      </c>
    </row>
    <row r="1595" spans="1:22" x14ac:dyDescent="0.4">
      <c r="A1595" s="299">
        <v>1591</v>
      </c>
      <c r="B1595" s="300" t="s">
        <v>3219</v>
      </c>
      <c r="C1595" s="301">
        <v>6</v>
      </c>
      <c r="D1595" s="301">
        <v>10</v>
      </c>
      <c r="E1595" s="301">
        <v>15</v>
      </c>
      <c r="F1595" s="301">
        <v>17</v>
      </c>
      <c r="G1595" s="301">
        <v>17</v>
      </c>
      <c r="H1595" s="301">
        <v>10</v>
      </c>
      <c r="I1595" s="301">
        <v>6</v>
      </c>
      <c r="J1595" s="301">
        <v>7</v>
      </c>
      <c r="K1595" s="301">
        <v>7</v>
      </c>
      <c r="L1595" s="301">
        <v>17</v>
      </c>
      <c r="M1595" s="301">
        <v>21</v>
      </c>
      <c r="N1595" s="301">
        <v>21</v>
      </c>
      <c r="O1595" s="301">
        <v>16</v>
      </c>
      <c r="P1595" s="301">
        <v>19</v>
      </c>
      <c r="Q1595" s="301">
        <v>16</v>
      </c>
      <c r="R1595" s="301">
        <v>7</v>
      </c>
      <c r="S1595" s="301">
        <v>0</v>
      </c>
      <c r="T1595" s="301">
        <v>0</v>
      </c>
      <c r="U1595" s="301">
        <v>208</v>
      </c>
      <c r="V1595" s="304">
        <v>208</v>
      </c>
    </row>
    <row r="1596" spans="1:22" x14ac:dyDescent="0.4">
      <c r="A1596" s="299">
        <v>1592</v>
      </c>
      <c r="B1596" s="300" t="s">
        <v>1777</v>
      </c>
      <c r="C1596" s="301">
        <v>9</v>
      </c>
      <c r="D1596" s="301">
        <v>13</v>
      </c>
      <c r="E1596" s="301">
        <v>7</v>
      </c>
      <c r="F1596" s="301">
        <v>6</v>
      </c>
      <c r="G1596" s="301">
        <v>9</v>
      </c>
      <c r="H1596" s="301">
        <v>4</v>
      </c>
      <c r="I1596" s="301">
        <v>14</v>
      </c>
      <c r="J1596" s="301">
        <v>4</v>
      </c>
      <c r="K1596" s="301">
        <v>13</v>
      </c>
      <c r="L1596" s="301">
        <v>15</v>
      </c>
      <c r="M1596" s="301">
        <v>10</v>
      </c>
      <c r="N1596" s="301">
        <v>21</v>
      </c>
      <c r="O1596" s="301">
        <v>32</v>
      </c>
      <c r="P1596" s="301">
        <v>24</v>
      </c>
      <c r="Q1596" s="301">
        <v>21</v>
      </c>
      <c r="R1596" s="301">
        <v>8</v>
      </c>
      <c r="S1596" s="301">
        <v>4</v>
      </c>
      <c r="T1596" s="301">
        <v>9</v>
      </c>
      <c r="U1596" s="301">
        <v>237</v>
      </c>
      <c r="V1596" s="304">
        <v>214</v>
      </c>
    </row>
    <row r="1597" spans="1:22" x14ac:dyDescent="0.4">
      <c r="A1597" s="299">
        <v>1593</v>
      </c>
      <c r="B1597" s="300" t="s">
        <v>1218</v>
      </c>
      <c r="C1597" s="301">
        <v>691</v>
      </c>
      <c r="D1597" s="301">
        <v>554</v>
      </c>
      <c r="E1597" s="301">
        <v>553</v>
      </c>
      <c r="F1597" s="301">
        <v>656</v>
      </c>
      <c r="G1597" s="301">
        <v>1265</v>
      </c>
      <c r="H1597" s="301">
        <v>1438</v>
      </c>
      <c r="I1597" s="301">
        <v>1376</v>
      </c>
      <c r="J1597" s="301">
        <v>982</v>
      </c>
      <c r="K1597" s="301">
        <v>894</v>
      </c>
      <c r="L1597" s="301">
        <v>809</v>
      </c>
      <c r="M1597" s="301">
        <v>752</v>
      </c>
      <c r="N1597" s="301">
        <v>705</v>
      </c>
      <c r="O1597" s="301">
        <v>522</v>
      </c>
      <c r="P1597" s="301">
        <v>393</v>
      </c>
      <c r="Q1597" s="301">
        <v>233</v>
      </c>
      <c r="R1597" s="301">
        <v>155</v>
      </c>
      <c r="S1597" s="301">
        <v>109</v>
      </c>
      <c r="T1597" s="301">
        <v>127</v>
      </c>
      <c r="U1597" s="301">
        <v>12221</v>
      </c>
      <c r="V1597" s="304">
        <v>12248</v>
      </c>
    </row>
    <row r="1598" spans="1:22" x14ac:dyDescent="0.4">
      <c r="A1598" s="299">
        <v>1594</v>
      </c>
      <c r="B1598" s="300" t="s">
        <v>3220</v>
      </c>
      <c r="C1598" s="301">
        <v>7</v>
      </c>
      <c r="D1598" s="301">
        <v>3</v>
      </c>
      <c r="E1598" s="301">
        <v>0</v>
      </c>
      <c r="F1598" s="301">
        <v>4</v>
      </c>
      <c r="G1598" s="301">
        <v>7</v>
      </c>
      <c r="H1598" s="301">
        <v>4</v>
      </c>
      <c r="I1598" s="301">
        <v>0</v>
      </c>
      <c r="J1598" s="301">
        <v>4</v>
      </c>
      <c r="K1598" s="301">
        <v>0</v>
      </c>
      <c r="L1598" s="301">
        <v>9</v>
      </c>
      <c r="M1598" s="301">
        <v>5</v>
      </c>
      <c r="N1598" s="301">
        <v>8</v>
      </c>
      <c r="O1598" s="301">
        <v>14</v>
      </c>
      <c r="P1598" s="301">
        <v>15</v>
      </c>
      <c r="Q1598" s="301">
        <v>5</v>
      </c>
      <c r="R1598" s="301">
        <v>0</v>
      </c>
      <c r="S1598" s="301">
        <v>0</v>
      </c>
      <c r="T1598" s="301">
        <v>3</v>
      </c>
      <c r="U1598" s="301">
        <v>96</v>
      </c>
      <c r="V1598" s="304">
        <v>90</v>
      </c>
    </row>
    <row r="1599" spans="1:22" x14ac:dyDescent="0.4">
      <c r="A1599" s="299">
        <v>1595</v>
      </c>
      <c r="B1599" s="300" t="s">
        <v>265</v>
      </c>
      <c r="C1599" s="301">
        <v>7</v>
      </c>
      <c r="D1599" s="301">
        <v>19</v>
      </c>
      <c r="E1599" s="301">
        <v>8</v>
      </c>
      <c r="F1599" s="301">
        <v>9</v>
      </c>
      <c r="G1599" s="301">
        <v>5</v>
      </c>
      <c r="H1599" s="301">
        <v>8</v>
      </c>
      <c r="I1599" s="301">
        <v>8</v>
      </c>
      <c r="J1599" s="301">
        <v>0</v>
      </c>
      <c r="K1599" s="301">
        <v>15</v>
      </c>
      <c r="L1599" s="301">
        <v>6</v>
      </c>
      <c r="M1599" s="301">
        <v>20</v>
      </c>
      <c r="N1599" s="301">
        <v>38</v>
      </c>
      <c r="O1599" s="301">
        <v>29</v>
      </c>
      <c r="P1599" s="301">
        <v>27</v>
      </c>
      <c r="Q1599" s="301">
        <v>16</v>
      </c>
      <c r="R1599" s="301">
        <v>7</v>
      </c>
      <c r="S1599" s="301">
        <v>4</v>
      </c>
      <c r="T1599" s="301">
        <v>4</v>
      </c>
      <c r="U1599" s="301">
        <v>257</v>
      </c>
      <c r="V1599" s="304">
        <v>252</v>
      </c>
    </row>
    <row r="1600" spans="1:22" x14ac:dyDescent="0.4">
      <c r="A1600" s="299">
        <v>1596</v>
      </c>
      <c r="B1600" s="300" t="s">
        <v>3221</v>
      </c>
      <c r="C1600" s="301">
        <v>0</v>
      </c>
      <c r="D1600" s="301">
        <v>0</v>
      </c>
      <c r="E1600" s="301">
        <v>0</v>
      </c>
      <c r="F1600" s="301">
        <v>0</v>
      </c>
      <c r="G1600" s="301">
        <v>0</v>
      </c>
      <c r="H1600" s="301">
        <v>0</v>
      </c>
      <c r="I1600" s="301">
        <v>0</v>
      </c>
      <c r="J1600" s="301">
        <v>0</v>
      </c>
      <c r="K1600" s="301">
        <v>0</v>
      </c>
      <c r="L1600" s="301">
        <v>0</v>
      </c>
      <c r="M1600" s="301">
        <v>0</v>
      </c>
      <c r="N1600" s="301">
        <v>0</v>
      </c>
      <c r="O1600" s="301">
        <v>0</v>
      </c>
      <c r="P1600" s="301">
        <v>0</v>
      </c>
      <c r="Q1600" s="301">
        <v>0</v>
      </c>
      <c r="R1600" s="301">
        <v>0</v>
      </c>
      <c r="S1600" s="301">
        <v>0</v>
      </c>
      <c r="T1600" s="301">
        <v>0</v>
      </c>
      <c r="U1600" s="301">
        <v>0</v>
      </c>
      <c r="V1600" s="304">
        <v>3</v>
      </c>
    </row>
    <row r="1601" spans="1:22" x14ac:dyDescent="0.4">
      <c r="A1601" s="299">
        <v>1597</v>
      </c>
      <c r="B1601" s="300" t="s">
        <v>266</v>
      </c>
      <c r="C1601" s="301">
        <v>26</v>
      </c>
      <c r="D1601" s="301">
        <v>21</v>
      </c>
      <c r="E1601" s="301">
        <v>27</v>
      </c>
      <c r="F1601" s="301">
        <v>15</v>
      </c>
      <c r="G1601" s="301">
        <v>11</v>
      </c>
      <c r="H1601" s="301">
        <v>17</v>
      </c>
      <c r="I1601" s="301">
        <v>24</v>
      </c>
      <c r="J1601" s="301">
        <v>15</v>
      </c>
      <c r="K1601" s="301">
        <v>36</v>
      </c>
      <c r="L1601" s="301">
        <v>36</v>
      </c>
      <c r="M1601" s="301">
        <v>58</v>
      </c>
      <c r="N1601" s="301">
        <v>64</v>
      </c>
      <c r="O1601" s="301">
        <v>55</v>
      </c>
      <c r="P1601" s="301">
        <v>57</v>
      </c>
      <c r="Q1601" s="301">
        <v>51</v>
      </c>
      <c r="R1601" s="301">
        <v>24</v>
      </c>
      <c r="S1601" s="301">
        <v>11</v>
      </c>
      <c r="T1601" s="301">
        <v>14</v>
      </c>
      <c r="U1601" s="301">
        <v>567</v>
      </c>
      <c r="V1601" s="304">
        <v>515</v>
      </c>
    </row>
    <row r="1602" spans="1:22" x14ac:dyDescent="0.4">
      <c r="A1602" s="299">
        <v>1598</v>
      </c>
      <c r="B1602" s="300" t="s">
        <v>267</v>
      </c>
      <c r="C1602" s="301">
        <v>7</v>
      </c>
      <c r="D1602" s="301">
        <v>6</v>
      </c>
      <c r="E1602" s="301">
        <v>10</v>
      </c>
      <c r="F1602" s="301">
        <v>3</v>
      </c>
      <c r="G1602" s="301">
        <v>5</v>
      </c>
      <c r="H1602" s="301">
        <v>0</v>
      </c>
      <c r="I1602" s="301">
        <v>8</v>
      </c>
      <c r="J1602" s="301">
        <v>8</v>
      </c>
      <c r="K1602" s="301">
        <v>9</v>
      </c>
      <c r="L1602" s="301">
        <v>8</v>
      </c>
      <c r="M1602" s="301">
        <v>11</v>
      </c>
      <c r="N1602" s="301">
        <v>14</v>
      </c>
      <c r="O1602" s="301">
        <v>20</v>
      </c>
      <c r="P1602" s="301">
        <v>10</v>
      </c>
      <c r="Q1602" s="301">
        <v>9</v>
      </c>
      <c r="R1602" s="301">
        <v>5</v>
      </c>
      <c r="S1602" s="301">
        <v>0</v>
      </c>
      <c r="T1602" s="301">
        <v>0</v>
      </c>
      <c r="U1602" s="301">
        <v>122</v>
      </c>
      <c r="V1602" s="304">
        <v>111</v>
      </c>
    </row>
    <row r="1603" spans="1:22" x14ac:dyDescent="0.4">
      <c r="A1603" s="299">
        <v>1599</v>
      </c>
      <c r="B1603" s="300" t="s">
        <v>3222</v>
      </c>
      <c r="C1603" s="301">
        <v>0</v>
      </c>
      <c r="D1603" s="301">
        <v>0</v>
      </c>
      <c r="E1603" s="301">
        <v>0</v>
      </c>
      <c r="F1603" s="301">
        <v>0</v>
      </c>
      <c r="G1603" s="301">
        <v>0</v>
      </c>
      <c r="H1603" s="301">
        <v>0</v>
      </c>
      <c r="I1603" s="301">
        <v>0</v>
      </c>
      <c r="J1603" s="301">
        <v>0</v>
      </c>
      <c r="K1603" s="301">
        <v>0</v>
      </c>
      <c r="L1603" s="301">
        <v>0</v>
      </c>
      <c r="M1603" s="301">
        <v>0</v>
      </c>
      <c r="N1603" s="301">
        <v>4</v>
      </c>
      <c r="O1603" s="301">
        <v>0</v>
      </c>
      <c r="P1603" s="301">
        <v>0</v>
      </c>
      <c r="Q1603" s="301">
        <v>0</v>
      </c>
      <c r="R1603" s="301">
        <v>0</v>
      </c>
      <c r="S1603" s="301">
        <v>0</v>
      </c>
      <c r="T1603" s="301">
        <v>0</v>
      </c>
      <c r="U1603" s="301">
        <v>6</v>
      </c>
      <c r="V1603" s="304">
        <v>6</v>
      </c>
    </row>
    <row r="1604" spans="1:22" x14ac:dyDescent="0.4">
      <c r="A1604" s="299">
        <v>1600</v>
      </c>
      <c r="B1604" s="300" t="s">
        <v>3223</v>
      </c>
      <c r="C1604" s="301">
        <v>0</v>
      </c>
      <c r="D1604" s="301">
        <v>0</v>
      </c>
      <c r="E1604" s="301">
        <v>0</v>
      </c>
      <c r="F1604" s="301">
        <v>0</v>
      </c>
      <c r="G1604" s="301">
        <v>0</v>
      </c>
      <c r="H1604" s="301">
        <v>0</v>
      </c>
      <c r="I1604" s="301">
        <v>0</v>
      </c>
      <c r="J1604" s="301">
        <v>6</v>
      </c>
      <c r="K1604" s="301">
        <v>0</v>
      </c>
      <c r="L1604" s="301">
        <v>0</v>
      </c>
      <c r="M1604" s="301">
        <v>0</v>
      </c>
      <c r="N1604" s="301">
        <v>4</v>
      </c>
      <c r="O1604" s="301">
        <v>0</v>
      </c>
      <c r="P1604" s="301">
        <v>3</v>
      </c>
      <c r="Q1604" s="301">
        <v>0</v>
      </c>
      <c r="R1604" s="301">
        <v>0</v>
      </c>
      <c r="S1604" s="301">
        <v>0</v>
      </c>
      <c r="T1604" s="301">
        <v>0</v>
      </c>
      <c r="U1604" s="301">
        <v>18</v>
      </c>
      <c r="V1604" s="304">
        <v>18</v>
      </c>
    </row>
    <row r="1605" spans="1:22" x14ac:dyDescent="0.4">
      <c r="A1605" s="299">
        <v>1601</v>
      </c>
      <c r="B1605" s="300" t="s">
        <v>268</v>
      </c>
      <c r="C1605" s="301">
        <v>164</v>
      </c>
      <c r="D1605" s="301">
        <v>134</v>
      </c>
      <c r="E1605" s="301">
        <v>88</v>
      </c>
      <c r="F1605" s="301">
        <v>59</v>
      </c>
      <c r="G1605" s="301">
        <v>83</v>
      </c>
      <c r="H1605" s="301">
        <v>151</v>
      </c>
      <c r="I1605" s="301">
        <v>135</v>
      </c>
      <c r="J1605" s="301">
        <v>116</v>
      </c>
      <c r="K1605" s="301">
        <v>72</v>
      </c>
      <c r="L1605" s="301">
        <v>65</v>
      </c>
      <c r="M1605" s="301">
        <v>79</v>
      </c>
      <c r="N1605" s="301">
        <v>76</v>
      </c>
      <c r="O1605" s="301">
        <v>66</v>
      </c>
      <c r="P1605" s="301">
        <v>55</v>
      </c>
      <c r="Q1605" s="301">
        <v>45</v>
      </c>
      <c r="R1605" s="301">
        <v>21</v>
      </c>
      <c r="S1605" s="301">
        <v>9</v>
      </c>
      <c r="T1605" s="301">
        <v>3</v>
      </c>
      <c r="U1605" s="301">
        <v>1416</v>
      </c>
      <c r="V1605" s="304">
        <v>1399</v>
      </c>
    </row>
    <row r="1606" spans="1:22" x14ac:dyDescent="0.4">
      <c r="A1606" s="299">
        <v>1602</v>
      </c>
      <c r="B1606" s="300" t="s">
        <v>3224</v>
      </c>
      <c r="C1606" s="301">
        <v>12</v>
      </c>
      <c r="D1606" s="301">
        <v>3</v>
      </c>
      <c r="E1606" s="301">
        <v>11</v>
      </c>
      <c r="F1606" s="301">
        <v>11</v>
      </c>
      <c r="G1606" s="301">
        <v>3</v>
      </c>
      <c r="H1606" s="301">
        <v>0</v>
      </c>
      <c r="I1606" s="301">
        <v>9</v>
      </c>
      <c r="J1606" s="301">
        <v>3</v>
      </c>
      <c r="K1606" s="301">
        <v>5</v>
      </c>
      <c r="L1606" s="301">
        <v>7</v>
      </c>
      <c r="M1606" s="301">
        <v>7</v>
      </c>
      <c r="N1606" s="301">
        <v>9</v>
      </c>
      <c r="O1606" s="301">
        <v>9</v>
      </c>
      <c r="P1606" s="301">
        <v>12</v>
      </c>
      <c r="Q1606" s="301">
        <v>0</v>
      </c>
      <c r="R1606" s="301">
        <v>4</v>
      </c>
      <c r="S1606" s="301">
        <v>0</v>
      </c>
      <c r="T1606" s="301">
        <v>0</v>
      </c>
      <c r="U1606" s="301">
        <v>109</v>
      </c>
      <c r="V1606" s="304">
        <v>101</v>
      </c>
    </row>
    <row r="1607" spans="1:22" x14ac:dyDescent="0.4">
      <c r="A1607" s="299">
        <v>1603</v>
      </c>
      <c r="B1607" s="300" t="s">
        <v>3225</v>
      </c>
      <c r="C1607" s="301">
        <v>0</v>
      </c>
      <c r="D1607" s="301">
        <v>0</v>
      </c>
      <c r="E1607" s="301">
        <v>0</v>
      </c>
      <c r="F1607" s="301">
        <v>0</v>
      </c>
      <c r="G1607" s="301">
        <v>0</v>
      </c>
      <c r="H1607" s="301">
        <v>0</v>
      </c>
      <c r="I1607" s="301">
        <v>8</v>
      </c>
      <c r="J1607" s="301">
        <v>0</v>
      </c>
      <c r="K1607" s="301">
        <v>3</v>
      </c>
      <c r="L1607" s="301">
        <v>4</v>
      </c>
      <c r="M1607" s="301">
        <v>0</v>
      </c>
      <c r="N1607" s="301">
        <v>6</v>
      </c>
      <c r="O1607" s="301">
        <v>11</v>
      </c>
      <c r="P1607" s="301">
        <v>8</v>
      </c>
      <c r="Q1607" s="301">
        <v>0</v>
      </c>
      <c r="R1607" s="301">
        <v>0</v>
      </c>
      <c r="S1607" s="301">
        <v>0</v>
      </c>
      <c r="T1607" s="301">
        <v>0</v>
      </c>
      <c r="U1607" s="301">
        <v>53</v>
      </c>
      <c r="V1607" s="304">
        <v>47</v>
      </c>
    </row>
    <row r="1608" spans="1:22" x14ac:dyDescent="0.4">
      <c r="A1608" s="299">
        <v>1604</v>
      </c>
      <c r="B1608" s="300" t="s">
        <v>1350</v>
      </c>
      <c r="C1608" s="301">
        <v>120</v>
      </c>
      <c r="D1608" s="301">
        <v>95</v>
      </c>
      <c r="E1608" s="301">
        <v>66</v>
      </c>
      <c r="F1608" s="301">
        <v>79</v>
      </c>
      <c r="G1608" s="301">
        <v>141</v>
      </c>
      <c r="H1608" s="301">
        <v>149</v>
      </c>
      <c r="I1608" s="301">
        <v>170</v>
      </c>
      <c r="J1608" s="301">
        <v>133</v>
      </c>
      <c r="K1608" s="301">
        <v>75</v>
      </c>
      <c r="L1608" s="301">
        <v>70</v>
      </c>
      <c r="M1608" s="301">
        <v>76</v>
      </c>
      <c r="N1608" s="301">
        <v>74</v>
      </c>
      <c r="O1608" s="301">
        <v>78</v>
      </c>
      <c r="P1608" s="301">
        <v>71</v>
      </c>
      <c r="Q1608" s="301">
        <v>73</v>
      </c>
      <c r="R1608" s="301">
        <v>109</v>
      </c>
      <c r="S1608" s="301">
        <v>121</v>
      </c>
      <c r="T1608" s="301">
        <v>187</v>
      </c>
      <c r="U1608" s="301">
        <v>1884</v>
      </c>
      <c r="V1608" s="304">
        <v>1722</v>
      </c>
    </row>
    <row r="1609" spans="1:22" x14ac:dyDescent="0.4">
      <c r="A1609" s="299">
        <v>1605</v>
      </c>
      <c r="B1609" s="300" t="s">
        <v>3226</v>
      </c>
      <c r="C1609" s="301">
        <v>0</v>
      </c>
      <c r="D1609" s="301">
        <v>0</v>
      </c>
      <c r="E1609" s="301">
        <v>0</v>
      </c>
      <c r="F1609" s="301">
        <v>0</v>
      </c>
      <c r="G1609" s="301">
        <v>0</v>
      </c>
      <c r="H1609" s="301">
        <v>0</v>
      </c>
      <c r="I1609" s="301">
        <v>0</v>
      </c>
      <c r="J1609" s="301">
        <v>0</v>
      </c>
      <c r="K1609" s="301">
        <v>0</v>
      </c>
      <c r="L1609" s="301">
        <v>0</v>
      </c>
      <c r="M1609" s="301">
        <v>0</v>
      </c>
      <c r="N1609" s="301">
        <v>0</v>
      </c>
      <c r="O1609" s="301">
        <v>0</v>
      </c>
      <c r="P1609" s="301">
        <v>0</v>
      </c>
      <c r="Q1609" s="301">
        <v>0</v>
      </c>
      <c r="R1609" s="301">
        <v>0</v>
      </c>
      <c r="S1609" s="301">
        <v>0</v>
      </c>
      <c r="T1609" s="301">
        <v>0</v>
      </c>
      <c r="U1609" s="301">
        <v>0</v>
      </c>
      <c r="V1609" s="304">
        <v>0</v>
      </c>
    </row>
    <row r="1610" spans="1:22" x14ac:dyDescent="0.4">
      <c r="A1610" s="299">
        <v>1606</v>
      </c>
      <c r="B1610" s="300" t="s">
        <v>3227</v>
      </c>
      <c r="C1610" s="301">
        <v>4</v>
      </c>
      <c r="D1610" s="301">
        <v>4</v>
      </c>
      <c r="E1610" s="301">
        <v>4</v>
      </c>
      <c r="F1610" s="301">
        <v>14</v>
      </c>
      <c r="G1610" s="301">
        <v>3</v>
      </c>
      <c r="H1610" s="301">
        <v>8</v>
      </c>
      <c r="I1610" s="301">
        <v>0</v>
      </c>
      <c r="J1610" s="301">
        <v>0</v>
      </c>
      <c r="K1610" s="301">
        <v>4</v>
      </c>
      <c r="L1610" s="301">
        <v>9</v>
      </c>
      <c r="M1610" s="301">
        <v>14</v>
      </c>
      <c r="N1610" s="301">
        <v>8</v>
      </c>
      <c r="O1610" s="301">
        <v>15</v>
      </c>
      <c r="P1610" s="301">
        <v>4</v>
      </c>
      <c r="Q1610" s="301">
        <v>4</v>
      </c>
      <c r="R1610" s="301">
        <v>3</v>
      </c>
      <c r="S1610" s="301">
        <v>7</v>
      </c>
      <c r="T1610" s="301">
        <v>0</v>
      </c>
      <c r="U1610" s="301">
        <v>114</v>
      </c>
      <c r="V1610" s="304">
        <v>114</v>
      </c>
    </row>
    <row r="1611" spans="1:22" x14ac:dyDescent="0.4">
      <c r="A1611" s="299">
        <v>1607</v>
      </c>
      <c r="B1611" s="300" t="s">
        <v>1778</v>
      </c>
      <c r="C1611" s="301">
        <v>375</v>
      </c>
      <c r="D1611" s="301">
        <v>425</v>
      </c>
      <c r="E1611" s="301">
        <v>437</v>
      </c>
      <c r="F1611" s="301">
        <v>419</v>
      </c>
      <c r="G1611" s="301">
        <v>414</v>
      </c>
      <c r="H1611" s="301">
        <v>344</v>
      </c>
      <c r="I1611" s="301">
        <v>305</v>
      </c>
      <c r="J1611" s="301">
        <v>330</v>
      </c>
      <c r="K1611" s="301">
        <v>424</v>
      </c>
      <c r="L1611" s="301">
        <v>445</v>
      </c>
      <c r="M1611" s="301">
        <v>511</v>
      </c>
      <c r="N1611" s="301">
        <v>527</v>
      </c>
      <c r="O1611" s="301">
        <v>558</v>
      </c>
      <c r="P1611" s="301">
        <v>653</v>
      </c>
      <c r="Q1611" s="301">
        <v>567</v>
      </c>
      <c r="R1611" s="301">
        <v>484</v>
      </c>
      <c r="S1611" s="301">
        <v>340</v>
      </c>
      <c r="T1611" s="301">
        <v>352</v>
      </c>
      <c r="U1611" s="301">
        <v>7922</v>
      </c>
      <c r="V1611" s="304">
        <v>7564</v>
      </c>
    </row>
    <row r="1612" spans="1:22" x14ac:dyDescent="0.4">
      <c r="A1612" s="299">
        <v>1608</v>
      </c>
      <c r="B1612" s="300" t="s">
        <v>269</v>
      </c>
      <c r="C1612" s="301">
        <v>31</v>
      </c>
      <c r="D1612" s="301">
        <v>38</v>
      </c>
      <c r="E1612" s="301">
        <v>37</v>
      </c>
      <c r="F1612" s="301">
        <v>58</v>
      </c>
      <c r="G1612" s="301">
        <v>34</v>
      </c>
      <c r="H1612" s="301">
        <v>27</v>
      </c>
      <c r="I1612" s="301">
        <v>37</v>
      </c>
      <c r="J1612" s="301">
        <v>24</v>
      </c>
      <c r="K1612" s="301">
        <v>39</v>
      </c>
      <c r="L1612" s="301">
        <v>60</v>
      </c>
      <c r="M1612" s="301">
        <v>38</v>
      </c>
      <c r="N1612" s="301">
        <v>43</v>
      </c>
      <c r="O1612" s="301">
        <v>25</v>
      </c>
      <c r="P1612" s="301">
        <v>37</v>
      </c>
      <c r="Q1612" s="301">
        <v>20</v>
      </c>
      <c r="R1612" s="301">
        <v>4</v>
      </c>
      <c r="S1612" s="301">
        <v>13</v>
      </c>
      <c r="T1612" s="301">
        <v>9</v>
      </c>
      <c r="U1612" s="301">
        <v>575</v>
      </c>
      <c r="V1612" s="304">
        <v>549</v>
      </c>
    </row>
    <row r="1613" spans="1:22" x14ac:dyDescent="0.4">
      <c r="A1613" s="299">
        <v>1609</v>
      </c>
      <c r="B1613" s="300" t="s">
        <v>270</v>
      </c>
      <c r="C1613" s="301">
        <v>10</v>
      </c>
      <c r="D1613" s="301">
        <v>13</v>
      </c>
      <c r="E1613" s="301">
        <v>19</v>
      </c>
      <c r="F1613" s="301">
        <v>15</v>
      </c>
      <c r="G1613" s="301">
        <v>9</v>
      </c>
      <c r="H1613" s="301">
        <v>22</v>
      </c>
      <c r="I1613" s="301">
        <v>15</v>
      </c>
      <c r="J1613" s="301">
        <v>8</v>
      </c>
      <c r="K1613" s="301">
        <v>10</v>
      </c>
      <c r="L1613" s="301">
        <v>22</v>
      </c>
      <c r="M1613" s="301">
        <v>25</v>
      </c>
      <c r="N1613" s="301">
        <v>45</v>
      </c>
      <c r="O1613" s="301">
        <v>44</v>
      </c>
      <c r="P1613" s="301">
        <v>56</v>
      </c>
      <c r="Q1613" s="301">
        <v>45</v>
      </c>
      <c r="R1613" s="301">
        <v>14</v>
      </c>
      <c r="S1613" s="301">
        <v>11</v>
      </c>
      <c r="T1613" s="301">
        <v>5</v>
      </c>
      <c r="U1613" s="301">
        <v>394</v>
      </c>
      <c r="V1613" s="304">
        <v>376</v>
      </c>
    </row>
    <row r="1614" spans="1:22" x14ac:dyDescent="0.4">
      <c r="A1614" s="299">
        <v>1610</v>
      </c>
      <c r="B1614" s="300" t="s">
        <v>3228</v>
      </c>
      <c r="C1614" s="301">
        <v>3</v>
      </c>
      <c r="D1614" s="301">
        <v>0</v>
      </c>
      <c r="E1614" s="301">
        <v>0</v>
      </c>
      <c r="F1614" s="301">
        <v>0</v>
      </c>
      <c r="G1614" s="301">
        <v>0</v>
      </c>
      <c r="H1614" s="301">
        <v>0</v>
      </c>
      <c r="I1614" s="301">
        <v>3</v>
      </c>
      <c r="J1614" s="301">
        <v>3</v>
      </c>
      <c r="K1614" s="301">
        <v>0</v>
      </c>
      <c r="L1614" s="301">
        <v>0</v>
      </c>
      <c r="M1614" s="301">
        <v>9</v>
      </c>
      <c r="N1614" s="301">
        <v>4</v>
      </c>
      <c r="O1614" s="301">
        <v>0</v>
      </c>
      <c r="P1614" s="301">
        <v>3</v>
      </c>
      <c r="Q1614" s="301">
        <v>0</v>
      </c>
      <c r="R1614" s="301">
        <v>5</v>
      </c>
      <c r="S1614" s="301">
        <v>0</v>
      </c>
      <c r="T1614" s="301">
        <v>0</v>
      </c>
      <c r="U1614" s="301">
        <v>40</v>
      </c>
      <c r="V1614" s="304">
        <v>39</v>
      </c>
    </row>
    <row r="1615" spans="1:22" x14ac:dyDescent="0.4">
      <c r="A1615" s="299">
        <v>1611</v>
      </c>
      <c r="B1615" s="300" t="s">
        <v>3229</v>
      </c>
      <c r="C1615" s="301">
        <v>0</v>
      </c>
      <c r="D1615" s="301">
        <v>0</v>
      </c>
      <c r="E1615" s="301">
        <v>0</v>
      </c>
      <c r="F1615" s="301">
        <v>0</v>
      </c>
      <c r="G1615" s="301">
        <v>0</v>
      </c>
      <c r="H1615" s="301">
        <v>0</v>
      </c>
      <c r="I1615" s="301">
        <v>0</v>
      </c>
      <c r="J1615" s="301">
        <v>0</v>
      </c>
      <c r="K1615" s="301">
        <v>0</v>
      </c>
      <c r="L1615" s="301">
        <v>0</v>
      </c>
      <c r="M1615" s="301">
        <v>4</v>
      </c>
      <c r="N1615" s="301">
        <v>0</v>
      </c>
      <c r="O1615" s="301">
        <v>0</v>
      </c>
      <c r="P1615" s="301">
        <v>0</v>
      </c>
      <c r="Q1615" s="301">
        <v>0</v>
      </c>
      <c r="R1615" s="301">
        <v>0</v>
      </c>
      <c r="S1615" s="301">
        <v>0</v>
      </c>
      <c r="T1615" s="301">
        <v>0</v>
      </c>
      <c r="U1615" s="301">
        <v>10</v>
      </c>
      <c r="V1615" s="304">
        <v>10</v>
      </c>
    </row>
    <row r="1616" spans="1:22" x14ac:dyDescent="0.4">
      <c r="A1616" s="299">
        <v>1612</v>
      </c>
      <c r="B1616" s="300" t="s">
        <v>3230</v>
      </c>
      <c r="C1616" s="301">
        <v>0</v>
      </c>
      <c r="D1616" s="301">
        <v>0</v>
      </c>
      <c r="E1616" s="301">
        <v>0</v>
      </c>
      <c r="F1616" s="301">
        <v>0</v>
      </c>
      <c r="G1616" s="301">
        <v>0</v>
      </c>
      <c r="H1616" s="301">
        <v>0</v>
      </c>
      <c r="I1616" s="301">
        <v>0</v>
      </c>
      <c r="J1616" s="301">
        <v>0</v>
      </c>
      <c r="K1616" s="301">
        <v>0</v>
      </c>
      <c r="L1616" s="301">
        <v>0</v>
      </c>
      <c r="M1616" s="301">
        <v>0</v>
      </c>
      <c r="N1616" s="301">
        <v>0</v>
      </c>
      <c r="O1616" s="301">
        <v>0</v>
      </c>
      <c r="P1616" s="301">
        <v>0</v>
      </c>
      <c r="Q1616" s="301">
        <v>0</v>
      </c>
      <c r="R1616" s="301">
        <v>0</v>
      </c>
      <c r="S1616" s="301">
        <v>0</v>
      </c>
      <c r="T1616" s="301">
        <v>0</v>
      </c>
      <c r="U1616" s="301">
        <v>0</v>
      </c>
      <c r="V1616" s="304">
        <v>0</v>
      </c>
    </row>
    <row r="1617" spans="1:22" x14ac:dyDescent="0.4">
      <c r="A1617" s="299">
        <v>1613</v>
      </c>
      <c r="B1617" s="300" t="s">
        <v>1779</v>
      </c>
      <c r="C1617" s="301">
        <v>7</v>
      </c>
      <c r="D1617" s="301">
        <v>20</v>
      </c>
      <c r="E1617" s="301">
        <v>27</v>
      </c>
      <c r="F1617" s="301">
        <v>23</v>
      </c>
      <c r="G1617" s="301">
        <v>6</v>
      </c>
      <c r="H1617" s="301">
        <v>7</v>
      </c>
      <c r="I1617" s="301">
        <v>3</v>
      </c>
      <c r="J1617" s="301">
        <v>17</v>
      </c>
      <c r="K1617" s="301">
        <v>20</v>
      </c>
      <c r="L1617" s="301">
        <v>23</v>
      </c>
      <c r="M1617" s="301">
        <v>6</v>
      </c>
      <c r="N1617" s="301">
        <v>17</v>
      </c>
      <c r="O1617" s="301">
        <v>11</v>
      </c>
      <c r="P1617" s="301">
        <v>14</v>
      </c>
      <c r="Q1617" s="301">
        <v>9</v>
      </c>
      <c r="R1617" s="301">
        <v>3</v>
      </c>
      <c r="S1617" s="301">
        <v>0</v>
      </c>
      <c r="T1617" s="301">
        <v>0</v>
      </c>
      <c r="U1617" s="301">
        <v>221</v>
      </c>
      <c r="V1617" s="304">
        <v>215</v>
      </c>
    </row>
    <row r="1618" spans="1:22" x14ac:dyDescent="0.4">
      <c r="A1618" s="299">
        <v>1614</v>
      </c>
      <c r="B1618" s="300" t="s">
        <v>1219</v>
      </c>
      <c r="C1618" s="301">
        <v>119</v>
      </c>
      <c r="D1618" s="301">
        <v>138</v>
      </c>
      <c r="E1618" s="301">
        <v>127</v>
      </c>
      <c r="F1618" s="301">
        <v>124</v>
      </c>
      <c r="G1618" s="301">
        <v>92</v>
      </c>
      <c r="H1618" s="301">
        <v>100</v>
      </c>
      <c r="I1618" s="301">
        <v>104</v>
      </c>
      <c r="J1618" s="301">
        <v>115</v>
      </c>
      <c r="K1618" s="301">
        <v>181</v>
      </c>
      <c r="L1618" s="301">
        <v>168</v>
      </c>
      <c r="M1618" s="301">
        <v>179</v>
      </c>
      <c r="N1618" s="301">
        <v>246</v>
      </c>
      <c r="O1618" s="301">
        <v>260</v>
      </c>
      <c r="P1618" s="301">
        <v>278</v>
      </c>
      <c r="Q1618" s="301">
        <v>254</v>
      </c>
      <c r="R1618" s="301">
        <v>157</v>
      </c>
      <c r="S1618" s="301">
        <v>100</v>
      </c>
      <c r="T1618" s="301">
        <v>86</v>
      </c>
      <c r="U1618" s="301">
        <v>2820</v>
      </c>
      <c r="V1618" s="304">
        <v>2629</v>
      </c>
    </row>
    <row r="1619" spans="1:22" x14ac:dyDescent="0.4">
      <c r="A1619" s="299">
        <v>1615</v>
      </c>
      <c r="B1619" s="300" t="s">
        <v>3231</v>
      </c>
      <c r="C1619" s="301">
        <v>0</v>
      </c>
      <c r="D1619" s="301">
        <v>3</v>
      </c>
      <c r="E1619" s="301">
        <v>0</v>
      </c>
      <c r="F1619" s="301">
        <v>4</v>
      </c>
      <c r="G1619" s="301">
        <v>0</v>
      </c>
      <c r="H1619" s="301">
        <v>0</v>
      </c>
      <c r="I1619" s="301">
        <v>0</v>
      </c>
      <c r="J1619" s="301">
        <v>0</v>
      </c>
      <c r="K1619" s="301">
        <v>0</v>
      </c>
      <c r="L1619" s="301">
        <v>5</v>
      </c>
      <c r="M1619" s="301">
        <v>4</v>
      </c>
      <c r="N1619" s="301">
        <v>3</v>
      </c>
      <c r="O1619" s="301">
        <v>4</v>
      </c>
      <c r="P1619" s="301">
        <v>7</v>
      </c>
      <c r="Q1619" s="301">
        <v>0</v>
      </c>
      <c r="R1619" s="301">
        <v>3</v>
      </c>
      <c r="S1619" s="301">
        <v>0</v>
      </c>
      <c r="T1619" s="301">
        <v>0</v>
      </c>
      <c r="U1619" s="301">
        <v>45</v>
      </c>
      <c r="V1619" s="304">
        <v>42</v>
      </c>
    </row>
    <row r="1620" spans="1:22" x14ac:dyDescent="0.4">
      <c r="A1620" s="299">
        <v>1616</v>
      </c>
      <c r="B1620" s="300" t="s">
        <v>1780</v>
      </c>
      <c r="C1620" s="301">
        <v>5</v>
      </c>
      <c r="D1620" s="301">
        <v>7</v>
      </c>
      <c r="E1620" s="301">
        <v>7</v>
      </c>
      <c r="F1620" s="301">
        <v>9</v>
      </c>
      <c r="G1620" s="301">
        <v>3</v>
      </c>
      <c r="H1620" s="301">
        <v>4</v>
      </c>
      <c r="I1620" s="301">
        <v>8</v>
      </c>
      <c r="J1620" s="301">
        <v>0</v>
      </c>
      <c r="K1620" s="301">
        <v>18</v>
      </c>
      <c r="L1620" s="301">
        <v>5</v>
      </c>
      <c r="M1620" s="301">
        <v>11</v>
      </c>
      <c r="N1620" s="301">
        <v>19</v>
      </c>
      <c r="O1620" s="301">
        <v>6</v>
      </c>
      <c r="P1620" s="301">
        <v>8</v>
      </c>
      <c r="Q1620" s="301">
        <v>3</v>
      </c>
      <c r="R1620" s="301">
        <v>3</v>
      </c>
      <c r="S1620" s="301">
        <v>5</v>
      </c>
      <c r="T1620" s="301">
        <v>0</v>
      </c>
      <c r="U1620" s="301">
        <v>138</v>
      </c>
      <c r="V1620" s="304">
        <v>134</v>
      </c>
    </row>
    <row r="1621" spans="1:22" x14ac:dyDescent="0.4">
      <c r="A1621" s="299">
        <v>1617</v>
      </c>
      <c r="B1621" s="300" t="s">
        <v>271</v>
      </c>
      <c r="C1621" s="301">
        <v>24</v>
      </c>
      <c r="D1621" s="301">
        <v>15</v>
      </c>
      <c r="E1621" s="301">
        <v>34</v>
      </c>
      <c r="F1621" s="301">
        <v>41</v>
      </c>
      <c r="G1621" s="301">
        <v>26</v>
      </c>
      <c r="H1621" s="301">
        <v>26</v>
      </c>
      <c r="I1621" s="301">
        <v>22</v>
      </c>
      <c r="J1621" s="301">
        <v>22</v>
      </c>
      <c r="K1621" s="301">
        <v>19</v>
      </c>
      <c r="L1621" s="301">
        <v>36</v>
      </c>
      <c r="M1621" s="301">
        <v>33</v>
      </c>
      <c r="N1621" s="301">
        <v>22</v>
      </c>
      <c r="O1621" s="301">
        <v>29</v>
      </c>
      <c r="P1621" s="301">
        <v>54</v>
      </c>
      <c r="Q1621" s="301">
        <v>30</v>
      </c>
      <c r="R1621" s="301">
        <v>20</v>
      </c>
      <c r="S1621" s="301">
        <v>21</v>
      </c>
      <c r="T1621" s="301">
        <v>5</v>
      </c>
      <c r="U1621" s="301">
        <v>497</v>
      </c>
      <c r="V1621" s="304">
        <v>485</v>
      </c>
    </row>
    <row r="1622" spans="1:22" x14ac:dyDescent="0.4">
      <c r="A1622" s="299">
        <v>1618</v>
      </c>
      <c r="B1622" s="300" t="s">
        <v>1220</v>
      </c>
      <c r="C1622" s="301">
        <v>300</v>
      </c>
      <c r="D1622" s="301">
        <v>451</v>
      </c>
      <c r="E1622" s="301">
        <v>542</v>
      </c>
      <c r="F1622" s="301">
        <v>516</v>
      </c>
      <c r="G1622" s="301">
        <v>360</v>
      </c>
      <c r="H1622" s="301">
        <v>284</v>
      </c>
      <c r="I1622" s="301">
        <v>265</v>
      </c>
      <c r="J1622" s="301">
        <v>324</v>
      </c>
      <c r="K1622" s="301">
        <v>526</v>
      </c>
      <c r="L1622" s="301">
        <v>591</v>
      </c>
      <c r="M1622" s="301">
        <v>462</v>
      </c>
      <c r="N1622" s="301">
        <v>375</v>
      </c>
      <c r="O1622" s="301">
        <v>295</v>
      </c>
      <c r="P1622" s="301">
        <v>222</v>
      </c>
      <c r="Q1622" s="301">
        <v>134</v>
      </c>
      <c r="R1622" s="301">
        <v>129</v>
      </c>
      <c r="S1622" s="301">
        <v>109</v>
      </c>
      <c r="T1622" s="301">
        <v>183</v>
      </c>
      <c r="U1622" s="301">
        <v>6064</v>
      </c>
      <c r="V1622" s="304">
        <v>5902</v>
      </c>
    </row>
    <row r="1623" spans="1:22" x14ac:dyDescent="0.4">
      <c r="A1623" s="299">
        <v>1619</v>
      </c>
      <c r="B1623" s="300" t="s">
        <v>3232</v>
      </c>
      <c r="C1623" s="301">
        <v>0</v>
      </c>
      <c r="D1623" s="301">
        <v>3</v>
      </c>
      <c r="E1623" s="301">
        <v>4</v>
      </c>
      <c r="F1623" s="301">
        <v>0</v>
      </c>
      <c r="G1623" s="301">
        <v>5</v>
      </c>
      <c r="H1623" s="301">
        <v>0</v>
      </c>
      <c r="I1623" s="301">
        <v>0</v>
      </c>
      <c r="J1623" s="301">
        <v>0</v>
      </c>
      <c r="K1623" s="301">
        <v>3</v>
      </c>
      <c r="L1623" s="301">
        <v>11</v>
      </c>
      <c r="M1623" s="301">
        <v>4</v>
      </c>
      <c r="N1623" s="301">
        <v>10</v>
      </c>
      <c r="O1623" s="301">
        <v>23</v>
      </c>
      <c r="P1623" s="301">
        <v>10</v>
      </c>
      <c r="Q1623" s="301">
        <v>14</v>
      </c>
      <c r="R1623" s="301">
        <v>7</v>
      </c>
      <c r="S1623" s="301">
        <v>7</v>
      </c>
      <c r="T1623" s="301">
        <v>0</v>
      </c>
      <c r="U1623" s="301">
        <v>103</v>
      </c>
      <c r="V1623" s="304">
        <v>89</v>
      </c>
    </row>
    <row r="1624" spans="1:22" x14ac:dyDescent="0.4">
      <c r="A1624" s="299">
        <v>1620</v>
      </c>
      <c r="B1624" s="300" t="s">
        <v>272</v>
      </c>
      <c r="C1624" s="301">
        <v>10</v>
      </c>
      <c r="D1624" s="301">
        <v>5</v>
      </c>
      <c r="E1624" s="301">
        <v>3</v>
      </c>
      <c r="F1624" s="301">
        <v>5</v>
      </c>
      <c r="G1624" s="301">
        <v>3</v>
      </c>
      <c r="H1624" s="301">
        <v>6</v>
      </c>
      <c r="I1624" s="301">
        <v>11</v>
      </c>
      <c r="J1624" s="301">
        <v>11</v>
      </c>
      <c r="K1624" s="301">
        <v>3</v>
      </c>
      <c r="L1624" s="301">
        <v>16</v>
      </c>
      <c r="M1624" s="301">
        <v>15</v>
      </c>
      <c r="N1624" s="301">
        <v>15</v>
      </c>
      <c r="O1624" s="301">
        <v>9</v>
      </c>
      <c r="P1624" s="301">
        <v>4</v>
      </c>
      <c r="Q1624" s="301">
        <v>3</v>
      </c>
      <c r="R1624" s="301">
        <v>4</v>
      </c>
      <c r="S1624" s="301">
        <v>7</v>
      </c>
      <c r="T1624" s="301">
        <v>0</v>
      </c>
      <c r="U1624" s="301">
        <v>123</v>
      </c>
      <c r="V1624" s="304">
        <v>124</v>
      </c>
    </row>
    <row r="1625" spans="1:22" x14ac:dyDescent="0.4">
      <c r="A1625" s="299">
        <v>1621</v>
      </c>
      <c r="B1625" s="300" t="s">
        <v>1781</v>
      </c>
      <c r="C1625" s="301">
        <v>6</v>
      </c>
      <c r="D1625" s="301">
        <v>7</v>
      </c>
      <c r="E1625" s="301">
        <v>4</v>
      </c>
      <c r="F1625" s="301">
        <v>0</v>
      </c>
      <c r="G1625" s="301">
        <v>8</v>
      </c>
      <c r="H1625" s="301">
        <v>0</v>
      </c>
      <c r="I1625" s="301">
        <v>11</v>
      </c>
      <c r="J1625" s="301">
        <v>4</v>
      </c>
      <c r="K1625" s="301">
        <v>5</v>
      </c>
      <c r="L1625" s="301">
        <v>3</v>
      </c>
      <c r="M1625" s="301">
        <v>13</v>
      </c>
      <c r="N1625" s="301">
        <v>11</v>
      </c>
      <c r="O1625" s="301">
        <v>8</v>
      </c>
      <c r="P1625" s="301">
        <v>3</v>
      </c>
      <c r="Q1625" s="301">
        <v>7</v>
      </c>
      <c r="R1625" s="301">
        <v>3</v>
      </c>
      <c r="S1625" s="301">
        <v>0</v>
      </c>
      <c r="T1625" s="301">
        <v>0</v>
      </c>
      <c r="U1625" s="301">
        <v>95</v>
      </c>
      <c r="V1625" s="304">
        <v>90</v>
      </c>
    </row>
    <row r="1626" spans="1:22" x14ac:dyDescent="0.4">
      <c r="A1626" s="299">
        <v>1622</v>
      </c>
      <c r="B1626" s="300" t="s">
        <v>1782</v>
      </c>
      <c r="C1626" s="301">
        <v>9</v>
      </c>
      <c r="D1626" s="301">
        <v>0</v>
      </c>
      <c r="E1626" s="301">
        <v>10</v>
      </c>
      <c r="F1626" s="301">
        <v>3</v>
      </c>
      <c r="G1626" s="301">
        <v>4</v>
      </c>
      <c r="H1626" s="301">
        <v>4</v>
      </c>
      <c r="I1626" s="301">
        <v>0</v>
      </c>
      <c r="J1626" s="301">
        <v>9</v>
      </c>
      <c r="K1626" s="301">
        <v>11</v>
      </c>
      <c r="L1626" s="301">
        <v>4</v>
      </c>
      <c r="M1626" s="301">
        <v>5</v>
      </c>
      <c r="N1626" s="301">
        <v>8</v>
      </c>
      <c r="O1626" s="301">
        <v>7</v>
      </c>
      <c r="P1626" s="301">
        <v>6</v>
      </c>
      <c r="Q1626" s="301">
        <v>6</v>
      </c>
      <c r="R1626" s="301">
        <v>3</v>
      </c>
      <c r="S1626" s="301">
        <v>0</v>
      </c>
      <c r="T1626" s="301">
        <v>0</v>
      </c>
      <c r="U1626" s="301">
        <v>86</v>
      </c>
      <c r="V1626" s="304">
        <v>93</v>
      </c>
    </row>
    <row r="1627" spans="1:22" x14ac:dyDescent="0.4">
      <c r="A1627" s="299">
        <v>1623</v>
      </c>
      <c r="B1627" s="300" t="s">
        <v>3233</v>
      </c>
      <c r="C1627" s="301">
        <v>8</v>
      </c>
      <c r="D1627" s="301">
        <v>12</v>
      </c>
      <c r="E1627" s="301">
        <v>5</v>
      </c>
      <c r="F1627" s="301">
        <v>6</v>
      </c>
      <c r="G1627" s="301">
        <v>3</v>
      </c>
      <c r="H1627" s="301">
        <v>0</v>
      </c>
      <c r="I1627" s="301">
        <v>5</v>
      </c>
      <c r="J1627" s="301">
        <v>6</v>
      </c>
      <c r="K1627" s="301">
        <v>11</v>
      </c>
      <c r="L1627" s="301">
        <v>5</v>
      </c>
      <c r="M1627" s="301">
        <v>6</v>
      </c>
      <c r="N1627" s="301">
        <v>4</v>
      </c>
      <c r="O1627" s="301">
        <v>5</v>
      </c>
      <c r="P1627" s="301">
        <v>7</v>
      </c>
      <c r="Q1627" s="301">
        <v>0</v>
      </c>
      <c r="R1627" s="301">
        <v>0</v>
      </c>
      <c r="S1627" s="301">
        <v>0</v>
      </c>
      <c r="T1627" s="301">
        <v>7</v>
      </c>
      <c r="U1627" s="301">
        <v>84</v>
      </c>
      <c r="V1627" s="304">
        <v>92</v>
      </c>
    </row>
    <row r="1628" spans="1:22" x14ac:dyDescent="0.4">
      <c r="A1628" s="299">
        <v>1624</v>
      </c>
      <c r="B1628" s="300" t="s">
        <v>1221</v>
      </c>
      <c r="C1628" s="301">
        <v>1103</v>
      </c>
      <c r="D1628" s="301">
        <v>1167</v>
      </c>
      <c r="E1628" s="301">
        <v>1156</v>
      </c>
      <c r="F1628" s="301">
        <v>1258</v>
      </c>
      <c r="G1628" s="301">
        <v>1239</v>
      </c>
      <c r="H1628" s="301">
        <v>1181</v>
      </c>
      <c r="I1628" s="301">
        <v>981</v>
      </c>
      <c r="J1628" s="301">
        <v>962</v>
      </c>
      <c r="K1628" s="301">
        <v>949</v>
      </c>
      <c r="L1628" s="301">
        <v>1016</v>
      </c>
      <c r="M1628" s="301">
        <v>1042</v>
      </c>
      <c r="N1628" s="301">
        <v>851</v>
      </c>
      <c r="O1628" s="301">
        <v>655</v>
      </c>
      <c r="P1628" s="301">
        <v>507</v>
      </c>
      <c r="Q1628" s="301">
        <v>360</v>
      </c>
      <c r="R1628" s="301">
        <v>218</v>
      </c>
      <c r="S1628" s="301">
        <v>120</v>
      </c>
      <c r="T1628" s="301">
        <v>66</v>
      </c>
      <c r="U1628" s="301">
        <v>14841</v>
      </c>
      <c r="V1628" s="304">
        <v>14774</v>
      </c>
    </row>
    <row r="1629" spans="1:22" x14ac:dyDescent="0.4">
      <c r="A1629" s="299">
        <v>1625</v>
      </c>
      <c r="B1629" s="300" t="s">
        <v>3234</v>
      </c>
      <c r="C1629" s="301">
        <v>0</v>
      </c>
      <c r="D1629" s="301">
        <v>0</v>
      </c>
      <c r="E1629" s="301">
        <v>0</v>
      </c>
      <c r="F1629" s="301">
        <v>0</v>
      </c>
      <c r="G1629" s="301">
        <v>0</v>
      </c>
      <c r="H1629" s="301">
        <v>0</v>
      </c>
      <c r="I1629" s="301">
        <v>0</v>
      </c>
      <c r="J1629" s="301">
        <v>0</v>
      </c>
      <c r="K1629" s="301">
        <v>0</v>
      </c>
      <c r="L1629" s="301">
        <v>4</v>
      </c>
      <c r="M1629" s="301">
        <v>0</v>
      </c>
      <c r="N1629" s="301">
        <v>0</v>
      </c>
      <c r="O1629" s="301">
        <v>0</v>
      </c>
      <c r="P1629" s="301">
        <v>5</v>
      </c>
      <c r="Q1629" s="301">
        <v>0</v>
      </c>
      <c r="R1629" s="301">
        <v>0</v>
      </c>
      <c r="S1629" s="301">
        <v>0</v>
      </c>
      <c r="T1629" s="301">
        <v>0</v>
      </c>
      <c r="U1629" s="301">
        <v>21</v>
      </c>
      <c r="V1629" s="304">
        <v>19</v>
      </c>
    </row>
    <row r="1630" spans="1:22" x14ac:dyDescent="0.4">
      <c r="A1630" s="299">
        <v>1626</v>
      </c>
      <c r="B1630" s="300" t="s">
        <v>273</v>
      </c>
      <c r="C1630" s="301">
        <v>70</v>
      </c>
      <c r="D1630" s="301">
        <v>38</v>
      </c>
      <c r="E1630" s="301">
        <v>45</v>
      </c>
      <c r="F1630" s="301">
        <v>45</v>
      </c>
      <c r="G1630" s="301">
        <v>34</v>
      </c>
      <c r="H1630" s="301">
        <v>55</v>
      </c>
      <c r="I1630" s="301">
        <v>44</v>
      </c>
      <c r="J1630" s="301">
        <v>27</v>
      </c>
      <c r="K1630" s="301">
        <v>45</v>
      </c>
      <c r="L1630" s="301">
        <v>51</v>
      </c>
      <c r="M1630" s="301">
        <v>44</v>
      </c>
      <c r="N1630" s="301">
        <v>44</v>
      </c>
      <c r="O1630" s="301">
        <v>63</v>
      </c>
      <c r="P1630" s="301">
        <v>66</v>
      </c>
      <c r="Q1630" s="301">
        <v>42</v>
      </c>
      <c r="R1630" s="301">
        <v>39</v>
      </c>
      <c r="S1630" s="301">
        <v>21</v>
      </c>
      <c r="T1630" s="301">
        <v>10</v>
      </c>
      <c r="U1630" s="301">
        <v>771</v>
      </c>
      <c r="V1630" s="304">
        <v>747</v>
      </c>
    </row>
    <row r="1631" spans="1:22" x14ac:dyDescent="0.4">
      <c r="A1631" s="299">
        <v>1627</v>
      </c>
      <c r="B1631" s="300" t="s">
        <v>3235</v>
      </c>
      <c r="C1631" s="301">
        <v>0</v>
      </c>
      <c r="D1631" s="301">
        <v>0</v>
      </c>
      <c r="E1631" s="301">
        <v>3</v>
      </c>
      <c r="F1631" s="301">
        <v>0</v>
      </c>
      <c r="G1631" s="301">
        <v>0</v>
      </c>
      <c r="H1631" s="301">
        <v>0</v>
      </c>
      <c r="I1631" s="301">
        <v>0</v>
      </c>
      <c r="J1631" s="301">
        <v>0</v>
      </c>
      <c r="K1631" s="301">
        <v>0</v>
      </c>
      <c r="L1631" s="301">
        <v>0</v>
      </c>
      <c r="M1631" s="301">
        <v>3</v>
      </c>
      <c r="N1631" s="301">
        <v>0</v>
      </c>
      <c r="O1631" s="301">
        <v>0</v>
      </c>
      <c r="P1631" s="301">
        <v>0</v>
      </c>
      <c r="Q1631" s="301">
        <v>0</v>
      </c>
      <c r="R1631" s="301">
        <v>0</v>
      </c>
      <c r="S1631" s="301">
        <v>0</v>
      </c>
      <c r="T1631" s="301">
        <v>0</v>
      </c>
      <c r="U1631" s="301">
        <v>10</v>
      </c>
      <c r="V1631" s="304">
        <v>10</v>
      </c>
    </row>
    <row r="1632" spans="1:22" x14ac:dyDescent="0.4">
      <c r="A1632" s="299">
        <v>1628</v>
      </c>
      <c r="B1632" s="300" t="s">
        <v>1783</v>
      </c>
      <c r="C1632" s="301">
        <v>3</v>
      </c>
      <c r="D1632" s="301">
        <v>5</v>
      </c>
      <c r="E1632" s="301">
        <v>10</v>
      </c>
      <c r="F1632" s="301">
        <v>7</v>
      </c>
      <c r="G1632" s="301">
        <v>0</v>
      </c>
      <c r="H1632" s="301">
        <v>0</v>
      </c>
      <c r="I1632" s="301">
        <v>0</v>
      </c>
      <c r="J1632" s="301">
        <v>4</v>
      </c>
      <c r="K1632" s="301">
        <v>7</v>
      </c>
      <c r="L1632" s="301">
        <v>4</v>
      </c>
      <c r="M1632" s="301">
        <v>8</v>
      </c>
      <c r="N1632" s="301">
        <v>5</v>
      </c>
      <c r="O1632" s="301">
        <v>7</v>
      </c>
      <c r="P1632" s="301">
        <v>8</v>
      </c>
      <c r="Q1632" s="301">
        <v>4</v>
      </c>
      <c r="R1632" s="301">
        <v>0</v>
      </c>
      <c r="S1632" s="301">
        <v>0</v>
      </c>
      <c r="T1632" s="301">
        <v>0</v>
      </c>
      <c r="U1632" s="301">
        <v>79</v>
      </c>
      <c r="V1632" s="304">
        <v>84</v>
      </c>
    </row>
    <row r="1633" spans="1:22" x14ac:dyDescent="0.4">
      <c r="A1633" s="299">
        <v>1629</v>
      </c>
      <c r="B1633" s="300" t="s">
        <v>1222</v>
      </c>
      <c r="C1633" s="301">
        <v>1015</v>
      </c>
      <c r="D1633" s="301">
        <v>490</v>
      </c>
      <c r="E1633" s="301">
        <v>268</v>
      </c>
      <c r="F1633" s="301">
        <v>3816</v>
      </c>
      <c r="G1633" s="301">
        <v>12713</v>
      </c>
      <c r="H1633" s="301">
        <v>10125</v>
      </c>
      <c r="I1633" s="301">
        <v>6413</v>
      </c>
      <c r="J1633" s="301">
        <v>3238</v>
      </c>
      <c r="K1633" s="301">
        <v>1842</v>
      </c>
      <c r="L1633" s="301">
        <v>1432</v>
      </c>
      <c r="M1633" s="301">
        <v>1294</v>
      </c>
      <c r="N1633" s="301">
        <v>1160</v>
      </c>
      <c r="O1633" s="301">
        <v>1050</v>
      </c>
      <c r="P1633" s="301">
        <v>960</v>
      </c>
      <c r="Q1633" s="301">
        <v>608</v>
      </c>
      <c r="R1633" s="301">
        <v>338</v>
      </c>
      <c r="S1633" s="301">
        <v>195</v>
      </c>
      <c r="T1633" s="301">
        <v>324</v>
      </c>
      <c r="U1633" s="301">
        <v>47291</v>
      </c>
      <c r="V1633" s="304">
        <v>48652</v>
      </c>
    </row>
    <row r="1634" spans="1:22" x14ac:dyDescent="0.4">
      <c r="A1634" s="299">
        <v>1630</v>
      </c>
      <c r="B1634" s="300" t="s">
        <v>1784</v>
      </c>
      <c r="C1634" s="301">
        <v>0</v>
      </c>
      <c r="D1634" s="301">
        <v>0</v>
      </c>
      <c r="E1634" s="301">
        <v>0</v>
      </c>
      <c r="F1634" s="301">
        <v>6</v>
      </c>
      <c r="G1634" s="301">
        <v>23</v>
      </c>
      <c r="H1634" s="301">
        <v>20</v>
      </c>
      <c r="I1634" s="301">
        <v>9</v>
      </c>
      <c r="J1634" s="301">
        <v>17</v>
      </c>
      <c r="K1634" s="301">
        <v>6</v>
      </c>
      <c r="L1634" s="301">
        <v>3</v>
      </c>
      <c r="M1634" s="301">
        <v>9</v>
      </c>
      <c r="N1634" s="301">
        <v>0</v>
      </c>
      <c r="O1634" s="301">
        <v>3</v>
      </c>
      <c r="P1634" s="301">
        <v>3</v>
      </c>
      <c r="Q1634" s="301">
        <v>0</v>
      </c>
      <c r="R1634" s="301">
        <v>0</v>
      </c>
      <c r="S1634" s="301">
        <v>4</v>
      </c>
      <c r="T1634" s="301">
        <v>0</v>
      </c>
      <c r="U1634" s="301">
        <v>100</v>
      </c>
      <c r="V1634" s="304">
        <v>9</v>
      </c>
    </row>
    <row r="1635" spans="1:22" x14ac:dyDescent="0.4">
      <c r="A1635" s="299">
        <v>1631</v>
      </c>
      <c r="B1635" s="300" t="s">
        <v>1785</v>
      </c>
      <c r="C1635" s="301">
        <v>562</v>
      </c>
      <c r="D1635" s="301">
        <v>508</v>
      </c>
      <c r="E1635" s="301">
        <v>421</v>
      </c>
      <c r="F1635" s="301">
        <v>431</v>
      </c>
      <c r="G1635" s="301">
        <v>562</v>
      </c>
      <c r="H1635" s="301">
        <v>585</v>
      </c>
      <c r="I1635" s="301">
        <v>548</v>
      </c>
      <c r="J1635" s="301">
        <v>476</v>
      </c>
      <c r="K1635" s="301">
        <v>469</v>
      </c>
      <c r="L1635" s="301">
        <v>522</v>
      </c>
      <c r="M1635" s="301">
        <v>454</v>
      </c>
      <c r="N1635" s="301">
        <v>486</v>
      </c>
      <c r="O1635" s="301">
        <v>564</v>
      </c>
      <c r="P1635" s="301">
        <v>635</v>
      </c>
      <c r="Q1635" s="301">
        <v>382</v>
      </c>
      <c r="R1635" s="301">
        <v>238</v>
      </c>
      <c r="S1635" s="301">
        <v>126</v>
      </c>
      <c r="T1635" s="301">
        <v>97</v>
      </c>
      <c r="U1635" s="301">
        <v>8068</v>
      </c>
      <c r="V1635" s="304">
        <v>7977</v>
      </c>
    </row>
    <row r="1636" spans="1:22" x14ac:dyDescent="0.4">
      <c r="A1636" s="299">
        <v>1632</v>
      </c>
      <c r="B1636" s="300" t="s">
        <v>274</v>
      </c>
      <c r="C1636" s="301">
        <v>921</v>
      </c>
      <c r="D1636" s="301">
        <v>842</v>
      </c>
      <c r="E1636" s="301">
        <v>649</v>
      </c>
      <c r="F1636" s="301">
        <v>613</v>
      </c>
      <c r="G1636" s="301">
        <v>773</v>
      </c>
      <c r="H1636" s="301">
        <v>902</v>
      </c>
      <c r="I1636" s="301">
        <v>991</v>
      </c>
      <c r="J1636" s="301">
        <v>801</v>
      </c>
      <c r="K1636" s="301">
        <v>769</v>
      </c>
      <c r="L1636" s="301">
        <v>683</v>
      </c>
      <c r="M1636" s="301">
        <v>637</v>
      </c>
      <c r="N1636" s="301">
        <v>638</v>
      </c>
      <c r="O1636" s="301">
        <v>749</v>
      </c>
      <c r="P1636" s="301">
        <v>678</v>
      </c>
      <c r="Q1636" s="301">
        <v>348</v>
      </c>
      <c r="R1636" s="301">
        <v>179</v>
      </c>
      <c r="S1636" s="301">
        <v>158</v>
      </c>
      <c r="T1636" s="301">
        <v>188</v>
      </c>
      <c r="U1636" s="301">
        <v>11517</v>
      </c>
      <c r="V1636" s="304">
        <v>11261</v>
      </c>
    </row>
    <row r="1637" spans="1:22" x14ac:dyDescent="0.4">
      <c r="A1637" s="299">
        <v>1633</v>
      </c>
      <c r="B1637" s="300" t="s">
        <v>275</v>
      </c>
      <c r="C1637" s="301">
        <v>1649</v>
      </c>
      <c r="D1637" s="301">
        <v>1533</v>
      </c>
      <c r="E1637" s="301">
        <v>1276</v>
      </c>
      <c r="F1637" s="301">
        <v>1189</v>
      </c>
      <c r="G1637" s="301">
        <v>1199</v>
      </c>
      <c r="H1637" s="301">
        <v>1402</v>
      </c>
      <c r="I1637" s="301">
        <v>1473</v>
      </c>
      <c r="J1637" s="301">
        <v>1348</v>
      </c>
      <c r="K1637" s="301">
        <v>1261</v>
      </c>
      <c r="L1637" s="301">
        <v>1074</v>
      </c>
      <c r="M1637" s="301">
        <v>931</v>
      </c>
      <c r="N1637" s="301">
        <v>921</v>
      </c>
      <c r="O1637" s="301">
        <v>883</v>
      </c>
      <c r="P1637" s="301">
        <v>659</v>
      </c>
      <c r="Q1637" s="301">
        <v>406</v>
      </c>
      <c r="R1637" s="301">
        <v>216</v>
      </c>
      <c r="S1637" s="301">
        <v>112</v>
      </c>
      <c r="T1637" s="301">
        <v>73</v>
      </c>
      <c r="U1637" s="301">
        <v>17588</v>
      </c>
      <c r="V1637" s="304">
        <v>17579</v>
      </c>
    </row>
    <row r="1638" spans="1:22" x14ac:dyDescent="0.4">
      <c r="A1638" s="299">
        <v>1634</v>
      </c>
      <c r="B1638" s="300" t="s">
        <v>3236</v>
      </c>
      <c r="C1638" s="301">
        <v>4</v>
      </c>
      <c r="D1638" s="301">
        <v>3</v>
      </c>
      <c r="E1638" s="301">
        <v>5</v>
      </c>
      <c r="F1638" s="301">
        <v>0</v>
      </c>
      <c r="G1638" s="301">
        <v>0</v>
      </c>
      <c r="H1638" s="301">
        <v>0</v>
      </c>
      <c r="I1638" s="301">
        <v>5</v>
      </c>
      <c r="J1638" s="301">
        <v>0</v>
      </c>
      <c r="K1638" s="301">
        <v>0</v>
      </c>
      <c r="L1638" s="301">
        <v>5</v>
      </c>
      <c r="M1638" s="301">
        <v>3</v>
      </c>
      <c r="N1638" s="301">
        <v>6</v>
      </c>
      <c r="O1638" s="301">
        <v>5</v>
      </c>
      <c r="P1638" s="301">
        <v>3</v>
      </c>
      <c r="Q1638" s="301">
        <v>0</v>
      </c>
      <c r="R1638" s="301">
        <v>0</v>
      </c>
      <c r="S1638" s="301">
        <v>0</v>
      </c>
      <c r="T1638" s="301">
        <v>0</v>
      </c>
      <c r="U1638" s="301">
        <v>44</v>
      </c>
      <c r="V1638" s="304">
        <v>43</v>
      </c>
    </row>
    <row r="1639" spans="1:22" x14ac:dyDescent="0.4">
      <c r="A1639" s="299">
        <v>1635</v>
      </c>
      <c r="B1639" s="300" t="s">
        <v>3237</v>
      </c>
      <c r="C1639" s="301">
        <v>0</v>
      </c>
      <c r="D1639" s="301">
        <v>0</v>
      </c>
      <c r="E1639" s="301">
        <v>0</v>
      </c>
      <c r="F1639" s="301">
        <v>4</v>
      </c>
      <c r="G1639" s="301">
        <v>0</v>
      </c>
      <c r="H1639" s="301">
        <v>0</v>
      </c>
      <c r="I1639" s="301">
        <v>0</v>
      </c>
      <c r="J1639" s="301">
        <v>0</v>
      </c>
      <c r="K1639" s="301">
        <v>0</v>
      </c>
      <c r="L1639" s="301">
        <v>3</v>
      </c>
      <c r="M1639" s="301">
        <v>3</v>
      </c>
      <c r="N1639" s="301">
        <v>0</v>
      </c>
      <c r="O1639" s="301">
        <v>0</v>
      </c>
      <c r="P1639" s="301">
        <v>0</v>
      </c>
      <c r="Q1639" s="301">
        <v>7</v>
      </c>
      <c r="R1639" s="301">
        <v>0</v>
      </c>
      <c r="S1639" s="301">
        <v>0</v>
      </c>
      <c r="T1639" s="301">
        <v>0</v>
      </c>
      <c r="U1639" s="301">
        <v>28</v>
      </c>
      <c r="V1639" s="304">
        <v>24</v>
      </c>
    </row>
    <row r="1640" spans="1:22" x14ac:dyDescent="0.4">
      <c r="A1640" s="299">
        <v>1636</v>
      </c>
      <c r="B1640" s="300" t="s">
        <v>3238</v>
      </c>
      <c r="C1640" s="301">
        <v>3</v>
      </c>
      <c r="D1640" s="301">
        <v>3</v>
      </c>
      <c r="E1640" s="301">
        <v>0</v>
      </c>
      <c r="F1640" s="301">
        <v>0</v>
      </c>
      <c r="G1640" s="301">
        <v>0</v>
      </c>
      <c r="H1640" s="301">
        <v>0</v>
      </c>
      <c r="I1640" s="301">
        <v>0</v>
      </c>
      <c r="J1640" s="301">
        <v>0</v>
      </c>
      <c r="K1640" s="301">
        <v>3</v>
      </c>
      <c r="L1640" s="301">
        <v>0</v>
      </c>
      <c r="M1640" s="301">
        <v>0</v>
      </c>
      <c r="N1640" s="301">
        <v>7</v>
      </c>
      <c r="O1640" s="301">
        <v>6</v>
      </c>
      <c r="P1640" s="301">
        <v>3</v>
      </c>
      <c r="Q1640" s="301">
        <v>0</v>
      </c>
      <c r="R1640" s="301">
        <v>0</v>
      </c>
      <c r="S1640" s="301">
        <v>0</v>
      </c>
      <c r="T1640" s="301">
        <v>0</v>
      </c>
      <c r="U1640" s="301">
        <v>31</v>
      </c>
      <c r="V1640" s="304">
        <v>33</v>
      </c>
    </row>
    <row r="1641" spans="1:22" x14ac:dyDescent="0.4">
      <c r="A1641" s="299">
        <v>1637</v>
      </c>
      <c r="B1641" s="300" t="s">
        <v>1223</v>
      </c>
      <c r="C1641" s="301">
        <v>690</v>
      </c>
      <c r="D1641" s="301">
        <v>721</v>
      </c>
      <c r="E1641" s="301">
        <v>695</v>
      </c>
      <c r="F1641" s="301">
        <v>677</v>
      </c>
      <c r="G1641" s="301">
        <v>743</v>
      </c>
      <c r="H1641" s="301">
        <v>871</v>
      </c>
      <c r="I1641" s="301">
        <v>890</v>
      </c>
      <c r="J1641" s="301">
        <v>895</v>
      </c>
      <c r="K1641" s="301">
        <v>1009</v>
      </c>
      <c r="L1641" s="301">
        <v>990</v>
      </c>
      <c r="M1641" s="301">
        <v>889</v>
      </c>
      <c r="N1641" s="301">
        <v>794</v>
      </c>
      <c r="O1641" s="301">
        <v>682</v>
      </c>
      <c r="P1641" s="301">
        <v>650</v>
      </c>
      <c r="Q1641" s="301">
        <v>550</v>
      </c>
      <c r="R1641" s="301">
        <v>448</v>
      </c>
      <c r="S1641" s="301">
        <v>324</v>
      </c>
      <c r="T1641" s="301">
        <v>442</v>
      </c>
      <c r="U1641" s="301">
        <v>12965</v>
      </c>
      <c r="V1641" s="304">
        <v>12509</v>
      </c>
    </row>
    <row r="1642" spans="1:22" x14ac:dyDescent="0.4">
      <c r="A1642" s="299">
        <v>1638</v>
      </c>
      <c r="B1642" s="300" t="s">
        <v>1786</v>
      </c>
      <c r="C1642" s="301">
        <v>58</v>
      </c>
      <c r="D1642" s="301">
        <v>69</v>
      </c>
      <c r="E1642" s="301">
        <v>63</v>
      </c>
      <c r="F1642" s="301">
        <v>79</v>
      </c>
      <c r="G1642" s="301">
        <v>57</v>
      </c>
      <c r="H1642" s="301">
        <v>43</v>
      </c>
      <c r="I1642" s="301">
        <v>43</v>
      </c>
      <c r="J1642" s="301">
        <v>53</v>
      </c>
      <c r="K1642" s="301">
        <v>77</v>
      </c>
      <c r="L1642" s="301">
        <v>85</v>
      </c>
      <c r="M1642" s="301">
        <v>78</v>
      </c>
      <c r="N1642" s="301">
        <v>82</v>
      </c>
      <c r="O1642" s="301">
        <v>78</v>
      </c>
      <c r="P1642" s="301">
        <v>58</v>
      </c>
      <c r="Q1642" s="301">
        <v>25</v>
      </c>
      <c r="R1642" s="301">
        <v>22</v>
      </c>
      <c r="S1642" s="301">
        <v>16</v>
      </c>
      <c r="T1642" s="301">
        <v>8</v>
      </c>
      <c r="U1642" s="301">
        <v>996</v>
      </c>
      <c r="V1642" s="304">
        <v>978</v>
      </c>
    </row>
    <row r="1643" spans="1:22" x14ac:dyDescent="0.4">
      <c r="A1643" s="299">
        <v>1639</v>
      </c>
      <c r="B1643" s="300" t="s">
        <v>3239</v>
      </c>
      <c r="C1643" s="301">
        <v>3</v>
      </c>
      <c r="D1643" s="301">
        <v>4</v>
      </c>
      <c r="E1643" s="301">
        <v>7</v>
      </c>
      <c r="F1643" s="301">
        <v>3</v>
      </c>
      <c r="G1643" s="301">
        <v>0</v>
      </c>
      <c r="H1643" s="301">
        <v>4</v>
      </c>
      <c r="I1643" s="301">
        <v>0</v>
      </c>
      <c r="J1643" s="301">
        <v>0</v>
      </c>
      <c r="K1643" s="301">
        <v>0</v>
      </c>
      <c r="L1643" s="301">
        <v>3</v>
      </c>
      <c r="M1643" s="301">
        <v>6</v>
      </c>
      <c r="N1643" s="301">
        <v>7</v>
      </c>
      <c r="O1643" s="301">
        <v>6</v>
      </c>
      <c r="P1643" s="301">
        <v>0</v>
      </c>
      <c r="Q1643" s="301">
        <v>5</v>
      </c>
      <c r="R1643" s="301">
        <v>0</v>
      </c>
      <c r="S1643" s="301">
        <v>0</v>
      </c>
      <c r="T1643" s="301">
        <v>0</v>
      </c>
      <c r="U1643" s="301">
        <v>47</v>
      </c>
      <c r="V1643" s="304">
        <v>49</v>
      </c>
    </row>
    <row r="1644" spans="1:22" x14ac:dyDescent="0.4">
      <c r="A1644" s="299">
        <v>1640</v>
      </c>
      <c r="B1644" s="300" t="s">
        <v>1787</v>
      </c>
      <c r="C1644" s="301">
        <v>9</v>
      </c>
      <c r="D1644" s="301">
        <v>9</v>
      </c>
      <c r="E1644" s="301">
        <v>3</v>
      </c>
      <c r="F1644" s="301">
        <v>6</v>
      </c>
      <c r="G1644" s="301">
        <v>9</v>
      </c>
      <c r="H1644" s="301">
        <v>4</v>
      </c>
      <c r="I1644" s="301">
        <v>0</v>
      </c>
      <c r="J1644" s="301">
        <v>6</v>
      </c>
      <c r="K1644" s="301">
        <v>10</v>
      </c>
      <c r="L1644" s="301">
        <v>5</v>
      </c>
      <c r="M1644" s="301">
        <v>0</v>
      </c>
      <c r="N1644" s="301">
        <v>3</v>
      </c>
      <c r="O1644" s="301">
        <v>0</v>
      </c>
      <c r="P1644" s="301">
        <v>4</v>
      </c>
      <c r="Q1644" s="301">
        <v>0</v>
      </c>
      <c r="R1644" s="301">
        <v>4</v>
      </c>
      <c r="S1644" s="301">
        <v>0</v>
      </c>
      <c r="T1644" s="301">
        <v>0</v>
      </c>
      <c r="U1644" s="301">
        <v>66</v>
      </c>
      <c r="V1644" s="304">
        <v>63</v>
      </c>
    </row>
    <row r="1645" spans="1:22" x14ac:dyDescent="0.4">
      <c r="A1645" s="299">
        <v>1641</v>
      </c>
      <c r="B1645" s="300" t="s">
        <v>3240</v>
      </c>
      <c r="C1645" s="301">
        <v>13</v>
      </c>
      <c r="D1645" s="301">
        <v>5</v>
      </c>
      <c r="E1645" s="301">
        <v>6</v>
      </c>
      <c r="F1645" s="301">
        <v>6</v>
      </c>
      <c r="G1645" s="301">
        <v>5</v>
      </c>
      <c r="H1645" s="301">
        <v>7</v>
      </c>
      <c r="I1645" s="301">
        <v>5</v>
      </c>
      <c r="J1645" s="301">
        <v>9</v>
      </c>
      <c r="K1645" s="301">
        <v>0</v>
      </c>
      <c r="L1645" s="301">
        <v>3</v>
      </c>
      <c r="M1645" s="301">
        <v>4</v>
      </c>
      <c r="N1645" s="301">
        <v>8</v>
      </c>
      <c r="O1645" s="301">
        <v>3</v>
      </c>
      <c r="P1645" s="301">
        <v>0</v>
      </c>
      <c r="Q1645" s="301">
        <v>0</v>
      </c>
      <c r="R1645" s="301">
        <v>0</v>
      </c>
      <c r="S1645" s="301">
        <v>0</v>
      </c>
      <c r="T1645" s="301">
        <v>3</v>
      </c>
      <c r="U1645" s="301">
        <v>78</v>
      </c>
      <c r="V1645" s="304">
        <v>73</v>
      </c>
    </row>
    <row r="1646" spans="1:22" x14ac:dyDescent="0.4">
      <c r="A1646" s="299">
        <v>1642</v>
      </c>
      <c r="B1646" s="300" t="s">
        <v>276</v>
      </c>
      <c r="C1646" s="301">
        <v>176</v>
      </c>
      <c r="D1646" s="301">
        <v>160</v>
      </c>
      <c r="E1646" s="301">
        <v>135</v>
      </c>
      <c r="F1646" s="301">
        <v>174</v>
      </c>
      <c r="G1646" s="301">
        <v>147</v>
      </c>
      <c r="H1646" s="301">
        <v>145</v>
      </c>
      <c r="I1646" s="301">
        <v>140</v>
      </c>
      <c r="J1646" s="301">
        <v>112</v>
      </c>
      <c r="K1646" s="301">
        <v>142</v>
      </c>
      <c r="L1646" s="301">
        <v>189</v>
      </c>
      <c r="M1646" s="301">
        <v>180</v>
      </c>
      <c r="N1646" s="301">
        <v>213</v>
      </c>
      <c r="O1646" s="301">
        <v>190</v>
      </c>
      <c r="P1646" s="301">
        <v>166</v>
      </c>
      <c r="Q1646" s="301">
        <v>130</v>
      </c>
      <c r="R1646" s="301">
        <v>122</v>
      </c>
      <c r="S1646" s="301">
        <v>88</v>
      </c>
      <c r="T1646" s="301">
        <v>114</v>
      </c>
      <c r="U1646" s="301">
        <v>2718</v>
      </c>
      <c r="V1646" s="304">
        <v>2583</v>
      </c>
    </row>
    <row r="1647" spans="1:22" x14ac:dyDescent="0.4">
      <c r="A1647" s="299">
        <v>1643</v>
      </c>
      <c r="B1647" s="300" t="s">
        <v>277</v>
      </c>
      <c r="C1647" s="301">
        <v>24</v>
      </c>
      <c r="D1647" s="301">
        <v>30</v>
      </c>
      <c r="E1647" s="301">
        <v>33</v>
      </c>
      <c r="F1647" s="301">
        <v>30</v>
      </c>
      <c r="G1647" s="301">
        <v>24</v>
      </c>
      <c r="H1647" s="301">
        <v>12</v>
      </c>
      <c r="I1647" s="301">
        <v>15</v>
      </c>
      <c r="J1647" s="301">
        <v>30</v>
      </c>
      <c r="K1647" s="301">
        <v>20</v>
      </c>
      <c r="L1647" s="301">
        <v>32</v>
      </c>
      <c r="M1647" s="301">
        <v>39</v>
      </c>
      <c r="N1647" s="301">
        <v>25</v>
      </c>
      <c r="O1647" s="301">
        <v>25</v>
      </c>
      <c r="P1647" s="301">
        <v>35</v>
      </c>
      <c r="Q1647" s="301">
        <v>15</v>
      </c>
      <c r="R1647" s="301">
        <v>12</v>
      </c>
      <c r="S1647" s="301">
        <v>3</v>
      </c>
      <c r="T1647" s="301">
        <v>0</v>
      </c>
      <c r="U1647" s="301">
        <v>404</v>
      </c>
      <c r="V1647" s="304">
        <v>382</v>
      </c>
    </row>
    <row r="1648" spans="1:22" x14ac:dyDescent="0.4">
      <c r="A1648" s="299">
        <v>1644</v>
      </c>
      <c r="B1648" s="300" t="s">
        <v>3241</v>
      </c>
      <c r="C1648" s="301">
        <v>10</v>
      </c>
      <c r="D1648" s="301">
        <v>14</v>
      </c>
      <c r="E1648" s="301">
        <v>14</v>
      </c>
      <c r="F1648" s="301">
        <v>15</v>
      </c>
      <c r="G1648" s="301">
        <v>10</v>
      </c>
      <c r="H1648" s="301">
        <v>9</v>
      </c>
      <c r="I1648" s="301">
        <v>11</v>
      </c>
      <c r="J1648" s="301">
        <v>12</v>
      </c>
      <c r="K1648" s="301">
        <v>9</v>
      </c>
      <c r="L1648" s="301">
        <v>19</v>
      </c>
      <c r="M1648" s="301">
        <v>21</v>
      </c>
      <c r="N1648" s="301">
        <v>8</v>
      </c>
      <c r="O1648" s="301">
        <v>15</v>
      </c>
      <c r="P1648" s="301">
        <v>19</v>
      </c>
      <c r="Q1648" s="301">
        <v>9</v>
      </c>
      <c r="R1648" s="301">
        <v>4</v>
      </c>
      <c r="S1648" s="301">
        <v>0</v>
      </c>
      <c r="T1648" s="301">
        <v>0</v>
      </c>
      <c r="U1648" s="301">
        <v>191</v>
      </c>
      <c r="V1648" s="304">
        <v>197</v>
      </c>
    </row>
    <row r="1649" spans="1:22" x14ac:dyDescent="0.4">
      <c r="A1649" s="299">
        <v>1645</v>
      </c>
      <c r="B1649" s="300" t="s">
        <v>278</v>
      </c>
      <c r="C1649" s="301">
        <v>42</v>
      </c>
      <c r="D1649" s="301">
        <v>58</v>
      </c>
      <c r="E1649" s="301">
        <v>63</v>
      </c>
      <c r="F1649" s="301">
        <v>50</v>
      </c>
      <c r="G1649" s="301">
        <v>26</v>
      </c>
      <c r="H1649" s="301">
        <v>19</v>
      </c>
      <c r="I1649" s="301">
        <v>44</v>
      </c>
      <c r="J1649" s="301">
        <v>52</v>
      </c>
      <c r="K1649" s="301">
        <v>65</v>
      </c>
      <c r="L1649" s="301">
        <v>59</v>
      </c>
      <c r="M1649" s="301">
        <v>60</v>
      </c>
      <c r="N1649" s="301">
        <v>68</v>
      </c>
      <c r="O1649" s="301">
        <v>59</v>
      </c>
      <c r="P1649" s="301">
        <v>55</v>
      </c>
      <c r="Q1649" s="301">
        <v>43</v>
      </c>
      <c r="R1649" s="301">
        <v>12</v>
      </c>
      <c r="S1649" s="301">
        <v>16</v>
      </c>
      <c r="T1649" s="301">
        <v>5</v>
      </c>
      <c r="U1649" s="301">
        <v>791</v>
      </c>
      <c r="V1649" s="304">
        <v>751</v>
      </c>
    </row>
    <row r="1650" spans="1:22" x14ac:dyDescent="0.4">
      <c r="A1650" s="299">
        <v>1646</v>
      </c>
      <c r="B1650" s="300" t="s">
        <v>279</v>
      </c>
      <c r="C1650" s="301">
        <v>3</v>
      </c>
      <c r="D1650" s="301">
        <v>3</v>
      </c>
      <c r="E1650" s="301">
        <v>3</v>
      </c>
      <c r="F1650" s="301">
        <v>4</v>
      </c>
      <c r="G1650" s="301">
        <v>0</v>
      </c>
      <c r="H1650" s="301">
        <v>0</v>
      </c>
      <c r="I1650" s="301">
        <v>0</v>
      </c>
      <c r="J1650" s="301">
        <v>9</v>
      </c>
      <c r="K1650" s="301">
        <v>0</v>
      </c>
      <c r="L1650" s="301">
        <v>12</v>
      </c>
      <c r="M1650" s="301">
        <v>7</v>
      </c>
      <c r="N1650" s="301">
        <v>8</v>
      </c>
      <c r="O1650" s="301">
        <v>11</v>
      </c>
      <c r="P1650" s="301">
        <v>0</v>
      </c>
      <c r="Q1650" s="301">
        <v>0</v>
      </c>
      <c r="R1650" s="301">
        <v>0</v>
      </c>
      <c r="S1650" s="301">
        <v>3</v>
      </c>
      <c r="T1650" s="301">
        <v>0</v>
      </c>
      <c r="U1650" s="301">
        <v>69</v>
      </c>
      <c r="V1650" s="304">
        <v>67</v>
      </c>
    </row>
    <row r="1651" spans="1:22" x14ac:dyDescent="0.4">
      <c r="A1651" s="299">
        <v>1647</v>
      </c>
      <c r="B1651" s="300" t="s">
        <v>280</v>
      </c>
      <c r="C1651" s="301">
        <v>4</v>
      </c>
      <c r="D1651" s="301">
        <v>8</v>
      </c>
      <c r="E1651" s="301">
        <v>10</v>
      </c>
      <c r="F1651" s="301">
        <v>24</v>
      </c>
      <c r="G1651" s="301">
        <v>0</v>
      </c>
      <c r="H1651" s="301">
        <v>9</v>
      </c>
      <c r="I1651" s="301">
        <v>9</v>
      </c>
      <c r="J1651" s="301">
        <v>3</v>
      </c>
      <c r="K1651" s="301">
        <v>14</v>
      </c>
      <c r="L1651" s="301">
        <v>15</v>
      </c>
      <c r="M1651" s="301">
        <v>35</v>
      </c>
      <c r="N1651" s="301">
        <v>29</v>
      </c>
      <c r="O1651" s="301">
        <v>25</v>
      </c>
      <c r="P1651" s="301">
        <v>14</v>
      </c>
      <c r="Q1651" s="301">
        <v>20</v>
      </c>
      <c r="R1651" s="301">
        <v>13</v>
      </c>
      <c r="S1651" s="301">
        <v>7</v>
      </c>
      <c r="T1651" s="301">
        <v>5</v>
      </c>
      <c r="U1651" s="301">
        <v>253</v>
      </c>
      <c r="V1651" s="304">
        <v>252</v>
      </c>
    </row>
    <row r="1652" spans="1:22" x14ac:dyDescent="0.4">
      <c r="A1652" s="299">
        <v>1648</v>
      </c>
      <c r="B1652" s="300" t="s">
        <v>281</v>
      </c>
      <c r="C1652" s="301">
        <v>2096</v>
      </c>
      <c r="D1652" s="301">
        <v>1382</v>
      </c>
      <c r="E1652" s="301">
        <v>986</v>
      </c>
      <c r="F1652" s="301">
        <v>780</v>
      </c>
      <c r="G1652" s="301">
        <v>968</v>
      </c>
      <c r="H1652" s="301">
        <v>1582</v>
      </c>
      <c r="I1652" s="301">
        <v>2075</v>
      </c>
      <c r="J1652" s="301">
        <v>1603</v>
      </c>
      <c r="K1652" s="301">
        <v>1265</v>
      </c>
      <c r="L1652" s="301">
        <v>936</v>
      </c>
      <c r="M1652" s="301">
        <v>707</v>
      </c>
      <c r="N1652" s="301">
        <v>616</v>
      </c>
      <c r="O1652" s="301">
        <v>490</v>
      </c>
      <c r="P1652" s="301">
        <v>426</v>
      </c>
      <c r="Q1652" s="301">
        <v>261</v>
      </c>
      <c r="R1652" s="301">
        <v>158</v>
      </c>
      <c r="S1652" s="301">
        <v>79</v>
      </c>
      <c r="T1652" s="301">
        <v>43</v>
      </c>
      <c r="U1652" s="301">
        <v>16459</v>
      </c>
      <c r="V1652" s="304">
        <v>16550</v>
      </c>
    </row>
    <row r="1653" spans="1:22" x14ac:dyDescent="0.4">
      <c r="A1653" s="299">
        <v>1649</v>
      </c>
      <c r="B1653" s="300" t="s">
        <v>3242</v>
      </c>
      <c r="C1653" s="301">
        <v>6</v>
      </c>
      <c r="D1653" s="301">
        <v>16</v>
      </c>
      <c r="E1653" s="301">
        <v>15</v>
      </c>
      <c r="F1653" s="301">
        <v>13</v>
      </c>
      <c r="G1653" s="301">
        <v>3</v>
      </c>
      <c r="H1653" s="301">
        <v>6</v>
      </c>
      <c r="I1653" s="301">
        <v>0</v>
      </c>
      <c r="J1653" s="301">
        <v>10</v>
      </c>
      <c r="K1653" s="301">
        <v>14</v>
      </c>
      <c r="L1653" s="301">
        <v>22</v>
      </c>
      <c r="M1653" s="301">
        <v>17</v>
      </c>
      <c r="N1653" s="301">
        <v>16</v>
      </c>
      <c r="O1653" s="301">
        <v>16</v>
      </c>
      <c r="P1653" s="301">
        <v>12</v>
      </c>
      <c r="Q1653" s="301">
        <v>4</v>
      </c>
      <c r="R1653" s="301">
        <v>4</v>
      </c>
      <c r="S1653" s="301">
        <v>6</v>
      </c>
      <c r="T1653" s="301">
        <v>0</v>
      </c>
      <c r="U1653" s="301">
        <v>177</v>
      </c>
      <c r="V1653" s="304">
        <v>162</v>
      </c>
    </row>
    <row r="1654" spans="1:22" x14ac:dyDescent="0.4">
      <c r="A1654" s="299">
        <v>1650</v>
      </c>
      <c r="B1654" s="300" t="s">
        <v>3243</v>
      </c>
      <c r="C1654" s="301">
        <v>3</v>
      </c>
      <c r="D1654" s="301">
        <v>0</v>
      </c>
      <c r="E1654" s="301">
        <v>0</v>
      </c>
      <c r="F1654" s="301">
        <v>0</v>
      </c>
      <c r="G1654" s="301">
        <v>4</v>
      </c>
      <c r="H1654" s="301">
        <v>0</v>
      </c>
      <c r="I1654" s="301">
        <v>0</v>
      </c>
      <c r="J1654" s="301">
        <v>0</v>
      </c>
      <c r="K1654" s="301">
        <v>3</v>
      </c>
      <c r="L1654" s="301">
        <v>3</v>
      </c>
      <c r="M1654" s="301">
        <v>5</v>
      </c>
      <c r="N1654" s="301">
        <v>3</v>
      </c>
      <c r="O1654" s="301">
        <v>5</v>
      </c>
      <c r="P1654" s="301">
        <v>0</v>
      </c>
      <c r="Q1654" s="301">
        <v>3</v>
      </c>
      <c r="R1654" s="301">
        <v>0</v>
      </c>
      <c r="S1654" s="301">
        <v>6</v>
      </c>
      <c r="T1654" s="301">
        <v>0</v>
      </c>
      <c r="U1654" s="301">
        <v>42</v>
      </c>
      <c r="V1654" s="304">
        <v>40</v>
      </c>
    </row>
    <row r="1655" spans="1:22" x14ac:dyDescent="0.4">
      <c r="A1655" s="299">
        <v>1651</v>
      </c>
      <c r="B1655" s="300" t="s">
        <v>3244</v>
      </c>
      <c r="C1655" s="301">
        <v>7</v>
      </c>
      <c r="D1655" s="301">
        <v>8</v>
      </c>
      <c r="E1655" s="301">
        <v>16</v>
      </c>
      <c r="F1655" s="301">
        <v>9</v>
      </c>
      <c r="G1655" s="301">
        <v>9</v>
      </c>
      <c r="H1655" s="301">
        <v>0</v>
      </c>
      <c r="I1655" s="301">
        <v>3</v>
      </c>
      <c r="J1655" s="301">
        <v>4</v>
      </c>
      <c r="K1655" s="301">
        <v>7</v>
      </c>
      <c r="L1655" s="301">
        <v>15</v>
      </c>
      <c r="M1655" s="301">
        <v>24</v>
      </c>
      <c r="N1655" s="301">
        <v>13</v>
      </c>
      <c r="O1655" s="301">
        <v>12</v>
      </c>
      <c r="P1655" s="301">
        <v>12</v>
      </c>
      <c r="Q1655" s="301">
        <v>15</v>
      </c>
      <c r="R1655" s="301">
        <v>13</v>
      </c>
      <c r="S1655" s="301">
        <v>6</v>
      </c>
      <c r="T1655" s="301">
        <v>5</v>
      </c>
      <c r="U1655" s="301">
        <v>186</v>
      </c>
      <c r="V1655" s="304">
        <v>181</v>
      </c>
    </row>
    <row r="1656" spans="1:22" x14ac:dyDescent="0.4">
      <c r="A1656" s="299">
        <v>1652</v>
      </c>
      <c r="B1656" s="300" t="s">
        <v>3245</v>
      </c>
      <c r="C1656" s="301">
        <v>4</v>
      </c>
      <c r="D1656" s="301">
        <v>7</v>
      </c>
      <c r="E1656" s="301">
        <v>0</v>
      </c>
      <c r="F1656" s="301">
        <v>4</v>
      </c>
      <c r="G1656" s="301">
        <v>4</v>
      </c>
      <c r="H1656" s="301">
        <v>5</v>
      </c>
      <c r="I1656" s="301">
        <v>0</v>
      </c>
      <c r="J1656" s="301">
        <v>4</v>
      </c>
      <c r="K1656" s="301">
        <v>10</v>
      </c>
      <c r="L1656" s="301">
        <v>5</v>
      </c>
      <c r="M1656" s="301">
        <v>11</v>
      </c>
      <c r="N1656" s="301">
        <v>5</v>
      </c>
      <c r="O1656" s="301">
        <v>8</v>
      </c>
      <c r="P1656" s="301">
        <v>7</v>
      </c>
      <c r="Q1656" s="301">
        <v>12</v>
      </c>
      <c r="R1656" s="301">
        <v>10</v>
      </c>
      <c r="S1656" s="301">
        <v>13</v>
      </c>
      <c r="T1656" s="301">
        <v>3</v>
      </c>
      <c r="U1656" s="301">
        <v>128</v>
      </c>
      <c r="V1656" s="304">
        <v>131</v>
      </c>
    </row>
    <row r="1657" spans="1:22" x14ac:dyDescent="0.4">
      <c r="A1657" s="299">
        <v>1653</v>
      </c>
      <c r="B1657" s="300" t="s">
        <v>282</v>
      </c>
      <c r="C1657" s="301">
        <v>22</v>
      </c>
      <c r="D1657" s="301">
        <v>31</v>
      </c>
      <c r="E1657" s="301">
        <v>31</v>
      </c>
      <c r="F1657" s="301">
        <v>29</v>
      </c>
      <c r="G1657" s="301">
        <v>16</v>
      </c>
      <c r="H1657" s="301">
        <v>7</v>
      </c>
      <c r="I1657" s="301">
        <v>5</v>
      </c>
      <c r="J1657" s="301">
        <v>19</v>
      </c>
      <c r="K1657" s="301">
        <v>31</v>
      </c>
      <c r="L1657" s="301">
        <v>36</v>
      </c>
      <c r="M1657" s="301">
        <v>45</v>
      </c>
      <c r="N1657" s="301">
        <v>27</v>
      </c>
      <c r="O1657" s="301">
        <v>28</v>
      </c>
      <c r="P1657" s="301">
        <v>39</v>
      </c>
      <c r="Q1657" s="301">
        <v>28</v>
      </c>
      <c r="R1657" s="301">
        <v>15</v>
      </c>
      <c r="S1657" s="301">
        <v>12</v>
      </c>
      <c r="T1657" s="301">
        <v>8</v>
      </c>
      <c r="U1657" s="301">
        <v>424</v>
      </c>
      <c r="V1657" s="304">
        <v>396</v>
      </c>
    </row>
    <row r="1658" spans="1:22" x14ac:dyDescent="0.4">
      <c r="A1658" s="299">
        <v>1654</v>
      </c>
      <c r="B1658" s="300" t="s">
        <v>283</v>
      </c>
      <c r="C1658" s="301">
        <v>25</v>
      </c>
      <c r="D1658" s="301">
        <v>38</v>
      </c>
      <c r="E1658" s="301">
        <v>49</v>
      </c>
      <c r="F1658" s="301">
        <v>37</v>
      </c>
      <c r="G1658" s="301">
        <v>31</v>
      </c>
      <c r="H1658" s="301">
        <v>41</v>
      </c>
      <c r="I1658" s="301">
        <v>24</v>
      </c>
      <c r="J1658" s="301">
        <v>37</v>
      </c>
      <c r="K1658" s="301">
        <v>68</v>
      </c>
      <c r="L1658" s="301">
        <v>43</v>
      </c>
      <c r="M1658" s="301">
        <v>64</v>
      </c>
      <c r="N1658" s="301">
        <v>53</v>
      </c>
      <c r="O1658" s="301">
        <v>52</v>
      </c>
      <c r="P1658" s="301">
        <v>48</v>
      </c>
      <c r="Q1658" s="301">
        <v>33</v>
      </c>
      <c r="R1658" s="301">
        <v>14</v>
      </c>
      <c r="S1658" s="301">
        <v>12</v>
      </c>
      <c r="T1658" s="301">
        <v>9</v>
      </c>
      <c r="U1658" s="301">
        <v>675</v>
      </c>
      <c r="V1658" s="304">
        <v>662</v>
      </c>
    </row>
    <row r="1659" spans="1:22" x14ac:dyDescent="0.4">
      <c r="A1659" s="299">
        <v>1655</v>
      </c>
      <c r="B1659" s="300" t="s">
        <v>3246</v>
      </c>
      <c r="C1659" s="301">
        <v>0</v>
      </c>
      <c r="D1659" s="301">
        <v>0</v>
      </c>
      <c r="E1659" s="301">
        <v>0</v>
      </c>
      <c r="F1659" s="301">
        <v>0</v>
      </c>
      <c r="G1659" s="301">
        <v>0</v>
      </c>
      <c r="H1659" s="301">
        <v>0</v>
      </c>
      <c r="I1659" s="301">
        <v>0</v>
      </c>
      <c r="J1659" s="301">
        <v>0</v>
      </c>
      <c r="K1659" s="301">
        <v>0</v>
      </c>
      <c r="L1659" s="301">
        <v>0</v>
      </c>
      <c r="M1659" s="301">
        <v>0</v>
      </c>
      <c r="N1659" s="301">
        <v>0</v>
      </c>
      <c r="O1659" s="301">
        <v>0</v>
      </c>
      <c r="P1659" s="301">
        <v>0</v>
      </c>
      <c r="Q1659" s="301">
        <v>0</v>
      </c>
      <c r="R1659" s="301">
        <v>0</v>
      </c>
      <c r="S1659" s="301">
        <v>0</v>
      </c>
      <c r="T1659" s="301">
        <v>0</v>
      </c>
      <c r="U1659" s="301">
        <v>0</v>
      </c>
      <c r="V1659" s="304">
        <v>0</v>
      </c>
    </row>
    <row r="1660" spans="1:22" x14ac:dyDescent="0.4">
      <c r="A1660" s="299">
        <v>1656</v>
      </c>
      <c r="B1660" s="300" t="s">
        <v>1788</v>
      </c>
      <c r="C1660" s="301">
        <v>15</v>
      </c>
      <c r="D1660" s="301">
        <v>18</v>
      </c>
      <c r="E1660" s="301">
        <v>100</v>
      </c>
      <c r="F1660" s="301">
        <v>119</v>
      </c>
      <c r="G1660" s="301">
        <v>12</v>
      </c>
      <c r="H1660" s="301">
        <v>15</v>
      </c>
      <c r="I1660" s="301">
        <v>25</v>
      </c>
      <c r="J1660" s="301">
        <v>24</v>
      </c>
      <c r="K1660" s="301">
        <v>30</v>
      </c>
      <c r="L1660" s="301">
        <v>26</v>
      </c>
      <c r="M1660" s="301">
        <v>26</v>
      </c>
      <c r="N1660" s="301">
        <v>33</v>
      </c>
      <c r="O1660" s="301">
        <v>37</v>
      </c>
      <c r="P1660" s="301">
        <v>37</v>
      </c>
      <c r="Q1660" s="301">
        <v>15</v>
      </c>
      <c r="R1660" s="301">
        <v>4</v>
      </c>
      <c r="S1660" s="301">
        <v>3</v>
      </c>
      <c r="T1660" s="301">
        <v>4</v>
      </c>
      <c r="U1660" s="301">
        <v>548</v>
      </c>
      <c r="V1660" s="304">
        <v>423</v>
      </c>
    </row>
    <row r="1661" spans="1:22" x14ac:dyDescent="0.4">
      <c r="A1661" s="299">
        <v>1657</v>
      </c>
      <c r="B1661" s="300" t="s">
        <v>1789</v>
      </c>
      <c r="C1661" s="301">
        <v>30</v>
      </c>
      <c r="D1661" s="301">
        <v>39</v>
      </c>
      <c r="E1661" s="301">
        <v>22</v>
      </c>
      <c r="F1661" s="301">
        <v>28</v>
      </c>
      <c r="G1661" s="301">
        <v>20</v>
      </c>
      <c r="H1661" s="301">
        <v>13</v>
      </c>
      <c r="I1661" s="301">
        <v>21</v>
      </c>
      <c r="J1661" s="301">
        <v>26</v>
      </c>
      <c r="K1661" s="301">
        <v>32</v>
      </c>
      <c r="L1661" s="301">
        <v>27</v>
      </c>
      <c r="M1661" s="301">
        <v>27</v>
      </c>
      <c r="N1661" s="301">
        <v>27</v>
      </c>
      <c r="O1661" s="301">
        <v>10</v>
      </c>
      <c r="P1661" s="301">
        <v>17</v>
      </c>
      <c r="Q1661" s="301">
        <v>9</v>
      </c>
      <c r="R1661" s="301">
        <v>6</v>
      </c>
      <c r="S1661" s="301">
        <v>10</v>
      </c>
      <c r="T1661" s="301">
        <v>6</v>
      </c>
      <c r="U1661" s="301">
        <v>373</v>
      </c>
      <c r="V1661" s="304">
        <v>365</v>
      </c>
    </row>
    <row r="1662" spans="1:22" x14ac:dyDescent="0.4">
      <c r="A1662" s="299">
        <v>1658</v>
      </c>
      <c r="B1662" s="300" t="s">
        <v>3247</v>
      </c>
      <c r="C1662" s="301">
        <v>3</v>
      </c>
      <c r="D1662" s="301">
        <v>0</v>
      </c>
      <c r="E1662" s="301">
        <v>0</v>
      </c>
      <c r="F1662" s="301">
        <v>7</v>
      </c>
      <c r="G1662" s="301">
        <v>6</v>
      </c>
      <c r="H1662" s="301">
        <v>0</v>
      </c>
      <c r="I1662" s="301">
        <v>5</v>
      </c>
      <c r="J1662" s="301">
        <v>6</v>
      </c>
      <c r="K1662" s="301">
        <v>3</v>
      </c>
      <c r="L1662" s="301">
        <v>3</v>
      </c>
      <c r="M1662" s="301">
        <v>4</v>
      </c>
      <c r="N1662" s="301">
        <v>5</v>
      </c>
      <c r="O1662" s="301">
        <v>4</v>
      </c>
      <c r="P1662" s="301">
        <v>3</v>
      </c>
      <c r="Q1662" s="301">
        <v>0</v>
      </c>
      <c r="R1662" s="301">
        <v>0</v>
      </c>
      <c r="S1662" s="301">
        <v>0</v>
      </c>
      <c r="T1662" s="301">
        <v>0</v>
      </c>
      <c r="U1662" s="301">
        <v>47</v>
      </c>
      <c r="V1662" s="304">
        <v>47</v>
      </c>
    </row>
    <row r="1663" spans="1:22" x14ac:dyDescent="0.4">
      <c r="A1663" s="299">
        <v>1659</v>
      </c>
      <c r="B1663" s="300" t="s">
        <v>1790</v>
      </c>
      <c r="C1663" s="301">
        <v>0</v>
      </c>
      <c r="D1663" s="301">
        <v>10</v>
      </c>
      <c r="E1663" s="301">
        <v>18</v>
      </c>
      <c r="F1663" s="301">
        <v>7</v>
      </c>
      <c r="G1663" s="301">
        <v>4</v>
      </c>
      <c r="H1663" s="301">
        <v>4</v>
      </c>
      <c r="I1663" s="301">
        <v>6</v>
      </c>
      <c r="J1663" s="301">
        <v>8</v>
      </c>
      <c r="K1663" s="301">
        <v>10</v>
      </c>
      <c r="L1663" s="301">
        <v>12</v>
      </c>
      <c r="M1663" s="301">
        <v>11</v>
      </c>
      <c r="N1663" s="301">
        <v>20</v>
      </c>
      <c r="O1663" s="301">
        <v>33</v>
      </c>
      <c r="P1663" s="301">
        <v>26</v>
      </c>
      <c r="Q1663" s="301">
        <v>17</v>
      </c>
      <c r="R1663" s="301">
        <v>14</v>
      </c>
      <c r="S1663" s="301">
        <v>0</v>
      </c>
      <c r="T1663" s="301">
        <v>4</v>
      </c>
      <c r="U1663" s="301">
        <v>192</v>
      </c>
      <c r="V1663" s="304">
        <v>186</v>
      </c>
    </row>
    <row r="1664" spans="1:22" x14ac:dyDescent="0.4">
      <c r="A1664" s="299">
        <v>1660</v>
      </c>
      <c r="B1664" s="300" t="s">
        <v>284</v>
      </c>
      <c r="C1664" s="301">
        <v>5</v>
      </c>
      <c r="D1664" s="301">
        <v>10</v>
      </c>
      <c r="E1664" s="301">
        <v>14</v>
      </c>
      <c r="F1664" s="301">
        <v>3</v>
      </c>
      <c r="G1664" s="301">
        <v>6</v>
      </c>
      <c r="H1664" s="301">
        <v>5</v>
      </c>
      <c r="I1664" s="301">
        <v>0</v>
      </c>
      <c r="J1664" s="301">
        <v>6</v>
      </c>
      <c r="K1664" s="301">
        <v>24</v>
      </c>
      <c r="L1664" s="301">
        <v>21</v>
      </c>
      <c r="M1664" s="301">
        <v>10</v>
      </c>
      <c r="N1664" s="301">
        <v>9</v>
      </c>
      <c r="O1664" s="301">
        <v>17</v>
      </c>
      <c r="P1664" s="301">
        <v>26</v>
      </c>
      <c r="Q1664" s="301">
        <v>16</v>
      </c>
      <c r="R1664" s="301">
        <v>9</v>
      </c>
      <c r="S1664" s="301">
        <v>4</v>
      </c>
      <c r="T1664" s="301">
        <v>0</v>
      </c>
      <c r="U1664" s="301">
        <v>187</v>
      </c>
      <c r="V1664" s="304">
        <v>173</v>
      </c>
    </row>
    <row r="1665" spans="1:22" x14ac:dyDescent="0.4">
      <c r="A1665" s="299">
        <v>1661</v>
      </c>
      <c r="B1665" s="300" t="s">
        <v>3248</v>
      </c>
      <c r="C1665" s="301">
        <v>0</v>
      </c>
      <c r="D1665" s="301">
        <v>0</v>
      </c>
      <c r="E1665" s="301">
        <v>0</v>
      </c>
      <c r="F1665" s="301">
        <v>0</v>
      </c>
      <c r="G1665" s="301">
        <v>0</v>
      </c>
      <c r="H1665" s="301">
        <v>0</v>
      </c>
      <c r="I1665" s="301">
        <v>0</v>
      </c>
      <c r="J1665" s="301">
        <v>0</v>
      </c>
      <c r="K1665" s="301">
        <v>0</v>
      </c>
      <c r="L1665" s="301">
        <v>0</v>
      </c>
      <c r="M1665" s="301">
        <v>0</v>
      </c>
      <c r="N1665" s="301">
        <v>4</v>
      </c>
      <c r="O1665" s="301">
        <v>4</v>
      </c>
      <c r="P1665" s="301">
        <v>0</v>
      </c>
      <c r="Q1665" s="301">
        <v>7</v>
      </c>
      <c r="R1665" s="301">
        <v>0</v>
      </c>
      <c r="S1665" s="301">
        <v>0</v>
      </c>
      <c r="T1665" s="301">
        <v>0</v>
      </c>
      <c r="U1665" s="301">
        <v>25</v>
      </c>
      <c r="V1665" s="304">
        <v>22</v>
      </c>
    </row>
    <row r="1666" spans="1:22" x14ac:dyDescent="0.4">
      <c r="A1666" s="299">
        <v>1662</v>
      </c>
      <c r="B1666" s="300" t="s">
        <v>285</v>
      </c>
      <c r="C1666" s="301">
        <v>66</v>
      </c>
      <c r="D1666" s="301">
        <v>62</v>
      </c>
      <c r="E1666" s="301">
        <v>56</v>
      </c>
      <c r="F1666" s="301">
        <v>37</v>
      </c>
      <c r="G1666" s="301">
        <v>28</v>
      </c>
      <c r="H1666" s="301">
        <v>32</v>
      </c>
      <c r="I1666" s="301">
        <v>58</v>
      </c>
      <c r="J1666" s="301">
        <v>61</v>
      </c>
      <c r="K1666" s="301">
        <v>71</v>
      </c>
      <c r="L1666" s="301">
        <v>72</v>
      </c>
      <c r="M1666" s="301">
        <v>99</v>
      </c>
      <c r="N1666" s="301">
        <v>123</v>
      </c>
      <c r="O1666" s="301">
        <v>162</v>
      </c>
      <c r="P1666" s="301">
        <v>197</v>
      </c>
      <c r="Q1666" s="301">
        <v>156</v>
      </c>
      <c r="R1666" s="301">
        <v>94</v>
      </c>
      <c r="S1666" s="301">
        <v>42</v>
      </c>
      <c r="T1666" s="301">
        <v>30</v>
      </c>
      <c r="U1666" s="301">
        <v>1452</v>
      </c>
      <c r="V1666" s="304">
        <v>1325</v>
      </c>
    </row>
    <row r="1667" spans="1:22" x14ac:dyDescent="0.4">
      <c r="A1667" s="299">
        <v>1663</v>
      </c>
      <c r="B1667" s="300" t="s">
        <v>1791</v>
      </c>
      <c r="C1667" s="301">
        <v>11</v>
      </c>
      <c r="D1667" s="301">
        <v>11</v>
      </c>
      <c r="E1667" s="301">
        <v>15</v>
      </c>
      <c r="F1667" s="301">
        <v>8</v>
      </c>
      <c r="G1667" s="301">
        <v>0</v>
      </c>
      <c r="H1667" s="301">
        <v>3</v>
      </c>
      <c r="I1667" s="301">
        <v>0</v>
      </c>
      <c r="J1667" s="301">
        <v>7</v>
      </c>
      <c r="K1667" s="301">
        <v>5</v>
      </c>
      <c r="L1667" s="301">
        <v>4</v>
      </c>
      <c r="M1667" s="301">
        <v>28</v>
      </c>
      <c r="N1667" s="301">
        <v>16</v>
      </c>
      <c r="O1667" s="301">
        <v>18</v>
      </c>
      <c r="P1667" s="301">
        <v>19</v>
      </c>
      <c r="Q1667" s="301">
        <v>8</v>
      </c>
      <c r="R1667" s="301">
        <v>8</v>
      </c>
      <c r="S1667" s="301">
        <v>0</v>
      </c>
      <c r="T1667" s="301">
        <v>4</v>
      </c>
      <c r="U1667" s="301">
        <v>173</v>
      </c>
      <c r="V1667" s="304">
        <v>176</v>
      </c>
    </row>
    <row r="1668" spans="1:22" x14ac:dyDescent="0.4">
      <c r="A1668" s="299">
        <v>1664</v>
      </c>
      <c r="B1668" s="300" t="s">
        <v>286</v>
      </c>
      <c r="C1668" s="301">
        <v>296</v>
      </c>
      <c r="D1668" s="301">
        <v>211</v>
      </c>
      <c r="E1668" s="301">
        <v>214</v>
      </c>
      <c r="F1668" s="301">
        <v>171</v>
      </c>
      <c r="G1668" s="301">
        <v>248</v>
      </c>
      <c r="H1668" s="301">
        <v>400</v>
      </c>
      <c r="I1668" s="301">
        <v>329</v>
      </c>
      <c r="J1668" s="301">
        <v>260</v>
      </c>
      <c r="K1668" s="301">
        <v>197</v>
      </c>
      <c r="L1668" s="301">
        <v>228</v>
      </c>
      <c r="M1668" s="301">
        <v>182</v>
      </c>
      <c r="N1668" s="301">
        <v>126</v>
      </c>
      <c r="O1668" s="301">
        <v>112</v>
      </c>
      <c r="P1668" s="301">
        <v>81</v>
      </c>
      <c r="Q1668" s="301">
        <v>50</v>
      </c>
      <c r="R1668" s="301">
        <v>16</v>
      </c>
      <c r="S1668" s="301">
        <v>18</v>
      </c>
      <c r="T1668" s="301">
        <v>10</v>
      </c>
      <c r="U1668" s="301">
        <v>3145</v>
      </c>
      <c r="V1668" s="304">
        <v>3150</v>
      </c>
    </row>
    <row r="1669" spans="1:22" x14ac:dyDescent="0.4">
      <c r="A1669" s="299">
        <v>1665</v>
      </c>
      <c r="B1669" s="300" t="s">
        <v>3249</v>
      </c>
      <c r="C1669" s="301">
        <v>0</v>
      </c>
      <c r="D1669" s="301">
        <v>0</v>
      </c>
      <c r="E1669" s="301">
        <v>0</v>
      </c>
      <c r="F1669" s="301">
        <v>0</v>
      </c>
      <c r="G1669" s="301">
        <v>0</v>
      </c>
      <c r="H1669" s="301">
        <v>0</v>
      </c>
      <c r="I1669" s="301">
        <v>0</v>
      </c>
      <c r="J1669" s="301">
        <v>0</v>
      </c>
      <c r="K1669" s="301">
        <v>4</v>
      </c>
      <c r="L1669" s="301">
        <v>4</v>
      </c>
      <c r="M1669" s="301">
        <v>0</v>
      </c>
      <c r="N1669" s="301">
        <v>3</v>
      </c>
      <c r="O1669" s="301">
        <v>0</v>
      </c>
      <c r="P1669" s="301">
        <v>6</v>
      </c>
      <c r="Q1669" s="301">
        <v>0</v>
      </c>
      <c r="R1669" s="301">
        <v>0</v>
      </c>
      <c r="S1669" s="301">
        <v>0</v>
      </c>
      <c r="T1669" s="301">
        <v>0</v>
      </c>
      <c r="U1669" s="301">
        <v>15</v>
      </c>
      <c r="V1669" s="304">
        <v>18</v>
      </c>
    </row>
    <row r="1670" spans="1:22" x14ac:dyDescent="0.4">
      <c r="A1670" s="299">
        <v>1666</v>
      </c>
      <c r="B1670" s="300" t="s">
        <v>1792</v>
      </c>
      <c r="C1670" s="301">
        <v>237</v>
      </c>
      <c r="D1670" s="301">
        <v>264</v>
      </c>
      <c r="E1670" s="301">
        <v>251</v>
      </c>
      <c r="F1670" s="301">
        <v>156</v>
      </c>
      <c r="G1670" s="301">
        <v>151</v>
      </c>
      <c r="H1670" s="301">
        <v>222</v>
      </c>
      <c r="I1670" s="301">
        <v>303</v>
      </c>
      <c r="J1670" s="301">
        <v>315</v>
      </c>
      <c r="K1670" s="301">
        <v>324</v>
      </c>
      <c r="L1670" s="301">
        <v>378</v>
      </c>
      <c r="M1670" s="301">
        <v>299</v>
      </c>
      <c r="N1670" s="301">
        <v>247</v>
      </c>
      <c r="O1670" s="301">
        <v>235</v>
      </c>
      <c r="P1670" s="301">
        <v>235</v>
      </c>
      <c r="Q1670" s="301">
        <v>214</v>
      </c>
      <c r="R1670" s="301">
        <v>138</v>
      </c>
      <c r="S1670" s="301">
        <v>89</v>
      </c>
      <c r="T1670" s="301">
        <v>105</v>
      </c>
      <c r="U1670" s="301">
        <v>4147</v>
      </c>
      <c r="V1670" s="304">
        <v>4035</v>
      </c>
    </row>
    <row r="1671" spans="1:22" x14ac:dyDescent="0.4">
      <c r="A1671" s="299">
        <v>1667</v>
      </c>
      <c r="B1671" s="300" t="s">
        <v>3250</v>
      </c>
      <c r="C1671" s="301">
        <v>10</v>
      </c>
      <c r="D1671" s="301">
        <v>5</v>
      </c>
      <c r="E1671" s="301">
        <v>10</v>
      </c>
      <c r="F1671" s="301">
        <v>4</v>
      </c>
      <c r="G1671" s="301">
        <v>5</v>
      </c>
      <c r="H1671" s="301">
        <v>3</v>
      </c>
      <c r="I1671" s="301">
        <v>5</v>
      </c>
      <c r="J1671" s="301">
        <v>4</v>
      </c>
      <c r="K1671" s="301">
        <v>6</v>
      </c>
      <c r="L1671" s="301">
        <v>8</v>
      </c>
      <c r="M1671" s="301">
        <v>12</v>
      </c>
      <c r="N1671" s="301">
        <v>4</v>
      </c>
      <c r="O1671" s="301">
        <v>5</v>
      </c>
      <c r="P1671" s="301">
        <v>4</v>
      </c>
      <c r="Q1671" s="301">
        <v>3</v>
      </c>
      <c r="R1671" s="301">
        <v>8</v>
      </c>
      <c r="S1671" s="301">
        <v>5</v>
      </c>
      <c r="T1671" s="301">
        <v>0</v>
      </c>
      <c r="U1671" s="301">
        <v>98</v>
      </c>
      <c r="V1671" s="304">
        <v>99</v>
      </c>
    </row>
    <row r="1672" spans="1:22" x14ac:dyDescent="0.4">
      <c r="A1672" s="299">
        <v>1668</v>
      </c>
      <c r="B1672" s="300" t="s">
        <v>287</v>
      </c>
      <c r="C1672" s="301">
        <v>12</v>
      </c>
      <c r="D1672" s="301">
        <v>16</v>
      </c>
      <c r="E1672" s="301">
        <v>19</v>
      </c>
      <c r="F1672" s="301">
        <v>17</v>
      </c>
      <c r="G1672" s="301">
        <v>6</v>
      </c>
      <c r="H1672" s="301">
        <v>9</v>
      </c>
      <c r="I1672" s="301">
        <v>14</v>
      </c>
      <c r="J1672" s="301">
        <v>15</v>
      </c>
      <c r="K1672" s="301">
        <v>9</v>
      </c>
      <c r="L1672" s="301">
        <v>12</v>
      </c>
      <c r="M1672" s="301">
        <v>16</v>
      </c>
      <c r="N1672" s="301">
        <v>17</v>
      </c>
      <c r="O1672" s="301">
        <v>25</v>
      </c>
      <c r="P1672" s="301">
        <v>14</v>
      </c>
      <c r="Q1672" s="301">
        <v>6</v>
      </c>
      <c r="R1672" s="301">
        <v>11</v>
      </c>
      <c r="S1672" s="301">
        <v>0</v>
      </c>
      <c r="T1672" s="301">
        <v>0</v>
      </c>
      <c r="U1672" s="301">
        <v>211</v>
      </c>
      <c r="V1672" s="304">
        <v>211</v>
      </c>
    </row>
    <row r="1673" spans="1:22" x14ac:dyDescent="0.4">
      <c r="A1673" s="299">
        <v>1669</v>
      </c>
      <c r="B1673" s="300" t="s">
        <v>3251</v>
      </c>
      <c r="C1673" s="301">
        <v>3</v>
      </c>
      <c r="D1673" s="301">
        <v>0</v>
      </c>
      <c r="E1673" s="301">
        <v>4</v>
      </c>
      <c r="F1673" s="301">
        <v>0</v>
      </c>
      <c r="G1673" s="301">
        <v>0</v>
      </c>
      <c r="H1673" s="301">
        <v>6</v>
      </c>
      <c r="I1673" s="301">
        <v>4</v>
      </c>
      <c r="J1673" s="301">
        <v>0</v>
      </c>
      <c r="K1673" s="301">
        <v>0</v>
      </c>
      <c r="L1673" s="301">
        <v>3</v>
      </c>
      <c r="M1673" s="301">
        <v>0</v>
      </c>
      <c r="N1673" s="301">
        <v>4</v>
      </c>
      <c r="O1673" s="301">
        <v>0</v>
      </c>
      <c r="P1673" s="301">
        <v>5</v>
      </c>
      <c r="Q1673" s="301">
        <v>0</v>
      </c>
      <c r="R1673" s="301">
        <v>0</v>
      </c>
      <c r="S1673" s="301">
        <v>0</v>
      </c>
      <c r="T1673" s="301">
        <v>0</v>
      </c>
      <c r="U1673" s="301">
        <v>27</v>
      </c>
      <c r="V1673" s="304">
        <v>28</v>
      </c>
    </row>
    <row r="1674" spans="1:22" x14ac:dyDescent="0.4">
      <c r="A1674" s="299">
        <v>1670</v>
      </c>
      <c r="B1674" s="300" t="s">
        <v>288</v>
      </c>
      <c r="C1674" s="301">
        <v>41</v>
      </c>
      <c r="D1674" s="301">
        <v>42</v>
      </c>
      <c r="E1674" s="301">
        <v>43</v>
      </c>
      <c r="F1674" s="301">
        <v>35</v>
      </c>
      <c r="G1674" s="301">
        <v>11</v>
      </c>
      <c r="H1674" s="301">
        <v>18</v>
      </c>
      <c r="I1674" s="301">
        <v>23</v>
      </c>
      <c r="J1674" s="301">
        <v>36</v>
      </c>
      <c r="K1674" s="301">
        <v>41</v>
      </c>
      <c r="L1674" s="301">
        <v>36</v>
      </c>
      <c r="M1674" s="301">
        <v>48</v>
      </c>
      <c r="N1674" s="301">
        <v>46</v>
      </c>
      <c r="O1674" s="301">
        <v>49</v>
      </c>
      <c r="P1674" s="301">
        <v>43</v>
      </c>
      <c r="Q1674" s="301">
        <v>30</v>
      </c>
      <c r="R1674" s="301">
        <v>19</v>
      </c>
      <c r="S1674" s="301">
        <v>12</v>
      </c>
      <c r="T1674" s="301">
        <v>7</v>
      </c>
      <c r="U1674" s="301">
        <v>589</v>
      </c>
      <c r="V1674" s="304">
        <v>580</v>
      </c>
    </row>
    <row r="1675" spans="1:22" x14ac:dyDescent="0.4">
      <c r="A1675" s="299">
        <v>1671</v>
      </c>
      <c r="B1675" s="300" t="s">
        <v>289</v>
      </c>
      <c r="C1675" s="301">
        <v>2135</v>
      </c>
      <c r="D1675" s="301">
        <v>2062</v>
      </c>
      <c r="E1675" s="301">
        <v>1951</v>
      </c>
      <c r="F1675" s="301">
        <v>2065</v>
      </c>
      <c r="G1675" s="301">
        <v>2109</v>
      </c>
      <c r="H1675" s="301">
        <v>2414</v>
      </c>
      <c r="I1675" s="301">
        <v>2061</v>
      </c>
      <c r="J1675" s="301">
        <v>1815</v>
      </c>
      <c r="K1675" s="301">
        <v>1965</v>
      </c>
      <c r="L1675" s="301">
        <v>2003</v>
      </c>
      <c r="M1675" s="301">
        <v>1956</v>
      </c>
      <c r="N1675" s="301">
        <v>2062</v>
      </c>
      <c r="O1675" s="301">
        <v>1887</v>
      </c>
      <c r="P1675" s="301">
        <v>1899</v>
      </c>
      <c r="Q1675" s="301">
        <v>1418</v>
      </c>
      <c r="R1675" s="301">
        <v>1142</v>
      </c>
      <c r="S1675" s="301">
        <v>892</v>
      </c>
      <c r="T1675" s="301">
        <v>899</v>
      </c>
      <c r="U1675" s="301">
        <v>32738</v>
      </c>
      <c r="V1675" s="304">
        <v>31825</v>
      </c>
    </row>
    <row r="1676" spans="1:22" x14ac:dyDescent="0.4">
      <c r="A1676" s="299">
        <v>1672</v>
      </c>
      <c r="B1676" s="300" t="s">
        <v>1224</v>
      </c>
      <c r="C1676" s="301">
        <v>1662</v>
      </c>
      <c r="D1676" s="301">
        <v>1620</v>
      </c>
      <c r="E1676" s="301">
        <v>1780</v>
      </c>
      <c r="F1676" s="301">
        <v>2037</v>
      </c>
      <c r="G1676" s="301">
        <v>2408</v>
      </c>
      <c r="H1676" s="301">
        <v>2248</v>
      </c>
      <c r="I1676" s="301">
        <v>2117</v>
      </c>
      <c r="J1676" s="301">
        <v>1722</v>
      </c>
      <c r="K1676" s="301">
        <v>1888</v>
      </c>
      <c r="L1676" s="301">
        <v>2184</v>
      </c>
      <c r="M1676" s="301">
        <v>2414</v>
      </c>
      <c r="N1676" s="301">
        <v>2290</v>
      </c>
      <c r="O1676" s="301">
        <v>1867</v>
      </c>
      <c r="P1676" s="301">
        <v>1325</v>
      </c>
      <c r="Q1676" s="301">
        <v>801</v>
      </c>
      <c r="R1676" s="301">
        <v>568</v>
      </c>
      <c r="S1676" s="301">
        <v>444</v>
      </c>
      <c r="T1676" s="301">
        <v>344</v>
      </c>
      <c r="U1676" s="301">
        <v>29713</v>
      </c>
      <c r="V1676" s="304">
        <v>29439</v>
      </c>
    </row>
    <row r="1677" spans="1:22" x14ac:dyDescent="0.4">
      <c r="A1677" s="299">
        <v>1673</v>
      </c>
      <c r="B1677" s="300" t="s">
        <v>1793</v>
      </c>
      <c r="C1677" s="301">
        <v>6</v>
      </c>
      <c r="D1677" s="301">
        <v>3</v>
      </c>
      <c r="E1677" s="301">
        <v>15</v>
      </c>
      <c r="F1677" s="301">
        <v>15</v>
      </c>
      <c r="G1677" s="301">
        <v>11</v>
      </c>
      <c r="H1677" s="301">
        <v>3</v>
      </c>
      <c r="I1677" s="301">
        <v>8</v>
      </c>
      <c r="J1677" s="301">
        <v>12</v>
      </c>
      <c r="K1677" s="301">
        <v>7</v>
      </c>
      <c r="L1677" s="301">
        <v>4</v>
      </c>
      <c r="M1677" s="301">
        <v>22</v>
      </c>
      <c r="N1677" s="301">
        <v>13</v>
      </c>
      <c r="O1677" s="301">
        <v>15</v>
      </c>
      <c r="P1677" s="301">
        <v>18</v>
      </c>
      <c r="Q1677" s="301">
        <v>8</v>
      </c>
      <c r="R1677" s="301">
        <v>0</v>
      </c>
      <c r="S1677" s="301">
        <v>4</v>
      </c>
      <c r="T1677" s="301">
        <v>5</v>
      </c>
      <c r="U1677" s="301">
        <v>158</v>
      </c>
      <c r="V1677" s="304">
        <v>154</v>
      </c>
    </row>
    <row r="1678" spans="1:22" x14ac:dyDescent="0.4">
      <c r="A1678" s="299">
        <v>1674</v>
      </c>
      <c r="B1678" s="300" t="s">
        <v>290</v>
      </c>
      <c r="C1678" s="301">
        <v>110</v>
      </c>
      <c r="D1678" s="301">
        <v>120</v>
      </c>
      <c r="E1678" s="301">
        <v>109</v>
      </c>
      <c r="F1678" s="301">
        <v>79</v>
      </c>
      <c r="G1678" s="301">
        <v>111</v>
      </c>
      <c r="H1678" s="301">
        <v>117</v>
      </c>
      <c r="I1678" s="301">
        <v>93</v>
      </c>
      <c r="J1678" s="301">
        <v>85</v>
      </c>
      <c r="K1678" s="301">
        <v>103</v>
      </c>
      <c r="L1678" s="301">
        <v>113</v>
      </c>
      <c r="M1678" s="301">
        <v>120</v>
      </c>
      <c r="N1678" s="301">
        <v>151</v>
      </c>
      <c r="O1678" s="301">
        <v>106</v>
      </c>
      <c r="P1678" s="301">
        <v>81</v>
      </c>
      <c r="Q1678" s="301">
        <v>62</v>
      </c>
      <c r="R1678" s="301">
        <v>41</v>
      </c>
      <c r="S1678" s="301">
        <v>20</v>
      </c>
      <c r="T1678" s="301">
        <v>17</v>
      </c>
      <c r="U1678" s="301">
        <v>1652</v>
      </c>
      <c r="V1678" s="304">
        <v>1575</v>
      </c>
    </row>
    <row r="1679" spans="1:22" x14ac:dyDescent="0.4">
      <c r="A1679" s="299">
        <v>1675</v>
      </c>
      <c r="B1679" s="300" t="s">
        <v>3252</v>
      </c>
      <c r="C1679" s="301">
        <v>0</v>
      </c>
      <c r="D1679" s="301">
        <v>7</v>
      </c>
      <c r="E1679" s="301">
        <v>0</v>
      </c>
      <c r="F1679" s="301">
        <v>4</v>
      </c>
      <c r="G1679" s="301">
        <v>0</v>
      </c>
      <c r="H1679" s="301">
        <v>4</v>
      </c>
      <c r="I1679" s="301">
        <v>0</v>
      </c>
      <c r="J1679" s="301">
        <v>3</v>
      </c>
      <c r="K1679" s="301">
        <v>3</v>
      </c>
      <c r="L1679" s="301">
        <v>4</v>
      </c>
      <c r="M1679" s="301">
        <v>4</v>
      </c>
      <c r="N1679" s="301">
        <v>0</v>
      </c>
      <c r="O1679" s="301">
        <v>4</v>
      </c>
      <c r="P1679" s="301">
        <v>3</v>
      </c>
      <c r="Q1679" s="301">
        <v>0</v>
      </c>
      <c r="R1679" s="301">
        <v>0</v>
      </c>
      <c r="S1679" s="301">
        <v>0</v>
      </c>
      <c r="T1679" s="301">
        <v>0</v>
      </c>
      <c r="U1679" s="301">
        <v>36</v>
      </c>
      <c r="V1679" s="304">
        <v>37</v>
      </c>
    </row>
    <row r="1680" spans="1:22" x14ac:dyDescent="0.4">
      <c r="A1680" s="299">
        <v>1676</v>
      </c>
      <c r="B1680" s="300" t="s">
        <v>3253</v>
      </c>
      <c r="C1680" s="301">
        <v>0</v>
      </c>
      <c r="D1680" s="301">
        <v>4</v>
      </c>
      <c r="E1680" s="301">
        <v>8</v>
      </c>
      <c r="F1680" s="301">
        <v>7</v>
      </c>
      <c r="G1680" s="301">
        <v>3</v>
      </c>
      <c r="H1680" s="301">
        <v>0</v>
      </c>
      <c r="I1680" s="301">
        <v>0</v>
      </c>
      <c r="J1680" s="301">
        <v>0</v>
      </c>
      <c r="K1680" s="301">
        <v>4</v>
      </c>
      <c r="L1680" s="301">
        <v>7</v>
      </c>
      <c r="M1680" s="301">
        <v>8</v>
      </c>
      <c r="N1680" s="301">
        <v>10</v>
      </c>
      <c r="O1680" s="301">
        <v>4</v>
      </c>
      <c r="P1680" s="301">
        <v>0</v>
      </c>
      <c r="Q1680" s="301">
        <v>8</v>
      </c>
      <c r="R1680" s="301">
        <v>3</v>
      </c>
      <c r="S1680" s="301">
        <v>0</v>
      </c>
      <c r="T1680" s="301">
        <v>5</v>
      </c>
      <c r="U1680" s="301">
        <v>66</v>
      </c>
      <c r="V1680" s="304">
        <v>62</v>
      </c>
    </row>
    <row r="1681" spans="1:22" x14ac:dyDescent="0.4">
      <c r="A1681" s="299">
        <v>1677</v>
      </c>
      <c r="B1681" s="300" t="s">
        <v>3254</v>
      </c>
      <c r="C1681" s="301">
        <v>0</v>
      </c>
      <c r="D1681" s="301">
        <v>4</v>
      </c>
      <c r="E1681" s="301">
        <v>0</v>
      </c>
      <c r="F1681" s="301">
        <v>4</v>
      </c>
      <c r="G1681" s="301">
        <v>0</v>
      </c>
      <c r="H1681" s="301">
        <v>0</v>
      </c>
      <c r="I1681" s="301">
        <v>0</v>
      </c>
      <c r="J1681" s="301">
        <v>0</v>
      </c>
      <c r="K1681" s="301">
        <v>4</v>
      </c>
      <c r="L1681" s="301">
        <v>0</v>
      </c>
      <c r="M1681" s="301">
        <v>3</v>
      </c>
      <c r="N1681" s="301">
        <v>0</v>
      </c>
      <c r="O1681" s="301">
        <v>5</v>
      </c>
      <c r="P1681" s="301">
        <v>0</v>
      </c>
      <c r="Q1681" s="301">
        <v>0</v>
      </c>
      <c r="R1681" s="301">
        <v>0</v>
      </c>
      <c r="S1681" s="301">
        <v>0</v>
      </c>
      <c r="T1681" s="301">
        <v>0</v>
      </c>
      <c r="U1681" s="301">
        <v>26</v>
      </c>
      <c r="V1681" s="304">
        <v>19</v>
      </c>
    </row>
    <row r="1682" spans="1:22" x14ac:dyDescent="0.4">
      <c r="A1682" s="299">
        <v>1678</v>
      </c>
      <c r="B1682" s="300" t="s">
        <v>3255</v>
      </c>
      <c r="C1682" s="301">
        <v>3</v>
      </c>
      <c r="D1682" s="301">
        <v>3</v>
      </c>
      <c r="E1682" s="301">
        <v>3</v>
      </c>
      <c r="F1682" s="301">
        <v>0</v>
      </c>
      <c r="G1682" s="301">
        <v>0</v>
      </c>
      <c r="H1682" s="301">
        <v>4</v>
      </c>
      <c r="I1682" s="301">
        <v>0</v>
      </c>
      <c r="J1682" s="301">
        <v>0</v>
      </c>
      <c r="K1682" s="301">
        <v>5</v>
      </c>
      <c r="L1682" s="301">
        <v>4</v>
      </c>
      <c r="M1682" s="301">
        <v>10</v>
      </c>
      <c r="N1682" s="301">
        <v>3</v>
      </c>
      <c r="O1682" s="301">
        <v>10</v>
      </c>
      <c r="P1682" s="301">
        <v>6</v>
      </c>
      <c r="Q1682" s="301">
        <v>0</v>
      </c>
      <c r="R1682" s="301">
        <v>6</v>
      </c>
      <c r="S1682" s="301">
        <v>0</v>
      </c>
      <c r="T1682" s="301">
        <v>0</v>
      </c>
      <c r="U1682" s="301">
        <v>50</v>
      </c>
      <c r="V1682" s="304">
        <v>49</v>
      </c>
    </row>
    <row r="1683" spans="1:22" x14ac:dyDescent="0.4">
      <c r="A1683" s="299">
        <v>1679</v>
      </c>
      <c r="B1683" s="300" t="s">
        <v>3256</v>
      </c>
      <c r="C1683" s="301">
        <v>0</v>
      </c>
      <c r="D1683" s="301">
        <v>6</v>
      </c>
      <c r="E1683" s="301">
        <v>5</v>
      </c>
      <c r="F1683" s="301">
        <v>0</v>
      </c>
      <c r="G1683" s="301">
        <v>7</v>
      </c>
      <c r="H1683" s="301">
        <v>0</v>
      </c>
      <c r="I1683" s="301">
        <v>6</v>
      </c>
      <c r="J1683" s="301">
        <v>0</v>
      </c>
      <c r="K1683" s="301">
        <v>0</v>
      </c>
      <c r="L1683" s="301">
        <v>6</v>
      </c>
      <c r="M1683" s="301">
        <v>0</v>
      </c>
      <c r="N1683" s="301">
        <v>3</v>
      </c>
      <c r="O1683" s="301">
        <v>0</v>
      </c>
      <c r="P1683" s="301">
        <v>0</v>
      </c>
      <c r="Q1683" s="301">
        <v>0</v>
      </c>
      <c r="R1683" s="301">
        <v>0</v>
      </c>
      <c r="S1683" s="301">
        <v>0</v>
      </c>
      <c r="T1683" s="301">
        <v>0</v>
      </c>
      <c r="U1683" s="301">
        <v>34</v>
      </c>
      <c r="V1683" s="304">
        <v>32</v>
      </c>
    </row>
    <row r="1684" spans="1:22" x14ac:dyDescent="0.4">
      <c r="A1684" s="299">
        <v>1680</v>
      </c>
      <c r="B1684" s="300" t="s">
        <v>291</v>
      </c>
      <c r="C1684" s="301">
        <v>351</v>
      </c>
      <c r="D1684" s="301">
        <v>292</v>
      </c>
      <c r="E1684" s="301">
        <v>229</v>
      </c>
      <c r="F1684" s="301">
        <v>167</v>
      </c>
      <c r="G1684" s="301">
        <v>130</v>
      </c>
      <c r="H1684" s="301">
        <v>214</v>
      </c>
      <c r="I1684" s="301">
        <v>302</v>
      </c>
      <c r="J1684" s="301">
        <v>290</v>
      </c>
      <c r="K1684" s="301">
        <v>239</v>
      </c>
      <c r="L1684" s="301">
        <v>199</v>
      </c>
      <c r="M1684" s="301">
        <v>164</v>
      </c>
      <c r="N1684" s="301">
        <v>144</v>
      </c>
      <c r="O1684" s="301">
        <v>141</v>
      </c>
      <c r="P1684" s="301">
        <v>99</v>
      </c>
      <c r="Q1684" s="301">
        <v>71</v>
      </c>
      <c r="R1684" s="301">
        <v>34</v>
      </c>
      <c r="S1684" s="301">
        <v>24</v>
      </c>
      <c r="T1684" s="301">
        <v>17</v>
      </c>
      <c r="U1684" s="301">
        <v>3091</v>
      </c>
      <c r="V1684" s="304">
        <v>3040</v>
      </c>
    </row>
    <row r="1685" spans="1:22" x14ac:dyDescent="0.4">
      <c r="A1685" s="299">
        <v>1681</v>
      </c>
      <c r="B1685" s="300" t="s">
        <v>3257</v>
      </c>
      <c r="C1685" s="301">
        <v>3</v>
      </c>
      <c r="D1685" s="301">
        <v>0</v>
      </c>
      <c r="E1685" s="301">
        <v>4</v>
      </c>
      <c r="F1685" s="301">
        <v>9</v>
      </c>
      <c r="G1685" s="301">
        <v>5</v>
      </c>
      <c r="H1685" s="301">
        <v>0</v>
      </c>
      <c r="I1685" s="301">
        <v>0</v>
      </c>
      <c r="J1685" s="301">
        <v>0</v>
      </c>
      <c r="K1685" s="301">
        <v>0</v>
      </c>
      <c r="L1685" s="301">
        <v>4</v>
      </c>
      <c r="M1685" s="301">
        <v>5</v>
      </c>
      <c r="N1685" s="301">
        <v>3</v>
      </c>
      <c r="O1685" s="301">
        <v>0</v>
      </c>
      <c r="P1685" s="301">
        <v>0</v>
      </c>
      <c r="Q1685" s="301">
        <v>6</v>
      </c>
      <c r="R1685" s="301">
        <v>0</v>
      </c>
      <c r="S1685" s="301">
        <v>0</v>
      </c>
      <c r="T1685" s="301">
        <v>4</v>
      </c>
      <c r="U1685" s="301">
        <v>55</v>
      </c>
      <c r="V1685" s="304">
        <v>51</v>
      </c>
    </row>
    <row r="1686" spans="1:22" x14ac:dyDescent="0.4">
      <c r="A1686" s="299">
        <v>1682</v>
      </c>
      <c r="B1686" s="300" t="s">
        <v>3258</v>
      </c>
      <c r="C1686" s="301">
        <v>11</v>
      </c>
      <c r="D1686" s="301">
        <v>19</v>
      </c>
      <c r="E1686" s="301">
        <v>19</v>
      </c>
      <c r="F1686" s="301">
        <v>7</v>
      </c>
      <c r="G1686" s="301">
        <v>0</v>
      </c>
      <c r="H1686" s="301">
        <v>0</v>
      </c>
      <c r="I1686" s="301">
        <v>0</v>
      </c>
      <c r="J1686" s="301">
        <v>4</v>
      </c>
      <c r="K1686" s="301">
        <v>11</v>
      </c>
      <c r="L1686" s="301">
        <v>8</v>
      </c>
      <c r="M1686" s="301">
        <v>7</v>
      </c>
      <c r="N1686" s="301">
        <v>0</v>
      </c>
      <c r="O1686" s="301">
        <v>3</v>
      </c>
      <c r="P1686" s="301">
        <v>4</v>
      </c>
      <c r="Q1686" s="301">
        <v>0</v>
      </c>
      <c r="R1686" s="301">
        <v>6</v>
      </c>
      <c r="S1686" s="301">
        <v>0</v>
      </c>
      <c r="T1686" s="301">
        <v>0</v>
      </c>
      <c r="U1686" s="301">
        <v>112</v>
      </c>
      <c r="V1686" s="304">
        <v>113</v>
      </c>
    </row>
    <row r="1687" spans="1:22" x14ac:dyDescent="0.4">
      <c r="A1687" s="299">
        <v>1683</v>
      </c>
      <c r="B1687" s="300" t="s">
        <v>292</v>
      </c>
      <c r="C1687" s="301">
        <v>5</v>
      </c>
      <c r="D1687" s="301">
        <v>7</v>
      </c>
      <c r="E1687" s="301">
        <v>10</v>
      </c>
      <c r="F1687" s="301">
        <v>4</v>
      </c>
      <c r="G1687" s="301">
        <v>7</v>
      </c>
      <c r="H1687" s="301">
        <v>3</v>
      </c>
      <c r="I1687" s="301">
        <v>0</v>
      </c>
      <c r="J1687" s="301">
        <v>5</v>
      </c>
      <c r="K1687" s="301">
        <v>8</v>
      </c>
      <c r="L1687" s="301">
        <v>9</v>
      </c>
      <c r="M1687" s="301">
        <v>5</v>
      </c>
      <c r="N1687" s="301">
        <v>3</v>
      </c>
      <c r="O1687" s="301">
        <v>6</v>
      </c>
      <c r="P1687" s="301">
        <v>9</v>
      </c>
      <c r="Q1687" s="301">
        <v>0</v>
      </c>
      <c r="R1687" s="301">
        <v>5</v>
      </c>
      <c r="S1687" s="301">
        <v>0</v>
      </c>
      <c r="T1687" s="301">
        <v>0</v>
      </c>
      <c r="U1687" s="301">
        <v>82</v>
      </c>
      <c r="V1687" s="304">
        <v>88</v>
      </c>
    </row>
    <row r="1688" spans="1:22" x14ac:dyDescent="0.4">
      <c r="A1688" s="299">
        <v>1684</v>
      </c>
      <c r="B1688" s="300" t="s">
        <v>3259</v>
      </c>
      <c r="C1688" s="301">
        <v>6</v>
      </c>
      <c r="D1688" s="301">
        <v>4</v>
      </c>
      <c r="E1688" s="301">
        <v>0</v>
      </c>
      <c r="F1688" s="301">
        <v>5</v>
      </c>
      <c r="G1688" s="301">
        <v>0</v>
      </c>
      <c r="H1688" s="301">
        <v>7</v>
      </c>
      <c r="I1688" s="301">
        <v>3</v>
      </c>
      <c r="J1688" s="301">
        <v>3</v>
      </c>
      <c r="K1688" s="301">
        <v>4</v>
      </c>
      <c r="L1688" s="301">
        <v>4</v>
      </c>
      <c r="M1688" s="301">
        <v>4</v>
      </c>
      <c r="N1688" s="301">
        <v>10</v>
      </c>
      <c r="O1688" s="301">
        <v>3</v>
      </c>
      <c r="P1688" s="301">
        <v>4</v>
      </c>
      <c r="Q1688" s="301">
        <v>8</v>
      </c>
      <c r="R1688" s="301">
        <v>0</v>
      </c>
      <c r="S1688" s="301">
        <v>0</v>
      </c>
      <c r="T1688" s="301">
        <v>0</v>
      </c>
      <c r="U1688" s="301">
        <v>64</v>
      </c>
      <c r="V1688" s="304">
        <v>63</v>
      </c>
    </row>
    <row r="1689" spans="1:22" x14ac:dyDescent="0.4">
      <c r="A1689" s="299">
        <v>1685</v>
      </c>
      <c r="B1689" s="300" t="s">
        <v>3260</v>
      </c>
      <c r="C1689" s="301">
        <v>0</v>
      </c>
      <c r="D1689" s="301">
        <v>9</v>
      </c>
      <c r="E1689" s="301">
        <v>8</v>
      </c>
      <c r="F1689" s="301">
        <v>4</v>
      </c>
      <c r="G1689" s="301">
        <v>4</v>
      </c>
      <c r="H1689" s="301">
        <v>0</v>
      </c>
      <c r="I1689" s="301">
        <v>0</v>
      </c>
      <c r="J1689" s="301">
        <v>0</v>
      </c>
      <c r="K1689" s="301">
        <v>7</v>
      </c>
      <c r="L1689" s="301">
        <v>7</v>
      </c>
      <c r="M1689" s="301">
        <v>3</v>
      </c>
      <c r="N1689" s="301">
        <v>0</v>
      </c>
      <c r="O1689" s="301">
        <v>7</v>
      </c>
      <c r="P1689" s="301">
        <v>4</v>
      </c>
      <c r="Q1689" s="301">
        <v>0</v>
      </c>
      <c r="R1689" s="301">
        <v>0</v>
      </c>
      <c r="S1689" s="301">
        <v>0</v>
      </c>
      <c r="T1689" s="301">
        <v>0</v>
      </c>
      <c r="U1689" s="301">
        <v>61</v>
      </c>
      <c r="V1689" s="304">
        <v>56</v>
      </c>
    </row>
    <row r="1690" spans="1:22" x14ac:dyDescent="0.4">
      <c r="A1690" s="299">
        <v>1686</v>
      </c>
      <c r="B1690" s="300" t="s">
        <v>3261</v>
      </c>
      <c r="C1690" s="301">
        <v>0</v>
      </c>
      <c r="D1690" s="301">
        <v>0</v>
      </c>
      <c r="E1690" s="301">
        <v>0</v>
      </c>
      <c r="F1690" s="301">
        <v>0</v>
      </c>
      <c r="G1690" s="301">
        <v>0</v>
      </c>
      <c r="H1690" s="301">
        <v>4</v>
      </c>
      <c r="I1690" s="301">
        <v>0</v>
      </c>
      <c r="J1690" s="301">
        <v>0</v>
      </c>
      <c r="K1690" s="301">
        <v>0</v>
      </c>
      <c r="L1690" s="301">
        <v>0</v>
      </c>
      <c r="M1690" s="301">
        <v>3</v>
      </c>
      <c r="N1690" s="301">
        <v>0</v>
      </c>
      <c r="O1690" s="301">
        <v>0</v>
      </c>
      <c r="P1690" s="301">
        <v>3</v>
      </c>
      <c r="Q1690" s="301">
        <v>0</v>
      </c>
      <c r="R1690" s="301">
        <v>0</v>
      </c>
      <c r="S1690" s="301">
        <v>0</v>
      </c>
      <c r="T1690" s="301">
        <v>0</v>
      </c>
      <c r="U1690" s="301">
        <v>15</v>
      </c>
      <c r="V1690" s="304">
        <v>15</v>
      </c>
    </row>
    <row r="1691" spans="1:22" x14ac:dyDescent="0.4">
      <c r="A1691" s="299">
        <v>1687</v>
      </c>
      <c r="B1691" s="300" t="s">
        <v>293</v>
      </c>
      <c r="C1691" s="301">
        <v>14</v>
      </c>
      <c r="D1691" s="301">
        <v>23</v>
      </c>
      <c r="E1691" s="301">
        <v>24</v>
      </c>
      <c r="F1691" s="301">
        <v>21</v>
      </c>
      <c r="G1691" s="301">
        <v>23</v>
      </c>
      <c r="H1691" s="301">
        <v>8</v>
      </c>
      <c r="I1691" s="301">
        <v>12</v>
      </c>
      <c r="J1691" s="301">
        <v>10</v>
      </c>
      <c r="K1691" s="301">
        <v>31</v>
      </c>
      <c r="L1691" s="301">
        <v>26</v>
      </c>
      <c r="M1691" s="301">
        <v>38</v>
      </c>
      <c r="N1691" s="301">
        <v>47</v>
      </c>
      <c r="O1691" s="301">
        <v>57</v>
      </c>
      <c r="P1691" s="301">
        <v>52</v>
      </c>
      <c r="Q1691" s="301">
        <v>46</v>
      </c>
      <c r="R1691" s="301">
        <v>20</v>
      </c>
      <c r="S1691" s="301">
        <v>30</v>
      </c>
      <c r="T1691" s="301">
        <v>40</v>
      </c>
      <c r="U1691" s="301">
        <v>520</v>
      </c>
      <c r="V1691" s="304">
        <v>454</v>
      </c>
    </row>
    <row r="1692" spans="1:22" x14ac:dyDescent="0.4">
      <c r="A1692" s="299">
        <v>1688</v>
      </c>
      <c r="B1692" s="300" t="s">
        <v>3262</v>
      </c>
      <c r="C1692" s="301">
        <v>0</v>
      </c>
      <c r="D1692" s="301">
        <v>0</v>
      </c>
      <c r="E1692" s="301">
        <v>0</v>
      </c>
      <c r="F1692" s="301">
        <v>0</v>
      </c>
      <c r="G1692" s="301">
        <v>0</v>
      </c>
      <c r="H1692" s="301">
        <v>0</v>
      </c>
      <c r="I1692" s="301">
        <v>0</v>
      </c>
      <c r="J1692" s="301">
        <v>0</v>
      </c>
      <c r="K1692" s="301">
        <v>0</v>
      </c>
      <c r="L1692" s="301">
        <v>0</v>
      </c>
      <c r="M1692" s="301">
        <v>0</v>
      </c>
      <c r="N1692" s="301">
        <v>0</v>
      </c>
      <c r="O1692" s="301">
        <v>0</v>
      </c>
      <c r="P1692" s="301">
        <v>0</v>
      </c>
      <c r="Q1692" s="301">
        <v>0</v>
      </c>
      <c r="R1692" s="301">
        <v>0</v>
      </c>
      <c r="S1692" s="301">
        <v>0</v>
      </c>
      <c r="T1692" s="301">
        <v>0</v>
      </c>
      <c r="U1692" s="301">
        <v>0</v>
      </c>
      <c r="V1692" s="304">
        <v>0</v>
      </c>
    </row>
    <row r="1693" spans="1:22" x14ac:dyDescent="0.4">
      <c r="A1693" s="299">
        <v>1689</v>
      </c>
      <c r="B1693" s="300" t="s">
        <v>3263</v>
      </c>
      <c r="C1693" s="301">
        <v>0</v>
      </c>
      <c r="D1693" s="301">
        <v>0</v>
      </c>
      <c r="E1693" s="301">
        <v>0</v>
      </c>
      <c r="F1693" s="301">
        <v>0</v>
      </c>
      <c r="G1693" s="301">
        <v>0</v>
      </c>
      <c r="H1693" s="301">
        <v>0</v>
      </c>
      <c r="I1693" s="301">
        <v>0</v>
      </c>
      <c r="J1693" s="301">
        <v>0</v>
      </c>
      <c r="K1693" s="301">
        <v>0</v>
      </c>
      <c r="L1693" s="301">
        <v>0</v>
      </c>
      <c r="M1693" s="301">
        <v>0</v>
      </c>
      <c r="N1693" s="301">
        <v>0</v>
      </c>
      <c r="O1693" s="301">
        <v>0</v>
      </c>
      <c r="P1693" s="301">
        <v>0</v>
      </c>
      <c r="Q1693" s="301">
        <v>0</v>
      </c>
      <c r="R1693" s="301">
        <v>0</v>
      </c>
      <c r="S1693" s="301">
        <v>0</v>
      </c>
      <c r="T1693" s="301">
        <v>0</v>
      </c>
      <c r="U1693" s="301">
        <v>0</v>
      </c>
      <c r="V1693" s="304">
        <v>0</v>
      </c>
    </row>
    <row r="1694" spans="1:22" x14ac:dyDescent="0.4">
      <c r="A1694" s="299">
        <v>1690</v>
      </c>
      <c r="B1694" s="300" t="s">
        <v>3264</v>
      </c>
      <c r="C1694" s="301">
        <v>0</v>
      </c>
      <c r="D1694" s="301">
        <v>0</v>
      </c>
      <c r="E1694" s="301">
        <v>3</v>
      </c>
      <c r="F1694" s="301">
        <v>3</v>
      </c>
      <c r="G1694" s="301">
        <v>7</v>
      </c>
      <c r="H1694" s="301">
        <v>0</v>
      </c>
      <c r="I1694" s="301">
        <v>0</v>
      </c>
      <c r="J1694" s="301">
        <v>0</v>
      </c>
      <c r="K1694" s="301">
        <v>3</v>
      </c>
      <c r="L1694" s="301">
        <v>4</v>
      </c>
      <c r="M1694" s="301">
        <v>7</v>
      </c>
      <c r="N1694" s="301">
        <v>4</v>
      </c>
      <c r="O1694" s="301">
        <v>6</v>
      </c>
      <c r="P1694" s="301">
        <v>0</v>
      </c>
      <c r="Q1694" s="301">
        <v>0</v>
      </c>
      <c r="R1694" s="301">
        <v>0</v>
      </c>
      <c r="S1694" s="301">
        <v>0</v>
      </c>
      <c r="T1694" s="301">
        <v>0</v>
      </c>
      <c r="U1694" s="301">
        <v>40</v>
      </c>
      <c r="V1694" s="304">
        <v>40</v>
      </c>
    </row>
    <row r="1695" spans="1:22" x14ac:dyDescent="0.4">
      <c r="A1695" s="299">
        <v>1691</v>
      </c>
      <c r="B1695" s="300" t="s">
        <v>1794</v>
      </c>
      <c r="C1695" s="301">
        <v>11</v>
      </c>
      <c r="D1695" s="301">
        <v>11</v>
      </c>
      <c r="E1695" s="301">
        <v>13</v>
      </c>
      <c r="F1695" s="301">
        <v>14</v>
      </c>
      <c r="G1695" s="301">
        <v>10</v>
      </c>
      <c r="H1695" s="301">
        <v>16</v>
      </c>
      <c r="I1695" s="301">
        <v>11</v>
      </c>
      <c r="J1695" s="301">
        <v>9</v>
      </c>
      <c r="K1695" s="301">
        <v>18</v>
      </c>
      <c r="L1695" s="301">
        <v>21</v>
      </c>
      <c r="M1695" s="301">
        <v>28</v>
      </c>
      <c r="N1695" s="301">
        <v>40</v>
      </c>
      <c r="O1695" s="301">
        <v>39</v>
      </c>
      <c r="P1695" s="301">
        <v>19</v>
      </c>
      <c r="Q1695" s="301">
        <v>21</v>
      </c>
      <c r="R1695" s="301">
        <v>14</v>
      </c>
      <c r="S1695" s="301">
        <v>0</v>
      </c>
      <c r="T1695" s="301">
        <v>4</v>
      </c>
      <c r="U1695" s="301">
        <v>285</v>
      </c>
      <c r="V1695" s="304">
        <v>271</v>
      </c>
    </row>
    <row r="1696" spans="1:22" x14ac:dyDescent="0.4">
      <c r="A1696" s="299">
        <v>1692</v>
      </c>
      <c r="B1696" s="300" t="s">
        <v>294</v>
      </c>
      <c r="C1696" s="301">
        <v>111</v>
      </c>
      <c r="D1696" s="301">
        <v>159</v>
      </c>
      <c r="E1696" s="301">
        <v>148</v>
      </c>
      <c r="F1696" s="301">
        <v>127</v>
      </c>
      <c r="G1696" s="301">
        <v>106</v>
      </c>
      <c r="H1696" s="301">
        <v>82</v>
      </c>
      <c r="I1696" s="301">
        <v>122</v>
      </c>
      <c r="J1696" s="301">
        <v>94</v>
      </c>
      <c r="K1696" s="301">
        <v>140</v>
      </c>
      <c r="L1696" s="301">
        <v>129</v>
      </c>
      <c r="M1696" s="301">
        <v>144</v>
      </c>
      <c r="N1696" s="301">
        <v>162</v>
      </c>
      <c r="O1696" s="301">
        <v>166</v>
      </c>
      <c r="P1696" s="301">
        <v>173</v>
      </c>
      <c r="Q1696" s="301">
        <v>123</v>
      </c>
      <c r="R1696" s="301">
        <v>88</v>
      </c>
      <c r="S1696" s="301">
        <v>54</v>
      </c>
      <c r="T1696" s="301">
        <v>58</v>
      </c>
      <c r="U1696" s="301">
        <v>2194</v>
      </c>
      <c r="V1696" s="304">
        <v>2068</v>
      </c>
    </row>
    <row r="1697" spans="1:22" x14ac:dyDescent="0.4">
      <c r="A1697" s="299">
        <v>1693</v>
      </c>
      <c r="B1697" s="300" t="s">
        <v>3265</v>
      </c>
      <c r="C1697" s="301">
        <v>0</v>
      </c>
      <c r="D1697" s="301">
        <v>0</v>
      </c>
      <c r="E1697" s="301">
        <v>0</v>
      </c>
      <c r="F1697" s="301">
        <v>0</v>
      </c>
      <c r="G1697" s="301">
        <v>0</v>
      </c>
      <c r="H1697" s="301">
        <v>0</v>
      </c>
      <c r="I1697" s="301">
        <v>0</v>
      </c>
      <c r="J1697" s="301">
        <v>0</v>
      </c>
      <c r="K1697" s="301">
        <v>3</v>
      </c>
      <c r="L1697" s="301">
        <v>4</v>
      </c>
      <c r="M1697" s="301">
        <v>3</v>
      </c>
      <c r="N1697" s="301">
        <v>0</v>
      </c>
      <c r="O1697" s="301">
        <v>5</v>
      </c>
      <c r="P1697" s="301">
        <v>3</v>
      </c>
      <c r="Q1697" s="301">
        <v>3</v>
      </c>
      <c r="R1697" s="301">
        <v>0</v>
      </c>
      <c r="S1697" s="301">
        <v>0</v>
      </c>
      <c r="T1697" s="301">
        <v>0</v>
      </c>
      <c r="U1697" s="301">
        <v>26</v>
      </c>
      <c r="V1697" s="304">
        <v>23</v>
      </c>
    </row>
    <row r="1698" spans="1:22" x14ac:dyDescent="0.4">
      <c r="A1698" s="299">
        <v>1694</v>
      </c>
      <c r="B1698" s="300" t="s">
        <v>1795</v>
      </c>
      <c r="C1698" s="301">
        <v>1111</v>
      </c>
      <c r="D1698" s="301">
        <v>1039</v>
      </c>
      <c r="E1698" s="301">
        <v>853</v>
      </c>
      <c r="F1698" s="301">
        <v>797</v>
      </c>
      <c r="G1698" s="301">
        <v>893</v>
      </c>
      <c r="H1698" s="301">
        <v>1131</v>
      </c>
      <c r="I1698" s="301">
        <v>1419</v>
      </c>
      <c r="J1698" s="301">
        <v>1280</v>
      </c>
      <c r="K1698" s="301">
        <v>1259</v>
      </c>
      <c r="L1698" s="301">
        <v>1166</v>
      </c>
      <c r="M1698" s="301">
        <v>1008</v>
      </c>
      <c r="N1698" s="301">
        <v>910</v>
      </c>
      <c r="O1698" s="301">
        <v>783</v>
      </c>
      <c r="P1698" s="301">
        <v>713</v>
      </c>
      <c r="Q1698" s="301">
        <v>634</v>
      </c>
      <c r="R1698" s="301">
        <v>501</v>
      </c>
      <c r="S1698" s="301">
        <v>342</v>
      </c>
      <c r="T1698" s="301">
        <v>302</v>
      </c>
      <c r="U1698" s="301">
        <v>16148</v>
      </c>
      <c r="V1698" s="304">
        <v>15955</v>
      </c>
    </row>
    <row r="1699" spans="1:22" x14ac:dyDescent="0.4">
      <c r="A1699" s="299">
        <v>1695</v>
      </c>
      <c r="B1699" s="300" t="s">
        <v>1796</v>
      </c>
      <c r="C1699" s="301">
        <v>60</v>
      </c>
      <c r="D1699" s="301">
        <v>59</v>
      </c>
      <c r="E1699" s="301">
        <v>45</v>
      </c>
      <c r="F1699" s="301">
        <v>55</v>
      </c>
      <c r="G1699" s="301">
        <v>82</v>
      </c>
      <c r="H1699" s="301">
        <v>91</v>
      </c>
      <c r="I1699" s="301">
        <v>51</v>
      </c>
      <c r="J1699" s="301">
        <v>65</v>
      </c>
      <c r="K1699" s="301">
        <v>44</v>
      </c>
      <c r="L1699" s="301">
        <v>56</v>
      </c>
      <c r="M1699" s="301">
        <v>58</v>
      </c>
      <c r="N1699" s="301">
        <v>43</v>
      </c>
      <c r="O1699" s="301">
        <v>46</v>
      </c>
      <c r="P1699" s="301">
        <v>33</v>
      </c>
      <c r="Q1699" s="301">
        <v>27</v>
      </c>
      <c r="R1699" s="301">
        <v>22</v>
      </c>
      <c r="S1699" s="301">
        <v>10</v>
      </c>
      <c r="T1699" s="301">
        <v>8</v>
      </c>
      <c r="U1699" s="301">
        <v>870</v>
      </c>
      <c r="V1699" s="304">
        <v>844</v>
      </c>
    </row>
    <row r="1700" spans="1:22" x14ac:dyDescent="0.4">
      <c r="A1700" s="299">
        <v>1696</v>
      </c>
      <c r="B1700" s="300" t="s">
        <v>3266</v>
      </c>
      <c r="C1700" s="301">
        <v>4</v>
      </c>
      <c r="D1700" s="301">
        <v>0</v>
      </c>
      <c r="E1700" s="301">
        <v>4</v>
      </c>
      <c r="F1700" s="301">
        <v>3</v>
      </c>
      <c r="G1700" s="301">
        <v>6</v>
      </c>
      <c r="H1700" s="301">
        <v>3</v>
      </c>
      <c r="I1700" s="301">
        <v>4</v>
      </c>
      <c r="J1700" s="301">
        <v>4</v>
      </c>
      <c r="K1700" s="301">
        <v>6</v>
      </c>
      <c r="L1700" s="301">
        <v>0</v>
      </c>
      <c r="M1700" s="301">
        <v>4</v>
      </c>
      <c r="N1700" s="301">
        <v>9</v>
      </c>
      <c r="O1700" s="301">
        <v>0</v>
      </c>
      <c r="P1700" s="301">
        <v>3</v>
      </c>
      <c r="Q1700" s="301">
        <v>4</v>
      </c>
      <c r="R1700" s="301">
        <v>3</v>
      </c>
      <c r="S1700" s="301">
        <v>0</v>
      </c>
      <c r="T1700" s="301">
        <v>0</v>
      </c>
      <c r="U1700" s="301">
        <v>60</v>
      </c>
      <c r="V1700" s="304">
        <v>65</v>
      </c>
    </row>
    <row r="1701" spans="1:22" x14ac:dyDescent="0.4">
      <c r="A1701" s="299">
        <v>1697</v>
      </c>
      <c r="B1701" s="300" t="s">
        <v>3267</v>
      </c>
      <c r="C1701" s="301">
        <v>0</v>
      </c>
      <c r="D1701" s="301">
        <v>12</v>
      </c>
      <c r="E1701" s="301">
        <v>10</v>
      </c>
      <c r="F1701" s="301">
        <v>5</v>
      </c>
      <c r="G1701" s="301">
        <v>4</v>
      </c>
      <c r="H1701" s="301">
        <v>3</v>
      </c>
      <c r="I1701" s="301">
        <v>4</v>
      </c>
      <c r="J1701" s="301">
        <v>4</v>
      </c>
      <c r="K1701" s="301">
        <v>3</v>
      </c>
      <c r="L1701" s="301">
        <v>3</v>
      </c>
      <c r="M1701" s="301">
        <v>11</v>
      </c>
      <c r="N1701" s="301">
        <v>14</v>
      </c>
      <c r="O1701" s="301">
        <v>8</v>
      </c>
      <c r="P1701" s="301">
        <v>6</v>
      </c>
      <c r="Q1701" s="301">
        <v>5</v>
      </c>
      <c r="R1701" s="301">
        <v>0</v>
      </c>
      <c r="S1701" s="301">
        <v>5</v>
      </c>
      <c r="T1701" s="301">
        <v>0</v>
      </c>
      <c r="U1701" s="301">
        <v>113</v>
      </c>
      <c r="V1701" s="304">
        <v>104</v>
      </c>
    </row>
    <row r="1702" spans="1:22" x14ac:dyDescent="0.4">
      <c r="A1702" s="299">
        <v>1698</v>
      </c>
      <c r="B1702" s="300" t="s">
        <v>3268</v>
      </c>
      <c r="C1702" s="301">
        <v>4</v>
      </c>
      <c r="D1702" s="301">
        <v>4</v>
      </c>
      <c r="E1702" s="301">
        <v>8</v>
      </c>
      <c r="F1702" s="301">
        <v>0</v>
      </c>
      <c r="G1702" s="301">
        <v>5</v>
      </c>
      <c r="H1702" s="301">
        <v>7</v>
      </c>
      <c r="I1702" s="301">
        <v>3</v>
      </c>
      <c r="J1702" s="301">
        <v>0</v>
      </c>
      <c r="K1702" s="301">
        <v>9</v>
      </c>
      <c r="L1702" s="301">
        <v>5</v>
      </c>
      <c r="M1702" s="301">
        <v>8</v>
      </c>
      <c r="N1702" s="301">
        <v>5</v>
      </c>
      <c r="O1702" s="301">
        <v>4</v>
      </c>
      <c r="P1702" s="301">
        <v>3</v>
      </c>
      <c r="Q1702" s="301">
        <v>4</v>
      </c>
      <c r="R1702" s="301">
        <v>0</v>
      </c>
      <c r="S1702" s="301">
        <v>0</v>
      </c>
      <c r="T1702" s="301">
        <v>0</v>
      </c>
      <c r="U1702" s="301">
        <v>63</v>
      </c>
      <c r="V1702" s="304">
        <v>62</v>
      </c>
    </row>
    <row r="1703" spans="1:22" x14ac:dyDescent="0.4">
      <c r="A1703" s="299">
        <v>1699</v>
      </c>
      <c r="B1703" s="300" t="s">
        <v>295</v>
      </c>
      <c r="C1703" s="301">
        <v>11</v>
      </c>
      <c r="D1703" s="301">
        <v>7</v>
      </c>
      <c r="E1703" s="301">
        <v>14</v>
      </c>
      <c r="F1703" s="301">
        <v>8</v>
      </c>
      <c r="G1703" s="301">
        <v>4</v>
      </c>
      <c r="H1703" s="301">
        <v>4</v>
      </c>
      <c r="I1703" s="301">
        <v>11</v>
      </c>
      <c r="J1703" s="301">
        <v>7</v>
      </c>
      <c r="K1703" s="301">
        <v>9</v>
      </c>
      <c r="L1703" s="301">
        <v>5</v>
      </c>
      <c r="M1703" s="301">
        <v>10</v>
      </c>
      <c r="N1703" s="301">
        <v>11</v>
      </c>
      <c r="O1703" s="301">
        <v>23</v>
      </c>
      <c r="P1703" s="301">
        <v>17</v>
      </c>
      <c r="Q1703" s="301">
        <v>20</v>
      </c>
      <c r="R1703" s="301">
        <v>3</v>
      </c>
      <c r="S1703" s="301">
        <v>3</v>
      </c>
      <c r="T1703" s="301">
        <v>5</v>
      </c>
      <c r="U1703" s="301">
        <v>170</v>
      </c>
      <c r="V1703" s="304">
        <v>171</v>
      </c>
    </row>
    <row r="1704" spans="1:22" x14ac:dyDescent="0.4">
      <c r="A1704" s="299">
        <v>1700</v>
      </c>
      <c r="B1704" s="300" t="s">
        <v>3269</v>
      </c>
      <c r="C1704" s="301">
        <v>0</v>
      </c>
      <c r="D1704" s="301">
        <v>0</v>
      </c>
      <c r="E1704" s="301">
        <v>0</v>
      </c>
      <c r="F1704" s="301">
        <v>0</v>
      </c>
      <c r="G1704" s="301">
        <v>0</v>
      </c>
      <c r="H1704" s="301">
        <v>0</v>
      </c>
      <c r="I1704" s="301">
        <v>0</v>
      </c>
      <c r="J1704" s="301">
        <v>0</v>
      </c>
      <c r="K1704" s="301">
        <v>0</v>
      </c>
      <c r="L1704" s="301">
        <v>0</v>
      </c>
      <c r="M1704" s="301">
        <v>0</v>
      </c>
      <c r="N1704" s="301">
        <v>3</v>
      </c>
      <c r="O1704" s="301">
        <v>0</v>
      </c>
      <c r="P1704" s="301">
        <v>0</v>
      </c>
      <c r="Q1704" s="301">
        <v>0</v>
      </c>
      <c r="R1704" s="301">
        <v>0</v>
      </c>
      <c r="S1704" s="301">
        <v>0</v>
      </c>
      <c r="T1704" s="301">
        <v>0</v>
      </c>
      <c r="U1704" s="301">
        <v>11</v>
      </c>
      <c r="V1704" s="304">
        <v>6</v>
      </c>
    </row>
    <row r="1705" spans="1:22" x14ac:dyDescent="0.4">
      <c r="A1705" s="299">
        <v>1701</v>
      </c>
      <c r="B1705" s="300" t="s">
        <v>3270</v>
      </c>
      <c r="C1705" s="301">
        <v>6</v>
      </c>
      <c r="D1705" s="301">
        <v>6</v>
      </c>
      <c r="E1705" s="301">
        <v>4</v>
      </c>
      <c r="F1705" s="301">
        <v>0</v>
      </c>
      <c r="G1705" s="301">
        <v>0</v>
      </c>
      <c r="H1705" s="301">
        <v>0</v>
      </c>
      <c r="I1705" s="301">
        <v>0</v>
      </c>
      <c r="J1705" s="301">
        <v>3</v>
      </c>
      <c r="K1705" s="301">
        <v>0</v>
      </c>
      <c r="L1705" s="301">
        <v>4</v>
      </c>
      <c r="M1705" s="301">
        <v>0</v>
      </c>
      <c r="N1705" s="301">
        <v>8</v>
      </c>
      <c r="O1705" s="301">
        <v>3</v>
      </c>
      <c r="P1705" s="301">
        <v>0</v>
      </c>
      <c r="Q1705" s="301">
        <v>5</v>
      </c>
      <c r="R1705" s="301">
        <v>0</v>
      </c>
      <c r="S1705" s="301">
        <v>0</v>
      </c>
      <c r="T1705" s="301">
        <v>3</v>
      </c>
      <c r="U1705" s="301">
        <v>33</v>
      </c>
      <c r="V1705" s="304">
        <v>37</v>
      </c>
    </row>
    <row r="1706" spans="1:22" x14ac:dyDescent="0.4">
      <c r="A1706" s="299">
        <v>1702</v>
      </c>
      <c r="B1706" s="300" t="s">
        <v>3271</v>
      </c>
      <c r="C1706" s="301">
        <v>12</v>
      </c>
      <c r="D1706" s="301">
        <v>10</v>
      </c>
      <c r="E1706" s="301">
        <v>10</v>
      </c>
      <c r="F1706" s="301">
        <v>3</v>
      </c>
      <c r="G1706" s="301">
        <v>11</v>
      </c>
      <c r="H1706" s="301">
        <v>11</v>
      </c>
      <c r="I1706" s="301">
        <v>4</v>
      </c>
      <c r="J1706" s="301">
        <v>7</v>
      </c>
      <c r="K1706" s="301">
        <v>13</v>
      </c>
      <c r="L1706" s="301">
        <v>12</v>
      </c>
      <c r="M1706" s="301">
        <v>18</v>
      </c>
      <c r="N1706" s="301">
        <v>5</v>
      </c>
      <c r="O1706" s="301">
        <v>9</v>
      </c>
      <c r="P1706" s="301">
        <v>9</v>
      </c>
      <c r="Q1706" s="301">
        <v>4</v>
      </c>
      <c r="R1706" s="301">
        <v>9</v>
      </c>
      <c r="S1706" s="301">
        <v>4</v>
      </c>
      <c r="T1706" s="301">
        <v>0</v>
      </c>
      <c r="U1706" s="301">
        <v>145</v>
      </c>
      <c r="V1706" s="304">
        <v>147</v>
      </c>
    </row>
    <row r="1707" spans="1:22" x14ac:dyDescent="0.4">
      <c r="A1707" s="299">
        <v>1703</v>
      </c>
      <c r="B1707" s="300" t="s">
        <v>1797</v>
      </c>
      <c r="C1707" s="301">
        <v>8</v>
      </c>
      <c r="D1707" s="301">
        <v>12</v>
      </c>
      <c r="E1707" s="301">
        <v>21</v>
      </c>
      <c r="F1707" s="301">
        <v>28</v>
      </c>
      <c r="G1707" s="301">
        <v>17</v>
      </c>
      <c r="H1707" s="301">
        <v>11</v>
      </c>
      <c r="I1707" s="301">
        <v>7</v>
      </c>
      <c r="J1707" s="301">
        <v>12</v>
      </c>
      <c r="K1707" s="301">
        <v>13</v>
      </c>
      <c r="L1707" s="301">
        <v>26</v>
      </c>
      <c r="M1707" s="301">
        <v>20</v>
      </c>
      <c r="N1707" s="301">
        <v>32</v>
      </c>
      <c r="O1707" s="301">
        <v>28</v>
      </c>
      <c r="P1707" s="301">
        <v>21</v>
      </c>
      <c r="Q1707" s="301">
        <v>15</v>
      </c>
      <c r="R1707" s="301">
        <v>5</v>
      </c>
      <c r="S1707" s="301">
        <v>0</v>
      </c>
      <c r="T1707" s="301">
        <v>5</v>
      </c>
      <c r="U1707" s="301">
        <v>273</v>
      </c>
      <c r="V1707" s="304">
        <v>265</v>
      </c>
    </row>
    <row r="1708" spans="1:22" x14ac:dyDescent="0.4">
      <c r="A1708" s="299">
        <v>1704</v>
      </c>
      <c r="B1708" s="300" t="s">
        <v>296</v>
      </c>
      <c r="C1708" s="301">
        <v>458</v>
      </c>
      <c r="D1708" s="301">
        <v>460</v>
      </c>
      <c r="E1708" s="301">
        <v>435</v>
      </c>
      <c r="F1708" s="301">
        <v>494</v>
      </c>
      <c r="G1708" s="301">
        <v>600</v>
      </c>
      <c r="H1708" s="301">
        <v>518</v>
      </c>
      <c r="I1708" s="301">
        <v>495</v>
      </c>
      <c r="J1708" s="301">
        <v>448</v>
      </c>
      <c r="K1708" s="301">
        <v>461</v>
      </c>
      <c r="L1708" s="301">
        <v>541</v>
      </c>
      <c r="M1708" s="301">
        <v>594</v>
      </c>
      <c r="N1708" s="301">
        <v>624</v>
      </c>
      <c r="O1708" s="301">
        <v>689</v>
      </c>
      <c r="P1708" s="301">
        <v>657</v>
      </c>
      <c r="Q1708" s="301">
        <v>458</v>
      </c>
      <c r="R1708" s="301">
        <v>381</v>
      </c>
      <c r="S1708" s="301">
        <v>246</v>
      </c>
      <c r="T1708" s="301">
        <v>213</v>
      </c>
      <c r="U1708" s="301">
        <v>8779</v>
      </c>
      <c r="V1708" s="304">
        <v>8585</v>
      </c>
    </row>
    <row r="1709" spans="1:22" x14ac:dyDescent="0.4">
      <c r="A1709" s="299">
        <v>1705</v>
      </c>
      <c r="B1709" s="300" t="s">
        <v>297</v>
      </c>
      <c r="C1709" s="301">
        <v>26</v>
      </c>
      <c r="D1709" s="301">
        <v>37</v>
      </c>
      <c r="E1709" s="301">
        <v>48</v>
      </c>
      <c r="F1709" s="301">
        <v>31</v>
      </c>
      <c r="G1709" s="301">
        <v>37</v>
      </c>
      <c r="H1709" s="301">
        <v>17</v>
      </c>
      <c r="I1709" s="301">
        <v>24</v>
      </c>
      <c r="J1709" s="301">
        <v>25</v>
      </c>
      <c r="K1709" s="301">
        <v>37</v>
      </c>
      <c r="L1709" s="301">
        <v>42</v>
      </c>
      <c r="M1709" s="301">
        <v>53</v>
      </c>
      <c r="N1709" s="301">
        <v>45</v>
      </c>
      <c r="O1709" s="301">
        <v>34</v>
      </c>
      <c r="P1709" s="301">
        <v>35</v>
      </c>
      <c r="Q1709" s="301">
        <v>19</v>
      </c>
      <c r="R1709" s="301">
        <v>13</v>
      </c>
      <c r="S1709" s="301">
        <v>5</v>
      </c>
      <c r="T1709" s="301">
        <v>10</v>
      </c>
      <c r="U1709" s="301">
        <v>541</v>
      </c>
      <c r="V1709" s="304">
        <v>515</v>
      </c>
    </row>
    <row r="1710" spans="1:22" x14ac:dyDescent="0.4">
      <c r="A1710" s="299">
        <v>1706</v>
      </c>
      <c r="B1710" s="300" t="s">
        <v>3272</v>
      </c>
      <c r="C1710" s="301">
        <v>0</v>
      </c>
      <c r="D1710" s="301">
        <v>0</v>
      </c>
      <c r="E1710" s="301">
        <v>6</v>
      </c>
      <c r="F1710" s="301">
        <v>5</v>
      </c>
      <c r="G1710" s="301">
        <v>4</v>
      </c>
      <c r="H1710" s="301">
        <v>0</v>
      </c>
      <c r="I1710" s="301">
        <v>3</v>
      </c>
      <c r="J1710" s="301">
        <v>0</v>
      </c>
      <c r="K1710" s="301">
        <v>5</v>
      </c>
      <c r="L1710" s="301">
        <v>9</v>
      </c>
      <c r="M1710" s="301">
        <v>5</v>
      </c>
      <c r="N1710" s="301">
        <v>14</v>
      </c>
      <c r="O1710" s="301">
        <v>3</v>
      </c>
      <c r="P1710" s="301">
        <v>7</v>
      </c>
      <c r="Q1710" s="301">
        <v>3</v>
      </c>
      <c r="R1710" s="301">
        <v>9</v>
      </c>
      <c r="S1710" s="301">
        <v>0</v>
      </c>
      <c r="T1710" s="301">
        <v>0</v>
      </c>
      <c r="U1710" s="301">
        <v>89</v>
      </c>
      <c r="V1710" s="304">
        <v>87</v>
      </c>
    </row>
    <row r="1711" spans="1:22" x14ac:dyDescent="0.4">
      <c r="A1711" s="299">
        <v>1707</v>
      </c>
      <c r="B1711" s="300" t="s">
        <v>3273</v>
      </c>
      <c r="C1711" s="301">
        <v>3</v>
      </c>
      <c r="D1711" s="301">
        <v>0</v>
      </c>
      <c r="E1711" s="301">
        <v>0</v>
      </c>
      <c r="F1711" s="301">
        <v>0</v>
      </c>
      <c r="G1711" s="301">
        <v>0</v>
      </c>
      <c r="H1711" s="301">
        <v>0</v>
      </c>
      <c r="I1711" s="301">
        <v>3</v>
      </c>
      <c r="J1711" s="301">
        <v>0</v>
      </c>
      <c r="K1711" s="301">
        <v>0</v>
      </c>
      <c r="L1711" s="301">
        <v>0</v>
      </c>
      <c r="M1711" s="301">
        <v>0</v>
      </c>
      <c r="N1711" s="301">
        <v>6</v>
      </c>
      <c r="O1711" s="301">
        <v>3</v>
      </c>
      <c r="P1711" s="301">
        <v>0</v>
      </c>
      <c r="Q1711" s="301">
        <v>0</v>
      </c>
      <c r="R1711" s="301">
        <v>9</v>
      </c>
      <c r="S1711" s="301">
        <v>0</v>
      </c>
      <c r="T1711" s="301">
        <v>0</v>
      </c>
      <c r="U1711" s="301">
        <v>32</v>
      </c>
      <c r="V1711" s="304">
        <v>24</v>
      </c>
    </row>
    <row r="1712" spans="1:22" x14ac:dyDescent="0.4">
      <c r="A1712" s="299">
        <v>1708</v>
      </c>
      <c r="B1712" s="300" t="s">
        <v>3274</v>
      </c>
      <c r="C1712" s="301">
        <v>7</v>
      </c>
      <c r="D1712" s="301">
        <v>0</v>
      </c>
      <c r="E1712" s="301">
        <v>0</v>
      </c>
      <c r="F1712" s="301">
        <v>0</v>
      </c>
      <c r="G1712" s="301">
        <v>6</v>
      </c>
      <c r="H1712" s="301">
        <v>0</v>
      </c>
      <c r="I1712" s="301">
        <v>0</v>
      </c>
      <c r="J1712" s="301">
        <v>0</v>
      </c>
      <c r="K1712" s="301">
        <v>0</v>
      </c>
      <c r="L1712" s="301">
        <v>0</v>
      </c>
      <c r="M1712" s="301">
        <v>0</v>
      </c>
      <c r="N1712" s="301">
        <v>0</v>
      </c>
      <c r="O1712" s="301">
        <v>0</v>
      </c>
      <c r="P1712" s="301">
        <v>0</v>
      </c>
      <c r="Q1712" s="301">
        <v>0</v>
      </c>
      <c r="R1712" s="301">
        <v>0</v>
      </c>
      <c r="S1712" s="301">
        <v>0</v>
      </c>
      <c r="T1712" s="301">
        <v>0</v>
      </c>
      <c r="U1712" s="301">
        <v>11</v>
      </c>
      <c r="V1712" s="304">
        <v>11</v>
      </c>
    </row>
    <row r="1713" spans="1:22" x14ac:dyDescent="0.4">
      <c r="A1713" s="299">
        <v>1709</v>
      </c>
      <c r="B1713" s="300" t="s">
        <v>3275</v>
      </c>
      <c r="C1713" s="301">
        <v>0</v>
      </c>
      <c r="D1713" s="301">
        <v>0</v>
      </c>
      <c r="E1713" s="301">
        <v>3</v>
      </c>
      <c r="F1713" s="301">
        <v>3</v>
      </c>
      <c r="G1713" s="301">
        <v>0</v>
      </c>
      <c r="H1713" s="301">
        <v>0</v>
      </c>
      <c r="I1713" s="301">
        <v>0</v>
      </c>
      <c r="J1713" s="301">
        <v>3</v>
      </c>
      <c r="K1713" s="301">
        <v>3</v>
      </c>
      <c r="L1713" s="301">
        <v>6</v>
      </c>
      <c r="M1713" s="301">
        <v>4</v>
      </c>
      <c r="N1713" s="301">
        <v>9</v>
      </c>
      <c r="O1713" s="301">
        <v>3</v>
      </c>
      <c r="P1713" s="301">
        <v>7</v>
      </c>
      <c r="Q1713" s="301">
        <v>4</v>
      </c>
      <c r="R1713" s="301">
        <v>3</v>
      </c>
      <c r="S1713" s="301">
        <v>0</v>
      </c>
      <c r="T1713" s="301">
        <v>7</v>
      </c>
      <c r="U1713" s="301">
        <v>72</v>
      </c>
      <c r="V1713" s="304">
        <v>70</v>
      </c>
    </row>
    <row r="1714" spans="1:22" x14ac:dyDescent="0.4">
      <c r="A1714" s="299">
        <v>1710</v>
      </c>
      <c r="B1714" s="300" t="s">
        <v>3276</v>
      </c>
      <c r="C1714" s="301">
        <v>3</v>
      </c>
      <c r="D1714" s="301">
        <v>8</v>
      </c>
      <c r="E1714" s="301">
        <v>0</v>
      </c>
      <c r="F1714" s="301">
        <v>0</v>
      </c>
      <c r="G1714" s="301">
        <v>0</v>
      </c>
      <c r="H1714" s="301">
        <v>3</v>
      </c>
      <c r="I1714" s="301">
        <v>4</v>
      </c>
      <c r="J1714" s="301">
        <v>0</v>
      </c>
      <c r="K1714" s="301">
        <v>4</v>
      </c>
      <c r="L1714" s="301">
        <v>0</v>
      </c>
      <c r="M1714" s="301">
        <v>8</v>
      </c>
      <c r="N1714" s="301">
        <v>10</v>
      </c>
      <c r="O1714" s="301">
        <v>5</v>
      </c>
      <c r="P1714" s="301">
        <v>6</v>
      </c>
      <c r="Q1714" s="301">
        <v>17</v>
      </c>
      <c r="R1714" s="301">
        <v>3</v>
      </c>
      <c r="S1714" s="301">
        <v>4</v>
      </c>
      <c r="T1714" s="301">
        <v>0</v>
      </c>
      <c r="U1714" s="301">
        <v>86</v>
      </c>
      <c r="V1714" s="304">
        <v>86</v>
      </c>
    </row>
    <row r="1715" spans="1:22" x14ac:dyDescent="0.4">
      <c r="A1715" s="299">
        <v>1711</v>
      </c>
      <c r="B1715" s="300" t="s">
        <v>3277</v>
      </c>
      <c r="C1715" s="301">
        <v>0</v>
      </c>
      <c r="D1715" s="301">
        <v>0</v>
      </c>
      <c r="E1715" s="301">
        <v>0</v>
      </c>
      <c r="F1715" s="301">
        <v>0</v>
      </c>
      <c r="G1715" s="301">
        <v>0</v>
      </c>
      <c r="H1715" s="301">
        <v>0</v>
      </c>
      <c r="I1715" s="301">
        <v>0</v>
      </c>
      <c r="J1715" s="301">
        <v>0</v>
      </c>
      <c r="K1715" s="301">
        <v>0</v>
      </c>
      <c r="L1715" s="301">
        <v>5</v>
      </c>
      <c r="M1715" s="301">
        <v>5</v>
      </c>
      <c r="N1715" s="301">
        <v>3</v>
      </c>
      <c r="O1715" s="301">
        <v>4</v>
      </c>
      <c r="P1715" s="301">
        <v>0</v>
      </c>
      <c r="Q1715" s="301">
        <v>3</v>
      </c>
      <c r="R1715" s="301">
        <v>0</v>
      </c>
      <c r="S1715" s="301">
        <v>0</v>
      </c>
      <c r="T1715" s="301">
        <v>0</v>
      </c>
      <c r="U1715" s="301">
        <v>35</v>
      </c>
      <c r="V1715" s="304">
        <v>35</v>
      </c>
    </row>
    <row r="1716" spans="1:22" x14ac:dyDescent="0.4">
      <c r="A1716" s="299">
        <v>1712</v>
      </c>
      <c r="B1716" s="300" t="s">
        <v>3278</v>
      </c>
      <c r="C1716" s="301">
        <v>0</v>
      </c>
      <c r="D1716" s="301">
        <v>6</v>
      </c>
      <c r="E1716" s="301">
        <v>4</v>
      </c>
      <c r="F1716" s="301">
        <v>3</v>
      </c>
      <c r="G1716" s="301">
        <v>3</v>
      </c>
      <c r="H1716" s="301">
        <v>0</v>
      </c>
      <c r="I1716" s="301">
        <v>0</v>
      </c>
      <c r="J1716" s="301">
        <v>3</v>
      </c>
      <c r="K1716" s="301">
        <v>7</v>
      </c>
      <c r="L1716" s="301">
        <v>6</v>
      </c>
      <c r="M1716" s="301">
        <v>5</v>
      </c>
      <c r="N1716" s="301">
        <v>4</v>
      </c>
      <c r="O1716" s="301">
        <v>16</v>
      </c>
      <c r="P1716" s="301">
        <v>0</v>
      </c>
      <c r="Q1716" s="301">
        <v>15</v>
      </c>
      <c r="R1716" s="301">
        <v>3</v>
      </c>
      <c r="S1716" s="301">
        <v>4</v>
      </c>
      <c r="T1716" s="301">
        <v>4</v>
      </c>
      <c r="U1716" s="301">
        <v>87</v>
      </c>
      <c r="V1716" s="304">
        <v>83</v>
      </c>
    </row>
    <row r="1717" spans="1:22" x14ac:dyDescent="0.4">
      <c r="A1717" s="299">
        <v>1713</v>
      </c>
      <c r="B1717" s="300" t="s">
        <v>3279</v>
      </c>
      <c r="C1717" s="301">
        <v>0</v>
      </c>
      <c r="D1717" s="301">
        <v>0</v>
      </c>
      <c r="E1717" s="301">
        <v>3</v>
      </c>
      <c r="F1717" s="301">
        <v>3</v>
      </c>
      <c r="G1717" s="301">
        <v>0</v>
      </c>
      <c r="H1717" s="301">
        <v>0</v>
      </c>
      <c r="I1717" s="301">
        <v>0</v>
      </c>
      <c r="J1717" s="301">
        <v>0</v>
      </c>
      <c r="K1717" s="301">
        <v>3</v>
      </c>
      <c r="L1717" s="301">
        <v>4</v>
      </c>
      <c r="M1717" s="301">
        <v>4</v>
      </c>
      <c r="N1717" s="301">
        <v>3</v>
      </c>
      <c r="O1717" s="301">
        <v>6</v>
      </c>
      <c r="P1717" s="301">
        <v>5</v>
      </c>
      <c r="Q1717" s="301">
        <v>0</v>
      </c>
      <c r="R1717" s="301">
        <v>0</v>
      </c>
      <c r="S1717" s="301">
        <v>0</v>
      </c>
      <c r="T1717" s="301">
        <v>0</v>
      </c>
      <c r="U1717" s="301">
        <v>25</v>
      </c>
      <c r="V1717" s="304">
        <v>25</v>
      </c>
    </row>
    <row r="1718" spans="1:22" x14ac:dyDescent="0.4">
      <c r="A1718" s="299">
        <v>1714</v>
      </c>
      <c r="B1718" s="300" t="s">
        <v>3280</v>
      </c>
      <c r="C1718" s="301">
        <v>10</v>
      </c>
      <c r="D1718" s="301">
        <v>9</v>
      </c>
      <c r="E1718" s="301">
        <v>8</v>
      </c>
      <c r="F1718" s="301">
        <v>6</v>
      </c>
      <c r="G1718" s="301">
        <v>5</v>
      </c>
      <c r="H1718" s="301">
        <v>4</v>
      </c>
      <c r="I1718" s="301">
        <v>4</v>
      </c>
      <c r="J1718" s="301">
        <v>10</v>
      </c>
      <c r="K1718" s="301">
        <v>0</v>
      </c>
      <c r="L1718" s="301">
        <v>7</v>
      </c>
      <c r="M1718" s="301">
        <v>8</v>
      </c>
      <c r="N1718" s="301">
        <v>7</v>
      </c>
      <c r="O1718" s="301">
        <v>14</v>
      </c>
      <c r="P1718" s="301">
        <v>11</v>
      </c>
      <c r="Q1718" s="301">
        <v>18</v>
      </c>
      <c r="R1718" s="301">
        <v>9</v>
      </c>
      <c r="S1718" s="301">
        <v>0</v>
      </c>
      <c r="T1718" s="301">
        <v>0</v>
      </c>
      <c r="U1718" s="301">
        <v>131</v>
      </c>
      <c r="V1718" s="304">
        <v>125</v>
      </c>
    </row>
    <row r="1719" spans="1:22" x14ac:dyDescent="0.4">
      <c r="A1719" s="299">
        <v>1715</v>
      </c>
      <c r="B1719" s="300" t="s">
        <v>1225</v>
      </c>
      <c r="C1719" s="301">
        <v>206</v>
      </c>
      <c r="D1719" s="301">
        <v>248</v>
      </c>
      <c r="E1719" s="301">
        <v>272</v>
      </c>
      <c r="F1719" s="301">
        <v>245</v>
      </c>
      <c r="G1719" s="301">
        <v>178</v>
      </c>
      <c r="H1719" s="301">
        <v>166</v>
      </c>
      <c r="I1719" s="301">
        <v>177</v>
      </c>
      <c r="J1719" s="301">
        <v>206</v>
      </c>
      <c r="K1719" s="301">
        <v>291</v>
      </c>
      <c r="L1719" s="301">
        <v>279</v>
      </c>
      <c r="M1719" s="301">
        <v>249</v>
      </c>
      <c r="N1719" s="301">
        <v>219</v>
      </c>
      <c r="O1719" s="301">
        <v>258</v>
      </c>
      <c r="P1719" s="301">
        <v>250</v>
      </c>
      <c r="Q1719" s="301">
        <v>143</v>
      </c>
      <c r="R1719" s="301">
        <v>69</v>
      </c>
      <c r="S1719" s="301">
        <v>67</v>
      </c>
      <c r="T1719" s="301">
        <v>65</v>
      </c>
      <c r="U1719" s="301">
        <v>3575</v>
      </c>
      <c r="V1719" s="304">
        <v>3479</v>
      </c>
    </row>
    <row r="1720" spans="1:22" x14ac:dyDescent="0.4">
      <c r="A1720" s="299">
        <v>1716</v>
      </c>
      <c r="B1720" s="300" t="s">
        <v>1798</v>
      </c>
      <c r="C1720" s="301">
        <v>8</v>
      </c>
      <c r="D1720" s="301">
        <v>12</v>
      </c>
      <c r="E1720" s="301">
        <v>19</v>
      </c>
      <c r="F1720" s="301">
        <v>19</v>
      </c>
      <c r="G1720" s="301">
        <v>13</v>
      </c>
      <c r="H1720" s="301">
        <v>8</v>
      </c>
      <c r="I1720" s="301">
        <v>15</v>
      </c>
      <c r="J1720" s="301">
        <v>14</v>
      </c>
      <c r="K1720" s="301">
        <v>23</v>
      </c>
      <c r="L1720" s="301">
        <v>20</v>
      </c>
      <c r="M1720" s="301">
        <v>15</v>
      </c>
      <c r="N1720" s="301">
        <v>11</v>
      </c>
      <c r="O1720" s="301">
        <v>10</v>
      </c>
      <c r="P1720" s="301">
        <v>19</v>
      </c>
      <c r="Q1720" s="301">
        <v>10</v>
      </c>
      <c r="R1720" s="301">
        <v>3</v>
      </c>
      <c r="S1720" s="301">
        <v>0</v>
      </c>
      <c r="T1720" s="301">
        <v>3</v>
      </c>
      <c r="U1720" s="301">
        <v>216</v>
      </c>
      <c r="V1720" s="304">
        <v>205</v>
      </c>
    </row>
    <row r="1721" spans="1:22" x14ac:dyDescent="0.4">
      <c r="A1721" s="299">
        <v>1717</v>
      </c>
      <c r="B1721" s="300" t="s">
        <v>3281</v>
      </c>
      <c r="C1721" s="301">
        <v>0</v>
      </c>
      <c r="D1721" s="301">
        <v>0</v>
      </c>
      <c r="E1721" s="301">
        <v>0</v>
      </c>
      <c r="F1721" s="301">
        <v>3</v>
      </c>
      <c r="G1721" s="301">
        <v>0</v>
      </c>
      <c r="H1721" s="301">
        <v>8</v>
      </c>
      <c r="I1721" s="301">
        <v>0</v>
      </c>
      <c r="J1721" s="301">
        <v>0</v>
      </c>
      <c r="K1721" s="301">
        <v>3</v>
      </c>
      <c r="L1721" s="301">
        <v>0</v>
      </c>
      <c r="M1721" s="301">
        <v>4</v>
      </c>
      <c r="N1721" s="301">
        <v>6</v>
      </c>
      <c r="O1721" s="301">
        <v>4</v>
      </c>
      <c r="P1721" s="301">
        <v>0</v>
      </c>
      <c r="Q1721" s="301">
        <v>0</v>
      </c>
      <c r="R1721" s="301">
        <v>0</v>
      </c>
      <c r="S1721" s="301">
        <v>0</v>
      </c>
      <c r="T1721" s="301">
        <v>0</v>
      </c>
      <c r="U1721" s="301">
        <v>38</v>
      </c>
      <c r="V1721" s="304">
        <v>36</v>
      </c>
    </row>
    <row r="1722" spans="1:22" x14ac:dyDescent="0.4">
      <c r="A1722" s="299">
        <v>1718</v>
      </c>
      <c r="B1722" s="300" t="s">
        <v>3282</v>
      </c>
      <c r="C1722" s="301">
        <v>0</v>
      </c>
      <c r="D1722" s="301">
        <v>0</v>
      </c>
      <c r="E1722" s="301">
        <v>0</v>
      </c>
      <c r="F1722" s="301">
        <v>0</v>
      </c>
      <c r="G1722" s="301">
        <v>0</v>
      </c>
      <c r="H1722" s="301">
        <v>0</v>
      </c>
      <c r="I1722" s="301">
        <v>0</v>
      </c>
      <c r="J1722" s="301">
        <v>0</v>
      </c>
      <c r="K1722" s="301">
        <v>0</v>
      </c>
      <c r="L1722" s="301">
        <v>0</v>
      </c>
      <c r="M1722" s="301">
        <v>0</v>
      </c>
      <c r="N1722" s="301">
        <v>0</v>
      </c>
      <c r="O1722" s="301">
        <v>0</v>
      </c>
      <c r="P1722" s="301">
        <v>0</v>
      </c>
      <c r="Q1722" s="301">
        <v>0</v>
      </c>
      <c r="R1722" s="301">
        <v>0</v>
      </c>
      <c r="S1722" s="301">
        <v>0</v>
      </c>
      <c r="T1722" s="301">
        <v>0</v>
      </c>
      <c r="U1722" s="301">
        <v>0</v>
      </c>
      <c r="V1722" s="304">
        <v>0</v>
      </c>
    </row>
    <row r="1723" spans="1:22" x14ac:dyDescent="0.4">
      <c r="A1723" s="299">
        <v>1719</v>
      </c>
      <c r="B1723" s="300" t="s">
        <v>3283</v>
      </c>
      <c r="C1723" s="301">
        <v>4</v>
      </c>
      <c r="D1723" s="301">
        <v>3</v>
      </c>
      <c r="E1723" s="301">
        <v>6</v>
      </c>
      <c r="F1723" s="301">
        <v>7</v>
      </c>
      <c r="G1723" s="301">
        <v>0</v>
      </c>
      <c r="H1723" s="301">
        <v>4</v>
      </c>
      <c r="I1723" s="301">
        <v>0</v>
      </c>
      <c r="J1723" s="301">
        <v>4</v>
      </c>
      <c r="K1723" s="301">
        <v>0</v>
      </c>
      <c r="L1723" s="301">
        <v>8</v>
      </c>
      <c r="M1723" s="301">
        <v>6</v>
      </c>
      <c r="N1723" s="301">
        <v>4</v>
      </c>
      <c r="O1723" s="301">
        <v>6</v>
      </c>
      <c r="P1723" s="301">
        <v>0</v>
      </c>
      <c r="Q1723" s="301">
        <v>3</v>
      </c>
      <c r="R1723" s="301">
        <v>4</v>
      </c>
      <c r="S1723" s="301">
        <v>0</v>
      </c>
      <c r="T1723" s="301">
        <v>8</v>
      </c>
      <c r="U1723" s="301">
        <v>68</v>
      </c>
      <c r="V1723" s="304">
        <v>73</v>
      </c>
    </row>
    <row r="1724" spans="1:22" x14ac:dyDescent="0.4">
      <c r="A1724" s="299">
        <v>1720</v>
      </c>
      <c r="B1724" s="300" t="s">
        <v>1226</v>
      </c>
      <c r="C1724" s="301">
        <v>225</v>
      </c>
      <c r="D1724" s="301">
        <v>282</v>
      </c>
      <c r="E1724" s="301">
        <v>299</v>
      </c>
      <c r="F1724" s="301">
        <v>372</v>
      </c>
      <c r="G1724" s="301">
        <v>372</v>
      </c>
      <c r="H1724" s="301">
        <v>309</v>
      </c>
      <c r="I1724" s="301">
        <v>243</v>
      </c>
      <c r="J1724" s="301">
        <v>285</v>
      </c>
      <c r="K1724" s="301">
        <v>319</v>
      </c>
      <c r="L1724" s="301">
        <v>376</v>
      </c>
      <c r="M1724" s="301">
        <v>342</v>
      </c>
      <c r="N1724" s="301">
        <v>336</v>
      </c>
      <c r="O1724" s="301">
        <v>307</v>
      </c>
      <c r="P1724" s="301">
        <v>274</v>
      </c>
      <c r="Q1724" s="301">
        <v>162</v>
      </c>
      <c r="R1724" s="301">
        <v>130</v>
      </c>
      <c r="S1724" s="301">
        <v>88</v>
      </c>
      <c r="T1724" s="301">
        <v>118</v>
      </c>
      <c r="U1724" s="301">
        <v>4843</v>
      </c>
      <c r="V1724" s="304">
        <v>4731</v>
      </c>
    </row>
    <row r="1725" spans="1:22" x14ac:dyDescent="0.4">
      <c r="A1725" s="299">
        <v>1721</v>
      </c>
      <c r="B1725" s="300" t="s">
        <v>1227</v>
      </c>
      <c r="C1725" s="301">
        <v>327</v>
      </c>
      <c r="D1725" s="301">
        <v>378</v>
      </c>
      <c r="E1725" s="301">
        <v>347</v>
      </c>
      <c r="F1725" s="301">
        <v>376</v>
      </c>
      <c r="G1725" s="301">
        <v>297</v>
      </c>
      <c r="H1725" s="301">
        <v>241</v>
      </c>
      <c r="I1725" s="301">
        <v>292</v>
      </c>
      <c r="J1725" s="301">
        <v>331</v>
      </c>
      <c r="K1725" s="301">
        <v>402</v>
      </c>
      <c r="L1725" s="301">
        <v>407</v>
      </c>
      <c r="M1725" s="301">
        <v>406</v>
      </c>
      <c r="N1725" s="301">
        <v>365</v>
      </c>
      <c r="O1725" s="301">
        <v>327</v>
      </c>
      <c r="P1725" s="301">
        <v>299</v>
      </c>
      <c r="Q1725" s="301">
        <v>228</v>
      </c>
      <c r="R1725" s="301">
        <v>158</v>
      </c>
      <c r="S1725" s="301">
        <v>147</v>
      </c>
      <c r="T1725" s="301">
        <v>172</v>
      </c>
      <c r="U1725" s="301">
        <v>5501</v>
      </c>
      <c r="V1725" s="304">
        <v>5424</v>
      </c>
    </row>
    <row r="1726" spans="1:22" x14ac:dyDescent="0.4">
      <c r="A1726" s="299">
        <v>1722</v>
      </c>
      <c r="B1726" s="300" t="s">
        <v>3284</v>
      </c>
      <c r="C1726" s="301">
        <v>5</v>
      </c>
      <c r="D1726" s="301">
        <v>9</v>
      </c>
      <c r="E1726" s="301">
        <v>7</v>
      </c>
      <c r="F1726" s="301">
        <v>3</v>
      </c>
      <c r="G1726" s="301">
        <v>0</v>
      </c>
      <c r="H1726" s="301">
        <v>3</v>
      </c>
      <c r="I1726" s="301">
        <v>5</v>
      </c>
      <c r="J1726" s="301">
        <v>8</v>
      </c>
      <c r="K1726" s="301">
        <v>9</v>
      </c>
      <c r="L1726" s="301">
        <v>0</v>
      </c>
      <c r="M1726" s="301">
        <v>3</v>
      </c>
      <c r="N1726" s="301">
        <v>0</v>
      </c>
      <c r="O1726" s="301">
        <v>9</v>
      </c>
      <c r="P1726" s="301">
        <v>3</v>
      </c>
      <c r="Q1726" s="301">
        <v>3</v>
      </c>
      <c r="R1726" s="301">
        <v>4</v>
      </c>
      <c r="S1726" s="301">
        <v>0</v>
      </c>
      <c r="T1726" s="301">
        <v>0</v>
      </c>
      <c r="U1726" s="301">
        <v>66</v>
      </c>
      <c r="V1726" s="304">
        <v>63</v>
      </c>
    </row>
    <row r="1727" spans="1:22" x14ac:dyDescent="0.4">
      <c r="A1727" s="299">
        <v>1723</v>
      </c>
      <c r="B1727" s="300" t="s">
        <v>1228</v>
      </c>
      <c r="C1727" s="301">
        <v>636</v>
      </c>
      <c r="D1727" s="301">
        <v>598</v>
      </c>
      <c r="E1727" s="301">
        <v>499</v>
      </c>
      <c r="F1727" s="301">
        <v>486</v>
      </c>
      <c r="G1727" s="301">
        <v>423</v>
      </c>
      <c r="H1727" s="301">
        <v>515</v>
      </c>
      <c r="I1727" s="301">
        <v>555</v>
      </c>
      <c r="J1727" s="301">
        <v>704</v>
      </c>
      <c r="K1727" s="301">
        <v>692</v>
      </c>
      <c r="L1727" s="301">
        <v>698</v>
      </c>
      <c r="M1727" s="301">
        <v>514</v>
      </c>
      <c r="N1727" s="301">
        <v>603</v>
      </c>
      <c r="O1727" s="301">
        <v>585</v>
      </c>
      <c r="P1727" s="301">
        <v>540</v>
      </c>
      <c r="Q1727" s="301">
        <v>409</v>
      </c>
      <c r="R1727" s="301">
        <v>231</v>
      </c>
      <c r="S1727" s="301">
        <v>147</v>
      </c>
      <c r="T1727" s="301">
        <v>136</v>
      </c>
      <c r="U1727" s="301">
        <v>8963</v>
      </c>
      <c r="V1727" s="304">
        <v>8704</v>
      </c>
    </row>
    <row r="1728" spans="1:22" x14ac:dyDescent="0.4">
      <c r="A1728" s="299">
        <v>1724</v>
      </c>
      <c r="B1728" s="300" t="s">
        <v>1799</v>
      </c>
      <c r="C1728" s="301">
        <v>413</v>
      </c>
      <c r="D1728" s="301">
        <v>443</v>
      </c>
      <c r="E1728" s="301">
        <v>416</v>
      </c>
      <c r="F1728" s="301">
        <v>412</v>
      </c>
      <c r="G1728" s="301">
        <v>408</v>
      </c>
      <c r="H1728" s="301">
        <v>362</v>
      </c>
      <c r="I1728" s="301">
        <v>411</v>
      </c>
      <c r="J1728" s="301">
        <v>406</v>
      </c>
      <c r="K1728" s="301">
        <v>465</v>
      </c>
      <c r="L1728" s="301">
        <v>479</v>
      </c>
      <c r="M1728" s="301">
        <v>431</v>
      </c>
      <c r="N1728" s="301">
        <v>439</v>
      </c>
      <c r="O1728" s="301">
        <v>409</v>
      </c>
      <c r="P1728" s="301">
        <v>403</v>
      </c>
      <c r="Q1728" s="301">
        <v>268</v>
      </c>
      <c r="R1728" s="301">
        <v>202</v>
      </c>
      <c r="S1728" s="301">
        <v>150</v>
      </c>
      <c r="T1728" s="301">
        <v>245</v>
      </c>
      <c r="U1728" s="301">
        <v>6764</v>
      </c>
      <c r="V1728" s="304">
        <v>6382</v>
      </c>
    </row>
    <row r="1729" spans="1:22" x14ac:dyDescent="0.4">
      <c r="A1729" s="299">
        <v>1725</v>
      </c>
      <c r="B1729" s="300" t="s">
        <v>1351</v>
      </c>
      <c r="C1729" s="301">
        <v>50</v>
      </c>
      <c r="D1729" s="301">
        <v>61</v>
      </c>
      <c r="E1729" s="301">
        <v>65</v>
      </c>
      <c r="F1729" s="301">
        <v>78</v>
      </c>
      <c r="G1729" s="301">
        <v>71</v>
      </c>
      <c r="H1729" s="301">
        <v>51</v>
      </c>
      <c r="I1729" s="301">
        <v>61</v>
      </c>
      <c r="J1729" s="301">
        <v>64</v>
      </c>
      <c r="K1729" s="301">
        <v>68</v>
      </c>
      <c r="L1729" s="301">
        <v>79</v>
      </c>
      <c r="M1729" s="301">
        <v>103</v>
      </c>
      <c r="N1729" s="301">
        <v>103</v>
      </c>
      <c r="O1729" s="301">
        <v>106</v>
      </c>
      <c r="P1729" s="301">
        <v>138</v>
      </c>
      <c r="Q1729" s="301">
        <v>112</v>
      </c>
      <c r="R1729" s="301">
        <v>92</v>
      </c>
      <c r="S1729" s="301">
        <v>46</v>
      </c>
      <c r="T1729" s="301">
        <v>37</v>
      </c>
      <c r="U1729" s="301">
        <v>1368</v>
      </c>
      <c r="V1729" s="304">
        <v>1315</v>
      </c>
    </row>
    <row r="1730" spans="1:22" x14ac:dyDescent="0.4">
      <c r="A1730" s="299">
        <v>1726</v>
      </c>
      <c r="B1730" s="300" t="s">
        <v>3285</v>
      </c>
      <c r="C1730" s="301">
        <v>0</v>
      </c>
      <c r="D1730" s="301">
        <v>0</v>
      </c>
      <c r="E1730" s="301">
        <v>0</v>
      </c>
      <c r="F1730" s="301">
        <v>0</v>
      </c>
      <c r="G1730" s="301">
        <v>0</v>
      </c>
      <c r="H1730" s="301">
        <v>0</v>
      </c>
      <c r="I1730" s="301">
        <v>4</v>
      </c>
      <c r="J1730" s="301">
        <v>0</v>
      </c>
      <c r="K1730" s="301">
        <v>3</v>
      </c>
      <c r="L1730" s="301">
        <v>0</v>
      </c>
      <c r="M1730" s="301">
        <v>0</v>
      </c>
      <c r="N1730" s="301">
        <v>0</v>
      </c>
      <c r="O1730" s="301">
        <v>0</v>
      </c>
      <c r="P1730" s="301">
        <v>0</v>
      </c>
      <c r="Q1730" s="301">
        <v>0</v>
      </c>
      <c r="R1730" s="301">
        <v>0</v>
      </c>
      <c r="S1730" s="301">
        <v>0</v>
      </c>
      <c r="T1730" s="301">
        <v>0</v>
      </c>
      <c r="U1730" s="301">
        <v>19</v>
      </c>
      <c r="V1730" s="304">
        <v>20</v>
      </c>
    </row>
    <row r="1731" spans="1:22" x14ac:dyDescent="0.4">
      <c r="A1731" s="299">
        <v>1727</v>
      </c>
      <c r="B1731" s="300" t="s">
        <v>3286</v>
      </c>
      <c r="C1731" s="301">
        <v>0</v>
      </c>
      <c r="D1731" s="301">
        <v>0</v>
      </c>
      <c r="E1731" s="301">
        <v>0</v>
      </c>
      <c r="F1731" s="301">
        <v>3</v>
      </c>
      <c r="G1731" s="301">
        <v>0</v>
      </c>
      <c r="H1731" s="301">
        <v>3</v>
      </c>
      <c r="I1731" s="301">
        <v>0</v>
      </c>
      <c r="J1731" s="301">
        <v>3</v>
      </c>
      <c r="K1731" s="301">
        <v>4</v>
      </c>
      <c r="L1731" s="301">
        <v>3</v>
      </c>
      <c r="M1731" s="301">
        <v>0</v>
      </c>
      <c r="N1731" s="301">
        <v>4</v>
      </c>
      <c r="O1731" s="301">
        <v>0</v>
      </c>
      <c r="P1731" s="301">
        <v>0</v>
      </c>
      <c r="Q1731" s="301">
        <v>4</v>
      </c>
      <c r="R1731" s="301">
        <v>0</v>
      </c>
      <c r="S1731" s="301">
        <v>4</v>
      </c>
      <c r="T1731" s="301">
        <v>0</v>
      </c>
      <c r="U1731" s="301">
        <v>36</v>
      </c>
      <c r="V1731" s="304">
        <v>36</v>
      </c>
    </row>
    <row r="1732" spans="1:22" x14ac:dyDescent="0.4">
      <c r="A1732" s="299">
        <v>1728</v>
      </c>
      <c r="B1732" s="300" t="s">
        <v>298</v>
      </c>
      <c r="C1732" s="301">
        <v>0</v>
      </c>
      <c r="D1732" s="301">
        <v>8</v>
      </c>
      <c r="E1732" s="301">
        <v>11</v>
      </c>
      <c r="F1732" s="301">
        <v>3</v>
      </c>
      <c r="G1732" s="301">
        <v>4</v>
      </c>
      <c r="H1732" s="301">
        <v>3</v>
      </c>
      <c r="I1732" s="301">
        <v>0</v>
      </c>
      <c r="J1732" s="301">
        <v>5</v>
      </c>
      <c r="K1732" s="301">
        <v>7</v>
      </c>
      <c r="L1732" s="301">
        <v>10</v>
      </c>
      <c r="M1732" s="301">
        <v>13</v>
      </c>
      <c r="N1732" s="301">
        <v>18</v>
      </c>
      <c r="O1732" s="301">
        <v>22</v>
      </c>
      <c r="P1732" s="301">
        <v>23</v>
      </c>
      <c r="Q1732" s="301">
        <v>19</v>
      </c>
      <c r="R1732" s="301">
        <v>11</v>
      </c>
      <c r="S1732" s="301">
        <v>5</v>
      </c>
      <c r="T1732" s="301">
        <v>4</v>
      </c>
      <c r="U1732" s="301">
        <v>170</v>
      </c>
      <c r="V1732" s="304">
        <v>158</v>
      </c>
    </row>
    <row r="1733" spans="1:22" x14ac:dyDescent="0.4">
      <c r="A1733" s="299">
        <v>1729</v>
      </c>
      <c r="B1733" s="300" t="s">
        <v>3287</v>
      </c>
      <c r="C1733" s="301">
        <v>0</v>
      </c>
      <c r="D1733" s="301">
        <v>0</v>
      </c>
      <c r="E1733" s="301">
        <v>5</v>
      </c>
      <c r="F1733" s="301">
        <v>0</v>
      </c>
      <c r="G1733" s="301">
        <v>0</v>
      </c>
      <c r="H1733" s="301">
        <v>0</v>
      </c>
      <c r="I1733" s="301">
        <v>3</v>
      </c>
      <c r="J1733" s="301">
        <v>5</v>
      </c>
      <c r="K1733" s="301">
        <v>0</v>
      </c>
      <c r="L1733" s="301">
        <v>3</v>
      </c>
      <c r="M1733" s="301">
        <v>0</v>
      </c>
      <c r="N1733" s="301">
        <v>4</v>
      </c>
      <c r="O1733" s="301">
        <v>7</v>
      </c>
      <c r="P1733" s="301">
        <v>11</v>
      </c>
      <c r="Q1733" s="301">
        <v>0</v>
      </c>
      <c r="R1733" s="301">
        <v>0</v>
      </c>
      <c r="S1733" s="301">
        <v>3</v>
      </c>
      <c r="T1733" s="301">
        <v>0</v>
      </c>
      <c r="U1733" s="301">
        <v>44</v>
      </c>
      <c r="V1733" s="304">
        <v>42</v>
      </c>
    </row>
    <row r="1734" spans="1:22" x14ac:dyDescent="0.4">
      <c r="A1734" s="299">
        <v>1730</v>
      </c>
      <c r="B1734" s="300" t="s">
        <v>1230</v>
      </c>
      <c r="C1734" s="301">
        <v>795</v>
      </c>
      <c r="D1734" s="301">
        <v>782</v>
      </c>
      <c r="E1734" s="301">
        <v>696</v>
      </c>
      <c r="F1734" s="301">
        <v>701</v>
      </c>
      <c r="G1734" s="301">
        <v>1054</v>
      </c>
      <c r="H1734" s="301">
        <v>1202</v>
      </c>
      <c r="I1734" s="301">
        <v>1276</v>
      </c>
      <c r="J1734" s="301">
        <v>1100</v>
      </c>
      <c r="K1734" s="301">
        <v>1044</v>
      </c>
      <c r="L1734" s="301">
        <v>1007</v>
      </c>
      <c r="M1734" s="301">
        <v>923</v>
      </c>
      <c r="N1734" s="301">
        <v>854</v>
      </c>
      <c r="O1734" s="301">
        <v>713</v>
      </c>
      <c r="P1734" s="301">
        <v>600</v>
      </c>
      <c r="Q1734" s="301">
        <v>421</v>
      </c>
      <c r="R1734" s="301">
        <v>344</v>
      </c>
      <c r="S1734" s="301">
        <v>349</v>
      </c>
      <c r="T1734" s="301">
        <v>393</v>
      </c>
      <c r="U1734" s="301">
        <v>14252</v>
      </c>
      <c r="V1734" s="304">
        <v>13836</v>
      </c>
    </row>
    <row r="1735" spans="1:22" x14ac:dyDescent="0.4">
      <c r="A1735" s="299">
        <v>1731</v>
      </c>
      <c r="B1735" s="300" t="s">
        <v>3288</v>
      </c>
      <c r="C1735" s="301">
        <v>0</v>
      </c>
      <c r="D1735" s="301">
        <v>4</v>
      </c>
      <c r="E1735" s="301">
        <v>3</v>
      </c>
      <c r="F1735" s="301">
        <v>0</v>
      </c>
      <c r="G1735" s="301">
        <v>4</v>
      </c>
      <c r="H1735" s="301">
        <v>7</v>
      </c>
      <c r="I1735" s="301">
        <v>3</v>
      </c>
      <c r="J1735" s="301">
        <v>0</v>
      </c>
      <c r="K1735" s="301">
        <v>8</v>
      </c>
      <c r="L1735" s="301">
        <v>3</v>
      </c>
      <c r="M1735" s="301">
        <v>4</v>
      </c>
      <c r="N1735" s="301">
        <v>4</v>
      </c>
      <c r="O1735" s="301">
        <v>13</v>
      </c>
      <c r="P1735" s="301">
        <v>8</v>
      </c>
      <c r="Q1735" s="301">
        <v>6</v>
      </c>
      <c r="R1735" s="301">
        <v>0</v>
      </c>
      <c r="S1735" s="301">
        <v>0</v>
      </c>
      <c r="T1735" s="301">
        <v>0</v>
      </c>
      <c r="U1735" s="301">
        <v>82</v>
      </c>
      <c r="V1735" s="304">
        <v>73</v>
      </c>
    </row>
    <row r="1736" spans="1:22" x14ac:dyDescent="0.4">
      <c r="A1736" s="299">
        <v>1732</v>
      </c>
      <c r="B1736" s="300" t="s">
        <v>3289</v>
      </c>
      <c r="C1736" s="301">
        <v>0</v>
      </c>
      <c r="D1736" s="301">
        <v>0</v>
      </c>
      <c r="E1736" s="301">
        <v>5</v>
      </c>
      <c r="F1736" s="301">
        <v>5</v>
      </c>
      <c r="G1736" s="301">
        <v>5</v>
      </c>
      <c r="H1736" s="301">
        <v>0</v>
      </c>
      <c r="I1736" s="301">
        <v>3</v>
      </c>
      <c r="J1736" s="301">
        <v>3</v>
      </c>
      <c r="K1736" s="301">
        <v>4</v>
      </c>
      <c r="L1736" s="301">
        <v>5</v>
      </c>
      <c r="M1736" s="301">
        <v>10</v>
      </c>
      <c r="N1736" s="301">
        <v>5</v>
      </c>
      <c r="O1736" s="301">
        <v>14</v>
      </c>
      <c r="P1736" s="301">
        <v>10</v>
      </c>
      <c r="Q1736" s="301">
        <v>4</v>
      </c>
      <c r="R1736" s="301">
        <v>0</v>
      </c>
      <c r="S1736" s="301">
        <v>0</v>
      </c>
      <c r="T1736" s="301">
        <v>0</v>
      </c>
      <c r="U1736" s="301">
        <v>82</v>
      </c>
      <c r="V1736" s="304">
        <v>73</v>
      </c>
    </row>
    <row r="1737" spans="1:22" x14ac:dyDescent="0.4">
      <c r="A1737" s="299">
        <v>1733</v>
      </c>
      <c r="B1737" s="300" t="s">
        <v>3290</v>
      </c>
      <c r="C1737" s="301">
        <v>0</v>
      </c>
      <c r="D1737" s="301">
        <v>0</v>
      </c>
      <c r="E1737" s="301">
        <v>3</v>
      </c>
      <c r="F1737" s="301">
        <v>0</v>
      </c>
      <c r="G1737" s="301">
        <v>0</v>
      </c>
      <c r="H1737" s="301">
        <v>0</v>
      </c>
      <c r="I1737" s="301">
        <v>0</v>
      </c>
      <c r="J1737" s="301">
        <v>3</v>
      </c>
      <c r="K1737" s="301">
        <v>0</v>
      </c>
      <c r="L1737" s="301">
        <v>0</v>
      </c>
      <c r="M1737" s="301">
        <v>0</v>
      </c>
      <c r="N1737" s="301">
        <v>0</v>
      </c>
      <c r="O1737" s="301">
        <v>6</v>
      </c>
      <c r="P1737" s="301">
        <v>0</v>
      </c>
      <c r="Q1737" s="301">
        <v>0</v>
      </c>
      <c r="R1737" s="301">
        <v>0</v>
      </c>
      <c r="S1737" s="301">
        <v>0</v>
      </c>
      <c r="T1737" s="301">
        <v>0</v>
      </c>
      <c r="U1737" s="301">
        <v>19</v>
      </c>
      <c r="V1737" s="304">
        <v>19</v>
      </c>
    </row>
    <row r="1738" spans="1:22" x14ac:dyDescent="0.4">
      <c r="A1738" s="299">
        <v>1734</v>
      </c>
      <c r="B1738" s="300" t="s">
        <v>1231</v>
      </c>
      <c r="C1738" s="301">
        <v>402</v>
      </c>
      <c r="D1738" s="301">
        <v>365</v>
      </c>
      <c r="E1738" s="301">
        <v>276</v>
      </c>
      <c r="F1738" s="301">
        <v>276</v>
      </c>
      <c r="G1738" s="301">
        <v>379</v>
      </c>
      <c r="H1738" s="301">
        <v>387</v>
      </c>
      <c r="I1738" s="301">
        <v>420</v>
      </c>
      <c r="J1738" s="301">
        <v>482</v>
      </c>
      <c r="K1738" s="301">
        <v>445</v>
      </c>
      <c r="L1738" s="301">
        <v>410</v>
      </c>
      <c r="M1738" s="301">
        <v>381</v>
      </c>
      <c r="N1738" s="301">
        <v>341</v>
      </c>
      <c r="O1738" s="301">
        <v>290</v>
      </c>
      <c r="P1738" s="301">
        <v>273</v>
      </c>
      <c r="Q1738" s="301">
        <v>213</v>
      </c>
      <c r="R1738" s="301">
        <v>193</v>
      </c>
      <c r="S1738" s="301">
        <v>165</v>
      </c>
      <c r="T1738" s="301">
        <v>177</v>
      </c>
      <c r="U1738" s="301">
        <v>5894</v>
      </c>
      <c r="V1738" s="304">
        <v>5803</v>
      </c>
    </row>
    <row r="1739" spans="1:22" x14ac:dyDescent="0.4">
      <c r="A1739" s="299">
        <v>1735</v>
      </c>
      <c r="B1739" s="300" t="s">
        <v>1800</v>
      </c>
      <c r="C1739" s="301">
        <v>0</v>
      </c>
      <c r="D1739" s="301">
        <v>0</v>
      </c>
      <c r="E1739" s="301">
        <v>0</v>
      </c>
      <c r="F1739" s="301">
        <v>0</v>
      </c>
      <c r="G1739" s="301">
        <v>0</v>
      </c>
      <c r="H1739" s="301">
        <v>0</v>
      </c>
      <c r="I1739" s="301">
        <v>0</v>
      </c>
      <c r="J1739" s="301">
        <v>0</v>
      </c>
      <c r="K1739" s="301">
        <v>0</v>
      </c>
      <c r="L1739" s="301">
        <v>0</v>
      </c>
      <c r="M1739" s="301">
        <v>0</v>
      </c>
      <c r="N1739" s="301">
        <v>0</v>
      </c>
      <c r="O1739" s="301">
        <v>0</v>
      </c>
      <c r="P1739" s="301">
        <v>0</v>
      </c>
      <c r="Q1739" s="301">
        <v>0</v>
      </c>
      <c r="R1739" s="301">
        <v>0</v>
      </c>
      <c r="S1739" s="301">
        <v>0</v>
      </c>
      <c r="T1739" s="301">
        <v>0</v>
      </c>
      <c r="U1739" s="301">
        <v>0</v>
      </c>
      <c r="V1739" s="304">
        <v>0</v>
      </c>
    </row>
    <row r="1740" spans="1:22" x14ac:dyDescent="0.4">
      <c r="A1740" s="299">
        <v>1736</v>
      </c>
      <c r="B1740" s="300" t="s">
        <v>1801</v>
      </c>
      <c r="C1740" s="301">
        <v>8</v>
      </c>
      <c r="D1740" s="301">
        <v>4</v>
      </c>
      <c r="E1740" s="301">
        <v>5</v>
      </c>
      <c r="F1740" s="301">
        <v>6</v>
      </c>
      <c r="G1740" s="301">
        <v>7</v>
      </c>
      <c r="H1740" s="301">
        <v>0</v>
      </c>
      <c r="I1740" s="301">
        <v>3</v>
      </c>
      <c r="J1740" s="301">
        <v>7</v>
      </c>
      <c r="K1740" s="301">
        <v>5</v>
      </c>
      <c r="L1740" s="301">
        <v>8</v>
      </c>
      <c r="M1740" s="301">
        <v>10</v>
      </c>
      <c r="N1740" s="301">
        <v>3</v>
      </c>
      <c r="O1740" s="301">
        <v>4</v>
      </c>
      <c r="P1740" s="301">
        <v>8</v>
      </c>
      <c r="Q1740" s="301">
        <v>6</v>
      </c>
      <c r="R1740" s="301">
        <v>3</v>
      </c>
      <c r="S1740" s="301">
        <v>5</v>
      </c>
      <c r="T1740" s="301">
        <v>0</v>
      </c>
      <c r="U1740" s="301">
        <v>88</v>
      </c>
      <c r="V1740" s="304">
        <v>89</v>
      </c>
    </row>
    <row r="1741" spans="1:22" x14ac:dyDescent="0.4">
      <c r="A1741" s="299">
        <v>1737</v>
      </c>
      <c r="B1741" s="300" t="s">
        <v>3291</v>
      </c>
      <c r="C1741" s="301">
        <v>7</v>
      </c>
      <c r="D1741" s="301">
        <v>11</v>
      </c>
      <c r="E1741" s="301">
        <v>4</v>
      </c>
      <c r="F1741" s="301">
        <v>9</v>
      </c>
      <c r="G1741" s="301">
        <v>0</v>
      </c>
      <c r="H1741" s="301">
        <v>0</v>
      </c>
      <c r="I1741" s="301">
        <v>4</v>
      </c>
      <c r="J1741" s="301">
        <v>4</v>
      </c>
      <c r="K1741" s="301">
        <v>3</v>
      </c>
      <c r="L1741" s="301">
        <v>6</v>
      </c>
      <c r="M1741" s="301">
        <v>9</v>
      </c>
      <c r="N1741" s="301">
        <v>4</v>
      </c>
      <c r="O1741" s="301">
        <v>9</v>
      </c>
      <c r="P1741" s="301">
        <v>6</v>
      </c>
      <c r="Q1741" s="301">
        <v>0</v>
      </c>
      <c r="R1741" s="301">
        <v>0</v>
      </c>
      <c r="S1741" s="301">
        <v>0</v>
      </c>
      <c r="T1741" s="301">
        <v>0</v>
      </c>
      <c r="U1741" s="301">
        <v>83</v>
      </c>
      <c r="V1741" s="304">
        <v>83</v>
      </c>
    </row>
    <row r="1742" spans="1:22" x14ac:dyDescent="0.4">
      <c r="A1742" s="299">
        <v>1738</v>
      </c>
      <c r="B1742" s="300" t="s">
        <v>3292</v>
      </c>
      <c r="C1742" s="301">
        <v>0</v>
      </c>
      <c r="D1742" s="301">
        <v>4</v>
      </c>
      <c r="E1742" s="301">
        <v>0</v>
      </c>
      <c r="F1742" s="301">
        <v>0</v>
      </c>
      <c r="G1742" s="301">
        <v>0</v>
      </c>
      <c r="H1742" s="301">
        <v>3</v>
      </c>
      <c r="I1742" s="301">
        <v>3</v>
      </c>
      <c r="J1742" s="301">
        <v>0</v>
      </c>
      <c r="K1742" s="301">
        <v>0</v>
      </c>
      <c r="L1742" s="301">
        <v>6</v>
      </c>
      <c r="M1742" s="301">
        <v>0</v>
      </c>
      <c r="N1742" s="301">
        <v>4</v>
      </c>
      <c r="O1742" s="301">
        <v>5</v>
      </c>
      <c r="P1742" s="301">
        <v>0</v>
      </c>
      <c r="Q1742" s="301">
        <v>0</v>
      </c>
      <c r="R1742" s="301">
        <v>0</v>
      </c>
      <c r="S1742" s="301">
        <v>0</v>
      </c>
      <c r="T1742" s="301">
        <v>0</v>
      </c>
      <c r="U1742" s="301">
        <v>28</v>
      </c>
      <c r="V1742" s="304">
        <v>29</v>
      </c>
    </row>
    <row r="1743" spans="1:22" x14ac:dyDescent="0.4">
      <c r="A1743" s="299">
        <v>1739</v>
      </c>
      <c r="B1743" s="300" t="s">
        <v>3293</v>
      </c>
      <c r="C1743" s="301">
        <v>0</v>
      </c>
      <c r="D1743" s="301">
        <v>0</v>
      </c>
      <c r="E1743" s="301">
        <v>0</v>
      </c>
      <c r="F1743" s="301">
        <v>0</v>
      </c>
      <c r="G1743" s="301">
        <v>0</v>
      </c>
      <c r="H1743" s="301">
        <v>3</v>
      </c>
      <c r="I1743" s="301">
        <v>0</v>
      </c>
      <c r="J1743" s="301">
        <v>0</v>
      </c>
      <c r="K1743" s="301">
        <v>0</v>
      </c>
      <c r="L1743" s="301">
        <v>3</v>
      </c>
      <c r="M1743" s="301">
        <v>5</v>
      </c>
      <c r="N1743" s="301">
        <v>0</v>
      </c>
      <c r="O1743" s="301">
        <v>0</v>
      </c>
      <c r="P1743" s="301">
        <v>0</v>
      </c>
      <c r="Q1743" s="301">
        <v>0</v>
      </c>
      <c r="R1743" s="301">
        <v>11</v>
      </c>
      <c r="S1743" s="301">
        <v>0</v>
      </c>
      <c r="T1743" s="301">
        <v>6</v>
      </c>
      <c r="U1743" s="301">
        <v>30</v>
      </c>
      <c r="V1743" s="304">
        <v>31</v>
      </c>
    </row>
    <row r="1744" spans="1:22" x14ac:dyDescent="0.4">
      <c r="A1744" s="299">
        <v>1740</v>
      </c>
      <c r="B1744" s="300" t="s">
        <v>3294</v>
      </c>
      <c r="C1744" s="301">
        <v>0</v>
      </c>
      <c r="D1744" s="301">
        <v>0</v>
      </c>
      <c r="E1744" s="301">
        <v>0</v>
      </c>
      <c r="F1744" s="301">
        <v>4</v>
      </c>
      <c r="G1744" s="301">
        <v>0</v>
      </c>
      <c r="H1744" s="301">
        <v>0</v>
      </c>
      <c r="I1744" s="301">
        <v>0</v>
      </c>
      <c r="J1744" s="301">
        <v>0</v>
      </c>
      <c r="K1744" s="301">
        <v>0</v>
      </c>
      <c r="L1744" s="301">
        <v>0</v>
      </c>
      <c r="M1744" s="301">
        <v>0</v>
      </c>
      <c r="N1744" s="301">
        <v>0</v>
      </c>
      <c r="O1744" s="301">
        <v>0</v>
      </c>
      <c r="P1744" s="301">
        <v>0</v>
      </c>
      <c r="Q1744" s="301">
        <v>0</v>
      </c>
      <c r="R1744" s="301">
        <v>0</v>
      </c>
      <c r="S1744" s="301">
        <v>0</v>
      </c>
      <c r="T1744" s="301">
        <v>0</v>
      </c>
      <c r="U1744" s="301">
        <v>9</v>
      </c>
      <c r="V1744" s="304">
        <v>6</v>
      </c>
    </row>
    <row r="1745" spans="1:22" x14ac:dyDescent="0.4">
      <c r="A1745" s="299">
        <v>1741</v>
      </c>
      <c r="B1745" s="300" t="s">
        <v>3295</v>
      </c>
      <c r="C1745" s="301">
        <v>3</v>
      </c>
      <c r="D1745" s="301">
        <v>6</v>
      </c>
      <c r="E1745" s="301">
        <v>8</v>
      </c>
      <c r="F1745" s="301">
        <v>7</v>
      </c>
      <c r="G1745" s="301">
        <v>0</v>
      </c>
      <c r="H1745" s="301">
        <v>4</v>
      </c>
      <c r="I1745" s="301">
        <v>4</v>
      </c>
      <c r="J1745" s="301">
        <v>8</v>
      </c>
      <c r="K1745" s="301">
        <v>7</v>
      </c>
      <c r="L1745" s="301">
        <v>9</v>
      </c>
      <c r="M1745" s="301">
        <v>10</v>
      </c>
      <c r="N1745" s="301">
        <v>3</v>
      </c>
      <c r="O1745" s="301">
        <v>9</v>
      </c>
      <c r="P1745" s="301">
        <v>16</v>
      </c>
      <c r="Q1745" s="301">
        <v>0</v>
      </c>
      <c r="R1745" s="301">
        <v>8</v>
      </c>
      <c r="S1745" s="301">
        <v>0</v>
      </c>
      <c r="T1745" s="301">
        <v>0</v>
      </c>
      <c r="U1745" s="301">
        <v>97</v>
      </c>
      <c r="V1745" s="304">
        <v>87</v>
      </c>
    </row>
    <row r="1746" spans="1:22" x14ac:dyDescent="0.4">
      <c r="A1746" s="299">
        <v>1742</v>
      </c>
      <c r="B1746" s="300" t="s">
        <v>299</v>
      </c>
      <c r="C1746" s="301">
        <v>41</v>
      </c>
      <c r="D1746" s="301">
        <v>57</v>
      </c>
      <c r="E1746" s="301">
        <v>82</v>
      </c>
      <c r="F1746" s="301">
        <v>82</v>
      </c>
      <c r="G1746" s="301">
        <v>72</v>
      </c>
      <c r="H1746" s="301">
        <v>39</v>
      </c>
      <c r="I1746" s="301">
        <v>39</v>
      </c>
      <c r="J1746" s="301">
        <v>49</v>
      </c>
      <c r="K1746" s="301">
        <v>90</v>
      </c>
      <c r="L1746" s="301">
        <v>90</v>
      </c>
      <c r="M1746" s="301">
        <v>92</v>
      </c>
      <c r="N1746" s="301">
        <v>95</v>
      </c>
      <c r="O1746" s="301">
        <v>93</v>
      </c>
      <c r="P1746" s="301">
        <v>62</v>
      </c>
      <c r="Q1746" s="301">
        <v>55</v>
      </c>
      <c r="R1746" s="301">
        <v>33</v>
      </c>
      <c r="S1746" s="301">
        <v>20</v>
      </c>
      <c r="T1746" s="301">
        <v>17</v>
      </c>
      <c r="U1746" s="301">
        <v>1101</v>
      </c>
      <c r="V1746" s="304">
        <v>1063</v>
      </c>
    </row>
    <row r="1747" spans="1:22" x14ac:dyDescent="0.4">
      <c r="A1747" s="299">
        <v>1743</v>
      </c>
      <c r="B1747" s="300" t="s">
        <v>1232</v>
      </c>
      <c r="C1747" s="301">
        <v>1539</v>
      </c>
      <c r="D1747" s="301">
        <v>1479</v>
      </c>
      <c r="E1747" s="301">
        <v>1314</v>
      </c>
      <c r="F1747" s="301">
        <v>1461</v>
      </c>
      <c r="G1747" s="301">
        <v>1488</v>
      </c>
      <c r="H1747" s="301">
        <v>1687</v>
      </c>
      <c r="I1747" s="301">
        <v>1643</v>
      </c>
      <c r="J1747" s="301">
        <v>1497</v>
      </c>
      <c r="K1747" s="301">
        <v>1415</v>
      </c>
      <c r="L1747" s="301">
        <v>1459</v>
      </c>
      <c r="M1747" s="301">
        <v>1407</v>
      </c>
      <c r="N1747" s="301">
        <v>1340</v>
      </c>
      <c r="O1747" s="301">
        <v>1192</v>
      </c>
      <c r="P1747" s="301">
        <v>1057</v>
      </c>
      <c r="Q1747" s="301">
        <v>838</v>
      </c>
      <c r="R1747" s="301">
        <v>522</v>
      </c>
      <c r="S1747" s="301">
        <v>328</v>
      </c>
      <c r="T1747" s="301">
        <v>296</v>
      </c>
      <c r="U1747" s="301">
        <v>21964</v>
      </c>
      <c r="V1747" s="304">
        <v>21426</v>
      </c>
    </row>
    <row r="1748" spans="1:22" x14ac:dyDescent="0.4">
      <c r="A1748" s="299">
        <v>1744</v>
      </c>
      <c r="B1748" s="300" t="s">
        <v>300</v>
      </c>
      <c r="C1748" s="301">
        <v>468</v>
      </c>
      <c r="D1748" s="301">
        <v>508</v>
      </c>
      <c r="E1748" s="301">
        <v>466</v>
      </c>
      <c r="F1748" s="301">
        <v>504</v>
      </c>
      <c r="G1748" s="301">
        <v>459</v>
      </c>
      <c r="H1748" s="301">
        <v>444</v>
      </c>
      <c r="I1748" s="301">
        <v>466</v>
      </c>
      <c r="J1748" s="301">
        <v>459</v>
      </c>
      <c r="K1748" s="301">
        <v>492</v>
      </c>
      <c r="L1748" s="301">
        <v>479</v>
      </c>
      <c r="M1748" s="301">
        <v>476</v>
      </c>
      <c r="N1748" s="301">
        <v>557</v>
      </c>
      <c r="O1748" s="301">
        <v>517</v>
      </c>
      <c r="P1748" s="301">
        <v>557</v>
      </c>
      <c r="Q1748" s="301">
        <v>388</v>
      </c>
      <c r="R1748" s="301">
        <v>310</v>
      </c>
      <c r="S1748" s="301">
        <v>201</v>
      </c>
      <c r="T1748" s="301">
        <v>191</v>
      </c>
      <c r="U1748" s="301">
        <v>7937</v>
      </c>
      <c r="V1748" s="304">
        <v>7641</v>
      </c>
    </row>
    <row r="1749" spans="1:22" x14ac:dyDescent="0.4">
      <c r="A1749" s="299">
        <v>1745</v>
      </c>
      <c r="B1749" s="300" t="s">
        <v>1802</v>
      </c>
      <c r="C1749" s="301">
        <v>13</v>
      </c>
      <c r="D1749" s="301">
        <v>9</v>
      </c>
      <c r="E1749" s="301">
        <v>7</v>
      </c>
      <c r="F1749" s="301">
        <v>8</v>
      </c>
      <c r="G1749" s="301">
        <v>6</v>
      </c>
      <c r="H1749" s="301">
        <v>3</v>
      </c>
      <c r="I1749" s="301">
        <v>3</v>
      </c>
      <c r="J1749" s="301">
        <v>8</v>
      </c>
      <c r="K1749" s="301">
        <v>13</v>
      </c>
      <c r="L1749" s="301">
        <v>8</v>
      </c>
      <c r="M1749" s="301">
        <v>0</v>
      </c>
      <c r="N1749" s="301">
        <v>6</v>
      </c>
      <c r="O1749" s="301">
        <v>15</v>
      </c>
      <c r="P1749" s="301">
        <v>3</v>
      </c>
      <c r="Q1749" s="301">
        <v>4</v>
      </c>
      <c r="R1749" s="301">
        <v>6</v>
      </c>
      <c r="S1749" s="301">
        <v>0</v>
      </c>
      <c r="T1749" s="301">
        <v>4</v>
      </c>
      <c r="U1749" s="301">
        <v>127</v>
      </c>
      <c r="V1749" s="304">
        <v>127</v>
      </c>
    </row>
    <row r="1750" spans="1:22" x14ac:dyDescent="0.4">
      <c r="A1750" s="299">
        <v>1746</v>
      </c>
      <c r="B1750" s="300" t="s">
        <v>3296</v>
      </c>
      <c r="C1750" s="301">
        <v>4</v>
      </c>
      <c r="D1750" s="301">
        <v>10</v>
      </c>
      <c r="E1750" s="301">
        <v>0</v>
      </c>
      <c r="F1750" s="301">
        <v>0</v>
      </c>
      <c r="G1750" s="301">
        <v>4</v>
      </c>
      <c r="H1750" s="301">
        <v>0</v>
      </c>
      <c r="I1750" s="301">
        <v>3</v>
      </c>
      <c r="J1750" s="301">
        <v>0</v>
      </c>
      <c r="K1750" s="301">
        <v>6</v>
      </c>
      <c r="L1750" s="301">
        <v>4</v>
      </c>
      <c r="M1750" s="301">
        <v>8</v>
      </c>
      <c r="N1750" s="301">
        <v>7</v>
      </c>
      <c r="O1750" s="301">
        <v>0</v>
      </c>
      <c r="P1750" s="301">
        <v>10</v>
      </c>
      <c r="Q1750" s="301">
        <v>4</v>
      </c>
      <c r="R1750" s="301">
        <v>0</v>
      </c>
      <c r="S1750" s="301">
        <v>0</v>
      </c>
      <c r="T1750" s="301">
        <v>0</v>
      </c>
      <c r="U1750" s="301">
        <v>75</v>
      </c>
      <c r="V1750" s="304">
        <v>73</v>
      </c>
    </row>
    <row r="1751" spans="1:22" x14ac:dyDescent="0.4">
      <c r="A1751" s="299">
        <v>1747</v>
      </c>
      <c r="B1751" s="300" t="s">
        <v>3297</v>
      </c>
      <c r="C1751" s="301">
        <v>12</v>
      </c>
      <c r="D1751" s="301">
        <v>8</v>
      </c>
      <c r="E1751" s="301">
        <v>15</v>
      </c>
      <c r="F1751" s="301">
        <v>12</v>
      </c>
      <c r="G1751" s="301">
        <v>8</v>
      </c>
      <c r="H1751" s="301">
        <v>8</v>
      </c>
      <c r="I1751" s="301">
        <v>11</v>
      </c>
      <c r="J1751" s="301">
        <v>7</v>
      </c>
      <c r="K1751" s="301">
        <v>7</v>
      </c>
      <c r="L1751" s="301">
        <v>20</v>
      </c>
      <c r="M1751" s="301">
        <v>19</v>
      </c>
      <c r="N1751" s="301">
        <v>15</v>
      </c>
      <c r="O1751" s="301">
        <v>10</v>
      </c>
      <c r="P1751" s="301">
        <v>14</v>
      </c>
      <c r="Q1751" s="301">
        <v>16</v>
      </c>
      <c r="R1751" s="301">
        <v>4</v>
      </c>
      <c r="S1751" s="301">
        <v>0</v>
      </c>
      <c r="T1751" s="301">
        <v>0</v>
      </c>
      <c r="U1751" s="301">
        <v>185</v>
      </c>
      <c r="V1751" s="304">
        <v>177</v>
      </c>
    </row>
    <row r="1752" spans="1:22" x14ac:dyDescent="0.4">
      <c r="A1752" s="299">
        <v>1748</v>
      </c>
      <c r="B1752" s="300" t="s">
        <v>1233</v>
      </c>
      <c r="C1752" s="301">
        <v>518</v>
      </c>
      <c r="D1752" s="301">
        <v>584</v>
      </c>
      <c r="E1752" s="301">
        <v>496</v>
      </c>
      <c r="F1752" s="301">
        <v>393</v>
      </c>
      <c r="G1752" s="301">
        <v>406</v>
      </c>
      <c r="H1752" s="301">
        <v>527</v>
      </c>
      <c r="I1752" s="301">
        <v>585</v>
      </c>
      <c r="J1752" s="301">
        <v>674</v>
      </c>
      <c r="K1752" s="301">
        <v>728</v>
      </c>
      <c r="L1752" s="301">
        <v>688</v>
      </c>
      <c r="M1752" s="301">
        <v>540</v>
      </c>
      <c r="N1752" s="301">
        <v>459</v>
      </c>
      <c r="O1752" s="301">
        <v>427</v>
      </c>
      <c r="P1752" s="301">
        <v>315</v>
      </c>
      <c r="Q1752" s="301">
        <v>252</v>
      </c>
      <c r="R1752" s="301">
        <v>182</v>
      </c>
      <c r="S1752" s="301">
        <v>152</v>
      </c>
      <c r="T1752" s="301">
        <v>252</v>
      </c>
      <c r="U1752" s="301">
        <v>8170</v>
      </c>
      <c r="V1752" s="304">
        <v>7930</v>
      </c>
    </row>
    <row r="1753" spans="1:22" x14ac:dyDescent="0.4">
      <c r="A1753" s="299">
        <v>1749</v>
      </c>
      <c r="B1753" s="300" t="s">
        <v>3298</v>
      </c>
      <c r="C1753" s="301">
        <v>0</v>
      </c>
      <c r="D1753" s="301">
        <v>0</v>
      </c>
      <c r="E1753" s="301">
        <v>3</v>
      </c>
      <c r="F1753" s="301">
        <v>0</v>
      </c>
      <c r="G1753" s="301">
        <v>0</v>
      </c>
      <c r="H1753" s="301">
        <v>6</v>
      </c>
      <c r="I1753" s="301">
        <v>0</v>
      </c>
      <c r="J1753" s="301">
        <v>0</v>
      </c>
      <c r="K1753" s="301">
        <v>0</v>
      </c>
      <c r="L1753" s="301">
        <v>6</v>
      </c>
      <c r="M1753" s="301">
        <v>4</v>
      </c>
      <c r="N1753" s="301">
        <v>3</v>
      </c>
      <c r="O1753" s="301">
        <v>3</v>
      </c>
      <c r="P1753" s="301">
        <v>3</v>
      </c>
      <c r="Q1753" s="301">
        <v>3</v>
      </c>
      <c r="R1753" s="301">
        <v>0</v>
      </c>
      <c r="S1753" s="301">
        <v>0</v>
      </c>
      <c r="T1753" s="301">
        <v>0</v>
      </c>
      <c r="U1753" s="301">
        <v>27</v>
      </c>
      <c r="V1753" s="304">
        <v>31</v>
      </c>
    </row>
    <row r="1754" spans="1:22" x14ac:dyDescent="0.4">
      <c r="A1754" s="299">
        <v>1750</v>
      </c>
      <c r="B1754" s="300" t="s">
        <v>301</v>
      </c>
      <c r="C1754" s="301">
        <v>65</v>
      </c>
      <c r="D1754" s="301">
        <v>71</v>
      </c>
      <c r="E1754" s="301">
        <v>71</v>
      </c>
      <c r="F1754" s="301">
        <v>57</v>
      </c>
      <c r="G1754" s="301">
        <v>44</v>
      </c>
      <c r="H1754" s="301">
        <v>25</v>
      </c>
      <c r="I1754" s="301">
        <v>45</v>
      </c>
      <c r="J1754" s="301">
        <v>67</v>
      </c>
      <c r="K1754" s="301">
        <v>67</v>
      </c>
      <c r="L1754" s="301">
        <v>63</v>
      </c>
      <c r="M1754" s="301">
        <v>56</v>
      </c>
      <c r="N1754" s="301">
        <v>57</v>
      </c>
      <c r="O1754" s="301">
        <v>41</v>
      </c>
      <c r="P1754" s="301">
        <v>35</v>
      </c>
      <c r="Q1754" s="301">
        <v>9</v>
      </c>
      <c r="R1754" s="301">
        <v>14</v>
      </c>
      <c r="S1754" s="301">
        <v>12</v>
      </c>
      <c r="T1754" s="301">
        <v>4</v>
      </c>
      <c r="U1754" s="301">
        <v>779</v>
      </c>
      <c r="V1754" s="304">
        <v>776</v>
      </c>
    </row>
    <row r="1755" spans="1:22" x14ac:dyDescent="0.4">
      <c r="A1755" s="299">
        <v>1751</v>
      </c>
      <c r="B1755" s="300" t="s">
        <v>1803</v>
      </c>
      <c r="C1755" s="301">
        <v>1184</v>
      </c>
      <c r="D1755" s="301">
        <v>1364</v>
      </c>
      <c r="E1755" s="301">
        <v>1283</v>
      </c>
      <c r="F1755" s="301">
        <v>1261</v>
      </c>
      <c r="G1755" s="301">
        <v>1007</v>
      </c>
      <c r="H1755" s="301">
        <v>1053</v>
      </c>
      <c r="I1755" s="301">
        <v>1108</v>
      </c>
      <c r="J1755" s="301">
        <v>1295</v>
      </c>
      <c r="K1755" s="301">
        <v>1594</v>
      </c>
      <c r="L1755" s="301">
        <v>1586</v>
      </c>
      <c r="M1755" s="301">
        <v>1454</v>
      </c>
      <c r="N1755" s="301">
        <v>1428</v>
      </c>
      <c r="O1755" s="301">
        <v>1530</v>
      </c>
      <c r="P1755" s="301">
        <v>1840</v>
      </c>
      <c r="Q1755" s="301">
        <v>1701</v>
      </c>
      <c r="R1755" s="301">
        <v>1359</v>
      </c>
      <c r="S1755" s="301">
        <v>959</v>
      </c>
      <c r="T1755" s="301">
        <v>997</v>
      </c>
      <c r="U1755" s="301">
        <v>23991</v>
      </c>
      <c r="V1755" s="304">
        <v>22556</v>
      </c>
    </row>
    <row r="1756" spans="1:22" x14ac:dyDescent="0.4">
      <c r="A1756" s="299">
        <v>1752</v>
      </c>
      <c r="B1756" s="300" t="s">
        <v>3299</v>
      </c>
      <c r="C1756" s="301">
        <v>0</v>
      </c>
      <c r="D1756" s="301">
        <v>0</v>
      </c>
      <c r="E1756" s="301">
        <v>0</v>
      </c>
      <c r="F1756" s="301">
        <v>0</v>
      </c>
      <c r="G1756" s="301">
        <v>0</v>
      </c>
      <c r="H1756" s="301">
        <v>0</v>
      </c>
      <c r="I1756" s="301">
        <v>0</v>
      </c>
      <c r="J1756" s="301">
        <v>0</v>
      </c>
      <c r="K1756" s="301">
        <v>0</v>
      </c>
      <c r="L1756" s="301">
        <v>0</v>
      </c>
      <c r="M1756" s="301">
        <v>0</v>
      </c>
      <c r="N1756" s="301">
        <v>0</v>
      </c>
      <c r="O1756" s="301">
        <v>0</v>
      </c>
      <c r="P1756" s="301">
        <v>0</v>
      </c>
      <c r="Q1756" s="301">
        <v>0</v>
      </c>
      <c r="R1756" s="301">
        <v>0</v>
      </c>
      <c r="S1756" s="301">
        <v>0</v>
      </c>
      <c r="T1756" s="301">
        <v>0</v>
      </c>
      <c r="U1756" s="301">
        <v>0</v>
      </c>
      <c r="V1756" s="304">
        <v>0</v>
      </c>
    </row>
    <row r="1757" spans="1:22" x14ac:dyDescent="0.4">
      <c r="A1757" s="299">
        <v>1753</v>
      </c>
      <c r="B1757" s="300" t="s">
        <v>1804</v>
      </c>
      <c r="C1757" s="301">
        <v>3</v>
      </c>
      <c r="D1757" s="301">
        <v>4</v>
      </c>
      <c r="E1757" s="301">
        <v>10</v>
      </c>
      <c r="F1757" s="301">
        <v>14</v>
      </c>
      <c r="G1757" s="301">
        <v>3</v>
      </c>
      <c r="H1757" s="301">
        <v>4</v>
      </c>
      <c r="I1757" s="301">
        <v>6</v>
      </c>
      <c r="J1757" s="301">
        <v>5</v>
      </c>
      <c r="K1757" s="301">
        <v>9</v>
      </c>
      <c r="L1757" s="301">
        <v>11</v>
      </c>
      <c r="M1757" s="301">
        <v>8</v>
      </c>
      <c r="N1757" s="301">
        <v>8</v>
      </c>
      <c r="O1757" s="301">
        <v>21</v>
      </c>
      <c r="P1757" s="301">
        <v>9</v>
      </c>
      <c r="Q1757" s="301">
        <v>3</v>
      </c>
      <c r="R1757" s="301">
        <v>0</v>
      </c>
      <c r="S1757" s="301">
        <v>0</v>
      </c>
      <c r="T1757" s="301">
        <v>0</v>
      </c>
      <c r="U1757" s="301">
        <v>126</v>
      </c>
      <c r="V1757" s="304">
        <v>127</v>
      </c>
    </row>
    <row r="1758" spans="1:22" x14ac:dyDescent="0.4">
      <c r="A1758" s="299">
        <v>1754</v>
      </c>
      <c r="B1758" s="300" t="s">
        <v>3300</v>
      </c>
      <c r="C1758" s="301">
        <v>0</v>
      </c>
      <c r="D1758" s="301">
        <v>0</v>
      </c>
      <c r="E1758" s="301">
        <v>0</v>
      </c>
      <c r="F1758" s="301">
        <v>0</v>
      </c>
      <c r="G1758" s="301">
        <v>0</v>
      </c>
      <c r="H1758" s="301">
        <v>0</v>
      </c>
      <c r="I1758" s="301">
        <v>0</v>
      </c>
      <c r="J1758" s="301">
        <v>0</v>
      </c>
      <c r="K1758" s="301">
        <v>0</v>
      </c>
      <c r="L1758" s="301">
        <v>0</v>
      </c>
      <c r="M1758" s="301">
        <v>0</v>
      </c>
      <c r="N1758" s="301">
        <v>0</v>
      </c>
      <c r="O1758" s="301">
        <v>3</v>
      </c>
      <c r="P1758" s="301">
        <v>0</v>
      </c>
      <c r="Q1758" s="301">
        <v>0</v>
      </c>
      <c r="R1758" s="301">
        <v>0</v>
      </c>
      <c r="S1758" s="301">
        <v>0</v>
      </c>
      <c r="T1758" s="301">
        <v>0</v>
      </c>
      <c r="U1758" s="301">
        <v>3</v>
      </c>
      <c r="V1758" s="304">
        <v>3</v>
      </c>
    </row>
    <row r="1759" spans="1:22" x14ac:dyDescent="0.4">
      <c r="A1759" s="299">
        <v>1755</v>
      </c>
      <c r="B1759" s="300" t="s">
        <v>1805</v>
      </c>
      <c r="C1759" s="301">
        <v>79</v>
      </c>
      <c r="D1759" s="301">
        <v>91</v>
      </c>
      <c r="E1759" s="301">
        <v>95</v>
      </c>
      <c r="F1759" s="301">
        <v>57</v>
      </c>
      <c r="G1759" s="301">
        <v>63</v>
      </c>
      <c r="H1759" s="301">
        <v>61</v>
      </c>
      <c r="I1759" s="301">
        <v>42</v>
      </c>
      <c r="J1759" s="301">
        <v>59</v>
      </c>
      <c r="K1759" s="301">
        <v>77</v>
      </c>
      <c r="L1759" s="301">
        <v>75</v>
      </c>
      <c r="M1759" s="301">
        <v>91</v>
      </c>
      <c r="N1759" s="301">
        <v>92</v>
      </c>
      <c r="O1759" s="301">
        <v>109</v>
      </c>
      <c r="P1759" s="301">
        <v>117</v>
      </c>
      <c r="Q1759" s="301">
        <v>82</v>
      </c>
      <c r="R1759" s="301">
        <v>74</v>
      </c>
      <c r="S1759" s="301">
        <v>54</v>
      </c>
      <c r="T1759" s="301">
        <v>56</v>
      </c>
      <c r="U1759" s="301">
        <v>1369</v>
      </c>
      <c r="V1759" s="304">
        <v>1290</v>
      </c>
    </row>
    <row r="1760" spans="1:22" x14ac:dyDescent="0.4">
      <c r="A1760" s="299">
        <v>1756</v>
      </c>
      <c r="B1760" s="300" t="s">
        <v>3301</v>
      </c>
      <c r="C1760" s="301">
        <v>0</v>
      </c>
      <c r="D1760" s="301">
        <v>0</v>
      </c>
      <c r="E1760" s="301">
        <v>0</v>
      </c>
      <c r="F1760" s="301">
        <v>4</v>
      </c>
      <c r="G1760" s="301">
        <v>0</v>
      </c>
      <c r="H1760" s="301">
        <v>0</v>
      </c>
      <c r="I1760" s="301">
        <v>0</v>
      </c>
      <c r="J1760" s="301">
        <v>0</v>
      </c>
      <c r="K1760" s="301">
        <v>0</v>
      </c>
      <c r="L1760" s="301">
        <v>0</v>
      </c>
      <c r="M1760" s="301">
        <v>3</v>
      </c>
      <c r="N1760" s="301">
        <v>0</v>
      </c>
      <c r="O1760" s="301">
        <v>0</v>
      </c>
      <c r="P1760" s="301">
        <v>3</v>
      </c>
      <c r="Q1760" s="301">
        <v>0</v>
      </c>
      <c r="R1760" s="301">
        <v>0</v>
      </c>
      <c r="S1760" s="301">
        <v>0</v>
      </c>
      <c r="T1760" s="301">
        <v>0</v>
      </c>
      <c r="U1760" s="301">
        <v>10</v>
      </c>
      <c r="V1760" s="304">
        <v>3</v>
      </c>
    </row>
    <row r="1761" spans="1:22" x14ac:dyDescent="0.4">
      <c r="A1761" s="299">
        <v>1757</v>
      </c>
      <c r="B1761" s="300" t="s">
        <v>302</v>
      </c>
      <c r="C1761" s="301">
        <v>829</v>
      </c>
      <c r="D1761" s="301">
        <v>794</v>
      </c>
      <c r="E1761" s="301">
        <v>732</v>
      </c>
      <c r="F1761" s="301">
        <v>771</v>
      </c>
      <c r="G1761" s="301">
        <v>914</v>
      </c>
      <c r="H1761" s="301">
        <v>900</v>
      </c>
      <c r="I1761" s="301">
        <v>772</v>
      </c>
      <c r="J1761" s="301">
        <v>675</v>
      </c>
      <c r="K1761" s="301">
        <v>755</v>
      </c>
      <c r="L1761" s="301">
        <v>889</v>
      </c>
      <c r="M1761" s="301">
        <v>890</v>
      </c>
      <c r="N1761" s="301">
        <v>995</v>
      </c>
      <c r="O1761" s="301">
        <v>878</v>
      </c>
      <c r="P1761" s="301">
        <v>843</v>
      </c>
      <c r="Q1761" s="301">
        <v>694</v>
      </c>
      <c r="R1761" s="301">
        <v>597</v>
      </c>
      <c r="S1761" s="301">
        <v>403</v>
      </c>
      <c r="T1761" s="301">
        <v>449</v>
      </c>
      <c r="U1761" s="301">
        <v>13774</v>
      </c>
      <c r="V1761" s="304">
        <v>13239</v>
      </c>
    </row>
    <row r="1762" spans="1:22" x14ac:dyDescent="0.4">
      <c r="A1762" s="299">
        <v>1758</v>
      </c>
      <c r="B1762" s="300" t="s">
        <v>1806</v>
      </c>
      <c r="C1762" s="301">
        <v>7</v>
      </c>
      <c r="D1762" s="301">
        <v>7</v>
      </c>
      <c r="E1762" s="301">
        <v>13</v>
      </c>
      <c r="F1762" s="301">
        <v>4</v>
      </c>
      <c r="G1762" s="301">
        <v>4</v>
      </c>
      <c r="H1762" s="301">
        <v>4</v>
      </c>
      <c r="I1762" s="301">
        <v>3</v>
      </c>
      <c r="J1762" s="301">
        <v>10</v>
      </c>
      <c r="K1762" s="301">
        <v>11</v>
      </c>
      <c r="L1762" s="301">
        <v>9</v>
      </c>
      <c r="M1762" s="301">
        <v>12</v>
      </c>
      <c r="N1762" s="301">
        <v>13</v>
      </c>
      <c r="O1762" s="301">
        <v>11</v>
      </c>
      <c r="P1762" s="301">
        <v>4</v>
      </c>
      <c r="Q1762" s="301">
        <v>4</v>
      </c>
      <c r="R1762" s="301">
        <v>0</v>
      </c>
      <c r="S1762" s="301">
        <v>0</v>
      </c>
      <c r="T1762" s="301">
        <v>0</v>
      </c>
      <c r="U1762" s="301">
        <v>133</v>
      </c>
      <c r="V1762" s="304">
        <v>132</v>
      </c>
    </row>
    <row r="1763" spans="1:22" x14ac:dyDescent="0.4">
      <c r="A1763" s="299">
        <v>1759</v>
      </c>
      <c r="B1763" s="300" t="s">
        <v>3302</v>
      </c>
      <c r="C1763" s="301">
        <v>0</v>
      </c>
      <c r="D1763" s="301">
        <v>0</v>
      </c>
      <c r="E1763" s="301">
        <v>3</v>
      </c>
      <c r="F1763" s="301">
        <v>0</v>
      </c>
      <c r="G1763" s="301">
        <v>0</v>
      </c>
      <c r="H1763" s="301">
        <v>4</v>
      </c>
      <c r="I1763" s="301">
        <v>0</v>
      </c>
      <c r="J1763" s="301">
        <v>0</v>
      </c>
      <c r="K1763" s="301">
        <v>0</v>
      </c>
      <c r="L1763" s="301">
        <v>0</v>
      </c>
      <c r="M1763" s="301">
        <v>0</v>
      </c>
      <c r="N1763" s="301">
        <v>0</v>
      </c>
      <c r="O1763" s="301">
        <v>3</v>
      </c>
      <c r="P1763" s="301">
        <v>0</v>
      </c>
      <c r="Q1763" s="301">
        <v>0</v>
      </c>
      <c r="R1763" s="301">
        <v>0</v>
      </c>
      <c r="S1763" s="301">
        <v>0</v>
      </c>
      <c r="T1763" s="301">
        <v>0</v>
      </c>
      <c r="U1763" s="301">
        <v>28</v>
      </c>
      <c r="V1763" s="304">
        <v>28</v>
      </c>
    </row>
    <row r="1764" spans="1:22" x14ac:dyDescent="0.4">
      <c r="A1764" s="299">
        <v>1760</v>
      </c>
      <c r="B1764" s="300" t="s">
        <v>303</v>
      </c>
      <c r="C1764" s="301">
        <v>48</v>
      </c>
      <c r="D1764" s="301">
        <v>55</v>
      </c>
      <c r="E1764" s="301">
        <v>49</v>
      </c>
      <c r="F1764" s="301">
        <v>35</v>
      </c>
      <c r="G1764" s="301">
        <v>18</v>
      </c>
      <c r="H1764" s="301">
        <v>27</v>
      </c>
      <c r="I1764" s="301">
        <v>34</v>
      </c>
      <c r="J1764" s="301">
        <v>48</v>
      </c>
      <c r="K1764" s="301">
        <v>55</v>
      </c>
      <c r="L1764" s="301">
        <v>49</v>
      </c>
      <c r="M1764" s="301">
        <v>54</v>
      </c>
      <c r="N1764" s="301">
        <v>59</v>
      </c>
      <c r="O1764" s="301">
        <v>70</v>
      </c>
      <c r="P1764" s="301">
        <v>72</v>
      </c>
      <c r="Q1764" s="301">
        <v>49</v>
      </c>
      <c r="R1764" s="301">
        <v>29</v>
      </c>
      <c r="S1764" s="301">
        <v>36</v>
      </c>
      <c r="T1764" s="301">
        <v>29</v>
      </c>
      <c r="U1764" s="301">
        <v>823</v>
      </c>
      <c r="V1764" s="304">
        <v>812</v>
      </c>
    </row>
    <row r="1765" spans="1:22" x14ac:dyDescent="0.4">
      <c r="A1765" s="299">
        <v>1761</v>
      </c>
      <c r="B1765" s="300" t="s">
        <v>3303</v>
      </c>
      <c r="C1765" s="301">
        <v>0</v>
      </c>
      <c r="D1765" s="301">
        <v>0</v>
      </c>
      <c r="E1765" s="301">
        <v>0</v>
      </c>
      <c r="F1765" s="301">
        <v>0</v>
      </c>
      <c r="G1765" s="301">
        <v>0</v>
      </c>
      <c r="H1765" s="301">
        <v>0</v>
      </c>
      <c r="I1765" s="301">
        <v>0</v>
      </c>
      <c r="J1765" s="301">
        <v>0</v>
      </c>
      <c r="K1765" s="301">
        <v>0</v>
      </c>
      <c r="L1765" s="301">
        <v>0</v>
      </c>
      <c r="M1765" s="301">
        <v>0</v>
      </c>
      <c r="N1765" s="301">
        <v>0</v>
      </c>
      <c r="O1765" s="301">
        <v>0</v>
      </c>
      <c r="P1765" s="301">
        <v>4</v>
      </c>
      <c r="Q1765" s="301">
        <v>0</v>
      </c>
      <c r="R1765" s="301">
        <v>0</v>
      </c>
      <c r="S1765" s="301">
        <v>0</v>
      </c>
      <c r="T1765" s="301">
        <v>0</v>
      </c>
      <c r="U1765" s="301">
        <v>8</v>
      </c>
      <c r="V1765" s="304">
        <v>7</v>
      </c>
    </row>
    <row r="1766" spans="1:22" x14ac:dyDescent="0.4">
      <c r="A1766" s="299">
        <v>1762</v>
      </c>
      <c r="B1766" s="300" t="s">
        <v>3304</v>
      </c>
      <c r="C1766" s="301">
        <v>0</v>
      </c>
      <c r="D1766" s="301">
        <v>0</v>
      </c>
      <c r="E1766" s="301">
        <v>0</v>
      </c>
      <c r="F1766" s="301">
        <v>0</v>
      </c>
      <c r="G1766" s="301">
        <v>0</v>
      </c>
      <c r="H1766" s="301">
        <v>0</v>
      </c>
      <c r="I1766" s="301">
        <v>0</v>
      </c>
      <c r="J1766" s="301">
        <v>0</v>
      </c>
      <c r="K1766" s="301">
        <v>0</v>
      </c>
      <c r="L1766" s="301">
        <v>0</v>
      </c>
      <c r="M1766" s="301">
        <v>0</v>
      </c>
      <c r="N1766" s="301">
        <v>3</v>
      </c>
      <c r="O1766" s="301">
        <v>0</v>
      </c>
      <c r="P1766" s="301">
        <v>4</v>
      </c>
      <c r="Q1766" s="301">
        <v>0</v>
      </c>
      <c r="R1766" s="301">
        <v>4</v>
      </c>
      <c r="S1766" s="301">
        <v>0</v>
      </c>
      <c r="T1766" s="301">
        <v>0</v>
      </c>
      <c r="U1766" s="301">
        <v>12</v>
      </c>
      <c r="V1766" s="304">
        <v>18</v>
      </c>
    </row>
    <row r="1767" spans="1:22" x14ac:dyDescent="0.4">
      <c r="A1767" s="299">
        <v>1763</v>
      </c>
      <c r="B1767" s="300" t="s">
        <v>3305</v>
      </c>
      <c r="C1767" s="301">
        <v>0</v>
      </c>
      <c r="D1767" s="301">
        <v>0</v>
      </c>
      <c r="E1767" s="301">
        <v>0</v>
      </c>
      <c r="F1767" s="301">
        <v>0</v>
      </c>
      <c r="G1767" s="301">
        <v>0</v>
      </c>
      <c r="H1767" s="301">
        <v>0</v>
      </c>
      <c r="I1767" s="301">
        <v>0</v>
      </c>
      <c r="J1767" s="301">
        <v>3</v>
      </c>
      <c r="K1767" s="301">
        <v>0</v>
      </c>
      <c r="L1767" s="301">
        <v>0</v>
      </c>
      <c r="M1767" s="301">
        <v>4</v>
      </c>
      <c r="N1767" s="301">
        <v>8</v>
      </c>
      <c r="O1767" s="301">
        <v>0</v>
      </c>
      <c r="P1767" s="301">
        <v>4</v>
      </c>
      <c r="Q1767" s="301">
        <v>0</v>
      </c>
      <c r="R1767" s="301">
        <v>0</v>
      </c>
      <c r="S1767" s="301">
        <v>0</v>
      </c>
      <c r="T1767" s="301">
        <v>0</v>
      </c>
      <c r="U1767" s="301">
        <v>27</v>
      </c>
      <c r="V1767" s="304">
        <v>27</v>
      </c>
    </row>
    <row r="1768" spans="1:22" x14ac:dyDescent="0.4">
      <c r="A1768" s="299">
        <v>1764</v>
      </c>
      <c r="B1768" s="300" t="s">
        <v>3306</v>
      </c>
      <c r="C1768" s="301">
        <v>4</v>
      </c>
      <c r="D1768" s="301">
        <v>0</v>
      </c>
      <c r="E1768" s="301">
        <v>0</v>
      </c>
      <c r="F1768" s="301">
        <v>7</v>
      </c>
      <c r="G1768" s="301">
        <v>0</v>
      </c>
      <c r="H1768" s="301">
        <v>0</v>
      </c>
      <c r="I1768" s="301">
        <v>0</v>
      </c>
      <c r="J1768" s="301">
        <v>0</v>
      </c>
      <c r="K1768" s="301">
        <v>0</v>
      </c>
      <c r="L1768" s="301">
        <v>7</v>
      </c>
      <c r="M1768" s="301">
        <v>5</v>
      </c>
      <c r="N1768" s="301">
        <v>6</v>
      </c>
      <c r="O1768" s="301">
        <v>4</v>
      </c>
      <c r="P1768" s="301">
        <v>3</v>
      </c>
      <c r="Q1768" s="301">
        <v>0</v>
      </c>
      <c r="R1768" s="301">
        <v>4</v>
      </c>
      <c r="S1768" s="301">
        <v>0</v>
      </c>
      <c r="T1768" s="301">
        <v>0</v>
      </c>
      <c r="U1768" s="301">
        <v>52</v>
      </c>
      <c r="V1768" s="304">
        <v>54</v>
      </c>
    </row>
    <row r="1769" spans="1:22" x14ac:dyDescent="0.4">
      <c r="A1769" s="299">
        <v>1765</v>
      </c>
      <c r="B1769" s="300" t="s">
        <v>3307</v>
      </c>
      <c r="C1769" s="301">
        <v>0</v>
      </c>
      <c r="D1769" s="301">
        <v>0</v>
      </c>
      <c r="E1769" s="301">
        <v>0</v>
      </c>
      <c r="F1769" s="301">
        <v>0</v>
      </c>
      <c r="G1769" s="301">
        <v>0</v>
      </c>
      <c r="H1769" s="301">
        <v>0</v>
      </c>
      <c r="I1769" s="301">
        <v>0</v>
      </c>
      <c r="J1769" s="301">
        <v>0</v>
      </c>
      <c r="K1769" s="301">
        <v>0</v>
      </c>
      <c r="L1769" s="301">
        <v>0</v>
      </c>
      <c r="M1769" s="301">
        <v>0</v>
      </c>
      <c r="N1769" s="301">
        <v>0</v>
      </c>
      <c r="O1769" s="301">
        <v>0</v>
      </c>
      <c r="P1769" s="301">
        <v>0</v>
      </c>
      <c r="Q1769" s="301">
        <v>0</v>
      </c>
      <c r="R1769" s="301">
        <v>0</v>
      </c>
      <c r="S1769" s="301">
        <v>0</v>
      </c>
      <c r="T1769" s="301">
        <v>0</v>
      </c>
      <c r="U1769" s="301">
        <v>0</v>
      </c>
      <c r="V1769" s="304">
        <v>0</v>
      </c>
    </row>
    <row r="1770" spans="1:22" x14ac:dyDescent="0.4">
      <c r="A1770" s="299">
        <v>1766</v>
      </c>
      <c r="B1770" s="300" t="s">
        <v>304</v>
      </c>
      <c r="C1770" s="301">
        <v>4</v>
      </c>
      <c r="D1770" s="301">
        <v>20</v>
      </c>
      <c r="E1770" s="301">
        <v>10</v>
      </c>
      <c r="F1770" s="301">
        <v>9</v>
      </c>
      <c r="G1770" s="301">
        <v>34</v>
      </c>
      <c r="H1770" s="301">
        <v>36</v>
      </c>
      <c r="I1770" s="301">
        <v>35</v>
      </c>
      <c r="J1770" s="301">
        <v>22</v>
      </c>
      <c r="K1770" s="301">
        <v>25</v>
      </c>
      <c r="L1770" s="301">
        <v>14</v>
      </c>
      <c r="M1770" s="301">
        <v>8</v>
      </c>
      <c r="N1770" s="301">
        <v>11</v>
      </c>
      <c r="O1770" s="301">
        <v>7</v>
      </c>
      <c r="P1770" s="301">
        <v>4</v>
      </c>
      <c r="Q1770" s="301">
        <v>6</v>
      </c>
      <c r="R1770" s="301">
        <v>4</v>
      </c>
      <c r="S1770" s="301">
        <v>0</v>
      </c>
      <c r="T1770" s="301">
        <v>0</v>
      </c>
      <c r="U1770" s="301">
        <v>241</v>
      </c>
      <c r="V1770" s="304">
        <v>422</v>
      </c>
    </row>
    <row r="1771" spans="1:22" x14ac:dyDescent="0.4">
      <c r="A1771" s="299">
        <v>1767</v>
      </c>
      <c r="B1771" s="300" t="s">
        <v>3308</v>
      </c>
      <c r="C1771" s="301">
        <v>10</v>
      </c>
      <c r="D1771" s="301">
        <v>12</v>
      </c>
      <c r="E1771" s="301">
        <v>16</v>
      </c>
      <c r="F1771" s="301">
        <v>16</v>
      </c>
      <c r="G1771" s="301">
        <v>8</v>
      </c>
      <c r="H1771" s="301">
        <v>12</v>
      </c>
      <c r="I1771" s="301">
        <v>4</v>
      </c>
      <c r="J1771" s="301">
        <v>6</v>
      </c>
      <c r="K1771" s="301">
        <v>21</v>
      </c>
      <c r="L1771" s="301">
        <v>17</v>
      </c>
      <c r="M1771" s="301">
        <v>13</v>
      </c>
      <c r="N1771" s="301">
        <v>11</v>
      </c>
      <c r="O1771" s="301">
        <v>10</v>
      </c>
      <c r="P1771" s="301">
        <v>5</v>
      </c>
      <c r="Q1771" s="301">
        <v>3</v>
      </c>
      <c r="R1771" s="301">
        <v>10</v>
      </c>
      <c r="S1771" s="301">
        <v>0</v>
      </c>
      <c r="T1771" s="301">
        <v>3</v>
      </c>
      <c r="U1771" s="301">
        <v>174</v>
      </c>
      <c r="V1771" s="304">
        <v>173</v>
      </c>
    </row>
    <row r="1772" spans="1:22" x14ac:dyDescent="0.4">
      <c r="A1772" s="299">
        <v>1768</v>
      </c>
      <c r="B1772" s="300" t="s">
        <v>3309</v>
      </c>
      <c r="C1772" s="301">
        <v>4</v>
      </c>
      <c r="D1772" s="301">
        <v>3</v>
      </c>
      <c r="E1772" s="301">
        <v>0</v>
      </c>
      <c r="F1772" s="301">
        <v>4</v>
      </c>
      <c r="G1772" s="301">
        <v>3</v>
      </c>
      <c r="H1772" s="301">
        <v>0</v>
      </c>
      <c r="I1772" s="301">
        <v>5</v>
      </c>
      <c r="J1772" s="301">
        <v>7</v>
      </c>
      <c r="K1772" s="301">
        <v>0</v>
      </c>
      <c r="L1772" s="301">
        <v>6</v>
      </c>
      <c r="M1772" s="301">
        <v>0</v>
      </c>
      <c r="N1772" s="301">
        <v>0</v>
      </c>
      <c r="O1772" s="301">
        <v>5</v>
      </c>
      <c r="P1772" s="301">
        <v>3</v>
      </c>
      <c r="Q1772" s="301">
        <v>7</v>
      </c>
      <c r="R1772" s="301">
        <v>0</v>
      </c>
      <c r="S1772" s="301">
        <v>0</v>
      </c>
      <c r="T1772" s="301">
        <v>0</v>
      </c>
      <c r="U1772" s="301">
        <v>59</v>
      </c>
      <c r="V1772" s="304">
        <v>51</v>
      </c>
    </row>
    <row r="1773" spans="1:22" x14ac:dyDescent="0.4">
      <c r="A1773" s="299">
        <v>1769</v>
      </c>
      <c r="B1773" s="300" t="s">
        <v>305</v>
      </c>
      <c r="C1773" s="301">
        <v>6</v>
      </c>
      <c r="D1773" s="301">
        <v>10</v>
      </c>
      <c r="E1773" s="301">
        <v>4</v>
      </c>
      <c r="F1773" s="301">
        <v>4</v>
      </c>
      <c r="G1773" s="301">
        <v>0</v>
      </c>
      <c r="H1773" s="301">
        <v>4</v>
      </c>
      <c r="I1773" s="301">
        <v>4</v>
      </c>
      <c r="J1773" s="301">
        <v>4</v>
      </c>
      <c r="K1773" s="301">
        <v>14</v>
      </c>
      <c r="L1773" s="301">
        <v>7</v>
      </c>
      <c r="M1773" s="301">
        <v>9</v>
      </c>
      <c r="N1773" s="301">
        <v>12</v>
      </c>
      <c r="O1773" s="301">
        <v>9</v>
      </c>
      <c r="P1773" s="301">
        <v>14</v>
      </c>
      <c r="Q1773" s="301">
        <v>5</v>
      </c>
      <c r="R1773" s="301">
        <v>5</v>
      </c>
      <c r="S1773" s="301">
        <v>0</v>
      </c>
      <c r="T1773" s="301">
        <v>0</v>
      </c>
      <c r="U1773" s="301">
        <v>106</v>
      </c>
      <c r="V1773" s="304">
        <v>109</v>
      </c>
    </row>
    <row r="1774" spans="1:22" x14ac:dyDescent="0.4">
      <c r="A1774" s="299">
        <v>1770</v>
      </c>
      <c r="B1774" s="300" t="s">
        <v>3310</v>
      </c>
      <c r="C1774" s="301">
        <v>0</v>
      </c>
      <c r="D1774" s="301">
        <v>0</v>
      </c>
      <c r="E1774" s="301">
        <v>0</v>
      </c>
      <c r="F1774" s="301">
        <v>0</v>
      </c>
      <c r="G1774" s="301">
        <v>0</v>
      </c>
      <c r="H1774" s="301">
        <v>0</v>
      </c>
      <c r="I1774" s="301">
        <v>0</v>
      </c>
      <c r="J1774" s="301">
        <v>0</v>
      </c>
      <c r="K1774" s="301">
        <v>0</v>
      </c>
      <c r="L1774" s="301">
        <v>0</v>
      </c>
      <c r="M1774" s="301">
        <v>0</v>
      </c>
      <c r="N1774" s="301">
        <v>0</v>
      </c>
      <c r="O1774" s="301">
        <v>0</v>
      </c>
      <c r="P1774" s="301">
        <v>0</v>
      </c>
      <c r="Q1774" s="301">
        <v>0</v>
      </c>
      <c r="R1774" s="301">
        <v>4</v>
      </c>
      <c r="S1774" s="301">
        <v>0</v>
      </c>
      <c r="T1774" s="301">
        <v>0</v>
      </c>
      <c r="U1774" s="301">
        <v>4</v>
      </c>
      <c r="V1774" s="304">
        <v>3</v>
      </c>
    </row>
    <row r="1775" spans="1:22" x14ac:dyDescent="0.4">
      <c r="A1775" s="299">
        <v>1771</v>
      </c>
      <c r="B1775" s="300" t="s">
        <v>1371</v>
      </c>
      <c r="C1775" s="301">
        <v>247</v>
      </c>
      <c r="D1775" s="301">
        <v>253</v>
      </c>
      <c r="E1775" s="301">
        <v>201</v>
      </c>
      <c r="F1775" s="301">
        <v>196</v>
      </c>
      <c r="G1775" s="301">
        <v>370</v>
      </c>
      <c r="H1775" s="301">
        <v>241</v>
      </c>
      <c r="I1775" s="301">
        <v>254</v>
      </c>
      <c r="J1775" s="301">
        <v>228</v>
      </c>
      <c r="K1775" s="301">
        <v>191</v>
      </c>
      <c r="L1775" s="301">
        <v>166</v>
      </c>
      <c r="M1775" s="301">
        <v>176</v>
      </c>
      <c r="N1775" s="301">
        <v>190</v>
      </c>
      <c r="O1775" s="301">
        <v>180</v>
      </c>
      <c r="P1775" s="301">
        <v>187</v>
      </c>
      <c r="Q1775" s="301">
        <v>128</v>
      </c>
      <c r="R1775" s="301">
        <v>84</v>
      </c>
      <c r="S1775" s="301">
        <v>45</v>
      </c>
      <c r="T1775" s="301">
        <v>51</v>
      </c>
      <c r="U1775" s="301">
        <v>3387</v>
      </c>
      <c r="V1775" s="304">
        <v>3284</v>
      </c>
    </row>
    <row r="1776" spans="1:22" x14ac:dyDescent="0.4">
      <c r="A1776" s="299">
        <v>1772</v>
      </c>
      <c r="B1776" s="300" t="s">
        <v>3311</v>
      </c>
      <c r="C1776" s="301">
        <v>0</v>
      </c>
      <c r="D1776" s="301">
        <v>0</v>
      </c>
      <c r="E1776" s="301">
        <v>5</v>
      </c>
      <c r="F1776" s="301">
        <v>0</v>
      </c>
      <c r="G1776" s="301">
        <v>0</v>
      </c>
      <c r="H1776" s="301">
        <v>0</v>
      </c>
      <c r="I1776" s="301">
        <v>3</v>
      </c>
      <c r="J1776" s="301">
        <v>0</v>
      </c>
      <c r="K1776" s="301">
        <v>3</v>
      </c>
      <c r="L1776" s="301">
        <v>0</v>
      </c>
      <c r="M1776" s="301">
        <v>0</v>
      </c>
      <c r="N1776" s="301">
        <v>0</v>
      </c>
      <c r="O1776" s="301">
        <v>3</v>
      </c>
      <c r="P1776" s="301">
        <v>3</v>
      </c>
      <c r="Q1776" s="301">
        <v>3</v>
      </c>
      <c r="R1776" s="301">
        <v>0</v>
      </c>
      <c r="S1776" s="301">
        <v>0</v>
      </c>
      <c r="T1776" s="301">
        <v>0</v>
      </c>
      <c r="U1776" s="301">
        <v>26</v>
      </c>
      <c r="V1776" s="304">
        <v>26</v>
      </c>
    </row>
    <row r="1777" spans="1:22" x14ac:dyDescent="0.4">
      <c r="A1777" s="299">
        <v>1773</v>
      </c>
      <c r="B1777" s="300" t="s">
        <v>3312</v>
      </c>
      <c r="C1777" s="301">
        <v>0</v>
      </c>
      <c r="D1777" s="301">
        <v>0</v>
      </c>
      <c r="E1777" s="301">
        <v>0</v>
      </c>
      <c r="F1777" s="301">
        <v>0</v>
      </c>
      <c r="G1777" s="301">
        <v>0</v>
      </c>
      <c r="H1777" s="301">
        <v>0</v>
      </c>
      <c r="I1777" s="301">
        <v>0</v>
      </c>
      <c r="J1777" s="301">
        <v>0</v>
      </c>
      <c r="K1777" s="301">
        <v>0</v>
      </c>
      <c r="L1777" s="301">
        <v>0</v>
      </c>
      <c r="M1777" s="301">
        <v>0</v>
      </c>
      <c r="N1777" s="301">
        <v>0</v>
      </c>
      <c r="O1777" s="301">
        <v>0</v>
      </c>
      <c r="P1777" s="301">
        <v>0</v>
      </c>
      <c r="Q1777" s="301">
        <v>0</v>
      </c>
      <c r="R1777" s="301">
        <v>0</v>
      </c>
      <c r="S1777" s="301">
        <v>0</v>
      </c>
      <c r="T1777" s="301">
        <v>0</v>
      </c>
      <c r="U1777" s="301">
        <v>4</v>
      </c>
      <c r="V1777" s="304">
        <v>3</v>
      </c>
    </row>
    <row r="1778" spans="1:22" x14ac:dyDescent="0.4">
      <c r="A1778" s="299">
        <v>1774</v>
      </c>
      <c r="B1778" s="300" t="s">
        <v>306</v>
      </c>
      <c r="C1778" s="301">
        <v>28</v>
      </c>
      <c r="D1778" s="301">
        <v>22</v>
      </c>
      <c r="E1778" s="301">
        <v>23</v>
      </c>
      <c r="F1778" s="301">
        <v>32</v>
      </c>
      <c r="G1778" s="301">
        <v>24</v>
      </c>
      <c r="H1778" s="301">
        <v>24</v>
      </c>
      <c r="I1778" s="301">
        <v>33</v>
      </c>
      <c r="J1778" s="301">
        <v>34</v>
      </c>
      <c r="K1778" s="301">
        <v>39</v>
      </c>
      <c r="L1778" s="301">
        <v>44</v>
      </c>
      <c r="M1778" s="301">
        <v>54</v>
      </c>
      <c r="N1778" s="301">
        <v>43</v>
      </c>
      <c r="O1778" s="301">
        <v>59</v>
      </c>
      <c r="P1778" s="301">
        <v>40</v>
      </c>
      <c r="Q1778" s="301">
        <v>41</v>
      </c>
      <c r="R1778" s="301">
        <v>11</v>
      </c>
      <c r="S1778" s="301">
        <v>18</v>
      </c>
      <c r="T1778" s="301">
        <v>3</v>
      </c>
      <c r="U1778" s="301">
        <v>566</v>
      </c>
      <c r="V1778" s="304">
        <v>579</v>
      </c>
    </row>
    <row r="1779" spans="1:22" x14ac:dyDescent="0.4">
      <c r="A1779" s="299">
        <v>1775</v>
      </c>
      <c r="B1779" s="300" t="s">
        <v>1234</v>
      </c>
      <c r="C1779" s="301">
        <v>73</v>
      </c>
      <c r="D1779" s="301">
        <v>78</v>
      </c>
      <c r="E1779" s="301">
        <v>63</v>
      </c>
      <c r="F1779" s="301">
        <v>80</v>
      </c>
      <c r="G1779" s="301">
        <v>48</v>
      </c>
      <c r="H1779" s="301">
        <v>45</v>
      </c>
      <c r="I1779" s="301">
        <v>71</v>
      </c>
      <c r="J1779" s="301">
        <v>73</v>
      </c>
      <c r="K1779" s="301">
        <v>67</v>
      </c>
      <c r="L1779" s="301">
        <v>88</v>
      </c>
      <c r="M1779" s="301">
        <v>101</v>
      </c>
      <c r="N1779" s="301">
        <v>96</v>
      </c>
      <c r="O1779" s="301">
        <v>98</v>
      </c>
      <c r="P1779" s="301">
        <v>110</v>
      </c>
      <c r="Q1779" s="301">
        <v>65</v>
      </c>
      <c r="R1779" s="301">
        <v>37</v>
      </c>
      <c r="S1779" s="301">
        <v>26</v>
      </c>
      <c r="T1779" s="301">
        <v>28</v>
      </c>
      <c r="U1779" s="301">
        <v>1253</v>
      </c>
      <c r="V1779" s="304">
        <v>1201</v>
      </c>
    </row>
    <row r="1780" spans="1:22" x14ac:dyDescent="0.4">
      <c r="A1780" s="299">
        <v>1776</v>
      </c>
      <c r="B1780" s="300" t="s">
        <v>3313</v>
      </c>
      <c r="C1780" s="301">
        <v>5</v>
      </c>
      <c r="D1780" s="301">
        <v>14</v>
      </c>
      <c r="E1780" s="301">
        <v>20</v>
      </c>
      <c r="F1780" s="301">
        <v>0</v>
      </c>
      <c r="G1780" s="301">
        <v>0</v>
      </c>
      <c r="H1780" s="301">
        <v>4</v>
      </c>
      <c r="I1780" s="301">
        <v>0</v>
      </c>
      <c r="J1780" s="301">
        <v>9</v>
      </c>
      <c r="K1780" s="301">
        <v>7</v>
      </c>
      <c r="L1780" s="301">
        <v>10</v>
      </c>
      <c r="M1780" s="301">
        <v>9</v>
      </c>
      <c r="N1780" s="301">
        <v>19</v>
      </c>
      <c r="O1780" s="301">
        <v>4</v>
      </c>
      <c r="P1780" s="301">
        <v>14</v>
      </c>
      <c r="Q1780" s="301">
        <v>3</v>
      </c>
      <c r="R1780" s="301">
        <v>6</v>
      </c>
      <c r="S1780" s="301">
        <v>3</v>
      </c>
      <c r="T1780" s="301">
        <v>0</v>
      </c>
      <c r="U1780" s="301">
        <v>128</v>
      </c>
      <c r="V1780" s="304">
        <v>126</v>
      </c>
    </row>
    <row r="1781" spans="1:22" x14ac:dyDescent="0.4">
      <c r="A1781" s="299">
        <v>1777</v>
      </c>
      <c r="B1781" s="300" t="s">
        <v>3314</v>
      </c>
      <c r="C1781" s="301">
        <v>0</v>
      </c>
      <c r="D1781" s="301">
        <v>0</v>
      </c>
      <c r="E1781" s="301">
        <v>0</v>
      </c>
      <c r="F1781" s="301">
        <v>0</v>
      </c>
      <c r="G1781" s="301">
        <v>0</v>
      </c>
      <c r="H1781" s="301">
        <v>0</v>
      </c>
      <c r="I1781" s="301">
        <v>0</v>
      </c>
      <c r="J1781" s="301">
        <v>0</v>
      </c>
      <c r="K1781" s="301">
        <v>0</v>
      </c>
      <c r="L1781" s="301">
        <v>5</v>
      </c>
      <c r="M1781" s="301">
        <v>0</v>
      </c>
      <c r="N1781" s="301">
        <v>0</v>
      </c>
      <c r="O1781" s="301">
        <v>0</v>
      </c>
      <c r="P1781" s="301">
        <v>0</v>
      </c>
      <c r="Q1781" s="301">
        <v>0</v>
      </c>
      <c r="R1781" s="301">
        <v>0</v>
      </c>
      <c r="S1781" s="301">
        <v>0</v>
      </c>
      <c r="T1781" s="301">
        <v>0</v>
      </c>
      <c r="U1781" s="301">
        <v>7</v>
      </c>
      <c r="V1781" s="304">
        <v>9</v>
      </c>
    </row>
    <row r="1782" spans="1:22" x14ac:dyDescent="0.4">
      <c r="A1782" s="299">
        <v>1778</v>
      </c>
      <c r="B1782" s="300" t="s">
        <v>307</v>
      </c>
      <c r="C1782" s="301">
        <v>123</v>
      </c>
      <c r="D1782" s="301">
        <v>123</v>
      </c>
      <c r="E1782" s="301">
        <v>92</v>
      </c>
      <c r="F1782" s="301">
        <v>97</v>
      </c>
      <c r="G1782" s="301">
        <v>139</v>
      </c>
      <c r="H1782" s="301">
        <v>145</v>
      </c>
      <c r="I1782" s="301">
        <v>123</v>
      </c>
      <c r="J1782" s="301">
        <v>122</v>
      </c>
      <c r="K1782" s="301">
        <v>107</v>
      </c>
      <c r="L1782" s="301">
        <v>114</v>
      </c>
      <c r="M1782" s="301">
        <v>96</v>
      </c>
      <c r="N1782" s="301">
        <v>77</v>
      </c>
      <c r="O1782" s="301">
        <v>80</v>
      </c>
      <c r="P1782" s="301">
        <v>85</v>
      </c>
      <c r="Q1782" s="301">
        <v>45</v>
      </c>
      <c r="R1782" s="301">
        <v>16</v>
      </c>
      <c r="S1782" s="301">
        <v>11</v>
      </c>
      <c r="T1782" s="301">
        <v>3</v>
      </c>
      <c r="U1782" s="301">
        <v>1581</v>
      </c>
      <c r="V1782" s="304">
        <v>1488</v>
      </c>
    </row>
    <row r="1783" spans="1:22" x14ac:dyDescent="0.4">
      <c r="A1783" s="299">
        <v>1779</v>
      </c>
      <c r="B1783" s="300" t="s">
        <v>3315</v>
      </c>
      <c r="C1783" s="301">
        <v>7</v>
      </c>
      <c r="D1783" s="301">
        <v>9</v>
      </c>
      <c r="E1783" s="301">
        <v>10</v>
      </c>
      <c r="F1783" s="301">
        <v>0</v>
      </c>
      <c r="G1783" s="301">
        <v>3</v>
      </c>
      <c r="H1783" s="301">
        <v>5</v>
      </c>
      <c r="I1783" s="301">
        <v>3</v>
      </c>
      <c r="J1783" s="301">
        <v>5</v>
      </c>
      <c r="K1783" s="301">
        <v>3</v>
      </c>
      <c r="L1783" s="301">
        <v>9</v>
      </c>
      <c r="M1783" s="301">
        <v>8</v>
      </c>
      <c r="N1783" s="301">
        <v>15</v>
      </c>
      <c r="O1783" s="301">
        <v>17</v>
      </c>
      <c r="P1783" s="301">
        <v>7</v>
      </c>
      <c r="Q1783" s="301">
        <v>7</v>
      </c>
      <c r="R1783" s="301">
        <v>4</v>
      </c>
      <c r="S1783" s="301">
        <v>0</v>
      </c>
      <c r="T1783" s="301">
        <v>0</v>
      </c>
      <c r="U1783" s="301">
        <v>105</v>
      </c>
      <c r="V1783" s="304">
        <v>99</v>
      </c>
    </row>
    <row r="1784" spans="1:22" x14ac:dyDescent="0.4">
      <c r="A1784" s="299">
        <v>1780</v>
      </c>
      <c r="B1784" s="300" t="s">
        <v>308</v>
      </c>
      <c r="C1784" s="301">
        <v>35</v>
      </c>
      <c r="D1784" s="301">
        <v>32</v>
      </c>
      <c r="E1784" s="301">
        <v>40</v>
      </c>
      <c r="F1784" s="301">
        <v>28</v>
      </c>
      <c r="G1784" s="301">
        <v>34</v>
      </c>
      <c r="H1784" s="301">
        <v>24</v>
      </c>
      <c r="I1784" s="301">
        <v>24</v>
      </c>
      <c r="J1784" s="301">
        <v>39</v>
      </c>
      <c r="K1784" s="301">
        <v>43</v>
      </c>
      <c r="L1784" s="301">
        <v>60</v>
      </c>
      <c r="M1784" s="301">
        <v>60</v>
      </c>
      <c r="N1784" s="301">
        <v>43</v>
      </c>
      <c r="O1784" s="301">
        <v>39</v>
      </c>
      <c r="P1784" s="301">
        <v>36</v>
      </c>
      <c r="Q1784" s="301">
        <v>23</v>
      </c>
      <c r="R1784" s="301">
        <v>13</v>
      </c>
      <c r="S1784" s="301">
        <v>4</v>
      </c>
      <c r="T1784" s="301">
        <v>4</v>
      </c>
      <c r="U1784" s="301">
        <v>584</v>
      </c>
      <c r="V1784" s="304">
        <v>578</v>
      </c>
    </row>
    <row r="1785" spans="1:22" x14ac:dyDescent="0.4">
      <c r="A1785" s="299">
        <v>1781</v>
      </c>
      <c r="B1785" s="300" t="s">
        <v>1235</v>
      </c>
      <c r="C1785" s="301">
        <v>937</v>
      </c>
      <c r="D1785" s="301">
        <v>1456</v>
      </c>
      <c r="E1785" s="301">
        <v>1380</v>
      </c>
      <c r="F1785" s="301">
        <v>1322</v>
      </c>
      <c r="G1785" s="301">
        <v>791</v>
      </c>
      <c r="H1785" s="301">
        <v>434</v>
      </c>
      <c r="I1785" s="301">
        <v>502</v>
      </c>
      <c r="J1785" s="301">
        <v>926</v>
      </c>
      <c r="K1785" s="301">
        <v>1304</v>
      </c>
      <c r="L1785" s="301">
        <v>1542</v>
      </c>
      <c r="M1785" s="301">
        <v>1337</v>
      </c>
      <c r="N1785" s="301">
        <v>1202</v>
      </c>
      <c r="O1785" s="301">
        <v>1117</v>
      </c>
      <c r="P1785" s="301">
        <v>1115</v>
      </c>
      <c r="Q1785" s="301">
        <v>943</v>
      </c>
      <c r="R1785" s="301">
        <v>672</v>
      </c>
      <c r="S1785" s="301">
        <v>462</v>
      </c>
      <c r="T1785" s="301">
        <v>443</v>
      </c>
      <c r="U1785" s="301">
        <v>17889</v>
      </c>
      <c r="V1785" s="304">
        <v>17087</v>
      </c>
    </row>
    <row r="1786" spans="1:22" x14ac:dyDescent="0.4">
      <c r="A1786" s="299">
        <v>1782</v>
      </c>
      <c r="B1786" s="300" t="s">
        <v>3316</v>
      </c>
      <c r="C1786" s="301">
        <v>4</v>
      </c>
      <c r="D1786" s="301">
        <v>0</v>
      </c>
      <c r="E1786" s="301">
        <v>0</v>
      </c>
      <c r="F1786" s="301">
        <v>4</v>
      </c>
      <c r="G1786" s="301">
        <v>0</v>
      </c>
      <c r="H1786" s="301">
        <v>0</v>
      </c>
      <c r="I1786" s="301">
        <v>0</v>
      </c>
      <c r="J1786" s="301">
        <v>5</v>
      </c>
      <c r="K1786" s="301">
        <v>0</v>
      </c>
      <c r="L1786" s="301">
        <v>0</v>
      </c>
      <c r="M1786" s="301">
        <v>0</v>
      </c>
      <c r="N1786" s="301">
        <v>0</v>
      </c>
      <c r="O1786" s="301">
        <v>0</v>
      </c>
      <c r="P1786" s="301">
        <v>0</v>
      </c>
      <c r="Q1786" s="301">
        <v>0</v>
      </c>
      <c r="R1786" s="301">
        <v>0</v>
      </c>
      <c r="S1786" s="301">
        <v>0</v>
      </c>
      <c r="T1786" s="301">
        <v>0</v>
      </c>
      <c r="U1786" s="301">
        <v>20</v>
      </c>
      <c r="V1786" s="304">
        <v>24</v>
      </c>
    </row>
    <row r="1787" spans="1:22" x14ac:dyDescent="0.4">
      <c r="A1787" s="299">
        <v>1783</v>
      </c>
      <c r="B1787" s="300" t="s">
        <v>1236</v>
      </c>
      <c r="C1787" s="301">
        <v>643</v>
      </c>
      <c r="D1787" s="301">
        <v>658</v>
      </c>
      <c r="E1787" s="301">
        <v>650</v>
      </c>
      <c r="F1787" s="301">
        <v>751</v>
      </c>
      <c r="G1787" s="301">
        <v>611</v>
      </c>
      <c r="H1787" s="301">
        <v>617</v>
      </c>
      <c r="I1787" s="301">
        <v>648</v>
      </c>
      <c r="J1787" s="301">
        <v>628</v>
      </c>
      <c r="K1787" s="301">
        <v>676</v>
      </c>
      <c r="L1787" s="301">
        <v>697</v>
      </c>
      <c r="M1787" s="301">
        <v>741</v>
      </c>
      <c r="N1787" s="301">
        <v>639</v>
      </c>
      <c r="O1787" s="301">
        <v>533</v>
      </c>
      <c r="P1787" s="301">
        <v>487</v>
      </c>
      <c r="Q1787" s="301">
        <v>312</v>
      </c>
      <c r="R1787" s="301">
        <v>220</v>
      </c>
      <c r="S1787" s="301">
        <v>94</v>
      </c>
      <c r="T1787" s="301">
        <v>90</v>
      </c>
      <c r="U1787" s="301">
        <v>9698</v>
      </c>
      <c r="V1787" s="304">
        <v>9444</v>
      </c>
    </row>
    <row r="1788" spans="1:22" x14ac:dyDescent="0.4">
      <c r="A1788" s="299">
        <v>1784</v>
      </c>
      <c r="B1788" s="300" t="s">
        <v>1807</v>
      </c>
      <c r="C1788" s="301">
        <v>11</v>
      </c>
      <c r="D1788" s="301">
        <v>5</v>
      </c>
      <c r="E1788" s="301">
        <v>3</v>
      </c>
      <c r="F1788" s="301">
        <v>0</v>
      </c>
      <c r="G1788" s="301">
        <v>0</v>
      </c>
      <c r="H1788" s="301">
        <v>0</v>
      </c>
      <c r="I1788" s="301">
        <v>6</v>
      </c>
      <c r="J1788" s="301">
        <v>5</v>
      </c>
      <c r="K1788" s="301">
        <v>5</v>
      </c>
      <c r="L1788" s="301">
        <v>12</v>
      </c>
      <c r="M1788" s="301">
        <v>10</v>
      </c>
      <c r="N1788" s="301">
        <v>13</v>
      </c>
      <c r="O1788" s="301">
        <v>5</v>
      </c>
      <c r="P1788" s="301">
        <v>0</v>
      </c>
      <c r="Q1788" s="301">
        <v>3</v>
      </c>
      <c r="R1788" s="301">
        <v>0</v>
      </c>
      <c r="S1788" s="301">
        <v>0</v>
      </c>
      <c r="T1788" s="301">
        <v>0</v>
      </c>
      <c r="U1788" s="301">
        <v>88</v>
      </c>
      <c r="V1788" s="304">
        <v>84</v>
      </c>
    </row>
    <row r="1789" spans="1:22" x14ac:dyDescent="0.4">
      <c r="A1789" s="299">
        <v>1785</v>
      </c>
      <c r="B1789" s="300" t="s">
        <v>3317</v>
      </c>
      <c r="C1789" s="301">
        <v>7</v>
      </c>
      <c r="D1789" s="301">
        <v>3</v>
      </c>
      <c r="E1789" s="301">
        <v>3</v>
      </c>
      <c r="F1789" s="301">
        <v>3</v>
      </c>
      <c r="G1789" s="301">
        <v>0</v>
      </c>
      <c r="H1789" s="301">
        <v>0</v>
      </c>
      <c r="I1789" s="301">
        <v>5</v>
      </c>
      <c r="J1789" s="301">
        <v>11</v>
      </c>
      <c r="K1789" s="301">
        <v>4</v>
      </c>
      <c r="L1789" s="301">
        <v>3</v>
      </c>
      <c r="M1789" s="301">
        <v>7</v>
      </c>
      <c r="N1789" s="301">
        <v>10</v>
      </c>
      <c r="O1789" s="301">
        <v>12</v>
      </c>
      <c r="P1789" s="301">
        <v>3</v>
      </c>
      <c r="Q1789" s="301">
        <v>3</v>
      </c>
      <c r="R1789" s="301">
        <v>5</v>
      </c>
      <c r="S1789" s="301">
        <v>0</v>
      </c>
      <c r="T1789" s="301">
        <v>0</v>
      </c>
      <c r="U1789" s="301">
        <v>86</v>
      </c>
      <c r="V1789" s="304">
        <v>86</v>
      </c>
    </row>
    <row r="1790" spans="1:22" x14ac:dyDescent="0.4">
      <c r="A1790" s="299">
        <v>1786</v>
      </c>
      <c r="B1790" s="300" t="s">
        <v>309</v>
      </c>
      <c r="C1790" s="301">
        <v>163</v>
      </c>
      <c r="D1790" s="301">
        <v>210</v>
      </c>
      <c r="E1790" s="301">
        <v>192</v>
      </c>
      <c r="F1790" s="301">
        <v>278</v>
      </c>
      <c r="G1790" s="301">
        <v>453</v>
      </c>
      <c r="H1790" s="301">
        <v>137</v>
      </c>
      <c r="I1790" s="301">
        <v>143</v>
      </c>
      <c r="J1790" s="301">
        <v>152</v>
      </c>
      <c r="K1790" s="301">
        <v>204</v>
      </c>
      <c r="L1790" s="301">
        <v>173</v>
      </c>
      <c r="M1790" s="301">
        <v>168</v>
      </c>
      <c r="N1790" s="301">
        <v>209</v>
      </c>
      <c r="O1790" s="301">
        <v>158</v>
      </c>
      <c r="P1790" s="301">
        <v>137</v>
      </c>
      <c r="Q1790" s="301">
        <v>88</v>
      </c>
      <c r="R1790" s="301">
        <v>64</v>
      </c>
      <c r="S1790" s="301">
        <v>26</v>
      </c>
      <c r="T1790" s="301">
        <v>24</v>
      </c>
      <c r="U1790" s="301">
        <v>2973</v>
      </c>
      <c r="V1790" s="304">
        <v>2639</v>
      </c>
    </row>
    <row r="1791" spans="1:22" x14ac:dyDescent="0.4">
      <c r="A1791" s="299">
        <v>1787</v>
      </c>
      <c r="B1791" s="300" t="s">
        <v>3318</v>
      </c>
      <c r="C1791" s="301">
        <v>0</v>
      </c>
      <c r="D1791" s="301">
        <v>3</v>
      </c>
      <c r="E1791" s="301">
        <v>0</v>
      </c>
      <c r="F1791" s="301">
        <v>0</v>
      </c>
      <c r="G1791" s="301">
        <v>0</v>
      </c>
      <c r="H1791" s="301">
        <v>0</v>
      </c>
      <c r="I1791" s="301">
        <v>0</v>
      </c>
      <c r="J1791" s="301">
        <v>0</v>
      </c>
      <c r="K1791" s="301">
        <v>0</v>
      </c>
      <c r="L1791" s="301">
        <v>0</v>
      </c>
      <c r="M1791" s="301">
        <v>0</v>
      </c>
      <c r="N1791" s="301">
        <v>4</v>
      </c>
      <c r="O1791" s="301">
        <v>0</v>
      </c>
      <c r="P1791" s="301">
        <v>0</v>
      </c>
      <c r="Q1791" s="301">
        <v>0</v>
      </c>
      <c r="R1791" s="301">
        <v>0</v>
      </c>
      <c r="S1791" s="301">
        <v>0</v>
      </c>
      <c r="T1791" s="301">
        <v>0</v>
      </c>
      <c r="U1791" s="301">
        <v>15</v>
      </c>
      <c r="V1791" s="304">
        <v>14</v>
      </c>
    </row>
    <row r="1792" spans="1:22" x14ac:dyDescent="0.4">
      <c r="A1792" s="299">
        <v>1788</v>
      </c>
      <c r="B1792" s="300" t="s">
        <v>3319</v>
      </c>
      <c r="C1792" s="301">
        <v>0</v>
      </c>
      <c r="D1792" s="301">
        <v>0</v>
      </c>
      <c r="E1792" s="301">
        <v>0</v>
      </c>
      <c r="F1792" s="301">
        <v>0</v>
      </c>
      <c r="G1792" s="301">
        <v>0</v>
      </c>
      <c r="H1792" s="301">
        <v>0</v>
      </c>
      <c r="I1792" s="301">
        <v>0</v>
      </c>
      <c r="J1792" s="301">
        <v>0</v>
      </c>
      <c r="K1792" s="301">
        <v>4</v>
      </c>
      <c r="L1792" s="301">
        <v>0</v>
      </c>
      <c r="M1792" s="301">
        <v>0</v>
      </c>
      <c r="N1792" s="301">
        <v>0</v>
      </c>
      <c r="O1792" s="301">
        <v>9</v>
      </c>
      <c r="P1792" s="301">
        <v>0</v>
      </c>
      <c r="Q1792" s="301">
        <v>9</v>
      </c>
      <c r="R1792" s="301">
        <v>0</v>
      </c>
      <c r="S1792" s="301">
        <v>3</v>
      </c>
      <c r="T1792" s="301">
        <v>0</v>
      </c>
      <c r="U1792" s="301">
        <v>40</v>
      </c>
      <c r="V1792" s="304">
        <v>39</v>
      </c>
    </row>
    <row r="1793" spans="1:22" x14ac:dyDescent="0.4">
      <c r="A1793" s="299">
        <v>1789</v>
      </c>
      <c r="B1793" s="300" t="s">
        <v>310</v>
      </c>
      <c r="C1793" s="301">
        <v>72</v>
      </c>
      <c r="D1793" s="301">
        <v>97</v>
      </c>
      <c r="E1793" s="301">
        <v>104</v>
      </c>
      <c r="F1793" s="301">
        <v>59</v>
      </c>
      <c r="G1793" s="301">
        <v>40</v>
      </c>
      <c r="H1793" s="301">
        <v>38</v>
      </c>
      <c r="I1793" s="301">
        <v>60</v>
      </c>
      <c r="J1793" s="301">
        <v>69</v>
      </c>
      <c r="K1793" s="301">
        <v>91</v>
      </c>
      <c r="L1793" s="301">
        <v>106</v>
      </c>
      <c r="M1793" s="301">
        <v>119</v>
      </c>
      <c r="N1793" s="301">
        <v>102</v>
      </c>
      <c r="O1793" s="301">
        <v>118</v>
      </c>
      <c r="P1793" s="301">
        <v>122</v>
      </c>
      <c r="Q1793" s="301">
        <v>66</v>
      </c>
      <c r="R1793" s="301">
        <v>42</v>
      </c>
      <c r="S1793" s="301">
        <v>22</v>
      </c>
      <c r="T1793" s="301">
        <v>12</v>
      </c>
      <c r="U1793" s="301">
        <v>1337</v>
      </c>
      <c r="V1793" s="304">
        <v>1299</v>
      </c>
    </row>
    <row r="1794" spans="1:22" x14ac:dyDescent="0.4">
      <c r="A1794" s="299">
        <v>1790</v>
      </c>
      <c r="B1794" s="300" t="s">
        <v>3320</v>
      </c>
      <c r="C1794" s="301">
        <v>0</v>
      </c>
      <c r="D1794" s="301">
        <v>0</v>
      </c>
      <c r="E1794" s="301">
        <v>0</v>
      </c>
      <c r="F1794" s="301">
        <v>0</v>
      </c>
      <c r="G1794" s="301">
        <v>0</v>
      </c>
      <c r="H1794" s="301">
        <v>0</v>
      </c>
      <c r="I1794" s="301">
        <v>0</v>
      </c>
      <c r="J1794" s="301">
        <v>0</v>
      </c>
      <c r="K1794" s="301">
        <v>0</v>
      </c>
      <c r="L1794" s="301">
        <v>0</v>
      </c>
      <c r="M1794" s="301">
        <v>0</v>
      </c>
      <c r="N1794" s="301">
        <v>0</v>
      </c>
      <c r="O1794" s="301">
        <v>0</v>
      </c>
      <c r="P1794" s="301">
        <v>0</v>
      </c>
      <c r="Q1794" s="301">
        <v>0</v>
      </c>
      <c r="R1794" s="301">
        <v>3</v>
      </c>
      <c r="S1794" s="301">
        <v>0</v>
      </c>
      <c r="T1794" s="301">
        <v>0</v>
      </c>
      <c r="U1794" s="301">
        <v>8</v>
      </c>
      <c r="V1794" s="304">
        <v>8</v>
      </c>
    </row>
    <row r="1795" spans="1:22" x14ac:dyDescent="0.4">
      <c r="A1795" s="299">
        <v>1791</v>
      </c>
      <c r="B1795" s="300" t="s">
        <v>1237</v>
      </c>
      <c r="C1795" s="301">
        <v>1090</v>
      </c>
      <c r="D1795" s="301">
        <v>1451</v>
      </c>
      <c r="E1795" s="301">
        <v>1436</v>
      </c>
      <c r="F1795" s="301">
        <v>1239</v>
      </c>
      <c r="G1795" s="301">
        <v>738</v>
      </c>
      <c r="H1795" s="301">
        <v>492</v>
      </c>
      <c r="I1795" s="301">
        <v>736</v>
      </c>
      <c r="J1795" s="301">
        <v>1058</v>
      </c>
      <c r="K1795" s="301">
        <v>1479</v>
      </c>
      <c r="L1795" s="301">
        <v>1616</v>
      </c>
      <c r="M1795" s="301">
        <v>1278</v>
      </c>
      <c r="N1795" s="301">
        <v>1136</v>
      </c>
      <c r="O1795" s="301">
        <v>1036</v>
      </c>
      <c r="P1795" s="301">
        <v>1121</v>
      </c>
      <c r="Q1795" s="301">
        <v>952</v>
      </c>
      <c r="R1795" s="301">
        <v>696</v>
      </c>
      <c r="S1795" s="301">
        <v>482</v>
      </c>
      <c r="T1795" s="301">
        <v>532</v>
      </c>
      <c r="U1795" s="301">
        <v>18547</v>
      </c>
      <c r="V1795" s="304">
        <v>17634</v>
      </c>
    </row>
    <row r="1796" spans="1:22" x14ac:dyDescent="0.4">
      <c r="A1796" s="299">
        <v>1792</v>
      </c>
      <c r="B1796" s="300" t="s">
        <v>3321</v>
      </c>
      <c r="C1796" s="301">
        <v>3</v>
      </c>
      <c r="D1796" s="301">
        <v>7</v>
      </c>
      <c r="E1796" s="301">
        <v>7</v>
      </c>
      <c r="F1796" s="301">
        <v>3</v>
      </c>
      <c r="G1796" s="301">
        <v>0</v>
      </c>
      <c r="H1796" s="301">
        <v>3</v>
      </c>
      <c r="I1796" s="301">
        <v>5</v>
      </c>
      <c r="J1796" s="301">
        <v>4</v>
      </c>
      <c r="K1796" s="301">
        <v>5</v>
      </c>
      <c r="L1796" s="301">
        <v>0</v>
      </c>
      <c r="M1796" s="301">
        <v>8</v>
      </c>
      <c r="N1796" s="301">
        <v>10</v>
      </c>
      <c r="O1796" s="301">
        <v>0</v>
      </c>
      <c r="P1796" s="301">
        <v>3</v>
      </c>
      <c r="Q1796" s="301">
        <v>0</v>
      </c>
      <c r="R1796" s="301">
        <v>0</v>
      </c>
      <c r="S1796" s="301">
        <v>0</v>
      </c>
      <c r="T1796" s="301">
        <v>0</v>
      </c>
      <c r="U1796" s="301">
        <v>71</v>
      </c>
      <c r="V1796" s="304">
        <v>71</v>
      </c>
    </row>
    <row r="1797" spans="1:22" x14ac:dyDescent="0.4">
      <c r="A1797" s="299">
        <v>1793</v>
      </c>
      <c r="B1797" s="300" t="s">
        <v>1808</v>
      </c>
      <c r="C1797" s="301">
        <v>13</v>
      </c>
      <c r="D1797" s="301">
        <v>15</v>
      </c>
      <c r="E1797" s="301">
        <v>19</v>
      </c>
      <c r="F1797" s="301">
        <v>16</v>
      </c>
      <c r="G1797" s="301">
        <v>13</v>
      </c>
      <c r="H1797" s="301">
        <v>13</v>
      </c>
      <c r="I1797" s="301">
        <v>12</v>
      </c>
      <c r="J1797" s="301">
        <v>11</v>
      </c>
      <c r="K1797" s="301">
        <v>11</v>
      </c>
      <c r="L1797" s="301">
        <v>17</v>
      </c>
      <c r="M1797" s="301">
        <v>15</v>
      </c>
      <c r="N1797" s="301">
        <v>22</v>
      </c>
      <c r="O1797" s="301">
        <v>14</v>
      </c>
      <c r="P1797" s="301">
        <v>14</v>
      </c>
      <c r="Q1797" s="301">
        <v>16</v>
      </c>
      <c r="R1797" s="301">
        <v>6</v>
      </c>
      <c r="S1797" s="301">
        <v>7</v>
      </c>
      <c r="T1797" s="301">
        <v>0</v>
      </c>
      <c r="U1797" s="301">
        <v>244</v>
      </c>
      <c r="V1797" s="304">
        <v>242</v>
      </c>
    </row>
    <row r="1798" spans="1:22" x14ac:dyDescent="0.4">
      <c r="A1798" s="299">
        <v>1794</v>
      </c>
      <c r="B1798" s="300" t="s">
        <v>3322</v>
      </c>
      <c r="C1798" s="301">
        <v>0</v>
      </c>
      <c r="D1798" s="301">
        <v>4</v>
      </c>
      <c r="E1798" s="301">
        <v>0</v>
      </c>
      <c r="F1798" s="301">
        <v>0</v>
      </c>
      <c r="G1798" s="301">
        <v>0</v>
      </c>
      <c r="H1798" s="301">
        <v>0</v>
      </c>
      <c r="I1798" s="301">
        <v>0</v>
      </c>
      <c r="J1798" s="301">
        <v>0</v>
      </c>
      <c r="K1798" s="301">
        <v>5</v>
      </c>
      <c r="L1798" s="301">
        <v>0</v>
      </c>
      <c r="M1798" s="301">
        <v>0</v>
      </c>
      <c r="N1798" s="301">
        <v>0</v>
      </c>
      <c r="O1798" s="301">
        <v>3</v>
      </c>
      <c r="P1798" s="301">
        <v>0</v>
      </c>
      <c r="Q1798" s="301">
        <v>0</v>
      </c>
      <c r="R1798" s="301">
        <v>0</v>
      </c>
      <c r="S1798" s="301">
        <v>0</v>
      </c>
      <c r="T1798" s="301">
        <v>0</v>
      </c>
      <c r="U1798" s="301">
        <v>15</v>
      </c>
      <c r="V1798" s="304">
        <v>15</v>
      </c>
    </row>
    <row r="1799" spans="1:22" x14ac:dyDescent="0.4">
      <c r="A1799" s="299">
        <v>1795</v>
      </c>
      <c r="B1799" s="300" t="s">
        <v>1809</v>
      </c>
      <c r="C1799" s="301">
        <v>137</v>
      </c>
      <c r="D1799" s="301">
        <v>138</v>
      </c>
      <c r="E1799" s="301">
        <v>123</v>
      </c>
      <c r="F1799" s="301">
        <v>120</v>
      </c>
      <c r="G1799" s="301">
        <v>305</v>
      </c>
      <c r="H1799" s="301">
        <v>216</v>
      </c>
      <c r="I1799" s="301">
        <v>127</v>
      </c>
      <c r="J1799" s="301">
        <v>121</v>
      </c>
      <c r="K1799" s="301">
        <v>148</v>
      </c>
      <c r="L1799" s="301">
        <v>137</v>
      </c>
      <c r="M1799" s="301">
        <v>121</v>
      </c>
      <c r="N1799" s="301">
        <v>126</v>
      </c>
      <c r="O1799" s="301">
        <v>111</v>
      </c>
      <c r="P1799" s="301">
        <v>94</v>
      </c>
      <c r="Q1799" s="301">
        <v>70</v>
      </c>
      <c r="R1799" s="301">
        <v>43</v>
      </c>
      <c r="S1799" s="301">
        <v>43</v>
      </c>
      <c r="T1799" s="301">
        <v>30</v>
      </c>
      <c r="U1799" s="301">
        <v>2206</v>
      </c>
      <c r="V1799" s="304">
        <v>2128</v>
      </c>
    </row>
    <row r="1800" spans="1:22" x14ac:dyDescent="0.4">
      <c r="A1800" s="299">
        <v>1796</v>
      </c>
      <c r="B1800" s="300" t="s">
        <v>3323</v>
      </c>
      <c r="C1800" s="301">
        <v>0</v>
      </c>
      <c r="D1800" s="301">
        <v>4</v>
      </c>
      <c r="E1800" s="301">
        <v>0</v>
      </c>
      <c r="F1800" s="301">
        <v>3</v>
      </c>
      <c r="G1800" s="301">
        <v>0</v>
      </c>
      <c r="H1800" s="301">
        <v>0</v>
      </c>
      <c r="I1800" s="301">
        <v>3</v>
      </c>
      <c r="J1800" s="301">
        <v>5</v>
      </c>
      <c r="K1800" s="301">
        <v>0</v>
      </c>
      <c r="L1800" s="301">
        <v>8</v>
      </c>
      <c r="M1800" s="301">
        <v>0</v>
      </c>
      <c r="N1800" s="301">
        <v>4</v>
      </c>
      <c r="O1800" s="301">
        <v>0</v>
      </c>
      <c r="P1800" s="301">
        <v>12</v>
      </c>
      <c r="Q1800" s="301">
        <v>4</v>
      </c>
      <c r="R1800" s="301">
        <v>0</v>
      </c>
      <c r="S1800" s="301">
        <v>0</v>
      </c>
      <c r="T1800" s="301">
        <v>0</v>
      </c>
      <c r="U1800" s="301">
        <v>40</v>
      </c>
      <c r="V1800" s="304">
        <v>41</v>
      </c>
    </row>
    <row r="1801" spans="1:22" x14ac:dyDescent="0.4">
      <c r="A1801" s="299">
        <v>1797</v>
      </c>
      <c r="B1801" s="300" t="s">
        <v>3324</v>
      </c>
      <c r="C1801" s="301">
        <v>0</v>
      </c>
      <c r="D1801" s="301">
        <v>0</v>
      </c>
      <c r="E1801" s="301">
        <v>3</v>
      </c>
      <c r="F1801" s="301">
        <v>0</v>
      </c>
      <c r="G1801" s="301">
        <v>3</v>
      </c>
      <c r="H1801" s="301">
        <v>0</v>
      </c>
      <c r="I1801" s="301">
        <v>0</v>
      </c>
      <c r="J1801" s="301">
        <v>3</v>
      </c>
      <c r="K1801" s="301">
        <v>0</v>
      </c>
      <c r="L1801" s="301">
        <v>0</v>
      </c>
      <c r="M1801" s="301">
        <v>0</v>
      </c>
      <c r="N1801" s="301">
        <v>0</v>
      </c>
      <c r="O1801" s="301">
        <v>4</v>
      </c>
      <c r="P1801" s="301">
        <v>0</v>
      </c>
      <c r="Q1801" s="301">
        <v>7</v>
      </c>
      <c r="R1801" s="301">
        <v>3</v>
      </c>
      <c r="S1801" s="301">
        <v>0</v>
      </c>
      <c r="T1801" s="301">
        <v>0</v>
      </c>
      <c r="U1801" s="301">
        <v>41</v>
      </c>
      <c r="V1801" s="304">
        <v>45</v>
      </c>
    </row>
    <row r="1802" spans="1:22" x14ac:dyDescent="0.4">
      <c r="A1802" s="299">
        <v>1798</v>
      </c>
      <c r="B1802" s="300" t="s">
        <v>1810</v>
      </c>
      <c r="C1802" s="301">
        <v>9</v>
      </c>
      <c r="D1802" s="301">
        <v>26</v>
      </c>
      <c r="E1802" s="301">
        <v>17</v>
      </c>
      <c r="F1802" s="301">
        <v>19</v>
      </c>
      <c r="G1802" s="301">
        <v>17</v>
      </c>
      <c r="H1802" s="301">
        <v>6</v>
      </c>
      <c r="I1802" s="301">
        <v>9</v>
      </c>
      <c r="J1802" s="301">
        <v>6</v>
      </c>
      <c r="K1802" s="301">
        <v>19</v>
      </c>
      <c r="L1802" s="301">
        <v>22</v>
      </c>
      <c r="M1802" s="301">
        <v>27</v>
      </c>
      <c r="N1802" s="301">
        <v>19</v>
      </c>
      <c r="O1802" s="301">
        <v>22</v>
      </c>
      <c r="P1802" s="301">
        <v>26</v>
      </c>
      <c r="Q1802" s="301">
        <v>25</v>
      </c>
      <c r="R1802" s="301">
        <v>19</v>
      </c>
      <c r="S1802" s="301">
        <v>13</v>
      </c>
      <c r="T1802" s="301">
        <v>4</v>
      </c>
      <c r="U1802" s="301">
        <v>298</v>
      </c>
      <c r="V1802" s="304">
        <v>279</v>
      </c>
    </row>
    <row r="1803" spans="1:22" x14ac:dyDescent="0.4">
      <c r="A1803" s="299">
        <v>1799</v>
      </c>
      <c r="B1803" s="300" t="s">
        <v>3325</v>
      </c>
      <c r="C1803" s="301">
        <v>0</v>
      </c>
      <c r="D1803" s="301">
        <v>0</v>
      </c>
      <c r="E1803" s="301">
        <v>0</v>
      </c>
      <c r="F1803" s="301">
        <v>0</v>
      </c>
      <c r="G1803" s="301">
        <v>0</v>
      </c>
      <c r="H1803" s="301">
        <v>0</v>
      </c>
      <c r="I1803" s="301">
        <v>0</v>
      </c>
      <c r="J1803" s="301">
        <v>0</v>
      </c>
      <c r="K1803" s="301">
        <v>0</v>
      </c>
      <c r="L1803" s="301">
        <v>0</v>
      </c>
      <c r="M1803" s="301">
        <v>0</v>
      </c>
      <c r="N1803" s="301">
        <v>0</v>
      </c>
      <c r="O1803" s="301">
        <v>0</v>
      </c>
      <c r="P1803" s="301">
        <v>0</v>
      </c>
      <c r="Q1803" s="301">
        <v>0</v>
      </c>
      <c r="R1803" s="301">
        <v>0</v>
      </c>
      <c r="S1803" s="301">
        <v>0</v>
      </c>
      <c r="T1803" s="301">
        <v>0</v>
      </c>
      <c r="U1803" s="301">
        <v>0</v>
      </c>
      <c r="V1803" s="304">
        <v>0</v>
      </c>
    </row>
    <row r="1804" spans="1:22" x14ac:dyDescent="0.4">
      <c r="A1804" s="299">
        <v>1800</v>
      </c>
      <c r="B1804" s="300" t="s">
        <v>3326</v>
      </c>
      <c r="C1804" s="301">
        <v>0</v>
      </c>
      <c r="D1804" s="301">
        <v>0</v>
      </c>
      <c r="E1804" s="301">
        <v>0</v>
      </c>
      <c r="F1804" s="301">
        <v>0</v>
      </c>
      <c r="G1804" s="301">
        <v>0</v>
      </c>
      <c r="H1804" s="301">
        <v>0</v>
      </c>
      <c r="I1804" s="301">
        <v>0</v>
      </c>
      <c r="J1804" s="301">
        <v>0</v>
      </c>
      <c r="K1804" s="301">
        <v>0</v>
      </c>
      <c r="L1804" s="301">
        <v>0</v>
      </c>
      <c r="M1804" s="301">
        <v>0</v>
      </c>
      <c r="N1804" s="301">
        <v>0</v>
      </c>
      <c r="O1804" s="301">
        <v>0</v>
      </c>
      <c r="P1804" s="301">
        <v>0</v>
      </c>
      <c r="Q1804" s="301">
        <v>0</v>
      </c>
      <c r="R1804" s="301">
        <v>0</v>
      </c>
      <c r="S1804" s="301">
        <v>0</v>
      </c>
      <c r="T1804" s="301">
        <v>0</v>
      </c>
      <c r="U1804" s="301">
        <v>0</v>
      </c>
      <c r="V1804" s="304">
        <v>0</v>
      </c>
    </row>
    <row r="1805" spans="1:22" x14ac:dyDescent="0.4">
      <c r="A1805" s="299">
        <v>1801</v>
      </c>
      <c r="B1805" s="300" t="s">
        <v>311</v>
      </c>
      <c r="C1805" s="301">
        <v>18</v>
      </c>
      <c r="D1805" s="301">
        <v>19</v>
      </c>
      <c r="E1805" s="301">
        <v>15</v>
      </c>
      <c r="F1805" s="301">
        <v>19</v>
      </c>
      <c r="G1805" s="301">
        <v>7</v>
      </c>
      <c r="H1805" s="301">
        <v>11</v>
      </c>
      <c r="I1805" s="301">
        <v>18</v>
      </c>
      <c r="J1805" s="301">
        <v>17</v>
      </c>
      <c r="K1805" s="301">
        <v>9</v>
      </c>
      <c r="L1805" s="301">
        <v>24</v>
      </c>
      <c r="M1805" s="301">
        <v>26</v>
      </c>
      <c r="N1805" s="301">
        <v>29</v>
      </c>
      <c r="O1805" s="301">
        <v>22</v>
      </c>
      <c r="P1805" s="301">
        <v>24</v>
      </c>
      <c r="Q1805" s="301">
        <v>21</v>
      </c>
      <c r="R1805" s="301">
        <v>12</v>
      </c>
      <c r="S1805" s="301">
        <v>0</v>
      </c>
      <c r="T1805" s="301">
        <v>0</v>
      </c>
      <c r="U1805" s="301">
        <v>284</v>
      </c>
      <c r="V1805" s="304">
        <v>274</v>
      </c>
    </row>
    <row r="1806" spans="1:22" x14ac:dyDescent="0.4">
      <c r="A1806" s="299">
        <v>1802</v>
      </c>
      <c r="B1806" s="300" t="s">
        <v>3327</v>
      </c>
      <c r="C1806" s="301">
        <v>8</v>
      </c>
      <c r="D1806" s="301">
        <v>16</v>
      </c>
      <c r="E1806" s="301">
        <v>10</v>
      </c>
      <c r="F1806" s="301">
        <v>5</v>
      </c>
      <c r="G1806" s="301">
        <v>6</v>
      </c>
      <c r="H1806" s="301">
        <v>0</v>
      </c>
      <c r="I1806" s="301">
        <v>7</v>
      </c>
      <c r="J1806" s="301">
        <v>8</v>
      </c>
      <c r="K1806" s="301">
        <v>21</v>
      </c>
      <c r="L1806" s="301">
        <v>14</v>
      </c>
      <c r="M1806" s="301">
        <v>7</v>
      </c>
      <c r="N1806" s="301">
        <v>16</v>
      </c>
      <c r="O1806" s="301">
        <v>7</v>
      </c>
      <c r="P1806" s="301">
        <v>13</v>
      </c>
      <c r="Q1806" s="301">
        <v>9</v>
      </c>
      <c r="R1806" s="301">
        <v>3</v>
      </c>
      <c r="S1806" s="301">
        <v>0</v>
      </c>
      <c r="T1806" s="301">
        <v>0</v>
      </c>
      <c r="U1806" s="301">
        <v>136</v>
      </c>
      <c r="V1806" s="304">
        <v>130</v>
      </c>
    </row>
    <row r="1807" spans="1:22" x14ac:dyDescent="0.4">
      <c r="A1807" s="299">
        <v>1803</v>
      </c>
      <c r="B1807" s="300" t="s">
        <v>3328</v>
      </c>
      <c r="C1807" s="301">
        <v>5</v>
      </c>
      <c r="D1807" s="301">
        <v>11</v>
      </c>
      <c r="E1807" s="301">
        <v>5</v>
      </c>
      <c r="F1807" s="301">
        <v>0</v>
      </c>
      <c r="G1807" s="301">
        <v>4</v>
      </c>
      <c r="H1807" s="301">
        <v>11</v>
      </c>
      <c r="I1807" s="301">
        <v>11</v>
      </c>
      <c r="J1807" s="301">
        <v>8</v>
      </c>
      <c r="K1807" s="301">
        <v>6</v>
      </c>
      <c r="L1807" s="301">
        <v>12</v>
      </c>
      <c r="M1807" s="301">
        <v>6</v>
      </c>
      <c r="N1807" s="301">
        <v>18</v>
      </c>
      <c r="O1807" s="301">
        <v>4</v>
      </c>
      <c r="P1807" s="301">
        <v>6</v>
      </c>
      <c r="Q1807" s="301">
        <v>7</v>
      </c>
      <c r="R1807" s="301">
        <v>0</v>
      </c>
      <c r="S1807" s="301">
        <v>0</v>
      </c>
      <c r="T1807" s="301">
        <v>0</v>
      </c>
      <c r="U1807" s="301">
        <v>112</v>
      </c>
      <c r="V1807" s="304">
        <v>115</v>
      </c>
    </row>
    <row r="1808" spans="1:22" x14ac:dyDescent="0.4">
      <c r="A1808" s="299">
        <v>1804</v>
      </c>
      <c r="B1808" s="300" t="s">
        <v>1238</v>
      </c>
      <c r="C1808" s="301">
        <v>1610</v>
      </c>
      <c r="D1808" s="301">
        <v>1975</v>
      </c>
      <c r="E1808" s="301">
        <v>2122</v>
      </c>
      <c r="F1808" s="301">
        <v>2219</v>
      </c>
      <c r="G1808" s="301">
        <v>2440</v>
      </c>
      <c r="H1808" s="301">
        <v>2076</v>
      </c>
      <c r="I1808" s="301">
        <v>1936</v>
      </c>
      <c r="J1808" s="301">
        <v>1949</v>
      </c>
      <c r="K1808" s="301">
        <v>2304</v>
      </c>
      <c r="L1808" s="301">
        <v>2570</v>
      </c>
      <c r="M1808" s="301">
        <v>2314</v>
      </c>
      <c r="N1808" s="301">
        <v>1991</v>
      </c>
      <c r="O1808" s="301">
        <v>1673</v>
      </c>
      <c r="P1808" s="301">
        <v>1528</v>
      </c>
      <c r="Q1808" s="301">
        <v>1360</v>
      </c>
      <c r="R1808" s="301">
        <v>1357</v>
      </c>
      <c r="S1808" s="301">
        <v>1165</v>
      </c>
      <c r="T1808" s="301">
        <v>1032</v>
      </c>
      <c r="U1808" s="301">
        <v>33612</v>
      </c>
      <c r="V1808" s="304">
        <v>33589</v>
      </c>
    </row>
    <row r="1809" spans="1:22" x14ac:dyDescent="0.4">
      <c r="A1809" s="299">
        <v>1805</v>
      </c>
      <c r="B1809" s="300" t="s">
        <v>3329</v>
      </c>
      <c r="C1809" s="301">
        <v>0</v>
      </c>
      <c r="D1809" s="301">
        <v>0</v>
      </c>
      <c r="E1809" s="301">
        <v>3</v>
      </c>
      <c r="F1809" s="301">
        <v>0</v>
      </c>
      <c r="G1809" s="301">
        <v>0</v>
      </c>
      <c r="H1809" s="301">
        <v>0</v>
      </c>
      <c r="I1809" s="301">
        <v>0</v>
      </c>
      <c r="J1809" s="301">
        <v>0</v>
      </c>
      <c r="K1809" s="301">
        <v>7</v>
      </c>
      <c r="L1809" s="301">
        <v>0</v>
      </c>
      <c r="M1809" s="301">
        <v>4</v>
      </c>
      <c r="N1809" s="301">
        <v>0</v>
      </c>
      <c r="O1809" s="301">
        <v>8</v>
      </c>
      <c r="P1809" s="301">
        <v>16</v>
      </c>
      <c r="Q1809" s="301">
        <v>4</v>
      </c>
      <c r="R1809" s="301">
        <v>0</v>
      </c>
      <c r="S1809" s="301">
        <v>0</v>
      </c>
      <c r="T1809" s="301">
        <v>0</v>
      </c>
      <c r="U1809" s="301">
        <v>40</v>
      </c>
      <c r="V1809" s="304">
        <v>34</v>
      </c>
    </row>
    <row r="1810" spans="1:22" x14ac:dyDescent="0.4">
      <c r="A1810" s="299">
        <v>1806</v>
      </c>
      <c r="B1810" s="300" t="s">
        <v>3330</v>
      </c>
      <c r="C1810" s="301">
        <v>8</v>
      </c>
      <c r="D1810" s="301">
        <v>10</v>
      </c>
      <c r="E1810" s="301">
        <v>0</v>
      </c>
      <c r="F1810" s="301">
        <v>5</v>
      </c>
      <c r="G1810" s="301">
        <v>0</v>
      </c>
      <c r="H1810" s="301">
        <v>4</v>
      </c>
      <c r="I1810" s="301">
        <v>3</v>
      </c>
      <c r="J1810" s="301">
        <v>4</v>
      </c>
      <c r="K1810" s="301">
        <v>9</v>
      </c>
      <c r="L1810" s="301">
        <v>6</v>
      </c>
      <c r="M1810" s="301">
        <v>7</v>
      </c>
      <c r="N1810" s="301">
        <v>8</v>
      </c>
      <c r="O1810" s="301">
        <v>3</v>
      </c>
      <c r="P1810" s="301">
        <v>3</v>
      </c>
      <c r="Q1810" s="301">
        <v>10</v>
      </c>
      <c r="R1810" s="301">
        <v>6</v>
      </c>
      <c r="S1810" s="301">
        <v>0</v>
      </c>
      <c r="T1810" s="301">
        <v>0</v>
      </c>
      <c r="U1810" s="301">
        <v>90</v>
      </c>
      <c r="V1810" s="304">
        <v>90</v>
      </c>
    </row>
    <row r="1811" spans="1:22" x14ac:dyDescent="0.4">
      <c r="A1811" s="299">
        <v>1807</v>
      </c>
      <c r="B1811" s="300" t="s">
        <v>1811</v>
      </c>
      <c r="C1811" s="301">
        <v>8</v>
      </c>
      <c r="D1811" s="301">
        <v>4</v>
      </c>
      <c r="E1811" s="301">
        <v>4</v>
      </c>
      <c r="F1811" s="301">
        <v>10</v>
      </c>
      <c r="G1811" s="301">
        <v>0</v>
      </c>
      <c r="H1811" s="301">
        <v>3</v>
      </c>
      <c r="I1811" s="301">
        <v>5</v>
      </c>
      <c r="J1811" s="301">
        <v>6</v>
      </c>
      <c r="K1811" s="301">
        <v>6</v>
      </c>
      <c r="L1811" s="301">
        <v>3</v>
      </c>
      <c r="M1811" s="301">
        <v>9</v>
      </c>
      <c r="N1811" s="301">
        <v>10</v>
      </c>
      <c r="O1811" s="301">
        <v>13</v>
      </c>
      <c r="P1811" s="301">
        <v>5</v>
      </c>
      <c r="Q1811" s="301">
        <v>3</v>
      </c>
      <c r="R1811" s="301">
        <v>0</v>
      </c>
      <c r="S1811" s="301">
        <v>0</v>
      </c>
      <c r="T1811" s="301">
        <v>7</v>
      </c>
      <c r="U1811" s="301">
        <v>89</v>
      </c>
      <c r="V1811" s="304">
        <v>89</v>
      </c>
    </row>
    <row r="1812" spans="1:22" x14ac:dyDescent="0.4">
      <c r="A1812" s="299">
        <v>1808</v>
      </c>
      <c r="B1812" s="300" t="s">
        <v>312</v>
      </c>
      <c r="C1812" s="301">
        <v>29</v>
      </c>
      <c r="D1812" s="301">
        <v>24</v>
      </c>
      <c r="E1812" s="301">
        <v>26</v>
      </c>
      <c r="F1812" s="301">
        <v>35</v>
      </c>
      <c r="G1812" s="301">
        <v>14</v>
      </c>
      <c r="H1812" s="301">
        <v>15</v>
      </c>
      <c r="I1812" s="301">
        <v>20</v>
      </c>
      <c r="J1812" s="301">
        <v>24</v>
      </c>
      <c r="K1812" s="301">
        <v>38</v>
      </c>
      <c r="L1812" s="301">
        <v>27</v>
      </c>
      <c r="M1812" s="301">
        <v>29</v>
      </c>
      <c r="N1812" s="301">
        <v>36</v>
      </c>
      <c r="O1812" s="301">
        <v>40</v>
      </c>
      <c r="P1812" s="301">
        <v>33</v>
      </c>
      <c r="Q1812" s="301">
        <v>22</v>
      </c>
      <c r="R1812" s="301">
        <v>9</v>
      </c>
      <c r="S1812" s="301">
        <v>5</v>
      </c>
      <c r="T1812" s="301">
        <v>11</v>
      </c>
      <c r="U1812" s="301">
        <v>444</v>
      </c>
      <c r="V1812" s="304">
        <v>444</v>
      </c>
    </row>
    <row r="1813" spans="1:22" x14ac:dyDescent="0.4">
      <c r="A1813" s="299">
        <v>1809</v>
      </c>
      <c r="B1813" s="300" t="s">
        <v>3331</v>
      </c>
      <c r="C1813" s="301">
        <v>4</v>
      </c>
      <c r="D1813" s="301">
        <v>0</v>
      </c>
      <c r="E1813" s="301">
        <v>0</v>
      </c>
      <c r="F1813" s="301">
        <v>3</v>
      </c>
      <c r="G1813" s="301">
        <v>0</v>
      </c>
      <c r="H1813" s="301">
        <v>0</v>
      </c>
      <c r="I1813" s="301">
        <v>0</v>
      </c>
      <c r="J1813" s="301">
        <v>0</v>
      </c>
      <c r="K1813" s="301">
        <v>3</v>
      </c>
      <c r="L1813" s="301">
        <v>6</v>
      </c>
      <c r="M1813" s="301">
        <v>0</v>
      </c>
      <c r="N1813" s="301">
        <v>7</v>
      </c>
      <c r="O1813" s="301">
        <v>0</v>
      </c>
      <c r="P1813" s="301">
        <v>0</v>
      </c>
      <c r="Q1813" s="301">
        <v>0</v>
      </c>
      <c r="R1813" s="301">
        <v>0</v>
      </c>
      <c r="S1813" s="301">
        <v>0</v>
      </c>
      <c r="T1813" s="301">
        <v>0</v>
      </c>
      <c r="U1813" s="301">
        <v>32</v>
      </c>
      <c r="V1813" s="304">
        <v>28</v>
      </c>
    </row>
    <row r="1814" spans="1:22" x14ac:dyDescent="0.4">
      <c r="A1814" s="299">
        <v>1810</v>
      </c>
      <c r="B1814" s="300" t="s">
        <v>313</v>
      </c>
      <c r="C1814" s="301">
        <v>27</v>
      </c>
      <c r="D1814" s="301">
        <v>27</v>
      </c>
      <c r="E1814" s="301">
        <v>24</v>
      </c>
      <c r="F1814" s="301">
        <v>19</v>
      </c>
      <c r="G1814" s="301">
        <v>5</v>
      </c>
      <c r="H1814" s="301">
        <v>13</v>
      </c>
      <c r="I1814" s="301">
        <v>12</v>
      </c>
      <c r="J1814" s="301">
        <v>21</v>
      </c>
      <c r="K1814" s="301">
        <v>32</v>
      </c>
      <c r="L1814" s="301">
        <v>27</v>
      </c>
      <c r="M1814" s="301">
        <v>13</v>
      </c>
      <c r="N1814" s="301">
        <v>35</v>
      </c>
      <c r="O1814" s="301">
        <v>39</v>
      </c>
      <c r="P1814" s="301">
        <v>26</v>
      </c>
      <c r="Q1814" s="301">
        <v>23</v>
      </c>
      <c r="R1814" s="301">
        <v>9</v>
      </c>
      <c r="S1814" s="301">
        <v>3</v>
      </c>
      <c r="T1814" s="301">
        <v>4</v>
      </c>
      <c r="U1814" s="301">
        <v>349</v>
      </c>
      <c r="V1814" s="304">
        <v>334</v>
      </c>
    </row>
    <row r="1815" spans="1:22" x14ac:dyDescent="0.4">
      <c r="A1815" s="299">
        <v>1811</v>
      </c>
      <c r="B1815" s="300" t="s">
        <v>3332</v>
      </c>
      <c r="C1815" s="301">
        <v>16</v>
      </c>
      <c r="D1815" s="301">
        <v>20</v>
      </c>
      <c r="E1815" s="301">
        <v>25</v>
      </c>
      <c r="F1815" s="301">
        <v>18</v>
      </c>
      <c r="G1815" s="301">
        <v>16</v>
      </c>
      <c r="H1815" s="301">
        <v>13</v>
      </c>
      <c r="I1815" s="301">
        <v>9</v>
      </c>
      <c r="J1815" s="301">
        <v>14</v>
      </c>
      <c r="K1815" s="301">
        <v>12</v>
      </c>
      <c r="L1815" s="301">
        <v>18</v>
      </c>
      <c r="M1815" s="301">
        <v>11</v>
      </c>
      <c r="N1815" s="301">
        <v>8</v>
      </c>
      <c r="O1815" s="301">
        <v>8</v>
      </c>
      <c r="P1815" s="301">
        <v>11</v>
      </c>
      <c r="Q1815" s="301">
        <v>0</v>
      </c>
      <c r="R1815" s="301">
        <v>7</v>
      </c>
      <c r="S1815" s="301">
        <v>3</v>
      </c>
      <c r="T1815" s="301">
        <v>0</v>
      </c>
      <c r="U1815" s="301">
        <v>210</v>
      </c>
      <c r="V1815" s="304">
        <v>196</v>
      </c>
    </row>
    <row r="1816" spans="1:22" x14ac:dyDescent="0.4">
      <c r="A1816" s="299">
        <v>1812</v>
      </c>
      <c r="B1816" s="300" t="s">
        <v>314</v>
      </c>
      <c r="C1816" s="301">
        <v>16</v>
      </c>
      <c r="D1816" s="301">
        <v>24</v>
      </c>
      <c r="E1816" s="301">
        <v>28</v>
      </c>
      <c r="F1816" s="301">
        <v>31</v>
      </c>
      <c r="G1816" s="301">
        <v>18</v>
      </c>
      <c r="H1816" s="301">
        <v>10</v>
      </c>
      <c r="I1816" s="301">
        <v>8</v>
      </c>
      <c r="J1816" s="301">
        <v>24</v>
      </c>
      <c r="K1816" s="301">
        <v>22</v>
      </c>
      <c r="L1816" s="301">
        <v>38</v>
      </c>
      <c r="M1816" s="301">
        <v>31</v>
      </c>
      <c r="N1816" s="301">
        <v>49</v>
      </c>
      <c r="O1816" s="301">
        <v>37</v>
      </c>
      <c r="P1816" s="301">
        <v>39</v>
      </c>
      <c r="Q1816" s="301">
        <v>25</v>
      </c>
      <c r="R1816" s="301">
        <v>9</v>
      </c>
      <c r="S1816" s="301">
        <v>4</v>
      </c>
      <c r="T1816" s="301">
        <v>0</v>
      </c>
      <c r="U1816" s="301">
        <v>406</v>
      </c>
      <c r="V1816" s="304">
        <v>382</v>
      </c>
    </row>
    <row r="1817" spans="1:22" x14ac:dyDescent="0.4">
      <c r="A1817" s="299">
        <v>1813</v>
      </c>
      <c r="B1817" s="300" t="s">
        <v>3333</v>
      </c>
      <c r="C1817" s="301">
        <v>6</v>
      </c>
      <c r="D1817" s="301">
        <v>0</v>
      </c>
      <c r="E1817" s="301">
        <v>6</v>
      </c>
      <c r="F1817" s="301">
        <v>0</v>
      </c>
      <c r="G1817" s="301">
        <v>0</v>
      </c>
      <c r="H1817" s="301">
        <v>0</v>
      </c>
      <c r="I1817" s="301">
        <v>0</v>
      </c>
      <c r="J1817" s="301">
        <v>0</v>
      </c>
      <c r="K1817" s="301">
        <v>4</v>
      </c>
      <c r="L1817" s="301">
        <v>0</v>
      </c>
      <c r="M1817" s="301">
        <v>8</v>
      </c>
      <c r="N1817" s="301">
        <v>4</v>
      </c>
      <c r="O1817" s="301">
        <v>4</v>
      </c>
      <c r="P1817" s="301">
        <v>3</v>
      </c>
      <c r="Q1817" s="301">
        <v>0</v>
      </c>
      <c r="R1817" s="301">
        <v>0</v>
      </c>
      <c r="S1817" s="301">
        <v>6</v>
      </c>
      <c r="T1817" s="301">
        <v>0</v>
      </c>
      <c r="U1817" s="301">
        <v>41</v>
      </c>
      <c r="V1817" s="304">
        <v>38</v>
      </c>
    </row>
    <row r="1818" spans="1:22" x14ac:dyDescent="0.4">
      <c r="A1818" s="299">
        <v>1814</v>
      </c>
      <c r="B1818" s="300" t="s">
        <v>315</v>
      </c>
      <c r="C1818" s="301">
        <v>6</v>
      </c>
      <c r="D1818" s="301">
        <v>3</v>
      </c>
      <c r="E1818" s="301">
        <v>5</v>
      </c>
      <c r="F1818" s="301">
        <v>11</v>
      </c>
      <c r="G1818" s="301">
        <v>9</v>
      </c>
      <c r="H1818" s="301">
        <v>4</v>
      </c>
      <c r="I1818" s="301">
        <v>6</v>
      </c>
      <c r="J1818" s="301">
        <v>5</v>
      </c>
      <c r="K1818" s="301">
        <v>6</v>
      </c>
      <c r="L1818" s="301">
        <v>12</v>
      </c>
      <c r="M1818" s="301">
        <v>25</v>
      </c>
      <c r="N1818" s="301">
        <v>28</v>
      </c>
      <c r="O1818" s="301">
        <v>20</v>
      </c>
      <c r="P1818" s="301">
        <v>12</v>
      </c>
      <c r="Q1818" s="301">
        <v>11</v>
      </c>
      <c r="R1818" s="301">
        <v>3</v>
      </c>
      <c r="S1818" s="301">
        <v>0</v>
      </c>
      <c r="T1818" s="301">
        <v>11</v>
      </c>
      <c r="U1818" s="301">
        <v>169</v>
      </c>
      <c r="V1818" s="304">
        <v>152</v>
      </c>
    </row>
    <row r="1819" spans="1:22" x14ac:dyDescent="0.4">
      <c r="A1819" s="299">
        <v>1815</v>
      </c>
      <c r="B1819" s="300" t="s">
        <v>1812</v>
      </c>
      <c r="C1819" s="301">
        <v>1197</v>
      </c>
      <c r="D1819" s="301">
        <v>1164</v>
      </c>
      <c r="E1819" s="301">
        <v>981</v>
      </c>
      <c r="F1819" s="301">
        <v>1014</v>
      </c>
      <c r="G1819" s="301">
        <v>1255</v>
      </c>
      <c r="H1819" s="301">
        <v>1366</v>
      </c>
      <c r="I1819" s="301">
        <v>1494</v>
      </c>
      <c r="J1819" s="301">
        <v>1389</v>
      </c>
      <c r="K1819" s="301">
        <v>1377</v>
      </c>
      <c r="L1819" s="301">
        <v>1296</v>
      </c>
      <c r="M1819" s="301">
        <v>1124</v>
      </c>
      <c r="N1819" s="301">
        <v>1040</v>
      </c>
      <c r="O1819" s="301">
        <v>1075</v>
      </c>
      <c r="P1819" s="301">
        <v>1029</v>
      </c>
      <c r="Q1819" s="301">
        <v>934</v>
      </c>
      <c r="R1819" s="301">
        <v>701</v>
      </c>
      <c r="S1819" s="301">
        <v>447</v>
      </c>
      <c r="T1819" s="301">
        <v>493</v>
      </c>
      <c r="U1819" s="301">
        <v>19370</v>
      </c>
      <c r="V1819" s="304">
        <v>19083</v>
      </c>
    </row>
    <row r="1820" spans="1:22" x14ac:dyDescent="0.4">
      <c r="A1820" s="299">
        <v>1816</v>
      </c>
      <c r="B1820" s="300" t="s">
        <v>3334</v>
      </c>
      <c r="C1820" s="301">
        <v>5</v>
      </c>
      <c r="D1820" s="301">
        <v>4</v>
      </c>
      <c r="E1820" s="301">
        <v>7</v>
      </c>
      <c r="F1820" s="301">
        <v>0</v>
      </c>
      <c r="G1820" s="301">
        <v>4</v>
      </c>
      <c r="H1820" s="301">
        <v>3</v>
      </c>
      <c r="I1820" s="301">
        <v>6</v>
      </c>
      <c r="J1820" s="301">
        <v>3</v>
      </c>
      <c r="K1820" s="301">
        <v>7</v>
      </c>
      <c r="L1820" s="301">
        <v>14</v>
      </c>
      <c r="M1820" s="301">
        <v>10</v>
      </c>
      <c r="N1820" s="301">
        <v>14</v>
      </c>
      <c r="O1820" s="301">
        <v>7</v>
      </c>
      <c r="P1820" s="301">
        <v>13</v>
      </c>
      <c r="Q1820" s="301">
        <v>8</v>
      </c>
      <c r="R1820" s="301">
        <v>5</v>
      </c>
      <c r="S1820" s="301">
        <v>3</v>
      </c>
      <c r="T1820" s="301">
        <v>0</v>
      </c>
      <c r="U1820" s="301">
        <v>112</v>
      </c>
      <c r="V1820" s="304">
        <v>128</v>
      </c>
    </row>
    <row r="1821" spans="1:22" x14ac:dyDescent="0.4">
      <c r="A1821" s="299">
        <v>1817</v>
      </c>
      <c r="B1821" s="300" t="s">
        <v>3335</v>
      </c>
      <c r="C1821" s="301">
        <v>11</v>
      </c>
      <c r="D1821" s="301">
        <v>5</v>
      </c>
      <c r="E1821" s="301">
        <v>6</v>
      </c>
      <c r="F1821" s="301">
        <v>0</v>
      </c>
      <c r="G1821" s="301">
        <v>10</v>
      </c>
      <c r="H1821" s="301">
        <v>12</v>
      </c>
      <c r="I1821" s="301">
        <v>8</v>
      </c>
      <c r="J1821" s="301">
        <v>9</v>
      </c>
      <c r="K1821" s="301">
        <v>6</v>
      </c>
      <c r="L1821" s="301">
        <v>6</v>
      </c>
      <c r="M1821" s="301">
        <v>14</v>
      </c>
      <c r="N1821" s="301">
        <v>14</v>
      </c>
      <c r="O1821" s="301">
        <v>13</v>
      </c>
      <c r="P1821" s="301">
        <v>10</v>
      </c>
      <c r="Q1821" s="301">
        <v>0</v>
      </c>
      <c r="R1821" s="301">
        <v>0</v>
      </c>
      <c r="S1821" s="301">
        <v>0</v>
      </c>
      <c r="T1821" s="301">
        <v>0</v>
      </c>
      <c r="U1821" s="301">
        <v>119</v>
      </c>
      <c r="V1821" s="304">
        <v>122</v>
      </c>
    </row>
    <row r="1822" spans="1:22" x14ac:dyDescent="0.4">
      <c r="A1822" s="299">
        <v>1818</v>
      </c>
      <c r="B1822" s="300" t="s">
        <v>1813</v>
      </c>
      <c r="C1822" s="301">
        <v>5</v>
      </c>
      <c r="D1822" s="301">
        <v>3</v>
      </c>
      <c r="E1822" s="301">
        <v>9</v>
      </c>
      <c r="F1822" s="301">
        <v>8</v>
      </c>
      <c r="G1822" s="301">
        <v>5</v>
      </c>
      <c r="H1822" s="301">
        <v>4</v>
      </c>
      <c r="I1822" s="301">
        <v>7</v>
      </c>
      <c r="J1822" s="301">
        <v>8</v>
      </c>
      <c r="K1822" s="301">
        <v>6</v>
      </c>
      <c r="L1822" s="301">
        <v>5</v>
      </c>
      <c r="M1822" s="301">
        <v>12</v>
      </c>
      <c r="N1822" s="301">
        <v>21</v>
      </c>
      <c r="O1822" s="301">
        <v>12</v>
      </c>
      <c r="P1822" s="301">
        <v>10</v>
      </c>
      <c r="Q1822" s="301">
        <v>17</v>
      </c>
      <c r="R1822" s="301">
        <v>5</v>
      </c>
      <c r="S1822" s="301">
        <v>0</v>
      </c>
      <c r="T1822" s="301">
        <v>0</v>
      </c>
      <c r="U1822" s="301">
        <v>145</v>
      </c>
      <c r="V1822" s="304">
        <v>143</v>
      </c>
    </row>
    <row r="1823" spans="1:22" x14ac:dyDescent="0.4">
      <c r="A1823" s="299">
        <v>1819</v>
      </c>
      <c r="B1823" s="300" t="s">
        <v>3336</v>
      </c>
      <c r="C1823" s="301">
        <v>0</v>
      </c>
      <c r="D1823" s="301">
        <v>5</v>
      </c>
      <c r="E1823" s="301">
        <v>3</v>
      </c>
      <c r="F1823" s="301">
        <v>0</v>
      </c>
      <c r="G1823" s="301">
        <v>0</v>
      </c>
      <c r="H1823" s="301">
        <v>0</v>
      </c>
      <c r="I1823" s="301">
        <v>5</v>
      </c>
      <c r="J1823" s="301">
        <v>0</v>
      </c>
      <c r="K1823" s="301">
        <v>0</v>
      </c>
      <c r="L1823" s="301">
        <v>6</v>
      </c>
      <c r="M1823" s="301">
        <v>3</v>
      </c>
      <c r="N1823" s="301">
        <v>0</v>
      </c>
      <c r="O1823" s="301">
        <v>0</v>
      </c>
      <c r="P1823" s="301">
        <v>0</v>
      </c>
      <c r="Q1823" s="301">
        <v>7</v>
      </c>
      <c r="R1823" s="301">
        <v>0</v>
      </c>
      <c r="S1823" s="301">
        <v>0</v>
      </c>
      <c r="T1823" s="301">
        <v>0</v>
      </c>
      <c r="U1823" s="301">
        <v>31</v>
      </c>
      <c r="V1823" s="304">
        <v>31</v>
      </c>
    </row>
    <row r="1824" spans="1:22" x14ac:dyDescent="0.4">
      <c r="A1824" s="299">
        <v>1820</v>
      </c>
      <c r="B1824" s="300" t="s">
        <v>1814</v>
      </c>
      <c r="C1824" s="301">
        <v>47</v>
      </c>
      <c r="D1824" s="301">
        <v>54</v>
      </c>
      <c r="E1824" s="301">
        <v>65</v>
      </c>
      <c r="F1824" s="301">
        <v>38</v>
      </c>
      <c r="G1824" s="301">
        <v>31</v>
      </c>
      <c r="H1824" s="301">
        <v>23</v>
      </c>
      <c r="I1824" s="301">
        <v>20</v>
      </c>
      <c r="J1824" s="301">
        <v>41</v>
      </c>
      <c r="K1824" s="301">
        <v>62</v>
      </c>
      <c r="L1824" s="301">
        <v>53</v>
      </c>
      <c r="M1824" s="301">
        <v>60</v>
      </c>
      <c r="N1824" s="301">
        <v>53</v>
      </c>
      <c r="O1824" s="301">
        <v>94</v>
      </c>
      <c r="P1824" s="301">
        <v>65</v>
      </c>
      <c r="Q1824" s="301">
        <v>51</v>
      </c>
      <c r="R1824" s="301">
        <v>75</v>
      </c>
      <c r="S1824" s="301">
        <v>31</v>
      </c>
      <c r="T1824" s="301">
        <v>48</v>
      </c>
      <c r="U1824" s="301">
        <v>920</v>
      </c>
      <c r="V1824" s="304">
        <v>847</v>
      </c>
    </row>
    <row r="1825" spans="1:22" x14ac:dyDescent="0.4">
      <c r="A1825" s="299">
        <v>1821</v>
      </c>
      <c r="B1825" s="300" t="s">
        <v>1815</v>
      </c>
      <c r="C1825" s="301">
        <v>3</v>
      </c>
      <c r="D1825" s="301">
        <v>4</v>
      </c>
      <c r="E1825" s="301">
        <v>7</v>
      </c>
      <c r="F1825" s="301">
        <v>11</v>
      </c>
      <c r="G1825" s="301">
        <v>7</v>
      </c>
      <c r="H1825" s="301">
        <v>4</v>
      </c>
      <c r="I1825" s="301">
        <v>4</v>
      </c>
      <c r="J1825" s="301">
        <v>5</v>
      </c>
      <c r="K1825" s="301">
        <v>4</v>
      </c>
      <c r="L1825" s="301">
        <v>14</v>
      </c>
      <c r="M1825" s="301">
        <v>12</v>
      </c>
      <c r="N1825" s="301">
        <v>14</v>
      </c>
      <c r="O1825" s="301">
        <v>15</v>
      </c>
      <c r="P1825" s="301">
        <v>21</v>
      </c>
      <c r="Q1825" s="301">
        <v>6</v>
      </c>
      <c r="R1825" s="301">
        <v>13</v>
      </c>
      <c r="S1825" s="301">
        <v>0</v>
      </c>
      <c r="T1825" s="301">
        <v>0</v>
      </c>
      <c r="U1825" s="301">
        <v>132</v>
      </c>
      <c r="V1825" s="304">
        <v>131</v>
      </c>
    </row>
    <row r="1826" spans="1:22" x14ac:dyDescent="0.4">
      <c r="A1826" s="299">
        <v>1822</v>
      </c>
      <c r="B1826" s="300" t="s">
        <v>3337</v>
      </c>
      <c r="C1826" s="301">
        <v>9</v>
      </c>
      <c r="D1826" s="301">
        <v>12</v>
      </c>
      <c r="E1826" s="301">
        <v>16</v>
      </c>
      <c r="F1826" s="301">
        <v>20</v>
      </c>
      <c r="G1826" s="301">
        <v>9</v>
      </c>
      <c r="H1826" s="301">
        <v>5</v>
      </c>
      <c r="I1826" s="301">
        <v>11</v>
      </c>
      <c r="J1826" s="301">
        <v>6</v>
      </c>
      <c r="K1826" s="301">
        <v>9</v>
      </c>
      <c r="L1826" s="301">
        <v>16</v>
      </c>
      <c r="M1826" s="301">
        <v>21</v>
      </c>
      <c r="N1826" s="301">
        <v>13</v>
      </c>
      <c r="O1826" s="301">
        <v>18</v>
      </c>
      <c r="P1826" s="301">
        <v>14</v>
      </c>
      <c r="Q1826" s="301">
        <v>7</v>
      </c>
      <c r="R1826" s="301">
        <v>3</v>
      </c>
      <c r="S1826" s="301">
        <v>0</v>
      </c>
      <c r="T1826" s="301">
        <v>5</v>
      </c>
      <c r="U1826" s="301">
        <v>189</v>
      </c>
      <c r="V1826" s="304">
        <v>182</v>
      </c>
    </row>
    <row r="1827" spans="1:22" x14ac:dyDescent="0.4">
      <c r="A1827" s="299">
        <v>1823</v>
      </c>
      <c r="B1827" s="300" t="s">
        <v>1816</v>
      </c>
      <c r="C1827" s="301">
        <v>5</v>
      </c>
      <c r="D1827" s="301">
        <v>7</v>
      </c>
      <c r="E1827" s="301">
        <v>13</v>
      </c>
      <c r="F1827" s="301">
        <v>7</v>
      </c>
      <c r="G1827" s="301">
        <v>10</v>
      </c>
      <c r="H1827" s="301">
        <v>3</v>
      </c>
      <c r="I1827" s="301">
        <v>0</v>
      </c>
      <c r="J1827" s="301">
        <v>6</v>
      </c>
      <c r="K1827" s="301">
        <v>13</v>
      </c>
      <c r="L1827" s="301">
        <v>11</v>
      </c>
      <c r="M1827" s="301">
        <v>20</v>
      </c>
      <c r="N1827" s="301">
        <v>9</v>
      </c>
      <c r="O1827" s="301">
        <v>11</v>
      </c>
      <c r="P1827" s="301">
        <v>7</v>
      </c>
      <c r="Q1827" s="301">
        <v>5</v>
      </c>
      <c r="R1827" s="301">
        <v>4</v>
      </c>
      <c r="S1827" s="301">
        <v>0</v>
      </c>
      <c r="T1827" s="301">
        <v>0</v>
      </c>
      <c r="U1827" s="301">
        <v>131</v>
      </c>
      <c r="V1827" s="304">
        <v>125</v>
      </c>
    </row>
    <row r="1828" spans="1:22" x14ac:dyDescent="0.4">
      <c r="A1828" s="299">
        <v>1824</v>
      </c>
      <c r="B1828" s="300" t="s">
        <v>3338</v>
      </c>
      <c r="C1828" s="301">
        <v>0</v>
      </c>
      <c r="D1828" s="301">
        <v>0</v>
      </c>
      <c r="E1828" s="301">
        <v>3</v>
      </c>
      <c r="F1828" s="301">
        <v>0</v>
      </c>
      <c r="G1828" s="301">
        <v>0</v>
      </c>
      <c r="H1828" s="301">
        <v>8</v>
      </c>
      <c r="I1828" s="301">
        <v>0</v>
      </c>
      <c r="J1828" s="301">
        <v>4</v>
      </c>
      <c r="K1828" s="301">
        <v>0</v>
      </c>
      <c r="L1828" s="301">
        <v>6</v>
      </c>
      <c r="M1828" s="301">
        <v>4</v>
      </c>
      <c r="N1828" s="301">
        <v>12</v>
      </c>
      <c r="O1828" s="301">
        <v>6</v>
      </c>
      <c r="P1828" s="301">
        <v>8</v>
      </c>
      <c r="Q1828" s="301">
        <v>6</v>
      </c>
      <c r="R1828" s="301">
        <v>4</v>
      </c>
      <c r="S1828" s="301">
        <v>0</v>
      </c>
      <c r="T1828" s="301">
        <v>4</v>
      </c>
      <c r="U1828" s="301">
        <v>58</v>
      </c>
      <c r="V1828" s="304">
        <v>48</v>
      </c>
    </row>
    <row r="1829" spans="1:22" x14ac:dyDescent="0.4">
      <c r="A1829" s="299">
        <v>1825</v>
      </c>
      <c r="B1829" s="300" t="s">
        <v>3339</v>
      </c>
      <c r="C1829" s="301">
        <v>0</v>
      </c>
      <c r="D1829" s="301">
        <v>0</v>
      </c>
      <c r="E1829" s="301">
        <v>0</v>
      </c>
      <c r="F1829" s="301">
        <v>0</v>
      </c>
      <c r="G1829" s="301">
        <v>3</v>
      </c>
      <c r="H1829" s="301">
        <v>0</v>
      </c>
      <c r="I1829" s="301">
        <v>0</v>
      </c>
      <c r="J1829" s="301">
        <v>0</v>
      </c>
      <c r="K1829" s="301">
        <v>0</v>
      </c>
      <c r="L1829" s="301">
        <v>0</v>
      </c>
      <c r="M1829" s="301">
        <v>4</v>
      </c>
      <c r="N1829" s="301">
        <v>0</v>
      </c>
      <c r="O1829" s="301">
        <v>0</v>
      </c>
      <c r="P1829" s="301">
        <v>0</v>
      </c>
      <c r="Q1829" s="301">
        <v>0</v>
      </c>
      <c r="R1829" s="301">
        <v>0</v>
      </c>
      <c r="S1829" s="301">
        <v>0</v>
      </c>
      <c r="T1829" s="301">
        <v>0</v>
      </c>
      <c r="U1829" s="301">
        <v>11</v>
      </c>
      <c r="V1829" s="304">
        <v>11</v>
      </c>
    </row>
    <row r="1830" spans="1:22" x14ac:dyDescent="0.4">
      <c r="A1830" s="299">
        <v>1826</v>
      </c>
      <c r="B1830" s="300" t="s">
        <v>3340</v>
      </c>
      <c r="C1830" s="301">
        <v>0</v>
      </c>
      <c r="D1830" s="301">
        <v>3</v>
      </c>
      <c r="E1830" s="301">
        <v>6</v>
      </c>
      <c r="F1830" s="301">
        <v>6</v>
      </c>
      <c r="G1830" s="301">
        <v>0</v>
      </c>
      <c r="H1830" s="301">
        <v>6</v>
      </c>
      <c r="I1830" s="301">
        <v>0</v>
      </c>
      <c r="J1830" s="301">
        <v>0</v>
      </c>
      <c r="K1830" s="301">
        <v>0</v>
      </c>
      <c r="L1830" s="301">
        <v>7</v>
      </c>
      <c r="M1830" s="301">
        <v>4</v>
      </c>
      <c r="N1830" s="301">
        <v>6</v>
      </c>
      <c r="O1830" s="301">
        <v>0</v>
      </c>
      <c r="P1830" s="301">
        <v>0</v>
      </c>
      <c r="Q1830" s="301">
        <v>3</v>
      </c>
      <c r="R1830" s="301">
        <v>0</v>
      </c>
      <c r="S1830" s="301">
        <v>0</v>
      </c>
      <c r="T1830" s="301">
        <v>0</v>
      </c>
      <c r="U1830" s="301">
        <v>40</v>
      </c>
      <c r="V1830" s="304">
        <v>40</v>
      </c>
    </row>
    <row r="1831" spans="1:22" x14ac:dyDescent="0.4">
      <c r="A1831" s="299">
        <v>1827</v>
      </c>
      <c r="B1831" s="300" t="s">
        <v>3341</v>
      </c>
      <c r="C1831" s="301">
        <v>9</v>
      </c>
      <c r="D1831" s="301">
        <v>10</v>
      </c>
      <c r="E1831" s="301">
        <v>3</v>
      </c>
      <c r="F1831" s="301">
        <v>0</v>
      </c>
      <c r="G1831" s="301">
        <v>0</v>
      </c>
      <c r="H1831" s="301">
        <v>4</v>
      </c>
      <c r="I1831" s="301">
        <v>8</v>
      </c>
      <c r="J1831" s="301">
        <v>9</v>
      </c>
      <c r="K1831" s="301">
        <v>0</v>
      </c>
      <c r="L1831" s="301">
        <v>3</v>
      </c>
      <c r="M1831" s="301">
        <v>5</v>
      </c>
      <c r="N1831" s="301">
        <v>4</v>
      </c>
      <c r="O1831" s="301">
        <v>6</v>
      </c>
      <c r="P1831" s="301">
        <v>4</v>
      </c>
      <c r="Q1831" s="301">
        <v>0</v>
      </c>
      <c r="R1831" s="301">
        <v>0</v>
      </c>
      <c r="S1831" s="301">
        <v>0</v>
      </c>
      <c r="T1831" s="301">
        <v>0</v>
      </c>
      <c r="U1831" s="301">
        <v>72</v>
      </c>
      <c r="V1831" s="304">
        <v>72</v>
      </c>
    </row>
    <row r="1832" spans="1:22" x14ac:dyDescent="0.4">
      <c r="A1832" s="299">
        <v>1828</v>
      </c>
      <c r="B1832" s="300" t="s">
        <v>316</v>
      </c>
      <c r="C1832" s="301">
        <v>5</v>
      </c>
      <c r="D1832" s="301">
        <v>15</v>
      </c>
      <c r="E1832" s="301">
        <v>14</v>
      </c>
      <c r="F1832" s="301">
        <v>6</v>
      </c>
      <c r="G1832" s="301">
        <v>10</v>
      </c>
      <c r="H1832" s="301">
        <v>6</v>
      </c>
      <c r="I1832" s="301">
        <v>10</v>
      </c>
      <c r="J1832" s="301">
        <v>4</v>
      </c>
      <c r="K1832" s="301">
        <v>11</v>
      </c>
      <c r="L1832" s="301">
        <v>12</v>
      </c>
      <c r="M1832" s="301">
        <v>14</v>
      </c>
      <c r="N1832" s="301">
        <v>19</v>
      </c>
      <c r="O1832" s="301">
        <v>18</v>
      </c>
      <c r="P1832" s="301">
        <v>22</v>
      </c>
      <c r="Q1832" s="301">
        <v>14</v>
      </c>
      <c r="R1832" s="301">
        <v>4</v>
      </c>
      <c r="S1832" s="301">
        <v>3</v>
      </c>
      <c r="T1832" s="301">
        <v>5</v>
      </c>
      <c r="U1832" s="301">
        <v>199</v>
      </c>
      <c r="V1832" s="304">
        <v>195</v>
      </c>
    </row>
    <row r="1833" spans="1:22" x14ac:dyDescent="0.4">
      <c r="A1833" s="299">
        <v>1829</v>
      </c>
      <c r="B1833" s="300" t="s">
        <v>3342</v>
      </c>
      <c r="C1833" s="301">
        <v>6</v>
      </c>
      <c r="D1833" s="301">
        <v>3</v>
      </c>
      <c r="E1833" s="301">
        <v>3</v>
      </c>
      <c r="F1833" s="301">
        <v>0</v>
      </c>
      <c r="G1833" s="301">
        <v>0</v>
      </c>
      <c r="H1833" s="301">
        <v>0</v>
      </c>
      <c r="I1833" s="301">
        <v>5</v>
      </c>
      <c r="J1833" s="301">
        <v>4</v>
      </c>
      <c r="K1833" s="301">
        <v>0</v>
      </c>
      <c r="L1833" s="301">
        <v>0</v>
      </c>
      <c r="M1833" s="301">
        <v>5</v>
      </c>
      <c r="N1833" s="301">
        <v>6</v>
      </c>
      <c r="O1833" s="301">
        <v>4</v>
      </c>
      <c r="P1833" s="301">
        <v>3</v>
      </c>
      <c r="Q1833" s="301">
        <v>0</v>
      </c>
      <c r="R1833" s="301">
        <v>0</v>
      </c>
      <c r="S1833" s="301">
        <v>3</v>
      </c>
      <c r="T1833" s="301">
        <v>0</v>
      </c>
      <c r="U1833" s="301">
        <v>45</v>
      </c>
      <c r="V1833" s="304">
        <v>43</v>
      </c>
    </row>
    <row r="1834" spans="1:22" x14ac:dyDescent="0.4">
      <c r="A1834" s="299">
        <v>1830</v>
      </c>
      <c r="B1834" s="300" t="s">
        <v>3343</v>
      </c>
      <c r="C1834" s="301">
        <v>4</v>
      </c>
      <c r="D1834" s="301">
        <v>15</v>
      </c>
      <c r="E1834" s="301">
        <v>11</v>
      </c>
      <c r="F1834" s="301">
        <v>9</v>
      </c>
      <c r="G1834" s="301">
        <v>12</v>
      </c>
      <c r="H1834" s="301">
        <v>7</v>
      </c>
      <c r="I1834" s="301">
        <v>8</v>
      </c>
      <c r="J1834" s="301">
        <v>16</v>
      </c>
      <c r="K1834" s="301">
        <v>8</v>
      </c>
      <c r="L1834" s="301">
        <v>11</v>
      </c>
      <c r="M1834" s="301">
        <v>6</v>
      </c>
      <c r="N1834" s="301">
        <v>14</v>
      </c>
      <c r="O1834" s="301">
        <v>8</v>
      </c>
      <c r="P1834" s="301">
        <v>3</v>
      </c>
      <c r="Q1834" s="301">
        <v>3</v>
      </c>
      <c r="R1834" s="301">
        <v>6</v>
      </c>
      <c r="S1834" s="301">
        <v>0</v>
      </c>
      <c r="T1834" s="301">
        <v>0</v>
      </c>
      <c r="U1834" s="301">
        <v>145</v>
      </c>
      <c r="V1834" s="304">
        <v>139</v>
      </c>
    </row>
    <row r="1835" spans="1:22" x14ac:dyDescent="0.4">
      <c r="A1835" s="299">
        <v>1831</v>
      </c>
      <c r="B1835" s="300" t="s">
        <v>317</v>
      </c>
      <c r="C1835" s="301">
        <v>0</v>
      </c>
      <c r="D1835" s="301">
        <v>0</v>
      </c>
      <c r="E1835" s="301">
        <v>0</v>
      </c>
      <c r="F1835" s="301">
        <v>0</v>
      </c>
      <c r="G1835" s="301">
        <v>0</v>
      </c>
      <c r="H1835" s="301">
        <v>0</v>
      </c>
      <c r="I1835" s="301">
        <v>0</v>
      </c>
      <c r="J1835" s="301">
        <v>0</v>
      </c>
      <c r="K1835" s="301">
        <v>0</v>
      </c>
      <c r="L1835" s="301">
        <v>0</v>
      </c>
      <c r="M1835" s="301">
        <v>0</v>
      </c>
      <c r="N1835" s="301">
        <v>0</v>
      </c>
      <c r="O1835" s="301">
        <v>4</v>
      </c>
      <c r="P1835" s="301">
        <v>0</v>
      </c>
      <c r="Q1835" s="301">
        <v>0</v>
      </c>
      <c r="R1835" s="301">
        <v>0</v>
      </c>
      <c r="S1835" s="301">
        <v>0</v>
      </c>
      <c r="T1835" s="301">
        <v>0</v>
      </c>
      <c r="U1835" s="301">
        <v>3</v>
      </c>
      <c r="V1835" s="304">
        <v>7</v>
      </c>
    </row>
    <row r="1836" spans="1:22" x14ac:dyDescent="0.4">
      <c r="A1836" s="299">
        <v>1832</v>
      </c>
      <c r="B1836" s="300" t="s">
        <v>3344</v>
      </c>
      <c r="C1836" s="301">
        <v>6</v>
      </c>
      <c r="D1836" s="301">
        <v>14</v>
      </c>
      <c r="E1836" s="301">
        <v>6</v>
      </c>
      <c r="F1836" s="301">
        <v>8</v>
      </c>
      <c r="G1836" s="301">
        <v>4</v>
      </c>
      <c r="H1836" s="301">
        <v>3</v>
      </c>
      <c r="I1836" s="301">
        <v>13</v>
      </c>
      <c r="J1836" s="301">
        <v>9</v>
      </c>
      <c r="K1836" s="301">
        <v>3</v>
      </c>
      <c r="L1836" s="301">
        <v>7</v>
      </c>
      <c r="M1836" s="301">
        <v>12</v>
      </c>
      <c r="N1836" s="301">
        <v>21</v>
      </c>
      <c r="O1836" s="301">
        <v>16</v>
      </c>
      <c r="P1836" s="301">
        <v>5</v>
      </c>
      <c r="Q1836" s="301">
        <v>0</v>
      </c>
      <c r="R1836" s="301">
        <v>0</v>
      </c>
      <c r="S1836" s="301">
        <v>0</v>
      </c>
      <c r="T1836" s="301">
        <v>0</v>
      </c>
      <c r="U1836" s="301">
        <v>126</v>
      </c>
      <c r="V1836" s="304">
        <v>115</v>
      </c>
    </row>
    <row r="1837" spans="1:22" x14ac:dyDescent="0.4">
      <c r="A1837" s="299">
        <v>1833</v>
      </c>
      <c r="B1837" s="300" t="s">
        <v>318</v>
      </c>
      <c r="C1837" s="301">
        <v>10</v>
      </c>
      <c r="D1837" s="301">
        <v>21</v>
      </c>
      <c r="E1837" s="301">
        <v>15</v>
      </c>
      <c r="F1837" s="301">
        <v>8</v>
      </c>
      <c r="G1837" s="301">
        <v>10</v>
      </c>
      <c r="H1837" s="301">
        <v>9</v>
      </c>
      <c r="I1837" s="301">
        <v>13</v>
      </c>
      <c r="J1837" s="301">
        <v>16</v>
      </c>
      <c r="K1837" s="301">
        <v>14</v>
      </c>
      <c r="L1837" s="301">
        <v>10</v>
      </c>
      <c r="M1837" s="301">
        <v>26</v>
      </c>
      <c r="N1837" s="301">
        <v>27</v>
      </c>
      <c r="O1837" s="301">
        <v>24</v>
      </c>
      <c r="P1837" s="301">
        <v>26</v>
      </c>
      <c r="Q1837" s="301">
        <v>8</v>
      </c>
      <c r="R1837" s="301">
        <v>16</v>
      </c>
      <c r="S1837" s="301">
        <v>11</v>
      </c>
      <c r="T1837" s="301">
        <v>9</v>
      </c>
      <c r="U1837" s="301">
        <v>282</v>
      </c>
      <c r="V1837" s="304">
        <v>282</v>
      </c>
    </row>
    <row r="1838" spans="1:22" x14ac:dyDescent="0.4">
      <c r="A1838" s="299">
        <v>1834</v>
      </c>
      <c r="B1838" s="300" t="s">
        <v>3345</v>
      </c>
      <c r="C1838" s="301">
        <v>0</v>
      </c>
      <c r="D1838" s="301">
        <v>0</v>
      </c>
      <c r="E1838" s="301">
        <v>0</v>
      </c>
      <c r="F1838" s="301">
        <v>0</v>
      </c>
      <c r="G1838" s="301">
        <v>0</v>
      </c>
      <c r="H1838" s="301">
        <v>0</v>
      </c>
      <c r="I1838" s="301">
        <v>0</v>
      </c>
      <c r="J1838" s="301">
        <v>0</v>
      </c>
      <c r="K1838" s="301">
        <v>0</v>
      </c>
      <c r="L1838" s="301">
        <v>0</v>
      </c>
      <c r="M1838" s="301">
        <v>0</v>
      </c>
      <c r="N1838" s="301">
        <v>7</v>
      </c>
      <c r="O1838" s="301">
        <v>0</v>
      </c>
      <c r="P1838" s="301">
        <v>0</v>
      </c>
      <c r="Q1838" s="301">
        <v>0</v>
      </c>
      <c r="R1838" s="301">
        <v>0</v>
      </c>
      <c r="S1838" s="301">
        <v>0</v>
      </c>
      <c r="T1838" s="301">
        <v>0</v>
      </c>
      <c r="U1838" s="301">
        <v>11</v>
      </c>
      <c r="V1838" s="304">
        <v>12</v>
      </c>
    </row>
    <row r="1839" spans="1:22" x14ac:dyDescent="0.4">
      <c r="A1839" s="299">
        <v>1835</v>
      </c>
      <c r="B1839" s="300" t="s">
        <v>1817</v>
      </c>
      <c r="C1839" s="301">
        <v>0</v>
      </c>
      <c r="D1839" s="301">
        <v>3</v>
      </c>
      <c r="E1839" s="301">
        <v>9</v>
      </c>
      <c r="F1839" s="301">
        <v>5</v>
      </c>
      <c r="G1839" s="301">
        <v>3</v>
      </c>
      <c r="H1839" s="301">
        <v>4</v>
      </c>
      <c r="I1839" s="301">
        <v>0</v>
      </c>
      <c r="J1839" s="301">
        <v>10</v>
      </c>
      <c r="K1839" s="301">
        <v>6</v>
      </c>
      <c r="L1839" s="301">
        <v>12</v>
      </c>
      <c r="M1839" s="301">
        <v>6</v>
      </c>
      <c r="N1839" s="301">
        <v>6</v>
      </c>
      <c r="O1839" s="301">
        <v>17</v>
      </c>
      <c r="P1839" s="301">
        <v>11</v>
      </c>
      <c r="Q1839" s="301">
        <v>16</v>
      </c>
      <c r="R1839" s="301">
        <v>3</v>
      </c>
      <c r="S1839" s="301">
        <v>0</v>
      </c>
      <c r="T1839" s="301">
        <v>0</v>
      </c>
      <c r="U1839" s="301">
        <v>103</v>
      </c>
      <c r="V1839" s="304">
        <v>101</v>
      </c>
    </row>
    <row r="1840" spans="1:22" x14ac:dyDescent="0.4">
      <c r="A1840" s="299">
        <v>1836</v>
      </c>
      <c r="B1840" s="300" t="s">
        <v>3346</v>
      </c>
      <c r="C1840" s="301">
        <v>0</v>
      </c>
      <c r="D1840" s="301">
        <v>7</v>
      </c>
      <c r="E1840" s="301">
        <v>7</v>
      </c>
      <c r="F1840" s="301">
        <v>4</v>
      </c>
      <c r="G1840" s="301">
        <v>3</v>
      </c>
      <c r="H1840" s="301">
        <v>0</v>
      </c>
      <c r="I1840" s="301">
        <v>3</v>
      </c>
      <c r="J1840" s="301">
        <v>0</v>
      </c>
      <c r="K1840" s="301">
        <v>3</v>
      </c>
      <c r="L1840" s="301">
        <v>7</v>
      </c>
      <c r="M1840" s="301">
        <v>10</v>
      </c>
      <c r="N1840" s="301">
        <v>5</v>
      </c>
      <c r="O1840" s="301">
        <v>10</v>
      </c>
      <c r="P1840" s="301">
        <v>16</v>
      </c>
      <c r="Q1840" s="301">
        <v>6</v>
      </c>
      <c r="R1840" s="301">
        <v>0</v>
      </c>
      <c r="S1840" s="301">
        <v>0</v>
      </c>
      <c r="T1840" s="301">
        <v>0</v>
      </c>
      <c r="U1840" s="301">
        <v>83</v>
      </c>
      <c r="V1840" s="304">
        <v>77</v>
      </c>
    </row>
    <row r="1841" spans="1:22" x14ac:dyDescent="0.4">
      <c r="A1841" s="299">
        <v>1837</v>
      </c>
      <c r="B1841" s="300" t="s">
        <v>1239</v>
      </c>
      <c r="C1841" s="301">
        <v>587</v>
      </c>
      <c r="D1841" s="301">
        <v>559</v>
      </c>
      <c r="E1841" s="301">
        <v>487</v>
      </c>
      <c r="F1841" s="301">
        <v>497</v>
      </c>
      <c r="G1841" s="301">
        <v>800</v>
      </c>
      <c r="H1841" s="301">
        <v>928</v>
      </c>
      <c r="I1841" s="301">
        <v>907</v>
      </c>
      <c r="J1841" s="301">
        <v>813</v>
      </c>
      <c r="K1841" s="301">
        <v>745</v>
      </c>
      <c r="L1841" s="301">
        <v>703</v>
      </c>
      <c r="M1841" s="301">
        <v>631</v>
      </c>
      <c r="N1841" s="301">
        <v>556</v>
      </c>
      <c r="O1841" s="301">
        <v>500</v>
      </c>
      <c r="P1841" s="301">
        <v>323</v>
      </c>
      <c r="Q1841" s="301">
        <v>259</v>
      </c>
      <c r="R1841" s="301">
        <v>209</v>
      </c>
      <c r="S1841" s="301">
        <v>180</v>
      </c>
      <c r="T1841" s="301">
        <v>247</v>
      </c>
      <c r="U1841" s="301">
        <v>9927</v>
      </c>
      <c r="V1841" s="304">
        <v>9783</v>
      </c>
    </row>
    <row r="1842" spans="1:22" x14ac:dyDescent="0.4">
      <c r="A1842" s="299">
        <v>1838</v>
      </c>
      <c r="B1842" s="300" t="s">
        <v>319</v>
      </c>
      <c r="C1842" s="301">
        <v>32</v>
      </c>
      <c r="D1842" s="301">
        <v>58</v>
      </c>
      <c r="E1842" s="301">
        <v>56</v>
      </c>
      <c r="F1842" s="301">
        <v>54</v>
      </c>
      <c r="G1842" s="301">
        <v>37</v>
      </c>
      <c r="H1842" s="301">
        <v>42</v>
      </c>
      <c r="I1842" s="301">
        <v>33</v>
      </c>
      <c r="J1842" s="301">
        <v>32</v>
      </c>
      <c r="K1842" s="301">
        <v>46</v>
      </c>
      <c r="L1842" s="301">
        <v>59</v>
      </c>
      <c r="M1842" s="301">
        <v>58</v>
      </c>
      <c r="N1842" s="301">
        <v>65</v>
      </c>
      <c r="O1842" s="301">
        <v>78</v>
      </c>
      <c r="P1842" s="301">
        <v>71</v>
      </c>
      <c r="Q1842" s="301">
        <v>47</v>
      </c>
      <c r="R1842" s="301">
        <v>44</v>
      </c>
      <c r="S1842" s="301">
        <v>28</v>
      </c>
      <c r="T1842" s="301">
        <v>27</v>
      </c>
      <c r="U1842" s="301">
        <v>867</v>
      </c>
      <c r="V1842" s="304">
        <v>848</v>
      </c>
    </row>
    <row r="1843" spans="1:22" x14ac:dyDescent="0.4">
      <c r="A1843" s="299">
        <v>1839</v>
      </c>
      <c r="B1843" s="300" t="s">
        <v>320</v>
      </c>
      <c r="C1843" s="301">
        <v>3</v>
      </c>
      <c r="D1843" s="301">
        <v>3</v>
      </c>
      <c r="E1843" s="301">
        <v>3</v>
      </c>
      <c r="F1843" s="301">
        <v>4</v>
      </c>
      <c r="G1843" s="301">
        <v>10</v>
      </c>
      <c r="H1843" s="301">
        <v>3</v>
      </c>
      <c r="I1843" s="301">
        <v>3</v>
      </c>
      <c r="J1843" s="301">
        <v>8</v>
      </c>
      <c r="K1843" s="301">
        <v>6</v>
      </c>
      <c r="L1843" s="301">
        <v>14</v>
      </c>
      <c r="M1843" s="301">
        <v>10</v>
      </c>
      <c r="N1843" s="301">
        <v>18</v>
      </c>
      <c r="O1843" s="301">
        <v>16</v>
      </c>
      <c r="P1843" s="301">
        <v>27</v>
      </c>
      <c r="Q1843" s="301">
        <v>21</v>
      </c>
      <c r="R1843" s="301">
        <v>5</v>
      </c>
      <c r="S1843" s="301">
        <v>3</v>
      </c>
      <c r="T1843" s="301">
        <v>0</v>
      </c>
      <c r="U1843" s="301">
        <v>155</v>
      </c>
      <c r="V1843" s="304">
        <v>150</v>
      </c>
    </row>
    <row r="1844" spans="1:22" x14ac:dyDescent="0.4">
      <c r="A1844" s="299">
        <v>1840</v>
      </c>
      <c r="B1844" s="300" t="s">
        <v>3347</v>
      </c>
      <c r="C1844" s="301">
        <v>7</v>
      </c>
      <c r="D1844" s="301">
        <v>4</v>
      </c>
      <c r="E1844" s="301">
        <v>6</v>
      </c>
      <c r="F1844" s="301">
        <v>9</v>
      </c>
      <c r="G1844" s="301">
        <v>7</v>
      </c>
      <c r="H1844" s="301">
        <v>3</v>
      </c>
      <c r="I1844" s="301">
        <v>3</v>
      </c>
      <c r="J1844" s="301">
        <v>4</v>
      </c>
      <c r="K1844" s="301">
        <v>5</v>
      </c>
      <c r="L1844" s="301">
        <v>21</v>
      </c>
      <c r="M1844" s="301">
        <v>17</v>
      </c>
      <c r="N1844" s="301">
        <v>5</v>
      </c>
      <c r="O1844" s="301">
        <v>19</v>
      </c>
      <c r="P1844" s="301">
        <v>19</v>
      </c>
      <c r="Q1844" s="301">
        <v>9</v>
      </c>
      <c r="R1844" s="301">
        <v>3</v>
      </c>
      <c r="S1844" s="301">
        <v>0</v>
      </c>
      <c r="T1844" s="301">
        <v>0</v>
      </c>
      <c r="U1844" s="301">
        <v>130</v>
      </c>
      <c r="V1844" s="304">
        <v>128</v>
      </c>
    </row>
    <row r="1845" spans="1:22" x14ac:dyDescent="0.4">
      <c r="A1845" s="299">
        <v>1841</v>
      </c>
      <c r="B1845" s="300" t="s">
        <v>3348</v>
      </c>
      <c r="C1845" s="301">
        <v>0</v>
      </c>
      <c r="D1845" s="301">
        <v>3</v>
      </c>
      <c r="E1845" s="301">
        <v>3</v>
      </c>
      <c r="F1845" s="301">
        <v>3</v>
      </c>
      <c r="G1845" s="301">
        <v>5</v>
      </c>
      <c r="H1845" s="301">
        <v>0</v>
      </c>
      <c r="I1845" s="301">
        <v>5</v>
      </c>
      <c r="J1845" s="301">
        <v>4</v>
      </c>
      <c r="K1845" s="301">
        <v>3</v>
      </c>
      <c r="L1845" s="301">
        <v>3</v>
      </c>
      <c r="M1845" s="301">
        <v>3</v>
      </c>
      <c r="N1845" s="301">
        <v>11</v>
      </c>
      <c r="O1845" s="301">
        <v>3</v>
      </c>
      <c r="P1845" s="301">
        <v>6</v>
      </c>
      <c r="Q1845" s="301">
        <v>0</v>
      </c>
      <c r="R1845" s="301">
        <v>0</v>
      </c>
      <c r="S1845" s="301">
        <v>0</v>
      </c>
      <c r="T1845" s="301">
        <v>0</v>
      </c>
      <c r="U1845" s="301">
        <v>52</v>
      </c>
      <c r="V1845" s="304">
        <v>58</v>
      </c>
    </row>
    <row r="1846" spans="1:22" x14ac:dyDescent="0.4">
      <c r="A1846" s="299">
        <v>1842</v>
      </c>
      <c r="B1846" s="300" t="s">
        <v>3349</v>
      </c>
      <c r="C1846" s="301">
        <v>0</v>
      </c>
      <c r="D1846" s="301">
        <v>0</v>
      </c>
      <c r="E1846" s="301">
        <v>3</v>
      </c>
      <c r="F1846" s="301">
        <v>0</v>
      </c>
      <c r="G1846" s="301">
        <v>0</v>
      </c>
      <c r="H1846" s="301">
        <v>0</v>
      </c>
      <c r="I1846" s="301">
        <v>0</v>
      </c>
      <c r="J1846" s="301">
        <v>0</v>
      </c>
      <c r="K1846" s="301">
        <v>0</v>
      </c>
      <c r="L1846" s="301">
        <v>5</v>
      </c>
      <c r="M1846" s="301">
        <v>0</v>
      </c>
      <c r="N1846" s="301">
        <v>0</v>
      </c>
      <c r="O1846" s="301">
        <v>0</v>
      </c>
      <c r="P1846" s="301">
        <v>0</v>
      </c>
      <c r="Q1846" s="301">
        <v>0</v>
      </c>
      <c r="R1846" s="301">
        <v>0</v>
      </c>
      <c r="S1846" s="301">
        <v>0</v>
      </c>
      <c r="T1846" s="301">
        <v>0</v>
      </c>
      <c r="U1846" s="301">
        <v>13</v>
      </c>
      <c r="V1846" s="304">
        <v>13</v>
      </c>
    </row>
    <row r="1847" spans="1:22" x14ac:dyDescent="0.4">
      <c r="A1847" s="299">
        <v>1843</v>
      </c>
      <c r="B1847" s="300" t="s">
        <v>3350</v>
      </c>
      <c r="C1847" s="301">
        <v>10</v>
      </c>
      <c r="D1847" s="301">
        <v>6</v>
      </c>
      <c r="E1847" s="301">
        <v>8</v>
      </c>
      <c r="F1847" s="301">
        <v>7</v>
      </c>
      <c r="G1847" s="301">
        <v>3</v>
      </c>
      <c r="H1847" s="301">
        <v>0</v>
      </c>
      <c r="I1847" s="301">
        <v>6</v>
      </c>
      <c r="J1847" s="301">
        <v>5</v>
      </c>
      <c r="K1847" s="301">
        <v>7</v>
      </c>
      <c r="L1847" s="301">
        <v>4</v>
      </c>
      <c r="M1847" s="301">
        <v>6</v>
      </c>
      <c r="N1847" s="301">
        <v>0</v>
      </c>
      <c r="O1847" s="301">
        <v>3</v>
      </c>
      <c r="P1847" s="301">
        <v>19</v>
      </c>
      <c r="Q1847" s="301">
        <v>4</v>
      </c>
      <c r="R1847" s="301">
        <v>0</v>
      </c>
      <c r="S1847" s="301">
        <v>0</v>
      </c>
      <c r="T1847" s="301">
        <v>0</v>
      </c>
      <c r="U1847" s="301">
        <v>107</v>
      </c>
      <c r="V1847" s="304">
        <v>106</v>
      </c>
    </row>
    <row r="1848" spans="1:22" x14ac:dyDescent="0.4">
      <c r="A1848" s="299">
        <v>1844</v>
      </c>
      <c r="B1848" s="300" t="s">
        <v>3351</v>
      </c>
      <c r="C1848" s="301">
        <v>0</v>
      </c>
      <c r="D1848" s="301">
        <v>4</v>
      </c>
      <c r="E1848" s="301">
        <v>6</v>
      </c>
      <c r="F1848" s="301">
        <v>5</v>
      </c>
      <c r="G1848" s="301">
        <v>6</v>
      </c>
      <c r="H1848" s="301">
        <v>4</v>
      </c>
      <c r="I1848" s="301">
        <v>3</v>
      </c>
      <c r="J1848" s="301">
        <v>5</v>
      </c>
      <c r="K1848" s="301">
        <v>7</v>
      </c>
      <c r="L1848" s="301">
        <v>4</v>
      </c>
      <c r="M1848" s="301">
        <v>7</v>
      </c>
      <c r="N1848" s="301">
        <v>3</v>
      </c>
      <c r="O1848" s="301">
        <v>4</v>
      </c>
      <c r="P1848" s="301">
        <v>9</v>
      </c>
      <c r="Q1848" s="301">
        <v>3</v>
      </c>
      <c r="R1848" s="301">
        <v>0</v>
      </c>
      <c r="S1848" s="301">
        <v>0</v>
      </c>
      <c r="T1848" s="301">
        <v>0</v>
      </c>
      <c r="U1848" s="301">
        <v>73</v>
      </c>
      <c r="V1848" s="304">
        <v>71</v>
      </c>
    </row>
    <row r="1849" spans="1:22" x14ac:dyDescent="0.4">
      <c r="A1849" s="299">
        <v>1845</v>
      </c>
      <c r="B1849" s="300" t="s">
        <v>1388</v>
      </c>
      <c r="C1849" s="301">
        <v>18</v>
      </c>
      <c r="D1849" s="301">
        <v>28</v>
      </c>
      <c r="E1849" s="301">
        <v>29</v>
      </c>
      <c r="F1849" s="301">
        <v>33</v>
      </c>
      <c r="G1849" s="301">
        <v>20</v>
      </c>
      <c r="H1849" s="301">
        <v>10</v>
      </c>
      <c r="I1849" s="301">
        <v>14</v>
      </c>
      <c r="J1849" s="301">
        <v>21</v>
      </c>
      <c r="K1849" s="301">
        <v>32</v>
      </c>
      <c r="L1849" s="301">
        <v>25</v>
      </c>
      <c r="M1849" s="301">
        <v>49</v>
      </c>
      <c r="N1849" s="301">
        <v>47</v>
      </c>
      <c r="O1849" s="301">
        <v>68</v>
      </c>
      <c r="P1849" s="301">
        <v>42</v>
      </c>
      <c r="Q1849" s="301">
        <v>13</v>
      </c>
      <c r="R1849" s="301">
        <v>8</v>
      </c>
      <c r="S1849" s="301">
        <v>8</v>
      </c>
      <c r="T1849" s="301">
        <v>0</v>
      </c>
      <c r="U1849" s="301">
        <v>465</v>
      </c>
      <c r="V1849" s="304">
        <v>453</v>
      </c>
    </row>
    <row r="1850" spans="1:22" x14ac:dyDescent="0.4">
      <c r="A1850" s="299">
        <v>1846</v>
      </c>
      <c r="B1850" s="300" t="s">
        <v>3352</v>
      </c>
      <c r="C1850" s="301">
        <v>0</v>
      </c>
      <c r="D1850" s="301">
        <v>0</v>
      </c>
      <c r="E1850" s="301">
        <v>0</v>
      </c>
      <c r="F1850" s="301">
        <v>5</v>
      </c>
      <c r="G1850" s="301">
        <v>0</v>
      </c>
      <c r="H1850" s="301">
        <v>0</v>
      </c>
      <c r="I1850" s="301">
        <v>0</v>
      </c>
      <c r="J1850" s="301">
        <v>4</v>
      </c>
      <c r="K1850" s="301">
        <v>4</v>
      </c>
      <c r="L1850" s="301">
        <v>0</v>
      </c>
      <c r="M1850" s="301">
        <v>0</v>
      </c>
      <c r="N1850" s="301">
        <v>0</v>
      </c>
      <c r="O1850" s="301">
        <v>4</v>
      </c>
      <c r="P1850" s="301">
        <v>9</v>
      </c>
      <c r="Q1850" s="301">
        <v>7</v>
      </c>
      <c r="R1850" s="301">
        <v>0</v>
      </c>
      <c r="S1850" s="301">
        <v>0</v>
      </c>
      <c r="T1850" s="301">
        <v>0</v>
      </c>
      <c r="U1850" s="301">
        <v>41</v>
      </c>
      <c r="V1850" s="304">
        <v>38</v>
      </c>
    </row>
    <row r="1851" spans="1:22" x14ac:dyDescent="0.4">
      <c r="A1851" s="299">
        <v>1847</v>
      </c>
      <c r="B1851" s="300" t="s">
        <v>321</v>
      </c>
      <c r="C1851" s="301">
        <v>21</v>
      </c>
      <c r="D1851" s="301">
        <v>22</v>
      </c>
      <c r="E1851" s="301">
        <v>29</v>
      </c>
      <c r="F1851" s="301">
        <v>42</v>
      </c>
      <c r="G1851" s="301">
        <v>26</v>
      </c>
      <c r="H1851" s="301">
        <v>15</v>
      </c>
      <c r="I1851" s="301">
        <v>23</v>
      </c>
      <c r="J1851" s="301">
        <v>22</v>
      </c>
      <c r="K1851" s="301">
        <v>34</v>
      </c>
      <c r="L1851" s="301">
        <v>37</v>
      </c>
      <c r="M1851" s="301">
        <v>34</v>
      </c>
      <c r="N1851" s="301">
        <v>29</v>
      </c>
      <c r="O1851" s="301">
        <v>28</v>
      </c>
      <c r="P1851" s="301">
        <v>24</v>
      </c>
      <c r="Q1851" s="301">
        <v>13</v>
      </c>
      <c r="R1851" s="301">
        <v>6</v>
      </c>
      <c r="S1851" s="301">
        <v>0</v>
      </c>
      <c r="T1851" s="301">
        <v>3</v>
      </c>
      <c r="U1851" s="301">
        <v>407</v>
      </c>
      <c r="V1851" s="304">
        <v>395</v>
      </c>
    </row>
    <row r="1852" spans="1:22" x14ac:dyDescent="0.4">
      <c r="A1852" s="299">
        <v>1848</v>
      </c>
      <c r="B1852" s="300" t="s">
        <v>3353</v>
      </c>
      <c r="C1852" s="301">
        <v>0</v>
      </c>
      <c r="D1852" s="301">
        <v>9</v>
      </c>
      <c r="E1852" s="301">
        <v>12</v>
      </c>
      <c r="F1852" s="301">
        <v>11</v>
      </c>
      <c r="G1852" s="301">
        <v>5</v>
      </c>
      <c r="H1852" s="301">
        <v>4</v>
      </c>
      <c r="I1852" s="301">
        <v>6</v>
      </c>
      <c r="J1852" s="301">
        <v>3</v>
      </c>
      <c r="K1852" s="301">
        <v>11</v>
      </c>
      <c r="L1852" s="301">
        <v>11</v>
      </c>
      <c r="M1852" s="301">
        <v>15</v>
      </c>
      <c r="N1852" s="301">
        <v>15</v>
      </c>
      <c r="O1852" s="301">
        <v>13</v>
      </c>
      <c r="P1852" s="301">
        <v>15</v>
      </c>
      <c r="Q1852" s="301">
        <v>6</v>
      </c>
      <c r="R1852" s="301">
        <v>11</v>
      </c>
      <c r="S1852" s="301">
        <v>0</v>
      </c>
      <c r="T1852" s="301">
        <v>3</v>
      </c>
      <c r="U1852" s="301">
        <v>151</v>
      </c>
      <c r="V1852" s="304">
        <v>142</v>
      </c>
    </row>
    <row r="1853" spans="1:22" x14ac:dyDescent="0.4">
      <c r="A1853" s="299">
        <v>1849</v>
      </c>
      <c r="B1853" s="300" t="s">
        <v>3354</v>
      </c>
      <c r="C1853" s="301">
        <v>8</v>
      </c>
      <c r="D1853" s="301">
        <v>3</v>
      </c>
      <c r="E1853" s="301">
        <v>3</v>
      </c>
      <c r="F1853" s="301">
        <v>4</v>
      </c>
      <c r="G1853" s="301">
        <v>0</v>
      </c>
      <c r="H1853" s="301">
        <v>0</v>
      </c>
      <c r="I1853" s="301">
        <v>0</v>
      </c>
      <c r="J1853" s="301">
        <v>3</v>
      </c>
      <c r="K1853" s="301">
        <v>6</v>
      </c>
      <c r="L1853" s="301">
        <v>6</v>
      </c>
      <c r="M1853" s="301">
        <v>12</v>
      </c>
      <c r="N1853" s="301">
        <v>4</v>
      </c>
      <c r="O1853" s="301">
        <v>9</v>
      </c>
      <c r="P1853" s="301">
        <v>3</v>
      </c>
      <c r="Q1853" s="301">
        <v>6</v>
      </c>
      <c r="R1853" s="301">
        <v>4</v>
      </c>
      <c r="S1853" s="301">
        <v>0</v>
      </c>
      <c r="T1853" s="301">
        <v>0</v>
      </c>
      <c r="U1853" s="301">
        <v>67</v>
      </c>
      <c r="V1853" s="304">
        <v>67</v>
      </c>
    </row>
    <row r="1854" spans="1:22" x14ac:dyDescent="0.4">
      <c r="A1854" s="299">
        <v>1850</v>
      </c>
      <c r="B1854" s="300" t="s">
        <v>3355</v>
      </c>
      <c r="C1854" s="301">
        <v>9</v>
      </c>
      <c r="D1854" s="301">
        <v>10</v>
      </c>
      <c r="E1854" s="301">
        <v>11</v>
      </c>
      <c r="F1854" s="301">
        <v>6</v>
      </c>
      <c r="G1854" s="301">
        <v>5</v>
      </c>
      <c r="H1854" s="301">
        <v>4</v>
      </c>
      <c r="I1854" s="301">
        <v>5</v>
      </c>
      <c r="J1854" s="301">
        <v>7</v>
      </c>
      <c r="K1854" s="301">
        <v>8</v>
      </c>
      <c r="L1854" s="301">
        <v>11</v>
      </c>
      <c r="M1854" s="301">
        <v>11</v>
      </c>
      <c r="N1854" s="301">
        <v>14</v>
      </c>
      <c r="O1854" s="301">
        <v>11</v>
      </c>
      <c r="P1854" s="301">
        <v>6</v>
      </c>
      <c r="Q1854" s="301">
        <v>3</v>
      </c>
      <c r="R1854" s="301">
        <v>8</v>
      </c>
      <c r="S1854" s="301">
        <v>0</v>
      </c>
      <c r="T1854" s="301">
        <v>0</v>
      </c>
      <c r="U1854" s="301">
        <v>127</v>
      </c>
      <c r="V1854" s="304">
        <v>117</v>
      </c>
    </row>
    <row r="1855" spans="1:22" x14ac:dyDescent="0.4">
      <c r="A1855" s="299">
        <v>1851</v>
      </c>
      <c r="B1855" s="300" t="s">
        <v>322</v>
      </c>
      <c r="C1855" s="301">
        <v>158</v>
      </c>
      <c r="D1855" s="301">
        <v>187</v>
      </c>
      <c r="E1855" s="301">
        <v>147</v>
      </c>
      <c r="F1855" s="301">
        <v>177</v>
      </c>
      <c r="G1855" s="301">
        <v>125</v>
      </c>
      <c r="H1855" s="301">
        <v>137</v>
      </c>
      <c r="I1855" s="301">
        <v>135</v>
      </c>
      <c r="J1855" s="301">
        <v>143</v>
      </c>
      <c r="K1855" s="301">
        <v>166</v>
      </c>
      <c r="L1855" s="301">
        <v>212</v>
      </c>
      <c r="M1855" s="301">
        <v>233</v>
      </c>
      <c r="N1855" s="301">
        <v>265</v>
      </c>
      <c r="O1855" s="301">
        <v>234</v>
      </c>
      <c r="P1855" s="301">
        <v>212</v>
      </c>
      <c r="Q1855" s="301">
        <v>176</v>
      </c>
      <c r="R1855" s="301">
        <v>176</v>
      </c>
      <c r="S1855" s="301">
        <v>151</v>
      </c>
      <c r="T1855" s="301">
        <v>154</v>
      </c>
      <c r="U1855" s="301">
        <v>3192</v>
      </c>
      <c r="V1855" s="304">
        <v>2965</v>
      </c>
    </row>
    <row r="1856" spans="1:22" x14ac:dyDescent="0.4">
      <c r="A1856" s="299">
        <v>1852</v>
      </c>
      <c r="B1856" s="300" t="s">
        <v>3356</v>
      </c>
      <c r="C1856" s="301">
        <v>8</v>
      </c>
      <c r="D1856" s="301">
        <v>6</v>
      </c>
      <c r="E1856" s="301">
        <v>9</v>
      </c>
      <c r="F1856" s="301">
        <v>0</v>
      </c>
      <c r="G1856" s="301">
        <v>0</v>
      </c>
      <c r="H1856" s="301">
        <v>0</v>
      </c>
      <c r="I1856" s="301">
        <v>0</v>
      </c>
      <c r="J1856" s="301">
        <v>3</v>
      </c>
      <c r="K1856" s="301">
        <v>3</v>
      </c>
      <c r="L1856" s="301">
        <v>3</v>
      </c>
      <c r="M1856" s="301">
        <v>3</v>
      </c>
      <c r="N1856" s="301">
        <v>7</v>
      </c>
      <c r="O1856" s="301">
        <v>0</v>
      </c>
      <c r="P1856" s="301">
        <v>0</v>
      </c>
      <c r="Q1856" s="301">
        <v>0</v>
      </c>
      <c r="R1856" s="301">
        <v>0</v>
      </c>
      <c r="S1856" s="301">
        <v>0</v>
      </c>
      <c r="T1856" s="301">
        <v>0</v>
      </c>
      <c r="U1856" s="301">
        <v>44</v>
      </c>
      <c r="V1856" s="304">
        <v>44</v>
      </c>
    </row>
    <row r="1857" spans="1:22" x14ac:dyDescent="0.4">
      <c r="A1857" s="299">
        <v>1853</v>
      </c>
      <c r="B1857" s="300" t="s">
        <v>323</v>
      </c>
      <c r="C1857" s="301">
        <v>9</v>
      </c>
      <c r="D1857" s="301">
        <v>3</v>
      </c>
      <c r="E1857" s="301">
        <v>8</v>
      </c>
      <c r="F1857" s="301">
        <v>10</v>
      </c>
      <c r="G1857" s="301">
        <v>16</v>
      </c>
      <c r="H1857" s="301">
        <v>11</v>
      </c>
      <c r="I1857" s="301">
        <v>3</v>
      </c>
      <c r="J1857" s="301">
        <v>0</v>
      </c>
      <c r="K1857" s="301">
        <v>8</v>
      </c>
      <c r="L1857" s="301">
        <v>9</v>
      </c>
      <c r="M1857" s="301">
        <v>22</v>
      </c>
      <c r="N1857" s="301">
        <v>23</v>
      </c>
      <c r="O1857" s="301">
        <v>9</v>
      </c>
      <c r="P1857" s="301">
        <v>15</v>
      </c>
      <c r="Q1857" s="301">
        <v>18</v>
      </c>
      <c r="R1857" s="301">
        <v>18</v>
      </c>
      <c r="S1857" s="301">
        <v>10</v>
      </c>
      <c r="T1857" s="301">
        <v>0</v>
      </c>
      <c r="U1857" s="301">
        <v>184</v>
      </c>
      <c r="V1857" s="304">
        <v>172</v>
      </c>
    </row>
    <row r="1858" spans="1:22" x14ac:dyDescent="0.4">
      <c r="A1858" s="299">
        <v>1854</v>
      </c>
      <c r="B1858" s="300" t="s">
        <v>3357</v>
      </c>
      <c r="C1858" s="301">
        <v>0</v>
      </c>
      <c r="D1858" s="301">
        <v>0</v>
      </c>
      <c r="E1858" s="301">
        <v>0</v>
      </c>
      <c r="F1858" s="301">
        <v>0</v>
      </c>
      <c r="G1858" s="301">
        <v>0</v>
      </c>
      <c r="H1858" s="301">
        <v>0</v>
      </c>
      <c r="I1858" s="301">
        <v>0</v>
      </c>
      <c r="J1858" s="301">
        <v>0</v>
      </c>
      <c r="K1858" s="301">
        <v>0</v>
      </c>
      <c r="L1858" s="301">
        <v>0</v>
      </c>
      <c r="M1858" s="301">
        <v>3</v>
      </c>
      <c r="N1858" s="301">
        <v>0</v>
      </c>
      <c r="O1858" s="301">
        <v>5</v>
      </c>
      <c r="P1858" s="301">
        <v>0</v>
      </c>
      <c r="Q1858" s="301">
        <v>0</v>
      </c>
      <c r="R1858" s="301">
        <v>0</v>
      </c>
      <c r="S1858" s="301">
        <v>0</v>
      </c>
      <c r="T1858" s="301">
        <v>0</v>
      </c>
      <c r="U1858" s="301">
        <v>17</v>
      </c>
      <c r="V1858" s="304">
        <v>15</v>
      </c>
    </row>
    <row r="1859" spans="1:22" x14ac:dyDescent="0.4">
      <c r="A1859" s="299">
        <v>1855</v>
      </c>
      <c r="B1859" s="300" t="s">
        <v>324</v>
      </c>
      <c r="C1859" s="301">
        <v>87</v>
      </c>
      <c r="D1859" s="301">
        <v>96</v>
      </c>
      <c r="E1859" s="301">
        <v>90</v>
      </c>
      <c r="F1859" s="301">
        <v>90</v>
      </c>
      <c r="G1859" s="301">
        <v>77</v>
      </c>
      <c r="H1859" s="301">
        <v>92</v>
      </c>
      <c r="I1859" s="301">
        <v>85</v>
      </c>
      <c r="J1859" s="301">
        <v>92</v>
      </c>
      <c r="K1859" s="301">
        <v>92</v>
      </c>
      <c r="L1859" s="301">
        <v>103</v>
      </c>
      <c r="M1859" s="301">
        <v>132</v>
      </c>
      <c r="N1859" s="301">
        <v>148</v>
      </c>
      <c r="O1859" s="301">
        <v>173</v>
      </c>
      <c r="P1859" s="301">
        <v>156</v>
      </c>
      <c r="Q1859" s="301">
        <v>125</v>
      </c>
      <c r="R1859" s="301">
        <v>84</v>
      </c>
      <c r="S1859" s="301">
        <v>65</v>
      </c>
      <c r="T1859" s="301">
        <v>80</v>
      </c>
      <c r="U1859" s="301">
        <v>1880</v>
      </c>
      <c r="V1859" s="304">
        <v>1833</v>
      </c>
    </row>
    <row r="1860" spans="1:22" x14ac:dyDescent="0.4">
      <c r="A1860" s="299">
        <v>1856</v>
      </c>
      <c r="B1860" s="300" t="s">
        <v>3358</v>
      </c>
      <c r="C1860" s="301">
        <v>0</v>
      </c>
      <c r="D1860" s="301">
        <v>4</v>
      </c>
      <c r="E1860" s="301">
        <v>10</v>
      </c>
      <c r="F1860" s="301">
        <v>10</v>
      </c>
      <c r="G1860" s="301">
        <v>0</v>
      </c>
      <c r="H1860" s="301">
        <v>0</v>
      </c>
      <c r="I1860" s="301">
        <v>0</v>
      </c>
      <c r="J1860" s="301">
        <v>3</v>
      </c>
      <c r="K1860" s="301">
        <v>9</v>
      </c>
      <c r="L1860" s="301">
        <v>0</v>
      </c>
      <c r="M1860" s="301">
        <v>7</v>
      </c>
      <c r="N1860" s="301">
        <v>10</v>
      </c>
      <c r="O1860" s="301">
        <v>9</v>
      </c>
      <c r="P1860" s="301">
        <v>4</v>
      </c>
      <c r="Q1860" s="301">
        <v>3</v>
      </c>
      <c r="R1860" s="301">
        <v>3</v>
      </c>
      <c r="S1860" s="301">
        <v>0</v>
      </c>
      <c r="T1860" s="301">
        <v>0</v>
      </c>
      <c r="U1860" s="301">
        <v>76</v>
      </c>
      <c r="V1860" s="304">
        <v>72</v>
      </c>
    </row>
    <row r="1861" spans="1:22" x14ac:dyDescent="0.4">
      <c r="A1861" s="299">
        <v>1857</v>
      </c>
      <c r="B1861" s="300" t="s">
        <v>3359</v>
      </c>
      <c r="C1861" s="301">
        <v>0</v>
      </c>
      <c r="D1861" s="301">
        <v>3</v>
      </c>
      <c r="E1861" s="301">
        <v>0</v>
      </c>
      <c r="F1861" s="301">
        <v>3</v>
      </c>
      <c r="G1861" s="301">
        <v>0</v>
      </c>
      <c r="H1861" s="301">
        <v>0</v>
      </c>
      <c r="I1861" s="301">
        <v>0</v>
      </c>
      <c r="J1861" s="301">
        <v>0</v>
      </c>
      <c r="K1861" s="301">
        <v>0</v>
      </c>
      <c r="L1861" s="301">
        <v>3</v>
      </c>
      <c r="M1861" s="301">
        <v>5</v>
      </c>
      <c r="N1861" s="301">
        <v>0</v>
      </c>
      <c r="O1861" s="301">
        <v>4</v>
      </c>
      <c r="P1861" s="301">
        <v>5</v>
      </c>
      <c r="Q1861" s="301">
        <v>0</v>
      </c>
      <c r="R1861" s="301">
        <v>4</v>
      </c>
      <c r="S1861" s="301">
        <v>0</v>
      </c>
      <c r="T1861" s="301">
        <v>0</v>
      </c>
      <c r="U1861" s="301">
        <v>24</v>
      </c>
      <c r="V1861" s="304">
        <v>24</v>
      </c>
    </row>
    <row r="1862" spans="1:22" x14ac:dyDescent="0.4">
      <c r="A1862" s="299">
        <v>1858</v>
      </c>
      <c r="B1862" s="300" t="s">
        <v>325</v>
      </c>
      <c r="C1862" s="301">
        <v>27</v>
      </c>
      <c r="D1862" s="301">
        <v>19</v>
      </c>
      <c r="E1862" s="301">
        <v>20</v>
      </c>
      <c r="F1862" s="301">
        <v>15</v>
      </c>
      <c r="G1862" s="301">
        <v>17</v>
      </c>
      <c r="H1862" s="301">
        <v>12</v>
      </c>
      <c r="I1862" s="301">
        <v>30</v>
      </c>
      <c r="J1862" s="301">
        <v>22</v>
      </c>
      <c r="K1862" s="301">
        <v>15</v>
      </c>
      <c r="L1862" s="301">
        <v>23</v>
      </c>
      <c r="M1862" s="301">
        <v>24</v>
      </c>
      <c r="N1862" s="301">
        <v>28</v>
      </c>
      <c r="O1862" s="301">
        <v>20</v>
      </c>
      <c r="P1862" s="301">
        <v>6</v>
      </c>
      <c r="Q1862" s="301">
        <v>11</v>
      </c>
      <c r="R1862" s="301">
        <v>8</v>
      </c>
      <c r="S1862" s="301">
        <v>0</v>
      </c>
      <c r="T1862" s="301">
        <v>0</v>
      </c>
      <c r="U1862" s="301">
        <v>298</v>
      </c>
      <c r="V1862" s="304">
        <v>284</v>
      </c>
    </row>
    <row r="1863" spans="1:22" x14ac:dyDescent="0.4">
      <c r="A1863" s="299">
        <v>1859</v>
      </c>
      <c r="B1863" s="300" t="s">
        <v>326</v>
      </c>
      <c r="C1863" s="301">
        <v>0</v>
      </c>
      <c r="D1863" s="301">
        <v>0</v>
      </c>
      <c r="E1863" s="301">
        <v>0</v>
      </c>
      <c r="F1863" s="301">
        <v>3</v>
      </c>
      <c r="G1863" s="301">
        <v>0</v>
      </c>
      <c r="H1863" s="301">
        <v>0</v>
      </c>
      <c r="I1863" s="301">
        <v>3</v>
      </c>
      <c r="J1863" s="301">
        <v>0</v>
      </c>
      <c r="K1863" s="301">
        <v>0</v>
      </c>
      <c r="L1863" s="301">
        <v>0</v>
      </c>
      <c r="M1863" s="301">
        <v>7</v>
      </c>
      <c r="N1863" s="301">
        <v>3</v>
      </c>
      <c r="O1863" s="301">
        <v>4</v>
      </c>
      <c r="P1863" s="301">
        <v>7</v>
      </c>
      <c r="Q1863" s="301">
        <v>0</v>
      </c>
      <c r="R1863" s="301">
        <v>0</v>
      </c>
      <c r="S1863" s="301">
        <v>0</v>
      </c>
      <c r="T1863" s="301">
        <v>0</v>
      </c>
      <c r="U1863" s="301">
        <v>36</v>
      </c>
      <c r="V1863" s="304">
        <v>32</v>
      </c>
    </row>
    <row r="1864" spans="1:22" x14ac:dyDescent="0.4">
      <c r="A1864" s="299">
        <v>1860</v>
      </c>
      <c r="B1864" s="300" t="s">
        <v>3360</v>
      </c>
      <c r="C1864" s="301">
        <v>8</v>
      </c>
      <c r="D1864" s="301">
        <v>0</v>
      </c>
      <c r="E1864" s="301">
        <v>0</v>
      </c>
      <c r="F1864" s="301">
        <v>0</v>
      </c>
      <c r="G1864" s="301">
        <v>0</v>
      </c>
      <c r="H1864" s="301">
        <v>5</v>
      </c>
      <c r="I1864" s="301">
        <v>0</v>
      </c>
      <c r="J1864" s="301">
        <v>0</v>
      </c>
      <c r="K1864" s="301">
        <v>0</v>
      </c>
      <c r="L1864" s="301">
        <v>8</v>
      </c>
      <c r="M1864" s="301">
        <v>0</v>
      </c>
      <c r="N1864" s="301">
        <v>6</v>
      </c>
      <c r="O1864" s="301">
        <v>5</v>
      </c>
      <c r="P1864" s="301">
        <v>0</v>
      </c>
      <c r="Q1864" s="301">
        <v>3</v>
      </c>
      <c r="R1864" s="301">
        <v>0</v>
      </c>
      <c r="S1864" s="301">
        <v>0</v>
      </c>
      <c r="T1864" s="301">
        <v>0</v>
      </c>
      <c r="U1864" s="301">
        <v>46</v>
      </c>
      <c r="V1864" s="304">
        <v>46</v>
      </c>
    </row>
    <row r="1865" spans="1:22" x14ac:dyDescent="0.4">
      <c r="A1865" s="299">
        <v>1861</v>
      </c>
      <c r="B1865" s="300" t="s">
        <v>3361</v>
      </c>
      <c r="C1865" s="301">
        <v>0</v>
      </c>
      <c r="D1865" s="301">
        <v>0</v>
      </c>
      <c r="E1865" s="301">
        <v>0</v>
      </c>
      <c r="F1865" s="301">
        <v>5</v>
      </c>
      <c r="G1865" s="301">
        <v>0</v>
      </c>
      <c r="H1865" s="301">
        <v>0</v>
      </c>
      <c r="I1865" s="301">
        <v>4</v>
      </c>
      <c r="J1865" s="301">
        <v>0</v>
      </c>
      <c r="K1865" s="301">
        <v>0</v>
      </c>
      <c r="L1865" s="301">
        <v>5</v>
      </c>
      <c r="M1865" s="301">
        <v>0</v>
      </c>
      <c r="N1865" s="301">
        <v>0</v>
      </c>
      <c r="O1865" s="301">
        <v>0</v>
      </c>
      <c r="P1865" s="301">
        <v>0</v>
      </c>
      <c r="Q1865" s="301">
        <v>0</v>
      </c>
      <c r="R1865" s="301">
        <v>0</v>
      </c>
      <c r="S1865" s="301">
        <v>0</v>
      </c>
      <c r="T1865" s="301">
        <v>0</v>
      </c>
      <c r="U1865" s="301">
        <v>13</v>
      </c>
      <c r="V1865" s="304">
        <v>13</v>
      </c>
    </row>
    <row r="1866" spans="1:22" x14ac:dyDescent="0.4">
      <c r="A1866" s="299">
        <v>1862</v>
      </c>
      <c r="B1866" s="300" t="s">
        <v>327</v>
      </c>
      <c r="C1866" s="301">
        <v>10</v>
      </c>
      <c r="D1866" s="301">
        <v>3</v>
      </c>
      <c r="E1866" s="301">
        <v>7</v>
      </c>
      <c r="F1866" s="301">
        <v>6</v>
      </c>
      <c r="G1866" s="301">
        <v>8</v>
      </c>
      <c r="H1866" s="301">
        <v>12</v>
      </c>
      <c r="I1866" s="301">
        <v>0</v>
      </c>
      <c r="J1866" s="301">
        <v>5</v>
      </c>
      <c r="K1866" s="301">
        <v>9</v>
      </c>
      <c r="L1866" s="301">
        <v>12</v>
      </c>
      <c r="M1866" s="301">
        <v>13</v>
      </c>
      <c r="N1866" s="301">
        <v>11</v>
      </c>
      <c r="O1866" s="301">
        <v>11</v>
      </c>
      <c r="P1866" s="301">
        <v>14</v>
      </c>
      <c r="Q1866" s="301">
        <v>6</v>
      </c>
      <c r="R1866" s="301">
        <v>0</v>
      </c>
      <c r="S1866" s="301">
        <v>0</v>
      </c>
      <c r="T1866" s="301">
        <v>0</v>
      </c>
      <c r="U1866" s="301">
        <v>139</v>
      </c>
      <c r="V1866" s="304">
        <v>152</v>
      </c>
    </row>
    <row r="1867" spans="1:22" x14ac:dyDescent="0.4">
      <c r="A1867" s="299">
        <v>1863</v>
      </c>
      <c r="B1867" s="300" t="s">
        <v>328</v>
      </c>
      <c r="C1867" s="301">
        <v>32</v>
      </c>
      <c r="D1867" s="301">
        <v>27</v>
      </c>
      <c r="E1867" s="301">
        <v>24</v>
      </c>
      <c r="F1867" s="301">
        <v>33</v>
      </c>
      <c r="G1867" s="301">
        <v>24</v>
      </c>
      <c r="H1867" s="301">
        <v>16</v>
      </c>
      <c r="I1867" s="301">
        <v>21</v>
      </c>
      <c r="J1867" s="301">
        <v>17</v>
      </c>
      <c r="K1867" s="301">
        <v>22</v>
      </c>
      <c r="L1867" s="301">
        <v>26</v>
      </c>
      <c r="M1867" s="301">
        <v>45</v>
      </c>
      <c r="N1867" s="301">
        <v>22</v>
      </c>
      <c r="O1867" s="301">
        <v>25</v>
      </c>
      <c r="P1867" s="301">
        <v>17</v>
      </c>
      <c r="Q1867" s="301">
        <v>9</v>
      </c>
      <c r="R1867" s="301">
        <v>10</v>
      </c>
      <c r="S1867" s="301">
        <v>0</v>
      </c>
      <c r="T1867" s="301">
        <v>5</v>
      </c>
      <c r="U1867" s="301">
        <v>389</v>
      </c>
      <c r="V1867" s="304">
        <v>369</v>
      </c>
    </row>
    <row r="1868" spans="1:22" x14ac:dyDescent="0.4">
      <c r="A1868" s="299">
        <v>1864</v>
      </c>
      <c r="B1868" s="300" t="s">
        <v>3362</v>
      </c>
      <c r="C1868" s="301">
        <v>0</v>
      </c>
      <c r="D1868" s="301">
        <v>0</v>
      </c>
      <c r="E1868" s="301">
        <v>0</v>
      </c>
      <c r="F1868" s="301">
        <v>0</v>
      </c>
      <c r="G1868" s="301">
        <v>0</v>
      </c>
      <c r="H1868" s="301">
        <v>0</v>
      </c>
      <c r="I1868" s="301">
        <v>0</v>
      </c>
      <c r="J1868" s="301">
        <v>0</v>
      </c>
      <c r="K1868" s="301">
        <v>0</v>
      </c>
      <c r="L1868" s="301">
        <v>0</v>
      </c>
      <c r="M1868" s="301">
        <v>0</v>
      </c>
      <c r="N1868" s="301">
        <v>0</v>
      </c>
      <c r="O1868" s="301">
        <v>0</v>
      </c>
      <c r="P1868" s="301">
        <v>0</v>
      </c>
      <c r="Q1868" s="301">
        <v>0</v>
      </c>
      <c r="R1868" s="301">
        <v>0</v>
      </c>
      <c r="S1868" s="301">
        <v>0</v>
      </c>
      <c r="T1868" s="301">
        <v>0</v>
      </c>
      <c r="U1868" s="301">
        <v>0</v>
      </c>
      <c r="V1868" s="304">
        <v>0</v>
      </c>
    </row>
    <row r="1869" spans="1:22" x14ac:dyDescent="0.4">
      <c r="A1869" s="299">
        <v>1865</v>
      </c>
      <c r="B1869" s="300" t="s">
        <v>329</v>
      </c>
      <c r="C1869" s="301">
        <v>29</v>
      </c>
      <c r="D1869" s="301">
        <v>38</v>
      </c>
      <c r="E1869" s="301">
        <v>37</v>
      </c>
      <c r="F1869" s="301">
        <v>57</v>
      </c>
      <c r="G1869" s="301">
        <v>35</v>
      </c>
      <c r="H1869" s="301">
        <v>24</v>
      </c>
      <c r="I1869" s="301">
        <v>14</v>
      </c>
      <c r="J1869" s="301">
        <v>24</v>
      </c>
      <c r="K1869" s="301">
        <v>41</v>
      </c>
      <c r="L1869" s="301">
        <v>45</v>
      </c>
      <c r="M1869" s="301">
        <v>39</v>
      </c>
      <c r="N1869" s="301">
        <v>36</v>
      </c>
      <c r="O1869" s="301">
        <v>41</v>
      </c>
      <c r="P1869" s="301">
        <v>43</v>
      </c>
      <c r="Q1869" s="301">
        <v>27</v>
      </c>
      <c r="R1869" s="301">
        <v>9</v>
      </c>
      <c r="S1869" s="301">
        <v>3</v>
      </c>
      <c r="T1869" s="301">
        <v>10</v>
      </c>
      <c r="U1869" s="301">
        <v>557</v>
      </c>
      <c r="V1869" s="304">
        <v>539</v>
      </c>
    </row>
    <row r="1870" spans="1:22" x14ac:dyDescent="0.4">
      <c r="A1870" s="299">
        <v>1866</v>
      </c>
      <c r="B1870" s="300" t="s">
        <v>330</v>
      </c>
      <c r="C1870" s="301">
        <v>49</v>
      </c>
      <c r="D1870" s="301">
        <v>66</v>
      </c>
      <c r="E1870" s="301">
        <v>61</v>
      </c>
      <c r="F1870" s="301">
        <v>65</v>
      </c>
      <c r="G1870" s="301">
        <v>88</v>
      </c>
      <c r="H1870" s="301">
        <v>46</v>
      </c>
      <c r="I1870" s="301">
        <v>51</v>
      </c>
      <c r="J1870" s="301">
        <v>47</v>
      </c>
      <c r="K1870" s="301">
        <v>63</v>
      </c>
      <c r="L1870" s="301">
        <v>76</v>
      </c>
      <c r="M1870" s="301">
        <v>88</v>
      </c>
      <c r="N1870" s="301">
        <v>102</v>
      </c>
      <c r="O1870" s="301">
        <v>70</v>
      </c>
      <c r="P1870" s="301">
        <v>64</v>
      </c>
      <c r="Q1870" s="301">
        <v>26</v>
      </c>
      <c r="R1870" s="301">
        <v>22</v>
      </c>
      <c r="S1870" s="301">
        <v>15</v>
      </c>
      <c r="T1870" s="301">
        <v>12</v>
      </c>
      <c r="U1870" s="301">
        <v>1009</v>
      </c>
      <c r="V1870" s="304">
        <v>997</v>
      </c>
    </row>
    <row r="1871" spans="1:22" x14ac:dyDescent="0.4">
      <c r="A1871" s="299">
        <v>1867</v>
      </c>
      <c r="B1871" s="300" t="s">
        <v>331</v>
      </c>
      <c r="C1871" s="301">
        <v>32</v>
      </c>
      <c r="D1871" s="301">
        <v>42</v>
      </c>
      <c r="E1871" s="301">
        <v>58</v>
      </c>
      <c r="F1871" s="301">
        <v>61</v>
      </c>
      <c r="G1871" s="301">
        <v>45</v>
      </c>
      <c r="H1871" s="301">
        <v>29</v>
      </c>
      <c r="I1871" s="301">
        <v>31</v>
      </c>
      <c r="J1871" s="301">
        <v>29</v>
      </c>
      <c r="K1871" s="301">
        <v>54</v>
      </c>
      <c r="L1871" s="301">
        <v>56</v>
      </c>
      <c r="M1871" s="301">
        <v>66</v>
      </c>
      <c r="N1871" s="301">
        <v>76</v>
      </c>
      <c r="O1871" s="301">
        <v>43</v>
      </c>
      <c r="P1871" s="301">
        <v>43</v>
      </c>
      <c r="Q1871" s="301">
        <v>21</v>
      </c>
      <c r="R1871" s="301">
        <v>23</v>
      </c>
      <c r="S1871" s="301">
        <v>11</v>
      </c>
      <c r="T1871" s="301">
        <v>11</v>
      </c>
      <c r="U1871" s="301">
        <v>724</v>
      </c>
      <c r="V1871" s="304">
        <v>704</v>
      </c>
    </row>
    <row r="1872" spans="1:22" x14ac:dyDescent="0.4">
      <c r="A1872" s="299">
        <v>1868</v>
      </c>
      <c r="B1872" s="300" t="s">
        <v>1818</v>
      </c>
      <c r="C1872" s="301">
        <v>5</v>
      </c>
      <c r="D1872" s="301">
        <v>13</v>
      </c>
      <c r="E1872" s="301">
        <v>8</v>
      </c>
      <c r="F1872" s="301">
        <v>16</v>
      </c>
      <c r="G1872" s="301">
        <v>11</v>
      </c>
      <c r="H1872" s="301">
        <v>5</v>
      </c>
      <c r="I1872" s="301">
        <v>6</v>
      </c>
      <c r="J1872" s="301">
        <v>12</v>
      </c>
      <c r="K1872" s="301">
        <v>13</v>
      </c>
      <c r="L1872" s="301">
        <v>12</v>
      </c>
      <c r="M1872" s="301">
        <v>18</v>
      </c>
      <c r="N1872" s="301">
        <v>23</v>
      </c>
      <c r="O1872" s="301">
        <v>24</v>
      </c>
      <c r="P1872" s="301">
        <v>14</v>
      </c>
      <c r="Q1872" s="301">
        <v>7</v>
      </c>
      <c r="R1872" s="301">
        <v>3</v>
      </c>
      <c r="S1872" s="301">
        <v>5</v>
      </c>
      <c r="T1872" s="301">
        <v>0</v>
      </c>
      <c r="U1872" s="301">
        <v>199</v>
      </c>
      <c r="V1872" s="304">
        <v>190</v>
      </c>
    </row>
    <row r="1873" spans="1:22" x14ac:dyDescent="0.4">
      <c r="A1873" s="299">
        <v>1869</v>
      </c>
      <c r="B1873" s="300" t="s">
        <v>3363</v>
      </c>
      <c r="C1873" s="301">
        <v>3</v>
      </c>
      <c r="D1873" s="301">
        <v>3</v>
      </c>
      <c r="E1873" s="301">
        <v>0</v>
      </c>
      <c r="F1873" s="301">
        <v>0</v>
      </c>
      <c r="G1873" s="301">
        <v>0</v>
      </c>
      <c r="H1873" s="301">
        <v>0</v>
      </c>
      <c r="I1873" s="301">
        <v>0</v>
      </c>
      <c r="J1873" s="301">
        <v>5</v>
      </c>
      <c r="K1873" s="301">
        <v>0</v>
      </c>
      <c r="L1873" s="301">
        <v>3</v>
      </c>
      <c r="M1873" s="301">
        <v>0</v>
      </c>
      <c r="N1873" s="301">
        <v>0</v>
      </c>
      <c r="O1873" s="301">
        <v>5</v>
      </c>
      <c r="P1873" s="301">
        <v>0</v>
      </c>
      <c r="Q1873" s="301">
        <v>0</v>
      </c>
      <c r="R1873" s="301">
        <v>3</v>
      </c>
      <c r="S1873" s="301">
        <v>0</v>
      </c>
      <c r="T1873" s="301">
        <v>0</v>
      </c>
      <c r="U1873" s="301">
        <v>40</v>
      </c>
      <c r="V1873" s="304">
        <v>40</v>
      </c>
    </row>
    <row r="1874" spans="1:22" x14ac:dyDescent="0.4">
      <c r="A1874" s="299">
        <v>1870</v>
      </c>
      <c r="B1874" s="300" t="s">
        <v>332</v>
      </c>
      <c r="C1874" s="301">
        <v>10</v>
      </c>
      <c r="D1874" s="301">
        <v>13</v>
      </c>
      <c r="E1874" s="301">
        <v>0</v>
      </c>
      <c r="F1874" s="301">
        <v>3</v>
      </c>
      <c r="G1874" s="301">
        <v>6</v>
      </c>
      <c r="H1874" s="301">
        <v>3</v>
      </c>
      <c r="I1874" s="301">
        <v>4</v>
      </c>
      <c r="J1874" s="301">
        <v>5</v>
      </c>
      <c r="K1874" s="301">
        <v>8</v>
      </c>
      <c r="L1874" s="301">
        <v>5</v>
      </c>
      <c r="M1874" s="301">
        <v>3</v>
      </c>
      <c r="N1874" s="301">
        <v>10</v>
      </c>
      <c r="O1874" s="301">
        <v>9</v>
      </c>
      <c r="P1874" s="301">
        <v>4</v>
      </c>
      <c r="Q1874" s="301">
        <v>0</v>
      </c>
      <c r="R1874" s="301">
        <v>4</v>
      </c>
      <c r="S1874" s="301">
        <v>5</v>
      </c>
      <c r="T1874" s="301">
        <v>3</v>
      </c>
      <c r="U1874" s="301">
        <v>97</v>
      </c>
      <c r="V1874" s="304">
        <v>96</v>
      </c>
    </row>
    <row r="1875" spans="1:22" x14ac:dyDescent="0.4">
      <c r="A1875" s="299">
        <v>1871</v>
      </c>
      <c r="B1875" s="300" t="s">
        <v>3364</v>
      </c>
      <c r="C1875" s="301">
        <v>0</v>
      </c>
      <c r="D1875" s="301">
        <v>0</v>
      </c>
      <c r="E1875" s="301">
        <v>4</v>
      </c>
      <c r="F1875" s="301">
        <v>0</v>
      </c>
      <c r="G1875" s="301">
        <v>0</v>
      </c>
      <c r="H1875" s="301">
        <v>0</v>
      </c>
      <c r="I1875" s="301">
        <v>0</v>
      </c>
      <c r="J1875" s="301">
        <v>0</v>
      </c>
      <c r="K1875" s="301">
        <v>0</v>
      </c>
      <c r="L1875" s="301">
        <v>3</v>
      </c>
      <c r="M1875" s="301">
        <v>0</v>
      </c>
      <c r="N1875" s="301">
        <v>0</v>
      </c>
      <c r="O1875" s="301">
        <v>0</v>
      </c>
      <c r="P1875" s="301">
        <v>0</v>
      </c>
      <c r="Q1875" s="301">
        <v>0</v>
      </c>
      <c r="R1875" s="301">
        <v>0</v>
      </c>
      <c r="S1875" s="301">
        <v>0</v>
      </c>
      <c r="T1875" s="301">
        <v>0</v>
      </c>
      <c r="U1875" s="301">
        <v>19</v>
      </c>
      <c r="V1875" s="304">
        <v>20</v>
      </c>
    </row>
    <row r="1876" spans="1:22" x14ac:dyDescent="0.4">
      <c r="A1876" s="299">
        <v>1872</v>
      </c>
      <c r="B1876" s="300" t="s">
        <v>333</v>
      </c>
      <c r="C1876" s="301">
        <v>0</v>
      </c>
      <c r="D1876" s="301">
        <v>6</v>
      </c>
      <c r="E1876" s="301">
        <v>5</v>
      </c>
      <c r="F1876" s="301">
        <v>13</v>
      </c>
      <c r="G1876" s="301">
        <v>0</v>
      </c>
      <c r="H1876" s="301">
        <v>0</v>
      </c>
      <c r="I1876" s="301">
        <v>3</v>
      </c>
      <c r="J1876" s="301">
        <v>0</v>
      </c>
      <c r="K1876" s="301">
        <v>7</v>
      </c>
      <c r="L1876" s="301">
        <v>10</v>
      </c>
      <c r="M1876" s="301">
        <v>10</v>
      </c>
      <c r="N1876" s="301">
        <v>8</v>
      </c>
      <c r="O1876" s="301">
        <v>9</v>
      </c>
      <c r="P1876" s="301">
        <v>7</v>
      </c>
      <c r="Q1876" s="301">
        <v>8</v>
      </c>
      <c r="R1876" s="301">
        <v>5</v>
      </c>
      <c r="S1876" s="301">
        <v>6</v>
      </c>
      <c r="T1876" s="301">
        <v>0</v>
      </c>
      <c r="U1876" s="301">
        <v>93</v>
      </c>
      <c r="V1876" s="304">
        <v>94</v>
      </c>
    </row>
    <row r="1877" spans="1:22" x14ac:dyDescent="0.4">
      <c r="A1877" s="299">
        <v>1873</v>
      </c>
      <c r="B1877" s="300" t="s">
        <v>3365</v>
      </c>
      <c r="C1877" s="301">
        <v>8</v>
      </c>
      <c r="D1877" s="301">
        <v>22</v>
      </c>
      <c r="E1877" s="301">
        <v>14</v>
      </c>
      <c r="F1877" s="301">
        <v>6</v>
      </c>
      <c r="G1877" s="301">
        <v>4</v>
      </c>
      <c r="H1877" s="301">
        <v>0</v>
      </c>
      <c r="I1877" s="301">
        <v>4</v>
      </c>
      <c r="J1877" s="301">
        <v>5</v>
      </c>
      <c r="K1877" s="301">
        <v>10</v>
      </c>
      <c r="L1877" s="301">
        <v>4</v>
      </c>
      <c r="M1877" s="301">
        <v>6</v>
      </c>
      <c r="N1877" s="301">
        <v>9</v>
      </c>
      <c r="O1877" s="301">
        <v>4</v>
      </c>
      <c r="P1877" s="301">
        <v>5</v>
      </c>
      <c r="Q1877" s="301">
        <v>8</v>
      </c>
      <c r="R1877" s="301">
        <v>5</v>
      </c>
      <c r="S1877" s="301">
        <v>0</v>
      </c>
      <c r="T1877" s="301">
        <v>0</v>
      </c>
      <c r="U1877" s="301">
        <v>115</v>
      </c>
      <c r="V1877" s="304">
        <v>107</v>
      </c>
    </row>
    <row r="1878" spans="1:22" x14ac:dyDescent="0.4">
      <c r="A1878" s="299">
        <v>1874</v>
      </c>
      <c r="B1878" s="300" t="s">
        <v>1819</v>
      </c>
      <c r="C1878" s="301">
        <v>18</v>
      </c>
      <c r="D1878" s="301">
        <v>8</v>
      </c>
      <c r="E1878" s="301">
        <v>6</v>
      </c>
      <c r="F1878" s="301">
        <v>3</v>
      </c>
      <c r="G1878" s="301">
        <v>7</v>
      </c>
      <c r="H1878" s="301">
        <v>11</v>
      </c>
      <c r="I1878" s="301">
        <v>14</v>
      </c>
      <c r="J1878" s="301">
        <v>3</v>
      </c>
      <c r="K1878" s="301">
        <v>3</v>
      </c>
      <c r="L1878" s="301">
        <v>0</v>
      </c>
      <c r="M1878" s="301">
        <v>6</v>
      </c>
      <c r="N1878" s="301">
        <v>11</v>
      </c>
      <c r="O1878" s="301">
        <v>13</v>
      </c>
      <c r="P1878" s="301">
        <v>10</v>
      </c>
      <c r="Q1878" s="301">
        <v>4</v>
      </c>
      <c r="R1878" s="301">
        <v>3</v>
      </c>
      <c r="S1878" s="301">
        <v>4</v>
      </c>
      <c r="T1878" s="301">
        <v>9</v>
      </c>
      <c r="U1878" s="301">
        <v>119</v>
      </c>
      <c r="V1878" s="304">
        <v>115</v>
      </c>
    </row>
    <row r="1879" spans="1:22" x14ac:dyDescent="0.4">
      <c r="A1879" s="299">
        <v>1875</v>
      </c>
      <c r="B1879" s="300" t="s">
        <v>3366</v>
      </c>
      <c r="C1879" s="301">
        <v>5</v>
      </c>
      <c r="D1879" s="301">
        <v>3</v>
      </c>
      <c r="E1879" s="301">
        <v>14</v>
      </c>
      <c r="F1879" s="301">
        <v>5</v>
      </c>
      <c r="G1879" s="301">
        <v>10</v>
      </c>
      <c r="H1879" s="301">
        <v>13</v>
      </c>
      <c r="I1879" s="301">
        <v>4</v>
      </c>
      <c r="J1879" s="301">
        <v>6</v>
      </c>
      <c r="K1879" s="301">
        <v>0</v>
      </c>
      <c r="L1879" s="301">
        <v>7</v>
      </c>
      <c r="M1879" s="301">
        <v>9</v>
      </c>
      <c r="N1879" s="301">
        <v>13</v>
      </c>
      <c r="O1879" s="301">
        <v>3</v>
      </c>
      <c r="P1879" s="301">
        <v>3</v>
      </c>
      <c r="Q1879" s="301">
        <v>0</v>
      </c>
      <c r="R1879" s="301">
        <v>0</v>
      </c>
      <c r="S1879" s="301">
        <v>3</v>
      </c>
      <c r="T1879" s="301">
        <v>0</v>
      </c>
      <c r="U1879" s="301">
        <v>92</v>
      </c>
      <c r="V1879" s="304">
        <v>92</v>
      </c>
    </row>
    <row r="1880" spans="1:22" x14ac:dyDescent="0.4">
      <c r="A1880" s="299">
        <v>1876</v>
      </c>
      <c r="B1880" s="300" t="s">
        <v>3367</v>
      </c>
      <c r="C1880" s="301">
        <v>3</v>
      </c>
      <c r="D1880" s="301">
        <v>9</v>
      </c>
      <c r="E1880" s="301">
        <v>6</v>
      </c>
      <c r="F1880" s="301">
        <v>4</v>
      </c>
      <c r="G1880" s="301">
        <v>0</v>
      </c>
      <c r="H1880" s="301">
        <v>0</v>
      </c>
      <c r="I1880" s="301">
        <v>5</v>
      </c>
      <c r="J1880" s="301">
        <v>3</v>
      </c>
      <c r="K1880" s="301">
        <v>10</v>
      </c>
      <c r="L1880" s="301">
        <v>3</v>
      </c>
      <c r="M1880" s="301">
        <v>0</v>
      </c>
      <c r="N1880" s="301">
        <v>8</v>
      </c>
      <c r="O1880" s="301">
        <v>8</v>
      </c>
      <c r="P1880" s="301">
        <v>9</v>
      </c>
      <c r="Q1880" s="301">
        <v>5</v>
      </c>
      <c r="R1880" s="301">
        <v>4</v>
      </c>
      <c r="S1880" s="301">
        <v>0</v>
      </c>
      <c r="T1880" s="301">
        <v>0</v>
      </c>
      <c r="U1880" s="301">
        <v>77</v>
      </c>
      <c r="V1880" s="304">
        <v>72</v>
      </c>
    </row>
    <row r="1881" spans="1:22" x14ac:dyDescent="0.4">
      <c r="A1881" s="299">
        <v>1877</v>
      </c>
      <c r="B1881" s="300" t="s">
        <v>334</v>
      </c>
      <c r="C1881" s="301">
        <v>13</v>
      </c>
      <c r="D1881" s="301">
        <v>16</v>
      </c>
      <c r="E1881" s="301">
        <v>19</v>
      </c>
      <c r="F1881" s="301">
        <v>15</v>
      </c>
      <c r="G1881" s="301">
        <v>3</v>
      </c>
      <c r="H1881" s="301">
        <v>14</v>
      </c>
      <c r="I1881" s="301">
        <v>10</v>
      </c>
      <c r="J1881" s="301">
        <v>23</v>
      </c>
      <c r="K1881" s="301">
        <v>6</v>
      </c>
      <c r="L1881" s="301">
        <v>21</v>
      </c>
      <c r="M1881" s="301">
        <v>13</v>
      </c>
      <c r="N1881" s="301">
        <v>21</v>
      </c>
      <c r="O1881" s="301">
        <v>30</v>
      </c>
      <c r="P1881" s="301">
        <v>25</v>
      </c>
      <c r="Q1881" s="301">
        <v>18</v>
      </c>
      <c r="R1881" s="301">
        <v>3</v>
      </c>
      <c r="S1881" s="301">
        <v>3</v>
      </c>
      <c r="T1881" s="301">
        <v>3</v>
      </c>
      <c r="U1881" s="301">
        <v>252</v>
      </c>
      <c r="V1881" s="304">
        <v>235</v>
      </c>
    </row>
    <row r="1882" spans="1:22" x14ac:dyDescent="0.4">
      <c r="A1882" s="299">
        <v>1878</v>
      </c>
      <c r="B1882" s="300" t="s">
        <v>3368</v>
      </c>
      <c r="C1882" s="301">
        <v>0</v>
      </c>
      <c r="D1882" s="301">
        <v>4</v>
      </c>
      <c r="E1882" s="301">
        <v>9</v>
      </c>
      <c r="F1882" s="301">
        <v>4</v>
      </c>
      <c r="G1882" s="301">
        <v>0</v>
      </c>
      <c r="H1882" s="301">
        <v>0</v>
      </c>
      <c r="I1882" s="301">
        <v>5</v>
      </c>
      <c r="J1882" s="301">
        <v>0</v>
      </c>
      <c r="K1882" s="301">
        <v>6</v>
      </c>
      <c r="L1882" s="301">
        <v>7</v>
      </c>
      <c r="M1882" s="301">
        <v>4</v>
      </c>
      <c r="N1882" s="301">
        <v>0</v>
      </c>
      <c r="O1882" s="301">
        <v>0</v>
      </c>
      <c r="P1882" s="301">
        <v>6</v>
      </c>
      <c r="Q1882" s="301">
        <v>3</v>
      </c>
      <c r="R1882" s="301">
        <v>3</v>
      </c>
      <c r="S1882" s="301">
        <v>0</v>
      </c>
      <c r="T1882" s="301">
        <v>0</v>
      </c>
      <c r="U1882" s="301">
        <v>52</v>
      </c>
      <c r="V1882" s="304">
        <v>48</v>
      </c>
    </row>
    <row r="1883" spans="1:22" x14ac:dyDescent="0.4">
      <c r="A1883" s="299">
        <v>1879</v>
      </c>
      <c r="B1883" s="300" t="s">
        <v>3369</v>
      </c>
      <c r="C1883" s="301">
        <v>0</v>
      </c>
      <c r="D1883" s="301">
        <v>4</v>
      </c>
      <c r="E1883" s="301">
        <v>0</v>
      </c>
      <c r="F1883" s="301">
        <v>0</v>
      </c>
      <c r="G1883" s="301">
        <v>0</v>
      </c>
      <c r="H1883" s="301">
        <v>3</v>
      </c>
      <c r="I1883" s="301">
        <v>0</v>
      </c>
      <c r="J1883" s="301">
        <v>0</v>
      </c>
      <c r="K1883" s="301">
        <v>4</v>
      </c>
      <c r="L1883" s="301">
        <v>0</v>
      </c>
      <c r="M1883" s="301">
        <v>0</v>
      </c>
      <c r="N1883" s="301">
        <v>5</v>
      </c>
      <c r="O1883" s="301">
        <v>5</v>
      </c>
      <c r="P1883" s="301">
        <v>0</v>
      </c>
      <c r="Q1883" s="301">
        <v>0</v>
      </c>
      <c r="R1883" s="301">
        <v>0</v>
      </c>
      <c r="S1883" s="301">
        <v>0</v>
      </c>
      <c r="T1883" s="301">
        <v>0</v>
      </c>
      <c r="U1883" s="301">
        <v>32</v>
      </c>
      <c r="V1883" s="304">
        <v>28</v>
      </c>
    </row>
    <row r="1884" spans="1:22" x14ac:dyDescent="0.4">
      <c r="A1884" s="299">
        <v>1880</v>
      </c>
      <c r="B1884" s="300" t="s">
        <v>335</v>
      </c>
      <c r="C1884" s="301">
        <v>18</v>
      </c>
      <c r="D1884" s="301">
        <v>13</v>
      </c>
      <c r="E1884" s="301">
        <v>30</v>
      </c>
      <c r="F1884" s="301">
        <v>12</v>
      </c>
      <c r="G1884" s="301">
        <v>10</v>
      </c>
      <c r="H1884" s="301">
        <v>10</v>
      </c>
      <c r="I1884" s="301">
        <v>11</v>
      </c>
      <c r="J1884" s="301">
        <v>23</v>
      </c>
      <c r="K1884" s="301">
        <v>30</v>
      </c>
      <c r="L1884" s="301">
        <v>27</v>
      </c>
      <c r="M1884" s="301">
        <v>32</v>
      </c>
      <c r="N1884" s="301">
        <v>36</v>
      </c>
      <c r="O1884" s="301">
        <v>50</v>
      </c>
      <c r="P1884" s="301">
        <v>43</v>
      </c>
      <c r="Q1884" s="301">
        <v>18</v>
      </c>
      <c r="R1884" s="301">
        <v>11</v>
      </c>
      <c r="S1884" s="301">
        <v>9</v>
      </c>
      <c r="T1884" s="301">
        <v>3</v>
      </c>
      <c r="U1884" s="301">
        <v>388</v>
      </c>
      <c r="V1884" s="304">
        <v>369</v>
      </c>
    </row>
    <row r="1885" spans="1:22" x14ac:dyDescent="0.4">
      <c r="A1885" s="299">
        <v>1881</v>
      </c>
      <c r="B1885" s="300" t="s">
        <v>1240</v>
      </c>
      <c r="C1885" s="301">
        <v>1834</v>
      </c>
      <c r="D1885" s="301">
        <v>1779</v>
      </c>
      <c r="E1885" s="301">
        <v>1698</v>
      </c>
      <c r="F1885" s="301">
        <v>1975</v>
      </c>
      <c r="G1885" s="301">
        <v>2016</v>
      </c>
      <c r="H1885" s="301">
        <v>1999</v>
      </c>
      <c r="I1885" s="301">
        <v>1996</v>
      </c>
      <c r="J1885" s="301">
        <v>1790</v>
      </c>
      <c r="K1885" s="301">
        <v>1789</v>
      </c>
      <c r="L1885" s="301">
        <v>1976</v>
      </c>
      <c r="M1885" s="301">
        <v>2032</v>
      </c>
      <c r="N1885" s="301">
        <v>1595</v>
      </c>
      <c r="O1885" s="301">
        <v>1277</v>
      </c>
      <c r="P1885" s="301">
        <v>1019</v>
      </c>
      <c r="Q1885" s="301">
        <v>674</v>
      </c>
      <c r="R1885" s="301">
        <v>512</v>
      </c>
      <c r="S1885" s="301">
        <v>327</v>
      </c>
      <c r="T1885" s="301">
        <v>328</v>
      </c>
      <c r="U1885" s="301">
        <v>26615</v>
      </c>
      <c r="V1885" s="304">
        <v>26333</v>
      </c>
    </row>
    <row r="1886" spans="1:22" x14ac:dyDescent="0.4">
      <c r="A1886" s="299">
        <v>1882</v>
      </c>
      <c r="B1886" s="300" t="s">
        <v>1820</v>
      </c>
      <c r="C1886" s="301">
        <v>18</v>
      </c>
      <c r="D1886" s="301">
        <v>24</v>
      </c>
      <c r="E1886" s="301">
        <v>19</v>
      </c>
      <c r="F1886" s="301">
        <v>36</v>
      </c>
      <c r="G1886" s="301">
        <v>45</v>
      </c>
      <c r="H1886" s="301">
        <v>10</v>
      </c>
      <c r="I1886" s="301">
        <v>12</v>
      </c>
      <c r="J1886" s="301">
        <v>21</v>
      </c>
      <c r="K1886" s="301">
        <v>20</v>
      </c>
      <c r="L1886" s="301">
        <v>46</v>
      </c>
      <c r="M1886" s="301">
        <v>45</v>
      </c>
      <c r="N1886" s="301">
        <v>32</v>
      </c>
      <c r="O1886" s="301">
        <v>21</v>
      </c>
      <c r="P1886" s="301">
        <v>12</v>
      </c>
      <c r="Q1886" s="301">
        <v>13</v>
      </c>
      <c r="R1886" s="301">
        <v>16</v>
      </c>
      <c r="S1886" s="301">
        <v>7</v>
      </c>
      <c r="T1886" s="301">
        <v>9</v>
      </c>
      <c r="U1886" s="301">
        <v>416</v>
      </c>
      <c r="V1886" s="304">
        <v>411</v>
      </c>
    </row>
    <row r="1887" spans="1:22" x14ac:dyDescent="0.4">
      <c r="A1887" s="299">
        <v>1883</v>
      </c>
      <c r="B1887" s="300" t="s">
        <v>1241</v>
      </c>
      <c r="C1887" s="301">
        <v>331</v>
      </c>
      <c r="D1887" s="301">
        <v>482</v>
      </c>
      <c r="E1887" s="301">
        <v>572</v>
      </c>
      <c r="F1887" s="301">
        <v>711</v>
      </c>
      <c r="G1887" s="301">
        <v>646</v>
      </c>
      <c r="H1887" s="301">
        <v>357</v>
      </c>
      <c r="I1887" s="301">
        <v>280</v>
      </c>
      <c r="J1887" s="301">
        <v>339</v>
      </c>
      <c r="K1887" s="301">
        <v>528</v>
      </c>
      <c r="L1887" s="301">
        <v>654</v>
      </c>
      <c r="M1887" s="301">
        <v>635</v>
      </c>
      <c r="N1887" s="301">
        <v>626</v>
      </c>
      <c r="O1887" s="301">
        <v>485</v>
      </c>
      <c r="P1887" s="301">
        <v>364</v>
      </c>
      <c r="Q1887" s="301">
        <v>231</v>
      </c>
      <c r="R1887" s="301">
        <v>160</v>
      </c>
      <c r="S1887" s="301">
        <v>118</v>
      </c>
      <c r="T1887" s="301">
        <v>161</v>
      </c>
      <c r="U1887" s="301">
        <v>7677</v>
      </c>
      <c r="V1887" s="304">
        <v>7419</v>
      </c>
    </row>
    <row r="1888" spans="1:22" x14ac:dyDescent="0.4">
      <c r="A1888" s="299">
        <v>1884</v>
      </c>
      <c r="B1888" s="300" t="s">
        <v>1242</v>
      </c>
      <c r="C1888" s="301">
        <v>2125</v>
      </c>
      <c r="D1888" s="301">
        <v>2701</v>
      </c>
      <c r="E1888" s="301">
        <v>2708</v>
      </c>
      <c r="F1888" s="301">
        <v>2720</v>
      </c>
      <c r="G1888" s="301">
        <v>2262</v>
      </c>
      <c r="H1888" s="301">
        <v>1593</v>
      </c>
      <c r="I1888" s="301">
        <v>1856</v>
      </c>
      <c r="J1888" s="301">
        <v>2270</v>
      </c>
      <c r="K1888" s="301">
        <v>2640</v>
      </c>
      <c r="L1888" s="301">
        <v>2555</v>
      </c>
      <c r="M1888" s="301">
        <v>1993</v>
      </c>
      <c r="N1888" s="301">
        <v>1642</v>
      </c>
      <c r="O1888" s="301">
        <v>1122</v>
      </c>
      <c r="P1888" s="301">
        <v>867</v>
      </c>
      <c r="Q1888" s="301">
        <v>601</v>
      </c>
      <c r="R1888" s="301">
        <v>344</v>
      </c>
      <c r="S1888" s="301">
        <v>194</v>
      </c>
      <c r="T1888" s="301">
        <v>137</v>
      </c>
      <c r="U1888" s="301">
        <v>30314</v>
      </c>
      <c r="V1888" s="304">
        <v>30309</v>
      </c>
    </row>
    <row r="1889" spans="1:22" x14ac:dyDescent="0.4">
      <c r="A1889" s="299">
        <v>1885</v>
      </c>
      <c r="B1889" s="300" t="s">
        <v>3370</v>
      </c>
      <c r="C1889" s="301">
        <v>0</v>
      </c>
      <c r="D1889" s="301">
        <v>0</v>
      </c>
      <c r="E1889" s="301">
        <v>0</v>
      </c>
      <c r="F1889" s="301">
        <v>0</v>
      </c>
      <c r="G1889" s="301">
        <v>0</v>
      </c>
      <c r="H1889" s="301">
        <v>0</v>
      </c>
      <c r="I1889" s="301">
        <v>0</v>
      </c>
      <c r="J1889" s="301">
        <v>0</v>
      </c>
      <c r="K1889" s="301">
        <v>0</v>
      </c>
      <c r="L1889" s="301">
        <v>0</v>
      </c>
      <c r="M1889" s="301">
        <v>0</v>
      </c>
      <c r="N1889" s="301">
        <v>3</v>
      </c>
      <c r="O1889" s="301">
        <v>0</v>
      </c>
      <c r="P1889" s="301">
        <v>0</v>
      </c>
      <c r="Q1889" s="301">
        <v>0</v>
      </c>
      <c r="R1889" s="301">
        <v>0</v>
      </c>
      <c r="S1889" s="301">
        <v>0</v>
      </c>
      <c r="T1889" s="301">
        <v>0</v>
      </c>
      <c r="U1889" s="301">
        <v>14</v>
      </c>
      <c r="V1889" s="304">
        <v>19</v>
      </c>
    </row>
    <row r="1890" spans="1:22" x14ac:dyDescent="0.4">
      <c r="A1890" s="299">
        <v>1886</v>
      </c>
      <c r="B1890" s="300" t="s">
        <v>336</v>
      </c>
      <c r="C1890" s="301">
        <v>93</v>
      </c>
      <c r="D1890" s="301">
        <v>107</v>
      </c>
      <c r="E1890" s="301">
        <v>137</v>
      </c>
      <c r="F1890" s="301">
        <v>126</v>
      </c>
      <c r="G1890" s="301">
        <v>84</v>
      </c>
      <c r="H1890" s="301">
        <v>107</v>
      </c>
      <c r="I1890" s="301">
        <v>79</v>
      </c>
      <c r="J1890" s="301">
        <v>81</v>
      </c>
      <c r="K1890" s="301">
        <v>101</v>
      </c>
      <c r="L1890" s="301">
        <v>100</v>
      </c>
      <c r="M1890" s="301">
        <v>120</v>
      </c>
      <c r="N1890" s="301">
        <v>142</v>
      </c>
      <c r="O1890" s="301">
        <v>131</v>
      </c>
      <c r="P1890" s="301">
        <v>131</v>
      </c>
      <c r="Q1890" s="301">
        <v>90</v>
      </c>
      <c r="R1890" s="301">
        <v>101</v>
      </c>
      <c r="S1890" s="301">
        <v>77</v>
      </c>
      <c r="T1890" s="301">
        <v>82</v>
      </c>
      <c r="U1890" s="301">
        <v>1880</v>
      </c>
      <c r="V1890" s="304">
        <v>1785</v>
      </c>
    </row>
    <row r="1891" spans="1:22" x14ac:dyDescent="0.4">
      <c r="A1891" s="299">
        <v>1887</v>
      </c>
      <c r="B1891" s="300" t="s">
        <v>337</v>
      </c>
      <c r="C1891" s="301">
        <v>17</v>
      </c>
      <c r="D1891" s="301">
        <v>24</v>
      </c>
      <c r="E1891" s="301">
        <v>29</v>
      </c>
      <c r="F1891" s="301">
        <v>20</v>
      </c>
      <c r="G1891" s="301">
        <v>18</v>
      </c>
      <c r="H1891" s="301">
        <v>18</v>
      </c>
      <c r="I1891" s="301">
        <v>18</v>
      </c>
      <c r="J1891" s="301">
        <v>29</v>
      </c>
      <c r="K1891" s="301">
        <v>33</v>
      </c>
      <c r="L1891" s="301">
        <v>35</v>
      </c>
      <c r="M1891" s="301">
        <v>51</v>
      </c>
      <c r="N1891" s="301">
        <v>46</v>
      </c>
      <c r="O1891" s="301">
        <v>37</v>
      </c>
      <c r="P1891" s="301">
        <v>26</v>
      </c>
      <c r="Q1891" s="301">
        <v>24</v>
      </c>
      <c r="R1891" s="301">
        <v>21</v>
      </c>
      <c r="S1891" s="301">
        <v>24</v>
      </c>
      <c r="T1891" s="301">
        <v>40</v>
      </c>
      <c r="U1891" s="301">
        <v>515</v>
      </c>
      <c r="V1891" s="304">
        <v>451</v>
      </c>
    </row>
    <row r="1892" spans="1:22" x14ac:dyDescent="0.4">
      <c r="A1892" s="299">
        <v>1888</v>
      </c>
      <c r="B1892" s="300" t="s">
        <v>3371</v>
      </c>
      <c r="C1892" s="301">
        <v>14</v>
      </c>
      <c r="D1892" s="301">
        <v>0</v>
      </c>
      <c r="E1892" s="301">
        <v>4</v>
      </c>
      <c r="F1892" s="301">
        <v>13</v>
      </c>
      <c r="G1892" s="301">
        <v>0</v>
      </c>
      <c r="H1892" s="301">
        <v>3</v>
      </c>
      <c r="I1892" s="301">
        <v>4</v>
      </c>
      <c r="J1892" s="301">
        <v>8</v>
      </c>
      <c r="K1892" s="301">
        <v>6</v>
      </c>
      <c r="L1892" s="301">
        <v>5</v>
      </c>
      <c r="M1892" s="301">
        <v>9</v>
      </c>
      <c r="N1892" s="301">
        <v>6</v>
      </c>
      <c r="O1892" s="301">
        <v>6</v>
      </c>
      <c r="P1892" s="301">
        <v>3</v>
      </c>
      <c r="Q1892" s="301">
        <v>8</v>
      </c>
      <c r="R1892" s="301">
        <v>0</v>
      </c>
      <c r="S1892" s="301">
        <v>5</v>
      </c>
      <c r="T1892" s="301">
        <v>4</v>
      </c>
      <c r="U1892" s="301">
        <v>92</v>
      </c>
      <c r="V1892" s="304">
        <v>95</v>
      </c>
    </row>
    <row r="1893" spans="1:22" x14ac:dyDescent="0.4">
      <c r="A1893" s="299">
        <v>1889</v>
      </c>
      <c r="B1893" s="300" t="s">
        <v>3372</v>
      </c>
      <c r="C1893" s="301">
        <v>0</v>
      </c>
      <c r="D1893" s="301">
        <v>3</v>
      </c>
      <c r="E1893" s="301">
        <v>0</v>
      </c>
      <c r="F1893" s="301">
        <v>6</v>
      </c>
      <c r="G1893" s="301">
        <v>4</v>
      </c>
      <c r="H1893" s="301">
        <v>0</v>
      </c>
      <c r="I1893" s="301">
        <v>0</v>
      </c>
      <c r="J1893" s="301">
        <v>0</v>
      </c>
      <c r="K1893" s="301">
        <v>0</v>
      </c>
      <c r="L1893" s="301">
        <v>6</v>
      </c>
      <c r="M1893" s="301">
        <v>11</v>
      </c>
      <c r="N1893" s="301">
        <v>0</v>
      </c>
      <c r="O1893" s="301">
        <v>0</v>
      </c>
      <c r="P1893" s="301">
        <v>3</v>
      </c>
      <c r="Q1893" s="301">
        <v>0</v>
      </c>
      <c r="R1893" s="301">
        <v>0</v>
      </c>
      <c r="S1893" s="301">
        <v>0</v>
      </c>
      <c r="T1893" s="301">
        <v>0</v>
      </c>
      <c r="U1893" s="301">
        <v>36</v>
      </c>
      <c r="V1893" s="304">
        <v>41</v>
      </c>
    </row>
    <row r="1894" spans="1:22" x14ac:dyDescent="0.4">
      <c r="A1894" s="299">
        <v>1890</v>
      </c>
      <c r="B1894" s="300" t="s">
        <v>338</v>
      </c>
      <c r="C1894" s="301">
        <v>0</v>
      </c>
      <c r="D1894" s="301">
        <v>0</v>
      </c>
      <c r="E1894" s="301">
        <v>11</v>
      </c>
      <c r="F1894" s="301">
        <v>4</v>
      </c>
      <c r="G1894" s="301">
        <v>3</v>
      </c>
      <c r="H1894" s="301">
        <v>0</v>
      </c>
      <c r="I1894" s="301">
        <v>0</v>
      </c>
      <c r="J1894" s="301">
        <v>0</v>
      </c>
      <c r="K1894" s="301">
        <v>6</v>
      </c>
      <c r="L1894" s="301">
        <v>10</v>
      </c>
      <c r="M1894" s="301">
        <v>10</v>
      </c>
      <c r="N1894" s="301">
        <v>9</v>
      </c>
      <c r="O1894" s="301">
        <v>5</v>
      </c>
      <c r="P1894" s="301">
        <v>9</v>
      </c>
      <c r="Q1894" s="301">
        <v>4</v>
      </c>
      <c r="R1894" s="301">
        <v>14</v>
      </c>
      <c r="S1894" s="301">
        <v>3</v>
      </c>
      <c r="T1894" s="301">
        <v>7</v>
      </c>
      <c r="U1894" s="301">
        <v>97</v>
      </c>
      <c r="V1894" s="304">
        <v>95</v>
      </c>
    </row>
    <row r="1895" spans="1:22" x14ac:dyDescent="0.4">
      <c r="A1895" s="299">
        <v>1891</v>
      </c>
      <c r="B1895" s="300" t="s">
        <v>339</v>
      </c>
      <c r="C1895" s="301">
        <v>10</v>
      </c>
      <c r="D1895" s="301">
        <v>15</v>
      </c>
      <c r="E1895" s="301">
        <v>22</v>
      </c>
      <c r="F1895" s="301">
        <v>20</v>
      </c>
      <c r="G1895" s="301">
        <v>10</v>
      </c>
      <c r="H1895" s="301">
        <v>3</v>
      </c>
      <c r="I1895" s="301">
        <v>12</v>
      </c>
      <c r="J1895" s="301">
        <v>7</v>
      </c>
      <c r="K1895" s="301">
        <v>14</v>
      </c>
      <c r="L1895" s="301">
        <v>20</v>
      </c>
      <c r="M1895" s="301">
        <v>27</v>
      </c>
      <c r="N1895" s="301">
        <v>20</v>
      </c>
      <c r="O1895" s="301">
        <v>35</v>
      </c>
      <c r="P1895" s="301">
        <v>26</v>
      </c>
      <c r="Q1895" s="301">
        <v>5</v>
      </c>
      <c r="R1895" s="301">
        <v>6</v>
      </c>
      <c r="S1895" s="301">
        <v>9</v>
      </c>
      <c r="T1895" s="301">
        <v>4</v>
      </c>
      <c r="U1895" s="301">
        <v>253</v>
      </c>
      <c r="V1895" s="304">
        <v>236</v>
      </c>
    </row>
    <row r="1896" spans="1:22" x14ac:dyDescent="0.4">
      <c r="A1896" s="299">
        <v>1892</v>
      </c>
      <c r="B1896" s="300" t="s">
        <v>3373</v>
      </c>
      <c r="C1896" s="301">
        <v>0</v>
      </c>
      <c r="D1896" s="301">
        <v>0</v>
      </c>
      <c r="E1896" s="301">
        <v>9</v>
      </c>
      <c r="F1896" s="301">
        <v>7</v>
      </c>
      <c r="G1896" s="301">
        <v>0</v>
      </c>
      <c r="H1896" s="301">
        <v>0</v>
      </c>
      <c r="I1896" s="301">
        <v>0</v>
      </c>
      <c r="J1896" s="301">
        <v>0</v>
      </c>
      <c r="K1896" s="301">
        <v>3</v>
      </c>
      <c r="L1896" s="301">
        <v>4</v>
      </c>
      <c r="M1896" s="301">
        <v>7</v>
      </c>
      <c r="N1896" s="301">
        <v>9</v>
      </c>
      <c r="O1896" s="301">
        <v>3</v>
      </c>
      <c r="P1896" s="301">
        <v>10</v>
      </c>
      <c r="Q1896" s="301">
        <v>10</v>
      </c>
      <c r="R1896" s="301">
        <v>5</v>
      </c>
      <c r="S1896" s="301">
        <v>0</v>
      </c>
      <c r="T1896" s="301">
        <v>0</v>
      </c>
      <c r="U1896" s="301">
        <v>73</v>
      </c>
      <c r="V1896" s="304">
        <v>70</v>
      </c>
    </row>
    <row r="1897" spans="1:22" x14ac:dyDescent="0.4">
      <c r="A1897" s="299">
        <v>1893</v>
      </c>
      <c r="B1897" s="300" t="s">
        <v>3374</v>
      </c>
      <c r="C1897" s="301">
        <v>0</v>
      </c>
      <c r="D1897" s="301">
        <v>0</v>
      </c>
      <c r="E1897" s="301">
        <v>0</v>
      </c>
      <c r="F1897" s="301">
        <v>5</v>
      </c>
      <c r="G1897" s="301">
        <v>3</v>
      </c>
      <c r="H1897" s="301">
        <v>0</v>
      </c>
      <c r="I1897" s="301">
        <v>0</v>
      </c>
      <c r="J1897" s="301">
        <v>0</v>
      </c>
      <c r="K1897" s="301">
        <v>0</v>
      </c>
      <c r="L1897" s="301">
        <v>0</v>
      </c>
      <c r="M1897" s="301">
        <v>0</v>
      </c>
      <c r="N1897" s="301">
        <v>0</v>
      </c>
      <c r="O1897" s="301">
        <v>0</v>
      </c>
      <c r="P1897" s="301">
        <v>0</v>
      </c>
      <c r="Q1897" s="301">
        <v>0</v>
      </c>
      <c r="R1897" s="301">
        <v>0</v>
      </c>
      <c r="S1897" s="301">
        <v>0</v>
      </c>
      <c r="T1897" s="301">
        <v>0</v>
      </c>
      <c r="U1897" s="301">
        <v>8</v>
      </c>
      <c r="V1897" s="304">
        <v>22</v>
      </c>
    </row>
    <row r="1898" spans="1:22" x14ac:dyDescent="0.4">
      <c r="A1898" s="299">
        <v>1894</v>
      </c>
      <c r="B1898" s="300" t="s">
        <v>3375</v>
      </c>
      <c r="C1898" s="301">
        <v>0</v>
      </c>
      <c r="D1898" s="301">
        <v>0</v>
      </c>
      <c r="E1898" s="301">
        <v>0</v>
      </c>
      <c r="F1898" s="301">
        <v>4</v>
      </c>
      <c r="G1898" s="301">
        <v>3</v>
      </c>
      <c r="H1898" s="301">
        <v>0</v>
      </c>
      <c r="I1898" s="301">
        <v>0</v>
      </c>
      <c r="J1898" s="301">
        <v>0</v>
      </c>
      <c r="K1898" s="301">
        <v>0</v>
      </c>
      <c r="L1898" s="301">
        <v>3</v>
      </c>
      <c r="M1898" s="301">
        <v>0</v>
      </c>
      <c r="N1898" s="301">
        <v>4</v>
      </c>
      <c r="O1898" s="301">
        <v>3</v>
      </c>
      <c r="P1898" s="301">
        <v>6</v>
      </c>
      <c r="Q1898" s="301">
        <v>0</v>
      </c>
      <c r="R1898" s="301">
        <v>0</v>
      </c>
      <c r="S1898" s="301">
        <v>0</v>
      </c>
      <c r="T1898" s="301">
        <v>5</v>
      </c>
      <c r="U1898" s="301">
        <v>27</v>
      </c>
      <c r="V1898" s="304">
        <v>27</v>
      </c>
    </row>
    <row r="1899" spans="1:22" x14ac:dyDescent="0.4">
      <c r="A1899" s="299">
        <v>1895</v>
      </c>
      <c r="B1899" s="300" t="s">
        <v>1821</v>
      </c>
      <c r="C1899" s="301">
        <v>8</v>
      </c>
      <c r="D1899" s="301">
        <v>9</v>
      </c>
      <c r="E1899" s="301">
        <v>15</v>
      </c>
      <c r="F1899" s="301">
        <v>18</v>
      </c>
      <c r="G1899" s="301">
        <v>8</v>
      </c>
      <c r="H1899" s="301">
        <v>4</v>
      </c>
      <c r="I1899" s="301">
        <v>4</v>
      </c>
      <c r="J1899" s="301">
        <v>13</v>
      </c>
      <c r="K1899" s="301">
        <v>6</v>
      </c>
      <c r="L1899" s="301">
        <v>12</v>
      </c>
      <c r="M1899" s="301">
        <v>21</v>
      </c>
      <c r="N1899" s="301">
        <v>28</v>
      </c>
      <c r="O1899" s="301">
        <v>24</v>
      </c>
      <c r="P1899" s="301">
        <v>14</v>
      </c>
      <c r="Q1899" s="301">
        <v>8</v>
      </c>
      <c r="R1899" s="301">
        <v>0</v>
      </c>
      <c r="S1899" s="301">
        <v>0</v>
      </c>
      <c r="T1899" s="301">
        <v>3</v>
      </c>
      <c r="U1899" s="301">
        <v>200</v>
      </c>
      <c r="V1899" s="304">
        <v>195</v>
      </c>
    </row>
    <row r="1900" spans="1:22" x14ac:dyDescent="0.4">
      <c r="A1900" s="299">
        <v>1896</v>
      </c>
      <c r="B1900" s="300" t="s">
        <v>1822</v>
      </c>
      <c r="C1900" s="301">
        <v>7</v>
      </c>
      <c r="D1900" s="301">
        <v>11</v>
      </c>
      <c r="E1900" s="301">
        <v>16</v>
      </c>
      <c r="F1900" s="301">
        <v>11</v>
      </c>
      <c r="G1900" s="301">
        <v>7</v>
      </c>
      <c r="H1900" s="301">
        <v>4</v>
      </c>
      <c r="I1900" s="301">
        <v>3</v>
      </c>
      <c r="J1900" s="301">
        <v>12</v>
      </c>
      <c r="K1900" s="301">
        <v>13</v>
      </c>
      <c r="L1900" s="301">
        <v>15</v>
      </c>
      <c r="M1900" s="301">
        <v>6</v>
      </c>
      <c r="N1900" s="301">
        <v>21</v>
      </c>
      <c r="O1900" s="301">
        <v>28</v>
      </c>
      <c r="P1900" s="301">
        <v>19</v>
      </c>
      <c r="Q1900" s="301">
        <v>10</v>
      </c>
      <c r="R1900" s="301">
        <v>4</v>
      </c>
      <c r="S1900" s="301">
        <v>0</v>
      </c>
      <c r="T1900" s="301">
        <v>0</v>
      </c>
      <c r="U1900" s="301">
        <v>195</v>
      </c>
      <c r="V1900" s="304">
        <v>180</v>
      </c>
    </row>
    <row r="1901" spans="1:22" x14ac:dyDescent="0.4">
      <c r="A1901" s="299">
        <v>1897</v>
      </c>
      <c r="B1901" s="300" t="s">
        <v>3376</v>
      </c>
      <c r="C1901" s="301">
        <v>4</v>
      </c>
      <c r="D1901" s="301">
        <v>4</v>
      </c>
      <c r="E1901" s="301">
        <v>8</v>
      </c>
      <c r="F1901" s="301">
        <v>12</v>
      </c>
      <c r="G1901" s="301">
        <v>4</v>
      </c>
      <c r="H1901" s="301">
        <v>0</v>
      </c>
      <c r="I1901" s="301">
        <v>10</v>
      </c>
      <c r="J1901" s="301">
        <v>5</v>
      </c>
      <c r="K1901" s="301">
        <v>4</v>
      </c>
      <c r="L1901" s="301">
        <v>8</v>
      </c>
      <c r="M1901" s="301">
        <v>9</v>
      </c>
      <c r="N1901" s="301">
        <v>21</v>
      </c>
      <c r="O1901" s="301">
        <v>15</v>
      </c>
      <c r="P1901" s="301">
        <v>16</v>
      </c>
      <c r="Q1901" s="301">
        <v>17</v>
      </c>
      <c r="R1901" s="301">
        <v>3</v>
      </c>
      <c r="S1901" s="301">
        <v>0</v>
      </c>
      <c r="T1901" s="301">
        <v>3</v>
      </c>
      <c r="U1901" s="301">
        <v>127</v>
      </c>
      <c r="V1901" s="304">
        <v>113</v>
      </c>
    </row>
    <row r="1902" spans="1:22" x14ac:dyDescent="0.4">
      <c r="A1902" s="299">
        <v>1898</v>
      </c>
      <c r="B1902" s="300" t="s">
        <v>3377</v>
      </c>
      <c r="C1902" s="301">
        <v>0</v>
      </c>
      <c r="D1902" s="301">
        <v>0</v>
      </c>
      <c r="E1902" s="301">
        <v>7</v>
      </c>
      <c r="F1902" s="301">
        <v>0</v>
      </c>
      <c r="G1902" s="301">
        <v>5</v>
      </c>
      <c r="H1902" s="301">
        <v>0</v>
      </c>
      <c r="I1902" s="301">
        <v>0</v>
      </c>
      <c r="J1902" s="301">
        <v>3</v>
      </c>
      <c r="K1902" s="301">
        <v>3</v>
      </c>
      <c r="L1902" s="301">
        <v>3</v>
      </c>
      <c r="M1902" s="301">
        <v>3</v>
      </c>
      <c r="N1902" s="301">
        <v>5</v>
      </c>
      <c r="O1902" s="301">
        <v>4</v>
      </c>
      <c r="P1902" s="301">
        <v>0</v>
      </c>
      <c r="Q1902" s="301">
        <v>4</v>
      </c>
      <c r="R1902" s="301">
        <v>0</v>
      </c>
      <c r="S1902" s="301">
        <v>0</v>
      </c>
      <c r="T1902" s="301">
        <v>0</v>
      </c>
      <c r="U1902" s="301">
        <v>46</v>
      </c>
      <c r="V1902" s="304">
        <v>47</v>
      </c>
    </row>
    <row r="1903" spans="1:22" x14ac:dyDescent="0.4">
      <c r="A1903" s="299">
        <v>1899</v>
      </c>
      <c r="B1903" s="300" t="s">
        <v>340</v>
      </c>
      <c r="C1903" s="301">
        <v>71</v>
      </c>
      <c r="D1903" s="301">
        <v>71</v>
      </c>
      <c r="E1903" s="301">
        <v>78</v>
      </c>
      <c r="F1903" s="301">
        <v>83</v>
      </c>
      <c r="G1903" s="301">
        <v>57</v>
      </c>
      <c r="H1903" s="301">
        <v>46</v>
      </c>
      <c r="I1903" s="301">
        <v>42</v>
      </c>
      <c r="J1903" s="301">
        <v>56</v>
      </c>
      <c r="K1903" s="301">
        <v>76</v>
      </c>
      <c r="L1903" s="301">
        <v>80</v>
      </c>
      <c r="M1903" s="301">
        <v>93</v>
      </c>
      <c r="N1903" s="301">
        <v>118</v>
      </c>
      <c r="O1903" s="301">
        <v>93</v>
      </c>
      <c r="P1903" s="301">
        <v>104</v>
      </c>
      <c r="Q1903" s="301">
        <v>77</v>
      </c>
      <c r="R1903" s="301">
        <v>65</v>
      </c>
      <c r="S1903" s="301">
        <v>45</v>
      </c>
      <c r="T1903" s="301">
        <v>40</v>
      </c>
      <c r="U1903" s="301">
        <v>1305</v>
      </c>
      <c r="V1903" s="304">
        <v>1247</v>
      </c>
    </row>
    <row r="1904" spans="1:22" x14ac:dyDescent="0.4">
      <c r="A1904" s="299">
        <v>1900</v>
      </c>
      <c r="B1904" s="300" t="s">
        <v>341</v>
      </c>
      <c r="C1904" s="301">
        <v>17</v>
      </c>
      <c r="D1904" s="301">
        <v>25</v>
      </c>
      <c r="E1904" s="301">
        <v>9</v>
      </c>
      <c r="F1904" s="301">
        <v>25</v>
      </c>
      <c r="G1904" s="301">
        <v>9</v>
      </c>
      <c r="H1904" s="301">
        <v>9</v>
      </c>
      <c r="I1904" s="301">
        <v>17</v>
      </c>
      <c r="J1904" s="301">
        <v>16</v>
      </c>
      <c r="K1904" s="301">
        <v>11</v>
      </c>
      <c r="L1904" s="301">
        <v>28</v>
      </c>
      <c r="M1904" s="301">
        <v>32</v>
      </c>
      <c r="N1904" s="301">
        <v>35</v>
      </c>
      <c r="O1904" s="301">
        <v>19</v>
      </c>
      <c r="P1904" s="301">
        <v>22</v>
      </c>
      <c r="Q1904" s="301">
        <v>10</v>
      </c>
      <c r="R1904" s="301">
        <v>7</v>
      </c>
      <c r="S1904" s="301">
        <v>6</v>
      </c>
      <c r="T1904" s="301">
        <v>8</v>
      </c>
      <c r="U1904" s="301">
        <v>290</v>
      </c>
      <c r="V1904" s="304">
        <v>284</v>
      </c>
    </row>
    <row r="1905" spans="1:22" x14ac:dyDescent="0.4">
      <c r="A1905" s="299">
        <v>1901</v>
      </c>
      <c r="B1905" s="300" t="s">
        <v>3378</v>
      </c>
      <c r="C1905" s="301">
        <v>0</v>
      </c>
      <c r="D1905" s="301">
        <v>0</v>
      </c>
      <c r="E1905" s="301">
        <v>0</v>
      </c>
      <c r="F1905" s="301">
        <v>0</v>
      </c>
      <c r="G1905" s="301">
        <v>0</v>
      </c>
      <c r="H1905" s="301">
        <v>0</v>
      </c>
      <c r="I1905" s="301">
        <v>0</v>
      </c>
      <c r="J1905" s="301">
        <v>0</v>
      </c>
      <c r="K1905" s="301">
        <v>0</v>
      </c>
      <c r="L1905" s="301">
        <v>0</v>
      </c>
      <c r="M1905" s="301">
        <v>0</v>
      </c>
      <c r="N1905" s="301">
        <v>0</v>
      </c>
      <c r="O1905" s="301">
        <v>0</v>
      </c>
      <c r="P1905" s="301">
        <v>0</v>
      </c>
      <c r="Q1905" s="301">
        <v>0</v>
      </c>
      <c r="R1905" s="301">
        <v>0</v>
      </c>
      <c r="S1905" s="301">
        <v>0</v>
      </c>
      <c r="T1905" s="301">
        <v>0</v>
      </c>
      <c r="U1905" s="301">
        <v>0</v>
      </c>
      <c r="V1905" s="304">
        <v>0</v>
      </c>
    </row>
    <row r="1906" spans="1:22" x14ac:dyDescent="0.4">
      <c r="A1906" s="299">
        <v>1902</v>
      </c>
      <c r="B1906" s="300" t="s">
        <v>1823</v>
      </c>
      <c r="C1906" s="301">
        <v>4</v>
      </c>
      <c r="D1906" s="301">
        <v>3</v>
      </c>
      <c r="E1906" s="301">
        <v>7</v>
      </c>
      <c r="F1906" s="301">
        <v>3</v>
      </c>
      <c r="G1906" s="301">
        <v>3</v>
      </c>
      <c r="H1906" s="301">
        <v>5</v>
      </c>
      <c r="I1906" s="301">
        <v>0</v>
      </c>
      <c r="J1906" s="301">
        <v>7</v>
      </c>
      <c r="K1906" s="301">
        <v>17</v>
      </c>
      <c r="L1906" s="301">
        <v>11</v>
      </c>
      <c r="M1906" s="301">
        <v>12</v>
      </c>
      <c r="N1906" s="301">
        <v>15</v>
      </c>
      <c r="O1906" s="301">
        <v>17</v>
      </c>
      <c r="P1906" s="301">
        <v>39</v>
      </c>
      <c r="Q1906" s="301">
        <v>20</v>
      </c>
      <c r="R1906" s="301">
        <v>9</v>
      </c>
      <c r="S1906" s="301">
        <v>3</v>
      </c>
      <c r="T1906" s="301">
        <v>3</v>
      </c>
      <c r="U1906" s="301">
        <v>187</v>
      </c>
      <c r="V1906" s="304">
        <v>180</v>
      </c>
    </row>
    <row r="1907" spans="1:22" x14ac:dyDescent="0.4">
      <c r="A1907" s="299">
        <v>1903</v>
      </c>
      <c r="B1907" s="300" t="s">
        <v>342</v>
      </c>
      <c r="C1907" s="301">
        <v>22</v>
      </c>
      <c r="D1907" s="301">
        <v>20</v>
      </c>
      <c r="E1907" s="301">
        <v>23</v>
      </c>
      <c r="F1907" s="301">
        <v>16</v>
      </c>
      <c r="G1907" s="301">
        <v>3</v>
      </c>
      <c r="H1907" s="301">
        <v>12</v>
      </c>
      <c r="I1907" s="301">
        <v>8</v>
      </c>
      <c r="J1907" s="301">
        <v>13</v>
      </c>
      <c r="K1907" s="301">
        <v>25</v>
      </c>
      <c r="L1907" s="301">
        <v>17</v>
      </c>
      <c r="M1907" s="301">
        <v>16</v>
      </c>
      <c r="N1907" s="301">
        <v>8</v>
      </c>
      <c r="O1907" s="301">
        <v>21</v>
      </c>
      <c r="P1907" s="301">
        <v>25</v>
      </c>
      <c r="Q1907" s="301">
        <v>10</v>
      </c>
      <c r="R1907" s="301">
        <v>0</v>
      </c>
      <c r="S1907" s="301">
        <v>0</v>
      </c>
      <c r="T1907" s="301">
        <v>4</v>
      </c>
      <c r="U1907" s="301">
        <v>249</v>
      </c>
      <c r="V1907" s="304">
        <v>235</v>
      </c>
    </row>
    <row r="1908" spans="1:22" x14ac:dyDescent="0.4">
      <c r="A1908" s="299">
        <v>1904</v>
      </c>
      <c r="B1908" s="300" t="s">
        <v>3379</v>
      </c>
      <c r="C1908" s="301">
        <v>3</v>
      </c>
      <c r="D1908" s="301">
        <v>6</v>
      </c>
      <c r="E1908" s="301">
        <v>0</v>
      </c>
      <c r="F1908" s="301">
        <v>6</v>
      </c>
      <c r="G1908" s="301">
        <v>0</v>
      </c>
      <c r="H1908" s="301">
        <v>4</v>
      </c>
      <c r="I1908" s="301">
        <v>0</v>
      </c>
      <c r="J1908" s="301">
        <v>0</v>
      </c>
      <c r="K1908" s="301">
        <v>4</v>
      </c>
      <c r="L1908" s="301">
        <v>3</v>
      </c>
      <c r="M1908" s="301">
        <v>3</v>
      </c>
      <c r="N1908" s="301">
        <v>4</v>
      </c>
      <c r="O1908" s="301">
        <v>4</v>
      </c>
      <c r="P1908" s="301">
        <v>4</v>
      </c>
      <c r="Q1908" s="301">
        <v>0</v>
      </c>
      <c r="R1908" s="301">
        <v>0</v>
      </c>
      <c r="S1908" s="301">
        <v>0</v>
      </c>
      <c r="T1908" s="301">
        <v>0</v>
      </c>
      <c r="U1908" s="301">
        <v>44</v>
      </c>
      <c r="V1908" s="304">
        <v>40</v>
      </c>
    </row>
    <row r="1909" spans="1:22" x14ac:dyDescent="0.4">
      <c r="A1909" s="299">
        <v>1905</v>
      </c>
      <c r="B1909" s="300" t="s">
        <v>1372</v>
      </c>
      <c r="C1909" s="301">
        <v>65</v>
      </c>
      <c r="D1909" s="301">
        <v>82</v>
      </c>
      <c r="E1909" s="301">
        <v>76</v>
      </c>
      <c r="F1909" s="301">
        <v>80</v>
      </c>
      <c r="G1909" s="301">
        <v>46</v>
      </c>
      <c r="H1909" s="301">
        <v>41</v>
      </c>
      <c r="I1909" s="301">
        <v>58</v>
      </c>
      <c r="J1909" s="301">
        <v>58</v>
      </c>
      <c r="K1909" s="301">
        <v>72</v>
      </c>
      <c r="L1909" s="301">
        <v>88</v>
      </c>
      <c r="M1909" s="301">
        <v>94</v>
      </c>
      <c r="N1909" s="301">
        <v>65</v>
      </c>
      <c r="O1909" s="301">
        <v>62</v>
      </c>
      <c r="P1909" s="301">
        <v>36</v>
      </c>
      <c r="Q1909" s="301">
        <v>22</v>
      </c>
      <c r="R1909" s="301">
        <v>6</v>
      </c>
      <c r="S1909" s="301">
        <v>13</v>
      </c>
      <c r="T1909" s="301">
        <v>7</v>
      </c>
      <c r="U1909" s="301">
        <v>963</v>
      </c>
      <c r="V1909" s="304">
        <v>936</v>
      </c>
    </row>
    <row r="1910" spans="1:22" x14ac:dyDescent="0.4">
      <c r="A1910" s="299">
        <v>1906</v>
      </c>
      <c r="B1910" s="300" t="s">
        <v>3380</v>
      </c>
      <c r="C1910" s="301">
        <v>0</v>
      </c>
      <c r="D1910" s="301">
        <v>5</v>
      </c>
      <c r="E1910" s="301">
        <v>0</v>
      </c>
      <c r="F1910" s="301">
        <v>0</v>
      </c>
      <c r="G1910" s="301">
        <v>0</v>
      </c>
      <c r="H1910" s="301">
        <v>0</v>
      </c>
      <c r="I1910" s="301">
        <v>0</v>
      </c>
      <c r="J1910" s="301">
        <v>0</v>
      </c>
      <c r="K1910" s="301">
        <v>0</v>
      </c>
      <c r="L1910" s="301">
        <v>0</v>
      </c>
      <c r="M1910" s="301">
        <v>0</v>
      </c>
      <c r="N1910" s="301">
        <v>0</v>
      </c>
      <c r="O1910" s="301">
        <v>0</v>
      </c>
      <c r="P1910" s="301">
        <v>0</v>
      </c>
      <c r="Q1910" s="301">
        <v>0</v>
      </c>
      <c r="R1910" s="301">
        <v>0</v>
      </c>
      <c r="S1910" s="301">
        <v>0</v>
      </c>
      <c r="T1910" s="301">
        <v>0</v>
      </c>
      <c r="U1910" s="301">
        <v>17</v>
      </c>
      <c r="V1910" s="304">
        <v>21</v>
      </c>
    </row>
    <row r="1911" spans="1:22" x14ac:dyDescent="0.4">
      <c r="A1911" s="299">
        <v>1907</v>
      </c>
      <c r="B1911" s="300" t="s">
        <v>1824</v>
      </c>
      <c r="C1911" s="301">
        <v>11</v>
      </c>
      <c r="D1911" s="301">
        <v>5</v>
      </c>
      <c r="E1911" s="301">
        <v>12</v>
      </c>
      <c r="F1911" s="301">
        <v>7</v>
      </c>
      <c r="G1911" s="301">
        <v>0</v>
      </c>
      <c r="H1911" s="301">
        <v>7</v>
      </c>
      <c r="I1911" s="301">
        <v>11</v>
      </c>
      <c r="J1911" s="301">
        <v>4</v>
      </c>
      <c r="K1911" s="301">
        <v>10</v>
      </c>
      <c r="L1911" s="301">
        <v>3</v>
      </c>
      <c r="M1911" s="301">
        <v>12</v>
      </c>
      <c r="N1911" s="301">
        <v>9</v>
      </c>
      <c r="O1911" s="301">
        <v>6</v>
      </c>
      <c r="P1911" s="301">
        <v>12</v>
      </c>
      <c r="Q1911" s="301">
        <v>7</v>
      </c>
      <c r="R1911" s="301">
        <v>0</v>
      </c>
      <c r="S1911" s="301">
        <v>0</v>
      </c>
      <c r="T1911" s="301">
        <v>0</v>
      </c>
      <c r="U1911" s="301">
        <v>123</v>
      </c>
      <c r="V1911" s="304">
        <v>120</v>
      </c>
    </row>
    <row r="1912" spans="1:22" x14ac:dyDescent="0.4">
      <c r="A1912" s="299">
        <v>1908</v>
      </c>
      <c r="B1912" s="300" t="s">
        <v>3381</v>
      </c>
      <c r="C1912" s="301">
        <v>5</v>
      </c>
      <c r="D1912" s="301">
        <v>6</v>
      </c>
      <c r="E1912" s="301">
        <v>0</v>
      </c>
      <c r="F1912" s="301">
        <v>3</v>
      </c>
      <c r="G1912" s="301">
        <v>4</v>
      </c>
      <c r="H1912" s="301">
        <v>0</v>
      </c>
      <c r="I1912" s="301">
        <v>5</v>
      </c>
      <c r="J1912" s="301">
        <v>3</v>
      </c>
      <c r="K1912" s="301">
        <v>8</v>
      </c>
      <c r="L1912" s="301">
        <v>3</v>
      </c>
      <c r="M1912" s="301">
        <v>5</v>
      </c>
      <c r="N1912" s="301">
        <v>7</v>
      </c>
      <c r="O1912" s="301">
        <v>0</v>
      </c>
      <c r="P1912" s="301">
        <v>0</v>
      </c>
      <c r="Q1912" s="301">
        <v>0</v>
      </c>
      <c r="R1912" s="301">
        <v>0</v>
      </c>
      <c r="S1912" s="301">
        <v>0</v>
      </c>
      <c r="T1912" s="301">
        <v>0</v>
      </c>
      <c r="U1912" s="301">
        <v>54</v>
      </c>
      <c r="V1912" s="304">
        <v>56</v>
      </c>
    </row>
    <row r="1913" spans="1:22" x14ac:dyDescent="0.4">
      <c r="A1913" s="299">
        <v>1909</v>
      </c>
      <c r="B1913" s="300" t="s">
        <v>343</v>
      </c>
      <c r="C1913" s="301">
        <v>173</v>
      </c>
      <c r="D1913" s="301">
        <v>204</v>
      </c>
      <c r="E1913" s="301">
        <v>198</v>
      </c>
      <c r="F1913" s="301">
        <v>166</v>
      </c>
      <c r="G1913" s="301">
        <v>123</v>
      </c>
      <c r="H1913" s="301">
        <v>74</v>
      </c>
      <c r="I1913" s="301">
        <v>129</v>
      </c>
      <c r="J1913" s="301">
        <v>157</v>
      </c>
      <c r="K1913" s="301">
        <v>199</v>
      </c>
      <c r="L1913" s="301">
        <v>201</v>
      </c>
      <c r="M1913" s="301">
        <v>176</v>
      </c>
      <c r="N1913" s="301">
        <v>117</v>
      </c>
      <c r="O1913" s="301">
        <v>95</v>
      </c>
      <c r="P1913" s="301">
        <v>120</v>
      </c>
      <c r="Q1913" s="301">
        <v>110</v>
      </c>
      <c r="R1913" s="301">
        <v>59</v>
      </c>
      <c r="S1913" s="301">
        <v>30</v>
      </c>
      <c r="T1913" s="301">
        <v>49</v>
      </c>
      <c r="U1913" s="301">
        <v>2386</v>
      </c>
      <c r="V1913" s="304">
        <v>2311</v>
      </c>
    </row>
    <row r="1914" spans="1:22" x14ac:dyDescent="0.4">
      <c r="A1914" s="299">
        <v>1910</v>
      </c>
      <c r="B1914" s="300" t="s">
        <v>344</v>
      </c>
      <c r="C1914" s="301">
        <v>390</v>
      </c>
      <c r="D1914" s="301">
        <v>372</v>
      </c>
      <c r="E1914" s="301">
        <v>404</v>
      </c>
      <c r="F1914" s="301">
        <v>434</v>
      </c>
      <c r="G1914" s="301">
        <v>446</v>
      </c>
      <c r="H1914" s="301">
        <v>395</v>
      </c>
      <c r="I1914" s="301">
        <v>398</v>
      </c>
      <c r="J1914" s="301">
        <v>326</v>
      </c>
      <c r="K1914" s="301">
        <v>401</v>
      </c>
      <c r="L1914" s="301">
        <v>388</v>
      </c>
      <c r="M1914" s="301">
        <v>444</v>
      </c>
      <c r="N1914" s="301">
        <v>438</v>
      </c>
      <c r="O1914" s="301">
        <v>438</v>
      </c>
      <c r="P1914" s="301">
        <v>399</v>
      </c>
      <c r="Q1914" s="301">
        <v>297</v>
      </c>
      <c r="R1914" s="301">
        <v>263</v>
      </c>
      <c r="S1914" s="301">
        <v>227</v>
      </c>
      <c r="T1914" s="301">
        <v>308</v>
      </c>
      <c r="U1914" s="301">
        <v>6760</v>
      </c>
      <c r="V1914" s="304">
        <v>6323</v>
      </c>
    </row>
    <row r="1915" spans="1:22" x14ac:dyDescent="0.4">
      <c r="A1915" s="299">
        <v>1911</v>
      </c>
      <c r="B1915" s="300" t="s">
        <v>1825</v>
      </c>
      <c r="C1915" s="301">
        <v>0</v>
      </c>
      <c r="D1915" s="301">
        <v>9</v>
      </c>
      <c r="E1915" s="301">
        <v>4</v>
      </c>
      <c r="F1915" s="301">
        <v>15</v>
      </c>
      <c r="G1915" s="301">
        <v>4</v>
      </c>
      <c r="H1915" s="301">
        <v>6</v>
      </c>
      <c r="I1915" s="301">
        <v>9</v>
      </c>
      <c r="J1915" s="301">
        <v>5</v>
      </c>
      <c r="K1915" s="301">
        <v>12</v>
      </c>
      <c r="L1915" s="301">
        <v>9</v>
      </c>
      <c r="M1915" s="301">
        <v>19</v>
      </c>
      <c r="N1915" s="301">
        <v>25</v>
      </c>
      <c r="O1915" s="301">
        <v>20</v>
      </c>
      <c r="P1915" s="301">
        <v>17</v>
      </c>
      <c r="Q1915" s="301">
        <v>11</v>
      </c>
      <c r="R1915" s="301">
        <v>9</v>
      </c>
      <c r="S1915" s="301">
        <v>8</v>
      </c>
      <c r="T1915" s="301">
        <v>4</v>
      </c>
      <c r="U1915" s="301">
        <v>190</v>
      </c>
      <c r="V1915" s="304">
        <v>184</v>
      </c>
    </row>
    <row r="1916" spans="1:22" x14ac:dyDescent="0.4">
      <c r="A1916" s="299">
        <v>1912</v>
      </c>
      <c r="B1916" s="300" t="s">
        <v>3382</v>
      </c>
      <c r="C1916" s="301">
        <v>0</v>
      </c>
      <c r="D1916" s="301">
        <v>8</v>
      </c>
      <c r="E1916" s="301">
        <v>0</v>
      </c>
      <c r="F1916" s="301">
        <v>3</v>
      </c>
      <c r="G1916" s="301">
        <v>3</v>
      </c>
      <c r="H1916" s="301">
        <v>0</v>
      </c>
      <c r="I1916" s="301">
        <v>0</v>
      </c>
      <c r="J1916" s="301">
        <v>4</v>
      </c>
      <c r="K1916" s="301">
        <v>5</v>
      </c>
      <c r="L1916" s="301">
        <v>3</v>
      </c>
      <c r="M1916" s="301">
        <v>11</v>
      </c>
      <c r="N1916" s="301">
        <v>7</v>
      </c>
      <c r="O1916" s="301">
        <v>12</v>
      </c>
      <c r="P1916" s="301">
        <v>7</v>
      </c>
      <c r="Q1916" s="301">
        <v>12</v>
      </c>
      <c r="R1916" s="301">
        <v>0</v>
      </c>
      <c r="S1916" s="301">
        <v>0</v>
      </c>
      <c r="T1916" s="301">
        <v>0</v>
      </c>
      <c r="U1916" s="301">
        <v>67</v>
      </c>
      <c r="V1916" s="304">
        <v>72</v>
      </c>
    </row>
    <row r="1917" spans="1:22" x14ac:dyDescent="0.4">
      <c r="A1917" s="299">
        <v>1913</v>
      </c>
      <c r="B1917" s="300" t="s">
        <v>1352</v>
      </c>
      <c r="C1917" s="301">
        <v>242</v>
      </c>
      <c r="D1917" s="301">
        <v>208</v>
      </c>
      <c r="E1917" s="301">
        <v>173</v>
      </c>
      <c r="F1917" s="301">
        <v>226</v>
      </c>
      <c r="G1917" s="301">
        <v>365</v>
      </c>
      <c r="H1917" s="301">
        <v>346</v>
      </c>
      <c r="I1917" s="301">
        <v>320</v>
      </c>
      <c r="J1917" s="301">
        <v>233</v>
      </c>
      <c r="K1917" s="301">
        <v>242</v>
      </c>
      <c r="L1917" s="301">
        <v>249</v>
      </c>
      <c r="M1917" s="301">
        <v>298</v>
      </c>
      <c r="N1917" s="301">
        <v>283</v>
      </c>
      <c r="O1917" s="301">
        <v>259</v>
      </c>
      <c r="P1917" s="301">
        <v>252</v>
      </c>
      <c r="Q1917" s="301">
        <v>236</v>
      </c>
      <c r="R1917" s="301">
        <v>220</v>
      </c>
      <c r="S1917" s="301">
        <v>191</v>
      </c>
      <c r="T1917" s="301">
        <v>157</v>
      </c>
      <c r="U1917" s="301">
        <v>4506</v>
      </c>
      <c r="V1917" s="304">
        <v>4345</v>
      </c>
    </row>
    <row r="1918" spans="1:22" x14ac:dyDescent="0.4">
      <c r="A1918" s="299">
        <v>1914</v>
      </c>
      <c r="B1918" s="300" t="s">
        <v>3383</v>
      </c>
      <c r="C1918" s="301">
        <v>0</v>
      </c>
      <c r="D1918" s="301">
        <v>7</v>
      </c>
      <c r="E1918" s="301">
        <v>10</v>
      </c>
      <c r="F1918" s="301">
        <v>4</v>
      </c>
      <c r="G1918" s="301">
        <v>0</v>
      </c>
      <c r="H1918" s="301">
        <v>4</v>
      </c>
      <c r="I1918" s="301">
        <v>0</v>
      </c>
      <c r="J1918" s="301">
        <v>3</v>
      </c>
      <c r="K1918" s="301">
        <v>6</v>
      </c>
      <c r="L1918" s="301">
        <v>5</v>
      </c>
      <c r="M1918" s="301">
        <v>5</v>
      </c>
      <c r="N1918" s="301">
        <v>7</v>
      </c>
      <c r="O1918" s="301">
        <v>7</v>
      </c>
      <c r="P1918" s="301">
        <v>0</v>
      </c>
      <c r="Q1918" s="301">
        <v>5</v>
      </c>
      <c r="R1918" s="301">
        <v>0</v>
      </c>
      <c r="S1918" s="301">
        <v>0</v>
      </c>
      <c r="T1918" s="301">
        <v>0</v>
      </c>
      <c r="U1918" s="301">
        <v>73</v>
      </c>
      <c r="V1918" s="304">
        <v>72</v>
      </c>
    </row>
    <row r="1919" spans="1:22" x14ac:dyDescent="0.4">
      <c r="A1919" s="299">
        <v>1915</v>
      </c>
      <c r="B1919" s="300" t="s">
        <v>345</v>
      </c>
      <c r="C1919" s="301">
        <v>26</v>
      </c>
      <c r="D1919" s="301">
        <v>30</v>
      </c>
      <c r="E1919" s="301">
        <v>34</v>
      </c>
      <c r="F1919" s="301">
        <v>16</v>
      </c>
      <c r="G1919" s="301">
        <v>14</v>
      </c>
      <c r="H1919" s="301">
        <v>23</v>
      </c>
      <c r="I1919" s="301">
        <v>21</v>
      </c>
      <c r="J1919" s="301">
        <v>31</v>
      </c>
      <c r="K1919" s="301">
        <v>27</v>
      </c>
      <c r="L1919" s="301">
        <v>49</v>
      </c>
      <c r="M1919" s="301">
        <v>41</v>
      </c>
      <c r="N1919" s="301">
        <v>41</v>
      </c>
      <c r="O1919" s="301">
        <v>44</v>
      </c>
      <c r="P1919" s="301">
        <v>54</v>
      </c>
      <c r="Q1919" s="301">
        <v>30</v>
      </c>
      <c r="R1919" s="301">
        <v>13</v>
      </c>
      <c r="S1919" s="301">
        <v>8</v>
      </c>
      <c r="T1919" s="301">
        <v>0</v>
      </c>
      <c r="U1919" s="301">
        <v>501</v>
      </c>
      <c r="V1919" s="304">
        <v>479</v>
      </c>
    </row>
    <row r="1920" spans="1:22" x14ac:dyDescent="0.4">
      <c r="A1920" s="299">
        <v>1916</v>
      </c>
      <c r="B1920" s="300" t="s">
        <v>346</v>
      </c>
      <c r="C1920" s="301">
        <v>22</v>
      </c>
      <c r="D1920" s="301">
        <v>26</v>
      </c>
      <c r="E1920" s="301">
        <v>18</v>
      </c>
      <c r="F1920" s="301">
        <v>23</v>
      </c>
      <c r="G1920" s="301">
        <v>9</v>
      </c>
      <c r="H1920" s="301">
        <v>22</v>
      </c>
      <c r="I1920" s="301">
        <v>31</v>
      </c>
      <c r="J1920" s="301">
        <v>13</v>
      </c>
      <c r="K1920" s="301">
        <v>14</v>
      </c>
      <c r="L1920" s="301">
        <v>20</v>
      </c>
      <c r="M1920" s="301">
        <v>34</v>
      </c>
      <c r="N1920" s="301">
        <v>55</v>
      </c>
      <c r="O1920" s="301">
        <v>31</v>
      </c>
      <c r="P1920" s="301">
        <v>45</v>
      </c>
      <c r="Q1920" s="301">
        <v>34</v>
      </c>
      <c r="R1920" s="301">
        <v>19</v>
      </c>
      <c r="S1920" s="301">
        <v>18</v>
      </c>
      <c r="T1920" s="301">
        <v>15</v>
      </c>
      <c r="U1920" s="301">
        <v>443</v>
      </c>
      <c r="V1920" s="304">
        <v>454</v>
      </c>
    </row>
    <row r="1921" spans="1:22" x14ac:dyDescent="0.4">
      <c r="A1921" s="299">
        <v>1917</v>
      </c>
      <c r="B1921" s="300" t="s">
        <v>1826</v>
      </c>
      <c r="C1921" s="301">
        <v>107</v>
      </c>
      <c r="D1921" s="301">
        <v>120</v>
      </c>
      <c r="E1921" s="301">
        <v>126</v>
      </c>
      <c r="F1921" s="301">
        <v>274</v>
      </c>
      <c r="G1921" s="301">
        <v>86</v>
      </c>
      <c r="H1921" s="301">
        <v>104</v>
      </c>
      <c r="I1921" s="301">
        <v>87</v>
      </c>
      <c r="J1921" s="301">
        <v>93</v>
      </c>
      <c r="K1921" s="301">
        <v>121</v>
      </c>
      <c r="L1921" s="301">
        <v>144</v>
      </c>
      <c r="M1921" s="301">
        <v>111</v>
      </c>
      <c r="N1921" s="301">
        <v>131</v>
      </c>
      <c r="O1921" s="301">
        <v>101</v>
      </c>
      <c r="P1921" s="301">
        <v>101</v>
      </c>
      <c r="Q1921" s="301">
        <v>88</v>
      </c>
      <c r="R1921" s="301">
        <v>50</v>
      </c>
      <c r="S1921" s="301">
        <v>38</v>
      </c>
      <c r="T1921" s="301">
        <v>30</v>
      </c>
      <c r="U1921" s="301">
        <v>1901</v>
      </c>
      <c r="V1921" s="304">
        <v>1675</v>
      </c>
    </row>
    <row r="1922" spans="1:22" x14ac:dyDescent="0.4">
      <c r="A1922" s="299">
        <v>1918</v>
      </c>
      <c r="B1922" s="300" t="s">
        <v>347</v>
      </c>
      <c r="C1922" s="301">
        <v>18</v>
      </c>
      <c r="D1922" s="301">
        <v>36</v>
      </c>
      <c r="E1922" s="301">
        <v>39</v>
      </c>
      <c r="F1922" s="301">
        <v>22</v>
      </c>
      <c r="G1922" s="301">
        <v>23</v>
      </c>
      <c r="H1922" s="301">
        <v>12</v>
      </c>
      <c r="I1922" s="301">
        <v>19</v>
      </c>
      <c r="J1922" s="301">
        <v>23</v>
      </c>
      <c r="K1922" s="301">
        <v>40</v>
      </c>
      <c r="L1922" s="301">
        <v>51</v>
      </c>
      <c r="M1922" s="301">
        <v>46</v>
      </c>
      <c r="N1922" s="301">
        <v>62</v>
      </c>
      <c r="O1922" s="301">
        <v>78</v>
      </c>
      <c r="P1922" s="301">
        <v>101</v>
      </c>
      <c r="Q1922" s="301">
        <v>84</v>
      </c>
      <c r="R1922" s="301">
        <v>41</v>
      </c>
      <c r="S1922" s="301">
        <v>26</v>
      </c>
      <c r="T1922" s="301">
        <v>8</v>
      </c>
      <c r="U1922" s="301">
        <v>729</v>
      </c>
      <c r="V1922" s="304">
        <v>685</v>
      </c>
    </row>
    <row r="1923" spans="1:22" x14ac:dyDescent="0.4">
      <c r="A1923" s="299">
        <v>1919</v>
      </c>
      <c r="B1923" s="300" t="s">
        <v>3384</v>
      </c>
      <c r="C1923" s="301">
        <v>6</v>
      </c>
      <c r="D1923" s="301">
        <v>6</v>
      </c>
      <c r="E1923" s="301">
        <v>5</v>
      </c>
      <c r="F1923" s="301">
        <v>3</v>
      </c>
      <c r="G1923" s="301">
        <v>0</v>
      </c>
      <c r="H1923" s="301">
        <v>7</v>
      </c>
      <c r="I1923" s="301">
        <v>9</v>
      </c>
      <c r="J1923" s="301">
        <v>8</v>
      </c>
      <c r="K1923" s="301">
        <v>11</v>
      </c>
      <c r="L1923" s="301">
        <v>7</v>
      </c>
      <c r="M1923" s="301">
        <v>12</v>
      </c>
      <c r="N1923" s="301">
        <v>13</v>
      </c>
      <c r="O1923" s="301">
        <v>14</v>
      </c>
      <c r="P1923" s="301">
        <v>12</v>
      </c>
      <c r="Q1923" s="301">
        <v>8</v>
      </c>
      <c r="R1923" s="301">
        <v>0</v>
      </c>
      <c r="S1923" s="301">
        <v>3</v>
      </c>
      <c r="T1923" s="301">
        <v>0</v>
      </c>
      <c r="U1923" s="301">
        <v>123</v>
      </c>
      <c r="V1923" s="304">
        <v>125</v>
      </c>
    </row>
    <row r="1924" spans="1:22" x14ac:dyDescent="0.4">
      <c r="A1924" s="299">
        <v>1920</v>
      </c>
      <c r="B1924" s="300" t="s">
        <v>1827</v>
      </c>
      <c r="C1924" s="301">
        <v>11</v>
      </c>
      <c r="D1924" s="301">
        <v>13</v>
      </c>
      <c r="E1924" s="301">
        <v>18</v>
      </c>
      <c r="F1924" s="301">
        <v>4</v>
      </c>
      <c r="G1924" s="301">
        <v>3</v>
      </c>
      <c r="H1924" s="301">
        <v>0</v>
      </c>
      <c r="I1924" s="301">
        <v>13</v>
      </c>
      <c r="J1924" s="301">
        <v>12</v>
      </c>
      <c r="K1924" s="301">
        <v>8</v>
      </c>
      <c r="L1924" s="301">
        <v>19</v>
      </c>
      <c r="M1924" s="301">
        <v>13</v>
      </c>
      <c r="N1924" s="301">
        <v>12</v>
      </c>
      <c r="O1924" s="301">
        <v>9</v>
      </c>
      <c r="P1924" s="301">
        <v>17</v>
      </c>
      <c r="Q1924" s="301">
        <v>9</v>
      </c>
      <c r="R1924" s="301">
        <v>7</v>
      </c>
      <c r="S1924" s="301">
        <v>5</v>
      </c>
      <c r="T1924" s="301">
        <v>0</v>
      </c>
      <c r="U1924" s="301">
        <v>175</v>
      </c>
      <c r="V1924" s="304">
        <v>154</v>
      </c>
    </row>
    <row r="1925" spans="1:22" x14ac:dyDescent="0.4">
      <c r="A1925" s="299">
        <v>1921</v>
      </c>
      <c r="B1925" s="300" t="s">
        <v>348</v>
      </c>
      <c r="C1925" s="301">
        <v>16</v>
      </c>
      <c r="D1925" s="301">
        <v>39</v>
      </c>
      <c r="E1925" s="301">
        <v>27</v>
      </c>
      <c r="F1925" s="301">
        <v>29</v>
      </c>
      <c r="G1925" s="301">
        <v>11</v>
      </c>
      <c r="H1925" s="301">
        <v>9</v>
      </c>
      <c r="I1925" s="301">
        <v>8</v>
      </c>
      <c r="J1925" s="301">
        <v>26</v>
      </c>
      <c r="K1925" s="301">
        <v>22</v>
      </c>
      <c r="L1925" s="301">
        <v>27</v>
      </c>
      <c r="M1925" s="301">
        <v>25</v>
      </c>
      <c r="N1925" s="301">
        <v>26</v>
      </c>
      <c r="O1925" s="301">
        <v>48</v>
      </c>
      <c r="P1925" s="301">
        <v>39</v>
      </c>
      <c r="Q1925" s="301">
        <v>17</v>
      </c>
      <c r="R1925" s="301">
        <v>12</v>
      </c>
      <c r="S1925" s="301">
        <v>11</v>
      </c>
      <c r="T1925" s="301">
        <v>0</v>
      </c>
      <c r="U1925" s="301">
        <v>395</v>
      </c>
      <c r="V1925" s="304">
        <v>369</v>
      </c>
    </row>
    <row r="1926" spans="1:22" x14ac:dyDescent="0.4">
      <c r="A1926" s="299">
        <v>1922</v>
      </c>
      <c r="B1926" s="300" t="s">
        <v>1828</v>
      </c>
      <c r="C1926" s="301">
        <v>1084</v>
      </c>
      <c r="D1926" s="301">
        <v>1033</v>
      </c>
      <c r="E1926" s="301">
        <v>690</v>
      </c>
      <c r="F1926" s="301">
        <v>594</v>
      </c>
      <c r="G1926" s="301">
        <v>675</v>
      </c>
      <c r="H1926" s="301">
        <v>769</v>
      </c>
      <c r="I1926" s="301">
        <v>1036</v>
      </c>
      <c r="J1926" s="301">
        <v>1191</v>
      </c>
      <c r="K1926" s="301">
        <v>1268</v>
      </c>
      <c r="L1926" s="301">
        <v>1015</v>
      </c>
      <c r="M1926" s="301">
        <v>897</v>
      </c>
      <c r="N1926" s="301">
        <v>800</v>
      </c>
      <c r="O1926" s="301">
        <v>552</v>
      </c>
      <c r="P1926" s="301">
        <v>374</v>
      </c>
      <c r="Q1926" s="301">
        <v>287</v>
      </c>
      <c r="R1926" s="301">
        <v>215</v>
      </c>
      <c r="S1926" s="301">
        <v>202</v>
      </c>
      <c r="T1926" s="301">
        <v>239</v>
      </c>
      <c r="U1926" s="301">
        <v>12918</v>
      </c>
      <c r="V1926" s="304">
        <v>12702</v>
      </c>
    </row>
    <row r="1927" spans="1:22" x14ac:dyDescent="0.4">
      <c r="A1927" s="299">
        <v>1923</v>
      </c>
      <c r="B1927" s="300" t="s">
        <v>1829</v>
      </c>
      <c r="C1927" s="301">
        <v>22</v>
      </c>
      <c r="D1927" s="301">
        <v>30</v>
      </c>
      <c r="E1927" s="301">
        <v>24</v>
      </c>
      <c r="F1927" s="301">
        <v>32</v>
      </c>
      <c r="G1927" s="301">
        <v>24</v>
      </c>
      <c r="H1927" s="301">
        <v>19</v>
      </c>
      <c r="I1927" s="301">
        <v>35</v>
      </c>
      <c r="J1927" s="301">
        <v>22</v>
      </c>
      <c r="K1927" s="301">
        <v>26</v>
      </c>
      <c r="L1927" s="301">
        <v>30</v>
      </c>
      <c r="M1927" s="301">
        <v>29</v>
      </c>
      <c r="N1927" s="301">
        <v>29</v>
      </c>
      <c r="O1927" s="301">
        <v>31</v>
      </c>
      <c r="P1927" s="301">
        <v>21</v>
      </c>
      <c r="Q1927" s="301">
        <v>22</v>
      </c>
      <c r="R1927" s="301">
        <v>19</v>
      </c>
      <c r="S1927" s="301">
        <v>10</v>
      </c>
      <c r="T1927" s="301">
        <v>0</v>
      </c>
      <c r="U1927" s="301">
        <v>426</v>
      </c>
      <c r="V1927" s="304">
        <v>408</v>
      </c>
    </row>
    <row r="1928" spans="1:22" x14ac:dyDescent="0.4">
      <c r="A1928" s="299">
        <v>1924</v>
      </c>
      <c r="B1928" s="300" t="s">
        <v>1830</v>
      </c>
      <c r="C1928" s="301">
        <v>32</v>
      </c>
      <c r="D1928" s="301">
        <v>43</v>
      </c>
      <c r="E1928" s="301">
        <v>47</v>
      </c>
      <c r="F1928" s="301">
        <v>44</v>
      </c>
      <c r="G1928" s="301">
        <v>27</v>
      </c>
      <c r="H1928" s="301">
        <v>18</v>
      </c>
      <c r="I1928" s="301">
        <v>32</v>
      </c>
      <c r="J1928" s="301">
        <v>33</v>
      </c>
      <c r="K1928" s="301">
        <v>38</v>
      </c>
      <c r="L1928" s="301">
        <v>46</v>
      </c>
      <c r="M1928" s="301">
        <v>50</v>
      </c>
      <c r="N1928" s="301">
        <v>72</v>
      </c>
      <c r="O1928" s="301">
        <v>85</v>
      </c>
      <c r="P1928" s="301">
        <v>71</v>
      </c>
      <c r="Q1928" s="301">
        <v>42</v>
      </c>
      <c r="R1928" s="301">
        <v>34</v>
      </c>
      <c r="S1928" s="301">
        <v>28</v>
      </c>
      <c r="T1928" s="301">
        <v>8</v>
      </c>
      <c r="U1928" s="301">
        <v>753</v>
      </c>
      <c r="V1928" s="304">
        <v>748</v>
      </c>
    </row>
    <row r="1929" spans="1:22" x14ac:dyDescent="0.4">
      <c r="A1929" s="299">
        <v>1925</v>
      </c>
      <c r="B1929" s="300" t="s">
        <v>3385</v>
      </c>
      <c r="C1929" s="301">
        <v>11</v>
      </c>
      <c r="D1929" s="301">
        <v>8</v>
      </c>
      <c r="E1929" s="301">
        <v>11</v>
      </c>
      <c r="F1929" s="301">
        <v>3</v>
      </c>
      <c r="G1929" s="301">
        <v>6</v>
      </c>
      <c r="H1929" s="301">
        <v>6</v>
      </c>
      <c r="I1929" s="301">
        <v>5</v>
      </c>
      <c r="J1929" s="301">
        <v>9</v>
      </c>
      <c r="K1929" s="301">
        <v>8</v>
      </c>
      <c r="L1929" s="301">
        <v>8</v>
      </c>
      <c r="M1929" s="301">
        <v>3</v>
      </c>
      <c r="N1929" s="301">
        <v>13</v>
      </c>
      <c r="O1929" s="301">
        <v>9</v>
      </c>
      <c r="P1929" s="301">
        <v>14</v>
      </c>
      <c r="Q1929" s="301">
        <v>11</v>
      </c>
      <c r="R1929" s="301">
        <v>3</v>
      </c>
      <c r="S1929" s="301">
        <v>0</v>
      </c>
      <c r="T1929" s="301">
        <v>0</v>
      </c>
      <c r="U1929" s="301">
        <v>118</v>
      </c>
      <c r="V1929" s="304">
        <v>118</v>
      </c>
    </row>
    <row r="1930" spans="1:22" x14ac:dyDescent="0.4">
      <c r="A1930" s="299">
        <v>1926</v>
      </c>
      <c r="B1930" s="300" t="s">
        <v>1831</v>
      </c>
      <c r="C1930" s="301">
        <v>587</v>
      </c>
      <c r="D1930" s="301">
        <v>656</v>
      </c>
      <c r="E1930" s="301">
        <v>692</v>
      </c>
      <c r="F1930" s="301">
        <v>752</v>
      </c>
      <c r="G1930" s="301">
        <v>552</v>
      </c>
      <c r="H1930" s="301">
        <v>566</v>
      </c>
      <c r="I1930" s="301">
        <v>579</v>
      </c>
      <c r="J1930" s="301">
        <v>609</v>
      </c>
      <c r="K1930" s="301">
        <v>709</v>
      </c>
      <c r="L1930" s="301">
        <v>718</v>
      </c>
      <c r="M1930" s="301">
        <v>725</v>
      </c>
      <c r="N1930" s="301">
        <v>720</v>
      </c>
      <c r="O1930" s="301">
        <v>612</v>
      </c>
      <c r="P1930" s="301">
        <v>493</v>
      </c>
      <c r="Q1930" s="301">
        <v>412</v>
      </c>
      <c r="R1930" s="301">
        <v>301</v>
      </c>
      <c r="S1930" s="301">
        <v>189</v>
      </c>
      <c r="T1930" s="301">
        <v>270</v>
      </c>
      <c r="U1930" s="301">
        <v>10148</v>
      </c>
      <c r="V1930" s="304">
        <v>9688</v>
      </c>
    </row>
    <row r="1931" spans="1:22" x14ac:dyDescent="0.4">
      <c r="A1931" s="299">
        <v>1927</v>
      </c>
      <c r="B1931" s="300" t="s">
        <v>349</v>
      </c>
      <c r="C1931" s="301">
        <v>97</v>
      </c>
      <c r="D1931" s="301">
        <v>104</v>
      </c>
      <c r="E1931" s="301">
        <v>123</v>
      </c>
      <c r="F1931" s="301">
        <v>126</v>
      </c>
      <c r="G1931" s="301">
        <v>111</v>
      </c>
      <c r="H1931" s="301">
        <v>113</v>
      </c>
      <c r="I1931" s="301">
        <v>109</v>
      </c>
      <c r="J1931" s="301">
        <v>76</v>
      </c>
      <c r="K1931" s="301">
        <v>110</v>
      </c>
      <c r="L1931" s="301">
        <v>147</v>
      </c>
      <c r="M1931" s="301">
        <v>144</v>
      </c>
      <c r="N1931" s="301">
        <v>166</v>
      </c>
      <c r="O1931" s="301">
        <v>147</v>
      </c>
      <c r="P1931" s="301">
        <v>127</v>
      </c>
      <c r="Q1931" s="301">
        <v>134</v>
      </c>
      <c r="R1931" s="301">
        <v>123</v>
      </c>
      <c r="S1931" s="301">
        <v>91</v>
      </c>
      <c r="T1931" s="301">
        <v>127</v>
      </c>
      <c r="U1931" s="301">
        <v>2185</v>
      </c>
      <c r="V1931" s="304">
        <v>2084</v>
      </c>
    </row>
    <row r="1932" spans="1:22" x14ac:dyDescent="0.4">
      <c r="A1932" s="299">
        <v>1928</v>
      </c>
      <c r="B1932" s="300" t="s">
        <v>350</v>
      </c>
      <c r="C1932" s="301">
        <v>95</v>
      </c>
      <c r="D1932" s="301">
        <v>136</v>
      </c>
      <c r="E1932" s="301">
        <v>129</v>
      </c>
      <c r="F1932" s="301">
        <v>123</v>
      </c>
      <c r="G1932" s="301">
        <v>74</v>
      </c>
      <c r="H1932" s="301">
        <v>53</v>
      </c>
      <c r="I1932" s="301">
        <v>71</v>
      </c>
      <c r="J1932" s="301">
        <v>82</v>
      </c>
      <c r="K1932" s="301">
        <v>118</v>
      </c>
      <c r="L1932" s="301">
        <v>128</v>
      </c>
      <c r="M1932" s="301">
        <v>120</v>
      </c>
      <c r="N1932" s="301">
        <v>125</v>
      </c>
      <c r="O1932" s="301">
        <v>103</v>
      </c>
      <c r="P1932" s="301">
        <v>79</v>
      </c>
      <c r="Q1932" s="301">
        <v>48</v>
      </c>
      <c r="R1932" s="301">
        <v>50</v>
      </c>
      <c r="S1932" s="301">
        <v>16</v>
      </c>
      <c r="T1932" s="301">
        <v>19</v>
      </c>
      <c r="U1932" s="301">
        <v>1548</v>
      </c>
      <c r="V1932" s="304">
        <v>1551</v>
      </c>
    </row>
    <row r="1933" spans="1:22" x14ac:dyDescent="0.4">
      <c r="A1933" s="299">
        <v>1929</v>
      </c>
      <c r="B1933" s="300" t="s">
        <v>1832</v>
      </c>
      <c r="C1933" s="301">
        <v>58</v>
      </c>
      <c r="D1933" s="301">
        <v>56</v>
      </c>
      <c r="E1933" s="301">
        <v>56</v>
      </c>
      <c r="F1933" s="301">
        <v>52</v>
      </c>
      <c r="G1933" s="301">
        <v>33</v>
      </c>
      <c r="H1933" s="301">
        <v>45</v>
      </c>
      <c r="I1933" s="301">
        <v>49</v>
      </c>
      <c r="J1933" s="301">
        <v>46</v>
      </c>
      <c r="K1933" s="301">
        <v>55</v>
      </c>
      <c r="L1933" s="301">
        <v>69</v>
      </c>
      <c r="M1933" s="301">
        <v>81</v>
      </c>
      <c r="N1933" s="301">
        <v>109</v>
      </c>
      <c r="O1933" s="301">
        <v>84</v>
      </c>
      <c r="P1933" s="301">
        <v>104</v>
      </c>
      <c r="Q1933" s="301">
        <v>77</v>
      </c>
      <c r="R1933" s="301">
        <v>58</v>
      </c>
      <c r="S1933" s="301">
        <v>40</v>
      </c>
      <c r="T1933" s="301">
        <v>21</v>
      </c>
      <c r="U1933" s="301">
        <v>1094</v>
      </c>
      <c r="V1933" s="304">
        <v>1038</v>
      </c>
    </row>
    <row r="1934" spans="1:22" x14ac:dyDescent="0.4">
      <c r="A1934" s="299">
        <v>1930</v>
      </c>
      <c r="B1934" s="300" t="s">
        <v>1243</v>
      </c>
      <c r="C1934" s="301">
        <v>339</v>
      </c>
      <c r="D1934" s="301">
        <v>367</v>
      </c>
      <c r="E1934" s="301">
        <v>337</v>
      </c>
      <c r="F1934" s="301">
        <v>324</v>
      </c>
      <c r="G1934" s="301">
        <v>305</v>
      </c>
      <c r="H1934" s="301">
        <v>323</v>
      </c>
      <c r="I1934" s="301">
        <v>374</v>
      </c>
      <c r="J1934" s="301">
        <v>419</v>
      </c>
      <c r="K1934" s="301">
        <v>423</v>
      </c>
      <c r="L1934" s="301">
        <v>470</v>
      </c>
      <c r="M1934" s="301">
        <v>401</v>
      </c>
      <c r="N1934" s="301">
        <v>329</v>
      </c>
      <c r="O1934" s="301">
        <v>238</v>
      </c>
      <c r="P1934" s="301">
        <v>241</v>
      </c>
      <c r="Q1934" s="301">
        <v>131</v>
      </c>
      <c r="R1934" s="301">
        <v>146</v>
      </c>
      <c r="S1934" s="301">
        <v>141</v>
      </c>
      <c r="T1934" s="301">
        <v>182</v>
      </c>
      <c r="U1934" s="301">
        <v>5479</v>
      </c>
      <c r="V1934" s="304">
        <v>5486</v>
      </c>
    </row>
    <row r="1935" spans="1:22" x14ac:dyDescent="0.4">
      <c r="A1935" s="299">
        <v>1931</v>
      </c>
      <c r="B1935" s="300" t="s">
        <v>351</v>
      </c>
      <c r="C1935" s="301">
        <v>19</v>
      </c>
      <c r="D1935" s="301">
        <v>35</v>
      </c>
      <c r="E1935" s="301">
        <v>33</v>
      </c>
      <c r="F1935" s="301">
        <v>17</v>
      </c>
      <c r="G1935" s="301">
        <v>16</v>
      </c>
      <c r="H1935" s="301">
        <v>10</v>
      </c>
      <c r="I1935" s="301">
        <v>12</v>
      </c>
      <c r="J1935" s="301">
        <v>17</v>
      </c>
      <c r="K1935" s="301">
        <v>25</v>
      </c>
      <c r="L1935" s="301">
        <v>25</v>
      </c>
      <c r="M1935" s="301">
        <v>22</v>
      </c>
      <c r="N1935" s="301">
        <v>24</v>
      </c>
      <c r="O1935" s="301">
        <v>22</v>
      </c>
      <c r="P1935" s="301">
        <v>28</v>
      </c>
      <c r="Q1935" s="301">
        <v>17</v>
      </c>
      <c r="R1935" s="301">
        <v>6</v>
      </c>
      <c r="S1935" s="301">
        <v>6</v>
      </c>
      <c r="T1935" s="301">
        <v>5</v>
      </c>
      <c r="U1935" s="301">
        <v>342</v>
      </c>
      <c r="V1935" s="304">
        <v>324</v>
      </c>
    </row>
    <row r="1936" spans="1:22" x14ac:dyDescent="0.4">
      <c r="A1936" s="299">
        <v>1932</v>
      </c>
      <c r="B1936" s="300" t="s">
        <v>352</v>
      </c>
      <c r="C1936" s="301">
        <v>12</v>
      </c>
      <c r="D1936" s="301">
        <v>15</v>
      </c>
      <c r="E1936" s="301">
        <v>25</v>
      </c>
      <c r="F1936" s="301">
        <v>19</v>
      </c>
      <c r="G1936" s="301">
        <v>21</v>
      </c>
      <c r="H1936" s="301">
        <v>5</v>
      </c>
      <c r="I1936" s="301">
        <v>9</v>
      </c>
      <c r="J1936" s="301">
        <v>15</v>
      </c>
      <c r="K1936" s="301">
        <v>14</v>
      </c>
      <c r="L1936" s="301">
        <v>17</v>
      </c>
      <c r="M1936" s="301">
        <v>23</v>
      </c>
      <c r="N1936" s="301">
        <v>22</v>
      </c>
      <c r="O1936" s="301">
        <v>32</v>
      </c>
      <c r="P1936" s="301">
        <v>39</v>
      </c>
      <c r="Q1936" s="301">
        <v>21</v>
      </c>
      <c r="R1936" s="301">
        <v>13</v>
      </c>
      <c r="S1936" s="301">
        <v>7</v>
      </c>
      <c r="T1936" s="301">
        <v>3</v>
      </c>
      <c r="U1936" s="301">
        <v>317</v>
      </c>
      <c r="V1936" s="304">
        <v>309</v>
      </c>
    </row>
    <row r="1937" spans="1:22" x14ac:dyDescent="0.4">
      <c r="A1937" s="299">
        <v>1933</v>
      </c>
      <c r="B1937" s="300" t="s">
        <v>3386</v>
      </c>
      <c r="C1937" s="301">
        <v>3</v>
      </c>
      <c r="D1937" s="301">
        <v>0</v>
      </c>
      <c r="E1937" s="301">
        <v>4</v>
      </c>
      <c r="F1937" s="301">
        <v>4</v>
      </c>
      <c r="G1937" s="301">
        <v>0</v>
      </c>
      <c r="H1937" s="301">
        <v>0</v>
      </c>
      <c r="I1937" s="301">
        <v>0</v>
      </c>
      <c r="J1937" s="301">
        <v>0</v>
      </c>
      <c r="K1937" s="301">
        <v>0</v>
      </c>
      <c r="L1937" s="301">
        <v>4</v>
      </c>
      <c r="M1937" s="301">
        <v>3</v>
      </c>
      <c r="N1937" s="301">
        <v>0</v>
      </c>
      <c r="O1937" s="301">
        <v>0</v>
      </c>
      <c r="P1937" s="301">
        <v>0</v>
      </c>
      <c r="Q1937" s="301">
        <v>0</v>
      </c>
      <c r="R1937" s="301">
        <v>0</v>
      </c>
      <c r="S1937" s="301">
        <v>0</v>
      </c>
      <c r="T1937" s="301">
        <v>0</v>
      </c>
      <c r="U1937" s="301">
        <v>15</v>
      </c>
      <c r="V1937" s="304">
        <v>12</v>
      </c>
    </row>
    <row r="1938" spans="1:22" x14ac:dyDescent="0.4">
      <c r="A1938" s="299">
        <v>1934</v>
      </c>
      <c r="B1938" s="300" t="s">
        <v>3387</v>
      </c>
      <c r="C1938" s="301">
        <v>0</v>
      </c>
      <c r="D1938" s="301">
        <v>3</v>
      </c>
      <c r="E1938" s="301">
        <v>0</v>
      </c>
      <c r="F1938" s="301">
        <v>4</v>
      </c>
      <c r="G1938" s="301">
        <v>4</v>
      </c>
      <c r="H1938" s="301">
        <v>0</v>
      </c>
      <c r="I1938" s="301">
        <v>0</v>
      </c>
      <c r="J1938" s="301">
        <v>6</v>
      </c>
      <c r="K1938" s="301">
        <v>0</v>
      </c>
      <c r="L1938" s="301">
        <v>0</v>
      </c>
      <c r="M1938" s="301">
        <v>4</v>
      </c>
      <c r="N1938" s="301">
        <v>0</v>
      </c>
      <c r="O1938" s="301">
        <v>0</v>
      </c>
      <c r="P1938" s="301">
        <v>0</v>
      </c>
      <c r="Q1938" s="301">
        <v>3</v>
      </c>
      <c r="R1938" s="301">
        <v>0</v>
      </c>
      <c r="S1938" s="301">
        <v>0</v>
      </c>
      <c r="T1938" s="301">
        <v>0</v>
      </c>
      <c r="U1938" s="301">
        <v>23</v>
      </c>
      <c r="V1938" s="304">
        <v>23</v>
      </c>
    </row>
    <row r="1939" spans="1:22" x14ac:dyDescent="0.4">
      <c r="A1939" s="299">
        <v>1935</v>
      </c>
      <c r="B1939" s="300" t="s">
        <v>3388</v>
      </c>
      <c r="C1939" s="301">
        <v>11</v>
      </c>
      <c r="D1939" s="301">
        <v>7</v>
      </c>
      <c r="E1939" s="301">
        <v>15</v>
      </c>
      <c r="F1939" s="301">
        <v>8</v>
      </c>
      <c r="G1939" s="301">
        <v>18</v>
      </c>
      <c r="H1939" s="301">
        <v>9</v>
      </c>
      <c r="I1939" s="301">
        <v>6</v>
      </c>
      <c r="J1939" s="301">
        <v>12</v>
      </c>
      <c r="K1939" s="301">
        <v>11</v>
      </c>
      <c r="L1939" s="301">
        <v>19</v>
      </c>
      <c r="M1939" s="301">
        <v>17</v>
      </c>
      <c r="N1939" s="301">
        <v>17</v>
      </c>
      <c r="O1939" s="301">
        <v>15</v>
      </c>
      <c r="P1939" s="301">
        <v>13</v>
      </c>
      <c r="Q1939" s="301">
        <v>6</v>
      </c>
      <c r="R1939" s="301">
        <v>0</v>
      </c>
      <c r="S1939" s="301">
        <v>0</v>
      </c>
      <c r="T1939" s="301">
        <v>0</v>
      </c>
      <c r="U1939" s="301">
        <v>175</v>
      </c>
      <c r="V1939" s="304">
        <v>164</v>
      </c>
    </row>
    <row r="1940" spans="1:22" x14ac:dyDescent="0.4">
      <c r="A1940" s="299">
        <v>1936</v>
      </c>
      <c r="B1940" s="300" t="s">
        <v>3389</v>
      </c>
      <c r="C1940" s="301">
        <v>0</v>
      </c>
      <c r="D1940" s="301">
        <v>0</v>
      </c>
      <c r="E1940" s="301">
        <v>0</v>
      </c>
      <c r="F1940" s="301">
        <v>0</v>
      </c>
      <c r="G1940" s="301">
        <v>0</v>
      </c>
      <c r="H1940" s="301">
        <v>0</v>
      </c>
      <c r="I1940" s="301">
        <v>0</v>
      </c>
      <c r="J1940" s="301">
        <v>0</v>
      </c>
      <c r="K1940" s="301">
        <v>0</v>
      </c>
      <c r="L1940" s="301">
        <v>0</v>
      </c>
      <c r="M1940" s="301">
        <v>0</v>
      </c>
      <c r="N1940" s="301">
        <v>4</v>
      </c>
      <c r="O1940" s="301">
        <v>3</v>
      </c>
      <c r="P1940" s="301">
        <v>0</v>
      </c>
      <c r="Q1940" s="301">
        <v>0</v>
      </c>
      <c r="R1940" s="301">
        <v>0</v>
      </c>
      <c r="S1940" s="301">
        <v>3</v>
      </c>
      <c r="T1940" s="301">
        <v>0</v>
      </c>
      <c r="U1940" s="301">
        <v>11</v>
      </c>
      <c r="V1940" s="304">
        <v>14</v>
      </c>
    </row>
    <row r="1941" spans="1:22" x14ac:dyDescent="0.4">
      <c r="A1941" s="299">
        <v>1937</v>
      </c>
      <c r="B1941" s="300" t="s">
        <v>1833</v>
      </c>
      <c r="C1941" s="301">
        <v>5</v>
      </c>
      <c r="D1941" s="301">
        <v>3</v>
      </c>
      <c r="E1941" s="301">
        <v>0</v>
      </c>
      <c r="F1941" s="301">
        <v>0</v>
      </c>
      <c r="G1941" s="301">
        <v>0</v>
      </c>
      <c r="H1941" s="301">
        <v>0</v>
      </c>
      <c r="I1941" s="301">
        <v>0</v>
      </c>
      <c r="J1941" s="301">
        <v>4</v>
      </c>
      <c r="K1941" s="301">
        <v>0</v>
      </c>
      <c r="L1941" s="301">
        <v>7</v>
      </c>
      <c r="M1941" s="301">
        <v>6</v>
      </c>
      <c r="N1941" s="301">
        <v>9</v>
      </c>
      <c r="O1941" s="301">
        <v>10</v>
      </c>
      <c r="P1941" s="301">
        <v>0</v>
      </c>
      <c r="Q1941" s="301">
        <v>7</v>
      </c>
      <c r="R1941" s="301">
        <v>8</v>
      </c>
      <c r="S1941" s="301">
        <v>3</v>
      </c>
      <c r="T1941" s="301">
        <v>0</v>
      </c>
      <c r="U1941" s="301">
        <v>58</v>
      </c>
      <c r="V1941" s="304">
        <v>58</v>
      </c>
    </row>
    <row r="1942" spans="1:22" x14ac:dyDescent="0.4">
      <c r="A1942" s="299">
        <v>1938</v>
      </c>
      <c r="B1942" s="300" t="s">
        <v>3390</v>
      </c>
      <c r="C1942" s="301">
        <v>0</v>
      </c>
      <c r="D1942" s="301">
        <v>0</v>
      </c>
      <c r="E1942" s="301">
        <v>4</v>
      </c>
      <c r="F1942" s="301">
        <v>0</v>
      </c>
      <c r="G1942" s="301">
        <v>0</v>
      </c>
      <c r="H1942" s="301">
        <v>0</v>
      </c>
      <c r="I1942" s="301">
        <v>0</v>
      </c>
      <c r="J1942" s="301">
        <v>0</v>
      </c>
      <c r="K1942" s="301">
        <v>0</v>
      </c>
      <c r="L1942" s="301">
        <v>0</v>
      </c>
      <c r="M1942" s="301">
        <v>3</v>
      </c>
      <c r="N1942" s="301">
        <v>0</v>
      </c>
      <c r="O1942" s="301">
        <v>0</v>
      </c>
      <c r="P1942" s="301">
        <v>0</v>
      </c>
      <c r="Q1942" s="301">
        <v>0</v>
      </c>
      <c r="R1942" s="301">
        <v>0</v>
      </c>
      <c r="S1942" s="301">
        <v>0</v>
      </c>
      <c r="T1942" s="301">
        <v>0</v>
      </c>
      <c r="U1942" s="301">
        <v>13</v>
      </c>
      <c r="V1942" s="304">
        <v>13</v>
      </c>
    </row>
    <row r="1943" spans="1:22" x14ac:dyDescent="0.4">
      <c r="A1943" s="299">
        <v>1939</v>
      </c>
      <c r="B1943" s="300" t="s">
        <v>3391</v>
      </c>
      <c r="C1943" s="301">
        <v>4</v>
      </c>
      <c r="D1943" s="301">
        <v>9</v>
      </c>
      <c r="E1943" s="301">
        <v>6</v>
      </c>
      <c r="F1943" s="301">
        <v>3</v>
      </c>
      <c r="G1943" s="301">
        <v>0</v>
      </c>
      <c r="H1943" s="301">
        <v>3</v>
      </c>
      <c r="I1943" s="301">
        <v>10</v>
      </c>
      <c r="J1943" s="301">
        <v>3</v>
      </c>
      <c r="K1943" s="301">
        <v>6</v>
      </c>
      <c r="L1943" s="301">
        <v>3</v>
      </c>
      <c r="M1943" s="301">
        <v>6</v>
      </c>
      <c r="N1943" s="301">
        <v>9</v>
      </c>
      <c r="O1943" s="301">
        <v>8</v>
      </c>
      <c r="P1943" s="301">
        <v>0</v>
      </c>
      <c r="Q1943" s="301">
        <v>4</v>
      </c>
      <c r="R1943" s="301">
        <v>3</v>
      </c>
      <c r="S1943" s="301">
        <v>0</v>
      </c>
      <c r="T1943" s="301">
        <v>0</v>
      </c>
      <c r="U1943" s="301">
        <v>79</v>
      </c>
      <c r="V1943" s="304">
        <v>70</v>
      </c>
    </row>
    <row r="1944" spans="1:22" x14ac:dyDescent="0.4">
      <c r="A1944" s="299">
        <v>1940</v>
      </c>
      <c r="B1944" s="300" t="s">
        <v>1244</v>
      </c>
      <c r="C1944" s="301">
        <v>2262</v>
      </c>
      <c r="D1944" s="301">
        <v>1630</v>
      </c>
      <c r="E1944" s="301">
        <v>1496</v>
      </c>
      <c r="F1944" s="301">
        <v>1624</v>
      </c>
      <c r="G1944" s="301">
        <v>2477</v>
      </c>
      <c r="H1944" s="301">
        <v>3028</v>
      </c>
      <c r="I1944" s="301">
        <v>3247</v>
      </c>
      <c r="J1944" s="301">
        <v>2260</v>
      </c>
      <c r="K1944" s="301">
        <v>1859</v>
      </c>
      <c r="L1944" s="301">
        <v>1784</v>
      </c>
      <c r="M1944" s="301">
        <v>1677</v>
      </c>
      <c r="N1944" s="301">
        <v>1674</v>
      </c>
      <c r="O1944" s="301">
        <v>1482</v>
      </c>
      <c r="P1944" s="301">
        <v>1307</v>
      </c>
      <c r="Q1944" s="301">
        <v>1039</v>
      </c>
      <c r="R1944" s="301">
        <v>823</v>
      </c>
      <c r="S1944" s="301">
        <v>653</v>
      </c>
      <c r="T1944" s="301">
        <v>665</v>
      </c>
      <c r="U1944" s="301">
        <v>30997</v>
      </c>
      <c r="V1944" s="304">
        <v>30543</v>
      </c>
    </row>
    <row r="1945" spans="1:22" x14ac:dyDescent="0.4">
      <c r="A1945" s="299">
        <v>1941</v>
      </c>
      <c r="B1945" s="300" t="s">
        <v>1245</v>
      </c>
      <c r="C1945" s="301">
        <v>444</v>
      </c>
      <c r="D1945" s="301">
        <v>418</v>
      </c>
      <c r="E1945" s="301">
        <v>425</v>
      </c>
      <c r="F1945" s="301">
        <v>467</v>
      </c>
      <c r="G1945" s="301">
        <v>451</v>
      </c>
      <c r="H1945" s="301">
        <v>509</v>
      </c>
      <c r="I1945" s="301">
        <v>545</v>
      </c>
      <c r="J1945" s="301">
        <v>483</v>
      </c>
      <c r="K1945" s="301">
        <v>533</v>
      </c>
      <c r="L1945" s="301">
        <v>517</v>
      </c>
      <c r="M1945" s="301">
        <v>432</v>
      </c>
      <c r="N1945" s="301">
        <v>453</v>
      </c>
      <c r="O1945" s="301">
        <v>467</v>
      </c>
      <c r="P1945" s="301">
        <v>449</v>
      </c>
      <c r="Q1945" s="301">
        <v>355</v>
      </c>
      <c r="R1945" s="301">
        <v>258</v>
      </c>
      <c r="S1945" s="301">
        <v>142</v>
      </c>
      <c r="T1945" s="301">
        <v>104</v>
      </c>
      <c r="U1945" s="301">
        <v>7465</v>
      </c>
      <c r="V1945" s="304">
        <v>7439</v>
      </c>
    </row>
    <row r="1946" spans="1:22" x14ac:dyDescent="0.4">
      <c r="A1946" s="299">
        <v>1942</v>
      </c>
      <c r="B1946" s="300" t="s">
        <v>353</v>
      </c>
      <c r="C1946" s="301">
        <v>5</v>
      </c>
      <c r="D1946" s="301">
        <v>7</v>
      </c>
      <c r="E1946" s="301">
        <v>3</v>
      </c>
      <c r="F1946" s="301">
        <v>8</v>
      </c>
      <c r="G1946" s="301">
        <v>5</v>
      </c>
      <c r="H1946" s="301">
        <v>4</v>
      </c>
      <c r="I1946" s="301">
        <v>4</v>
      </c>
      <c r="J1946" s="301">
        <v>3</v>
      </c>
      <c r="K1946" s="301">
        <v>10</v>
      </c>
      <c r="L1946" s="301">
        <v>9</v>
      </c>
      <c r="M1946" s="301">
        <v>16</v>
      </c>
      <c r="N1946" s="301">
        <v>24</v>
      </c>
      <c r="O1946" s="301">
        <v>16</v>
      </c>
      <c r="P1946" s="301">
        <v>13</v>
      </c>
      <c r="Q1946" s="301">
        <v>15</v>
      </c>
      <c r="R1946" s="301">
        <v>10</v>
      </c>
      <c r="S1946" s="301">
        <v>3</v>
      </c>
      <c r="T1946" s="301">
        <v>3</v>
      </c>
      <c r="U1946" s="301">
        <v>154</v>
      </c>
      <c r="V1946" s="304">
        <v>162</v>
      </c>
    </row>
    <row r="1947" spans="1:22" x14ac:dyDescent="0.4">
      <c r="A1947" s="299">
        <v>1943</v>
      </c>
      <c r="B1947" s="300" t="s">
        <v>354</v>
      </c>
      <c r="C1947" s="301">
        <v>15</v>
      </c>
      <c r="D1947" s="301">
        <v>22</v>
      </c>
      <c r="E1947" s="301">
        <v>12</v>
      </c>
      <c r="F1947" s="301">
        <v>39</v>
      </c>
      <c r="G1947" s="301">
        <v>15</v>
      </c>
      <c r="H1947" s="301">
        <v>10</v>
      </c>
      <c r="I1947" s="301">
        <v>9</v>
      </c>
      <c r="J1947" s="301">
        <v>10</v>
      </c>
      <c r="K1947" s="301">
        <v>22</v>
      </c>
      <c r="L1947" s="301">
        <v>28</v>
      </c>
      <c r="M1947" s="301">
        <v>28</v>
      </c>
      <c r="N1947" s="301">
        <v>27</v>
      </c>
      <c r="O1947" s="301">
        <v>31</v>
      </c>
      <c r="P1947" s="301">
        <v>19</v>
      </c>
      <c r="Q1947" s="301">
        <v>26</v>
      </c>
      <c r="R1947" s="301">
        <v>8</v>
      </c>
      <c r="S1947" s="301">
        <v>9</v>
      </c>
      <c r="T1947" s="301">
        <v>7</v>
      </c>
      <c r="U1947" s="301">
        <v>337</v>
      </c>
      <c r="V1947" s="304">
        <v>328</v>
      </c>
    </row>
    <row r="1948" spans="1:22" x14ac:dyDescent="0.4">
      <c r="A1948" s="299">
        <v>1944</v>
      </c>
      <c r="B1948" s="300" t="s">
        <v>3392</v>
      </c>
      <c r="C1948" s="301">
        <v>0</v>
      </c>
      <c r="D1948" s="301">
        <v>0</v>
      </c>
      <c r="E1948" s="301">
        <v>0</v>
      </c>
      <c r="F1948" s="301">
        <v>0</v>
      </c>
      <c r="G1948" s="301">
        <v>0</v>
      </c>
      <c r="H1948" s="301">
        <v>0</v>
      </c>
      <c r="I1948" s="301">
        <v>0</v>
      </c>
      <c r="J1948" s="301">
        <v>0</v>
      </c>
      <c r="K1948" s="301">
        <v>0</v>
      </c>
      <c r="L1948" s="301">
        <v>6</v>
      </c>
      <c r="M1948" s="301">
        <v>0</v>
      </c>
      <c r="N1948" s="301">
        <v>5</v>
      </c>
      <c r="O1948" s="301">
        <v>0</v>
      </c>
      <c r="P1948" s="301">
        <v>0</v>
      </c>
      <c r="Q1948" s="301">
        <v>0</v>
      </c>
      <c r="R1948" s="301">
        <v>0</v>
      </c>
      <c r="S1948" s="301">
        <v>0</v>
      </c>
      <c r="T1948" s="301">
        <v>0</v>
      </c>
      <c r="U1948" s="301">
        <v>21</v>
      </c>
      <c r="V1948" s="304">
        <v>17</v>
      </c>
    </row>
    <row r="1949" spans="1:22" x14ac:dyDescent="0.4">
      <c r="A1949" s="299">
        <v>1945</v>
      </c>
      <c r="B1949" s="300" t="s">
        <v>3393</v>
      </c>
      <c r="C1949" s="301">
        <v>0</v>
      </c>
      <c r="D1949" s="301">
        <v>3</v>
      </c>
      <c r="E1949" s="301">
        <v>3</v>
      </c>
      <c r="F1949" s="301">
        <v>3</v>
      </c>
      <c r="G1949" s="301">
        <v>0</v>
      </c>
      <c r="H1949" s="301">
        <v>0</v>
      </c>
      <c r="I1949" s="301">
        <v>0</v>
      </c>
      <c r="J1949" s="301">
        <v>3</v>
      </c>
      <c r="K1949" s="301">
        <v>4</v>
      </c>
      <c r="L1949" s="301">
        <v>3</v>
      </c>
      <c r="M1949" s="301">
        <v>7</v>
      </c>
      <c r="N1949" s="301">
        <v>12</v>
      </c>
      <c r="O1949" s="301">
        <v>6</v>
      </c>
      <c r="P1949" s="301">
        <v>8</v>
      </c>
      <c r="Q1949" s="301">
        <v>0</v>
      </c>
      <c r="R1949" s="301">
        <v>6</v>
      </c>
      <c r="S1949" s="301">
        <v>0</v>
      </c>
      <c r="T1949" s="301">
        <v>0</v>
      </c>
      <c r="U1949" s="301">
        <v>73</v>
      </c>
      <c r="V1949" s="304">
        <v>67</v>
      </c>
    </row>
    <row r="1950" spans="1:22" x14ac:dyDescent="0.4">
      <c r="A1950" s="299">
        <v>1946</v>
      </c>
      <c r="B1950" s="300" t="s">
        <v>3394</v>
      </c>
      <c r="C1950" s="301">
        <v>0</v>
      </c>
      <c r="D1950" s="301">
        <v>0</v>
      </c>
      <c r="E1950" s="301">
        <v>0</v>
      </c>
      <c r="F1950" s="301">
        <v>0</v>
      </c>
      <c r="G1950" s="301">
        <v>3</v>
      </c>
      <c r="H1950" s="301">
        <v>0</v>
      </c>
      <c r="I1950" s="301">
        <v>0</v>
      </c>
      <c r="J1950" s="301">
        <v>0</v>
      </c>
      <c r="K1950" s="301">
        <v>3</v>
      </c>
      <c r="L1950" s="301">
        <v>3</v>
      </c>
      <c r="M1950" s="301">
        <v>0</v>
      </c>
      <c r="N1950" s="301">
        <v>0</v>
      </c>
      <c r="O1950" s="301">
        <v>6</v>
      </c>
      <c r="P1950" s="301">
        <v>0</v>
      </c>
      <c r="Q1950" s="301">
        <v>0</v>
      </c>
      <c r="R1950" s="301">
        <v>0</v>
      </c>
      <c r="S1950" s="301">
        <v>0</v>
      </c>
      <c r="T1950" s="301">
        <v>0</v>
      </c>
      <c r="U1950" s="301">
        <v>24</v>
      </c>
      <c r="V1950" s="304">
        <v>30</v>
      </c>
    </row>
    <row r="1951" spans="1:22" x14ac:dyDescent="0.4">
      <c r="A1951" s="299">
        <v>1947</v>
      </c>
      <c r="B1951" s="300" t="s">
        <v>3395</v>
      </c>
      <c r="C1951" s="301">
        <v>9</v>
      </c>
      <c r="D1951" s="301">
        <v>3</v>
      </c>
      <c r="E1951" s="301">
        <v>9</v>
      </c>
      <c r="F1951" s="301">
        <v>3</v>
      </c>
      <c r="G1951" s="301">
        <v>3</v>
      </c>
      <c r="H1951" s="301">
        <v>6</v>
      </c>
      <c r="I1951" s="301">
        <v>8</v>
      </c>
      <c r="J1951" s="301">
        <v>3</v>
      </c>
      <c r="K1951" s="301">
        <v>3</v>
      </c>
      <c r="L1951" s="301">
        <v>0</v>
      </c>
      <c r="M1951" s="301">
        <v>6</v>
      </c>
      <c r="N1951" s="301">
        <v>15</v>
      </c>
      <c r="O1951" s="301">
        <v>10</v>
      </c>
      <c r="P1951" s="301">
        <v>0</v>
      </c>
      <c r="Q1951" s="301">
        <v>0</v>
      </c>
      <c r="R1951" s="301">
        <v>0</v>
      </c>
      <c r="S1951" s="301">
        <v>0</v>
      </c>
      <c r="T1951" s="301">
        <v>5</v>
      </c>
      <c r="U1951" s="301">
        <v>81</v>
      </c>
      <c r="V1951" s="304">
        <v>81</v>
      </c>
    </row>
    <row r="1952" spans="1:22" x14ac:dyDescent="0.4">
      <c r="A1952" s="299">
        <v>1948</v>
      </c>
      <c r="B1952" s="300" t="s">
        <v>1353</v>
      </c>
      <c r="C1952" s="301">
        <v>502</v>
      </c>
      <c r="D1952" s="301">
        <v>478</v>
      </c>
      <c r="E1952" s="301">
        <v>484</v>
      </c>
      <c r="F1952" s="301">
        <v>554</v>
      </c>
      <c r="G1952" s="301">
        <v>663</v>
      </c>
      <c r="H1952" s="301">
        <v>609</v>
      </c>
      <c r="I1952" s="301">
        <v>483</v>
      </c>
      <c r="J1952" s="301">
        <v>414</v>
      </c>
      <c r="K1952" s="301">
        <v>502</v>
      </c>
      <c r="L1952" s="301">
        <v>551</v>
      </c>
      <c r="M1952" s="301">
        <v>504</v>
      </c>
      <c r="N1952" s="301">
        <v>547</v>
      </c>
      <c r="O1952" s="301">
        <v>461</v>
      </c>
      <c r="P1952" s="301">
        <v>454</v>
      </c>
      <c r="Q1952" s="301">
        <v>372</v>
      </c>
      <c r="R1952" s="301">
        <v>286</v>
      </c>
      <c r="S1952" s="301">
        <v>220</v>
      </c>
      <c r="T1952" s="301">
        <v>205</v>
      </c>
      <c r="U1952" s="301">
        <v>8308</v>
      </c>
      <c r="V1952" s="304">
        <v>8193</v>
      </c>
    </row>
    <row r="1953" spans="1:22" x14ac:dyDescent="0.4">
      <c r="A1953" s="299">
        <v>1949</v>
      </c>
      <c r="B1953" s="300" t="s">
        <v>3396</v>
      </c>
      <c r="C1953" s="301">
        <v>6</v>
      </c>
      <c r="D1953" s="301">
        <v>3</v>
      </c>
      <c r="E1953" s="301">
        <v>3</v>
      </c>
      <c r="F1953" s="301">
        <v>3</v>
      </c>
      <c r="G1953" s="301">
        <v>0</v>
      </c>
      <c r="H1953" s="301">
        <v>0</v>
      </c>
      <c r="I1953" s="301">
        <v>5</v>
      </c>
      <c r="J1953" s="301">
        <v>0</v>
      </c>
      <c r="K1953" s="301">
        <v>5</v>
      </c>
      <c r="L1953" s="301">
        <v>3</v>
      </c>
      <c r="M1953" s="301">
        <v>3</v>
      </c>
      <c r="N1953" s="301">
        <v>0</v>
      </c>
      <c r="O1953" s="301">
        <v>0</v>
      </c>
      <c r="P1953" s="301">
        <v>5</v>
      </c>
      <c r="Q1953" s="301">
        <v>0</v>
      </c>
      <c r="R1953" s="301">
        <v>0</v>
      </c>
      <c r="S1953" s="301">
        <v>0</v>
      </c>
      <c r="T1953" s="301">
        <v>0</v>
      </c>
      <c r="U1953" s="301">
        <v>36</v>
      </c>
      <c r="V1953" s="304">
        <v>36</v>
      </c>
    </row>
    <row r="1954" spans="1:22" x14ac:dyDescent="0.4">
      <c r="A1954" s="299">
        <v>1950</v>
      </c>
      <c r="B1954" s="300" t="s">
        <v>355</v>
      </c>
      <c r="C1954" s="301">
        <v>5</v>
      </c>
      <c r="D1954" s="301">
        <v>12</v>
      </c>
      <c r="E1954" s="301">
        <v>12</v>
      </c>
      <c r="F1954" s="301">
        <v>10</v>
      </c>
      <c r="G1954" s="301">
        <v>4</v>
      </c>
      <c r="H1954" s="301">
        <v>4</v>
      </c>
      <c r="I1954" s="301">
        <v>6</v>
      </c>
      <c r="J1954" s="301">
        <v>4</v>
      </c>
      <c r="K1954" s="301">
        <v>10</v>
      </c>
      <c r="L1954" s="301">
        <v>14</v>
      </c>
      <c r="M1954" s="301">
        <v>10</v>
      </c>
      <c r="N1954" s="301">
        <v>8</v>
      </c>
      <c r="O1954" s="301">
        <v>9</v>
      </c>
      <c r="P1954" s="301">
        <v>5</v>
      </c>
      <c r="Q1954" s="301">
        <v>3</v>
      </c>
      <c r="R1954" s="301">
        <v>4</v>
      </c>
      <c r="S1954" s="301">
        <v>0</v>
      </c>
      <c r="T1954" s="301">
        <v>0</v>
      </c>
      <c r="U1954" s="301">
        <v>123</v>
      </c>
      <c r="V1954" s="304">
        <v>119</v>
      </c>
    </row>
    <row r="1955" spans="1:22" x14ac:dyDescent="0.4">
      <c r="A1955" s="299">
        <v>1951</v>
      </c>
      <c r="B1955" s="300" t="s">
        <v>1389</v>
      </c>
      <c r="C1955" s="301">
        <v>215</v>
      </c>
      <c r="D1955" s="301">
        <v>226</v>
      </c>
      <c r="E1955" s="301">
        <v>231</v>
      </c>
      <c r="F1955" s="301">
        <v>197</v>
      </c>
      <c r="G1955" s="301">
        <v>342</v>
      </c>
      <c r="H1955" s="301">
        <v>348</v>
      </c>
      <c r="I1955" s="301">
        <v>282</v>
      </c>
      <c r="J1955" s="301">
        <v>206</v>
      </c>
      <c r="K1955" s="301">
        <v>243</v>
      </c>
      <c r="L1955" s="301">
        <v>237</v>
      </c>
      <c r="M1955" s="301">
        <v>211</v>
      </c>
      <c r="N1955" s="301">
        <v>251</v>
      </c>
      <c r="O1955" s="301">
        <v>206</v>
      </c>
      <c r="P1955" s="301">
        <v>196</v>
      </c>
      <c r="Q1955" s="301">
        <v>151</v>
      </c>
      <c r="R1955" s="301">
        <v>149</v>
      </c>
      <c r="S1955" s="301">
        <v>141</v>
      </c>
      <c r="T1955" s="301">
        <v>224</v>
      </c>
      <c r="U1955" s="301">
        <v>4056</v>
      </c>
      <c r="V1955" s="304">
        <v>3810</v>
      </c>
    </row>
    <row r="1956" spans="1:22" x14ac:dyDescent="0.4">
      <c r="A1956" s="299">
        <v>1952</v>
      </c>
      <c r="B1956" s="300" t="s">
        <v>3397</v>
      </c>
      <c r="C1956" s="301">
        <v>0</v>
      </c>
      <c r="D1956" s="301">
        <v>0</v>
      </c>
      <c r="E1956" s="301">
        <v>0</v>
      </c>
      <c r="F1956" s="301">
        <v>6</v>
      </c>
      <c r="G1956" s="301">
        <v>0</v>
      </c>
      <c r="H1956" s="301">
        <v>0</v>
      </c>
      <c r="I1956" s="301">
        <v>5</v>
      </c>
      <c r="J1956" s="301">
        <v>3</v>
      </c>
      <c r="K1956" s="301">
        <v>7</v>
      </c>
      <c r="L1956" s="301">
        <v>0</v>
      </c>
      <c r="M1956" s="301">
        <v>6</v>
      </c>
      <c r="N1956" s="301">
        <v>0</v>
      </c>
      <c r="O1956" s="301">
        <v>4</v>
      </c>
      <c r="P1956" s="301">
        <v>0</v>
      </c>
      <c r="Q1956" s="301">
        <v>13</v>
      </c>
      <c r="R1956" s="301">
        <v>0</v>
      </c>
      <c r="S1956" s="301">
        <v>0</v>
      </c>
      <c r="T1956" s="301">
        <v>0</v>
      </c>
      <c r="U1956" s="301">
        <v>49</v>
      </c>
      <c r="V1956" s="304">
        <v>47</v>
      </c>
    </row>
    <row r="1957" spans="1:22" x14ac:dyDescent="0.4">
      <c r="A1957" s="299">
        <v>1953</v>
      </c>
      <c r="B1957" s="300" t="s">
        <v>1354</v>
      </c>
      <c r="C1957" s="301">
        <v>184</v>
      </c>
      <c r="D1957" s="301">
        <v>165</v>
      </c>
      <c r="E1957" s="301">
        <v>110</v>
      </c>
      <c r="F1957" s="301">
        <v>130</v>
      </c>
      <c r="G1957" s="301">
        <v>194</v>
      </c>
      <c r="H1957" s="301">
        <v>217</v>
      </c>
      <c r="I1957" s="301">
        <v>238</v>
      </c>
      <c r="J1957" s="301">
        <v>171</v>
      </c>
      <c r="K1957" s="301">
        <v>176</v>
      </c>
      <c r="L1957" s="301">
        <v>187</v>
      </c>
      <c r="M1957" s="301">
        <v>119</v>
      </c>
      <c r="N1957" s="301">
        <v>128</v>
      </c>
      <c r="O1957" s="301">
        <v>136</v>
      </c>
      <c r="P1957" s="301">
        <v>112</v>
      </c>
      <c r="Q1957" s="301">
        <v>99</v>
      </c>
      <c r="R1957" s="301">
        <v>125</v>
      </c>
      <c r="S1957" s="301">
        <v>146</v>
      </c>
      <c r="T1957" s="301">
        <v>333</v>
      </c>
      <c r="U1957" s="301">
        <v>2968</v>
      </c>
      <c r="V1957" s="304">
        <v>2458</v>
      </c>
    </row>
    <row r="1958" spans="1:22" x14ac:dyDescent="0.4">
      <c r="A1958" s="299">
        <v>1954</v>
      </c>
      <c r="B1958" s="300" t="s">
        <v>1246</v>
      </c>
      <c r="C1958" s="301">
        <v>587</v>
      </c>
      <c r="D1958" s="301">
        <v>512</v>
      </c>
      <c r="E1958" s="301">
        <v>468</v>
      </c>
      <c r="F1958" s="301">
        <v>1088</v>
      </c>
      <c r="G1958" s="301">
        <v>2903</v>
      </c>
      <c r="H1958" s="301">
        <v>2583</v>
      </c>
      <c r="I1958" s="301">
        <v>1631</v>
      </c>
      <c r="J1958" s="301">
        <v>1049</v>
      </c>
      <c r="K1958" s="301">
        <v>848</v>
      </c>
      <c r="L1958" s="301">
        <v>675</v>
      </c>
      <c r="M1958" s="301">
        <v>589</v>
      </c>
      <c r="N1958" s="301">
        <v>501</v>
      </c>
      <c r="O1958" s="301">
        <v>444</v>
      </c>
      <c r="P1958" s="301">
        <v>378</v>
      </c>
      <c r="Q1958" s="301">
        <v>237</v>
      </c>
      <c r="R1958" s="301">
        <v>190</v>
      </c>
      <c r="S1958" s="301">
        <v>146</v>
      </c>
      <c r="T1958" s="301">
        <v>106</v>
      </c>
      <c r="U1958" s="301">
        <v>14939</v>
      </c>
      <c r="V1958" s="304">
        <v>14458</v>
      </c>
    </row>
    <row r="1959" spans="1:22" x14ac:dyDescent="0.4">
      <c r="A1959" s="299">
        <v>1955</v>
      </c>
      <c r="B1959" s="300" t="s">
        <v>1834</v>
      </c>
      <c r="C1959" s="301">
        <v>14</v>
      </c>
      <c r="D1959" s="301">
        <v>17</v>
      </c>
      <c r="E1959" s="301">
        <v>17</v>
      </c>
      <c r="F1959" s="301">
        <v>10</v>
      </c>
      <c r="G1959" s="301">
        <v>16</v>
      </c>
      <c r="H1959" s="301">
        <v>25</v>
      </c>
      <c r="I1959" s="301">
        <v>26</v>
      </c>
      <c r="J1959" s="301">
        <v>27</v>
      </c>
      <c r="K1959" s="301">
        <v>32</v>
      </c>
      <c r="L1959" s="301">
        <v>33</v>
      </c>
      <c r="M1959" s="301">
        <v>24</v>
      </c>
      <c r="N1959" s="301">
        <v>34</v>
      </c>
      <c r="O1959" s="301">
        <v>22</v>
      </c>
      <c r="P1959" s="301">
        <v>22</v>
      </c>
      <c r="Q1959" s="301">
        <v>14</v>
      </c>
      <c r="R1959" s="301">
        <v>5</v>
      </c>
      <c r="S1959" s="301">
        <v>5</v>
      </c>
      <c r="T1959" s="301">
        <v>3</v>
      </c>
      <c r="U1959" s="301">
        <v>361</v>
      </c>
      <c r="V1959" s="304">
        <v>351</v>
      </c>
    </row>
    <row r="1960" spans="1:22" x14ac:dyDescent="0.4">
      <c r="A1960" s="299">
        <v>1956</v>
      </c>
      <c r="B1960" s="300" t="s">
        <v>356</v>
      </c>
      <c r="C1960" s="301">
        <v>0</v>
      </c>
      <c r="D1960" s="301">
        <v>19</v>
      </c>
      <c r="E1960" s="301">
        <v>21</v>
      </c>
      <c r="F1960" s="301">
        <v>14</v>
      </c>
      <c r="G1960" s="301">
        <v>7</v>
      </c>
      <c r="H1960" s="301">
        <v>9</v>
      </c>
      <c r="I1960" s="301">
        <v>11</v>
      </c>
      <c r="J1960" s="301">
        <v>11</v>
      </c>
      <c r="K1960" s="301">
        <v>17</v>
      </c>
      <c r="L1960" s="301">
        <v>27</v>
      </c>
      <c r="M1960" s="301">
        <v>36</v>
      </c>
      <c r="N1960" s="301">
        <v>16</v>
      </c>
      <c r="O1960" s="301">
        <v>28</v>
      </c>
      <c r="P1960" s="301">
        <v>27</v>
      </c>
      <c r="Q1960" s="301">
        <v>16</v>
      </c>
      <c r="R1960" s="301">
        <v>17</v>
      </c>
      <c r="S1960" s="301">
        <v>4</v>
      </c>
      <c r="T1960" s="301">
        <v>7</v>
      </c>
      <c r="U1960" s="301">
        <v>286</v>
      </c>
      <c r="V1960" s="304">
        <v>301</v>
      </c>
    </row>
    <row r="1961" spans="1:22" x14ac:dyDescent="0.4">
      <c r="A1961" s="299">
        <v>1957</v>
      </c>
      <c r="B1961" s="300" t="s">
        <v>1247</v>
      </c>
      <c r="C1961" s="301">
        <v>190</v>
      </c>
      <c r="D1961" s="301">
        <v>224</v>
      </c>
      <c r="E1961" s="301">
        <v>228</v>
      </c>
      <c r="F1961" s="301">
        <v>230</v>
      </c>
      <c r="G1961" s="301">
        <v>187</v>
      </c>
      <c r="H1961" s="301">
        <v>93</v>
      </c>
      <c r="I1961" s="301">
        <v>117</v>
      </c>
      <c r="J1961" s="301">
        <v>171</v>
      </c>
      <c r="K1961" s="301">
        <v>251</v>
      </c>
      <c r="L1961" s="301">
        <v>267</v>
      </c>
      <c r="M1961" s="301">
        <v>262</v>
      </c>
      <c r="N1961" s="301">
        <v>239</v>
      </c>
      <c r="O1961" s="301">
        <v>169</v>
      </c>
      <c r="P1961" s="301">
        <v>130</v>
      </c>
      <c r="Q1961" s="301">
        <v>99</v>
      </c>
      <c r="R1961" s="301">
        <v>54</v>
      </c>
      <c r="S1961" s="301">
        <v>20</v>
      </c>
      <c r="T1961" s="301">
        <v>29</v>
      </c>
      <c r="U1961" s="301">
        <v>2960</v>
      </c>
      <c r="V1961" s="304">
        <v>2893</v>
      </c>
    </row>
    <row r="1962" spans="1:22" x14ac:dyDescent="0.4">
      <c r="A1962" s="299">
        <v>1958</v>
      </c>
      <c r="B1962" s="300" t="s">
        <v>357</v>
      </c>
      <c r="C1962" s="301">
        <v>193</v>
      </c>
      <c r="D1962" s="301">
        <v>194</v>
      </c>
      <c r="E1962" s="301">
        <v>208</v>
      </c>
      <c r="F1962" s="301">
        <v>181</v>
      </c>
      <c r="G1962" s="301">
        <v>112</v>
      </c>
      <c r="H1962" s="301">
        <v>167</v>
      </c>
      <c r="I1962" s="301">
        <v>180</v>
      </c>
      <c r="J1962" s="301">
        <v>123</v>
      </c>
      <c r="K1962" s="301">
        <v>155</v>
      </c>
      <c r="L1962" s="301">
        <v>187</v>
      </c>
      <c r="M1962" s="301">
        <v>183</v>
      </c>
      <c r="N1962" s="301">
        <v>187</v>
      </c>
      <c r="O1962" s="301">
        <v>150</v>
      </c>
      <c r="P1962" s="301">
        <v>153</v>
      </c>
      <c r="Q1962" s="301">
        <v>162</v>
      </c>
      <c r="R1962" s="301">
        <v>130</v>
      </c>
      <c r="S1962" s="301">
        <v>79</v>
      </c>
      <c r="T1962" s="301">
        <v>57</v>
      </c>
      <c r="U1962" s="301">
        <v>2801</v>
      </c>
      <c r="V1962" s="304">
        <v>2750</v>
      </c>
    </row>
    <row r="1963" spans="1:22" x14ac:dyDescent="0.4">
      <c r="A1963" s="299">
        <v>1959</v>
      </c>
      <c r="B1963" s="300" t="s">
        <v>1248</v>
      </c>
      <c r="C1963" s="301">
        <v>1377</v>
      </c>
      <c r="D1963" s="301">
        <v>1380</v>
      </c>
      <c r="E1963" s="301">
        <v>1258</v>
      </c>
      <c r="F1963" s="301">
        <v>1024</v>
      </c>
      <c r="G1963" s="301">
        <v>1557</v>
      </c>
      <c r="H1963" s="301">
        <v>2490</v>
      </c>
      <c r="I1963" s="301">
        <v>2555</v>
      </c>
      <c r="J1963" s="301">
        <v>2100</v>
      </c>
      <c r="K1963" s="301">
        <v>2038</v>
      </c>
      <c r="L1963" s="301">
        <v>2004</v>
      </c>
      <c r="M1963" s="301">
        <v>1519</v>
      </c>
      <c r="N1963" s="301">
        <v>1277</v>
      </c>
      <c r="O1963" s="301">
        <v>965</v>
      </c>
      <c r="P1963" s="301">
        <v>809</v>
      </c>
      <c r="Q1963" s="301">
        <v>621</v>
      </c>
      <c r="R1963" s="301">
        <v>615</v>
      </c>
      <c r="S1963" s="301">
        <v>482</v>
      </c>
      <c r="T1963" s="301">
        <v>507</v>
      </c>
      <c r="U1963" s="301">
        <v>24567</v>
      </c>
      <c r="V1963" s="304">
        <v>23869</v>
      </c>
    </row>
    <row r="1964" spans="1:22" x14ac:dyDescent="0.4">
      <c r="A1964" s="299">
        <v>1960</v>
      </c>
      <c r="B1964" s="300" t="s">
        <v>3398</v>
      </c>
      <c r="C1964" s="301">
        <v>7</v>
      </c>
      <c r="D1964" s="301">
        <v>14</v>
      </c>
      <c r="E1964" s="301">
        <v>12</v>
      </c>
      <c r="F1964" s="301">
        <v>8</v>
      </c>
      <c r="G1964" s="301">
        <v>9</v>
      </c>
      <c r="H1964" s="301">
        <v>13</v>
      </c>
      <c r="I1964" s="301">
        <v>13</v>
      </c>
      <c r="J1964" s="301">
        <v>8</v>
      </c>
      <c r="K1964" s="301">
        <v>16</v>
      </c>
      <c r="L1964" s="301">
        <v>17</v>
      </c>
      <c r="M1964" s="301">
        <v>25</v>
      </c>
      <c r="N1964" s="301">
        <v>18</v>
      </c>
      <c r="O1964" s="301">
        <v>16</v>
      </c>
      <c r="P1964" s="301">
        <v>15</v>
      </c>
      <c r="Q1964" s="301">
        <v>6</v>
      </c>
      <c r="R1964" s="301">
        <v>6</v>
      </c>
      <c r="S1964" s="301">
        <v>0</v>
      </c>
      <c r="T1964" s="301">
        <v>4</v>
      </c>
      <c r="U1964" s="301">
        <v>193</v>
      </c>
      <c r="V1964" s="304">
        <v>190</v>
      </c>
    </row>
    <row r="1965" spans="1:22" x14ac:dyDescent="0.4">
      <c r="A1965" s="299">
        <v>1961</v>
      </c>
      <c r="B1965" s="300" t="s">
        <v>3399</v>
      </c>
      <c r="C1965" s="301">
        <v>0</v>
      </c>
      <c r="D1965" s="301">
        <v>0</v>
      </c>
      <c r="E1965" s="301">
        <v>3</v>
      </c>
      <c r="F1965" s="301">
        <v>3</v>
      </c>
      <c r="G1965" s="301">
        <v>3</v>
      </c>
      <c r="H1965" s="301">
        <v>0</v>
      </c>
      <c r="I1965" s="301">
        <v>0</v>
      </c>
      <c r="J1965" s="301">
        <v>0</v>
      </c>
      <c r="K1965" s="301">
        <v>0</v>
      </c>
      <c r="L1965" s="301">
        <v>4</v>
      </c>
      <c r="M1965" s="301">
        <v>7</v>
      </c>
      <c r="N1965" s="301">
        <v>4</v>
      </c>
      <c r="O1965" s="301">
        <v>9</v>
      </c>
      <c r="P1965" s="301">
        <v>0</v>
      </c>
      <c r="Q1965" s="301">
        <v>0</v>
      </c>
      <c r="R1965" s="301">
        <v>0</v>
      </c>
      <c r="S1965" s="301">
        <v>0</v>
      </c>
      <c r="T1965" s="301">
        <v>0</v>
      </c>
      <c r="U1965" s="301">
        <v>36</v>
      </c>
      <c r="V1965" s="304">
        <v>33</v>
      </c>
    </row>
    <row r="1966" spans="1:22" x14ac:dyDescent="0.4">
      <c r="A1966" s="299">
        <v>1962</v>
      </c>
      <c r="B1966" s="300" t="s">
        <v>1249</v>
      </c>
      <c r="C1966" s="301">
        <v>148</v>
      </c>
      <c r="D1966" s="301">
        <v>82</v>
      </c>
      <c r="E1966" s="301">
        <v>92</v>
      </c>
      <c r="F1966" s="301">
        <v>214</v>
      </c>
      <c r="G1966" s="301">
        <v>625</v>
      </c>
      <c r="H1966" s="301">
        <v>534</v>
      </c>
      <c r="I1966" s="301">
        <v>372</v>
      </c>
      <c r="J1966" s="301">
        <v>182</v>
      </c>
      <c r="K1966" s="301">
        <v>138</v>
      </c>
      <c r="L1966" s="301">
        <v>135</v>
      </c>
      <c r="M1966" s="301">
        <v>111</v>
      </c>
      <c r="N1966" s="301">
        <v>96</v>
      </c>
      <c r="O1966" s="301">
        <v>85</v>
      </c>
      <c r="P1966" s="301">
        <v>68</v>
      </c>
      <c r="Q1966" s="301">
        <v>53</v>
      </c>
      <c r="R1966" s="301">
        <v>49</v>
      </c>
      <c r="S1966" s="301">
        <v>53</v>
      </c>
      <c r="T1966" s="301">
        <v>24</v>
      </c>
      <c r="U1966" s="301">
        <v>3055</v>
      </c>
      <c r="V1966" s="304">
        <v>3062</v>
      </c>
    </row>
    <row r="1967" spans="1:22" x14ac:dyDescent="0.4">
      <c r="A1967" s="299">
        <v>1963</v>
      </c>
      <c r="B1967" s="300" t="s">
        <v>358</v>
      </c>
      <c r="C1967" s="301">
        <v>8</v>
      </c>
      <c r="D1967" s="301">
        <v>4</v>
      </c>
      <c r="E1967" s="301">
        <v>8</v>
      </c>
      <c r="F1967" s="301">
        <v>12</v>
      </c>
      <c r="G1967" s="301">
        <v>7</v>
      </c>
      <c r="H1967" s="301">
        <v>7</v>
      </c>
      <c r="I1967" s="301">
        <v>15</v>
      </c>
      <c r="J1967" s="301">
        <v>9</v>
      </c>
      <c r="K1967" s="301">
        <v>15</v>
      </c>
      <c r="L1967" s="301">
        <v>8</v>
      </c>
      <c r="M1967" s="301">
        <v>13</v>
      </c>
      <c r="N1967" s="301">
        <v>22</v>
      </c>
      <c r="O1967" s="301">
        <v>19</v>
      </c>
      <c r="P1967" s="301">
        <v>18</v>
      </c>
      <c r="Q1967" s="301">
        <v>6</v>
      </c>
      <c r="R1967" s="301">
        <v>4</v>
      </c>
      <c r="S1967" s="301">
        <v>0</v>
      </c>
      <c r="T1967" s="301">
        <v>3</v>
      </c>
      <c r="U1967" s="301">
        <v>192</v>
      </c>
      <c r="V1967" s="304">
        <v>176</v>
      </c>
    </row>
    <row r="1968" spans="1:22" x14ac:dyDescent="0.4">
      <c r="A1968" s="299">
        <v>1964</v>
      </c>
      <c r="B1968" s="300" t="s">
        <v>3400</v>
      </c>
      <c r="C1968" s="301">
        <v>0</v>
      </c>
      <c r="D1968" s="301">
        <v>0</v>
      </c>
      <c r="E1968" s="301">
        <v>0</v>
      </c>
      <c r="F1968" s="301">
        <v>5</v>
      </c>
      <c r="G1968" s="301">
        <v>0</v>
      </c>
      <c r="H1968" s="301">
        <v>0</v>
      </c>
      <c r="I1968" s="301">
        <v>0</v>
      </c>
      <c r="J1968" s="301">
        <v>0</v>
      </c>
      <c r="K1968" s="301">
        <v>0</v>
      </c>
      <c r="L1968" s="301">
        <v>6</v>
      </c>
      <c r="M1968" s="301">
        <v>0</v>
      </c>
      <c r="N1968" s="301">
        <v>6</v>
      </c>
      <c r="O1968" s="301">
        <v>3</v>
      </c>
      <c r="P1968" s="301">
        <v>0</v>
      </c>
      <c r="Q1968" s="301">
        <v>0</v>
      </c>
      <c r="R1968" s="301">
        <v>0</v>
      </c>
      <c r="S1968" s="301">
        <v>4</v>
      </c>
      <c r="T1968" s="301">
        <v>0</v>
      </c>
      <c r="U1968" s="301">
        <v>21</v>
      </c>
      <c r="V1968" s="304">
        <v>18</v>
      </c>
    </row>
    <row r="1969" spans="1:22" x14ac:dyDescent="0.4">
      <c r="A1969" s="299">
        <v>1965</v>
      </c>
      <c r="B1969" s="300" t="s">
        <v>3401</v>
      </c>
      <c r="C1969" s="301">
        <v>0</v>
      </c>
      <c r="D1969" s="301">
        <v>0</v>
      </c>
      <c r="E1969" s="301">
        <v>0</v>
      </c>
      <c r="F1969" s="301">
        <v>0</v>
      </c>
      <c r="G1969" s="301">
        <v>0</v>
      </c>
      <c r="H1969" s="301">
        <v>0</v>
      </c>
      <c r="I1969" s="301">
        <v>0</v>
      </c>
      <c r="J1969" s="301">
        <v>0</v>
      </c>
      <c r="K1969" s="301">
        <v>0</v>
      </c>
      <c r="L1969" s="301">
        <v>3</v>
      </c>
      <c r="M1969" s="301">
        <v>5</v>
      </c>
      <c r="N1969" s="301">
        <v>0</v>
      </c>
      <c r="O1969" s="301">
        <v>0</v>
      </c>
      <c r="P1969" s="301">
        <v>0</v>
      </c>
      <c r="Q1969" s="301">
        <v>0</v>
      </c>
      <c r="R1969" s="301">
        <v>0</v>
      </c>
      <c r="S1969" s="301">
        <v>0</v>
      </c>
      <c r="T1969" s="301">
        <v>0</v>
      </c>
      <c r="U1969" s="301">
        <v>20</v>
      </c>
      <c r="V1969" s="304">
        <v>18</v>
      </c>
    </row>
    <row r="1970" spans="1:22" x14ac:dyDescent="0.4">
      <c r="A1970" s="299">
        <v>1966</v>
      </c>
      <c r="B1970" s="300" t="s">
        <v>3402</v>
      </c>
      <c r="C1970" s="301">
        <v>0</v>
      </c>
      <c r="D1970" s="301">
        <v>0</v>
      </c>
      <c r="E1970" s="301">
        <v>0</v>
      </c>
      <c r="F1970" s="301">
        <v>0</v>
      </c>
      <c r="G1970" s="301">
        <v>0</v>
      </c>
      <c r="H1970" s="301">
        <v>0</v>
      </c>
      <c r="I1970" s="301">
        <v>6</v>
      </c>
      <c r="J1970" s="301">
        <v>3</v>
      </c>
      <c r="K1970" s="301">
        <v>3</v>
      </c>
      <c r="L1970" s="301">
        <v>0</v>
      </c>
      <c r="M1970" s="301">
        <v>5</v>
      </c>
      <c r="N1970" s="301">
        <v>3</v>
      </c>
      <c r="O1970" s="301">
        <v>3</v>
      </c>
      <c r="P1970" s="301">
        <v>0</v>
      </c>
      <c r="Q1970" s="301">
        <v>0</v>
      </c>
      <c r="R1970" s="301">
        <v>0</v>
      </c>
      <c r="S1970" s="301">
        <v>0</v>
      </c>
      <c r="T1970" s="301">
        <v>0</v>
      </c>
      <c r="U1970" s="301">
        <v>23</v>
      </c>
      <c r="V1970" s="304">
        <v>26</v>
      </c>
    </row>
    <row r="1971" spans="1:22" x14ac:dyDescent="0.4">
      <c r="A1971" s="299">
        <v>1967</v>
      </c>
      <c r="B1971" s="300" t="s">
        <v>3403</v>
      </c>
      <c r="C1971" s="301">
        <v>0</v>
      </c>
      <c r="D1971" s="301">
        <v>0</v>
      </c>
      <c r="E1971" s="301">
        <v>0</v>
      </c>
      <c r="F1971" s="301">
        <v>5</v>
      </c>
      <c r="G1971" s="301">
        <v>3</v>
      </c>
      <c r="H1971" s="301">
        <v>4</v>
      </c>
      <c r="I1971" s="301">
        <v>8</v>
      </c>
      <c r="J1971" s="301">
        <v>4</v>
      </c>
      <c r="K1971" s="301">
        <v>14</v>
      </c>
      <c r="L1971" s="301">
        <v>10</v>
      </c>
      <c r="M1971" s="301">
        <v>9</v>
      </c>
      <c r="N1971" s="301">
        <v>3</v>
      </c>
      <c r="O1971" s="301">
        <v>8</v>
      </c>
      <c r="P1971" s="301">
        <v>0</v>
      </c>
      <c r="Q1971" s="301">
        <v>0</v>
      </c>
      <c r="R1971" s="301">
        <v>8</v>
      </c>
      <c r="S1971" s="301">
        <v>0</v>
      </c>
      <c r="T1971" s="301">
        <v>0</v>
      </c>
      <c r="U1971" s="301">
        <v>91</v>
      </c>
      <c r="V1971" s="304">
        <v>34</v>
      </c>
    </row>
    <row r="1972" spans="1:22" x14ac:dyDescent="0.4">
      <c r="A1972" s="299">
        <v>1968</v>
      </c>
      <c r="B1972" s="300" t="s">
        <v>3404</v>
      </c>
      <c r="C1972" s="301">
        <v>3</v>
      </c>
      <c r="D1972" s="301">
        <v>0</v>
      </c>
      <c r="E1972" s="301">
        <v>4</v>
      </c>
      <c r="F1972" s="301">
        <v>0</v>
      </c>
      <c r="G1972" s="301">
        <v>0</v>
      </c>
      <c r="H1972" s="301">
        <v>0</v>
      </c>
      <c r="I1972" s="301">
        <v>0</v>
      </c>
      <c r="J1972" s="301">
        <v>3</v>
      </c>
      <c r="K1972" s="301">
        <v>8</v>
      </c>
      <c r="L1972" s="301">
        <v>4</v>
      </c>
      <c r="M1972" s="301">
        <v>8</v>
      </c>
      <c r="N1972" s="301">
        <v>10</v>
      </c>
      <c r="O1972" s="301">
        <v>7</v>
      </c>
      <c r="P1972" s="301">
        <v>0</v>
      </c>
      <c r="Q1972" s="301">
        <v>6</v>
      </c>
      <c r="R1972" s="301">
        <v>7</v>
      </c>
      <c r="S1972" s="301">
        <v>0</v>
      </c>
      <c r="T1972" s="301">
        <v>0</v>
      </c>
      <c r="U1972" s="301">
        <v>69</v>
      </c>
      <c r="V1972" s="304">
        <v>63</v>
      </c>
    </row>
    <row r="1973" spans="1:22" x14ac:dyDescent="0.4">
      <c r="A1973" s="299">
        <v>1969</v>
      </c>
      <c r="B1973" s="300" t="s">
        <v>359</v>
      </c>
      <c r="C1973" s="301">
        <v>22</v>
      </c>
      <c r="D1973" s="301">
        <v>18</v>
      </c>
      <c r="E1973" s="301">
        <v>27</v>
      </c>
      <c r="F1973" s="301">
        <v>20</v>
      </c>
      <c r="G1973" s="301">
        <v>14</v>
      </c>
      <c r="H1973" s="301">
        <v>19</v>
      </c>
      <c r="I1973" s="301">
        <v>19</v>
      </c>
      <c r="J1973" s="301">
        <v>20</v>
      </c>
      <c r="K1973" s="301">
        <v>20</v>
      </c>
      <c r="L1973" s="301">
        <v>19</v>
      </c>
      <c r="M1973" s="301">
        <v>16</v>
      </c>
      <c r="N1973" s="301">
        <v>12</v>
      </c>
      <c r="O1973" s="301">
        <v>5</v>
      </c>
      <c r="P1973" s="301">
        <v>20</v>
      </c>
      <c r="Q1973" s="301">
        <v>15</v>
      </c>
      <c r="R1973" s="301">
        <v>7</v>
      </c>
      <c r="S1973" s="301">
        <v>0</v>
      </c>
      <c r="T1973" s="301">
        <v>4</v>
      </c>
      <c r="U1973" s="301">
        <v>267</v>
      </c>
      <c r="V1973" s="304">
        <v>246</v>
      </c>
    </row>
    <row r="1974" spans="1:22" x14ac:dyDescent="0.4">
      <c r="A1974" s="299">
        <v>1970</v>
      </c>
      <c r="B1974" s="300" t="s">
        <v>3405</v>
      </c>
      <c r="C1974" s="301">
        <v>4</v>
      </c>
      <c r="D1974" s="301">
        <v>0</v>
      </c>
      <c r="E1974" s="301">
        <v>5</v>
      </c>
      <c r="F1974" s="301">
        <v>8</v>
      </c>
      <c r="G1974" s="301">
        <v>3</v>
      </c>
      <c r="H1974" s="301">
        <v>14</v>
      </c>
      <c r="I1974" s="301">
        <v>0</v>
      </c>
      <c r="J1974" s="301">
        <v>0</v>
      </c>
      <c r="K1974" s="301">
        <v>0</v>
      </c>
      <c r="L1974" s="301">
        <v>5</v>
      </c>
      <c r="M1974" s="301">
        <v>7</v>
      </c>
      <c r="N1974" s="301">
        <v>0</v>
      </c>
      <c r="O1974" s="301">
        <v>0</v>
      </c>
      <c r="P1974" s="301">
        <v>0</v>
      </c>
      <c r="Q1974" s="301">
        <v>0</v>
      </c>
      <c r="R1974" s="301">
        <v>0</v>
      </c>
      <c r="S1974" s="301">
        <v>0</v>
      </c>
      <c r="T1974" s="301">
        <v>0</v>
      </c>
      <c r="U1974" s="301">
        <v>60</v>
      </c>
      <c r="V1974" s="304">
        <v>59</v>
      </c>
    </row>
    <row r="1975" spans="1:22" x14ac:dyDescent="0.4">
      <c r="A1975" s="299">
        <v>1971</v>
      </c>
      <c r="B1975" s="300" t="s">
        <v>3406</v>
      </c>
      <c r="C1975" s="301">
        <v>10</v>
      </c>
      <c r="D1975" s="301">
        <v>14</v>
      </c>
      <c r="E1975" s="301">
        <v>9</v>
      </c>
      <c r="F1975" s="301">
        <v>6</v>
      </c>
      <c r="G1975" s="301">
        <v>0</v>
      </c>
      <c r="H1975" s="301">
        <v>10</v>
      </c>
      <c r="I1975" s="301">
        <v>4</v>
      </c>
      <c r="J1975" s="301">
        <v>0</v>
      </c>
      <c r="K1975" s="301">
        <v>4</v>
      </c>
      <c r="L1975" s="301">
        <v>3</v>
      </c>
      <c r="M1975" s="301">
        <v>6</v>
      </c>
      <c r="N1975" s="301">
        <v>11</v>
      </c>
      <c r="O1975" s="301">
        <v>5</v>
      </c>
      <c r="P1975" s="301">
        <v>6</v>
      </c>
      <c r="Q1975" s="301">
        <v>0</v>
      </c>
      <c r="R1975" s="301">
        <v>4</v>
      </c>
      <c r="S1975" s="301">
        <v>0</v>
      </c>
      <c r="T1975" s="301">
        <v>0</v>
      </c>
      <c r="U1975" s="301">
        <v>92</v>
      </c>
      <c r="V1975" s="304">
        <v>88</v>
      </c>
    </row>
    <row r="1976" spans="1:22" x14ac:dyDescent="0.4">
      <c r="A1976" s="299">
        <v>1972</v>
      </c>
      <c r="B1976" s="300" t="s">
        <v>360</v>
      </c>
      <c r="C1976" s="301">
        <v>209</v>
      </c>
      <c r="D1976" s="301">
        <v>270</v>
      </c>
      <c r="E1976" s="301">
        <v>259</v>
      </c>
      <c r="F1976" s="301">
        <v>280</v>
      </c>
      <c r="G1976" s="301">
        <v>244</v>
      </c>
      <c r="H1976" s="301">
        <v>221</v>
      </c>
      <c r="I1976" s="301">
        <v>194</v>
      </c>
      <c r="J1976" s="301">
        <v>212</v>
      </c>
      <c r="K1976" s="301">
        <v>221</v>
      </c>
      <c r="L1976" s="301">
        <v>289</v>
      </c>
      <c r="M1976" s="301">
        <v>291</v>
      </c>
      <c r="N1976" s="301">
        <v>302</v>
      </c>
      <c r="O1976" s="301">
        <v>297</v>
      </c>
      <c r="P1976" s="301">
        <v>343</v>
      </c>
      <c r="Q1976" s="301">
        <v>281</v>
      </c>
      <c r="R1976" s="301">
        <v>202</v>
      </c>
      <c r="S1976" s="301">
        <v>186</v>
      </c>
      <c r="T1976" s="301">
        <v>174</v>
      </c>
      <c r="U1976" s="301">
        <v>4473</v>
      </c>
      <c r="V1976" s="304">
        <v>4251</v>
      </c>
    </row>
    <row r="1977" spans="1:22" x14ac:dyDescent="0.4">
      <c r="A1977" s="299">
        <v>1973</v>
      </c>
      <c r="B1977" s="300" t="s">
        <v>1250</v>
      </c>
      <c r="C1977" s="301">
        <v>794</v>
      </c>
      <c r="D1977" s="301">
        <v>750</v>
      </c>
      <c r="E1977" s="301">
        <v>630</v>
      </c>
      <c r="F1977" s="301">
        <v>625</v>
      </c>
      <c r="G1977" s="301">
        <v>696</v>
      </c>
      <c r="H1977" s="301">
        <v>852</v>
      </c>
      <c r="I1977" s="301">
        <v>1019</v>
      </c>
      <c r="J1977" s="301">
        <v>938</v>
      </c>
      <c r="K1977" s="301">
        <v>871</v>
      </c>
      <c r="L1977" s="301">
        <v>861</v>
      </c>
      <c r="M1977" s="301">
        <v>681</v>
      </c>
      <c r="N1977" s="301">
        <v>606</v>
      </c>
      <c r="O1977" s="301">
        <v>548</v>
      </c>
      <c r="P1977" s="301">
        <v>485</v>
      </c>
      <c r="Q1977" s="301">
        <v>408</v>
      </c>
      <c r="R1977" s="301">
        <v>358</v>
      </c>
      <c r="S1977" s="301">
        <v>311</v>
      </c>
      <c r="T1977" s="301">
        <v>449</v>
      </c>
      <c r="U1977" s="301">
        <v>11880</v>
      </c>
      <c r="V1977" s="304">
        <v>11570</v>
      </c>
    </row>
    <row r="1978" spans="1:22" x14ac:dyDescent="0.4">
      <c r="A1978" s="299">
        <v>1974</v>
      </c>
      <c r="B1978" s="300" t="s">
        <v>361</v>
      </c>
      <c r="C1978" s="301">
        <v>9</v>
      </c>
      <c r="D1978" s="301">
        <v>27</v>
      </c>
      <c r="E1978" s="301">
        <v>5</v>
      </c>
      <c r="F1978" s="301">
        <v>18</v>
      </c>
      <c r="G1978" s="301">
        <v>6</v>
      </c>
      <c r="H1978" s="301">
        <v>6</v>
      </c>
      <c r="I1978" s="301">
        <v>14</v>
      </c>
      <c r="J1978" s="301">
        <v>11</v>
      </c>
      <c r="K1978" s="301">
        <v>18</v>
      </c>
      <c r="L1978" s="301">
        <v>18</v>
      </c>
      <c r="M1978" s="301">
        <v>19</v>
      </c>
      <c r="N1978" s="301">
        <v>20</v>
      </c>
      <c r="O1978" s="301">
        <v>27</v>
      </c>
      <c r="P1978" s="301">
        <v>30</v>
      </c>
      <c r="Q1978" s="301">
        <v>23</v>
      </c>
      <c r="R1978" s="301">
        <v>17</v>
      </c>
      <c r="S1978" s="301">
        <v>6</v>
      </c>
      <c r="T1978" s="301">
        <v>4</v>
      </c>
      <c r="U1978" s="301">
        <v>284</v>
      </c>
      <c r="V1978" s="304">
        <v>267</v>
      </c>
    </row>
    <row r="1979" spans="1:22" x14ac:dyDescent="0.4">
      <c r="A1979" s="299">
        <v>1975</v>
      </c>
      <c r="B1979" s="300" t="s">
        <v>3407</v>
      </c>
      <c r="C1979" s="301">
        <v>0</v>
      </c>
      <c r="D1979" s="301">
        <v>0</v>
      </c>
      <c r="E1979" s="301">
        <v>0</v>
      </c>
      <c r="F1979" s="301">
        <v>0</v>
      </c>
      <c r="G1979" s="301">
        <v>0</v>
      </c>
      <c r="H1979" s="301">
        <v>0</v>
      </c>
      <c r="I1979" s="301">
        <v>0</v>
      </c>
      <c r="J1979" s="301">
        <v>0</v>
      </c>
      <c r="K1979" s="301">
        <v>0</v>
      </c>
      <c r="L1979" s="301">
        <v>0</v>
      </c>
      <c r="M1979" s="301">
        <v>0</v>
      </c>
      <c r="N1979" s="301">
        <v>0</v>
      </c>
      <c r="O1979" s="301">
        <v>0</v>
      </c>
      <c r="P1979" s="301">
        <v>0</v>
      </c>
      <c r="Q1979" s="301">
        <v>0</v>
      </c>
      <c r="R1979" s="301">
        <v>0</v>
      </c>
      <c r="S1979" s="301">
        <v>0</v>
      </c>
      <c r="T1979" s="301">
        <v>0</v>
      </c>
      <c r="U1979" s="301">
        <v>0</v>
      </c>
      <c r="V1979" s="304">
        <v>0</v>
      </c>
    </row>
    <row r="1980" spans="1:22" x14ac:dyDescent="0.4">
      <c r="A1980" s="299">
        <v>1976</v>
      </c>
      <c r="B1980" s="300" t="s">
        <v>3408</v>
      </c>
      <c r="C1980" s="301">
        <v>4</v>
      </c>
      <c r="D1980" s="301">
        <v>0</v>
      </c>
      <c r="E1980" s="301">
        <v>0</v>
      </c>
      <c r="F1980" s="301">
        <v>0</v>
      </c>
      <c r="G1980" s="301">
        <v>0</v>
      </c>
      <c r="H1980" s="301">
        <v>0</v>
      </c>
      <c r="I1980" s="301">
        <v>6</v>
      </c>
      <c r="J1980" s="301">
        <v>0</v>
      </c>
      <c r="K1980" s="301">
        <v>0</v>
      </c>
      <c r="L1980" s="301">
        <v>0</v>
      </c>
      <c r="M1980" s="301">
        <v>0</v>
      </c>
      <c r="N1980" s="301">
        <v>8</v>
      </c>
      <c r="O1980" s="301">
        <v>0</v>
      </c>
      <c r="P1980" s="301">
        <v>0</v>
      </c>
      <c r="Q1980" s="301">
        <v>3</v>
      </c>
      <c r="R1980" s="301">
        <v>0</v>
      </c>
      <c r="S1980" s="301">
        <v>3</v>
      </c>
      <c r="T1980" s="301">
        <v>3</v>
      </c>
      <c r="U1980" s="301">
        <v>39</v>
      </c>
      <c r="V1980" s="304">
        <v>39</v>
      </c>
    </row>
    <row r="1981" spans="1:22" x14ac:dyDescent="0.4">
      <c r="A1981" s="299">
        <v>1977</v>
      </c>
      <c r="B1981" s="300" t="s">
        <v>3409</v>
      </c>
      <c r="C1981" s="301">
        <v>10</v>
      </c>
      <c r="D1981" s="301">
        <v>7</v>
      </c>
      <c r="E1981" s="301">
        <v>4</v>
      </c>
      <c r="F1981" s="301">
        <v>0</v>
      </c>
      <c r="G1981" s="301">
        <v>3</v>
      </c>
      <c r="H1981" s="301">
        <v>3</v>
      </c>
      <c r="I1981" s="301">
        <v>0</v>
      </c>
      <c r="J1981" s="301">
        <v>11</v>
      </c>
      <c r="K1981" s="301">
        <v>6</v>
      </c>
      <c r="L1981" s="301">
        <v>3</v>
      </c>
      <c r="M1981" s="301">
        <v>0</v>
      </c>
      <c r="N1981" s="301">
        <v>0</v>
      </c>
      <c r="O1981" s="301">
        <v>0</v>
      </c>
      <c r="P1981" s="301">
        <v>5</v>
      </c>
      <c r="Q1981" s="301">
        <v>0</v>
      </c>
      <c r="R1981" s="301">
        <v>0</v>
      </c>
      <c r="S1981" s="301">
        <v>0</v>
      </c>
      <c r="T1981" s="301">
        <v>4</v>
      </c>
      <c r="U1981" s="301">
        <v>64</v>
      </c>
      <c r="V1981" s="304">
        <v>62</v>
      </c>
    </row>
    <row r="1982" spans="1:22" x14ac:dyDescent="0.4">
      <c r="A1982" s="299">
        <v>1978</v>
      </c>
      <c r="B1982" s="300" t="s">
        <v>3410</v>
      </c>
      <c r="C1982" s="301">
        <v>0</v>
      </c>
      <c r="D1982" s="301">
        <v>0</v>
      </c>
      <c r="E1982" s="301">
        <v>0</v>
      </c>
      <c r="F1982" s="301">
        <v>0</v>
      </c>
      <c r="G1982" s="301">
        <v>0</v>
      </c>
      <c r="H1982" s="301">
        <v>0</v>
      </c>
      <c r="I1982" s="301">
        <v>0</v>
      </c>
      <c r="J1982" s="301">
        <v>0</v>
      </c>
      <c r="K1982" s="301">
        <v>0</v>
      </c>
      <c r="L1982" s="301">
        <v>0</v>
      </c>
      <c r="M1982" s="301">
        <v>0</v>
      </c>
      <c r="N1982" s="301">
        <v>0</v>
      </c>
      <c r="O1982" s="301">
        <v>0</v>
      </c>
      <c r="P1982" s="301">
        <v>0</v>
      </c>
      <c r="Q1982" s="301">
        <v>0</v>
      </c>
      <c r="R1982" s="301">
        <v>0</v>
      </c>
      <c r="S1982" s="301">
        <v>0</v>
      </c>
      <c r="T1982" s="301">
        <v>0</v>
      </c>
      <c r="U1982" s="301">
        <v>4</v>
      </c>
      <c r="V1982" s="304">
        <v>4</v>
      </c>
    </row>
    <row r="1983" spans="1:22" x14ac:dyDescent="0.4">
      <c r="A1983" s="299">
        <v>1979</v>
      </c>
      <c r="B1983" s="300" t="s">
        <v>1835</v>
      </c>
      <c r="C1983" s="301">
        <v>4</v>
      </c>
      <c r="D1983" s="301">
        <v>12</v>
      </c>
      <c r="E1983" s="301">
        <v>17</v>
      </c>
      <c r="F1983" s="301">
        <v>11</v>
      </c>
      <c r="G1983" s="301">
        <v>4</v>
      </c>
      <c r="H1983" s="301">
        <v>6</v>
      </c>
      <c r="I1983" s="301">
        <v>3</v>
      </c>
      <c r="J1983" s="301">
        <v>4</v>
      </c>
      <c r="K1983" s="301">
        <v>19</v>
      </c>
      <c r="L1983" s="301">
        <v>9</v>
      </c>
      <c r="M1983" s="301">
        <v>7</v>
      </c>
      <c r="N1983" s="301">
        <v>14</v>
      </c>
      <c r="O1983" s="301">
        <v>6</v>
      </c>
      <c r="P1983" s="301">
        <v>12</v>
      </c>
      <c r="Q1983" s="301">
        <v>15</v>
      </c>
      <c r="R1983" s="301">
        <v>0</v>
      </c>
      <c r="S1983" s="301">
        <v>4</v>
      </c>
      <c r="T1983" s="301">
        <v>0</v>
      </c>
      <c r="U1983" s="301">
        <v>154</v>
      </c>
      <c r="V1983" s="304">
        <v>153</v>
      </c>
    </row>
    <row r="1984" spans="1:22" x14ac:dyDescent="0.4">
      <c r="A1984" s="299">
        <v>1980</v>
      </c>
      <c r="B1984" s="300" t="s">
        <v>362</v>
      </c>
      <c r="C1984" s="301">
        <v>19</v>
      </c>
      <c r="D1984" s="301">
        <v>32</v>
      </c>
      <c r="E1984" s="301">
        <v>32</v>
      </c>
      <c r="F1984" s="301">
        <v>30</v>
      </c>
      <c r="G1984" s="301">
        <v>38</v>
      </c>
      <c r="H1984" s="301">
        <v>24</v>
      </c>
      <c r="I1984" s="301">
        <v>24</v>
      </c>
      <c r="J1984" s="301">
        <v>25</v>
      </c>
      <c r="K1984" s="301">
        <v>28</v>
      </c>
      <c r="L1984" s="301">
        <v>43</v>
      </c>
      <c r="M1984" s="301">
        <v>33</v>
      </c>
      <c r="N1984" s="301">
        <v>49</v>
      </c>
      <c r="O1984" s="301">
        <v>43</v>
      </c>
      <c r="P1984" s="301">
        <v>40</v>
      </c>
      <c r="Q1984" s="301">
        <v>33</v>
      </c>
      <c r="R1984" s="301">
        <v>19</v>
      </c>
      <c r="S1984" s="301">
        <v>19</v>
      </c>
      <c r="T1984" s="301">
        <v>5</v>
      </c>
      <c r="U1984" s="301">
        <v>529</v>
      </c>
      <c r="V1984" s="304">
        <v>567</v>
      </c>
    </row>
    <row r="1985" spans="1:22" x14ac:dyDescent="0.4">
      <c r="A1985" s="299">
        <v>1981</v>
      </c>
      <c r="B1985" s="300" t="s">
        <v>363</v>
      </c>
      <c r="C1985" s="301">
        <v>35</v>
      </c>
      <c r="D1985" s="301">
        <v>33</v>
      </c>
      <c r="E1985" s="301">
        <v>36</v>
      </c>
      <c r="F1985" s="301">
        <v>34</v>
      </c>
      <c r="G1985" s="301">
        <v>38</v>
      </c>
      <c r="H1985" s="301">
        <v>35</v>
      </c>
      <c r="I1985" s="301">
        <v>30</v>
      </c>
      <c r="J1985" s="301">
        <v>31</v>
      </c>
      <c r="K1985" s="301">
        <v>20</v>
      </c>
      <c r="L1985" s="301">
        <v>38</v>
      </c>
      <c r="M1985" s="301">
        <v>50</v>
      </c>
      <c r="N1985" s="301">
        <v>52</v>
      </c>
      <c r="O1985" s="301">
        <v>51</v>
      </c>
      <c r="P1985" s="301">
        <v>50</v>
      </c>
      <c r="Q1985" s="301">
        <v>42</v>
      </c>
      <c r="R1985" s="301">
        <v>26</v>
      </c>
      <c r="S1985" s="301">
        <v>27</v>
      </c>
      <c r="T1985" s="301">
        <v>29</v>
      </c>
      <c r="U1985" s="301">
        <v>665</v>
      </c>
      <c r="V1985" s="304">
        <v>593</v>
      </c>
    </row>
    <row r="1986" spans="1:22" x14ac:dyDescent="0.4">
      <c r="A1986" s="299">
        <v>1982</v>
      </c>
      <c r="B1986" s="300" t="s">
        <v>3411</v>
      </c>
      <c r="C1986" s="301">
        <v>3</v>
      </c>
      <c r="D1986" s="301">
        <v>3</v>
      </c>
      <c r="E1986" s="301">
        <v>0</v>
      </c>
      <c r="F1986" s="301">
        <v>0</v>
      </c>
      <c r="G1986" s="301">
        <v>0</v>
      </c>
      <c r="H1986" s="301">
        <v>0</v>
      </c>
      <c r="I1986" s="301">
        <v>5</v>
      </c>
      <c r="J1986" s="301">
        <v>3</v>
      </c>
      <c r="K1986" s="301">
        <v>0</v>
      </c>
      <c r="L1986" s="301">
        <v>0</v>
      </c>
      <c r="M1986" s="301">
        <v>3</v>
      </c>
      <c r="N1986" s="301">
        <v>4</v>
      </c>
      <c r="O1986" s="301">
        <v>0</v>
      </c>
      <c r="P1986" s="301">
        <v>0</v>
      </c>
      <c r="Q1986" s="301">
        <v>0</v>
      </c>
      <c r="R1986" s="301">
        <v>0</v>
      </c>
      <c r="S1986" s="301">
        <v>0</v>
      </c>
      <c r="T1986" s="301">
        <v>0</v>
      </c>
      <c r="U1986" s="301">
        <v>23</v>
      </c>
      <c r="V1986" s="304">
        <v>23</v>
      </c>
    </row>
    <row r="1987" spans="1:22" x14ac:dyDescent="0.4">
      <c r="A1987" s="299">
        <v>1983</v>
      </c>
      <c r="B1987" s="300" t="s">
        <v>3412</v>
      </c>
      <c r="C1987" s="301">
        <v>0</v>
      </c>
      <c r="D1987" s="301">
        <v>0</v>
      </c>
      <c r="E1987" s="301">
        <v>0</v>
      </c>
      <c r="F1987" s="301">
        <v>0</v>
      </c>
      <c r="G1987" s="301">
        <v>0</v>
      </c>
      <c r="H1987" s="301">
        <v>0</v>
      </c>
      <c r="I1987" s="301">
        <v>0</v>
      </c>
      <c r="J1987" s="301">
        <v>0</v>
      </c>
      <c r="K1987" s="301">
        <v>0</v>
      </c>
      <c r="L1987" s="301">
        <v>0</v>
      </c>
      <c r="M1987" s="301">
        <v>0</v>
      </c>
      <c r="N1987" s="301">
        <v>0</v>
      </c>
      <c r="O1987" s="301">
        <v>0</v>
      </c>
      <c r="P1987" s="301">
        <v>0</v>
      </c>
      <c r="Q1987" s="301">
        <v>0</v>
      </c>
      <c r="R1987" s="301">
        <v>0</v>
      </c>
      <c r="S1987" s="301">
        <v>0</v>
      </c>
      <c r="T1987" s="301">
        <v>0</v>
      </c>
      <c r="U1987" s="301">
        <v>3</v>
      </c>
      <c r="V1987" s="304">
        <v>5</v>
      </c>
    </row>
    <row r="1988" spans="1:22" x14ac:dyDescent="0.4">
      <c r="A1988" s="299">
        <v>1984</v>
      </c>
      <c r="B1988" s="300" t="s">
        <v>1836</v>
      </c>
      <c r="C1988" s="301">
        <v>100</v>
      </c>
      <c r="D1988" s="301">
        <v>130</v>
      </c>
      <c r="E1988" s="301">
        <v>106</v>
      </c>
      <c r="F1988" s="301">
        <v>90</v>
      </c>
      <c r="G1988" s="301">
        <v>67</v>
      </c>
      <c r="H1988" s="301">
        <v>64</v>
      </c>
      <c r="I1988" s="301">
        <v>79</v>
      </c>
      <c r="J1988" s="301">
        <v>110</v>
      </c>
      <c r="K1988" s="301">
        <v>121</v>
      </c>
      <c r="L1988" s="301">
        <v>128</v>
      </c>
      <c r="M1988" s="301">
        <v>113</v>
      </c>
      <c r="N1988" s="301">
        <v>120</v>
      </c>
      <c r="O1988" s="301">
        <v>89</v>
      </c>
      <c r="P1988" s="301">
        <v>90</v>
      </c>
      <c r="Q1988" s="301">
        <v>56</v>
      </c>
      <c r="R1988" s="301">
        <v>28</v>
      </c>
      <c r="S1988" s="301">
        <v>15</v>
      </c>
      <c r="T1988" s="301">
        <v>14</v>
      </c>
      <c r="U1988" s="301">
        <v>1527</v>
      </c>
      <c r="V1988" s="304">
        <v>1487</v>
      </c>
    </row>
    <row r="1989" spans="1:22" x14ac:dyDescent="0.4">
      <c r="A1989" s="299">
        <v>1985</v>
      </c>
      <c r="B1989" s="300" t="s">
        <v>3413</v>
      </c>
      <c r="C1989" s="301">
        <v>4</v>
      </c>
      <c r="D1989" s="301">
        <v>0</v>
      </c>
      <c r="E1989" s="301">
        <v>0</v>
      </c>
      <c r="F1989" s="301">
        <v>0</v>
      </c>
      <c r="G1989" s="301">
        <v>0</v>
      </c>
      <c r="H1989" s="301">
        <v>0</v>
      </c>
      <c r="I1989" s="301">
        <v>0</v>
      </c>
      <c r="J1989" s="301">
        <v>0</v>
      </c>
      <c r="K1989" s="301">
        <v>0</v>
      </c>
      <c r="L1989" s="301">
        <v>0</v>
      </c>
      <c r="M1989" s="301">
        <v>5</v>
      </c>
      <c r="N1989" s="301">
        <v>0</v>
      </c>
      <c r="O1989" s="301">
        <v>0</v>
      </c>
      <c r="P1989" s="301">
        <v>0</v>
      </c>
      <c r="Q1989" s="301">
        <v>0</v>
      </c>
      <c r="R1989" s="301">
        <v>0</v>
      </c>
      <c r="S1989" s="301">
        <v>0</v>
      </c>
      <c r="T1989" s="301">
        <v>0</v>
      </c>
      <c r="U1989" s="301">
        <v>22</v>
      </c>
      <c r="V1989" s="304">
        <v>22</v>
      </c>
    </row>
    <row r="1990" spans="1:22" x14ac:dyDescent="0.4">
      <c r="A1990" s="299">
        <v>1986</v>
      </c>
      <c r="B1990" s="300" t="s">
        <v>1251</v>
      </c>
      <c r="C1990" s="301">
        <v>424</v>
      </c>
      <c r="D1990" s="301">
        <v>387</v>
      </c>
      <c r="E1990" s="301">
        <v>291</v>
      </c>
      <c r="F1990" s="301">
        <v>345</v>
      </c>
      <c r="G1990" s="301">
        <v>375</v>
      </c>
      <c r="H1990" s="301">
        <v>536</v>
      </c>
      <c r="I1990" s="301">
        <v>629</v>
      </c>
      <c r="J1990" s="301">
        <v>569</v>
      </c>
      <c r="K1990" s="301">
        <v>423</v>
      </c>
      <c r="L1990" s="301">
        <v>413</v>
      </c>
      <c r="M1990" s="301">
        <v>359</v>
      </c>
      <c r="N1990" s="301">
        <v>377</v>
      </c>
      <c r="O1990" s="301">
        <v>265</v>
      </c>
      <c r="P1990" s="301">
        <v>210</v>
      </c>
      <c r="Q1990" s="301">
        <v>139</v>
      </c>
      <c r="R1990" s="301">
        <v>160</v>
      </c>
      <c r="S1990" s="301">
        <v>163</v>
      </c>
      <c r="T1990" s="301">
        <v>135</v>
      </c>
      <c r="U1990" s="301">
        <v>6205</v>
      </c>
      <c r="V1990" s="304">
        <v>6193</v>
      </c>
    </row>
    <row r="1991" spans="1:22" x14ac:dyDescent="0.4">
      <c r="A1991" s="299">
        <v>1987</v>
      </c>
      <c r="B1991" s="300" t="s">
        <v>1837</v>
      </c>
      <c r="C1991" s="301">
        <v>22</v>
      </c>
      <c r="D1991" s="301">
        <v>36</v>
      </c>
      <c r="E1991" s="301">
        <v>48</v>
      </c>
      <c r="F1991" s="301">
        <v>35</v>
      </c>
      <c r="G1991" s="301">
        <v>20</v>
      </c>
      <c r="H1991" s="301">
        <v>25</v>
      </c>
      <c r="I1991" s="301">
        <v>12</v>
      </c>
      <c r="J1991" s="301">
        <v>35</v>
      </c>
      <c r="K1991" s="301">
        <v>47</v>
      </c>
      <c r="L1991" s="301">
        <v>34</v>
      </c>
      <c r="M1991" s="301">
        <v>40</v>
      </c>
      <c r="N1991" s="301">
        <v>24</v>
      </c>
      <c r="O1991" s="301">
        <v>21</v>
      </c>
      <c r="P1991" s="301">
        <v>20</v>
      </c>
      <c r="Q1991" s="301">
        <v>9</v>
      </c>
      <c r="R1991" s="301">
        <v>5</v>
      </c>
      <c r="S1991" s="301">
        <v>4</v>
      </c>
      <c r="T1991" s="301">
        <v>3</v>
      </c>
      <c r="U1991" s="301">
        <v>433</v>
      </c>
      <c r="V1991" s="304">
        <v>444</v>
      </c>
    </row>
    <row r="1992" spans="1:22" x14ac:dyDescent="0.4">
      <c r="A1992" s="299">
        <v>1988</v>
      </c>
      <c r="B1992" s="300" t="s">
        <v>1252</v>
      </c>
      <c r="C1992" s="301">
        <v>423</v>
      </c>
      <c r="D1992" s="301">
        <v>460</v>
      </c>
      <c r="E1992" s="301">
        <v>415</v>
      </c>
      <c r="F1992" s="301">
        <v>453</v>
      </c>
      <c r="G1992" s="301">
        <v>642</v>
      </c>
      <c r="H1992" s="301">
        <v>660</v>
      </c>
      <c r="I1992" s="301">
        <v>615</v>
      </c>
      <c r="J1992" s="301">
        <v>545</v>
      </c>
      <c r="K1992" s="301">
        <v>581</v>
      </c>
      <c r="L1992" s="301">
        <v>616</v>
      </c>
      <c r="M1992" s="301">
        <v>532</v>
      </c>
      <c r="N1992" s="301">
        <v>435</v>
      </c>
      <c r="O1992" s="301">
        <v>354</v>
      </c>
      <c r="P1992" s="301">
        <v>309</v>
      </c>
      <c r="Q1992" s="301">
        <v>229</v>
      </c>
      <c r="R1992" s="301">
        <v>210</v>
      </c>
      <c r="S1992" s="301">
        <v>186</v>
      </c>
      <c r="T1992" s="301">
        <v>229</v>
      </c>
      <c r="U1992" s="301">
        <v>7895</v>
      </c>
      <c r="V1992" s="304">
        <v>7743</v>
      </c>
    </row>
    <row r="1993" spans="1:22" x14ac:dyDescent="0.4">
      <c r="A1993" s="299">
        <v>1989</v>
      </c>
      <c r="B1993" s="300" t="s">
        <v>1253</v>
      </c>
      <c r="C1993" s="301">
        <v>406</v>
      </c>
      <c r="D1993" s="301">
        <v>324</v>
      </c>
      <c r="E1993" s="301">
        <v>226</v>
      </c>
      <c r="F1993" s="301">
        <v>356</v>
      </c>
      <c r="G1993" s="301">
        <v>723</v>
      </c>
      <c r="H1993" s="301">
        <v>644</v>
      </c>
      <c r="I1993" s="301">
        <v>587</v>
      </c>
      <c r="J1993" s="301">
        <v>510</v>
      </c>
      <c r="K1993" s="301">
        <v>472</v>
      </c>
      <c r="L1993" s="301">
        <v>410</v>
      </c>
      <c r="M1993" s="301">
        <v>312</v>
      </c>
      <c r="N1993" s="301">
        <v>275</v>
      </c>
      <c r="O1993" s="301">
        <v>238</v>
      </c>
      <c r="P1993" s="301">
        <v>225</v>
      </c>
      <c r="Q1993" s="301">
        <v>191</v>
      </c>
      <c r="R1993" s="301">
        <v>197</v>
      </c>
      <c r="S1993" s="301">
        <v>164</v>
      </c>
      <c r="T1993" s="301">
        <v>191</v>
      </c>
      <c r="U1993" s="301">
        <v>6445</v>
      </c>
      <c r="V1993" s="304">
        <v>6354</v>
      </c>
    </row>
    <row r="1994" spans="1:22" x14ac:dyDescent="0.4">
      <c r="A1994" s="299">
        <v>1990</v>
      </c>
      <c r="B1994" s="300" t="s">
        <v>1254</v>
      </c>
      <c r="C1994" s="301">
        <v>515</v>
      </c>
      <c r="D1994" s="301">
        <v>549</v>
      </c>
      <c r="E1994" s="301">
        <v>444</v>
      </c>
      <c r="F1994" s="301">
        <v>503</v>
      </c>
      <c r="G1994" s="301">
        <v>610</v>
      </c>
      <c r="H1994" s="301">
        <v>617</v>
      </c>
      <c r="I1994" s="301">
        <v>685</v>
      </c>
      <c r="J1994" s="301">
        <v>659</v>
      </c>
      <c r="K1994" s="301">
        <v>652</v>
      </c>
      <c r="L1994" s="301">
        <v>657</v>
      </c>
      <c r="M1994" s="301">
        <v>592</v>
      </c>
      <c r="N1994" s="301">
        <v>612</v>
      </c>
      <c r="O1994" s="301">
        <v>510</v>
      </c>
      <c r="P1994" s="301">
        <v>471</v>
      </c>
      <c r="Q1994" s="301">
        <v>399</v>
      </c>
      <c r="R1994" s="301">
        <v>307</v>
      </c>
      <c r="S1994" s="301">
        <v>238</v>
      </c>
      <c r="T1994" s="301">
        <v>228</v>
      </c>
      <c r="U1994" s="301">
        <v>9259</v>
      </c>
      <c r="V1994" s="304">
        <v>9264</v>
      </c>
    </row>
    <row r="1995" spans="1:22" x14ac:dyDescent="0.4">
      <c r="A1995" s="299">
        <v>1991</v>
      </c>
      <c r="B1995" s="300" t="s">
        <v>3414</v>
      </c>
      <c r="C1995" s="301">
        <v>0</v>
      </c>
      <c r="D1995" s="301">
        <v>0</v>
      </c>
      <c r="E1995" s="301">
        <v>6</v>
      </c>
      <c r="F1995" s="301">
        <v>0</v>
      </c>
      <c r="G1995" s="301">
        <v>0</v>
      </c>
      <c r="H1995" s="301">
        <v>0</v>
      </c>
      <c r="I1995" s="301">
        <v>0</v>
      </c>
      <c r="J1995" s="301">
        <v>6</v>
      </c>
      <c r="K1995" s="301">
        <v>0</v>
      </c>
      <c r="L1995" s="301">
        <v>0</v>
      </c>
      <c r="M1995" s="301">
        <v>3</v>
      </c>
      <c r="N1995" s="301">
        <v>0</v>
      </c>
      <c r="O1995" s="301">
        <v>0</v>
      </c>
      <c r="P1995" s="301">
        <v>0</v>
      </c>
      <c r="Q1995" s="301">
        <v>0</v>
      </c>
      <c r="R1995" s="301">
        <v>0</v>
      </c>
      <c r="S1995" s="301">
        <v>0</v>
      </c>
      <c r="T1995" s="301">
        <v>0</v>
      </c>
      <c r="U1995" s="301">
        <v>20</v>
      </c>
      <c r="V1995" s="304">
        <v>20</v>
      </c>
    </row>
    <row r="1996" spans="1:22" x14ac:dyDescent="0.4">
      <c r="A1996" s="299">
        <v>1992</v>
      </c>
      <c r="B1996" s="300" t="s">
        <v>1838</v>
      </c>
      <c r="C1996" s="301">
        <v>0</v>
      </c>
      <c r="D1996" s="301">
        <v>0</v>
      </c>
      <c r="E1996" s="301">
        <v>0</v>
      </c>
      <c r="F1996" s="301">
        <v>0</v>
      </c>
      <c r="G1996" s="301">
        <v>0</v>
      </c>
      <c r="H1996" s="301">
        <v>0</v>
      </c>
      <c r="I1996" s="301">
        <v>0</v>
      </c>
      <c r="J1996" s="301">
        <v>0</v>
      </c>
      <c r="K1996" s="301">
        <v>0</v>
      </c>
      <c r="L1996" s="301">
        <v>0</v>
      </c>
      <c r="M1996" s="301">
        <v>0</v>
      </c>
      <c r="N1996" s="301">
        <v>0</v>
      </c>
      <c r="O1996" s="301">
        <v>0</v>
      </c>
      <c r="P1996" s="301">
        <v>0</v>
      </c>
      <c r="Q1996" s="301">
        <v>0</v>
      </c>
      <c r="R1996" s="301">
        <v>0</v>
      </c>
      <c r="S1996" s="301">
        <v>0</v>
      </c>
      <c r="T1996" s="301">
        <v>0</v>
      </c>
      <c r="U1996" s="301">
        <v>0</v>
      </c>
      <c r="V1996" s="304">
        <v>0</v>
      </c>
    </row>
    <row r="1997" spans="1:22" x14ac:dyDescent="0.4">
      <c r="A1997" s="299">
        <v>1993</v>
      </c>
      <c r="B1997" s="300" t="s">
        <v>364</v>
      </c>
      <c r="C1997" s="301">
        <v>895</v>
      </c>
      <c r="D1997" s="301">
        <v>1107</v>
      </c>
      <c r="E1997" s="301">
        <v>898</v>
      </c>
      <c r="F1997" s="301">
        <v>761</v>
      </c>
      <c r="G1997" s="301">
        <v>561</v>
      </c>
      <c r="H1997" s="301">
        <v>547</v>
      </c>
      <c r="I1997" s="301">
        <v>809</v>
      </c>
      <c r="J1997" s="301">
        <v>926</v>
      </c>
      <c r="K1997" s="301">
        <v>1067</v>
      </c>
      <c r="L1997" s="301">
        <v>925</v>
      </c>
      <c r="M1997" s="301">
        <v>920</v>
      </c>
      <c r="N1997" s="301">
        <v>1023</v>
      </c>
      <c r="O1997" s="301">
        <v>992</v>
      </c>
      <c r="P1997" s="301">
        <v>994</v>
      </c>
      <c r="Q1997" s="301">
        <v>682</v>
      </c>
      <c r="R1997" s="301">
        <v>394</v>
      </c>
      <c r="S1997" s="301">
        <v>318</v>
      </c>
      <c r="T1997" s="301">
        <v>353</v>
      </c>
      <c r="U1997" s="301">
        <v>14161</v>
      </c>
      <c r="V1997" s="304">
        <v>13395</v>
      </c>
    </row>
    <row r="1998" spans="1:22" x14ac:dyDescent="0.4">
      <c r="A1998" s="299">
        <v>1994</v>
      </c>
      <c r="B1998" s="300" t="s">
        <v>1255</v>
      </c>
      <c r="C1998" s="301">
        <v>722</v>
      </c>
      <c r="D1998" s="301">
        <v>513</v>
      </c>
      <c r="E1998" s="301">
        <v>458</v>
      </c>
      <c r="F1998" s="301">
        <v>447</v>
      </c>
      <c r="G1998" s="301">
        <v>542</v>
      </c>
      <c r="H1998" s="301">
        <v>760</v>
      </c>
      <c r="I1998" s="301">
        <v>796</v>
      </c>
      <c r="J1998" s="301">
        <v>594</v>
      </c>
      <c r="K1998" s="301">
        <v>545</v>
      </c>
      <c r="L1998" s="301">
        <v>444</v>
      </c>
      <c r="M1998" s="301">
        <v>368</v>
      </c>
      <c r="N1998" s="301">
        <v>287</v>
      </c>
      <c r="O1998" s="301">
        <v>245</v>
      </c>
      <c r="P1998" s="301">
        <v>215</v>
      </c>
      <c r="Q1998" s="301">
        <v>94</v>
      </c>
      <c r="R1998" s="301">
        <v>67</v>
      </c>
      <c r="S1998" s="301">
        <v>19</v>
      </c>
      <c r="T1998" s="301">
        <v>17</v>
      </c>
      <c r="U1998" s="301">
        <v>7134</v>
      </c>
      <c r="V1998" s="304">
        <v>7107</v>
      </c>
    </row>
    <row r="1999" spans="1:22" x14ac:dyDescent="0.4">
      <c r="A1999" s="299">
        <v>1995</v>
      </c>
      <c r="B1999" s="300" t="s">
        <v>3415</v>
      </c>
      <c r="C1999" s="301">
        <v>6</v>
      </c>
      <c r="D1999" s="301">
        <v>0</v>
      </c>
      <c r="E1999" s="301">
        <v>6</v>
      </c>
      <c r="F1999" s="301">
        <v>11</v>
      </c>
      <c r="G1999" s="301">
        <v>6</v>
      </c>
      <c r="H1999" s="301">
        <v>5</v>
      </c>
      <c r="I1999" s="301">
        <v>6</v>
      </c>
      <c r="J1999" s="301">
        <v>9</v>
      </c>
      <c r="K1999" s="301">
        <v>8</v>
      </c>
      <c r="L1999" s="301">
        <v>3</v>
      </c>
      <c r="M1999" s="301">
        <v>5</v>
      </c>
      <c r="N1999" s="301">
        <v>4</v>
      </c>
      <c r="O1999" s="301">
        <v>4</v>
      </c>
      <c r="P1999" s="301">
        <v>9</v>
      </c>
      <c r="Q1999" s="301">
        <v>5</v>
      </c>
      <c r="R1999" s="301">
        <v>0</v>
      </c>
      <c r="S1999" s="301">
        <v>4</v>
      </c>
      <c r="T1999" s="301">
        <v>0</v>
      </c>
      <c r="U1999" s="301">
        <v>81</v>
      </c>
      <c r="V1999" s="304">
        <v>73</v>
      </c>
    </row>
    <row r="2000" spans="1:22" x14ac:dyDescent="0.4">
      <c r="A2000" s="299">
        <v>1996</v>
      </c>
      <c r="B2000" s="300" t="s">
        <v>3416</v>
      </c>
      <c r="C2000" s="301">
        <v>4</v>
      </c>
      <c r="D2000" s="301">
        <v>0</v>
      </c>
      <c r="E2000" s="301">
        <v>0</v>
      </c>
      <c r="F2000" s="301">
        <v>0</v>
      </c>
      <c r="G2000" s="301">
        <v>0</v>
      </c>
      <c r="H2000" s="301">
        <v>0</v>
      </c>
      <c r="I2000" s="301">
        <v>0</v>
      </c>
      <c r="J2000" s="301">
        <v>0</v>
      </c>
      <c r="K2000" s="301">
        <v>0</v>
      </c>
      <c r="L2000" s="301">
        <v>3</v>
      </c>
      <c r="M2000" s="301">
        <v>5</v>
      </c>
      <c r="N2000" s="301">
        <v>5</v>
      </c>
      <c r="O2000" s="301">
        <v>3</v>
      </c>
      <c r="P2000" s="301">
        <v>4</v>
      </c>
      <c r="Q2000" s="301">
        <v>0</v>
      </c>
      <c r="R2000" s="301">
        <v>5</v>
      </c>
      <c r="S2000" s="301">
        <v>0</v>
      </c>
      <c r="T2000" s="301">
        <v>3</v>
      </c>
      <c r="U2000" s="301">
        <v>35</v>
      </c>
      <c r="V2000" s="304">
        <v>38</v>
      </c>
    </row>
    <row r="2001" spans="1:22" x14ac:dyDescent="0.4">
      <c r="A2001" s="299">
        <v>1997</v>
      </c>
      <c r="B2001" s="300" t="s">
        <v>1839</v>
      </c>
      <c r="C2001" s="301">
        <v>98</v>
      </c>
      <c r="D2001" s="301">
        <v>131</v>
      </c>
      <c r="E2001" s="301">
        <v>90</v>
      </c>
      <c r="F2001" s="301">
        <v>77</v>
      </c>
      <c r="G2001" s="301">
        <v>79</v>
      </c>
      <c r="H2001" s="301">
        <v>69</v>
      </c>
      <c r="I2001" s="301">
        <v>90</v>
      </c>
      <c r="J2001" s="301">
        <v>100</v>
      </c>
      <c r="K2001" s="301">
        <v>150</v>
      </c>
      <c r="L2001" s="301">
        <v>156</v>
      </c>
      <c r="M2001" s="301">
        <v>126</v>
      </c>
      <c r="N2001" s="301">
        <v>147</v>
      </c>
      <c r="O2001" s="301">
        <v>159</v>
      </c>
      <c r="P2001" s="301">
        <v>142</v>
      </c>
      <c r="Q2001" s="301">
        <v>65</v>
      </c>
      <c r="R2001" s="301">
        <v>41</v>
      </c>
      <c r="S2001" s="301">
        <v>11</v>
      </c>
      <c r="T2001" s="301">
        <v>20</v>
      </c>
      <c r="U2001" s="301">
        <v>1742</v>
      </c>
      <c r="V2001" s="304">
        <v>1679</v>
      </c>
    </row>
    <row r="2002" spans="1:22" x14ac:dyDescent="0.4">
      <c r="A2002" s="299">
        <v>1998</v>
      </c>
      <c r="B2002" s="300" t="s">
        <v>3417</v>
      </c>
      <c r="C2002" s="301">
        <v>5</v>
      </c>
      <c r="D2002" s="301">
        <v>6</v>
      </c>
      <c r="E2002" s="301">
        <v>9</v>
      </c>
      <c r="F2002" s="301">
        <v>9</v>
      </c>
      <c r="G2002" s="301">
        <v>5</v>
      </c>
      <c r="H2002" s="301">
        <v>0</v>
      </c>
      <c r="I2002" s="301">
        <v>4</v>
      </c>
      <c r="J2002" s="301">
        <v>3</v>
      </c>
      <c r="K2002" s="301">
        <v>4</v>
      </c>
      <c r="L2002" s="301">
        <v>14</v>
      </c>
      <c r="M2002" s="301">
        <v>6</v>
      </c>
      <c r="N2002" s="301">
        <v>0</v>
      </c>
      <c r="O2002" s="301">
        <v>11</v>
      </c>
      <c r="P2002" s="301">
        <v>4</v>
      </c>
      <c r="Q2002" s="301">
        <v>6</v>
      </c>
      <c r="R2002" s="301">
        <v>3</v>
      </c>
      <c r="S2002" s="301">
        <v>0</v>
      </c>
      <c r="T2002" s="301">
        <v>0</v>
      </c>
      <c r="U2002" s="301">
        <v>95</v>
      </c>
      <c r="V2002" s="304">
        <v>94</v>
      </c>
    </row>
    <row r="2003" spans="1:22" x14ac:dyDescent="0.4">
      <c r="A2003" s="299">
        <v>1999</v>
      </c>
      <c r="B2003" s="300" t="s">
        <v>365</v>
      </c>
      <c r="C2003" s="301">
        <v>24</v>
      </c>
      <c r="D2003" s="301">
        <v>22</v>
      </c>
      <c r="E2003" s="301">
        <v>23</v>
      </c>
      <c r="F2003" s="301">
        <v>18</v>
      </c>
      <c r="G2003" s="301">
        <v>15</v>
      </c>
      <c r="H2003" s="301">
        <v>25</v>
      </c>
      <c r="I2003" s="301">
        <v>24</v>
      </c>
      <c r="J2003" s="301">
        <v>17</v>
      </c>
      <c r="K2003" s="301">
        <v>17</v>
      </c>
      <c r="L2003" s="301">
        <v>30</v>
      </c>
      <c r="M2003" s="301">
        <v>26</v>
      </c>
      <c r="N2003" s="301">
        <v>36</v>
      </c>
      <c r="O2003" s="301">
        <v>29</v>
      </c>
      <c r="P2003" s="301">
        <v>42</v>
      </c>
      <c r="Q2003" s="301">
        <v>21</v>
      </c>
      <c r="R2003" s="301">
        <v>15</v>
      </c>
      <c r="S2003" s="301">
        <v>11</v>
      </c>
      <c r="T2003" s="301">
        <v>10</v>
      </c>
      <c r="U2003" s="301">
        <v>406</v>
      </c>
      <c r="V2003" s="304">
        <v>399</v>
      </c>
    </row>
    <row r="2004" spans="1:22" x14ac:dyDescent="0.4">
      <c r="A2004" s="299">
        <v>2000</v>
      </c>
      <c r="B2004" s="300" t="s">
        <v>3418</v>
      </c>
      <c r="C2004" s="301">
        <v>0</v>
      </c>
      <c r="D2004" s="301">
        <v>0</v>
      </c>
      <c r="E2004" s="301">
        <v>0</v>
      </c>
      <c r="F2004" s="301">
        <v>0</v>
      </c>
      <c r="G2004" s="301">
        <v>0</v>
      </c>
      <c r="H2004" s="301">
        <v>0</v>
      </c>
      <c r="I2004" s="301">
        <v>0</v>
      </c>
      <c r="J2004" s="301">
        <v>0</v>
      </c>
      <c r="K2004" s="301">
        <v>0</v>
      </c>
      <c r="L2004" s="301">
        <v>0</v>
      </c>
      <c r="M2004" s="301">
        <v>0</v>
      </c>
      <c r="N2004" s="301">
        <v>0</v>
      </c>
      <c r="O2004" s="301">
        <v>0</v>
      </c>
      <c r="P2004" s="301">
        <v>0</v>
      </c>
      <c r="Q2004" s="301">
        <v>0</v>
      </c>
      <c r="R2004" s="301">
        <v>0</v>
      </c>
      <c r="S2004" s="301">
        <v>0</v>
      </c>
      <c r="T2004" s="301">
        <v>0</v>
      </c>
      <c r="U2004" s="301">
        <v>5</v>
      </c>
      <c r="V2004" s="304">
        <v>5</v>
      </c>
    </row>
    <row r="2005" spans="1:22" x14ac:dyDescent="0.4">
      <c r="A2005" s="299">
        <v>2001</v>
      </c>
      <c r="B2005" s="300" t="s">
        <v>3419</v>
      </c>
      <c r="C2005" s="301">
        <v>3</v>
      </c>
      <c r="D2005" s="301">
        <v>6</v>
      </c>
      <c r="E2005" s="301">
        <v>5</v>
      </c>
      <c r="F2005" s="301">
        <v>5</v>
      </c>
      <c r="G2005" s="301">
        <v>4</v>
      </c>
      <c r="H2005" s="301">
        <v>5</v>
      </c>
      <c r="I2005" s="301">
        <v>5</v>
      </c>
      <c r="J2005" s="301">
        <v>0</v>
      </c>
      <c r="K2005" s="301">
        <v>8</v>
      </c>
      <c r="L2005" s="301">
        <v>14</v>
      </c>
      <c r="M2005" s="301">
        <v>10</v>
      </c>
      <c r="N2005" s="301">
        <v>3</v>
      </c>
      <c r="O2005" s="301">
        <v>7</v>
      </c>
      <c r="P2005" s="301">
        <v>10</v>
      </c>
      <c r="Q2005" s="301">
        <v>7</v>
      </c>
      <c r="R2005" s="301">
        <v>0</v>
      </c>
      <c r="S2005" s="301">
        <v>0</v>
      </c>
      <c r="T2005" s="301">
        <v>4</v>
      </c>
      <c r="U2005" s="301">
        <v>96</v>
      </c>
      <c r="V2005" s="304">
        <v>94</v>
      </c>
    </row>
    <row r="2006" spans="1:22" x14ac:dyDescent="0.4">
      <c r="A2006" s="299">
        <v>2002</v>
      </c>
      <c r="B2006" s="300" t="s">
        <v>366</v>
      </c>
      <c r="C2006" s="301">
        <v>100</v>
      </c>
      <c r="D2006" s="301">
        <v>150</v>
      </c>
      <c r="E2006" s="301">
        <v>134</v>
      </c>
      <c r="F2006" s="301">
        <v>118</v>
      </c>
      <c r="G2006" s="301">
        <v>75</v>
      </c>
      <c r="H2006" s="301">
        <v>74</v>
      </c>
      <c r="I2006" s="301">
        <v>90</v>
      </c>
      <c r="J2006" s="301">
        <v>86</v>
      </c>
      <c r="K2006" s="301">
        <v>91</v>
      </c>
      <c r="L2006" s="301">
        <v>123</v>
      </c>
      <c r="M2006" s="301">
        <v>165</v>
      </c>
      <c r="N2006" s="301">
        <v>177</v>
      </c>
      <c r="O2006" s="301">
        <v>151</v>
      </c>
      <c r="P2006" s="301">
        <v>191</v>
      </c>
      <c r="Q2006" s="301">
        <v>185</v>
      </c>
      <c r="R2006" s="301">
        <v>131</v>
      </c>
      <c r="S2006" s="301">
        <v>80</v>
      </c>
      <c r="T2006" s="301">
        <v>97</v>
      </c>
      <c r="U2006" s="301">
        <v>2232</v>
      </c>
      <c r="V2006" s="304">
        <v>2102</v>
      </c>
    </row>
    <row r="2007" spans="1:22" x14ac:dyDescent="0.4">
      <c r="A2007" s="299">
        <v>2003</v>
      </c>
      <c r="B2007" s="300" t="s">
        <v>3420</v>
      </c>
      <c r="C2007" s="301">
        <v>10</v>
      </c>
      <c r="D2007" s="301">
        <v>3</v>
      </c>
      <c r="E2007" s="301">
        <v>3</v>
      </c>
      <c r="F2007" s="301">
        <v>7</v>
      </c>
      <c r="G2007" s="301">
        <v>5</v>
      </c>
      <c r="H2007" s="301">
        <v>4</v>
      </c>
      <c r="I2007" s="301">
        <v>9</v>
      </c>
      <c r="J2007" s="301">
        <v>11</v>
      </c>
      <c r="K2007" s="301">
        <v>6</v>
      </c>
      <c r="L2007" s="301">
        <v>9</v>
      </c>
      <c r="M2007" s="301">
        <v>16</v>
      </c>
      <c r="N2007" s="301">
        <v>12</v>
      </c>
      <c r="O2007" s="301">
        <v>4</v>
      </c>
      <c r="P2007" s="301">
        <v>7</v>
      </c>
      <c r="Q2007" s="301">
        <v>4</v>
      </c>
      <c r="R2007" s="301">
        <v>4</v>
      </c>
      <c r="S2007" s="301">
        <v>4</v>
      </c>
      <c r="T2007" s="301">
        <v>0</v>
      </c>
      <c r="U2007" s="301">
        <v>102</v>
      </c>
      <c r="V2007" s="304">
        <v>100</v>
      </c>
    </row>
    <row r="2008" spans="1:22" x14ac:dyDescent="0.4">
      <c r="A2008" s="299">
        <v>2004</v>
      </c>
      <c r="B2008" s="300" t="s">
        <v>1256</v>
      </c>
      <c r="C2008" s="301">
        <v>445</v>
      </c>
      <c r="D2008" s="301">
        <v>562</v>
      </c>
      <c r="E2008" s="301">
        <v>595</v>
      </c>
      <c r="F2008" s="301">
        <v>475</v>
      </c>
      <c r="G2008" s="301">
        <v>649</v>
      </c>
      <c r="H2008" s="301">
        <v>734</v>
      </c>
      <c r="I2008" s="301">
        <v>705</v>
      </c>
      <c r="J2008" s="301">
        <v>570</v>
      </c>
      <c r="K2008" s="301">
        <v>611</v>
      </c>
      <c r="L2008" s="301">
        <v>731</v>
      </c>
      <c r="M2008" s="301">
        <v>552</v>
      </c>
      <c r="N2008" s="301">
        <v>472</v>
      </c>
      <c r="O2008" s="301">
        <v>411</v>
      </c>
      <c r="P2008" s="301">
        <v>298</v>
      </c>
      <c r="Q2008" s="301">
        <v>208</v>
      </c>
      <c r="R2008" s="301">
        <v>182</v>
      </c>
      <c r="S2008" s="301">
        <v>84</v>
      </c>
      <c r="T2008" s="301">
        <v>117</v>
      </c>
      <c r="U2008" s="301">
        <v>8418</v>
      </c>
      <c r="V2008" s="304">
        <v>8379</v>
      </c>
    </row>
    <row r="2009" spans="1:22" x14ac:dyDescent="0.4">
      <c r="A2009" s="299">
        <v>2005</v>
      </c>
      <c r="B2009" s="300" t="s">
        <v>367</v>
      </c>
      <c r="C2009" s="301">
        <v>17</v>
      </c>
      <c r="D2009" s="301">
        <v>16</v>
      </c>
      <c r="E2009" s="301">
        <v>20</v>
      </c>
      <c r="F2009" s="301">
        <v>35</v>
      </c>
      <c r="G2009" s="301">
        <v>38</v>
      </c>
      <c r="H2009" s="301">
        <v>17</v>
      </c>
      <c r="I2009" s="301">
        <v>25</v>
      </c>
      <c r="J2009" s="301">
        <v>17</v>
      </c>
      <c r="K2009" s="301">
        <v>18</v>
      </c>
      <c r="L2009" s="301">
        <v>25</v>
      </c>
      <c r="M2009" s="301">
        <v>46</v>
      </c>
      <c r="N2009" s="301">
        <v>63</v>
      </c>
      <c r="O2009" s="301">
        <v>32</v>
      </c>
      <c r="P2009" s="301">
        <v>26</v>
      </c>
      <c r="Q2009" s="301">
        <v>20</v>
      </c>
      <c r="R2009" s="301">
        <v>7</v>
      </c>
      <c r="S2009" s="301">
        <v>10</v>
      </c>
      <c r="T2009" s="301">
        <v>8</v>
      </c>
      <c r="U2009" s="301">
        <v>439</v>
      </c>
      <c r="V2009" s="304">
        <v>436</v>
      </c>
    </row>
    <row r="2010" spans="1:22" x14ac:dyDescent="0.4">
      <c r="A2010" s="299">
        <v>2006</v>
      </c>
      <c r="B2010" s="300" t="s">
        <v>1840</v>
      </c>
      <c r="C2010" s="301">
        <v>15</v>
      </c>
      <c r="D2010" s="301">
        <v>26</v>
      </c>
      <c r="E2010" s="301">
        <v>18</v>
      </c>
      <c r="F2010" s="301">
        <v>13</v>
      </c>
      <c r="G2010" s="301">
        <v>8</v>
      </c>
      <c r="H2010" s="301">
        <v>6</v>
      </c>
      <c r="I2010" s="301">
        <v>11</v>
      </c>
      <c r="J2010" s="301">
        <v>13</v>
      </c>
      <c r="K2010" s="301">
        <v>16</v>
      </c>
      <c r="L2010" s="301">
        <v>22</v>
      </c>
      <c r="M2010" s="301">
        <v>13</v>
      </c>
      <c r="N2010" s="301">
        <v>26</v>
      </c>
      <c r="O2010" s="301">
        <v>19</v>
      </c>
      <c r="P2010" s="301">
        <v>14</v>
      </c>
      <c r="Q2010" s="301">
        <v>3</v>
      </c>
      <c r="R2010" s="301">
        <v>10</v>
      </c>
      <c r="S2010" s="301">
        <v>3</v>
      </c>
      <c r="T2010" s="301">
        <v>0</v>
      </c>
      <c r="U2010" s="301">
        <v>236</v>
      </c>
      <c r="V2010" s="304">
        <v>208</v>
      </c>
    </row>
    <row r="2011" spans="1:22" x14ac:dyDescent="0.4">
      <c r="A2011" s="299">
        <v>2007</v>
      </c>
      <c r="B2011" s="300" t="s">
        <v>1841</v>
      </c>
      <c r="C2011" s="301">
        <v>12</v>
      </c>
      <c r="D2011" s="301">
        <v>11</v>
      </c>
      <c r="E2011" s="301">
        <v>22</v>
      </c>
      <c r="F2011" s="301">
        <v>23</v>
      </c>
      <c r="G2011" s="301">
        <v>4</v>
      </c>
      <c r="H2011" s="301">
        <v>8</v>
      </c>
      <c r="I2011" s="301">
        <v>5</v>
      </c>
      <c r="J2011" s="301">
        <v>4</v>
      </c>
      <c r="K2011" s="301">
        <v>22</v>
      </c>
      <c r="L2011" s="301">
        <v>20</v>
      </c>
      <c r="M2011" s="301">
        <v>15</v>
      </c>
      <c r="N2011" s="301">
        <v>18</v>
      </c>
      <c r="O2011" s="301">
        <v>20</v>
      </c>
      <c r="P2011" s="301">
        <v>14</v>
      </c>
      <c r="Q2011" s="301">
        <v>4</v>
      </c>
      <c r="R2011" s="301">
        <v>6</v>
      </c>
      <c r="S2011" s="301">
        <v>3</v>
      </c>
      <c r="T2011" s="301">
        <v>3</v>
      </c>
      <c r="U2011" s="301">
        <v>234</v>
      </c>
      <c r="V2011" s="304">
        <v>233</v>
      </c>
    </row>
    <row r="2012" spans="1:22" x14ac:dyDescent="0.4">
      <c r="A2012" s="299">
        <v>2008</v>
      </c>
      <c r="B2012" s="300" t="s">
        <v>368</v>
      </c>
      <c r="C2012" s="301">
        <v>51</v>
      </c>
      <c r="D2012" s="301">
        <v>65</v>
      </c>
      <c r="E2012" s="301">
        <v>66</v>
      </c>
      <c r="F2012" s="301">
        <v>61</v>
      </c>
      <c r="G2012" s="301">
        <v>47</v>
      </c>
      <c r="H2012" s="301">
        <v>50</v>
      </c>
      <c r="I2012" s="301">
        <v>44</v>
      </c>
      <c r="J2012" s="301">
        <v>55</v>
      </c>
      <c r="K2012" s="301">
        <v>59</v>
      </c>
      <c r="L2012" s="301">
        <v>68</v>
      </c>
      <c r="M2012" s="301">
        <v>80</v>
      </c>
      <c r="N2012" s="301">
        <v>92</v>
      </c>
      <c r="O2012" s="301">
        <v>114</v>
      </c>
      <c r="P2012" s="301">
        <v>98</v>
      </c>
      <c r="Q2012" s="301">
        <v>78</v>
      </c>
      <c r="R2012" s="301">
        <v>42</v>
      </c>
      <c r="S2012" s="301">
        <v>52</v>
      </c>
      <c r="T2012" s="301">
        <v>75</v>
      </c>
      <c r="U2012" s="301">
        <v>1195</v>
      </c>
      <c r="V2012" s="304">
        <v>1111</v>
      </c>
    </row>
    <row r="2013" spans="1:22" x14ac:dyDescent="0.4">
      <c r="A2013" s="299">
        <v>2009</v>
      </c>
      <c r="B2013" s="300" t="s">
        <v>3421</v>
      </c>
      <c r="C2013" s="301">
        <v>11</v>
      </c>
      <c r="D2013" s="301">
        <v>10</v>
      </c>
      <c r="E2013" s="301">
        <v>23</v>
      </c>
      <c r="F2013" s="301">
        <v>13</v>
      </c>
      <c r="G2013" s="301">
        <v>7</v>
      </c>
      <c r="H2013" s="301">
        <v>9</v>
      </c>
      <c r="I2013" s="301">
        <v>11</v>
      </c>
      <c r="J2013" s="301">
        <v>4</v>
      </c>
      <c r="K2013" s="301">
        <v>19</v>
      </c>
      <c r="L2013" s="301">
        <v>18</v>
      </c>
      <c r="M2013" s="301">
        <v>19</v>
      </c>
      <c r="N2013" s="301">
        <v>24</v>
      </c>
      <c r="O2013" s="301">
        <v>26</v>
      </c>
      <c r="P2013" s="301">
        <v>15</v>
      </c>
      <c r="Q2013" s="301">
        <v>14</v>
      </c>
      <c r="R2013" s="301">
        <v>0</v>
      </c>
      <c r="S2013" s="301">
        <v>4</v>
      </c>
      <c r="T2013" s="301">
        <v>0</v>
      </c>
      <c r="U2013" s="301">
        <v>222</v>
      </c>
      <c r="V2013" s="304">
        <v>210</v>
      </c>
    </row>
    <row r="2014" spans="1:22" x14ac:dyDescent="0.4">
      <c r="A2014" s="299">
        <v>2010</v>
      </c>
      <c r="B2014" s="300" t="s">
        <v>1842</v>
      </c>
      <c r="C2014" s="301">
        <v>39</v>
      </c>
      <c r="D2014" s="301">
        <v>54</v>
      </c>
      <c r="E2014" s="301">
        <v>57</v>
      </c>
      <c r="F2014" s="301">
        <v>36</v>
      </c>
      <c r="G2014" s="301">
        <v>27</v>
      </c>
      <c r="H2014" s="301">
        <v>12</v>
      </c>
      <c r="I2014" s="301">
        <v>31</v>
      </c>
      <c r="J2014" s="301">
        <v>42</v>
      </c>
      <c r="K2014" s="301">
        <v>43</v>
      </c>
      <c r="L2014" s="301">
        <v>54</v>
      </c>
      <c r="M2014" s="301">
        <v>47</v>
      </c>
      <c r="N2014" s="301">
        <v>38</v>
      </c>
      <c r="O2014" s="301">
        <v>45</v>
      </c>
      <c r="P2014" s="301">
        <v>44</v>
      </c>
      <c r="Q2014" s="301">
        <v>32</v>
      </c>
      <c r="R2014" s="301">
        <v>18</v>
      </c>
      <c r="S2014" s="301">
        <v>9</v>
      </c>
      <c r="T2014" s="301">
        <v>6</v>
      </c>
      <c r="U2014" s="301">
        <v>630</v>
      </c>
      <c r="V2014" s="304">
        <v>612</v>
      </c>
    </row>
    <row r="2015" spans="1:22" x14ac:dyDescent="0.4">
      <c r="A2015" s="299">
        <v>2011</v>
      </c>
      <c r="B2015" s="300" t="s">
        <v>3422</v>
      </c>
      <c r="C2015" s="301">
        <v>3</v>
      </c>
      <c r="D2015" s="301">
        <v>0</v>
      </c>
      <c r="E2015" s="301">
        <v>0</v>
      </c>
      <c r="F2015" s="301">
        <v>8</v>
      </c>
      <c r="G2015" s="301">
        <v>3</v>
      </c>
      <c r="H2015" s="301">
        <v>8</v>
      </c>
      <c r="I2015" s="301">
        <v>3</v>
      </c>
      <c r="J2015" s="301">
        <v>0</v>
      </c>
      <c r="K2015" s="301">
        <v>3</v>
      </c>
      <c r="L2015" s="301">
        <v>0</v>
      </c>
      <c r="M2015" s="301">
        <v>4</v>
      </c>
      <c r="N2015" s="301">
        <v>9</v>
      </c>
      <c r="O2015" s="301">
        <v>4</v>
      </c>
      <c r="P2015" s="301">
        <v>4</v>
      </c>
      <c r="Q2015" s="301">
        <v>0</v>
      </c>
      <c r="R2015" s="301">
        <v>5</v>
      </c>
      <c r="S2015" s="301">
        <v>0</v>
      </c>
      <c r="T2015" s="301">
        <v>5</v>
      </c>
      <c r="U2015" s="301">
        <v>54</v>
      </c>
      <c r="V2015" s="304">
        <v>55</v>
      </c>
    </row>
    <row r="2016" spans="1:22" x14ac:dyDescent="0.4">
      <c r="A2016" s="299">
        <v>2012</v>
      </c>
      <c r="B2016" s="300" t="s">
        <v>3423</v>
      </c>
      <c r="C2016" s="301">
        <v>0</v>
      </c>
      <c r="D2016" s="301">
        <v>3</v>
      </c>
      <c r="E2016" s="301">
        <v>4</v>
      </c>
      <c r="F2016" s="301">
        <v>0</v>
      </c>
      <c r="G2016" s="301">
        <v>0</v>
      </c>
      <c r="H2016" s="301">
        <v>0</v>
      </c>
      <c r="I2016" s="301">
        <v>0</v>
      </c>
      <c r="J2016" s="301">
        <v>0</v>
      </c>
      <c r="K2016" s="301">
        <v>0</v>
      </c>
      <c r="L2016" s="301">
        <v>0</v>
      </c>
      <c r="M2016" s="301">
        <v>4</v>
      </c>
      <c r="N2016" s="301">
        <v>0</v>
      </c>
      <c r="O2016" s="301">
        <v>4</v>
      </c>
      <c r="P2016" s="301">
        <v>0</v>
      </c>
      <c r="Q2016" s="301">
        <v>0</v>
      </c>
      <c r="R2016" s="301">
        <v>0</v>
      </c>
      <c r="S2016" s="301">
        <v>0</v>
      </c>
      <c r="T2016" s="301">
        <v>0</v>
      </c>
      <c r="U2016" s="301">
        <v>28</v>
      </c>
      <c r="V2016" s="304">
        <v>27</v>
      </c>
    </row>
    <row r="2017" spans="1:22" x14ac:dyDescent="0.4">
      <c r="A2017" s="299">
        <v>2013</v>
      </c>
      <c r="B2017" s="300" t="s">
        <v>3424</v>
      </c>
      <c r="C2017" s="301">
        <v>0</v>
      </c>
      <c r="D2017" s="301">
        <v>3</v>
      </c>
      <c r="E2017" s="301">
        <v>7</v>
      </c>
      <c r="F2017" s="301">
        <v>0</v>
      </c>
      <c r="G2017" s="301">
        <v>0</v>
      </c>
      <c r="H2017" s="301">
        <v>5</v>
      </c>
      <c r="I2017" s="301">
        <v>0</v>
      </c>
      <c r="J2017" s="301">
        <v>3</v>
      </c>
      <c r="K2017" s="301">
        <v>0</v>
      </c>
      <c r="L2017" s="301">
        <v>4</v>
      </c>
      <c r="M2017" s="301">
        <v>0</v>
      </c>
      <c r="N2017" s="301">
        <v>0</v>
      </c>
      <c r="O2017" s="301">
        <v>3</v>
      </c>
      <c r="P2017" s="301">
        <v>0</v>
      </c>
      <c r="Q2017" s="301">
        <v>0</v>
      </c>
      <c r="R2017" s="301">
        <v>0</v>
      </c>
      <c r="S2017" s="301">
        <v>0</v>
      </c>
      <c r="T2017" s="301">
        <v>0</v>
      </c>
      <c r="U2017" s="301">
        <v>36</v>
      </c>
      <c r="V2017" s="304">
        <v>36</v>
      </c>
    </row>
    <row r="2018" spans="1:22" x14ac:dyDescent="0.4">
      <c r="A2018" s="299">
        <v>2014</v>
      </c>
      <c r="B2018" s="300" t="s">
        <v>3425</v>
      </c>
      <c r="C2018" s="301">
        <v>0</v>
      </c>
      <c r="D2018" s="301">
        <v>0</v>
      </c>
      <c r="E2018" s="301">
        <v>0</v>
      </c>
      <c r="F2018" s="301">
        <v>0</v>
      </c>
      <c r="G2018" s="301">
        <v>0</v>
      </c>
      <c r="H2018" s="301">
        <v>0</v>
      </c>
      <c r="I2018" s="301">
        <v>0</v>
      </c>
      <c r="J2018" s="301">
        <v>0</v>
      </c>
      <c r="K2018" s="301">
        <v>4</v>
      </c>
      <c r="L2018" s="301">
        <v>0</v>
      </c>
      <c r="M2018" s="301">
        <v>0</v>
      </c>
      <c r="N2018" s="301">
        <v>0</v>
      </c>
      <c r="O2018" s="301">
        <v>0</v>
      </c>
      <c r="P2018" s="301">
        <v>0</v>
      </c>
      <c r="Q2018" s="301">
        <v>0</v>
      </c>
      <c r="R2018" s="301">
        <v>0</v>
      </c>
      <c r="S2018" s="301">
        <v>0</v>
      </c>
      <c r="T2018" s="301">
        <v>0</v>
      </c>
      <c r="U2018" s="301">
        <v>7</v>
      </c>
      <c r="V2018" s="304">
        <v>7</v>
      </c>
    </row>
    <row r="2019" spans="1:22" x14ac:dyDescent="0.4">
      <c r="A2019" s="299">
        <v>2015</v>
      </c>
      <c r="B2019" s="300" t="s">
        <v>369</v>
      </c>
      <c r="C2019" s="301">
        <v>4707</v>
      </c>
      <c r="D2019" s="301">
        <v>3907</v>
      </c>
      <c r="E2019" s="301">
        <v>3110</v>
      </c>
      <c r="F2019" s="301">
        <v>2722</v>
      </c>
      <c r="G2019" s="301">
        <v>3066</v>
      </c>
      <c r="H2019" s="301">
        <v>3821</v>
      </c>
      <c r="I2019" s="301">
        <v>4418</v>
      </c>
      <c r="J2019" s="301">
        <v>3600</v>
      </c>
      <c r="K2019" s="301">
        <v>3108</v>
      </c>
      <c r="L2019" s="301">
        <v>2817</v>
      </c>
      <c r="M2019" s="301">
        <v>2320</v>
      </c>
      <c r="N2019" s="301">
        <v>1946</v>
      </c>
      <c r="O2019" s="301">
        <v>1721</v>
      </c>
      <c r="P2019" s="301">
        <v>1640</v>
      </c>
      <c r="Q2019" s="301">
        <v>1364</v>
      </c>
      <c r="R2019" s="301">
        <v>917</v>
      </c>
      <c r="S2019" s="301">
        <v>625</v>
      </c>
      <c r="T2019" s="301">
        <v>623</v>
      </c>
      <c r="U2019" s="301">
        <v>46419</v>
      </c>
      <c r="V2019" s="304">
        <v>45912</v>
      </c>
    </row>
    <row r="2020" spans="1:22" x14ac:dyDescent="0.4">
      <c r="A2020" s="299">
        <v>2016</v>
      </c>
      <c r="B2020" s="300" t="s">
        <v>1843</v>
      </c>
      <c r="C2020" s="301">
        <v>3</v>
      </c>
      <c r="D2020" s="301">
        <v>8</v>
      </c>
      <c r="E2020" s="301">
        <v>16</v>
      </c>
      <c r="F2020" s="301">
        <v>17</v>
      </c>
      <c r="G2020" s="301">
        <v>8</v>
      </c>
      <c r="H2020" s="301">
        <v>8</v>
      </c>
      <c r="I2020" s="301">
        <v>10</v>
      </c>
      <c r="J2020" s="301">
        <v>5</v>
      </c>
      <c r="K2020" s="301">
        <v>13</v>
      </c>
      <c r="L2020" s="301">
        <v>21</v>
      </c>
      <c r="M2020" s="301">
        <v>12</v>
      </c>
      <c r="N2020" s="301">
        <v>15</v>
      </c>
      <c r="O2020" s="301">
        <v>18</v>
      </c>
      <c r="P2020" s="301">
        <v>16</v>
      </c>
      <c r="Q2020" s="301">
        <v>19</v>
      </c>
      <c r="R2020" s="301">
        <v>12</v>
      </c>
      <c r="S2020" s="301">
        <v>6</v>
      </c>
      <c r="T2020" s="301">
        <v>0</v>
      </c>
      <c r="U2020" s="301">
        <v>212</v>
      </c>
      <c r="V2020" s="304">
        <v>212</v>
      </c>
    </row>
    <row r="2021" spans="1:22" x14ac:dyDescent="0.4">
      <c r="A2021" s="299">
        <v>2017</v>
      </c>
      <c r="B2021" s="300" t="s">
        <v>370</v>
      </c>
      <c r="C2021" s="301">
        <v>49</v>
      </c>
      <c r="D2021" s="301">
        <v>77</v>
      </c>
      <c r="E2021" s="301">
        <v>82</v>
      </c>
      <c r="F2021" s="301">
        <v>96</v>
      </c>
      <c r="G2021" s="301">
        <v>67</v>
      </c>
      <c r="H2021" s="301">
        <v>61</v>
      </c>
      <c r="I2021" s="301">
        <v>49</v>
      </c>
      <c r="J2021" s="301">
        <v>61</v>
      </c>
      <c r="K2021" s="301">
        <v>69</v>
      </c>
      <c r="L2021" s="301">
        <v>98</v>
      </c>
      <c r="M2021" s="301">
        <v>99</v>
      </c>
      <c r="N2021" s="301">
        <v>123</v>
      </c>
      <c r="O2021" s="301">
        <v>76</v>
      </c>
      <c r="P2021" s="301">
        <v>72</v>
      </c>
      <c r="Q2021" s="301">
        <v>43</v>
      </c>
      <c r="R2021" s="301">
        <v>30</v>
      </c>
      <c r="S2021" s="301">
        <v>8</v>
      </c>
      <c r="T2021" s="301">
        <v>9</v>
      </c>
      <c r="U2021" s="301">
        <v>1176</v>
      </c>
      <c r="V2021" s="304">
        <v>1148</v>
      </c>
    </row>
    <row r="2022" spans="1:22" x14ac:dyDescent="0.4">
      <c r="A2022" s="299">
        <v>2018</v>
      </c>
      <c r="B2022" s="300" t="s">
        <v>3426</v>
      </c>
      <c r="C2022" s="301">
        <v>3</v>
      </c>
      <c r="D2022" s="301">
        <v>8</v>
      </c>
      <c r="E2022" s="301">
        <v>7</v>
      </c>
      <c r="F2022" s="301">
        <v>5</v>
      </c>
      <c r="G2022" s="301">
        <v>0</v>
      </c>
      <c r="H2022" s="301">
        <v>0</v>
      </c>
      <c r="I2022" s="301">
        <v>5</v>
      </c>
      <c r="J2022" s="301">
        <v>9</v>
      </c>
      <c r="K2022" s="301">
        <v>4</v>
      </c>
      <c r="L2022" s="301">
        <v>4</v>
      </c>
      <c r="M2022" s="301">
        <v>3</v>
      </c>
      <c r="N2022" s="301">
        <v>6</v>
      </c>
      <c r="O2022" s="301">
        <v>7</v>
      </c>
      <c r="P2022" s="301">
        <v>3</v>
      </c>
      <c r="Q2022" s="301">
        <v>0</v>
      </c>
      <c r="R2022" s="301">
        <v>0</v>
      </c>
      <c r="S2022" s="301">
        <v>0</v>
      </c>
      <c r="T2022" s="301">
        <v>0</v>
      </c>
      <c r="U2022" s="301">
        <v>71</v>
      </c>
      <c r="V2022" s="304">
        <v>71</v>
      </c>
    </row>
    <row r="2023" spans="1:22" x14ac:dyDescent="0.4">
      <c r="A2023" s="299">
        <v>2019</v>
      </c>
      <c r="B2023" s="300" t="s">
        <v>371</v>
      </c>
      <c r="C2023" s="301">
        <v>36</v>
      </c>
      <c r="D2023" s="301">
        <v>24</v>
      </c>
      <c r="E2023" s="301">
        <v>26</v>
      </c>
      <c r="F2023" s="301">
        <v>33</v>
      </c>
      <c r="G2023" s="301">
        <v>13</v>
      </c>
      <c r="H2023" s="301">
        <v>21</v>
      </c>
      <c r="I2023" s="301">
        <v>30</v>
      </c>
      <c r="J2023" s="301">
        <v>13</v>
      </c>
      <c r="K2023" s="301">
        <v>29</v>
      </c>
      <c r="L2023" s="301">
        <v>26</v>
      </c>
      <c r="M2023" s="301">
        <v>43</v>
      </c>
      <c r="N2023" s="301">
        <v>50</v>
      </c>
      <c r="O2023" s="301">
        <v>27</v>
      </c>
      <c r="P2023" s="301">
        <v>26</v>
      </c>
      <c r="Q2023" s="301">
        <v>11</v>
      </c>
      <c r="R2023" s="301">
        <v>5</v>
      </c>
      <c r="S2023" s="301">
        <v>4</v>
      </c>
      <c r="T2023" s="301">
        <v>4</v>
      </c>
      <c r="U2023" s="301">
        <v>421</v>
      </c>
      <c r="V2023" s="304">
        <v>401</v>
      </c>
    </row>
    <row r="2024" spans="1:22" x14ac:dyDescent="0.4">
      <c r="A2024" s="299">
        <v>2020</v>
      </c>
      <c r="B2024" s="300" t="s">
        <v>1844</v>
      </c>
      <c r="C2024" s="301">
        <v>32</v>
      </c>
      <c r="D2024" s="301">
        <v>71</v>
      </c>
      <c r="E2024" s="301">
        <v>81</v>
      </c>
      <c r="F2024" s="301">
        <v>99</v>
      </c>
      <c r="G2024" s="301">
        <v>61</v>
      </c>
      <c r="H2024" s="301">
        <v>48</v>
      </c>
      <c r="I2024" s="301">
        <v>28</v>
      </c>
      <c r="J2024" s="301">
        <v>49</v>
      </c>
      <c r="K2024" s="301">
        <v>69</v>
      </c>
      <c r="L2024" s="301">
        <v>101</v>
      </c>
      <c r="M2024" s="301">
        <v>108</v>
      </c>
      <c r="N2024" s="301">
        <v>102</v>
      </c>
      <c r="O2024" s="301">
        <v>81</v>
      </c>
      <c r="P2024" s="301">
        <v>55</v>
      </c>
      <c r="Q2024" s="301">
        <v>35</v>
      </c>
      <c r="R2024" s="301">
        <v>27</v>
      </c>
      <c r="S2024" s="301">
        <v>9</v>
      </c>
      <c r="T2024" s="301">
        <v>14</v>
      </c>
      <c r="U2024" s="301">
        <v>1062</v>
      </c>
      <c r="V2024" s="304">
        <v>1028</v>
      </c>
    </row>
    <row r="2025" spans="1:22" x14ac:dyDescent="0.4">
      <c r="A2025" s="299">
        <v>2021</v>
      </c>
      <c r="B2025" s="300" t="s">
        <v>3427</v>
      </c>
      <c r="C2025" s="301">
        <v>4</v>
      </c>
      <c r="D2025" s="301">
        <v>0</v>
      </c>
      <c r="E2025" s="301">
        <v>0</v>
      </c>
      <c r="F2025" s="301">
        <v>0</v>
      </c>
      <c r="G2025" s="301">
        <v>0</v>
      </c>
      <c r="H2025" s="301">
        <v>7</v>
      </c>
      <c r="I2025" s="301">
        <v>5</v>
      </c>
      <c r="J2025" s="301">
        <v>0</v>
      </c>
      <c r="K2025" s="301">
        <v>0</v>
      </c>
      <c r="L2025" s="301">
        <v>6</v>
      </c>
      <c r="M2025" s="301">
        <v>3</v>
      </c>
      <c r="N2025" s="301">
        <v>0</v>
      </c>
      <c r="O2025" s="301">
        <v>4</v>
      </c>
      <c r="P2025" s="301">
        <v>6</v>
      </c>
      <c r="Q2025" s="301">
        <v>3</v>
      </c>
      <c r="R2025" s="301">
        <v>0</v>
      </c>
      <c r="S2025" s="301">
        <v>0</v>
      </c>
      <c r="T2025" s="301">
        <v>0</v>
      </c>
      <c r="U2025" s="301">
        <v>41</v>
      </c>
      <c r="V2025" s="304">
        <v>44</v>
      </c>
    </row>
    <row r="2026" spans="1:22" x14ac:dyDescent="0.4">
      <c r="A2026" s="299">
        <v>2022</v>
      </c>
      <c r="B2026" s="300" t="s">
        <v>3428</v>
      </c>
      <c r="C2026" s="301">
        <v>0</v>
      </c>
      <c r="D2026" s="301">
        <v>5</v>
      </c>
      <c r="E2026" s="301">
        <v>0</v>
      </c>
      <c r="F2026" s="301">
        <v>0</v>
      </c>
      <c r="G2026" s="301">
        <v>4</v>
      </c>
      <c r="H2026" s="301">
        <v>5</v>
      </c>
      <c r="I2026" s="301">
        <v>3</v>
      </c>
      <c r="J2026" s="301">
        <v>13</v>
      </c>
      <c r="K2026" s="301">
        <v>10</v>
      </c>
      <c r="L2026" s="301">
        <v>14</v>
      </c>
      <c r="M2026" s="301">
        <v>22</v>
      </c>
      <c r="N2026" s="301">
        <v>17</v>
      </c>
      <c r="O2026" s="301">
        <v>25</v>
      </c>
      <c r="P2026" s="301">
        <v>26</v>
      </c>
      <c r="Q2026" s="301">
        <v>8</v>
      </c>
      <c r="R2026" s="301">
        <v>9</v>
      </c>
      <c r="S2026" s="301">
        <v>0</v>
      </c>
      <c r="T2026" s="301">
        <v>0</v>
      </c>
      <c r="U2026" s="301">
        <v>159</v>
      </c>
      <c r="V2026" s="304">
        <v>153</v>
      </c>
    </row>
    <row r="2027" spans="1:22" x14ac:dyDescent="0.4">
      <c r="A2027" s="299">
        <v>2023</v>
      </c>
      <c r="B2027" s="300" t="s">
        <v>1845</v>
      </c>
      <c r="C2027" s="301">
        <v>9</v>
      </c>
      <c r="D2027" s="301">
        <v>9</v>
      </c>
      <c r="E2027" s="301">
        <v>9</v>
      </c>
      <c r="F2027" s="301">
        <v>12</v>
      </c>
      <c r="G2027" s="301">
        <v>6</v>
      </c>
      <c r="H2027" s="301">
        <v>0</v>
      </c>
      <c r="I2027" s="301">
        <v>9</v>
      </c>
      <c r="J2027" s="301">
        <v>11</v>
      </c>
      <c r="K2027" s="301">
        <v>6</v>
      </c>
      <c r="L2027" s="301">
        <v>14</v>
      </c>
      <c r="M2027" s="301">
        <v>19</v>
      </c>
      <c r="N2027" s="301">
        <v>11</v>
      </c>
      <c r="O2027" s="301">
        <v>6</v>
      </c>
      <c r="P2027" s="301">
        <v>17</v>
      </c>
      <c r="Q2027" s="301">
        <v>6</v>
      </c>
      <c r="R2027" s="301">
        <v>0</v>
      </c>
      <c r="S2027" s="301">
        <v>7</v>
      </c>
      <c r="T2027" s="301">
        <v>0</v>
      </c>
      <c r="U2027" s="301">
        <v>150</v>
      </c>
      <c r="V2027" s="304">
        <v>137</v>
      </c>
    </row>
    <row r="2028" spans="1:22" x14ac:dyDescent="0.4">
      <c r="A2028" s="299">
        <v>2024</v>
      </c>
      <c r="B2028" s="300" t="s">
        <v>1257</v>
      </c>
      <c r="C2028" s="301">
        <v>135</v>
      </c>
      <c r="D2028" s="301">
        <v>266</v>
      </c>
      <c r="E2028" s="301">
        <v>359</v>
      </c>
      <c r="F2028" s="301">
        <v>376</v>
      </c>
      <c r="G2028" s="301">
        <v>286</v>
      </c>
      <c r="H2028" s="301">
        <v>121</v>
      </c>
      <c r="I2028" s="301">
        <v>71</v>
      </c>
      <c r="J2028" s="301">
        <v>138</v>
      </c>
      <c r="K2028" s="301">
        <v>270</v>
      </c>
      <c r="L2028" s="301">
        <v>413</v>
      </c>
      <c r="M2028" s="301">
        <v>331</v>
      </c>
      <c r="N2028" s="301">
        <v>312</v>
      </c>
      <c r="O2028" s="301">
        <v>226</v>
      </c>
      <c r="P2028" s="301">
        <v>180</v>
      </c>
      <c r="Q2028" s="301">
        <v>166</v>
      </c>
      <c r="R2028" s="301">
        <v>90</v>
      </c>
      <c r="S2028" s="301">
        <v>67</v>
      </c>
      <c r="T2028" s="301">
        <v>37</v>
      </c>
      <c r="U2028" s="301">
        <v>3823</v>
      </c>
      <c r="V2028" s="304">
        <v>3724</v>
      </c>
    </row>
    <row r="2029" spans="1:22" x14ac:dyDescent="0.4">
      <c r="A2029" s="299">
        <v>2025</v>
      </c>
      <c r="B2029" s="300" t="s">
        <v>1258</v>
      </c>
      <c r="C2029" s="301">
        <v>646</v>
      </c>
      <c r="D2029" s="301">
        <v>812</v>
      </c>
      <c r="E2029" s="301">
        <v>780</v>
      </c>
      <c r="F2029" s="301">
        <v>735</v>
      </c>
      <c r="G2029" s="301">
        <v>665</v>
      </c>
      <c r="H2029" s="301">
        <v>578</v>
      </c>
      <c r="I2029" s="301">
        <v>575</v>
      </c>
      <c r="J2029" s="301">
        <v>739</v>
      </c>
      <c r="K2029" s="301">
        <v>970</v>
      </c>
      <c r="L2029" s="301">
        <v>999</v>
      </c>
      <c r="M2029" s="301">
        <v>883</v>
      </c>
      <c r="N2029" s="301">
        <v>780</v>
      </c>
      <c r="O2029" s="301">
        <v>700</v>
      </c>
      <c r="P2029" s="301">
        <v>586</v>
      </c>
      <c r="Q2029" s="301">
        <v>389</v>
      </c>
      <c r="R2029" s="301">
        <v>317</v>
      </c>
      <c r="S2029" s="301">
        <v>287</v>
      </c>
      <c r="T2029" s="301">
        <v>297</v>
      </c>
      <c r="U2029" s="301">
        <v>11746</v>
      </c>
      <c r="V2029" s="304">
        <v>11424</v>
      </c>
    </row>
    <row r="2030" spans="1:22" x14ac:dyDescent="0.4">
      <c r="A2030" s="299">
        <v>2026</v>
      </c>
      <c r="B2030" s="300" t="s">
        <v>1846</v>
      </c>
      <c r="C2030" s="301">
        <v>227</v>
      </c>
      <c r="D2030" s="301">
        <v>111</v>
      </c>
      <c r="E2030" s="301">
        <v>118</v>
      </c>
      <c r="F2030" s="301">
        <v>1186</v>
      </c>
      <c r="G2030" s="301">
        <v>1796</v>
      </c>
      <c r="H2030" s="301">
        <v>1065</v>
      </c>
      <c r="I2030" s="301">
        <v>631</v>
      </c>
      <c r="J2030" s="301">
        <v>352</v>
      </c>
      <c r="K2030" s="301">
        <v>206</v>
      </c>
      <c r="L2030" s="301">
        <v>199</v>
      </c>
      <c r="M2030" s="301">
        <v>220</v>
      </c>
      <c r="N2030" s="301">
        <v>176</v>
      </c>
      <c r="O2030" s="301">
        <v>216</v>
      </c>
      <c r="P2030" s="301">
        <v>192</v>
      </c>
      <c r="Q2030" s="301">
        <v>154</v>
      </c>
      <c r="R2030" s="301">
        <v>117</v>
      </c>
      <c r="S2030" s="301">
        <v>130</v>
      </c>
      <c r="T2030" s="301">
        <v>329</v>
      </c>
      <c r="U2030" s="301">
        <v>7409</v>
      </c>
      <c r="V2030" s="304">
        <v>4843</v>
      </c>
    </row>
    <row r="2031" spans="1:22" x14ac:dyDescent="0.4">
      <c r="A2031" s="299">
        <v>2027</v>
      </c>
      <c r="B2031" s="300" t="s">
        <v>1847</v>
      </c>
      <c r="C2031" s="301">
        <v>10</v>
      </c>
      <c r="D2031" s="301">
        <v>16</v>
      </c>
      <c r="E2031" s="301">
        <v>9</v>
      </c>
      <c r="F2031" s="301">
        <v>5</v>
      </c>
      <c r="G2031" s="301">
        <v>9</v>
      </c>
      <c r="H2031" s="301">
        <v>12</v>
      </c>
      <c r="I2031" s="301">
        <v>3</v>
      </c>
      <c r="J2031" s="301">
        <v>3</v>
      </c>
      <c r="K2031" s="301">
        <v>9</v>
      </c>
      <c r="L2031" s="301">
        <v>10</v>
      </c>
      <c r="M2031" s="301">
        <v>8</v>
      </c>
      <c r="N2031" s="301">
        <v>20</v>
      </c>
      <c r="O2031" s="301">
        <v>22</v>
      </c>
      <c r="P2031" s="301">
        <v>11</v>
      </c>
      <c r="Q2031" s="301">
        <v>6</v>
      </c>
      <c r="R2031" s="301">
        <v>3</v>
      </c>
      <c r="S2031" s="301">
        <v>0</v>
      </c>
      <c r="T2031" s="301">
        <v>7</v>
      </c>
      <c r="U2031" s="301">
        <v>171</v>
      </c>
      <c r="V2031" s="304">
        <v>167</v>
      </c>
    </row>
    <row r="2032" spans="1:22" x14ac:dyDescent="0.4">
      <c r="A2032" s="299">
        <v>2028</v>
      </c>
      <c r="B2032" s="300" t="s">
        <v>3429</v>
      </c>
      <c r="C2032" s="301">
        <v>0</v>
      </c>
      <c r="D2032" s="301">
        <v>0</v>
      </c>
      <c r="E2032" s="301">
        <v>7</v>
      </c>
      <c r="F2032" s="301">
        <v>4</v>
      </c>
      <c r="G2032" s="301">
        <v>0</v>
      </c>
      <c r="H2032" s="301">
        <v>0</v>
      </c>
      <c r="I2032" s="301">
        <v>0</v>
      </c>
      <c r="J2032" s="301">
        <v>0</v>
      </c>
      <c r="K2032" s="301">
        <v>0</v>
      </c>
      <c r="L2032" s="301">
        <v>9</v>
      </c>
      <c r="M2032" s="301">
        <v>3</v>
      </c>
      <c r="N2032" s="301">
        <v>5</v>
      </c>
      <c r="O2032" s="301">
        <v>4</v>
      </c>
      <c r="P2032" s="301">
        <v>5</v>
      </c>
      <c r="Q2032" s="301">
        <v>0</v>
      </c>
      <c r="R2032" s="301">
        <v>0</v>
      </c>
      <c r="S2032" s="301">
        <v>0</v>
      </c>
      <c r="T2032" s="301">
        <v>4</v>
      </c>
      <c r="U2032" s="301">
        <v>37</v>
      </c>
      <c r="V2032" s="304">
        <v>32</v>
      </c>
    </row>
    <row r="2033" spans="1:22" x14ac:dyDescent="0.4">
      <c r="A2033" s="299">
        <v>2029</v>
      </c>
      <c r="B2033" s="300" t="s">
        <v>1259</v>
      </c>
      <c r="C2033" s="301">
        <v>1200</v>
      </c>
      <c r="D2033" s="301">
        <v>988</v>
      </c>
      <c r="E2033" s="301">
        <v>832</v>
      </c>
      <c r="F2033" s="301">
        <v>804</v>
      </c>
      <c r="G2033" s="301">
        <v>1084</v>
      </c>
      <c r="H2033" s="301">
        <v>1507</v>
      </c>
      <c r="I2033" s="301">
        <v>1780</v>
      </c>
      <c r="J2033" s="301">
        <v>1489</v>
      </c>
      <c r="K2033" s="301">
        <v>1272</v>
      </c>
      <c r="L2033" s="301">
        <v>1126</v>
      </c>
      <c r="M2033" s="301">
        <v>982</v>
      </c>
      <c r="N2033" s="301">
        <v>842</v>
      </c>
      <c r="O2033" s="301">
        <v>621</v>
      </c>
      <c r="P2033" s="301">
        <v>541</v>
      </c>
      <c r="Q2033" s="301">
        <v>416</v>
      </c>
      <c r="R2033" s="301">
        <v>431</v>
      </c>
      <c r="S2033" s="301">
        <v>467</v>
      </c>
      <c r="T2033" s="301">
        <v>665</v>
      </c>
      <c r="U2033" s="301">
        <v>17047</v>
      </c>
      <c r="V2033" s="304">
        <v>16757</v>
      </c>
    </row>
    <row r="2034" spans="1:22" x14ac:dyDescent="0.4">
      <c r="A2034" s="299">
        <v>2030</v>
      </c>
      <c r="B2034" s="300" t="s">
        <v>1260</v>
      </c>
      <c r="C2034" s="301">
        <v>653</v>
      </c>
      <c r="D2034" s="301">
        <v>678</v>
      </c>
      <c r="E2034" s="301">
        <v>669</v>
      </c>
      <c r="F2034" s="301">
        <v>611</v>
      </c>
      <c r="G2034" s="301">
        <v>604</v>
      </c>
      <c r="H2034" s="301">
        <v>595</v>
      </c>
      <c r="I2034" s="301">
        <v>632</v>
      </c>
      <c r="J2034" s="301">
        <v>778</v>
      </c>
      <c r="K2034" s="301">
        <v>806</v>
      </c>
      <c r="L2034" s="301">
        <v>822</v>
      </c>
      <c r="M2034" s="301">
        <v>771</v>
      </c>
      <c r="N2034" s="301">
        <v>588</v>
      </c>
      <c r="O2034" s="301">
        <v>446</v>
      </c>
      <c r="P2034" s="301">
        <v>369</v>
      </c>
      <c r="Q2034" s="301">
        <v>254</v>
      </c>
      <c r="R2034" s="301">
        <v>244</v>
      </c>
      <c r="S2034" s="301">
        <v>240</v>
      </c>
      <c r="T2034" s="301">
        <v>307</v>
      </c>
      <c r="U2034" s="301">
        <v>10067</v>
      </c>
      <c r="V2034" s="304">
        <v>9881</v>
      </c>
    </row>
    <row r="2035" spans="1:22" x14ac:dyDescent="0.4">
      <c r="A2035" s="299">
        <v>2031</v>
      </c>
      <c r="B2035" s="300" t="s">
        <v>3430</v>
      </c>
      <c r="C2035" s="301">
        <v>0</v>
      </c>
      <c r="D2035" s="301">
        <v>3</v>
      </c>
      <c r="E2035" s="301">
        <v>3</v>
      </c>
      <c r="F2035" s="301">
        <v>0</v>
      </c>
      <c r="G2035" s="301">
        <v>0</v>
      </c>
      <c r="H2035" s="301">
        <v>0</v>
      </c>
      <c r="I2035" s="301">
        <v>0</v>
      </c>
      <c r="J2035" s="301">
        <v>0</v>
      </c>
      <c r="K2035" s="301">
        <v>3</v>
      </c>
      <c r="L2035" s="301">
        <v>10</v>
      </c>
      <c r="M2035" s="301">
        <v>5</v>
      </c>
      <c r="N2035" s="301">
        <v>3</v>
      </c>
      <c r="O2035" s="301">
        <v>7</v>
      </c>
      <c r="P2035" s="301">
        <v>0</v>
      </c>
      <c r="Q2035" s="301">
        <v>6</v>
      </c>
      <c r="R2035" s="301">
        <v>0</v>
      </c>
      <c r="S2035" s="301">
        <v>0</v>
      </c>
      <c r="T2035" s="301">
        <v>3</v>
      </c>
      <c r="U2035" s="301">
        <v>41</v>
      </c>
      <c r="V2035" s="304">
        <v>46</v>
      </c>
    </row>
    <row r="2036" spans="1:22" x14ac:dyDescent="0.4">
      <c r="A2036" s="299">
        <v>2032</v>
      </c>
      <c r="B2036" s="300" t="s">
        <v>3431</v>
      </c>
      <c r="C2036" s="301">
        <v>0</v>
      </c>
      <c r="D2036" s="301">
        <v>3</v>
      </c>
      <c r="E2036" s="301">
        <v>0</v>
      </c>
      <c r="F2036" s="301">
        <v>4</v>
      </c>
      <c r="G2036" s="301">
        <v>3</v>
      </c>
      <c r="H2036" s="301">
        <v>0</v>
      </c>
      <c r="I2036" s="301">
        <v>0</v>
      </c>
      <c r="J2036" s="301">
        <v>0</v>
      </c>
      <c r="K2036" s="301">
        <v>0</v>
      </c>
      <c r="L2036" s="301">
        <v>3</v>
      </c>
      <c r="M2036" s="301">
        <v>0</v>
      </c>
      <c r="N2036" s="301">
        <v>5</v>
      </c>
      <c r="O2036" s="301">
        <v>0</v>
      </c>
      <c r="P2036" s="301">
        <v>5</v>
      </c>
      <c r="Q2036" s="301">
        <v>0</v>
      </c>
      <c r="R2036" s="301">
        <v>0</v>
      </c>
      <c r="S2036" s="301">
        <v>0</v>
      </c>
      <c r="T2036" s="301">
        <v>0</v>
      </c>
      <c r="U2036" s="301">
        <v>34</v>
      </c>
      <c r="V2036" s="304">
        <v>35</v>
      </c>
    </row>
    <row r="2037" spans="1:22" x14ac:dyDescent="0.4">
      <c r="A2037" s="299">
        <v>2033</v>
      </c>
      <c r="B2037" s="300" t="s">
        <v>372</v>
      </c>
      <c r="C2037" s="301">
        <v>7</v>
      </c>
      <c r="D2037" s="301">
        <v>13</v>
      </c>
      <c r="E2037" s="301">
        <v>13</v>
      </c>
      <c r="F2037" s="301">
        <v>9</v>
      </c>
      <c r="G2037" s="301">
        <v>10</v>
      </c>
      <c r="H2037" s="301">
        <v>7</v>
      </c>
      <c r="I2037" s="301">
        <v>6</v>
      </c>
      <c r="J2037" s="301">
        <v>0</v>
      </c>
      <c r="K2037" s="301">
        <v>7</v>
      </c>
      <c r="L2037" s="301">
        <v>7</v>
      </c>
      <c r="M2037" s="301">
        <v>10</v>
      </c>
      <c r="N2037" s="301">
        <v>13</v>
      </c>
      <c r="O2037" s="301">
        <v>3</v>
      </c>
      <c r="P2037" s="301">
        <v>5</v>
      </c>
      <c r="Q2037" s="301">
        <v>17</v>
      </c>
      <c r="R2037" s="301">
        <v>4</v>
      </c>
      <c r="S2037" s="301">
        <v>3</v>
      </c>
      <c r="T2037" s="301">
        <v>8</v>
      </c>
      <c r="U2037" s="301">
        <v>133</v>
      </c>
      <c r="V2037" s="304">
        <v>131</v>
      </c>
    </row>
    <row r="2038" spans="1:22" x14ac:dyDescent="0.4">
      <c r="A2038" s="299">
        <v>2034</v>
      </c>
      <c r="B2038" s="300" t="s">
        <v>3432</v>
      </c>
      <c r="C2038" s="301">
        <v>7</v>
      </c>
      <c r="D2038" s="301">
        <v>7</v>
      </c>
      <c r="E2038" s="301">
        <v>6</v>
      </c>
      <c r="F2038" s="301">
        <v>10</v>
      </c>
      <c r="G2038" s="301">
        <v>4</v>
      </c>
      <c r="H2038" s="301">
        <v>0</v>
      </c>
      <c r="I2038" s="301">
        <v>0</v>
      </c>
      <c r="J2038" s="301">
        <v>11</v>
      </c>
      <c r="K2038" s="301">
        <v>8</v>
      </c>
      <c r="L2038" s="301">
        <v>3</v>
      </c>
      <c r="M2038" s="301">
        <v>10</v>
      </c>
      <c r="N2038" s="301">
        <v>7</v>
      </c>
      <c r="O2038" s="301">
        <v>8</v>
      </c>
      <c r="P2038" s="301">
        <v>4</v>
      </c>
      <c r="Q2038" s="301">
        <v>3</v>
      </c>
      <c r="R2038" s="301">
        <v>3</v>
      </c>
      <c r="S2038" s="301">
        <v>0</v>
      </c>
      <c r="T2038" s="301">
        <v>0</v>
      </c>
      <c r="U2038" s="301">
        <v>105</v>
      </c>
      <c r="V2038" s="304">
        <v>110</v>
      </c>
    </row>
    <row r="2039" spans="1:22" x14ac:dyDescent="0.4">
      <c r="A2039" s="299">
        <v>2035</v>
      </c>
      <c r="B2039" s="300" t="s">
        <v>1261</v>
      </c>
      <c r="C2039" s="301">
        <v>384</v>
      </c>
      <c r="D2039" s="301">
        <v>434</v>
      </c>
      <c r="E2039" s="301">
        <v>457</v>
      </c>
      <c r="F2039" s="301">
        <v>472</v>
      </c>
      <c r="G2039" s="301">
        <v>378</v>
      </c>
      <c r="H2039" s="301">
        <v>352</v>
      </c>
      <c r="I2039" s="301">
        <v>341</v>
      </c>
      <c r="J2039" s="301">
        <v>466</v>
      </c>
      <c r="K2039" s="301">
        <v>535</v>
      </c>
      <c r="L2039" s="301">
        <v>626</v>
      </c>
      <c r="M2039" s="301">
        <v>583</v>
      </c>
      <c r="N2039" s="301">
        <v>565</v>
      </c>
      <c r="O2039" s="301">
        <v>561</v>
      </c>
      <c r="P2039" s="301">
        <v>488</v>
      </c>
      <c r="Q2039" s="301">
        <v>305</v>
      </c>
      <c r="R2039" s="301">
        <v>248</v>
      </c>
      <c r="S2039" s="301">
        <v>187</v>
      </c>
      <c r="T2039" s="301">
        <v>186</v>
      </c>
      <c r="U2039" s="301">
        <v>7564</v>
      </c>
      <c r="V2039" s="304">
        <v>7409</v>
      </c>
    </row>
    <row r="2040" spans="1:22" x14ac:dyDescent="0.4">
      <c r="A2040" s="299">
        <v>2036</v>
      </c>
      <c r="B2040" s="300" t="s">
        <v>3433</v>
      </c>
      <c r="C2040" s="301">
        <v>0</v>
      </c>
      <c r="D2040" s="301">
        <v>4</v>
      </c>
      <c r="E2040" s="301">
        <v>4</v>
      </c>
      <c r="F2040" s="301">
        <v>3</v>
      </c>
      <c r="G2040" s="301">
        <v>5</v>
      </c>
      <c r="H2040" s="301">
        <v>0</v>
      </c>
      <c r="I2040" s="301">
        <v>0</v>
      </c>
      <c r="J2040" s="301">
        <v>0</v>
      </c>
      <c r="K2040" s="301">
        <v>0</v>
      </c>
      <c r="L2040" s="301">
        <v>4</v>
      </c>
      <c r="M2040" s="301">
        <v>8</v>
      </c>
      <c r="N2040" s="301">
        <v>11</v>
      </c>
      <c r="O2040" s="301">
        <v>3</v>
      </c>
      <c r="P2040" s="301">
        <v>5</v>
      </c>
      <c r="Q2040" s="301">
        <v>5</v>
      </c>
      <c r="R2040" s="301">
        <v>0</v>
      </c>
      <c r="S2040" s="301">
        <v>0</v>
      </c>
      <c r="T2040" s="301">
        <v>3</v>
      </c>
      <c r="U2040" s="301">
        <v>65</v>
      </c>
      <c r="V2040" s="304">
        <v>63</v>
      </c>
    </row>
    <row r="2041" spans="1:22" x14ac:dyDescent="0.4">
      <c r="A2041" s="299">
        <v>2037</v>
      </c>
      <c r="B2041" s="300" t="s">
        <v>1848</v>
      </c>
      <c r="C2041" s="301">
        <v>126</v>
      </c>
      <c r="D2041" s="301">
        <v>147</v>
      </c>
      <c r="E2041" s="301">
        <v>138</v>
      </c>
      <c r="F2041" s="301">
        <v>148</v>
      </c>
      <c r="G2041" s="301">
        <v>98</v>
      </c>
      <c r="H2041" s="301">
        <v>109</v>
      </c>
      <c r="I2041" s="301">
        <v>115</v>
      </c>
      <c r="J2041" s="301">
        <v>127</v>
      </c>
      <c r="K2041" s="301">
        <v>149</v>
      </c>
      <c r="L2041" s="301">
        <v>170</v>
      </c>
      <c r="M2041" s="301">
        <v>190</v>
      </c>
      <c r="N2041" s="301">
        <v>249</v>
      </c>
      <c r="O2041" s="301">
        <v>313</v>
      </c>
      <c r="P2041" s="301">
        <v>417</v>
      </c>
      <c r="Q2041" s="301">
        <v>378</v>
      </c>
      <c r="R2041" s="301">
        <v>273</v>
      </c>
      <c r="S2041" s="301">
        <v>171</v>
      </c>
      <c r="T2041" s="301">
        <v>180</v>
      </c>
      <c r="U2041" s="301">
        <v>3483</v>
      </c>
      <c r="V2041" s="304">
        <v>3165</v>
      </c>
    </row>
    <row r="2042" spans="1:22" x14ac:dyDescent="0.4">
      <c r="A2042" s="299">
        <v>2038</v>
      </c>
      <c r="B2042" s="300" t="s">
        <v>373</v>
      </c>
      <c r="C2042" s="301">
        <v>198</v>
      </c>
      <c r="D2042" s="301">
        <v>274</v>
      </c>
      <c r="E2042" s="301">
        <v>298</v>
      </c>
      <c r="F2042" s="301">
        <v>290</v>
      </c>
      <c r="G2042" s="301">
        <v>243</v>
      </c>
      <c r="H2042" s="301">
        <v>165</v>
      </c>
      <c r="I2042" s="301">
        <v>194</v>
      </c>
      <c r="J2042" s="301">
        <v>200</v>
      </c>
      <c r="K2042" s="301">
        <v>284</v>
      </c>
      <c r="L2042" s="301">
        <v>339</v>
      </c>
      <c r="M2042" s="301">
        <v>292</v>
      </c>
      <c r="N2042" s="301">
        <v>317</v>
      </c>
      <c r="O2042" s="301">
        <v>262</v>
      </c>
      <c r="P2042" s="301">
        <v>176</v>
      </c>
      <c r="Q2042" s="301">
        <v>160</v>
      </c>
      <c r="R2042" s="301">
        <v>56</v>
      </c>
      <c r="S2042" s="301">
        <v>46</v>
      </c>
      <c r="T2042" s="301">
        <v>39</v>
      </c>
      <c r="U2042" s="301">
        <v>3819</v>
      </c>
      <c r="V2042" s="304">
        <v>3759</v>
      </c>
    </row>
    <row r="2043" spans="1:22" x14ac:dyDescent="0.4">
      <c r="A2043" s="299">
        <v>2039</v>
      </c>
      <c r="B2043" s="300" t="s">
        <v>3434</v>
      </c>
      <c r="C2043" s="301">
        <v>6</v>
      </c>
      <c r="D2043" s="301">
        <v>12</v>
      </c>
      <c r="E2043" s="301">
        <v>12</v>
      </c>
      <c r="F2043" s="301">
        <v>13</v>
      </c>
      <c r="G2043" s="301">
        <v>3</v>
      </c>
      <c r="H2043" s="301">
        <v>0</v>
      </c>
      <c r="I2043" s="301">
        <v>5</v>
      </c>
      <c r="J2043" s="301">
        <v>12</v>
      </c>
      <c r="K2043" s="301">
        <v>10</v>
      </c>
      <c r="L2043" s="301">
        <v>24</v>
      </c>
      <c r="M2043" s="301">
        <v>15</v>
      </c>
      <c r="N2043" s="301">
        <v>16</v>
      </c>
      <c r="O2043" s="301">
        <v>5</v>
      </c>
      <c r="P2043" s="301">
        <v>3</v>
      </c>
      <c r="Q2043" s="301">
        <v>0</v>
      </c>
      <c r="R2043" s="301">
        <v>0</v>
      </c>
      <c r="S2043" s="301">
        <v>0</v>
      </c>
      <c r="T2043" s="301">
        <v>3</v>
      </c>
      <c r="U2043" s="301">
        <v>129</v>
      </c>
      <c r="V2043" s="304">
        <v>131</v>
      </c>
    </row>
    <row r="2044" spans="1:22" x14ac:dyDescent="0.4">
      <c r="A2044" s="299">
        <v>2040</v>
      </c>
      <c r="B2044" s="300" t="s">
        <v>1849</v>
      </c>
      <c r="C2044" s="301">
        <v>7</v>
      </c>
      <c r="D2044" s="301">
        <v>5</v>
      </c>
      <c r="E2044" s="301">
        <v>14</v>
      </c>
      <c r="F2044" s="301">
        <v>11</v>
      </c>
      <c r="G2044" s="301">
        <v>10</v>
      </c>
      <c r="H2044" s="301">
        <v>10</v>
      </c>
      <c r="I2044" s="301">
        <v>17</v>
      </c>
      <c r="J2044" s="301">
        <v>12</v>
      </c>
      <c r="K2044" s="301">
        <v>9</v>
      </c>
      <c r="L2044" s="301">
        <v>11</v>
      </c>
      <c r="M2044" s="301">
        <v>18</v>
      </c>
      <c r="N2044" s="301">
        <v>6</v>
      </c>
      <c r="O2044" s="301">
        <v>20</v>
      </c>
      <c r="P2044" s="301">
        <v>14</v>
      </c>
      <c r="Q2044" s="301">
        <v>12</v>
      </c>
      <c r="R2044" s="301">
        <v>3</v>
      </c>
      <c r="S2044" s="301">
        <v>3</v>
      </c>
      <c r="T2044" s="301">
        <v>0</v>
      </c>
      <c r="U2044" s="301">
        <v>187</v>
      </c>
      <c r="V2044" s="304">
        <v>176</v>
      </c>
    </row>
    <row r="2045" spans="1:22" x14ac:dyDescent="0.4">
      <c r="A2045" s="299">
        <v>2041</v>
      </c>
      <c r="B2045" s="300" t="s">
        <v>3435</v>
      </c>
      <c r="C2045" s="301">
        <v>4</v>
      </c>
      <c r="D2045" s="301">
        <v>0</v>
      </c>
      <c r="E2045" s="301">
        <v>4</v>
      </c>
      <c r="F2045" s="301">
        <v>5</v>
      </c>
      <c r="G2045" s="301">
        <v>3</v>
      </c>
      <c r="H2045" s="301">
        <v>0</v>
      </c>
      <c r="I2045" s="301">
        <v>0</v>
      </c>
      <c r="J2045" s="301">
        <v>0</v>
      </c>
      <c r="K2045" s="301">
        <v>4</v>
      </c>
      <c r="L2045" s="301">
        <v>3</v>
      </c>
      <c r="M2045" s="301">
        <v>0</v>
      </c>
      <c r="N2045" s="301">
        <v>0</v>
      </c>
      <c r="O2045" s="301">
        <v>10</v>
      </c>
      <c r="P2045" s="301">
        <v>0</v>
      </c>
      <c r="Q2045" s="301">
        <v>0</v>
      </c>
      <c r="R2045" s="301">
        <v>6</v>
      </c>
      <c r="S2045" s="301">
        <v>3</v>
      </c>
      <c r="T2045" s="301">
        <v>0</v>
      </c>
      <c r="U2045" s="301">
        <v>48</v>
      </c>
      <c r="V2045" s="304">
        <v>43</v>
      </c>
    </row>
    <row r="2046" spans="1:22" x14ac:dyDescent="0.4">
      <c r="A2046" s="299">
        <v>2042</v>
      </c>
      <c r="B2046" s="300" t="s">
        <v>3436</v>
      </c>
      <c r="C2046" s="301">
        <v>0</v>
      </c>
      <c r="D2046" s="301">
        <v>4</v>
      </c>
      <c r="E2046" s="301">
        <v>4</v>
      </c>
      <c r="F2046" s="301">
        <v>0</v>
      </c>
      <c r="G2046" s="301">
        <v>0</v>
      </c>
      <c r="H2046" s="301">
        <v>6</v>
      </c>
      <c r="I2046" s="301">
        <v>0</v>
      </c>
      <c r="J2046" s="301">
        <v>0</v>
      </c>
      <c r="K2046" s="301">
        <v>0</v>
      </c>
      <c r="L2046" s="301">
        <v>0</v>
      </c>
      <c r="M2046" s="301">
        <v>6</v>
      </c>
      <c r="N2046" s="301">
        <v>3</v>
      </c>
      <c r="O2046" s="301">
        <v>0</v>
      </c>
      <c r="P2046" s="301">
        <v>0</v>
      </c>
      <c r="Q2046" s="301">
        <v>0</v>
      </c>
      <c r="R2046" s="301">
        <v>4</v>
      </c>
      <c r="S2046" s="301">
        <v>0</v>
      </c>
      <c r="T2046" s="301">
        <v>0</v>
      </c>
      <c r="U2046" s="301">
        <v>31</v>
      </c>
      <c r="V2046" s="304">
        <v>30</v>
      </c>
    </row>
    <row r="2047" spans="1:22" x14ac:dyDescent="0.4">
      <c r="A2047" s="299">
        <v>2043</v>
      </c>
      <c r="B2047" s="300" t="s">
        <v>3437</v>
      </c>
      <c r="C2047" s="301">
        <v>4</v>
      </c>
      <c r="D2047" s="301">
        <v>7</v>
      </c>
      <c r="E2047" s="301">
        <v>0</v>
      </c>
      <c r="F2047" s="301">
        <v>0</v>
      </c>
      <c r="G2047" s="301">
        <v>3</v>
      </c>
      <c r="H2047" s="301">
        <v>6</v>
      </c>
      <c r="I2047" s="301">
        <v>0</v>
      </c>
      <c r="J2047" s="301">
        <v>13</v>
      </c>
      <c r="K2047" s="301">
        <v>12</v>
      </c>
      <c r="L2047" s="301">
        <v>6</v>
      </c>
      <c r="M2047" s="301">
        <v>4</v>
      </c>
      <c r="N2047" s="301">
        <v>13</v>
      </c>
      <c r="O2047" s="301">
        <v>15</v>
      </c>
      <c r="P2047" s="301">
        <v>5</v>
      </c>
      <c r="Q2047" s="301">
        <v>0</v>
      </c>
      <c r="R2047" s="301">
        <v>0</v>
      </c>
      <c r="S2047" s="301">
        <v>0</v>
      </c>
      <c r="T2047" s="301">
        <v>0</v>
      </c>
      <c r="U2047" s="301">
        <v>86</v>
      </c>
      <c r="V2047" s="304">
        <v>86</v>
      </c>
    </row>
    <row r="2048" spans="1:22" x14ac:dyDescent="0.4">
      <c r="A2048" s="299">
        <v>2044</v>
      </c>
      <c r="B2048" s="300" t="s">
        <v>1850</v>
      </c>
      <c r="C2048" s="301">
        <v>32</v>
      </c>
      <c r="D2048" s="301">
        <v>42</v>
      </c>
      <c r="E2048" s="301">
        <v>46</v>
      </c>
      <c r="F2048" s="301">
        <v>30</v>
      </c>
      <c r="G2048" s="301">
        <v>16</v>
      </c>
      <c r="H2048" s="301">
        <v>16</v>
      </c>
      <c r="I2048" s="301">
        <v>20</v>
      </c>
      <c r="J2048" s="301">
        <v>27</v>
      </c>
      <c r="K2048" s="301">
        <v>30</v>
      </c>
      <c r="L2048" s="301">
        <v>36</v>
      </c>
      <c r="M2048" s="301">
        <v>47</v>
      </c>
      <c r="N2048" s="301">
        <v>62</v>
      </c>
      <c r="O2048" s="301">
        <v>61</v>
      </c>
      <c r="P2048" s="301">
        <v>59</v>
      </c>
      <c r="Q2048" s="301">
        <v>33</v>
      </c>
      <c r="R2048" s="301">
        <v>19</v>
      </c>
      <c r="S2048" s="301">
        <v>14</v>
      </c>
      <c r="T2048" s="301">
        <v>33</v>
      </c>
      <c r="U2048" s="301">
        <v>628</v>
      </c>
      <c r="V2048" s="304">
        <v>600</v>
      </c>
    </row>
    <row r="2049" spans="1:22" x14ac:dyDescent="0.4">
      <c r="A2049" s="299">
        <v>2045</v>
      </c>
      <c r="B2049" s="300" t="s">
        <v>374</v>
      </c>
      <c r="C2049" s="301">
        <v>4</v>
      </c>
      <c r="D2049" s="301">
        <v>5</v>
      </c>
      <c r="E2049" s="301">
        <v>10</v>
      </c>
      <c r="F2049" s="301">
        <v>9</v>
      </c>
      <c r="G2049" s="301">
        <v>4</v>
      </c>
      <c r="H2049" s="301">
        <v>0</v>
      </c>
      <c r="I2049" s="301">
        <v>10</v>
      </c>
      <c r="J2049" s="301">
        <v>3</v>
      </c>
      <c r="K2049" s="301">
        <v>14</v>
      </c>
      <c r="L2049" s="301">
        <v>6</v>
      </c>
      <c r="M2049" s="301">
        <v>17</v>
      </c>
      <c r="N2049" s="301">
        <v>13</v>
      </c>
      <c r="O2049" s="301">
        <v>20</v>
      </c>
      <c r="P2049" s="301">
        <v>6</v>
      </c>
      <c r="Q2049" s="301">
        <v>6</v>
      </c>
      <c r="R2049" s="301">
        <v>0</v>
      </c>
      <c r="S2049" s="301">
        <v>6</v>
      </c>
      <c r="T2049" s="301">
        <v>3</v>
      </c>
      <c r="U2049" s="301">
        <v>135</v>
      </c>
      <c r="V2049" s="304">
        <v>133</v>
      </c>
    </row>
    <row r="2050" spans="1:22" x14ac:dyDescent="0.4">
      <c r="A2050" s="299">
        <v>2046</v>
      </c>
      <c r="B2050" s="300" t="s">
        <v>3438</v>
      </c>
      <c r="C2050" s="301">
        <v>8</v>
      </c>
      <c r="D2050" s="301">
        <v>8</v>
      </c>
      <c r="E2050" s="301">
        <v>10</v>
      </c>
      <c r="F2050" s="301">
        <v>22</v>
      </c>
      <c r="G2050" s="301">
        <v>11</v>
      </c>
      <c r="H2050" s="301">
        <v>8</v>
      </c>
      <c r="I2050" s="301">
        <v>3</v>
      </c>
      <c r="J2050" s="301">
        <v>4</v>
      </c>
      <c r="K2050" s="301">
        <v>21</v>
      </c>
      <c r="L2050" s="301">
        <v>23</v>
      </c>
      <c r="M2050" s="301">
        <v>16</v>
      </c>
      <c r="N2050" s="301">
        <v>17</v>
      </c>
      <c r="O2050" s="301">
        <v>7</v>
      </c>
      <c r="P2050" s="301">
        <v>9</v>
      </c>
      <c r="Q2050" s="301">
        <v>8</v>
      </c>
      <c r="R2050" s="301">
        <v>0</v>
      </c>
      <c r="S2050" s="301">
        <v>0</v>
      </c>
      <c r="T2050" s="301">
        <v>3</v>
      </c>
      <c r="U2050" s="301">
        <v>184</v>
      </c>
      <c r="V2050" s="304">
        <v>177</v>
      </c>
    </row>
    <row r="2051" spans="1:22" x14ac:dyDescent="0.4">
      <c r="A2051" s="299">
        <v>2047</v>
      </c>
      <c r="B2051" s="300" t="s">
        <v>3439</v>
      </c>
      <c r="C2051" s="301">
        <v>0</v>
      </c>
      <c r="D2051" s="301">
        <v>0</v>
      </c>
      <c r="E2051" s="301">
        <v>0</v>
      </c>
      <c r="F2051" s="301">
        <v>3</v>
      </c>
      <c r="G2051" s="301">
        <v>0</v>
      </c>
      <c r="H2051" s="301">
        <v>0</v>
      </c>
      <c r="I2051" s="301">
        <v>0</v>
      </c>
      <c r="J2051" s="301">
        <v>0</v>
      </c>
      <c r="K2051" s="301">
        <v>0</v>
      </c>
      <c r="L2051" s="301">
        <v>3</v>
      </c>
      <c r="M2051" s="301">
        <v>0</v>
      </c>
      <c r="N2051" s="301">
        <v>0</v>
      </c>
      <c r="O2051" s="301">
        <v>5</v>
      </c>
      <c r="P2051" s="301">
        <v>3</v>
      </c>
      <c r="Q2051" s="301">
        <v>5</v>
      </c>
      <c r="R2051" s="301">
        <v>0</v>
      </c>
      <c r="S2051" s="301">
        <v>0</v>
      </c>
      <c r="T2051" s="301">
        <v>0</v>
      </c>
      <c r="U2051" s="301">
        <v>41</v>
      </c>
      <c r="V2051" s="304">
        <v>37</v>
      </c>
    </row>
    <row r="2052" spans="1:22" x14ac:dyDescent="0.4">
      <c r="A2052" s="299">
        <v>2048</v>
      </c>
      <c r="B2052" s="300" t="s">
        <v>3440</v>
      </c>
      <c r="C2052" s="301">
        <v>3</v>
      </c>
      <c r="D2052" s="301">
        <v>0</v>
      </c>
      <c r="E2052" s="301">
        <v>4</v>
      </c>
      <c r="F2052" s="301">
        <v>0</v>
      </c>
      <c r="G2052" s="301">
        <v>0</v>
      </c>
      <c r="H2052" s="301">
        <v>4</v>
      </c>
      <c r="I2052" s="301">
        <v>4</v>
      </c>
      <c r="J2052" s="301">
        <v>0</v>
      </c>
      <c r="K2052" s="301">
        <v>5</v>
      </c>
      <c r="L2052" s="301">
        <v>0</v>
      </c>
      <c r="M2052" s="301">
        <v>6</v>
      </c>
      <c r="N2052" s="301">
        <v>8</v>
      </c>
      <c r="O2052" s="301">
        <v>3</v>
      </c>
      <c r="P2052" s="301">
        <v>0</v>
      </c>
      <c r="Q2052" s="301">
        <v>3</v>
      </c>
      <c r="R2052" s="301">
        <v>6</v>
      </c>
      <c r="S2052" s="301">
        <v>7</v>
      </c>
      <c r="T2052" s="301">
        <v>0</v>
      </c>
      <c r="U2052" s="301">
        <v>46</v>
      </c>
      <c r="V2052" s="304">
        <v>48</v>
      </c>
    </row>
    <row r="2053" spans="1:22" x14ac:dyDescent="0.4">
      <c r="A2053" s="299">
        <v>2049</v>
      </c>
      <c r="B2053" s="300" t="s">
        <v>3441</v>
      </c>
      <c r="C2053" s="301">
        <v>0</v>
      </c>
      <c r="D2053" s="301">
        <v>0</v>
      </c>
      <c r="E2053" s="301">
        <v>4</v>
      </c>
      <c r="F2053" s="301">
        <v>5</v>
      </c>
      <c r="G2053" s="301">
        <v>3</v>
      </c>
      <c r="H2053" s="301">
        <v>5</v>
      </c>
      <c r="I2053" s="301">
        <v>0</v>
      </c>
      <c r="J2053" s="301">
        <v>0</v>
      </c>
      <c r="K2053" s="301">
        <v>0</v>
      </c>
      <c r="L2053" s="301">
        <v>10</v>
      </c>
      <c r="M2053" s="301">
        <v>6</v>
      </c>
      <c r="N2053" s="301">
        <v>7</v>
      </c>
      <c r="O2053" s="301">
        <v>6</v>
      </c>
      <c r="P2053" s="301">
        <v>4</v>
      </c>
      <c r="Q2053" s="301">
        <v>4</v>
      </c>
      <c r="R2053" s="301">
        <v>4</v>
      </c>
      <c r="S2053" s="301">
        <v>4</v>
      </c>
      <c r="T2053" s="301">
        <v>0</v>
      </c>
      <c r="U2053" s="301">
        <v>82</v>
      </c>
      <c r="V2053" s="304">
        <v>81</v>
      </c>
    </row>
    <row r="2054" spans="1:22" x14ac:dyDescent="0.4">
      <c r="A2054" s="299">
        <v>2050</v>
      </c>
      <c r="B2054" s="300" t="s">
        <v>1851</v>
      </c>
      <c r="C2054" s="301">
        <v>12</v>
      </c>
      <c r="D2054" s="301">
        <v>18</v>
      </c>
      <c r="E2054" s="301">
        <v>9</v>
      </c>
      <c r="F2054" s="301">
        <v>10</v>
      </c>
      <c r="G2054" s="301">
        <v>8</v>
      </c>
      <c r="H2054" s="301">
        <v>16</v>
      </c>
      <c r="I2054" s="301">
        <v>6</v>
      </c>
      <c r="J2054" s="301">
        <v>10</v>
      </c>
      <c r="K2054" s="301">
        <v>9</v>
      </c>
      <c r="L2054" s="301">
        <v>17</v>
      </c>
      <c r="M2054" s="301">
        <v>15</v>
      </c>
      <c r="N2054" s="301">
        <v>26</v>
      </c>
      <c r="O2054" s="301">
        <v>27</v>
      </c>
      <c r="P2054" s="301">
        <v>14</v>
      </c>
      <c r="Q2054" s="301">
        <v>21</v>
      </c>
      <c r="R2054" s="301">
        <v>11</v>
      </c>
      <c r="S2054" s="301">
        <v>3</v>
      </c>
      <c r="T2054" s="301">
        <v>9</v>
      </c>
      <c r="U2054" s="301">
        <v>251</v>
      </c>
      <c r="V2054" s="304">
        <v>226</v>
      </c>
    </row>
    <row r="2055" spans="1:22" x14ac:dyDescent="0.4">
      <c r="A2055" s="299">
        <v>2051</v>
      </c>
      <c r="B2055" s="300" t="s">
        <v>3442</v>
      </c>
      <c r="C2055" s="301">
        <v>0</v>
      </c>
      <c r="D2055" s="301">
        <v>0</v>
      </c>
      <c r="E2055" s="301">
        <v>0</v>
      </c>
      <c r="F2055" s="301">
        <v>0</v>
      </c>
      <c r="G2055" s="301">
        <v>0</v>
      </c>
      <c r="H2055" s="301">
        <v>0</v>
      </c>
      <c r="I2055" s="301">
        <v>0</v>
      </c>
      <c r="J2055" s="301">
        <v>0</v>
      </c>
      <c r="K2055" s="301">
        <v>0</v>
      </c>
      <c r="L2055" s="301">
        <v>0</v>
      </c>
      <c r="M2055" s="301">
        <v>0</v>
      </c>
      <c r="N2055" s="301">
        <v>0</v>
      </c>
      <c r="O2055" s="301">
        <v>0</v>
      </c>
      <c r="P2055" s="301">
        <v>0</v>
      </c>
      <c r="Q2055" s="301">
        <v>0</v>
      </c>
      <c r="R2055" s="301">
        <v>0</v>
      </c>
      <c r="S2055" s="301">
        <v>0</v>
      </c>
      <c r="T2055" s="301">
        <v>0</v>
      </c>
      <c r="U2055" s="301">
        <v>0</v>
      </c>
      <c r="V2055" s="304">
        <v>3</v>
      </c>
    </row>
    <row r="2056" spans="1:22" x14ac:dyDescent="0.4">
      <c r="A2056" s="299">
        <v>2052</v>
      </c>
      <c r="B2056" s="300" t="s">
        <v>1852</v>
      </c>
      <c r="C2056" s="301">
        <v>19</v>
      </c>
      <c r="D2056" s="301">
        <v>23</v>
      </c>
      <c r="E2056" s="301">
        <v>22</v>
      </c>
      <c r="F2056" s="301">
        <v>15</v>
      </c>
      <c r="G2056" s="301">
        <v>15</v>
      </c>
      <c r="H2056" s="301">
        <v>21</v>
      </c>
      <c r="I2056" s="301">
        <v>27</v>
      </c>
      <c r="J2056" s="301">
        <v>17</v>
      </c>
      <c r="K2056" s="301">
        <v>30</v>
      </c>
      <c r="L2056" s="301">
        <v>22</v>
      </c>
      <c r="M2056" s="301">
        <v>28</v>
      </c>
      <c r="N2056" s="301">
        <v>22</v>
      </c>
      <c r="O2056" s="301">
        <v>26</v>
      </c>
      <c r="P2056" s="301">
        <v>16</v>
      </c>
      <c r="Q2056" s="301">
        <v>7</v>
      </c>
      <c r="R2056" s="301">
        <v>4</v>
      </c>
      <c r="S2056" s="301">
        <v>0</v>
      </c>
      <c r="T2056" s="301">
        <v>0</v>
      </c>
      <c r="U2056" s="301">
        <v>319</v>
      </c>
      <c r="V2056" s="304">
        <v>299</v>
      </c>
    </row>
    <row r="2057" spans="1:22" x14ac:dyDescent="0.4">
      <c r="A2057" s="299">
        <v>2053</v>
      </c>
      <c r="B2057" s="300" t="s">
        <v>375</v>
      </c>
      <c r="C2057" s="301">
        <v>6</v>
      </c>
      <c r="D2057" s="301">
        <v>17</v>
      </c>
      <c r="E2057" s="301">
        <v>3</v>
      </c>
      <c r="F2057" s="301">
        <v>17</v>
      </c>
      <c r="G2057" s="301">
        <v>5</v>
      </c>
      <c r="H2057" s="301">
        <v>11</v>
      </c>
      <c r="I2057" s="301">
        <v>7</v>
      </c>
      <c r="J2057" s="301">
        <v>16</v>
      </c>
      <c r="K2057" s="301">
        <v>12</v>
      </c>
      <c r="L2057" s="301">
        <v>30</v>
      </c>
      <c r="M2057" s="301">
        <v>23</v>
      </c>
      <c r="N2057" s="301">
        <v>16</v>
      </c>
      <c r="O2057" s="301">
        <v>30</v>
      </c>
      <c r="P2057" s="301">
        <v>22</v>
      </c>
      <c r="Q2057" s="301">
        <v>11</v>
      </c>
      <c r="R2057" s="301">
        <v>13</v>
      </c>
      <c r="S2057" s="301">
        <v>4</v>
      </c>
      <c r="T2057" s="301">
        <v>10</v>
      </c>
      <c r="U2057" s="301">
        <v>254</v>
      </c>
      <c r="V2057" s="304">
        <v>249</v>
      </c>
    </row>
    <row r="2058" spans="1:22" x14ac:dyDescent="0.4">
      <c r="A2058" s="299">
        <v>2054</v>
      </c>
      <c r="B2058" s="300" t="s">
        <v>376</v>
      </c>
      <c r="C2058" s="301">
        <v>8</v>
      </c>
      <c r="D2058" s="301">
        <v>3</v>
      </c>
      <c r="E2058" s="301">
        <v>12</v>
      </c>
      <c r="F2058" s="301">
        <v>3</v>
      </c>
      <c r="G2058" s="301">
        <v>11</v>
      </c>
      <c r="H2058" s="301">
        <v>3</v>
      </c>
      <c r="I2058" s="301">
        <v>9</v>
      </c>
      <c r="J2058" s="301">
        <v>8</v>
      </c>
      <c r="K2058" s="301">
        <v>11</v>
      </c>
      <c r="L2058" s="301">
        <v>20</v>
      </c>
      <c r="M2058" s="301">
        <v>24</v>
      </c>
      <c r="N2058" s="301">
        <v>29</v>
      </c>
      <c r="O2058" s="301">
        <v>22</v>
      </c>
      <c r="P2058" s="301">
        <v>14</v>
      </c>
      <c r="Q2058" s="301">
        <v>10</v>
      </c>
      <c r="R2058" s="301">
        <v>11</v>
      </c>
      <c r="S2058" s="301">
        <v>10</v>
      </c>
      <c r="T2058" s="301">
        <v>7</v>
      </c>
      <c r="U2058" s="301">
        <v>208</v>
      </c>
      <c r="V2058" s="304">
        <v>214</v>
      </c>
    </row>
    <row r="2059" spans="1:22" x14ac:dyDescent="0.4">
      <c r="A2059" s="299">
        <v>2055</v>
      </c>
      <c r="B2059" s="300" t="s">
        <v>3443</v>
      </c>
      <c r="C2059" s="301">
        <v>4</v>
      </c>
      <c r="D2059" s="301">
        <v>0</v>
      </c>
      <c r="E2059" s="301">
        <v>0</v>
      </c>
      <c r="F2059" s="301">
        <v>0</v>
      </c>
      <c r="G2059" s="301">
        <v>0</v>
      </c>
      <c r="H2059" s="301">
        <v>0</v>
      </c>
      <c r="I2059" s="301">
        <v>0</v>
      </c>
      <c r="J2059" s="301">
        <v>0</v>
      </c>
      <c r="K2059" s="301">
        <v>0</v>
      </c>
      <c r="L2059" s="301">
        <v>0</v>
      </c>
      <c r="M2059" s="301">
        <v>0</v>
      </c>
      <c r="N2059" s="301">
        <v>4</v>
      </c>
      <c r="O2059" s="301">
        <v>0</v>
      </c>
      <c r="P2059" s="301">
        <v>0</v>
      </c>
      <c r="Q2059" s="301">
        <v>0</v>
      </c>
      <c r="R2059" s="301">
        <v>0</v>
      </c>
      <c r="S2059" s="301">
        <v>0</v>
      </c>
      <c r="T2059" s="301">
        <v>0</v>
      </c>
      <c r="U2059" s="301">
        <v>14</v>
      </c>
      <c r="V2059" s="304">
        <v>14</v>
      </c>
    </row>
    <row r="2060" spans="1:22" x14ac:dyDescent="0.4">
      <c r="A2060" s="299">
        <v>2056</v>
      </c>
      <c r="B2060" s="300" t="s">
        <v>3444</v>
      </c>
      <c r="C2060" s="301">
        <v>5</v>
      </c>
      <c r="D2060" s="301">
        <v>0</v>
      </c>
      <c r="E2060" s="301">
        <v>0</v>
      </c>
      <c r="F2060" s="301">
        <v>3</v>
      </c>
      <c r="G2060" s="301">
        <v>0</v>
      </c>
      <c r="H2060" s="301">
        <v>0</v>
      </c>
      <c r="I2060" s="301">
        <v>0</v>
      </c>
      <c r="J2060" s="301">
        <v>0</v>
      </c>
      <c r="K2060" s="301">
        <v>4</v>
      </c>
      <c r="L2060" s="301">
        <v>7</v>
      </c>
      <c r="M2060" s="301">
        <v>0</v>
      </c>
      <c r="N2060" s="301">
        <v>0</v>
      </c>
      <c r="O2060" s="301">
        <v>3</v>
      </c>
      <c r="P2060" s="301">
        <v>5</v>
      </c>
      <c r="Q2060" s="301">
        <v>7</v>
      </c>
      <c r="R2060" s="301">
        <v>0</v>
      </c>
      <c r="S2060" s="301">
        <v>0</v>
      </c>
      <c r="T2060" s="301">
        <v>0</v>
      </c>
      <c r="U2060" s="301">
        <v>44</v>
      </c>
      <c r="V2060" s="304">
        <v>52</v>
      </c>
    </row>
    <row r="2061" spans="1:22" x14ac:dyDescent="0.4">
      <c r="A2061" s="299">
        <v>2057</v>
      </c>
      <c r="B2061" s="300" t="s">
        <v>3445</v>
      </c>
      <c r="C2061" s="301">
        <v>0</v>
      </c>
      <c r="D2061" s="301">
        <v>0</v>
      </c>
      <c r="E2061" s="301">
        <v>0</v>
      </c>
      <c r="F2061" s="301">
        <v>0</v>
      </c>
      <c r="G2061" s="301">
        <v>0</v>
      </c>
      <c r="H2061" s="301">
        <v>0</v>
      </c>
      <c r="I2061" s="301">
        <v>0</v>
      </c>
      <c r="J2061" s="301">
        <v>0</v>
      </c>
      <c r="K2061" s="301">
        <v>0</v>
      </c>
      <c r="L2061" s="301">
        <v>3</v>
      </c>
      <c r="M2061" s="301">
        <v>0</v>
      </c>
      <c r="N2061" s="301">
        <v>0</v>
      </c>
      <c r="O2061" s="301">
        <v>3</v>
      </c>
      <c r="P2061" s="301">
        <v>0</v>
      </c>
      <c r="Q2061" s="301">
        <v>0</v>
      </c>
      <c r="R2061" s="301">
        <v>0</v>
      </c>
      <c r="S2061" s="301">
        <v>0</v>
      </c>
      <c r="T2061" s="301">
        <v>0</v>
      </c>
      <c r="U2061" s="301">
        <v>10</v>
      </c>
      <c r="V2061" s="304">
        <v>7</v>
      </c>
    </row>
    <row r="2062" spans="1:22" x14ac:dyDescent="0.4">
      <c r="A2062" s="299">
        <v>2058</v>
      </c>
      <c r="B2062" s="300" t="s">
        <v>3446</v>
      </c>
      <c r="C2062" s="301">
        <v>3</v>
      </c>
      <c r="D2062" s="301">
        <v>0</v>
      </c>
      <c r="E2062" s="301">
        <v>0</v>
      </c>
      <c r="F2062" s="301">
        <v>0</v>
      </c>
      <c r="G2062" s="301">
        <v>0</v>
      </c>
      <c r="H2062" s="301">
        <v>4</v>
      </c>
      <c r="I2062" s="301">
        <v>3</v>
      </c>
      <c r="J2062" s="301">
        <v>0</v>
      </c>
      <c r="K2062" s="301">
        <v>0</v>
      </c>
      <c r="L2062" s="301">
        <v>0</v>
      </c>
      <c r="M2062" s="301">
        <v>3</v>
      </c>
      <c r="N2062" s="301">
        <v>7</v>
      </c>
      <c r="O2062" s="301">
        <v>0</v>
      </c>
      <c r="P2062" s="301">
        <v>0</v>
      </c>
      <c r="Q2062" s="301">
        <v>0</v>
      </c>
      <c r="R2062" s="301">
        <v>0</v>
      </c>
      <c r="S2062" s="301">
        <v>0</v>
      </c>
      <c r="T2062" s="301">
        <v>0</v>
      </c>
      <c r="U2062" s="301">
        <v>30</v>
      </c>
      <c r="V2062" s="304">
        <v>29</v>
      </c>
    </row>
    <row r="2063" spans="1:22" x14ac:dyDescent="0.4">
      <c r="A2063" s="299">
        <v>2059</v>
      </c>
      <c r="B2063" s="300" t="s">
        <v>3447</v>
      </c>
      <c r="C2063" s="301">
        <v>0</v>
      </c>
      <c r="D2063" s="301">
        <v>3</v>
      </c>
      <c r="E2063" s="301">
        <v>0</v>
      </c>
      <c r="F2063" s="301">
        <v>6</v>
      </c>
      <c r="G2063" s="301">
        <v>0</v>
      </c>
      <c r="H2063" s="301">
        <v>0</v>
      </c>
      <c r="I2063" s="301">
        <v>0</v>
      </c>
      <c r="J2063" s="301">
        <v>6</v>
      </c>
      <c r="K2063" s="301">
        <v>7</v>
      </c>
      <c r="L2063" s="301">
        <v>3</v>
      </c>
      <c r="M2063" s="301">
        <v>0</v>
      </c>
      <c r="N2063" s="301">
        <v>3</v>
      </c>
      <c r="O2063" s="301">
        <v>3</v>
      </c>
      <c r="P2063" s="301">
        <v>3</v>
      </c>
      <c r="Q2063" s="301">
        <v>3</v>
      </c>
      <c r="R2063" s="301">
        <v>3</v>
      </c>
      <c r="S2063" s="301">
        <v>0</v>
      </c>
      <c r="T2063" s="301">
        <v>0</v>
      </c>
      <c r="U2063" s="301">
        <v>41</v>
      </c>
      <c r="V2063" s="304">
        <v>40</v>
      </c>
    </row>
    <row r="2064" spans="1:22" x14ac:dyDescent="0.4">
      <c r="A2064" s="299">
        <v>2060</v>
      </c>
      <c r="B2064" s="300" t="s">
        <v>377</v>
      </c>
      <c r="C2064" s="301">
        <v>19</v>
      </c>
      <c r="D2064" s="301">
        <v>14</v>
      </c>
      <c r="E2064" s="301">
        <v>8</v>
      </c>
      <c r="F2064" s="301">
        <v>12</v>
      </c>
      <c r="G2064" s="301">
        <v>7</v>
      </c>
      <c r="H2064" s="301">
        <v>3</v>
      </c>
      <c r="I2064" s="301">
        <v>7</v>
      </c>
      <c r="J2064" s="301">
        <v>18</v>
      </c>
      <c r="K2064" s="301">
        <v>5</v>
      </c>
      <c r="L2064" s="301">
        <v>17</v>
      </c>
      <c r="M2064" s="301">
        <v>14</v>
      </c>
      <c r="N2064" s="301">
        <v>18</v>
      </c>
      <c r="O2064" s="301">
        <v>19</v>
      </c>
      <c r="P2064" s="301">
        <v>14</v>
      </c>
      <c r="Q2064" s="301">
        <v>0</v>
      </c>
      <c r="R2064" s="301">
        <v>3</v>
      </c>
      <c r="S2064" s="301">
        <v>4</v>
      </c>
      <c r="T2064" s="301">
        <v>0</v>
      </c>
      <c r="U2064" s="301">
        <v>182</v>
      </c>
      <c r="V2064" s="304">
        <v>177</v>
      </c>
    </row>
    <row r="2065" spans="1:22" x14ac:dyDescent="0.4">
      <c r="A2065" s="299">
        <v>2061</v>
      </c>
      <c r="B2065" s="300" t="s">
        <v>1853</v>
      </c>
      <c r="C2065" s="301">
        <v>0</v>
      </c>
      <c r="D2065" s="301">
        <v>4</v>
      </c>
      <c r="E2065" s="301">
        <v>3</v>
      </c>
      <c r="F2065" s="301">
        <v>6</v>
      </c>
      <c r="G2065" s="301">
        <v>0</v>
      </c>
      <c r="H2065" s="301">
        <v>0</v>
      </c>
      <c r="I2065" s="301">
        <v>3</v>
      </c>
      <c r="J2065" s="301">
        <v>3</v>
      </c>
      <c r="K2065" s="301">
        <v>4</v>
      </c>
      <c r="L2065" s="301">
        <v>3</v>
      </c>
      <c r="M2065" s="301">
        <v>4</v>
      </c>
      <c r="N2065" s="301">
        <v>0</v>
      </c>
      <c r="O2065" s="301">
        <v>0</v>
      </c>
      <c r="P2065" s="301">
        <v>0</v>
      </c>
      <c r="Q2065" s="301">
        <v>0</v>
      </c>
      <c r="R2065" s="301">
        <v>0</v>
      </c>
      <c r="S2065" s="301">
        <v>0</v>
      </c>
      <c r="T2065" s="301">
        <v>0</v>
      </c>
      <c r="U2065" s="301">
        <v>33</v>
      </c>
      <c r="V2065" s="304">
        <v>30</v>
      </c>
    </row>
    <row r="2066" spans="1:22" x14ac:dyDescent="0.4">
      <c r="A2066" s="299">
        <v>2062</v>
      </c>
      <c r="B2066" s="300" t="s">
        <v>1854</v>
      </c>
      <c r="C2066" s="301">
        <v>16</v>
      </c>
      <c r="D2066" s="301">
        <v>17</v>
      </c>
      <c r="E2066" s="301">
        <v>20</v>
      </c>
      <c r="F2066" s="301">
        <v>27</v>
      </c>
      <c r="G2066" s="301">
        <v>4</v>
      </c>
      <c r="H2066" s="301">
        <v>9</v>
      </c>
      <c r="I2066" s="301">
        <v>13</v>
      </c>
      <c r="J2066" s="301">
        <v>21</v>
      </c>
      <c r="K2066" s="301">
        <v>17</v>
      </c>
      <c r="L2066" s="301">
        <v>22</v>
      </c>
      <c r="M2066" s="301">
        <v>19</v>
      </c>
      <c r="N2066" s="301">
        <v>12</v>
      </c>
      <c r="O2066" s="301">
        <v>12</v>
      </c>
      <c r="P2066" s="301">
        <v>11</v>
      </c>
      <c r="Q2066" s="301">
        <v>15</v>
      </c>
      <c r="R2066" s="301">
        <v>6</v>
      </c>
      <c r="S2066" s="301">
        <v>5</v>
      </c>
      <c r="T2066" s="301">
        <v>3</v>
      </c>
      <c r="U2066" s="301">
        <v>241</v>
      </c>
      <c r="V2066" s="304">
        <v>224</v>
      </c>
    </row>
    <row r="2067" spans="1:22" x14ac:dyDescent="0.4">
      <c r="A2067" s="299">
        <v>2063</v>
      </c>
      <c r="B2067" s="300" t="s">
        <v>3448</v>
      </c>
      <c r="C2067" s="301">
        <v>0</v>
      </c>
      <c r="D2067" s="301">
        <v>0</v>
      </c>
      <c r="E2067" s="301">
        <v>3</v>
      </c>
      <c r="F2067" s="301">
        <v>6</v>
      </c>
      <c r="G2067" s="301">
        <v>0</v>
      </c>
      <c r="H2067" s="301">
        <v>0</v>
      </c>
      <c r="I2067" s="301">
        <v>0</v>
      </c>
      <c r="J2067" s="301">
        <v>0</v>
      </c>
      <c r="K2067" s="301">
        <v>3</v>
      </c>
      <c r="L2067" s="301">
        <v>0</v>
      </c>
      <c r="M2067" s="301">
        <v>3</v>
      </c>
      <c r="N2067" s="301">
        <v>13</v>
      </c>
      <c r="O2067" s="301">
        <v>5</v>
      </c>
      <c r="P2067" s="301">
        <v>0</v>
      </c>
      <c r="Q2067" s="301">
        <v>4</v>
      </c>
      <c r="R2067" s="301">
        <v>0</v>
      </c>
      <c r="S2067" s="301">
        <v>0</v>
      </c>
      <c r="T2067" s="301">
        <v>0</v>
      </c>
      <c r="U2067" s="301">
        <v>33</v>
      </c>
      <c r="V2067" s="304">
        <v>32</v>
      </c>
    </row>
    <row r="2068" spans="1:22" x14ac:dyDescent="0.4">
      <c r="A2068" s="299">
        <v>2064</v>
      </c>
      <c r="B2068" s="300" t="s">
        <v>3449</v>
      </c>
      <c r="C2068" s="301">
        <v>0</v>
      </c>
      <c r="D2068" s="301">
        <v>0</v>
      </c>
      <c r="E2068" s="301">
        <v>0</v>
      </c>
      <c r="F2068" s="301">
        <v>0</v>
      </c>
      <c r="G2068" s="301">
        <v>0</v>
      </c>
      <c r="H2068" s="301">
        <v>0</v>
      </c>
      <c r="I2068" s="301">
        <v>0</v>
      </c>
      <c r="J2068" s="301">
        <v>0</v>
      </c>
      <c r="K2068" s="301">
        <v>0</v>
      </c>
      <c r="L2068" s="301">
        <v>0</v>
      </c>
      <c r="M2068" s="301">
        <v>0</v>
      </c>
      <c r="N2068" s="301">
        <v>0</v>
      </c>
      <c r="O2068" s="301">
        <v>0</v>
      </c>
      <c r="P2068" s="301">
        <v>0</v>
      </c>
      <c r="Q2068" s="301">
        <v>0</v>
      </c>
      <c r="R2068" s="301">
        <v>0</v>
      </c>
      <c r="S2068" s="301">
        <v>0</v>
      </c>
      <c r="T2068" s="301">
        <v>0</v>
      </c>
      <c r="U2068" s="301">
        <v>0</v>
      </c>
      <c r="V2068" s="304">
        <v>0</v>
      </c>
    </row>
    <row r="2069" spans="1:22" x14ac:dyDescent="0.4">
      <c r="A2069" s="299">
        <v>2065</v>
      </c>
      <c r="B2069" s="300" t="s">
        <v>378</v>
      </c>
      <c r="C2069" s="301">
        <v>31</v>
      </c>
      <c r="D2069" s="301">
        <v>15</v>
      </c>
      <c r="E2069" s="301">
        <v>17</v>
      </c>
      <c r="F2069" s="301">
        <v>7</v>
      </c>
      <c r="G2069" s="301">
        <v>22</v>
      </c>
      <c r="H2069" s="301">
        <v>23</v>
      </c>
      <c r="I2069" s="301">
        <v>24</v>
      </c>
      <c r="J2069" s="301">
        <v>17</v>
      </c>
      <c r="K2069" s="301">
        <v>23</v>
      </c>
      <c r="L2069" s="301">
        <v>25</v>
      </c>
      <c r="M2069" s="301">
        <v>19</v>
      </c>
      <c r="N2069" s="301">
        <v>26</v>
      </c>
      <c r="O2069" s="301">
        <v>34</v>
      </c>
      <c r="P2069" s="301">
        <v>23</v>
      </c>
      <c r="Q2069" s="301">
        <v>22</v>
      </c>
      <c r="R2069" s="301">
        <v>11</v>
      </c>
      <c r="S2069" s="301">
        <v>8</v>
      </c>
      <c r="T2069" s="301">
        <v>4</v>
      </c>
      <c r="U2069" s="301">
        <v>350</v>
      </c>
      <c r="V2069" s="304">
        <v>342</v>
      </c>
    </row>
    <row r="2070" spans="1:22" x14ac:dyDescent="0.4">
      <c r="A2070" s="299">
        <v>2066</v>
      </c>
      <c r="B2070" s="300" t="s">
        <v>3450</v>
      </c>
      <c r="C2070" s="301">
        <v>7</v>
      </c>
      <c r="D2070" s="301">
        <v>19</v>
      </c>
      <c r="E2070" s="301">
        <v>17</v>
      </c>
      <c r="F2070" s="301">
        <v>12</v>
      </c>
      <c r="G2070" s="301">
        <v>0</v>
      </c>
      <c r="H2070" s="301">
        <v>5</v>
      </c>
      <c r="I2070" s="301">
        <v>3</v>
      </c>
      <c r="J2070" s="301">
        <v>8</v>
      </c>
      <c r="K2070" s="301">
        <v>13</v>
      </c>
      <c r="L2070" s="301">
        <v>24</v>
      </c>
      <c r="M2070" s="301">
        <v>16</v>
      </c>
      <c r="N2070" s="301">
        <v>7</v>
      </c>
      <c r="O2070" s="301">
        <v>7</v>
      </c>
      <c r="P2070" s="301">
        <v>3</v>
      </c>
      <c r="Q2070" s="301">
        <v>16</v>
      </c>
      <c r="R2070" s="301">
        <v>0</v>
      </c>
      <c r="S2070" s="301">
        <v>5</v>
      </c>
      <c r="T2070" s="301">
        <v>3</v>
      </c>
      <c r="U2070" s="301">
        <v>160</v>
      </c>
      <c r="V2070" s="304">
        <v>154</v>
      </c>
    </row>
    <row r="2071" spans="1:22" x14ac:dyDescent="0.4">
      <c r="A2071" s="299">
        <v>2067</v>
      </c>
      <c r="B2071" s="300" t="s">
        <v>3451</v>
      </c>
      <c r="C2071" s="301">
        <v>0</v>
      </c>
      <c r="D2071" s="301">
        <v>0</v>
      </c>
      <c r="E2071" s="301">
        <v>3</v>
      </c>
      <c r="F2071" s="301">
        <v>0</v>
      </c>
      <c r="G2071" s="301">
        <v>0</v>
      </c>
      <c r="H2071" s="301">
        <v>0</v>
      </c>
      <c r="I2071" s="301">
        <v>0</v>
      </c>
      <c r="J2071" s="301">
        <v>0</v>
      </c>
      <c r="K2071" s="301">
        <v>0</v>
      </c>
      <c r="L2071" s="301">
        <v>0</v>
      </c>
      <c r="M2071" s="301">
        <v>0</v>
      </c>
      <c r="N2071" s="301">
        <v>0</v>
      </c>
      <c r="O2071" s="301">
        <v>0</v>
      </c>
      <c r="P2071" s="301">
        <v>0</v>
      </c>
      <c r="Q2071" s="301">
        <v>3</v>
      </c>
      <c r="R2071" s="301">
        <v>0</v>
      </c>
      <c r="S2071" s="301">
        <v>0</v>
      </c>
      <c r="T2071" s="301">
        <v>0</v>
      </c>
      <c r="U2071" s="301">
        <v>10</v>
      </c>
      <c r="V2071" s="304">
        <v>10</v>
      </c>
    </row>
    <row r="2072" spans="1:22" x14ac:dyDescent="0.4">
      <c r="A2072" s="299">
        <v>2068</v>
      </c>
      <c r="B2072" s="300" t="s">
        <v>3452</v>
      </c>
      <c r="C2072" s="301">
        <v>0</v>
      </c>
      <c r="D2072" s="301">
        <v>3</v>
      </c>
      <c r="E2072" s="301">
        <v>3</v>
      </c>
      <c r="F2072" s="301">
        <v>4</v>
      </c>
      <c r="G2072" s="301">
        <v>0</v>
      </c>
      <c r="H2072" s="301">
        <v>0</v>
      </c>
      <c r="I2072" s="301">
        <v>0</v>
      </c>
      <c r="J2072" s="301">
        <v>0</v>
      </c>
      <c r="K2072" s="301">
        <v>5</v>
      </c>
      <c r="L2072" s="301">
        <v>8</v>
      </c>
      <c r="M2072" s="301">
        <v>5</v>
      </c>
      <c r="N2072" s="301">
        <v>4</v>
      </c>
      <c r="O2072" s="301">
        <v>3</v>
      </c>
      <c r="P2072" s="301">
        <v>6</v>
      </c>
      <c r="Q2072" s="301">
        <v>9</v>
      </c>
      <c r="R2072" s="301">
        <v>0</v>
      </c>
      <c r="S2072" s="301">
        <v>0</v>
      </c>
      <c r="T2072" s="301">
        <v>0</v>
      </c>
      <c r="U2072" s="301">
        <v>55</v>
      </c>
      <c r="V2072" s="304">
        <v>60</v>
      </c>
    </row>
    <row r="2073" spans="1:22" x14ac:dyDescent="0.4">
      <c r="A2073" s="299">
        <v>2069</v>
      </c>
      <c r="B2073" s="300" t="s">
        <v>1855</v>
      </c>
      <c r="C2073" s="301">
        <v>4</v>
      </c>
      <c r="D2073" s="301">
        <v>4</v>
      </c>
      <c r="E2073" s="301">
        <v>4</v>
      </c>
      <c r="F2073" s="301">
        <v>7</v>
      </c>
      <c r="G2073" s="301">
        <v>0</v>
      </c>
      <c r="H2073" s="301">
        <v>7</v>
      </c>
      <c r="I2073" s="301">
        <v>9</v>
      </c>
      <c r="J2073" s="301">
        <v>4</v>
      </c>
      <c r="K2073" s="301">
        <v>9</v>
      </c>
      <c r="L2073" s="301">
        <v>4</v>
      </c>
      <c r="M2073" s="301">
        <v>7</v>
      </c>
      <c r="N2073" s="301">
        <v>7</v>
      </c>
      <c r="O2073" s="301">
        <v>13</v>
      </c>
      <c r="P2073" s="301">
        <v>16</v>
      </c>
      <c r="Q2073" s="301">
        <v>11</v>
      </c>
      <c r="R2073" s="301">
        <v>7</v>
      </c>
      <c r="S2073" s="301">
        <v>5</v>
      </c>
      <c r="T2073" s="301">
        <v>0</v>
      </c>
      <c r="U2073" s="301">
        <v>111</v>
      </c>
      <c r="V2073" s="304">
        <v>111</v>
      </c>
    </row>
    <row r="2074" spans="1:22" x14ac:dyDescent="0.4">
      <c r="A2074" s="299">
        <v>2070</v>
      </c>
      <c r="B2074" s="300" t="s">
        <v>3453</v>
      </c>
      <c r="C2074" s="301">
        <v>5</v>
      </c>
      <c r="D2074" s="301">
        <v>0</v>
      </c>
      <c r="E2074" s="301">
        <v>0</v>
      </c>
      <c r="F2074" s="301">
        <v>5</v>
      </c>
      <c r="G2074" s="301">
        <v>0</v>
      </c>
      <c r="H2074" s="301">
        <v>3</v>
      </c>
      <c r="I2074" s="301">
        <v>0</v>
      </c>
      <c r="J2074" s="301">
        <v>0</v>
      </c>
      <c r="K2074" s="301">
        <v>0</v>
      </c>
      <c r="L2074" s="301">
        <v>7</v>
      </c>
      <c r="M2074" s="301">
        <v>8</v>
      </c>
      <c r="N2074" s="301">
        <v>0</v>
      </c>
      <c r="O2074" s="301">
        <v>6</v>
      </c>
      <c r="P2074" s="301">
        <v>10</v>
      </c>
      <c r="Q2074" s="301">
        <v>0</v>
      </c>
      <c r="R2074" s="301">
        <v>3</v>
      </c>
      <c r="S2074" s="301">
        <v>0</v>
      </c>
      <c r="T2074" s="301">
        <v>0</v>
      </c>
      <c r="U2074" s="301">
        <v>51</v>
      </c>
      <c r="V2074" s="304">
        <v>50</v>
      </c>
    </row>
    <row r="2075" spans="1:22" x14ac:dyDescent="0.4">
      <c r="A2075" s="299">
        <v>2071</v>
      </c>
      <c r="B2075" s="300" t="s">
        <v>3454</v>
      </c>
      <c r="C2075" s="301">
        <v>0</v>
      </c>
      <c r="D2075" s="301">
        <v>0</v>
      </c>
      <c r="E2075" s="301">
        <v>0</v>
      </c>
      <c r="F2075" s="301">
        <v>0</v>
      </c>
      <c r="G2075" s="301">
        <v>0</v>
      </c>
      <c r="H2075" s="301">
        <v>0</v>
      </c>
      <c r="I2075" s="301">
        <v>0</v>
      </c>
      <c r="J2075" s="301">
        <v>0</v>
      </c>
      <c r="K2075" s="301">
        <v>0</v>
      </c>
      <c r="L2075" s="301">
        <v>0</v>
      </c>
      <c r="M2075" s="301">
        <v>0</v>
      </c>
      <c r="N2075" s="301">
        <v>0</v>
      </c>
      <c r="O2075" s="301">
        <v>0</v>
      </c>
      <c r="P2075" s="301">
        <v>4</v>
      </c>
      <c r="Q2075" s="301">
        <v>0</v>
      </c>
      <c r="R2075" s="301">
        <v>0</v>
      </c>
      <c r="S2075" s="301">
        <v>0</v>
      </c>
      <c r="T2075" s="301">
        <v>0</v>
      </c>
      <c r="U2075" s="301">
        <v>14</v>
      </c>
      <c r="V2075" s="304">
        <v>14</v>
      </c>
    </row>
    <row r="2076" spans="1:22" x14ac:dyDescent="0.4">
      <c r="A2076" s="299">
        <v>2072</v>
      </c>
      <c r="B2076" s="300" t="s">
        <v>1856</v>
      </c>
      <c r="C2076" s="301">
        <v>79</v>
      </c>
      <c r="D2076" s="301">
        <v>173</v>
      </c>
      <c r="E2076" s="301">
        <v>222</v>
      </c>
      <c r="F2076" s="301">
        <v>230</v>
      </c>
      <c r="G2076" s="301">
        <v>172</v>
      </c>
      <c r="H2076" s="301">
        <v>106</v>
      </c>
      <c r="I2076" s="301">
        <v>86</v>
      </c>
      <c r="J2076" s="301">
        <v>113</v>
      </c>
      <c r="K2076" s="301">
        <v>172</v>
      </c>
      <c r="L2076" s="301">
        <v>233</v>
      </c>
      <c r="M2076" s="301">
        <v>222</v>
      </c>
      <c r="N2076" s="301">
        <v>171</v>
      </c>
      <c r="O2076" s="301">
        <v>114</v>
      </c>
      <c r="P2076" s="301">
        <v>110</v>
      </c>
      <c r="Q2076" s="301">
        <v>73</v>
      </c>
      <c r="R2076" s="301">
        <v>44</v>
      </c>
      <c r="S2076" s="301">
        <v>24</v>
      </c>
      <c r="T2076" s="301">
        <v>12</v>
      </c>
      <c r="U2076" s="301">
        <v>2362</v>
      </c>
      <c r="V2076" s="304">
        <v>2315</v>
      </c>
    </row>
    <row r="2077" spans="1:22" x14ac:dyDescent="0.4">
      <c r="A2077" s="299">
        <v>2073</v>
      </c>
      <c r="B2077" s="300" t="s">
        <v>1857</v>
      </c>
      <c r="C2077" s="301">
        <v>454</v>
      </c>
      <c r="D2077" s="301">
        <v>335</v>
      </c>
      <c r="E2077" s="301">
        <v>286</v>
      </c>
      <c r="F2077" s="301">
        <v>180</v>
      </c>
      <c r="G2077" s="301">
        <v>251</v>
      </c>
      <c r="H2077" s="301">
        <v>649</v>
      </c>
      <c r="I2077" s="301">
        <v>641</v>
      </c>
      <c r="J2077" s="301">
        <v>470</v>
      </c>
      <c r="K2077" s="301">
        <v>285</v>
      </c>
      <c r="L2077" s="301">
        <v>209</v>
      </c>
      <c r="M2077" s="301">
        <v>143</v>
      </c>
      <c r="N2077" s="301">
        <v>117</v>
      </c>
      <c r="O2077" s="301">
        <v>138</v>
      </c>
      <c r="P2077" s="301">
        <v>77</v>
      </c>
      <c r="Q2077" s="301">
        <v>50</v>
      </c>
      <c r="R2077" s="301">
        <v>21</v>
      </c>
      <c r="S2077" s="301">
        <v>13</v>
      </c>
      <c r="T2077" s="301">
        <v>6</v>
      </c>
      <c r="U2077" s="301">
        <v>4324</v>
      </c>
      <c r="V2077" s="304">
        <v>4373</v>
      </c>
    </row>
    <row r="2078" spans="1:22" x14ac:dyDescent="0.4">
      <c r="A2078" s="299">
        <v>2074</v>
      </c>
      <c r="B2078" s="300" t="s">
        <v>1262</v>
      </c>
      <c r="C2078" s="301">
        <v>5585</v>
      </c>
      <c r="D2078" s="301">
        <v>4932</v>
      </c>
      <c r="E2078" s="301">
        <v>3482</v>
      </c>
      <c r="F2078" s="301">
        <v>2763</v>
      </c>
      <c r="G2078" s="301">
        <v>2466</v>
      </c>
      <c r="H2078" s="301">
        <v>3319</v>
      </c>
      <c r="I2078" s="301">
        <v>5451</v>
      </c>
      <c r="J2078" s="301">
        <v>5845</v>
      </c>
      <c r="K2078" s="301">
        <v>4665</v>
      </c>
      <c r="L2078" s="301">
        <v>3648</v>
      </c>
      <c r="M2078" s="301">
        <v>2412</v>
      </c>
      <c r="N2078" s="301">
        <v>1682</v>
      </c>
      <c r="O2078" s="301">
        <v>1354</v>
      </c>
      <c r="P2078" s="301">
        <v>1028</v>
      </c>
      <c r="Q2078" s="301">
        <v>601</v>
      </c>
      <c r="R2078" s="301">
        <v>376</v>
      </c>
      <c r="S2078" s="301">
        <v>178</v>
      </c>
      <c r="T2078" s="301">
        <v>139</v>
      </c>
      <c r="U2078" s="301">
        <v>49934</v>
      </c>
      <c r="V2078" s="304">
        <v>50412</v>
      </c>
    </row>
    <row r="2079" spans="1:22" x14ac:dyDescent="0.4">
      <c r="A2079" s="299">
        <v>2075</v>
      </c>
      <c r="B2079" s="300" t="s">
        <v>379</v>
      </c>
      <c r="C2079" s="301">
        <v>3</v>
      </c>
      <c r="D2079" s="301">
        <v>4</v>
      </c>
      <c r="E2079" s="301">
        <v>16</v>
      </c>
      <c r="F2079" s="301">
        <v>7</v>
      </c>
      <c r="G2079" s="301">
        <v>5</v>
      </c>
      <c r="H2079" s="301">
        <v>0</v>
      </c>
      <c r="I2079" s="301">
        <v>4</v>
      </c>
      <c r="J2079" s="301">
        <v>3</v>
      </c>
      <c r="K2079" s="301">
        <v>16</v>
      </c>
      <c r="L2079" s="301">
        <v>8</v>
      </c>
      <c r="M2079" s="301">
        <v>11</v>
      </c>
      <c r="N2079" s="301">
        <v>19</v>
      </c>
      <c r="O2079" s="301">
        <v>17</v>
      </c>
      <c r="P2079" s="301">
        <v>12</v>
      </c>
      <c r="Q2079" s="301">
        <v>3</v>
      </c>
      <c r="R2079" s="301">
        <v>6</v>
      </c>
      <c r="S2079" s="301">
        <v>0</v>
      </c>
      <c r="T2079" s="301">
        <v>0</v>
      </c>
      <c r="U2079" s="301">
        <v>160</v>
      </c>
      <c r="V2079" s="304">
        <v>158</v>
      </c>
    </row>
    <row r="2080" spans="1:22" x14ac:dyDescent="0.4">
      <c r="A2080" s="299">
        <v>2076</v>
      </c>
      <c r="B2080" s="300" t="s">
        <v>380</v>
      </c>
      <c r="C2080" s="301">
        <v>99</v>
      </c>
      <c r="D2080" s="301">
        <v>127</v>
      </c>
      <c r="E2080" s="301">
        <v>147</v>
      </c>
      <c r="F2080" s="301">
        <v>112</v>
      </c>
      <c r="G2080" s="301">
        <v>62</v>
      </c>
      <c r="H2080" s="301">
        <v>64</v>
      </c>
      <c r="I2080" s="301">
        <v>79</v>
      </c>
      <c r="J2080" s="301">
        <v>97</v>
      </c>
      <c r="K2080" s="301">
        <v>134</v>
      </c>
      <c r="L2080" s="301">
        <v>136</v>
      </c>
      <c r="M2080" s="301">
        <v>150</v>
      </c>
      <c r="N2080" s="301">
        <v>163</v>
      </c>
      <c r="O2080" s="301">
        <v>235</v>
      </c>
      <c r="P2080" s="301">
        <v>280</v>
      </c>
      <c r="Q2080" s="301">
        <v>263</v>
      </c>
      <c r="R2080" s="301">
        <v>212</v>
      </c>
      <c r="S2080" s="301">
        <v>157</v>
      </c>
      <c r="T2080" s="301">
        <v>180</v>
      </c>
      <c r="U2080" s="301">
        <v>2684</v>
      </c>
      <c r="V2080" s="304">
        <v>2413</v>
      </c>
    </row>
    <row r="2081" spans="1:22" x14ac:dyDescent="0.4">
      <c r="A2081" s="299">
        <v>2077</v>
      </c>
      <c r="B2081" s="300" t="s">
        <v>3455</v>
      </c>
      <c r="C2081" s="301">
        <v>0</v>
      </c>
      <c r="D2081" s="301">
        <v>0</v>
      </c>
      <c r="E2081" s="301">
        <v>0</v>
      </c>
      <c r="F2081" s="301">
        <v>0</v>
      </c>
      <c r="G2081" s="301">
        <v>0</v>
      </c>
      <c r="H2081" s="301">
        <v>0</v>
      </c>
      <c r="I2081" s="301">
        <v>0</v>
      </c>
      <c r="J2081" s="301">
        <v>0</v>
      </c>
      <c r="K2081" s="301">
        <v>0</v>
      </c>
      <c r="L2081" s="301">
        <v>0</v>
      </c>
      <c r="M2081" s="301">
        <v>0</v>
      </c>
      <c r="N2081" s="301">
        <v>0</v>
      </c>
      <c r="O2081" s="301">
        <v>0</v>
      </c>
      <c r="P2081" s="301">
        <v>0</v>
      </c>
      <c r="Q2081" s="301">
        <v>0</v>
      </c>
      <c r="R2081" s="301">
        <v>0</v>
      </c>
      <c r="S2081" s="301">
        <v>0</v>
      </c>
      <c r="T2081" s="301">
        <v>0</v>
      </c>
      <c r="U2081" s="301">
        <v>0</v>
      </c>
      <c r="V2081" s="304">
        <v>0</v>
      </c>
    </row>
    <row r="2082" spans="1:22" x14ac:dyDescent="0.4">
      <c r="A2082" s="299">
        <v>2078</v>
      </c>
      <c r="B2082" s="300" t="s">
        <v>3456</v>
      </c>
      <c r="C2082" s="301">
        <v>0</v>
      </c>
      <c r="D2082" s="301">
        <v>0</v>
      </c>
      <c r="E2082" s="301">
        <v>0</v>
      </c>
      <c r="F2082" s="301">
        <v>0</v>
      </c>
      <c r="G2082" s="301">
        <v>0</v>
      </c>
      <c r="H2082" s="301">
        <v>0</v>
      </c>
      <c r="I2082" s="301">
        <v>0</v>
      </c>
      <c r="J2082" s="301">
        <v>0</v>
      </c>
      <c r="K2082" s="301">
        <v>0</v>
      </c>
      <c r="L2082" s="301">
        <v>0</v>
      </c>
      <c r="M2082" s="301">
        <v>0</v>
      </c>
      <c r="N2082" s="301">
        <v>3</v>
      </c>
      <c r="O2082" s="301">
        <v>0</v>
      </c>
      <c r="P2082" s="301">
        <v>0</v>
      </c>
      <c r="Q2082" s="301">
        <v>0</v>
      </c>
      <c r="R2082" s="301">
        <v>0</v>
      </c>
      <c r="S2082" s="301">
        <v>0</v>
      </c>
      <c r="T2082" s="301">
        <v>0</v>
      </c>
      <c r="U2082" s="301">
        <v>12</v>
      </c>
      <c r="V2082" s="304">
        <v>5</v>
      </c>
    </row>
    <row r="2083" spans="1:22" x14ac:dyDescent="0.4">
      <c r="A2083" s="299">
        <v>2079</v>
      </c>
      <c r="B2083" s="300" t="s">
        <v>1858</v>
      </c>
      <c r="C2083" s="301">
        <v>0</v>
      </c>
      <c r="D2083" s="301">
        <v>0</v>
      </c>
      <c r="E2083" s="301">
        <v>5</v>
      </c>
      <c r="F2083" s="301">
        <v>0</v>
      </c>
      <c r="G2083" s="301">
        <v>8</v>
      </c>
      <c r="H2083" s="301">
        <v>0</v>
      </c>
      <c r="I2083" s="301">
        <v>4</v>
      </c>
      <c r="J2083" s="301">
        <v>3</v>
      </c>
      <c r="K2083" s="301">
        <v>6</v>
      </c>
      <c r="L2083" s="301">
        <v>3</v>
      </c>
      <c r="M2083" s="301">
        <v>4</v>
      </c>
      <c r="N2083" s="301">
        <v>3</v>
      </c>
      <c r="O2083" s="301">
        <v>0</v>
      </c>
      <c r="P2083" s="301">
        <v>10</v>
      </c>
      <c r="Q2083" s="301">
        <v>10</v>
      </c>
      <c r="R2083" s="301">
        <v>0</v>
      </c>
      <c r="S2083" s="301">
        <v>0</v>
      </c>
      <c r="T2083" s="301">
        <v>0</v>
      </c>
      <c r="U2083" s="301">
        <v>64</v>
      </c>
      <c r="V2083" s="304">
        <v>64</v>
      </c>
    </row>
    <row r="2084" spans="1:22" x14ac:dyDescent="0.4">
      <c r="A2084" s="299">
        <v>2080</v>
      </c>
      <c r="B2084" s="300" t="s">
        <v>3457</v>
      </c>
      <c r="C2084" s="301">
        <v>0</v>
      </c>
      <c r="D2084" s="301">
        <v>6</v>
      </c>
      <c r="E2084" s="301">
        <v>0</v>
      </c>
      <c r="F2084" s="301">
        <v>0</v>
      </c>
      <c r="G2084" s="301">
        <v>4</v>
      </c>
      <c r="H2084" s="301">
        <v>0</v>
      </c>
      <c r="I2084" s="301">
        <v>0</v>
      </c>
      <c r="J2084" s="301">
        <v>0</v>
      </c>
      <c r="K2084" s="301">
        <v>3</v>
      </c>
      <c r="L2084" s="301">
        <v>4</v>
      </c>
      <c r="M2084" s="301">
        <v>0</v>
      </c>
      <c r="N2084" s="301">
        <v>6</v>
      </c>
      <c r="O2084" s="301">
        <v>3</v>
      </c>
      <c r="P2084" s="301">
        <v>4</v>
      </c>
      <c r="Q2084" s="301">
        <v>4</v>
      </c>
      <c r="R2084" s="301">
        <v>0</v>
      </c>
      <c r="S2084" s="301">
        <v>0</v>
      </c>
      <c r="T2084" s="301">
        <v>0</v>
      </c>
      <c r="U2084" s="301">
        <v>28</v>
      </c>
      <c r="V2084" s="304">
        <v>31</v>
      </c>
    </row>
    <row r="2085" spans="1:22" x14ac:dyDescent="0.4">
      <c r="A2085" s="299">
        <v>2081</v>
      </c>
      <c r="B2085" s="300" t="s">
        <v>3458</v>
      </c>
      <c r="C2085" s="301">
        <v>0</v>
      </c>
      <c r="D2085" s="301">
        <v>11</v>
      </c>
      <c r="E2085" s="301">
        <v>8</v>
      </c>
      <c r="F2085" s="301">
        <v>7</v>
      </c>
      <c r="G2085" s="301">
        <v>3</v>
      </c>
      <c r="H2085" s="301">
        <v>0</v>
      </c>
      <c r="I2085" s="301">
        <v>6</v>
      </c>
      <c r="J2085" s="301">
        <v>0</v>
      </c>
      <c r="K2085" s="301">
        <v>4</v>
      </c>
      <c r="L2085" s="301">
        <v>6</v>
      </c>
      <c r="M2085" s="301">
        <v>4</v>
      </c>
      <c r="N2085" s="301">
        <v>3</v>
      </c>
      <c r="O2085" s="301">
        <v>4</v>
      </c>
      <c r="P2085" s="301">
        <v>7</v>
      </c>
      <c r="Q2085" s="301">
        <v>3</v>
      </c>
      <c r="R2085" s="301">
        <v>0</v>
      </c>
      <c r="S2085" s="301">
        <v>0</v>
      </c>
      <c r="T2085" s="301">
        <v>0</v>
      </c>
      <c r="U2085" s="301">
        <v>67</v>
      </c>
      <c r="V2085" s="304">
        <v>53</v>
      </c>
    </row>
    <row r="2086" spans="1:22" x14ac:dyDescent="0.4">
      <c r="A2086" s="299">
        <v>2082</v>
      </c>
      <c r="B2086" s="300" t="s">
        <v>381</v>
      </c>
      <c r="C2086" s="301">
        <v>7</v>
      </c>
      <c r="D2086" s="301">
        <v>21</v>
      </c>
      <c r="E2086" s="301">
        <v>14</v>
      </c>
      <c r="F2086" s="301">
        <v>11</v>
      </c>
      <c r="G2086" s="301">
        <v>11</v>
      </c>
      <c r="H2086" s="301">
        <v>7</v>
      </c>
      <c r="I2086" s="301">
        <v>17</v>
      </c>
      <c r="J2086" s="301">
        <v>19</v>
      </c>
      <c r="K2086" s="301">
        <v>18</v>
      </c>
      <c r="L2086" s="301">
        <v>30</v>
      </c>
      <c r="M2086" s="301">
        <v>16</v>
      </c>
      <c r="N2086" s="301">
        <v>29</v>
      </c>
      <c r="O2086" s="301">
        <v>41</v>
      </c>
      <c r="P2086" s="301">
        <v>33</v>
      </c>
      <c r="Q2086" s="301">
        <v>14</v>
      </c>
      <c r="R2086" s="301">
        <v>12</v>
      </c>
      <c r="S2086" s="301">
        <v>11</v>
      </c>
      <c r="T2086" s="301">
        <v>12</v>
      </c>
      <c r="U2086" s="301">
        <v>324</v>
      </c>
      <c r="V2086" s="304">
        <v>306</v>
      </c>
    </row>
    <row r="2087" spans="1:22" x14ac:dyDescent="0.4">
      <c r="A2087" s="299">
        <v>2083</v>
      </c>
      <c r="B2087" s="300" t="s">
        <v>3459</v>
      </c>
      <c r="C2087" s="301">
        <v>0</v>
      </c>
      <c r="D2087" s="301">
        <v>0</v>
      </c>
      <c r="E2087" s="301">
        <v>3</v>
      </c>
      <c r="F2087" s="301">
        <v>10</v>
      </c>
      <c r="G2087" s="301">
        <v>0</v>
      </c>
      <c r="H2087" s="301">
        <v>6</v>
      </c>
      <c r="I2087" s="301">
        <v>4</v>
      </c>
      <c r="J2087" s="301">
        <v>0</v>
      </c>
      <c r="K2087" s="301">
        <v>8</v>
      </c>
      <c r="L2087" s="301">
        <v>0</v>
      </c>
      <c r="M2087" s="301">
        <v>0</v>
      </c>
      <c r="N2087" s="301">
        <v>5</v>
      </c>
      <c r="O2087" s="301">
        <v>3</v>
      </c>
      <c r="P2087" s="301">
        <v>0</v>
      </c>
      <c r="Q2087" s="301">
        <v>3</v>
      </c>
      <c r="R2087" s="301">
        <v>0</v>
      </c>
      <c r="S2087" s="301">
        <v>0</v>
      </c>
      <c r="T2087" s="301">
        <v>0</v>
      </c>
      <c r="U2087" s="301">
        <v>52</v>
      </c>
      <c r="V2087" s="304">
        <v>54</v>
      </c>
    </row>
    <row r="2088" spans="1:22" x14ac:dyDescent="0.4">
      <c r="A2088" s="299">
        <v>2084</v>
      </c>
      <c r="B2088" s="300" t="s">
        <v>3460</v>
      </c>
      <c r="C2088" s="301">
        <v>4</v>
      </c>
      <c r="D2088" s="301">
        <v>0</v>
      </c>
      <c r="E2088" s="301">
        <v>4</v>
      </c>
      <c r="F2088" s="301">
        <v>0</v>
      </c>
      <c r="G2088" s="301">
        <v>0</v>
      </c>
      <c r="H2088" s="301">
        <v>0</v>
      </c>
      <c r="I2088" s="301">
        <v>3</v>
      </c>
      <c r="J2088" s="301">
        <v>0</v>
      </c>
      <c r="K2088" s="301">
        <v>5</v>
      </c>
      <c r="L2088" s="301">
        <v>8</v>
      </c>
      <c r="M2088" s="301">
        <v>3</v>
      </c>
      <c r="N2088" s="301">
        <v>3</v>
      </c>
      <c r="O2088" s="301">
        <v>4</v>
      </c>
      <c r="P2088" s="301">
        <v>3</v>
      </c>
      <c r="Q2088" s="301">
        <v>3</v>
      </c>
      <c r="R2088" s="301">
        <v>0</v>
      </c>
      <c r="S2088" s="301">
        <v>0</v>
      </c>
      <c r="T2088" s="301">
        <v>0</v>
      </c>
      <c r="U2088" s="301">
        <v>38</v>
      </c>
      <c r="V2088" s="304">
        <v>40</v>
      </c>
    </row>
    <row r="2089" spans="1:22" x14ac:dyDescent="0.4">
      <c r="A2089" s="299">
        <v>2085</v>
      </c>
      <c r="B2089" s="300" t="s">
        <v>3461</v>
      </c>
      <c r="C2089" s="301">
        <v>8</v>
      </c>
      <c r="D2089" s="301">
        <v>0</v>
      </c>
      <c r="E2089" s="301">
        <v>3</v>
      </c>
      <c r="F2089" s="301">
        <v>5</v>
      </c>
      <c r="G2089" s="301">
        <v>0</v>
      </c>
      <c r="H2089" s="301">
        <v>3</v>
      </c>
      <c r="I2089" s="301">
        <v>3</v>
      </c>
      <c r="J2089" s="301">
        <v>3</v>
      </c>
      <c r="K2089" s="301">
        <v>4</v>
      </c>
      <c r="L2089" s="301">
        <v>10</v>
      </c>
      <c r="M2089" s="301">
        <v>9</v>
      </c>
      <c r="N2089" s="301">
        <v>7</v>
      </c>
      <c r="O2089" s="301">
        <v>5</v>
      </c>
      <c r="P2089" s="301">
        <v>4</v>
      </c>
      <c r="Q2089" s="301">
        <v>4</v>
      </c>
      <c r="R2089" s="301">
        <v>3</v>
      </c>
      <c r="S2089" s="301">
        <v>6</v>
      </c>
      <c r="T2089" s="301">
        <v>0</v>
      </c>
      <c r="U2089" s="301">
        <v>80</v>
      </c>
      <c r="V2089" s="304">
        <v>76</v>
      </c>
    </row>
    <row r="2090" spans="1:22" x14ac:dyDescent="0.4">
      <c r="A2090" s="299">
        <v>2086</v>
      </c>
      <c r="B2090" s="300" t="s">
        <v>382</v>
      </c>
      <c r="C2090" s="301">
        <v>32</v>
      </c>
      <c r="D2090" s="301">
        <v>43</v>
      </c>
      <c r="E2090" s="301">
        <v>46</v>
      </c>
      <c r="F2090" s="301">
        <v>24</v>
      </c>
      <c r="G2090" s="301">
        <v>32</v>
      </c>
      <c r="H2090" s="301">
        <v>41</v>
      </c>
      <c r="I2090" s="301">
        <v>36</v>
      </c>
      <c r="J2090" s="301">
        <v>34</v>
      </c>
      <c r="K2090" s="301">
        <v>27</v>
      </c>
      <c r="L2090" s="301">
        <v>37</v>
      </c>
      <c r="M2090" s="301">
        <v>45</v>
      </c>
      <c r="N2090" s="301">
        <v>53</v>
      </c>
      <c r="O2090" s="301">
        <v>71</v>
      </c>
      <c r="P2090" s="301">
        <v>60</v>
      </c>
      <c r="Q2090" s="301">
        <v>36</v>
      </c>
      <c r="R2090" s="301">
        <v>15</v>
      </c>
      <c r="S2090" s="301">
        <v>5</v>
      </c>
      <c r="T2090" s="301">
        <v>20</v>
      </c>
      <c r="U2090" s="301">
        <v>643</v>
      </c>
      <c r="V2090" s="304">
        <v>620</v>
      </c>
    </row>
    <row r="2091" spans="1:22" x14ac:dyDescent="0.4">
      <c r="A2091" s="299">
        <v>2087</v>
      </c>
      <c r="B2091" s="300" t="s">
        <v>3462</v>
      </c>
      <c r="C2091" s="301">
        <v>8</v>
      </c>
      <c r="D2091" s="301">
        <v>5</v>
      </c>
      <c r="E2091" s="301">
        <v>6</v>
      </c>
      <c r="F2091" s="301">
        <v>0</v>
      </c>
      <c r="G2091" s="301">
        <v>0</v>
      </c>
      <c r="H2091" s="301">
        <v>3</v>
      </c>
      <c r="I2091" s="301">
        <v>0</v>
      </c>
      <c r="J2091" s="301">
        <v>4</v>
      </c>
      <c r="K2091" s="301">
        <v>0</v>
      </c>
      <c r="L2091" s="301">
        <v>3</v>
      </c>
      <c r="M2091" s="301">
        <v>7</v>
      </c>
      <c r="N2091" s="301">
        <v>14</v>
      </c>
      <c r="O2091" s="301">
        <v>8</v>
      </c>
      <c r="P2091" s="301">
        <v>7</v>
      </c>
      <c r="Q2091" s="301">
        <v>3</v>
      </c>
      <c r="R2091" s="301">
        <v>6</v>
      </c>
      <c r="S2091" s="301">
        <v>0</v>
      </c>
      <c r="T2091" s="301">
        <v>0</v>
      </c>
      <c r="U2091" s="301">
        <v>79</v>
      </c>
      <c r="V2091" s="304">
        <v>71</v>
      </c>
    </row>
    <row r="2092" spans="1:22" x14ac:dyDescent="0.4">
      <c r="A2092" s="299">
        <v>2088</v>
      </c>
      <c r="B2092" s="300" t="s">
        <v>1859</v>
      </c>
      <c r="C2092" s="301">
        <v>11</v>
      </c>
      <c r="D2092" s="301">
        <v>16</v>
      </c>
      <c r="E2092" s="301">
        <v>12</v>
      </c>
      <c r="F2092" s="301">
        <v>17</v>
      </c>
      <c r="G2092" s="301">
        <v>7</v>
      </c>
      <c r="H2092" s="301">
        <v>4</v>
      </c>
      <c r="I2092" s="301">
        <v>13</v>
      </c>
      <c r="J2092" s="301">
        <v>11</v>
      </c>
      <c r="K2092" s="301">
        <v>13</v>
      </c>
      <c r="L2092" s="301">
        <v>17</v>
      </c>
      <c r="M2092" s="301">
        <v>16</v>
      </c>
      <c r="N2092" s="301">
        <v>17</v>
      </c>
      <c r="O2092" s="301">
        <v>15</v>
      </c>
      <c r="P2092" s="301">
        <v>10</v>
      </c>
      <c r="Q2092" s="301">
        <v>12</v>
      </c>
      <c r="R2092" s="301">
        <v>0</v>
      </c>
      <c r="S2092" s="301">
        <v>0</v>
      </c>
      <c r="T2092" s="301">
        <v>4</v>
      </c>
      <c r="U2092" s="301">
        <v>187</v>
      </c>
      <c r="V2092" s="304">
        <v>179</v>
      </c>
    </row>
    <row r="2093" spans="1:22" x14ac:dyDescent="0.4">
      <c r="A2093" s="299">
        <v>2089</v>
      </c>
      <c r="B2093" s="300" t="s">
        <v>3463</v>
      </c>
      <c r="C2093" s="301">
        <v>3</v>
      </c>
      <c r="D2093" s="301">
        <v>0</v>
      </c>
      <c r="E2093" s="301">
        <v>5</v>
      </c>
      <c r="F2093" s="301">
        <v>5</v>
      </c>
      <c r="G2093" s="301">
        <v>0</v>
      </c>
      <c r="H2093" s="301">
        <v>7</v>
      </c>
      <c r="I2093" s="301">
        <v>6</v>
      </c>
      <c r="J2093" s="301">
        <v>4</v>
      </c>
      <c r="K2093" s="301">
        <v>11</v>
      </c>
      <c r="L2093" s="301">
        <v>9</v>
      </c>
      <c r="M2093" s="301">
        <v>13</v>
      </c>
      <c r="N2093" s="301">
        <v>20</v>
      </c>
      <c r="O2093" s="301">
        <v>20</v>
      </c>
      <c r="P2093" s="301">
        <v>20</v>
      </c>
      <c r="Q2093" s="301">
        <v>6</v>
      </c>
      <c r="R2093" s="301">
        <v>3</v>
      </c>
      <c r="S2093" s="301">
        <v>4</v>
      </c>
      <c r="T2093" s="301">
        <v>0</v>
      </c>
      <c r="U2093" s="301">
        <v>123</v>
      </c>
      <c r="V2093" s="304">
        <v>116</v>
      </c>
    </row>
    <row r="2094" spans="1:22" x14ac:dyDescent="0.4">
      <c r="A2094" s="299">
        <v>2090</v>
      </c>
      <c r="B2094" s="300" t="s">
        <v>383</v>
      </c>
      <c r="C2094" s="301">
        <v>37</v>
      </c>
      <c r="D2094" s="301">
        <v>69</v>
      </c>
      <c r="E2094" s="301">
        <v>65</v>
      </c>
      <c r="F2094" s="301">
        <v>42</v>
      </c>
      <c r="G2094" s="301">
        <v>40</v>
      </c>
      <c r="H2094" s="301">
        <v>42</v>
      </c>
      <c r="I2094" s="301">
        <v>50</v>
      </c>
      <c r="J2094" s="301">
        <v>46</v>
      </c>
      <c r="K2094" s="301">
        <v>62</v>
      </c>
      <c r="L2094" s="301">
        <v>66</v>
      </c>
      <c r="M2094" s="301">
        <v>68</v>
      </c>
      <c r="N2094" s="301">
        <v>74</v>
      </c>
      <c r="O2094" s="301">
        <v>80</v>
      </c>
      <c r="P2094" s="301">
        <v>76</v>
      </c>
      <c r="Q2094" s="301">
        <v>46</v>
      </c>
      <c r="R2094" s="301">
        <v>41</v>
      </c>
      <c r="S2094" s="301">
        <v>20</v>
      </c>
      <c r="T2094" s="301">
        <v>10</v>
      </c>
      <c r="U2094" s="301">
        <v>940</v>
      </c>
      <c r="V2094" s="304">
        <v>918</v>
      </c>
    </row>
    <row r="2095" spans="1:22" x14ac:dyDescent="0.4">
      <c r="A2095" s="299">
        <v>2091</v>
      </c>
      <c r="B2095" s="300" t="s">
        <v>384</v>
      </c>
      <c r="C2095" s="301">
        <v>3</v>
      </c>
      <c r="D2095" s="301">
        <v>8</v>
      </c>
      <c r="E2095" s="301">
        <v>11</v>
      </c>
      <c r="F2095" s="301">
        <v>11</v>
      </c>
      <c r="G2095" s="301">
        <v>4</v>
      </c>
      <c r="H2095" s="301">
        <v>3</v>
      </c>
      <c r="I2095" s="301">
        <v>15</v>
      </c>
      <c r="J2095" s="301">
        <v>7</v>
      </c>
      <c r="K2095" s="301">
        <v>9</v>
      </c>
      <c r="L2095" s="301">
        <v>22</v>
      </c>
      <c r="M2095" s="301">
        <v>17</v>
      </c>
      <c r="N2095" s="301">
        <v>33</v>
      </c>
      <c r="O2095" s="301">
        <v>42</v>
      </c>
      <c r="P2095" s="301">
        <v>50</v>
      </c>
      <c r="Q2095" s="301">
        <v>23</v>
      </c>
      <c r="R2095" s="301">
        <v>15</v>
      </c>
      <c r="S2095" s="301">
        <v>3</v>
      </c>
      <c r="T2095" s="301">
        <v>8</v>
      </c>
      <c r="U2095" s="301">
        <v>294</v>
      </c>
      <c r="V2095" s="304">
        <v>276</v>
      </c>
    </row>
    <row r="2096" spans="1:22" x14ac:dyDescent="0.4">
      <c r="A2096" s="299">
        <v>2092</v>
      </c>
      <c r="B2096" s="300" t="s">
        <v>385</v>
      </c>
      <c r="C2096" s="301">
        <v>31</v>
      </c>
      <c r="D2096" s="301">
        <v>49</v>
      </c>
      <c r="E2096" s="301">
        <v>30</v>
      </c>
      <c r="F2096" s="301">
        <v>23</v>
      </c>
      <c r="G2096" s="301">
        <v>17</v>
      </c>
      <c r="H2096" s="301">
        <v>43</v>
      </c>
      <c r="I2096" s="301">
        <v>24</v>
      </c>
      <c r="J2096" s="301">
        <v>34</v>
      </c>
      <c r="K2096" s="301">
        <v>29</v>
      </c>
      <c r="L2096" s="301">
        <v>39</v>
      </c>
      <c r="M2096" s="301">
        <v>36</v>
      </c>
      <c r="N2096" s="301">
        <v>39</v>
      </c>
      <c r="O2096" s="301">
        <v>32</v>
      </c>
      <c r="P2096" s="301">
        <v>17</v>
      </c>
      <c r="Q2096" s="301">
        <v>8</v>
      </c>
      <c r="R2096" s="301">
        <v>6</v>
      </c>
      <c r="S2096" s="301">
        <v>8</v>
      </c>
      <c r="T2096" s="301">
        <v>3</v>
      </c>
      <c r="U2096" s="301">
        <v>475</v>
      </c>
      <c r="V2096" s="304">
        <v>499</v>
      </c>
    </row>
    <row r="2097" spans="1:22" x14ac:dyDescent="0.4">
      <c r="A2097" s="299">
        <v>2093</v>
      </c>
      <c r="B2097" s="300" t="s">
        <v>386</v>
      </c>
      <c r="C2097" s="301">
        <v>193</v>
      </c>
      <c r="D2097" s="301">
        <v>214</v>
      </c>
      <c r="E2097" s="301">
        <v>183</v>
      </c>
      <c r="F2097" s="301">
        <v>135</v>
      </c>
      <c r="G2097" s="301">
        <v>83</v>
      </c>
      <c r="H2097" s="301">
        <v>136</v>
      </c>
      <c r="I2097" s="301">
        <v>150</v>
      </c>
      <c r="J2097" s="301">
        <v>195</v>
      </c>
      <c r="K2097" s="301">
        <v>198</v>
      </c>
      <c r="L2097" s="301">
        <v>181</v>
      </c>
      <c r="M2097" s="301">
        <v>188</v>
      </c>
      <c r="N2097" s="301">
        <v>243</v>
      </c>
      <c r="O2097" s="301">
        <v>290</v>
      </c>
      <c r="P2097" s="301">
        <v>285</v>
      </c>
      <c r="Q2097" s="301">
        <v>219</v>
      </c>
      <c r="R2097" s="301">
        <v>164</v>
      </c>
      <c r="S2097" s="301">
        <v>126</v>
      </c>
      <c r="T2097" s="301">
        <v>151</v>
      </c>
      <c r="U2097" s="301">
        <v>3341</v>
      </c>
      <c r="V2097" s="304">
        <v>3144</v>
      </c>
    </row>
    <row r="2098" spans="1:22" x14ac:dyDescent="0.4">
      <c r="A2098" s="299">
        <v>2094</v>
      </c>
      <c r="B2098" s="300" t="s">
        <v>3464</v>
      </c>
      <c r="C2098" s="301">
        <v>12</v>
      </c>
      <c r="D2098" s="301">
        <v>7</v>
      </c>
      <c r="E2098" s="301">
        <v>0</v>
      </c>
      <c r="F2098" s="301">
        <v>4</v>
      </c>
      <c r="G2098" s="301">
        <v>0</v>
      </c>
      <c r="H2098" s="301">
        <v>7</v>
      </c>
      <c r="I2098" s="301">
        <v>11</v>
      </c>
      <c r="J2098" s="301">
        <v>0</v>
      </c>
      <c r="K2098" s="301">
        <v>9</v>
      </c>
      <c r="L2098" s="301">
        <v>6</v>
      </c>
      <c r="M2098" s="301">
        <v>8</v>
      </c>
      <c r="N2098" s="301">
        <v>22</v>
      </c>
      <c r="O2098" s="301">
        <v>10</v>
      </c>
      <c r="P2098" s="301">
        <v>6</v>
      </c>
      <c r="Q2098" s="301">
        <v>9</v>
      </c>
      <c r="R2098" s="301">
        <v>6</v>
      </c>
      <c r="S2098" s="301">
        <v>8</v>
      </c>
      <c r="T2098" s="301">
        <v>0</v>
      </c>
      <c r="U2098" s="301">
        <v>133</v>
      </c>
      <c r="V2098" s="304">
        <v>127</v>
      </c>
    </row>
    <row r="2099" spans="1:22" x14ac:dyDescent="0.4">
      <c r="A2099" s="299">
        <v>2095</v>
      </c>
      <c r="B2099" s="300" t="s">
        <v>1263</v>
      </c>
      <c r="C2099" s="301">
        <v>965</v>
      </c>
      <c r="D2099" s="301">
        <v>655</v>
      </c>
      <c r="E2099" s="301">
        <v>587</v>
      </c>
      <c r="F2099" s="301">
        <v>455</v>
      </c>
      <c r="G2099" s="301">
        <v>656</v>
      </c>
      <c r="H2099" s="301">
        <v>1269</v>
      </c>
      <c r="I2099" s="301">
        <v>1802</v>
      </c>
      <c r="J2099" s="301">
        <v>1622</v>
      </c>
      <c r="K2099" s="301">
        <v>1480</v>
      </c>
      <c r="L2099" s="301">
        <v>1311</v>
      </c>
      <c r="M2099" s="301">
        <v>1095</v>
      </c>
      <c r="N2099" s="301">
        <v>1092</v>
      </c>
      <c r="O2099" s="301">
        <v>885</v>
      </c>
      <c r="P2099" s="301">
        <v>863</v>
      </c>
      <c r="Q2099" s="301">
        <v>583</v>
      </c>
      <c r="R2099" s="301">
        <v>416</v>
      </c>
      <c r="S2099" s="301">
        <v>247</v>
      </c>
      <c r="T2099" s="301">
        <v>201</v>
      </c>
      <c r="U2099" s="301">
        <v>16180</v>
      </c>
      <c r="V2099" s="304">
        <v>15883</v>
      </c>
    </row>
    <row r="2100" spans="1:22" x14ac:dyDescent="0.4">
      <c r="A2100" s="299">
        <v>2096</v>
      </c>
      <c r="B2100" s="300" t="s">
        <v>387</v>
      </c>
      <c r="C2100" s="301">
        <v>3</v>
      </c>
      <c r="D2100" s="301">
        <v>0</v>
      </c>
      <c r="E2100" s="301">
        <v>8</v>
      </c>
      <c r="F2100" s="301">
        <v>9</v>
      </c>
      <c r="G2100" s="301">
        <v>4</v>
      </c>
      <c r="H2100" s="301">
        <v>6</v>
      </c>
      <c r="I2100" s="301">
        <v>3</v>
      </c>
      <c r="J2100" s="301">
        <v>5</v>
      </c>
      <c r="K2100" s="301">
        <v>7</v>
      </c>
      <c r="L2100" s="301">
        <v>13</v>
      </c>
      <c r="M2100" s="301">
        <v>20</v>
      </c>
      <c r="N2100" s="301">
        <v>16</v>
      </c>
      <c r="O2100" s="301">
        <v>21</v>
      </c>
      <c r="P2100" s="301">
        <v>27</v>
      </c>
      <c r="Q2100" s="301">
        <v>23</v>
      </c>
      <c r="R2100" s="301">
        <v>20</v>
      </c>
      <c r="S2100" s="301">
        <v>11</v>
      </c>
      <c r="T2100" s="301">
        <v>7</v>
      </c>
      <c r="U2100" s="301">
        <v>208</v>
      </c>
      <c r="V2100" s="304">
        <v>192</v>
      </c>
    </row>
    <row r="2101" spans="1:22" x14ac:dyDescent="0.4">
      <c r="A2101" s="299">
        <v>2097</v>
      </c>
      <c r="B2101" s="300" t="s">
        <v>388</v>
      </c>
      <c r="C2101" s="301">
        <v>132</v>
      </c>
      <c r="D2101" s="301">
        <v>149</v>
      </c>
      <c r="E2101" s="301">
        <v>133</v>
      </c>
      <c r="F2101" s="301">
        <v>145</v>
      </c>
      <c r="G2101" s="301">
        <v>118</v>
      </c>
      <c r="H2101" s="301">
        <v>76</v>
      </c>
      <c r="I2101" s="301">
        <v>107</v>
      </c>
      <c r="J2101" s="301">
        <v>130</v>
      </c>
      <c r="K2101" s="301">
        <v>160</v>
      </c>
      <c r="L2101" s="301">
        <v>202</v>
      </c>
      <c r="M2101" s="301">
        <v>230</v>
      </c>
      <c r="N2101" s="301">
        <v>262</v>
      </c>
      <c r="O2101" s="301">
        <v>364</v>
      </c>
      <c r="P2101" s="301">
        <v>441</v>
      </c>
      <c r="Q2101" s="301">
        <v>387</v>
      </c>
      <c r="R2101" s="301">
        <v>247</v>
      </c>
      <c r="S2101" s="301">
        <v>136</v>
      </c>
      <c r="T2101" s="301">
        <v>200</v>
      </c>
      <c r="U2101" s="301">
        <v>3619</v>
      </c>
      <c r="V2101" s="304">
        <v>3423</v>
      </c>
    </row>
    <row r="2102" spans="1:22" x14ac:dyDescent="0.4">
      <c r="A2102" s="299">
        <v>2098</v>
      </c>
      <c r="B2102" s="300" t="s">
        <v>1860</v>
      </c>
      <c r="C2102" s="301">
        <v>557</v>
      </c>
      <c r="D2102" s="301">
        <v>523</v>
      </c>
      <c r="E2102" s="301">
        <v>576</v>
      </c>
      <c r="F2102" s="301">
        <v>593</v>
      </c>
      <c r="G2102" s="301">
        <v>515</v>
      </c>
      <c r="H2102" s="301">
        <v>427</v>
      </c>
      <c r="I2102" s="301">
        <v>518</v>
      </c>
      <c r="J2102" s="301">
        <v>503</v>
      </c>
      <c r="K2102" s="301">
        <v>621</v>
      </c>
      <c r="L2102" s="301">
        <v>605</v>
      </c>
      <c r="M2102" s="301">
        <v>738</v>
      </c>
      <c r="N2102" s="301">
        <v>754</v>
      </c>
      <c r="O2102" s="301">
        <v>724</v>
      </c>
      <c r="P2102" s="301">
        <v>659</v>
      </c>
      <c r="Q2102" s="301">
        <v>426</v>
      </c>
      <c r="R2102" s="301">
        <v>396</v>
      </c>
      <c r="S2102" s="301">
        <v>265</v>
      </c>
      <c r="T2102" s="301">
        <v>323</v>
      </c>
      <c r="U2102" s="301">
        <v>9714</v>
      </c>
      <c r="V2102" s="304">
        <v>9116</v>
      </c>
    </row>
    <row r="2103" spans="1:22" x14ac:dyDescent="0.4">
      <c r="A2103" s="299">
        <v>2099</v>
      </c>
      <c r="B2103" s="300" t="s">
        <v>389</v>
      </c>
      <c r="C2103" s="301">
        <v>38</v>
      </c>
      <c r="D2103" s="301">
        <v>31</v>
      </c>
      <c r="E2103" s="301">
        <v>35</v>
      </c>
      <c r="F2103" s="301">
        <v>32</v>
      </c>
      <c r="G2103" s="301">
        <v>35</v>
      </c>
      <c r="H2103" s="301">
        <v>32</v>
      </c>
      <c r="I2103" s="301">
        <v>28</v>
      </c>
      <c r="J2103" s="301">
        <v>41</v>
      </c>
      <c r="K2103" s="301">
        <v>35</v>
      </c>
      <c r="L2103" s="301">
        <v>49</v>
      </c>
      <c r="M2103" s="301">
        <v>60</v>
      </c>
      <c r="N2103" s="301">
        <v>48</v>
      </c>
      <c r="O2103" s="301">
        <v>46</v>
      </c>
      <c r="P2103" s="301">
        <v>46</v>
      </c>
      <c r="Q2103" s="301">
        <v>25</v>
      </c>
      <c r="R2103" s="301">
        <v>18</v>
      </c>
      <c r="S2103" s="301">
        <v>8</v>
      </c>
      <c r="T2103" s="301">
        <v>10</v>
      </c>
      <c r="U2103" s="301">
        <v>618</v>
      </c>
      <c r="V2103" s="304">
        <v>585</v>
      </c>
    </row>
    <row r="2104" spans="1:22" x14ac:dyDescent="0.4">
      <c r="A2104" s="299">
        <v>2100</v>
      </c>
      <c r="B2104" s="300" t="s">
        <v>390</v>
      </c>
      <c r="C2104" s="301">
        <v>10</v>
      </c>
      <c r="D2104" s="301">
        <v>20</v>
      </c>
      <c r="E2104" s="301">
        <v>41</v>
      </c>
      <c r="F2104" s="301">
        <v>59</v>
      </c>
      <c r="G2104" s="301">
        <v>21</v>
      </c>
      <c r="H2104" s="301">
        <v>16</v>
      </c>
      <c r="I2104" s="301">
        <v>14</v>
      </c>
      <c r="J2104" s="301">
        <v>29</v>
      </c>
      <c r="K2104" s="301">
        <v>34</v>
      </c>
      <c r="L2104" s="301">
        <v>57</v>
      </c>
      <c r="M2104" s="301">
        <v>59</v>
      </c>
      <c r="N2104" s="301">
        <v>65</v>
      </c>
      <c r="O2104" s="301">
        <v>43</v>
      </c>
      <c r="P2104" s="301">
        <v>44</v>
      </c>
      <c r="Q2104" s="301">
        <v>19</v>
      </c>
      <c r="R2104" s="301">
        <v>26</v>
      </c>
      <c r="S2104" s="301">
        <v>6</v>
      </c>
      <c r="T2104" s="301">
        <v>7</v>
      </c>
      <c r="U2104" s="301">
        <v>564</v>
      </c>
      <c r="V2104" s="304">
        <v>566</v>
      </c>
    </row>
    <row r="2105" spans="1:22" x14ac:dyDescent="0.4">
      <c r="A2105" s="299">
        <v>2101</v>
      </c>
      <c r="B2105" s="300" t="s">
        <v>1264</v>
      </c>
      <c r="C2105" s="301">
        <v>5</v>
      </c>
      <c r="D2105" s="301">
        <v>13</v>
      </c>
      <c r="E2105" s="301">
        <v>13</v>
      </c>
      <c r="F2105" s="301">
        <v>11</v>
      </c>
      <c r="G2105" s="301">
        <v>9</v>
      </c>
      <c r="H2105" s="301">
        <v>3</v>
      </c>
      <c r="I2105" s="301">
        <v>5</v>
      </c>
      <c r="J2105" s="301">
        <v>6</v>
      </c>
      <c r="K2105" s="301">
        <v>4</v>
      </c>
      <c r="L2105" s="301">
        <v>16</v>
      </c>
      <c r="M2105" s="301">
        <v>16</v>
      </c>
      <c r="N2105" s="301">
        <v>50</v>
      </c>
      <c r="O2105" s="301">
        <v>62</v>
      </c>
      <c r="P2105" s="301">
        <v>113</v>
      </c>
      <c r="Q2105" s="301">
        <v>75</v>
      </c>
      <c r="R2105" s="301">
        <v>49</v>
      </c>
      <c r="S2105" s="301">
        <v>35</v>
      </c>
      <c r="T2105" s="301">
        <v>20</v>
      </c>
      <c r="U2105" s="301">
        <v>510</v>
      </c>
      <c r="V2105" s="304">
        <v>368</v>
      </c>
    </row>
    <row r="2106" spans="1:22" x14ac:dyDescent="0.4">
      <c r="A2106" s="299">
        <v>2102</v>
      </c>
      <c r="B2106" s="300" t="s">
        <v>3465</v>
      </c>
      <c r="C2106" s="301">
        <v>6</v>
      </c>
      <c r="D2106" s="301">
        <v>3</v>
      </c>
      <c r="E2106" s="301">
        <v>5</v>
      </c>
      <c r="F2106" s="301">
        <v>3</v>
      </c>
      <c r="G2106" s="301">
        <v>4</v>
      </c>
      <c r="H2106" s="301">
        <v>0</v>
      </c>
      <c r="I2106" s="301">
        <v>0</v>
      </c>
      <c r="J2106" s="301">
        <v>5</v>
      </c>
      <c r="K2106" s="301">
        <v>4</v>
      </c>
      <c r="L2106" s="301">
        <v>6</v>
      </c>
      <c r="M2106" s="301">
        <v>3</v>
      </c>
      <c r="N2106" s="301">
        <v>20</v>
      </c>
      <c r="O2106" s="301">
        <v>12</v>
      </c>
      <c r="P2106" s="301">
        <v>6</v>
      </c>
      <c r="Q2106" s="301">
        <v>4</v>
      </c>
      <c r="R2106" s="301">
        <v>5</v>
      </c>
      <c r="S2106" s="301">
        <v>4</v>
      </c>
      <c r="T2106" s="301">
        <v>0</v>
      </c>
      <c r="U2106" s="301">
        <v>104</v>
      </c>
      <c r="V2106" s="304">
        <v>103</v>
      </c>
    </row>
    <row r="2107" spans="1:22" x14ac:dyDescent="0.4">
      <c r="A2107" s="299">
        <v>2103</v>
      </c>
      <c r="B2107" s="300" t="s">
        <v>391</v>
      </c>
      <c r="C2107" s="301">
        <v>3</v>
      </c>
      <c r="D2107" s="301">
        <v>24</v>
      </c>
      <c r="E2107" s="301">
        <v>20</v>
      </c>
      <c r="F2107" s="301">
        <v>21</v>
      </c>
      <c r="G2107" s="301">
        <v>9</v>
      </c>
      <c r="H2107" s="301">
        <v>3</v>
      </c>
      <c r="I2107" s="301">
        <v>4</v>
      </c>
      <c r="J2107" s="301">
        <v>14</v>
      </c>
      <c r="K2107" s="301">
        <v>16</v>
      </c>
      <c r="L2107" s="301">
        <v>33</v>
      </c>
      <c r="M2107" s="301">
        <v>16</v>
      </c>
      <c r="N2107" s="301">
        <v>19</v>
      </c>
      <c r="O2107" s="301">
        <v>13</v>
      </c>
      <c r="P2107" s="301">
        <v>12</v>
      </c>
      <c r="Q2107" s="301">
        <v>8</v>
      </c>
      <c r="R2107" s="301">
        <v>0</v>
      </c>
      <c r="S2107" s="301">
        <v>0</v>
      </c>
      <c r="T2107" s="301">
        <v>0</v>
      </c>
      <c r="U2107" s="301">
        <v>211</v>
      </c>
      <c r="V2107" s="304">
        <v>204</v>
      </c>
    </row>
    <row r="2108" spans="1:22" x14ac:dyDescent="0.4">
      <c r="A2108" s="299">
        <v>2104</v>
      </c>
      <c r="B2108" s="300" t="s">
        <v>3466</v>
      </c>
      <c r="C2108" s="301">
        <v>0</v>
      </c>
      <c r="D2108" s="301">
        <v>5</v>
      </c>
      <c r="E2108" s="301">
        <v>0</v>
      </c>
      <c r="F2108" s="301">
        <v>0</v>
      </c>
      <c r="G2108" s="301">
        <v>0</v>
      </c>
      <c r="H2108" s="301">
        <v>0</v>
      </c>
      <c r="I2108" s="301">
        <v>0</v>
      </c>
      <c r="J2108" s="301">
        <v>0</v>
      </c>
      <c r="K2108" s="301">
        <v>4</v>
      </c>
      <c r="L2108" s="301">
        <v>0</v>
      </c>
      <c r="M2108" s="301">
        <v>0</v>
      </c>
      <c r="N2108" s="301">
        <v>0</v>
      </c>
      <c r="O2108" s="301">
        <v>0</v>
      </c>
      <c r="P2108" s="301">
        <v>0</v>
      </c>
      <c r="Q2108" s="301">
        <v>0</v>
      </c>
      <c r="R2108" s="301">
        <v>0</v>
      </c>
      <c r="S2108" s="301">
        <v>0</v>
      </c>
      <c r="T2108" s="301">
        <v>0</v>
      </c>
      <c r="U2108" s="301">
        <v>11</v>
      </c>
      <c r="V2108" s="304">
        <v>9</v>
      </c>
    </row>
    <row r="2109" spans="1:22" x14ac:dyDescent="0.4">
      <c r="A2109" s="299">
        <v>2105</v>
      </c>
      <c r="B2109" s="300" t="s">
        <v>3467</v>
      </c>
      <c r="C2109" s="301">
        <v>0</v>
      </c>
      <c r="D2109" s="301">
        <v>0</v>
      </c>
      <c r="E2109" s="301">
        <v>0</v>
      </c>
      <c r="F2109" s="301">
        <v>0</v>
      </c>
      <c r="G2109" s="301">
        <v>0</v>
      </c>
      <c r="H2109" s="301">
        <v>3</v>
      </c>
      <c r="I2109" s="301">
        <v>0</v>
      </c>
      <c r="J2109" s="301">
        <v>0</v>
      </c>
      <c r="K2109" s="301">
        <v>3</v>
      </c>
      <c r="L2109" s="301">
        <v>0</v>
      </c>
      <c r="M2109" s="301">
        <v>0</v>
      </c>
      <c r="N2109" s="301">
        <v>10</v>
      </c>
      <c r="O2109" s="301">
        <v>5</v>
      </c>
      <c r="P2109" s="301">
        <v>5</v>
      </c>
      <c r="Q2109" s="301">
        <v>0</v>
      </c>
      <c r="R2109" s="301">
        <v>0</v>
      </c>
      <c r="S2109" s="301">
        <v>0</v>
      </c>
      <c r="T2109" s="301">
        <v>0</v>
      </c>
      <c r="U2109" s="301">
        <v>44</v>
      </c>
      <c r="V2109" s="304">
        <v>44</v>
      </c>
    </row>
    <row r="2110" spans="1:22" x14ac:dyDescent="0.4">
      <c r="A2110" s="299">
        <v>2106</v>
      </c>
      <c r="B2110" s="300" t="s">
        <v>1265</v>
      </c>
      <c r="C2110" s="301">
        <v>506</v>
      </c>
      <c r="D2110" s="301">
        <v>333</v>
      </c>
      <c r="E2110" s="301">
        <v>274</v>
      </c>
      <c r="F2110" s="301">
        <v>363</v>
      </c>
      <c r="G2110" s="301">
        <v>1188</v>
      </c>
      <c r="H2110" s="301">
        <v>2334</v>
      </c>
      <c r="I2110" s="301">
        <v>2092</v>
      </c>
      <c r="J2110" s="301">
        <v>1207</v>
      </c>
      <c r="K2110" s="301">
        <v>879</v>
      </c>
      <c r="L2110" s="301">
        <v>724</v>
      </c>
      <c r="M2110" s="301">
        <v>578</v>
      </c>
      <c r="N2110" s="301">
        <v>564</v>
      </c>
      <c r="O2110" s="301">
        <v>458</v>
      </c>
      <c r="P2110" s="301">
        <v>424</v>
      </c>
      <c r="Q2110" s="301">
        <v>289</v>
      </c>
      <c r="R2110" s="301">
        <v>317</v>
      </c>
      <c r="S2110" s="301">
        <v>225</v>
      </c>
      <c r="T2110" s="301">
        <v>231</v>
      </c>
      <c r="U2110" s="301">
        <v>12982</v>
      </c>
      <c r="V2110" s="304">
        <v>12405</v>
      </c>
    </row>
    <row r="2111" spans="1:22" x14ac:dyDescent="0.4">
      <c r="A2111" s="299">
        <v>2107</v>
      </c>
      <c r="B2111" s="300" t="s">
        <v>3468</v>
      </c>
      <c r="C2111" s="301">
        <v>4</v>
      </c>
      <c r="D2111" s="301">
        <v>8</v>
      </c>
      <c r="E2111" s="301">
        <v>10</v>
      </c>
      <c r="F2111" s="301">
        <v>0</v>
      </c>
      <c r="G2111" s="301">
        <v>0</v>
      </c>
      <c r="H2111" s="301">
        <v>8</v>
      </c>
      <c r="I2111" s="301">
        <v>0</v>
      </c>
      <c r="J2111" s="301">
        <v>9</v>
      </c>
      <c r="K2111" s="301">
        <v>3</v>
      </c>
      <c r="L2111" s="301">
        <v>5</v>
      </c>
      <c r="M2111" s="301">
        <v>0</v>
      </c>
      <c r="N2111" s="301">
        <v>6</v>
      </c>
      <c r="O2111" s="301">
        <v>8</v>
      </c>
      <c r="P2111" s="301">
        <v>3</v>
      </c>
      <c r="Q2111" s="301">
        <v>0</v>
      </c>
      <c r="R2111" s="301">
        <v>0</v>
      </c>
      <c r="S2111" s="301">
        <v>0</v>
      </c>
      <c r="T2111" s="301">
        <v>0</v>
      </c>
      <c r="U2111" s="301">
        <v>64</v>
      </c>
      <c r="V2111" s="304">
        <v>61</v>
      </c>
    </row>
    <row r="2112" spans="1:22" x14ac:dyDescent="0.4">
      <c r="A2112" s="299">
        <v>2108</v>
      </c>
      <c r="B2112" s="300" t="s">
        <v>3469</v>
      </c>
      <c r="C2112" s="301">
        <v>0</v>
      </c>
      <c r="D2112" s="301">
        <v>0</v>
      </c>
      <c r="E2112" s="301">
        <v>5</v>
      </c>
      <c r="F2112" s="301">
        <v>0</v>
      </c>
      <c r="G2112" s="301">
        <v>0</v>
      </c>
      <c r="H2112" s="301">
        <v>0</v>
      </c>
      <c r="I2112" s="301">
        <v>0</v>
      </c>
      <c r="J2112" s="301">
        <v>0</v>
      </c>
      <c r="K2112" s="301">
        <v>0</v>
      </c>
      <c r="L2112" s="301">
        <v>0</v>
      </c>
      <c r="M2112" s="301">
        <v>6</v>
      </c>
      <c r="N2112" s="301">
        <v>8</v>
      </c>
      <c r="O2112" s="301">
        <v>0</v>
      </c>
      <c r="P2112" s="301">
        <v>0</v>
      </c>
      <c r="Q2112" s="301">
        <v>0</v>
      </c>
      <c r="R2112" s="301">
        <v>0</v>
      </c>
      <c r="S2112" s="301">
        <v>0</v>
      </c>
      <c r="T2112" s="301">
        <v>0</v>
      </c>
      <c r="U2112" s="301">
        <v>21</v>
      </c>
      <c r="V2112" s="304">
        <v>21</v>
      </c>
    </row>
    <row r="2113" spans="1:22" x14ac:dyDescent="0.4">
      <c r="A2113" s="299">
        <v>2109</v>
      </c>
      <c r="B2113" s="300" t="s">
        <v>1861</v>
      </c>
      <c r="C2113" s="301">
        <v>1987</v>
      </c>
      <c r="D2113" s="301">
        <v>1807</v>
      </c>
      <c r="E2113" s="301">
        <v>1458</v>
      </c>
      <c r="F2113" s="301">
        <v>1476</v>
      </c>
      <c r="G2113" s="301">
        <v>2497</v>
      </c>
      <c r="H2113" s="301">
        <v>3127</v>
      </c>
      <c r="I2113" s="301">
        <v>3245</v>
      </c>
      <c r="J2113" s="301">
        <v>2854</v>
      </c>
      <c r="K2113" s="301">
        <v>2611</v>
      </c>
      <c r="L2113" s="301">
        <v>2488</v>
      </c>
      <c r="M2113" s="301">
        <v>1942</v>
      </c>
      <c r="N2113" s="301">
        <v>1748</v>
      </c>
      <c r="O2113" s="301">
        <v>1375</v>
      </c>
      <c r="P2113" s="301">
        <v>1132</v>
      </c>
      <c r="Q2113" s="301">
        <v>881</v>
      </c>
      <c r="R2113" s="301">
        <v>859</v>
      </c>
      <c r="S2113" s="301">
        <v>703</v>
      </c>
      <c r="T2113" s="301">
        <v>664</v>
      </c>
      <c r="U2113" s="301">
        <v>32848</v>
      </c>
      <c r="V2113" s="304">
        <v>32283</v>
      </c>
    </row>
    <row r="2114" spans="1:22" x14ac:dyDescent="0.4">
      <c r="A2114" s="299">
        <v>2110</v>
      </c>
      <c r="B2114" s="300" t="s">
        <v>1266</v>
      </c>
      <c r="C2114" s="301">
        <v>102</v>
      </c>
      <c r="D2114" s="301">
        <v>88</v>
      </c>
      <c r="E2114" s="301">
        <v>84</v>
      </c>
      <c r="F2114" s="301">
        <v>86</v>
      </c>
      <c r="G2114" s="301">
        <v>226</v>
      </c>
      <c r="H2114" s="301">
        <v>251</v>
      </c>
      <c r="I2114" s="301">
        <v>190</v>
      </c>
      <c r="J2114" s="301">
        <v>151</v>
      </c>
      <c r="K2114" s="301">
        <v>120</v>
      </c>
      <c r="L2114" s="301">
        <v>115</v>
      </c>
      <c r="M2114" s="301">
        <v>129</v>
      </c>
      <c r="N2114" s="301">
        <v>110</v>
      </c>
      <c r="O2114" s="301">
        <v>103</v>
      </c>
      <c r="P2114" s="301">
        <v>135</v>
      </c>
      <c r="Q2114" s="301">
        <v>91</v>
      </c>
      <c r="R2114" s="301">
        <v>63</v>
      </c>
      <c r="S2114" s="301">
        <v>39</v>
      </c>
      <c r="T2114" s="301">
        <v>52</v>
      </c>
      <c r="U2114" s="301">
        <v>2128</v>
      </c>
      <c r="V2114" s="304">
        <v>2083</v>
      </c>
    </row>
    <row r="2115" spans="1:22" x14ac:dyDescent="0.4">
      <c r="A2115" s="299">
        <v>2111</v>
      </c>
      <c r="B2115" s="300" t="s">
        <v>392</v>
      </c>
      <c r="C2115" s="301">
        <v>23</v>
      </c>
      <c r="D2115" s="301">
        <v>15</v>
      </c>
      <c r="E2115" s="301">
        <v>15</v>
      </c>
      <c r="F2115" s="301">
        <v>15</v>
      </c>
      <c r="G2115" s="301">
        <v>13</v>
      </c>
      <c r="H2115" s="301">
        <v>10</v>
      </c>
      <c r="I2115" s="301">
        <v>11</v>
      </c>
      <c r="J2115" s="301">
        <v>11</v>
      </c>
      <c r="K2115" s="301">
        <v>10</v>
      </c>
      <c r="L2115" s="301">
        <v>16</v>
      </c>
      <c r="M2115" s="301">
        <v>13</v>
      </c>
      <c r="N2115" s="301">
        <v>21</v>
      </c>
      <c r="O2115" s="301">
        <v>10</v>
      </c>
      <c r="P2115" s="301">
        <v>17</v>
      </c>
      <c r="Q2115" s="301">
        <v>5</v>
      </c>
      <c r="R2115" s="301">
        <v>11</v>
      </c>
      <c r="S2115" s="301">
        <v>3</v>
      </c>
      <c r="T2115" s="301">
        <v>0</v>
      </c>
      <c r="U2115" s="301">
        <v>242</v>
      </c>
      <c r="V2115" s="304">
        <v>234</v>
      </c>
    </row>
    <row r="2116" spans="1:22" x14ac:dyDescent="0.4">
      <c r="A2116" s="299">
        <v>2112</v>
      </c>
      <c r="B2116" s="300" t="s">
        <v>393</v>
      </c>
      <c r="C2116" s="301">
        <v>149</v>
      </c>
      <c r="D2116" s="301">
        <v>94</v>
      </c>
      <c r="E2116" s="301">
        <v>41</v>
      </c>
      <c r="F2116" s="301">
        <v>106</v>
      </c>
      <c r="G2116" s="301">
        <v>145</v>
      </c>
      <c r="H2116" s="301">
        <v>167</v>
      </c>
      <c r="I2116" s="301">
        <v>140</v>
      </c>
      <c r="J2116" s="301">
        <v>78</v>
      </c>
      <c r="K2116" s="301">
        <v>67</v>
      </c>
      <c r="L2116" s="301">
        <v>35</v>
      </c>
      <c r="M2116" s="301">
        <v>35</v>
      </c>
      <c r="N2116" s="301">
        <v>14</v>
      </c>
      <c r="O2116" s="301">
        <v>3</v>
      </c>
      <c r="P2116" s="301">
        <v>0</v>
      </c>
      <c r="Q2116" s="301">
        <v>0</v>
      </c>
      <c r="R2116" s="301">
        <v>0</v>
      </c>
      <c r="S2116" s="301">
        <v>0</v>
      </c>
      <c r="T2116" s="301">
        <v>0</v>
      </c>
      <c r="U2116" s="301">
        <v>1075</v>
      </c>
      <c r="V2116" s="304">
        <v>797</v>
      </c>
    </row>
    <row r="2117" spans="1:22" x14ac:dyDescent="0.4">
      <c r="A2117" s="299">
        <v>2113</v>
      </c>
      <c r="B2117" s="300" t="s">
        <v>3470</v>
      </c>
      <c r="C2117" s="301">
        <v>0</v>
      </c>
      <c r="D2117" s="301">
        <v>0</v>
      </c>
      <c r="E2117" s="301">
        <v>3</v>
      </c>
      <c r="F2117" s="301">
        <v>4</v>
      </c>
      <c r="G2117" s="301">
        <v>0</v>
      </c>
      <c r="H2117" s="301">
        <v>6</v>
      </c>
      <c r="I2117" s="301">
        <v>0</v>
      </c>
      <c r="J2117" s="301">
        <v>6</v>
      </c>
      <c r="K2117" s="301">
        <v>4</v>
      </c>
      <c r="L2117" s="301">
        <v>0</v>
      </c>
      <c r="M2117" s="301">
        <v>0</v>
      </c>
      <c r="N2117" s="301">
        <v>7</v>
      </c>
      <c r="O2117" s="301">
        <v>0</v>
      </c>
      <c r="P2117" s="301">
        <v>6</v>
      </c>
      <c r="Q2117" s="301">
        <v>0</v>
      </c>
      <c r="R2117" s="301">
        <v>0</v>
      </c>
      <c r="S2117" s="301">
        <v>0</v>
      </c>
      <c r="T2117" s="301">
        <v>0</v>
      </c>
      <c r="U2117" s="301">
        <v>33</v>
      </c>
      <c r="V2117" s="304">
        <v>37</v>
      </c>
    </row>
    <row r="2118" spans="1:22" x14ac:dyDescent="0.4">
      <c r="A2118" s="299">
        <v>2114</v>
      </c>
      <c r="B2118" s="300" t="s">
        <v>3471</v>
      </c>
      <c r="C2118" s="301">
        <v>0</v>
      </c>
      <c r="D2118" s="301">
        <v>0</v>
      </c>
      <c r="E2118" s="301">
        <v>0</v>
      </c>
      <c r="F2118" s="301">
        <v>0</v>
      </c>
      <c r="G2118" s="301">
        <v>0</v>
      </c>
      <c r="H2118" s="301">
        <v>0</v>
      </c>
      <c r="I2118" s="301">
        <v>3</v>
      </c>
      <c r="J2118" s="301">
        <v>0</v>
      </c>
      <c r="K2118" s="301">
        <v>0</v>
      </c>
      <c r="L2118" s="301">
        <v>0</v>
      </c>
      <c r="M2118" s="301">
        <v>0</v>
      </c>
      <c r="N2118" s="301">
        <v>0</v>
      </c>
      <c r="O2118" s="301">
        <v>0</v>
      </c>
      <c r="P2118" s="301">
        <v>0</v>
      </c>
      <c r="Q2118" s="301">
        <v>0</v>
      </c>
      <c r="R2118" s="301">
        <v>0</v>
      </c>
      <c r="S2118" s="301">
        <v>0</v>
      </c>
      <c r="T2118" s="301">
        <v>0</v>
      </c>
      <c r="U2118" s="301">
        <v>19</v>
      </c>
      <c r="V2118" s="304">
        <v>19</v>
      </c>
    </row>
    <row r="2119" spans="1:22" x14ac:dyDescent="0.4">
      <c r="A2119" s="299">
        <v>2115</v>
      </c>
      <c r="B2119" s="300" t="s">
        <v>394</v>
      </c>
      <c r="C2119" s="301">
        <v>23</v>
      </c>
      <c r="D2119" s="301">
        <v>28</v>
      </c>
      <c r="E2119" s="301">
        <v>17</v>
      </c>
      <c r="F2119" s="301">
        <v>12</v>
      </c>
      <c r="G2119" s="301">
        <v>14</v>
      </c>
      <c r="H2119" s="301">
        <v>8</v>
      </c>
      <c r="I2119" s="301">
        <v>18</v>
      </c>
      <c r="J2119" s="301">
        <v>16</v>
      </c>
      <c r="K2119" s="301">
        <v>26</v>
      </c>
      <c r="L2119" s="301">
        <v>16</v>
      </c>
      <c r="M2119" s="301">
        <v>19</v>
      </c>
      <c r="N2119" s="301">
        <v>20</v>
      </c>
      <c r="O2119" s="301">
        <v>17</v>
      </c>
      <c r="P2119" s="301">
        <v>17</v>
      </c>
      <c r="Q2119" s="301">
        <v>16</v>
      </c>
      <c r="R2119" s="301">
        <v>0</v>
      </c>
      <c r="S2119" s="301">
        <v>4</v>
      </c>
      <c r="T2119" s="301">
        <v>0</v>
      </c>
      <c r="U2119" s="301">
        <v>273</v>
      </c>
      <c r="V2119" s="304">
        <v>265</v>
      </c>
    </row>
    <row r="2120" spans="1:22" x14ac:dyDescent="0.4">
      <c r="A2120" s="299">
        <v>2116</v>
      </c>
      <c r="B2120" s="300" t="s">
        <v>3472</v>
      </c>
      <c r="C2120" s="301">
        <v>6</v>
      </c>
      <c r="D2120" s="301">
        <v>3</v>
      </c>
      <c r="E2120" s="301">
        <v>0</v>
      </c>
      <c r="F2120" s="301">
        <v>0</v>
      </c>
      <c r="G2120" s="301">
        <v>6</v>
      </c>
      <c r="H2120" s="301">
        <v>0</v>
      </c>
      <c r="I2120" s="301">
        <v>4</v>
      </c>
      <c r="J2120" s="301">
        <v>6</v>
      </c>
      <c r="K2120" s="301">
        <v>0</v>
      </c>
      <c r="L2120" s="301">
        <v>0</v>
      </c>
      <c r="M2120" s="301">
        <v>10</v>
      </c>
      <c r="N2120" s="301">
        <v>0</v>
      </c>
      <c r="O2120" s="301">
        <v>0</v>
      </c>
      <c r="P2120" s="301">
        <v>0</v>
      </c>
      <c r="Q2120" s="301">
        <v>0</v>
      </c>
      <c r="R2120" s="301">
        <v>0</v>
      </c>
      <c r="S2120" s="301">
        <v>0</v>
      </c>
      <c r="T2120" s="301">
        <v>0</v>
      </c>
      <c r="U2120" s="301">
        <v>37</v>
      </c>
      <c r="V2120" s="304">
        <v>38</v>
      </c>
    </row>
    <row r="2121" spans="1:22" x14ac:dyDescent="0.4">
      <c r="A2121" s="299">
        <v>2117</v>
      </c>
      <c r="B2121" s="300" t="s">
        <v>395</v>
      </c>
      <c r="C2121" s="301">
        <v>51</v>
      </c>
      <c r="D2121" s="301">
        <v>46</v>
      </c>
      <c r="E2121" s="301">
        <v>45</v>
      </c>
      <c r="F2121" s="301">
        <v>50</v>
      </c>
      <c r="G2121" s="301">
        <v>26</v>
      </c>
      <c r="H2121" s="301">
        <v>15</v>
      </c>
      <c r="I2121" s="301">
        <v>31</v>
      </c>
      <c r="J2121" s="301">
        <v>41</v>
      </c>
      <c r="K2121" s="301">
        <v>52</v>
      </c>
      <c r="L2121" s="301">
        <v>60</v>
      </c>
      <c r="M2121" s="301">
        <v>60</v>
      </c>
      <c r="N2121" s="301">
        <v>49</v>
      </c>
      <c r="O2121" s="301">
        <v>45</v>
      </c>
      <c r="P2121" s="301">
        <v>31</v>
      </c>
      <c r="Q2121" s="301">
        <v>20</v>
      </c>
      <c r="R2121" s="301">
        <v>15</v>
      </c>
      <c r="S2121" s="301">
        <v>10</v>
      </c>
      <c r="T2121" s="301">
        <v>7</v>
      </c>
      <c r="U2121" s="301">
        <v>660</v>
      </c>
      <c r="V2121" s="304">
        <v>642</v>
      </c>
    </row>
    <row r="2122" spans="1:22" x14ac:dyDescent="0.4">
      <c r="A2122" s="299">
        <v>2118</v>
      </c>
      <c r="B2122" s="300" t="s">
        <v>396</v>
      </c>
      <c r="C2122" s="301">
        <v>32</v>
      </c>
      <c r="D2122" s="301">
        <v>40</v>
      </c>
      <c r="E2122" s="301">
        <v>39</v>
      </c>
      <c r="F2122" s="301">
        <v>26</v>
      </c>
      <c r="G2122" s="301">
        <v>17</v>
      </c>
      <c r="H2122" s="301">
        <v>12</v>
      </c>
      <c r="I2122" s="301">
        <v>32</v>
      </c>
      <c r="J2122" s="301">
        <v>36</v>
      </c>
      <c r="K2122" s="301">
        <v>38</v>
      </c>
      <c r="L2122" s="301">
        <v>30</v>
      </c>
      <c r="M2122" s="301">
        <v>35</v>
      </c>
      <c r="N2122" s="301">
        <v>39</v>
      </c>
      <c r="O2122" s="301">
        <v>49</v>
      </c>
      <c r="P2122" s="301">
        <v>34</v>
      </c>
      <c r="Q2122" s="301">
        <v>18</v>
      </c>
      <c r="R2122" s="301">
        <v>30</v>
      </c>
      <c r="S2122" s="301">
        <v>24</v>
      </c>
      <c r="T2122" s="301">
        <v>26</v>
      </c>
      <c r="U2122" s="301">
        <v>560</v>
      </c>
      <c r="V2122" s="304">
        <v>533</v>
      </c>
    </row>
    <row r="2123" spans="1:22" x14ac:dyDescent="0.4">
      <c r="A2123" s="299">
        <v>2119</v>
      </c>
      <c r="B2123" s="300" t="s">
        <v>397</v>
      </c>
      <c r="C2123" s="301">
        <v>0</v>
      </c>
      <c r="D2123" s="301">
        <v>0</v>
      </c>
      <c r="E2123" s="301">
        <v>13</v>
      </c>
      <c r="F2123" s="301">
        <v>13</v>
      </c>
      <c r="G2123" s="301">
        <v>5</v>
      </c>
      <c r="H2123" s="301">
        <v>10</v>
      </c>
      <c r="I2123" s="301">
        <v>0</v>
      </c>
      <c r="J2123" s="301">
        <v>3</v>
      </c>
      <c r="K2123" s="301">
        <v>12</v>
      </c>
      <c r="L2123" s="301">
        <v>21</v>
      </c>
      <c r="M2123" s="301">
        <v>24</v>
      </c>
      <c r="N2123" s="301">
        <v>34</v>
      </c>
      <c r="O2123" s="301">
        <v>16</v>
      </c>
      <c r="P2123" s="301">
        <v>37</v>
      </c>
      <c r="Q2123" s="301">
        <v>23</v>
      </c>
      <c r="R2123" s="301">
        <v>10</v>
      </c>
      <c r="S2123" s="301">
        <v>16</v>
      </c>
      <c r="T2123" s="301">
        <v>8</v>
      </c>
      <c r="U2123" s="301">
        <v>250</v>
      </c>
      <c r="V2123" s="304">
        <v>241</v>
      </c>
    </row>
    <row r="2124" spans="1:22" x14ac:dyDescent="0.4">
      <c r="A2124" s="299">
        <v>2120</v>
      </c>
      <c r="B2124" s="300" t="s">
        <v>3473</v>
      </c>
      <c r="C2124" s="301">
        <v>0</v>
      </c>
      <c r="D2124" s="301">
        <v>0</v>
      </c>
      <c r="E2124" s="301">
        <v>0</v>
      </c>
      <c r="F2124" s="301">
        <v>0</v>
      </c>
      <c r="G2124" s="301">
        <v>0</v>
      </c>
      <c r="H2124" s="301">
        <v>0</v>
      </c>
      <c r="I2124" s="301">
        <v>0</v>
      </c>
      <c r="J2124" s="301">
        <v>0</v>
      </c>
      <c r="K2124" s="301">
        <v>0</v>
      </c>
      <c r="L2124" s="301">
        <v>0</v>
      </c>
      <c r="M2124" s="301">
        <v>0</v>
      </c>
      <c r="N2124" s="301">
        <v>0</v>
      </c>
      <c r="O2124" s="301">
        <v>0</v>
      </c>
      <c r="P2124" s="301">
        <v>0</v>
      </c>
      <c r="Q2124" s="301">
        <v>0</v>
      </c>
      <c r="R2124" s="301">
        <v>0</v>
      </c>
      <c r="S2124" s="301">
        <v>0</v>
      </c>
      <c r="T2124" s="301">
        <v>0</v>
      </c>
      <c r="U2124" s="301">
        <v>0</v>
      </c>
      <c r="V2124" s="304">
        <v>0</v>
      </c>
    </row>
    <row r="2125" spans="1:22" x14ac:dyDescent="0.4">
      <c r="A2125" s="299">
        <v>2121</v>
      </c>
      <c r="B2125" s="300" t="s">
        <v>398</v>
      </c>
      <c r="C2125" s="301">
        <v>11</v>
      </c>
      <c r="D2125" s="301">
        <v>15</v>
      </c>
      <c r="E2125" s="301">
        <v>23</v>
      </c>
      <c r="F2125" s="301">
        <v>36</v>
      </c>
      <c r="G2125" s="301">
        <v>13</v>
      </c>
      <c r="H2125" s="301">
        <v>14</v>
      </c>
      <c r="I2125" s="301">
        <v>11</v>
      </c>
      <c r="J2125" s="301">
        <v>14</v>
      </c>
      <c r="K2125" s="301">
        <v>27</v>
      </c>
      <c r="L2125" s="301">
        <v>30</v>
      </c>
      <c r="M2125" s="301">
        <v>30</v>
      </c>
      <c r="N2125" s="301">
        <v>15</v>
      </c>
      <c r="O2125" s="301">
        <v>20</v>
      </c>
      <c r="P2125" s="301">
        <v>17</v>
      </c>
      <c r="Q2125" s="301">
        <v>12</v>
      </c>
      <c r="R2125" s="301">
        <v>7</v>
      </c>
      <c r="S2125" s="301">
        <v>0</v>
      </c>
      <c r="T2125" s="301">
        <v>0</v>
      </c>
      <c r="U2125" s="301">
        <v>310</v>
      </c>
      <c r="V2125" s="304">
        <v>293</v>
      </c>
    </row>
    <row r="2126" spans="1:22" x14ac:dyDescent="0.4">
      <c r="A2126" s="299">
        <v>2122</v>
      </c>
      <c r="B2126" s="300" t="s">
        <v>1390</v>
      </c>
      <c r="C2126" s="301">
        <v>128</v>
      </c>
      <c r="D2126" s="301">
        <v>198</v>
      </c>
      <c r="E2126" s="301">
        <v>133</v>
      </c>
      <c r="F2126" s="301">
        <v>138</v>
      </c>
      <c r="G2126" s="301">
        <v>205</v>
      </c>
      <c r="H2126" s="301">
        <v>167</v>
      </c>
      <c r="I2126" s="301">
        <v>149</v>
      </c>
      <c r="J2126" s="301">
        <v>134</v>
      </c>
      <c r="K2126" s="301">
        <v>173</v>
      </c>
      <c r="L2126" s="301">
        <v>164</v>
      </c>
      <c r="M2126" s="301">
        <v>142</v>
      </c>
      <c r="N2126" s="301">
        <v>178</v>
      </c>
      <c r="O2126" s="301">
        <v>124</v>
      </c>
      <c r="P2126" s="301">
        <v>107</v>
      </c>
      <c r="Q2126" s="301">
        <v>71</v>
      </c>
      <c r="R2126" s="301">
        <v>53</v>
      </c>
      <c r="S2126" s="301">
        <v>39</v>
      </c>
      <c r="T2126" s="301">
        <v>33</v>
      </c>
      <c r="U2126" s="301">
        <v>2341</v>
      </c>
      <c r="V2126" s="304">
        <v>2278</v>
      </c>
    </row>
    <row r="2127" spans="1:22" x14ac:dyDescent="0.4">
      <c r="A2127" s="299">
        <v>2123</v>
      </c>
      <c r="B2127" s="300" t="s">
        <v>1862</v>
      </c>
      <c r="C2127" s="301">
        <v>27</v>
      </c>
      <c r="D2127" s="301">
        <v>59</v>
      </c>
      <c r="E2127" s="301">
        <v>51</v>
      </c>
      <c r="F2127" s="301">
        <v>67</v>
      </c>
      <c r="G2127" s="301">
        <v>41</v>
      </c>
      <c r="H2127" s="301">
        <v>24</v>
      </c>
      <c r="I2127" s="301">
        <v>33</v>
      </c>
      <c r="J2127" s="301">
        <v>27</v>
      </c>
      <c r="K2127" s="301">
        <v>56</v>
      </c>
      <c r="L2127" s="301">
        <v>71</v>
      </c>
      <c r="M2127" s="301">
        <v>94</v>
      </c>
      <c r="N2127" s="301">
        <v>104</v>
      </c>
      <c r="O2127" s="301">
        <v>143</v>
      </c>
      <c r="P2127" s="301">
        <v>163</v>
      </c>
      <c r="Q2127" s="301">
        <v>139</v>
      </c>
      <c r="R2127" s="301">
        <v>95</v>
      </c>
      <c r="S2127" s="301">
        <v>62</v>
      </c>
      <c r="T2127" s="301">
        <v>52</v>
      </c>
      <c r="U2127" s="301">
        <v>1317</v>
      </c>
      <c r="V2127" s="304">
        <v>1214</v>
      </c>
    </row>
    <row r="2128" spans="1:22" x14ac:dyDescent="0.4">
      <c r="A2128" s="299">
        <v>2124</v>
      </c>
      <c r="B2128" s="300" t="s">
        <v>1863</v>
      </c>
      <c r="C2128" s="301">
        <v>15</v>
      </c>
      <c r="D2128" s="301">
        <v>16</v>
      </c>
      <c r="E2128" s="301">
        <v>13</v>
      </c>
      <c r="F2128" s="301">
        <v>7</v>
      </c>
      <c r="G2128" s="301">
        <v>10</v>
      </c>
      <c r="H2128" s="301">
        <v>3</v>
      </c>
      <c r="I2128" s="301">
        <v>14</v>
      </c>
      <c r="J2128" s="301">
        <v>6</v>
      </c>
      <c r="K2128" s="301">
        <v>12</v>
      </c>
      <c r="L2128" s="301">
        <v>14</v>
      </c>
      <c r="M2128" s="301">
        <v>11</v>
      </c>
      <c r="N2128" s="301">
        <v>28</v>
      </c>
      <c r="O2128" s="301">
        <v>20</v>
      </c>
      <c r="P2128" s="301">
        <v>26</v>
      </c>
      <c r="Q2128" s="301">
        <v>19</v>
      </c>
      <c r="R2128" s="301">
        <v>10</v>
      </c>
      <c r="S2128" s="301">
        <v>4</v>
      </c>
      <c r="T2128" s="301">
        <v>6</v>
      </c>
      <c r="U2128" s="301">
        <v>228</v>
      </c>
      <c r="V2128" s="304">
        <v>209</v>
      </c>
    </row>
    <row r="2129" spans="1:22" x14ac:dyDescent="0.4">
      <c r="A2129" s="299">
        <v>2125</v>
      </c>
      <c r="B2129" s="300" t="s">
        <v>399</v>
      </c>
      <c r="C2129" s="301">
        <v>29</v>
      </c>
      <c r="D2129" s="301">
        <v>46</v>
      </c>
      <c r="E2129" s="301">
        <v>40</v>
      </c>
      <c r="F2129" s="301">
        <v>26</v>
      </c>
      <c r="G2129" s="301">
        <v>27</v>
      </c>
      <c r="H2129" s="301">
        <v>17</v>
      </c>
      <c r="I2129" s="301">
        <v>26</v>
      </c>
      <c r="J2129" s="301">
        <v>36</v>
      </c>
      <c r="K2129" s="301">
        <v>33</v>
      </c>
      <c r="L2129" s="301">
        <v>37</v>
      </c>
      <c r="M2129" s="301">
        <v>39</v>
      </c>
      <c r="N2129" s="301">
        <v>49</v>
      </c>
      <c r="O2129" s="301">
        <v>63</v>
      </c>
      <c r="P2129" s="301">
        <v>58</v>
      </c>
      <c r="Q2129" s="301">
        <v>61</v>
      </c>
      <c r="R2129" s="301">
        <v>28</v>
      </c>
      <c r="S2129" s="301">
        <v>27</v>
      </c>
      <c r="T2129" s="301">
        <v>35</v>
      </c>
      <c r="U2129" s="301">
        <v>683</v>
      </c>
      <c r="V2129" s="304">
        <v>635</v>
      </c>
    </row>
    <row r="2130" spans="1:22" x14ac:dyDescent="0.4">
      <c r="A2130" s="299">
        <v>2126</v>
      </c>
      <c r="B2130" s="300" t="s">
        <v>3474</v>
      </c>
      <c r="C2130" s="301">
        <v>0</v>
      </c>
      <c r="D2130" s="301">
        <v>5</v>
      </c>
      <c r="E2130" s="301">
        <v>5</v>
      </c>
      <c r="F2130" s="301">
        <v>0</v>
      </c>
      <c r="G2130" s="301">
        <v>0</v>
      </c>
      <c r="H2130" s="301">
        <v>3</v>
      </c>
      <c r="I2130" s="301">
        <v>4</v>
      </c>
      <c r="J2130" s="301">
        <v>5</v>
      </c>
      <c r="K2130" s="301">
        <v>3</v>
      </c>
      <c r="L2130" s="301">
        <v>8</v>
      </c>
      <c r="M2130" s="301">
        <v>4</v>
      </c>
      <c r="N2130" s="301">
        <v>0</v>
      </c>
      <c r="O2130" s="301">
        <v>11</v>
      </c>
      <c r="P2130" s="301">
        <v>13</v>
      </c>
      <c r="Q2130" s="301">
        <v>4</v>
      </c>
      <c r="R2130" s="301">
        <v>3</v>
      </c>
      <c r="S2130" s="301">
        <v>0</v>
      </c>
      <c r="T2130" s="301">
        <v>0</v>
      </c>
      <c r="U2130" s="301">
        <v>65</v>
      </c>
      <c r="V2130" s="304">
        <v>62</v>
      </c>
    </row>
    <row r="2131" spans="1:22" x14ac:dyDescent="0.4">
      <c r="A2131" s="299">
        <v>2127</v>
      </c>
      <c r="B2131" s="300" t="s">
        <v>3475</v>
      </c>
      <c r="C2131" s="301">
        <v>0</v>
      </c>
      <c r="D2131" s="301">
        <v>3</v>
      </c>
      <c r="E2131" s="301">
        <v>0</v>
      </c>
      <c r="F2131" s="301">
        <v>0</v>
      </c>
      <c r="G2131" s="301">
        <v>0</v>
      </c>
      <c r="H2131" s="301">
        <v>3</v>
      </c>
      <c r="I2131" s="301">
        <v>0</v>
      </c>
      <c r="J2131" s="301">
        <v>0</v>
      </c>
      <c r="K2131" s="301">
        <v>0</v>
      </c>
      <c r="L2131" s="301">
        <v>0</v>
      </c>
      <c r="M2131" s="301">
        <v>0</v>
      </c>
      <c r="N2131" s="301">
        <v>0</v>
      </c>
      <c r="O2131" s="301">
        <v>0</v>
      </c>
      <c r="P2131" s="301">
        <v>3</v>
      </c>
      <c r="Q2131" s="301">
        <v>0</v>
      </c>
      <c r="R2131" s="301">
        <v>0</v>
      </c>
      <c r="S2131" s="301">
        <v>0</v>
      </c>
      <c r="T2131" s="301">
        <v>0</v>
      </c>
      <c r="U2131" s="301">
        <v>23</v>
      </c>
      <c r="V2131" s="304">
        <v>23</v>
      </c>
    </row>
    <row r="2132" spans="1:22" x14ac:dyDescent="0.4">
      <c r="A2132" s="299">
        <v>2128</v>
      </c>
      <c r="B2132" s="300" t="s">
        <v>3476</v>
      </c>
      <c r="C2132" s="301">
        <v>0</v>
      </c>
      <c r="D2132" s="301">
        <v>0</v>
      </c>
      <c r="E2132" s="301">
        <v>0</v>
      </c>
      <c r="F2132" s="301">
        <v>0</v>
      </c>
      <c r="G2132" s="301">
        <v>0</v>
      </c>
      <c r="H2132" s="301">
        <v>0</v>
      </c>
      <c r="I2132" s="301">
        <v>0</v>
      </c>
      <c r="J2132" s="301">
        <v>0</v>
      </c>
      <c r="K2132" s="301">
        <v>4</v>
      </c>
      <c r="L2132" s="301">
        <v>0</v>
      </c>
      <c r="M2132" s="301">
        <v>0</v>
      </c>
      <c r="N2132" s="301">
        <v>0</v>
      </c>
      <c r="O2132" s="301">
        <v>7</v>
      </c>
      <c r="P2132" s="301">
        <v>4</v>
      </c>
      <c r="Q2132" s="301">
        <v>3</v>
      </c>
      <c r="R2132" s="301">
        <v>0</v>
      </c>
      <c r="S2132" s="301">
        <v>0</v>
      </c>
      <c r="T2132" s="301">
        <v>3</v>
      </c>
      <c r="U2132" s="301">
        <v>22</v>
      </c>
      <c r="V2132" s="304">
        <v>22</v>
      </c>
    </row>
    <row r="2133" spans="1:22" x14ac:dyDescent="0.4">
      <c r="A2133" s="299">
        <v>2129</v>
      </c>
      <c r="B2133" s="300" t="s">
        <v>400</v>
      </c>
      <c r="C2133" s="301">
        <v>0</v>
      </c>
      <c r="D2133" s="301">
        <v>0</v>
      </c>
      <c r="E2133" s="301">
        <v>0</v>
      </c>
      <c r="F2133" s="301">
        <v>15</v>
      </c>
      <c r="G2133" s="301">
        <v>172</v>
      </c>
      <c r="H2133" s="301">
        <v>260</v>
      </c>
      <c r="I2133" s="301">
        <v>209</v>
      </c>
      <c r="J2133" s="301">
        <v>190</v>
      </c>
      <c r="K2133" s="301">
        <v>125</v>
      </c>
      <c r="L2133" s="301">
        <v>94</v>
      </c>
      <c r="M2133" s="301">
        <v>50</v>
      </c>
      <c r="N2133" s="301">
        <v>27</v>
      </c>
      <c r="O2133" s="301">
        <v>11</v>
      </c>
      <c r="P2133" s="301">
        <v>5</v>
      </c>
      <c r="Q2133" s="301">
        <v>0</v>
      </c>
      <c r="R2133" s="301">
        <v>4</v>
      </c>
      <c r="S2133" s="301">
        <v>0</v>
      </c>
      <c r="T2133" s="301">
        <v>0</v>
      </c>
      <c r="U2133" s="301">
        <v>1155</v>
      </c>
      <c r="V2133" s="304">
        <v>11</v>
      </c>
    </row>
    <row r="2134" spans="1:22" x14ac:dyDescent="0.4">
      <c r="A2134" s="299">
        <v>2130</v>
      </c>
      <c r="B2134" s="300" t="s">
        <v>1864</v>
      </c>
      <c r="C2134" s="301">
        <v>20</v>
      </c>
      <c r="D2134" s="301">
        <v>25</v>
      </c>
      <c r="E2134" s="301">
        <v>46</v>
      </c>
      <c r="F2134" s="301">
        <v>40</v>
      </c>
      <c r="G2134" s="301">
        <v>10</v>
      </c>
      <c r="H2134" s="301">
        <v>11</v>
      </c>
      <c r="I2134" s="301">
        <v>20</v>
      </c>
      <c r="J2134" s="301">
        <v>20</v>
      </c>
      <c r="K2134" s="301">
        <v>27</v>
      </c>
      <c r="L2134" s="301">
        <v>38</v>
      </c>
      <c r="M2134" s="301">
        <v>44</v>
      </c>
      <c r="N2134" s="301">
        <v>44</v>
      </c>
      <c r="O2134" s="301">
        <v>31</v>
      </c>
      <c r="P2134" s="301">
        <v>28</v>
      </c>
      <c r="Q2134" s="301">
        <v>21</v>
      </c>
      <c r="R2134" s="301">
        <v>20</v>
      </c>
      <c r="S2134" s="301">
        <v>4</v>
      </c>
      <c r="T2134" s="301">
        <v>8</v>
      </c>
      <c r="U2134" s="301">
        <v>439</v>
      </c>
      <c r="V2134" s="304">
        <v>430</v>
      </c>
    </row>
    <row r="2135" spans="1:22" x14ac:dyDescent="0.4">
      <c r="A2135" s="299">
        <v>2131</v>
      </c>
      <c r="B2135" s="300" t="s">
        <v>3477</v>
      </c>
      <c r="C2135" s="301">
        <v>4</v>
      </c>
      <c r="D2135" s="301">
        <v>9</v>
      </c>
      <c r="E2135" s="301">
        <v>3</v>
      </c>
      <c r="F2135" s="301">
        <v>0</v>
      </c>
      <c r="G2135" s="301">
        <v>6</v>
      </c>
      <c r="H2135" s="301">
        <v>6</v>
      </c>
      <c r="I2135" s="301">
        <v>0</v>
      </c>
      <c r="J2135" s="301">
        <v>7</v>
      </c>
      <c r="K2135" s="301">
        <v>0</v>
      </c>
      <c r="L2135" s="301">
        <v>4</v>
      </c>
      <c r="M2135" s="301">
        <v>8</v>
      </c>
      <c r="N2135" s="301">
        <v>10</v>
      </c>
      <c r="O2135" s="301">
        <v>10</v>
      </c>
      <c r="P2135" s="301">
        <v>11</v>
      </c>
      <c r="Q2135" s="301">
        <v>5</v>
      </c>
      <c r="R2135" s="301">
        <v>5</v>
      </c>
      <c r="S2135" s="301">
        <v>0</v>
      </c>
      <c r="T2135" s="301">
        <v>0</v>
      </c>
      <c r="U2135" s="301">
        <v>78</v>
      </c>
      <c r="V2135" s="304">
        <v>72</v>
      </c>
    </row>
    <row r="2136" spans="1:22" x14ac:dyDescent="0.4">
      <c r="A2136" s="299">
        <v>2132</v>
      </c>
      <c r="B2136" s="300" t="s">
        <v>401</v>
      </c>
      <c r="C2136" s="301">
        <v>10</v>
      </c>
      <c r="D2136" s="301">
        <v>25</v>
      </c>
      <c r="E2136" s="301">
        <v>22</v>
      </c>
      <c r="F2136" s="301">
        <v>18</v>
      </c>
      <c r="G2136" s="301">
        <v>3</v>
      </c>
      <c r="H2136" s="301">
        <v>17</v>
      </c>
      <c r="I2136" s="301">
        <v>6</v>
      </c>
      <c r="J2136" s="301">
        <v>19</v>
      </c>
      <c r="K2136" s="301">
        <v>23</v>
      </c>
      <c r="L2136" s="301">
        <v>14</v>
      </c>
      <c r="M2136" s="301">
        <v>22</v>
      </c>
      <c r="N2136" s="301">
        <v>23</v>
      </c>
      <c r="O2136" s="301">
        <v>30</v>
      </c>
      <c r="P2136" s="301">
        <v>23</v>
      </c>
      <c r="Q2136" s="301">
        <v>21</v>
      </c>
      <c r="R2136" s="301">
        <v>8</v>
      </c>
      <c r="S2136" s="301">
        <v>5</v>
      </c>
      <c r="T2136" s="301">
        <v>5</v>
      </c>
      <c r="U2136" s="301">
        <v>293</v>
      </c>
      <c r="V2136" s="304">
        <v>287</v>
      </c>
    </row>
    <row r="2137" spans="1:22" x14ac:dyDescent="0.4">
      <c r="A2137" s="299">
        <v>2133</v>
      </c>
      <c r="B2137" s="300" t="s">
        <v>402</v>
      </c>
      <c r="C2137" s="301">
        <v>11</v>
      </c>
      <c r="D2137" s="301">
        <v>6</v>
      </c>
      <c r="E2137" s="301">
        <v>14</v>
      </c>
      <c r="F2137" s="301">
        <v>14</v>
      </c>
      <c r="G2137" s="301">
        <v>9</v>
      </c>
      <c r="H2137" s="301">
        <v>11</v>
      </c>
      <c r="I2137" s="301">
        <v>4</v>
      </c>
      <c r="J2137" s="301">
        <v>11</v>
      </c>
      <c r="K2137" s="301">
        <v>28</v>
      </c>
      <c r="L2137" s="301">
        <v>18</v>
      </c>
      <c r="M2137" s="301">
        <v>29</v>
      </c>
      <c r="N2137" s="301">
        <v>46</v>
      </c>
      <c r="O2137" s="301">
        <v>70</v>
      </c>
      <c r="P2137" s="301">
        <v>97</v>
      </c>
      <c r="Q2137" s="301">
        <v>75</v>
      </c>
      <c r="R2137" s="301">
        <v>54</v>
      </c>
      <c r="S2137" s="301">
        <v>36</v>
      </c>
      <c r="T2137" s="301">
        <v>24</v>
      </c>
      <c r="U2137" s="301">
        <v>552</v>
      </c>
      <c r="V2137" s="304">
        <v>501</v>
      </c>
    </row>
    <row r="2138" spans="1:22" x14ac:dyDescent="0.4">
      <c r="A2138" s="299">
        <v>2134</v>
      </c>
      <c r="B2138" s="300" t="s">
        <v>403</v>
      </c>
      <c r="C2138" s="301">
        <v>14</v>
      </c>
      <c r="D2138" s="301">
        <v>22</v>
      </c>
      <c r="E2138" s="301">
        <v>31</v>
      </c>
      <c r="F2138" s="301">
        <v>22</v>
      </c>
      <c r="G2138" s="301">
        <v>9</v>
      </c>
      <c r="H2138" s="301">
        <v>4</v>
      </c>
      <c r="I2138" s="301">
        <v>19</v>
      </c>
      <c r="J2138" s="301">
        <v>16</v>
      </c>
      <c r="K2138" s="301">
        <v>17</v>
      </c>
      <c r="L2138" s="301">
        <v>16</v>
      </c>
      <c r="M2138" s="301">
        <v>21</v>
      </c>
      <c r="N2138" s="301">
        <v>20</v>
      </c>
      <c r="O2138" s="301">
        <v>35</v>
      </c>
      <c r="P2138" s="301">
        <v>24</v>
      </c>
      <c r="Q2138" s="301">
        <v>4</v>
      </c>
      <c r="R2138" s="301">
        <v>13</v>
      </c>
      <c r="S2138" s="301">
        <v>4</v>
      </c>
      <c r="T2138" s="301">
        <v>8</v>
      </c>
      <c r="U2138" s="301">
        <v>321</v>
      </c>
      <c r="V2138" s="304">
        <v>310</v>
      </c>
    </row>
    <row r="2139" spans="1:22" x14ac:dyDescent="0.4">
      <c r="A2139" s="299">
        <v>2135</v>
      </c>
      <c r="B2139" s="300" t="s">
        <v>404</v>
      </c>
      <c r="C2139" s="301">
        <v>308</v>
      </c>
      <c r="D2139" s="301">
        <v>332</v>
      </c>
      <c r="E2139" s="301">
        <v>308</v>
      </c>
      <c r="F2139" s="301">
        <v>343</v>
      </c>
      <c r="G2139" s="301">
        <v>259</v>
      </c>
      <c r="H2139" s="301">
        <v>281</v>
      </c>
      <c r="I2139" s="301">
        <v>282</v>
      </c>
      <c r="J2139" s="301">
        <v>267</v>
      </c>
      <c r="K2139" s="301">
        <v>270</v>
      </c>
      <c r="L2139" s="301">
        <v>349</v>
      </c>
      <c r="M2139" s="301">
        <v>363</v>
      </c>
      <c r="N2139" s="301">
        <v>409</v>
      </c>
      <c r="O2139" s="301">
        <v>346</v>
      </c>
      <c r="P2139" s="301">
        <v>317</v>
      </c>
      <c r="Q2139" s="301">
        <v>197</v>
      </c>
      <c r="R2139" s="301">
        <v>163</v>
      </c>
      <c r="S2139" s="301">
        <v>119</v>
      </c>
      <c r="T2139" s="301">
        <v>155</v>
      </c>
      <c r="U2139" s="301">
        <v>5060</v>
      </c>
      <c r="V2139" s="304">
        <v>4837</v>
      </c>
    </row>
    <row r="2140" spans="1:22" x14ac:dyDescent="0.4">
      <c r="A2140" s="299">
        <v>2136</v>
      </c>
      <c r="B2140" s="300" t="s">
        <v>1865</v>
      </c>
      <c r="C2140" s="301">
        <v>46</v>
      </c>
      <c r="D2140" s="301">
        <v>57</v>
      </c>
      <c r="E2140" s="301">
        <v>60</v>
      </c>
      <c r="F2140" s="301">
        <v>43</v>
      </c>
      <c r="G2140" s="301">
        <v>42</v>
      </c>
      <c r="H2140" s="301">
        <v>26</v>
      </c>
      <c r="I2140" s="301">
        <v>31</v>
      </c>
      <c r="J2140" s="301">
        <v>42</v>
      </c>
      <c r="K2140" s="301">
        <v>60</v>
      </c>
      <c r="L2140" s="301">
        <v>80</v>
      </c>
      <c r="M2140" s="301">
        <v>85</v>
      </c>
      <c r="N2140" s="301">
        <v>78</v>
      </c>
      <c r="O2140" s="301">
        <v>99</v>
      </c>
      <c r="P2140" s="301">
        <v>76</v>
      </c>
      <c r="Q2140" s="301">
        <v>43</v>
      </c>
      <c r="R2140" s="301">
        <v>28</v>
      </c>
      <c r="S2140" s="301">
        <v>8</v>
      </c>
      <c r="T2140" s="301">
        <v>13</v>
      </c>
      <c r="U2140" s="301">
        <v>921</v>
      </c>
      <c r="V2140" s="304">
        <v>827</v>
      </c>
    </row>
    <row r="2141" spans="1:22" x14ac:dyDescent="0.4">
      <c r="A2141" s="299">
        <v>2137</v>
      </c>
      <c r="B2141" s="300" t="s">
        <v>405</v>
      </c>
      <c r="C2141" s="301">
        <v>28</v>
      </c>
      <c r="D2141" s="301">
        <v>33</v>
      </c>
      <c r="E2141" s="301">
        <v>36</v>
      </c>
      <c r="F2141" s="301">
        <v>32</v>
      </c>
      <c r="G2141" s="301">
        <v>23</v>
      </c>
      <c r="H2141" s="301">
        <v>8</v>
      </c>
      <c r="I2141" s="301">
        <v>5</v>
      </c>
      <c r="J2141" s="301">
        <v>21</v>
      </c>
      <c r="K2141" s="301">
        <v>32</v>
      </c>
      <c r="L2141" s="301">
        <v>43</v>
      </c>
      <c r="M2141" s="301">
        <v>63</v>
      </c>
      <c r="N2141" s="301">
        <v>59</v>
      </c>
      <c r="O2141" s="301">
        <v>59</v>
      </c>
      <c r="P2141" s="301">
        <v>47</v>
      </c>
      <c r="Q2141" s="301">
        <v>44</v>
      </c>
      <c r="R2141" s="301">
        <v>33</v>
      </c>
      <c r="S2141" s="301">
        <v>18</v>
      </c>
      <c r="T2141" s="301">
        <v>20</v>
      </c>
      <c r="U2141" s="301">
        <v>598</v>
      </c>
      <c r="V2141" s="304">
        <v>583</v>
      </c>
    </row>
    <row r="2142" spans="1:22" x14ac:dyDescent="0.4">
      <c r="A2142" s="299">
        <v>2138</v>
      </c>
      <c r="B2142" s="300" t="s">
        <v>3478</v>
      </c>
      <c r="C2142" s="301">
        <v>8</v>
      </c>
      <c r="D2142" s="301">
        <v>6</v>
      </c>
      <c r="E2142" s="301">
        <v>8</v>
      </c>
      <c r="F2142" s="301">
        <v>5</v>
      </c>
      <c r="G2142" s="301">
        <v>5</v>
      </c>
      <c r="H2142" s="301">
        <v>5</v>
      </c>
      <c r="I2142" s="301">
        <v>7</v>
      </c>
      <c r="J2142" s="301">
        <v>3</v>
      </c>
      <c r="K2142" s="301">
        <v>4</v>
      </c>
      <c r="L2142" s="301">
        <v>10</v>
      </c>
      <c r="M2142" s="301">
        <v>14</v>
      </c>
      <c r="N2142" s="301">
        <v>16</v>
      </c>
      <c r="O2142" s="301">
        <v>17</v>
      </c>
      <c r="P2142" s="301">
        <v>5</v>
      </c>
      <c r="Q2142" s="301">
        <v>3</v>
      </c>
      <c r="R2142" s="301">
        <v>0</v>
      </c>
      <c r="S2142" s="301">
        <v>3</v>
      </c>
      <c r="T2142" s="301">
        <v>0</v>
      </c>
      <c r="U2142" s="301">
        <v>122</v>
      </c>
      <c r="V2142" s="304">
        <v>121</v>
      </c>
    </row>
    <row r="2143" spans="1:22" x14ac:dyDescent="0.4">
      <c r="A2143" s="299">
        <v>2139</v>
      </c>
      <c r="B2143" s="300" t="s">
        <v>1373</v>
      </c>
      <c r="C2143" s="301">
        <v>159</v>
      </c>
      <c r="D2143" s="301">
        <v>147</v>
      </c>
      <c r="E2143" s="301">
        <v>137</v>
      </c>
      <c r="F2143" s="301">
        <v>148</v>
      </c>
      <c r="G2143" s="301">
        <v>232</v>
      </c>
      <c r="H2143" s="301">
        <v>254</v>
      </c>
      <c r="I2143" s="301">
        <v>181</v>
      </c>
      <c r="J2143" s="301">
        <v>178</v>
      </c>
      <c r="K2143" s="301">
        <v>145</v>
      </c>
      <c r="L2143" s="301">
        <v>174</v>
      </c>
      <c r="M2143" s="301">
        <v>201</v>
      </c>
      <c r="N2143" s="301">
        <v>206</v>
      </c>
      <c r="O2143" s="301">
        <v>173</v>
      </c>
      <c r="P2143" s="301">
        <v>158</v>
      </c>
      <c r="Q2143" s="301">
        <v>131</v>
      </c>
      <c r="R2143" s="301">
        <v>108</v>
      </c>
      <c r="S2143" s="301">
        <v>66</v>
      </c>
      <c r="T2143" s="301">
        <v>83</v>
      </c>
      <c r="U2143" s="301">
        <v>2887</v>
      </c>
      <c r="V2143" s="304">
        <v>2864</v>
      </c>
    </row>
    <row r="2144" spans="1:22" x14ac:dyDescent="0.4">
      <c r="A2144" s="299">
        <v>2140</v>
      </c>
      <c r="B2144" s="300" t="s">
        <v>3479</v>
      </c>
      <c r="C2144" s="301">
        <v>0</v>
      </c>
      <c r="D2144" s="301">
        <v>3</v>
      </c>
      <c r="E2144" s="301">
        <v>5</v>
      </c>
      <c r="F2144" s="301">
        <v>4</v>
      </c>
      <c r="G2144" s="301">
        <v>0</v>
      </c>
      <c r="H2144" s="301">
        <v>0</v>
      </c>
      <c r="I2144" s="301">
        <v>4</v>
      </c>
      <c r="J2144" s="301">
        <v>0</v>
      </c>
      <c r="K2144" s="301">
        <v>0</v>
      </c>
      <c r="L2144" s="301">
        <v>13</v>
      </c>
      <c r="M2144" s="301">
        <v>6</v>
      </c>
      <c r="N2144" s="301">
        <v>18</v>
      </c>
      <c r="O2144" s="301">
        <v>9</v>
      </c>
      <c r="P2144" s="301">
        <v>5</v>
      </c>
      <c r="Q2144" s="301">
        <v>12</v>
      </c>
      <c r="R2144" s="301">
        <v>6</v>
      </c>
      <c r="S2144" s="301">
        <v>3</v>
      </c>
      <c r="T2144" s="301">
        <v>0</v>
      </c>
      <c r="U2144" s="301">
        <v>91</v>
      </c>
      <c r="V2144" s="304">
        <v>104</v>
      </c>
    </row>
    <row r="2145" spans="1:22" x14ac:dyDescent="0.4">
      <c r="A2145" s="299">
        <v>2141</v>
      </c>
      <c r="B2145" s="300" t="s">
        <v>3480</v>
      </c>
      <c r="C2145" s="301">
        <v>0</v>
      </c>
      <c r="D2145" s="301">
        <v>7</v>
      </c>
      <c r="E2145" s="301">
        <v>5</v>
      </c>
      <c r="F2145" s="301">
        <v>0</v>
      </c>
      <c r="G2145" s="301">
        <v>0</v>
      </c>
      <c r="H2145" s="301">
        <v>0</v>
      </c>
      <c r="I2145" s="301">
        <v>0</v>
      </c>
      <c r="J2145" s="301">
        <v>5</v>
      </c>
      <c r="K2145" s="301">
        <v>7</v>
      </c>
      <c r="L2145" s="301">
        <v>6</v>
      </c>
      <c r="M2145" s="301">
        <v>5</v>
      </c>
      <c r="N2145" s="301">
        <v>6</v>
      </c>
      <c r="O2145" s="301">
        <v>7</v>
      </c>
      <c r="P2145" s="301">
        <v>3</v>
      </c>
      <c r="Q2145" s="301">
        <v>3</v>
      </c>
      <c r="R2145" s="301">
        <v>3</v>
      </c>
      <c r="S2145" s="301">
        <v>0</v>
      </c>
      <c r="T2145" s="301">
        <v>0</v>
      </c>
      <c r="U2145" s="301">
        <v>68</v>
      </c>
      <c r="V2145" s="304">
        <v>72</v>
      </c>
    </row>
    <row r="2146" spans="1:22" x14ac:dyDescent="0.4">
      <c r="A2146" s="299">
        <v>2142</v>
      </c>
      <c r="B2146" s="300" t="s">
        <v>406</v>
      </c>
      <c r="C2146" s="301">
        <v>0</v>
      </c>
      <c r="D2146" s="301">
        <v>6</v>
      </c>
      <c r="E2146" s="301">
        <v>9</v>
      </c>
      <c r="F2146" s="301">
        <v>20</v>
      </c>
      <c r="G2146" s="301">
        <v>14</v>
      </c>
      <c r="H2146" s="301">
        <v>0</v>
      </c>
      <c r="I2146" s="301">
        <v>0</v>
      </c>
      <c r="J2146" s="301">
        <v>3</v>
      </c>
      <c r="K2146" s="301">
        <v>19</v>
      </c>
      <c r="L2146" s="301">
        <v>13</v>
      </c>
      <c r="M2146" s="301">
        <v>30</v>
      </c>
      <c r="N2146" s="301">
        <v>27</v>
      </c>
      <c r="O2146" s="301">
        <v>25</v>
      </c>
      <c r="P2146" s="301">
        <v>24</v>
      </c>
      <c r="Q2146" s="301">
        <v>19</v>
      </c>
      <c r="R2146" s="301">
        <v>12</v>
      </c>
      <c r="S2146" s="301">
        <v>0</v>
      </c>
      <c r="T2146" s="301">
        <v>8</v>
      </c>
      <c r="U2146" s="301">
        <v>242</v>
      </c>
      <c r="V2146" s="304">
        <v>246</v>
      </c>
    </row>
    <row r="2147" spans="1:22" x14ac:dyDescent="0.4">
      <c r="A2147" s="299">
        <v>2143</v>
      </c>
      <c r="B2147" s="300" t="s">
        <v>1866</v>
      </c>
      <c r="C2147" s="301">
        <v>10</v>
      </c>
      <c r="D2147" s="301">
        <v>15</v>
      </c>
      <c r="E2147" s="301">
        <v>9</v>
      </c>
      <c r="F2147" s="301">
        <v>8</v>
      </c>
      <c r="G2147" s="301">
        <v>12</v>
      </c>
      <c r="H2147" s="301">
        <v>6</v>
      </c>
      <c r="I2147" s="301">
        <v>9</v>
      </c>
      <c r="J2147" s="301">
        <v>14</v>
      </c>
      <c r="K2147" s="301">
        <v>15</v>
      </c>
      <c r="L2147" s="301">
        <v>13</v>
      </c>
      <c r="M2147" s="301">
        <v>14</v>
      </c>
      <c r="N2147" s="301">
        <v>10</v>
      </c>
      <c r="O2147" s="301">
        <v>10</v>
      </c>
      <c r="P2147" s="301">
        <v>4</v>
      </c>
      <c r="Q2147" s="301">
        <v>8</v>
      </c>
      <c r="R2147" s="301">
        <v>0</v>
      </c>
      <c r="S2147" s="301">
        <v>0</v>
      </c>
      <c r="T2147" s="301">
        <v>0</v>
      </c>
      <c r="U2147" s="301">
        <v>164</v>
      </c>
      <c r="V2147" s="304">
        <v>153</v>
      </c>
    </row>
    <row r="2148" spans="1:22" x14ac:dyDescent="0.4">
      <c r="A2148" s="299">
        <v>2144</v>
      </c>
      <c r="B2148" s="300" t="s">
        <v>3481</v>
      </c>
      <c r="C2148" s="301">
        <v>0</v>
      </c>
      <c r="D2148" s="301">
        <v>3</v>
      </c>
      <c r="E2148" s="301">
        <v>7</v>
      </c>
      <c r="F2148" s="301">
        <v>0</v>
      </c>
      <c r="G2148" s="301">
        <v>0</v>
      </c>
      <c r="H2148" s="301">
        <v>0</v>
      </c>
      <c r="I2148" s="301">
        <v>0</v>
      </c>
      <c r="J2148" s="301">
        <v>0</v>
      </c>
      <c r="K2148" s="301">
        <v>0</v>
      </c>
      <c r="L2148" s="301">
        <v>6</v>
      </c>
      <c r="M2148" s="301">
        <v>0</v>
      </c>
      <c r="N2148" s="301">
        <v>0</v>
      </c>
      <c r="O2148" s="301">
        <v>0</v>
      </c>
      <c r="P2148" s="301">
        <v>0</v>
      </c>
      <c r="Q2148" s="301">
        <v>0</v>
      </c>
      <c r="R2148" s="301">
        <v>0</v>
      </c>
      <c r="S2148" s="301">
        <v>0</v>
      </c>
      <c r="T2148" s="301">
        <v>0</v>
      </c>
      <c r="U2148" s="301">
        <v>20</v>
      </c>
      <c r="V2148" s="304">
        <v>20</v>
      </c>
    </row>
    <row r="2149" spans="1:22" x14ac:dyDescent="0.4">
      <c r="A2149" s="299">
        <v>2145</v>
      </c>
      <c r="B2149" s="300" t="s">
        <v>1867</v>
      </c>
      <c r="C2149" s="301">
        <v>0</v>
      </c>
      <c r="D2149" s="301">
        <v>5</v>
      </c>
      <c r="E2149" s="301">
        <v>0</v>
      </c>
      <c r="F2149" s="301">
        <v>0</v>
      </c>
      <c r="G2149" s="301">
        <v>0</v>
      </c>
      <c r="H2149" s="301">
        <v>4</v>
      </c>
      <c r="I2149" s="301">
        <v>0</v>
      </c>
      <c r="J2149" s="301">
        <v>0</v>
      </c>
      <c r="K2149" s="301">
        <v>0</v>
      </c>
      <c r="L2149" s="301">
        <v>4</v>
      </c>
      <c r="M2149" s="301">
        <v>8</v>
      </c>
      <c r="N2149" s="301">
        <v>3</v>
      </c>
      <c r="O2149" s="301">
        <v>4</v>
      </c>
      <c r="P2149" s="301">
        <v>6</v>
      </c>
      <c r="Q2149" s="301">
        <v>0</v>
      </c>
      <c r="R2149" s="301">
        <v>0</v>
      </c>
      <c r="S2149" s="301">
        <v>0</v>
      </c>
      <c r="T2149" s="301">
        <v>0</v>
      </c>
      <c r="U2149" s="301">
        <v>38</v>
      </c>
      <c r="V2149" s="304">
        <v>38</v>
      </c>
    </row>
    <row r="2150" spans="1:22" x14ac:dyDescent="0.4">
      <c r="A2150" s="299">
        <v>2146</v>
      </c>
      <c r="B2150" s="300" t="s">
        <v>3482</v>
      </c>
      <c r="C2150" s="301">
        <v>0</v>
      </c>
      <c r="D2150" s="301">
        <v>5</v>
      </c>
      <c r="E2150" s="301">
        <v>4</v>
      </c>
      <c r="F2150" s="301">
        <v>3</v>
      </c>
      <c r="G2150" s="301">
        <v>0</v>
      </c>
      <c r="H2150" s="301">
        <v>0</v>
      </c>
      <c r="I2150" s="301">
        <v>0</v>
      </c>
      <c r="J2150" s="301">
        <v>0</v>
      </c>
      <c r="K2150" s="301">
        <v>0</v>
      </c>
      <c r="L2150" s="301">
        <v>0</v>
      </c>
      <c r="M2150" s="301">
        <v>0</v>
      </c>
      <c r="N2150" s="301">
        <v>7</v>
      </c>
      <c r="O2150" s="301">
        <v>0</v>
      </c>
      <c r="P2150" s="301">
        <v>4</v>
      </c>
      <c r="Q2150" s="301">
        <v>0</v>
      </c>
      <c r="R2150" s="301">
        <v>0</v>
      </c>
      <c r="S2150" s="301">
        <v>0</v>
      </c>
      <c r="T2150" s="301">
        <v>0</v>
      </c>
      <c r="U2150" s="301">
        <v>32</v>
      </c>
      <c r="V2150" s="304">
        <v>32</v>
      </c>
    </row>
    <row r="2151" spans="1:22" x14ac:dyDescent="0.4">
      <c r="A2151" s="299">
        <v>2147</v>
      </c>
      <c r="B2151" s="300" t="s">
        <v>3483</v>
      </c>
      <c r="C2151" s="301">
        <v>4</v>
      </c>
      <c r="D2151" s="301">
        <v>0</v>
      </c>
      <c r="E2151" s="301">
        <v>0</v>
      </c>
      <c r="F2151" s="301">
        <v>0</v>
      </c>
      <c r="G2151" s="301">
        <v>6</v>
      </c>
      <c r="H2151" s="301">
        <v>6</v>
      </c>
      <c r="I2151" s="301">
        <v>0</v>
      </c>
      <c r="J2151" s="301">
        <v>0</v>
      </c>
      <c r="K2151" s="301">
        <v>8</v>
      </c>
      <c r="L2151" s="301">
        <v>9</v>
      </c>
      <c r="M2151" s="301">
        <v>4</v>
      </c>
      <c r="N2151" s="301">
        <v>4</v>
      </c>
      <c r="O2151" s="301">
        <v>0</v>
      </c>
      <c r="P2151" s="301">
        <v>4</v>
      </c>
      <c r="Q2151" s="301">
        <v>4</v>
      </c>
      <c r="R2151" s="301">
        <v>0</v>
      </c>
      <c r="S2151" s="301">
        <v>3</v>
      </c>
      <c r="T2151" s="301">
        <v>0</v>
      </c>
      <c r="U2151" s="301">
        <v>59</v>
      </c>
      <c r="V2151" s="304">
        <v>60</v>
      </c>
    </row>
    <row r="2152" spans="1:22" x14ac:dyDescent="0.4">
      <c r="A2152" s="299">
        <v>2148</v>
      </c>
      <c r="B2152" s="300" t="s">
        <v>1267</v>
      </c>
      <c r="C2152" s="301">
        <v>150</v>
      </c>
      <c r="D2152" s="301">
        <v>174</v>
      </c>
      <c r="E2152" s="301">
        <v>200</v>
      </c>
      <c r="F2152" s="301">
        <v>205</v>
      </c>
      <c r="G2152" s="301">
        <v>172</v>
      </c>
      <c r="H2152" s="301">
        <v>123</v>
      </c>
      <c r="I2152" s="301">
        <v>96</v>
      </c>
      <c r="J2152" s="301">
        <v>147</v>
      </c>
      <c r="K2152" s="301">
        <v>172</v>
      </c>
      <c r="L2152" s="301">
        <v>211</v>
      </c>
      <c r="M2152" s="301">
        <v>222</v>
      </c>
      <c r="N2152" s="301">
        <v>238</v>
      </c>
      <c r="O2152" s="301">
        <v>183</v>
      </c>
      <c r="P2152" s="301">
        <v>162</v>
      </c>
      <c r="Q2152" s="301">
        <v>105</v>
      </c>
      <c r="R2152" s="301">
        <v>45</v>
      </c>
      <c r="S2152" s="301">
        <v>29</v>
      </c>
      <c r="T2152" s="301">
        <v>25</v>
      </c>
      <c r="U2152" s="301">
        <v>2651</v>
      </c>
      <c r="V2152" s="304">
        <v>2584</v>
      </c>
    </row>
    <row r="2153" spans="1:22" x14ac:dyDescent="0.4">
      <c r="A2153" s="299">
        <v>2149</v>
      </c>
      <c r="B2153" s="300" t="s">
        <v>1868</v>
      </c>
      <c r="C2153" s="301">
        <v>3393</v>
      </c>
      <c r="D2153" s="301">
        <v>2660</v>
      </c>
      <c r="E2153" s="301">
        <v>2163</v>
      </c>
      <c r="F2153" s="301">
        <v>2201</v>
      </c>
      <c r="G2153" s="301">
        <v>3349</v>
      </c>
      <c r="H2153" s="301">
        <v>4609</v>
      </c>
      <c r="I2153" s="301">
        <v>4955</v>
      </c>
      <c r="J2153" s="301">
        <v>3940</v>
      </c>
      <c r="K2153" s="301">
        <v>3407</v>
      </c>
      <c r="L2153" s="301">
        <v>3199</v>
      </c>
      <c r="M2153" s="301">
        <v>2838</v>
      </c>
      <c r="N2153" s="301">
        <v>2625</v>
      </c>
      <c r="O2153" s="301">
        <v>2185</v>
      </c>
      <c r="P2153" s="301">
        <v>2050</v>
      </c>
      <c r="Q2153" s="301">
        <v>1819</v>
      </c>
      <c r="R2153" s="301">
        <v>1781</v>
      </c>
      <c r="S2153" s="301">
        <v>1538</v>
      </c>
      <c r="T2153" s="301">
        <v>1758</v>
      </c>
      <c r="U2153" s="301">
        <v>50479</v>
      </c>
      <c r="V2153" s="304">
        <v>49762</v>
      </c>
    </row>
    <row r="2154" spans="1:22" x14ac:dyDescent="0.4">
      <c r="A2154" s="299">
        <v>2150</v>
      </c>
      <c r="B2154" s="300" t="s">
        <v>3484</v>
      </c>
      <c r="C2154" s="301">
        <v>0</v>
      </c>
      <c r="D2154" s="301">
        <v>0</v>
      </c>
      <c r="E2154" s="301">
        <v>0</v>
      </c>
      <c r="F2154" s="301">
        <v>0</v>
      </c>
      <c r="G2154" s="301">
        <v>0</v>
      </c>
      <c r="H2154" s="301">
        <v>0</v>
      </c>
      <c r="I2154" s="301">
        <v>0</v>
      </c>
      <c r="J2154" s="301">
        <v>0</v>
      </c>
      <c r="K2154" s="301">
        <v>0</v>
      </c>
      <c r="L2154" s="301">
        <v>0</v>
      </c>
      <c r="M2154" s="301">
        <v>0</v>
      </c>
      <c r="N2154" s="301">
        <v>0</v>
      </c>
      <c r="O2154" s="301">
        <v>0</v>
      </c>
      <c r="P2154" s="301">
        <v>0</v>
      </c>
      <c r="Q2154" s="301">
        <v>0</v>
      </c>
      <c r="R2154" s="301">
        <v>0</v>
      </c>
      <c r="S2154" s="301">
        <v>0</v>
      </c>
      <c r="T2154" s="301">
        <v>0</v>
      </c>
      <c r="U2154" s="301">
        <v>0</v>
      </c>
      <c r="V2154" s="304">
        <v>0</v>
      </c>
    </row>
    <row r="2155" spans="1:22" x14ac:dyDescent="0.4">
      <c r="A2155" s="299">
        <v>2151</v>
      </c>
      <c r="B2155" s="300" t="s">
        <v>407</v>
      </c>
      <c r="C2155" s="301">
        <v>0</v>
      </c>
      <c r="D2155" s="301">
        <v>8</v>
      </c>
      <c r="E2155" s="301">
        <v>0</v>
      </c>
      <c r="F2155" s="301">
        <v>0</v>
      </c>
      <c r="G2155" s="301">
        <v>0</v>
      </c>
      <c r="H2155" s="301">
        <v>0</v>
      </c>
      <c r="I2155" s="301">
        <v>3</v>
      </c>
      <c r="J2155" s="301">
        <v>5</v>
      </c>
      <c r="K2155" s="301">
        <v>3</v>
      </c>
      <c r="L2155" s="301">
        <v>9</v>
      </c>
      <c r="M2155" s="301">
        <v>0</v>
      </c>
      <c r="N2155" s="301">
        <v>3</v>
      </c>
      <c r="O2155" s="301">
        <v>9</v>
      </c>
      <c r="P2155" s="301">
        <v>3</v>
      </c>
      <c r="Q2155" s="301">
        <v>0</v>
      </c>
      <c r="R2155" s="301">
        <v>5</v>
      </c>
      <c r="S2155" s="301">
        <v>3</v>
      </c>
      <c r="T2155" s="301">
        <v>3</v>
      </c>
      <c r="U2155" s="301">
        <v>52</v>
      </c>
      <c r="V2155" s="304">
        <v>56</v>
      </c>
    </row>
    <row r="2156" spans="1:22" x14ac:dyDescent="0.4">
      <c r="A2156" s="299">
        <v>2152</v>
      </c>
      <c r="B2156" s="300" t="s">
        <v>408</v>
      </c>
      <c r="C2156" s="301">
        <v>19</v>
      </c>
      <c r="D2156" s="301">
        <v>27</v>
      </c>
      <c r="E2156" s="301">
        <v>28</v>
      </c>
      <c r="F2156" s="301">
        <v>20</v>
      </c>
      <c r="G2156" s="301">
        <v>16</v>
      </c>
      <c r="H2156" s="301">
        <v>6</v>
      </c>
      <c r="I2156" s="301">
        <v>14</v>
      </c>
      <c r="J2156" s="301">
        <v>15</v>
      </c>
      <c r="K2156" s="301">
        <v>31</v>
      </c>
      <c r="L2156" s="301">
        <v>27</v>
      </c>
      <c r="M2156" s="301">
        <v>50</v>
      </c>
      <c r="N2156" s="301">
        <v>57</v>
      </c>
      <c r="O2156" s="301">
        <v>77</v>
      </c>
      <c r="P2156" s="301">
        <v>71</v>
      </c>
      <c r="Q2156" s="301">
        <v>59</v>
      </c>
      <c r="R2156" s="301">
        <v>23</v>
      </c>
      <c r="S2156" s="301">
        <v>16</v>
      </c>
      <c r="T2156" s="301">
        <v>11</v>
      </c>
      <c r="U2156" s="301">
        <v>567</v>
      </c>
      <c r="V2156" s="304">
        <v>535</v>
      </c>
    </row>
    <row r="2157" spans="1:22" x14ac:dyDescent="0.4">
      <c r="A2157" s="299">
        <v>2153</v>
      </c>
      <c r="B2157" s="300" t="s">
        <v>3485</v>
      </c>
      <c r="C2157" s="301">
        <v>4</v>
      </c>
      <c r="D2157" s="301">
        <v>4</v>
      </c>
      <c r="E2157" s="301">
        <v>6</v>
      </c>
      <c r="F2157" s="301">
        <v>0</v>
      </c>
      <c r="G2157" s="301">
        <v>0</v>
      </c>
      <c r="H2157" s="301">
        <v>6</v>
      </c>
      <c r="I2157" s="301">
        <v>4</v>
      </c>
      <c r="J2157" s="301">
        <v>0</v>
      </c>
      <c r="K2157" s="301">
        <v>4</v>
      </c>
      <c r="L2157" s="301">
        <v>0</v>
      </c>
      <c r="M2157" s="301">
        <v>0</v>
      </c>
      <c r="N2157" s="301">
        <v>4</v>
      </c>
      <c r="O2157" s="301">
        <v>0</v>
      </c>
      <c r="P2157" s="301">
        <v>5</v>
      </c>
      <c r="Q2157" s="301">
        <v>0</v>
      </c>
      <c r="R2157" s="301">
        <v>3</v>
      </c>
      <c r="S2157" s="301">
        <v>0</v>
      </c>
      <c r="T2157" s="301">
        <v>0</v>
      </c>
      <c r="U2157" s="301">
        <v>59</v>
      </c>
      <c r="V2157" s="304">
        <v>58</v>
      </c>
    </row>
    <row r="2158" spans="1:22" x14ac:dyDescent="0.4">
      <c r="A2158" s="299">
        <v>2154</v>
      </c>
      <c r="B2158" s="300" t="s">
        <v>3486</v>
      </c>
      <c r="C2158" s="301">
        <v>0</v>
      </c>
      <c r="D2158" s="301">
        <v>0</v>
      </c>
      <c r="E2158" s="301">
        <v>0</v>
      </c>
      <c r="F2158" s="301">
        <v>0</v>
      </c>
      <c r="G2158" s="301">
        <v>0</v>
      </c>
      <c r="H2158" s="301">
        <v>0</v>
      </c>
      <c r="I2158" s="301">
        <v>0</v>
      </c>
      <c r="J2158" s="301">
        <v>0</v>
      </c>
      <c r="K2158" s="301">
        <v>0</v>
      </c>
      <c r="L2158" s="301">
        <v>0</v>
      </c>
      <c r="M2158" s="301">
        <v>0</v>
      </c>
      <c r="N2158" s="301">
        <v>0</v>
      </c>
      <c r="O2158" s="301">
        <v>0</v>
      </c>
      <c r="P2158" s="301">
        <v>0</v>
      </c>
      <c r="Q2158" s="301">
        <v>0</v>
      </c>
      <c r="R2158" s="301">
        <v>0</v>
      </c>
      <c r="S2158" s="301">
        <v>0</v>
      </c>
      <c r="T2158" s="301">
        <v>0</v>
      </c>
      <c r="U2158" s="301">
        <v>4</v>
      </c>
      <c r="V2158" s="304">
        <v>4</v>
      </c>
    </row>
    <row r="2159" spans="1:22" x14ac:dyDescent="0.4">
      <c r="A2159" s="299">
        <v>2155</v>
      </c>
      <c r="B2159" s="300" t="s">
        <v>3487</v>
      </c>
      <c r="C2159" s="301">
        <v>0</v>
      </c>
      <c r="D2159" s="301">
        <v>0</v>
      </c>
      <c r="E2159" s="301">
        <v>0</v>
      </c>
      <c r="F2159" s="301">
        <v>0</v>
      </c>
      <c r="G2159" s="301">
        <v>0</v>
      </c>
      <c r="H2159" s="301">
        <v>0</v>
      </c>
      <c r="I2159" s="301">
        <v>0</v>
      </c>
      <c r="J2159" s="301">
        <v>0</v>
      </c>
      <c r="K2159" s="301">
        <v>0</v>
      </c>
      <c r="L2159" s="301">
        <v>0</v>
      </c>
      <c r="M2159" s="301">
        <v>0</v>
      </c>
      <c r="N2159" s="301">
        <v>4</v>
      </c>
      <c r="O2159" s="301">
        <v>0</v>
      </c>
      <c r="P2159" s="301">
        <v>0</v>
      </c>
      <c r="Q2159" s="301">
        <v>0</v>
      </c>
      <c r="R2159" s="301">
        <v>0</v>
      </c>
      <c r="S2159" s="301">
        <v>0</v>
      </c>
      <c r="T2159" s="301">
        <v>0</v>
      </c>
      <c r="U2159" s="301">
        <v>5</v>
      </c>
      <c r="V2159" s="304">
        <v>5</v>
      </c>
    </row>
    <row r="2160" spans="1:22" x14ac:dyDescent="0.4">
      <c r="A2160" s="299">
        <v>2156</v>
      </c>
      <c r="B2160" s="300" t="s">
        <v>3488</v>
      </c>
      <c r="C2160" s="301">
        <v>0</v>
      </c>
      <c r="D2160" s="301">
        <v>0</v>
      </c>
      <c r="E2160" s="301">
        <v>0</v>
      </c>
      <c r="F2160" s="301">
        <v>0</v>
      </c>
      <c r="G2160" s="301">
        <v>0</v>
      </c>
      <c r="H2160" s="301">
        <v>0</v>
      </c>
      <c r="I2160" s="301">
        <v>0</v>
      </c>
      <c r="J2160" s="301">
        <v>0</v>
      </c>
      <c r="K2160" s="301">
        <v>0</v>
      </c>
      <c r="L2160" s="301">
        <v>0</v>
      </c>
      <c r="M2160" s="301">
        <v>0</v>
      </c>
      <c r="N2160" s="301">
        <v>0</v>
      </c>
      <c r="O2160" s="301">
        <v>0</v>
      </c>
      <c r="P2160" s="301">
        <v>0</v>
      </c>
      <c r="Q2160" s="301">
        <v>0</v>
      </c>
      <c r="R2160" s="301">
        <v>0</v>
      </c>
      <c r="S2160" s="301">
        <v>0</v>
      </c>
      <c r="T2160" s="301">
        <v>0</v>
      </c>
      <c r="U2160" s="301">
        <v>3</v>
      </c>
      <c r="V2160" s="304">
        <v>3</v>
      </c>
    </row>
    <row r="2161" spans="1:22" x14ac:dyDescent="0.4">
      <c r="A2161" s="299">
        <v>2157</v>
      </c>
      <c r="B2161" s="300" t="s">
        <v>3489</v>
      </c>
      <c r="C2161" s="301">
        <v>0</v>
      </c>
      <c r="D2161" s="301">
        <v>0</v>
      </c>
      <c r="E2161" s="301">
        <v>0</v>
      </c>
      <c r="F2161" s="301">
        <v>0</v>
      </c>
      <c r="G2161" s="301">
        <v>0</v>
      </c>
      <c r="H2161" s="301">
        <v>0</v>
      </c>
      <c r="I2161" s="301">
        <v>4</v>
      </c>
      <c r="J2161" s="301">
        <v>0</v>
      </c>
      <c r="K2161" s="301">
        <v>0</v>
      </c>
      <c r="L2161" s="301">
        <v>0</v>
      </c>
      <c r="M2161" s="301">
        <v>4</v>
      </c>
      <c r="N2161" s="301">
        <v>8</v>
      </c>
      <c r="O2161" s="301">
        <v>9</v>
      </c>
      <c r="P2161" s="301">
        <v>0</v>
      </c>
      <c r="Q2161" s="301">
        <v>0</v>
      </c>
      <c r="R2161" s="301">
        <v>0</v>
      </c>
      <c r="S2161" s="301">
        <v>0</v>
      </c>
      <c r="T2161" s="301">
        <v>0</v>
      </c>
      <c r="U2161" s="301">
        <v>31</v>
      </c>
      <c r="V2161" s="304">
        <v>28</v>
      </c>
    </row>
    <row r="2162" spans="1:22" x14ac:dyDescent="0.4">
      <c r="A2162" s="299">
        <v>2158</v>
      </c>
      <c r="B2162" s="300" t="s">
        <v>1869</v>
      </c>
      <c r="C2162" s="301">
        <v>1172</v>
      </c>
      <c r="D2162" s="301">
        <v>858</v>
      </c>
      <c r="E2162" s="301">
        <v>746</v>
      </c>
      <c r="F2162" s="301">
        <v>832</v>
      </c>
      <c r="G2162" s="301">
        <v>2225</v>
      </c>
      <c r="H2162" s="301">
        <v>4856</v>
      </c>
      <c r="I2162" s="301">
        <v>4243</v>
      </c>
      <c r="J2162" s="301">
        <v>2550</v>
      </c>
      <c r="K2162" s="301">
        <v>1860</v>
      </c>
      <c r="L2162" s="301">
        <v>1693</v>
      </c>
      <c r="M2162" s="301">
        <v>1412</v>
      </c>
      <c r="N2162" s="301">
        <v>1280</v>
      </c>
      <c r="O2162" s="301">
        <v>1091</v>
      </c>
      <c r="P2162" s="301">
        <v>963</v>
      </c>
      <c r="Q2162" s="301">
        <v>651</v>
      </c>
      <c r="R2162" s="301">
        <v>534</v>
      </c>
      <c r="S2162" s="301">
        <v>399</v>
      </c>
      <c r="T2162" s="301">
        <v>336</v>
      </c>
      <c r="U2162" s="301">
        <v>27706</v>
      </c>
      <c r="V2162" s="304">
        <v>27125</v>
      </c>
    </row>
    <row r="2163" spans="1:22" x14ac:dyDescent="0.4">
      <c r="A2163" s="299">
        <v>2159</v>
      </c>
      <c r="B2163" s="300" t="s">
        <v>3490</v>
      </c>
      <c r="C2163" s="301">
        <v>0</v>
      </c>
      <c r="D2163" s="301">
        <v>0</v>
      </c>
      <c r="E2163" s="301">
        <v>0</v>
      </c>
      <c r="F2163" s="301">
        <v>0</v>
      </c>
      <c r="G2163" s="301">
        <v>0</v>
      </c>
      <c r="H2163" s="301">
        <v>0</v>
      </c>
      <c r="I2163" s="301">
        <v>0</v>
      </c>
      <c r="J2163" s="301">
        <v>0</v>
      </c>
      <c r="K2163" s="301">
        <v>0</v>
      </c>
      <c r="L2163" s="301">
        <v>0</v>
      </c>
      <c r="M2163" s="301">
        <v>0</v>
      </c>
      <c r="N2163" s="301">
        <v>0</v>
      </c>
      <c r="O2163" s="301">
        <v>0</v>
      </c>
      <c r="P2163" s="301">
        <v>0</v>
      </c>
      <c r="Q2163" s="301">
        <v>0</v>
      </c>
      <c r="R2163" s="301">
        <v>0</v>
      </c>
      <c r="S2163" s="301">
        <v>0</v>
      </c>
      <c r="T2163" s="301">
        <v>0</v>
      </c>
      <c r="U2163" s="301">
        <v>0</v>
      </c>
      <c r="V2163" s="304">
        <v>0</v>
      </c>
    </row>
    <row r="2164" spans="1:22" x14ac:dyDescent="0.4">
      <c r="A2164" s="299">
        <v>2160</v>
      </c>
      <c r="B2164" s="300" t="s">
        <v>409</v>
      </c>
      <c r="C2164" s="301">
        <v>208</v>
      </c>
      <c r="D2164" s="301">
        <v>287</v>
      </c>
      <c r="E2164" s="301">
        <v>312</v>
      </c>
      <c r="F2164" s="301">
        <v>271</v>
      </c>
      <c r="G2164" s="301">
        <v>214</v>
      </c>
      <c r="H2164" s="301">
        <v>163</v>
      </c>
      <c r="I2164" s="301">
        <v>181</v>
      </c>
      <c r="J2164" s="301">
        <v>215</v>
      </c>
      <c r="K2164" s="301">
        <v>296</v>
      </c>
      <c r="L2164" s="301">
        <v>353</v>
      </c>
      <c r="M2164" s="301">
        <v>336</v>
      </c>
      <c r="N2164" s="301">
        <v>300</v>
      </c>
      <c r="O2164" s="301">
        <v>265</v>
      </c>
      <c r="P2164" s="301">
        <v>236</v>
      </c>
      <c r="Q2164" s="301">
        <v>139</v>
      </c>
      <c r="R2164" s="301">
        <v>83</v>
      </c>
      <c r="S2164" s="301">
        <v>33</v>
      </c>
      <c r="T2164" s="301">
        <v>47</v>
      </c>
      <c r="U2164" s="301">
        <v>3945</v>
      </c>
      <c r="V2164" s="304">
        <v>3825</v>
      </c>
    </row>
    <row r="2165" spans="1:22" x14ac:dyDescent="0.4">
      <c r="A2165" s="299">
        <v>2161</v>
      </c>
      <c r="B2165" s="300" t="s">
        <v>3491</v>
      </c>
      <c r="C2165" s="301">
        <v>0</v>
      </c>
      <c r="D2165" s="301">
        <v>0</v>
      </c>
      <c r="E2165" s="301">
        <v>5</v>
      </c>
      <c r="F2165" s="301">
        <v>0</v>
      </c>
      <c r="G2165" s="301">
        <v>4</v>
      </c>
      <c r="H2165" s="301">
        <v>0</v>
      </c>
      <c r="I2165" s="301">
        <v>0</v>
      </c>
      <c r="J2165" s="301">
        <v>0</v>
      </c>
      <c r="K2165" s="301">
        <v>0</v>
      </c>
      <c r="L2165" s="301">
        <v>0</v>
      </c>
      <c r="M2165" s="301">
        <v>0</v>
      </c>
      <c r="N2165" s="301">
        <v>6</v>
      </c>
      <c r="O2165" s="301">
        <v>7</v>
      </c>
      <c r="P2165" s="301">
        <v>0</v>
      </c>
      <c r="Q2165" s="301">
        <v>0</v>
      </c>
      <c r="R2165" s="301">
        <v>0</v>
      </c>
      <c r="S2165" s="301">
        <v>0</v>
      </c>
      <c r="T2165" s="301">
        <v>0</v>
      </c>
      <c r="U2165" s="301">
        <v>30</v>
      </c>
      <c r="V2165" s="304">
        <v>30</v>
      </c>
    </row>
    <row r="2166" spans="1:22" x14ac:dyDescent="0.4">
      <c r="A2166" s="299">
        <v>2162</v>
      </c>
      <c r="B2166" s="300" t="s">
        <v>1870</v>
      </c>
      <c r="C2166" s="301">
        <v>1194</v>
      </c>
      <c r="D2166" s="301">
        <v>1037</v>
      </c>
      <c r="E2166" s="301">
        <v>880</v>
      </c>
      <c r="F2166" s="301">
        <v>898</v>
      </c>
      <c r="G2166" s="301">
        <v>998</v>
      </c>
      <c r="H2166" s="301">
        <v>1384</v>
      </c>
      <c r="I2166" s="301">
        <v>1609</v>
      </c>
      <c r="J2166" s="301">
        <v>1405</v>
      </c>
      <c r="K2166" s="301">
        <v>1279</v>
      </c>
      <c r="L2166" s="301">
        <v>1098</v>
      </c>
      <c r="M2166" s="301">
        <v>998</v>
      </c>
      <c r="N2166" s="301">
        <v>874</v>
      </c>
      <c r="O2166" s="301">
        <v>874</v>
      </c>
      <c r="P2166" s="301">
        <v>756</v>
      </c>
      <c r="Q2166" s="301">
        <v>669</v>
      </c>
      <c r="R2166" s="301">
        <v>480</v>
      </c>
      <c r="S2166" s="301">
        <v>450</v>
      </c>
      <c r="T2166" s="301">
        <v>605</v>
      </c>
      <c r="U2166" s="301">
        <v>17468</v>
      </c>
      <c r="V2166" s="304">
        <v>16957</v>
      </c>
    </row>
    <row r="2167" spans="1:22" x14ac:dyDescent="0.4">
      <c r="A2167" s="299">
        <v>2163</v>
      </c>
      <c r="B2167" s="300" t="s">
        <v>1268</v>
      </c>
      <c r="C2167" s="301">
        <v>691</v>
      </c>
      <c r="D2167" s="301">
        <v>635</v>
      </c>
      <c r="E2167" s="301">
        <v>548</v>
      </c>
      <c r="F2167" s="301">
        <v>583</v>
      </c>
      <c r="G2167" s="301">
        <v>570</v>
      </c>
      <c r="H2167" s="301">
        <v>689</v>
      </c>
      <c r="I2167" s="301">
        <v>788</v>
      </c>
      <c r="J2167" s="301">
        <v>760</v>
      </c>
      <c r="K2167" s="301">
        <v>788</v>
      </c>
      <c r="L2167" s="301">
        <v>724</v>
      </c>
      <c r="M2167" s="301">
        <v>699</v>
      </c>
      <c r="N2167" s="301">
        <v>588</v>
      </c>
      <c r="O2167" s="301">
        <v>519</v>
      </c>
      <c r="P2167" s="301">
        <v>501</v>
      </c>
      <c r="Q2167" s="301">
        <v>392</v>
      </c>
      <c r="R2167" s="301">
        <v>296</v>
      </c>
      <c r="S2167" s="301">
        <v>253</v>
      </c>
      <c r="T2167" s="301">
        <v>248</v>
      </c>
      <c r="U2167" s="301">
        <v>10261</v>
      </c>
      <c r="V2167" s="304">
        <v>10008</v>
      </c>
    </row>
    <row r="2168" spans="1:22" x14ac:dyDescent="0.4">
      <c r="A2168" s="299">
        <v>2164</v>
      </c>
      <c r="B2168" s="300" t="s">
        <v>1269</v>
      </c>
      <c r="C2168" s="301">
        <v>546</v>
      </c>
      <c r="D2168" s="301">
        <v>652</v>
      </c>
      <c r="E2168" s="301">
        <v>688</v>
      </c>
      <c r="F2168" s="301">
        <v>672</v>
      </c>
      <c r="G2168" s="301">
        <v>572</v>
      </c>
      <c r="H2168" s="301">
        <v>462</v>
      </c>
      <c r="I2168" s="301">
        <v>492</v>
      </c>
      <c r="J2168" s="301">
        <v>592</v>
      </c>
      <c r="K2168" s="301">
        <v>733</v>
      </c>
      <c r="L2168" s="301">
        <v>700</v>
      </c>
      <c r="M2168" s="301">
        <v>723</v>
      </c>
      <c r="N2168" s="301">
        <v>730</v>
      </c>
      <c r="O2168" s="301">
        <v>621</v>
      </c>
      <c r="P2168" s="301">
        <v>520</v>
      </c>
      <c r="Q2168" s="301">
        <v>454</v>
      </c>
      <c r="R2168" s="301">
        <v>319</v>
      </c>
      <c r="S2168" s="301">
        <v>177</v>
      </c>
      <c r="T2168" s="301">
        <v>181</v>
      </c>
      <c r="U2168" s="301">
        <v>9830</v>
      </c>
      <c r="V2168" s="304">
        <v>9456</v>
      </c>
    </row>
    <row r="2169" spans="1:22" x14ac:dyDescent="0.4">
      <c r="A2169" s="299">
        <v>2165</v>
      </c>
      <c r="B2169" s="300" t="s">
        <v>410</v>
      </c>
      <c r="C2169" s="301">
        <v>15</v>
      </c>
      <c r="D2169" s="301">
        <v>15</v>
      </c>
      <c r="E2169" s="301">
        <v>14</v>
      </c>
      <c r="F2169" s="301">
        <v>12</v>
      </c>
      <c r="G2169" s="301">
        <v>11</v>
      </c>
      <c r="H2169" s="301">
        <v>14</v>
      </c>
      <c r="I2169" s="301">
        <v>9</v>
      </c>
      <c r="J2169" s="301">
        <v>18</v>
      </c>
      <c r="K2169" s="301">
        <v>4</v>
      </c>
      <c r="L2169" s="301">
        <v>10</v>
      </c>
      <c r="M2169" s="301">
        <v>18</v>
      </c>
      <c r="N2169" s="301">
        <v>19</v>
      </c>
      <c r="O2169" s="301">
        <v>24</v>
      </c>
      <c r="P2169" s="301">
        <v>20</v>
      </c>
      <c r="Q2169" s="301">
        <v>9</v>
      </c>
      <c r="R2169" s="301">
        <v>9</v>
      </c>
      <c r="S2169" s="301">
        <v>0</v>
      </c>
      <c r="T2169" s="301">
        <v>7</v>
      </c>
      <c r="U2169" s="301">
        <v>223</v>
      </c>
      <c r="V2169" s="304">
        <v>212</v>
      </c>
    </row>
    <row r="2170" spans="1:22" x14ac:dyDescent="0.4">
      <c r="A2170" s="299">
        <v>2166</v>
      </c>
      <c r="B2170" s="300" t="s">
        <v>1355</v>
      </c>
      <c r="C2170" s="301">
        <v>61</v>
      </c>
      <c r="D2170" s="301">
        <v>61</v>
      </c>
      <c r="E2170" s="301">
        <v>44</v>
      </c>
      <c r="F2170" s="301">
        <v>38</v>
      </c>
      <c r="G2170" s="301">
        <v>50</v>
      </c>
      <c r="H2170" s="301">
        <v>56</v>
      </c>
      <c r="I2170" s="301">
        <v>60</v>
      </c>
      <c r="J2170" s="301">
        <v>42</v>
      </c>
      <c r="K2170" s="301">
        <v>63</v>
      </c>
      <c r="L2170" s="301">
        <v>60</v>
      </c>
      <c r="M2170" s="301">
        <v>61</v>
      </c>
      <c r="N2170" s="301">
        <v>65</v>
      </c>
      <c r="O2170" s="301">
        <v>70</v>
      </c>
      <c r="P2170" s="301">
        <v>67</v>
      </c>
      <c r="Q2170" s="301">
        <v>29</v>
      </c>
      <c r="R2170" s="301">
        <v>20</v>
      </c>
      <c r="S2170" s="301">
        <v>14</v>
      </c>
      <c r="T2170" s="301">
        <v>16</v>
      </c>
      <c r="U2170" s="301">
        <v>875</v>
      </c>
      <c r="V2170" s="304">
        <v>860</v>
      </c>
    </row>
    <row r="2171" spans="1:22" x14ac:dyDescent="0.4">
      <c r="A2171" s="299">
        <v>2167</v>
      </c>
      <c r="B2171" s="300" t="s">
        <v>1270</v>
      </c>
      <c r="C2171" s="301">
        <v>119</v>
      </c>
      <c r="D2171" s="301">
        <v>126</v>
      </c>
      <c r="E2171" s="301">
        <v>71</v>
      </c>
      <c r="F2171" s="301">
        <v>65</v>
      </c>
      <c r="G2171" s="301">
        <v>125</v>
      </c>
      <c r="H2171" s="301">
        <v>213</v>
      </c>
      <c r="I2171" s="301">
        <v>179</v>
      </c>
      <c r="J2171" s="301">
        <v>135</v>
      </c>
      <c r="K2171" s="301">
        <v>130</v>
      </c>
      <c r="L2171" s="301">
        <v>101</v>
      </c>
      <c r="M2171" s="301">
        <v>70</v>
      </c>
      <c r="N2171" s="301">
        <v>62</v>
      </c>
      <c r="O2171" s="301">
        <v>54</v>
      </c>
      <c r="P2171" s="301">
        <v>30</v>
      </c>
      <c r="Q2171" s="301">
        <v>33</v>
      </c>
      <c r="R2171" s="301">
        <v>27</v>
      </c>
      <c r="S2171" s="301">
        <v>17</v>
      </c>
      <c r="T2171" s="301">
        <v>9</v>
      </c>
      <c r="U2171" s="301">
        <v>1575</v>
      </c>
      <c r="V2171" s="304">
        <v>1557</v>
      </c>
    </row>
    <row r="2172" spans="1:22" x14ac:dyDescent="0.4">
      <c r="A2172" s="299">
        <v>2168</v>
      </c>
      <c r="B2172" s="300" t="s">
        <v>1871</v>
      </c>
      <c r="C2172" s="301">
        <v>16</v>
      </c>
      <c r="D2172" s="301">
        <v>26</v>
      </c>
      <c r="E2172" s="301">
        <v>18</v>
      </c>
      <c r="F2172" s="301">
        <v>29</v>
      </c>
      <c r="G2172" s="301">
        <v>15</v>
      </c>
      <c r="H2172" s="301">
        <v>0</v>
      </c>
      <c r="I2172" s="301">
        <v>8</v>
      </c>
      <c r="J2172" s="301">
        <v>12</v>
      </c>
      <c r="K2172" s="301">
        <v>24</v>
      </c>
      <c r="L2172" s="301">
        <v>21</v>
      </c>
      <c r="M2172" s="301">
        <v>30</v>
      </c>
      <c r="N2172" s="301">
        <v>14</v>
      </c>
      <c r="O2172" s="301">
        <v>20</v>
      </c>
      <c r="P2172" s="301">
        <v>7</v>
      </c>
      <c r="Q2172" s="301">
        <v>8</v>
      </c>
      <c r="R2172" s="301">
        <v>12</v>
      </c>
      <c r="S2172" s="301">
        <v>0</v>
      </c>
      <c r="T2172" s="301">
        <v>10</v>
      </c>
      <c r="U2172" s="301">
        <v>276</v>
      </c>
      <c r="V2172" s="304">
        <v>274</v>
      </c>
    </row>
    <row r="2173" spans="1:22" x14ac:dyDescent="0.4">
      <c r="A2173" s="299">
        <v>2169</v>
      </c>
      <c r="B2173" s="300" t="s">
        <v>3492</v>
      </c>
      <c r="C2173" s="301">
        <v>15</v>
      </c>
      <c r="D2173" s="301">
        <v>9</v>
      </c>
      <c r="E2173" s="301">
        <v>7</v>
      </c>
      <c r="F2173" s="301">
        <v>13</v>
      </c>
      <c r="G2173" s="301">
        <v>10</v>
      </c>
      <c r="H2173" s="301">
        <v>4</v>
      </c>
      <c r="I2173" s="301">
        <v>14</v>
      </c>
      <c r="J2173" s="301">
        <v>11</v>
      </c>
      <c r="K2173" s="301">
        <v>11</v>
      </c>
      <c r="L2173" s="301">
        <v>12</v>
      </c>
      <c r="M2173" s="301">
        <v>11</v>
      </c>
      <c r="N2173" s="301">
        <v>9</v>
      </c>
      <c r="O2173" s="301">
        <v>12</v>
      </c>
      <c r="P2173" s="301">
        <v>11</v>
      </c>
      <c r="Q2173" s="301">
        <v>5</v>
      </c>
      <c r="R2173" s="301">
        <v>0</v>
      </c>
      <c r="S2173" s="301">
        <v>0</v>
      </c>
      <c r="T2173" s="301">
        <v>0</v>
      </c>
      <c r="U2173" s="301">
        <v>149</v>
      </c>
      <c r="V2173" s="304">
        <v>136</v>
      </c>
    </row>
    <row r="2174" spans="1:22" x14ac:dyDescent="0.4">
      <c r="A2174" s="299">
        <v>2170</v>
      </c>
      <c r="B2174" s="300" t="s">
        <v>1872</v>
      </c>
      <c r="C2174" s="301">
        <v>0</v>
      </c>
      <c r="D2174" s="301">
        <v>0</v>
      </c>
      <c r="E2174" s="301">
        <v>3</v>
      </c>
      <c r="F2174" s="301">
        <v>6</v>
      </c>
      <c r="G2174" s="301">
        <v>4</v>
      </c>
      <c r="H2174" s="301">
        <v>0</v>
      </c>
      <c r="I2174" s="301">
        <v>0</v>
      </c>
      <c r="J2174" s="301">
        <v>3</v>
      </c>
      <c r="K2174" s="301">
        <v>0</v>
      </c>
      <c r="L2174" s="301">
        <v>6</v>
      </c>
      <c r="M2174" s="301">
        <v>5</v>
      </c>
      <c r="N2174" s="301">
        <v>4</v>
      </c>
      <c r="O2174" s="301">
        <v>10</v>
      </c>
      <c r="P2174" s="301">
        <v>12</v>
      </c>
      <c r="Q2174" s="301">
        <v>5</v>
      </c>
      <c r="R2174" s="301">
        <v>0</v>
      </c>
      <c r="S2174" s="301">
        <v>0</v>
      </c>
      <c r="T2174" s="301">
        <v>0</v>
      </c>
      <c r="U2174" s="301">
        <v>58</v>
      </c>
      <c r="V2174" s="304">
        <v>48</v>
      </c>
    </row>
    <row r="2175" spans="1:22" x14ac:dyDescent="0.4">
      <c r="A2175" s="299">
        <v>2171</v>
      </c>
      <c r="B2175" s="300" t="s">
        <v>411</v>
      </c>
      <c r="C2175" s="301">
        <v>218</v>
      </c>
      <c r="D2175" s="301">
        <v>239</v>
      </c>
      <c r="E2175" s="301">
        <v>185</v>
      </c>
      <c r="F2175" s="301">
        <v>156</v>
      </c>
      <c r="G2175" s="301">
        <v>187</v>
      </c>
      <c r="H2175" s="301">
        <v>246</v>
      </c>
      <c r="I2175" s="301">
        <v>240</v>
      </c>
      <c r="J2175" s="301">
        <v>179</v>
      </c>
      <c r="K2175" s="301">
        <v>159</v>
      </c>
      <c r="L2175" s="301">
        <v>177</v>
      </c>
      <c r="M2175" s="301">
        <v>197</v>
      </c>
      <c r="N2175" s="301">
        <v>224</v>
      </c>
      <c r="O2175" s="301">
        <v>207</v>
      </c>
      <c r="P2175" s="301">
        <v>171</v>
      </c>
      <c r="Q2175" s="301">
        <v>100</v>
      </c>
      <c r="R2175" s="301">
        <v>89</v>
      </c>
      <c r="S2175" s="301">
        <v>43</v>
      </c>
      <c r="T2175" s="301">
        <v>64</v>
      </c>
      <c r="U2175" s="301">
        <v>3086</v>
      </c>
      <c r="V2175" s="304">
        <v>3134</v>
      </c>
    </row>
    <row r="2176" spans="1:22" x14ac:dyDescent="0.4">
      <c r="A2176" s="299">
        <v>2172</v>
      </c>
      <c r="B2176" s="300" t="s">
        <v>1873</v>
      </c>
      <c r="C2176" s="301">
        <v>168</v>
      </c>
      <c r="D2176" s="301">
        <v>147</v>
      </c>
      <c r="E2176" s="301">
        <v>171</v>
      </c>
      <c r="F2176" s="301">
        <v>176</v>
      </c>
      <c r="G2176" s="301">
        <v>147</v>
      </c>
      <c r="H2176" s="301">
        <v>114</v>
      </c>
      <c r="I2176" s="301">
        <v>137</v>
      </c>
      <c r="J2176" s="301">
        <v>116</v>
      </c>
      <c r="K2176" s="301">
        <v>158</v>
      </c>
      <c r="L2176" s="301">
        <v>171</v>
      </c>
      <c r="M2176" s="301">
        <v>242</v>
      </c>
      <c r="N2176" s="301">
        <v>230</v>
      </c>
      <c r="O2176" s="301">
        <v>237</v>
      </c>
      <c r="P2176" s="301">
        <v>234</v>
      </c>
      <c r="Q2176" s="301">
        <v>203</v>
      </c>
      <c r="R2176" s="301">
        <v>195</v>
      </c>
      <c r="S2176" s="301">
        <v>132</v>
      </c>
      <c r="T2176" s="301">
        <v>140</v>
      </c>
      <c r="U2176" s="301">
        <v>3115</v>
      </c>
      <c r="V2176" s="304">
        <v>2905</v>
      </c>
    </row>
    <row r="2177" spans="1:22" x14ac:dyDescent="0.4">
      <c r="A2177" s="299">
        <v>2173</v>
      </c>
      <c r="B2177" s="300" t="s">
        <v>3493</v>
      </c>
      <c r="C2177" s="301">
        <v>4</v>
      </c>
      <c r="D2177" s="301">
        <v>7</v>
      </c>
      <c r="E2177" s="301">
        <v>4</v>
      </c>
      <c r="F2177" s="301">
        <v>3</v>
      </c>
      <c r="G2177" s="301">
        <v>3</v>
      </c>
      <c r="H2177" s="301">
        <v>0</v>
      </c>
      <c r="I2177" s="301">
        <v>4</v>
      </c>
      <c r="J2177" s="301">
        <v>3</v>
      </c>
      <c r="K2177" s="301">
        <v>5</v>
      </c>
      <c r="L2177" s="301">
        <v>0</v>
      </c>
      <c r="M2177" s="301">
        <v>7</v>
      </c>
      <c r="N2177" s="301">
        <v>14</v>
      </c>
      <c r="O2177" s="301">
        <v>3</v>
      </c>
      <c r="P2177" s="301">
        <v>3</v>
      </c>
      <c r="Q2177" s="301">
        <v>3</v>
      </c>
      <c r="R2177" s="301">
        <v>0</v>
      </c>
      <c r="S2177" s="301">
        <v>0</v>
      </c>
      <c r="T2177" s="301">
        <v>0</v>
      </c>
      <c r="U2177" s="301">
        <v>78</v>
      </c>
      <c r="V2177" s="304">
        <v>70</v>
      </c>
    </row>
    <row r="2178" spans="1:22" x14ac:dyDescent="0.4">
      <c r="A2178" s="299">
        <v>2174</v>
      </c>
      <c r="B2178" s="300" t="s">
        <v>412</v>
      </c>
      <c r="C2178" s="301">
        <v>83</v>
      </c>
      <c r="D2178" s="301">
        <v>85</v>
      </c>
      <c r="E2178" s="301">
        <v>97</v>
      </c>
      <c r="F2178" s="301">
        <v>81</v>
      </c>
      <c r="G2178" s="301">
        <v>122</v>
      </c>
      <c r="H2178" s="301">
        <v>105</v>
      </c>
      <c r="I2178" s="301">
        <v>88</v>
      </c>
      <c r="J2178" s="301">
        <v>100</v>
      </c>
      <c r="K2178" s="301">
        <v>110</v>
      </c>
      <c r="L2178" s="301">
        <v>121</v>
      </c>
      <c r="M2178" s="301">
        <v>116</v>
      </c>
      <c r="N2178" s="301">
        <v>96</v>
      </c>
      <c r="O2178" s="301">
        <v>111</v>
      </c>
      <c r="P2178" s="301">
        <v>107</v>
      </c>
      <c r="Q2178" s="301">
        <v>56</v>
      </c>
      <c r="R2178" s="301">
        <v>39</v>
      </c>
      <c r="S2178" s="301">
        <v>11</v>
      </c>
      <c r="T2178" s="301">
        <v>9</v>
      </c>
      <c r="U2178" s="301">
        <v>1538</v>
      </c>
      <c r="V2178" s="304">
        <v>1585</v>
      </c>
    </row>
    <row r="2179" spans="1:22" x14ac:dyDescent="0.4">
      <c r="A2179" s="299">
        <v>2175</v>
      </c>
      <c r="B2179" s="300" t="s">
        <v>3494</v>
      </c>
      <c r="C2179" s="301">
        <v>0</v>
      </c>
      <c r="D2179" s="301">
        <v>0</v>
      </c>
      <c r="E2179" s="301">
        <v>0</v>
      </c>
      <c r="F2179" s="301">
        <v>0</v>
      </c>
      <c r="G2179" s="301">
        <v>0</v>
      </c>
      <c r="H2179" s="301">
        <v>0</v>
      </c>
      <c r="I2179" s="301">
        <v>0</v>
      </c>
      <c r="J2179" s="301">
        <v>0</v>
      </c>
      <c r="K2179" s="301">
        <v>0</v>
      </c>
      <c r="L2179" s="301">
        <v>0</v>
      </c>
      <c r="M2179" s="301">
        <v>3</v>
      </c>
      <c r="N2179" s="301">
        <v>0</v>
      </c>
      <c r="O2179" s="301">
        <v>0</v>
      </c>
      <c r="P2179" s="301">
        <v>0</v>
      </c>
      <c r="Q2179" s="301">
        <v>0</v>
      </c>
      <c r="R2179" s="301">
        <v>0</v>
      </c>
      <c r="S2179" s="301">
        <v>0</v>
      </c>
      <c r="T2179" s="301">
        <v>0</v>
      </c>
      <c r="U2179" s="301">
        <v>19</v>
      </c>
      <c r="V2179" s="304">
        <v>11</v>
      </c>
    </row>
    <row r="2180" spans="1:22" x14ac:dyDescent="0.4">
      <c r="A2180" s="299">
        <v>2176</v>
      </c>
      <c r="B2180" s="300" t="s">
        <v>3495</v>
      </c>
      <c r="C2180" s="301">
        <v>0</v>
      </c>
      <c r="D2180" s="301">
        <v>0</v>
      </c>
      <c r="E2180" s="301">
        <v>4</v>
      </c>
      <c r="F2180" s="301">
        <v>6</v>
      </c>
      <c r="G2180" s="301">
        <v>4</v>
      </c>
      <c r="H2180" s="301">
        <v>0</v>
      </c>
      <c r="I2180" s="301">
        <v>0</v>
      </c>
      <c r="J2180" s="301">
        <v>0</v>
      </c>
      <c r="K2180" s="301">
        <v>3</v>
      </c>
      <c r="L2180" s="301">
        <v>5</v>
      </c>
      <c r="M2180" s="301">
        <v>6</v>
      </c>
      <c r="N2180" s="301">
        <v>12</v>
      </c>
      <c r="O2180" s="301">
        <v>8</v>
      </c>
      <c r="P2180" s="301">
        <v>11</v>
      </c>
      <c r="Q2180" s="301">
        <v>5</v>
      </c>
      <c r="R2180" s="301">
        <v>4</v>
      </c>
      <c r="S2180" s="301">
        <v>0</v>
      </c>
      <c r="T2180" s="301">
        <v>0</v>
      </c>
      <c r="U2180" s="301">
        <v>61</v>
      </c>
      <c r="V2180" s="304">
        <v>52</v>
      </c>
    </row>
    <row r="2181" spans="1:22" x14ac:dyDescent="0.4">
      <c r="A2181" s="299">
        <v>2177</v>
      </c>
      <c r="B2181" s="300" t="s">
        <v>3496</v>
      </c>
      <c r="C2181" s="301">
        <v>0</v>
      </c>
      <c r="D2181" s="301">
        <v>0</v>
      </c>
      <c r="E2181" s="301">
        <v>0</v>
      </c>
      <c r="F2181" s="301">
        <v>0</v>
      </c>
      <c r="G2181" s="301">
        <v>0</v>
      </c>
      <c r="H2181" s="301">
        <v>0</v>
      </c>
      <c r="I2181" s="301">
        <v>0</v>
      </c>
      <c r="J2181" s="301">
        <v>0</v>
      </c>
      <c r="K2181" s="301">
        <v>0</v>
      </c>
      <c r="L2181" s="301">
        <v>0</v>
      </c>
      <c r="M2181" s="301">
        <v>0</v>
      </c>
      <c r="N2181" s="301">
        <v>0</v>
      </c>
      <c r="O2181" s="301">
        <v>0</v>
      </c>
      <c r="P2181" s="301">
        <v>0</v>
      </c>
      <c r="Q2181" s="301">
        <v>0</v>
      </c>
      <c r="R2181" s="301">
        <v>0</v>
      </c>
      <c r="S2181" s="301">
        <v>0</v>
      </c>
      <c r="T2181" s="301">
        <v>0</v>
      </c>
      <c r="U2181" s="301">
        <v>5</v>
      </c>
      <c r="V2181" s="304">
        <v>5</v>
      </c>
    </row>
    <row r="2182" spans="1:22" x14ac:dyDescent="0.4">
      <c r="A2182" s="299">
        <v>2178</v>
      </c>
      <c r="B2182" s="300" t="s">
        <v>1874</v>
      </c>
      <c r="C2182" s="301">
        <v>4</v>
      </c>
      <c r="D2182" s="301">
        <v>12</v>
      </c>
      <c r="E2182" s="301">
        <v>7</v>
      </c>
      <c r="F2182" s="301">
        <v>12</v>
      </c>
      <c r="G2182" s="301">
        <v>9</v>
      </c>
      <c r="H2182" s="301">
        <v>11</v>
      </c>
      <c r="I2182" s="301">
        <v>17</v>
      </c>
      <c r="J2182" s="301">
        <v>8</v>
      </c>
      <c r="K2182" s="301">
        <v>11</v>
      </c>
      <c r="L2182" s="301">
        <v>12</v>
      </c>
      <c r="M2182" s="301">
        <v>22</v>
      </c>
      <c r="N2182" s="301">
        <v>19</v>
      </c>
      <c r="O2182" s="301">
        <v>21</v>
      </c>
      <c r="P2182" s="301">
        <v>11</v>
      </c>
      <c r="Q2182" s="301">
        <v>6</v>
      </c>
      <c r="R2182" s="301">
        <v>9</v>
      </c>
      <c r="S2182" s="301">
        <v>3</v>
      </c>
      <c r="T2182" s="301">
        <v>0</v>
      </c>
      <c r="U2182" s="301">
        <v>183</v>
      </c>
      <c r="V2182" s="304">
        <v>172</v>
      </c>
    </row>
    <row r="2183" spans="1:22" x14ac:dyDescent="0.4">
      <c r="A2183" s="299">
        <v>2179</v>
      </c>
      <c r="B2183" s="300" t="s">
        <v>413</v>
      </c>
      <c r="C2183" s="301">
        <v>11</v>
      </c>
      <c r="D2183" s="301">
        <v>16</v>
      </c>
      <c r="E2183" s="301">
        <v>21</v>
      </c>
      <c r="F2183" s="301">
        <v>11</v>
      </c>
      <c r="G2183" s="301">
        <v>4</v>
      </c>
      <c r="H2183" s="301">
        <v>8</v>
      </c>
      <c r="I2183" s="301">
        <v>13</v>
      </c>
      <c r="J2183" s="301">
        <v>14</v>
      </c>
      <c r="K2183" s="301">
        <v>22</v>
      </c>
      <c r="L2183" s="301">
        <v>17</v>
      </c>
      <c r="M2183" s="301">
        <v>12</v>
      </c>
      <c r="N2183" s="301">
        <v>13</v>
      </c>
      <c r="O2183" s="301">
        <v>12</v>
      </c>
      <c r="P2183" s="301">
        <v>19</v>
      </c>
      <c r="Q2183" s="301">
        <v>12</v>
      </c>
      <c r="R2183" s="301">
        <v>12</v>
      </c>
      <c r="S2183" s="301">
        <v>7</v>
      </c>
      <c r="T2183" s="301">
        <v>4</v>
      </c>
      <c r="U2183" s="301">
        <v>222</v>
      </c>
      <c r="V2183" s="304">
        <v>209</v>
      </c>
    </row>
    <row r="2184" spans="1:22" x14ac:dyDescent="0.4">
      <c r="A2184" s="299">
        <v>2180</v>
      </c>
      <c r="B2184" s="300" t="s">
        <v>3497</v>
      </c>
      <c r="C2184" s="301">
        <v>0</v>
      </c>
      <c r="D2184" s="301">
        <v>0</v>
      </c>
      <c r="E2184" s="301">
        <v>0</v>
      </c>
      <c r="F2184" s="301">
        <v>0</v>
      </c>
      <c r="G2184" s="301">
        <v>4</v>
      </c>
      <c r="H2184" s="301">
        <v>5</v>
      </c>
      <c r="I2184" s="301">
        <v>0</v>
      </c>
      <c r="J2184" s="301">
        <v>0</v>
      </c>
      <c r="K2184" s="301">
        <v>4</v>
      </c>
      <c r="L2184" s="301">
        <v>0</v>
      </c>
      <c r="M2184" s="301">
        <v>6</v>
      </c>
      <c r="N2184" s="301">
        <v>8</v>
      </c>
      <c r="O2184" s="301">
        <v>7</v>
      </c>
      <c r="P2184" s="301">
        <v>0</v>
      </c>
      <c r="Q2184" s="301">
        <v>0</v>
      </c>
      <c r="R2184" s="301">
        <v>0</v>
      </c>
      <c r="S2184" s="301">
        <v>0</v>
      </c>
      <c r="T2184" s="301">
        <v>3</v>
      </c>
      <c r="U2184" s="301">
        <v>36</v>
      </c>
      <c r="V2184" s="304">
        <v>33</v>
      </c>
    </row>
    <row r="2185" spans="1:22" x14ac:dyDescent="0.4">
      <c r="A2185" s="299">
        <v>2181</v>
      </c>
      <c r="B2185" s="300" t="s">
        <v>414</v>
      </c>
      <c r="C2185" s="301">
        <v>327</v>
      </c>
      <c r="D2185" s="301">
        <v>319</v>
      </c>
      <c r="E2185" s="301">
        <v>354</v>
      </c>
      <c r="F2185" s="301">
        <v>343</v>
      </c>
      <c r="G2185" s="301">
        <v>240</v>
      </c>
      <c r="H2185" s="301">
        <v>213</v>
      </c>
      <c r="I2185" s="301">
        <v>246</v>
      </c>
      <c r="J2185" s="301">
        <v>280</v>
      </c>
      <c r="K2185" s="301">
        <v>353</v>
      </c>
      <c r="L2185" s="301">
        <v>379</v>
      </c>
      <c r="M2185" s="301">
        <v>367</v>
      </c>
      <c r="N2185" s="301">
        <v>343</v>
      </c>
      <c r="O2185" s="301">
        <v>293</v>
      </c>
      <c r="P2185" s="301">
        <v>285</v>
      </c>
      <c r="Q2185" s="301">
        <v>174</v>
      </c>
      <c r="R2185" s="301">
        <v>110</v>
      </c>
      <c r="S2185" s="301">
        <v>69</v>
      </c>
      <c r="T2185" s="301">
        <v>53</v>
      </c>
      <c r="U2185" s="301">
        <v>4752</v>
      </c>
      <c r="V2185" s="304">
        <v>4633</v>
      </c>
    </row>
    <row r="2186" spans="1:22" x14ac:dyDescent="0.4">
      <c r="A2186" s="299">
        <v>2182</v>
      </c>
      <c r="B2186" s="300" t="s">
        <v>1271</v>
      </c>
      <c r="C2186" s="301">
        <v>578</v>
      </c>
      <c r="D2186" s="301">
        <v>550</v>
      </c>
      <c r="E2186" s="301">
        <v>469</v>
      </c>
      <c r="F2186" s="301">
        <v>439</v>
      </c>
      <c r="G2186" s="301">
        <v>472</v>
      </c>
      <c r="H2186" s="301">
        <v>426</v>
      </c>
      <c r="I2186" s="301">
        <v>501</v>
      </c>
      <c r="J2186" s="301">
        <v>612</v>
      </c>
      <c r="K2186" s="301">
        <v>636</v>
      </c>
      <c r="L2186" s="301">
        <v>583</v>
      </c>
      <c r="M2186" s="301">
        <v>524</v>
      </c>
      <c r="N2186" s="301">
        <v>494</v>
      </c>
      <c r="O2186" s="301">
        <v>401</v>
      </c>
      <c r="P2186" s="301">
        <v>378</v>
      </c>
      <c r="Q2186" s="301">
        <v>311</v>
      </c>
      <c r="R2186" s="301">
        <v>319</v>
      </c>
      <c r="S2186" s="301">
        <v>314</v>
      </c>
      <c r="T2186" s="301">
        <v>473</v>
      </c>
      <c r="U2186" s="301">
        <v>8498</v>
      </c>
      <c r="V2186" s="304">
        <v>8137</v>
      </c>
    </row>
    <row r="2187" spans="1:22" x14ac:dyDescent="0.4">
      <c r="A2187" s="299">
        <v>2183</v>
      </c>
      <c r="B2187" s="300" t="s">
        <v>3498</v>
      </c>
      <c r="C2187" s="301">
        <v>3</v>
      </c>
      <c r="D2187" s="301">
        <v>0</v>
      </c>
      <c r="E2187" s="301">
        <v>6</v>
      </c>
      <c r="F2187" s="301">
        <v>7</v>
      </c>
      <c r="G2187" s="301">
        <v>5</v>
      </c>
      <c r="H2187" s="301">
        <v>0</v>
      </c>
      <c r="I2187" s="301">
        <v>0</v>
      </c>
      <c r="J2187" s="301">
        <v>0</v>
      </c>
      <c r="K2187" s="301">
        <v>0</v>
      </c>
      <c r="L2187" s="301">
        <v>3</v>
      </c>
      <c r="M2187" s="301">
        <v>0</v>
      </c>
      <c r="N2187" s="301">
        <v>5</v>
      </c>
      <c r="O2187" s="301">
        <v>3</v>
      </c>
      <c r="P2187" s="301">
        <v>3</v>
      </c>
      <c r="Q2187" s="301">
        <v>0</v>
      </c>
      <c r="R2187" s="301">
        <v>0</v>
      </c>
      <c r="S2187" s="301">
        <v>0</v>
      </c>
      <c r="T2187" s="301">
        <v>0</v>
      </c>
      <c r="U2187" s="301">
        <v>30</v>
      </c>
      <c r="V2187" s="304">
        <v>26</v>
      </c>
    </row>
    <row r="2188" spans="1:22" x14ac:dyDescent="0.4">
      <c r="A2188" s="299">
        <v>2184</v>
      </c>
      <c r="B2188" s="300" t="s">
        <v>3499</v>
      </c>
      <c r="C2188" s="301">
        <v>0</v>
      </c>
      <c r="D2188" s="301">
        <v>0</v>
      </c>
      <c r="E2188" s="301">
        <v>0</v>
      </c>
      <c r="F2188" s="301">
        <v>5</v>
      </c>
      <c r="G2188" s="301">
        <v>0</v>
      </c>
      <c r="H2188" s="301">
        <v>0</v>
      </c>
      <c r="I2188" s="301">
        <v>0</v>
      </c>
      <c r="J2188" s="301">
        <v>0</v>
      </c>
      <c r="K2188" s="301">
        <v>0</v>
      </c>
      <c r="L2188" s="301">
        <v>0</v>
      </c>
      <c r="M2188" s="301">
        <v>0</v>
      </c>
      <c r="N2188" s="301">
        <v>0</v>
      </c>
      <c r="O2188" s="301">
        <v>0</v>
      </c>
      <c r="P2188" s="301">
        <v>0</v>
      </c>
      <c r="Q2188" s="301">
        <v>0</v>
      </c>
      <c r="R2188" s="301">
        <v>0</v>
      </c>
      <c r="S2188" s="301">
        <v>0</v>
      </c>
      <c r="T2188" s="301">
        <v>0</v>
      </c>
      <c r="U2188" s="301">
        <v>8</v>
      </c>
      <c r="V2188" s="304">
        <v>3</v>
      </c>
    </row>
    <row r="2189" spans="1:22" x14ac:dyDescent="0.4">
      <c r="A2189" s="299">
        <v>2185</v>
      </c>
      <c r="B2189" s="300" t="s">
        <v>1875</v>
      </c>
      <c r="C2189" s="301">
        <v>5</v>
      </c>
      <c r="D2189" s="301">
        <v>3</v>
      </c>
      <c r="E2189" s="301">
        <v>13</v>
      </c>
      <c r="F2189" s="301">
        <v>17</v>
      </c>
      <c r="G2189" s="301">
        <v>5</v>
      </c>
      <c r="H2189" s="301">
        <v>5</v>
      </c>
      <c r="I2189" s="301">
        <v>3</v>
      </c>
      <c r="J2189" s="301">
        <v>3</v>
      </c>
      <c r="K2189" s="301">
        <v>0</v>
      </c>
      <c r="L2189" s="301">
        <v>8</v>
      </c>
      <c r="M2189" s="301">
        <v>15</v>
      </c>
      <c r="N2189" s="301">
        <v>17</v>
      </c>
      <c r="O2189" s="301">
        <v>11</v>
      </c>
      <c r="P2189" s="301">
        <v>13</v>
      </c>
      <c r="Q2189" s="301">
        <v>3</v>
      </c>
      <c r="R2189" s="301">
        <v>0</v>
      </c>
      <c r="S2189" s="301">
        <v>0</v>
      </c>
      <c r="T2189" s="301">
        <v>0</v>
      </c>
      <c r="U2189" s="301">
        <v>130</v>
      </c>
      <c r="V2189" s="304">
        <v>124</v>
      </c>
    </row>
    <row r="2190" spans="1:22" x14ac:dyDescent="0.4">
      <c r="A2190" s="299">
        <v>2186</v>
      </c>
      <c r="B2190" s="300" t="s">
        <v>1272</v>
      </c>
      <c r="C2190" s="301">
        <v>680</v>
      </c>
      <c r="D2190" s="301">
        <v>672</v>
      </c>
      <c r="E2190" s="301">
        <v>669</v>
      </c>
      <c r="F2190" s="301">
        <v>599</v>
      </c>
      <c r="G2190" s="301">
        <v>594</v>
      </c>
      <c r="H2190" s="301">
        <v>623</v>
      </c>
      <c r="I2190" s="301">
        <v>649</v>
      </c>
      <c r="J2190" s="301">
        <v>570</v>
      </c>
      <c r="K2190" s="301">
        <v>751</v>
      </c>
      <c r="L2190" s="301">
        <v>825</v>
      </c>
      <c r="M2190" s="301">
        <v>790</v>
      </c>
      <c r="N2190" s="301">
        <v>856</v>
      </c>
      <c r="O2190" s="301">
        <v>918</v>
      </c>
      <c r="P2190" s="301">
        <v>1026</v>
      </c>
      <c r="Q2190" s="301">
        <v>957</v>
      </c>
      <c r="R2190" s="301">
        <v>806</v>
      </c>
      <c r="S2190" s="301">
        <v>597</v>
      </c>
      <c r="T2190" s="301">
        <v>618</v>
      </c>
      <c r="U2190" s="301">
        <v>13190</v>
      </c>
      <c r="V2190" s="304">
        <v>12760</v>
      </c>
    </row>
    <row r="2191" spans="1:22" x14ac:dyDescent="0.4">
      <c r="A2191" s="299">
        <v>2187</v>
      </c>
      <c r="B2191" s="300" t="s">
        <v>1273</v>
      </c>
      <c r="C2191" s="301">
        <v>198</v>
      </c>
      <c r="D2191" s="301">
        <v>193</v>
      </c>
      <c r="E2191" s="301">
        <v>197</v>
      </c>
      <c r="F2191" s="301">
        <v>178</v>
      </c>
      <c r="G2191" s="301">
        <v>190</v>
      </c>
      <c r="H2191" s="301">
        <v>190</v>
      </c>
      <c r="I2191" s="301">
        <v>202</v>
      </c>
      <c r="J2191" s="301">
        <v>202</v>
      </c>
      <c r="K2191" s="301">
        <v>206</v>
      </c>
      <c r="L2191" s="301">
        <v>241</v>
      </c>
      <c r="M2191" s="301">
        <v>233</v>
      </c>
      <c r="N2191" s="301">
        <v>254</v>
      </c>
      <c r="O2191" s="301">
        <v>296</v>
      </c>
      <c r="P2191" s="301">
        <v>372</v>
      </c>
      <c r="Q2191" s="301">
        <v>328</v>
      </c>
      <c r="R2191" s="301">
        <v>382</v>
      </c>
      <c r="S2191" s="301">
        <v>421</v>
      </c>
      <c r="T2191" s="301">
        <v>643</v>
      </c>
      <c r="U2191" s="301">
        <v>4930</v>
      </c>
      <c r="V2191" s="304">
        <v>4455</v>
      </c>
    </row>
    <row r="2192" spans="1:22" x14ac:dyDescent="0.4">
      <c r="A2192" s="299">
        <v>2188</v>
      </c>
      <c r="B2192" s="300" t="s">
        <v>1876</v>
      </c>
      <c r="C2192" s="301">
        <v>84</v>
      </c>
      <c r="D2192" s="301">
        <v>106</v>
      </c>
      <c r="E2192" s="301">
        <v>94</v>
      </c>
      <c r="F2192" s="301">
        <v>82</v>
      </c>
      <c r="G2192" s="301">
        <v>74</v>
      </c>
      <c r="H2192" s="301">
        <v>111</v>
      </c>
      <c r="I2192" s="301">
        <v>101</v>
      </c>
      <c r="J2192" s="301">
        <v>100</v>
      </c>
      <c r="K2192" s="301">
        <v>94</v>
      </c>
      <c r="L2192" s="301">
        <v>102</v>
      </c>
      <c r="M2192" s="301">
        <v>113</v>
      </c>
      <c r="N2192" s="301">
        <v>127</v>
      </c>
      <c r="O2192" s="301">
        <v>146</v>
      </c>
      <c r="P2192" s="301">
        <v>111</v>
      </c>
      <c r="Q2192" s="301">
        <v>88</v>
      </c>
      <c r="R2192" s="301">
        <v>53</v>
      </c>
      <c r="S2192" s="301">
        <v>28</v>
      </c>
      <c r="T2192" s="301">
        <v>21</v>
      </c>
      <c r="U2192" s="301">
        <v>1658</v>
      </c>
      <c r="V2192" s="304">
        <v>1619</v>
      </c>
    </row>
    <row r="2193" spans="1:22" x14ac:dyDescent="0.4">
      <c r="A2193" s="299">
        <v>2189</v>
      </c>
      <c r="B2193" s="300" t="s">
        <v>3500</v>
      </c>
      <c r="C2193" s="301">
        <v>0</v>
      </c>
      <c r="D2193" s="301">
        <v>0</v>
      </c>
      <c r="E2193" s="301">
        <v>0</v>
      </c>
      <c r="F2193" s="301">
        <v>0</v>
      </c>
      <c r="G2193" s="301">
        <v>0</v>
      </c>
      <c r="H2193" s="301">
        <v>0</v>
      </c>
      <c r="I2193" s="301">
        <v>0</v>
      </c>
      <c r="J2193" s="301">
        <v>0</v>
      </c>
      <c r="K2193" s="301">
        <v>0</v>
      </c>
      <c r="L2193" s="301">
        <v>0</v>
      </c>
      <c r="M2193" s="301">
        <v>0</v>
      </c>
      <c r="N2193" s="301">
        <v>0</v>
      </c>
      <c r="O2193" s="301">
        <v>0</v>
      </c>
      <c r="P2193" s="301">
        <v>0</v>
      </c>
      <c r="Q2193" s="301">
        <v>4</v>
      </c>
      <c r="R2193" s="301">
        <v>0</v>
      </c>
      <c r="S2193" s="301">
        <v>0</v>
      </c>
      <c r="T2193" s="301">
        <v>0</v>
      </c>
      <c r="U2193" s="301">
        <v>9</v>
      </c>
      <c r="V2193" s="304">
        <v>4</v>
      </c>
    </row>
    <row r="2194" spans="1:22" x14ac:dyDescent="0.4">
      <c r="A2194" s="299">
        <v>2190</v>
      </c>
      <c r="B2194" s="300" t="s">
        <v>1877</v>
      </c>
      <c r="C2194" s="301">
        <v>4</v>
      </c>
      <c r="D2194" s="301">
        <v>9</v>
      </c>
      <c r="E2194" s="301">
        <v>11</v>
      </c>
      <c r="F2194" s="301">
        <v>10</v>
      </c>
      <c r="G2194" s="301">
        <v>0</v>
      </c>
      <c r="H2194" s="301">
        <v>3</v>
      </c>
      <c r="I2194" s="301">
        <v>0</v>
      </c>
      <c r="J2194" s="301">
        <v>8</v>
      </c>
      <c r="K2194" s="301">
        <v>7</v>
      </c>
      <c r="L2194" s="301">
        <v>8</v>
      </c>
      <c r="M2194" s="301">
        <v>16</v>
      </c>
      <c r="N2194" s="301">
        <v>13</v>
      </c>
      <c r="O2194" s="301">
        <v>19</v>
      </c>
      <c r="P2194" s="301">
        <v>10</v>
      </c>
      <c r="Q2194" s="301">
        <v>8</v>
      </c>
      <c r="R2194" s="301">
        <v>5</v>
      </c>
      <c r="S2194" s="301">
        <v>6</v>
      </c>
      <c r="T2194" s="301">
        <v>5</v>
      </c>
      <c r="U2194" s="301">
        <v>136</v>
      </c>
      <c r="V2194" s="304">
        <v>132</v>
      </c>
    </row>
    <row r="2195" spans="1:22" x14ac:dyDescent="0.4">
      <c r="A2195" s="299">
        <v>2191</v>
      </c>
      <c r="B2195" s="300" t="s">
        <v>3501</v>
      </c>
      <c r="C2195" s="301">
        <v>5</v>
      </c>
      <c r="D2195" s="301">
        <v>4</v>
      </c>
      <c r="E2195" s="301">
        <v>0</v>
      </c>
      <c r="F2195" s="301">
        <v>0</v>
      </c>
      <c r="G2195" s="301">
        <v>6</v>
      </c>
      <c r="H2195" s="301">
        <v>4</v>
      </c>
      <c r="I2195" s="301">
        <v>3</v>
      </c>
      <c r="J2195" s="301">
        <v>0</v>
      </c>
      <c r="K2195" s="301">
        <v>3</v>
      </c>
      <c r="L2195" s="301">
        <v>5</v>
      </c>
      <c r="M2195" s="301">
        <v>3</v>
      </c>
      <c r="N2195" s="301">
        <v>4</v>
      </c>
      <c r="O2195" s="301">
        <v>4</v>
      </c>
      <c r="P2195" s="301">
        <v>0</v>
      </c>
      <c r="Q2195" s="301">
        <v>0</v>
      </c>
      <c r="R2195" s="301">
        <v>0</v>
      </c>
      <c r="S2195" s="301">
        <v>0</v>
      </c>
      <c r="T2195" s="301">
        <v>0</v>
      </c>
      <c r="U2195" s="301">
        <v>49</v>
      </c>
      <c r="V2195" s="304">
        <v>47</v>
      </c>
    </row>
    <row r="2196" spans="1:22" x14ac:dyDescent="0.4">
      <c r="A2196" s="299">
        <v>2192</v>
      </c>
      <c r="B2196" s="300" t="s">
        <v>1878</v>
      </c>
      <c r="C2196" s="301">
        <v>64</v>
      </c>
      <c r="D2196" s="301">
        <v>98</v>
      </c>
      <c r="E2196" s="301">
        <v>95</v>
      </c>
      <c r="F2196" s="301">
        <v>94</v>
      </c>
      <c r="G2196" s="301">
        <v>58</v>
      </c>
      <c r="H2196" s="301">
        <v>43</v>
      </c>
      <c r="I2196" s="301">
        <v>53</v>
      </c>
      <c r="J2196" s="301">
        <v>57</v>
      </c>
      <c r="K2196" s="301">
        <v>100</v>
      </c>
      <c r="L2196" s="301">
        <v>109</v>
      </c>
      <c r="M2196" s="301">
        <v>106</v>
      </c>
      <c r="N2196" s="301">
        <v>86</v>
      </c>
      <c r="O2196" s="301">
        <v>75</v>
      </c>
      <c r="P2196" s="301">
        <v>50</v>
      </c>
      <c r="Q2196" s="301">
        <v>14</v>
      </c>
      <c r="R2196" s="301">
        <v>14</v>
      </c>
      <c r="S2196" s="301">
        <v>12</v>
      </c>
      <c r="T2196" s="301">
        <v>3</v>
      </c>
      <c r="U2196" s="301">
        <v>1153</v>
      </c>
      <c r="V2196" s="304">
        <v>1124</v>
      </c>
    </row>
    <row r="2197" spans="1:22" x14ac:dyDescent="0.4">
      <c r="A2197" s="299">
        <v>2193</v>
      </c>
      <c r="B2197" s="300" t="s">
        <v>3502</v>
      </c>
      <c r="C2197" s="301">
        <v>4</v>
      </c>
      <c r="D2197" s="301">
        <v>3</v>
      </c>
      <c r="E2197" s="301">
        <v>4</v>
      </c>
      <c r="F2197" s="301">
        <v>0</v>
      </c>
      <c r="G2197" s="301">
        <v>0</v>
      </c>
      <c r="H2197" s="301">
        <v>0</v>
      </c>
      <c r="I2197" s="301">
        <v>0</v>
      </c>
      <c r="J2197" s="301">
        <v>4</v>
      </c>
      <c r="K2197" s="301">
        <v>0</v>
      </c>
      <c r="L2197" s="301">
        <v>4</v>
      </c>
      <c r="M2197" s="301">
        <v>0</v>
      </c>
      <c r="N2197" s="301">
        <v>0</v>
      </c>
      <c r="O2197" s="301">
        <v>3</v>
      </c>
      <c r="P2197" s="301">
        <v>0</v>
      </c>
      <c r="Q2197" s="301">
        <v>0</v>
      </c>
      <c r="R2197" s="301">
        <v>0</v>
      </c>
      <c r="S2197" s="301">
        <v>0</v>
      </c>
      <c r="T2197" s="301">
        <v>0</v>
      </c>
      <c r="U2197" s="301">
        <v>33</v>
      </c>
      <c r="V2197" s="304">
        <v>26</v>
      </c>
    </row>
    <row r="2198" spans="1:22" x14ac:dyDescent="0.4">
      <c r="A2198" s="299">
        <v>2194</v>
      </c>
      <c r="B2198" s="300" t="s">
        <v>3503</v>
      </c>
      <c r="C2198" s="301">
        <v>0</v>
      </c>
      <c r="D2198" s="301">
        <v>0</v>
      </c>
      <c r="E2198" s="301">
        <v>0</v>
      </c>
      <c r="F2198" s="301">
        <v>0</v>
      </c>
      <c r="G2198" s="301">
        <v>0</v>
      </c>
      <c r="H2198" s="301">
        <v>0</v>
      </c>
      <c r="I2198" s="301">
        <v>0</v>
      </c>
      <c r="J2198" s="301">
        <v>0</v>
      </c>
      <c r="K2198" s="301">
        <v>0</v>
      </c>
      <c r="L2198" s="301">
        <v>0</v>
      </c>
      <c r="M2198" s="301">
        <v>0</v>
      </c>
      <c r="N2198" s="301">
        <v>3</v>
      </c>
      <c r="O2198" s="301">
        <v>3</v>
      </c>
      <c r="P2198" s="301">
        <v>0</v>
      </c>
      <c r="Q2198" s="301">
        <v>0</v>
      </c>
      <c r="R2198" s="301">
        <v>0</v>
      </c>
      <c r="S2198" s="301">
        <v>0</v>
      </c>
      <c r="T2198" s="301">
        <v>0</v>
      </c>
      <c r="U2198" s="301">
        <v>18</v>
      </c>
      <c r="V2198" s="304">
        <v>10</v>
      </c>
    </row>
    <row r="2199" spans="1:22" x14ac:dyDescent="0.4">
      <c r="A2199" s="299">
        <v>2195</v>
      </c>
      <c r="B2199" s="300" t="s">
        <v>1879</v>
      </c>
      <c r="C2199" s="301">
        <v>9</v>
      </c>
      <c r="D2199" s="301">
        <v>10</v>
      </c>
      <c r="E2199" s="301">
        <v>13</v>
      </c>
      <c r="F2199" s="301">
        <v>19</v>
      </c>
      <c r="G2199" s="301">
        <v>11</v>
      </c>
      <c r="H2199" s="301">
        <v>0</v>
      </c>
      <c r="I2199" s="301">
        <v>14</v>
      </c>
      <c r="J2199" s="301">
        <v>8</v>
      </c>
      <c r="K2199" s="301">
        <v>13</v>
      </c>
      <c r="L2199" s="301">
        <v>14</v>
      </c>
      <c r="M2199" s="301">
        <v>12</v>
      </c>
      <c r="N2199" s="301">
        <v>12</v>
      </c>
      <c r="O2199" s="301">
        <v>23</v>
      </c>
      <c r="P2199" s="301">
        <v>14</v>
      </c>
      <c r="Q2199" s="301">
        <v>18</v>
      </c>
      <c r="R2199" s="301">
        <v>7</v>
      </c>
      <c r="S2199" s="301">
        <v>0</v>
      </c>
      <c r="T2199" s="301">
        <v>0</v>
      </c>
      <c r="U2199" s="301">
        <v>189</v>
      </c>
      <c r="V2199" s="304">
        <v>192</v>
      </c>
    </row>
    <row r="2200" spans="1:22" x14ac:dyDescent="0.4">
      <c r="A2200" s="299">
        <v>2196</v>
      </c>
      <c r="B2200" s="300" t="s">
        <v>1274</v>
      </c>
      <c r="C2200" s="301">
        <v>1865</v>
      </c>
      <c r="D2200" s="301">
        <v>2113</v>
      </c>
      <c r="E2200" s="301">
        <v>2253</v>
      </c>
      <c r="F2200" s="301">
        <v>2637</v>
      </c>
      <c r="G2200" s="301">
        <v>2501</v>
      </c>
      <c r="H2200" s="301">
        <v>1956</v>
      </c>
      <c r="I2200" s="301">
        <v>1956</v>
      </c>
      <c r="J2200" s="301">
        <v>2083</v>
      </c>
      <c r="K2200" s="301">
        <v>2428</v>
      </c>
      <c r="L2200" s="301">
        <v>2672</v>
      </c>
      <c r="M2200" s="301">
        <v>2870</v>
      </c>
      <c r="N2200" s="301">
        <v>2531</v>
      </c>
      <c r="O2200" s="301">
        <v>1873</v>
      </c>
      <c r="P2200" s="301">
        <v>1341</v>
      </c>
      <c r="Q2200" s="301">
        <v>955</v>
      </c>
      <c r="R2200" s="301">
        <v>759</v>
      </c>
      <c r="S2200" s="301">
        <v>490</v>
      </c>
      <c r="T2200" s="301">
        <v>380</v>
      </c>
      <c r="U2200" s="301">
        <v>33669</v>
      </c>
      <c r="V2200" s="304">
        <v>33441</v>
      </c>
    </row>
    <row r="2201" spans="1:22" x14ac:dyDescent="0.4">
      <c r="A2201" s="299">
        <v>2197</v>
      </c>
      <c r="B2201" s="300" t="s">
        <v>1275</v>
      </c>
      <c r="C2201" s="301">
        <v>1704</v>
      </c>
      <c r="D2201" s="301">
        <v>1935</v>
      </c>
      <c r="E2201" s="301">
        <v>2061</v>
      </c>
      <c r="F2201" s="301">
        <v>2055</v>
      </c>
      <c r="G2201" s="301">
        <v>1731</v>
      </c>
      <c r="H2201" s="301">
        <v>1423</v>
      </c>
      <c r="I2201" s="301">
        <v>1449</v>
      </c>
      <c r="J2201" s="301">
        <v>1520</v>
      </c>
      <c r="K2201" s="301">
        <v>1602</v>
      </c>
      <c r="L2201" s="301">
        <v>1710</v>
      </c>
      <c r="M2201" s="301">
        <v>1580</v>
      </c>
      <c r="N2201" s="301">
        <v>994</v>
      </c>
      <c r="O2201" s="301">
        <v>713</v>
      </c>
      <c r="P2201" s="301">
        <v>501</v>
      </c>
      <c r="Q2201" s="301">
        <v>349</v>
      </c>
      <c r="R2201" s="301">
        <v>223</v>
      </c>
      <c r="S2201" s="301">
        <v>131</v>
      </c>
      <c r="T2201" s="301">
        <v>123</v>
      </c>
      <c r="U2201" s="301">
        <v>21812</v>
      </c>
      <c r="V2201" s="304">
        <v>21731</v>
      </c>
    </row>
    <row r="2202" spans="1:22" x14ac:dyDescent="0.4">
      <c r="A2202" s="299">
        <v>2198</v>
      </c>
      <c r="B2202" s="300" t="s">
        <v>3504</v>
      </c>
      <c r="C2202" s="301">
        <v>4</v>
      </c>
      <c r="D2202" s="301">
        <v>0</v>
      </c>
      <c r="E2202" s="301">
        <v>0</v>
      </c>
      <c r="F2202" s="301">
        <v>3</v>
      </c>
      <c r="G2202" s="301">
        <v>0</v>
      </c>
      <c r="H2202" s="301">
        <v>0</v>
      </c>
      <c r="I2202" s="301">
        <v>7</v>
      </c>
      <c r="J2202" s="301">
        <v>4</v>
      </c>
      <c r="K2202" s="301">
        <v>0</v>
      </c>
      <c r="L2202" s="301">
        <v>4</v>
      </c>
      <c r="M2202" s="301">
        <v>5</v>
      </c>
      <c r="N2202" s="301">
        <v>4</v>
      </c>
      <c r="O2202" s="301">
        <v>9</v>
      </c>
      <c r="P2202" s="301">
        <v>6</v>
      </c>
      <c r="Q2202" s="301">
        <v>3</v>
      </c>
      <c r="R2202" s="301">
        <v>0</v>
      </c>
      <c r="S2202" s="301">
        <v>0</v>
      </c>
      <c r="T2202" s="301">
        <v>0</v>
      </c>
      <c r="U2202" s="301">
        <v>52</v>
      </c>
      <c r="V2202" s="304">
        <v>50</v>
      </c>
    </row>
    <row r="2203" spans="1:22" x14ac:dyDescent="0.4">
      <c r="A2203" s="299">
        <v>2199</v>
      </c>
      <c r="B2203" s="300" t="s">
        <v>3505</v>
      </c>
      <c r="C2203" s="301">
        <v>9</v>
      </c>
      <c r="D2203" s="301">
        <v>16</v>
      </c>
      <c r="E2203" s="301">
        <v>15</v>
      </c>
      <c r="F2203" s="301">
        <v>14</v>
      </c>
      <c r="G2203" s="301">
        <v>11</v>
      </c>
      <c r="H2203" s="301">
        <v>3</v>
      </c>
      <c r="I2203" s="301">
        <v>3</v>
      </c>
      <c r="J2203" s="301">
        <v>16</v>
      </c>
      <c r="K2203" s="301">
        <v>10</v>
      </c>
      <c r="L2203" s="301">
        <v>28</v>
      </c>
      <c r="M2203" s="301">
        <v>13</v>
      </c>
      <c r="N2203" s="301">
        <v>8</v>
      </c>
      <c r="O2203" s="301">
        <v>7</v>
      </c>
      <c r="P2203" s="301">
        <v>8</v>
      </c>
      <c r="Q2203" s="301">
        <v>9</v>
      </c>
      <c r="R2203" s="301">
        <v>8</v>
      </c>
      <c r="S2203" s="301">
        <v>9</v>
      </c>
      <c r="T2203" s="301">
        <v>0</v>
      </c>
      <c r="U2203" s="301">
        <v>187</v>
      </c>
      <c r="V2203" s="304">
        <v>175</v>
      </c>
    </row>
    <row r="2204" spans="1:22" x14ac:dyDescent="0.4">
      <c r="A2204" s="299">
        <v>2200</v>
      </c>
      <c r="B2204" s="300" t="s">
        <v>415</v>
      </c>
      <c r="C2204" s="301">
        <v>11</v>
      </c>
      <c r="D2204" s="301">
        <v>0</v>
      </c>
      <c r="E2204" s="301">
        <v>4</v>
      </c>
      <c r="F2204" s="301">
        <v>3</v>
      </c>
      <c r="G2204" s="301">
        <v>3</v>
      </c>
      <c r="H2204" s="301">
        <v>3</v>
      </c>
      <c r="I2204" s="301">
        <v>4</v>
      </c>
      <c r="J2204" s="301">
        <v>4</v>
      </c>
      <c r="K2204" s="301">
        <v>6</v>
      </c>
      <c r="L2204" s="301">
        <v>5</v>
      </c>
      <c r="M2204" s="301">
        <v>11</v>
      </c>
      <c r="N2204" s="301">
        <v>7</v>
      </c>
      <c r="O2204" s="301">
        <v>13</v>
      </c>
      <c r="P2204" s="301">
        <v>15</v>
      </c>
      <c r="Q2204" s="301">
        <v>14</v>
      </c>
      <c r="R2204" s="301">
        <v>4</v>
      </c>
      <c r="S2204" s="301">
        <v>0</v>
      </c>
      <c r="T2204" s="301">
        <v>0</v>
      </c>
      <c r="U2204" s="301">
        <v>112</v>
      </c>
      <c r="V2204" s="304">
        <v>112</v>
      </c>
    </row>
    <row r="2205" spans="1:22" x14ac:dyDescent="0.4">
      <c r="A2205" s="299">
        <v>2201</v>
      </c>
      <c r="B2205" s="300" t="s">
        <v>3506</v>
      </c>
      <c r="C2205" s="301">
        <v>0</v>
      </c>
      <c r="D2205" s="301">
        <v>0</v>
      </c>
      <c r="E2205" s="301">
        <v>6</v>
      </c>
      <c r="F2205" s="301">
        <v>6</v>
      </c>
      <c r="G2205" s="301">
        <v>0</v>
      </c>
      <c r="H2205" s="301">
        <v>4</v>
      </c>
      <c r="I2205" s="301">
        <v>0</v>
      </c>
      <c r="J2205" s="301">
        <v>0</v>
      </c>
      <c r="K2205" s="301">
        <v>5</v>
      </c>
      <c r="L2205" s="301">
        <v>4</v>
      </c>
      <c r="M2205" s="301">
        <v>0</v>
      </c>
      <c r="N2205" s="301">
        <v>8</v>
      </c>
      <c r="O2205" s="301">
        <v>13</v>
      </c>
      <c r="P2205" s="301">
        <v>0</v>
      </c>
      <c r="Q2205" s="301">
        <v>4</v>
      </c>
      <c r="R2205" s="301">
        <v>0</v>
      </c>
      <c r="S2205" s="301">
        <v>0</v>
      </c>
      <c r="T2205" s="301">
        <v>0</v>
      </c>
      <c r="U2205" s="301">
        <v>46</v>
      </c>
      <c r="V2205" s="304">
        <v>33</v>
      </c>
    </row>
    <row r="2206" spans="1:22" x14ac:dyDescent="0.4">
      <c r="A2206" s="299">
        <v>2202</v>
      </c>
      <c r="B2206" s="300" t="s">
        <v>3507</v>
      </c>
      <c r="C2206" s="301">
        <v>3</v>
      </c>
      <c r="D2206" s="301">
        <v>8</v>
      </c>
      <c r="E2206" s="301">
        <v>0</v>
      </c>
      <c r="F2206" s="301">
        <v>0</v>
      </c>
      <c r="G2206" s="301">
        <v>0</v>
      </c>
      <c r="H2206" s="301">
        <v>7</v>
      </c>
      <c r="I2206" s="301">
        <v>0</v>
      </c>
      <c r="J2206" s="301">
        <v>0</v>
      </c>
      <c r="K2206" s="301">
        <v>9</v>
      </c>
      <c r="L2206" s="301">
        <v>0</v>
      </c>
      <c r="M2206" s="301">
        <v>4</v>
      </c>
      <c r="N2206" s="301">
        <v>0</v>
      </c>
      <c r="O2206" s="301">
        <v>10</v>
      </c>
      <c r="P2206" s="301">
        <v>4</v>
      </c>
      <c r="Q2206" s="301">
        <v>3</v>
      </c>
      <c r="R2206" s="301">
        <v>5</v>
      </c>
      <c r="S2206" s="301">
        <v>0</v>
      </c>
      <c r="T2206" s="301">
        <v>3</v>
      </c>
      <c r="U2206" s="301">
        <v>58</v>
      </c>
      <c r="V2206" s="304">
        <v>58</v>
      </c>
    </row>
    <row r="2207" spans="1:22" x14ac:dyDescent="0.4">
      <c r="A2207" s="299">
        <v>2203</v>
      </c>
      <c r="B2207" s="300" t="s">
        <v>416</v>
      </c>
      <c r="C2207" s="301">
        <v>22</v>
      </c>
      <c r="D2207" s="301">
        <v>37</v>
      </c>
      <c r="E2207" s="301">
        <v>23</v>
      </c>
      <c r="F2207" s="301">
        <v>32</v>
      </c>
      <c r="G2207" s="301">
        <v>26</v>
      </c>
      <c r="H2207" s="301">
        <v>18</v>
      </c>
      <c r="I2207" s="301">
        <v>25</v>
      </c>
      <c r="J2207" s="301">
        <v>24</v>
      </c>
      <c r="K2207" s="301">
        <v>26</v>
      </c>
      <c r="L2207" s="301">
        <v>36</v>
      </c>
      <c r="M2207" s="301">
        <v>45</v>
      </c>
      <c r="N2207" s="301">
        <v>49</v>
      </c>
      <c r="O2207" s="301">
        <v>37</v>
      </c>
      <c r="P2207" s="301">
        <v>33</v>
      </c>
      <c r="Q2207" s="301">
        <v>37</v>
      </c>
      <c r="R2207" s="301">
        <v>26</v>
      </c>
      <c r="S2207" s="301">
        <v>22</v>
      </c>
      <c r="T2207" s="301">
        <v>32</v>
      </c>
      <c r="U2207" s="301">
        <v>536</v>
      </c>
      <c r="V2207" s="304">
        <v>495</v>
      </c>
    </row>
    <row r="2208" spans="1:22" x14ac:dyDescent="0.4">
      <c r="A2208" s="299">
        <v>2204</v>
      </c>
      <c r="B2208" s="300" t="s">
        <v>417</v>
      </c>
      <c r="C2208" s="301">
        <v>49</v>
      </c>
      <c r="D2208" s="301">
        <v>60</v>
      </c>
      <c r="E2208" s="301">
        <v>58</v>
      </c>
      <c r="F2208" s="301">
        <v>69</v>
      </c>
      <c r="G2208" s="301">
        <v>53</v>
      </c>
      <c r="H2208" s="301">
        <v>44</v>
      </c>
      <c r="I2208" s="301">
        <v>55</v>
      </c>
      <c r="J2208" s="301">
        <v>34</v>
      </c>
      <c r="K2208" s="301">
        <v>55</v>
      </c>
      <c r="L2208" s="301">
        <v>80</v>
      </c>
      <c r="M2208" s="301">
        <v>118</v>
      </c>
      <c r="N2208" s="301">
        <v>118</v>
      </c>
      <c r="O2208" s="301">
        <v>124</v>
      </c>
      <c r="P2208" s="301">
        <v>127</v>
      </c>
      <c r="Q2208" s="301">
        <v>99</v>
      </c>
      <c r="R2208" s="301">
        <v>85</v>
      </c>
      <c r="S2208" s="301">
        <v>56</v>
      </c>
      <c r="T2208" s="301">
        <v>45</v>
      </c>
      <c r="U2208" s="301">
        <v>1337</v>
      </c>
      <c r="V2208" s="304">
        <v>1262</v>
      </c>
    </row>
    <row r="2209" spans="1:22" x14ac:dyDescent="0.4">
      <c r="A2209" s="299">
        <v>2205</v>
      </c>
      <c r="B2209" s="300" t="s">
        <v>1880</v>
      </c>
      <c r="C2209" s="301">
        <v>5</v>
      </c>
      <c r="D2209" s="301">
        <v>9</v>
      </c>
      <c r="E2209" s="301">
        <v>7</v>
      </c>
      <c r="F2209" s="301">
        <v>4</v>
      </c>
      <c r="G2209" s="301">
        <v>0</v>
      </c>
      <c r="H2209" s="301">
        <v>0</v>
      </c>
      <c r="I2209" s="301">
        <v>0</v>
      </c>
      <c r="J2209" s="301">
        <v>3</v>
      </c>
      <c r="K2209" s="301">
        <v>6</v>
      </c>
      <c r="L2209" s="301">
        <v>4</v>
      </c>
      <c r="M2209" s="301">
        <v>3</v>
      </c>
      <c r="N2209" s="301">
        <v>7</v>
      </c>
      <c r="O2209" s="301">
        <v>0</v>
      </c>
      <c r="P2209" s="301">
        <v>5</v>
      </c>
      <c r="Q2209" s="301">
        <v>8</v>
      </c>
      <c r="R2209" s="301">
        <v>4</v>
      </c>
      <c r="S2209" s="301">
        <v>0</v>
      </c>
      <c r="T2209" s="301">
        <v>0</v>
      </c>
      <c r="U2209" s="301">
        <v>68</v>
      </c>
      <c r="V2209" s="304">
        <v>67</v>
      </c>
    </row>
    <row r="2210" spans="1:22" x14ac:dyDescent="0.4">
      <c r="A2210" s="299">
        <v>2206</v>
      </c>
      <c r="B2210" s="300" t="s">
        <v>418</v>
      </c>
      <c r="C2210" s="301">
        <v>109</v>
      </c>
      <c r="D2210" s="301">
        <v>150</v>
      </c>
      <c r="E2210" s="301">
        <v>149</v>
      </c>
      <c r="F2210" s="301">
        <v>120</v>
      </c>
      <c r="G2210" s="301">
        <v>87</v>
      </c>
      <c r="H2210" s="301">
        <v>102</v>
      </c>
      <c r="I2210" s="301">
        <v>103</v>
      </c>
      <c r="J2210" s="301">
        <v>146</v>
      </c>
      <c r="K2210" s="301">
        <v>147</v>
      </c>
      <c r="L2210" s="301">
        <v>168</v>
      </c>
      <c r="M2210" s="301">
        <v>171</v>
      </c>
      <c r="N2210" s="301">
        <v>166</v>
      </c>
      <c r="O2210" s="301">
        <v>211</v>
      </c>
      <c r="P2210" s="301">
        <v>181</v>
      </c>
      <c r="Q2210" s="301">
        <v>142</v>
      </c>
      <c r="R2210" s="301">
        <v>89</v>
      </c>
      <c r="S2210" s="301">
        <v>63</v>
      </c>
      <c r="T2210" s="301">
        <v>73</v>
      </c>
      <c r="U2210" s="301">
        <v>2385</v>
      </c>
      <c r="V2210" s="304">
        <v>2244</v>
      </c>
    </row>
    <row r="2211" spans="1:22" x14ac:dyDescent="0.4">
      <c r="A2211" s="299">
        <v>2207</v>
      </c>
      <c r="B2211" s="300" t="s">
        <v>3508</v>
      </c>
      <c r="C2211" s="301">
        <v>0</v>
      </c>
      <c r="D2211" s="301">
        <v>0</v>
      </c>
      <c r="E2211" s="301">
        <v>0</v>
      </c>
      <c r="F2211" s="301">
        <v>0</v>
      </c>
      <c r="G2211" s="301">
        <v>0</v>
      </c>
      <c r="H2211" s="301">
        <v>0</v>
      </c>
      <c r="I2211" s="301">
        <v>0</v>
      </c>
      <c r="J2211" s="301">
        <v>0</v>
      </c>
      <c r="K2211" s="301">
        <v>0</v>
      </c>
      <c r="L2211" s="301">
        <v>0</v>
      </c>
      <c r="M2211" s="301">
        <v>0</v>
      </c>
      <c r="N2211" s="301">
        <v>0</v>
      </c>
      <c r="O2211" s="301">
        <v>0</v>
      </c>
      <c r="P2211" s="301">
        <v>0</v>
      </c>
      <c r="Q2211" s="301">
        <v>0</v>
      </c>
      <c r="R2211" s="301">
        <v>0</v>
      </c>
      <c r="S2211" s="301">
        <v>0</v>
      </c>
      <c r="T2211" s="301">
        <v>0</v>
      </c>
      <c r="U2211" s="301">
        <v>0</v>
      </c>
      <c r="V2211" s="304">
        <v>0</v>
      </c>
    </row>
    <row r="2212" spans="1:22" x14ac:dyDescent="0.4">
      <c r="A2212" s="299">
        <v>2208</v>
      </c>
      <c r="B2212" s="300" t="s">
        <v>3509</v>
      </c>
      <c r="C2212" s="301">
        <v>7</v>
      </c>
      <c r="D2212" s="301">
        <v>19</v>
      </c>
      <c r="E2212" s="301">
        <v>11</v>
      </c>
      <c r="F2212" s="301">
        <v>18</v>
      </c>
      <c r="G2212" s="301">
        <v>9</v>
      </c>
      <c r="H2212" s="301">
        <v>13</v>
      </c>
      <c r="I2212" s="301">
        <v>6</v>
      </c>
      <c r="J2212" s="301">
        <v>13</v>
      </c>
      <c r="K2212" s="301">
        <v>11</v>
      </c>
      <c r="L2212" s="301">
        <v>18</v>
      </c>
      <c r="M2212" s="301">
        <v>23</v>
      </c>
      <c r="N2212" s="301">
        <v>20</v>
      </c>
      <c r="O2212" s="301">
        <v>37</v>
      </c>
      <c r="P2212" s="301">
        <v>27</v>
      </c>
      <c r="Q2212" s="301">
        <v>19</v>
      </c>
      <c r="R2212" s="301">
        <v>17</v>
      </c>
      <c r="S2212" s="301">
        <v>7</v>
      </c>
      <c r="T2212" s="301">
        <v>5</v>
      </c>
      <c r="U2212" s="301">
        <v>268</v>
      </c>
      <c r="V2212" s="304">
        <v>262</v>
      </c>
    </row>
    <row r="2213" spans="1:22" x14ac:dyDescent="0.4">
      <c r="A2213" s="299">
        <v>2209</v>
      </c>
      <c r="B2213" s="300" t="s">
        <v>1276</v>
      </c>
      <c r="C2213" s="301">
        <v>455</v>
      </c>
      <c r="D2213" s="301">
        <v>534</v>
      </c>
      <c r="E2213" s="301">
        <v>395</v>
      </c>
      <c r="F2213" s="301">
        <v>369</v>
      </c>
      <c r="G2213" s="301">
        <v>324</v>
      </c>
      <c r="H2213" s="301">
        <v>365</v>
      </c>
      <c r="I2213" s="301">
        <v>409</v>
      </c>
      <c r="J2213" s="301">
        <v>450</v>
      </c>
      <c r="K2213" s="301">
        <v>578</v>
      </c>
      <c r="L2213" s="301">
        <v>559</v>
      </c>
      <c r="M2213" s="301">
        <v>492</v>
      </c>
      <c r="N2213" s="301">
        <v>580</v>
      </c>
      <c r="O2213" s="301">
        <v>637</v>
      </c>
      <c r="P2213" s="301">
        <v>694</v>
      </c>
      <c r="Q2213" s="301">
        <v>628</v>
      </c>
      <c r="R2213" s="301">
        <v>408</v>
      </c>
      <c r="S2213" s="301">
        <v>296</v>
      </c>
      <c r="T2213" s="301">
        <v>225</v>
      </c>
      <c r="U2213" s="301">
        <v>8418</v>
      </c>
      <c r="V2213" s="304">
        <v>8068</v>
      </c>
    </row>
    <row r="2214" spans="1:22" x14ac:dyDescent="0.4">
      <c r="A2214" s="299">
        <v>2210</v>
      </c>
      <c r="B2214" s="300" t="s">
        <v>3510</v>
      </c>
      <c r="C2214" s="301">
        <v>0</v>
      </c>
      <c r="D2214" s="301">
        <v>3</v>
      </c>
      <c r="E2214" s="301">
        <v>3</v>
      </c>
      <c r="F2214" s="301">
        <v>0</v>
      </c>
      <c r="G2214" s="301">
        <v>5</v>
      </c>
      <c r="H2214" s="301">
        <v>0</v>
      </c>
      <c r="I2214" s="301">
        <v>0</v>
      </c>
      <c r="J2214" s="301">
        <v>3</v>
      </c>
      <c r="K2214" s="301">
        <v>4</v>
      </c>
      <c r="L2214" s="301">
        <v>9</v>
      </c>
      <c r="M2214" s="301">
        <v>0</v>
      </c>
      <c r="N2214" s="301">
        <v>3</v>
      </c>
      <c r="O2214" s="301">
        <v>3</v>
      </c>
      <c r="P2214" s="301">
        <v>4</v>
      </c>
      <c r="Q2214" s="301">
        <v>0</v>
      </c>
      <c r="R2214" s="301">
        <v>0</v>
      </c>
      <c r="S2214" s="301">
        <v>0</v>
      </c>
      <c r="T2214" s="301">
        <v>0</v>
      </c>
      <c r="U2214" s="301">
        <v>36</v>
      </c>
      <c r="V2214" s="304">
        <v>42</v>
      </c>
    </row>
    <row r="2215" spans="1:22" x14ac:dyDescent="0.4">
      <c r="A2215" s="299">
        <v>2211</v>
      </c>
      <c r="B2215" s="300" t="s">
        <v>1881</v>
      </c>
      <c r="C2215" s="301">
        <v>186</v>
      </c>
      <c r="D2215" s="301">
        <v>205</v>
      </c>
      <c r="E2215" s="301">
        <v>226</v>
      </c>
      <c r="F2215" s="301">
        <v>247</v>
      </c>
      <c r="G2215" s="301">
        <v>178</v>
      </c>
      <c r="H2215" s="301">
        <v>208</v>
      </c>
      <c r="I2215" s="301">
        <v>199</v>
      </c>
      <c r="J2215" s="301">
        <v>187</v>
      </c>
      <c r="K2215" s="301">
        <v>272</v>
      </c>
      <c r="L2215" s="301">
        <v>311</v>
      </c>
      <c r="M2215" s="301">
        <v>303</v>
      </c>
      <c r="N2215" s="301">
        <v>309</v>
      </c>
      <c r="O2215" s="301">
        <v>386</v>
      </c>
      <c r="P2215" s="301">
        <v>465</v>
      </c>
      <c r="Q2215" s="301">
        <v>447</v>
      </c>
      <c r="R2215" s="301">
        <v>308</v>
      </c>
      <c r="S2215" s="301">
        <v>182</v>
      </c>
      <c r="T2215" s="301">
        <v>206</v>
      </c>
      <c r="U2215" s="301">
        <v>4825</v>
      </c>
      <c r="V2215" s="304">
        <v>4412</v>
      </c>
    </row>
    <row r="2216" spans="1:22" x14ac:dyDescent="0.4">
      <c r="A2216" s="299">
        <v>2212</v>
      </c>
      <c r="B2216" s="300" t="s">
        <v>3511</v>
      </c>
      <c r="C2216" s="301">
        <v>3</v>
      </c>
      <c r="D2216" s="301">
        <v>0</v>
      </c>
      <c r="E2216" s="301">
        <v>6</v>
      </c>
      <c r="F2216" s="301">
        <v>0</v>
      </c>
      <c r="G2216" s="301">
        <v>0</v>
      </c>
      <c r="H2216" s="301">
        <v>4</v>
      </c>
      <c r="I2216" s="301">
        <v>7</v>
      </c>
      <c r="J2216" s="301">
        <v>3</v>
      </c>
      <c r="K2216" s="301">
        <v>5</v>
      </c>
      <c r="L2216" s="301">
        <v>7</v>
      </c>
      <c r="M2216" s="301">
        <v>4</v>
      </c>
      <c r="N2216" s="301">
        <v>11</v>
      </c>
      <c r="O2216" s="301">
        <v>6</v>
      </c>
      <c r="P2216" s="301">
        <v>7</v>
      </c>
      <c r="Q2216" s="301">
        <v>4</v>
      </c>
      <c r="R2216" s="301">
        <v>0</v>
      </c>
      <c r="S2216" s="301">
        <v>3</v>
      </c>
      <c r="T2216" s="301">
        <v>0</v>
      </c>
      <c r="U2216" s="301">
        <v>65</v>
      </c>
      <c r="V2216" s="304">
        <v>65</v>
      </c>
    </row>
    <row r="2217" spans="1:22" x14ac:dyDescent="0.4">
      <c r="A2217" s="299">
        <v>2213</v>
      </c>
      <c r="B2217" s="300" t="s">
        <v>1391</v>
      </c>
      <c r="C2217" s="301">
        <v>31</v>
      </c>
      <c r="D2217" s="301">
        <v>37</v>
      </c>
      <c r="E2217" s="301">
        <v>38</v>
      </c>
      <c r="F2217" s="301">
        <v>52</v>
      </c>
      <c r="G2217" s="301">
        <v>40</v>
      </c>
      <c r="H2217" s="301">
        <v>32</v>
      </c>
      <c r="I2217" s="301">
        <v>43</v>
      </c>
      <c r="J2217" s="301">
        <v>33</v>
      </c>
      <c r="K2217" s="301">
        <v>45</v>
      </c>
      <c r="L2217" s="301">
        <v>46</v>
      </c>
      <c r="M2217" s="301">
        <v>52</v>
      </c>
      <c r="N2217" s="301">
        <v>64</v>
      </c>
      <c r="O2217" s="301">
        <v>60</v>
      </c>
      <c r="P2217" s="301">
        <v>58</v>
      </c>
      <c r="Q2217" s="301">
        <v>33</v>
      </c>
      <c r="R2217" s="301">
        <v>25</v>
      </c>
      <c r="S2217" s="301">
        <v>17</v>
      </c>
      <c r="T2217" s="301">
        <v>13</v>
      </c>
      <c r="U2217" s="301">
        <v>708</v>
      </c>
      <c r="V2217" s="304">
        <v>692</v>
      </c>
    </row>
    <row r="2218" spans="1:22" x14ac:dyDescent="0.4">
      <c r="A2218" s="299">
        <v>2214</v>
      </c>
      <c r="B2218" s="300" t="s">
        <v>3512</v>
      </c>
      <c r="C2218" s="301">
        <v>0</v>
      </c>
      <c r="D2218" s="301">
        <v>9</v>
      </c>
      <c r="E2218" s="301">
        <v>6</v>
      </c>
      <c r="F2218" s="301">
        <v>3</v>
      </c>
      <c r="G2218" s="301">
        <v>0</v>
      </c>
      <c r="H2218" s="301">
        <v>0</v>
      </c>
      <c r="I2218" s="301">
        <v>0</v>
      </c>
      <c r="J2218" s="301">
        <v>6</v>
      </c>
      <c r="K2218" s="301">
        <v>6</v>
      </c>
      <c r="L2218" s="301">
        <v>5</v>
      </c>
      <c r="M2218" s="301">
        <v>3</v>
      </c>
      <c r="N2218" s="301">
        <v>3</v>
      </c>
      <c r="O2218" s="301">
        <v>9</v>
      </c>
      <c r="P2218" s="301">
        <v>3</v>
      </c>
      <c r="Q2218" s="301">
        <v>9</v>
      </c>
      <c r="R2218" s="301">
        <v>3</v>
      </c>
      <c r="S2218" s="301">
        <v>6</v>
      </c>
      <c r="T2218" s="301">
        <v>0</v>
      </c>
      <c r="U2218" s="301">
        <v>80</v>
      </c>
      <c r="V2218" s="304">
        <v>76</v>
      </c>
    </row>
    <row r="2219" spans="1:22" x14ac:dyDescent="0.4">
      <c r="A2219" s="299">
        <v>2215</v>
      </c>
      <c r="B2219" s="300" t="s">
        <v>419</v>
      </c>
      <c r="C2219" s="301">
        <v>902</v>
      </c>
      <c r="D2219" s="301">
        <v>885</v>
      </c>
      <c r="E2219" s="301">
        <v>783</v>
      </c>
      <c r="F2219" s="301">
        <v>817</v>
      </c>
      <c r="G2219" s="301">
        <v>776</v>
      </c>
      <c r="H2219" s="301">
        <v>856</v>
      </c>
      <c r="I2219" s="301">
        <v>898</v>
      </c>
      <c r="J2219" s="301">
        <v>782</v>
      </c>
      <c r="K2219" s="301">
        <v>812</v>
      </c>
      <c r="L2219" s="301">
        <v>855</v>
      </c>
      <c r="M2219" s="301">
        <v>889</v>
      </c>
      <c r="N2219" s="301">
        <v>896</v>
      </c>
      <c r="O2219" s="301">
        <v>819</v>
      </c>
      <c r="P2219" s="301">
        <v>778</v>
      </c>
      <c r="Q2219" s="301">
        <v>587</v>
      </c>
      <c r="R2219" s="301">
        <v>511</v>
      </c>
      <c r="S2219" s="301">
        <v>363</v>
      </c>
      <c r="T2219" s="301">
        <v>454</v>
      </c>
      <c r="U2219" s="301">
        <v>13672</v>
      </c>
      <c r="V2219" s="304">
        <v>13007</v>
      </c>
    </row>
    <row r="2220" spans="1:22" x14ac:dyDescent="0.4">
      <c r="A2220" s="299">
        <v>2216</v>
      </c>
      <c r="B2220" s="300" t="s">
        <v>3513</v>
      </c>
      <c r="C2220" s="301">
        <v>0</v>
      </c>
      <c r="D2220" s="301">
        <v>0</v>
      </c>
      <c r="E2220" s="301">
        <v>4</v>
      </c>
      <c r="F2220" s="301">
        <v>0</v>
      </c>
      <c r="G2220" s="301">
        <v>0</v>
      </c>
      <c r="H2220" s="301">
        <v>4</v>
      </c>
      <c r="I2220" s="301">
        <v>0</v>
      </c>
      <c r="J2220" s="301">
        <v>0</v>
      </c>
      <c r="K2220" s="301">
        <v>3</v>
      </c>
      <c r="L2220" s="301">
        <v>0</v>
      </c>
      <c r="M2220" s="301">
        <v>0</v>
      </c>
      <c r="N2220" s="301">
        <v>4</v>
      </c>
      <c r="O2220" s="301">
        <v>0</v>
      </c>
      <c r="P2220" s="301">
        <v>4</v>
      </c>
      <c r="Q2220" s="301">
        <v>0</v>
      </c>
      <c r="R2220" s="301">
        <v>0</v>
      </c>
      <c r="S2220" s="301">
        <v>0</v>
      </c>
      <c r="T2220" s="301">
        <v>3</v>
      </c>
      <c r="U2220" s="301">
        <v>19</v>
      </c>
      <c r="V2220" s="304">
        <v>19</v>
      </c>
    </row>
    <row r="2221" spans="1:22" x14ac:dyDescent="0.4">
      <c r="A2221" s="299">
        <v>2217</v>
      </c>
      <c r="B2221" s="300" t="s">
        <v>3514</v>
      </c>
      <c r="C2221" s="301">
        <v>0</v>
      </c>
      <c r="D2221" s="301">
        <v>0</v>
      </c>
      <c r="E2221" s="301">
        <v>0</v>
      </c>
      <c r="F2221" s="301">
        <v>3</v>
      </c>
      <c r="G2221" s="301">
        <v>4</v>
      </c>
      <c r="H2221" s="301">
        <v>0</v>
      </c>
      <c r="I2221" s="301">
        <v>5</v>
      </c>
      <c r="J2221" s="301">
        <v>0</v>
      </c>
      <c r="K2221" s="301">
        <v>0</v>
      </c>
      <c r="L2221" s="301">
        <v>6</v>
      </c>
      <c r="M2221" s="301">
        <v>3</v>
      </c>
      <c r="N2221" s="301">
        <v>11</v>
      </c>
      <c r="O2221" s="301">
        <v>5</v>
      </c>
      <c r="P2221" s="301">
        <v>9</v>
      </c>
      <c r="Q2221" s="301">
        <v>6</v>
      </c>
      <c r="R2221" s="301">
        <v>6</v>
      </c>
      <c r="S2221" s="301">
        <v>3</v>
      </c>
      <c r="T2221" s="301">
        <v>0</v>
      </c>
      <c r="U2221" s="301">
        <v>53</v>
      </c>
      <c r="V2221" s="304">
        <v>50</v>
      </c>
    </row>
    <row r="2222" spans="1:22" x14ac:dyDescent="0.4">
      <c r="A2222" s="299">
        <v>2218</v>
      </c>
      <c r="B2222" s="300" t="s">
        <v>1882</v>
      </c>
      <c r="C2222" s="301">
        <v>49</v>
      </c>
      <c r="D2222" s="301">
        <v>73</v>
      </c>
      <c r="E2222" s="301">
        <v>63</v>
      </c>
      <c r="F2222" s="301">
        <v>44</v>
      </c>
      <c r="G2222" s="301">
        <v>52</v>
      </c>
      <c r="H2222" s="301">
        <v>44</v>
      </c>
      <c r="I2222" s="301">
        <v>65</v>
      </c>
      <c r="J2222" s="301">
        <v>57</v>
      </c>
      <c r="K2222" s="301">
        <v>79</v>
      </c>
      <c r="L2222" s="301">
        <v>58</v>
      </c>
      <c r="M2222" s="301">
        <v>76</v>
      </c>
      <c r="N2222" s="301">
        <v>97</v>
      </c>
      <c r="O2222" s="301">
        <v>113</v>
      </c>
      <c r="P2222" s="301">
        <v>131</v>
      </c>
      <c r="Q2222" s="301">
        <v>92</v>
      </c>
      <c r="R2222" s="301">
        <v>74</v>
      </c>
      <c r="S2222" s="301">
        <v>49</v>
      </c>
      <c r="T2222" s="301">
        <v>63</v>
      </c>
      <c r="U2222" s="301">
        <v>1257</v>
      </c>
      <c r="V2222" s="304">
        <v>1114</v>
      </c>
    </row>
    <row r="2223" spans="1:22" x14ac:dyDescent="0.4">
      <c r="A2223" s="299">
        <v>2219</v>
      </c>
      <c r="B2223" s="300" t="s">
        <v>1883</v>
      </c>
      <c r="C2223" s="301">
        <v>6</v>
      </c>
      <c r="D2223" s="301">
        <v>4</v>
      </c>
      <c r="E2223" s="301">
        <v>5</v>
      </c>
      <c r="F2223" s="301">
        <v>9</v>
      </c>
      <c r="G2223" s="301">
        <v>8</v>
      </c>
      <c r="H2223" s="301">
        <v>0</v>
      </c>
      <c r="I2223" s="301">
        <v>7</v>
      </c>
      <c r="J2223" s="301">
        <v>0</v>
      </c>
      <c r="K2223" s="301">
        <v>7</v>
      </c>
      <c r="L2223" s="301">
        <v>13</v>
      </c>
      <c r="M2223" s="301">
        <v>20</v>
      </c>
      <c r="N2223" s="301">
        <v>14</v>
      </c>
      <c r="O2223" s="301">
        <v>19</v>
      </c>
      <c r="P2223" s="301">
        <v>16</v>
      </c>
      <c r="Q2223" s="301">
        <v>8</v>
      </c>
      <c r="R2223" s="301">
        <v>6</v>
      </c>
      <c r="S2223" s="301">
        <v>6</v>
      </c>
      <c r="T2223" s="301">
        <v>5</v>
      </c>
      <c r="U2223" s="301">
        <v>145</v>
      </c>
      <c r="V2223" s="304">
        <v>134</v>
      </c>
    </row>
    <row r="2224" spans="1:22" x14ac:dyDescent="0.4">
      <c r="A2224" s="299">
        <v>2220</v>
      </c>
      <c r="B2224" s="300" t="s">
        <v>3515</v>
      </c>
      <c r="C2224" s="301">
        <v>0</v>
      </c>
      <c r="D2224" s="301">
        <v>0</v>
      </c>
      <c r="E2224" s="301">
        <v>0</v>
      </c>
      <c r="F2224" s="301">
        <v>0</v>
      </c>
      <c r="G2224" s="301">
        <v>0</v>
      </c>
      <c r="H2224" s="301">
        <v>0</v>
      </c>
      <c r="I2224" s="301">
        <v>0</v>
      </c>
      <c r="J2224" s="301">
        <v>0</v>
      </c>
      <c r="K2224" s="301">
        <v>0</v>
      </c>
      <c r="L2224" s="301">
        <v>0</v>
      </c>
      <c r="M2224" s="301">
        <v>0</v>
      </c>
      <c r="N2224" s="301">
        <v>0</v>
      </c>
      <c r="O2224" s="301">
        <v>0</v>
      </c>
      <c r="P2224" s="301">
        <v>0</v>
      </c>
      <c r="Q2224" s="301">
        <v>0</v>
      </c>
      <c r="R2224" s="301">
        <v>0</v>
      </c>
      <c r="S2224" s="301">
        <v>0</v>
      </c>
      <c r="T2224" s="301">
        <v>0</v>
      </c>
      <c r="U2224" s="301">
        <v>6</v>
      </c>
      <c r="V2224" s="304">
        <v>7</v>
      </c>
    </row>
    <row r="2225" spans="1:22" x14ac:dyDescent="0.4">
      <c r="A2225" s="299">
        <v>2221</v>
      </c>
      <c r="B2225" s="300" t="s">
        <v>1884</v>
      </c>
      <c r="C2225" s="301">
        <v>425</v>
      </c>
      <c r="D2225" s="301">
        <v>374</v>
      </c>
      <c r="E2225" s="301">
        <v>322</v>
      </c>
      <c r="F2225" s="301">
        <v>280</v>
      </c>
      <c r="G2225" s="301">
        <v>236</v>
      </c>
      <c r="H2225" s="301">
        <v>245</v>
      </c>
      <c r="I2225" s="301">
        <v>410</v>
      </c>
      <c r="J2225" s="301">
        <v>425</v>
      </c>
      <c r="K2225" s="301">
        <v>449</v>
      </c>
      <c r="L2225" s="301">
        <v>363</v>
      </c>
      <c r="M2225" s="301">
        <v>364</v>
      </c>
      <c r="N2225" s="301">
        <v>306</v>
      </c>
      <c r="O2225" s="301">
        <v>309</v>
      </c>
      <c r="P2225" s="301">
        <v>258</v>
      </c>
      <c r="Q2225" s="301">
        <v>139</v>
      </c>
      <c r="R2225" s="301">
        <v>52</v>
      </c>
      <c r="S2225" s="301">
        <v>23</v>
      </c>
      <c r="T2225" s="301">
        <v>9</v>
      </c>
      <c r="U2225" s="301">
        <v>4983</v>
      </c>
      <c r="V2225" s="304">
        <v>4890</v>
      </c>
    </row>
    <row r="2226" spans="1:22" x14ac:dyDescent="0.4">
      <c r="A2226" s="299">
        <v>2222</v>
      </c>
      <c r="B2226" s="300" t="s">
        <v>1885</v>
      </c>
      <c r="C2226" s="301">
        <v>5</v>
      </c>
      <c r="D2226" s="301">
        <v>8</v>
      </c>
      <c r="E2226" s="301">
        <v>6</v>
      </c>
      <c r="F2226" s="301">
        <v>4</v>
      </c>
      <c r="G2226" s="301">
        <v>0</v>
      </c>
      <c r="H2226" s="301">
        <v>4</v>
      </c>
      <c r="I2226" s="301">
        <v>0</v>
      </c>
      <c r="J2226" s="301">
        <v>4</v>
      </c>
      <c r="K2226" s="301">
        <v>11</v>
      </c>
      <c r="L2226" s="301">
        <v>5</v>
      </c>
      <c r="M2226" s="301">
        <v>7</v>
      </c>
      <c r="N2226" s="301">
        <v>6</v>
      </c>
      <c r="O2226" s="301">
        <v>0</v>
      </c>
      <c r="P2226" s="301">
        <v>9</v>
      </c>
      <c r="Q2226" s="301">
        <v>3</v>
      </c>
      <c r="R2226" s="301">
        <v>5</v>
      </c>
      <c r="S2226" s="301">
        <v>0</v>
      </c>
      <c r="T2226" s="301">
        <v>0</v>
      </c>
      <c r="U2226" s="301">
        <v>82</v>
      </c>
      <c r="V2226" s="304">
        <v>87</v>
      </c>
    </row>
    <row r="2227" spans="1:22" x14ac:dyDescent="0.4">
      <c r="A2227" s="299">
        <v>2223</v>
      </c>
      <c r="B2227" s="300" t="s">
        <v>1886</v>
      </c>
      <c r="C2227" s="301">
        <v>489</v>
      </c>
      <c r="D2227" s="301">
        <v>657</v>
      </c>
      <c r="E2227" s="301">
        <v>654</v>
      </c>
      <c r="F2227" s="301">
        <v>610</v>
      </c>
      <c r="G2227" s="301">
        <v>486</v>
      </c>
      <c r="H2227" s="301">
        <v>456</v>
      </c>
      <c r="I2227" s="301">
        <v>483</v>
      </c>
      <c r="J2227" s="301">
        <v>537</v>
      </c>
      <c r="K2227" s="301">
        <v>774</v>
      </c>
      <c r="L2227" s="301">
        <v>870</v>
      </c>
      <c r="M2227" s="301">
        <v>750</v>
      </c>
      <c r="N2227" s="301">
        <v>726</v>
      </c>
      <c r="O2227" s="301">
        <v>596</v>
      </c>
      <c r="P2227" s="301">
        <v>568</v>
      </c>
      <c r="Q2227" s="301">
        <v>470</v>
      </c>
      <c r="R2227" s="301">
        <v>300</v>
      </c>
      <c r="S2227" s="301">
        <v>246</v>
      </c>
      <c r="T2227" s="301">
        <v>559</v>
      </c>
      <c r="U2227" s="301">
        <v>10242</v>
      </c>
      <c r="V2227" s="304">
        <v>9554</v>
      </c>
    </row>
    <row r="2228" spans="1:22" x14ac:dyDescent="0.4">
      <c r="A2228" s="299">
        <v>2224</v>
      </c>
      <c r="B2228" s="300" t="s">
        <v>3516</v>
      </c>
      <c r="C2228" s="301">
        <v>10</v>
      </c>
      <c r="D2228" s="301">
        <v>14</v>
      </c>
      <c r="E2228" s="301">
        <v>16</v>
      </c>
      <c r="F2228" s="301">
        <v>16</v>
      </c>
      <c r="G2228" s="301">
        <v>6</v>
      </c>
      <c r="H2228" s="301">
        <v>4</v>
      </c>
      <c r="I2228" s="301">
        <v>3</v>
      </c>
      <c r="J2228" s="301">
        <v>13</v>
      </c>
      <c r="K2228" s="301">
        <v>7</v>
      </c>
      <c r="L2228" s="301">
        <v>19</v>
      </c>
      <c r="M2228" s="301">
        <v>17</v>
      </c>
      <c r="N2228" s="301">
        <v>22</v>
      </c>
      <c r="O2228" s="301">
        <v>19</v>
      </c>
      <c r="P2228" s="301">
        <v>10</v>
      </c>
      <c r="Q2228" s="301">
        <v>10</v>
      </c>
      <c r="R2228" s="301">
        <v>5</v>
      </c>
      <c r="S2228" s="301">
        <v>0</v>
      </c>
      <c r="T2228" s="301">
        <v>0</v>
      </c>
      <c r="U2228" s="301">
        <v>180</v>
      </c>
      <c r="V2228" s="304">
        <v>170</v>
      </c>
    </row>
    <row r="2229" spans="1:22" x14ac:dyDescent="0.4">
      <c r="A2229" s="299">
        <v>2225</v>
      </c>
      <c r="B2229" s="300" t="s">
        <v>1887</v>
      </c>
      <c r="C2229" s="301">
        <v>7</v>
      </c>
      <c r="D2229" s="301">
        <v>18</v>
      </c>
      <c r="E2229" s="301">
        <v>15</v>
      </c>
      <c r="F2229" s="301">
        <v>5</v>
      </c>
      <c r="G2229" s="301">
        <v>8</v>
      </c>
      <c r="H2229" s="301">
        <v>3</v>
      </c>
      <c r="I2229" s="301">
        <v>6</v>
      </c>
      <c r="J2229" s="301">
        <v>11</v>
      </c>
      <c r="K2229" s="301">
        <v>20</v>
      </c>
      <c r="L2229" s="301">
        <v>10</v>
      </c>
      <c r="M2229" s="301">
        <v>23</v>
      </c>
      <c r="N2229" s="301">
        <v>32</v>
      </c>
      <c r="O2229" s="301">
        <v>20</v>
      </c>
      <c r="P2229" s="301">
        <v>29</v>
      </c>
      <c r="Q2229" s="301">
        <v>22</v>
      </c>
      <c r="R2229" s="301">
        <v>21</v>
      </c>
      <c r="S2229" s="301">
        <v>3</v>
      </c>
      <c r="T2229" s="301">
        <v>14</v>
      </c>
      <c r="U2229" s="301">
        <v>267</v>
      </c>
      <c r="V2229" s="304">
        <v>245</v>
      </c>
    </row>
    <row r="2230" spans="1:22" x14ac:dyDescent="0.4">
      <c r="A2230" s="299">
        <v>2226</v>
      </c>
      <c r="B2230" s="300" t="s">
        <v>3517</v>
      </c>
      <c r="C2230" s="301">
        <v>0</v>
      </c>
      <c r="D2230" s="301">
        <v>0</v>
      </c>
      <c r="E2230" s="301">
        <v>0</v>
      </c>
      <c r="F2230" s="301">
        <v>0</v>
      </c>
      <c r="G2230" s="301">
        <v>0</v>
      </c>
      <c r="H2230" s="301">
        <v>0</v>
      </c>
      <c r="I2230" s="301">
        <v>0</v>
      </c>
      <c r="J2230" s="301">
        <v>0</v>
      </c>
      <c r="K2230" s="301">
        <v>0</v>
      </c>
      <c r="L2230" s="301">
        <v>0</v>
      </c>
      <c r="M2230" s="301">
        <v>0</v>
      </c>
      <c r="N2230" s="301">
        <v>0</v>
      </c>
      <c r="O2230" s="301">
        <v>0</v>
      </c>
      <c r="P2230" s="301">
        <v>0</v>
      </c>
      <c r="Q2230" s="301">
        <v>0</v>
      </c>
      <c r="R2230" s="301">
        <v>0</v>
      </c>
      <c r="S2230" s="301">
        <v>0</v>
      </c>
      <c r="T2230" s="301">
        <v>0</v>
      </c>
      <c r="U2230" s="301">
        <v>0</v>
      </c>
      <c r="V2230" s="304">
        <v>0</v>
      </c>
    </row>
    <row r="2231" spans="1:22" x14ac:dyDescent="0.4">
      <c r="A2231" s="299">
        <v>2227</v>
      </c>
      <c r="B2231" s="300" t="s">
        <v>420</v>
      </c>
      <c r="C2231" s="301">
        <v>30</v>
      </c>
      <c r="D2231" s="301">
        <v>37</v>
      </c>
      <c r="E2231" s="301">
        <v>36</v>
      </c>
      <c r="F2231" s="301">
        <v>36</v>
      </c>
      <c r="G2231" s="301">
        <v>27</v>
      </c>
      <c r="H2231" s="301">
        <v>26</v>
      </c>
      <c r="I2231" s="301">
        <v>22</v>
      </c>
      <c r="J2231" s="301">
        <v>27</v>
      </c>
      <c r="K2231" s="301">
        <v>31</v>
      </c>
      <c r="L2231" s="301">
        <v>47</v>
      </c>
      <c r="M2231" s="301">
        <v>67</v>
      </c>
      <c r="N2231" s="301">
        <v>37</v>
      </c>
      <c r="O2231" s="301">
        <v>46</v>
      </c>
      <c r="P2231" s="301">
        <v>68</v>
      </c>
      <c r="Q2231" s="301">
        <v>53</v>
      </c>
      <c r="R2231" s="301">
        <v>18</v>
      </c>
      <c r="S2231" s="301">
        <v>14</v>
      </c>
      <c r="T2231" s="301">
        <v>0</v>
      </c>
      <c r="U2231" s="301">
        <v>626</v>
      </c>
      <c r="V2231" s="304">
        <v>608</v>
      </c>
    </row>
    <row r="2232" spans="1:22" x14ac:dyDescent="0.4">
      <c r="A2232" s="299">
        <v>2228</v>
      </c>
      <c r="B2232" s="300" t="s">
        <v>1888</v>
      </c>
      <c r="C2232" s="301">
        <v>48</v>
      </c>
      <c r="D2232" s="301">
        <v>64</v>
      </c>
      <c r="E2232" s="301">
        <v>81</v>
      </c>
      <c r="F2232" s="301">
        <v>63</v>
      </c>
      <c r="G2232" s="301">
        <v>54</v>
      </c>
      <c r="H2232" s="301">
        <v>40</v>
      </c>
      <c r="I2232" s="301">
        <v>41</v>
      </c>
      <c r="J2232" s="301">
        <v>60</v>
      </c>
      <c r="K2232" s="301">
        <v>99</v>
      </c>
      <c r="L2232" s="301">
        <v>82</v>
      </c>
      <c r="M2232" s="301">
        <v>89</v>
      </c>
      <c r="N2232" s="301">
        <v>92</v>
      </c>
      <c r="O2232" s="301">
        <v>90</v>
      </c>
      <c r="P2232" s="301">
        <v>76</v>
      </c>
      <c r="Q2232" s="301">
        <v>35</v>
      </c>
      <c r="R2232" s="301">
        <v>20</v>
      </c>
      <c r="S2232" s="301">
        <v>11</v>
      </c>
      <c r="T2232" s="301">
        <v>11</v>
      </c>
      <c r="U2232" s="301">
        <v>1064</v>
      </c>
      <c r="V2232" s="304">
        <v>1012</v>
      </c>
    </row>
    <row r="2233" spans="1:22" x14ac:dyDescent="0.4">
      <c r="A2233" s="299">
        <v>2229</v>
      </c>
      <c r="B2233" s="300" t="s">
        <v>3518</v>
      </c>
      <c r="C2233" s="301">
        <v>8</v>
      </c>
      <c r="D2233" s="301">
        <v>6</v>
      </c>
      <c r="E2233" s="301">
        <v>0</v>
      </c>
      <c r="F2233" s="301">
        <v>4</v>
      </c>
      <c r="G2233" s="301">
        <v>0</v>
      </c>
      <c r="H2233" s="301">
        <v>4</v>
      </c>
      <c r="I2233" s="301">
        <v>7</v>
      </c>
      <c r="J2233" s="301">
        <v>8</v>
      </c>
      <c r="K2233" s="301">
        <v>4</v>
      </c>
      <c r="L2233" s="301">
        <v>17</v>
      </c>
      <c r="M2233" s="301">
        <v>4</v>
      </c>
      <c r="N2233" s="301">
        <v>3</v>
      </c>
      <c r="O2233" s="301">
        <v>3</v>
      </c>
      <c r="P2233" s="301">
        <v>7</v>
      </c>
      <c r="Q2233" s="301">
        <v>9</v>
      </c>
      <c r="R2233" s="301">
        <v>4</v>
      </c>
      <c r="S2233" s="301">
        <v>4</v>
      </c>
      <c r="T2233" s="301">
        <v>0</v>
      </c>
      <c r="U2233" s="301">
        <v>87</v>
      </c>
      <c r="V2233" s="304">
        <v>121</v>
      </c>
    </row>
    <row r="2234" spans="1:22" x14ac:dyDescent="0.4">
      <c r="A2234" s="299">
        <v>2230</v>
      </c>
      <c r="B2234" s="300" t="s">
        <v>421</v>
      </c>
      <c r="C2234" s="301">
        <v>45</v>
      </c>
      <c r="D2234" s="301">
        <v>59</v>
      </c>
      <c r="E2234" s="301">
        <v>55</v>
      </c>
      <c r="F2234" s="301">
        <v>50</v>
      </c>
      <c r="G2234" s="301">
        <v>37</v>
      </c>
      <c r="H2234" s="301">
        <v>43</v>
      </c>
      <c r="I2234" s="301">
        <v>47</v>
      </c>
      <c r="J2234" s="301">
        <v>40</v>
      </c>
      <c r="K2234" s="301">
        <v>51</v>
      </c>
      <c r="L2234" s="301">
        <v>48</v>
      </c>
      <c r="M2234" s="301">
        <v>59</v>
      </c>
      <c r="N2234" s="301">
        <v>52</v>
      </c>
      <c r="O2234" s="301">
        <v>64</v>
      </c>
      <c r="P2234" s="301">
        <v>45</v>
      </c>
      <c r="Q2234" s="301">
        <v>14</v>
      </c>
      <c r="R2234" s="301">
        <v>12</v>
      </c>
      <c r="S2234" s="301">
        <v>4</v>
      </c>
      <c r="T2234" s="301">
        <v>10</v>
      </c>
      <c r="U2234" s="301">
        <v>744</v>
      </c>
      <c r="V2234" s="304">
        <v>721</v>
      </c>
    </row>
    <row r="2235" spans="1:22" x14ac:dyDescent="0.4">
      <c r="A2235" s="299">
        <v>2231</v>
      </c>
      <c r="B2235" s="300" t="s">
        <v>1277</v>
      </c>
      <c r="C2235" s="301">
        <v>328</v>
      </c>
      <c r="D2235" s="301">
        <v>390</v>
      </c>
      <c r="E2235" s="301">
        <v>427</v>
      </c>
      <c r="F2235" s="301">
        <v>409</v>
      </c>
      <c r="G2235" s="301">
        <v>419</v>
      </c>
      <c r="H2235" s="301">
        <v>371</v>
      </c>
      <c r="I2235" s="301">
        <v>376</v>
      </c>
      <c r="J2235" s="301">
        <v>434</v>
      </c>
      <c r="K2235" s="301">
        <v>458</v>
      </c>
      <c r="L2235" s="301">
        <v>460</v>
      </c>
      <c r="M2235" s="301">
        <v>430</v>
      </c>
      <c r="N2235" s="301">
        <v>411</v>
      </c>
      <c r="O2235" s="301">
        <v>355</v>
      </c>
      <c r="P2235" s="301">
        <v>352</v>
      </c>
      <c r="Q2235" s="301">
        <v>190</v>
      </c>
      <c r="R2235" s="301">
        <v>120</v>
      </c>
      <c r="S2235" s="301">
        <v>77</v>
      </c>
      <c r="T2235" s="301">
        <v>25</v>
      </c>
      <c r="U2235" s="301">
        <v>6019</v>
      </c>
      <c r="V2235" s="304">
        <v>6019</v>
      </c>
    </row>
    <row r="2236" spans="1:22" x14ac:dyDescent="0.4">
      <c r="A2236" s="299">
        <v>2232</v>
      </c>
      <c r="B2236" s="300" t="s">
        <v>3519</v>
      </c>
      <c r="C2236" s="301">
        <v>9</v>
      </c>
      <c r="D2236" s="301">
        <v>5</v>
      </c>
      <c r="E2236" s="301">
        <v>8</v>
      </c>
      <c r="F2236" s="301">
        <v>10</v>
      </c>
      <c r="G2236" s="301">
        <v>4</v>
      </c>
      <c r="H2236" s="301">
        <v>4</v>
      </c>
      <c r="I2236" s="301">
        <v>4</v>
      </c>
      <c r="J2236" s="301">
        <v>4</v>
      </c>
      <c r="K2236" s="301">
        <v>9</v>
      </c>
      <c r="L2236" s="301">
        <v>12</v>
      </c>
      <c r="M2236" s="301">
        <v>5</v>
      </c>
      <c r="N2236" s="301">
        <v>6</v>
      </c>
      <c r="O2236" s="301">
        <v>4</v>
      </c>
      <c r="P2236" s="301">
        <v>12</v>
      </c>
      <c r="Q2236" s="301">
        <v>0</v>
      </c>
      <c r="R2236" s="301">
        <v>0</v>
      </c>
      <c r="S2236" s="301">
        <v>0</v>
      </c>
      <c r="T2236" s="301">
        <v>0</v>
      </c>
      <c r="U2236" s="301">
        <v>99</v>
      </c>
      <c r="V2236" s="304">
        <v>78</v>
      </c>
    </row>
    <row r="2237" spans="1:22" x14ac:dyDescent="0.4">
      <c r="A2237" s="299">
        <v>2233</v>
      </c>
      <c r="B2237" s="300" t="s">
        <v>3520</v>
      </c>
      <c r="C2237" s="301">
        <v>9</v>
      </c>
      <c r="D2237" s="301">
        <v>21</v>
      </c>
      <c r="E2237" s="301">
        <v>28</v>
      </c>
      <c r="F2237" s="301">
        <v>17</v>
      </c>
      <c r="G2237" s="301">
        <v>12</v>
      </c>
      <c r="H2237" s="301">
        <v>0</v>
      </c>
      <c r="I2237" s="301">
        <v>15</v>
      </c>
      <c r="J2237" s="301">
        <v>8</v>
      </c>
      <c r="K2237" s="301">
        <v>25</v>
      </c>
      <c r="L2237" s="301">
        <v>20</v>
      </c>
      <c r="M2237" s="301">
        <v>27</v>
      </c>
      <c r="N2237" s="301">
        <v>14</v>
      </c>
      <c r="O2237" s="301">
        <v>15</v>
      </c>
      <c r="P2237" s="301">
        <v>20</v>
      </c>
      <c r="Q2237" s="301">
        <v>20</v>
      </c>
      <c r="R2237" s="301">
        <v>4</v>
      </c>
      <c r="S2237" s="301">
        <v>4</v>
      </c>
      <c r="T2237" s="301">
        <v>3</v>
      </c>
      <c r="U2237" s="301">
        <v>258</v>
      </c>
      <c r="V2237" s="304">
        <v>240</v>
      </c>
    </row>
    <row r="2238" spans="1:22" x14ac:dyDescent="0.4">
      <c r="A2238" s="299">
        <v>2234</v>
      </c>
      <c r="B2238" s="300" t="s">
        <v>1889</v>
      </c>
      <c r="C2238" s="301">
        <v>10</v>
      </c>
      <c r="D2238" s="301">
        <v>25</v>
      </c>
      <c r="E2238" s="301">
        <v>16</v>
      </c>
      <c r="F2238" s="301">
        <v>15</v>
      </c>
      <c r="G2238" s="301">
        <v>10</v>
      </c>
      <c r="H2238" s="301">
        <v>14</v>
      </c>
      <c r="I2238" s="301">
        <v>13</v>
      </c>
      <c r="J2238" s="301">
        <v>10</v>
      </c>
      <c r="K2238" s="301">
        <v>12</v>
      </c>
      <c r="L2238" s="301">
        <v>17</v>
      </c>
      <c r="M2238" s="301">
        <v>28</v>
      </c>
      <c r="N2238" s="301">
        <v>23</v>
      </c>
      <c r="O2238" s="301">
        <v>18</v>
      </c>
      <c r="P2238" s="301">
        <v>12</v>
      </c>
      <c r="Q2238" s="301">
        <v>11</v>
      </c>
      <c r="R2238" s="301">
        <v>6</v>
      </c>
      <c r="S2238" s="301">
        <v>6</v>
      </c>
      <c r="T2238" s="301">
        <v>3</v>
      </c>
      <c r="U2238" s="301">
        <v>245</v>
      </c>
      <c r="V2238" s="304">
        <v>233</v>
      </c>
    </row>
    <row r="2239" spans="1:22" x14ac:dyDescent="0.4">
      <c r="A2239" s="299">
        <v>2235</v>
      </c>
      <c r="B2239" s="300" t="s">
        <v>422</v>
      </c>
      <c r="C2239" s="301">
        <v>22</v>
      </c>
      <c r="D2239" s="301">
        <v>37</v>
      </c>
      <c r="E2239" s="301">
        <v>45</v>
      </c>
      <c r="F2239" s="301">
        <v>25</v>
      </c>
      <c r="G2239" s="301">
        <v>20</v>
      </c>
      <c r="H2239" s="301">
        <v>39</v>
      </c>
      <c r="I2239" s="301">
        <v>24</v>
      </c>
      <c r="J2239" s="301">
        <v>38</v>
      </c>
      <c r="K2239" s="301">
        <v>34</v>
      </c>
      <c r="L2239" s="301">
        <v>40</v>
      </c>
      <c r="M2239" s="301">
        <v>38</v>
      </c>
      <c r="N2239" s="301">
        <v>50</v>
      </c>
      <c r="O2239" s="301">
        <v>62</v>
      </c>
      <c r="P2239" s="301">
        <v>51</v>
      </c>
      <c r="Q2239" s="301">
        <v>42</v>
      </c>
      <c r="R2239" s="301">
        <v>27</v>
      </c>
      <c r="S2239" s="301">
        <v>25</v>
      </c>
      <c r="T2239" s="301">
        <v>41</v>
      </c>
      <c r="U2239" s="301">
        <v>642</v>
      </c>
      <c r="V2239" s="304">
        <v>609</v>
      </c>
    </row>
    <row r="2240" spans="1:22" x14ac:dyDescent="0.4">
      <c r="A2240" s="299">
        <v>2236</v>
      </c>
      <c r="B2240" s="300" t="s">
        <v>1278</v>
      </c>
      <c r="C2240" s="301">
        <v>380</v>
      </c>
      <c r="D2240" s="301">
        <v>413</v>
      </c>
      <c r="E2240" s="301">
        <v>351</v>
      </c>
      <c r="F2240" s="301">
        <v>296</v>
      </c>
      <c r="G2240" s="301">
        <v>327</v>
      </c>
      <c r="H2240" s="301">
        <v>320</v>
      </c>
      <c r="I2240" s="301">
        <v>393</v>
      </c>
      <c r="J2240" s="301">
        <v>401</v>
      </c>
      <c r="K2240" s="301">
        <v>422</v>
      </c>
      <c r="L2240" s="301">
        <v>389</v>
      </c>
      <c r="M2240" s="301">
        <v>403</v>
      </c>
      <c r="N2240" s="301">
        <v>320</v>
      </c>
      <c r="O2240" s="301">
        <v>263</v>
      </c>
      <c r="P2240" s="301">
        <v>160</v>
      </c>
      <c r="Q2240" s="301">
        <v>126</v>
      </c>
      <c r="R2240" s="301">
        <v>85</v>
      </c>
      <c r="S2240" s="301">
        <v>37</v>
      </c>
      <c r="T2240" s="301">
        <v>35</v>
      </c>
      <c r="U2240" s="301">
        <v>5122</v>
      </c>
      <c r="V2240" s="304">
        <v>5133</v>
      </c>
    </row>
    <row r="2241" spans="1:22" x14ac:dyDescent="0.4">
      <c r="A2241" s="299">
        <v>2237</v>
      </c>
      <c r="B2241" s="300" t="s">
        <v>3521</v>
      </c>
      <c r="C2241" s="301">
        <v>0</v>
      </c>
      <c r="D2241" s="301">
        <v>0</v>
      </c>
      <c r="E2241" s="301">
        <v>3</v>
      </c>
      <c r="F2241" s="301">
        <v>0</v>
      </c>
      <c r="G2241" s="301">
        <v>0</v>
      </c>
      <c r="H2241" s="301">
        <v>0</v>
      </c>
      <c r="I2241" s="301">
        <v>0</v>
      </c>
      <c r="J2241" s="301">
        <v>4</v>
      </c>
      <c r="K2241" s="301">
        <v>3</v>
      </c>
      <c r="L2241" s="301">
        <v>0</v>
      </c>
      <c r="M2241" s="301">
        <v>0</v>
      </c>
      <c r="N2241" s="301">
        <v>0</v>
      </c>
      <c r="O2241" s="301">
        <v>4</v>
      </c>
      <c r="P2241" s="301">
        <v>3</v>
      </c>
      <c r="Q2241" s="301">
        <v>0</v>
      </c>
      <c r="R2241" s="301">
        <v>0</v>
      </c>
      <c r="S2241" s="301">
        <v>0</v>
      </c>
      <c r="T2241" s="301">
        <v>0</v>
      </c>
      <c r="U2241" s="301">
        <v>15</v>
      </c>
      <c r="V2241" s="304">
        <v>15</v>
      </c>
    </row>
    <row r="2242" spans="1:22" x14ac:dyDescent="0.4">
      <c r="A2242" s="299">
        <v>2238</v>
      </c>
      <c r="B2242" s="300" t="s">
        <v>1890</v>
      </c>
      <c r="C2242" s="301">
        <v>1084</v>
      </c>
      <c r="D2242" s="301">
        <v>891</v>
      </c>
      <c r="E2242" s="301">
        <v>749</v>
      </c>
      <c r="F2242" s="301">
        <v>726</v>
      </c>
      <c r="G2242" s="301">
        <v>881</v>
      </c>
      <c r="H2242" s="301">
        <v>1092</v>
      </c>
      <c r="I2242" s="301">
        <v>1320</v>
      </c>
      <c r="J2242" s="301">
        <v>1261</v>
      </c>
      <c r="K2242" s="301">
        <v>1278</v>
      </c>
      <c r="L2242" s="301">
        <v>1188</v>
      </c>
      <c r="M2242" s="301">
        <v>1021</v>
      </c>
      <c r="N2242" s="301">
        <v>1122</v>
      </c>
      <c r="O2242" s="301">
        <v>977</v>
      </c>
      <c r="P2242" s="301">
        <v>922</v>
      </c>
      <c r="Q2242" s="301">
        <v>705</v>
      </c>
      <c r="R2242" s="301">
        <v>496</v>
      </c>
      <c r="S2242" s="301">
        <v>383</v>
      </c>
      <c r="T2242" s="301">
        <v>351</v>
      </c>
      <c r="U2242" s="301">
        <v>16462</v>
      </c>
      <c r="V2242" s="304">
        <v>16185</v>
      </c>
    </row>
    <row r="2243" spans="1:22" x14ac:dyDescent="0.4">
      <c r="A2243" s="299">
        <v>2239</v>
      </c>
      <c r="B2243" s="300" t="s">
        <v>1279</v>
      </c>
      <c r="C2243" s="301">
        <v>119</v>
      </c>
      <c r="D2243" s="301">
        <v>114</v>
      </c>
      <c r="E2243" s="301">
        <v>96</v>
      </c>
      <c r="F2243" s="301">
        <v>96</v>
      </c>
      <c r="G2243" s="301">
        <v>98</v>
      </c>
      <c r="H2243" s="301">
        <v>103</v>
      </c>
      <c r="I2243" s="301">
        <v>101</v>
      </c>
      <c r="J2243" s="301">
        <v>129</v>
      </c>
      <c r="K2243" s="301">
        <v>158</v>
      </c>
      <c r="L2243" s="301">
        <v>171</v>
      </c>
      <c r="M2243" s="301">
        <v>147</v>
      </c>
      <c r="N2243" s="301">
        <v>121</v>
      </c>
      <c r="O2243" s="301">
        <v>101</v>
      </c>
      <c r="P2243" s="301">
        <v>135</v>
      </c>
      <c r="Q2243" s="301">
        <v>98</v>
      </c>
      <c r="R2243" s="301">
        <v>61</v>
      </c>
      <c r="S2243" s="301">
        <v>48</v>
      </c>
      <c r="T2243" s="301">
        <v>47</v>
      </c>
      <c r="U2243" s="301">
        <v>1925</v>
      </c>
      <c r="V2243" s="304">
        <v>1885</v>
      </c>
    </row>
    <row r="2244" spans="1:22" x14ac:dyDescent="0.4">
      <c r="A2244" s="299">
        <v>2240</v>
      </c>
      <c r="B2244" s="300" t="s">
        <v>423</v>
      </c>
      <c r="C2244" s="301">
        <v>14</v>
      </c>
      <c r="D2244" s="301">
        <v>17</v>
      </c>
      <c r="E2244" s="301">
        <v>20</v>
      </c>
      <c r="F2244" s="301">
        <v>19</v>
      </c>
      <c r="G2244" s="301">
        <v>10</v>
      </c>
      <c r="H2244" s="301">
        <v>8</v>
      </c>
      <c r="I2244" s="301">
        <v>15</v>
      </c>
      <c r="J2244" s="301">
        <v>18</v>
      </c>
      <c r="K2244" s="301">
        <v>15</v>
      </c>
      <c r="L2244" s="301">
        <v>14</v>
      </c>
      <c r="M2244" s="301">
        <v>15</v>
      </c>
      <c r="N2244" s="301">
        <v>33</v>
      </c>
      <c r="O2244" s="301">
        <v>31</v>
      </c>
      <c r="P2244" s="301">
        <v>37</v>
      </c>
      <c r="Q2244" s="301">
        <v>27</v>
      </c>
      <c r="R2244" s="301">
        <v>10</v>
      </c>
      <c r="S2244" s="301">
        <v>0</v>
      </c>
      <c r="T2244" s="301">
        <v>0</v>
      </c>
      <c r="U2244" s="301">
        <v>320</v>
      </c>
      <c r="V2244" s="304">
        <v>313</v>
      </c>
    </row>
    <row r="2245" spans="1:22" x14ac:dyDescent="0.4">
      <c r="A2245" s="299">
        <v>2241</v>
      </c>
      <c r="B2245" s="300" t="s">
        <v>1891</v>
      </c>
      <c r="C2245" s="301">
        <v>4</v>
      </c>
      <c r="D2245" s="301">
        <v>11</v>
      </c>
      <c r="E2245" s="301">
        <v>13</v>
      </c>
      <c r="F2245" s="301">
        <v>10</v>
      </c>
      <c r="G2245" s="301">
        <v>7</v>
      </c>
      <c r="H2245" s="301">
        <v>0</v>
      </c>
      <c r="I2245" s="301">
        <v>8</v>
      </c>
      <c r="J2245" s="301">
        <v>13</v>
      </c>
      <c r="K2245" s="301">
        <v>14</v>
      </c>
      <c r="L2245" s="301">
        <v>8</v>
      </c>
      <c r="M2245" s="301">
        <v>17</v>
      </c>
      <c r="N2245" s="301">
        <v>18</v>
      </c>
      <c r="O2245" s="301">
        <v>26</v>
      </c>
      <c r="P2245" s="301">
        <v>8</v>
      </c>
      <c r="Q2245" s="301">
        <v>8</v>
      </c>
      <c r="R2245" s="301">
        <v>5</v>
      </c>
      <c r="S2245" s="301">
        <v>0</v>
      </c>
      <c r="T2245" s="301">
        <v>0</v>
      </c>
      <c r="U2245" s="301">
        <v>157</v>
      </c>
      <c r="V2245" s="304">
        <v>150</v>
      </c>
    </row>
    <row r="2246" spans="1:22" x14ac:dyDescent="0.4">
      <c r="A2246" s="299">
        <v>2242</v>
      </c>
      <c r="B2246" s="300" t="s">
        <v>3522</v>
      </c>
      <c r="C2246" s="301">
        <v>3</v>
      </c>
      <c r="D2246" s="301">
        <v>11</v>
      </c>
      <c r="E2246" s="301">
        <v>11</v>
      </c>
      <c r="F2246" s="301">
        <v>4</v>
      </c>
      <c r="G2246" s="301">
        <v>0</v>
      </c>
      <c r="H2246" s="301">
        <v>0</v>
      </c>
      <c r="I2246" s="301">
        <v>0</v>
      </c>
      <c r="J2246" s="301">
        <v>14</v>
      </c>
      <c r="K2246" s="301">
        <v>6</v>
      </c>
      <c r="L2246" s="301">
        <v>11</v>
      </c>
      <c r="M2246" s="301">
        <v>8</v>
      </c>
      <c r="N2246" s="301">
        <v>17</v>
      </c>
      <c r="O2246" s="301">
        <v>13</v>
      </c>
      <c r="P2246" s="301">
        <v>19</v>
      </c>
      <c r="Q2246" s="301">
        <v>0</v>
      </c>
      <c r="R2246" s="301">
        <v>0</v>
      </c>
      <c r="S2246" s="301">
        <v>5</v>
      </c>
      <c r="T2246" s="301">
        <v>0</v>
      </c>
      <c r="U2246" s="301">
        <v>125</v>
      </c>
      <c r="V2246" s="304">
        <v>119</v>
      </c>
    </row>
    <row r="2247" spans="1:22" x14ac:dyDescent="0.4">
      <c r="A2247" s="299">
        <v>2243</v>
      </c>
      <c r="B2247" s="300" t="s">
        <v>1892</v>
      </c>
      <c r="C2247" s="301">
        <v>12</v>
      </c>
      <c r="D2247" s="301">
        <v>13</v>
      </c>
      <c r="E2247" s="301">
        <v>25</v>
      </c>
      <c r="F2247" s="301">
        <v>8</v>
      </c>
      <c r="G2247" s="301">
        <v>14</v>
      </c>
      <c r="H2247" s="301">
        <v>6</v>
      </c>
      <c r="I2247" s="301">
        <v>10</v>
      </c>
      <c r="J2247" s="301">
        <v>14</v>
      </c>
      <c r="K2247" s="301">
        <v>23</v>
      </c>
      <c r="L2247" s="301">
        <v>15</v>
      </c>
      <c r="M2247" s="301">
        <v>22</v>
      </c>
      <c r="N2247" s="301">
        <v>10</v>
      </c>
      <c r="O2247" s="301">
        <v>18</v>
      </c>
      <c r="P2247" s="301">
        <v>12</v>
      </c>
      <c r="Q2247" s="301">
        <v>14</v>
      </c>
      <c r="R2247" s="301">
        <v>9</v>
      </c>
      <c r="S2247" s="301">
        <v>3</v>
      </c>
      <c r="T2247" s="301">
        <v>0</v>
      </c>
      <c r="U2247" s="301">
        <v>215</v>
      </c>
      <c r="V2247" s="304">
        <v>213</v>
      </c>
    </row>
    <row r="2248" spans="1:22" x14ac:dyDescent="0.4">
      <c r="A2248" s="299">
        <v>2244</v>
      </c>
      <c r="B2248" s="300" t="s">
        <v>1893</v>
      </c>
      <c r="C2248" s="301">
        <v>679</v>
      </c>
      <c r="D2248" s="301">
        <v>613</v>
      </c>
      <c r="E2248" s="301">
        <v>510</v>
      </c>
      <c r="F2248" s="301">
        <v>592</v>
      </c>
      <c r="G2248" s="301">
        <v>897</v>
      </c>
      <c r="H2248" s="301">
        <v>781</v>
      </c>
      <c r="I2248" s="301">
        <v>681</v>
      </c>
      <c r="J2248" s="301">
        <v>543</v>
      </c>
      <c r="K2248" s="301">
        <v>551</v>
      </c>
      <c r="L2248" s="301">
        <v>535</v>
      </c>
      <c r="M2248" s="301">
        <v>632</v>
      </c>
      <c r="N2248" s="301">
        <v>509</v>
      </c>
      <c r="O2248" s="301">
        <v>540</v>
      </c>
      <c r="P2248" s="301">
        <v>570</v>
      </c>
      <c r="Q2248" s="301">
        <v>454</v>
      </c>
      <c r="R2248" s="301">
        <v>364</v>
      </c>
      <c r="S2248" s="301">
        <v>281</v>
      </c>
      <c r="T2248" s="301">
        <v>293</v>
      </c>
      <c r="U2248" s="301">
        <v>10035</v>
      </c>
      <c r="V2248" s="304">
        <v>9690</v>
      </c>
    </row>
    <row r="2249" spans="1:22" x14ac:dyDescent="0.4">
      <c r="A2249" s="299">
        <v>2245</v>
      </c>
      <c r="B2249" s="300" t="s">
        <v>1894</v>
      </c>
      <c r="C2249" s="301">
        <v>415</v>
      </c>
      <c r="D2249" s="301">
        <v>277</v>
      </c>
      <c r="E2249" s="301">
        <v>161</v>
      </c>
      <c r="F2249" s="301">
        <v>173</v>
      </c>
      <c r="G2249" s="301">
        <v>341</v>
      </c>
      <c r="H2249" s="301">
        <v>526</v>
      </c>
      <c r="I2249" s="301">
        <v>632</v>
      </c>
      <c r="J2249" s="301">
        <v>579</v>
      </c>
      <c r="K2249" s="301">
        <v>439</v>
      </c>
      <c r="L2249" s="301">
        <v>386</v>
      </c>
      <c r="M2249" s="301">
        <v>328</v>
      </c>
      <c r="N2249" s="301">
        <v>259</v>
      </c>
      <c r="O2249" s="301">
        <v>182</v>
      </c>
      <c r="P2249" s="301">
        <v>130</v>
      </c>
      <c r="Q2249" s="301">
        <v>83</v>
      </c>
      <c r="R2249" s="301">
        <v>89</v>
      </c>
      <c r="S2249" s="301">
        <v>67</v>
      </c>
      <c r="T2249" s="301">
        <v>52</v>
      </c>
      <c r="U2249" s="301">
        <v>5124</v>
      </c>
      <c r="V2249" s="304">
        <v>5081</v>
      </c>
    </row>
    <row r="2250" spans="1:22" x14ac:dyDescent="0.4">
      <c r="A2250" s="299">
        <v>2246</v>
      </c>
      <c r="B2250" s="300" t="s">
        <v>424</v>
      </c>
      <c r="C2250" s="301">
        <v>25</v>
      </c>
      <c r="D2250" s="301">
        <v>36</v>
      </c>
      <c r="E2250" s="301">
        <v>52</v>
      </c>
      <c r="F2250" s="301">
        <v>55</v>
      </c>
      <c r="G2250" s="301">
        <v>24</v>
      </c>
      <c r="H2250" s="301">
        <v>4</v>
      </c>
      <c r="I2250" s="301">
        <v>17</v>
      </c>
      <c r="J2250" s="301">
        <v>39</v>
      </c>
      <c r="K2250" s="301">
        <v>30</v>
      </c>
      <c r="L2250" s="301">
        <v>50</v>
      </c>
      <c r="M2250" s="301">
        <v>69</v>
      </c>
      <c r="N2250" s="301">
        <v>47</v>
      </c>
      <c r="O2250" s="301">
        <v>29</v>
      </c>
      <c r="P2250" s="301">
        <v>29</v>
      </c>
      <c r="Q2250" s="301">
        <v>22</v>
      </c>
      <c r="R2250" s="301">
        <v>13</v>
      </c>
      <c r="S2250" s="301">
        <v>9</v>
      </c>
      <c r="T2250" s="301">
        <v>7</v>
      </c>
      <c r="U2250" s="301">
        <v>549</v>
      </c>
      <c r="V2250" s="304">
        <v>533</v>
      </c>
    </row>
    <row r="2251" spans="1:22" x14ac:dyDescent="0.4">
      <c r="A2251" s="299">
        <v>2247</v>
      </c>
      <c r="B2251" s="300" t="s">
        <v>1280</v>
      </c>
      <c r="C2251" s="301">
        <v>93</v>
      </c>
      <c r="D2251" s="301">
        <v>124</v>
      </c>
      <c r="E2251" s="301">
        <v>127</v>
      </c>
      <c r="F2251" s="301">
        <v>110</v>
      </c>
      <c r="G2251" s="301">
        <v>104</v>
      </c>
      <c r="H2251" s="301">
        <v>94</v>
      </c>
      <c r="I2251" s="301">
        <v>79</v>
      </c>
      <c r="J2251" s="301">
        <v>110</v>
      </c>
      <c r="K2251" s="301">
        <v>150</v>
      </c>
      <c r="L2251" s="301">
        <v>136</v>
      </c>
      <c r="M2251" s="301">
        <v>138</v>
      </c>
      <c r="N2251" s="301">
        <v>131</v>
      </c>
      <c r="O2251" s="301">
        <v>105</v>
      </c>
      <c r="P2251" s="301">
        <v>74</v>
      </c>
      <c r="Q2251" s="301">
        <v>42</v>
      </c>
      <c r="R2251" s="301">
        <v>17</v>
      </c>
      <c r="S2251" s="301">
        <v>6</v>
      </c>
      <c r="T2251" s="301">
        <v>11</v>
      </c>
      <c r="U2251" s="301">
        <v>1650</v>
      </c>
      <c r="V2251" s="304">
        <v>1607</v>
      </c>
    </row>
    <row r="2252" spans="1:22" x14ac:dyDescent="0.4">
      <c r="A2252" s="299">
        <v>2248</v>
      </c>
      <c r="B2252" s="300" t="s">
        <v>3523</v>
      </c>
      <c r="C2252" s="301">
        <v>0</v>
      </c>
      <c r="D2252" s="301">
        <v>0</v>
      </c>
      <c r="E2252" s="301">
        <v>0</v>
      </c>
      <c r="F2252" s="301">
        <v>0</v>
      </c>
      <c r="G2252" s="301">
        <v>0</v>
      </c>
      <c r="H2252" s="301">
        <v>0</v>
      </c>
      <c r="I2252" s="301">
        <v>0</v>
      </c>
      <c r="J2252" s="301">
        <v>0</v>
      </c>
      <c r="K2252" s="301">
        <v>0</v>
      </c>
      <c r="L2252" s="301">
        <v>0</v>
      </c>
      <c r="M2252" s="301">
        <v>0</v>
      </c>
      <c r="N2252" s="301">
        <v>0</v>
      </c>
      <c r="O2252" s="301">
        <v>0</v>
      </c>
      <c r="P2252" s="301">
        <v>0</v>
      </c>
      <c r="Q2252" s="301">
        <v>0</v>
      </c>
      <c r="R2252" s="301">
        <v>0</v>
      </c>
      <c r="S2252" s="301">
        <v>0</v>
      </c>
      <c r="T2252" s="301">
        <v>0</v>
      </c>
      <c r="U2252" s="301">
        <v>0</v>
      </c>
      <c r="V2252" s="304">
        <v>0</v>
      </c>
    </row>
    <row r="2253" spans="1:22" x14ac:dyDescent="0.4">
      <c r="A2253" s="299">
        <v>2249</v>
      </c>
      <c r="B2253" s="300" t="s">
        <v>3524</v>
      </c>
      <c r="C2253" s="301">
        <v>0</v>
      </c>
      <c r="D2253" s="301">
        <v>0</v>
      </c>
      <c r="E2253" s="301">
        <v>0</v>
      </c>
      <c r="F2253" s="301">
        <v>0</v>
      </c>
      <c r="G2253" s="301">
        <v>0</v>
      </c>
      <c r="H2253" s="301">
        <v>0</v>
      </c>
      <c r="I2253" s="301">
        <v>0</v>
      </c>
      <c r="J2253" s="301">
        <v>0</v>
      </c>
      <c r="K2253" s="301">
        <v>0</v>
      </c>
      <c r="L2253" s="301">
        <v>0</v>
      </c>
      <c r="M2253" s="301">
        <v>0</v>
      </c>
      <c r="N2253" s="301">
        <v>0</v>
      </c>
      <c r="O2253" s="301">
        <v>3</v>
      </c>
      <c r="P2253" s="301">
        <v>4</v>
      </c>
      <c r="Q2253" s="301">
        <v>0</v>
      </c>
      <c r="R2253" s="301">
        <v>0</v>
      </c>
      <c r="S2253" s="301">
        <v>0</v>
      </c>
      <c r="T2253" s="301">
        <v>0</v>
      </c>
      <c r="U2253" s="301">
        <v>18</v>
      </c>
      <c r="V2253" s="304">
        <v>15</v>
      </c>
    </row>
    <row r="2254" spans="1:22" x14ac:dyDescent="0.4">
      <c r="A2254" s="299">
        <v>2250</v>
      </c>
      <c r="B2254" s="300" t="s">
        <v>1895</v>
      </c>
      <c r="C2254" s="301">
        <v>12</v>
      </c>
      <c r="D2254" s="301">
        <v>17</v>
      </c>
      <c r="E2254" s="301">
        <v>12</v>
      </c>
      <c r="F2254" s="301">
        <v>9</v>
      </c>
      <c r="G2254" s="301">
        <v>6</v>
      </c>
      <c r="H2254" s="301">
        <v>6</v>
      </c>
      <c r="I2254" s="301">
        <v>11</v>
      </c>
      <c r="J2254" s="301">
        <v>16</v>
      </c>
      <c r="K2254" s="301">
        <v>15</v>
      </c>
      <c r="L2254" s="301">
        <v>16</v>
      </c>
      <c r="M2254" s="301">
        <v>8</v>
      </c>
      <c r="N2254" s="301">
        <v>11</v>
      </c>
      <c r="O2254" s="301">
        <v>19</v>
      </c>
      <c r="P2254" s="301">
        <v>10</v>
      </c>
      <c r="Q2254" s="301">
        <v>11</v>
      </c>
      <c r="R2254" s="301">
        <v>5</v>
      </c>
      <c r="S2254" s="301">
        <v>10</v>
      </c>
      <c r="T2254" s="301">
        <v>0</v>
      </c>
      <c r="U2254" s="301">
        <v>196</v>
      </c>
      <c r="V2254" s="304">
        <v>195</v>
      </c>
    </row>
    <row r="2255" spans="1:22" x14ac:dyDescent="0.4">
      <c r="A2255" s="299">
        <v>2251</v>
      </c>
      <c r="B2255" s="300" t="s">
        <v>425</v>
      </c>
      <c r="C2255" s="301">
        <v>10</v>
      </c>
      <c r="D2255" s="301">
        <v>5</v>
      </c>
      <c r="E2255" s="301">
        <v>7</v>
      </c>
      <c r="F2255" s="301">
        <v>9</v>
      </c>
      <c r="G2255" s="301">
        <v>5</v>
      </c>
      <c r="H2255" s="301">
        <v>5</v>
      </c>
      <c r="I2255" s="301">
        <v>8</v>
      </c>
      <c r="J2255" s="301">
        <v>10</v>
      </c>
      <c r="K2255" s="301">
        <v>3</v>
      </c>
      <c r="L2255" s="301">
        <v>5</v>
      </c>
      <c r="M2255" s="301">
        <v>14</v>
      </c>
      <c r="N2255" s="301">
        <v>15</v>
      </c>
      <c r="O2255" s="301">
        <v>6</v>
      </c>
      <c r="P2255" s="301">
        <v>6</v>
      </c>
      <c r="Q2255" s="301">
        <v>3</v>
      </c>
      <c r="R2255" s="301">
        <v>7</v>
      </c>
      <c r="S2255" s="301">
        <v>0</v>
      </c>
      <c r="T2255" s="301">
        <v>0</v>
      </c>
      <c r="U2255" s="301">
        <v>121</v>
      </c>
      <c r="V2255" s="304">
        <v>107</v>
      </c>
    </row>
    <row r="2256" spans="1:22" x14ac:dyDescent="0.4">
      <c r="A2256" s="299">
        <v>2252</v>
      </c>
      <c r="B2256" s="300" t="s">
        <v>1896</v>
      </c>
      <c r="C2256" s="301">
        <v>145</v>
      </c>
      <c r="D2256" s="301">
        <v>190</v>
      </c>
      <c r="E2256" s="301">
        <v>170</v>
      </c>
      <c r="F2256" s="301">
        <v>199</v>
      </c>
      <c r="G2256" s="301">
        <v>149</v>
      </c>
      <c r="H2256" s="301">
        <v>136</v>
      </c>
      <c r="I2256" s="301">
        <v>127</v>
      </c>
      <c r="J2256" s="301">
        <v>170</v>
      </c>
      <c r="K2256" s="301">
        <v>176</v>
      </c>
      <c r="L2256" s="301">
        <v>177</v>
      </c>
      <c r="M2256" s="301">
        <v>175</v>
      </c>
      <c r="N2256" s="301">
        <v>152</v>
      </c>
      <c r="O2256" s="301">
        <v>148</v>
      </c>
      <c r="P2256" s="301">
        <v>101</v>
      </c>
      <c r="Q2256" s="301">
        <v>88</v>
      </c>
      <c r="R2256" s="301">
        <v>51</v>
      </c>
      <c r="S2256" s="301">
        <v>32</v>
      </c>
      <c r="T2256" s="301">
        <v>11</v>
      </c>
      <c r="U2256" s="301">
        <v>2374</v>
      </c>
      <c r="V2256" s="304">
        <v>2311</v>
      </c>
    </row>
    <row r="2257" spans="1:22" x14ac:dyDescent="0.4">
      <c r="A2257" s="299">
        <v>2253</v>
      </c>
      <c r="B2257" s="300" t="s">
        <v>426</v>
      </c>
      <c r="C2257" s="301">
        <v>53</v>
      </c>
      <c r="D2257" s="301">
        <v>70</v>
      </c>
      <c r="E2257" s="301">
        <v>53</v>
      </c>
      <c r="F2257" s="301">
        <v>47</v>
      </c>
      <c r="G2257" s="301">
        <v>62</v>
      </c>
      <c r="H2257" s="301">
        <v>56</v>
      </c>
      <c r="I2257" s="301">
        <v>43</v>
      </c>
      <c r="J2257" s="301">
        <v>63</v>
      </c>
      <c r="K2257" s="301">
        <v>60</v>
      </c>
      <c r="L2257" s="301">
        <v>71</v>
      </c>
      <c r="M2257" s="301">
        <v>69</v>
      </c>
      <c r="N2257" s="301">
        <v>50</v>
      </c>
      <c r="O2257" s="301">
        <v>38</v>
      </c>
      <c r="P2257" s="301">
        <v>34</v>
      </c>
      <c r="Q2257" s="301">
        <v>23</v>
      </c>
      <c r="R2257" s="301">
        <v>5</v>
      </c>
      <c r="S2257" s="301">
        <v>5</v>
      </c>
      <c r="T2257" s="301">
        <v>7</v>
      </c>
      <c r="U2257" s="301">
        <v>795</v>
      </c>
      <c r="V2257" s="304">
        <v>782</v>
      </c>
    </row>
    <row r="2258" spans="1:22" x14ac:dyDescent="0.4">
      <c r="A2258" s="299">
        <v>2254</v>
      </c>
      <c r="B2258" s="300" t="s">
        <v>1897</v>
      </c>
      <c r="C2258" s="301">
        <v>322</v>
      </c>
      <c r="D2258" s="301">
        <v>314</v>
      </c>
      <c r="E2258" s="301">
        <v>335</v>
      </c>
      <c r="F2258" s="301">
        <v>398</v>
      </c>
      <c r="G2258" s="301">
        <v>452</v>
      </c>
      <c r="H2258" s="301">
        <v>345</v>
      </c>
      <c r="I2258" s="301">
        <v>302</v>
      </c>
      <c r="J2258" s="301">
        <v>310</v>
      </c>
      <c r="K2258" s="301">
        <v>356</v>
      </c>
      <c r="L2258" s="301">
        <v>373</v>
      </c>
      <c r="M2258" s="301">
        <v>471</v>
      </c>
      <c r="N2258" s="301">
        <v>469</v>
      </c>
      <c r="O2258" s="301">
        <v>506</v>
      </c>
      <c r="P2258" s="301">
        <v>419</v>
      </c>
      <c r="Q2258" s="301">
        <v>308</v>
      </c>
      <c r="R2258" s="301">
        <v>246</v>
      </c>
      <c r="S2258" s="301">
        <v>185</v>
      </c>
      <c r="T2258" s="301">
        <v>206</v>
      </c>
      <c r="U2258" s="301">
        <v>6332</v>
      </c>
      <c r="V2258" s="304">
        <v>6134</v>
      </c>
    </row>
    <row r="2259" spans="1:22" x14ac:dyDescent="0.4">
      <c r="A2259" s="299">
        <v>2255</v>
      </c>
      <c r="B2259" s="300" t="s">
        <v>1898</v>
      </c>
      <c r="C2259" s="301">
        <v>17</v>
      </c>
      <c r="D2259" s="301">
        <v>14</v>
      </c>
      <c r="E2259" s="301">
        <v>9</v>
      </c>
      <c r="F2259" s="301">
        <v>5</v>
      </c>
      <c r="G2259" s="301">
        <v>5</v>
      </c>
      <c r="H2259" s="301">
        <v>15</v>
      </c>
      <c r="I2259" s="301">
        <v>16</v>
      </c>
      <c r="J2259" s="301">
        <v>9</v>
      </c>
      <c r="K2259" s="301">
        <v>10</v>
      </c>
      <c r="L2259" s="301">
        <v>10</v>
      </c>
      <c r="M2259" s="301">
        <v>13</v>
      </c>
      <c r="N2259" s="301">
        <v>16</v>
      </c>
      <c r="O2259" s="301">
        <v>23</v>
      </c>
      <c r="P2259" s="301">
        <v>3</v>
      </c>
      <c r="Q2259" s="301">
        <v>0</v>
      </c>
      <c r="R2259" s="301">
        <v>0</v>
      </c>
      <c r="S2259" s="301">
        <v>8</v>
      </c>
      <c r="T2259" s="301">
        <v>5</v>
      </c>
      <c r="U2259" s="301">
        <v>186</v>
      </c>
      <c r="V2259" s="304">
        <v>168</v>
      </c>
    </row>
    <row r="2260" spans="1:22" x14ac:dyDescent="0.4">
      <c r="A2260" s="299">
        <v>2256</v>
      </c>
      <c r="B2260" s="300" t="s">
        <v>3525</v>
      </c>
      <c r="C2260" s="301">
        <v>0</v>
      </c>
      <c r="D2260" s="301">
        <v>0</v>
      </c>
      <c r="E2260" s="301">
        <v>0</v>
      </c>
      <c r="F2260" s="301">
        <v>0</v>
      </c>
      <c r="G2260" s="301">
        <v>0</v>
      </c>
      <c r="H2260" s="301">
        <v>0</v>
      </c>
      <c r="I2260" s="301">
        <v>0</v>
      </c>
      <c r="J2260" s="301">
        <v>0</v>
      </c>
      <c r="K2260" s="301">
        <v>0</v>
      </c>
      <c r="L2260" s="301">
        <v>0</v>
      </c>
      <c r="M2260" s="301">
        <v>0</v>
      </c>
      <c r="N2260" s="301">
        <v>0</v>
      </c>
      <c r="O2260" s="301">
        <v>4</v>
      </c>
      <c r="P2260" s="301">
        <v>0</v>
      </c>
      <c r="Q2260" s="301">
        <v>0</v>
      </c>
      <c r="R2260" s="301">
        <v>0</v>
      </c>
      <c r="S2260" s="301">
        <v>0</v>
      </c>
      <c r="T2260" s="301">
        <v>0</v>
      </c>
      <c r="U2260" s="301">
        <v>13</v>
      </c>
      <c r="V2260" s="304">
        <v>9</v>
      </c>
    </row>
    <row r="2261" spans="1:22" x14ac:dyDescent="0.4">
      <c r="A2261" s="299">
        <v>2257</v>
      </c>
      <c r="B2261" s="300" t="s">
        <v>1899</v>
      </c>
      <c r="C2261" s="301">
        <v>9</v>
      </c>
      <c r="D2261" s="301">
        <v>9</v>
      </c>
      <c r="E2261" s="301">
        <v>3</v>
      </c>
      <c r="F2261" s="301">
        <v>5</v>
      </c>
      <c r="G2261" s="301">
        <v>6</v>
      </c>
      <c r="H2261" s="301">
        <v>4</v>
      </c>
      <c r="I2261" s="301">
        <v>3</v>
      </c>
      <c r="J2261" s="301">
        <v>10</v>
      </c>
      <c r="K2261" s="301">
        <v>8</v>
      </c>
      <c r="L2261" s="301">
        <v>5</v>
      </c>
      <c r="M2261" s="301">
        <v>6</v>
      </c>
      <c r="N2261" s="301">
        <v>10</v>
      </c>
      <c r="O2261" s="301">
        <v>17</v>
      </c>
      <c r="P2261" s="301">
        <v>10</v>
      </c>
      <c r="Q2261" s="301">
        <v>3</v>
      </c>
      <c r="R2261" s="301">
        <v>0</v>
      </c>
      <c r="S2261" s="301">
        <v>0</v>
      </c>
      <c r="T2261" s="301">
        <v>0</v>
      </c>
      <c r="U2261" s="301">
        <v>110</v>
      </c>
      <c r="V2261" s="304">
        <v>108</v>
      </c>
    </row>
    <row r="2262" spans="1:22" x14ac:dyDescent="0.4">
      <c r="A2262" s="299">
        <v>2258</v>
      </c>
      <c r="B2262" s="300" t="s">
        <v>3526</v>
      </c>
      <c r="C2262" s="301">
        <v>0</v>
      </c>
      <c r="D2262" s="301">
        <v>0</v>
      </c>
      <c r="E2262" s="301">
        <v>0</v>
      </c>
      <c r="F2262" s="301">
        <v>7</v>
      </c>
      <c r="G2262" s="301">
        <v>0</v>
      </c>
      <c r="H2262" s="301">
        <v>0</v>
      </c>
      <c r="I2262" s="301">
        <v>0</v>
      </c>
      <c r="J2262" s="301">
        <v>0</v>
      </c>
      <c r="K2262" s="301">
        <v>0</v>
      </c>
      <c r="L2262" s="301">
        <v>0</v>
      </c>
      <c r="M2262" s="301">
        <v>4</v>
      </c>
      <c r="N2262" s="301">
        <v>0</v>
      </c>
      <c r="O2262" s="301">
        <v>3</v>
      </c>
      <c r="P2262" s="301">
        <v>11</v>
      </c>
      <c r="Q2262" s="301">
        <v>3</v>
      </c>
      <c r="R2262" s="301">
        <v>0</v>
      </c>
      <c r="S2262" s="301">
        <v>0</v>
      </c>
      <c r="T2262" s="301">
        <v>0</v>
      </c>
      <c r="U2262" s="301">
        <v>32</v>
      </c>
      <c r="V2262" s="304">
        <v>27</v>
      </c>
    </row>
    <row r="2263" spans="1:22" x14ac:dyDescent="0.4">
      <c r="A2263" s="299">
        <v>2259</v>
      </c>
      <c r="B2263" s="300" t="s">
        <v>3527</v>
      </c>
      <c r="C2263" s="301">
        <v>4</v>
      </c>
      <c r="D2263" s="301">
        <v>0</v>
      </c>
      <c r="E2263" s="301">
        <v>6</v>
      </c>
      <c r="F2263" s="301">
        <v>3</v>
      </c>
      <c r="G2263" s="301">
        <v>0</v>
      </c>
      <c r="H2263" s="301">
        <v>0</v>
      </c>
      <c r="I2263" s="301">
        <v>0</v>
      </c>
      <c r="J2263" s="301">
        <v>0</v>
      </c>
      <c r="K2263" s="301">
        <v>4</v>
      </c>
      <c r="L2263" s="301">
        <v>6</v>
      </c>
      <c r="M2263" s="301">
        <v>0</v>
      </c>
      <c r="N2263" s="301">
        <v>0</v>
      </c>
      <c r="O2263" s="301">
        <v>0</v>
      </c>
      <c r="P2263" s="301">
        <v>0</v>
      </c>
      <c r="Q2263" s="301">
        <v>3</v>
      </c>
      <c r="R2263" s="301">
        <v>0</v>
      </c>
      <c r="S2263" s="301">
        <v>0</v>
      </c>
      <c r="T2263" s="301">
        <v>0</v>
      </c>
      <c r="U2263" s="301">
        <v>27</v>
      </c>
      <c r="V2263" s="304">
        <v>26</v>
      </c>
    </row>
    <row r="2264" spans="1:22" x14ac:dyDescent="0.4">
      <c r="A2264" s="299">
        <v>2260</v>
      </c>
      <c r="B2264" s="300" t="s">
        <v>427</v>
      </c>
      <c r="C2264" s="301">
        <v>23</v>
      </c>
      <c r="D2264" s="301">
        <v>33</v>
      </c>
      <c r="E2264" s="301">
        <v>28</v>
      </c>
      <c r="F2264" s="301">
        <v>34</v>
      </c>
      <c r="G2264" s="301">
        <v>12</v>
      </c>
      <c r="H2264" s="301">
        <v>15</v>
      </c>
      <c r="I2264" s="301">
        <v>20</v>
      </c>
      <c r="J2264" s="301">
        <v>17</v>
      </c>
      <c r="K2264" s="301">
        <v>30</v>
      </c>
      <c r="L2264" s="301">
        <v>39</v>
      </c>
      <c r="M2264" s="301">
        <v>50</v>
      </c>
      <c r="N2264" s="301">
        <v>39</v>
      </c>
      <c r="O2264" s="301">
        <v>38</v>
      </c>
      <c r="P2264" s="301">
        <v>37</v>
      </c>
      <c r="Q2264" s="301">
        <v>23</v>
      </c>
      <c r="R2264" s="301">
        <v>14</v>
      </c>
      <c r="S2264" s="301">
        <v>3</v>
      </c>
      <c r="T2264" s="301">
        <v>0</v>
      </c>
      <c r="U2264" s="301">
        <v>455</v>
      </c>
      <c r="V2264" s="304">
        <v>438</v>
      </c>
    </row>
    <row r="2265" spans="1:22" x14ac:dyDescent="0.4">
      <c r="A2265" s="299">
        <v>2261</v>
      </c>
      <c r="B2265" s="300" t="s">
        <v>1900</v>
      </c>
      <c r="C2265" s="301">
        <v>17</v>
      </c>
      <c r="D2265" s="301">
        <v>18</v>
      </c>
      <c r="E2265" s="301">
        <v>18</v>
      </c>
      <c r="F2265" s="301">
        <v>24</v>
      </c>
      <c r="G2265" s="301">
        <v>6</v>
      </c>
      <c r="H2265" s="301">
        <v>13</v>
      </c>
      <c r="I2265" s="301">
        <v>16</v>
      </c>
      <c r="J2265" s="301">
        <v>18</v>
      </c>
      <c r="K2265" s="301">
        <v>17</v>
      </c>
      <c r="L2265" s="301">
        <v>18</v>
      </c>
      <c r="M2265" s="301">
        <v>18</v>
      </c>
      <c r="N2265" s="301">
        <v>15</v>
      </c>
      <c r="O2265" s="301">
        <v>19</v>
      </c>
      <c r="P2265" s="301">
        <v>19</v>
      </c>
      <c r="Q2265" s="301">
        <v>15</v>
      </c>
      <c r="R2265" s="301">
        <v>3</v>
      </c>
      <c r="S2265" s="301">
        <v>0</v>
      </c>
      <c r="T2265" s="301">
        <v>0</v>
      </c>
      <c r="U2265" s="301">
        <v>253</v>
      </c>
      <c r="V2265" s="304">
        <v>250</v>
      </c>
    </row>
    <row r="2266" spans="1:22" x14ac:dyDescent="0.4">
      <c r="A2266" s="299">
        <v>2262</v>
      </c>
      <c r="B2266" s="300" t="s">
        <v>3528</v>
      </c>
      <c r="C2266" s="301">
        <v>0</v>
      </c>
      <c r="D2266" s="301">
        <v>0</v>
      </c>
      <c r="E2266" s="301">
        <v>0</v>
      </c>
      <c r="F2266" s="301">
        <v>0</v>
      </c>
      <c r="G2266" s="301">
        <v>0</v>
      </c>
      <c r="H2266" s="301">
        <v>0</v>
      </c>
      <c r="I2266" s="301">
        <v>0</v>
      </c>
      <c r="J2266" s="301">
        <v>0</v>
      </c>
      <c r="K2266" s="301">
        <v>0</v>
      </c>
      <c r="L2266" s="301">
        <v>0</v>
      </c>
      <c r="M2266" s="301">
        <v>0</v>
      </c>
      <c r="N2266" s="301">
        <v>0</v>
      </c>
      <c r="O2266" s="301">
        <v>0</v>
      </c>
      <c r="P2266" s="301">
        <v>0</v>
      </c>
      <c r="Q2266" s="301">
        <v>3</v>
      </c>
      <c r="R2266" s="301">
        <v>0</v>
      </c>
      <c r="S2266" s="301">
        <v>0</v>
      </c>
      <c r="T2266" s="301">
        <v>0</v>
      </c>
      <c r="U2266" s="301">
        <v>3</v>
      </c>
      <c r="V2266" s="304">
        <v>3</v>
      </c>
    </row>
    <row r="2267" spans="1:22" x14ac:dyDescent="0.4">
      <c r="A2267" s="299">
        <v>2263</v>
      </c>
      <c r="B2267" s="300" t="s">
        <v>3529</v>
      </c>
      <c r="C2267" s="301">
        <v>0</v>
      </c>
      <c r="D2267" s="301">
        <v>3</v>
      </c>
      <c r="E2267" s="301">
        <v>4</v>
      </c>
      <c r="F2267" s="301">
        <v>0</v>
      </c>
      <c r="G2267" s="301">
        <v>0</v>
      </c>
      <c r="H2267" s="301">
        <v>0</v>
      </c>
      <c r="I2267" s="301">
        <v>0</v>
      </c>
      <c r="J2267" s="301">
        <v>0</v>
      </c>
      <c r="K2267" s="301">
        <v>10</v>
      </c>
      <c r="L2267" s="301">
        <v>8</v>
      </c>
      <c r="M2267" s="301">
        <v>8</v>
      </c>
      <c r="N2267" s="301">
        <v>8</v>
      </c>
      <c r="O2267" s="301">
        <v>0</v>
      </c>
      <c r="P2267" s="301">
        <v>3</v>
      </c>
      <c r="Q2267" s="301">
        <v>0</v>
      </c>
      <c r="R2267" s="301">
        <v>0</v>
      </c>
      <c r="S2267" s="301">
        <v>0</v>
      </c>
      <c r="T2267" s="301">
        <v>0</v>
      </c>
      <c r="U2267" s="301">
        <v>66</v>
      </c>
      <c r="V2267" s="304">
        <v>67</v>
      </c>
    </row>
    <row r="2268" spans="1:22" x14ac:dyDescent="0.4">
      <c r="A2268" s="299">
        <v>2264</v>
      </c>
      <c r="B2268" s="300" t="s">
        <v>428</v>
      </c>
      <c r="C2268" s="301">
        <v>2195</v>
      </c>
      <c r="D2268" s="301">
        <v>2162</v>
      </c>
      <c r="E2268" s="301">
        <v>1956</v>
      </c>
      <c r="F2268" s="301">
        <v>2068</v>
      </c>
      <c r="G2268" s="301">
        <v>1962</v>
      </c>
      <c r="H2268" s="301">
        <v>2276</v>
      </c>
      <c r="I2268" s="301">
        <v>2060</v>
      </c>
      <c r="J2268" s="301">
        <v>1819</v>
      </c>
      <c r="K2268" s="301">
        <v>1899</v>
      </c>
      <c r="L2268" s="301">
        <v>1948</v>
      </c>
      <c r="M2268" s="301">
        <v>1957</v>
      </c>
      <c r="N2268" s="301">
        <v>1784</v>
      </c>
      <c r="O2268" s="301">
        <v>1673</v>
      </c>
      <c r="P2268" s="301">
        <v>1565</v>
      </c>
      <c r="Q2268" s="301">
        <v>1252</v>
      </c>
      <c r="R2268" s="301">
        <v>1026</v>
      </c>
      <c r="S2268" s="301">
        <v>797</v>
      </c>
      <c r="T2268" s="301">
        <v>812</v>
      </c>
      <c r="U2268" s="301">
        <v>31193</v>
      </c>
      <c r="V2268" s="304">
        <v>30062</v>
      </c>
    </row>
    <row r="2269" spans="1:22" x14ac:dyDescent="0.4">
      <c r="A2269" s="299">
        <v>2265</v>
      </c>
      <c r="B2269" s="300" t="s">
        <v>429</v>
      </c>
      <c r="C2269" s="301">
        <v>52</v>
      </c>
      <c r="D2269" s="301">
        <v>75</v>
      </c>
      <c r="E2269" s="301">
        <v>87</v>
      </c>
      <c r="F2269" s="301">
        <v>85</v>
      </c>
      <c r="G2269" s="301">
        <v>60</v>
      </c>
      <c r="H2269" s="301">
        <v>50</v>
      </c>
      <c r="I2269" s="301">
        <v>53</v>
      </c>
      <c r="J2269" s="301">
        <v>84</v>
      </c>
      <c r="K2269" s="301">
        <v>68</v>
      </c>
      <c r="L2269" s="301">
        <v>92</v>
      </c>
      <c r="M2269" s="301">
        <v>96</v>
      </c>
      <c r="N2269" s="301">
        <v>83</v>
      </c>
      <c r="O2269" s="301">
        <v>82</v>
      </c>
      <c r="P2269" s="301">
        <v>62</v>
      </c>
      <c r="Q2269" s="301">
        <v>37</v>
      </c>
      <c r="R2269" s="301">
        <v>29</v>
      </c>
      <c r="S2269" s="301">
        <v>24</v>
      </c>
      <c r="T2269" s="301">
        <v>22</v>
      </c>
      <c r="U2269" s="301">
        <v>1135</v>
      </c>
      <c r="V2269" s="304">
        <v>1104</v>
      </c>
    </row>
    <row r="2270" spans="1:22" x14ac:dyDescent="0.4">
      <c r="A2270" s="299">
        <v>2266</v>
      </c>
      <c r="B2270" s="300" t="s">
        <v>430</v>
      </c>
      <c r="C2270" s="301">
        <v>91</v>
      </c>
      <c r="D2270" s="301">
        <v>115</v>
      </c>
      <c r="E2270" s="301">
        <v>90</v>
      </c>
      <c r="F2270" s="301">
        <v>81</v>
      </c>
      <c r="G2270" s="301">
        <v>68</v>
      </c>
      <c r="H2270" s="301">
        <v>62</v>
      </c>
      <c r="I2270" s="301">
        <v>97</v>
      </c>
      <c r="J2270" s="301">
        <v>65</v>
      </c>
      <c r="K2270" s="301">
        <v>89</v>
      </c>
      <c r="L2270" s="301">
        <v>70</v>
      </c>
      <c r="M2270" s="301">
        <v>52</v>
      </c>
      <c r="N2270" s="301">
        <v>40</v>
      </c>
      <c r="O2270" s="301">
        <v>34</v>
      </c>
      <c r="P2270" s="301">
        <v>29</v>
      </c>
      <c r="Q2270" s="301">
        <v>26</v>
      </c>
      <c r="R2270" s="301">
        <v>14</v>
      </c>
      <c r="S2270" s="301">
        <v>5</v>
      </c>
      <c r="T2270" s="301">
        <v>6</v>
      </c>
      <c r="U2270" s="301">
        <v>1036</v>
      </c>
      <c r="V2270" s="304">
        <v>996</v>
      </c>
    </row>
    <row r="2271" spans="1:22" x14ac:dyDescent="0.4">
      <c r="A2271" s="299">
        <v>2267</v>
      </c>
      <c r="B2271" s="300" t="s">
        <v>1281</v>
      </c>
      <c r="C2271" s="301">
        <v>13</v>
      </c>
      <c r="D2271" s="301">
        <v>12</v>
      </c>
      <c r="E2271" s="301">
        <v>16</v>
      </c>
      <c r="F2271" s="301">
        <v>16</v>
      </c>
      <c r="G2271" s="301">
        <v>17</v>
      </c>
      <c r="H2271" s="301">
        <v>5</v>
      </c>
      <c r="I2271" s="301">
        <v>5</v>
      </c>
      <c r="J2271" s="301">
        <v>10</v>
      </c>
      <c r="K2271" s="301">
        <v>18</v>
      </c>
      <c r="L2271" s="301">
        <v>26</v>
      </c>
      <c r="M2271" s="301">
        <v>21</v>
      </c>
      <c r="N2271" s="301">
        <v>22</v>
      </c>
      <c r="O2271" s="301">
        <v>30</v>
      </c>
      <c r="P2271" s="301">
        <v>22</v>
      </c>
      <c r="Q2271" s="301">
        <v>15</v>
      </c>
      <c r="R2271" s="301">
        <v>12</v>
      </c>
      <c r="S2271" s="301">
        <v>5</v>
      </c>
      <c r="T2271" s="301">
        <v>4</v>
      </c>
      <c r="U2271" s="301">
        <v>265</v>
      </c>
      <c r="V2271" s="304">
        <v>258</v>
      </c>
    </row>
    <row r="2272" spans="1:22" x14ac:dyDescent="0.4">
      <c r="A2272" s="299">
        <v>2268</v>
      </c>
      <c r="B2272" s="300" t="s">
        <v>431</v>
      </c>
      <c r="C2272" s="301">
        <v>24</v>
      </c>
      <c r="D2272" s="301">
        <v>25</v>
      </c>
      <c r="E2272" s="301">
        <v>17</v>
      </c>
      <c r="F2272" s="301">
        <v>28</v>
      </c>
      <c r="G2272" s="301">
        <v>18</v>
      </c>
      <c r="H2272" s="301">
        <v>12</v>
      </c>
      <c r="I2272" s="301">
        <v>16</v>
      </c>
      <c r="J2272" s="301">
        <v>18</v>
      </c>
      <c r="K2272" s="301">
        <v>26</v>
      </c>
      <c r="L2272" s="301">
        <v>43</v>
      </c>
      <c r="M2272" s="301">
        <v>31</v>
      </c>
      <c r="N2272" s="301">
        <v>64</v>
      </c>
      <c r="O2272" s="301">
        <v>68</v>
      </c>
      <c r="P2272" s="301">
        <v>61</v>
      </c>
      <c r="Q2272" s="301">
        <v>54</v>
      </c>
      <c r="R2272" s="301">
        <v>33</v>
      </c>
      <c r="S2272" s="301">
        <v>23</v>
      </c>
      <c r="T2272" s="301">
        <v>54</v>
      </c>
      <c r="U2272" s="301">
        <v>603</v>
      </c>
      <c r="V2272" s="304">
        <v>527</v>
      </c>
    </row>
    <row r="2273" spans="1:22" x14ac:dyDescent="0.4">
      <c r="A2273" s="299">
        <v>2269</v>
      </c>
      <c r="B2273" s="300" t="s">
        <v>3530</v>
      </c>
      <c r="C2273" s="301">
        <v>0</v>
      </c>
      <c r="D2273" s="301">
        <v>0</v>
      </c>
      <c r="E2273" s="301">
        <v>0</v>
      </c>
      <c r="F2273" s="301">
        <v>0</v>
      </c>
      <c r="G2273" s="301">
        <v>0</v>
      </c>
      <c r="H2273" s="301">
        <v>0</v>
      </c>
      <c r="I2273" s="301">
        <v>0</v>
      </c>
      <c r="J2273" s="301">
        <v>8</v>
      </c>
      <c r="K2273" s="301">
        <v>0</v>
      </c>
      <c r="L2273" s="301">
        <v>0</v>
      </c>
      <c r="M2273" s="301">
        <v>0</v>
      </c>
      <c r="N2273" s="301">
        <v>0</v>
      </c>
      <c r="O2273" s="301">
        <v>0</v>
      </c>
      <c r="P2273" s="301">
        <v>0</v>
      </c>
      <c r="Q2273" s="301">
        <v>5</v>
      </c>
      <c r="R2273" s="301">
        <v>0</v>
      </c>
      <c r="S2273" s="301">
        <v>0</v>
      </c>
      <c r="T2273" s="301">
        <v>0</v>
      </c>
      <c r="U2273" s="301">
        <v>16</v>
      </c>
      <c r="V2273" s="304">
        <v>15</v>
      </c>
    </row>
    <row r="2274" spans="1:22" x14ac:dyDescent="0.4">
      <c r="A2274" s="299">
        <v>2270</v>
      </c>
      <c r="B2274" s="300" t="s">
        <v>1901</v>
      </c>
      <c r="C2274" s="301">
        <v>81</v>
      </c>
      <c r="D2274" s="301">
        <v>71</v>
      </c>
      <c r="E2274" s="301">
        <v>79</v>
      </c>
      <c r="F2274" s="301">
        <v>97</v>
      </c>
      <c r="G2274" s="301">
        <v>63</v>
      </c>
      <c r="H2274" s="301">
        <v>61</v>
      </c>
      <c r="I2274" s="301">
        <v>61</v>
      </c>
      <c r="J2274" s="301">
        <v>69</v>
      </c>
      <c r="K2274" s="301">
        <v>102</v>
      </c>
      <c r="L2274" s="301">
        <v>87</v>
      </c>
      <c r="M2274" s="301">
        <v>106</v>
      </c>
      <c r="N2274" s="301">
        <v>73</v>
      </c>
      <c r="O2274" s="301">
        <v>68</v>
      </c>
      <c r="P2274" s="301">
        <v>68</v>
      </c>
      <c r="Q2274" s="301">
        <v>73</v>
      </c>
      <c r="R2274" s="301">
        <v>27</v>
      </c>
      <c r="S2274" s="301">
        <v>24</v>
      </c>
      <c r="T2274" s="301">
        <v>31</v>
      </c>
      <c r="U2274" s="301">
        <v>1249</v>
      </c>
      <c r="V2274" s="304">
        <v>1192</v>
      </c>
    </row>
    <row r="2275" spans="1:22" x14ac:dyDescent="0.4">
      <c r="A2275" s="299">
        <v>2271</v>
      </c>
      <c r="B2275" s="300" t="s">
        <v>432</v>
      </c>
      <c r="C2275" s="301">
        <v>5</v>
      </c>
      <c r="D2275" s="301">
        <v>4</v>
      </c>
      <c r="E2275" s="301">
        <v>6</v>
      </c>
      <c r="F2275" s="301">
        <v>7</v>
      </c>
      <c r="G2275" s="301">
        <v>4</v>
      </c>
      <c r="H2275" s="301">
        <v>4</v>
      </c>
      <c r="I2275" s="301">
        <v>3</v>
      </c>
      <c r="J2275" s="301">
        <v>3</v>
      </c>
      <c r="K2275" s="301">
        <v>9</v>
      </c>
      <c r="L2275" s="301">
        <v>10</v>
      </c>
      <c r="M2275" s="301">
        <v>7</v>
      </c>
      <c r="N2275" s="301">
        <v>23</v>
      </c>
      <c r="O2275" s="301">
        <v>26</v>
      </c>
      <c r="P2275" s="301">
        <v>38</v>
      </c>
      <c r="Q2275" s="301">
        <v>23</v>
      </c>
      <c r="R2275" s="301">
        <v>13</v>
      </c>
      <c r="S2275" s="301">
        <v>10</v>
      </c>
      <c r="T2275" s="301">
        <v>5</v>
      </c>
      <c r="U2275" s="301">
        <v>216</v>
      </c>
      <c r="V2275" s="304">
        <v>201</v>
      </c>
    </row>
    <row r="2276" spans="1:22" x14ac:dyDescent="0.4">
      <c r="A2276" s="299">
        <v>2272</v>
      </c>
      <c r="B2276" s="300" t="s">
        <v>1902</v>
      </c>
      <c r="C2276" s="301">
        <v>34</v>
      </c>
      <c r="D2276" s="301">
        <v>47</v>
      </c>
      <c r="E2276" s="301">
        <v>51</v>
      </c>
      <c r="F2276" s="301">
        <v>42</v>
      </c>
      <c r="G2276" s="301">
        <v>37</v>
      </c>
      <c r="H2276" s="301">
        <v>37</v>
      </c>
      <c r="I2276" s="301">
        <v>23</v>
      </c>
      <c r="J2276" s="301">
        <v>31</v>
      </c>
      <c r="K2276" s="301">
        <v>38</v>
      </c>
      <c r="L2276" s="301">
        <v>38</v>
      </c>
      <c r="M2276" s="301">
        <v>46</v>
      </c>
      <c r="N2276" s="301">
        <v>43</v>
      </c>
      <c r="O2276" s="301">
        <v>21</v>
      </c>
      <c r="P2276" s="301">
        <v>23</v>
      </c>
      <c r="Q2276" s="301">
        <v>15</v>
      </c>
      <c r="R2276" s="301">
        <v>18</v>
      </c>
      <c r="S2276" s="301">
        <v>4</v>
      </c>
      <c r="T2276" s="301">
        <v>8</v>
      </c>
      <c r="U2276" s="301">
        <v>575</v>
      </c>
      <c r="V2276" s="304">
        <v>539</v>
      </c>
    </row>
    <row r="2277" spans="1:22" x14ac:dyDescent="0.4">
      <c r="A2277" s="299">
        <v>2273</v>
      </c>
      <c r="B2277" s="300" t="s">
        <v>3531</v>
      </c>
      <c r="C2277" s="301">
        <v>3</v>
      </c>
      <c r="D2277" s="301">
        <v>0</v>
      </c>
      <c r="E2277" s="301">
        <v>6</v>
      </c>
      <c r="F2277" s="301">
        <v>3</v>
      </c>
      <c r="G2277" s="301">
        <v>4</v>
      </c>
      <c r="H2277" s="301">
        <v>0</v>
      </c>
      <c r="I2277" s="301">
        <v>0</v>
      </c>
      <c r="J2277" s="301">
        <v>0</v>
      </c>
      <c r="K2277" s="301">
        <v>0</v>
      </c>
      <c r="L2277" s="301">
        <v>4</v>
      </c>
      <c r="M2277" s="301">
        <v>5</v>
      </c>
      <c r="N2277" s="301">
        <v>6</v>
      </c>
      <c r="O2277" s="301">
        <v>5</v>
      </c>
      <c r="P2277" s="301">
        <v>0</v>
      </c>
      <c r="Q2277" s="301">
        <v>4</v>
      </c>
      <c r="R2277" s="301">
        <v>3</v>
      </c>
      <c r="S2277" s="301">
        <v>0</v>
      </c>
      <c r="T2277" s="301">
        <v>0</v>
      </c>
      <c r="U2277" s="301">
        <v>38</v>
      </c>
      <c r="V2277" s="304">
        <v>33</v>
      </c>
    </row>
    <row r="2278" spans="1:22" x14ac:dyDescent="0.4">
      <c r="A2278" s="299">
        <v>2274</v>
      </c>
      <c r="B2278" s="300" t="s">
        <v>3532</v>
      </c>
      <c r="C2278" s="301">
        <v>0</v>
      </c>
      <c r="D2278" s="301">
        <v>5</v>
      </c>
      <c r="E2278" s="301">
        <v>0</v>
      </c>
      <c r="F2278" s="301">
        <v>9</v>
      </c>
      <c r="G2278" s="301">
        <v>0</v>
      </c>
      <c r="H2278" s="301">
        <v>0</v>
      </c>
      <c r="I2278" s="301">
        <v>0</v>
      </c>
      <c r="J2278" s="301">
        <v>8</v>
      </c>
      <c r="K2278" s="301">
        <v>3</v>
      </c>
      <c r="L2278" s="301">
        <v>0</v>
      </c>
      <c r="M2278" s="301">
        <v>8</v>
      </c>
      <c r="N2278" s="301">
        <v>10</v>
      </c>
      <c r="O2278" s="301">
        <v>9</v>
      </c>
      <c r="P2278" s="301">
        <v>8</v>
      </c>
      <c r="Q2278" s="301">
        <v>3</v>
      </c>
      <c r="R2278" s="301">
        <v>0</v>
      </c>
      <c r="S2278" s="301">
        <v>0</v>
      </c>
      <c r="T2278" s="301">
        <v>0</v>
      </c>
      <c r="U2278" s="301">
        <v>68</v>
      </c>
      <c r="V2278" s="304">
        <v>64</v>
      </c>
    </row>
    <row r="2279" spans="1:22" x14ac:dyDescent="0.4">
      <c r="A2279" s="299">
        <v>2275</v>
      </c>
      <c r="B2279" s="300" t="s">
        <v>433</v>
      </c>
      <c r="C2279" s="301">
        <v>0</v>
      </c>
      <c r="D2279" s="301">
        <v>9</v>
      </c>
      <c r="E2279" s="301">
        <v>6</v>
      </c>
      <c r="F2279" s="301">
        <v>3</v>
      </c>
      <c r="G2279" s="301">
        <v>6</v>
      </c>
      <c r="H2279" s="301">
        <v>9</v>
      </c>
      <c r="I2279" s="301">
        <v>6</v>
      </c>
      <c r="J2279" s="301">
        <v>5</v>
      </c>
      <c r="K2279" s="301">
        <v>6</v>
      </c>
      <c r="L2279" s="301">
        <v>7</v>
      </c>
      <c r="M2279" s="301">
        <v>18</v>
      </c>
      <c r="N2279" s="301">
        <v>19</v>
      </c>
      <c r="O2279" s="301">
        <v>21</v>
      </c>
      <c r="P2279" s="301">
        <v>22</v>
      </c>
      <c r="Q2279" s="301">
        <v>15</v>
      </c>
      <c r="R2279" s="301">
        <v>9</v>
      </c>
      <c r="S2279" s="301">
        <v>10</v>
      </c>
      <c r="T2279" s="301">
        <v>0</v>
      </c>
      <c r="U2279" s="301">
        <v>163</v>
      </c>
      <c r="V2279" s="304">
        <v>155</v>
      </c>
    </row>
    <row r="2280" spans="1:22" x14ac:dyDescent="0.4">
      <c r="A2280" s="299">
        <v>2276</v>
      </c>
      <c r="B2280" s="300" t="s">
        <v>3533</v>
      </c>
      <c r="C2280" s="301">
        <v>0</v>
      </c>
      <c r="D2280" s="301">
        <v>0</v>
      </c>
      <c r="E2280" s="301">
        <v>0</v>
      </c>
      <c r="F2280" s="301">
        <v>0</v>
      </c>
      <c r="G2280" s="301">
        <v>0</v>
      </c>
      <c r="H2280" s="301">
        <v>0</v>
      </c>
      <c r="I2280" s="301">
        <v>0</v>
      </c>
      <c r="J2280" s="301">
        <v>0</v>
      </c>
      <c r="K2280" s="301">
        <v>0</v>
      </c>
      <c r="L2280" s="301">
        <v>0</v>
      </c>
      <c r="M2280" s="301">
        <v>0</v>
      </c>
      <c r="N2280" s="301">
        <v>0</v>
      </c>
      <c r="O2280" s="301">
        <v>0</v>
      </c>
      <c r="P2280" s="301">
        <v>4</v>
      </c>
      <c r="Q2280" s="301">
        <v>3</v>
      </c>
      <c r="R2280" s="301">
        <v>0</v>
      </c>
      <c r="S2280" s="301">
        <v>0</v>
      </c>
      <c r="T2280" s="301">
        <v>0</v>
      </c>
      <c r="U2280" s="301">
        <v>12</v>
      </c>
      <c r="V2280" s="304">
        <v>11</v>
      </c>
    </row>
    <row r="2281" spans="1:22" x14ac:dyDescent="0.4">
      <c r="A2281" s="299">
        <v>2277</v>
      </c>
      <c r="B2281" s="300" t="s">
        <v>3534</v>
      </c>
      <c r="C2281" s="301">
        <v>3</v>
      </c>
      <c r="D2281" s="301">
        <v>4</v>
      </c>
      <c r="E2281" s="301">
        <v>5</v>
      </c>
      <c r="F2281" s="301">
        <v>5</v>
      </c>
      <c r="G2281" s="301">
        <v>5</v>
      </c>
      <c r="H2281" s="301">
        <v>5</v>
      </c>
      <c r="I2281" s="301">
        <v>4</v>
      </c>
      <c r="J2281" s="301">
        <v>3</v>
      </c>
      <c r="K2281" s="301">
        <v>5</v>
      </c>
      <c r="L2281" s="301">
        <v>3</v>
      </c>
      <c r="M2281" s="301">
        <v>3</v>
      </c>
      <c r="N2281" s="301">
        <v>3</v>
      </c>
      <c r="O2281" s="301">
        <v>5</v>
      </c>
      <c r="P2281" s="301">
        <v>0</v>
      </c>
      <c r="Q2281" s="301">
        <v>3</v>
      </c>
      <c r="R2281" s="301">
        <v>3</v>
      </c>
      <c r="S2281" s="301">
        <v>3</v>
      </c>
      <c r="T2281" s="301">
        <v>0</v>
      </c>
      <c r="U2281" s="301">
        <v>61</v>
      </c>
      <c r="V2281" s="304">
        <v>59</v>
      </c>
    </row>
    <row r="2282" spans="1:22" x14ac:dyDescent="0.4">
      <c r="A2282" s="299">
        <v>2278</v>
      </c>
      <c r="B2282" s="300" t="s">
        <v>3535</v>
      </c>
      <c r="C2282" s="301">
        <v>0</v>
      </c>
      <c r="D2282" s="301">
        <v>0</v>
      </c>
      <c r="E2282" s="301">
        <v>4</v>
      </c>
      <c r="F2282" s="301">
        <v>0</v>
      </c>
      <c r="G2282" s="301">
        <v>5</v>
      </c>
      <c r="H2282" s="301">
        <v>0</v>
      </c>
      <c r="I2282" s="301">
        <v>0</v>
      </c>
      <c r="J2282" s="301">
        <v>0</v>
      </c>
      <c r="K2282" s="301">
        <v>0</v>
      </c>
      <c r="L2282" s="301">
        <v>0</v>
      </c>
      <c r="M2282" s="301">
        <v>3</v>
      </c>
      <c r="N2282" s="301">
        <v>0</v>
      </c>
      <c r="O2282" s="301">
        <v>3</v>
      </c>
      <c r="P2282" s="301">
        <v>3</v>
      </c>
      <c r="Q2282" s="301">
        <v>4</v>
      </c>
      <c r="R2282" s="301">
        <v>3</v>
      </c>
      <c r="S2282" s="301">
        <v>0</v>
      </c>
      <c r="T2282" s="301">
        <v>0</v>
      </c>
      <c r="U2282" s="301">
        <v>22</v>
      </c>
      <c r="V2282" s="304">
        <v>25</v>
      </c>
    </row>
    <row r="2283" spans="1:22" x14ac:dyDescent="0.4">
      <c r="A2283" s="299">
        <v>2279</v>
      </c>
      <c r="B2283" s="300" t="s">
        <v>434</v>
      </c>
      <c r="C2283" s="301">
        <v>15</v>
      </c>
      <c r="D2283" s="301">
        <v>44</v>
      </c>
      <c r="E2283" s="301">
        <v>35</v>
      </c>
      <c r="F2283" s="301">
        <v>39</v>
      </c>
      <c r="G2283" s="301">
        <v>25</v>
      </c>
      <c r="H2283" s="301">
        <v>8</v>
      </c>
      <c r="I2283" s="301">
        <v>21</v>
      </c>
      <c r="J2283" s="301">
        <v>23</v>
      </c>
      <c r="K2283" s="301">
        <v>30</v>
      </c>
      <c r="L2283" s="301">
        <v>36</v>
      </c>
      <c r="M2283" s="301">
        <v>43</v>
      </c>
      <c r="N2283" s="301">
        <v>56</v>
      </c>
      <c r="O2283" s="301">
        <v>49</v>
      </c>
      <c r="P2283" s="301">
        <v>49</v>
      </c>
      <c r="Q2283" s="301">
        <v>38</v>
      </c>
      <c r="R2283" s="301">
        <v>23</v>
      </c>
      <c r="S2283" s="301">
        <v>21</v>
      </c>
      <c r="T2283" s="301">
        <v>31</v>
      </c>
      <c r="U2283" s="301">
        <v>587</v>
      </c>
      <c r="V2283" s="304">
        <v>552</v>
      </c>
    </row>
    <row r="2284" spans="1:22" x14ac:dyDescent="0.4">
      <c r="A2284" s="299">
        <v>2280</v>
      </c>
      <c r="B2284" s="300" t="s">
        <v>1903</v>
      </c>
      <c r="C2284" s="301">
        <v>683</v>
      </c>
      <c r="D2284" s="301">
        <v>624</v>
      </c>
      <c r="E2284" s="301">
        <v>621</v>
      </c>
      <c r="F2284" s="301">
        <v>614</v>
      </c>
      <c r="G2284" s="301">
        <v>553</v>
      </c>
      <c r="H2284" s="301">
        <v>485</v>
      </c>
      <c r="I2284" s="301">
        <v>639</v>
      </c>
      <c r="J2284" s="301">
        <v>623</v>
      </c>
      <c r="K2284" s="301">
        <v>658</v>
      </c>
      <c r="L2284" s="301">
        <v>672</v>
      </c>
      <c r="M2284" s="301">
        <v>588</v>
      </c>
      <c r="N2284" s="301">
        <v>456</v>
      </c>
      <c r="O2284" s="301">
        <v>298</v>
      </c>
      <c r="P2284" s="301">
        <v>215</v>
      </c>
      <c r="Q2284" s="301">
        <v>160</v>
      </c>
      <c r="R2284" s="301">
        <v>113</v>
      </c>
      <c r="S2284" s="301">
        <v>62</v>
      </c>
      <c r="T2284" s="301">
        <v>36</v>
      </c>
      <c r="U2284" s="301">
        <v>8094</v>
      </c>
      <c r="V2284" s="304">
        <v>8011</v>
      </c>
    </row>
    <row r="2285" spans="1:22" x14ac:dyDescent="0.4">
      <c r="A2285" s="299">
        <v>2281</v>
      </c>
      <c r="B2285" s="300" t="s">
        <v>3536</v>
      </c>
      <c r="C2285" s="301">
        <v>0</v>
      </c>
      <c r="D2285" s="301">
        <v>0</v>
      </c>
      <c r="E2285" s="301">
        <v>0</v>
      </c>
      <c r="F2285" s="301">
        <v>0</v>
      </c>
      <c r="G2285" s="301">
        <v>0</v>
      </c>
      <c r="H2285" s="301">
        <v>0</v>
      </c>
      <c r="I2285" s="301">
        <v>5</v>
      </c>
      <c r="J2285" s="301">
        <v>0</v>
      </c>
      <c r="K2285" s="301">
        <v>0</v>
      </c>
      <c r="L2285" s="301">
        <v>0</v>
      </c>
      <c r="M2285" s="301">
        <v>3</v>
      </c>
      <c r="N2285" s="301">
        <v>11</v>
      </c>
      <c r="O2285" s="301">
        <v>7</v>
      </c>
      <c r="P2285" s="301">
        <v>8</v>
      </c>
      <c r="Q2285" s="301">
        <v>0</v>
      </c>
      <c r="R2285" s="301">
        <v>0</v>
      </c>
      <c r="S2285" s="301">
        <v>0</v>
      </c>
      <c r="T2285" s="301">
        <v>0</v>
      </c>
      <c r="U2285" s="301">
        <v>37</v>
      </c>
      <c r="V2285" s="304">
        <v>36</v>
      </c>
    </row>
    <row r="2286" spans="1:22" x14ac:dyDescent="0.4">
      <c r="A2286" s="299">
        <v>2282</v>
      </c>
      <c r="B2286" s="300" t="s">
        <v>435</v>
      </c>
      <c r="C2286" s="301">
        <v>7</v>
      </c>
      <c r="D2286" s="301">
        <v>12</v>
      </c>
      <c r="E2286" s="301">
        <v>11</v>
      </c>
      <c r="F2286" s="301">
        <v>6</v>
      </c>
      <c r="G2286" s="301">
        <v>10</v>
      </c>
      <c r="H2286" s="301">
        <v>4</v>
      </c>
      <c r="I2286" s="301">
        <v>9</v>
      </c>
      <c r="J2286" s="301">
        <v>13</v>
      </c>
      <c r="K2286" s="301">
        <v>13</v>
      </c>
      <c r="L2286" s="301">
        <v>21</v>
      </c>
      <c r="M2286" s="301">
        <v>16</v>
      </c>
      <c r="N2286" s="301">
        <v>30</v>
      </c>
      <c r="O2286" s="301">
        <v>18</v>
      </c>
      <c r="P2286" s="301">
        <v>22</v>
      </c>
      <c r="Q2286" s="301">
        <v>16</v>
      </c>
      <c r="R2286" s="301">
        <v>7</v>
      </c>
      <c r="S2286" s="301">
        <v>4</v>
      </c>
      <c r="T2286" s="301">
        <v>4</v>
      </c>
      <c r="U2286" s="301">
        <v>230</v>
      </c>
      <c r="V2286" s="304">
        <v>221</v>
      </c>
    </row>
    <row r="2287" spans="1:22" x14ac:dyDescent="0.4">
      <c r="A2287" s="299">
        <v>2283</v>
      </c>
      <c r="B2287" s="300" t="s">
        <v>436</v>
      </c>
      <c r="C2287" s="301">
        <v>15</v>
      </c>
      <c r="D2287" s="301">
        <v>15</v>
      </c>
      <c r="E2287" s="301">
        <v>10</v>
      </c>
      <c r="F2287" s="301">
        <v>10</v>
      </c>
      <c r="G2287" s="301">
        <v>3</v>
      </c>
      <c r="H2287" s="301">
        <v>10</v>
      </c>
      <c r="I2287" s="301">
        <v>12</v>
      </c>
      <c r="J2287" s="301">
        <v>15</v>
      </c>
      <c r="K2287" s="301">
        <v>11</v>
      </c>
      <c r="L2287" s="301">
        <v>10</v>
      </c>
      <c r="M2287" s="301">
        <v>18</v>
      </c>
      <c r="N2287" s="301">
        <v>21</v>
      </c>
      <c r="O2287" s="301">
        <v>24</v>
      </c>
      <c r="P2287" s="301">
        <v>26</v>
      </c>
      <c r="Q2287" s="301">
        <v>19</v>
      </c>
      <c r="R2287" s="301">
        <v>3</v>
      </c>
      <c r="S2287" s="301">
        <v>3</v>
      </c>
      <c r="T2287" s="301">
        <v>7</v>
      </c>
      <c r="U2287" s="301">
        <v>227</v>
      </c>
      <c r="V2287" s="304">
        <v>213</v>
      </c>
    </row>
    <row r="2288" spans="1:22" x14ac:dyDescent="0.4">
      <c r="A2288" s="299">
        <v>2284</v>
      </c>
      <c r="B2288" s="300" t="s">
        <v>1904</v>
      </c>
      <c r="C2288" s="301">
        <v>11</v>
      </c>
      <c r="D2288" s="301">
        <v>26</v>
      </c>
      <c r="E2288" s="301">
        <v>20</v>
      </c>
      <c r="F2288" s="301">
        <v>33</v>
      </c>
      <c r="G2288" s="301">
        <v>22</v>
      </c>
      <c r="H2288" s="301">
        <v>11</v>
      </c>
      <c r="I2288" s="301">
        <v>9</v>
      </c>
      <c r="J2288" s="301">
        <v>14</v>
      </c>
      <c r="K2288" s="301">
        <v>15</v>
      </c>
      <c r="L2288" s="301">
        <v>39</v>
      </c>
      <c r="M2288" s="301">
        <v>45</v>
      </c>
      <c r="N2288" s="301">
        <v>41</v>
      </c>
      <c r="O2288" s="301">
        <v>34</v>
      </c>
      <c r="P2288" s="301">
        <v>27</v>
      </c>
      <c r="Q2288" s="301">
        <v>9</v>
      </c>
      <c r="R2288" s="301">
        <v>0</v>
      </c>
      <c r="S2288" s="301">
        <v>4</v>
      </c>
      <c r="T2288" s="301">
        <v>0</v>
      </c>
      <c r="U2288" s="301">
        <v>372</v>
      </c>
      <c r="V2288" s="304">
        <v>366</v>
      </c>
    </row>
    <row r="2289" spans="1:22" x14ac:dyDescent="0.4">
      <c r="A2289" s="299">
        <v>2285</v>
      </c>
      <c r="B2289" s="300" t="s">
        <v>3537</v>
      </c>
      <c r="C2289" s="301">
        <v>3</v>
      </c>
      <c r="D2289" s="301">
        <v>3</v>
      </c>
      <c r="E2289" s="301">
        <v>0</v>
      </c>
      <c r="F2289" s="301">
        <v>0</v>
      </c>
      <c r="G2289" s="301">
        <v>0</v>
      </c>
      <c r="H2289" s="301">
        <v>0</v>
      </c>
      <c r="I2289" s="301">
        <v>0</v>
      </c>
      <c r="J2289" s="301">
        <v>3</v>
      </c>
      <c r="K2289" s="301">
        <v>6</v>
      </c>
      <c r="L2289" s="301">
        <v>0</v>
      </c>
      <c r="M2289" s="301">
        <v>0</v>
      </c>
      <c r="N2289" s="301">
        <v>0</v>
      </c>
      <c r="O2289" s="301">
        <v>0</v>
      </c>
      <c r="P2289" s="301">
        <v>3</v>
      </c>
      <c r="Q2289" s="301">
        <v>0</v>
      </c>
      <c r="R2289" s="301">
        <v>0</v>
      </c>
      <c r="S2289" s="301">
        <v>0</v>
      </c>
      <c r="T2289" s="301">
        <v>0</v>
      </c>
      <c r="U2289" s="301">
        <v>28</v>
      </c>
      <c r="V2289" s="304">
        <v>33</v>
      </c>
    </row>
    <row r="2290" spans="1:22" x14ac:dyDescent="0.4">
      <c r="A2290" s="299">
        <v>2286</v>
      </c>
      <c r="B2290" s="300" t="s">
        <v>3538</v>
      </c>
      <c r="C2290" s="301">
        <v>3</v>
      </c>
      <c r="D2290" s="301">
        <v>0</v>
      </c>
      <c r="E2290" s="301">
        <v>0</v>
      </c>
      <c r="F2290" s="301">
        <v>5</v>
      </c>
      <c r="G2290" s="301">
        <v>0</v>
      </c>
      <c r="H2290" s="301">
        <v>0</v>
      </c>
      <c r="I2290" s="301">
        <v>0</v>
      </c>
      <c r="J2290" s="301">
        <v>0</v>
      </c>
      <c r="K2290" s="301">
        <v>6</v>
      </c>
      <c r="L2290" s="301">
        <v>0</v>
      </c>
      <c r="M2290" s="301">
        <v>7</v>
      </c>
      <c r="N2290" s="301">
        <v>7</v>
      </c>
      <c r="O2290" s="301">
        <v>11</v>
      </c>
      <c r="P2290" s="301">
        <v>0</v>
      </c>
      <c r="Q2290" s="301">
        <v>4</v>
      </c>
      <c r="R2290" s="301">
        <v>4</v>
      </c>
      <c r="S2290" s="301">
        <v>0</v>
      </c>
      <c r="T2290" s="301">
        <v>0</v>
      </c>
      <c r="U2290" s="301">
        <v>48</v>
      </c>
      <c r="V2290" s="304">
        <v>50</v>
      </c>
    </row>
    <row r="2291" spans="1:22" x14ac:dyDescent="0.4">
      <c r="A2291" s="299">
        <v>2287</v>
      </c>
      <c r="B2291" s="300" t="s">
        <v>437</v>
      </c>
      <c r="C2291" s="301">
        <v>71</v>
      </c>
      <c r="D2291" s="301">
        <v>92</v>
      </c>
      <c r="E2291" s="301">
        <v>147</v>
      </c>
      <c r="F2291" s="301">
        <v>134</v>
      </c>
      <c r="G2291" s="301">
        <v>69</v>
      </c>
      <c r="H2291" s="301">
        <v>32</v>
      </c>
      <c r="I2291" s="301">
        <v>54</v>
      </c>
      <c r="J2291" s="301">
        <v>69</v>
      </c>
      <c r="K2291" s="301">
        <v>128</v>
      </c>
      <c r="L2291" s="301">
        <v>126</v>
      </c>
      <c r="M2291" s="301">
        <v>102</v>
      </c>
      <c r="N2291" s="301">
        <v>121</v>
      </c>
      <c r="O2291" s="301">
        <v>97</v>
      </c>
      <c r="P2291" s="301">
        <v>92</v>
      </c>
      <c r="Q2291" s="301">
        <v>68</v>
      </c>
      <c r="R2291" s="301">
        <v>39</v>
      </c>
      <c r="S2291" s="301">
        <v>16</v>
      </c>
      <c r="T2291" s="301">
        <v>13</v>
      </c>
      <c r="U2291" s="301">
        <v>1467</v>
      </c>
      <c r="V2291" s="304">
        <v>1425</v>
      </c>
    </row>
    <row r="2292" spans="1:22" x14ac:dyDescent="0.4">
      <c r="A2292" s="299">
        <v>2288</v>
      </c>
      <c r="B2292" s="300" t="s">
        <v>438</v>
      </c>
      <c r="C2292" s="301">
        <v>72</v>
      </c>
      <c r="D2292" s="301">
        <v>92</v>
      </c>
      <c r="E2292" s="301">
        <v>76</v>
      </c>
      <c r="F2292" s="301">
        <v>63</v>
      </c>
      <c r="G2292" s="301">
        <v>45</v>
      </c>
      <c r="H2292" s="301">
        <v>46</v>
      </c>
      <c r="I2292" s="301">
        <v>61</v>
      </c>
      <c r="J2292" s="301">
        <v>58</v>
      </c>
      <c r="K2292" s="301">
        <v>78</v>
      </c>
      <c r="L2292" s="301">
        <v>90</v>
      </c>
      <c r="M2292" s="301">
        <v>81</v>
      </c>
      <c r="N2292" s="301">
        <v>78</v>
      </c>
      <c r="O2292" s="301">
        <v>70</v>
      </c>
      <c r="P2292" s="301">
        <v>51</v>
      </c>
      <c r="Q2292" s="301">
        <v>37</v>
      </c>
      <c r="R2292" s="301">
        <v>26</v>
      </c>
      <c r="S2292" s="301">
        <v>8</v>
      </c>
      <c r="T2292" s="301">
        <v>5</v>
      </c>
      <c r="U2292" s="301">
        <v>1037</v>
      </c>
      <c r="V2292" s="304">
        <v>1012</v>
      </c>
    </row>
    <row r="2293" spans="1:22" x14ac:dyDescent="0.4">
      <c r="A2293" s="299">
        <v>2289</v>
      </c>
      <c r="B2293" s="300" t="s">
        <v>3539</v>
      </c>
      <c r="C2293" s="301">
        <v>0</v>
      </c>
      <c r="D2293" s="301">
        <v>0</v>
      </c>
      <c r="E2293" s="301">
        <v>0</v>
      </c>
      <c r="F2293" s="301">
        <v>0</v>
      </c>
      <c r="G2293" s="301">
        <v>0</v>
      </c>
      <c r="H2293" s="301">
        <v>0</v>
      </c>
      <c r="I2293" s="301">
        <v>0</v>
      </c>
      <c r="J2293" s="301">
        <v>0</v>
      </c>
      <c r="K2293" s="301">
        <v>0</v>
      </c>
      <c r="L2293" s="301">
        <v>0</v>
      </c>
      <c r="M2293" s="301">
        <v>0</v>
      </c>
      <c r="N2293" s="301">
        <v>0</v>
      </c>
      <c r="O2293" s="301">
        <v>0</v>
      </c>
      <c r="P2293" s="301">
        <v>0</v>
      </c>
      <c r="Q2293" s="301">
        <v>0</v>
      </c>
      <c r="R2293" s="301">
        <v>0</v>
      </c>
      <c r="S2293" s="301">
        <v>0</v>
      </c>
      <c r="T2293" s="301">
        <v>0</v>
      </c>
      <c r="U2293" s="301">
        <v>0</v>
      </c>
      <c r="V2293" s="304">
        <v>0</v>
      </c>
    </row>
    <row r="2294" spans="1:22" x14ac:dyDescent="0.4">
      <c r="A2294" s="299">
        <v>2290</v>
      </c>
      <c r="B2294" s="300" t="s">
        <v>439</v>
      </c>
      <c r="C2294" s="301">
        <v>43</v>
      </c>
      <c r="D2294" s="301">
        <v>42</v>
      </c>
      <c r="E2294" s="301">
        <v>44</v>
      </c>
      <c r="F2294" s="301">
        <v>52</v>
      </c>
      <c r="G2294" s="301">
        <v>29</v>
      </c>
      <c r="H2294" s="301">
        <v>31</v>
      </c>
      <c r="I2294" s="301">
        <v>34</v>
      </c>
      <c r="J2294" s="301">
        <v>38</v>
      </c>
      <c r="K2294" s="301">
        <v>58</v>
      </c>
      <c r="L2294" s="301">
        <v>45</v>
      </c>
      <c r="M2294" s="301">
        <v>82</v>
      </c>
      <c r="N2294" s="301">
        <v>63</v>
      </c>
      <c r="O2294" s="301">
        <v>51</v>
      </c>
      <c r="P2294" s="301">
        <v>51</v>
      </c>
      <c r="Q2294" s="301">
        <v>32</v>
      </c>
      <c r="R2294" s="301">
        <v>15</v>
      </c>
      <c r="S2294" s="301">
        <v>9</v>
      </c>
      <c r="T2294" s="301">
        <v>14</v>
      </c>
      <c r="U2294" s="301">
        <v>741</v>
      </c>
      <c r="V2294" s="304">
        <v>720</v>
      </c>
    </row>
    <row r="2295" spans="1:22" x14ac:dyDescent="0.4">
      <c r="A2295" s="299">
        <v>2291</v>
      </c>
      <c r="B2295" s="300" t="s">
        <v>1905</v>
      </c>
      <c r="C2295" s="301">
        <v>204</v>
      </c>
      <c r="D2295" s="301">
        <v>172</v>
      </c>
      <c r="E2295" s="301">
        <v>166</v>
      </c>
      <c r="F2295" s="301">
        <v>160</v>
      </c>
      <c r="G2295" s="301">
        <v>217</v>
      </c>
      <c r="H2295" s="301">
        <v>192</v>
      </c>
      <c r="I2295" s="301">
        <v>223</v>
      </c>
      <c r="J2295" s="301">
        <v>199</v>
      </c>
      <c r="K2295" s="301">
        <v>182</v>
      </c>
      <c r="L2295" s="301">
        <v>199</v>
      </c>
      <c r="M2295" s="301">
        <v>189</v>
      </c>
      <c r="N2295" s="301">
        <v>168</v>
      </c>
      <c r="O2295" s="301">
        <v>164</v>
      </c>
      <c r="P2295" s="301">
        <v>122</v>
      </c>
      <c r="Q2295" s="301">
        <v>95</v>
      </c>
      <c r="R2295" s="301">
        <v>74</v>
      </c>
      <c r="S2295" s="301">
        <v>53</v>
      </c>
      <c r="T2295" s="301">
        <v>31</v>
      </c>
      <c r="U2295" s="301">
        <v>2804</v>
      </c>
      <c r="V2295" s="304">
        <v>2741</v>
      </c>
    </row>
    <row r="2296" spans="1:22" x14ac:dyDescent="0.4">
      <c r="A2296" s="299">
        <v>2292</v>
      </c>
      <c r="B2296" s="300" t="s">
        <v>1282</v>
      </c>
      <c r="C2296" s="301">
        <v>60</v>
      </c>
      <c r="D2296" s="301">
        <v>112</v>
      </c>
      <c r="E2296" s="301">
        <v>106</v>
      </c>
      <c r="F2296" s="301">
        <v>86</v>
      </c>
      <c r="G2296" s="301">
        <v>67</v>
      </c>
      <c r="H2296" s="301">
        <v>40</v>
      </c>
      <c r="I2296" s="301">
        <v>42</v>
      </c>
      <c r="J2296" s="301">
        <v>81</v>
      </c>
      <c r="K2296" s="301">
        <v>86</v>
      </c>
      <c r="L2296" s="301">
        <v>113</v>
      </c>
      <c r="M2296" s="301">
        <v>125</v>
      </c>
      <c r="N2296" s="301">
        <v>166</v>
      </c>
      <c r="O2296" s="301">
        <v>166</v>
      </c>
      <c r="P2296" s="301">
        <v>152</v>
      </c>
      <c r="Q2296" s="301">
        <v>119</v>
      </c>
      <c r="R2296" s="301">
        <v>71</v>
      </c>
      <c r="S2296" s="301">
        <v>36</v>
      </c>
      <c r="T2296" s="301">
        <v>48</v>
      </c>
      <c r="U2296" s="301">
        <v>1671</v>
      </c>
      <c r="V2296" s="304">
        <v>1580</v>
      </c>
    </row>
    <row r="2297" spans="1:22" x14ac:dyDescent="0.4">
      <c r="A2297" s="299">
        <v>2293</v>
      </c>
      <c r="B2297" s="300" t="s">
        <v>1906</v>
      </c>
      <c r="C2297" s="301">
        <v>0</v>
      </c>
      <c r="D2297" s="301">
        <v>0</v>
      </c>
      <c r="E2297" s="301">
        <v>0</v>
      </c>
      <c r="F2297" s="301">
        <v>0</v>
      </c>
      <c r="G2297" s="301">
        <v>0</v>
      </c>
      <c r="H2297" s="301">
        <v>0</v>
      </c>
      <c r="I2297" s="301">
        <v>0</v>
      </c>
      <c r="J2297" s="301">
        <v>0</v>
      </c>
      <c r="K2297" s="301">
        <v>0</v>
      </c>
      <c r="L2297" s="301">
        <v>0</v>
      </c>
      <c r="M2297" s="301">
        <v>0</v>
      </c>
      <c r="N2297" s="301">
        <v>0</v>
      </c>
      <c r="O2297" s="301">
        <v>0</v>
      </c>
      <c r="P2297" s="301">
        <v>0</v>
      </c>
      <c r="Q2297" s="301">
        <v>0</v>
      </c>
      <c r="R2297" s="301">
        <v>0</v>
      </c>
      <c r="S2297" s="301">
        <v>0</v>
      </c>
      <c r="T2297" s="301">
        <v>0</v>
      </c>
      <c r="U2297" s="301">
        <v>0</v>
      </c>
      <c r="V2297" s="304">
        <v>0</v>
      </c>
    </row>
    <row r="2298" spans="1:22" x14ac:dyDescent="0.4">
      <c r="A2298" s="299">
        <v>2294</v>
      </c>
      <c r="B2298" s="300" t="s">
        <v>1907</v>
      </c>
      <c r="C2298" s="301">
        <v>645</v>
      </c>
      <c r="D2298" s="301">
        <v>718</v>
      </c>
      <c r="E2298" s="301">
        <v>699</v>
      </c>
      <c r="F2298" s="301">
        <v>803</v>
      </c>
      <c r="G2298" s="301">
        <v>757</v>
      </c>
      <c r="H2298" s="301">
        <v>702</v>
      </c>
      <c r="I2298" s="301">
        <v>692</v>
      </c>
      <c r="J2298" s="301">
        <v>585</v>
      </c>
      <c r="K2298" s="301">
        <v>692</v>
      </c>
      <c r="L2298" s="301">
        <v>816</v>
      </c>
      <c r="M2298" s="301">
        <v>888</v>
      </c>
      <c r="N2298" s="301">
        <v>827</v>
      </c>
      <c r="O2298" s="301">
        <v>698</v>
      </c>
      <c r="P2298" s="301">
        <v>611</v>
      </c>
      <c r="Q2298" s="301">
        <v>417</v>
      </c>
      <c r="R2298" s="301">
        <v>297</v>
      </c>
      <c r="S2298" s="301">
        <v>236</v>
      </c>
      <c r="T2298" s="301">
        <v>268</v>
      </c>
      <c r="U2298" s="301">
        <v>11333</v>
      </c>
      <c r="V2298" s="304">
        <v>10960</v>
      </c>
    </row>
    <row r="2299" spans="1:22" x14ac:dyDescent="0.4">
      <c r="A2299" s="299">
        <v>2295</v>
      </c>
      <c r="B2299" s="300" t="s">
        <v>1908</v>
      </c>
      <c r="C2299" s="301">
        <v>26</v>
      </c>
      <c r="D2299" s="301">
        <v>44</v>
      </c>
      <c r="E2299" s="301">
        <v>45</v>
      </c>
      <c r="F2299" s="301">
        <v>37</v>
      </c>
      <c r="G2299" s="301">
        <v>30</v>
      </c>
      <c r="H2299" s="301">
        <v>21</v>
      </c>
      <c r="I2299" s="301">
        <v>35</v>
      </c>
      <c r="J2299" s="301">
        <v>51</v>
      </c>
      <c r="K2299" s="301">
        <v>63</v>
      </c>
      <c r="L2299" s="301">
        <v>69</v>
      </c>
      <c r="M2299" s="301">
        <v>72</v>
      </c>
      <c r="N2299" s="301">
        <v>110</v>
      </c>
      <c r="O2299" s="301">
        <v>171</v>
      </c>
      <c r="P2299" s="301">
        <v>250</v>
      </c>
      <c r="Q2299" s="301">
        <v>240</v>
      </c>
      <c r="R2299" s="301">
        <v>169</v>
      </c>
      <c r="S2299" s="301">
        <v>84</v>
      </c>
      <c r="T2299" s="301">
        <v>87</v>
      </c>
      <c r="U2299" s="301">
        <v>1593</v>
      </c>
      <c r="V2299" s="304">
        <v>1468</v>
      </c>
    </row>
    <row r="2300" spans="1:22" x14ac:dyDescent="0.4">
      <c r="A2300" s="299">
        <v>2296</v>
      </c>
      <c r="B2300" s="300" t="s">
        <v>440</v>
      </c>
      <c r="C2300" s="301">
        <v>22</v>
      </c>
      <c r="D2300" s="301">
        <v>33</v>
      </c>
      <c r="E2300" s="301">
        <v>31</v>
      </c>
      <c r="F2300" s="301">
        <v>28</v>
      </c>
      <c r="G2300" s="301">
        <v>24</v>
      </c>
      <c r="H2300" s="301">
        <v>33</v>
      </c>
      <c r="I2300" s="301">
        <v>34</v>
      </c>
      <c r="J2300" s="301">
        <v>23</v>
      </c>
      <c r="K2300" s="301">
        <v>23</v>
      </c>
      <c r="L2300" s="301">
        <v>21</v>
      </c>
      <c r="M2300" s="301">
        <v>32</v>
      </c>
      <c r="N2300" s="301">
        <v>28</v>
      </c>
      <c r="O2300" s="301">
        <v>28</v>
      </c>
      <c r="P2300" s="301">
        <v>27</v>
      </c>
      <c r="Q2300" s="301">
        <v>21</v>
      </c>
      <c r="R2300" s="301">
        <v>28</v>
      </c>
      <c r="S2300" s="301">
        <v>19</v>
      </c>
      <c r="T2300" s="301">
        <v>9</v>
      </c>
      <c r="U2300" s="301">
        <v>461</v>
      </c>
      <c r="V2300" s="304">
        <v>444</v>
      </c>
    </row>
    <row r="2301" spans="1:22" x14ac:dyDescent="0.4">
      <c r="A2301" s="299">
        <v>2297</v>
      </c>
      <c r="B2301" s="300" t="s">
        <v>1356</v>
      </c>
      <c r="C2301" s="301">
        <v>67</v>
      </c>
      <c r="D2301" s="301">
        <v>47</v>
      </c>
      <c r="E2301" s="301">
        <v>36</v>
      </c>
      <c r="F2301" s="301">
        <v>53</v>
      </c>
      <c r="G2301" s="301">
        <v>76</v>
      </c>
      <c r="H2301" s="301">
        <v>127</v>
      </c>
      <c r="I2301" s="301">
        <v>74</v>
      </c>
      <c r="J2301" s="301">
        <v>73</v>
      </c>
      <c r="K2301" s="301">
        <v>69</v>
      </c>
      <c r="L2301" s="301">
        <v>74</v>
      </c>
      <c r="M2301" s="301">
        <v>65</v>
      </c>
      <c r="N2301" s="301">
        <v>53</v>
      </c>
      <c r="O2301" s="301">
        <v>68</v>
      </c>
      <c r="P2301" s="301">
        <v>35</v>
      </c>
      <c r="Q2301" s="301">
        <v>18</v>
      </c>
      <c r="R2301" s="301">
        <v>29</v>
      </c>
      <c r="S2301" s="301">
        <v>8</v>
      </c>
      <c r="T2301" s="301">
        <v>15</v>
      </c>
      <c r="U2301" s="301">
        <v>991</v>
      </c>
      <c r="V2301" s="304">
        <v>974</v>
      </c>
    </row>
    <row r="2302" spans="1:22" x14ac:dyDescent="0.4">
      <c r="A2302" s="299">
        <v>2298</v>
      </c>
      <c r="B2302" s="300" t="s">
        <v>1283</v>
      </c>
      <c r="C2302" s="301">
        <v>160</v>
      </c>
      <c r="D2302" s="301">
        <v>126</v>
      </c>
      <c r="E2302" s="301">
        <v>72</v>
      </c>
      <c r="F2302" s="301">
        <v>87</v>
      </c>
      <c r="G2302" s="301">
        <v>94</v>
      </c>
      <c r="H2302" s="301">
        <v>183</v>
      </c>
      <c r="I2302" s="301">
        <v>204</v>
      </c>
      <c r="J2302" s="301">
        <v>195</v>
      </c>
      <c r="K2302" s="301">
        <v>184</v>
      </c>
      <c r="L2302" s="301">
        <v>136</v>
      </c>
      <c r="M2302" s="301">
        <v>123</v>
      </c>
      <c r="N2302" s="301">
        <v>108</v>
      </c>
      <c r="O2302" s="301">
        <v>85</v>
      </c>
      <c r="P2302" s="301">
        <v>70</v>
      </c>
      <c r="Q2302" s="301">
        <v>29</v>
      </c>
      <c r="R2302" s="301">
        <v>27</v>
      </c>
      <c r="S2302" s="301">
        <v>18</v>
      </c>
      <c r="T2302" s="301">
        <v>30</v>
      </c>
      <c r="U2302" s="301">
        <v>1945</v>
      </c>
      <c r="V2302" s="304">
        <v>1944</v>
      </c>
    </row>
    <row r="2303" spans="1:22" x14ac:dyDescent="0.4">
      <c r="A2303" s="299">
        <v>2299</v>
      </c>
      <c r="B2303" s="300" t="s">
        <v>1284</v>
      </c>
      <c r="C2303" s="301">
        <v>564</v>
      </c>
      <c r="D2303" s="301">
        <v>367</v>
      </c>
      <c r="E2303" s="301">
        <v>332</v>
      </c>
      <c r="F2303" s="301">
        <v>334</v>
      </c>
      <c r="G2303" s="301">
        <v>730</v>
      </c>
      <c r="H2303" s="301">
        <v>1272</v>
      </c>
      <c r="I2303" s="301">
        <v>1399</v>
      </c>
      <c r="J2303" s="301">
        <v>1024</v>
      </c>
      <c r="K2303" s="301">
        <v>880</v>
      </c>
      <c r="L2303" s="301">
        <v>767</v>
      </c>
      <c r="M2303" s="301">
        <v>657</v>
      </c>
      <c r="N2303" s="301">
        <v>581</v>
      </c>
      <c r="O2303" s="301">
        <v>518</v>
      </c>
      <c r="P2303" s="301">
        <v>478</v>
      </c>
      <c r="Q2303" s="301">
        <v>327</v>
      </c>
      <c r="R2303" s="301">
        <v>241</v>
      </c>
      <c r="S2303" s="301">
        <v>207</v>
      </c>
      <c r="T2303" s="301">
        <v>237</v>
      </c>
      <c r="U2303" s="301">
        <v>10919</v>
      </c>
      <c r="V2303" s="304">
        <v>10655</v>
      </c>
    </row>
    <row r="2304" spans="1:22" x14ac:dyDescent="0.4">
      <c r="A2304" s="299">
        <v>2300</v>
      </c>
      <c r="B2304" s="300" t="s">
        <v>1285</v>
      </c>
      <c r="C2304" s="301">
        <v>1879</v>
      </c>
      <c r="D2304" s="301">
        <v>1990</v>
      </c>
      <c r="E2304" s="301">
        <v>1879</v>
      </c>
      <c r="F2304" s="301">
        <v>1653</v>
      </c>
      <c r="G2304" s="301">
        <v>1484</v>
      </c>
      <c r="H2304" s="301">
        <v>1528</v>
      </c>
      <c r="I2304" s="301">
        <v>1948</v>
      </c>
      <c r="J2304" s="301">
        <v>2155</v>
      </c>
      <c r="K2304" s="301">
        <v>2040</v>
      </c>
      <c r="L2304" s="301">
        <v>1897</v>
      </c>
      <c r="M2304" s="301">
        <v>1449</v>
      </c>
      <c r="N2304" s="301">
        <v>1080</v>
      </c>
      <c r="O2304" s="301">
        <v>877</v>
      </c>
      <c r="P2304" s="301">
        <v>732</v>
      </c>
      <c r="Q2304" s="301">
        <v>504</v>
      </c>
      <c r="R2304" s="301">
        <v>383</v>
      </c>
      <c r="S2304" s="301">
        <v>267</v>
      </c>
      <c r="T2304" s="301">
        <v>319</v>
      </c>
      <c r="U2304" s="301">
        <v>24057</v>
      </c>
      <c r="V2304" s="304">
        <v>23703</v>
      </c>
    </row>
    <row r="2305" spans="1:22" x14ac:dyDescent="0.4">
      <c r="A2305" s="299">
        <v>2301</v>
      </c>
      <c r="B2305" s="300" t="s">
        <v>1909</v>
      </c>
      <c r="C2305" s="301">
        <v>6</v>
      </c>
      <c r="D2305" s="301">
        <v>11</v>
      </c>
      <c r="E2305" s="301">
        <v>5</v>
      </c>
      <c r="F2305" s="301">
        <v>11</v>
      </c>
      <c r="G2305" s="301">
        <v>8</v>
      </c>
      <c r="H2305" s="301">
        <v>0</v>
      </c>
      <c r="I2305" s="301">
        <v>3</v>
      </c>
      <c r="J2305" s="301">
        <v>4</v>
      </c>
      <c r="K2305" s="301">
        <v>9</v>
      </c>
      <c r="L2305" s="301">
        <v>7</v>
      </c>
      <c r="M2305" s="301">
        <v>4</v>
      </c>
      <c r="N2305" s="301">
        <v>8</v>
      </c>
      <c r="O2305" s="301">
        <v>10</v>
      </c>
      <c r="P2305" s="301">
        <v>12</v>
      </c>
      <c r="Q2305" s="301">
        <v>11</v>
      </c>
      <c r="R2305" s="301">
        <v>4</v>
      </c>
      <c r="S2305" s="301">
        <v>4</v>
      </c>
      <c r="T2305" s="301">
        <v>0</v>
      </c>
      <c r="U2305" s="301">
        <v>115</v>
      </c>
      <c r="V2305" s="304">
        <v>109</v>
      </c>
    </row>
    <row r="2306" spans="1:22" x14ac:dyDescent="0.4">
      <c r="A2306" s="299">
        <v>2302</v>
      </c>
      <c r="B2306" s="300" t="s">
        <v>1910</v>
      </c>
      <c r="C2306" s="301">
        <v>0</v>
      </c>
      <c r="D2306" s="301">
        <v>0</v>
      </c>
      <c r="E2306" s="301">
        <v>0</v>
      </c>
      <c r="F2306" s="301">
        <v>3</v>
      </c>
      <c r="G2306" s="301">
        <v>9</v>
      </c>
      <c r="H2306" s="301">
        <v>20</v>
      </c>
      <c r="I2306" s="301">
        <v>14</v>
      </c>
      <c r="J2306" s="301">
        <v>10</v>
      </c>
      <c r="K2306" s="301">
        <v>11</v>
      </c>
      <c r="L2306" s="301">
        <v>7</v>
      </c>
      <c r="M2306" s="301">
        <v>4</v>
      </c>
      <c r="N2306" s="301">
        <v>7</v>
      </c>
      <c r="O2306" s="301">
        <v>4</v>
      </c>
      <c r="P2306" s="301">
        <v>0</v>
      </c>
      <c r="Q2306" s="301">
        <v>0</v>
      </c>
      <c r="R2306" s="301">
        <v>0</v>
      </c>
      <c r="S2306" s="301">
        <v>0</v>
      </c>
      <c r="T2306" s="301">
        <v>0</v>
      </c>
      <c r="U2306" s="301">
        <v>104</v>
      </c>
      <c r="V2306" s="304">
        <v>55</v>
      </c>
    </row>
    <row r="2307" spans="1:22" x14ac:dyDescent="0.4">
      <c r="A2307" s="299">
        <v>2303</v>
      </c>
      <c r="B2307" s="300" t="s">
        <v>1286</v>
      </c>
      <c r="C2307" s="301">
        <v>810</v>
      </c>
      <c r="D2307" s="301">
        <v>512</v>
      </c>
      <c r="E2307" s="301">
        <v>467</v>
      </c>
      <c r="F2307" s="301">
        <v>948</v>
      </c>
      <c r="G2307" s="301">
        <v>2866</v>
      </c>
      <c r="H2307" s="301">
        <v>4865</v>
      </c>
      <c r="I2307" s="301">
        <v>3984</v>
      </c>
      <c r="J2307" s="301">
        <v>2141</v>
      </c>
      <c r="K2307" s="301">
        <v>1386</v>
      </c>
      <c r="L2307" s="301">
        <v>1284</v>
      </c>
      <c r="M2307" s="301">
        <v>1112</v>
      </c>
      <c r="N2307" s="301">
        <v>1047</v>
      </c>
      <c r="O2307" s="301">
        <v>933</v>
      </c>
      <c r="P2307" s="301">
        <v>906</v>
      </c>
      <c r="Q2307" s="301">
        <v>682</v>
      </c>
      <c r="R2307" s="301">
        <v>542</v>
      </c>
      <c r="S2307" s="301">
        <v>359</v>
      </c>
      <c r="T2307" s="301">
        <v>303</v>
      </c>
      <c r="U2307" s="301">
        <v>25149</v>
      </c>
      <c r="V2307" s="304">
        <v>24745</v>
      </c>
    </row>
    <row r="2308" spans="1:22" x14ac:dyDescent="0.4">
      <c r="A2308" s="299">
        <v>2304</v>
      </c>
      <c r="B2308" s="300" t="s">
        <v>1287</v>
      </c>
      <c r="C2308" s="301">
        <v>580</v>
      </c>
      <c r="D2308" s="301">
        <v>199</v>
      </c>
      <c r="E2308" s="301">
        <v>118</v>
      </c>
      <c r="F2308" s="301">
        <v>809</v>
      </c>
      <c r="G2308" s="301">
        <v>3202</v>
      </c>
      <c r="H2308" s="301">
        <v>4141</v>
      </c>
      <c r="I2308" s="301">
        <v>3423</v>
      </c>
      <c r="J2308" s="301">
        <v>1746</v>
      </c>
      <c r="K2308" s="301">
        <v>964</v>
      </c>
      <c r="L2308" s="301">
        <v>714</v>
      </c>
      <c r="M2308" s="301">
        <v>700</v>
      </c>
      <c r="N2308" s="301">
        <v>648</v>
      </c>
      <c r="O2308" s="301">
        <v>484</v>
      </c>
      <c r="P2308" s="301">
        <v>456</v>
      </c>
      <c r="Q2308" s="301">
        <v>255</v>
      </c>
      <c r="R2308" s="301">
        <v>149</v>
      </c>
      <c r="S2308" s="301">
        <v>66</v>
      </c>
      <c r="T2308" s="301">
        <v>54</v>
      </c>
      <c r="U2308" s="301">
        <v>18707</v>
      </c>
      <c r="V2308" s="304">
        <v>19073</v>
      </c>
    </row>
    <row r="2309" spans="1:22" x14ac:dyDescent="0.4">
      <c r="A2309" s="299">
        <v>2305</v>
      </c>
      <c r="B2309" s="300" t="s">
        <v>3540</v>
      </c>
      <c r="C2309" s="301">
        <v>11</v>
      </c>
      <c r="D2309" s="301">
        <v>10</v>
      </c>
      <c r="E2309" s="301">
        <v>12</v>
      </c>
      <c r="F2309" s="301">
        <v>0</v>
      </c>
      <c r="G2309" s="301">
        <v>0</v>
      </c>
      <c r="H2309" s="301">
        <v>7</v>
      </c>
      <c r="I2309" s="301">
        <v>7</v>
      </c>
      <c r="J2309" s="301">
        <v>10</v>
      </c>
      <c r="K2309" s="301">
        <v>10</v>
      </c>
      <c r="L2309" s="301">
        <v>9</v>
      </c>
      <c r="M2309" s="301">
        <v>9</v>
      </c>
      <c r="N2309" s="301">
        <v>8</v>
      </c>
      <c r="O2309" s="301">
        <v>11</v>
      </c>
      <c r="P2309" s="301">
        <v>13</v>
      </c>
      <c r="Q2309" s="301">
        <v>3</v>
      </c>
      <c r="R2309" s="301">
        <v>0</v>
      </c>
      <c r="S2309" s="301">
        <v>0</v>
      </c>
      <c r="T2309" s="301">
        <v>5</v>
      </c>
      <c r="U2309" s="301">
        <v>117</v>
      </c>
      <c r="V2309" s="304">
        <v>119</v>
      </c>
    </row>
    <row r="2310" spans="1:22" x14ac:dyDescent="0.4">
      <c r="A2310" s="299">
        <v>2306</v>
      </c>
      <c r="B2310" s="300" t="s">
        <v>3541</v>
      </c>
      <c r="C2310" s="301">
        <v>4</v>
      </c>
      <c r="D2310" s="301">
        <v>0</v>
      </c>
      <c r="E2310" s="301">
        <v>0</v>
      </c>
      <c r="F2310" s="301">
        <v>0</v>
      </c>
      <c r="G2310" s="301">
        <v>0</v>
      </c>
      <c r="H2310" s="301">
        <v>0</v>
      </c>
      <c r="I2310" s="301">
        <v>0</v>
      </c>
      <c r="J2310" s="301">
        <v>0</v>
      </c>
      <c r="K2310" s="301">
        <v>0</v>
      </c>
      <c r="L2310" s="301">
        <v>0</v>
      </c>
      <c r="M2310" s="301">
        <v>3</v>
      </c>
      <c r="N2310" s="301">
        <v>9</v>
      </c>
      <c r="O2310" s="301">
        <v>5</v>
      </c>
      <c r="P2310" s="301">
        <v>4</v>
      </c>
      <c r="Q2310" s="301">
        <v>3</v>
      </c>
      <c r="R2310" s="301">
        <v>0</v>
      </c>
      <c r="S2310" s="301">
        <v>0</v>
      </c>
      <c r="T2310" s="301">
        <v>0</v>
      </c>
      <c r="U2310" s="301">
        <v>35</v>
      </c>
      <c r="V2310" s="304">
        <v>25</v>
      </c>
    </row>
    <row r="2311" spans="1:22" x14ac:dyDescent="0.4">
      <c r="A2311" s="299">
        <v>2307</v>
      </c>
      <c r="B2311" s="300" t="s">
        <v>3542</v>
      </c>
      <c r="C2311" s="301">
        <v>3</v>
      </c>
      <c r="D2311" s="301">
        <v>5</v>
      </c>
      <c r="E2311" s="301">
        <v>11</v>
      </c>
      <c r="F2311" s="301">
        <v>5</v>
      </c>
      <c r="G2311" s="301">
        <v>3</v>
      </c>
      <c r="H2311" s="301">
        <v>3</v>
      </c>
      <c r="I2311" s="301">
        <v>3</v>
      </c>
      <c r="J2311" s="301">
        <v>6</v>
      </c>
      <c r="K2311" s="301">
        <v>3</v>
      </c>
      <c r="L2311" s="301">
        <v>11</v>
      </c>
      <c r="M2311" s="301">
        <v>9</v>
      </c>
      <c r="N2311" s="301">
        <v>9</v>
      </c>
      <c r="O2311" s="301">
        <v>6</v>
      </c>
      <c r="P2311" s="301">
        <v>3</v>
      </c>
      <c r="Q2311" s="301">
        <v>0</v>
      </c>
      <c r="R2311" s="301">
        <v>4</v>
      </c>
      <c r="S2311" s="301">
        <v>0</v>
      </c>
      <c r="T2311" s="301">
        <v>0</v>
      </c>
      <c r="U2311" s="301">
        <v>83</v>
      </c>
      <c r="V2311" s="304">
        <v>85</v>
      </c>
    </row>
    <row r="2312" spans="1:22" x14ac:dyDescent="0.4">
      <c r="A2312" s="299">
        <v>2308</v>
      </c>
      <c r="B2312" s="300" t="s">
        <v>1288</v>
      </c>
      <c r="C2312" s="301">
        <v>214</v>
      </c>
      <c r="D2312" s="301">
        <v>175</v>
      </c>
      <c r="E2312" s="301">
        <v>105</v>
      </c>
      <c r="F2312" s="301">
        <v>85</v>
      </c>
      <c r="G2312" s="301">
        <v>125</v>
      </c>
      <c r="H2312" s="301">
        <v>201</v>
      </c>
      <c r="I2312" s="301">
        <v>261</v>
      </c>
      <c r="J2312" s="301">
        <v>282</v>
      </c>
      <c r="K2312" s="301">
        <v>263</v>
      </c>
      <c r="L2312" s="301">
        <v>195</v>
      </c>
      <c r="M2312" s="301">
        <v>151</v>
      </c>
      <c r="N2312" s="301">
        <v>129</v>
      </c>
      <c r="O2312" s="301">
        <v>117</v>
      </c>
      <c r="P2312" s="301">
        <v>101</v>
      </c>
      <c r="Q2312" s="301">
        <v>76</v>
      </c>
      <c r="R2312" s="301">
        <v>47</v>
      </c>
      <c r="S2312" s="301">
        <v>46</v>
      </c>
      <c r="T2312" s="301">
        <v>40</v>
      </c>
      <c r="U2312" s="301">
        <v>2605</v>
      </c>
      <c r="V2312" s="304">
        <v>2597</v>
      </c>
    </row>
    <row r="2313" spans="1:22" x14ac:dyDescent="0.4">
      <c r="A2313" s="299">
        <v>2309</v>
      </c>
      <c r="B2313" s="300" t="s">
        <v>1911</v>
      </c>
      <c r="C2313" s="301">
        <v>140</v>
      </c>
      <c r="D2313" s="301">
        <v>202</v>
      </c>
      <c r="E2313" s="301">
        <v>186</v>
      </c>
      <c r="F2313" s="301">
        <v>183</v>
      </c>
      <c r="G2313" s="301">
        <v>200</v>
      </c>
      <c r="H2313" s="301">
        <v>137</v>
      </c>
      <c r="I2313" s="301">
        <v>141</v>
      </c>
      <c r="J2313" s="301">
        <v>188</v>
      </c>
      <c r="K2313" s="301">
        <v>162</v>
      </c>
      <c r="L2313" s="301">
        <v>184</v>
      </c>
      <c r="M2313" s="301">
        <v>209</v>
      </c>
      <c r="N2313" s="301">
        <v>221</v>
      </c>
      <c r="O2313" s="301">
        <v>192</v>
      </c>
      <c r="P2313" s="301">
        <v>207</v>
      </c>
      <c r="Q2313" s="301">
        <v>123</v>
      </c>
      <c r="R2313" s="301">
        <v>113</v>
      </c>
      <c r="S2313" s="301">
        <v>76</v>
      </c>
      <c r="T2313" s="301">
        <v>126</v>
      </c>
      <c r="U2313" s="301">
        <v>3001</v>
      </c>
      <c r="V2313" s="304">
        <v>2908</v>
      </c>
    </row>
    <row r="2314" spans="1:22" x14ac:dyDescent="0.4">
      <c r="A2314" s="299">
        <v>2310</v>
      </c>
      <c r="B2314" s="300" t="s">
        <v>3543</v>
      </c>
      <c r="C2314" s="301">
        <v>14</v>
      </c>
      <c r="D2314" s="301">
        <v>5</v>
      </c>
      <c r="E2314" s="301">
        <v>8</v>
      </c>
      <c r="F2314" s="301">
        <v>12</v>
      </c>
      <c r="G2314" s="301">
        <v>8</v>
      </c>
      <c r="H2314" s="301">
        <v>10</v>
      </c>
      <c r="I2314" s="301">
        <v>14</v>
      </c>
      <c r="J2314" s="301">
        <v>5</v>
      </c>
      <c r="K2314" s="301">
        <v>4</v>
      </c>
      <c r="L2314" s="301">
        <v>15</v>
      </c>
      <c r="M2314" s="301">
        <v>24</v>
      </c>
      <c r="N2314" s="301">
        <v>18</v>
      </c>
      <c r="O2314" s="301">
        <v>19</v>
      </c>
      <c r="P2314" s="301">
        <v>18</v>
      </c>
      <c r="Q2314" s="301">
        <v>6</v>
      </c>
      <c r="R2314" s="301">
        <v>5</v>
      </c>
      <c r="S2314" s="301">
        <v>3</v>
      </c>
      <c r="T2314" s="301">
        <v>3</v>
      </c>
      <c r="U2314" s="301">
        <v>199</v>
      </c>
      <c r="V2314" s="304">
        <v>189</v>
      </c>
    </row>
    <row r="2315" spans="1:22" x14ac:dyDescent="0.4">
      <c r="A2315" s="299">
        <v>2311</v>
      </c>
      <c r="B2315" s="300" t="s">
        <v>441</v>
      </c>
      <c r="C2315" s="301">
        <v>0</v>
      </c>
      <c r="D2315" s="301">
        <v>8</v>
      </c>
      <c r="E2315" s="301">
        <v>8</v>
      </c>
      <c r="F2315" s="301">
        <v>11</v>
      </c>
      <c r="G2315" s="301">
        <v>17</v>
      </c>
      <c r="H2315" s="301">
        <v>0</v>
      </c>
      <c r="I2315" s="301">
        <v>0</v>
      </c>
      <c r="J2315" s="301">
        <v>0</v>
      </c>
      <c r="K2315" s="301">
        <v>0</v>
      </c>
      <c r="L2315" s="301">
        <v>9</v>
      </c>
      <c r="M2315" s="301">
        <v>14</v>
      </c>
      <c r="N2315" s="301">
        <v>5</v>
      </c>
      <c r="O2315" s="301">
        <v>5</v>
      </c>
      <c r="P2315" s="301">
        <v>9</v>
      </c>
      <c r="Q2315" s="301">
        <v>9</v>
      </c>
      <c r="R2315" s="301">
        <v>3</v>
      </c>
      <c r="S2315" s="301">
        <v>0</v>
      </c>
      <c r="T2315" s="301">
        <v>4</v>
      </c>
      <c r="U2315" s="301">
        <v>113</v>
      </c>
      <c r="V2315" s="304">
        <v>113</v>
      </c>
    </row>
    <row r="2316" spans="1:22" x14ac:dyDescent="0.4">
      <c r="A2316" s="299">
        <v>2312</v>
      </c>
      <c r="B2316" s="300" t="s">
        <v>3544</v>
      </c>
      <c r="C2316" s="301">
        <v>0</v>
      </c>
      <c r="D2316" s="301">
        <v>3</v>
      </c>
      <c r="E2316" s="301">
        <v>3</v>
      </c>
      <c r="F2316" s="301">
        <v>0</v>
      </c>
      <c r="G2316" s="301">
        <v>0</v>
      </c>
      <c r="H2316" s="301">
        <v>0</v>
      </c>
      <c r="I2316" s="301">
        <v>3</v>
      </c>
      <c r="J2316" s="301">
        <v>0</v>
      </c>
      <c r="K2316" s="301">
        <v>0</v>
      </c>
      <c r="L2316" s="301">
        <v>0</v>
      </c>
      <c r="M2316" s="301">
        <v>0</v>
      </c>
      <c r="N2316" s="301">
        <v>3</v>
      </c>
      <c r="O2316" s="301">
        <v>0</v>
      </c>
      <c r="P2316" s="301">
        <v>0</v>
      </c>
      <c r="Q2316" s="301">
        <v>0</v>
      </c>
      <c r="R2316" s="301">
        <v>0</v>
      </c>
      <c r="S2316" s="301">
        <v>0</v>
      </c>
      <c r="T2316" s="301">
        <v>0</v>
      </c>
      <c r="U2316" s="301">
        <v>27</v>
      </c>
      <c r="V2316" s="304">
        <v>27</v>
      </c>
    </row>
    <row r="2317" spans="1:22" x14ac:dyDescent="0.4">
      <c r="A2317" s="299">
        <v>2313</v>
      </c>
      <c r="B2317" s="300" t="s">
        <v>3545</v>
      </c>
      <c r="C2317" s="301">
        <v>0</v>
      </c>
      <c r="D2317" s="301">
        <v>0</v>
      </c>
      <c r="E2317" s="301">
        <v>0</v>
      </c>
      <c r="F2317" s="301">
        <v>0</v>
      </c>
      <c r="G2317" s="301">
        <v>0</v>
      </c>
      <c r="H2317" s="301">
        <v>0</v>
      </c>
      <c r="I2317" s="301">
        <v>0</v>
      </c>
      <c r="J2317" s="301">
        <v>0</v>
      </c>
      <c r="K2317" s="301">
        <v>0</v>
      </c>
      <c r="L2317" s="301">
        <v>0</v>
      </c>
      <c r="M2317" s="301">
        <v>0</v>
      </c>
      <c r="N2317" s="301">
        <v>0</v>
      </c>
      <c r="O2317" s="301">
        <v>0</v>
      </c>
      <c r="P2317" s="301">
        <v>0</v>
      </c>
      <c r="Q2317" s="301">
        <v>0</v>
      </c>
      <c r="R2317" s="301">
        <v>0</v>
      </c>
      <c r="S2317" s="301">
        <v>0</v>
      </c>
      <c r="T2317" s="301">
        <v>0</v>
      </c>
      <c r="U2317" s="301">
        <v>6</v>
      </c>
      <c r="V2317" s="304">
        <v>4</v>
      </c>
    </row>
    <row r="2318" spans="1:22" x14ac:dyDescent="0.4">
      <c r="A2318" s="299">
        <v>2314</v>
      </c>
      <c r="B2318" s="300" t="s">
        <v>3546</v>
      </c>
      <c r="C2318" s="301">
        <v>6</v>
      </c>
      <c r="D2318" s="301">
        <v>8</v>
      </c>
      <c r="E2318" s="301">
        <v>12</v>
      </c>
      <c r="F2318" s="301">
        <v>18</v>
      </c>
      <c r="G2318" s="301">
        <v>19</v>
      </c>
      <c r="H2318" s="301">
        <v>4</v>
      </c>
      <c r="I2318" s="301">
        <v>5</v>
      </c>
      <c r="J2318" s="301">
        <v>8</v>
      </c>
      <c r="K2318" s="301">
        <v>11</v>
      </c>
      <c r="L2318" s="301">
        <v>21</v>
      </c>
      <c r="M2318" s="301">
        <v>24</v>
      </c>
      <c r="N2318" s="301">
        <v>11</v>
      </c>
      <c r="O2318" s="301">
        <v>9</v>
      </c>
      <c r="P2318" s="301">
        <v>5</v>
      </c>
      <c r="Q2318" s="301">
        <v>10</v>
      </c>
      <c r="R2318" s="301">
        <v>6</v>
      </c>
      <c r="S2318" s="301">
        <v>3</v>
      </c>
      <c r="T2318" s="301">
        <v>0</v>
      </c>
      <c r="U2318" s="301">
        <v>180</v>
      </c>
      <c r="V2318" s="304">
        <v>177</v>
      </c>
    </row>
    <row r="2319" spans="1:22" x14ac:dyDescent="0.4">
      <c r="A2319" s="299">
        <v>2315</v>
      </c>
      <c r="B2319" s="300" t="s">
        <v>442</v>
      </c>
      <c r="C2319" s="301">
        <v>25</v>
      </c>
      <c r="D2319" s="301">
        <v>31</v>
      </c>
      <c r="E2319" s="301">
        <v>25</v>
      </c>
      <c r="F2319" s="301">
        <v>21</v>
      </c>
      <c r="G2319" s="301">
        <v>18</v>
      </c>
      <c r="H2319" s="301">
        <v>8</v>
      </c>
      <c r="I2319" s="301">
        <v>11</v>
      </c>
      <c r="J2319" s="301">
        <v>26</v>
      </c>
      <c r="K2319" s="301">
        <v>23</v>
      </c>
      <c r="L2319" s="301">
        <v>27</v>
      </c>
      <c r="M2319" s="301">
        <v>20</v>
      </c>
      <c r="N2319" s="301">
        <v>23</v>
      </c>
      <c r="O2319" s="301">
        <v>38</v>
      </c>
      <c r="P2319" s="301">
        <v>26</v>
      </c>
      <c r="Q2319" s="301">
        <v>14</v>
      </c>
      <c r="R2319" s="301">
        <v>12</v>
      </c>
      <c r="S2319" s="301">
        <v>3</v>
      </c>
      <c r="T2319" s="301">
        <v>8</v>
      </c>
      <c r="U2319" s="301">
        <v>351</v>
      </c>
      <c r="V2319" s="304">
        <v>340</v>
      </c>
    </row>
    <row r="2320" spans="1:22" x14ac:dyDescent="0.4">
      <c r="A2320" s="299">
        <v>2316</v>
      </c>
      <c r="B2320" s="300" t="s">
        <v>3547</v>
      </c>
      <c r="C2320" s="301">
        <v>11</v>
      </c>
      <c r="D2320" s="301">
        <v>17</v>
      </c>
      <c r="E2320" s="301">
        <v>28</v>
      </c>
      <c r="F2320" s="301">
        <v>13</v>
      </c>
      <c r="G2320" s="301">
        <v>3</v>
      </c>
      <c r="H2320" s="301">
        <v>3</v>
      </c>
      <c r="I2320" s="301">
        <v>0</v>
      </c>
      <c r="J2320" s="301">
        <v>9</v>
      </c>
      <c r="K2320" s="301">
        <v>28</v>
      </c>
      <c r="L2320" s="301">
        <v>17</v>
      </c>
      <c r="M2320" s="301">
        <v>14</v>
      </c>
      <c r="N2320" s="301">
        <v>6</v>
      </c>
      <c r="O2320" s="301">
        <v>13</v>
      </c>
      <c r="P2320" s="301">
        <v>15</v>
      </c>
      <c r="Q2320" s="301">
        <v>9</v>
      </c>
      <c r="R2320" s="301">
        <v>0</v>
      </c>
      <c r="S2320" s="301">
        <v>3</v>
      </c>
      <c r="T2320" s="301">
        <v>0</v>
      </c>
      <c r="U2320" s="301">
        <v>182</v>
      </c>
      <c r="V2320" s="304">
        <v>174</v>
      </c>
    </row>
    <row r="2321" spans="1:22" x14ac:dyDescent="0.4">
      <c r="A2321" s="299">
        <v>2317</v>
      </c>
      <c r="B2321" s="300" t="s">
        <v>1912</v>
      </c>
      <c r="C2321" s="301">
        <v>1370</v>
      </c>
      <c r="D2321" s="301">
        <v>1093</v>
      </c>
      <c r="E2321" s="301">
        <v>1017</v>
      </c>
      <c r="F2321" s="301">
        <v>1329</v>
      </c>
      <c r="G2321" s="301">
        <v>2062</v>
      </c>
      <c r="H2321" s="301">
        <v>2178</v>
      </c>
      <c r="I2321" s="301">
        <v>1975</v>
      </c>
      <c r="J2321" s="301">
        <v>1399</v>
      </c>
      <c r="K2321" s="301">
        <v>1252</v>
      </c>
      <c r="L2321" s="301">
        <v>1286</v>
      </c>
      <c r="M2321" s="301">
        <v>1250</v>
      </c>
      <c r="N2321" s="301">
        <v>1145</v>
      </c>
      <c r="O2321" s="301">
        <v>1055</v>
      </c>
      <c r="P2321" s="301">
        <v>846</v>
      </c>
      <c r="Q2321" s="301">
        <v>711</v>
      </c>
      <c r="R2321" s="301">
        <v>637</v>
      </c>
      <c r="S2321" s="301">
        <v>518</v>
      </c>
      <c r="T2321" s="301">
        <v>594</v>
      </c>
      <c r="U2321" s="301">
        <v>21713</v>
      </c>
      <c r="V2321" s="304">
        <v>21769</v>
      </c>
    </row>
    <row r="2322" spans="1:22" x14ac:dyDescent="0.4">
      <c r="A2322" s="299">
        <v>2318</v>
      </c>
      <c r="B2322" s="300" t="s">
        <v>1289</v>
      </c>
      <c r="C2322" s="301">
        <v>826</v>
      </c>
      <c r="D2322" s="301">
        <v>753</v>
      </c>
      <c r="E2322" s="301">
        <v>749</v>
      </c>
      <c r="F2322" s="301">
        <v>874</v>
      </c>
      <c r="G2322" s="301">
        <v>1055</v>
      </c>
      <c r="H2322" s="301">
        <v>1010</v>
      </c>
      <c r="I2322" s="301">
        <v>1021</v>
      </c>
      <c r="J2322" s="301">
        <v>844</v>
      </c>
      <c r="K2322" s="301">
        <v>759</v>
      </c>
      <c r="L2322" s="301">
        <v>839</v>
      </c>
      <c r="M2322" s="301">
        <v>849</v>
      </c>
      <c r="N2322" s="301">
        <v>798</v>
      </c>
      <c r="O2322" s="301">
        <v>642</v>
      </c>
      <c r="P2322" s="301">
        <v>649</v>
      </c>
      <c r="Q2322" s="301">
        <v>419</v>
      </c>
      <c r="R2322" s="301">
        <v>302</v>
      </c>
      <c r="S2322" s="301">
        <v>201</v>
      </c>
      <c r="T2322" s="301">
        <v>180</v>
      </c>
      <c r="U2322" s="301">
        <v>12770</v>
      </c>
      <c r="V2322" s="304">
        <v>12705</v>
      </c>
    </row>
    <row r="2323" spans="1:22" x14ac:dyDescent="0.4">
      <c r="A2323" s="299">
        <v>2319</v>
      </c>
      <c r="B2323" s="300" t="s">
        <v>1913</v>
      </c>
      <c r="C2323" s="301">
        <v>2414</v>
      </c>
      <c r="D2323" s="301">
        <v>2005</v>
      </c>
      <c r="E2323" s="301">
        <v>1914</v>
      </c>
      <c r="F2323" s="301">
        <v>2250</v>
      </c>
      <c r="G2323" s="301">
        <v>3266</v>
      </c>
      <c r="H2323" s="301">
        <v>3483</v>
      </c>
      <c r="I2323" s="301">
        <v>3076</v>
      </c>
      <c r="J2323" s="301">
        <v>2373</v>
      </c>
      <c r="K2323" s="301">
        <v>2174</v>
      </c>
      <c r="L2323" s="301">
        <v>2275</v>
      </c>
      <c r="M2323" s="301">
        <v>2101</v>
      </c>
      <c r="N2323" s="301">
        <v>2089</v>
      </c>
      <c r="O2323" s="301">
        <v>2039</v>
      </c>
      <c r="P2323" s="301">
        <v>1859</v>
      </c>
      <c r="Q2323" s="301">
        <v>1398</v>
      </c>
      <c r="R2323" s="301">
        <v>1170</v>
      </c>
      <c r="S2323" s="301">
        <v>818</v>
      </c>
      <c r="T2323" s="301">
        <v>622</v>
      </c>
      <c r="U2323" s="301">
        <v>37312</v>
      </c>
      <c r="V2323" s="304">
        <v>37358</v>
      </c>
    </row>
    <row r="2324" spans="1:22" x14ac:dyDescent="0.4">
      <c r="A2324" s="299">
        <v>2320</v>
      </c>
      <c r="B2324" s="300" t="s">
        <v>1357</v>
      </c>
      <c r="C2324" s="301">
        <v>235</v>
      </c>
      <c r="D2324" s="301">
        <v>261</v>
      </c>
      <c r="E2324" s="301">
        <v>288</v>
      </c>
      <c r="F2324" s="301">
        <v>270</v>
      </c>
      <c r="G2324" s="301">
        <v>325</v>
      </c>
      <c r="H2324" s="301">
        <v>279</v>
      </c>
      <c r="I2324" s="301">
        <v>240</v>
      </c>
      <c r="J2324" s="301">
        <v>262</v>
      </c>
      <c r="K2324" s="301">
        <v>257</v>
      </c>
      <c r="L2324" s="301">
        <v>384</v>
      </c>
      <c r="M2324" s="301">
        <v>369</v>
      </c>
      <c r="N2324" s="301">
        <v>345</v>
      </c>
      <c r="O2324" s="301">
        <v>327</v>
      </c>
      <c r="P2324" s="301">
        <v>266</v>
      </c>
      <c r="Q2324" s="301">
        <v>209</v>
      </c>
      <c r="R2324" s="301">
        <v>178</v>
      </c>
      <c r="S2324" s="301">
        <v>123</v>
      </c>
      <c r="T2324" s="301">
        <v>222</v>
      </c>
      <c r="U2324" s="301">
        <v>4846</v>
      </c>
      <c r="V2324" s="304">
        <v>4624</v>
      </c>
    </row>
    <row r="2325" spans="1:22" x14ac:dyDescent="0.4">
      <c r="A2325" s="299">
        <v>2321</v>
      </c>
      <c r="B2325" s="300" t="s">
        <v>1914</v>
      </c>
      <c r="C2325" s="301">
        <v>66</v>
      </c>
      <c r="D2325" s="301">
        <v>87</v>
      </c>
      <c r="E2325" s="301">
        <v>82</v>
      </c>
      <c r="F2325" s="301">
        <v>97</v>
      </c>
      <c r="G2325" s="301">
        <v>83</v>
      </c>
      <c r="H2325" s="301">
        <v>52</v>
      </c>
      <c r="I2325" s="301">
        <v>62</v>
      </c>
      <c r="J2325" s="301">
        <v>53</v>
      </c>
      <c r="K2325" s="301">
        <v>91</v>
      </c>
      <c r="L2325" s="301">
        <v>103</v>
      </c>
      <c r="M2325" s="301">
        <v>98</v>
      </c>
      <c r="N2325" s="301">
        <v>92</v>
      </c>
      <c r="O2325" s="301">
        <v>98</v>
      </c>
      <c r="P2325" s="301">
        <v>64</v>
      </c>
      <c r="Q2325" s="301">
        <v>51</v>
      </c>
      <c r="R2325" s="301">
        <v>32</v>
      </c>
      <c r="S2325" s="301">
        <v>11</v>
      </c>
      <c r="T2325" s="301">
        <v>9</v>
      </c>
      <c r="U2325" s="301">
        <v>1230</v>
      </c>
      <c r="V2325" s="304">
        <v>1196</v>
      </c>
    </row>
    <row r="2326" spans="1:22" x14ac:dyDescent="0.4">
      <c r="A2326" s="299">
        <v>2322</v>
      </c>
      <c r="B2326" s="300" t="s">
        <v>443</v>
      </c>
      <c r="C2326" s="301">
        <v>61</v>
      </c>
      <c r="D2326" s="301">
        <v>77</v>
      </c>
      <c r="E2326" s="301">
        <v>57</v>
      </c>
      <c r="F2326" s="301">
        <v>54</v>
      </c>
      <c r="G2326" s="301">
        <v>36</v>
      </c>
      <c r="H2326" s="301">
        <v>21</v>
      </c>
      <c r="I2326" s="301">
        <v>44</v>
      </c>
      <c r="J2326" s="301">
        <v>69</v>
      </c>
      <c r="K2326" s="301">
        <v>85</v>
      </c>
      <c r="L2326" s="301">
        <v>77</v>
      </c>
      <c r="M2326" s="301">
        <v>64</v>
      </c>
      <c r="N2326" s="301">
        <v>74</v>
      </c>
      <c r="O2326" s="301">
        <v>61</v>
      </c>
      <c r="P2326" s="301">
        <v>57</v>
      </c>
      <c r="Q2326" s="301">
        <v>31</v>
      </c>
      <c r="R2326" s="301">
        <v>21</v>
      </c>
      <c r="S2326" s="301">
        <v>7</v>
      </c>
      <c r="T2326" s="301">
        <v>5</v>
      </c>
      <c r="U2326" s="301">
        <v>891</v>
      </c>
      <c r="V2326" s="304">
        <v>835</v>
      </c>
    </row>
    <row r="2327" spans="1:22" x14ac:dyDescent="0.4">
      <c r="A2327" s="299">
        <v>2323</v>
      </c>
      <c r="B2327" s="300" t="s">
        <v>444</v>
      </c>
      <c r="C2327" s="301">
        <v>93</v>
      </c>
      <c r="D2327" s="301">
        <v>88</v>
      </c>
      <c r="E2327" s="301">
        <v>115</v>
      </c>
      <c r="F2327" s="301">
        <v>116</v>
      </c>
      <c r="G2327" s="301">
        <v>90</v>
      </c>
      <c r="H2327" s="301">
        <v>108</v>
      </c>
      <c r="I2327" s="301">
        <v>80</v>
      </c>
      <c r="J2327" s="301">
        <v>80</v>
      </c>
      <c r="K2327" s="301">
        <v>125</v>
      </c>
      <c r="L2327" s="301">
        <v>135</v>
      </c>
      <c r="M2327" s="301">
        <v>150</v>
      </c>
      <c r="N2327" s="301">
        <v>157</v>
      </c>
      <c r="O2327" s="301">
        <v>172</v>
      </c>
      <c r="P2327" s="301">
        <v>193</v>
      </c>
      <c r="Q2327" s="301">
        <v>153</v>
      </c>
      <c r="R2327" s="301">
        <v>138</v>
      </c>
      <c r="S2327" s="301">
        <v>80</v>
      </c>
      <c r="T2327" s="301">
        <v>111</v>
      </c>
      <c r="U2327" s="301">
        <v>2194</v>
      </c>
      <c r="V2327" s="304">
        <v>2057</v>
      </c>
    </row>
    <row r="2328" spans="1:22" x14ac:dyDescent="0.4">
      <c r="A2328" s="299">
        <v>2324</v>
      </c>
      <c r="B2328" s="300" t="s">
        <v>3548</v>
      </c>
      <c r="C2328" s="301">
        <v>0</v>
      </c>
      <c r="D2328" s="301">
        <v>5</v>
      </c>
      <c r="E2328" s="301">
        <v>8</v>
      </c>
      <c r="F2328" s="301">
        <v>9</v>
      </c>
      <c r="G2328" s="301">
        <v>5</v>
      </c>
      <c r="H2328" s="301">
        <v>0</v>
      </c>
      <c r="I2328" s="301">
        <v>0</v>
      </c>
      <c r="J2328" s="301">
        <v>3</v>
      </c>
      <c r="K2328" s="301">
        <v>6</v>
      </c>
      <c r="L2328" s="301">
        <v>5</v>
      </c>
      <c r="M2328" s="301">
        <v>12</v>
      </c>
      <c r="N2328" s="301">
        <v>7</v>
      </c>
      <c r="O2328" s="301">
        <v>9</v>
      </c>
      <c r="P2328" s="301">
        <v>11</v>
      </c>
      <c r="Q2328" s="301">
        <v>10</v>
      </c>
      <c r="R2328" s="301">
        <v>0</v>
      </c>
      <c r="S2328" s="301">
        <v>0</v>
      </c>
      <c r="T2328" s="301">
        <v>0</v>
      </c>
      <c r="U2328" s="301">
        <v>84</v>
      </c>
      <c r="V2328" s="304">
        <v>82</v>
      </c>
    </row>
    <row r="2329" spans="1:22" x14ac:dyDescent="0.4">
      <c r="A2329" s="299">
        <v>2325</v>
      </c>
      <c r="B2329" s="300" t="s">
        <v>3549</v>
      </c>
      <c r="C2329" s="301">
        <v>0</v>
      </c>
      <c r="D2329" s="301">
        <v>8</v>
      </c>
      <c r="E2329" s="301">
        <v>0</v>
      </c>
      <c r="F2329" s="301">
        <v>3</v>
      </c>
      <c r="G2329" s="301">
        <v>0</v>
      </c>
      <c r="H2329" s="301">
        <v>0</v>
      </c>
      <c r="I2329" s="301">
        <v>0</v>
      </c>
      <c r="J2329" s="301">
        <v>3</v>
      </c>
      <c r="K2329" s="301">
        <v>3</v>
      </c>
      <c r="L2329" s="301">
        <v>0</v>
      </c>
      <c r="M2329" s="301">
        <v>3</v>
      </c>
      <c r="N2329" s="301">
        <v>3</v>
      </c>
      <c r="O2329" s="301">
        <v>3</v>
      </c>
      <c r="P2329" s="301">
        <v>7</v>
      </c>
      <c r="Q2329" s="301">
        <v>7</v>
      </c>
      <c r="R2329" s="301">
        <v>0</v>
      </c>
      <c r="S2329" s="301">
        <v>5</v>
      </c>
      <c r="T2329" s="301">
        <v>0</v>
      </c>
      <c r="U2329" s="301">
        <v>43</v>
      </c>
      <c r="V2329" s="304">
        <v>48</v>
      </c>
    </row>
    <row r="2330" spans="1:22" x14ac:dyDescent="0.4">
      <c r="A2330" s="299">
        <v>2326</v>
      </c>
      <c r="B2330" s="300" t="s">
        <v>3550</v>
      </c>
      <c r="C2330" s="301">
        <v>4</v>
      </c>
      <c r="D2330" s="301">
        <v>3</v>
      </c>
      <c r="E2330" s="301">
        <v>8</v>
      </c>
      <c r="F2330" s="301">
        <v>5</v>
      </c>
      <c r="G2330" s="301">
        <v>5</v>
      </c>
      <c r="H2330" s="301">
        <v>3</v>
      </c>
      <c r="I2330" s="301">
        <v>0</v>
      </c>
      <c r="J2330" s="301">
        <v>0</v>
      </c>
      <c r="K2330" s="301">
        <v>3</v>
      </c>
      <c r="L2330" s="301">
        <v>5</v>
      </c>
      <c r="M2330" s="301">
        <v>0</v>
      </c>
      <c r="N2330" s="301">
        <v>0</v>
      </c>
      <c r="O2330" s="301">
        <v>0</v>
      </c>
      <c r="P2330" s="301">
        <v>0</v>
      </c>
      <c r="Q2330" s="301">
        <v>0</v>
      </c>
      <c r="R2330" s="301">
        <v>6</v>
      </c>
      <c r="S2330" s="301">
        <v>0</v>
      </c>
      <c r="T2330" s="301">
        <v>0</v>
      </c>
      <c r="U2330" s="301">
        <v>51</v>
      </c>
      <c r="V2330" s="304">
        <v>49</v>
      </c>
    </row>
    <row r="2331" spans="1:22" x14ac:dyDescent="0.4">
      <c r="A2331" s="299">
        <v>2327</v>
      </c>
      <c r="B2331" s="300" t="s">
        <v>3551</v>
      </c>
      <c r="C2331" s="301">
        <v>6</v>
      </c>
      <c r="D2331" s="301">
        <v>5</v>
      </c>
      <c r="E2331" s="301">
        <v>9</v>
      </c>
      <c r="F2331" s="301">
        <v>5</v>
      </c>
      <c r="G2331" s="301">
        <v>4</v>
      </c>
      <c r="H2331" s="301">
        <v>5</v>
      </c>
      <c r="I2331" s="301">
        <v>5</v>
      </c>
      <c r="J2331" s="301">
        <v>3</v>
      </c>
      <c r="K2331" s="301">
        <v>9</v>
      </c>
      <c r="L2331" s="301">
        <v>7</v>
      </c>
      <c r="M2331" s="301">
        <v>4</v>
      </c>
      <c r="N2331" s="301">
        <v>4</v>
      </c>
      <c r="O2331" s="301">
        <v>10</v>
      </c>
      <c r="P2331" s="301">
        <v>0</v>
      </c>
      <c r="Q2331" s="301">
        <v>4</v>
      </c>
      <c r="R2331" s="301">
        <v>0</v>
      </c>
      <c r="S2331" s="301">
        <v>0</v>
      </c>
      <c r="T2331" s="301">
        <v>0</v>
      </c>
      <c r="U2331" s="301">
        <v>73</v>
      </c>
      <c r="V2331" s="304">
        <v>84</v>
      </c>
    </row>
    <row r="2332" spans="1:22" x14ac:dyDescent="0.4">
      <c r="A2332" s="299">
        <v>2328</v>
      </c>
      <c r="B2332" s="300" t="s">
        <v>1915</v>
      </c>
      <c r="C2332" s="301">
        <v>166</v>
      </c>
      <c r="D2332" s="301">
        <v>172</v>
      </c>
      <c r="E2332" s="301">
        <v>151</v>
      </c>
      <c r="F2332" s="301">
        <v>213</v>
      </c>
      <c r="G2332" s="301">
        <v>226</v>
      </c>
      <c r="H2332" s="301">
        <v>160</v>
      </c>
      <c r="I2332" s="301">
        <v>122</v>
      </c>
      <c r="J2332" s="301">
        <v>168</v>
      </c>
      <c r="K2332" s="301">
        <v>164</v>
      </c>
      <c r="L2332" s="301">
        <v>196</v>
      </c>
      <c r="M2332" s="301">
        <v>241</v>
      </c>
      <c r="N2332" s="301">
        <v>253</v>
      </c>
      <c r="O2332" s="301">
        <v>232</v>
      </c>
      <c r="P2332" s="301">
        <v>135</v>
      </c>
      <c r="Q2332" s="301">
        <v>86</v>
      </c>
      <c r="R2332" s="301">
        <v>63</v>
      </c>
      <c r="S2332" s="301">
        <v>66</v>
      </c>
      <c r="T2332" s="301">
        <v>113</v>
      </c>
      <c r="U2332" s="301">
        <v>2922</v>
      </c>
      <c r="V2332" s="304">
        <v>2779</v>
      </c>
    </row>
    <row r="2333" spans="1:22" x14ac:dyDescent="0.4">
      <c r="A2333" s="299">
        <v>2329</v>
      </c>
      <c r="B2333" s="300" t="s">
        <v>3552</v>
      </c>
      <c r="C2333" s="301">
        <v>0</v>
      </c>
      <c r="D2333" s="301">
        <v>3</v>
      </c>
      <c r="E2333" s="301">
        <v>7</v>
      </c>
      <c r="F2333" s="301">
        <v>4</v>
      </c>
      <c r="G2333" s="301">
        <v>0</v>
      </c>
      <c r="H2333" s="301">
        <v>0</v>
      </c>
      <c r="I2333" s="301">
        <v>0</v>
      </c>
      <c r="J2333" s="301">
        <v>0</v>
      </c>
      <c r="K2333" s="301">
        <v>3</v>
      </c>
      <c r="L2333" s="301">
        <v>3</v>
      </c>
      <c r="M2333" s="301">
        <v>3</v>
      </c>
      <c r="N2333" s="301">
        <v>3</v>
      </c>
      <c r="O2333" s="301">
        <v>6</v>
      </c>
      <c r="P2333" s="301">
        <v>8</v>
      </c>
      <c r="Q2333" s="301">
        <v>0</v>
      </c>
      <c r="R2333" s="301">
        <v>0</v>
      </c>
      <c r="S2333" s="301">
        <v>0</v>
      </c>
      <c r="T2333" s="301">
        <v>0</v>
      </c>
      <c r="U2333" s="301">
        <v>49</v>
      </c>
      <c r="V2333" s="304">
        <v>52</v>
      </c>
    </row>
    <row r="2334" spans="1:22" x14ac:dyDescent="0.4">
      <c r="A2334" s="299">
        <v>2330</v>
      </c>
      <c r="B2334" s="300" t="s">
        <v>3553</v>
      </c>
      <c r="C2334" s="301">
        <v>0</v>
      </c>
      <c r="D2334" s="301">
        <v>0</v>
      </c>
      <c r="E2334" s="301">
        <v>3</v>
      </c>
      <c r="F2334" s="301">
        <v>8</v>
      </c>
      <c r="G2334" s="301">
        <v>0</v>
      </c>
      <c r="H2334" s="301">
        <v>0</v>
      </c>
      <c r="I2334" s="301">
        <v>0</v>
      </c>
      <c r="J2334" s="301">
        <v>0</v>
      </c>
      <c r="K2334" s="301">
        <v>3</v>
      </c>
      <c r="L2334" s="301">
        <v>0</v>
      </c>
      <c r="M2334" s="301">
        <v>4</v>
      </c>
      <c r="N2334" s="301">
        <v>3</v>
      </c>
      <c r="O2334" s="301">
        <v>0</v>
      </c>
      <c r="P2334" s="301">
        <v>0</v>
      </c>
      <c r="Q2334" s="301">
        <v>0</v>
      </c>
      <c r="R2334" s="301">
        <v>0</v>
      </c>
      <c r="S2334" s="301">
        <v>5</v>
      </c>
      <c r="T2334" s="301">
        <v>0</v>
      </c>
      <c r="U2334" s="301">
        <v>39</v>
      </c>
      <c r="V2334" s="304">
        <v>39</v>
      </c>
    </row>
    <row r="2335" spans="1:22" x14ac:dyDescent="0.4">
      <c r="A2335" s="299">
        <v>2331</v>
      </c>
      <c r="B2335" s="300" t="s">
        <v>1916</v>
      </c>
      <c r="C2335" s="301">
        <v>3</v>
      </c>
      <c r="D2335" s="301">
        <v>0</v>
      </c>
      <c r="E2335" s="301">
        <v>7</v>
      </c>
      <c r="F2335" s="301">
        <v>9</v>
      </c>
      <c r="G2335" s="301">
        <v>9</v>
      </c>
      <c r="H2335" s="301">
        <v>7</v>
      </c>
      <c r="I2335" s="301">
        <v>0</v>
      </c>
      <c r="J2335" s="301">
        <v>4</v>
      </c>
      <c r="K2335" s="301">
        <v>4</v>
      </c>
      <c r="L2335" s="301">
        <v>8</v>
      </c>
      <c r="M2335" s="301">
        <v>8</v>
      </c>
      <c r="N2335" s="301">
        <v>16</v>
      </c>
      <c r="O2335" s="301">
        <v>17</v>
      </c>
      <c r="P2335" s="301">
        <v>14</v>
      </c>
      <c r="Q2335" s="301">
        <v>16</v>
      </c>
      <c r="R2335" s="301">
        <v>4</v>
      </c>
      <c r="S2335" s="301">
        <v>3</v>
      </c>
      <c r="T2335" s="301">
        <v>0</v>
      </c>
      <c r="U2335" s="301">
        <v>131</v>
      </c>
      <c r="V2335" s="304">
        <v>130</v>
      </c>
    </row>
    <row r="2336" spans="1:22" x14ac:dyDescent="0.4">
      <c r="A2336" s="299">
        <v>2332</v>
      </c>
      <c r="B2336" s="300" t="s">
        <v>1917</v>
      </c>
      <c r="C2336" s="301">
        <v>630</v>
      </c>
      <c r="D2336" s="301">
        <v>441</v>
      </c>
      <c r="E2336" s="301">
        <v>329</v>
      </c>
      <c r="F2336" s="301">
        <v>404</v>
      </c>
      <c r="G2336" s="301">
        <v>1709</v>
      </c>
      <c r="H2336" s="301">
        <v>3529</v>
      </c>
      <c r="I2336" s="301">
        <v>3378</v>
      </c>
      <c r="J2336" s="301">
        <v>2052</v>
      </c>
      <c r="K2336" s="301">
        <v>1546</v>
      </c>
      <c r="L2336" s="301">
        <v>1333</v>
      </c>
      <c r="M2336" s="301">
        <v>1240</v>
      </c>
      <c r="N2336" s="301">
        <v>1084</v>
      </c>
      <c r="O2336" s="301">
        <v>800</v>
      </c>
      <c r="P2336" s="301">
        <v>670</v>
      </c>
      <c r="Q2336" s="301">
        <v>428</v>
      </c>
      <c r="R2336" s="301">
        <v>293</v>
      </c>
      <c r="S2336" s="301">
        <v>173</v>
      </c>
      <c r="T2336" s="301">
        <v>188</v>
      </c>
      <c r="U2336" s="301">
        <v>20227</v>
      </c>
      <c r="V2336" s="304">
        <v>19419</v>
      </c>
    </row>
    <row r="2337" spans="1:22" x14ac:dyDescent="0.4">
      <c r="A2337" s="299">
        <v>2333</v>
      </c>
      <c r="B2337" s="300" t="s">
        <v>1290</v>
      </c>
      <c r="C2337" s="301">
        <v>877</v>
      </c>
      <c r="D2337" s="301">
        <v>722</v>
      </c>
      <c r="E2337" s="301">
        <v>585</v>
      </c>
      <c r="F2337" s="301">
        <v>542</v>
      </c>
      <c r="G2337" s="301">
        <v>950</v>
      </c>
      <c r="H2337" s="301">
        <v>1877</v>
      </c>
      <c r="I2337" s="301">
        <v>1654</v>
      </c>
      <c r="J2337" s="301">
        <v>1281</v>
      </c>
      <c r="K2337" s="301">
        <v>939</v>
      </c>
      <c r="L2337" s="301">
        <v>796</v>
      </c>
      <c r="M2337" s="301">
        <v>645</v>
      </c>
      <c r="N2337" s="301">
        <v>556</v>
      </c>
      <c r="O2337" s="301">
        <v>484</v>
      </c>
      <c r="P2337" s="301">
        <v>416</v>
      </c>
      <c r="Q2337" s="301">
        <v>243</v>
      </c>
      <c r="R2337" s="301">
        <v>188</v>
      </c>
      <c r="S2337" s="301">
        <v>143</v>
      </c>
      <c r="T2337" s="301">
        <v>195</v>
      </c>
      <c r="U2337" s="301">
        <v>13097</v>
      </c>
      <c r="V2337" s="304">
        <v>12827</v>
      </c>
    </row>
    <row r="2338" spans="1:22" x14ac:dyDescent="0.4">
      <c r="A2338" s="299">
        <v>2334</v>
      </c>
      <c r="B2338" s="300" t="s">
        <v>1291</v>
      </c>
      <c r="C2338" s="301">
        <v>137</v>
      </c>
      <c r="D2338" s="301">
        <v>141</v>
      </c>
      <c r="E2338" s="301">
        <v>95</v>
      </c>
      <c r="F2338" s="301">
        <v>113</v>
      </c>
      <c r="G2338" s="301">
        <v>180</v>
      </c>
      <c r="H2338" s="301">
        <v>364</v>
      </c>
      <c r="I2338" s="301">
        <v>418</v>
      </c>
      <c r="J2338" s="301">
        <v>325</v>
      </c>
      <c r="K2338" s="301">
        <v>230</v>
      </c>
      <c r="L2338" s="301">
        <v>230</v>
      </c>
      <c r="M2338" s="301">
        <v>214</v>
      </c>
      <c r="N2338" s="301">
        <v>189</v>
      </c>
      <c r="O2338" s="301">
        <v>184</v>
      </c>
      <c r="P2338" s="301">
        <v>158</v>
      </c>
      <c r="Q2338" s="301">
        <v>89</v>
      </c>
      <c r="R2338" s="301">
        <v>47</v>
      </c>
      <c r="S2338" s="301">
        <v>29</v>
      </c>
      <c r="T2338" s="301">
        <v>29</v>
      </c>
      <c r="U2338" s="301">
        <v>3164</v>
      </c>
      <c r="V2338" s="304">
        <v>3108</v>
      </c>
    </row>
    <row r="2339" spans="1:22" x14ac:dyDescent="0.4">
      <c r="A2339" s="299">
        <v>2335</v>
      </c>
      <c r="B2339" s="300" t="s">
        <v>1918</v>
      </c>
      <c r="C2339" s="301">
        <v>81</v>
      </c>
      <c r="D2339" s="301">
        <v>107</v>
      </c>
      <c r="E2339" s="301">
        <v>97</v>
      </c>
      <c r="F2339" s="301">
        <v>108</v>
      </c>
      <c r="G2339" s="301">
        <v>73</v>
      </c>
      <c r="H2339" s="301">
        <v>76</v>
      </c>
      <c r="I2339" s="301">
        <v>90</v>
      </c>
      <c r="J2339" s="301">
        <v>92</v>
      </c>
      <c r="K2339" s="301">
        <v>118</v>
      </c>
      <c r="L2339" s="301">
        <v>146</v>
      </c>
      <c r="M2339" s="301">
        <v>167</v>
      </c>
      <c r="N2339" s="301">
        <v>242</v>
      </c>
      <c r="O2339" s="301">
        <v>265</v>
      </c>
      <c r="P2339" s="301">
        <v>289</v>
      </c>
      <c r="Q2339" s="301">
        <v>225</v>
      </c>
      <c r="R2339" s="301">
        <v>150</v>
      </c>
      <c r="S2339" s="301">
        <v>80</v>
      </c>
      <c r="T2339" s="301">
        <v>77</v>
      </c>
      <c r="U2339" s="301">
        <v>2480</v>
      </c>
      <c r="V2339" s="304">
        <v>2411</v>
      </c>
    </row>
    <row r="2340" spans="1:22" x14ac:dyDescent="0.4">
      <c r="A2340" s="299">
        <v>2336</v>
      </c>
      <c r="B2340" s="300" t="s">
        <v>3554</v>
      </c>
      <c r="C2340" s="301">
        <v>0</v>
      </c>
      <c r="D2340" s="301">
        <v>0</v>
      </c>
      <c r="E2340" s="301">
        <v>0</v>
      </c>
      <c r="F2340" s="301">
        <v>4</v>
      </c>
      <c r="G2340" s="301">
        <v>0</v>
      </c>
      <c r="H2340" s="301">
        <v>0</v>
      </c>
      <c r="I2340" s="301">
        <v>7</v>
      </c>
      <c r="J2340" s="301">
        <v>0</v>
      </c>
      <c r="K2340" s="301">
        <v>0</v>
      </c>
      <c r="L2340" s="301">
        <v>0</v>
      </c>
      <c r="M2340" s="301">
        <v>0</v>
      </c>
      <c r="N2340" s="301">
        <v>6</v>
      </c>
      <c r="O2340" s="301">
        <v>7</v>
      </c>
      <c r="P2340" s="301">
        <v>11</v>
      </c>
      <c r="Q2340" s="301">
        <v>0</v>
      </c>
      <c r="R2340" s="301">
        <v>3</v>
      </c>
      <c r="S2340" s="301">
        <v>5</v>
      </c>
      <c r="T2340" s="301">
        <v>0</v>
      </c>
      <c r="U2340" s="301">
        <v>35</v>
      </c>
      <c r="V2340" s="304">
        <v>32</v>
      </c>
    </row>
    <row r="2341" spans="1:22" x14ac:dyDescent="0.4">
      <c r="A2341" s="299">
        <v>2337</v>
      </c>
      <c r="B2341" s="300" t="s">
        <v>3555</v>
      </c>
      <c r="C2341" s="301">
        <v>0</v>
      </c>
      <c r="D2341" s="301">
        <v>0</v>
      </c>
      <c r="E2341" s="301">
        <v>0</v>
      </c>
      <c r="F2341" s="301">
        <v>0</v>
      </c>
      <c r="G2341" s="301">
        <v>0</v>
      </c>
      <c r="H2341" s="301">
        <v>0</v>
      </c>
      <c r="I2341" s="301">
        <v>0</v>
      </c>
      <c r="J2341" s="301">
        <v>0</v>
      </c>
      <c r="K2341" s="301">
        <v>0</v>
      </c>
      <c r="L2341" s="301">
        <v>4</v>
      </c>
      <c r="M2341" s="301">
        <v>3</v>
      </c>
      <c r="N2341" s="301">
        <v>9</v>
      </c>
      <c r="O2341" s="301">
        <v>4</v>
      </c>
      <c r="P2341" s="301">
        <v>3</v>
      </c>
      <c r="Q2341" s="301">
        <v>5</v>
      </c>
      <c r="R2341" s="301">
        <v>0</v>
      </c>
      <c r="S2341" s="301">
        <v>0</v>
      </c>
      <c r="T2341" s="301">
        <v>7</v>
      </c>
      <c r="U2341" s="301">
        <v>48</v>
      </c>
      <c r="V2341" s="304">
        <v>45</v>
      </c>
    </row>
    <row r="2342" spans="1:22" x14ac:dyDescent="0.4">
      <c r="A2342" s="299">
        <v>2338</v>
      </c>
      <c r="B2342" s="300" t="s">
        <v>445</v>
      </c>
      <c r="C2342" s="301">
        <v>11</v>
      </c>
      <c r="D2342" s="301">
        <v>19</v>
      </c>
      <c r="E2342" s="301">
        <v>26</v>
      </c>
      <c r="F2342" s="301">
        <v>24</v>
      </c>
      <c r="G2342" s="301">
        <v>19</v>
      </c>
      <c r="H2342" s="301">
        <v>10</v>
      </c>
      <c r="I2342" s="301">
        <v>8</v>
      </c>
      <c r="J2342" s="301">
        <v>11</v>
      </c>
      <c r="K2342" s="301">
        <v>25</v>
      </c>
      <c r="L2342" s="301">
        <v>27</v>
      </c>
      <c r="M2342" s="301">
        <v>18</v>
      </c>
      <c r="N2342" s="301">
        <v>21</v>
      </c>
      <c r="O2342" s="301">
        <v>29</v>
      </c>
      <c r="P2342" s="301">
        <v>25</v>
      </c>
      <c r="Q2342" s="301">
        <v>10</v>
      </c>
      <c r="R2342" s="301">
        <v>3</v>
      </c>
      <c r="S2342" s="301">
        <v>0</v>
      </c>
      <c r="T2342" s="301">
        <v>3</v>
      </c>
      <c r="U2342" s="301">
        <v>293</v>
      </c>
      <c r="V2342" s="304">
        <v>277</v>
      </c>
    </row>
    <row r="2343" spans="1:22" x14ac:dyDescent="0.4">
      <c r="A2343" s="299">
        <v>2339</v>
      </c>
      <c r="B2343" s="300" t="s">
        <v>1919</v>
      </c>
      <c r="C2343" s="301">
        <v>45</v>
      </c>
      <c r="D2343" s="301">
        <v>49</v>
      </c>
      <c r="E2343" s="301">
        <v>42</v>
      </c>
      <c r="F2343" s="301">
        <v>31</v>
      </c>
      <c r="G2343" s="301">
        <v>37</v>
      </c>
      <c r="H2343" s="301">
        <v>31</v>
      </c>
      <c r="I2343" s="301">
        <v>21</v>
      </c>
      <c r="J2343" s="301">
        <v>46</v>
      </c>
      <c r="K2343" s="301">
        <v>35</v>
      </c>
      <c r="L2343" s="301">
        <v>43</v>
      </c>
      <c r="M2343" s="301">
        <v>76</v>
      </c>
      <c r="N2343" s="301">
        <v>68</v>
      </c>
      <c r="O2343" s="301">
        <v>87</v>
      </c>
      <c r="P2343" s="301">
        <v>56</v>
      </c>
      <c r="Q2343" s="301">
        <v>65</v>
      </c>
      <c r="R2343" s="301">
        <v>32</v>
      </c>
      <c r="S2343" s="301">
        <v>31</v>
      </c>
      <c r="T2343" s="301">
        <v>30</v>
      </c>
      <c r="U2343" s="301">
        <v>829</v>
      </c>
      <c r="V2343" s="304">
        <v>807</v>
      </c>
    </row>
    <row r="2344" spans="1:22" x14ac:dyDescent="0.4">
      <c r="A2344" s="299">
        <v>2340</v>
      </c>
      <c r="B2344" s="300" t="s">
        <v>1920</v>
      </c>
      <c r="C2344" s="301">
        <v>16</v>
      </c>
      <c r="D2344" s="301">
        <v>30</v>
      </c>
      <c r="E2344" s="301">
        <v>24</v>
      </c>
      <c r="F2344" s="301">
        <v>10</v>
      </c>
      <c r="G2344" s="301">
        <v>15</v>
      </c>
      <c r="H2344" s="301">
        <v>12</v>
      </c>
      <c r="I2344" s="301">
        <v>13</v>
      </c>
      <c r="J2344" s="301">
        <v>12</v>
      </c>
      <c r="K2344" s="301">
        <v>24</v>
      </c>
      <c r="L2344" s="301">
        <v>27</v>
      </c>
      <c r="M2344" s="301">
        <v>30</v>
      </c>
      <c r="N2344" s="301">
        <v>47</v>
      </c>
      <c r="O2344" s="301">
        <v>38</v>
      </c>
      <c r="P2344" s="301">
        <v>33</v>
      </c>
      <c r="Q2344" s="301">
        <v>18</v>
      </c>
      <c r="R2344" s="301">
        <v>11</v>
      </c>
      <c r="S2344" s="301">
        <v>5</v>
      </c>
      <c r="T2344" s="301">
        <v>6</v>
      </c>
      <c r="U2344" s="301">
        <v>362</v>
      </c>
      <c r="V2344" s="304">
        <v>344</v>
      </c>
    </row>
    <row r="2345" spans="1:22" x14ac:dyDescent="0.4">
      <c r="A2345" s="299">
        <v>2341</v>
      </c>
      <c r="B2345" s="300" t="s">
        <v>3556</v>
      </c>
      <c r="C2345" s="301">
        <v>0</v>
      </c>
      <c r="D2345" s="301">
        <v>8</v>
      </c>
      <c r="E2345" s="301">
        <v>8</v>
      </c>
      <c r="F2345" s="301">
        <v>3</v>
      </c>
      <c r="G2345" s="301">
        <v>9</v>
      </c>
      <c r="H2345" s="301">
        <v>8</v>
      </c>
      <c r="I2345" s="301">
        <v>0</v>
      </c>
      <c r="J2345" s="301">
        <v>6</v>
      </c>
      <c r="K2345" s="301">
        <v>6</v>
      </c>
      <c r="L2345" s="301">
        <v>10</v>
      </c>
      <c r="M2345" s="301">
        <v>11</v>
      </c>
      <c r="N2345" s="301">
        <v>9</v>
      </c>
      <c r="O2345" s="301">
        <v>3</v>
      </c>
      <c r="P2345" s="301">
        <v>8</v>
      </c>
      <c r="Q2345" s="301">
        <v>3</v>
      </c>
      <c r="R2345" s="301">
        <v>6</v>
      </c>
      <c r="S2345" s="301">
        <v>0</v>
      </c>
      <c r="T2345" s="301">
        <v>0</v>
      </c>
      <c r="U2345" s="301">
        <v>94</v>
      </c>
      <c r="V2345" s="304">
        <v>92</v>
      </c>
    </row>
    <row r="2346" spans="1:22" x14ac:dyDescent="0.4">
      <c r="A2346" s="299">
        <v>2342</v>
      </c>
      <c r="B2346" s="300" t="s">
        <v>3557</v>
      </c>
      <c r="C2346" s="301">
        <v>0</v>
      </c>
      <c r="D2346" s="301">
        <v>9</v>
      </c>
      <c r="E2346" s="301">
        <v>0</v>
      </c>
      <c r="F2346" s="301">
        <v>0</v>
      </c>
      <c r="G2346" s="301">
        <v>0</v>
      </c>
      <c r="H2346" s="301">
        <v>0</v>
      </c>
      <c r="I2346" s="301">
        <v>0</v>
      </c>
      <c r="J2346" s="301">
        <v>0</v>
      </c>
      <c r="K2346" s="301">
        <v>3</v>
      </c>
      <c r="L2346" s="301">
        <v>5</v>
      </c>
      <c r="M2346" s="301">
        <v>0</v>
      </c>
      <c r="N2346" s="301">
        <v>0</v>
      </c>
      <c r="O2346" s="301">
        <v>4</v>
      </c>
      <c r="P2346" s="301">
        <v>0</v>
      </c>
      <c r="Q2346" s="301">
        <v>0</v>
      </c>
      <c r="R2346" s="301">
        <v>0</v>
      </c>
      <c r="S2346" s="301">
        <v>4</v>
      </c>
      <c r="T2346" s="301">
        <v>0</v>
      </c>
      <c r="U2346" s="301">
        <v>39</v>
      </c>
      <c r="V2346" s="304">
        <v>36</v>
      </c>
    </row>
    <row r="2347" spans="1:22" x14ac:dyDescent="0.4">
      <c r="A2347" s="299">
        <v>2343</v>
      </c>
      <c r="B2347" s="300" t="s">
        <v>446</v>
      </c>
      <c r="C2347" s="301">
        <v>270</v>
      </c>
      <c r="D2347" s="301">
        <v>289</v>
      </c>
      <c r="E2347" s="301">
        <v>329</v>
      </c>
      <c r="F2347" s="301">
        <v>369</v>
      </c>
      <c r="G2347" s="301">
        <v>318</v>
      </c>
      <c r="H2347" s="301">
        <v>355</v>
      </c>
      <c r="I2347" s="301">
        <v>268</v>
      </c>
      <c r="J2347" s="301">
        <v>294</v>
      </c>
      <c r="K2347" s="301">
        <v>337</v>
      </c>
      <c r="L2347" s="301">
        <v>381</v>
      </c>
      <c r="M2347" s="301">
        <v>418</v>
      </c>
      <c r="N2347" s="301">
        <v>434</v>
      </c>
      <c r="O2347" s="301">
        <v>461</v>
      </c>
      <c r="P2347" s="301">
        <v>433</v>
      </c>
      <c r="Q2347" s="301">
        <v>343</v>
      </c>
      <c r="R2347" s="301">
        <v>262</v>
      </c>
      <c r="S2347" s="301">
        <v>215</v>
      </c>
      <c r="T2347" s="301">
        <v>248</v>
      </c>
      <c r="U2347" s="301">
        <v>6033</v>
      </c>
      <c r="V2347" s="304">
        <v>5750</v>
      </c>
    </row>
    <row r="2348" spans="1:22" x14ac:dyDescent="0.4">
      <c r="A2348" s="299">
        <v>2344</v>
      </c>
      <c r="B2348" s="300" t="s">
        <v>1921</v>
      </c>
      <c r="C2348" s="301">
        <v>6</v>
      </c>
      <c r="D2348" s="301">
        <v>12</v>
      </c>
      <c r="E2348" s="301">
        <v>11</v>
      </c>
      <c r="F2348" s="301">
        <v>19</v>
      </c>
      <c r="G2348" s="301">
        <v>10</v>
      </c>
      <c r="H2348" s="301">
        <v>7</v>
      </c>
      <c r="I2348" s="301">
        <v>7</v>
      </c>
      <c r="J2348" s="301">
        <v>8</v>
      </c>
      <c r="K2348" s="301">
        <v>12</v>
      </c>
      <c r="L2348" s="301">
        <v>25</v>
      </c>
      <c r="M2348" s="301">
        <v>23</v>
      </c>
      <c r="N2348" s="301">
        <v>20</v>
      </c>
      <c r="O2348" s="301">
        <v>9</v>
      </c>
      <c r="P2348" s="301">
        <v>21</v>
      </c>
      <c r="Q2348" s="301">
        <v>20</v>
      </c>
      <c r="R2348" s="301">
        <v>12</v>
      </c>
      <c r="S2348" s="301">
        <v>9</v>
      </c>
      <c r="T2348" s="301">
        <v>5</v>
      </c>
      <c r="U2348" s="301">
        <v>226</v>
      </c>
      <c r="V2348" s="304">
        <v>235</v>
      </c>
    </row>
    <row r="2349" spans="1:22" x14ac:dyDescent="0.4">
      <c r="A2349" s="299">
        <v>2345</v>
      </c>
      <c r="B2349" s="300" t="s">
        <v>3558</v>
      </c>
      <c r="C2349" s="301">
        <v>3</v>
      </c>
      <c r="D2349" s="301">
        <v>3</v>
      </c>
      <c r="E2349" s="301">
        <v>5</v>
      </c>
      <c r="F2349" s="301">
        <v>0</v>
      </c>
      <c r="G2349" s="301">
        <v>0</v>
      </c>
      <c r="H2349" s="301">
        <v>0</v>
      </c>
      <c r="I2349" s="301">
        <v>0</v>
      </c>
      <c r="J2349" s="301">
        <v>0</v>
      </c>
      <c r="K2349" s="301">
        <v>0</v>
      </c>
      <c r="L2349" s="301">
        <v>6</v>
      </c>
      <c r="M2349" s="301">
        <v>3</v>
      </c>
      <c r="N2349" s="301">
        <v>3</v>
      </c>
      <c r="O2349" s="301">
        <v>7</v>
      </c>
      <c r="P2349" s="301">
        <v>5</v>
      </c>
      <c r="Q2349" s="301">
        <v>0</v>
      </c>
      <c r="R2349" s="301">
        <v>0</v>
      </c>
      <c r="S2349" s="301">
        <v>0</v>
      </c>
      <c r="T2349" s="301">
        <v>0</v>
      </c>
      <c r="U2349" s="301">
        <v>55</v>
      </c>
      <c r="V2349" s="304">
        <v>57</v>
      </c>
    </row>
    <row r="2350" spans="1:22" x14ac:dyDescent="0.4">
      <c r="A2350" s="299">
        <v>2346</v>
      </c>
      <c r="B2350" s="300" t="s">
        <v>3559</v>
      </c>
      <c r="C2350" s="301">
        <v>11</v>
      </c>
      <c r="D2350" s="301">
        <v>5</v>
      </c>
      <c r="E2350" s="301">
        <v>5</v>
      </c>
      <c r="F2350" s="301">
        <v>6</v>
      </c>
      <c r="G2350" s="301">
        <v>7</v>
      </c>
      <c r="H2350" s="301">
        <v>3</v>
      </c>
      <c r="I2350" s="301">
        <v>8</v>
      </c>
      <c r="J2350" s="301">
        <v>0</v>
      </c>
      <c r="K2350" s="301">
        <v>0</v>
      </c>
      <c r="L2350" s="301">
        <v>10</v>
      </c>
      <c r="M2350" s="301">
        <v>17</v>
      </c>
      <c r="N2350" s="301">
        <v>12</v>
      </c>
      <c r="O2350" s="301">
        <v>15</v>
      </c>
      <c r="P2350" s="301">
        <v>4</v>
      </c>
      <c r="Q2350" s="301">
        <v>5</v>
      </c>
      <c r="R2350" s="301">
        <v>0</v>
      </c>
      <c r="S2350" s="301">
        <v>0</v>
      </c>
      <c r="T2350" s="301">
        <v>4</v>
      </c>
      <c r="U2350" s="301">
        <v>113</v>
      </c>
      <c r="V2350" s="304">
        <v>105</v>
      </c>
    </row>
    <row r="2351" spans="1:22" x14ac:dyDescent="0.4">
      <c r="A2351" s="299">
        <v>2347</v>
      </c>
      <c r="B2351" s="300" t="s">
        <v>3560</v>
      </c>
      <c r="C2351" s="301">
        <v>0</v>
      </c>
      <c r="D2351" s="301">
        <v>0</v>
      </c>
      <c r="E2351" s="301">
        <v>0</v>
      </c>
      <c r="F2351" s="301">
        <v>0</v>
      </c>
      <c r="G2351" s="301">
        <v>0</v>
      </c>
      <c r="H2351" s="301">
        <v>0</v>
      </c>
      <c r="I2351" s="301">
        <v>0</v>
      </c>
      <c r="J2351" s="301">
        <v>0</v>
      </c>
      <c r="K2351" s="301">
        <v>0</v>
      </c>
      <c r="L2351" s="301">
        <v>0</v>
      </c>
      <c r="M2351" s="301">
        <v>0</v>
      </c>
      <c r="N2351" s="301">
        <v>0</v>
      </c>
      <c r="O2351" s="301">
        <v>0</v>
      </c>
      <c r="P2351" s="301">
        <v>0</v>
      </c>
      <c r="Q2351" s="301">
        <v>0</v>
      </c>
      <c r="R2351" s="301">
        <v>0</v>
      </c>
      <c r="S2351" s="301">
        <v>0</v>
      </c>
      <c r="T2351" s="301">
        <v>0</v>
      </c>
      <c r="U2351" s="301">
        <v>0</v>
      </c>
      <c r="V2351" s="304">
        <v>0</v>
      </c>
    </row>
    <row r="2352" spans="1:22" x14ac:dyDescent="0.4">
      <c r="A2352" s="299">
        <v>2348</v>
      </c>
      <c r="B2352" s="300" t="s">
        <v>3561</v>
      </c>
      <c r="C2352" s="301">
        <v>0</v>
      </c>
      <c r="D2352" s="301">
        <v>7</v>
      </c>
      <c r="E2352" s="301">
        <v>5</v>
      </c>
      <c r="F2352" s="301">
        <v>5</v>
      </c>
      <c r="G2352" s="301">
        <v>0</v>
      </c>
      <c r="H2352" s="301">
        <v>0</v>
      </c>
      <c r="I2352" s="301">
        <v>8</v>
      </c>
      <c r="J2352" s="301">
        <v>7</v>
      </c>
      <c r="K2352" s="301">
        <v>3</v>
      </c>
      <c r="L2352" s="301">
        <v>0</v>
      </c>
      <c r="M2352" s="301">
        <v>0</v>
      </c>
      <c r="N2352" s="301">
        <v>4</v>
      </c>
      <c r="O2352" s="301">
        <v>3</v>
      </c>
      <c r="P2352" s="301">
        <v>8</v>
      </c>
      <c r="Q2352" s="301">
        <v>0</v>
      </c>
      <c r="R2352" s="301">
        <v>0</v>
      </c>
      <c r="S2352" s="301">
        <v>0</v>
      </c>
      <c r="T2352" s="301">
        <v>0</v>
      </c>
      <c r="U2352" s="301">
        <v>57</v>
      </c>
      <c r="V2352" s="304">
        <v>55</v>
      </c>
    </row>
    <row r="2353" spans="1:22" x14ac:dyDescent="0.4">
      <c r="A2353" s="299">
        <v>2349</v>
      </c>
      <c r="B2353" s="300" t="s">
        <v>3562</v>
      </c>
      <c r="C2353" s="301">
        <v>3</v>
      </c>
      <c r="D2353" s="301">
        <v>10</v>
      </c>
      <c r="E2353" s="301">
        <v>0</v>
      </c>
      <c r="F2353" s="301">
        <v>6</v>
      </c>
      <c r="G2353" s="301">
        <v>0</v>
      </c>
      <c r="H2353" s="301">
        <v>0</v>
      </c>
      <c r="I2353" s="301">
        <v>0</v>
      </c>
      <c r="J2353" s="301">
        <v>4</v>
      </c>
      <c r="K2353" s="301">
        <v>8</v>
      </c>
      <c r="L2353" s="301">
        <v>0</v>
      </c>
      <c r="M2353" s="301">
        <v>5</v>
      </c>
      <c r="N2353" s="301">
        <v>5</v>
      </c>
      <c r="O2353" s="301">
        <v>3</v>
      </c>
      <c r="P2353" s="301">
        <v>7</v>
      </c>
      <c r="Q2353" s="301">
        <v>0</v>
      </c>
      <c r="R2353" s="301">
        <v>0</v>
      </c>
      <c r="S2353" s="301">
        <v>0</v>
      </c>
      <c r="T2353" s="301">
        <v>0</v>
      </c>
      <c r="U2353" s="301">
        <v>52</v>
      </c>
      <c r="V2353" s="304">
        <v>47</v>
      </c>
    </row>
    <row r="2354" spans="1:22" x14ac:dyDescent="0.4">
      <c r="A2354" s="299">
        <v>2350</v>
      </c>
      <c r="B2354" s="300" t="s">
        <v>3563</v>
      </c>
      <c r="C2354" s="301">
        <v>8</v>
      </c>
      <c r="D2354" s="301">
        <v>5</v>
      </c>
      <c r="E2354" s="301">
        <v>7</v>
      </c>
      <c r="F2354" s="301">
        <v>8</v>
      </c>
      <c r="G2354" s="301">
        <v>5</v>
      </c>
      <c r="H2354" s="301">
        <v>0</v>
      </c>
      <c r="I2354" s="301">
        <v>8</v>
      </c>
      <c r="J2354" s="301">
        <v>5</v>
      </c>
      <c r="K2354" s="301">
        <v>8</v>
      </c>
      <c r="L2354" s="301">
        <v>10</v>
      </c>
      <c r="M2354" s="301">
        <v>3</v>
      </c>
      <c r="N2354" s="301">
        <v>4</v>
      </c>
      <c r="O2354" s="301">
        <v>7</v>
      </c>
      <c r="P2354" s="301">
        <v>6</v>
      </c>
      <c r="Q2354" s="301">
        <v>6</v>
      </c>
      <c r="R2354" s="301">
        <v>0</v>
      </c>
      <c r="S2354" s="301">
        <v>0</v>
      </c>
      <c r="T2354" s="301">
        <v>0</v>
      </c>
      <c r="U2354" s="301">
        <v>82</v>
      </c>
      <c r="V2354" s="304">
        <v>73</v>
      </c>
    </row>
    <row r="2355" spans="1:22" x14ac:dyDescent="0.4">
      <c r="A2355" s="299">
        <v>2351</v>
      </c>
      <c r="B2355" s="300" t="s">
        <v>3564</v>
      </c>
      <c r="C2355" s="301">
        <v>6</v>
      </c>
      <c r="D2355" s="301">
        <v>4</v>
      </c>
      <c r="E2355" s="301">
        <v>5</v>
      </c>
      <c r="F2355" s="301">
        <v>0</v>
      </c>
      <c r="G2355" s="301">
        <v>0</v>
      </c>
      <c r="H2355" s="301">
        <v>5</v>
      </c>
      <c r="I2355" s="301">
        <v>4</v>
      </c>
      <c r="J2355" s="301">
        <v>4</v>
      </c>
      <c r="K2355" s="301">
        <v>0</v>
      </c>
      <c r="L2355" s="301">
        <v>0</v>
      </c>
      <c r="M2355" s="301">
        <v>0</v>
      </c>
      <c r="N2355" s="301">
        <v>4</v>
      </c>
      <c r="O2355" s="301">
        <v>0</v>
      </c>
      <c r="P2355" s="301">
        <v>8</v>
      </c>
      <c r="Q2355" s="301">
        <v>7</v>
      </c>
      <c r="R2355" s="301">
        <v>0</v>
      </c>
      <c r="S2355" s="301">
        <v>0</v>
      </c>
      <c r="T2355" s="301">
        <v>0</v>
      </c>
      <c r="U2355" s="301">
        <v>47</v>
      </c>
      <c r="V2355" s="304">
        <v>44</v>
      </c>
    </row>
    <row r="2356" spans="1:22" x14ac:dyDescent="0.4">
      <c r="A2356" s="299">
        <v>2352</v>
      </c>
      <c r="B2356" s="300" t="s">
        <v>3565</v>
      </c>
      <c r="C2356" s="301">
        <v>0</v>
      </c>
      <c r="D2356" s="301">
        <v>0</v>
      </c>
      <c r="E2356" s="301">
        <v>0</v>
      </c>
      <c r="F2356" s="301">
        <v>0</v>
      </c>
      <c r="G2356" s="301">
        <v>0</v>
      </c>
      <c r="H2356" s="301">
        <v>0</v>
      </c>
      <c r="I2356" s="301">
        <v>0</v>
      </c>
      <c r="J2356" s="301">
        <v>0</v>
      </c>
      <c r="K2356" s="301">
        <v>0</v>
      </c>
      <c r="L2356" s="301">
        <v>0</v>
      </c>
      <c r="M2356" s="301">
        <v>6</v>
      </c>
      <c r="N2356" s="301">
        <v>0</v>
      </c>
      <c r="O2356" s="301">
        <v>0</v>
      </c>
      <c r="P2356" s="301">
        <v>0</v>
      </c>
      <c r="Q2356" s="301">
        <v>0</v>
      </c>
      <c r="R2356" s="301">
        <v>0</v>
      </c>
      <c r="S2356" s="301">
        <v>0</v>
      </c>
      <c r="T2356" s="301">
        <v>0</v>
      </c>
      <c r="U2356" s="301">
        <v>7</v>
      </c>
      <c r="V2356" s="304">
        <v>7</v>
      </c>
    </row>
    <row r="2357" spans="1:22" x14ac:dyDescent="0.4">
      <c r="A2357" s="299">
        <v>2353</v>
      </c>
      <c r="B2357" s="300" t="s">
        <v>1922</v>
      </c>
      <c r="C2357" s="301">
        <v>20</v>
      </c>
      <c r="D2357" s="301">
        <v>17</v>
      </c>
      <c r="E2357" s="301">
        <v>23</v>
      </c>
      <c r="F2357" s="301">
        <v>15</v>
      </c>
      <c r="G2357" s="301">
        <v>10</v>
      </c>
      <c r="H2357" s="301">
        <v>14</v>
      </c>
      <c r="I2357" s="301">
        <v>15</v>
      </c>
      <c r="J2357" s="301">
        <v>21</v>
      </c>
      <c r="K2357" s="301">
        <v>14</v>
      </c>
      <c r="L2357" s="301">
        <v>21</v>
      </c>
      <c r="M2357" s="301">
        <v>33</v>
      </c>
      <c r="N2357" s="301">
        <v>21</v>
      </c>
      <c r="O2357" s="301">
        <v>18</v>
      </c>
      <c r="P2357" s="301">
        <v>16</v>
      </c>
      <c r="Q2357" s="301">
        <v>14</v>
      </c>
      <c r="R2357" s="301">
        <v>6</v>
      </c>
      <c r="S2357" s="301">
        <v>3</v>
      </c>
      <c r="T2357" s="301">
        <v>0</v>
      </c>
      <c r="U2357" s="301">
        <v>279</v>
      </c>
      <c r="V2357" s="304">
        <v>280</v>
      </c>
    </row>
    <row r="2358" spans="1:22" x14ac:dyDescent="0.4">
      <c r="A2358" s="299">
        <v>2354</v>
      </c>
      <c r="B2358" s="300" t="s">
        <v>3566</v>
      </c>
      <c r="C2358" s="301">
        <v>0</v>
      </c>
      <c r="D2358" s="301">
        <v>0</v>
      </c>
      <c r="E2358" s="301">
        <v>0</v>
      </c>
      <c r="F2358" s="301">
        <v>0</v>
      </c>
      <c r="G2358" s="301">
        <v>0</v>
      </c>
      <c r="H2358" s="301">
        <v>0</v>
      </c>
      <c r="I2358" s="301">
        <v>0</v>
      </c>
      <c r="J2358" s="301">
        <v>6</v>
      </c>
      <c r="K2358" s="301">
        <v>3</v>
      </c>
      <c r="L2358" s="301">
        <v>3</v>
      </c>
      <c r="M2358" s="301">
        <v>4</v>
      </c>
      <c r="N2358" s="301">
        <v>9</v>
      </c>
      <c r="O2358" s="301">
        <v>4</v>
      </c>
      <c r="P2358" s="301">
        <v>0</v>
      </c>
      <c r="Q2358" s="301">
        <v>9</v>
      </c>
      <c r="R2358" s="301">
        <v>4</v>
      </c>
      <c r="S2358" s="301">
        <v>5</v>
      </c>
      <c r="T2358" s="301">
        <v>0</v>
      </c>
      <c r="U2358" s="301">
        <v>50</v>
      </c>
      <c r="V2358" s="304">
        <v>50</v>
      </c>
    </row>
    <row r="2359" spans="1:22" x14ac:dyDescent="0.4">
      <c r="A2359" s="299">
        <v>2355</v>
      </c>
      <c r="B2359" s="300" t="s">
        <v>447</v>
      </c>
      <c r="C2359" s="301">
        <v>14</v>
      </c>
      <c r="D2359" s="301">
        <v>6</v>
      </c>
      <c r="E2359" s="301">
        <v>3</v>
      </c>
      <c r="F2359" s="301">
        <v>16</v>
      </c>
      <c r="G2359" s="301">
        <v>3</v>
      </c>
      <c r="H2359" s="301">
        <v>10</v>
      </c>
      <c r="I2359" s="301">
        <v>11</v>
      </c>
      <c r="J2359" s="301">
        <v>4</v>
      </c>
      <c r="K2359" s="301">
        <v>4</v>
      </c>
      <c r="L2359" s="301">
        <v>12</v>
      </c>
      <c r="M2359" s="301">
        <v>16</v>
      </c>
      <c r="N2359" s="301">
        <v>13</v>
      </c>
      <c r="O2359" s="301">
        <v>22</v>
      </c>
      <c r="P2359" s="301">
        <v>18</v>
      </c>
      <c r="Q2359" s="301">
        <v>13</v>
      </c>
      <c r="R2359" s="301">
        <v>3</v>
      </c>
      <c r="S2359" s="301">
        <v>3</v>
      </c>
      <c r="T2359" s="301">
        <v>9</v>
      </c>
      <c r="U2359" s="301">
        <v>172</v>
      </c>
      <c r="V2359" s="304">
        <v>166</v>
      </c>
    </row>
    <row r="2360" spans="1:22" x14ac:dyDescent="0.4">
      <c r="A2360" s="299">
        <v>2356</v>
      </c>
      <c r="B2360" s="300" t="s">
        <v>3567</v>
      </c>
      <c r="C2360" s="301">
        <v>6</v>
      </c>
      <c r="D2360" s="301">
        <v>3</v>
      </c>
      <c r="E2360" s="301">
        <v>8</v>
      </c>
      <c r="F2360" s="301">
        <v>9</v>
      </c>
      <c r="G2360" s="301">
        <v>3</v>
      </c>
      <c r="H2360" s="301">
        <v>0</v>
      </c>
      <c r="I2360" s="301">
        <v>0</v>
      </c>
      <c r="J2360" s="301">
        <v>3</v>
      </c>
      <c r="K2360" s="301">
        <v>6</v>
      </c>
      <c r="L2360" s="301">
        <v>3</v>
      </c>
      <c r="M2360" s="301">
        <v>10</v>
      </c>
      <c r="N2360" s="301">
        <v>3</v>
      </c>
      <c r="O2360" s="301">
        <v>9</v>
      </c>
      <c r="P2360" s="301">
        <v>0</v>
      </c>
      <c r="Q2360" s="301">
        <v>4</v>
      </c>
      <c r="R2360" s="301">
        <v>9</v>
      </c>
      <c r="S2360" s="301">
        <v>0</v>
      </c>
      <c r="T2360" s="301">
        <v>0</v>
      </c>
      <c r="U2360" s="301">
        <v>89</v>
      </c>
      <c r="V2360" s="304">
        <v>81</v>
      </c>
    </row>
    <row r="2361" spans="1:22" x14ac:dyDescent="0.4">
      <c r="A2361" s="299">
        <v>2357</v>
      </c>
      <c r="B2361" s="300" t="s">
        <v>3568</v>
      </c>
      <c r="C2361" s="301">
        <v>0</v>
      </c>
      <c r="D2361" s="301">
        <v>0</v>
      </c>
      <c r="E2361" s="301">
        <v>0</v>
      </c>
      <c r="F2361" s="301">
        <v>0</v>
      </c>
      <c r="G2361" s="301">
        <v>0</v>
      </c>
      <c r="H2361" s="301">
        <v>0</v>
      </c>
      <c r="I2361" s="301">
        <v>0</v>
      </c>
      <c r="J2361" s="301">
        <v>0</v>
      </c>
      <c r="K2361" s="301">
        <v>0</v>
      </c>
      <c r="L2361" s="301">
        <v>0</v>
      </c>
      <c r="M2361" s="301">
        <v>0</v>
      </c>
      <c r="N2361" s="301">
        <v>0</v>
      </c>
      <c r="O2361" s="301">
        <v>0</v>
      </c>
      <c r="P2361" s="301">
        <v>0</v>
      </c>
      <c r="Q2361" s="301">
        <v>0</v>
      </c>
      <c r="R2361" s="301">
        <v>0</v>
      </c>
      <c r="S2361" s="301">
        <v>0</v>
      </c>
      <c r="T2361" s="301">
        <v>0</v>
      </c>
      <c r="U2361" s="301">
        <v>3</v>
      </c>
      <c r="V2361" s="304">
        <v>3</v>
      </c>
    </row>
    <row r="2362" spans="1:22" x14ac:dyDescent="0.4">
      <c r="A2362" s="299">
        <v>2358</v>
      </c>
      <c r="B2362" s="300" t="s">
        <v>1923</v>
      </c>
      <c r="C2362" s="301">
        <v>180</v>
      </c>
      <c r="D2362" s="301">
        <v>172</v>
      </c>
      <c r="E2362" s="301">
        <v>172</v>
      </c>
      <c r="F2362" s="301">
        <v>184</v>
      </c>
      <c r="G2362" s="301">
        <v>106</v>
      </c>
      <c r="H2362" s="301">
        <v>140</v>
      </c>
      <c r="I2362" s="301">
        <v>171</v>
      </c>
      <c r="J2362" s="301">
        <v>161</v>
      </c>
      <c r="K2362" s="301">
        <v>142</v>
      </c>
      <c r="L2362" s="301">
        <v>156</v>
      </c>
      <c r="M2362" s="301">
        <v>163</v>
      </c>
      <c r="N2362" s="301">
        <v>205</v>
      </c>
      <c r="O2362" s="301">
        <v>193</v>
      </c>
      <c r="P2362" s="301">
        <v>184</v>
      </c>
      <c r="Q2362" s="301">
        <v>105</v>
      </c>
      <c r="R2362" s="301">
        <v>93</v>
      </c>
      <c r="S2362" s="301">
        <v>46</v>
      </c>
      <c r="T2362" s="301">
        <v>36</v>
      </c>
      <c r="U2362" s="301">
        <v>2621</v>
      </c>
      <c r="V2362" s="304">
        <v>2507</v>
      </c>
    </row>
    <row r="2363" spans="1:22" x14ac:dyDescent="0.4">
      <c r="A2363" s="299">
        <v>2359</v>
      </c>
      <c r="B2363" s="300" t="s">
        <v>448</v>
      </c>
      <c r="C2363" s="301">
        <v>5</v>
      </c>
      <c r="D2363" s="301">
        <v>7</v>
      </c>
      <c r="E2363" s="301">
        <v>15</v>
      </c>
      <c r="F2363" s="301">
        <v>13</v>
      </c>
      <c r="G2363" s="301">
        <v>4</v>
      </c>
      <c r="H2363" s="301">
        <v>0</v>
      </c>
      <c r="I2363" s="301">
        <v>5</v>
      </c>
      <c r="J2363" s="301">
        <v>9</v>
      </c>
      <c r="K2363" s="301">
        <v>9</v>
      </c>
      <c r="L2363" s="301">
        <v>15</v>
      </c>
      <c r="M2363" s="301">
        <v>15</v>
      </c>
      <c r="N2363" s="301">
        <v>10</v>
      </c>
      <c r="O2363" s="301">
        <v>18</v>
      </c>
      <c r="P2363" s="301">
        <v>12</v>
      </c>
      <c r="Q2363" s="301">
        <v>16</v>
      </c>
      <c r="R2363" s="301">
        <v>4</v>
      </c>
      <c r="S2363" s="301">
        <v>0</v>
      </c>
      <c r="T2363" s="301">
        <v>0</v>
      </c>
      <c r="U2363" s="301">
        <v>163</v>
      </c>
      <c r="V2363" s="304">
        <v>160</v>
      </c>
    </row>
    <row r="2364" spans="1:22" x14ac:dyDescent="0.4">
      <c r="A2364" s="299">
        <v>2360</v>
      </c>
      <c r="B2364" s="300" t="s">
        <v>3569</v>
      </c>
      <c r="C2364" s="301">
        <v>4</v>
      </c>
      <c r="D2364" s="301">
        <v>6</v>
      </c>
      <c r="E2364" s="301">
        <v>15</v>
      </c>
      <c r="F2364" s="301">
        <v>16</v>
      </c>
      <c r="G2364" s="301">
        <v>3</v>
      </c>
      <c r="H2364" s="301">
        <v>7</v>
      </c>
      <c r="I2364" s="301">
        <v>0</v>
      </c>
      <c r="J2364" s="301">
        <v>3</v>
      </c>
      <c r="K2364" s="301">
        <v>11</v>
      </c>
      <c r="L2364" s="301">
        <v>11</v>
      </c>
      <c r="M2364" s="301">
        <v>10</v>
      </c>
      <c r="N2364" s="301">
        <v>13</v>
      </c>
      <c r="O2364" s="301">
        <v>9</v>
      </c>
      <c r="P2364" s="301">
        <v>14</v>
      </c>
      <c r="Q2364" s="301">
        <v>4</v>
      </c>
      <c r="R2364" s="301">
        <v>3</v>
      </c>
      <c r="S2364" s="301">
        <v>3</v>
      </c>
      <c r="T2364" s="301">
        <v>0</v>
      </c>
      <c r="U2364" s="301">
        <v>143</v>
      </c>
      <c r="V2364" s="304">
        <v>141</v>
      </c>
    </row>
    <row r="2365" spans="1:22" x14ac:dyDescent="0.4">
      <c r="A2365" s="299">
        <v>2361</v>
      </c>
      <c r="B2365" s="300" t="s">
        <v>449</v>
      </c>
      <c r="C2365" s="301">
        <v>9</v>
      </c>
      <c r="D2365" s="301">
        <v>18</v>
      </c>
      <c r="E2365" s="301">
        <v>11</v>
      </c>
      <c r="F2365" s="301">
        <v>12</v>
      </c>
      <c r="G2365" s="301">
        <v>3</v>
      </c>
      <c r="H2365" s="301">
        <v>0</v>
      </c>
      <c r="I2365" s="301">
        <v>6</v>
      </c>
      <c r="J2365" s="301">
        <v>21</v>
      </c>
      <c r="K2365" s="301">
        <v>16</v>
      </c>
      <c r="L2365" s="301">
        <v>26</v>
      </c>
      <c r="M2365" s="301">
        <v>27</v>
      </c>
      <c r="N2365" s="301">
        <v>26</v>
      </c>
      <c r="O2365" s="301">
        <v>35</v>
      </c>
      <c r="P2365" s="301">
        <v>38</v>
      </c>
      <c r="Q2365" s="301">
        <v>29</v>
      </c>
      <c r="R2365" s="301">
        <v>15</v>
      </c>
      <c r="S2365" s="301">
        <v>5</v>
      </c>
      <c r="T2365" s="301">
        <v>4</v>
      </c>
      <c r="U2365" s="301">
        <v>308</v>
      </c>
      <c r="V2365" s="304">
        <v>288</v>
      </c>
    </row>
    <row r="2366" spans="1:22" x14ac:dyDescent="0.4">
      <c r="A2366" s="299">
        <v>2362</v>
      </c>
      <c r="B2366" s="300" t="s">
        <v>1392</v>
      </c>
      <c r="C2366" s="301">
        <v>293</v>
      </c>
      <c r="D2366" s="301">
        <v>321</v>
      </c>
      <c r="E2366" s="301">
        <v>350</v>
      </c>
      <c r="F2366" s="301">
        <v>414</v>
      </c>
      <c r="G2366" s="301">
        <v>382</v>
      </c>
      <c r="H2366" s="301">
        <v>231</v>
      </c>
      <c r="I2366" s="301">
        <v>227</v>
      </c>
      <c r="J2366" s="301">
        <v>264</v>
      </c>
      <c r="K2366" s="301">
        <v>295</v>
      </c>
      <c r="L2366" s="301">
        <v>398</v>
      </c>
      <c r="M2366" s="301">
        <v>362</v>
      </c>
      <c r="N2366" s="301">
        <v>395</v>
      </c>
      <c r="O2366" s="301">
        <v>379</v>
      </c>
      <c r="P2366" s="301">
        <v>431</v>
      </c>
      <c r="Q2366" s="301">
        <v>311</v>
      </c>
      <c r="R2366" s="301">
        <v>248</v>
      </c>
      <c r="S2366" s="301">
        <v>197</v>
      </c>
      <c r="T2366" s="301">
        <v>175</v>
      </c>
      <c r="U2366" s="301">
        <v>5664</v>
      </c>
      <c r="V2366" s="304">
        <v>5436</v>
      </c>
    </row>
    <row r="2367" spans="1:22" x14ac:dyDescent="0.4">
      <c r="A2367" s="299">
        <v>2363</v>
      </c>
      <c r="B2367" s="300" t="s">
        <v>450</v>
      </c>
      <c r="C2367" s="301">
        <v>11</v>
      </c>
      <c r="D2367" s="301">
        <v>6</v>
      </c>
      <c r="E2367" s="301">
        <v>18</v>
      </c>
      <c r="F2367" s="301">
        <v>21</v>
      </c>
      <c r="G2367" s="301">
        <v>5</v>
      </c>
      <c r="H2367" s="301">
        <v>6</v>
      </c>
      <c r="I2367" s="301">
        <v>3</v>
      </c>
      <c r="J2367" s="301">
        <v>11</v>
      </c>
      <c r="K2367" s="301">
        <v>16</v>
      </c>
      <c r="L2367" s="301">
        <v>18</v>
      </c>
      <c r="M2367" s="301">
        <v>10</v>
      </c>
      <c r="N2367" s="301">
        <v>9</v>
      </c>
      <c r="O2367" s="301">
        <v>8</v>
      </c>
      <c r="P2367" s="301">
        <v>6</v>
      </c>
      <c r="Q2367" s="301">
        <v>11</v>
      </c>
      <c r="R2367" s="301">
        <v>9</v>
      </c>
      <c r="S2367" s="301">
        <v>8</v>
      </c>
      <c r="T2367" s="301">
        <v>4</v>
      </c>
      <c r="U2367" s="301">
        <v>183</v>
      </c>
      <c r="V2367" s="304">
        <v>189</v>
      </c>
    </row>
    <row r="2368" spans="1:22" x14ac:dyDescent="0.4">
      <c r="A2368" s="299">
        <v>2364</v>
      </c>
      <c r="B2368" s="300" t="s">
        <v>1924</v>
      </c>
      <c r="C2368" s="301">
        <v>7</v>
      </c>
      <c r="D2368" s="301">
        <v>21</v>
      </c>
      <c r="E2368" s="301">
        <v>15</v>
      </c>
      <c r="F2368" s="301">
        <v>7</v>
      </c>
      <c r="G2368" s="301">
        <v>0</v>
      </c>
      <c r="H2368" s="301">
        <v>3</v>
      </c>
      <c r="I2368" s="301">
        <v>6</v>
      </c>
      <c r="J2368" s="301">
        <v>18</v>
      </c>
      <c r="K2368" s="301">
        <v>25</v>
      </c>
      <c r="L2368" s="301">
        <v>13</v>
      </c>
      <c r="M2368" s="301">
        <v>12</v>
      </c>
      <c r="N2368" s="301">
        <v>8</v>
      </c>
      <c r="O2368" s="301">
        <v>10</v>
      </c>
      <c r="P2368" s="301">
        <v>7</v>
      </c>
      <c r="Q2368" s="301">
        <v>0</v>
      </c>
      <c r="R2368" s="301">
        <v>0</v>
      </c>
      <c r="S2368" s="301">
        <v>0</v>
      </c>
      <c r="T2368" s="301">
        <v>0</v>
      </c>
      <c r="U2368" s="301">
        <v>178</v>
      </c>
      <c r="V2368" s="304">
        <v>168</v>
      </c>
    </row>
    <row r="2369" spans="1:22" x14ac:dyDescent="0.4">
      <c r="A2369" s="299">
        <v>2365</v>
      </c>
      <c r="B2369" s="300" t="s">
        <v>1393</v>
      </c>
      <c r="C2369" s="301">
        <v>437</v>
      </c>
      <c r="D2369" s="301">
        <v>509</v>
      </c>
      <c r="E2369" s="301">
        <v>488</v>
      </c>
      <c r="F2369" s="301">
        <v>418</v>
      </c>
      <c r="G2369" s="301">
        <v>260</v>
      </c>
      <c r="H2369" s="301">
        <v>229</v>
      </c>
      <c r="I2369" s="301">
        <v>341</v>
      </c>
      <c r="J2369" s="301">
        <v>399</v>
      </c>
      <c r="K2369" s="301">
        <v>448</v>
      </c>
      <c r="L2369" s="301">
        <v>378</v>
      </c>
      <c r="M2369" s="301">
        <v>344</v>
      </c>
      <c r="N2369" s="301">
        <v>319</v>
      </c>
      <c r="O2369" s="301">
        <v>293</v>
      </c>
      <c r="P2369" s="301">
        <v>251</v>
      </c>
      <c r="Q2369" s="301">
        <v>134</v>
      </c>
      <c r="R2369" s="301">
        <v>96</v>
      </c>
      <c r="S2369" s="301">
        <v>42</v>
      </c>
      <c r="T2369" s="301">
        <v>41</v>
      </c>
      <c r="U2369" s="301">
        <v>5425</v>
      </c>
      <c r="V2369" s="304">
        <v>5302</v>
      </c>
    </row>
    <row r="2370" spans="1:22" x14ac:dyDescent="0.4">
      <c r="A2370" s="299">
        <v>2366</v>
      </c>
      <c r="B2370" s="300" t="s">
        <v>3570</v>
      </c>
      <c r="C2370" s="301">
        <v>6</v>
      </c>
      <c r="D2370" s="301">
        <v>11</v>
      </c>
      <c r="E2370" s="301">
        <v>7</v>
      </c>
      <c r="F2370" s="301">
        <v>5</v>
      </c>
      <c r="G2370" s="301">
        <v>0</v>
      </c>
      <c r="H2370" s="301">
        <v>3</v>
      </c>
      <c r="I2370" s="301">
        <v>4</v>
      </c>
      <c r="J2370" s="301">
        <v>3</v>
      </c>
      <c r="K2370" s="301">
        <v>5</v>
      </c>
      <c r="L2370" s="301">
        <v>8</v>
      </c>
      <c r="M2370" s="301">
        <v>7</v>
      </c>
      <c r="N2370" s="301">
        <v>14</v>
      </c>
      <c r="O2370" s="301">
        <v>7</v>
      </c>
      <c r="P2370" s="301">
        <v>0</v>
      </c>
      <c r="Q2370" s="301">
        <v>5</v>
      </c>
      <c r="R2370" s="301">
        <v>0</v>
      </c>
      <c r="S2370" s="301">
        <v>0</v>
      </c>
      <c r="T2370" s="301">
        <v>7</v>
      </c>
      <c r="U2370" s="301">
        <v>94</v>
      </c>
      <c r="V2370" s="304">
        <v>95</v>
      </c>
    </row>
    <row r="2371" spans="1:22" x14ac:dyDescent="0.4">
      <c r="A2371" s="299">
        <v>2367</v>
      </c>
      <c r="B2371" s="300" t="s">
        <v>3571</v>
      </c>
      <c r="C2371" s="301">
        <v>0</v>
      </c>
      <c r="D2371" s="301">
        <v>0</v>
      </c>
      <c r="E2371" s="301">
        <v>0</v>
      </c>
      <c r="F2371" s="301">
        <v>0</v>
      </c>
      <c r="G2371" s="301">
        <v>0</v>
      </c>
      <c r="H2371" s="301">
        <v>0</v>
      </c>
      <c r="I2371" s="301">
        <v>0</v>
      </c>
      <c r="J2371" s="301">
        <v>0</v>
      </c>
      <c r="K2371" s="301">
        <v>6</v>
      </c>
      <c r="L2371" s="301">
        <v>0</v>
      </c>
      <c r="M2371" s="301">
        <v>0</v>
      </c>
      <c r="N2371" s="301">
        <v>4</v>
      </c>
      <c r="O2371" s="301">
        <v>3</v>
      </c>
      <c r="P2371" s="301">
        <v>4</v>
      </c>
      <c r="Q2371" s="301">
        <v>0</v>
      </c>
      <c r="R2371" s="301">
        <v>0</v>
      </c>
      <c r="S2371" s="301">
        <v>0</v>
      </c>
      <c r="T2371" s="301">
        <v>0</v>
      </c>
      <c r="U2371" s="301">
        <v>19</v>
      </c>
      <c r="V2371" s="304">
        <v>21</v>
      </c>
    </row>
    <row r="2372" spans="1:22" x14ac:dyDescent="0.4">
      <c r="A2372" s="299">
        <v>2368</v>
      </c>
      <c r="B2372" s="300" t="s">
        <v>451</v>
      </c>
      <c r="C2372" s="301">
        <v>83</v>
      </c>
      <c r="D2372" s="301">
        <v>87</v>
      </c>
      <c r="E2372" s="301">
        <v>83</v>
      </c>
      <c r="F2372" s="301">
        <v>84</v>
      </c>
      <c r="G2372" s="301">
        <v>54</v>
      </c>
      <c r="H2372" s="301">
        <v>38</v>
      </c>
      <c r="I2372" s="301">
        <v>69</v>
      </c>
      <c r="J2372" s="301">
        <v>67</v>
      </c>
      <c r="K2372" s="301">
        <v>61</v>
      </c>
      <c r="L2372" s="301">
        <v>83</v>
      </c>
      <c r="M2372" s="301">
        <v>65</v>
      </c>
      <c r="N2372" s="301">
        <v>83</v>
      </c>
      <c r="O2372" s="301">
        <v>80</v>
      </c>
      <c r="P2372" s="301">
        <v>50</v>
      </c>
      <c r="Q2372" s="301">
        <v>28</v>
      </c>
      <c r="R2372" s="301">
        <v>25</v>
      </c>
      <c r="S2372" s="301">
        <v>10</v>
      </c>
      <c r="T2372" s="301">
        <v>8</v>
      </c>
      <c r="U2372" s="301">
        <v>1049</v>
      </c>
      <c r="V2372" s="304">
        <v>1039</v>
      </c>
    </row>
    <row r="2373" spans="1:22" x14ac:dyDescent="0.4">
      <c r="A2373" s="299">
        <v>2369</v>
      </c>
      <c r="B2373" s="300" t="s">
        <v>1925</v>
      </c>
      <c r="C2373" s="301">
        <v>418</v>
      </c>
      <c r="D2373" s="301">
        <v>597</v>
      </c>
      <c r="E2373" s="301">
        <v>659</v>
      </c>
      <c r="F2373" s="301">
        <v>597</v>
      </c>
      <c r="G2373" s="301">
        <v>571</v>
      </c>
      <c r="H2373" s="301">
        <v>408</v>
      </c>
      <c r="I2373" s="301">
        <v>362</v>
      </c>
      <c r="J2373" s="301">
        <v>509</v>
      </c>
      <c r="K2373" s="301">
        <v>663</v>
      </c>
      <c r="L2373" s="301">
        <v>650</v>
      </c>
      <c r="M2373" s="301">
        <v>656</v>
      </c>
      <c r="N2373" s="301">
        <v>581</v>
      </c>
      <c r="O2373" s="301">
        <v>541</v>
      </c>
      <c r="P2373" s="301">
        <v>356</v>
      </c>
      <c r="Q2373" s="301">
        <v>240</v>
      </c>
      <c r="R2373" s="301">
        <v>209</v>
      </c>
      <c r="S2373" s="301">
        <v>185</v>
      </c>
      <c r="T2373" s="301">
        <v>225</v>
      </c>
      <c r="U2373" s="301">
        <v>8417</v>
      </c>
      <c r="V2373" s="304">
        <v>8277</v>
      </c>
    </row>
    <row r="2374" spans="1:22" x14ac:dyDescent="0.4">
      <c r="A2374" s="299">
        <v>2370</v>
      </c>
      <c r="B2374" s="300" t="s">
        <v>1292</v>
      </c>
      <c r="C2374" s="301">
        <v>61</v>
      </c>
      <c r="D2374" s="301">
        <v>55</v>
      </c>
      <c r="E2374" s="301">
        <v>71</v>
      </c>
      <c r="F2374" s="301">
        <v>58</v>
      </c>
      <c r="G2374" s="301">
        <v>45</v>
      </c>
      <c r="H2374" s="301">
        <v>55</v>
      </c>
      <c r="I2374" s="301">
        <v>68</v>
      </c>
      <c r="J2374" s="301">
        <v>64</v>
      </c>
      <c r="K2374" s="301">
        <v>75</v>
      </c>
      <c r="L2374" s="301">
        <v>87</v>
      </c>
      <c r="M2374" s="301">
        <v>44</v>
      </c>
      <c r="N2374" s="301">
        <v>49</v>
      </c>
      <c r="O2374" s="301">
        <v>65</v>
      </c>
      <c r="P2374" s="301">
        <v>90</v>
      </c>
      <c r="Q2374" s="301">
        <v>53</v>
      </c>
      <c r="R2374" s="301">
        <v>30</v>
      </c>
      <c r="S2374" s="301">
        <v>21</v>
      </c>
      <c r="T2374" s="301">
        <v>18</v>
      </c>
      <c r="U2374" s="301">
        <v>1006</v>
      </c>
      <c r="V2374" s="304">
        <v>1001</v>
      </c>
    </row>
    <row r="2375" spans="1:22" x14ac:dyDescent="0.4">
      <c r="A2375" s="299">
        <v>2371</v>
      </c>
      <c r="B2375" s="300" t="s">
        <v>452</v>
      </c>
      <c r="C2375" s="301">
        <v>20</v>
      </c>
      <c r="D2375" s="301">
        <v>14</v>
      </c>
      <c r="E2375" s="301">
        <v>0</v>
      </c>
      <c r="F2375" s="301">
        <v>4</v>
      </c>
      <c r="G2375" s="301">
        <v>10</v>
      </c>
      <c r="H2375" s="301">
        <v>3</v>
      </c>
      <c r="I2375" s="301">
        <v>12</v>
      </c>
      <c r="J2375" s="301">
        <v>8</v>
      </c>
      <c r="K2375" s="301">
        <v>9</v>
      </c>
      <c r="L2375" s="301">
        <v>9</v>
      </c>
      <c r="M2375" s="301">
        <v>6</v>
      </c>
      <c r="N2375" s="301">
        <v>14</v>
      </c>
      <c r="O2375" s="301">
        <v>15</v>
      </c>
      <c r="P2375" s="301">
        <v>6</v>
      </c>
      <c r="Q2375" s="301">
        <v>9</v>
      </c>
      <c r="R2375" s="301">
        <v>10</v>
      </c>
      <c r="S2375" s="301">
        <v>6</v>
      </c>
      <c r="T2375" s="301">
        <v>3</v>
      </c>
      <c r="U2375" s="301">
        <v>157</v>
      </c>
      <c r="V2375" s="304">
        <v>151</v>
      </c>
    </row>
    <row r="2376" spans="1:22" x14ac:dyDescent="0.4">
      <c r="A2376" s="299">
        <v>2372</v>
      </c>
      <c r="B2376" s="300" t="s">
        <v>1926</v>
      </c>
      <c r="C2376" s="301">
        <v>0</v>
      </c>
      <c r="D2376" s="301">
        <v>5</v>
      </c>
      <c r="E2376" s="301">
        <v>8</v>
      </c>
      <c r="F2376" s="301">
        <v>5</v>
      </c>
      <c r="G2376" s="301">
        <v>0</v>
      </c>
      <c r="H2376" s="301">
        <v>0</v>
      </c>
      <c r="I2376" s="301">
        <v>3</v>
      </c>
      <c r="J2376" s="301">
        <v>5</v>
      </c>
      <c r="K2376" s="301">
        <v>13</v>
      </c>
      <c r="L2376" s="301">
        <v>7</v>
      </c>
      <c r="M2376" s="301">
        <v>11</v>
      </c>
      <c r="N2376" s="301">
        <v>5</v>
      </c>
      <c r="O2376" s="301">
        <v>7</v>
      </c>
      <c r="P2376" s="301">
        <v>7</v>
      </c>
      <c r="Q2376" s="301">
        <v>3</v>
      </c>
      <c r="R2376" s="301">
        <v>4</v>
      </c>
      <c r="S2376" s="301">
        <v>0</v>
      </c>
      <c r="T2376" s="301">
        <v>0</v>
      </c>
      <c r="U2376" s="301">
        <v>91</v>
      </c>
      <c r="V2376" s="304">
        <v>97</v>
      </c>
    </row>
    <row r="2377" spans="1:22" x14ac:dyDescent="0.4">
      <c r="A2377" s="299">
        <v>2373</v>
      </c>
      <c r="B2377" s="300" t="s">
        <v>3572</v>
      </c>
      <c r="C2377" s="301">
        <v>0</v>
      </c>
      <c r="D2377" s="301">
        <v>5</v>
      </c>
      <c r="E2377" s="301">
        <v>3</v>
      </c>
      <c r="F2377" s="301">
        <v>7</v>
      </c>
      <c r="G2377" s="301">
        <v>0</v>
      </c>
      <c r="H2377" s="301">
        <v>0</v>
      </c>
      <c r="I2377" s="301">
        <v>0</v>
      </c>
      <c r="J2377" s="301">
        <v>5</v>
      </c>
      <c r="K2377" s="301">
        <v>4</v>
      </c>
      <c r="L2377" s="301">
        <v>3</v>
      </c>
      <c r="M2377" s="301">
        <v>8</v>
      </c>
      <c r="N2377" s="301">
        <v>5</v>
      </c>
      <c r="O2377" s="301">
        <v>12</v>
      </c>
      <c r="P2377" s="301">
        <v>10</v>
      </c>
      <c r="Q2377" s="301">
        <v>4</v>
      </c>
      <c r="R2377" s="301">
        <v>6</v>
      </c>
      <c r="S2377" s="301">
        <v>0</v>
      </c>
      <c r="T2377" s="301">
        <v>0</v>
      </c>
      <c r="U2377" s="301">
        <v>80</v>
      </c>
      <c r="V2377" s="304">
        <v>80</v>
      </c>
    </row>
    <row r="2378" spans="1:22" x14ac:dyDescent="0.4">
      <c r="A2378" s="299">
        <v>2374</v>
      </c>
      <c r="B2378" s="300" t="s">
        <v>3573</v>
      </c>
      <c r="C2378" s="301">
        <v>0</v>
      </c>
      <c r="D2378" s="301">
        <v>4</v>
      </c>
      <c r="E2378" s="301">
        <v>0</v>
      </c>
      <c r="F2378" s="301">
        <v>0</v>
      </c>
      <c r="G2378" s="301">
        <v>0</v>
      </c>
      <c r="H2378" s="301">
        <v>0</v>
      </c>
      <c r="I2378" s="301">
        <v>0</v>
      </c>
      <c r="J2378" s="301">
        <v>0</v>
      </c>
      <c r="K2378" s="301">
        <v>4</v>
      </c>
      <c r="L2378" s="301">
        <v>0</v>
      </c>
      <c r="M2378" s="301">
        <v>0</v>
      </c>
      <c r="N2378" s="301">
        <v>0</v>
      </c>
      <c r="O2378" s="301">
        <v>0</v>
      </c>
      <c r="P2378" s="301">
        <v>0</v>
      </c>
      <c r="Q2378" s="301">
        <v>0</v>
      </c>
      <c r="R2378" s="301">
        <v>0</v>
      </c>
      <c r="S2378" s="301">
        <v>0</v>
      </c>
      <c r="T2378" s="301">
        <v>0</v>
      </c>
      <c r="U2378" s="301">
        <v>15</v>
      </c>
      <c r="V2378" s="304">
        <v>12</v>
      </c>
    </row>
    <row r="2379" spans="1:22" x14ac:dyDescent="0.4">
      <c r="A2379" s="299">
        <v>2375</v>
      </c>
      <c r="B2379" s="300" t="s">
        <v>453</v>
      </c>
      <c r="C2379" s="301">
        <v>9</v>
      </c>
      <c r="D2379" s="301">
        <v>15</v>
      </c>
      <c r="E2379" s="301">
        <v>32</v>
      </c>
      <c r="F2379" s="301">
        <v>23</v>
      </c>
      <c r="G2379" s="301">
        <v>8</v>
      </c>
      <c r="H2379" s="301">
        <v>6</v>
      </c>
      <c r="I2379" s="301">
        <v>4</v>
      </c>
      <c r="J2379" s="301">
        <v>17</v>
      </c>
      <c r="K2379" s="301">
        <v>14</v>
      </c>
      <c r="L2379" s="301">
        <v>22</v>
      </c>
      <c r="M2379" s="301">
        <v>30</v>
      </c>
      <c r="N2379" s="301">
        <v>20</v>
      </c>
      <c r="O2379" s="301">
        <v>16</v>
      </c>
      <c r="P2379" s="301">
        <v>14</v>
      </c>
      <c r="Q2379" s="301">
        <v>0</v>
      </c>
      <c r="R2379" s="301">
        <v>3</v>
      </c>
      <c r="S2379" s="301">
        <v>0</v>
      </c>
      <c r="T2379" s="301">
        <v>6</v>
      </c>
      <c r="U2379" s="301">
        <v>247</v>
      </c>
      <c r="V2379" s="304">
        <v>227</v>
      </c>
    </row>
    <row r="2380" spans="1:22" x14ac:dyDescent="0.4">
      <c r="A2380" s="299">
        <v>2376</v>
      </c>
      <c r="B2380" s="300" t="s">
        <v>3574</v>
      </c>
      <c r="C2380" s="301">
        <v>0</v>
      </c>
      <c r="D2380" s="301">
        <v>0</v>
      </c>
      <c r="E2380" s="301">
        <v>0</v>
      </c>
      <c r="F2380" s="301">
        <v>0</v>
      </c>
      <c r="G2380" s="301">
        <v>0</v>
      </c>
      <c r="H2380" s="301">
        <v>0</v>
      </c>
      <c r="I2380" s="301">
        <v>0</v>
      </c>
      <c r="J2380" s="301">
        <v>0</v>
      </c>
      <c r="K2380" s="301">
        <v>0</v>
      </c>
      <c r="L2380" s="301">
        <v>0</v>
      </c>
      <c r="M2380" s="301">
        <v>0</v>
      </c>
      <c r="N2380" s="301">
        <v>0</v>
      </c>
      <c r="O2380" s="301">
        <v>0</v>
      </c>
      <c r="P2380" s="301">
        <v>0</v>
      </c>
      <c r="Q2380" s="301">
        <v>0</v>
      </c>
      <c r="R2380" s="301">
        <v>0</v>
      </c>
      <c r="S2380" s="301">
        <v>0</v>
      </c>
      <c r="T2380" s="301">
        <v>0</v>
      </c>
      <c r="U2380" s="301">
        <v>0</v>
      </c>
      <c r="V2380" s="304">
        <v>0</v>
      </c>
    </row>
    <row r="2381" spans="1:22" x14ac:dyDescent="0.4">
      <c r="A2381" s="299">
        <v>2377</v>
      </c>
      <c r="B2381" s="300" t="s">
        <v>1927</v>
      </c>
      <c r="C2381" s="301">
        <v>8</v>
      </c>
      <c r="D2381" s="301">
        <v>24</v>
      </c>
      <c r="E2381" s="301">
        <v>14</v>
      </c>
      <c r="F2381" s="301">
        <v>19</v>
      </c>
      <c r="G2381" s="301">
        <v>3</v>
      </c>
      <c r="H2381" s="301">
        <v>12</v>
      </c>
      <c r="I2381" s="301">
        <v>5</v>
      </c>
      <c r="J2381" s="301">
        <v>17</v>
      </c>
      <c r="K2381" s="301">
        <v>24</v>
      </c>
      <c r="L2381" s="301">
        <v>21</v>
      </c>
      <c r="M2381" s="301">
        <v>22</v>
      </c>
      <c r="N2381" s="301">
        <v>19</v>
      </c>
      <c r="O2381" s="301">
        <v>13</v>
      </c>
      <c r="P2381" s="301">
        <v>8</v>
      </c>
      <c r="Q2381" s="301">
        <v>13</v>
      </c>
      <c r="R2381" s="301">
        <v>5</v>
      </c>
      <c r="S2381" s="301">
        <v>0</v>
      </c>
      <c r="T2381" s="301">
        <v>3</v>
      </c>
      <c r="U2381" s="301">
        <v>234</v>
      </c>
      <c r="V2381" s="304">
        <v>218</v>
      </c>
    </row>
    <row r="2382" spans="1:22" x14ac:dyDescent="0.4">
      <c r="A2382" s="299">
        <v>2378</v>
      </c>
      <c r="B2382" s="300" t="s">
        <v>3575</v>
      </c>
      <c r="C2382" s="301">
        <v>0</v>
      </c>
      <c r="D2382" s="301">
        <v>0</v>
      </c>
      <c r="E2382" s="301">
        <v>0</v>
      </c>
      <c r="F2382" s="301">
        <v>0</v>
      </c>
      <c r="G2382" s="301">
        <v>0</v>
      </c>
      <c r="H2382" s="301">
        <v>0</v>
      </c>
      <c r="I2382" s="301">
        <v>0</v>
      </c>
      <c r="J2382" s="301">
        <v>0</v>
      </c>
      <c r="K2382" s="301">
        <v>0</v>
      </c>
      <c r="L2382" s="301">
        <v>0</v>
      </c>
      <c r="M2382" s="301">
        <v>0</v>
      </c>
      <c r="N2382" s="301">
        <v>0</v>
      </c>
      <c r="O2382" s="301">
        <v>0</v>
      </c>
      <c r="P2382" s="301">
        <v>0</v>
      </c>
      <c r="Q2382" s="301">
        <v>0</v>
      </c>
      <c r="R2382" s="301">
        <v>0</v>
      </c>
      <c r="S2382" s="301">
        <v>0</v>
      </c>
      <c r="T2382" s="301">
        <v>0</v>
      </c>
      <c r="U2382" s="301">
        <v>0</v>
      </c>
      <c r="V2382" s="304">
        <v>0</v>
      </c>
    </row>
    <row r="2383" spans="1:22" x14ac:dyDescent="0.4">
      <c r="A2383" s="299">
        <v>2379</v>
      </c>
      <c r="B2383" s="300" t="s">
        <v>454</v>
      </c>
      <c r="C2383" s="301">
        <v>2435</v>
      </c>
      <c r="D2383" s="301">
        <v>2390</v>
      </c>
      <c r="E2383" s="301">
        <v>2312</v>
      </c>
      <c r="F2383" s="301">
        <v>2500</v>
      </c>
      <c r="G2383" s="301">
        <v>2439</v>
      </c>
      <c r="H2383" s="301">
        <v>2348</v>
      </c>
      <c r="I2383" s="301">
        <v>2286</v>
      </c>
      <c r="J2383" s="301">
        <v>2296</v>
      </c>
      <c r="K2383" s="301">
        <v>2571</v>
      </c>
      <c r="L2383" s="301">
        <v>2649</v>
      </c>
      <c r="M2383" s="301">
        <v>2577</v>
      </c>
      <c r="N2383" s="301">
        <v>2396</v>
      </c>
      <c r="O2383" s="301">
        <v>2050</v>
      </c>
      <c r="P2383" s="301">
        <v>1697</v>
      </c>
      <c r="Q2383" s="301">
        <v>1133</v>
      </c>
      <c r="R2383" s="301">
        <v>807</v>
      </c>
      <c r="S2383" s="301">
        <v>582</v>
      </c>
      <c r="T2383" s="301">
        <v>602</v>
      </c>
      <c r="U2383" s="301">
        <v>36084</v>
      </c>
      <c r="V2383" s="304">
        <v>35283</v>
      </c>
    </row>
    <row r="2384" spans="1:22" x14ac:dyDescent="0.4">
      <c r="A2384" s="299">
        <v>2380</v>
      </c>
      <c r="B2384" s="300" t="s">
        <v>3576</v>
      </c>
      <c r="C2384" s="301">
        <v>15</v>
      </c>
      <c r="D2384" s="301">
        <v>15</v>
      </c>
      <c r="E2384" s="301">
        <v>18</v>
      </c>
      <c r="F2384" s="301">
        <v>26</v>
      </c>
      <c r="G2384" s="301">
        <v>20</v>
      </c>
      <c r="H2384" s="301">
        <v>14</v>
      </c>
      <c r="I2384" s="301">
        <v>16</v>
      </c>
      <c r="J2384" s="301">
        <v>15</v>
      </c>
      <c r="K2384" s="301">
        <v>16</v>
      </c>
      <c r="L2384" s="301">
        <v>32</v>
      </c>
      <c r="M2384" s="301">
        <v>31</v>
      </c>
      <c r="N2384" s="301">
        <v>26</v>
      </c>
      <c r="O2384" s="301">
        <v>19</v>
      </c>
      <c r="P2384" s="301">
        <v>13</v>
      </c>
      <c r="Q2384" s="301">
        <v>16</v>
      </c>
      <c r="R2384" s="301">
        <v>10</v>
      </c>
      <c r="S2384" s="301">
        <v>10</v>
      </c>
      <c r="T2384" s="301">
        <v>3</v>
      </c>
      <c r="U2384" s="301">
        <v>309</v>
      </c>
      <c r="V2384" s="304">
        <v>315</v>
      </c>
    </row>
    <row r="2385" spans="1:22" x14ac:dyDescent="0.4">
      <c r="A2385" s="299">
        <v>2381</v>
      </c>
      <c r="B2385" s="300" t="s">
        <v>3577</v>
      </c>
      <c r="C2385" s="301">
        <v>24</v>
      </c>
      <c r="D2385" s="301">
        <v>19</v>
      </c>
      <c r="E2385" s="301">
        <v>14</v>
      </c>
      <c r="F2385" s="301">
        <v>9</v>
      </c>
      <c r="G2385" s="301">
        <v>5</v>
      </c>
      <c r="H2385" s="301">
        <v>15</v>
      </c>
      <c r="I2385" s="301">
        <v>16</v>
      </c>
      <c r="J2385" s="301">
        <v>19</v>
      </c>
      <c r="K2385" s="301">
        <v>16</v>
      </c>
      <c r="L2385" s="301">
        <v>15</v>
      </c>
      <c r="M2385" s="301">
        <v>9</v>
      </c>
      <c r="N2385" s="301">
        <v>23</v>
      </c>
      <c r="O2385" s="301">
        <v>11</v>
      </c>
      <c r="P2385" s="301">
        <v>15</v>
      </c>
      <c r="Q2385" s="301">
        <v>12</v>
      </c>
      <c r="R2385" s="301">
        <v>3</v>
      </c>
      <c r="S2385" s="301">
        <v>3</v>
      </c>
      <c r="T2385" s="301">
        <v>4</v>
      </c>
      <c r="U2385" s="301">
        <v>233</v>
      </c>
      <c r="V2385" s="304">
        <v>230</v>
      </c>
    </row>
    <row r="2386" spans="1:22" x14ac:dyDescent="0.4">
      <c r="A2386" s="299">
        <v>2382</v>
      </c>
      <c r="B2386" s="300" t="s">
        <v>1928</v>
      </c>
      <c r="C2386" s="301">
        <v>32</v>
      </c>
      <c r="D2386" s="301">
        <v>46</v>
      </c>
      <c r="E2386" s="301">
        <v>34</v>
      </c>
      <c r="F2386" s="301">
        <v>22</v>
      </c>
      <c r="G2386" s="301">
        <v>10</v>
      </c>
      <c r="H2386" s="301">
        <v>14</v>
      </c>
      <c r="I2386" s="301">
        <v>37</v>
      </c>
      <c r="J2386" s="301">
        <v>35</v>
      </c>
      <c r="K2386" s="301">
        <v>33</v>
      </c>
      <c r="L2386" s="301">
        <v>28</v>
      </c>
      <c r="M2386" s="301">
        <v>30</v>
      </c>
      <c r="N2386" s="301">
        <v>32</v>
      </c>
      <c r="O2386" s="301">
        <v>37</v>
      </c>
      <c r="P2386" s="301">
        <v>17</v>
      </c>
      <c r="Q2386" s="301">
        <v>11</v>
      </c>
      <c r="R2386" s="301">
        <v>13</v>
      </c>
      <c r="S2386" s="301">
        <v>0</v>
      </c>
      <c r="T2386" s="301">
        <v>3</v>
      </c>
      <c r="U2386" s="301">
        <v>425</v>
      </c>
      <c r="V2386" s="304">
        <v>417</v>
      </c>
    </row>
    <row r="2387" spans="1:22" x14ac:dyDescent="0.4">
      <c r="A2387" s="299">
        <v>2383</v>
      </c>
      <c r="B2387" s="300" t="s">
        <v>1929</v>
      </c>
      <c r="C2387" s="301">
        <v>724</v>
      </c>
      <c r="D2387" s="301">
        <v>532</v>
      </c>
      <c r="E2387" s="301">
        <v>404</v>
      </c>
      <c r="F2387" s="301">
        <v>462</v>
      </c>
      <c r="G2387" s="301">
        <v>794</v>
      </c>
      <c r="H2387" s="301">
        <v>1074</v>
      </c>
      <c r="I2387" s="301">
        <v>1071</v>
      </c>
      <c r="J2387" s="301">
        <v>821</v>
      </c>
      <c r="K2387" s="301">
        <v>635</v>
      </c>
      <c r="L2387" s="301">
        <v>586</v>
      </c>
      <c r="M2387" s="301">
        <v>510</v>
      </c>
      <c r="N2387" s="301">
        <v>519</v>
      </c>
      <c r="O2387" s="301">
        <v>456</v>
      </c>
      <c r="P2387" s="301">
        <v>307</v>
      </c>
      <c r="Q2387" s="301">
        <v>250</v>
      </c>
      <c r="R2387" s="301">
        <v>192</v>
      </c>
      <c r="S2387" s="301">
        <v>178</v>
      </c>
      <c r="T2387" s="301">
        <v>242</v>
      </c>
      <c r="U2387" s="301">
        <v>9772</v>
      </c>
      <c r="V2387" s="304">
        <v>9513</v>
      </c>
    </row>
    <row r="2388" spans="1:22" x14ac:dyDescent="0.4">
      <c r="A2388" s="299">
        <v>2384</v>
      </c>
      <c r="B2388" s="300" t="s">
        <v>1293</v>
      </c>
      <c r="C2388" s="301">
        <v>799</v>
      </c>
      <c r="D2388" s="301">
        <v>645</v>
      </c>
      <c r="E2388" s="301">
        <v>632</v>
      </c>
      <c r="F2388" s="301">
        <v>773</v>
      </c>
      <c r="G2388" s="301">
        <v>973</v>
      </c>
      <c r="H2388" s="301">
        <v>955</v>
      </c>
      <c r="I2388" s="301">
        <v>935</v>
      </c>
      <c r="J2388" s="301">
        <v>750</v>
      </c>
      <c r="K2388" s="301">
        <v>756</v>
      </c>
      <c r="L2388" s="301">
        <v>755</v>
      </c>
      <c r="M2388" s="301">
        <v>688</v>
      </c>
      <c r="N2388" s="301">
        <v>688</v>
      </c>
      <c r="O2388" s="301">
        <v>588</v>
      </c>
      <c r="P2388" s="301">
        <v>461</v>
      </c>
      <c r="Q2388" s="301">
        <v>382</v>
      </c>
      <c r="R2388" s="301">
        <v>307</v>
      </c>
      <c r="S2388" s="301">
        <v>298</v>
      </c>
      <c r="T2388" s="301">
        <v>316</v>
      </c>
      <c r="U2388" s="301">
        <v>11699</v>
      </c>
      <c r="V2388" s="304">
        <v>11549</v>
      </c>
    </row>
    <row r="2389" spans="1:22" x14ac:dyDescent="0.4">
      <c r="A2389" s="299">
        <v>2385</v>
      </c>
      <c r="B2389" s="300" t="s">
        <v>1294</v>
      </c>
      <c r="C2389" s="301">
        <v>1204</v>
      </c>
      <c r="D2389" s="301">
        <v>1072</v>
      </c>
      <c r="E2389" s="301">
        <v>1005</v>
      </c>
      <c r="F2389" s="301">
        <v>1069</v>
      </c>
      <c r="G2389" s="301">
        <v>1440</v>
      </c>
      <c r="H2389" s="301">
        <v>1616</v>
      </c>
      <c r="I2389" s="301">
        <v>1502</v>
      </c>
      <c r="J2389" s="301">
        <v>1251</v>
      </c>
      <c r="K2389" s="301">
        <v>1205</v>
      </c>
      <c r="L2389" s="301">
        <v>1130</v>
      </c>
      <c r="M2389" s="301">
        <v>1077</v>
      </c>
      <c r="N2389" s="301">
        <v>969</v>
      </c>
      <c r="O2389" s="301">
        <v>886</v>
      </c>
      <c r="P2389" s="301">
        <v>958</v>
      </c>
      <c r="Q2389" s="301">
        <v>818</v>
      </c>
      <c r="R2389" s="301">
        <v>630</v>
      </c>
      <c r="S2389" s="301">
        <v>449</v>
      </c>
      <c r="T2389" s="301">
        <v>305</v>
      </c>
      <c r="U2389" s="301">
        <v>18585</v>
      </c>
      <c r="V2389" s="304">
        <v>18581</v>
      </c>
    </row>
    <row r="2390" spans="1:22" x14ac:dyDescent="0.4">
      <c r="A2390" s="299">
        <v>2386</v>
      </c>
      <c r="B2390" s="300" t="s">
        <v>1930</v>
      </c>
      <c r="C2390" s="301">
        <v>37</v>
      </c>
      <c r="D2390" s="301">
        <v>47</v>
      </c>
      <c r="E2390" s="301">
        <v>33</v>
      </c>
      <c r="F2390" s="301">
        <v>18</v>
      </c>
      <c r="G2390" s="301">
        <v>24</v>
      </c>
      <c r="H2390" s="301">
        <v>24</v>
      </c>
      <c r="I2390" s="301">
        <v>25</v>
      </c>
      <c r="J2390" s="301">
        <v>34</v>
      </c>
      <c r="K2390" s="301">
        <v>44</v>
      </c>
      <c r="L2390" s="301">
        <v>32</v>
      </c>
      <c r="M2390" s="301">
        <v>40</v>
      </c>
      <c r="N2390" s="301">
        <v>49</v>
      </c>
      <c r="O2390" s="301">
        <v>34</v>
      </c>
      <c r="P2390" s="301">
        <v>54</v>
      </c>
      <c r="Q2390" s="301">
        <v>22</v>
      </c>
      <c r="R2390" s="301">
        <v>14</v>
      </c>
      <c r="S2390" s="301">
        <v>8</v>
      </c>
      <c r="T2390" s="301">
        <v>3</v>
      </c>
      <c r="U2390" s="301">
        <v>527</v>
      </c>
      <c r="V2390" s="304">
        <v>510</v>
      </c>
    </row>
    <row r="2391" spans="1:22" x14ac:dyDescent="0.4">
      <c r="A2391" s="299">
        <v>2387</v>
      </c>
      <c r="B2391" s="300" t="s">
        <v>1295</v>
      </c>
      <c r="C2391" s="301">
        <v>689</v>
      </c>
      <c r="D2391" s="301">
        <v>900</v>
      </c>
      <c r="E2391" s="301">
        <v>1006</v>
      </c>
      <c r="F2391" s="301">
        <v>933</v>
      </c>
      <c r="G2391" s="301">
        <v>941</v>
      </c>
      <c r="H2391" s="301">
        <v>731</v>
      </c>
      <c r="I2391" s="301">
        <v>707</v>
      </c>
      <c r="J2391" s="301">
        <v>769</v>
      </c>
      <c r="K2391" s="301">
        <v>970</v>
      </c>
      <c r="L2391" s="301">
        <v>1122</v>
      </c>
      <c r="M2391" s="301">
        <v>989</v>
      </c>
      <c r="N2391" s="301">
        <v>934</v>
      </c>
      <c r="O2391" s="301">
        <v>829</v>
      </c>
      <c r="P2391" s="301">
        <v>709</v>
      </c>
      <c r="Q2391" s="301">
        <v>447</v>
      </c>
      <c r="R2391" s="301">
        <v>339</v>
      </c>
      <c r="S2391" s="301">
        <v>245</v>
      </c>
      <c r="T2391" s="301">
        <v>348</v>
      </c>
      <c r="U2391" s="301">
        <v>13606</v>
      </c>
      <c r="V2391" s="304">
        <v>13196</v>
      </c>
    </row>
    <row r="2392" spans="1:22" x14ac:dyDescent="0.4">
      <c r="A2392" s="299">
        <v>2388</v>
      </c>
      <c r="B2392" s="300" t="s">
        <v>3578</v>
      </c>
      <c r="C2392" s="301">
        <v>0</v>
      </c>
      <c r="D2392" s="301">
        <v>0</v>
      </c>
      <c r="E2392" s="301">
        <v>0</v>
      </c>
      <c r="F2392" s="301">
        <v>0</v>
      </c>
      <c r="G2392" s="301">
        <v>0</v>
      </c>
      <c r="H2392" s="301">
        <v>0</v>
      </c>
      <c r="I2392" s="301">
        <v>0</v>
      </c>
      <c r="J2392" s="301">
        <v>0</v>
      </c>
      <c r="K2392" s="301">
        <v>0</v>
      </c>
      <c r="L2392" s="301">
        <v>0</v>
      </c>
      <c r="M2392" s="301">
        <v>0</v>
      </c>
      <c r="N2392" s="301">
        <v>3</v>
      </c>
      <c r="O2392" s="301">
        <v>14</v>
      </c>
      <c r="P2392" s="301">
        <v>4</v>
      </c>
      <c r="Q2392" s="301">
        <v>0</v>
      </c>
      <c r="R2392" s="301">
        <v>0</v>
      </c>
      <c r="S2392" s="301">
        <v>0</v>
      </c>
      <c r="T2392" s="301">
        <v>0</v>
      </c>
      <c r="U2392" s="301">
        <v>24</v>
      </c>
      <c r="V2392" s="304">
        <v>18</v>
      </c>
    </row>
    <row r="2393" spans="1:22" x14ac:dyDescent="0.4">
      <c r="A2393" s="299">
        <v>2389</v>
      </c>
      <c r="B2393" s="300" t="s">
        <v>3579</v>
      </c>
      <c r="C2393" s="301">
        <v>5</v>
      </c>
      <c r="D2393" s="301">
        <v>5</v>
      </c>
      <c r="E2393" s="301">
        <v>13</v>
      </c>
      <c r="F2393" s="301">
        <v>12</v>
      </c>
      <c r="G2393" s="301">
        <v>5</v>
      </c>
      <c r="H2393" s="301">
        <v>3</v>
      </c>
      <c r="I2393" s="301">
        <v>7</v>
      </c>
      <c r="J2393" s="301">
        <v>9</v>
      </c>
      <c r="K2393" s="301">
        <v>9</v>
      </c>
      <c r="L2393" s="301">
        <v>4</v>
      </c>
      <c r="M2393" s="301">
        <v>10</v>
      </c>
      <c r="N2393" s="301">
        <v>5</v>
      </c>
      <c r="O2393" s="301">
        <v>9</v>
      </c>
      <c r="P2393" s="301">
        <v>3</v>
      </c>
      <c r="Q2393" s="301">
        <v>6</v>
      </c>
      <c r="R2393" s="301">
        <v>0</v>
      </c>
      <c r="S2393" s="301">
        <v>0</v>
      </c>
      <c r="T2393" s="301">
        <v>0</v>
      </c>
      <c r="U2393" s="301">
        <v>114</v>
      </c>
      <c r="V2393" s="304">
        <v>114</v>
      </c>
    </row>
    <row r="2394" spans="1:22" x14ac:dyDescent="0.4">
      <c r="A2394" s="299">
        <v>2390</v>
      </c>
      <c r="B2394" s="300" t="s">
        <v>3580</v>
      </c>
      <c r="C2394" s="301">
        <v>0</v>
      </c>
      <c r="D2394" s="301">
        <v>0</v>
      </c>
      <c r="E2394" s="301">
        <v>0</v>
      </c>
      <c r="F2394" s="301">
        <v>0</v>
      </c>
      <c r="G2394" s="301">
        <v>0</v>
      </c>
      <c r="H2394" s="301">
        <v>0</v>
      </c>
      <c r="I2394" s="301">
        <v>0</v>
      </c>
      <c r="J2394" s="301">
        <v>0</v>
      </c>
      <c r="K2394" s="301">
        <v>0</v>
      </c>
      <c r="L2394" s="301">
        <v>0</v>
      </c>
      <c r="M2394" s="301">
        <v>0</v>
      </c>
      <c r="N2394" s="301">
        <v>0</v>
      </c>
      <c r="O2394" s="301">
        <v>0</v>
      </c>
      <c r="P2394" s="301">
        <v>0</v>
      </c>
      <c r="Q2394" s="301">
        <v>0</v>
      </c>
      <c r="R2394" s="301">
        <v>0</v>
      </c>
      <c r="S2394" s="301">
        <v>0</v>
      </c>
      <c r="T2394" s="301">
        <v>0</v>
      </c>
      <c r="U2394" s="301">
        <v>0</v>
      </c>
      <c r="V2394" s="304">
        <v>0</v>
      </c>
    </row>
    <row r="2395" spans="1:22" x14ac:dyDescent="0.4">
      <c r="A2395" s="299">
        <v>2391</v>
      </c>
      <c r="B2395" s="300" t="s">
        <v>3581</v>
      </c>
      <c r="C2395" s="301">
        <v>3</v>
      </c>
      <c r="D2395" s="301">
        <v>9</v>
      </c>
      <c r="E2395" s="301">
        <v>0</v>
      </c>
      <c r="F2395" s="301">
        <v>9</v>
      </c>
      <c r="G2395" s="301">
        <v>5</v>
      </c>
      <c r="H2395" s="301">
        <v>4</v>
      </c>
      <c r="I2395" s="301">
        <v>0</v>
      </c>
      <c r="J2395" s="301">
        <v>12</v>
      </c>
      <c r="K2395" s="301">
        <v>10</v>
      </c>
      <c r="L2395" s="301">
        <v>5</v>
      </c>
      <c r="M2395" s="301">
        <v>9</v>
      </c>
      <c r="N2395" s="301">
        <v>17</v>
      </c>
      <c r="O2395" s="301">
        <v>21</v>
      </c>
      <c r="P2395" s="301">
        <v>14</v>
      </c>
      <c r="Q2395" s="301">
        <v>10</v>
      </c>
      <c r="R2395" s="301">
        <v>6</v>
      </c>
      <c r="S2395" s="301">
        <v>0</v>
      </c>
      <c r="T2395" s="301">
        <v>4</v>
      </c>
      <c r="U2395" s="301">
        <v>136</v>
      </c>
      <c r="V2395" s="304">
        <v>130</v>
      </c>
    </row>
    <row r="2396" spans="1:22" x14ac:dyDescent="0.4">
      <c r="A2396" s="299">
        <v>2392</v>
      </c>
      <c r="B2396" s="300" t="s">
        <v>3582</v>
      </c>
      <c r="C2396" s="301">
        <v>3</v>
      </c>
      <c r="D2396" s="301">
        <v>4</v>
      </c>
      <c r="E2396" s="301">
        <v>3</v>
      </c>
      <c r="F2396" s="301">
        <v>0</v>
      </c>
      <c r="G2396" s="301">
        <v>4</v>
      </c>
      <c r="H2396" s="301">
        <v>0</v>
      </c>
      <c r="I2396" s="301">
        <v>4</v>
      </c>
      <c r="J2396" s="301">
        <v>0</v>
      </c>
      <c r="K2396" s="301">
        <v>3</v>
      </c>
      <c r="L2396" s="301">
        <v>0</v>
      </c>
      <c r="M2396" s="301">
        <v>0</v>
      </c>
      <c r="N2396" s="301">
        <v>9</v>
      </c>
      <c r="O2396" s="301">
        <v>11</v>
      </c>
      <c r="P2396" s="301">
        <v>8</v>
      </c>
      <c r="Q2396" s="301">
        <v>4</v>
      </c>
      <c r="R2396" s="301">
        <v>0</v>
      </c>
      <c r="S2396" s="301">
        <v>0</v>
      </c>
      <c r="T2396" s="301">
        <v>0</v>
      </c>
      <c r="U2396" s="301">
        <v>59</v>
      </c>
      <c r="V2396" s="304">
        <v>61</v>
      </c>
    </row>
    <row r="2397" spans="1:22" x14ac:dyDescent="0.4">
      <c r="A2397" s="299">
        <v>2393</v>
      </c>
      <c r="B2397" s="300" t="s">
        <v>455</v>
      </c>
      <c r="C2397" s="301">
        <v>760</v>
      </c>
      <c r="D2397" s="301">
        <v>671</v>
      </c>
      <c r="E2397" s="301">
        <v>628</v>
      </c>
      <c r="F2397" s="301">
        <v>699</v>
      </c>
      <c r="G2397" s="301">
        <v>674</v>
      </c>
      <c r="H2397" s="301">
        <v>747</v>
      </c>
      <c r="I2397" s="301">
        <v>671</v>
      </c>
      <c r="J2397" s="301">
        <v>640</v>
      </c>
      <c r="K2397" s="301">
        <v>622</v>
      </c>
      <c r="L2397" s="301">
        <v>652</v>
      </c>
      <c r="M2397" s="301">
        <v>668</v>
      </c>
      <c r="N2397" s="301">
        <v>660</v>
      </c>
      <c r="O2397" s="301">
        <v>595</v>
      </c>
      <c r="P2397" s="301">
        <v>579</v>
      </c>
      <c r="Q2397" s="301">
        <v>465</v>
      </c>
      <c r="R2397" s="301">
        <v>445</v>
      </c>
      <c r="S2397" s="301">
        <v>346</v>
      </c>
      <c r="T2397" s="301">
        <v>385</v>
      </c>
      <c r="U2397" s="301">
        <v>10907</v>
      </c>
      <c r="V2397" s="304">
        <v>10493</v>
      </c>
    </row>
    <row r="2398" spans="1:22" x14ac:dyDescent="0.4">
      <c r="A2398" s="299">
        <v>2394</v>
      </c>
      <c r="B2398" s="300" t="s">
        <v>3583</v>
      </c>
      <c r="C2398" s="301">
        <v>0</v>
      </c>
      <c r="D2398" s="301">
        <v>3</v>
      </c>
      <c r="E2398" s="301">
        <v>0</v>
      </c>
      <c r="F2398" s="301">
        <v>0</v>
      </c>
      <c r="G2398" s="301">
        <v>0</v>
      </c>
      <c r="H2398" s="301">
        <v>0</v>
      </c>
      <c r="I2398" s="301">
        <v>0</v>
      </c>
      <c r="J2398" s="301">
        <v>0</v>
      </c>
      <c r="K2398" s="301">
        <v>0</v>
      </c>
      <c r="L2398" s="301">
        <v>0</v>
      </c>
      <c r="M2398" s="301">
        <v>0</v>
      </c>
      <c r="N2398" s="301">
        <v>0</v>
      </c>
      <c r="O2398" s="301">
        <v>0</v>
      </c>
      <c r="P2398" s="301">
        <v>0</v>
      </c>
      <c r="Q2398" s="301">
        <v>0</v>
      </c>
      <c r="R2398" s="301">
        <v>0</v>
      </c>
      <c r="S2398" s="301">
        <v>0</v>
      </c>
      <c r="T2398" s="301">
        <v>0</v>
      </c>
      <c r="U2398" s="301">
        <v>3</v>
      </c>
      <c r="V2398" s="304">
        <v>3</v>
      </c>
    </row>
    <row r="2399" spans="1:22" x14ac:dyDescent="0.4">
      <c r="A2399" s="299">
        <v>2395</v>
      </c>
      <c r="B2399" s="300" t="s">
        <v>3584</v>
      </c>
      <c r="C2399" s="301">
        <v>0</v>
      </c>
      <c r="D2399" s="301">
        <v>0</v>
      </c>
      <c r="E2399" s="301">
        <v>0</v>
      </c>
      <c r="F2399" s="301">
        <v>0</v>
      </c>
      <c r="G2399" s="301">
        <v>0</v>
      </c>
      <c r="H2399" s="301">
        <v>0</v>
      </c>
      <c r="I2399" s="301">
        <v>0</v>
      </c>
      <c r="J2399" s="301">
        <v>0</v>
      </c>
      <c r="K2399" s="301">
        <v>0</v>
      </c>
      <c r="L2399" s="301">
        <v>0</v>
      </c>
      <c r="M2399" s="301">
        <v>0</v>
      </c>
      <c r="N2399" s="301">
        <v>0</v>
      </c>
      <c r="O2399" s="301">
        <v>0</v>
      </c>
      <c r="P2399" s="301">
        <v>0</v>
      </c>
      <c r="Q2399" s="301">
        <v>0</v>
      </c>
      <c r="R2399" s="301">
        <v>0</v>
      </c>
      <c r="S2399" s="301">
        <v>0</v>
      </c>
      <c r="T2399" s="301">
        <v>0</v>
      </c>
      <c r="U2399" s="301">
        <v>0</v>
      </c>
      <c r="V2399" s="304">
        <v>0</v>
      </c>
    </row>
    <row r="2400" spans="1:22" x14ac:dyDescent="0.4">
      <c r="A2400" s="299">
        <v>2396</v>
      </c>
      <c r="B2400" s="300" t="s">
        <v>1931</v>
      </c>
      <c r="C2400" s="301">
        <v>0</v>
      </c>
      <c r="D2400" s="301">
        <v>5</v>
      </c>
      <c r="E2400" s="301">
        <v>10</v>
      </c>
      <c r="F2400" s="301">
        <v>11</v>
      </c>
      <c r="G2400" s="301">
        <v>13</v>
      </c>
      <c r="H2400" s="301">
        <v>4</v>
      </c>
      <c r="I2400" s="301">
        <v>7</v>
      </c>
      <c r="J2400" s="301">
        <v>5</v>
      </c>
      <c r="K2400" s="301">
        <v>13</v>
      </c>
      <c r="L2400" s="301">
        <v>4</v>
      </c>
      <c r="M2400" s="301">
        <v>16</v>
      </c>
      <c r="N2400" s="301">
        <v>6</v>
      </c>
      <c r="O2400" s="301">
        <v>15</v>
      </c>
      <c r="P2400" s="301">
        <v>4</v>
      </c>
      <c r="Q2400" s="301">
        <v>3</v>
      </c>
      <c r="R2400" s="301">
        <v>0</v>
      </c>
      <c r="S2400" s="301">
        <v>0</v>
      </c>
      <c r="T2400" s="301">
        <v>0</v>
      </c>
      <c r="U2400" s="301">
        <v>118</v>
      </c>
      <c r="V2400" s="304">
        <v>118</v>
      </c>
    </row>
    <row r="2401" spans="1:22" x14ac:dyDescent="0.4">
      <c r="A2401" s="299">
        <v>2397</v>
      </c>
      <c r="B2401" s="300" t="s">
        <v>1932</v>
      </c>
      <c r="C2401" s="301">
        <v>43</v>
      </c>
      <c r="D2401" s="301">
        <v>53</v>
      </c>
      <c r="E2401" s="301">
        <v>23</v>
      </c>
      <c r="F2401" s="301">
        <v>28</v>
      </c>
      <c r="G2401" s="301">
        <v>20</v>
      </c>
      <c r="H2401" s="301">
        <v>25</v>
      </c>
      <c r="I2401" s="301">
        <v>33</v>
      </c>
      <c r="J2401" s="301">
        <v>33</v>
      </c>
      <c r="K2401" s="301">
        <v>37</v>
      </c>
      <c r="L2401" s="301">
        <v>39</v>
      </c>
      <c r="M2401" s="301">
        <v>37</v>
      </c>
      <c r="N2401" s="301">
        <v>64</v>
      </c>
      <c r="O2401" s="301">
        <v>78</v>
      </c>
      <c r="P2401" s="301">
        <v>107</v>
      </c>
      <c r="Q2401" s="301">
        <v>54</v>
      </c>
      <c r="R2401" s="301">
        <v>24</v>
      </c>
      <c r="S2401" s="301">
        <v>22</v>
      </c>
      <c r="T2401" s="301">
        <v>11</v>
      </c>
      <c r="U2401" s="301">
        <v>746</v>
      </c>
      <c r="V2401" s="304">
        <v>710</v>
      </c>
    </row>
    <row r="2402" spans="1:22" x14ac:dyDescent="0.4">
      <c r="A2402" s="299">
        <v>2398</v>
      </c>
      <c r="B2402" s="300" t="s">
        <v>456</v>
      </c>
      <c r="C2402" s="301">
        <v>6</v>
      </c>
      <c r="D2402" s="301">
        <v>3</v>
      </c>
      <c r="E2402" s="301">
        <v>18</v>
      </c>
      <c r="F2402" s="301">
        <v>6</v>
      </c>
      <c r="G2402" s="301">
        <v>0</v>
      </c>
      <c r="H2402" s="301">
        <v>3</v>
      </c>
      <c r="I2402" s="301">
        <v>10</v>
      </c>
      <c r="J2402" s="301">
        <v>6</v>
      </c>
      <c r="K2402" s="301">
        <v>9</v>
      </c>
      <c r="L2402" s="301">
        <v>12</v>
      </c>
      <c r="M2402" s="301">
        <v>16</v>
      </c>
      <c r="N2402" s="301">
        <v>19</v>
      </c>
      <c r="O2402" s="301">
        <v>27</v>
      </c>
      <c r="P2402" s="301">
        <v>18</v>
      </c>
      <c r="Q2402" s="301">
        <v>15</v>
      </c>
      <c r="R2402" s="301">
        <v>7</v>
      </c>
      <c r="S2402" s="301">
        <v>5</v>
      </c>
      <c r="T2402" s="301">
        <v>5</v>
      </c>
      <c r="U2402" s="301">
        <v>208</v>
      </c>
      <c r="V2402" s="304">
        <v>201</v>
      </c>
    </row>
    <row r="2403" spans="1:22" x14ac:dyDescent="0.4">
      <c r="A2403" s="299">
        <v>2399</v>
      </c>
      <c r="B2403" s="300" t="s">
        <v>3585</v>
      </c>
      <c r="C2403" s="301">
        <v>0</v>
      </c>
      <c r="D2403" s="301">
        <v>0</v>
      </c>
      <c r="E2403" s="301">
        <v>0</v>
      </c>
      <c r="F2403" s="301">
        <v>0</v>
      </c>
      <c r="G2403" s="301">
        <v>0</v>
      </c>
      <c r="H2403" s="301">
        <v>0</v>
      </c>
      <c r="I2403" s="301">
        <v>0</v>
      </c>
      <c r="J2403" s="301">
        <v>4</v>
      </c>
      <c r="K2403" s="301">
        <v>0</v>
      </c>
      <c r="L2403" s="301">
        <v>3</v>
      </c>
      <c r="M2403" s="301">
        <v>0</v>
      </c>
      <c r="N2403" s="301">
        <v>0</v>
      </c>
      <c r="O2403" s="301">
        <v>0</v>
      </c>
      <c r="P2403" s="301">
        <v>0</v>
      </c>
      <c r="Q2403" s="301">
        <v>0</v>
      </c>
      <c r="R2403" s="301">
        <v>0</v>
      </c>
      <c r="S2403" s="301">
        <v>0</v>
      </c>
      <c r="T2403" s="301">
        <v>0</v>
      </c>
      <c r="U2403" s="301">
        <v>20</v>
      </c>
      <c r="V2403" s="304">
        <v>20</v>
      </c>
    </row>
    <row r="2404" spans="1:22" x14ac:dyDescent="0.4">
      <c r="A2404" s="299">
        <v>2400</v>
      </c>
      <c r="B2404" s="300" t="s">
        <v>3586</v>
      </c>
      <c r="C2404" s="301">
        <v>0</v>
      </c>
      <c r="D2404" s="301">
        <v>0</v>
      </c>
      <c r="E2404" s="301">
        <v>0</v>
      </c>
      <c r="F2404" s="301">
        <v>0</v>
      </c>
      <c r="G2404" s="301">
        <v>0</v>
      </c>
      <c r="H2404" s="301">
        <v>3</v>
      </c>
      <c r="I2404" s="301">
        <v>0</v>
      </c>
      <c r="J2404" s="301">
        <v>0</v>
      </c>
      <c r="K2404" s="301">
        <v>0</v>
      </c>
      <c r="L2404" s="301">
        <v>0</v>
      </c>
      <c r="M2404" s="301">
        <v>0</v>
      </c>
      <c r="N2404" s="301">
        <v>0</v>
      </c>
      <c r="O2404" s="301">
        <v>3</v>
      </c>
      <c r="P2404" s="301">
        <v>3</v>
      </c>
      <c r="Q2404" s="301">
        <v>0</v>
      </c>
      <c r="R2404" s="301">
        <v>0</v>
      </c>
      <c r="S2404" s="301">
        <v>0</v>
      </c>
      <c r="T2404" s="301">
        <v>0</v>
      </c>
      <c r="U2404" s="301">
        <v>17</v>
      </c>
      <c r="V2404" s="304">
        <v>13</v>
      </c>
    </row>
    <row r="2405" spans="1:22" x14ac:dyDescent="0.4">
      <c r="A2405" s="299">
        <v>2401</v>
      </c>
      <c r="B2405" s="300" t="s">
        <v>457</v>
      </c>
      <c r="C2405" s="301">
        <v>8</v>
      </c>
      <c r="D2405" s="301">
        <v>22</v>
      </c>
      <c r="E2405" s="301">
        <v>15</v>
      </c>
      <c r="F2405" s="301">
        <v>22</v>
      </c>
      <c r="G2405" s="301">
        <v>8</v>
      </c>
      <c r="H2405" s="301">
        <v>7</v>
      </c>
      <c r="I2405" s="301">
        <v>20</v>
      </c>
      <c r="J2405" s="301">
        <v>13</v>
      </c>
      <c r="K2405" s="301">
        <v>15</v>
      </c>
      <c r="L2405" s="301">
        <v>26</v>
      </c>
      <c r="M2405" s="301">
        <v>30</v>
      </c>
      <c r="N2405" s="301">
        <v>11</v>
      </c>
      <c r="O2405" s="301">
        <v>28</v>
      </c>
      <c r="P2405" s="301">
        <v>16</v>
      </c>
      <c r="Q2405" s="301">
        <v>12</v>
      </c>
      <c r="R2405" s="301">
        <v>13</v>
      </c>
      <c r="S2405" s="301">
        <v>9</v>
      </c>
      <c r="T2405" s="301">
        <v>3</v>
      </c>
      <c r="U2405" s="301">
        <v>279</v>
      </c>
      <c r="V2405" s="304">
        <v>274</v>
      </c>
    </row>
    <row r="2406" spans="1:22" x14ac:dyDescent="0.4">
      <c r="A2406" s="299">
        <v>2402</v>
      </c>
      <c r="B2406" s="300" t="s">
        <v>1933</v>
      </c>
      <c r="C2406" s="301">
        <v>682</v>
      </c>
      <c r="D2406" s="301">
        <v>695</v>
      </c>
      <c r="E2406" s="301">
        <v>705</v>
      </c>
      <c r="F2406" s="301">
        <v>764</v>
      </c>
      <c r="G2406" s="301">
        <v>861</v>
      </c>
      <c r="H2406" s="301">
        <v>911</v>
      </c>
      <c r="I2406" s="301">
        <v>871</v>
      </c>
      <c r="J2406" s="301">
        <v>824</v>
      </c>
      <c r="K2406" s="301">
        <v>799</v>
      </c>
      <c r="L2406" s="301">
        <v>790</v>
      </c>
      <c r="M2406" s="301">
        <v>749</v>
      </c>
      <c r="N2406" s="301">
        <v>607</v>
      </c>
      <c r="O2406" s="301">
        <v>458</v>
      </c>
      <c r="P2406" s="301">
        <v>340</v>
      </c>
      <c r="Q2406" s="301">
        <v>234</v>
      </c>
      <c r="R2406" s="301">
        <v>171</v>
      </c>
      <c r="S2406" s="301">
        <v>152</v>
      </c>
      <c r="T2406" s="301">
        <v>250</v>
      </c>
      <c r="U2406" s="301">
        <v>10844</v>
      </c>
      <c r="V2406" s="304">
        <v>10449</v>
      </c>
    </row>
    <row r="2407" spans="1:22" x14ac:dyDescent="0.4">
      <c r="A2407" s="299">
        <v>2403</v>
      </c>
      <c r="B2407" s="300" t="s">
        <v>3587</v>
      </c>
      <c r="C2407" s="301">
        <v>3</v>
      </c>
      <c r="D2407" s="301">
        <v>3</v>
      </c>
      <c r="E2407" s="301">
        <v>0</v>
      </c>
      <c r="F2407" s="301">
        <v>0</v>
      </c>
      <c r="G2407" s="301">
        <v>0</v>
      </c>
      <c r="H2407" s="301">
        <v>0</v>
      </c>
      <c r="I2407" s="301">
        <v>0</v>
      </c>
      <c r="J2407" s="301">
        <v>0</v>
      </c>
      <c r="K2407" s="301">
        <v>0</v>
      </c>
      <c r="L2407" s="301">
        <v>0</v>
      </c>
      <c r="M2407" s="301">
        <v>0</v>
      </c>
      <c r="N2407" s="301">
        <v>4</v>
      </c>
      <c r="O2407" s="301">
        <v>0</v>
      </c>
      <c r="P2407" s="301">
        <v>0</v>
      </c>
      <c r="Q2407" s="301">
        <v>0</v>
      </c>
      <c r="R2407" s="301">
        <v>0</v>
      </c>
      <c r="S2407" s="301">
        <v>0</v>
      </c>
      <c r="T2407" s="301">
        <v>0</v>
      </c>
      <c r="U2407" s="301">
        <v>14</v>
      </c>
      <c r="V2407" s="304">
        <v>14</v>
      </c>
    </row>
    <row r="2408" spans="1:22" x14ac:dyDescent="0.4">
      <c r="A2408" s="299">
        <v>2404</v>
      </c>
      <c r="B2408" s="300" t="s">
        <v>3588</v>
      </c>
      <c r="C2408" s="301">
        <v>0</v>
      </c>
      <c r="D2408" s="301">
        <v>0</v>
      </c>
      <c r="E2408" s="301">
        <v>0</v>
      </c>
      <c r="F2408" s="301">
        <v>0</v>
      </c>
      <c r="G2408" s="301">
        <v>0</v>
      </c>
      <c r="H2408" s="301">
        <v>0</v>
      </c>
      <c r="I2408" s="301">
        <v>0</v>
      </c>
      <c r="J2408" s="301">
        <v>0</v>
      </c>
      <c r="K2408" s="301">
        <v>0</v>
      </c>
      <c r="L2408" s="301">
        <v>0</v>
      </c>
      <c r="M2408" s="301">
        <v>0</v>
      </c>
      <c r="N2408" s="301">
        <v>0</v>
      </c>
      <c r="O2408" s="301">
        <v>0</v>
      </c>
      <c r="P2408" s="301">
        <v>0</v>
      </c>
      <c r="Q2408" s="301">
        <v>0</v>
      </c>
      <c r="R2408" s="301">
        <v>0</v>
      </c>
      <c r="S2408" s="301">
        <v>0</v>
      </c>
      <c r="T2408" s="301">
        <v>0</v>
      </c>
      <c r="U2408" s="301">
        <v>0</v>
      </c>
      <c r="V2408" s="304">
        <v>0</v>
      </c>
    </row>
    <row r="2409" spans="1:22" x14ac:dyDescent="0.4">
      <c r="A2409" s="299">
        <v>2405</v>
      </c>
      <c r="B2409" s="300" t="s">
        <v>3589</v>
      </c>
      <c r="C2409" s="301">
        <v>8</v>
      </c>
      <c r="D2409" s="301">
        <v>9</v>
      </c>
      <c r="E2409" s="301">
        <v>13</v>
      </c>
      <c r="F2409" s="301">
        <v>10</v>
      </c>
      <c r="G2409" s="301">
        <v>6</v>
      </c>
      <c r="H2409" s="301">
        <v>9</v>
      </c>
      <c r="I2409" s="301">
        <v>9</v>
      </c>
      <c r="J2409" s="301">
        <v>3</v>
      </c>
      <c r="K2409" s="301">
        <v>6</v>
      </c>
      <c r="L2409" s="301">
        <v>14</v>
      </c>
      <c r="M2409" s="301">
        <v>15</v>
      </c>
      <c r="N2409" s="301">
        <v>14</v>
      </c>
      <c r="O2409" s="301">
        <v>6</v>
      </c>
      <c r="P2409" s="301">
        <v>5</v>
      </c>
      <c r="Q2409" s="301">
        <v>0</v>
      </c>
      <c r="R2409" s="301">
        <v>6</v>
      </c>
      <c r="S2409" s="301">
        <v>5</v>
      </c>
      <c r="T2409" s="301">
        <v>4</v>
      </c>
      <c r="U2409" s="301">
        <v>136</v>
      </c>
      <c r="V2409" s="304">
        <v>128</v>
      </c>
    </row>
    <row r="2410" spans="1:22" x14ac:dyDescent="0.4">
      <c r="A2410" s="299">
        <v>2406</v>
      </c>
      <c r="B2410" s="300" t="s">
        <v>3590</v>
      </c>
      <c r="C2410" s="301">
        <v>5</v>
      </c>
      <c r="D2410" s="301">
        <v>5</v>
      </c>
      <c r="E2410" s="301">
        <v>4</v>
      </c>
      <c r="F2410" s="301">
        <v>0</v>
      </c>
      <c r="G2410" s="301">
        <v>0</v>
      </c>
      <c r="H2410" s="301">
        <v>0</v>
      </c>
      <c r="I2410" s="301">
        <v>5</v>
      </c>
      <c r="J2410" s="301">
        <v>6</v>
      </c>
      <c r="K2410" s="301">
        <v>4</v>
      </c>
      <c r="L2410" s="301">
        <v>6</v>
      </c>
      <c r="M2410" s="301">
        <v>3</v>
      </c>
      <c r="N2410" s="301">
        <v>0</v>
      </c>
      <c r="O2410" s="301">
        <v>0</v>
      </c>
      <c r="P2410" s="301">
        <v>4</v>
      </c>
      <c r="Q2410" s="301">
        <v>4</v>
      </c>
      <c r="R2410" s="301">
        <v>0</v>
      </c>
      <c r="S2410" s="301">
        <v>0</v>
      </c>
      <c r="T2410" s="301">
        <v>0</v>
      </c>
      <c r="U2410" s="301">
        <v>40</v>
      </c>
      <c r="V2410" s="304">
        <v>40</v>
      </c>
    </row>
    <row r="2411" spans="1:22" x14ac:dyDescent="0.4">
      <c r="A2411" s="299">
        <v>2407</v>
      </c>
      <c r="B2411" s="300" t="s">
        <v>458</v>
      </c>
      <c r="C2411" s="301">
        <v>12</v>
      </c>
      <c r="D2411" s="301">
        <v>13</v>
      </c>
      <c r="E2411" s="301">
        <v>34</v>
      </c>
      <c r="F2411" s="301">
        <v>10</v>
      </c>
      <c r="G2411" s="301">
        <v>8</v>
      </c>
      <c r="H2411" s="301">
        <v>7</v>
      </c>
      <c r="I2411" s="301">
        <v>17</v>
      </c>
      <c r="J2411" s="301">
        <v>22</v>
      </c>
      <c r="K2411" s="301">
        <v>22</v>
      </c>
      <c r="L2411" s="301">
        <v>13</v>
      </c>
      <c r="M2411" s="301">
        <v>30</v>
      </c>
      <c r="N2411" s="301">
        <v>29</v>
      </c>
      <c r="O2411" s="301">
        <v>41</v>
      </c>
      <c r="P2411" s="301">
        <v>39</v>
      </c>
      <c r="Q2411" s="301">
        <v>18</v>
      </c>
      <c r="R2411" s="301">
        <v>14</v>
      </c>
      <c r="S2411" s="301">
        <v>5</v>
      </c>
      <c r="T2411" s="301">
        <v>0</v>
      </c>
      <c r="U2411" s="301">
        <v>331</v>
      </c>
      <c r="V2411" s="304">
        <v>319</v>
      </c>
    </row>
    <row r="2412" spans="1:22" x14ac:dyDescent="0.4">
      <c r="A2412" s="299">
        <v>2408</v>
      </c>
      <c r="B2412" s="300" t="s">
        <v>3591</v>
      </c>
      <c r="C2412" s="301">
        <v>0</v>
      </c>
      <c r="D2412" s="301">
        <v>0</v>
      </c>
      <c r="E2412" s="301">
        <v>0</v>
      </c>
      <c r="F2412" s="301">
        <v>0</v>
      </c>
      <c r="G2412" s="301">
        <v>0</v>
      </c>
      <c r="H2412" s="301">
        <v>4</v>
      </c>
      <c r="I2412" s="301">
        <v>0</v>
      </c>
      <c r="J2412" s="301">
        <v>0</v>
      </c>
      <c r="K2412" s="301">
        <v>6</v>
      </c>
      <c r="L2412" s="301">
        <v>0</v>
      </c>
      <c r="M2412" s="301">
        <v>9</v>
      </c>
      <c r="N2412" s="301">
        <v>0</v>
      </c>
      <c r="O2412" s="301">
        <v>5</v>
      </c>
      <c r="P2412" s="301">
        <v>3</v>
      </c>
      <c r="Q2412" s="301">
        <v>0</v>
      </c>
      <c r="R2412" s="301">
        <v>0</v>
      </c>
      <c r="S2412" s="301">
        <v>0</v>
      </c>
      <c r="T2412" s="301">
        <v>0</v>
      </c>
      <c r="U2412" s="301">
        <v>38</v>
      </c>
      <c r="V2412" s="304">
        <v>32</v>
      </c>
    </row>
    <row r="2413" spans="1:22" x14ac:dyDescent="0.4">
      <c r="A2413" s="299">
        <v>2409</v>
      </c>
      <c r="B2413" s="300" t="s">
        <v>3592</v>
      </c>
      <c r="C2413" s="301">
        <v>0</v>
      </c>
      <c r="D2413" s="301">
        <v>3</v>
      </c>
      <c r="E2413" s="301">
        <v>0</v>
      </c>
      <c r="F2413" s="301">
        <v>0</v>
      </c>
      <c r="G2413" s="301">
        <v>0</v>
      </c>
      <c r="H2413" s="301">
        <v>0</v>
      </c>
      <c r="I2413" s="301">
        <v>0</v>
      </c>
      <c r="J2413" s="301">
        <v>6</v>
      </c>
      <c r="K2413" s="301">
        <v>0</v>
      </c>
      <c r="L2413" s="301">
        <v>0</v>
      </c>
      <c r="M2413" s="301">
        <v>0</v>
      </c>
      <c r="N2413" s="301">
        <v>0</v>
      </c>
      <c r="O2413" s="301">
        <v>3</v>
      </c>
      <c r="P2413" s="301">
        <v>0</v>
      </c>
      <c r="Q2413" s="301">
        <v>6</v>
      </c>
      <c r="R2413" s="301">
        <v>0</v>
      </c>
      <c r="S2413" s="301">
        <v>0</v>
      </c>
      <c r="T2413" s="301">
        <v>0</v>
      </c>
      <c r="U2413" s="301">
        <v>17</v>
      </c>
      <c r="V2413" s="304">
        <v>17</v>
      </c>
    </row>
    <row r="2414" spans="1:22" x14ac:dyDescent="0.4">
      <c r="A2414" s="299">
        <v>2410</v>
      </c>
      <c r="B2414" s="300" t="s">
        <v>3593</v>
      </c>
      <c r="C2414" s="301">
        <v>0</v>
      </c>
      <c r="D2414" s="301">
        <v>0</v>
      </c>
      <c r="E2414" s="301">
        <v>5</v>
      </c>
      <c r="F2414" s="301">
        <v>0</v>
      </c>
      <c r="G2414" s="301">
        <v>0</v>
      </c>
      <c r="H2414" s="301">
        <v>0</v>
      </c>
      <c r="I2414" s="301">
        <v>0</v>
      </c>
      <c r="J2414" s="301">
        <v>0</v>
      </c>
      <c r="K2414" s="301">
        <v>3</v>
      </c>
      <c r="L2414" s="301">
        <v>3</v>
      </c>
      <c r="M2414" s="301">
        <v>0</v>
      </c>
      <c r="N2414" s="301">
        <v>0</v>
      </c>
      <c r="O2414" s="301">
        <v>0</v>
      </c>
      <c r="P2414" s="301">
        <v>4</v>
      </c>
      <c r="Q2414" s="301">
        <v>3</v>
      </c>
      <c r="R2414" s="301">
        <v>0</v>
      </c>
      <c r="S2414" s="301">
        <v>0</v>
      </c>
      <c r="T2414" s="301">
        <v>0</v>
      </c>
      <c r="U2414" s="301">
        <v>22</v>
      </c>
      <c r="V2414" s="304">
        <v>20</v>
      </c>
    </row>
    <row r="2415" spans="1:22" x14ac:dyDescent="0.4">
      <c r="A2415" s="299">
        <v>2411</v>
      </c>
      <c r="B2415" s="300" t="s">
        <v>1934</v>
      </c>
      <c r="C2415" s="301">
        <v>3</v>
      </c>
      <c r="D2415" s="301">
        <v>17</v>
      </c>
      <c r="E2415" s="301">
        <v>17</v>
      </c>
      <c r="F2415" s="301">
        <v>22</v>
      </c>
      <c r="G2415" s="301">
        <v>26</v>
      </c>
      <c r="H2415" s="301">
        <v>18</v>
      </c>
      <c r="I2415" s="301">
        <v>0</v>
      </c>
      <c r="J2415" s="301">
        <v>16</v>
      </c>
      <c r="K2415" s="301">
        <v>26</v>
      </c>
      <c r="L2415" s="301">
        <v>32</v>
      </c>
      <c r="M2415" s="301">
        <v>41</v>
      </c>
      <c r="N2415" s="301">
        <v>53</v>
      </c>
      <c r="O2415" s="301">
        <v>45</v>
      </c>
      <c r="P2415" s="301">
        <v>42</v>
      </c>
      <c r="Q2415" s="301">
        <v>25</v>
      </c>
      <c r="R2415" s="301">
        <v>31</v>
      </c>
      <c r="S2415" s="301">
        <v>12</v>
      </c>
      <c r="T2415" s="301">
        <v>17</v>
      </c>
      <c r="U2415" s="301">
        <v>441</v>
      </c>
      <c r="V2415" s="304">
        <v>427</v>
      </c>
    </row>
    <row r="2416" spans="1:22" x14ac:dyDescent="0.4">
      <c r="A2416" s="299">
        <v>2412</v>
      </c>
      <c r="B2416" s="300" t="s">
        <v>459</v>
      </c>
      <c r="C2416" s="301">
        <v>12</v>
      </c>
      <c r="D2416" s="301">
        <v>14</v>
      </c>
      <c r="E2416" s="301">
        <v>20</v>
      </c>
      <c r="F2416" s="301">
        <v>13</v>
      </c>
      <c r="G2416" s="301">
        <v>0</v>
      </c>
      <c r="H2416" s="301">
        <v>7</v>
      </c>
      <c r="I2416" s="301">
        <v>4</v>
      </c>
      <c r="J2416" s="301">
        <v>11</v>
      </c>
      <c r="K2416" s="301">
        <v>11</v>
      </c>
      <c r="L2416" s="301">
        <v>19</v>
      </c>
      <c r="M2416" s="301">
        <v>8</v>
      </c>
      <c r="N2416" s="301">
        <v>15</v>
      </c>
      <c r="O2416" s="301">
        <v>27</v>
      </c>
      <c r="P2416" s="301">
        <v>17</v>
      </c>
      <c r="Q2416" s="301">
        <v>15</v>
      </c>
      <c r="R2416" s="301">
        <v>9</v>
      </c>
      <c r="S2416" s="301">
        <v>0</v>
      </c>
      <c r="T2416" s="301">
        <v>0</v>
      </c>
      <c r="U2416" s="301">
        <v>221</v>
      </c>
      <c r="V2416" s="304">
        <v>209</v>
      </c>
    </row>
    <row r="2417" spans="1:22" x14ac:dyDescent="0.4">
      <c r="A2417" s="299">
        <v>2413</v>
      </c>
      <c r="B2417" s="300" t="s">
        <v>3594</v>
      </c>
      <c r="C2417" s="301">
        <v>0</v>
      </c>
      <c r="D2417" s="301">
        <v>5</v>
      </c>
      <c r="E2417" s="301">
        <v>3</v>
      </c>
      <c r="F2417" s="301">
        <v>0</v>
      </c>
      <c r="G2417" s="301">
        <v>6</v>
      </c>
      <c r="H2417" s="301">
        <v>8</v>
      </c>
      <c r="I2417" s="301">
        <v>4</v>
      </c>
      <c r="J2417" s="301">
        <v>0</v>
      </c>
      <c r="K2417" s="301">
        <v>3</v>
      </c>
      <c r="L2417" s="301">
        <v>10</v>
      </c>
      <c r="M2417" s="301">
        <v>11</v>
      </c>
      <c r="N2417" s="301">
        <v>11</v>
      </c>
      <c r="O2417" s="301">
        <v>4</v>
      </c>
      <c r="P2417" s="301">
        <v>7</v>
      </c>
      <c r="Q2417" s="301">
        <v>0</v>
      </c>
      <c r="R2417" s="301">
        <v>4</v>
      </c>
      <c r="S2417" s="301">
        <v>0</v>
      </c>
      <c r="T2417" s="301">
        <v>0</v>
      </c>
      <c r="U2417" s="301">
        <v>75</v>
      </c>
      <c r="V2417" s="304">
        <v>73</v>
      </c>
    </row>
    <row r="2418" spans="1:22" x14ac:dyDescent="0.4">
      <c r="A2418" s="299">
        <v>2414</v>
      </c>
      <c r="B2418" s="300" t="s">
        <v>460</v>
      </c>
      <c r="C2418" s="301">
        <v>63</v>
      </c>
      <c r="D2418" s="301">
        <v>70</v>
      </c>
      <c r="E2418" s="301">
        <v>64</v>
      </c>
      <c r="F2418" s="301">
        <v>57</v>
      </c>
      <c r="G2418" s="301">
        <v>34</v>
      </c>
      <c r="H2418" s="301">
        <v>55</v>
      </c>
      <c r="I2418" s="301">
        <v>54</v>
      </c>
      <c r="J2418" s="301">
        <v>45</v>
      </c>
      <c r="K2418" s="301">
        <v>53</v>
      </c>
      <c r="L2418" s="301">
        <v>67</v>
      </c>
      <c r="M2418" s="301">
        <v>84</v>
      </c>
      <c r="N2418" s="301">
        <v>81</v>
      </c>
      <c r="O2418" s="301">
        <v>76</v>
      </c>
      <c r="P2418" s="301">
        <v>67</v>
      </c>
      <c r="Q2418" s="301">
        <v>73</v>
      </c>
      <c r="R2418" s="301">
        <v>51</v>
      </c>
      <c r="S2418" s="301">
        <v>38</v>
      </c>
      <c r="T2418" s="301">
        <v>48</v>
      </c>
      <c r="U2418" s="301">
        <v>1080</v>
      </c>
      <c r="V2418" s="304">
        <v>991</v>
      </c>
    </row>
    <row r="2419" spans="1:22" x14ac:dyDescent="0.4">
      <c r="A2419" s="299">
        <v>2415</v>
      </c>
      <c r="B2419" s="300" t="s">
        <v>3595</v>
      </c>
      <c r="C2419" s="301">
        <v>0</v>
      </c>
      <c r="D2419" s="301">
        <v>7</v>
      </c>
      <c r="E2419" s="301">
        <v>3</v>
      </c>
      <c r="F2419" s="301">
        <v>7</v>
      </c>
      <c r="G2419" s="301">
        <v>0</v>
      </c>
      <c r="H2419" s="301">
        <v>0</v>
      </c>
      <c r="I2419" s="301">
        <v>0</v>
      </c>
      <c r="J2419" s="301">
        <v>3</v>
      </c>
      <c r="K2419" s="301">
        <v>4</v>
      </c>
      <c r="L2419" s="301">
        <v>4</v>
      </c>
      <c r="M2419" s="301">
        <v>3</v>
      </c>
      <c r="N2419" s="301">
        <v>3</v>
      </c>
      <c r="O2419" s="301">
        <v>0</v>
      </c>
      <c r="P2419" s="301">
        <v>0</v>
      </c>
      <c r="Q2419" s="301">
        <v>0</v>
      </c>
      <c r="R2419" s="301">
        <v>0</v>
      </c>
      <c r="S2419" s="301">
        <v>0</v>
      </c>
      <c r="T2419" s="301">
        <v>0</v>
      </c>
      <c r="U2419" s="301">
        <v>51</v>
      </c>
      <c r="V2419" s="304">
        <v>54</v>
      </c>
    </row>
    <row r="2420" spans="1:22" x14ac:dyDescent="0.4">
      <c r="A2420" s="299">
        <v>2416</v>
      </c>
      <c r="B2420" s="300" t="s">
        <v>1935</v>
      </c>
      <c r="C2420" s="301">
        <v>13</v>
      </c>
      <c r="D2420" s="301">
        <v>6</v>
      </c>
      <c r="E2420" s="301">
        <v>9</v>
      </c>
      <c r="F2420" s="301">
        <v>7</v>
      </c>
      <c r="G2420" s="301">
        <v>7</v>
      </c>
      <c r="H2420" s="301">
        <v>4</v>
      </c>
      <c r="I2420" s="301">
        <v>8</v>
      </c>
      <c r="J2420" s="301">
        <v>15</v>
      </c>
      <c r="K2420" s="301">
        <v>9</v>
      </c>
      <c r="L2420" s="301">
        <v>10</v>
      </c>
      <c r="M2420" s="301">
        <v>8</v>
      </c>
      <c r="N2420" s="301">
        <v>16</v>
      </c>
      <c r="O2420" s="301">
        <v>12</v>
      </c>
      <c r="P2420" s="301">
        <v>11</v>
      </c>
      <c r="Q2420" s="301">
        <v>3</v>
      </c>
      <c r="R2420" s="301">
        <v>4</v>
      </c>
      <c r="S2420" s="301">
        <v>4</v>
      </c>
      <c r="T2420" s="301">
        <v>3</v>
      </c>
      <c r="U2420" s="301">
        <v>141</v>
      </c>
      <c r="V2420" s="304">
        <v>140</v>
      </c>
    </row>
    <row r="2421" spans="1:22" x14ac:dyDescent="0.4">
      <c r="A2421" s="299">
        <v>2417</v>
      </c>
      <c r="B2421" s="300" t="s">
        <v>461</v>
      </c>
      <c r="C2421" s="301">
        <v>9</v>
      </c>
      <c r="D2421" s="301">
        <v>15</v>
      </c>
      <c r="E2421" s="301">
        <v>16</v>
      </c>
      <c r="F2421" s="301">
        <v>18</v>
      </c>
      <c r="G2421" s="301">
        <v>4</v>
      </c>
      <c r="H2421" s="301">
        <v>6</v>
      </c>
      <c r="I2421" s="301">
        <v>12</v>
      </c>
      <c r="J2421" s="301">
        <v>8</v>
      </c>
      <c r="K2421" s="301">
        <v>12</v>
      </c>
      <c r="L2421" s="301">
        <v>16</v>
      </c>
      <c r="M2421" s="301">
        <v>9</v>
      </c>
      <c r="N2421" s="301">
        <v>16</v>
      </c>
      <c r="O2421" s="301">
        <v>13</v>
      </c>
      <c r="P2421" s="301">
        <v>13</v>
      </c>
      <c r="Q2421" s="301">
        <v>12</v>
      </c>
      <c r="R2421" s="301">
        <v>9</v>
      </c>
      <c r="S2421" s="301">
        <v>8</v>
      </c>
      <c r="T2421" s="301">
        <v>3</v>
      </c>
      <c r="U2421" s="301">
        <v>201</v>
      </c>
      <c r="V2421" s="304">
        <v>196</v>
      </c>
    </row>
    <row r="2422" spans="1:22" x14ac:dyDescent="0.4">
      <c r="A2422" s="299">
        <v>2418</v>
      </c>
      <c r="B2422" s="300" t="s">
        <v>462</v>
      </c>
      <c r="C2422" s="301">
        <v>41</v>
      </c>
      <c r="D2422" s="301">
        <v>35</v>
      </c>
      <c r="E2422" s="301">
        <v>51</v>
      </c>
      <c r="F2422" s="301">
        <v>50</v>
      </c>
      <c r="G2422" s="301">
        <v>30</v>
      </c>
      <c r="H2422" s="301">
        <v>29</v>
      </c>
      <c r="I2422" s="301">
        <v>37</v>
      </c>
      <c r="J2422" s="301">
        <v>24</v>
      </c>
      <c r="K2422" s="301">
        <v>52</v>
      </c>
      <c r="L2422" s="301">
        <v>51</v>
      </c>
      <c r="M2422" s="301">
        <v>64</v>
      </c>
      <c r="N2422" s="301">
        <v>76</v>
      </c>
      <c r="O2422" s="301">
        <v>50</v>
      </c>
      <c r="P2422" s="301">
        <v>57</v>
      </c>
      <c r="Q2422" s="301">
        <v>35</v>
      </c>
      <c r="R2422" s="301">
        <v>25</v>
      </c>
      <c r="S2422" s="301">
        <v>13</v>
      </c>
      <c r="T2422" s="301">
        <v>14</v>
      </c>
      <c r="U2422" s="301">
        <v>734</v>
      </c>
      <c r="V2422" s="304">
        <v>711</v>
      </c>
    </row>
    <row r="2423" spans="1:22" x14ac:dyDescent="0.4">
      <c r="A2423" s="299">
        <v>2419</v>
      </c>
      <c r="B2423" s="300" t="s">
        <v>463</v>
      </c>
      <c r="C2423" s="301">
        <v>46</v>
      </c>
      <c r="D2423" s="301">
        <v>44</v>
      </c>
      <c r="E2423" s="301">
        <v>40</v>
      </c>
      <c r="F2423" s="301">
        <v>34</v>
      </c>
      <c r="G2423" s="301">
        <v>21</v>
      </c>
      <c r="H2423" s="301">
        <v>24</v>
      </c>
      <c r="I2423" s="301">
        <v>37</v>
      </c>
      <c r="J2423" s="301">
        <v>53</v>
      </c>
      <c r="K2423" s="301">
        <v>38</v>
      </c>
      <c r="L2423" s="301">
        <v>33</v>
      </c>
      <c r="M2423" s="301">
        <v>41</v>
      </c>
      <c r="N2423" s="301">
        <v>54</v>
      </c>
      <c r="O2423" s="301">
        <v>49</v>
      </c>
      <c r="P2423" s="301">
        <v>40</v>
      </c>
      <c r="Q2423" s="301">
        <v>15</v>
      </c>
      <c r="R2423" s="301">
        <v>12</v>
      </c>
      <c r="S2423" s="301">
        <v>3</v>
      </c>
      <c r="T2423" s="301">
        <v>6</v>
      </c>
      <c r="U2423" s="301">
        <v>579</v>
      </c>
      <c r="V2423" s="304">
        <v>557</v>
      </c>
    </row>
    <row r="2424" spans="1:22" x14ac:dyDescent="0.4">
      <c r="A2424" s="299">
        <v>2420</v>
      </c>
      <c r="B2424" s="300" t="s">
        <v>3596</v>
      </c>
      <c r="C2424" s="301">
        <v>0</v>
      </c>
      <c r="D2424" s="301">
        <v>0</v>
      </c>
      <c r="E2424" s="301">
        <v>0</v>
      </c>
      <c r="F2424" s="301">
        <v>4</v>
      </c>
      <c r="G2424" s="301">
        <v>0</v>
      </c>
      <c r="H2424" s="301">
        <v>0</v>
      </c>
      <c r="I2424" s="301">
        <v>0</v>
      </c>
      <c r="J2424" s="301">
        <v>0</v>
      </c>
      <c r="K2424" s="301">
        <v>0</v>
      </c>
      <c r="L2424" s="301">
        <v>0</v>
      </c>
      <c r="M2424" s="301">
        <v>0</v>
      </c>
      <c r="N2424" s="301">
        <v>0</v>
      </c>
      <c r="O2424" s="301">
        <v>0</v>
      </c>
      <c r="P2424" s="301">
        <v>0</v>
      </c>
      <c r="Q2424" s="301">
        <v>0</v>
      </c>
      <c r="R2424" s="301">
        <v>0</v>
      </c>
      <c r="S2424" s="301">
        <v>0</v>
      </c>
      <c r="T2424" s="301">
        <v>0</v>
      </c>
      <c r="U2424" s="301">
        <v>18</v>
      </c>
      <c r="V2424" s="304">
        <v>18</v>
      </c>
    </row>
    <row r="2425" spans="1:22" x14ac:dyDescent="0.4">
      <c r="A2425" s="299">
        <v>2421</v>
      </c>
      <c r="B2425" s="300" t="s">
        <v>1936</v>
      </c>
      <c r="C2425" s="301">
        <v>14</v>
      </c>
      <c r="D2425" s="301">
        <v>22</v>
      </c>
      <c r="E2425" s="301">
        <v>23</v>
      </c>
      <c r="F2425" s="301">
        <v>23</v>
      </c>
      <c r="G2425" s="301">
        <v>19</v>
      </c>
      <c r="H2425" s="301">
        <v>6</v>
      </c>
      <c r="I2425" s="301">
        <v>15</v>
      </c>
      <c r="J2425" s="301">
        <v>17</v>
      </c>
      <c r="K2425" s="301">
        <v>25</v>
      </c>
      <c r="L2425" s="301">
        <v>29</v>
      </c>
      <c r="M2425" s="301">
        <v>28</v>
      </c>
      <c r="N2425" s="301">
        <v>25</v>
      </c>
      <c r="O2425" s="301">
        <v>31</v>
      </c>
      <c r="P2425" s="301">
        <v>23</v>
      </c>
      <c r="Q2425" s="301">
        <v>17</v>
      </c>
      <c r="R2425" s="301">
        <v>10</v>
      </c>
      <c r="S2425" s="301">
        <v>5</v>
      </c>
      <c r="T2425" s="301">
        <v>0</v>
      </c>
      <c r="U2425" s="301">
        <v>325</v>
      </c>
      <c r="V2425" s="304">
        <v>313</v>
      </c>
    </row>
    <row r="2426" spans="1:22" x14ac:dyDescent="0.4">
      <c r="A2426" s="299">
        <v>2422</v>
      </c>
      <c r="B2426" s="300" t="s">
        <v>3597</v>
      </c>
      <c r="C2426" s="301">
        <v>0</v>
      </c>
      <c r="D2426" s="301">
        <v>0</v>
      </c>
      <c r="E2426" s="301">
        <v>3</v>
      </c>
      <c r="F2426" s="301">
        <v>0</v>
      </c>
      <c r="G2426" s="301">
        <v>0</v>
      </c>
      <c r="H2426" s="301">
        <v>0</v>
      </c>
      <c r="I2426" s="301">
        <v>0</v>
      </c>
      <c r="J2426" s="301">
        <v>0</v>
      </c>
      <c r="K2426" s="301">
        <v>0</v>
      </c>
      <c r="L2426" s="301">
        <v>0</v>
      </c>
      <c r="M2426" s="301">
        <v>3</v>
      </c>
      <c r="N2426" s="301">
        <v>0</v>
      </c>
      <c r="O2426" s="301">
        <v>0</v>
      </c>
      <c r="P2426" s="301">
        <v>4</v>
      </c>
      <c r="Q2426" s="301">
        <v>0</v>
      </c>
      <c r="R2426" s="301">
        <v>0</v>
      </c>
      <c r="S2426" s="301">
        <v>0</v>
      </c>
      <c r="T2426" s="301">
        <v>0</v>
      </c>
      <c r="U2426" s="301">
        <v>14</v>
      </c>
      <c r="V2426" s="304">
        <v>16</v>
      </c>
    </row>
    <row r="2427" spans="1:22" x14ac:dyDescent="0.4">
      <c r="A2427" s="299">
        <v>2423</v>
      </c>
      <c r="B2427" s="300" t="s">
        <v>3598</v>
      </c>
      <c r="C2427" s="301">
        <v>0</v>
      </c>
      <c r="D2427" s="301">
        <v>0</v>
      </c>
      <c r="E2427" s="301">
        <v>0</v>
      </c>
      <c r="F2427" s="301">
        <v>0</v>
      </c>
      <c r="G2427" s="301">
        <v>0</v>
      </c>
      <c r="H2427" s="301">
        <v>0</v>
      </c>
      <c r="I2427" s="301">
        <v>0</v>
      </c>
      <c r="J2427" s="301">
        <v>0</v>
      </c>
      <c r="K2427" s="301">
        <v>0</v>
      </c>
      <c r="L2427" s="301">
        <v>0</v>
      </c>
      <c r="M2427" s="301">
        <v>0</v>
      </c>
      <c r="N2427" s="301">
        <v>0</v>
      </c>
      <c r="O2427" s="301">
        <v>0</v>
      </c>
      <c r="P2427" s="301">
        <v>0</v>
      </c>
      <c r="Q2427" s="301">
        <v>0</v>
      </c>
      <c r="R2427" s="301">
        <v>0</v>
      </c>
      <c r="S2427" s="301">
        <v>0</v>
      </c>
      <c r="T2427" s="301">
        <v>0</v>
      </c>
      <c r="U2427" s="301">
        <v>0</v>
      </c>
      <c r="V2427" s="304">
        <v>0</v>
      </c>
    </row>
    <row r="2428" spans="1:22" x14ac:dyDescent="0.4">
      <c r="A2428" s="299">
        <v>2424</v>
      </c>
      <c r="B2428" s="300" t="s">
        <v>1937</v>
      </c>
      <c r="C2428" s="301">
        <v>5</v>
      </c>
      <c r="D2428" s="301">
        <v>7</v>
      </c>
      <c r="E2428" s="301">
        <v>11</v>
      </c>
      <c r="F2428" s="301">
        <v>11</v>
      </c>
      <c r="G2428" s="301">
        <v>3</v>
      </c>
      <c r="H2428" s="301">
        <v>3</v>
      </c>
      <c r="I2428" s="301">
        <v>3</v>
      </c>
      <c r="J2428" s="301">
        <v>5</v>
      </c>
      <c r="K2428" s="301">
        <v>9</v>
      </c>
      <c r="L2428" s="301">
        <v>7</v>
      </c>
      <c r="M2428" s="301">
        <v>9</v>
      </c>
      <c r="N2428" s="301">
        <v>10</v>
      </c>
      <c r="O2428" s="301">
        <v>12</v>
      </c>
      <c r="P2428" s="301">
        <v>6</v>
      </c>
      <c r="Q2428" s="301">
        <v>6</v>
      </c>
      <c r="R2428" s="301">
        <v>0</v>
      </c>
      <c r="S2428" s="301">
        <v>0</v>
      </c>
      <c r="T2428" s="301">
        <v>0</v>
      </c>
      <c r="U2428" s="301">
        <v>100</v>
      </c>
      <c r="V2428" s="304">
        <v>99</v>
      </c>
    </row>
    <row r="2429" spans="1:22" x14ac:dyDescent="0.4">
      <c r="A2429" s="299">
        <v>2425</v>
      </c>
      <c r="B2429" s="300" t="s">
        <v>3599</v>
      </c>
      <c r="C2429" s="301">
        <v>0</v>
      </c>
      <c r="D2429" s="301">
        <v>0</v>
      </c>
      <c r="E2429" s="301">
        <v>0</v>
      </c>
      <c r="F2429" s="301">
        <v>0</v>
      </c>
      <c r="G2429" s="301">
        <v>3</v>
      </c>
      <c r="H2429" s="301">
        <v>0</v>
      </c>
      <c r="I2429" s="301">
        <v>0</v>
      </c>
      <c r="J2429" s="301">
        <v>0</v>
      </c>
      <c r="K2429" s="301">
        <v>0</v>
      </c>
      <c r="L2429" s="301">
        <v>3</v>
      </c>
      <c r="M2429" s="301">
        <v>0</v>
      </c>
      <c r="N2429" s="301">
        <v>6</v>
      </c>
      <c r="O2429" s="301">
        <v>10</v>
      </c>
      <c r="P2429" s="301">
        <v>4</v>
      </c>
      <c r="Q2429" s="301">
        <v>3</v>
      </c>
      <c r="R2429" s="301">
        <v>3</v>
      </c>
      <c r="S2429" s="301">
        <v>4</v>
      </c>
      <c r="T2429" s="301">
        <v>3</v>
      </c>
      <c r="U2429" s="301">
        <v>45</v>
      </c>
      <c r="V2429" s="304">
        <v>47</v>
      </c>
    </row>
    <row r="2430" spans="1:22" x14ac:dyDescent="0.4">
      <c r="A2430" s="299">
        <v>2426</v>
      </c>
      <c r="B2430" s="300" t="s">
        <v>3600</v>
      </c>
      <c r="C2430" s="301">
        <v>4</v>
      </c>
      <c r="D2430" s="301">
        <v>0</v>
      </c>
      <c r="E2430" s="301">
        <v>4</v>
      </c>
      <c r="F2430" s="301">
        <v>4</v>
      </c>
      <c r="G2430" s="301">
        <v>0</v>
      </c>
      <c r="H2430" s="301">
        <v>0</v>
      </c>
      <c r="I2430" s="301">
        <v>0</v>
      </c>
      <c r="J2430" s="301">
        <v>0</v>
      </c>
      <c r="K2430" s="301">
        <v>0</v>
      </c>
      <c r="L2430" s="301">
        <v>3</v>
      </c>
      <c r="M2430" s="301">
        <v>3</v>
      </c>
      <c r="N2430" s="301">
        <v>0</v>
      </c>
      <c r="O2430" s="301">
        <v>5</v>
      </c>
      <c r="P2430" s="301">
        <v>7</v>
      </c>
      <c r="Q2430" s="301">
        <v>0</v>
      </c>
      <c r="R2430" s="301">
        <v>3</v>
      </c>
      <c r="S2430" s="301">
        <v>0</v>
      </c>
      <c r="T2430" s="301">
        <v>0</v>
      </c>
      <c r="U2430" s="301">
        <v>33</v>
      </c>
      <c r="V2430" s="304">
        <v>33</v>
      </c>
    </row>
    <row r="2431" spans="1:22" x14ac:dyDescent="0.4">
      <c r="A2431" s="299">
        <v>2427</v>
      </c>
      <c r="B2431" s="300" t="s">
        <v>3601</v>
      </c>
      <c r="C2431" s="301">
        <v>0</v>
      </c>
      <c r="D2431" s="301">
        <v>0</v>
      </c>
      <c r="E2431" s="301">
        <v>4</v>
      </c>
      <c r="F2431" s="301">
        <v>0</v>
      </c>
      <c r="G2431" s="301">
        <v>3</v>
      </c>
      <c r="H2431" s="301">
        <v>0</v>
      </c>
      <c r="I2431" s="301">
        <v>0</v>
      </c>
      <c r="J2431" s="301">
        <v>0</v>
      </c>
      <c r="K2431" s="301">
        <v>0</v>
      </c>
      <c r="L2431" s="301">
        <v>3</v>
      </c>
      <c r="M2431" s="301">
        <v>0</v>
      </c>
      <c r="N2431" s="301">
        <v>3</v>
      </c>
      <c r="O2431" s="301">
        <v>3</v>
      </c>
      <c r="P2431" s="301">
        <v>0</v>
      </c>
      <c r="Q2431" s="301">
        <v>0</v>
      </c>
      <c r="R2431" s="301">
        <v>0</v>
      </c>
      <c r="S2431" s="301">
        <v>0</v>
      </c>
      <c r="T2431" s="301">
        <v>0</v>
      </c>
      <c r="U2431" s="301">
        <v>18</v>
      </c>
      <c r="V2431" s="304">
        <v>22</v>
      </c>
    </row>
    <row r="2432" spans="1:22" x14ac:dyDescent="0.4">
      <c r="A2432" s="299">
        <v>2428</v>
      </c>
      <c r="B2432" s="300" t="s">
        <v>3602</v>
      </c>
      <c r="C2432" s="301">
        <v>6</v>
      </c>
      <c r="D2432" s="301">
        <v>0</v>
      </c>
      <c r="E2432" s="301">
        <v>3</v>
      </c>
      <c r="F2432" s="301">
        <v>0</v>
      </c>
      <c r="G2432" s="301">
        <v>0</v>
      </c>
      <c r="H2432" s="301">
        <v>0</v>
      </c>
      <c r="I2432" s="301">
        <v>8</v>
      </c>
      <c r="J2432" s="301">
        <v>3</v>
      </c>
      <c r="K2432" s="301">
        <v>4</v>
      </c>
      <c r="L2432" s="301">
        <v>3</v>
      </c>
      <c r="M2432" s="301">
        <v>0</v>
      </c>
      <c r="N2432" s="301">
        <v>3</v>
      </c>
      <c r="O2432" s="301">
        <v>6</v>
      </c>
      <c r="P2432" s="301">
        <v>5</v>
      </c>
      <c r="Q2432" s="301">
        <v>8</v>
      </c>
      <c r="R2432" s="301">
        <v>0</v>
      </c>
      <c r="S2432" s="301">
        <v>0</v>
      </c>
      <c r="T2432" s="301">
        <v>0</v>
      </c>
      <c r="U2432" s="301">
        <v>49</v>
      </c>
      <c r="V2432" s="304">
        <v>47</v>
      </c>
    </row>
    <row r="2433" spans="1:22" x14ac:dyDescent="0.4">
      <c r="A2433" s="299">
        <v>2429</v>
      </c>
      <c r="B2433" s="300" t="s">
        <v>464</v>
      </c>
      <c r="C2433" s="301">
        <v>42</v>
      </c>
      <c r="D2433" s="301">
        <v>39</v>
      </c>
      <c r="E2433" s="301">
        <v>42</v>
      </c>
      <c r="F2433" s="301">
        <v>42</v>
      </c>
      <c r="G2433" s="301">
        <v>19</v>
      </c>
      <c r="H2433" s="301">
        <v>20</v>
      </c>
      <c r="I2433" s="301">
        <v>31</v>
      </c>
      <c r="J2433" s="301">
        <v>38</v>
      </c>
      <c r="K2433" s="301">
        <v>34</v>
      </c>
      <c r="L2433" s="301">
        <v>39</v>
      </c>
      <c r="M2433" s="301">
        <v>46</v>
      </c>
      <c r="N2433" s="301">
        <v>37</v>
      </c>
      <c r="O2433" s="301">
        <v>35</v>
      </c>
      <c r="P2433" s="301">
        <v>26</v>
      </c>
      <c r="Q2433" s="301">
        <v>25</v>
      </c>
      <c r="R2433" s="301">
        <v>14</v>
      </c>
      <c r="S2433" s="301">
        <v>9</v>
      </c>
      <c r="T2433" s="301">
        <v>9</v>
      </c>
      <c r="U2433" s="301">
        <v>545</v>
      </c>
      <c r="V2433" s="304">
        <v>531</v>
      </c>
    </row>
    <row r="2434" spans="1:22" x14ac:dyDescent="0.4">
      <c r="A2434" s="299">
        <v>2430</v>
      </c>
      <c r="B2434" s="300" t="s">
        <v>3603</v>
      </c>
      <c r="C2434" s="301">
        <v>0</v>
      </c>
      <c r="D2434" s="301">
        <v>0</v>
      </c>
      <c r="E2434" s="301">
        <v>0</v>
      </c>
      <c r="F2434" s="301">
        <v>0</v>
      </c>
      <c r="G2434" s="301">
        <v>0</v>
      </c>
      <c r="H2434" s="301">
        <v>0</v>
      </c>
      <c r="I2434" s="301">
        <v>0</v>
      </c>
      <c r="J2434" s="301">
        <v>0</v>
      </c>
      <c r="K2434" s="301">
        <v>0</v>
      </c>
      <c r="L2434" s="301">
        <v>0</v>
      </c>
      <c r="M2434" s="301">
        <v>0</v>
      </c>
      <c r="N2434" s="301">
        <v>0</v>
      </c>
      <c r="O2434" s="301">
        <v>0</v>
      </c>
      <c r="P2434" s="301">
        <v>0</v>
      </c>
      <c r="Q2434" s="301">
        <v>0</v>
      </c>
      <c r="R2434" s="301">
        <v>0</v>
      </c>
      <c r="S2434" s="301">
        <v>0</v>
      </c>
      <c r="T2434" s="301">
        <v>0</v>
      </c>
      <c r="U2434" s="301">
        <v>0</v>
      </c>
      <c r="V2434" s="304">
        <v>0</v>
      </c>
    </row>
    <row r="2435" spans="1:22" x14ac:dyDescent="0.4">
      <c r="A2435" s="299">
        <v>2431</v>
      </c>
      <c r="B2435" s="300" t="s">
        <v>465</v>
      </c>
      <c r="C2435" s="301">
        <v>0</v>
      </c>
      <c r="D2435" s="301">
        <v>0</v>
      </c>
      <c r="E2435" s="301">
        <v>0</v>
      </c>
      <c r="F2435" s="301">
        <v>0</v>
      </c>
      <c r="G2435" s="301">
        <v>0</v>
      </c>
      <c r="H2435" s="301">
        <v>0</v>
      </c>
      <c r="I2435" s="301">
        <v>0</v>
      </c>
      <c r="J2435" s="301">
        <v>0</v>
      </c>
      <c r="K2435" s="301">
        <v>0</v>
      </c>
      <c r="L2435" s="301">
        <v>0</v>
      </c>
      <c r="M2435" s="301">
        <v>0</v>
      </c>
      <c r="N2435" s="301">
        <v>0</v>
      </c>
      <c r="O2435" s="301">
        <v>0</v>
      </c>
      <c r="P2435" s="301">
        <v>9</v>
      </c>
      <c r="Q2435" s="301">
        <v>3</v>
      </c>
      <c r="R2435" s="301">
        <v>0</v>
      </c>
      <c r="S2435" s="301">
        <v>0</v>
      </c>
      <c r="T2435" s="301">
        <v>0</v>
      </c>
      <c r="U2435" s="301">
        <v>12</v>
      </c>
      <c r="V2435" s="304">
        <v>21</v>
      </c>
    </row>
    <row r="2436" spans="1:22" x14ac:dyDescent="0.4">
      <c r="A2436" s="299">
        <v>2432</v>
      </c>
      <c r="B2436" s="300" t="s">
        <v>466</v>
      </c>
      <c r="C2436" s="301">
        <v>20</v>
      </c>
      <c r="D2436" s="301">
        <v>32</v>
      </c>
      <c r="E2436" s="301">
        <v>38</v>
      </c>
      <c r="F2436" s="301">
        <v>32</v>
      </c>
      <c r="G2436" s="301">
        <v>28</v>
      </c>
      <c r="H2436" s="301">
        <v>17</v>
      </c>
      <c r="I2436" s="301">
        <v>21</v>
      </c>
      <c r="J2436" s="301">
        <v>29</v>
      </c>
      <c r="K2436" s="301">
        <v>34</v>
      </c>
      <c r="L2436" s="301">
        <v>39</v>
      </c>
      <c r="M2436" s="301">
        <v>47</v>
      </c>
      <c r="N2436" s="301">
        <v>48</v>
      </c>
      <c r="O2436" s="301">
        <v>58</v>
      </c>
      <c r="P2436" s="301">
        <v>35</v>
      </c>
      <c r="Q2436" s="301">
        <v>31</v>
      </c>
      <c r="R2436" s="301">
        <v>14</v>
      </c>
      <c r="S2436" s="301">
        <v>11</v>
      </c>
      <c r="T2436" s="301">
        <v>3</v>
      </c>
      <c r="U2436" s="301">
        <v>544</v>
      </c>
      <c r="V2436" s="304">
        <v>514</v>
      </c>
    </row>
    <row r="2437" spans="1:22" x14ac:dyDescent="0.4">
      <c r="A2437" s="299">
        <v>2433</v>
      </c>
      <c r="B2437" s="300" t="s">
        <v>3604</v>
      </c>
      <c r="C2437" s="301">
        <v>0</v>
      </c>
      <c r="D2437" s="301">
        <v>5</v>
      </c>
      <c r="E2437" s="301">
        <v>0</v>
      </c>
      <c r="F2437" s="301">
        <v>0</v>
      </c>
      <c r="G2437" s="301">
        <v>0</v>
      </c>
      <c r="H2437" s="301">
        <v>0</v>
      </c>
      <c r="I2437" s="301">
        <v>0</v>
      </c>
      <c r="J2437" s="301">
        <v>0</v>
      </c>
      <c r="K2437" s="301">
        <v>3</v>
      </c>
      <c r="L2437" s="301">
        <v>0</v>
      </c>
      <c r="M2437" s="301">
        <v>0</v>
      </c>
      <c r="N2437" s="301">
        <v>6</v>
      </c>
      <c r="O2437" s="301">
        <v>4</v>
      </c>
      <c r="P2437" s="301">
        <v>4</v>
      </c>
      <c r="Q2437" s="301">
        <v>3</v>
      </c>
      <c r="R2437" s="301">
        <v>0</v>
      </c>
      <c r="S2437" s="301">
        <v>0</v>
      </c>
      <c r="T2437" s="301">
        <v>0</v>
      </c>
      <c r="U2437" s="301">
        <v>29</v>
      </c>
      <c r="V2437" s="304">
        <v>28</v>
      </c>
    </row>
    <row r="2438" spans="1:22" x14ac:dyDescent="0.4">
      <c r="A2438" s="299">
        <v>2434</v>
      </c>
      <c r="B2438" s="300" t="s">
        <v>3605</v>
      </c>
      <c r="C2438" s="301">
        <v>0</v>
      </c>
      <c r="D2438" s="301">
        <v>0</v>
      </c>
      <c r="E2438" s="301">
        <v>0</v>
      </c>
      <c r="F2438" s="301">
        <v>0</v>
      </c>
      <c r="G2438" s="301">
        <v>0</v>
      </c>
      <c r="H2438" s="301">
        <v>0</v>
      </c>
      <c r="I2438" s="301">
        <v>0</v>
      </c>
      <c r="J2438" s="301">
        <v>0</v>
      </c>
      <c r="K2438" s="301">
        <v>0</v>
      </c>
      <c r="L2438" s="301">
        <v>0</v>
      </c>
      <c r="M2438" s="301">
        <v>3</v>
      </c>
      <c r="N2438" s="301">
        <v>0</v>
      </c>
      <c r="O2438" s="301">
        <v>8</v>
      </c>
      <c r="P2438" s="301">
        <v>0</v>
      </c>
      <c r="Q2438" s="301">
        <v>0</v>
      </c>
      <c r="R2438" s="301">
        <v>0</v>
      </c>
      <c r="S2438" s="301">
        <v>0</v>
      </c>
      <c r="T2438" s="301">
        <v>0</v>
      </c>
      <c r="U2438" s="301">
        <v>16</v>
      </c>
      <c r="V2438" s="304">
        <v>17</v>
      </c>
    </row>
    <row r="2439" spans="1:22" x14ac:dyDescent="0.4">
      <c r="A2439" s="299">
        <v>2435</v>
      </c>
      <c r="B2439" s="300" t="s">
        <v>1938</v>
      </c>
      <c r="C2439" s="301">
        <v>17</v>
      </c>
      <c r="D2439" s="301">
        <v>26</v>
      </c>
      <c r="E2439" s="301">
        <v>27</v>
      </c>
      <c r="F2439" s="301">
        <v>27</v>
      </c>
      <c r="G2439" s="301">
        <v>19</v>
      </c>
      <c r="H2439" s="301">
        <v>17</v>
      </c>
      <c r="I2439" s="301">
        <v>10</v>
      </c>
      <c r="J2439" s="301">
        <v>24</v>
      </c>
      <c r="K2439" s="301">
        <v>34</v>
      </c>
      <c r="L2439" s="301">
        <v>54</v>
      </c>
      <c r="M2439" s="301">
        <v>30</v>
      </c>
      <c r="N2439" s="301">
        <v>57</v>
      </c>
      <c r="O2439" s="301">
        <v>52</v>
      </c>
      <c r="P2439" s="301">
        <v>32</v>
      </c>
      <c r="Q2439" s="301">
        <v>14</v>
      </c>
      <c r="R2439" s="301">
        <v>10</v>
      </c>
      <c r="S2439" s="301">
        <v>8</v>
      </c>
      <c r="T2439" s="301">
        <v>9</v>
      </c>
      <c r="U2439" s="301">
        <v>448</v>
      </c>
      <c r="V2439" s="304">
        <v>436</v>
      </c>
    </row>
    <row r="2440" spans="1:22" x14ac:dyDescent="0.4">
      <c r="A2440" s="299">
        <v>2436</v>
      </c>
      <c r="B2440" s="300" t="s">
        <v>3606</v>
      </c>
      <c r="C2440" s="301">
        <v>0</v>
      </c>
      <c r="D2440" s="301">
        <v>0</v>
      </c>
      <c r="E2440" s="301">
        <v>5</v>
      </c>
      <c r="F2440" s="301">
        <v>0</v>
      </c>
      <c r="G2440" s="301">
        <v>6</v>
      </c>
      <c r="H2440" s="301">
        <v>5</v>
      </c>
      <c r="I2440" s="301">
        <v>0</v>
      </c>
      <c r="J2440" s="301">
        <v>0</v>
      </c>
      <c r="K2440" s="301">
        <v>0</v>
      </c>
      <c r="L2440" s="301">
        <v>0</v>
      </c>
      <c r="M2440" s="301">
        <v>3</v>
      </c>
      <c r="N2440" s="301">
        <v>6</v>
      </c>
      <c r="O2440" s="301">
        <v>0</v>
      </c>
      <c r="P2440" s="301">
        <v>10</v>
      </c>
      <c r="Q2440" s="301">
        <v>0</v>
      </c>
      <c r="R2440" s="301">
        <v>0</v>
      </c>
      <c r="S2440" s="301">
        <v>0</v>
      </c>
      <c r="T2440" s="301">
        <v>0</v>
      </c>
      <c r="U2440" s="301">
        <v>39</v>
      </c>
      <c r="V2440" s="304">
        <v>34</v>
      </c>
    </row>
    <row r="2441" spans="1:22" x14ac:dyDescent="0.4">
      <c r="A2441" s="299">
        <v>2437</v>
      </c>
      <c r="B2441" s="300" t="s">
        <v>3607</v>
      </c>
      <c r="C2441" s="301">
        <v>0</v>
      </c>
      <c r="D2441" s="301">
        <v>0</v>
      </c>
      <c r="E2441" s="301">
        <v>0</v>
      </c>
      <c r="F2441" s="301">
        <v>0</v>
      </c>
      <c r="G2441" s="301">
        <v>0</v>
      </c>
      <c r="H2441" s="301">
        <v>0</v>
      </c>
      <c r="I2441" s="301">
        <v>3</v>
      </c>
      <c r="J2441" s="301">
        <v>0</v>
      </c>
      <c r="K2441" s="301">
        <v>0</v>
      </c>
      <c r="L2441" s="301">
        <v>0</v>
      </c>
      <c r="M2441" s="301">
        <v>0</v>
      </c>
      <c r="N2441" s="301">
        <v>4</v>
      </c>
      <c r="O2441" s="301">
        <v>3</v>
      </c>
      <c r="P2441" s="301">
        <v>0</v>
      </c>
      <c r="Q2441" s="301">
        <v>0</v>
      </c>
      <c r="R2441" s="301">
        <v>0</v>
      </c>
      <c r="S2441" s="301">
        <v>0</v>
      </c>
      <c r="T2441" s="301">
        <v>0</v>
      </c>
      <c r="U2441" s="301">
        <v>23</v>
      </c>
      <c r="V2441" s="304">
        <v>23</v>
      </c>
    </row>
    <row r="2442" spans="1:22" x14ac:dyDescent="0.4">
      <c r="A2442" s="299">
        <v>2438</v>
      </c>
      <c r="B2442" s="300" t="s">
        <v>467</v>
      </c>
      <c r="C2442" s="301">
        <v>0</v>
      </c>
      <c r="D2442" s="301">
        <v>0</v>
      </c>
      <c r="E2442" s="301">
        <v>9</v>
      </c>
      <c r="F2442" s="301">
        <v>3</v>
      </c>
      <c r="G2442" s="301">
        <v>0</v>
      </c>
      <c r="H2442" s="301">
        <v>0</v>
      </c>
      <c r="I2442" s="301">
        <v>0</v>
      </c>
      <c r="J2442" s="301">
        <v>0</v>
      </c>
      <c r="K2442" s="301">
        <v>4</v>
      </c>
      <c r="L2442" s="301">
        <v>12</v>
      </c>
      <c r="M2442" s="301">
        <v>8</v>
      </c>
      <c r="N2442" s="301">
        <v>20</v>
      </c>
      <c r="O2442" s="301">
        <v>10</v>
      </c>
      <c r="P2442" s="301">
        <v>36</v>
      </c>
      <c r="Q2442" s="301">
        <v>11</v>
      </c>
      <c r="R2442" s="301">
        <v>5</v>
      </c>
      <c r="S2442" s="301">
        <v>3</v>
      </c>
      <c r="T2442" s="301">
        <v>0</v>
      </c>
      <c r="U2442" s="301">
        <v>136</v>
      </c>
      <c r="V2442" s="304">
        <v>136</v>
      </c>
    </row>
    <row r="2443" spans="1:22" x14ac:dyDescent="0.4">
      <c r="A2443" s="299">
        <v>2439</v>
      </c>
      <c r="B2443" s="300" t="s">
        <v>1296</v>
      </c>
      <c r="C2443" s="301">
        <v>4211</v>
      </c>
      <c r="D2443" s="301">
        <v>3521</v>
      </c>
      <c r="E2443" s="301">
        <v>2422</v>
      </c>
      <c r="F2443" s="301">
        <v>2044</v>
      </c>
      <c r="G2443" s="301">
        <v>1922</v>
      </c>
      <c r="H2443" s="301">
        <v>2956</v>
      </c>
      <c r="I2443" s="301">
        <v>4636</v>
      </c>
      <c r="J2443" s="301">
        <v>3883</v>
      </c>
      <c r="K2443" s="301">
        <v>2493</v>
      </c>
      <c r="L2443" s="301">
        <v>1856</v>
      </c>
      <c r="M2443" s="301">
        <v>1349</v>
      </c>
      <c r="N2443" s="301">
        <v>1063</v>
      </c>
      <c r="O2443" s="301">
        <v>727</v>
      </c>
      <c r="P2443" s="301">
        <v>598</v>
      </c>
      <c r="Q2443" s="301">
        <v>391</v>
      </c>
      <c r="R2443" s="301">
        <v>255</v>
      </c>
      <c r="S2443" s="301">
        <v>151</v>
      </c>
      <c r="T2443" s="301">
        <v>82</v>
      </c>
      <c r="U2443" s="301">
        <v>34561</v>
      </c>
      <c r="V2443" s="304">
        <v>35070</v>
      </c>
    </row>
    <row r="2444" spans="1:22" x14ac:dyDescent="0.4">
      <c r="A2444" s="299">
        <v>2440</v>
      </c>
      <c r="B2444" s="300" t="s">
        <v>3608</v>
      </c>
      <c r="C2444" s="301">
        <v>6</v>
      </c>
      <c r="D2444" s="301">
        <v>8</v>
      </c>
      <c r="E2444" s="301">
        <v>3</v>
      </c>
      <c r="F2444" s="301">
        <v>3</v>
      </c>
      <c r="G2444" s="301">
        <v>3</v>
      </c>
      <c r="H2444" s="301">
        <v>5</v>
      </c>
      <c r="I2444" s="301">
        <v>3</v>
      </c>
      <c r="J2444" s="301">
        <v>4</v>
      </c>
      <c r="K2444" s="301">
        <v>3</v>
      </c>
      <c r="L2444" s="301">
        <v>9</v>
      </c>
      <c r="M2444" s="301">
        <v>9</v>
      </c>
      <c r="N2444" s="301">
        <v>15</v>
      </c>
      <c r="O2444" s="301">
        <v>3</v>
      </c>
      <c r="P2444" s="301">
        <v>5</v>
      </c>
      <c r="Q2444" s="301">
        <v>5</v>
      </c>
      <c r="R2444" s="301">
        <v>3</v>
      </c>
      <c r="S2444" s="301">
        <v>0</v>
      </c>
      <c r="T2444" s="301">
        <v>0</v>
      </c>
      <c r="U2444" s="301">
        <v>84</v>
      </c>
      <c r="V2444" s="304">
        <v>91</v>
      </c>
    </row>
    <row r="2445" spans="1:22" x14ac:dyDescent="0.4">
      <c r="A2445" s="299">
        <v>2441</v>
      </c>
      <c r="B2445" s="300" t="s">
        <v>3609</v>
      </c>
      <c r="C2445" s="301">
        <v>0</v>
      </c>
      <c r="D2445" s="301">
        <v>0</v>
      </c>
      <c r="E2445" s="301">
        <v>0</v>
      </c>
      <c r="F2445" s="301">
        <v>0</v>
      </c>
      <c r="G2445" s="301">
        <v>0</v>
      </c>
      <c r="H2445" s="301">
        <v>0</v>
      </c>
      <c r="I2445" s="301">
        <v>5</v>
      </c>
      <c r="J2445" s="301">
        <v>5</v>
      </c>
      <c r="K2445" s="301">
        <v>0</v>
      </c>
      <c r="L2445" s="301">
        <v>0</v>
      </c>
      <c r="M2445" s="301">
        <v>0</v>
      </c>
      <c r="N2445" s="301">
        <v>4</v>
      </c>
      <c r="O2445" s="301">
        <v>6</v>
      </c>
      <c r="P2445" s="301">
        <v>3</v>
      </c>
      <c r="Q2445" s="301">
        <v>0</v>
      </c>
      <c r="R2445" s="301">
        <v>0</v>
      </c>
      <c r="S2445" s="301">
        <v>0</v>
      </c>
      <c r="T2445" s="301">
        <v>0</v>
      </c>
      <c r="U2445" s="301">
        <v>23</v>
      </c>
      <c r="V2445" s="304">
        <v>21</v>
      </c>
    </row>
    <row r="2446" spans="1:22" x14ac:dyDescent="0.4">
      <c r="A2446" s="299">
        <v>2442</v>
      </c>
      <c r="B2446" s="300" t="s">
        <v>3610</v>
      </c>
      <c r="C2446" s="301">
        <v>3</v>
      </c>
      <c r="D2446" s="301">
        <v>3</v>
      </c>
      <c r="E2446" s="301">
        <v>4</v>
      </c>
      <c r="F2446" s="301">
        <v>3</v>
      </c>
      <c r="G2446" s="301">
        <v>0</v>
      </c>
      <c r="H2446" s="301">
        <v>6</v>
      </c>
      <c r="I2446" s="301">
        <v>4</v>
      </c>
      <c r="J2446" s="301">
        <v>3</v>
      </c>
      <c r="K2446" s="301">
        <v>11</v>
      </c>
      <c r="L2446" s="301">
        <v>7</v>
      </c>
      <c r="M2446" s="301">
        <v>13</v>
      </c>
      <c r="N2446" s="301">
        <v>8</v>
      </c>
      <c r="O2446" s="301">
        <v>10</v>
      </c>
      <c r="P2446" s="301">
        <v>7</v>
      </c>
      <c r="Q2446" s="301">
        <v>3</v>
      </c>
      <c r="R2446" s="301">
        <v>0</v>
      </c>
      <c r="S2446" s="301">
        <v>0</v>
      </c>
      <c r="T2446" s="301">
        <v>3</v>
      </c>
      <c r="U2446" s="301">
        <v>77</v>
      </c>
      <c r="V2446" s="304">
        <v>84</v>
      </c>
    </row>
    <row r="2447" spans="1:22" x14ac:dyDescent="0.4">
      <c r="A2447" s="299">
        <v>2443</v>
      </c>
      <c r="B2447" s="300" t="s">
        <v>3611</v>
      </c>
      <c r="C2447" s="301">
        <v>6</v>
      </c>
      <c r="D2447" s="301">
        <v>0</v>
      </c>
      <c r="E2447" s="301">
        <v>0</v>
      </c>
      <c r="F2447" s="301">
        <v>0</v>
      </c>
      <c r="G2447" s="301">
        <v>0</v>
      </c>
      <c r="H2447" s="301">
        <v>4</v>
      </c>
      <c r="I2447" s="301">
        <v>7</v>
      </c>
      <c r="J2447" s="301">
        <v>0</v>
      </c>
      <c r="K2447" s="301">
        <v>0</v>
      </c>
      <c r="L2447" s="301">
        <v>3</v>
      </c>
      <c r="M2447" s="301">
        <v>3</v>
      </c>
      <c r="N2447" s="301">
        <v>6</v>
      </c>
      <c r="O2447" s="301">
        <v>0</v>
      </c>
      <c r="P2447" s="301">
        <v>3</v>
      </c>
      <c r="Q2447" s="301">
        <v>0</v>
      </c>
      <c r="R2447" s="301">
        <v>0</v>
      </c>
      <c r="S2447" s="301">
        <v>0</v>
      </c>
      <c r="T2447" s="301">
        <v>0</v>
      </c>
      <c r="U2447" s="301">
        <v>25</v>
      </c>
      <c r="V2447" s="304">
        <v>27</v>
      </c>
    </row>
    <row r="2448" spans="1:22" x14ac:dyDescent="0.4">
      <c r="A2448" s="299">
        <v>2444</v>
      </c>
      <c r="B2448" s="300" t="s">
        <v>3612</v>
      </c>
      <c r="C2448" s="301">
        <v>0</v>
      </c>
      <c r="D2448" s="301">
        <v>5</v>
      </c>
      <c r="E2448" s="301">
        <v>0</v>
      </c>
      <c r="F2448" s="301">
        <v>4</v>
      </c>
      <c r="G2448" s="301">
        <v>6</v>
      </c>
      <c r="H2448" s="301">
        <v>3</v>
      </c>
      <c r="I2448" s="301">
        <v>5</v>
      </c>
      <c r="J2448" s="301">
        <v>3</v>
      </c>
      <c r="K2448" s="301">
        <v>3</v>
      </c>
      <c r="L2448" s="301">
        <v>4</v>
      </c>
      <c r="M2448" s="301">
        <v>4</v>
      </c>
      <c r="N2448" s="301">
        <v>10</v>
      </c>
      <c r="O2448" s="301">
        <v>7</v>
      </c>
      <c r="P2448" s="301">
        <v>10</v>
      </c>
      <c r="Q2448" s="301">
        <v>5</v>
      </c>
      <c r="R2448" s="301">
        <v>3</v>
      </c>
      <c r="S2448" s="301">
        <v>5</v>
      </c>
      <c r="T2448" s="301">
        <v>0</v>
      </c>
      <c r="U2448" s="301">
        <v>81</v>
      </c>
      <c r="V2448" s="304">
        <v>79</v>
      </c>
    </row>
    <row r="2449" spans="1:22" x14ac:dyDescent="0.4">
      <c r="A2449" s="299">
        <v>2445</v>
      </c>
      <c r="B2449" s="300" t="s">
        <v>3613</v>
      </c>
      <c r="C2449" s="301">
        <v>0</v>
      </c>
      <c r="D2449" s="301">
        <v>4</v>
      </c>
      <c r="E2449" s="301">
        <v>3</v>
      </c>
      <c r="F2449" s="301">
        <v>0</v>
      </c>
      <c r="G2449" s="301">
        <v>0</v>
      </c>
      <c r="H2449" s="301">
        <v>0</v>
      </c>
      <c r="I2449" s="301">
        <v>0</v>
      </c>
      <c r="J2449" s="301">
        <v>7</v>
      </c>
      <c r="K2449" s="301">
        <v>8</v>
      </c>
      <c r="L2449" s="301">
        <v>8</v>
      </c>
      <c r="M2449" s="301">
        <v>5</v>
      </c>
      <c r="N2449" s="301">
        <v>3</v>
      </c>
      <c r="O2449" s="301">
        <v>10</v>
      </c>
      <c r="P2449" s="301">
        <v>5</v>
      </c>
      <c r="Q2449" s="301">
        <v>7</v>
      </c>
      <c r="R2449" s="301">
        <v>6</v>
      </c>
      <c r="S2449" s="301">
        <v>4</v>
      </c>
      <c r="T2449" s="301">
        <v>0</v>
      </c>
      <c r="U2449" s="301">
        <v>71</v>
      </c>
      <c r="V2449" s="304">
        <v>56</v>
      </c>
    </row>
    <row r="2450" spans="1:22" x14ac:dyDescent="0.4">
      <c r="A2450" s="299">
        <v>2446</v>
      </c>
      <c r="B2450" s="300" t="s">
        <v>468</v>
      </c>
      <c r="C2450" s="301">
        <v>20</v>
      </c>
      <c r="D2450" s="301">
        <v>32</v>
      </c>
      <c r="E2450" s="301">
        <v>29</v>
      </c>
      <c r="F2450" s="301">
        <v>20</v>
      </c>
      <c r="G2450" s="301">
        <v>19</v>
      </c>
      <c r="H2450" s="301">
        <v>9</v>
      </c>
      <c r="I2450" s="301">
        <v>20</v>
      </c>
      <c r="J2450" s="301">
        <v>22</v>
      </c>
      <c r="K2450" s="301">
        <v>35</v>
      </c>
      <c r="L2450" s="301">
        <v>22</v>
      </c>
      <c r="M2450" s="301">
        <v>28</v>
      </c>
      <c r="N2450" s="301">
        <v>24</v>
      </c>
      <c r="O2450" s="301">
        <v>24</v>
      </c>
      <c r="P2450" s="301">
        <v>36</v>
      </c>
      <c r="Q2450" s="301">
        <v>21</v>
      </c>
      <c r="R2450" s="301">
        <v>13</v>
      </c>
      <c r="S2450" s="301">
        <v>3</v>
      </c>
      <c r="T2450" s="301">
        <v>8</v>
      </c>
      <c r="U2450" s="301">
        <v>368</v>
      </c>
      <c r="V2450" s="304">
        <v>361</v>
      </c>
    </row>
    <row r="2451" spans="1:22" x14ac:dyDescent="0.4">
      <c r="A2451" s="299">
        <v>2447</v>
      </c>
      <c r="B2451" s="300" t="s">
        <v>3614</v>
      </c>
      <c r="C2451" s="301">
        <v>0</v>
      </c>
      <c r="D2451" s="301">
        <v>0</v>
      </c>
      <c r="E2451" s="301">
        <v>0</v>
      </c>
      <c r="F2451" s="301">
        <v>0</v>
      </c>
      <c r="G2451" s="301">
        <v>0</v>
      </c>
      <c r="H2451" s="301">
        <v>0</v>
      </c>
      <c r="I2451" s="301">
        <v>0</v>
      </c>
      <c r="J2451" s="301">
        <v>0</v>
      </c>
      <c r="K2451" s="301">
        <v>0</v>
      </c>
      <c r="L2451" s="301">
        <v>0</v>
      </c>
      <c r="M2451" s="301">
        <v>5</v>
      </c>
      <c r="N2451" s="301">
        <v>6</v>
      </c>
      <c r="O2451" s="301">
        <v>4</v>
      </c>
      <c r="P2451" s="301">
        <v>4</v>
      </c>
      <c r="Q2451" s="301">
        <v>4</v>
      </c>
      <c r="R2451" s="301">
        <v>0</v>
      </c>
      <c r="S2451" s="301">
        <v>0</v>
      </c>
      <c r="T2451" s="301">
        <v>0</v>
      </c>
      <c r="U2451" s="301">
        <v>22</v>
      </c>
      <c r="V2451" s="304">
        <v>24</v>
      </c>
    </row>
    <row r="2452" spans="1:22" x14ac:dyDescent="0.4">
      <c r="A2452" s="299">
        <v>2448</v>
      </c>
      <c r="B2452" s="300" t="s">
        <v>3615</v>
      </c>
      <c r="C2452" s="301">
        <v>0</v>
      </c>
      <c r="D2452" s="301">
        <v>8</v>
      </c>
      <c r="E2452" s="301">
        <v>8</v>
      </c>
      <c r="F2452" s="301">
        <v>7</v>
      </c>
      <c r="G2452" s="301">
        <v>0</v>
      </c>
      <c r="H2452" s="301">
        <v>0</v>
      </c>
      <c r="I2452" s="301">
        <v>0</v>
      </c>
      <c r="J2452" s="301">
        <v>0</v>
      </c>
      <c r="K2452" s="301">
        <v>4</v>
      </c>
      <c r="L2452" s="301">
        <v>9</v>
      </c>
      <c r="M2452" s="301">
        <v>9</v>
      </c>
      <c r="N2452" s="301">
        <v>4</v>
      </c>
      <c r="O2452" s="301">
        <v>0</v>
      </c>
      <c r="P2452" s="301">
        <v>9</v>
      </c>
      <c r="Q2452" s="301">
        <v>5</v>
      </c>
      <c r="R2452" s="301">
        <v>0</v>
      </c>
      <c r="S2452" s="301">
        <v>0</v>
      </c>
      <c r="T2452" s="301">
        <v>0</v>
      </c>
      <c r="U2452" s="301">
        <v>67</v>
      </c>
      <c r="V2452" s="304">
        <v>68</v>
      </c>
    </row>
    <row r="2453" spans="1:22" x14ac:dyDescent="0.4">
      <c r="A2453" s="299">
        <v>2449</v>
      </c>
      <c r="B2453" s="300" t="s">
        <v>3616</v>
      </c>
      <c r="C2453" s="301">
        <v>0</v>
      </c>
      <c r="D2453" s="301">
        <v>4</v>
      </c>
      <c r="E2453" s="301">
        <v>0</v>
      </c>
      <c r="F2453" s="301">
        <v>5</v>
      </c>
      <c r="G2453" s="301">
        <v>6</v>
      </c>
      <c r="H2453" s="301">
        <v>0</v>
      </c>
      <c r="I2453" s="301">
        <v>0</v>
      </c>
      <c r="J2453" s="301">
        <v>0</v>
      </c>
      <c r="K2453" s="301">
        <v>0</v>
      </c>
      <c r="L2453" s="301">
        <v>4</v>
      </c>
      <c r="M2453" s="301">
        <v>0</v>
      </c>
      <c r="N2453" s="301">
        <v>6</v>
      </c>
      <c r="O2453" s="301">
        <v>5</v>
      </c>
      <c r="P2453" s="301">
        <v>0</v>
      </c>
      <c r="Q2453" s="301">
        <v>0</v>
      </c>
      <c r="R2453" s="301">
        <v>0</v>
      </c>
      <c r="S2453" s="301">
        <v>0</v>
      </c>
      <c r="T2453" s="301">
        <v>0</v>
      </c>
      <c r="U2453" s="301">
        <v>37</v>
      </c>
      <c r="V2453" s="304">
        <v>37</v>
      </c>
    </row>
    <row r="2454" spans="1:22" x14ac:dyDescent="0.4">
      <c r="A2454" s="299">
        <v>2450</v>
      </c>
      <c r="B2454" s="300" t="s">
        <v>469</v>
      </c>
      <c r="C2454" s="301">
        <v>19</v>
      </c>
      <c r="D2454" s="301">
        <v>25</v>
      </c>
      <c r="E2454" s="301">
        <v>29</v>
      </c>
      <c r="F2454" s="301">
        <v>15</v>
      </c>
      <c r="G2454" s="301">
        <v>7</v>
      </c>
      <c r="H2454" s="301">
        <v>4</v>
      </c>
      <c r="I2454" s="301">
        <v>6</v>
      </c>
      <c r="J2454" s="301">
        <v>20</v>
      </c>
      <c r="K2454" s="301">
        <v>18</v>
      </c>
      <c r="L2454" s="301">
        <v>25</v>
      </c>
      <c r="M2454" s="301">
        <v>17</v>
      </c>
      <c r="N2454" s="301">
        <v>21</v>
      </c>
      <c r="O2454" s="301">
        <v>25</v>
      </c>
      <c r="P2454" s="301">
        <v>32</v>
      </c>
      <c r="Q2454" s="301">
        <v>8</v>
      </c>
      <c r="R2454" s="301">
        <v>14</v>
      </c>
      <c r="S2454" s="301">
        <v>0</v>
      </c>
      <c r="T2454" s="301">
        <v>3</v>
      </c>
      <c r="U2454" s="301">
        <v>299</v>
      </c>
      <c r="V2454" s="304">
        <v>286</v>
      </c>
    </row>
    <row r="2455" spans="1:22" x14ac:dyDescent="0.4">
      <c r="A2455" s="299">
        <v>2451</v>
      </c>
      <c r="B2455" s="300" t="s">
        <v>3617</v>
      </c>
      <c r="C2455" s="301">
        <v>0</v>
      </c>
      <c r="D2455" s="301">
        <v>6</v>
      </c>
      <c r="E2455" s="301">
        <v>7</v>
      </c>
      <c r="F2455" s="301">
        <v>3</v>
      </c>
      <c r="G2455" s="301">
        <v>13</v>
      </c>
      <c r="H2455" s="301">
        <v>3</v>
      </c>
      <c r="I2455" s="301">
        <v>3</v>
      </c>
      <c r="J2455" s="301">
        <v>3</v>
      </c>
      <c r="K2455" s="301">
        <v>0</v>
      </c>
      <c r="L2455" s="301">
        <v>0</v>
      </c>
      <c r="M2455" s="301">
        <v>3</v>
      </c>
      <c r="N2455" s="301">
        <v>14</v>
      </c>
      <c r="O2455" s="301">
        <v>8</v>
      </c>
      <c r="P2455" s="301">
        <v>3</v>
      </c>
      <c r="Q2455" s="301">
        <v>0</v>
      </c>
      <c r="R2455" s="301">
        <v>0</v>
      </c>
      <c r="S2455" s="301">
        <v>5</v>
      </c>
      <c r="T2455" s="301">
        <v>0</v>
      </c>
      <c r="U2455" s="301">
        <v>69</v>
      </c>
      <c r="V2455" s="304">
        <v>67</v>
      </c>
    </row>
    <row r="2456" spans="1:22" x14ac:dyDescent="0.4">
      <c r="A2456" s="299">
        <v>2452</v>
      </c>
      <c r="B2456" s="300" t="s">
        <v>3618</v>
      </c>
      <c r="C2456" s="301">
        <v>4</v>
      </c>
      <c r="D2456" s="301">
        <v>8</v>
      </c>
      <c r="E2456" s="301">
        <v>3</v>
      </c>
      <c r="F2456" s="301">
        <v>5</v>
      </c>
      <c r="G2456" s="301">
        <v>6</v>
      </c>
      <c r="H2456" s="301">
        <v>0</v>
      </c>
      <c r="I2456" s="301">
        <v>3</v>
      </c>
      <c r="J2456" s="301">
        <v>7</v>
      </c>
      <c r="K2456" s="301">
        <v>4</v>
      </c>
      <c r="L2456" s="301">
        <v>3</v>
      </c>
      <c r="M2456" s="301">
        <v>0</v>
      </c>
      <c r="N2456" s="301">
        <v>9</v>
      </c>
      <c r="O2456" s="301">
        <v>6</v>
      </c>
      <c r="P2456" s="301">
        <v>3</v>
      </c>
      <c r="Q2456" s="301">
        <v>6</v>
      </c>
      <c r="R2456" s="301">
        <v>0</v>
      </c>
      <c r="S2456" s="301">
        <v>0</v>
      </c>
      <c r="T2456" s="301">
        <v>0</v>
      </c>
      <c r="U2456" s="301">
        <v>57</v>
      </c>
      <c r="V2456" s="304">
        <v>54</v>
      </c>
    </row>
    <row r="2457" spans="1:22" x14ac:dyDescent="0.4">
      <c r="A2457" s="299">
        <v>2453</v>
      </c>
      <c r="B2457" s="300" t="s">
        <v>470</v>
      </c>
      <c r="C2457" s="301">
        <v>22</v>
      </c>
      <c r="D2457" s="301">
        <v>18</v>
      </c>
      <c r="E2457" s="301">
        <v>16</v>
      </c>
      <c r="F2457" s="301">
        <v>20</v>
      </c>
      <c r="G2457" s="301">
        <v>7</v>
      </c>
      <c r="H2457" s="301">
        <v>6</v>
      </c>
      <c r="I2457" s="301">
        <v>13</v>
      </c>
      <c r="J2457" s="301">
        <v>22</v>
      </c>
      <c r="K2457" s="301">
        <v>18</v>
      </c>
      <c r="L2457" s="301">
        <v>25</v>
      </c>
      <c r="M2457" s="301">
        <v>19</v>
      </c>
      <c r="N2457" s="301">
        <v>34</v>
      </c>
      <c r="O2457" s="301">
        <v>44</v>
      </c>
      <c r="P2457" s="301">
        <v>38</v>
      </c>
      <c r="Q2457" s="301">
        <v>27</v>
      </c>
      <c r="R2457" s="301">
        <v>17</v>
      </c>
      <c r="S2457" s="301">
        <v>9</v>
      </c>
      <c r="T2457" s="301">
        <v>7</v>
      </c>
      <c r="U2457" s="301">
        <v>358</v>
      </c>
      <c r="V2457" s="304">
        <v>335</v>
      </c>
    </row>
    <row r="2458" spans="1:22" x14ac:dyDescent="0.4">
      <c r="A2458" s="299">
        <v>2454</v>
      </c>
      <c r="B2458" s="300" t="s">
        <v>471</v>
      </c>
      <c r="C2458" s="301">
        <v>11</v>
      </c>
      <c r="D2458" s="301">
        <v>19</v>
      </c>
      <c r="E2458" s="301">
        <v>19</v>
      </c>
      <c r="F2458" s="301">
        <v>19</v>
      </c>
      <c r="G2458" s="301">
        <v>12</v>
      </c>
      <c r="H2458" s="301">
        <v>3</v>
      </c>
      <c r="I2458" s="301">
        <v>11</v>
      </c>
      <c r="J2458" s="301">
        <v>16</v>
      </c>
      <c r="K2458" s="301">
        <v>20</v>
      </c>
      <c r="L2458" s="301">
        <v>15</v>
      </c>
      <c r="M2458" s="301">
        <v>26</v>
      </c>
      <c r="N2458" s="301">
        <v>45</v>
      </c>
      <c r="O2458" s="301">
        <v>20</v>
      </c>
      <c r="P2458" s="301">
        <v>31</v>
      </c>
      <c r="Q2458" s="301">
        <v>11</v>
      </c>
      <c r="R2458" s="301">
        <v>3</v>
      </c>
      <c r="S2458" s="301">
        <v>0</v>
      </c>
      <c r="T2458" s="301">
        <v>4</v>
      </c>
      <c r="U2458" s="301">
        <v>291</v>
      </c>
      <c r="V2458" s="304">
        <v>280</v>
      </c>
    </row>
    <row r="2459" spans="1:22" x14ac:dyDescent="0.4">
      <c r="A2459" s="299">
        <v>2455</v>
      </c>
      <c r="B2459" s="300" t="s">
        <v>472</v>
      </c>
      <c r="C2459" s="301">
        <v>317</v>
      </c>
      <c r="D2459" s="301">
        <v>290</v>
      </c>
      <c r="E2459" s="301">
        <v>275</v>
      </c>
      <c r="F2459" s="301">
        <v>275</v>
      </c>
      <c r="G2459" s="301">
        <v>226</v>
      </c>
      <c r="H2459" s="301">
        <v>265</v>
      </c>
      <c r="I2459" s="301">
        <v>250</v>
      </c>
      <c r="J2459" s="301">
        <v>223</v>
      </c>
      <c r="K2459" s="301">
        <v>294</v>
      </c>
      <c r="L2459" s="301">
        <v>299</v>
      </c>
      <c r="M2459" s="301">
        <v>331</v>
      </c>
      <c r="N2459" s="301">
        <v>294</v>
      </c>
      <c r="O2459" s="301">
        <v>329</v>
      </c>
      <c r="P2459" s="301">
        <v>266</v>
      </c>
      <c r="Q2459" s="301">
        <v>240</v>
      </c>
      <c r="R2459" s="301">
        <v>217</v>
      </c>
      <c r="S2459" s="301">
        <v>125</v>
      </c>
      <c r="T2459" s="301">
        <v>149</v>
      </c>
      <c r="U2459" s="301">
        <v>4669</v>
      </c>
      <c r="V2459" s="304">
        <v>4412</v>
      </c>
    </row>
    <row r="2460" spans="1:22" x14ac:dyDescent="0.4">
      <c r="A2460" s="299">
        <v>2456</v>
      </c>
      <c r="B2460" s="300" t="s">
        <v>1939</v>
      </c>
      <c r="C2460" s="301">
        <v>9</v>
      </c>
      <c r="D2460" s="301">
        <v>7</v>
      </c>
      <c r="E2460" s="301">
        <v>5</v>
      </c>
      <c r="F2460" s="301">
        <v>10</v>
      </c>
      <c r="G2460" s="301">
        <v>5</v>
      </c>
      <c r="H2460" s="301">
        <v>8</v>
      </c>
      <c r="I2460" s="301">
        <v>10</v>
      </c>
      <c r="J2460" s="301">
        <v>4</v>
      </c>
      <c r="K2460" s="301">
        <v>10</v>
      </c>
      <c r="L2460" s="301">
        <v>22</v>
      </c>
      <c r="M2460" s="301">
        <v>5</v>
      </c>
      <c r="N2460" s="301">
        <v>12</v>
      </c>
      <c r="O2460" s="301">
        <v>11</v>
      </c>
      <c r="P2460" s="301">
        <v>8</v>
      </c>
      <c r="Q2460" s="301">
        <v>5</v>
      </c>
      <c r="R2460" s="301">
        <v>0</v>
      </c>
      <c r="S2460" s="301">
        <v>3</v>
      </c>
      <c r="T2460" s="301">
        <v>0</v>
      </c>
      <c r="U2460" s="301">
        <v>147</v>
      </c>
      <c r="V2460" s="304">
        <v>145</v>
      </c>
    </row>
    <row r="2461" spans="1:22" x14ac:dyDescent="0.4">
      <c r="A2461" s="299">
        <v>2457</v>
      </c>
      <c r="B2461" s="300" t="s">
        <v>1940</v>
      </c>
      <c r="C2461" s="301">
        <v>13</v>
      </c>
      <c r="D2461" s="301">
        <v>14</v>
      </c>
      <c r="E2461" s="301">
        <v>9</v>
      </c>
      <c r="F2461" s="301">
        <v>8</v>
      </c>
      <c r="G2461" s="301">
        <v>0</v>
      </c>
      <c r="H2461" s="301">
        <v>4</v>
      </c>
      <c r="I2461" s="301">
        <v>10</v>
      </c>
      <c r="J2461" s="301">
        <v>15</v>
      </c>
      <c r="K2461" s="301">
        <v>11</v>
      </c>
      <c r="L2461" s="301">
        <v>8</v>
      </c>
      <c r="M2461" s="301">
        <v>9</v>
      </c>
      <c r="N2461" s="301">
        <v>12</v>
      </c>
      <c r="O2461" s="301">
        <v>3</v>
      </c>
      <c r="P2461" s="301">
        <v>10</v>
      </c>
      <c r="Q2461" s="301">
        <v>3</v>
      </c>
      <c r="R2461" s="301">
        <v>4</v>
      </c>
      <c r="S2461" s="301">
        <v>0</v>
      </c>
      <c r="T2461" s="301">
        <v>0</v>
      </c>
      <c r="U2461" s="301">
        <v>132</v>
      </c>
      <c r="V2461" s="304">
        <v>129</v>
      </c>
    </row>
    <row r="2462" spans="1:22" x14ac:dyDescent="0.4">
      <c r="A2462" s="299">
        <v>2458</v>
      </c>
      <c r="B2462" s="300" t="s">
        <v>473</v>
      </c>
      <c r="C2462" s="301">
        <v>15</v>
      </c>
      <c r="D2462" s="301">
        <v>38</v>
      </c>
      <c r="E2462" s="301">
        <v>34</v>
      </c>
      <c r="F2462" s="301">
        <v>36</v>
      </c>
      <c r="G2462" s="301">
        <v>12</v>
      </c>
      <c r="H2462" s="301">
        <v>12</v>
      </c>
      <c r="I2462" s="301">
        <v>18</v>
      </c>
      <c r="J2462" s="301">
        <v>31</v>
      </c>
      <c r="K2462" s="301">
        <v>34</v>
      </c>
      <c r="L2462" s="301">
        <v>28</v>
      </c>
      <c r="M2462" s="301">
        <v>63</v>
      </c>
      <c r="N2462" s="301">
        <v>65</v>
      </c>
      <c r="O2462" s="301">
        <v>61</v>
      </c>
      <c r="P2462" s="301">
        <v>41</v>
      </c>
      <c r="Q2462" s="301">
        <v>36</v>
      </c>
      <c r="R2462" s="301">
        <v>12</v>
      </c>
      <c r="S2462" s="301">
        <v>11</v>
      </c>
      <c r="T2462" s="301">
        <v>19</v>
      </c>
      <c r="U2462" s="301">
        <v>575</v>
      </c>
      <c r="V2462" s="304">
        <v>534</v>
      </c>
    </row>
    <row r="2463" spans="1:22" x14ac:dyDescent="0.4">
      <c r="A2463" s="299">
        <v>2459</v>
      </c>
      <c r="B2463" s="300" t="s">
        <v>474</v>
      </c>
      <c r="C2463" s="301">
        <v>20</v>
      </c>
      <c r="D2463" s="301">
        <v>58</v>
      </c>
      <c r="E2463" s="301">
        <v>54</v>
      </c>
      <c r="F2463" s="301">
        <v>36</v>
      </c>
      <c r="G2463" s="301">
        <v>16</v>
      </c>
      <c r="H2463" s="301">
        <v>24</v>
      </c>
      <c r="I2463" s="301">
        <v>26</v>
      </c>
      <c r="J2463" s="301">
        <v>48</v>
      </c>
      <c r="K2463" s="301">
        <v>62</v>
      </c>
      <c r="L2463" s="301">
        <v>57</v>
      </c>
      <c r="M2463" s="301">
        <v>59</v>
      </c>
      <c r="N2463" s="301">
        <v>77</v>
      </c>
      <c r="O2463" s="301">
        <v>80</v>
      </c>
      <c r="P2463" s="301">
        <v>97</v>
      </c>
      <c r="Q2463" s="301">
        <v>71</v>
      </c>
      <c r="R2463" s="301">
        <v>41</v>
      </c>
      <c r="S2463" s="301">
        <v>23</v>
      </c>
      <c r="T2463" s="301">
        <v>13</v>
      </c>
      <c r="U2463" s="301">
        <v>862</v>
      </c>
      <c r="V2463" s="304">
        <v>902</v>
      </c>
    </row>
    <row r="2464" spans="1:22" x14ac:dyDescent="0.4">
      <c r="A2464" s="299">
        <v>2460</v>
      </c>
      <c r="B2464" s="300" t="s">
        <v>475</v>
      </c>
      <c r="C2464" s="301">
        <v>0</v>
      </c>
      <c r="D2464" s="301">
        <v>4</v>
      </c>
      <c r="E2464" s="301">
        <v>0</v>
      </c>
      <c r="F2464" s="301">
        <v>0</v>
      </c>
      <c r="G2464" s="301">
        <v>0</v>
      </c>
      <c r="H2464" s="301">
        <v>5</v>
      </c>
      <c r="I2464" s="301">
        <v>0</v>
      </c>
      <c r="J2464" s="301">
        <v>3</v>
      </c>
      <c r="K2464" s="301">
        <v>0</v>
      </c>
      <c r="L2464" s="301">
        <v>0</v>
      </c>
      <c r="M2464" s="301">
        <v>0</v>
      </c>
      <c r="N2464" s="301">
        <v>13</v>
      </c>
      <c r="O2464" s="301">
        <v>0</v>
      </c>
      <c r="P2464" s="301">
        <v>5</v>
      </c>
      <c r="Q2464" s="301">
        <v>11</v>
      </c>
      <c r="R2464" s="301">
        <v>0</v>
      </c>
      <c r="S2464" s="301">
        <v>0</v>
      </c>
      <c r="T2464" s="301">
        <v>0</v>
      </c>
      <c r="U2464" s="301">
        <v>40</v>
      </c>
      <c r="V2464" s="304">
        <v>32</v>
      </c>
    </row>
    <row r="2465" spans="1:22" x14ac:dyDescent="0.4">
      <c r="A2465" s="299">
        <v>2461</v>
      </c>
      <c r="B2465" s="300" t="s">
        <v>1297</v>
      </c>
      <c r="C2465" s="301">
        <v>1341</v>
      </c>
      <c r="D2465" s="301">
        <v>1689</v>
      </c>
      <c r="E2465" s="301">
        <v>1258</v>
      </c>
      <c r="F2465" s="301">
        <v>1076</v>
      </c>
      <c r="G2465" s="301">
        <v>811</v>
      </c>
      <c r="H2465" s="301">
        <v>783</v>
      </c>
      <c r="I2465" s="301">
        <v>1218</v>
      </c>
      <c r="J2465" s="301">
        <v>1544</v>
      </c>
      <c r="K2465" s="301">
        <v>1523</v>
      </c>
      <c r="L2465" s="301">
        <v>1030</v>
      </c>
      <c r="M2465" s="301">
        <v>747</v>
      </c>
      <c r="N2465" s="301">
        <v>530</v>
      </c>
      <c r="O2465" s="301">
        <v>439</v>
      </c>
      <c r="P2465" s="301">
        <v>334</v>
      </c>
      <c r="Q2465" s="301">
        <v>230</v>
      </c>
      <c r="R2465" s="301">
        <v>185</v>
      </c>
      <c r="S2465" s="301">
        <v>108</v>
      </c>
      <c r="T2465" s="301">
        <v>73</v>
      </c>
      <c r="U2465" s="301">
        <v>14920</v>
      </c>
      <c r="V2465" s="304">
        <v>14869</v>
      </c>
    </row>
    <row r="2466" spans="1:22" x14ac:dyDescent="0.4">
      <c r="A2466" s="299">
        <v>2462</v>
      </c>
      <c r="B2466" s="300" t="s">
        <v>1298</v>
      </c>
      <c r="C2466" s="301">
        <v>602</v>
      </c>
      <c r="D2466" s="301">
        <v>792</v>
      </c>
      <c r="E2466" s="301">
        <v>1079</v>
      </c>
      <c r="F2466" s="301">
        <v>1248</v>
      </c>
      <c r="G2466" s="301">
        <v>1355</v>
      </c>
      <c r="H2466" s="301">
        <v>973</v>
      </c>
      <c r="I2466" s="301">
        <v>690</v>
      </c>
      <c r="J2466" s="301">
        <v>720</v>
      </c>
      <c r="K2466" s="301">
        <v>1034</v>
      </c>
      <c r="L2466" s="301">
        <v>1359</v>
      </c>
      <c r="M2466" s="301">
        <v>1453</v>
      </c>
      <c r="N2466" s="301">
        <v>1374</v>
      </c>
      <c r="O2466" s="301">
        <v>1001</v>
      </c>
      <c r="P2466" s="301">
        <v>749</v>
      </c>
      <c r="Q2466" s="301">
        <v>453</v>
      </c>
      <c r="R2466" s="301">
        <v>282</v>
      </c>
      <c r="S2466" s="301">
        <v>171</v>
      </c>
      <c r="T2466" s="301">
        <v>170</v>
      </c>
      <c r="U2466" s="301">
        <v>15518</v>
      </c>
      <c r="V2466" s="304">
        <v>15478</v>
      </c>
    </row>
    <row r="2467" spans="1:22" x14ac:dyDescent="0.4">
      <c r="A2467" s="299">
        <v>2463</v>
      </c>
      <c r="B2467" s="300" t="s">
        <v>3619</v>
      </c>
      <c r="C2467" s="301">
        <v>4</v>
      </c>
      <c r="D2467" s="301">
        <v>4</v>
      </c>
      <c r="E2467" s="301">
        <v>0</v>
      </c>
      <c r="F2467" s="301">
        <v>9</v>
      </c>
      <c r="G2467" s="301">
        <v>0</v>
      </c>
      <c r="H2467" s="301">
        <v>4</v>
      </c>
      <c r="I2467" s="301">
        <v>0</v>
      </c>
      <c r="J2467" s="301">
        <v>0</v>
      </c>
      <c r="K2467" s="301">
        <v>0</v>
      </c>
      <c r="L2467" s="301">
        <v>7</v>
      </c>
      <c r="M2467" s="301">
        <v>4</v>
      </c>
      <c r="N2467" s="301">
        <v>9</v>
      </c>
      <c r="O2467" s="301">
        <v>9</v>
      </c>
      <c r="P2467" s="301">
        <v>0</v>
      </c>
      <c r="Q2467" s="301">
        <v>6</v>
      </c>
      <c r="R2467" s="301">
        <v>3</v>
      </c>
      <c r="S2467" s="301">
        <v>0</v>
      </c>
      <c r="T2467" s="301">
        <v>0</v>
      </c>
      <c r="U2467" s="301">
        <v>59</v>
      </c>
      <c r="V2467" s="304">
        <v>62</v>
      </c>
    </row>
    <row r="2468" spans="1:22" x14ac:dyDescent="0.4">
      <c r="A2468" s="299">
        <v>2464</v>
      </c>
      <c r="B2468" s="300" t="s">
        <v>1299</v>
      </c>
      <c r="C2468" s="301">
        <v>107</v>
      </c>
      <c r="D2468" s="301">
        <v>130</v>
      </c>
      <c r="E2468" s="301">
        <v>144</v>
      </c>
      <c r="F2468" s="301">
        <v>132</v>
      </c>
      <c r="G2468" s="301">
        <v>111</v>
      </c>
      <c r="H2468" s="301">
        <v>123</v>
      </c>
      <c r="I2468" s="301">
        <v>110</v>
      </c>
      <c r="J2468" s="301">
        <v>146</v>
      </c>
      <c r="K2468" s="301">
        <v>175</v>
      </c>
      <c r="L2468" s="301">
        <v>177</v>
      </c>
      <c r="M2468" s="301">
        <v>170</v>
      </c>
      <c r="N2468" s="301">
        <v>171</v>
      </c>
      <c r="O2468" s="301">
        <v>135</v>
      </c>
      <c r="P2468" s="301">
        <v>101</v>
      </c>
      <c r="Q2468" s="301">
        <v>57</v>
      </c>
      <c r="R2468" s="301">
        <v>36</v>
      </c>
      <c r="S2468" s="301">
        <v>25</v>
      </c>
      <c r="T2468" s="301">
        <v>21</v>
      </c>
      <c r="U2468" s="301">
        <v>2076</v>
      </c>
      <c r="V2468" s="304">
        <v>2040</v>
      </c>
    </row>
    <row r="2469" spans="1:22" x14ac:dyDescent="0.4">
      <c r="A2469" s="299">
        <v>2465</v>
      </c>
      <c r="B2469" s="300" t="s">
        <v>3620</v>
      </c>
      <c r="C2469" s="301">
        <v>0</v>
      </c>
      <c r="D2469" s="301">
        <v>0</v>
      </c>
      <c r="E2469" s="301">
        <v>0</v>
      </c>
      <c r="F2469" s="301">
        <v>0</v>
      </c>
      <c r="G2469" s="301">
        <v>0</v>
      </c>
      <c r="H2469" s="301">
        <v>0</v>
      </c>
      <c r="I2469" s="301">
        <v>0</v>
      </c>
      <c r="J2469" s="301">
        <v>3</v>
      </c>
      <c r="K2469" s="301">
        <v>0</v>
      </c>
      <c r="L2469" s="301">
        <v>0</v>
      </c>
      <c r="M2469" s="301">
        <v>0</v>
      </c>
      <c r="N2469" s="301">
        <v>0</v>
      </c>
      <c r="O2469" s="301">
        <v>0</v>
      </c>
      <c r="P2469" s="301">
        <v>4</v>
      </c>
      <c r="Q2469" s="301">
        <v>0</v>
      </c>
      <c r="R2469" s="301">
        <v>0</v>
      </c>
      <c r="S2469" s="301">
        <v>0</v>
      </c>
      <c r="T2469" s="301">
        <v>5</v>
      </c>
      <c r="U2469" s="301">
        <v>15</v>
      </c>
      <c r="V2469" s="304">
        <v>15</v>
      </c>
    </row>
    <row r="2470" spans="1:22" x14ac:dyDescent="0.4">
      <c r="A2470" s="299">
        <v>2466</v>
      </c>
      <c r="B2470" s="300" t="s">
        <v>3621</v>
      </c>
      <c r="C2470" s="301">
        <v>0</v>
      </c>
      <c r="D2470" s="301">
        <v>0</v>
      </c>
      <c r="E2470" s="301">
        <v>0</v>
      </c>
      <c r="F2470" s="301">
        <v>0</v>
      </c>
      <c r="G2470" s="301">
        <v>0</v>
      </c>
      <c r="H2470" s="301">
        <v>0</v>
      </c>
      <c r="I2470" s="301">
        <v>0</v>
      </c>
      <c r="J2470" s="301">
        <v>0</v>
      </c>
      <c r="K2470" s="301">
        <v>0</v>
      </c>
      <c r="L2470" s="301">
        <v>0</v>
      </c>
      <c r="M2470" s="301">
        <v>0</v>
      </c>
      <c r="N2470" s="301">
        <v>4</v>
      </c>
      <c r="O2470" s="301">
        <v>0</v>
      </c>
      <c r="P2470" s="301">
        <v>6</v>
      </c>
      <c r="Q2470" s="301">
        <v>3</v>
      </c>
      <c r="R2470" s="301">
        <v>0</v>
      </c>
      <c r="S2470" s="301">
        <v>0</v>
      </c>
      <c r="T2470" s="301">
        <v>0</v>
      </c>
      <c r="U2470" s="301">
        <v>15</v>
      </c>
      <c r="V2470" s="304">
        <v>18</v>
      </c>
    </row>
    <row r="2471" spans="1:22" x14ac:dyDescent="0.4">
      <c r="A2471" s="299">
        <v>2467</v>
      </c>
      <c r="B2471" s="300" t="s">
        <v>1941</v>
      </c>
      <c r="C2471" s="301">
        <v>106</v>
      </c>
      <c r="D2471" s="301">
        <v>119</v>
      </c>
      <c r="E2471" s="301">
        <v>155</v>
      </c>
      <c r="F2471" s="301">
        <v>112</v>
      </c>
      <c r="G2471" s="301">
        <v>58</v>
      </c>
      <c r="H2471" s="301">
        <v>65</v>
      </c>
      <c r="I2471" s="301">
        <v>127</v>
      </c>
      <c r="J2471" s="301">
        <v>128</v>
      </c>
      <c r="K2471" s="301">
        <v>125</v>
      </c>
      <c r="L2471" s="301">
        <v>148</v>
      </c>
      <c r="M2471" s="301">
        <v>133</v>
      </c>
      <c r="N2471" s="301">
        <v>127</v>
      </c>
      <c r="O2471" s="301">
        <v>106</v>
      </c>
      <c r="P2471" s="301">
        <v>96</v>
      </c>
      <c r="Q2471" s="301">
        <v>55</v>
      </c>
      <c r="R2471" s="301">
        <v>24</v>
      </c>
      <c r="S2471" s="301">
        <v>8</v>
      </c>
      <c r="T2471" s="301">
        <v>11</v>
      </c>
      <c r="U2471" s="301">
        <v>1720</v>
      </c>
      <c r="V2471" s="304">
        <v>1699</v>
      </c>
    </row>
    <row r="2472" spans="1:22" x14ac:dyDescent="0.4">
      <c r="A2472" s="299">
        <v>2468</v>
      </c>
      <c r="B2472" s="300" t="s">
        <v>3622</v>
      </c>
      <c r="C2472" s="301">
        <v>8</v>
      </c>
      <c r="D2472" s="301">
        <v>12</v>
      </c>
      <c r="E2472" s="301">
        <v>3</v>
      </c>
      <c r="F2472" s="301">
        <v>0</v>
      </c>
      <c r="G2472" s="301">
        <v>0</v>
      </c>
      <c r="H2472" s="301">
        <v>3</v>
      </c>
      <c r="I2472" s="301">
        <v>9</v>
      </c>
      <c r="J2472" s="301">
        <v>7</v>
      </c>
      <c r="K2472" s="301">
        <v>7</v>
      </c>
      <c r="L2472" s="301">
        <v>0</v>
      </c>
      <c r="M2472" s="301">
        <v>0</v>
      </c>
      <c r="N2472" s="301">
        <v>4</v>
      </c>
      <c r="O2472" s="301">
        <v>0</v>
      </c>
      <c r="P2472" s="301">
        <v>3</v>
      </c>
      <c r="Q2472" s="301">
        <v>5</v>
      </c>
      <c r="R2472" s="301">
        <v>0</v>
      </c>
      <c r="S2472" s="301">
        <v>0</v>
      </c>
      <c r="T2472" s="301">
        <v>0</v>
      </c>
      <c r="U2472" s="301">
        <v>66</v>
      </c>
      <c r="V2472" s="304">
        <v>65</v>
      </c>
    </row>
    <row r="2473" spans="1:22" x14ac:dyDescent="0.4">
      <c r="A2473" s="299">
        <v>2469</v>
      </c>
      <c r="B2473" s="300" t="s">
        <v>3623</v>
      </c>
      <c r="C2473" s="301">
        <v>0</v>
      </c>
      <c r="D2473" s="301">
        <v>0</v>
      </c>
      <c r="E2473" s="301">
        <v>3</v>
      </c>
      <c r="F2473" s="301">
        <v>3</v>
      </c>
      <c r="G2473" s="301">
        <v>0</v>
      </c>
      <c r="H2473" s="301">
        <v>0</v>
      </c>
      <c r="I2473" s="301">
        <v>0</v>
      </c>
      <c r="J2473" s="301">
        <v>0</v>
      </c>
      <c r="K2473" s="301">
        <v>3</v>
      </c>
      <c r="L2473" s="301">
        <v>0</v>
      </c>
      <c r="M2473" s="301">
        <v>5</v>
      </c>
      <c r="N2473" s="301">
        <v>4</v>
      </c>
      <c r="O2473" s="301">
        <v>0</v>
      </c>
      <c r="P2473" s="301">
        <v>0</v>
      </c>
      <c r="Q2473" s="301">
        <v>0</v>
      </c>
      <c r="R2473" s="301">
        <v>0</v>
      </c>
      <c r="S2473" s="301">
        <v>0</v>
      </c>
      <c r="T2473" s="301">
        <v>0</v>
      </c>
      <c r="U2473" s="301">
        <v>25</v>
      </c>
      <c r="V2473" s="304">
        <v>28</v>
      </c>
    </row>
    <row r="2474" spans="1:22" x14ac:dyDescent="0.4">
      <c r="A2474" s="299">
        <v>2470</v>
      </c>
      <c r="B2474" s="300" t="s">
        <v>1942</v>
      </c>
      <c r="C2474" s="301">
        <v>3</v>
      </c>
      <c r="D2474" s="301">
        <v>7</v>
      </c>
      <c r="E2474" s="301">
        <v>5</v>
      </c>
      <c r="F2474" s="301">
        <v>0</v>
      </c>
      <c r="G2474" s="301">
        <v>3</v>
      </c>
      <c r="H2474" s="301">
        <v>10</v>
      </c>
      <c r="I2474" s="301">
        <v>12</v>
      </c>
      <c r="J2474" s="301">
        <v>4</v>
      </c>
      <c r="K2474" s="301">
        <v>5</v>
      </c>
      <c r="L2474" s="301">
        <v>0</v>
      </c>
      <c r="M2474" s="301">
        <v>0</v>
      </c>
      <c r="N2474" s="301">
        <v>0</v>
      </c>
      <c r="O2474" s="301">
        <v>0</v>
      </c>
      <c r="P2474" s="301">
        <v>0</v>
      </c>
      <c r="Q2474" s="301">
        <v>0</v>
      </c>
      <c r="R2474" s="301">
        <v>0</v>
      </c>
      <c r="S2474" s="301">
        <v>0</v>
      </c>
      <c r="T2474" s="301">
        <v>0</v>
      </c>
      <c r="U2474" s="301">
        <v>46</v>
      </c>
      <c r="V2474" s="304">
        <v>50</v>
      </c>
    </row>
    <row r="2475" spans="1:22" x14ac:dyDescent="0.4">
      <c r="A2475" s="299">
        <v>2471</v>
      </c>
      <c r="B2475" s="300" t="s">
        <v>1300</v>
      </c>
      <c r="C2475" s="301">
        <v>698</v>
      </c>
      <c r="D2475" s="301">
        <v>926</v>
      </c>
      <c r="E2475" s="301">
        <v>974</v>
      </c>
      <c r="F2475" s="301">
        <v>1047</v>
      </c>
      <c r="G2475" s="301">
        <v>1017</v>
      </c>
      <c r="H2475" s="301">
        <v>871</v>
      </c>
      <c r="I2475" s="301">
        <v>843</v>
      </c>
      <c r="J2475" s="301">
        <v>851</v>
      </c>
      <c r="K2475" s="301">
        <v>957</v>
      </c>
      <c r="L2475" s="301">
        <v>1139</v>
      </c>
      <c r="M2475" s="301">
        <v>1247</v>
      </c>
      <c r="N2475" s="301">
        <v>1252</v>
      </c>
      <c r="O2475" s="301">
        <v>1160</v>
      </c>
      <c r="P2475" s="301">
        <v>1091</v>
      </c>
      <c r="Q2475" s="301">
        <v>865</v>
      </c>
      <c r="R2475" s="301">
        <v>672</v>
      </c>
      <c r="S2475" s="301">
        <v>447</v>
      </c>
      <c r="T2475" s="301">
        <v>573</v>
      </c>
      <c r="U2475" s="301">
        <v>16620</v>
      </c>
      <c r="V2475" s="304">
        <v>16120</v>
      </c>
    </row>
    <row r="2476" spans="1:22" x14ac:dyDescent="0.4">
      <c r="A2476" s="299">
        <v>2472</v>
      </c>
      <c r="B2476" s="300" t="s">
        <v>1301</v>
      </c>
      <c r="C2476" s="301">
        <v>727</v>
      </c>
      <c r="D2476" s="301">
        <v>782</v>
      </c>
      <c r="E2476" s="301">
        <v>763</v>
      </c>
      <c r="F2476" s="301">
        <v>734</v>
      </c>
      <c r="G2476" s="301">
        <v>692</v>
      </c>
      <c r="H2476" s="301">
        <v>637</v>
      </c>
      <c r="I2476" s="301">
        <v>711</v>
      </c>
      <c r="J2476" s="301">
        <v>822</v>
      </c>
      <c r="K2476" s="301">
        <v>945</v>
      </c>
      <c r="L2476" s="301">
        <v>991</v>
      </c>
      <c r="M2476" s="301">
        <v>874</v>
      </c>
      <c r="N2476" s="301">
        <v>762</v>
      </c>
      <c r="O2476" s="301">
        <v>684</v>
      </c>
      <c r="P2476" s="301">
        <v>736</v>
      </c>
      <c r="Q2476" s="301">
        <v>812</v>
      </c>
      <c r="R2476" s="301">
        <v>759</v>
      </c>
      <c r="S2476" s="301">
        <v>499</v>
      </c>
      <c r="T2476" s="301">
        <v>506</v>
      </c>
      <c r="U2476" s="301">
        <v>13432</v>
      </c>
      <c r="V2476" s="304">
        <v>13087</v>
      </c>
    </row>
    <row r="2477" spans="1:22" x14ac:dyDescent="0.4">
      <c r="A2477" s="299">
        <v>2473</v>
      </c>
      <c r="B2477" s="300" t="s">
        <v>3624</v>
      </c>
      <c r="C2477" s="301">
        <v>3</v>
      </c>
      <c r="D2477" s="301">
        <v>0</v>
      </c>
      <c r="E2477" s="301">
        <v>5</v>
      </c>
      <c r="F2477" s="301">
        <v>0</v>
      </c>
      <c r="G2477" s="301">
        <v>0</v>
      </c>
      <c r="H2477" s="301">
        <v>6</v>
      </c>
      <c r="I2477" s="301">
        <v>3</v>
      </c>
      <c r="J2477" s="301">
        <v>0</v>
      </c>
      <c r="K2477" s="301">
        <v>4</v>
      </c>
      <c r="L2477" s="301">
        <v>3</v>
      </c>
      <c r="M2477" s="301">
        <v>4</v>
      </c>
      <c r="N2477" s="301">
        <v>7</v>
      </c>
      <c r="O2477" s="301">
        <v>4</v>
      </c>
      <c r="P2477" s="301">
        <v>13</v>
      </c>
      <c r="Q2477" s="301">
        <v>5</v>
      </c>
      <c r="R2477" s="301">
        <v>0</v>
      </c>
      <c r="S2477" s="301">
        <v>0</v>
      </c>
      <c r="T2477" s="301">
        <v>0</v>
      </c>
      <c r="U2477" s="301">
        <v>53</v>
      </c>
      <c r="V2477" s="304">
        <v>49</v>
      </c>
    </row>
    <row r="2478" spans="1:22" x14ac:dyDescent="0.4">
      <c r="A2478" s="299">
        <v>2474</v>
      </c>
      <c r="B2478" s="300" t="s">
        <v>476</v>
      </c>
      <c r="C2478" s="301">
        <v>18</v>
      </c>
      <c r="D2478" s="301">
        <v>3</v>
      </c>
      <c r="E2478" s="301">
        <v>3</v>
      </c>
      <c r="F2478" s="301">
        <v>6</v>
      </c>
      <c r="G2478" s="301">
        <v>7</v>
      </c>
      <c r="H2478" s="301">
        <v>14</v>
      </c>
      <c r="I2478" s="301">
        <v>9</v>
      </c>
      <c r="J2478" s="301">
        <v>7</v>
      </c>
      <c r="K2478" s="301">
        <v>5</v>
      </c>
      <c r="L2478" s="301">
        <v>20</v>
      </c>
      <c r="M2478" s="301">
        <v>11</v>
      </c>
      <c r="N2478" s="301">
        <v>15</v>
      </c>
      <c r="O2478" s="301">
        <v>19</v>
      </c>
      <c r="P2478" s="301">
        <v>18</v>
      </c>
      <c r="Q2478" s="301">
        <v>11</v>
      </c>
      <c r="R2478" s="301">
        <v>3</v>
      </c>
      <c r="S2478" s="301">
        <v>5</v>
      </c>
      <c r="T2478" s="301">
        <v>3</v>
      </c>
      <c r="U2478" s="301">
        <v>185</v>
      </c>
      <c r="V2478" s="304">
        <v>173</v>
      </c>
    </row>
    <row r="2479" spans="1:22" x14ac:dyDescent="0.4">
      <c r="A2479" s="299">
        <v>2475</v>
      </c>
      <c r="B2479" s="300" t="s">
        <v>3625</v>
      </c>
      <c r="C2479" s="301">
        <v>4</v>
      </c>
      <c r="D2479" s="301">
        <v>3</v>
      </c>
      <c r="E2479" s="301">
        <v>5</v>
      </c>
      <c r="F2479" s="301">
        <v>5</v>
      </c>
      <c r="G2479" s="301">
        <v>0</v>
      </c>
      <c r="H2479" s="301">
        <v>0</v>
      </c>
      <c r="I2479" s="301">
        <v>0</v>
      </c>
      <c r="J2479" s="301">
        <v>4</v>
      </c>
      <c r="K2479" s="301">
        <v>5</v>
      </c>
      <c r="L2479" s="301">
        <v>7</v>
      </c>
      <c r="M2479" s="301">
        <v>0</v>
      </c>
      <c r="N2479" s="301">
        <v>7</v>
      </c>
      <c r="O2479" s="301">
        <v>3</v>
      </c>
      <c r="P2479" s="301">
        <v>0</v>
      </c>
      <c r="Q2479" s="301">
        <v>6</v>
      </c>
      <c r="R2479" s="301">
        <v>0</v>
      </c>
      <c r="S2479" s="301">
        <v>0</v>
      </c>
      <c r="T2479" s="301">
        <v>0</v>
      </c>
      <c r="U2479" s="301">
        <v>48</v>
      </c>
      <c r="V2479" s="304">
        <v>48</v>
      </c>
    </row>
    <row r="2480" spans="1:22" x14ac:dyDescent="0.4">
      <c r="A2480" s="299">
        <v>2476</v>
      </c>
      <c r="B2480" s="300" t="s">
        <v>477</v>
      </c>
      <c r="C2480" s="301">
        <v>114</v>
      </c>
      <c r="D2480" s="301">
        <v>150</v>
      </c>
      <c r="E2480" s="301">
        <v>141</v>
      </c>
      <c r="F2480" s="301">
        <v>145</v>
      </c>
      <c r="G2480" s="301">
        <v>117</v>
      </c>
      <c r="H2480" s="301">
        <v>99</v>
      </c>
      <c r="I2480" s="301">
        <v>97</v>
      </c>
      <c r="J2480" s="301">
        <v>114</v>
      </c>
      <c r="K2480" s="301">
        <v>125</v>
      </c>
      <c r="L2480" s="301">
        <v>121</v>
      </c>
      <c r="M2480" s="301">
        <v>163</v>
      </c>
      <c r="N2480" s="301">
        <v>182</v>
      </c>
      <c r="O2480" s="301">
        <v>154</v>
      </c>
      <c r="P2480" s="301">
        <v>148</v>
      </c>
      <c r="Q2480" s="301">
        <v>124</v>
      </c>
      <c r="R2480" s="301">
        <v>120</v>
      </c>
      <c r="S2480" s="301">
        <v>88</v>
      </c>
      <c r="T2480" s="301">
        <v>83</v>
      </c>
      <c r="U2480" s="301">
        <v>2289</v>
      </c>
      <c r="V2480" s="304">
        <v>2089</v>
      </c>
    </row>
    <row r="2481" spans="1:22" x14ac:dyDescent="0.4">
      <c r="A2481" s="299">
        <v>2477</v>
      </c>
      <c r="B2481" s="300" t="s">
        <v>3626</v>
      </c>
      <c r="C2481" s="301">
        <v>0</v>
      </c>
      <c r="D2481" s="301">
        <v>0</v>
      </c>
      <c r="E2481" s="301">
        <v>3</v>
      </c>
      <c r="F2481" s="301">
        <v>0</v>
      </c>
      <c r="G2481" s="301">
        <v>4</v>
      </c>
      <c r="H2481" s="301">
        <v>3</v>
      </c>
      <c r="I2481" s="301">
        <v>0</v>
      </c>
      <c r="J2481" s="301">
        <v>7</v>
      </c>
      <c r="K2481" s="301">
        <v>0</v>
      </c>
      <c r="L2481" s="301">
        <v>5</v>
      </c>
      <c r="M2481" s="301">
        <v>10</v>
      </c>
      <c r="N2481" s="301">
        <v>8</v>
      </c>
      <c r="O2481" s="301">
        <v>4</v>
      </c>
      <c r="P2481" s="301">
        <v>0</v>
      </c>
      <c r="Q2481" s="301">
        <v>13</v>
      </c>
      <c r="R2481" s="301">
        <v>0</v>
      </c>
      <c r="S2481" s="301">
        <v>4</v>
      </c>
      <c r="T2481" s="301">
        <v>0</v>
      </c>
      <c r="U2481" s="301">
        <v>60</v>
      </c>
      <c r="V2481" s="304">
        <v>54</v>
      </c>
    </row>
    <row r="2482" spans="1:22" x14ac:dyDescent="0.4">
      <c r="A2482" s="299">
        <v>2478</v>
      </c>
      <c r="B2482" s="300" t="s">
        <v>3627</v>
      </c>
      <c r="C2482" s="301">
        <v>0</v>
      </c>
      <c r="D2482" s="301">
        <v>0</v>
      </c>
      <c r="E2482" s="301">
        <v>6</v>
      </c>
      <c r="F2482" s="301">
        <v>0</v>
      </c>
      <c r="G2482" s="301">
        <v>0</v>
      </c>
      <c r="H2482" s="301">
        <v>0</v>
      </c>
      <c r="I2482" s="301">
        <v>0</v>
      </c>
      <c r="J2482" s="301">
        <v>0</v>
      </c>
      <c r="K2482" s="301">
        <v>0</v>
      </c>
      <c r="L2482" s="301">
        <v>0</v>
      </c>
      <c r="M2482" s="301">
        <v>0</v>
      </c>
      <c r="N2482" s="301">
        <v>0</v>
      </c>
      <c r="O2482" s="301">
        <v>0</v>
      </c>
      <c r="P2482" s="301">
        <v>0</v>
      </c>
      <c r="Q2482" s="301">
        <v>0</v>
      </c>
      <c r="R2482" s="301">
        <v>0</v>
      </c>
      <c r="S2482" s="301">
        <v>0</v>
      </c>
      <c r="T2482" s="301">
        <v>0</v>
      </c>
      <c r="U2482" s="301">
        <v>24</v>
      </c>
      <c r="V2482" s="304">
        <v>24</v>
      </c>
    </row>
    <row r="2483" spans="1:22" x14ac:dyDescent="0.4">
      <c r="A2483" s="299">
        <v>2479</v>
      </c>
      <c r="B2483" s="300" t="s">
        <v>3628</v>
      </c>
      <c r="C2483" s="301">
        <v>0</v>
      </c>
      <c r="D2483" s="301">
        <v>0</v>
      </c>
      <c r="E2483" s="301">
        <v>0</v>
      </c>
      <c r="F2483" s="301">
        <v>0</v>
      </c>
      <c r="G2483" s="301">
        <v>0</v>
      </c>
      <c r="H2483" s="301">
        <v>0</v>
      </c>
      <c r="I2483" s="301">
        <v>0</v>
      </c>
      <c r="J2483" s="301">
        <v>0</v>
      </c>
      <c r="K2483" s="301">
        <v>3</v>
      </c>
      <c r="L2483" s="301">
        <v>0</v>
      </c>
      <c r="M2483" s="301">
        <v>0</v>
      </c>
      <c r="N2483" s="301">
        <v>0</v>
      </c>
      <c r="O2483" s="301">
        <v>0</v>
      </c>
      <c r="P2483" s="301">
        <v>0</v>
      </c>
      <c r="Q2483" s="301">
        <v>0</v>
      </c>
      <c r="R2483" s="301">
        <v>0</v>
      </c>
      <c r="S2483" s="301">
        <v>0</v>
      </c>
      <c r="T2483" s="301">
        <v>0</v>
      </c>
      <c r="U2483" s="301">
        <v>13</v>
      </c>
      <c r="V2483" s="304">
        <v>13</v>
      </c>
    </row>
    <row r="2484" spans="1:22" x14ac:dyDescent="0.4">
      <c r="A2484" s="299">
        <v>2480</v>
      </c>
      <c r="B2484" s="300" t="s">
        <v>3629</v>
      </c>
      <c r="C2484" s="301">
        <v>0</v>
      </c>
      <c r="D2484" s="301">
        <v>0</v>
      </c>
      <c r="E2484" s="301">
        <v>0</v>
      </c>
      <c r="F2484" s="301">
        <v>0</v>
      </c>
      <c r="G2484" s="301">
        <v>0</v>
      </c>
      <c r="H2484" s="301">
        <v>0</v>
      </c>
      <c r="I2484" s="301">
        <v>0</v>
      </c>
      <c r="J2484" s="301">
        <v>0</v>
      </c>
      <c r="K2484" s="301">
        <v>0</v>
      </c>
      <c r="L2484" s="301">
        <v>0</v>
      </c>
      <c r="M2484" s="301">
        <v>0</v>
      </c>
      <c r="N2484" s="301">
        <v>4</v>
      </c>
      <c r="O2484" s="301">
        <v>0</v>
      </c>
      <c r="P2484" s="301">
        <v>0</v>
      </c>
      <c r="Q2484" s="301">
        <v>0</v>
      </c>
      <c r="R2484" s="301">
        <v>0</v>
      </c>
      <c r="S2484" s="301">
        <v>0</v>
      </c>
      <c r="T2484" s="301">
        <v>0</v>
      </c>
      <c r="U2484" s="301">
        <v>3</v>
      </c>
      <c r="V2484" s="304">
        <v>6</v>
      </c>
    </row>
    <row r="2485" spans="1:22" x14ac:dyDescent="0.4">
      <c r="A2485" s="299">
        <v>2481</v>
      </c>
      <c r="B2485" s="300" t="s">
        <v>3630</v>
      </c>
      <c r="C2485" s="301">
        <v>3</v>
      </c>
      <c r="D2485" s="301">
        <v>19</v>
      </c>
      <c r="E2485" s="301">
        <v>14</v>
      </c>
      <c r="F2485" s="301">
        <v>8</v>
      </c>
      <c r="G2485" s="301">
        <v>0</v>
      </c>
      <c r="H2485" s="301">
        <v>0</v>
      </c>
      <c r="I2485" s="301">
        <v>0</v>
      </c>
      <c r="J2485" s="301">
        <v>3</v>
      </c>
      <c r="K2485" s="301">
        <v>18</v>
      </c>
      <c r="L2485" s="301">
        <v>9</v>
      </c>
      <c r="M2485" s="301">
        <v>3</v>
      </c>
      <c r="N2485" s="301">
        <v>6</v>
      </c>
      <c r="O2485" s="301">
        <v>10</v>
      </c>
      <c r="P2485" s="301">
        <v>12</v>
      </c>
      <c r="Q2485" s="301">
        <v>0</v>
      </c>
      <c r="R2485" s="301">
        <v>0</v>
      </c>
      <c r="S2485" s="301">
        <v>4</v>
      </c>
      <c r="T2485" s="301">
        <v>0</v>
      </c>
      <c r="U2485" s="301">
        <v>112</v>
      </c>
      <c r="V2485" s="304">
        <v>113</v>
      </c>
    </row>
    <row r="2486" spans="1:22" x14ac:dyDescent="0.4">
      <c r="A2486" s="299">
        <v>2482</v>
      </c>
      <c r="B2486" s="300" t="s">
        <v>3631</v>
      </c>
      <c r="C2486" s="301">
        <v>0</v>
      </c>
      <c r="D2486" s="301">
        <v>9</v>
      </c>
      <c r="E2486" s="301">
        <v>5</v>
      </c>
      <c r="F2486" s="301">
        <v>0</v>
      </c>
      <c r="G2486" s="301">
        <v>5</v>
      </c>
      <c r="H2486" s="301">
        <v>4</v>
      </c>
      <c r="I2486" s="301">
        <v>0</v>
      </c>
      <c r="J2486" s="301">
        <v>0</v>
      </c>
      <c r="K2486" s="301">
        <v>3</v>
      </c>
      <c r="L2486" s="301">
        <v>11</v>
      </c>
      <c r="M2486" s="301">
        <v>6</v>
      </c>
      <c r="N2486" s="301">
        <v>7</v>
      </c>
      <c r="O2486" s="301">
        <v>3</v>
      </c>
      <c r="P2486" s="301">
        <v>0</v>
      </c>
      <c r="Q2486" s="301">
        <v>8</v>
      </c>
      <c r="R2486" s="301">
        <v>0</v>
      </c>
      <c r="S2486" s="301">
        <v>3</v>
      </c>
      <c r="T2486" s="301">
        <v>0</v>
      </c>
      <c r="U2486" s="301">
        <v>67</v>
      </c>
      <c r="V2486" s="304">
        <v>68</v>
      </c>
    </row>
    <row r="2487" spans="1:22" x14ac:dyDescent="0.4">
      <c r="A2487" s="299">
        <v>2483</v>
      </c>
      <c r="B2487" s="300" t="s">
        <v>3632</v>
      </c>
      <c r="C2487" s="301">
        <v>0</v>
      </c>
      <c r="D2487" s="301">
        <v>3</v>
      </c>
      <c r="E2487" s="301">
        <v>0</v>
      </c>
      <c r="F2487" s="301">
        <v>0</v>
      </c>
      <c r="G2487" s="301">
        <v>0</v>
      </c>
      <c r="H2487" s="301">
        <v>5</v>
      </c>
      <c r="I2487" s="301">
        <v>0</v>
      </c>
      <c r="J2487" s="301">
        <v>0</v>
      </c>
      <c r="K2487" s="301">
        <v>0</v>
      </c>
      <c r="L2487" s="301">
        <v>0</v>
      </c>
      <c r="M2487" s="301">
        <v>0</v>
      </c>
      <c r="N2487" s="301">
        <v>0</v>
      </c>
      <c r="O2487" s="301">
        <v>0</v>
      </c>
      <c r="P2487" s="301">
        <v>0</v>
      </c>
      <c r="Q2487" s="301">
        <v>0</v>
      </c>
      <c r="R2487" s="301">
        <v>0</v>
      </c>
      <c r="S2487" s="301">
        <v>0</v>
      </c>
      <c r="T2487" s="301">
        <v>0</v>
      </c>
      <c r="U2487" s="301">
        <v>7</v>
      </c>
      <c r="V2487" s="304">
        <v>7</v>
      </c>
    </row>
    <row r="2488" spans="1:22" x14ac:dyDescent="0.4">
      <c r="A2488" s="299">
        <v>2484</v>
      </c>
      <c r="B2488" s="300" t="s">
        <v>1943</v>
      </c>
      <c r="C2488" s="301">
        <v>298</v>
      </c>
      <c r="D2488" s="301">
        <v>290</v>
      </c>
      <c r="E2488" s="301">
        <v>286</v>
      </c>
      <c r="F2488" s="301">
        <v>272</v>
      </c>
      <c r="G2488" s="301">
        <v>222</v>
      </c>
      <c r="H2488" s="301">
        <v>274</v>
      </c>
      <c r="I2488" s="301">
        <v>273</v>
      </c>
      <c r="J2488" s="301">
        <v>299</v>
      </c>
      <c r="K2488" s="301">
        <v>342</v>
      </c>
      <c r="L2488" s="301">
        <v>339</v>
      </c>
      <c r="M2488" s="301">
        <v>320</v>
      </c>
      <c r="N2488" s="301">
        <v>287</v>
      </c>
      <c r="O2488" s="301">
        <v>268</v>
      </c>
      <c r="P2488" s="301">
        <v>234</v>
      </c>
      <c r="Q2488" s="301">
        <v>131</v>
      </c>
      <c r="R2488" s="301">
        <v>88</v>
      </c>
      <c r="S2488" s="301">
        <v>70</v>
      </c>
      <c r="T2488" s="301">
        <v>112</v>
      </c>
      <c r="U2488" s="301">
        <v>4410</v>
      </c>
      <c r="V2488" s="304">
        <v>4227</v>
      </c>
    </row>
    <row r="2489" spans="1:22" x14ac:dyDescent="0.4">
      <c r="A2489" s="299">
        <v>2485</v>
      </c>
      <c r="B2489" s="300" t="s">
        <v>3633</v>
      </c>
      <c r="C2489" s="301">
        <v>0</v>
      </c>
      <c r="D2489" s="301">
        <v>0</v>
      </c>
      <c r="E2489" s="301">
        <v>0</v>
      </c>
      <c r="F2489" s="301">
        <v>0</v>
      </c>
      <c r="G2489" s="301">
        <v>0</v>
      </c>
      <c r="H2489" s="301">
        <v>0</v>
      </c>
      <c r="I2489" s="301">
        <v>0</v>
      </c>
      <c r="J2489" s="301">
        <v>0</v>
      </c>
      <c r="K2489" s="301">
        <v>0</v>
      </c>
      <c r="L2489" s="301">
        <v>0</v>
      </c>
      <c r="M2489" s="301">
        <v>0</v>
      </c>
      <c r="N2489" s="301">
        <v>0</v>
      </c>
      <c r="O2489" s="301">
        <v>4</v>
      </c>
      <c r="P2489" s="301">
        <v>0</v>
      </c>
      <c r="Q2489" s="301">
        <v>0</v>
      </c>
      <c r="R2489" s="301">
        <v>0</v>
      </c>
      <c r="S2489" s="301">
        <v>0</v>
      </c>
      <c r="T2489" s="301">
        <v>3</v>
      </c>
      <c r="U2489" s="301">
        <v>10</v>
      </c>
      <c r="V2489" s="304">
        <v>10</v>
      </c>
    </row>
    <row r="2490" spans="1:22" x14ac:dyDescent="0.4">
      <c r="A2490" s="299">
        <v>2486</v>
      </c>
      <c r="B2490" s="300" t="s">
        <v>478</v>
      </c>
      <c r="C2490" s="301">
        <v>5</v>
      </c>
      <c r="D2490" s="301">
        <v>0</v>
      </c>
      <c r="E2490" s="301">
        <v>6</v>
      </c>
      <c r="F2490" s="301">
        <v>6</v>
      </c>
      <c r="G2490" s="301">
        <v>7</v>
      </c>
      <c r="H2490" s="301">
        <v>5</v>
      </c>
      <c r="I2490" s="301">
        <v>9</v>
      </c>
      <c r="J2490" s="301">
        <v>4</v>
      </c>
      <c r="K2490" s="301">
        <v>4</v>
      </c>
      <c r="L2490" s="301">
        <v>14</v>
      </c>
      <c r="M2490" s="301">
        <v>22</v>
      </c>
      <c r="N2490" s="301">
        <v>12</v>
      </c>
      <c r="O2490" s="301">
        <v>33</v>
      </c>
      <c r="P2490" s="301">
        <v>20</v>
      </c>
      <c r="Q2490" s="301">
        <v>21</v>
      </c>
      <c r="R2490" s="301">
        <v>13</v>
      </c>
      <c r="S2490" s="301">
        <v>5</v>
      </c>
      <c r="T2490" s="301">
        <v>6</v>
      </c>
      <c r="U2490" s="301">
        <v>185</v>
      </c>
      <c r="V2490" s="304">
        <v>182</v>
      </c>
    </row>
    <row r="2491" spans="1:22" x14ac:dyDescent="0.4">
      <c r="A2491" s="299">
        <v>2487</v>
      </c>
      <c r="B2491" s="300" t="s">
        <v>3634</v>
      </c>
      <c r="C2491" s="301">
        <v>4</v>
      </c>
      <c r="D2491" s="301">
        <v>0</v>
      </c>
      <c r="E2491" s="301">
        <v>0</v>
      </c>
      <c r="F2491" s="301">
        <v>0</v>
      </c>
      <c r="G2491" s="301">
        <v>0</v>
      </c>
      <c r="H2491" s="301">
        <v>0</v>
      </c>
      <c r="I2491" s="301">
        <v>0</v>
      </c>
      <c r="J2491" s="301">
        <v>3</v>
      </c>
      <c r="K2491" s="301">
        <v>7</v>
      </c>
      <c r="L2491" s="301">
        <v>3</v>
      </c>
      <c r="M2491" s="301">
        <v>0</v>
      </c>
      <c r="N2491" s="301">
        <v>0</v>
      </c>
      <c r="O2491" s="301">
        <v>5</v>
      </c>
      <c r="P2491" s="301">
        <v>5</v>
      </c>
      <c r="Q2491" s="301">
        <v>0</v>
      </c>
      <c r="R2491" s="301">
        <v>0</v>
      </c>
      <c r="S2491" s="301">
        <v>0</v>
      </c>
      <c r="T2491" s="301">
        <v>0</v>
      </c>
      <c r="U2491" s="301">
        <v>29</v>
      </c>
      <c r="V2491" s="304">
        <v>27</v>
      </c>
    </row>
    <row r="2492" spans="1:22" x14ac:dyDescent="0.4">
      <c r="A2492" s="299">
        <v>2488</v>
      </c>
      <c r="B2492" s="300" t="s">
        <v>3635</v>
      </c>
      <c r="C2492" s="301">
        <v>0</v>
      </c>
      <c r="D2492" s="301">
        <v>5</v>
      </c>
      <c r="E2492" s="301">
        <v>0</v>
      </c>
      <c r="F2492" s="301">
        <v>0</v>
      </c>
      <c r="G2492" s="301">
        <v>0</v>
      </c>
      <c r="H2492" s="301">
        <v>0</v>
      </c>
      <c r="I2492" s="301">
        <v>4</v>
      </c>
      <c r="J2492" s="301">
        <v>0</v>
      </c>
      <c r="K2492" s="301">
        <v>7</v>
      </c>
      <c r="L2492" s="301">
        <v>6</v>
      </c>
      <c r="M2492" s="301">
        <v>11</v>
      </c>
      <c r="N2492" s="301">
        <v>13</v>
      </c>
      <c r="O2492" s="301">
        <v>10</v>
      </c>
      <c r="P2492" s="301">
        <v>12</v>
      </c>
      <c r="Q2492" s="301">
        <v>13</v>
      </c>
      <c r="R2492" s="301">
        <v>0</v>
      </c>
      <c r="S2492" s="301">
        <v>0</v>
      </c>
      <c r="T2492" s="301">
        <v>0</v>
      </c>
      <c r="U2492" s="301">
        <v>79</v>
      </c>
      <c r="V2492" s="304">
        <v>91</v>
      </c>
    </row>
    <row r="2493" spans="1:22" x14ac:dyDescent="0.4">
      <c r="A2493" s="299">
        <v>2489</v>
      </c>
      <c r="B2493" s="300" t="s">
        <v>1302</v>
      </c>
      <c r="C2493" s="301">
        <v>53</v>
      </c>
      <c r="D2493" s="301">
        <v>75</v>
      </c>
      <c r="E2493" s="301">
        <v>85</v>
      </c>
      <c r="F2493" s="301">
        <v>54</v>
      </c>
      <c r="G2493" s="301">
        <v>45</v>
      </c>
      <c r="H2493" s="301">
        <v>53</v>
      </c>
      <c r="I2493" s="301">
        <v>31</v>
      </c>
      <c r="J2493" s="301">
        <v>55</v>
      </c>
      <c r="K2493" s="301">
        <v>97</v>
      </c>
      <c r="L2493" s="301">
        <v>79</v>
      </c>
      <c r="M2493" s="301">
        <v>79</v>
      </c>
      <c r="N2493" s="301">
        <v>92</v>
      </c>
      <c r="O2493" s="301">
        <v>87</v>
      </c>
      <c r="P2493" s="301">
        <v>80</v>
      </c>
      <c r="Q2493" s="301">
        <v>59</v>
      </c>
      <c r="R2493" s="301">
        <v>20</v>
      </c>
      <c r="S2493" s="301">
        <v>16</v>
      </c>
      <c r="T2493" s="301">
        <v>13</v>
      </c>
      <c r="U2493" s="301">
        <v>1064</v>
      </c>
      <c r="V2493" s="304">
        <v>1023</v>
      </c>
    </row>
    <row r="2494" spans="1:22" x14ac:dyDescent="0.4">
      <c r="A2494" s="299">
        <v>2490</v>
      </c>
      <c r="B2494" s="300" t="s">
        <v>3636</v>
      </c>
      <c r="C2494" s="301">
        <v>6</v>
      </c>
      <c r="D2494" s="301">
        <v>11</v>
      </c>
      <c r="E2494" s="301">
        <v>12</v>
      </c>
      <c r="F2494" s="301">
        <v>13</v>
      </c>
      <c r="G2494" s="301">
        <v>5</v>
      </c>
      <c r="H2494" s="301">
        <v>3</v>
      </c>
      <c r="I2494" s="301">
        <v>5</v>
      </c>
      <c r="J2494" s="301">
        <v>5</v>
      </c>
      <c r="K2494" s="301">
        <v>11</v>
      </c>
      <c r="L2494" s="301">
        <v>6</v>
      </c>
      <c r="M2494" s="301">
        <v>18</v>
      </c>
      <c r="N2494" s="301">
        <v>12</v>
      </c>
      <c r="O2494" s="301">
        <v>12</v>
      </c>
      <c r="P2494" s="301">
        <v>9</v>
      </c>
      <c r="Q2494" s="301">
        <v>4</v>
      </c>
      <c r="R2494" s="301">
        <v>0</v>
      </c>
      <c r="S2494" s="301">
        <v>3</v>
      </c>
      <c r="T2494" s="301">
        <v>0</v>
      </c>
      <c r="U2494" s="301">
        <v>141</v>
      </c>
      <c r="V2494" s="304">
        <v>144</v>
      </c>
    </row>
    <row r="2495" spans="1:22" x14ac:dyDescent="0.4">
      <c r="A2495" s="299">
        <v>2491</v>
      </c>
      <c r="B2495" s="300" t="s">
        <v>3637</v>
      </c>
      <c r="C2495" s="301">
        <v>0</v>
      </c>
      <c r="D2495" s="301">
        <v>0</v>
      </c>
      <c r="E2495" s="301">
        <v>0</v>
      </c>
      <c r="F2495" s="301">
        <v>0</v>
      </c>
      <c r="G2495" s="301">
        <v>0</v>
      </c>
      <c r="H2495" s="301">
        <v>0</v>
      </c>
      <c r="I2495" s="301">
        <v>0</v>
      </c>
      <c r="J2495" s="301">
        <v>0</v>
      </c>
      <c r="K2495" s="301">
        <v>0</v>
      </c>
      <c r="L2495" s="301">
        <v>0</v>
      </c>
      <c r="M2495" s="301">
        <v>0</v>
      </c>
      <c r="N2495" s="301">
        <v>6</v>
      </c>
      <c r="O2495" s="301">
        <v>4</v>
      </c>
      <c r="P2495" s="301">
        <v>5</v>
      </c>
      <c r="Q2495" s="301">
        <v>0</v>
      </c>
      <c r="R2495" s="301">
        <v>0</v>
      </c>
      <c r="S2495" s="301">
        <v>0</v>
      </c>
      <c r="T2495" s="301">
        <v>0</v>
      </c>
      <c r="U2495" s="301">
        <v>14</v>
      </c>
      <c r="V2495" s="304">
        <v>8</v>
      </c>
    </row>
    <row r="2496" spans="1:22" x14ac:dyDescent="0.4">
      <c r="A2496" s="299">
        <v>2492</v>
      </c>
      <c r="B2496" s="300" t="s">
        <v>1303</v>
      </c>
      <c r="C2496" s="301">
        <v>1235</v>
      </c>
      <c r="D2496" s="301">
        <v>1088</v>
      </c>
      <c r="E2496" s="301">
        <v>1043</v>
      </c>
      <c r="F2496" s="301">
        <v>1041</v>
      </c>
      <c r="G2496" s="301">
        <v>1420</v>
      </c>
      <c r="H2496" s="301">
        <v>1675</v>
      </c>
      <c r="I2496" s="301">
        <v>1648</v>
      </c>
      <c r="J2496" s="301">
        <v>1365</v>
      </c>
      <c r="K2496" s="301">
        <v>1156</v>
      </c>
      <c r="L2496" s="301">
        <v>1174</v>
      </c>
      <c r="M2496" s="301">
        <v>1189</v>
      </c>
      <c r="N2496" s="301">
        <v>1191</v>
      </c>
      <c r="O2496" s="301">
        <v>1186</v>
      </c>
      <c r="P2496" s="301">
        <v>1239</v>
      </c>
      <c r="Q2496" s="301">
        <v>1009</v>
      </c>
      <c r="R2496" s="301">
        <v>856</v>
      </c>
      <c r="S2496" s="301">
        <v>627</v>
      </c>
      <c r="T2496" s="301">
        <v>382</v>
      </c>
      <c r="U2496" s="301">
        <v>20522</v>
      </c>
      <c r="V2496" s="304">
        <v>20562</v>
      </c>
    </row>
    <row r="2497" spans="1:22" x14ac:dyDescent="0.4">
      <c r="A2497" s="299">
        <v>2493</v>
      </c>
      <c r="B2497" s="300" t="s">
        <v>3638</v>
      </c>
      <c r="C2497" s="301">
        <v>0</v>
      </c>
      <c r="D2497" s="301">
        <v>0</v>
      </c>
      <c r="E2497" s="301">
        <v>0</v>
      </c>
      <c r="F2497" s="301">
        <v>0</v>
      </c>
      <c r="G2497" s="301">
        <v>0</v>
      </c>
      <c r="H2497" s="301">
        <v>0</v>
      </c>
      <c r="I2497" s="301">
        <v>0</v>
      </c>
      <c r="J2497" s="301">
        <v>0</v>
      </c>
      <c r="K2497" s="301">
        <v>0</v>
      </c>
      <c r="L2497" s="301">
        <v>0</v>
      </c>
      <c r="M2497" s="301">
        <v>0</v>
      </c>
      <c r="N2497" s="301">
        <v>0</v>
      </c>
      <c r="O2497" s="301">
        <v>0</v>
      </c>
      <c r="P2497" s="301">
        <v>0</v>
      </c>
      <c r="Q2497" s="301">
        <v>0</v>
      </c>
      <c r="R2497" s="301">
        <v>0</v>
      </c>
      <c r="S2497" s="301">
        <v>0</v>
      </c>
      <c r="T2497" s="301">
        <v>0</v>
      </c>
      <c r="U2497" s="301">
        <v>0</v>
      </c>
      <c r="V2497" s="304">
        <v>0</v>
      </c>
    </row>
    <row r="2498" spans="1:22" x14ac:dyDescent="0.4">
      <c r="A2498" s="299">
        <v>2494</v>
      </c>
      <c r="B2498" s="300" t="s">
        <v>1944</v>
      </c>
      <c r="C2498" s="301">
        <v>90</v>
      </c>
      <c r="D2498" s="301">
        <v>74</v>
      </c>
      <c r="E2498" s="301">
        <v>68</v>
      </c>
      <c r="F2498" s="301">
        <v>79</v>
      </c>
      <c r="G2498" s="301">
        <v>143</v>
      </c>
      <c r="H2498" s="301">
        <v>145</v>
      </c>
      <c r="I2498" s="301">
        <v>152</v>
      </c>
      <c r="J2498" s="301">
        <v>112</v>
      </c>
      <c r="K2498" s="301">
        <v>89</v>
      </c>
      <c r="L2498" s="301">
        <v>87</v>
      </c>
      <c r="M2498" s="301">
        <v>91</v>
      </c>
      <c r="N2498" s="301">
        <v>115</v>
      </c>
      <c r="O2498" s="301">
        <v>84</v>
      </c>
      <c r="P2498" s="301">
        <v>82</v>
      </c>
      <c r="Q2498" s="301">
        <v>55</v>
      </c>
      <c r="R2498" s="301">
        <v>74</v>
      </c>
      <c r="S2498" s="301">
        <v>36</v>
      </c>
      <c r="T2498" s="301">
        <v>34</v>
      </c>
      <c r="U2498" s="301">
        <v>1612</v>
      </c>
      <c r="V2498" s="304">
        <v>1565</v>
      </c>
    </row>
    <row r="2499" spans="1:22" x14ac:dyDescent="0.4">
      <c r="A2499" s="299">
        <v>2495</v>
      </c>
      <c r="B2499" s="300" t="s">
        <v>3639</v>
      </c>
      <c r="C2499" s="301">
        <v>6</v>
      </c>
      <c r="D2499" s="301">
        <v>8</v>
      </c>
      <c r="E2499" s="301">
        <v>4</v>
      </c>
      <c r="F2499" s="301">
        <v>18</v>
      </c>
      <c r="G2499" s="301">
        <v>4</v>
      </c>
      <c r="H2499" s="301">
        <v>0</v>
      </c>
      <c r="I2499" s="301">
        <v>5</v>
      </c>
      <c r="J2499" s="301">
        <v>3</v>
      </c>
      <c r="K2499" s="301">
        <v>4</v>
      </c>
      <c r="L2499" s="301">
        <v>13</v>
      </c>
      <c r="M2499" s="301">
        <v>10</v>
      </c>
      <c r="N2499" s="301">
        <v>18</v>
      </c>
      <c r="O2499" s="301">
        <v>12</v>
      </c>
      <c r="P2499" s="301">
        <v>15</v>
      </c>
      <c r="Q2499" s="301">
        <v>4</v>
      </c>
      <c r="R2499" s="301">
        <v>0</v>
      </c>
      <c r="S2499" s="301">
        <v>0</v>
      </c>
      <c r="T2499" s="301">
        <v>0</v>
      </c>
      <c r="U2499" s="301">
        <v>129</v>
      </c>
      <c r="V2499" s="304">
        <v>134</v>
      </c>
    </row>
    <row r="2500" spans="1:22" x14ac:dyDescent="0.4">
      <c r="A2500" s="299">
        <v>2496</v>
      </c>
      <c r="B2500" s="300" t="s">
        <v>1304</v>
      </c>
      <c r="C2500" s="301">
        <v>1132</v>
      </c>
      <c r="D2500" s="301">
        <v>1015</v>
      </c>
      <c r="E2500" s="301">
        <v>833</v>
      </c>
      <c r="F2500" s="301">
        <v>657</v>
      </c>
      <c r="G2500" s="301">
        <v>1269</v>
      </c>
      <c r="H2500" s="301">
        <v>1882</v>
      </c>
      <c r="I2500" s="301">
        <v>1950</v>
      </c>
      <c r="J2500" s="301">
        <v>1787</v>
      </c>
      <c r="K2500" s="301">
        <v>1635</v>
      </c>
      <c r="L2500" s="301">
        <v>1353</v>
      </c>
      <c r="M2500" s="301">
        <v>1084</v>
      </c>
      <c r="N2500" s="301">
        <v>882</v>
      </c>
      <c r="O2500" s="301">
        <v>705</v>
      </c>
      <c r="P2500" s="301">
        <v>568</v>
      </c>
      <c r="Q2500" s="301">
        <v>440</v>
      </c>
      <c r="R2500" s="301">
        <v>487</v>
      </c>
      <c r="S2500" s="301">
        <v>452</v>
      </c>
      <c r="T2500" s="301">
        <v>440</v>
      </c>
      <c r="U2500" s="301">
        <v>18569</v>
      </c>
      <c r="V2500" s="304">
        <v>18149</v>
      </c>
    </row>
    <row r="2501" spans="1:22" x14ac:dyDescent="0.4">
      <c r="A2501" s="299">
        <v>2497</v>
      </c>
      <c r="B2501" s="300" t="s">
        <v>1945</v>
      </c>
      <c r="C2501" s="301">
        <v>8</v>
      </c>
      <c r="D2501" s="301">
        <v>14</v>
      </c>
      <c r="E2501" s="301">
        <v>7</v>
      </c>
      <c r="F2501" s="301">
        <v>15</v>
      </c>
      <c r="G2501" s="301">
        <v>11</v>
      </c>
      <c r="H2501" s="301">
        <v>15</v>
      </c>
      <c r="I2501" s="301">
        <v>14</v>
      </c>
      <c r="J2501" s="301">
        <v>11</v>
      </c>
      <c r="K2501" s="301">
        <v>12</v>
      </c>
      <c r="L2501" s="301">
        <v>17</v>
      </c>
      <c r="M2501" s="301">
        <v>21</v>
      </c>
      <c r="N2501" s="301">
        <v>31</v>
      </c>
      <c r="O2501" s="301">
        <v>28</v>
      </c>
      <c r="P2501" s="301">
        <v>39</v>
      </c>
      <c r="Q2501" s="301">
        <v>23</v>
      </c>
      <c r="R2501" s="301">
        <v>11</v>
      </c>
      <c r="S2501" s="301">
        <v>14</v>
      </c>
      <c r="T2501" s="301">
        <v>7</v>
      </c>
      <c r="U2501" s="301">
        <v>296</v>
      </c>
      <c r="V2501" s="304">
        <v>277</v>
      </c>
    </row>
    <row r="2502" spans="1:22" x14ac:dyDescent="0.4">
      <c r="A2502" s="299">
        <v>2498</v>
      </c>
      <c r="B2502" s="300" t="s">
        <v>479</v>
      </c>
      <c r="C2502" s="301">
        <v>29</v>
      </c>
      <c r="D2502" s="301">
        <v>36</v>
      </c>
      <c r="E2502" s="301">
        <v>31</v>
      </c>
      <c r="F2502" s="301">
        <v>35</v>
      </c>
      <c r="G2502" s="301">
        <v>21</v>
      </c>
      <c r="H2502" s="301">
        <v>30</v>
      </c>
      <c r="I2502" s="301">
        <v>19</v>
      </c>
      <c r="J2502" s="301">
        <v>25</v>
      </c>
      <c r="K2502" s="301">
        <v>29</v>
      </c>
      <c r="L2502" s="301">
        <v>26</v>
      </c>
      <c r="M2502" s="301">
        <v>38</v>
      </c>
      <c r="N2502" s="301">
        <v>32</v>
      </c>
      <c r="O2502" s="301">
        <v>38</v>
      </c>
      <c r="P2502" s="301">
        <v>36</v>
      </c>
      <c r="Q2502" s="301">
        <v>27</v>
      </c>
      <c r="R2502" s="301">
        <v>10</v>
      </c>
      <c r="S2502" s="301">
        <v>4</v>
      </c>
      <c r="T2502" s="301">
        <v>9</v>
      </c>
      <c r="U2502" s="301">
        <v>472</v>
      </c>
      <c r="V2502" s="304">
        <v>458</v>
      </c>
    </row>
    <row r="2503" spans="1:22" x14ac:dyDescent="0.4">
      <c r="A2503" s="299">
        <v>2499</v>
      </c>
      <c r="B2503" s="300" t="s">
        <v>3640</v>
      </c>
      <c r="C2503" s="301">
        <v>0</v>
      </c>
      <c r="D2503" s="301">
        <v>0</v>
      </c>
      <c r="E2503" s="301">
        <v>3</v>
      </c>
      <c r="F2503" s="301">
        <v>0</v>
      </c>
      <c r="G2503" s="301">
        <v>0</v>
      </c>
      <c r="H2503" s="301">
        <v>3</v>
      </c>
      <c r="I2503" s="301">
        <v>0</v>
      </c>
      <c r="J2503" s="301">
        <v>0</v>
      </c>
      <c r="K2503" s="301">
        <v>5</v>
      </c>
      <c r="L2503" s="301">
        <v>0</v>
      </c>
      <c r="M2503" s="301">
        <v>4</v>
      </c>
      <c r="N2503" s="301">
        <v>0</v>
      </c>
      <c r="O2503" s="301">
        <v>5</v>
      </c>
      <c r="P2503" s="301">
        <v>0</v>
      </c>
      <c r="Q2503" s="301">
        <v>3</v>
      </c>
      <c r="R2503" s="301">
        <v>0</v>
      </c>
      <c r="S2503" s="301">
        <v>0</v>
      </c>
      <c r="T2503" s="301">
        <v>0</v>
      </c>
      <c r="U2503" s="301">
        <v>31</v>
      </c>
      <c r="V2503" s="304">
        <v>31</v>
      </c>
    </row>
    <row r="2504" spans="1:22" x14ac:dyDescent="0.4">
      <c r="A2504" s="299">
        <v>2500</v>
      </c>
      <c r="B2504" s="300" t="s">
        <v>3641</v>
      </c>
      <c r="C2504" s="301">
        <v>10</v>
      </c>
      <c r="D2504" s="301">
        <v>4</v>
      </c>
      <c r="E2504" s="301">
        <v>0</v>
      </c>
      <c r="F2504" s="301">
        <v>6</v>
      </c>
      <c r="G2504" s="301">
        <v>3</v>
      </c>
      <c r="H2504" s="301">
        <v>4</v>
      </c>
      <c r="I2504" s="301">
        <v>3</v>
      </c>
      <c r="J2504" s="301">
        <v>4</v>
      </c>
      <c r="K2504" s="301">
        <v>0</v>
      </c>
      <c r="L2504" s="301">
        <v>0</v>
      </c>
      <c r="M2504" s="301">
        <v>3</v>
      </c>
      <c r="N2504" s="301">
        <v>9</v>
      </c>
      <c r="O2504" s="301">
        <v>15</v>
      </c>
      <c r="P2504" s="301">
        <v>3</v>
      </c>
      <c r="Q2504" s="301">
        <v>9</v>
      </c>
      <c r="R2504" s="301">
        <v>8</v>
      </c>
      <c r="S2504" s="301">
        <v>0</v>
      </c>
      <c r="T2504" s="301">
        <v>0</v>
      </c>
      <c r="U2504" s="301">
        <v>79</v>
      </c>
      <c r="V2504" s="304">
        <v>77</v>
      </c>
    </row>
    <row r="2505" spans="1:22" x14ac:dyDescent="0.4">
      <c r="A2505" s="299">
        <v>2501</v>
      </c>
      <c r="B2505" s="300" t="s">
        <v>1946</v>
      </c>
      <c r="C2505" s="301">
        <v>7</v>
      </c>
      <c r="D2505" s="301">
        <v>12</v>
      </c>
      <c r="E2505" s="301">
        <v>9</v>
      </c>
      <c r="F2505" s="301">
        <v>24</v>
      </c>
      <c r="G2505" s="301">
        <v>10</v>
      </c>
      <c r="H2505" s="301">
        <v>6</v>
      </c>
      <c r="I2505" s="301">
        <v>10</v>
      </c>
      <c r="J2505" s="301">
        <v>8</v>
      </c>
      <c r="K2505" s="301">
        <v>11</v>
      </c>
      <c r="L2505" s="301">
        <v>12</v>
      </c>
      <c r="M2505" s="301">
        <v>12</v>
      </c>
      <c r="N2505" s="301">
        <v>22</v>
      </c>
      <c r="O2505" s="301">
        <v>24</v>
      </c>
      <c r="P2505" s="301">
        <v>11</v>
      </c>
      <c r="Q2505" s="301">
        <v>11</v>
      </c>
      <c r="R2505" s="301">
        <v>5</v>
      </c>
      <c r="S2505" s="301">
        <v>0</v>
      </c>
      <c r="T2505" s="301">
        <v>0</v>
      </c>
      <c r="U2505" s="301">
        <v>201</v>
      </c>
      <c r="V2505" s="304">
        <v>194</v>
      </c>
    </row>
    <row r="2506" spans="1:22" x14ac:dyDescent="0.4">
      <c r="A2506" s="299">
        <v>2502</v>
      </c>
      <c r="B2506" s="300" t="s">
        <v>3642</v>
      </c>
      <c r="C2506" s="301">
        <v>0</v>
      </c>
      <c r="D2506" s="301">
        <v>0</v>
      </c>
      <c r="E2506" s="301">
        <v>0</v>
      </c>
      <c r="F2506" s="301">
        <v>0</v>
      </c>
      <c r="G2506" s="301">
        <v>0</v>
      </c>
      <c r="H2506" s="301">
        <v>0</v>
      </c>
      <c r="I2506" s="301">
        <v>0</v>
      </c>
      <c r="J2506" s="301">
        <v>0</v>
      </c>
      <c r="K2506" s="301">
        <v>0</v>
      </c>
      <c r="L2506" s="301">
        <v>0</v>
      </c>
      <c r="M2506" s="301">
        <v>0</v>
      </c>
      <c r="N2506" s="301">
        <v>0</v>
      </c>
      <c r="O2506" s="301">
        <v>0</v>
      </c>
      <c r="P2506" s="301">
        <v>0</v>
      </c>
      <c r="Q2506" s="301">
        <v>0</v>
      </c>
      <c r="R2506" s="301">
        <v>0</v>
      </c>
      <c r="S2506" s="301">
        <v>0</v>
      </c>
      <c r="T2506" s="301">
        <v>0</v>
      </c>
      <c r="U2506" s="301">
        <v>0</v>
      </c>
      <c r="V2506" s="304">
        <v>0</v>
      </c>
    </row>
    <row r="2507" spans="1:22" x14ac:dyDescent="0.4">
      <c r="A2507" s="299">
        <v>2503</v>
      </c>
      <c r="B2507" s="300" t="s">
        <v>480</v>
      </c>
      <c r="C2507" s="301">
        <v>72</v>
      </c>
      <c r="D2507" s="301">
        <v>59</v>
      </c>
      <c r="E2507" s="301">
        <v>85</v>
      </c>
      <c r="F2507" s="301">
        <v>89</v>
      </c>
      <c r="G2507" s="301">
        <v>43</v>
      </c>
      <c r="H2507" s="301">
        <v>43</v>
      </c>
      <c r="I2507" s="301">
        <v>42</v>
      </c>
      <c r="J2507" s="301">
        <v>67</v>
      </c>
      <c r="K2507" s="301">
        <v>69</v>
      </c>
      <c r="L2507" s="301">
        <v>88</v>
      </c>
      <c r="M2507" s="301">
        <v>84</v>
      </c>
      <c r="N2507" s="301">
        <v>98</v>
      </c>
      <c r="O2507" s="301">
        <v>93</v>
      </c>
      <c r="P2507" s="301">
        <v>82</v>
      </c>
      <c r="Q2507" s="301">
        <v>67</v>
      </c>
      <c r="R2507" s="301">
        <v>49</v>
      </c>
      <c r="S2507" s="301">
        <v>46</v>
      </c>
      <c r="T2507" s="301">
        <v>41</v>
      </c>
      <c r="U2507" s="301">
        <v>1199</v>
      </c>
      <c r="V2507" s="304">
        <v>1144</v>
      </c>
    </row>
    <row r="2508" spans="1:22" x14ac:dyDescent="0.4">
      <c r="A2508" s="299">
        <v>2504</v>
      </c>
      <c r="B2508" s="300" t="s">
        <v>3643</v>
      </c>
      <c r="C2508" s="301">
        <v>11</v>
      </c>
      <c r="D2508" s="301">
        <v>6</v>
      </c>
      <c r="E2508" s="301">
        <v>0</v>
      </c>
      <c r="F2508" s="301">
        <v>5</v>
      </c>
      <c r="G2508" s="301">
        <v>0</v>
      </c>
      <c r="H2508" s="301">
        <v>0</v>
      </c>
      <c r="I2508" s="301">
        <v>4</v>
      </c>
      <c r="J2508" s="301">
        <v>4</v>
      </c>
      <c r="K2508" s="301">
        <v>3</v>
      </c>
      <c r="L2508" s="301">
        <v>3</v>
      </c>
      <c r="M2508" s="301">
        <v>0</v>
      </c>
      <c r="N2508" s="301">
        <v>3</v>
      </c>
      <c r="O2508" s="301">
        <v>5</v>
      </c>
      <c r="P2508" s="301">
        <v>0</v>
      </c>
      <c r="Q2508" s="301">
        <v>0</v>
      </c>
      <c r="R2508" s="301">
        <v>0</v>
      </c>
      <c r="S2508" s="301">
        <v>0</v>
      </c>
      <c r="T2508" s="301">
        <v>0</v>
      </c>
      <c r="U2508" s="301">
        <v>54</v>
      </c>
      <c r="V2508" s="304">
        <v>48</v>
      </c>
    </row>
    <row r="2509" spans="1:22" x14ac:dyDescent="0.4">
      <c r="A2509" s="299">
        <v>2505</v>
      </c>
      <c r="B2509" s="300" t="s">
        <v>3644</v>
      </c>
      <c r="C2509" s="301">
        <v>10</v>
      </c>
      <c r="D2509" s="301">
        <v>11</v>
      </c>
      <c r="E2509" s="301">
        <v>13</v>
      </c>
      <c r="F2509" s="301">
        <v>10</v>
      </c>
      <c r="G2509" s="301">
        <v>4</v>
      </c>
      <c r="H2509" s="301">
        <v>0</v>
      </c>
      <c r="I2509" s="301">
        <v>3</v>
      </c>
      <c r="J2509" s="301">
        <v>0</v>
      </c>
      <c r="K2509" s="301">
        <v>10</v>
      </c>
      <c r="L2509" s="301">
        <v>3</v>
      </c>
      <c r="M2509" s="301">
        <v>7</v>
      </c>
      <c r="N2509" s="301">
        <v>5</v>
      </c>
      <c r="O2509" s="301">
        <v>6</v>
      </c>
      <c r="P2509" s="301">
        <v>9</v>
      </c>
      <c r="Q2509" s="301">
        <v>0</v>
      </c>
      <c r="R2509" s="301">
        <v>3</v>
      </c>
      <c r="S2509" s="301">
        <v>0</v>
      </c>
      <c r="T2509" s="301">
        <v>0</v>
      </c>
      <c r="U2509" s="301">
        <v>96</v>
      </c>
      <c r="V2509" s="304">
        <v>97</v>
      </c>
    </row>
    <row r="2510" spans="1:22" x14ac:dyDescent="0.4">
      <c r="A2510" s="299">
        <v>2506</v>
      </c>
      <c r="B2510" s="300" t="s">
        <v>3645</v>
      </c>
      <c r="C2510" s="301">
        <v>0</v>
      </c>
      <c r="D2510" s="301">
        <v>0</v>
      </c>
      <c r="E2510" s="301">
        <v>0</v>
      </c>
      <c r="F2510" s="301">
        <v>0</v>
      </c>
      <c r="G2510" s="301">
        <v>3</v>
      </c>
      <c r="H2510" s="301">
        <v>3</v>
      </c>
      <c r="I2510" s="301">
        <v>3</v>
      </c>
      <c r="J2510" s="301">
        <v>0</v>
      </c>
      <c r="K2510" s="301">
        <v>0</v>
      </c>
      <c r="L2510" s="301">
        <v>4</v>
      </c>
      <c r="M2510" s="301">
        <v>8</v>
      </c>
      <c r="N2510" s="301">
        <v>9</v>
      </c>
      <c r="O2510" s="301">
        <v>13</v>
      </c>
      <c r="P2510" s="301">
        <v>8</v>
      </c>
      <c r="Q2510" s="301">
        <v>3</v>
      </c>
      <c r="R2510" s="301">
        <v>0</v>
      </c>
      <c r="S2510" s="301">
        <v>0</v>
      </c>
      <c r="T2510" s="301">
        <v>0</v>
      </c>
      <c r="U2510" s="301">
        <v>59</v>
      </c>
      <c r="V2510" s="304">
        <v>54</v>
      </c>
    </row>
    <row r="2511" spans="1:22" x14ac:dyDescent="0.4">
      <c r="A2511" s="299">
        <v>2507</v>
      </c>
      <c r="B2511" s="300" t="s">
        <v>3646</v>
      </c>
      <c r="C2511" s="301">
        <v>0</v>
      </c>
      <c r="D2511" s="301">
        <v>0</v>
      </c>
      <c r="E2511" s="301">
        <v>0</v>
      </c>
      <c r="F2511" s="301">
        <v>0</v>
      </c>
      <c r="G2511" s="301">
        <v>0</v>
      </c>
      <c r="H2511" s="301">
        <v>0</v>
      </c>
      <c r="I2511" s="301">
        <v>4</v>
      </c>
      <c r="J2511" s="301">
        <v>0</v>
      </c>
      <c r="K2511" s="301">
        <v>0</v>
      </c>
      <c r="L2511" s="301">
        <v>0</v>
      </c>
      <c r="M2511" s="301">
        <v>0</v>
      </c>
      <c r="N2511" s="301">
        <v>0</v>
      </c>
      <c r="O2511" s="301">
        <v>0</v>
      </c>
      <c r="P2511" s="301">
        <v>3</v>
      </c>
      <c r="Q2511" s="301">
        <v>5</v>
      </c>
      <c r="R2511" s="301">
        <v>0</v>
      </c>
      <c r="S2511" s="301">
        <v>0</v>
      </c>
      <c r="T2511" s="301">
        <v>0</v>
      </c>
      <c r="U2511" s="301">
        <v>23</v>
      </c>
      <c r="V2511" s="304">
        <v>18</v>
      </c>
    </row>
    <row r="2512" spans="1:22" x14ac:dyDescent="0.4">
      <c r="A2512" s="299">
        <v>2508</v>
      </c>
      <c r="B2512" s="300" t="s">
        <v>481</v>
      </c>
      <c r="C2512" s="301">
        <v>15</v>
      </c>
      <c r="D2512" s="301">
        <v>18</v>
      </c>
      <c r="E2512" s="301">
        <v>21</v>
      </c>
      <c r="F2512" s="301">
        <v>26</v>
      </c>
      <c r="G2512" s="301">
        <v>18</v>
      </c>
      <c r="H2512" s="301">
        <v>13</v>
      </c>
      <c r="I2512" s="301">
        <v>10</v>
      </c>
      <c r="J2512" s="301">
        <v>9</v>
      </c>
      <c r="K2512" s="301">
        <v>15</v>
      </c>
      <c r="L2512" s="301">
        <v>18</v>
      </c>
      <c r="M2512" s="301">
        <v>19</v>
      </c>
      <c r="N2512" s="301">
        <v>20</v>
      </c>
      <c r="O2512" s="301">
        <v>15</v>
      </c>
      <c r="P2512" s="301">
        <v>24</v>
      </c>
      <c r="Q2512" s="301">
        <v>17</v>
      </c>
      <c r="R2512" s="301">
        <v>10</v>
      </c>
      <c r="S2512" s="301">
        <v>9</v>
      </c>
      <c r="T2512" s="301">
        <v>8</v>
      </c>
      <c r="U2512" s="301">
        <v>271</v>
      </c>
      <c r="V2512" s="304">
        <v>275</v>
      </c>
    </row>
    <row r="2513" spans="1:22" x14ac:dyDescent="0.4">
      <c r="A2513" s="299">
        <v>2509</v>
      </c>
      <c r="B2513" s="300" t="s">
        <v>3647</v>
      </c>
      <c r="C2513" s="301">
        <v>0</v>
      </c>
      <c r="D2513" s="301">
        <v>3</v>
      </c>
      <c r="E2513" s="301">
        <v>3</v>
      </c>
      <c r="F2513" s="301">
        <v>0</v>
      </c>
      <c r="G2513" s="301">
        <v>3</v>
      </c>
      <c r="H2513" s="301">
        <v>3</v>
      </c>
      <c r="I2513" s="301">
        <v>0</v>
      </c>
      <c r="J2513" s="301">
        <v>0</v>
      </c>
      <c r="K2513" s="301">
        <v>0</v>
      </c>
      <c r="L2513" s="301">
        <v>3</v>
      </c>
      <c r="M2513" s="301">
        <v>0</v>
      </c>
      <c r="N2513" s="301">
        <v>6</v>
      </c>
      <c r="O2513" s="301">
        <v>3</v>
      </c>
      <c r="P2513" s="301">
        <v>0</v>
      </c>
      <c r="Q2513" s="301">
        <v>6</v>
      </c>
      <c r="R2513" s="301">
        <v>0</v>
      </c>
      <c r="S2513" s="301">
        <v>0</v>
      </c>
      <c r="T2513" s="301">
        <v>0</v>
      </c>
      <c r="U2513" s="301">
        <v>53</v>
      </c>
      <c r="V2513" s="304">
        <v>45</v>
      </c>
    </row>
    <row r="2514" spans="1:22" x14ac:dyDescent="0.4">
      <c r="A2514" s="299">
        <v>2510</v>
      </c>
      <c r="B2514" s="300" t="s">
        <v>3648</v>
      </c>
      <c r="C2514" s="301">
        <v>0</v>
      </c>
      <c r="D2514" s="301">
        <v>5</v>
      </c>
      <c r="E2514" s="301">
        <v>0</v>
      </c>
      <c r="F2514" s="301">
        <v>0</v>
      </c>
      <c r="G2514" s="301">
        <v>0</v>
      </c>
      <c r="H2514" s="301">
        <v>0</v>
      </c>
      <c r="I2514" s="301">
        <v>0</v>
      </c>
      <c r="J2514" s="301">
        <v>0</v>
      </c>
      <c r="K2514" s="301">
        <v>4</v>
      </c>
      <c r="L2514" s="301">
        <v>0</v>
      </c>
      <c r="M2514" s="301">
        <v>5</v>
      </c>
      <c r="N2514" s="301">
        <v>9</v>
      </c>
      <c r="O2514" s="301">
        <v>10</v>
      </c>
      <c r="P2514" s="301">
        <v>5</v>
      </c>
      <c r="Q2514" s="301">
        <v>8</v>
      </c>
      <c r="R2514" s="301">
        <v>4</v>
      </c>
      <c r="S2514" s="301">
        <v>4</v>
      </c>
      <c r="T2514" s="301">
        <v>3</v>
      </c>
      <c r="U2514" s="301">
        <v>58</v>
      </c>
      <c r="V2514" s="304">
        <v>55</v>
      </c>
    </row>
    <row r="2515" spans="1:22" x14ac:dyDescent="0.4">
      <c r="A2515" s="299">
        <v>2511</v>
      </c>
      <c r="B2515" s="300" t="s">
        <v>3649</v>
      </c>
      <c r="C2515" s="301">
        <v>0</v>
      </c>
      <c r="D2515" s="301">
        <v>0</v>
      </c>
      <c r="E2515" s="301">
        <v>0</v>
      </c>
      <c r="F2515" s="301">
        <v>0</v>
      </c>
      <c r="G2515" s="301">
        <v>0</v>
      </c>
      <c r="H2515" s="301">
        <v>0</v>
      </c>
      <c r="I2515" s="301">
        <v>0</v>
      </c>
      <c r="J2515" s="301">
        <v>0</v>
      </c>
      <c r="K2515" s="301">
        <v>0</v>
      </c>
      <c r="L2515" s="301">
        <v>0</v>
      </c>
      <c r="M2515" s="301">
        <v>0</v>
      </c>
      <c r="N2515" s="301">
        <v>0</v>
      </c>
      <c r="O2515" s="301">
        <v>0</v>
      </c>
      <c r="P2515" s="301">
        <v>0</v>
      </c>
      <c r="Q2515" s="301">
        <v>3</v>
      </c>
      <c r="R2515" s="301">
        <v>0</v>
      </c>
      <c r="S2515" s="301">
        <v>0</v>
      </c>
      <c r="T2515" s="301">
        <v>0</v>
      </c>
      <c r="U2515" s="301">
        <v>5</v>
      </c>
      <c r="V2515" s="304">
        <v>3</v>
      </c>
    </row>
    <row r="2516" spans="1:22" x14ac:dyDescent="0.4">
      <c r="A2516" s="299">
        <v>2512</v>
      </c>
      <c r="B2516" s="300" t="s">
        <v>1947</v>
      </c>
      <c r="C2516" s="301">
        <v>0</v>
      </c>
      <c r="D2516" s="301">
        <v>6</v>
      </c>
      <c r="E2516" s="301">
        <v>8</v>
      </c>
      <c r="F2516" s="301">
        <v>13</v>
      </c>
      <c r="G2516" s="301">
        <v>15</v>
      </c>
      <c r="H2516" s="301">
        <v>11</v>
      </c>
      <c r="I2516" s="301">
        <v>9</v>
      </c>
      <c r="J2516" s="301">
        <v>11</v>
      </c>
      <c r="K2516" s="301">
        <v>7</v>
      </c>
      <c r="L2516" s="301">
        <v>18</v>
      </c>
      <c r="M2516" s="301">
        <v>9</v>
      </c>
      <c r="N2516" s="301">
        <v>7</v>
      </c>
      <c r="O2516" s="301">
        <v>19</v>
      </c>
      <c r="P2516" s="301">
        <v>7</v>
      </c>
      <c r="Q2516" s="301">
        <v>5</v>
      </c>
      <c r="R2516" s="301">
        <v>0</v>
      </c>
      <c r="S2516" s="301">
        <v>0</v>
      </c>
      <c r="T2516" s="301">
        <v>0</v>
      </c>
      <c r="U2516" s="301">
        <v>139</v>
      </c>
      <c r="V2516" s="304">
        <v>134</v>
      </c>
    </row>
    <row r="2517" spans="1:22" x14ac:dyDescent="0.4">
      <c r="A2517" s="299">
        <v>2513</v>
      </c>
      <c r="B2517" s="300" t="s">
        <v>482</v>
      </c>
      <c r="C2517" s="301">
        <v>14</v>
      </c>
      <c r="D2517" s="301">
        <v>29</v>
      </c>
      <c r="E2517" s="301">
        <v>9</v>
      </c>
      <c r="F2517" s="301">
        <v>16</v>
      </c>
      <c r="G2517" s="301">
        <v>9</v>
      </c>
      <c r="H2517" s="301">
        <v>11</v>
      </c>
      <c r="I2517" s="301">
        <v>20</v>
      </c>
      <c r="J2517" s="301">
        <v>20</v>
      </c>
      <c r="K2517" s="301">
        <v>31</v>
      </c>
      <c r="L2517" s="301">
        <v>31</v>
      </c>
      <c r="M2517" s="301">
        <v>36</v>
      </c>
      <c r="N2517" s="301">
        <v>59</v>
      </c>
      <c r="O2517" s="301">
        <v>58</v>
      </c>
      <c r="P2517" s="301">
        <v>59</v>
      </c>
      <c r="Q2517" s="301">
        <v>34</v>
      </c>
      <c r="R2517" s="301">
        <v>15</v>
      </c>
      <c r="S2517" s="301">
        <v>0</v>
      </c>
      <c r="T2517" s="301">
        <v>6</v>
      </c>
      <c r="U2517" s="301">
        <v>448</v>
      </c>
      <c r="V2517" s="304">
        <v>434</v>
      </c>
    </row>
    <row r="2518" spans="1:22" x14ac:dyDescent="0.4">
      <c r="A2518" s="299">
        <v>2514</v>
      </c>
      <c r="B2518" s="300" t="s">
        <v>1948</v>
      </c>
      <c r="C2518" s="301">
        <v>0</v>
      </c>
      <c r="D2518" s="301">
        <v>0</v>
      </c>
      <c r="E2518" s="301">
        <v>0</v>
      </c>
      <c r="F2518" s="301">
        <v>0</v>
      </c>
      <c r="G2518" s="301">
        <v>0</v>
      </c>
      <c r="H2518" s="301">
        <v>0</v>
      </c>
      <c r="I2518" s="301">
        <v>0</v>
      </c>
      <c r="J2518" s="301">
        <v>0</v>
      </c>
      <c r="K2518" s="301">
        <v>0</v>
      </c>
      <c r="L2518" s="301">
        <v>0</v>
      </c>
      <c r="M2518" s="301">
        <v>0</v>
      </c>
      <c r="N2518" s="301">
        <v>0</v>
      </c>
      <c r="O2518" s="301">
        <v>0</v>
      </c>
      <c r="P2518" s="301">
        <v>0</v>
      </c>
      <c r="Q2518" s="301">
        <v>0</v>
      </c>
      <c r="R2518" s="301">
        <v>0</v>
      </c>
      <c r="S2518" s="301">
        <v>0</v>
      </c>
      <c r="T2518" s="301">
        <v>0</v>
      </c>
      <c r="U2518" s="301">
        <v>0</v>
      </c>
      <c r="V2518" s="304">
        <v>0</v>
      </c>
    </row>
    <row r="2519" spans="1:22" x14ac:dyDescent="0.4">
      <c r="A2519" s="299">
        <v>2515</v>
      </c>
      <c r="B2519" s="300" t="s">
        <v>483</v>
      </c>
      <c r="C2519" s="301">
        <v>132</v>
      </c>
      <c r="D2519" s="301">
        <v>133</v>
      </c>
      <c r="E2519" s="301">
        <v>134</v>
      </c>
      <c r="F2519" s="301">
        <v>132</v>
      </c>
      <c r="G2519" s="301">
        <v>93</v>
      </c>
      <c r="H2519" s="301">
        <v>106</v>
      </c>
      <c r="I2519" s="301">
        <v>99</v>
      </c>
      <c r="J2519" s="301">
        <v>92</v>
      </c>
      <c r="K2519" s="301">
        <v>123</v>
      </c>
      <c r="L2519" s="301">
        <v>115</v>
      </c>
      <c r="M2519" s="301">
        <v>117</v>
      </c>
      <c r="N2519" s="301">
        <v>121</v>
      </c>
      <c r="O2519" s="301">
        <v>124</v>
      </c>
      <c r="P2519" s="301">
        <v>119</v>
      </c>
      <c r="Q2519" s="301">
        <v>83</v>
      </c>
      <c r="R2519" s="301">
        <v>77</v>
      </c>
      <c r="S2519" s="301">
        <v>51</v>
      </c>
      <c r="T2519" s="301">
        <v>74</v>
      </c>
      <c r="U2519" s="301">
        <v>1927</v>
      </c>
      <c r="V2519" s="304">
        <v>1817</v>
      </c>
    </row>
    <row r="2520" spans="1:22" x14ac:dyDescent="0.4">
      <c r="A2520" s="299">
        <v>2516</v>
      </c>
      <c r="B2520" s="300" t="s">
        <v>3650</v>
      </c>
      <c r="C2520" s="301">
        <v>0</v>
      </c>
      <c r="D2520" s="301">
        <v>0</v>
      </c>
      <c r="E2520" s="301">
        <v>0</v>
      </c>
      <c r="F2520" s="301">
        <v>0</v>
      </c>
      <c r="G2520" s="301">
        <v>0</v>
      </c>
      <c r="H2520" s="301">
        <v>0</v>
      </c>
      <c r="I2520" s="301">
        <v>0</v>
      </c>
      <c r="J2520" s="301">
        <v>0</v>
      </c>
      <c r="K2520" s="301">
        <v>0</v>
      </c>
      <c r="L2520" s="301">
        <v>0</v>
      </c>
      <c r="M2520" s="301">
        <v>0</v>
      </c>
      <c r="N2520" s="301">
        <v>0</v>
      </c>
      <c r="O2520" s="301">
        <v>0</v>
      </c>
      <c r="P2520" s="301">
        <v>0</v>
      </c>
      <c r="Q2520" s="301">
        <v>5</v>
      </c>
      <c r="R2520" s="301">
        <v>3</v>
      </c>
      <c r="S2520" s="301">
        <v>0</v>
      </c>
      <c r="T2520" s="301">
        <v>0</v>
      </c>
      <c r="U2520" s="301">
        <v>7</v>
      </c>
      <c r="V2520" s="304">
        <v>10</v>
      </c>
    </row>
    <row r="2521" spans="1:22" x14ac:dyDescent="0.4">
      <c r="A2521" s="299">
        <v>2517</v>
      </c>
      <c r="B2521" s="300" t="s">
        <v>3651</v>
      </c>
      <c r="C2521" s="301">
        <v>0</v>
      </c>
      <c r="D2521" s="301">
        <v>4</v>
      </c>
      <c r="E2521" s="301">
        <v>0</v>
      </c>
      <c r="F2521" s="301">
        <v>5</v>
      </c>
      <c r="G2521" s="301">
        <v>6</v>
      </c>
      <c r="H2521" s="301">
        <v>3</v>
      </c>
      <c r="I2521" s="301">
        <v>0</v>
      </c>
      <c r="J2521" s="301">
        <v>0</v>
      </c>
      <c r="K2521" s="301">
        <v>3</v>
      </c>
      <c r="L2521" s="301">
        <v>0</v>
      </c>
      <c r="M2521" s="301">
        <v>4</v>
      </c>
      <c r="N2521" s="301">
        <v>3</v>
      </c>
      <c r="O2521" s="301">
        <v>8</v>
      </c>
      <c r="P2521" s="301">
        <v>5</v>
      </c>
      <c r="Q2521" s="301">
        <v>15</v>
      </c>
      <c r="R2521" s="301">
        <v>0</v>
      </c>
      <c r="S2521" s="301">
        <v>0</v>
      </c>
      <c r="T2521" s="301">
        <v>6</v>
      </c>
      <c r="U2521" s="301">
        <v>64</v>
      </c>
      <c r="V2521" s="304">
        <v>59</v>
      </c>
    </row>
    <row r="2522" spans="1:22" x14ac:dyDescent="0.4">
      <c r="A2522" s="299">
        <v>2518</v>
      </c>
      <c r="B2522" s="300" t="s">
        <v>484</v>
      </c>
      <c r="C2522" s="301">
        <v>3</v>
      </c>
      <c r="D2522" s="301">
        <v>17</v>
      </c>
      <c r="E2522" s="301">
        <v>19</v>
      </c>
      <c r="F2522" s="301">
        <v>14</v>
      </c>
      <c r="G2522" s="301">
        <v>3</v>
      </c>
      <c r="H2522" s="301">
        <v>5</v>
      </c>
      <c r="I2522" s="301">
        <v>5</v>
      </c>
      <c r="J2522" s="301">
        <v>3</v>
      </c>
      <c r="K2522" s="301">
        <v>16</v>
      </c>
      <c r="L2522" s="301">
        <v>29</v>
      </c>
      <c r="M2522" s="301">
        <v>10</v>
      </c>
      <c r="N2522" s="301">
        <v>29</v>
      </c>
      <c r="O2522" s="301">
        <v>17</v>
      </c>
      <c r="P2522" s="301">
        <v>16</v>
      </c>
      <c r="Q2522" s="301">
        <v>12</v>
      </c>
      <c r="R2522" s="301">
        <v>3</v>
      </c>
      <c r="S2522" s="301">
        <v>4</v>
      </c>
      <c r="T2522" s="301">
        <v>0</v>
      </c>
      <c r="U2522" s="301">
        <v>212</v>
      </c>
      <c r="V2522" s="304">
        <v>213</v>
      </c>
    </row>
    <row r="2523" spans="1:22" x14ac:dyDescent="0.4">
      <c r="A2523" s="299">
        <v>2519</v>
      </c>
      <c r="B2523" s="300" t="s">
        <v>3652</v>
      </c>
      <c r="C2523" s="301">
        <v>0</v>
      </c>
      <c r="D2523" s="301">
        <v>0</v>
      </c>
      <c r="E2523" s="301">
        <v>0</v>
      </c>
      <c r="F2523" s="301">
        <v>0</v>
      </c>
      <c r="G2523" s="301">
        <v>0</v>
      </c>
      <c r="H2523" s="301">
        <v>0</v>
      </c>
      <c r="I2523" s="301">
        <v>5</v>
      </c>
      <c r="J2523" s="301">
        <v>0</v>
      </c>
      <c r="K2523" s="301">
        <v>0</v>
      </c>
      <c r="L2523" s="301">
        <v>0</v>
      </c>
      <c r="M2523" s="301">
        <v>0</v>
      </c>
      <c r="N2523" s="301">
        <v>6</v>
      </c>
      <c r="O2523" s="301">
        <v>5</v>
      </c>
      <c r="P2523" s="301">
        <v>0</v>
      </c>
      <c r="Q2523" s="301">
        <v>0</v>
      </c>
      <c r="R2523" s="301">
        <v>3</v>
      </c>
      <c r="S2523" s="301">
        <v>0</v>
      </c>
      <c r="T2523" s="301">
        <v>0</v>
      </c>
      <c r="U2523" s="301">
        <v>20</v>
      </c>
      <c r="V2523" s="304">
        <v>16</v>
      </c>
    </row>
    <row r="2524" spans="1:22" x14ac:dyDescent="0.4">
      <c r="A2524" s="299">
        <v>2520</v>
      </c>
      <c r="B2524" s="300" t="s">
        <v>485</v>
      </c>
      <c r="C2524" s="301">
        <v>21</v>
      </c>
      <c r="D2524" s="301">
        <v>16</v>
      </c>
      <c r="E2524" s="301">
        <v>11</v>
      </c>
      <c r="F2524" s="301">
        <v>17</v>
      </c>
      <c r="G2524" s="301">
        <v>8</v>
      </c>
      <c r="H2524" s="301">
        <v>10</v>
      </c>
      <c r="I2524" s="301">
        <v>18</v>
      </c>
      <c r="J2524" s="301">
        <v>22</v>
      </c>
      <c r="K2524" s="301">
        <v>23</v>
      </c>
      <c r="L2524" s="301">
        <v>21</v>
      </c>
      <c r="M2524" s="301">
        <v>31</v>
      </c>
      <c r="N2524" s="301">
        <v>30</v>
      </c>
      <c r="O2524" s="301">
        <v>27</v>
      </c>
      <c r="P2524" s="301">
        <v>23</v>
      </c>
      <c r="Q2524" s="301">
        <v>20</v>
      </c>
      <c r="R2524" s="301">
        <v>6</v>
      </c>
      <c r="S2524" s="301">
        <v>3</v>
      </c>
      <c r="T2524" s="301">
        <v>5</v>
      </c>
      <c r="U2524" s="301">
        <v>309</v>
      </c>
      <c r="V2524" s="304">
        <v>288</v>
      </c>
    </row>
    <row r="2525" spans="1:22" x14ac:dyDescent="0.4">
      <c r="A2525" s="299">
        <v>2521</v>
      </c>
      <c r="B2525" s="300" t="s">
        <v>486</v>
      </c>
      <c r="C2525" s="301">
        <v>42</v>
      </c>
      <c r="D2525" s="301">
        <v>75</v>
      </c>
      <c r="E2525" s="301">
        <v>57</v>
      </c>
      <c r="F2525" s="301">
        <v>47</v>
      </c>
      <c r="G2525" s="301">
        <v>22</v>
      </c>
      <c r="H2525" s="301">
        <v>33</v>
      </c>
      <c r="I2525" s="301">
        <v>42</v>
      </c>
      <c r="J2525" s="301">
        <v>53</v>
      </c>
      <c r="K2525" s="301">
        <v>66</v>
      </c>
      <c r="L2525" s="301">
        <v>58</v>
      </c>
      <c r="M2525" s="301">
        <v>65</v>
      </c>
      <c r="N2525" s="301">
        <v>51</v>
      </c>
      <c r="O2525" s="301">
        <v>59</v>
      </c>
      <c r="P2525" s="301">
        <v>43</v>
      </c>
      <c r="Q2525" s="301">
        <v>28</v>
      </c>
      <c r="R2525" s="301">
        <v>14</v>
      </c>
      <c r="S2525" s="301">
        <v>3</v>
      </c>
      <c r="T2525" s="301">
        <v>0</v>
      </c>
      <c r="U2525" s="301">
        <v>768</v>
      </c>
      <c r="V2525" s="304">
        <v>737</v>
      </c>
    </row>
    <row r="2526" spans="1:22" x14ac:dyDescent="0.4">
      <c r="A2526" s="299">
        <v>2522</v>
      </c>
      <c r="B2526" s="300" t="s">
        <v>3653</v>
      </c>
      <c r="C2526" s="301">
        <v>13</v>
      </c>
      <c r="D2526" s="301">
        <v>8</v>
      </c>
      <c r="E2526" s="301">
        <v>5</v>
      </c>
      <c r="F2526" s="301">
        <v>8</v>
      </c>
      <c r="G2526" s="301">
        <v>4</v>
      </c>
      <c r="H2526" s="301">
        <v>4</v>
      </c>
      <c r="I2526" s="301">
        <v>4</v>
      </c>
      <c r="J2526" s="301">
        <v>0</v>
      </c>
      <c r="K2526" s="301">
        <v>5</v>
      </c>
      <c r="L2526" s="301">
        <v>15</v>
      </c>
      <c r="M2526" s="301">
        <v>7</v>
      </c>
      <c r="N2526" s="301">
        <v>13</v>
      </c>
      <c r="O2526" s="301">
        <v>8</v>
      </c>
      <c r="P2526" s="301">
        <v>0</v>
      </c>
      <c r="Q2526" s="301">
        <v>3</v>
      </c>
      <c r="R2526" s="301">
        <v>0</v>
      </c>
      <c r="S2526" s="301">
        <v>0</v>
      </c>
      <c r="T2526" s="301">
        <v>4</v>
      </c>
      <c r="U2526" s="301">
        <v>117</v>
      </c>
      <c r="V2526" s="304">
        <v>116</v>
      </c>
    </row>
    <row r="2527" spans="1:22" x14ac:dyDescent="0.4">
      <c r="A2527" s="299">
        <v>2523</v>
      </c>
      <c r="B2527" s="300" t="s">
        <v>487</v>
      </c>
      <c r="C2527" s="301">
        <v>10</v>
      </c>
      <c r="D2527" s="301">
        <v>15</v>
      </c>
      <c r="E2527" s="301">
        <v>30</v>
      </c>
      <c r="F2527" s="301">
        <v>25</v>
      </c>
      <c r="G2527" s="301">
        <v>24</v>
      </c>
      <c r="H2527" s="301">
        <v>4</v>
      </c>
      <c r="I2527" s="301">
        <v>9</v>
      </c>
      <c r="J2527" s="301">
        <v>19</v>
      </c>
      <c r="K2527" s="301">
        <v>32</v>
      </c>
      <c r="L2527" s="301">
        <v>37</v>
      </c>
      <c r="M2527" s="301">
        <v>39</v>
      </c>
      <c r="N2527" s="301">
        <v>21</v>
      </c>
      <c r="O2527" s="301">
        <v>25</v>
      </c>
      <c r="P2527" s="301">
        <v>26</v>
      </c>
      <c r="Q2527" s="301">
        <v>18</v>
      </c>
      <c r="R2527" s="301">
        <v>6</v>
      </c>
      <c r="S2527" s="301">
        <v>0</v>
      </c>
      <c r="T2527" s="301">
        <v>0</v>
      </c>
      <c r="U2527" s="301">
        <v>343</v>
      </c>
      <c r="V2527" s="304">
        <v>339</v>
      </c>
    </row>
    <row r="2528" spans="1:22" x14ac:dyDescent="0.4">
      <c r="A2528" s="299">
        <v>2524</v>
      </c>
      <c r="B2528" s="300" t="s">
        <v>488</v>
      </c>
      <c r="C2528" s="301">
        <v>37</v>
      </c>
      <c r="D2528" s="301">
        <v>48</v>
      </c>
      <c r="E2528" s="301">
        <v>51</v>
      </c>
      <c r="F2528" s="301">
        <v>52</v>
      </c>
      <c r="G2528" s="301">
        <v>44</v>
      </c>
      <c r="H2528" s="301">
        <v>26</v>
      </c>
      <c r="I2528" s="301">
        <v>32</v>
      </c>
      <c r="J2528" s="301">
        <v>45</v>
      </c>
      <c r="K2528" s="301">
        <v>50</v>
      </c>
      <c r="L2528" s="301">
        <v>61</v>
      </c>
      <c r="M2528" s="301">
        <v>47</v>
      </c>
      <c r="N2528" s="301">
        <v>60</v>
      </c>
      <c r="O2528" s="301">
        <v>58</v>
      </c>
      <c r="P2528" s="301">
        <v>42</v>
      </c>
      <c r="Q2528" s="301">
        <v>41</v>
      </c>
      <c r="R2528" s="301">
        <v>16</v>
      </c>
      <c r="S2528" s="301">
        <v>7</v>
      </c>
      <c r="T2528" s="301">
        <v>13</v>
      </c>
      <c r="U2528" s="301">
        <v>724</v>
      </c>
      <c r="V2528" s="304">
        <v>720</v>
      </c>
    </row>
    <row r="2529" spans="1:22" x14ac:dyDescent="0.4">
      <c r="A2529" s="299">
        <v>2525</v>
      </c>
      <c r="B2529" s="300" t="s">
        <v>489</v>
      </c>
      <c r="C2529" s="301">
        <v>10</v>
      </c>
      <c r="D2529" s="301">
        <v>16</v>
      </c>
      <c r="E2529" s="301">
        <v>12</v>
      </c>
      <c r="F2529" s="301">
        <v>13</v>
      </c>
      <c r="G2529" s="301">
        <v>0</v>
      </c>
      <c r="H2529" s="301">
        <v>5</v>
      </c>
      <c r="I2529" s="301">
        <v>3</v>
      </c>
      <c r="J2529" s="301">
        <v>7</v>
      </c>
      <c r="K2529" s="301">
        <v>4</v>
      </c>
      <c r="L2529" s="301">
        <v>18</v>
      </c>
      <c r="M2529" s="301">
        <v>20</v>
      </c>
      <c r="N2529" s="301">
        <v>11</v>
      </c>
      <c r="O2529" s="301">
        <v>18</v>
      </c>
      <c r="P2529" s="301">
        <v>20</v>
      </c>
      <c r="Q2529" s="301">
        <v>16</v>
      </c>
      <c r="R2529" s="301">
        <v>7</v>
      </c>
      <c r="S2529" s="301">
        <v>4</v>
      </c>
      <c r="T2529" s="301">
        <v>3</v>
      </c>
      <c r="U2529" s="301">
        <v>180</v>
      </c>
      <c r="V2529" s="304">
        <v>179</v>
      </c>
    </row>
    <row r="2530" spans="1:22" x14ac:dyDescent="0.4">
      <c r="A2530" s="299">
        <v>2526</v>
      </c>
      <c r="B2530" s="300" t="s">
        <v>3654</v>
      </c>
      <c r="C2530" s="301">
        <v>0</v>
      </c>
      <c r="D2530" s="301">
        <v>0</v>
      </c>
      <c r="E2530" s="301">
        <v>0</v>
      </c>
      <c r="F2530" s="301">
        <v>0</v>
      </c>
      <c r="G2530" s="301">
        <v>0</v>
      </c>
      <c r="H2530" s="301">
        <v>0</v>
      </c>
      <c r="I2530" s="301">
        <v>0</v>
      </c>
      <c r="J2530" s="301">
        <v>0</v>
      </c>
      <c r="K2530" s="301">
        <v>0</v>
      </c>
      <c r="L2530" s="301">
        <v>0</v>
      </c>
      <c r="M2530" s="301">
        <v>0</v>
      </c>
      <c r="N2530" s="301">
        <v>0</v>
      </c>
      <c r="O2530" s="301">
        <v>0</v>
      </c>
      <c r="P2530" s="301">
        <v>0</v>
      </c>
      <c r="Q2530" s="301">
        <v>0</v>
      </c>
      <c r="R2530" s="301">
        <v>0</v>
      </c>
      <c r="S2530" s="301">
        <v>0</v>
      </c>
      <c r="T2530" s="301">
        <v>0</v>
      </c>
      <c r="U2530" s="301">
        <v>0</v>
      </c>
      <c r="V2530" s="304">
        <v>0</v>
      </c>
    </row>
    <row r="2531" spans="1:22" x14ac:dyDescent="0.4">
      <c r="A2531" s="299">
        <v>2527</v>
      </c>
      <c r="B2531" s="300" t="s">
        <v>490</v>
      </c>
      <c r="C2531" s="301">
        <v>6</v>
      </c>
      <c r="D2531" s="301">
        <v>0</v>
      </c>
      <c r="E2531" s="301">
        <v>4</v>
      </c>
      <c r="F2531" s="301">
        <v>0</v>
      </c>
      <c r="G2531" s="301">
        <v>0</v>
      </c>
      <c r="H2531" s="301">
        <v>0</v>
      </c>
      <c r="I2531" s="301">
        <v>3</v>
      </c>
      <c r="J2531" s="301">
        <v>4</v>
      </c>
      <c r="K2531" s="301">
        <v>0</v>
      </c>
      <c r="L2531" s="301">
        <v>0</v>
      </c>
      <c r="M2531" s="301">
        <v>9</v>
      </c>
      <c r="N2531" s="301">
        <v>10</v>
      </c>
      <c r="O2531" s="301">
        <v>0</v>
      </c>
      <c r="P2531" s="301">
        <v>7</v>
      </c>
      <c r="Q2531" s="301">
        <v>0</v>
      </c>
      <c r="R2531" s="301">
        <v>0</v>
      </c>
      <c r="S2531" s="301">
        <v>0</v>
      </c>
      <c r="T2531" s="301">
        <v>0</v>
      </c>
      <c r="U2531" s="301">
        <v>58</v>
      </c>
      <c r="V2531" s="304">
        <v>58</v>
      </c>
    </row>
    <row r="2532" spans="1:22" x14ac:dyDescent="0.4">
      <c r="A2532" s="299">
        <v>2528</v>
      </c>
      <c r="B2532" s="300" t="s">
        <v>3655</v>
      </c>
      <c r="C2532" s="301">
        <v>5</v>
      </c>
      <c r="D2532" s="301">
        <v>8</v>
      </c>
      <c r="E2532" s="301">
        <v>3</v>
      </c>
      <c r="F2532" s="301">
        <v>7</v>
      </c>
      <c r="G2532" s="301">
        <v>5</v>
      </c>
      <c r="H2532" s="301">
        <v>5</v>
      </c>
      <c r="I2532" s="301">
        <v>5</v>
      </c>
      <c r="J2532" s="301">
        <v>4</v>
      </c>
      <c r="K2532" s="301">
        <v>4</v>
      </c>
      <c r="L2532" s="301">
        <v>14</v>
      </c>
      <c r="M2532" s="301">
        <v>4</v>
      </c>
      <c r="N2532" s="301">
        <v>10</v>
      </c>
      <c r="O2532" s="301">
        <v>3</v>
      </c>
      <c r="P2532" s="301">
        <v>5</v>
      </c>
      <c r="Q2532" s="301">
        <v>9</v>
      </c>
      <c r="R2532" s="301">
        <v>0</v>
      </c>
      <c r="S2532" s="301">
        <v>6</v>
      </c>
      <c r="T2532" s="301">
        <v>0</v>
      </c>
      <c r="U2532" s="301">
        <v>90</v>
      </c>
      <c r="V2532" s="304">
        <v>97</v>
      </c>
    </row>
    <row r="2533" spans="1:22" x14ac:dyDescent="0.4">
      <c r="A2533" s="299">
        <v>2529</v>
      </c>
      <c r="B2533" s="300" t="s">
        <v>3656</v>
      </c>
      <c r="C2533" s="301">
        <v>0</v>
      </c>
      <c r="D2533" s="301">
        <v>0</v>
      </c>
      <c r="E2533" s="301">
        <v>0</v>
      </c>
      <c r="F2533" s="301">
        <v>0</v>
      </c>
      <c r="G2533" s="301">
        <v>0</v>
      </c>
      <c r="H2533" s="301">
        <v>0</v>
      </c>
      <c r="I2533" s="301">
        <v>0</v>
      </c>
      <c r="J2533" s="301">
        <v>0</v>
      </c>
      <c r="K2533" s="301">
        <v>0</v>
      </c>
      <c r="L2533" s="301">
        <v>0</v>
      </c>
      <c r="M2533" s="301">
        <v>0</v>
      </c>
      <c r="N2533" s="301">
        <v>0</v>
      </c>
      <c r="O2533" s="301">
        <v>0</v>
      </c>
      <c r="P2533" s="301">
        <v>0</v>
      </c>
      <c r="Q2533" s="301">
        <v>0</v>
      </c>
      <c r="R2533" s="301">
        <v>0</v>
      </c>
      <c r="S2533" s="301">
        <v>0</v>
      </c>
      <c r="T2533" s="301">
        <v>0</v>
      </c>
      <c r="U2533" s="301">
        <v>0</v>
      </c>
      <c r="V2533" s="304">
        <v>0</v>
      </c>
    </row>
    <row r="2534" spans="1:22" x14ac:dyDescent="0.4">
      <c r="A2534" s="299">
        <v>2530</v>
      </c>
      <c r="B2534" s="300" t="s">
        <v>1949</v>
      </c>
      <c r="C2534" s="301">
        <v>75</v>
      </c>
      <c r="D2534" s="301">
        <v>80</v>
      </c>
      <c r="E2534" s="301">
        <v>71</v>
      </c>
      <c r="F2534" s="301">
        <v>65</v>
      </c>
      <c r="G2534" s="301">
        <v>42</v>
      </c>
      <c r="H2534" s="301">
        <v>82</v>
      </c>
      <c r="I2534" s="301">
        <v>78</v>
      </c>
      <c r="J2534" s="301">
        <v>62</v>
      </c>
      <c r="K2534" s="301">
        <v>45</v>
      </c>
      <c r="L2534" s="301">
        <v>49</v>
      </c>
      <c r="M2534" s="301">
        <v>74</v>
      </c>
      <c r="N2534" s="301">
        <v>86</v>
      </c>
      <c r="O2534" s="301">
        <v>73</v>
      </c>
      <c r="P2534" s="301">
        <v>54</v>
      </c>
      <c r="Q2534" s="301">
        <v>32</v>
      </c>
      <c r="R2534" s="301">
        <v>13</v>
      </c>
      <c r="S2534" s="301">
        <v>11</v>
      </c>
      <c r="T2534" s="301">
        <v>4</v>
      </c>
      <c r="U2534" s="301">
        <v>992</v>
      </c>
      <c r="V2534" s="304">
        <v>977</v>
      </c>
    </row>
    <row r="2535" spans="1:22" x14ac:dyDescent="0.4">
      <c r="A2535" s="299">
        <v>2531</v>
      </c>
      <c r="B2535" s="300" t="s">
        <v>1950</v>
      </c>
      <c r="C2535" s="301">
        <v>42</v>
      </c>
      <c r="D2535" s="301">
        <v>31</v>
      </c>
      <c r="E2535" s="301">
        <v>24</v>
      </c>
      <c r="F2535" s="301">
        <v>36</v>
      </c>
      <c r="G2535" s="301">
        <v>20</v>
      </c>
      <c r="H2535" s="301">
        <v>31</v>
      </c>
      <c r="I2535" s="301">
        <v>23</v>
      </c>
      <c r="J2535" s="301">
        <v>33</v>
      </c>
      <c r="K2535" s="301">
        <v>22</v>
      </c>
      <c r="L2535" s="301">
        <v>37</v>
      </c>
      <c r="M2535" s="301">
        <v>56</v>
      </c>
      <c r="N2535" s="301">
        <v>63</v>
      </c>
      <c r="O2535" s="301">
        <v>59</v>
      </c>
      <c r="P2535" s="301">
        <v>77</v>
      </c>
      <c r="Q2535" s="301">
        <v>41</v>
      </c>
      <c r="R2535" s="301">
        <v>39</v>
      </c>
      <c r="S2535" s="301">
        <v>28</v>
      </c>
      <c r="T2535" s="301">
        <v>19</v>
      </c>
      <c r="U2535" s="301">
        <v>681</v>
      </c>
      <c r="V2535" s="304">
        <v>658</v>
      </c>
    </row>
    <row r="2536" spans="1:22" x14ac:dyDescent="0.4">
      <c r="A2536" s="299">
        <v>2532</v>
      </c>
      <c r="B2536" s="300" t="s">
        <v>491</v>
      </c>
      <c r="C2536" s="301">
        <v>5</v>
      </c>
      <c r="D2536" s="301">
        <v>5</v>
      </c>
      <c r="E2536" s="301">
        <v>5</v>
      </c>
      <c r="F2536" s="301">
        <v>3</v>
      </c>
      <c r="G2536" s="301">
        <v>0</v>
      </c>
      <c r="H2536" s="301">
        <v>5</v>
      </c>
      <c r="I2536" s="301">
        <v>0</v>
      </c>
      <c r="J2536" s="301">
        <v>4</v>
      </c>
      <c r="K2536" s="301">
        <v>0</v>
      </c>
      <c r="L2536" s="301">
        <v>6</v>
      </c>
      <c r="M2536" s="301">
        <v>15</v>
      </c>
      <c r="N2536" s="301">
        <v>7</v>
      </c>
      <c r="O2536" s="301">
        <v>19</v>
      </c>
      <c r="P2536" s="301">
        <v>7</v>
      </c>
      <c r="Q2536" s="301">
        <v>0</v>
      </c>
      <c r="R2536" s="301">
        <v>3</v>
      </c>
      <c r="S2536" s="301">
        <v>3</v>
      </c>
      <c r="T2536" s="301">
        <v>0</v>
      </c>
      <c r="U2536" s="301">
        <v>101</v>
      </c>
      <c r="V2536" s="304">
        <v>107</v>
      </c>
    </row>
    <row r="2537" spans="1:22" x14ac:dyDescent="0.4">
      <c r="A2537" s="299">
        <v>2533</v>
      </c>
      <c r="B2537" s="300" t="s">
        <v>492</v>
      </c>
      <c r="C2537" s="301">
        <v>124</v>
      </c>
      <c r="D2537" s="301">
        <v>141</v>
      </c>
      <c r="E2537" s="301">
        <v>127</v>
      </c>
      <c r="F2537" s="301">
        <v>92</v>
      </c>
      <c r="G2537" s="301">
        <v>60</v>
      </c>
      <c r="H2537" s="301">
        <v>61</v>
      </c>
      <c r="I2537" s="301">
        <v>101</v>
      </c>
      <c r="J2537" s="301">
        <v>125</v>
      </c>
      <c r="K2537" s="301">
        <v>115</v>
      </c>
      <c r="L2537" s="301">
        <v>98</v>
      </c>
      <c r="M2537" s="301">
        <v>114</v>
      </c>
      <c r="N2537" s="301">
        <v>82</v>
      </c>
      <c r="O2537" s="301">
        <v>103</v>
      </c>
      <c r="P2537" s="301">
        <v>99</v>
      </c>
      <c r="Q2537" s="301">
        <v>49</v>
      </c>
      <c r="R2537" s="301">
        <v>41</v>
      </c>
      <c r="S2537" s="301">
        <v>18</v>
      </c>
      <c r="T2537" s="301">
        <v>20</v>
      </c>
      <c r="U2537" s="301">
        <v>1567</v>
      </c>
      <c r="V2537" s="304">
        <v>1524</v>
      </c>
    </row>
    <row r="2538" spans="1:22" x14ac:dyDescent="0.4">
      <c r="A2538" s="299">
        <v>2534</v>
      </c>
      <c r="B2538" s="300" t="s">
        <v>1305</v>
      </c>
      <c r="C2538" s="301">
        <v>396</v>
      </c>
      <c r="D2538" s="301">
        <v>497</v>
      </c>
      <c r="E2538" s="301">
        <v>537</v>
      </c>
      <c r="F2538" s="301">
        <v>625</v>
      </c>
      <c r="G2538" s="301">
        <v>951</v>
      </c>
      <c r="H2538" s="301">
        <v>1096</v>
      </c>
      <c r="I2538" s="301">
        <v>953</v>
      </c>
      <c r="J2538" s="301">
        <v>687</v>
      </c>
      <c r="K2538" s="301">
        <v>689</v>
      </c>
      <c r="L2538" s="301">
        <v>786</v>
      </c>
      <c r="M2538" s="301">
        <v>791</v>
      </c>
      <c r="N2538" s="301">
        <v>840</v>
      </c>
      <c r="O2538" s="301">
        <v>838</v>
      </c>
      <c r="P2538" s="301">
        <v>949</v>
      </c>
      <c r="Q2538" s="301">
        <v>797</v>
      </c>
      <c r="R2538" s="301">
        <v>562</v>
      </c>
      <c r="S2538" s="301">
        <v>411</v>
      </c>
      <c r="T2538" s="301">
        <v>505</v>
      </c>
      <c r="U2538" s="301">
        <v>12912</v>
      </c>
      <c r="V2538" s="304">
        <v>12630</v>
      </c>
    </row>
    <row r="2539" spans="1:22" x14ac:dyDescent="0.4">
      <c r="A2539" s="299">
        <v>2535</v>
      </c>
      <c r="B2539" s="300" t="s">
        <v>493</v>
      </c>
      <c r="C2539" s="301">
        <v>20</v>
      </c>
      <c r="D2539" s="301">
        <v>24</v>
      </c>
      <c r="E2539" s="301">
        <v>34</v>
      </c>
      <c r="F2539" s="301">
        <v>22</v>
      </c>
      <c r="G2539" s="301">
        <v>15</v>
      </c>
      <c r="H2539" s="301">
        <v>13</v>
      </c>
      <c r="I2539" s="301">
        <v>23</v>
      </c>
      <c r="J2539" s="301">
        <v>18</v>
      </c>
      <c r="K2539" s="301">
        <v>21</v>
      </c>
      <c r="L2539" s="301">
        <v>35</v>
      </c>
      <c r="M2539" s="301">
        <v>28</v>
      </c>
      <c r="N2539" s="301">
        <v>29</v>
      </c>
      <c r="O2539" s="301">
        <v>23</v>
      </c>
      <c r="P2539" s="301">
        <v>17</v>
      </c>
      <c r="Q2539" s="301">
        <v>8</v>
      </c>
      <c r="R2539" s="301">
        <v>14</v>
      </c>
      <c r="S2539" s="301">
        <v>3</v>
      </c>
      <c r="T2539" s="301">
        <v>3</v>
      </c>
      <c r="U2539" s="301">
        <v>361</v>
      </c>
      <c r="V2539" s="304">
        <v>346</v>
      </c>
    </row>
    <row r="2540" spans="1:22" x14ac:dyDescent="0.4">
      <c r="A2540" s="299">
        <v>2536</v>
      </c>
      <c r="B2540" s="300" t="s">
        <v>3657</v>
      </c>
      <c r="C2540" s="301">
        <v>0</v>
      </c>
      <c r="D2540" s="301">
        <v>0</v>
      </c>
      <c r="E2540" s="301">
        <v>0</v>
      </c>
      <c r="F2540" s="301">
        <v>0</v>
      </c>
      <c r="G2540" s="301">
        <v>0</v>
      </c>
      <c r="H2540" s="301">
        <v>0</v>
      </c>
      <c r="I2540" s="301">
        <v>0</v>
      </c>
      <c r="J2540" s="301">
        <v>0</v>
      </c>
      <c r="K2540" s="301">
        <v>0</v>
      </c>
      <c r="L2540" s="301">
        <v>0</v>
      </c>
      <c r="M2540" s="301">
        <v>0</v>
      </c>
      <c r="N2540" s="301">
        <v>0</v>
      </c>
      <c r="O2540" s="301">
        <v>0</v>
      </c>
      <c r="P2540" s="301">
        <v>0</v>
      </c>
      <c r="Q2540" s="301">
        <v>0</v>
      </c>
      <c r="R2540" s="301">
        <v>0</v>
      </c>
      <c r="S2540" s="301">
        <v>0</v>
      </c>
      <c r="T2540" s="301">
        <v>0</v>
      </c>
      <c r="U2540" s="301">
        <v>0</v>
      </c>
      <c r="V2540" s="304">
        <v>0</v>
      </c>
    </row>
    <row r="2541" spans="1:22" x14ac:dyDescent="0.4">
      <c r="A2541" s="299">
        <v>2537</v>
      </c>
      <c r="B2541" s="300" t="s">
        <v>1306</v>
      </c>
      <c r="C2541" s="301">
        <v>179</v>
      </c>
      <c r="D2541" s="301">
        <v>203</v>
      </c>
      <c r="E2541" s="301">
        <v>170</v>
      </c>
      <c r="F2541" s="301">
        <v>133</v>
      </c>
      <c r="G2541" s="301">
        <v>126</v>
      </c>
      <c r="H2541" s="301">
        <v>148</v>
      </c>
      <c r="I2541" s="301">
        <v>145</v>
      </c>
      <c r="J2541" s="301">
        <v>145</v>
      </c>
      <c r="K2541" s="301">
        <v>197</v>
      </c>
      <c r="L2541" s="301">
        <v>186</v>
      </c>
      <c r="M2541" s="301">
        <v>184</v>
      </c>
      <c r="N2541" s="301">
        <v>180</v>
      </c>
      <c r="O2541" s="301">
        <v>179</v>
      </c>
      <c r="P2541" s="301">
        <v>224</v>
      </c>
      <c r="Q2541" s="301">
        <v>170</v>
      </c>
      <c r="R2541" s="301">
        <v>142</v>
      </c>
      <c r="S2541" s="301">
        <v>84</v>
      </c>
      <c r="T2541" s="301">
        <v>73</v>
      </c>
      <c r="U2541" s="301">
        <v>2870</v>
      </c>
      <c r="V2541" s="304">
        <v>2816</v>
      </c>
    </row>
    <row r="2542" spans="1:22" x14ac:dyDescent="0.4">
      <c r="A2542" s="299">
        <v>2538</v>
      </c>
      <c r="B2542" s="300" t="s">
        <v>1951</v>
      </c>
      <c r="C2542" s="301">
        <v>1058</v>
      </c>
      <c r="D2542" s="301">
        <v>1078</v>
      </c>
      <c r="E2542" s="301">
        <v>957</v>
      </c>
      <c r="F2542" s="301">
        <v>753</v>
      </c>
      <c r="G2542" s="301">
        <v>502</v>
      </c>
      <c r="H2542" s="301">
        <v>579</v>
      </c>
      <c r="I2542" s="301">
        <v>873</v>
      </c>
      <c r="J2542" s="301">
        <v>1013</v>
      </c>
      <c r="K2542" s="301">
        <v>1099</v>
      </c>
      <c r="L2542" s="301">
        <v>1026</v>
      </c>
      <c r="M2542" s="301">
        <v>809</v>
      </c>
      <c r="N2542" s="301">
        <v>737</v>
      </c>
      <c r="O2542" s="301">
        <v>779</v>
      </c>
      <c r="P2542" s="301">
        <v>747</v>
      </c>
      <c r="Q2542" s="301">
        <v>499</v>
      </c>
      <c r="R2542" s="301">
        <v>314</v>
      </c>
      <c r="S2542" s="301">
        <v>214</v>
      </c>
      <c r="T2542" s="301">
        <v>228</v>
      </c>
      <c r="U2542" s="301">
        <v>13259</v>
      </c>
      <c r="V2542" s="304">
        <v>12678</v>
      </c>
    </row>
    <row r="2543" spans="1:22" x14ac:dyDescent="0.4">
      <c r="A2543" s="299">
        <v>2539</v>
      </c>
      <c r="B2543" s="300" t="s">
        <v>3658</v>
      </c>
      <c r="C2543" s="301">
        <v>0</v>
      </c>
      <c r="D2543" s="301">
        <v>0</v>
      </c>
      <c r="E2543" s="301">
        <v>0</v>
      </c>
      <c r="F2543" s="301">
        <v>4</v>
      </c>
      <c r="G2543" s="301">
        <v>0</v>
      </c>
      <c r="H2543" s="301">
        <v>0</v>
      </c>
      <c r="I2543" s="301">
        <v>0</v>
      </c>
      <c r="J2543" s="301">
        <v>0</v>
      </c>
      <c r="K2543" s="301">
        <v>0</v>
      </c>
      <c r="L2543" s="301">
        <v>0</v>
      </c>
      <c r="M2543" s="301">
        <v>6</v>
      </c>
      <c r="N2543" s="301">
        <v>0</v>
      </c>
      <c r="O2543" s="301">
        <v>7</v>
      </c>
      <c r="P2543" s="301">
        <v>6</v>
      </c>
      <c r="Q2543" s="301">
        <v>3</v>
      </c>
      <c r="R2543" s="301">
        <v>0</v>
      </c>
      <c r="S2543" s="301">
        <v>0</v>
      </c>
      <c r="T2543" s="301">
        <v>5</v>
      </c>
      <c r="U2543" s="301">
        <v>34</v>
      </c>
      <c r="V2543" s="304">
        <v>31</v>
      </c>
    </row>
    <row r="2544" spans="1:22" x14ac:dyDescent="0.4">
      <c r="A2544" s="299">
        <v>2540</v>
      </c>
      <c r="B2544" s="300" t="s">
        <v>494</v>
      </c>
      <c r="C2544" s="301">
        <v>19</v>
      </c>
      <c r="D2544" s="301">
        <v>19</v>
      </c>
      <c r="E2544" s="301">
        <v>18</v>
      </c>
      <c r="F2544" s="301">
        <v>18</v>
      </c>
      <c r="G2544" s="301">
        <v>8</v>
      </c>
      <c r="H2544" s="301">
        <v>7</v>
      </c>
      <c r="I2544" s="301">
        <v>16</v>
      </c>
      <c r="J2544" s="301">
        <v>14</v>
      </c>
      <c r="K2544" s="301">
        <v>17</v>
      </c>
      <c r="L2544" s="301">
        <v>19</v>
      </c>
      <c r="M2544" s="301">
        <v>24</v>
      </c>
      <c r="N2544" s="301">
        <v>33</v>
      </c>
      <c r="O2544" s="301">
        <v>25</v>
      </c>
      <c r="P2544" s="301">
        <v>20</v>
      </c>
      <c r="Q2544" s="301">
        <v>9</v>
      </c>
      <c r="R2544" s="301">
        <v>3</v>
      </c>
      <c r="S2544" s="301">
        <v>3</v>
      </c>
      <c r="T2544" s="301">
        <v>3</v>
      </c>
      <c r="U2544" s="301">
        <v>278</v>
      </c>
      <c r="V2544" s="304">
        <v>267</v>
      </c>
    </row>
    <row r="2545" spans="1:22" x14ac:dyDescent="0.4">
      <c r="A2545" s="299">
        <v>2541</v>
      </c>
      <c r="B2545" s="300" t="s">
        <v>3659</v>
      </c>
      <c r="C2545" s="301">
        <v>7</v>
      </c>
      <c r="D2545" s="301">
        <v>6</v>
      </c>
      <c r="E2545" s="301">
        <v>3</v>
      </c>
      <c r="F2545" s="301">
        <v>0</v>
      </c>
      <c r="G2545" s="301">
        <v>0</v>
      </c>
      <c r="H2545" s="301">
        <v>0</v>
      </c>
      <c r="I2545" s="301">
        <v>0</v>
      </c>
      <c r="J2545" s="301">
        <v>3</v>
      </c>
      <c r="K2545" s="301">
        <v>6</v>
      </c>
      <c r="L2545" s="301">
        <v>6</v>
      </c>
      <c r="M2545" s="301">
        <v>0</v>
      </c>
      <c r="N2545" s="301">
        <v>0</v>
      </c>
      <c r="O2545" s="301">
        <v>4</v>
      </c>
      <c r="P2545" s="301">
        <v>0</v>
      </c>
      <c r="Q2545" s="301">
        <v>0</v>
      </c>
      <c r="R2545" s="301">
        <v>6</v>
      </c>
      <c r="S2545" s="301">
        <v>0</v>
      </c>
      <c r="T2545" s="301">
        <v>6</v>
      </c>
      <c r="U2545" s="301">
        <v>48</v>
      </c>
      <c r="V2545" s="304">
        <v>48</v>
      </c>
    </row>
    <row r="2546" spans="1:22" x14ac:dyDescent="0.4">
      <c r="A2546" s="299">
        <v>2542</v>
      </c>
      <c r="B2546" s="300" t="s">
        <v>3660</v>
      </c>
      <c r="C2546" s="301">
        <v>0</v>
      </c>
      <c r="D2546" s="301">
        <v>0</v>
      </c>
      <c r="E2546" s="301">
        <v>0</v>
      </c>
      <c r="F2546" s="301">
        <v>0</v>
      </c>
      <c r="G2546" s="301">
        <v>0</v>
      </c>
      <c r="H2546" s="301">
        <v>0</v>
      </c>
      <c r="I2546" s="301">
        <v>0</v>
      </c>
      <c r="J2546" s="301">
        <v>0</v>
      </c>
      <c r="K2546" s="301">
        <v>0</v>
      </c>
      <c r="L2546" s="301">
        <v>0</v>
      </c>
      <c r="M2546" s="301">
        <v>5</v>
      </c>
      <c r="N2546" s="301">
        <v>6</v>
      </c>
      <c r="O2546" s="301">
        <v>6</v>
      </c>
      <c r="P2546" s="301">
        <v>0</v>
      </c>
      <c r="Q2546" s="301">
        <v>0</v>
      </c>
      <c r="R2546" s="301">
        <v>0</v>
      </c>
      <c r="S2546" s="301">
        <v>0</v>
      </c>
      <c r="T2546" s="301">
        <v>3</v>
      </c>
      <c r="U2546" s="301">
        <v>20</v>
      </c>
      <c r="V2546" s="304">
        <v>16</v>
      </c>
    </row>
    <row r="2547" spans="1:22" x14ac:dyDescent="0.4">
      <c r="A2547" s="299">
        <v>2543</v>
      </c>
      <c r="B2547" s="300" t="s">
        <v>1952</v>
      </c>
      <c r="C2547" s="301">
        <v>0</v>
      </c>
      <c r="D2547" s="301">
        <v>0</v>
      </c>
      <c r="E2547" s="301">
        <v>0</v>
      </c>
      <c r="F2547" s="301">
        <v>0</v>
      </c>
      <c r="G2547" s="301">
        <v>0</v>
      </c>
      <c r="H2547" s="301">
        <v>0</v>
      </c>
      <c r="I2547" s="301">
        <v>0</v>
      </c>
      <c r="J2547" s="301">
        <v>0</v>
      </c>
      <c r="K2547" s="301">
        <v>0</v>
      </c>
      <c r="L2547" s="301">
        <v>0</v>
      </c>
      <c r="M2547" s="301">
        <v>0</v>
      </c>
      <c r="N2547" s="301">
        <v>0</v>
      </c>
      <c r="O2547" s="301">
        <v>0</v>
      </c>
      <c r="P2547" s="301">
        <v>0</v>
      </c>
      <c r="Q2547" s="301">
        <v>0</v>
      </c>
      <c r="R2547" s="301">
        <v>0</v>
      </c>
      <c r="S2547" s="301">
        <v>0</v>
      </c>
      <c r="T2547" s="301">
        <v>0</v>
      </c>
      <c r="U2547" s="301">
        <v>7</v>
      </c>
      <c r="V2547" s="304">
        <v>0</v>
      </c>
    </row>
    <row r="2548" spans="1:22" x14ac:dyDescent="0.4">
      <c r="A2548" s="299">
        <v>2544</v>
      </c>
      <c r="B2548" s="300" t="s">
        <v>3661</v>
      </c>
      <c r="C2548" s="301">
        <v>0</v>
      </c>
      <c r="D2548" s="301">
        <v>3</v>
      </c>
      <c r="E2548" s="301">
        <v>0</v>
      </c>
      <c r="F2548" s="301">
        <v>0</v>
      </c>
      <c r="G2548" s="301">
        <v>0</v>
      </c>
      <c r="H2548" s="301">
        <v>0</v>
      </c>
      <c r="I2548" s="301">
        <v>0</v>
      </c>
      <c r="J2548" s="301">
        <v>0</v>
      </c>
      <c r="K2548" s="301">
        <v>0</v>
      </c>
      <c r="L2548" s="301">
        <v>0</v>
      </c>
      <c r="M2548" s="301">
        <v>0</v>
      </c>
      <c r="N2548" s="301">
        <v>0</v>
      </c>
      <c r="O2548" s="301">
        <v>0</v>
      </c>
      <c r="P2548" s="301">
        <v>0</v>
      </c>
      <c r="Q2548" s="301">
        <v>0</v>
      </c>
      <c r="R2548" s="301">
        <v>0</v>
      </c>
      <c r="S2548" s="301">
        <v>0</v>
      </c>
      <c r="T2548" s="301">
        <v>0</v>
      </c>
      <c r="U2548" s="301">
        <v>4</v>
      </c>
      <c r="V2548" s="304">
        <v>4</v>
      </c>
    </row>
    <row r="2549" spans="1:22" x14ac:dyDescent="0.4">
      <c r="A2549" s="299">
        <v>2545</v>
      </c>
      <c r="B2549" s="300" t="s">
        <v>3662</v>
      </c>
      <c r="C2549" s="301">
        <v>6</v>
      </c>
      <c r="D2549" s="301">
        <v>3</v>
      </c>
      <c r="E2549" s="301">
        <v>0</v>
      </c>
      <c r="F2549" s="301">
        <v>3</v>
      </c>
      <c r="G2549" s="301">
        <v>0</v>
      </c>
      <c r="H2549" s="301">
        <v>0</v>
      </c>
      <c r="I2549" s="301">
        <v>0</v>
      </c>
      <c r="J2549" s="301">
        <v>0</v>
      </c>
      <c r="K2549" s="301">
        <v>3</v>
      </c>
      <c r="L2549" s="301">
        <v>0</v>
      </c>
      <c r="M2549" s="301">
        <v>4</v>
      </c>
      <c r="N2549" s="301">
        <v>5</v>
      </c>
      <c r="O2549" s="301">
        <v>0</v>
      </c>
      <c r="P2549" s="301">
        <v>3</v>
      </c>
      <c r="Q2549" s="301">
        <v>0</v>
      </c>
      <c r="R2549" s="301">
        <v>0</v>
      </c>
      <c r="S2549" s="301">
        <v>0</v>
      </c>
      <c r="T2549" s="301">
        <v>0</v>
      </c>
      <c r="U2549" s="301">
        <v>43</v>
      </c>
      <c r="V2549" s="304">
        <v>42</v>
      </c>
    </row>
    <row r="2550" spans="1:22" x14ac:dyDescent="0.4">
      <c r="A2550" s="299">
        <v>2546</v>
      </c>
      <c r="B2550" s="300" t="s">
        <v>3663</v>
      </c>
      <c r="C2550" s="301">
        <v>0</v>
      </c>
      <c r="D2550" s="301">
        <v>0</v>
      </c>
      <c r="E2550" s="301">
        <v>0</v>
      </c>
      <c r="F2550" s="301">
        <v>0</v>
      </c>
      <c r="G2550" s="301">
        <v>0</v>
      </c>
      <c r="H2550" s="301">
        <v>0</v>
      </c>
      <c r="I2550" s="301">
        <v>0</v>
      </c>
      <c r="J2550" s="301">
        <v>0</v>
      </c>
      <c r="K2550" s="301">
        <v>3</v>
      </c>
      <c r="L2550" s="301">
        <v>0</v>
      </c>
      <c r="M2550" s="301">
        <v>0</v>
      </c>
      <c r="N2550" s="301">
        <v>0</v>
      </c>
      <c r="O2550" s="301">
        <v>0</v>
      </c>
      <c r="P2550" s="301">
        <v>3</v>
      </c>
      <c r="Q2550" s="301">
        <v>0</v>
      </c>
      <c r="R2550" s="301">
        <v>0</v>
      </c>
      <c r="S2550" s="301">
        <v>3</v>
      </c>
      <c r="T2550" s="301">
        <v>0</v>
      </c>
      <c r="U2550" s="301">
        <v>9</v>
      </c>
      <c r="V2550" s="304">
        <v>9</v>
      </c>
    </row>
    <row r="2551" spans="1:22" x14ac:dyDescent="0.4">
      <c r="A2551" s="299">
        <v>2547</v>
      </c>
      <c r="B2551" s="300" t="s">
        <v>3664</v>
      </c>
      <c r="C2551" s="301">
        <v>0</v>
      </c>
      <c r="D2551" s="301">
        <v>3</v>
      </c>
      <c r="E2551" s="301">
        <v>3</v>
      </c>
      <c r="F2551" s="301">
        <v>0</v>
      </c>
      <c r="G2551" s="301">
        <v>0</v>
      </c>
      <c r="H2551" s="301">
        <v>0</v>
      </c>
      <c r="I2551" s="301">
        <v>0</v>
      </c>
      <c r="J2551" s="301">
        <v>0</v>
      </c>
      <c r="K2551" s="301">
        <v>0</v>
      </c>
      <c r="L2551" s="301">
        <v>5</v>
      </c>
      <c r="M2551" s="301">
        <v>0</v>
      </c>
      <c r="N2551" s="301">
        <v>6</v>
      </c>
      <c r="O2551" s="301">
        <v>0</v>
      </c>
      <c r="P2551" s="301">
        <v>0</v>
      </c>
      <c r="Q2551" s="301">
        <v>0</v>
      </c>
      <c r="R2551" s="301">
        <v>0</v>
      </c>
      <c r="S2551" s="301">
        <v>0</v>
      </c>
      <c r="T2551" s="301">
        <v>0</v>
      </c>
      <c r="U2551" s="301">
        <v>17</v>
      </c>
      <c r="V2551" s="304">
        <v>12</v>
      </c>
    </row>
    <row r="2552" spans="1:22" x14ac:dyDescent="0.4">
      <c r="A2552" s="299">
        <v>2548</v>
      </c>
      <c r="B2552" s="300" t="s">
        <v>3665</v>
      </c>
      <c r="C2552" s="301">
        <v>0</v>
      </c>
      <c r="D2552" s="301">
        <v>0</v>
      </c>
      <c r="E2552" s="301">
        <v>0</v>
      </c>
      <c r="F2552" s="301">
        <v>0</v>
      </c>
      <c r="G2552" s="301">
        <v>0</v>
      </c>
      <c r="H2552" s="301">
        <v>0</v>
      </c>
      <c r="I2552" s="301">
        <v>0</v>
      </c>
      <c r="J2552" s="301">
        <v>0</v>
      </c>
      <c r="K2552" s="301">
        <v>0</v>
      </c>
      <c r="L2552" s="301">
        <v>0</v>
      </c>
      <c r="M2552" s="301">
        <v>0</v>
      </c>
      <c r="N2552" s="301">
        <v>0</v>
      </c>
      <c r="O2552" s="301">
        <v>0</v>
      </c>
      <c r="P2552" s="301">
        <v>0</v>
      </c>
      <c r="Q2552" s="301">
        <v>0</v>
      </c>
      <c r="R2552" s="301">
        <v>0</v>
      </c>
      <c r="S2552" s="301">
        <v>0</v>
      </c>
      <c r="T2552" s="301">
        <v>0</v>
      </c>
      <c r="U2552" s="301">
        <v>0</v>
      </c>
      <c r="V2552" s="304">
        <v>0</v>
      </c>
    </row>
    <row r="2553" spans="1:22" x14ac:dyDescent="0.4">
      <c r="A2553" s="299">
        <v>2549</v>
      </c>
      <c r="B2553" s="300" t="s">
        <v>3666</v>
      </c>
      <c r="C2553" s="301">
        <v>0</v>
      </c>
      <c r="D2553" s="301">
        <v>4</v>
      </c>
      <c r="E2553" s="301">
        <v>3</v>
      </c>
      <c r="F2553" s="301">
        <v>0</v>
      </c>
      <c r="G2553" s="301">
        <v>3</v>
      </c>
      <c r="H2553" s="301">
        <v>4</v>
      </c>
      <c r="I2553" s="301">
        <v>0</v>
      </c>
      <c r="J2553" s="301">
        <v>0</v>
      </c>
      <c r="K2553" s="301">
        <v>9</v>
      </c>
      <c r="L2553" s="301">
        <v>3</v>
      </c>
      <c r="M2553" s="301">
        <v>7</v>
      </c>
      <c r="N2553" s="301">
        <v>6</v>
      </c>
      <c r="O2553" s="301">
        <v>15</v>
      </c>
      <c r="P2553" s="301">
        <v>0</v>
      </c>
      <c r="Q2553" s="301">
        <v>4</v>
      </c>
      <c r="R2553" s="301">
        <v>0</v>
      </c>
      <c r="S2553" s="301">
        <v>0</v>
      </c>
      <c r="T2553" s="301">
        <v>0</v>
      </c>
      <c r="U2553" s="301">
        <v>84</v>
      </c>
      <c r="V2553" s="304">
        <v>79</v>
      </c>
    </row>
    <row r="2554" spans="1:22" x14ac:dyDescent="0.4">
      <c r="A2554" s="299">
        <v>2550</v>
      </c>
      <c r="B2554" s="300" t="s">
        <v>2059</v>
      </c>
      <c r="C2554" s="301">
        <v>3</v>
      </c>
      <c r="D2554" s="301">
        <v>7</v>
      </c>
      <c r="E2554" s="301">
        <v>8</v>
      </c>
      <c r="F2554" s="301">
        <v>8</v>
      </c>
      <c r="G2554" s="301">
        <v>4</v>
      </c>
      <c r="H2554" s="301">
        <v>7</v>
      </c>
      <c r="I2554" s="301">
        <v>0</v>
      </c>
      <c r="J2554" s="301">
        <v>0</v>
      </c>
      <c r="K2554" s="301">
        <v>8</v>
      </c>
      <c r="L2554" s="301">
        <v>0</v>
      </c>
      <c r="M2554" s="301">
        <v>13</v>
      </c>
      <c r="N2554" s="301">
        <v>14</v>
      </c>
      <c r="O2554" s="301">
        <v>14</v>
      </c>
      <c r="P2554" s="301">
        <v>16</v>
      </c>
      <c r="Q2554" s="301">
        <v>13</v>
      </c>
      <c r="R2554" s="301">
        <v>5</v>
      </c>
      <c r="S2554" s="301">
        <v>3</v>
      </c>
      <c r="T2554" s="301">
        <v>3</v>
      </c>
      <c r="U2554" s="301">
        <v>132</v>
      </c>
      <c r="V2554" s="304">
        <v>119</v>
      </c>
    </row>
    <row r="2555" spans="1:22" x14ac:dyDescent="0.4">
      <c r="A2555" s="299">
        <v>2551</v>
      </c>
      <c r="B2555" s="300" t="s">
        <v>3667</v>
      </c>
      <c r="C2555" s="301">
        <v>5</v>
      </c>
      <c r="D2555" s="301">
        <v>3</v>
      </c>
      <c r="E2555" s="301">
        <v>3</v>
      </c>
      <c r="F2555" s="301">
        <v>0</v>
      </c>
      <c r="G2555" s="301">
        <v>0</v>
      </c>
      <c r="H2555" s="301">
        <v>0</v>
      </c>
      <c r="I2555" s="301">
        <v>0</v>
      </c>
      <c r="J2555" s="301">
        <v>0</v>
      </c>
      <c r="K2555" s="301">
        <v>4</v>
      </c>
      <c r="L2555" s="301">
        <v>0</v>
      </c>
      <c r="M2555" s="301">
        <v>0</v>
      </c>
      <c r="N2555" s="301">
        <v>0</v>
      </c>
      <c r="O2555" s="301">
        <v>3</v>
      </c>
      <c r="P2555" s="301">
        <v>0</v>
      </c>
      <c r="Q2555" s="301">
        <v>6</v>
      </c>
      <c r="R2555" s="301">
        <v>3</v>
      </c>
      <c r="S2555" s="301">
        <v>0</v>
      </c>
      <c r="T2555" s="301">
        <v>0</v>
      </c>
      <c r="U2555" s="301">
        <v>34</v>
      </c>
      <c r="V2555" s="304">
        <v>34</v>
      </c>
    </row>
    <row r="2556" spans="1:22" x14ac:dyDescent="0.4">
      <c r="A2556" s="299">
        <v>2552</v>
      </c>
      <c r="B2556" s="300" t="s">
        <v>1953</v>
      </c>
      <c r="C2556" s="301">
        <v>246</v>
      </c>
      <c r="D2556" s="301">
        <v>292</v>
      </c>
      <c r="E2556" s="301">
        <v>237</v>
      </c>
      <c r="F2556" s="301">
        <v>223</v>
      </c>
      <c r="G2556" s="301">
        <v>201</v>
      </c>
      <c r="H2556" s="301">
        <v>218</v>
      </c>
      <c r="I2556" s="301">
        <v>232</v>
      </c>
      <c r="J2556" s="301">
        <v>241</v>
      </c>
      <c r="K2556" s="301">
        <v>251</v>
      </c>
      <c r="L2556" s="301">
        <v>248</v>
      </c>
      <c r="M2556" s="301">
        <v>218</v>
      </c>
      <c r="N2556" s="301">
        <v>253</v>
      </c>
      <c r="O2556" s="301">
        <v>245</v>
      </c>
      <c r="P2556" s="301">
        <v>256</v>
      </c>
      <c r="Q2556" s="301">
        <v>173</v>
      </c>
      <c r="R2556" s="301">
        <v>143</v>
      </c>
      <c r="S2556" s="301">
        <v>115</v>
      </c>
      <c r="T2556" s="301">
        <v>130</v>
      </c>
      <c r="U2556" s="301">
        <v>3911</v>
      </c>
      <c r="V2556" s="304">
        <v>3727</v>
      </c>
    </row>
    <row r="2557" spans="1:22" x14ac:dyDescent="0.4">
      <c r="A2557" s="299">
        <v>2553</v>
      </c>
      <c r="B2557" s="300" t="s">
        <v>495</v>
      </c>
      <c r="C2557" s="301">
        <v>19</v>
      </c>
      <c r="D2557" s="301">
        <v>46</v>
      </c>
      <c r="E2557" s="301">
        <v>36</v>
      </c>
      <c r="F2557" s="301">
        <v>33</v>
      </c>
      <c r="G2557" s="301">
        <v>24</v>
      </c>
      <c r="H2557" s="301">
        <v>11</v>
      </c>
      <c r="I2557" s="301">
        <v>18</v>
      </c>
      <c r="J2557" s="301">
        <v>35</v>
      </c>
      <c r="K2557" s="301">
        <v>24</v>
      </c>
      <c r="L2557" s="301">
        <v>37</v>
      </c>
      <c r="M2557" s="301">
        <v>41</v>
      </c>
      <c r="N2557" s="301">
        <v>33</v>
      </c>
      <c r="O2557" s="301">
        <v>25</v>
      </c>
      <c r="P2557" s="301">
        <v>20</v>
      </c>
      <c r="Q2557" s="301">
        <v>7</v>
      </c>
      <c r="R2557" s="301">
        <v>8</v>
      </c>
      <c r="S2557" s="301">
        <v>3</v>
      </c>
      <c r="T2557" s="301">
        <v>6</v>
      </c>
      <c r="U2557" s="301">
        <v>427</v>
      </c>
      <c r="V2557" s="304">
        <v>429</v>
      </c>
    </row>
    <row r="2558" spans="1:22" x14ac:dyDescent="0.4">
      <c r="A2558" s="299">
        <v>2554</v>
      </c>
      <c r="B2558" s="300" t="s">
        <v>496</v>
      </c>
      <c r="C2558" s="301">
        <v>10</v>
      </c>
      <c r="D2558" s="301">
        <v>16</v>
      </c>
      <c r="E2558" s="301">
        <v>21</v>
      </c>
      <c r="F2558" s="301">
        <v>13</v>
      </c>
      <c r="G2558" s="301">
        <v>8</v>
      </c>
      <c r="H2558" s="301">
        <v>5</v>
      </c>
      <c r="I2558" s="301">
        <v>9</v>
      </c>
      <c r="J2558" s="301">
        <v>18</v>
      </c>
      <c r="K2558" s="301">
        <v>22</v>
      </c>
      <c r="L2558" s="301">
        <v>25</v>
      </c>
      <c r="M2558" s="301">
        <v>19</v>
      </c>
      <c r="N2558" s="301">
        <v>28</v>
      </c>
      <c r="O2558" s="301">
        <v>28</v>
      </c>
      <c r="P2558" s="301">
        <v>17</v>
      </c>
      <c r="Q2558" s="301">
        <v>18</v>
      </c>
      <c r="R2558" s="301">
        <v>4</v>
      </c>
      <c r="S2558" s="301">
        <v>5</v>
      </c>
      <c r="T2558" s="301">
        <v>3</v>
      </c>
      <c r="U2558" s="301">
        <v>275</v>
      </c>
      <c r="V2558" s="304">
        <v>270</v>
      </c>
    </row>
    <row r="2559" spans="1:22" x14ac:dyDescent="0.4">
      <c r="A2559" s="299">
        <v>2555</v>
      </c>
      <c r="B2559" s="300" t="s">
        <v>497</v>
      </c>
      <c r="C2559" s="301">
        <v>3</v>
      </c>
      <c r="D2559" s="301">
        <v>13</v>
      </c>
      <c r="E2559" s="301">
        <v>7</v>
      </c>
      <c r="F2559" s="301">
        <v>5</v>
      </c>
      <c r="G2559" s="301">
        <v>3</v>
      </c>
      <c r="H2559" s="301">
        <v>3</v>
      </c>
      <c r="I2559" s="301">
        <v>10</v>
      </c>
      <c r="J2559" s="301">
        <v>3</v>
      </c>
      <c r="K2559" s="301">
        <v>14</v>
      </c>
      <c r="L2559" s="301">
        <v>10</v>
      </c>
      <c r="M2559" s="301">
        <v>5</v>
      </c>
      <c r="N2559" s="301">
        <v>11</v>
      </c>
      <c r="O2559" s="301">
        <v>7</v>
      </c>
      <c r="P2559" s="301">
        <v>11</v>
      </c>
      <c r="Q2559" s="301">
        <v>3</v>
      </c>
      <c r="R2559" s="301">
        <v>0</v>
      </c>
      <c r="S2559" s="301">
        <v>0</v>
      </c>
      <c r="T2559" s="301">
        <v>0</v>
      </c>
      <c r="U2559" s="301">
        <v>107</v>
      </c>
      <c r="V2559" s="304">
        <v>98</v>
      </c>
    </row>
    <row r="2560" spans="1:22" x14ac:dyDescent="0.4">
      <c r="A2560" s="299">
        <v>2556</v>
      </c>
      <c r="B2560" s="300" t="s">
        <v>498</v>
      </c>
      <c r="C2560" s="301">
        <v>1622</v>
      </c>
      <c r="D2560" s="301">
        <v>1657</v>
      </c>
      <c r="E2560" s="301">
        <v>1576</v>
      </c>
      <c r="F2560" s="301">
        <v>1441</v>
      </c>
      <c r="G2560" s="301">
        <v>1614</v>
      </c>
      <c r="H2560" s="301">
        <v>1784</v>
      </c>
      <c r="I2560" s="301">
        <v>1774</v>
      </c>
      <c r="J2560" s="301">
        <v>1560</v>
      </c>
      <c r="K2560" s="301">
        <v>1462</v>
      </c>
      <c r="L2560" s="301">
        <v>1511</v>
      </c>
      <c r="M2560" s="301">
        <v>1608</v>
      </c>
      <c r="N2560" s="301">
        <v>1575</v>
      </c>
      <c r="O2560" s="301">
        <v>1430</v>
      </c>
      <c r="P2560" s="301">
        <v>1325</v>
      </c>
      <c r="Q2560" s="301">
        <v>972</v>
      </c>
      <c r="R2560" s="301">
        <v>803</v>
      </c>
      <c r="S2560" s="301">
        <v>612</v>
      </c>
      <c r="T2560" s="301">
        <v>605</v>
      </c>
      <c r="U2560" s="301">
        <v>24935</v>
      </c>
      <c r="V2560" s="304">
        <v>23670</v>
      </c>
    </row>
    <row r="2561" spans="1:22" x14ac:dyDescent="0.4">
      <c r="A2561" s="299">
        <v>2557</v>
      </c>
      <c r="B2561" s="300" t="s">
        <v>499</v>
      </c>
      <c r="C2561" s="301">
        <v>87</v>
      </c>
      <c r="D2561" s="301">
        <v>120</v>
      </c>
      <c r="E2561" s="301">
        <v>131</v>
      </c>
      <c r="F2561" s="301">
        <v>129</v>
      </c>
      <c r="G2561" s="301">
        <v>90</v>
      </c>
      <c r="H2561" s="301">
        <v>50</v>
      </c>
      <c r="I2561" s="301">
        <v>83</v>
      </c>
      <c r="J2561" s="301">
        <v>109</v>
      </c>
      <c r="K2561" s="301">
        <v>135</v>
      </c>
      <c r="L2561" s="301">
        <v>163</v>
      </c>
      <c r="M2561" s="301">
        <v>144</v>
      </c>
      <c r="N2561" s="301">
        <v>136</v>
      </c>
      <c r="O2561" s="301">
        <v>126</v>
      </c>
      <c r="P2561" s="301">
        <v>90</v>
      </c>
      <c r="Q2561" s="301">
        <v>64</v>
      </c>
      <c r="R2561" s="301">
        <v>35</v>
      </c>
      <c r="S2561" s="301">
        <v>14</v>
      </c>
      <c r="T2561" s="301">
        <v>5</v>
      </c>
      <c r="U2561" s="301">
        <v>1728</v>
      </c>
      <c r="V2561" s="304">
        <v>1642</v>
      </c>
    </row>
    <row r="2562" spans="1:22" x14ac:dyDescent="0.4">
      <c r="A2562" s="299">
        <v>2558</v>
      </c>
      <c r="B2562" s="300" t="s">
        <v>500</v>
      </c>
      <c r="C2562" s="301">
        <v>38</v>
      </c>
      <c r="D2562" s="301">
        <v>43</v>
      </c>
      <c r="E2562" s="301">
        <v>65</v>
      </c>
      <c r="F2562" s="301">
        <v>44</v>
      </c>
      <c r="G2562" s="301">
        <v>19</v>
      </c>
      <c r="H2562" s="301">
        <v>18</v>
      </c>
      <c r="I2562" s="301">
        <v>30</v>
      </c>
      <c r="J2562" s="301">
        <v>36</v>
      </c>
      <c r="K2562" s="301">
        <v>40</v>
      </c>
      <c r="L2562" s="301">
        <v>58</v>
      </c>
      <c r="M2562" s="301">
        <v>49</v>
      </c>
      <c r="N2562" s="301">
        <v>32</v>
      </c>
      <c r="O2562" s="301">
        <v>36</v>
      </c>
      <c r="P2562" s="301">
        <v>29</v>
      </c>
      <c r="Q2562" s="301">
        <v>14</v>
      </c>
      <c r="R2562" s="301">
        <v>3</v>
      </c>
      <c r="S2562" s="301">
        <v>0</v>
      </c>
      <c r="T2562" s="301">
        <v>0</v>
      </c>
      <c r="U2562" s="301">
        <v>563</v>
      </c>
      <c r="V2562" s="304">
        <v>530</v>
      </c>
    </row>
    <row r="2563" spans="1:22" x14ac:dyDescent="0.4">
      <c r="A2563" s="299">
        <v>2559</v>
      </c>
      <c r="B2563" s="300" t="s">
        <v>1307</v>
      </c>
      <c r="C2563" s="301">
        <v>119</v>
      </c>
      <c r="D2563" s="301">
        <v>62</v>
      </c>
      <c r="E2563" s="301">
        <v>41</v>
      </c>
      <c r="F2563" s="301">
        <v>101</v>
      </c>
      <c r="G2563" s="301">
        <v>396</v>
      </c>
      <c r="H2563" s="301">
        <v>535</v>
      </c>
      <c r="I2563" s="301">
        <v>404</v>
      </c>
      <c r="J2563" s="301">
        <v>215</v>
      </c>
      <c r="K2563" s="301">
        <v>117</v>
      </c>
      <c r="L2563" s="301">
        <v>97</v>
      </c>
      <c r="M2563" s="301">
        <v>79</v>
      </c>
      <c r="N2563" s="301">
        <v>76</v>
      </c>
      <c r="O2563" s="301">
        <v>75</v>
      </c>
      <c r="P2563" s="301">
        <v>77</v>
      </c>
      <c r="Q2563" s="301">
        <v>32</v>
      </c>
      <c r="R2563" s="301">
        <v>26</v>
      </c>
      <c r="S2563" s="301">
        <v>14</v>
      </c>
      <c r="T2563" s="301">
        <v>21</v>
      </c>
      <c r="U2563" s="301">
        <v>2483</v>
      </c>
      <c r="V2563" s="304">
        <v>2465</v>
      </c>
    </row>
    <row r="2564" spans="1:22" x14ac:dyDescent="0.4">
      <c r="A2564" s="299">
        <v>2560</v>
      </c>
      <c r="B2564" s="300" t="s">
        <v>501</v>
      </c>
      <c r="C2564" s="301">
        <v>9</v>
      </c>
      <c r="D2564" s="301">
        <v>9</v>
      </c>
      <c r="E2564" s="301">
        <v>3</v>
      </c>
      <c r="F2564" s="301">
        <v>9</v>
      </c>
      <c r="G2564" s="301">
        <v>15</v>
      </c>
      <c r="H2564" s="301">
        <v>0</v>
      </c>
      <c r="I2564" s="301">
        <v>7</v>
      </c>
      <c r="J2564" s="301">
        <v>3</v>
      </c>
      <c r="K2564" s="301">
        <v>5</v>
      </c>
      <c r="L2564" s="301">
        <v>10</v>
      </c>
      <c r="M2564" s="301">
        <v>12</v>
      </c>
      <c r="N2564" s="301">
        <v>14</v>
      </c>
      <c r="O2564" s="301">
        <v>15</v>
      </c>
      <c r="P2564" s="301">
        <v>3</v>
      </c>
      <c r="Q2564" s="301">
        <v>4</v>
      </c>
      <c r="R2564" s="301">
        <v>4</v>
      </c>
      <c r="S2564" s="301">
        <v>0</v>
      </c>
      <c r="T2564" s="301">
        <v>0</v>
      </c>
      <c r="U2564" s="301">
        <v>138</v>
      </c>
      <c r="V2564" s="304">
        <v>125</v>
      </c>
    </row>
    <row r="2565" spans="1:22" x14ac:dyDescent="0.4">
      <c r="A2565" s="299">
        <v>2561</v>
      </c>
      <c r="B2565" s="300" t="s">
        <v>3668</v>
      </c>
      <c r="C2565" s="301">
        <v>6</v>
      </c>
      <c r="D2565" s="301">
        <v>4</v>
      </c>
      <c r="E2565" s="301">
        <v>7</v>
      </c>
      <c r="F2565" s="301">
        <v>5</v>
      </c>
      <c r="G2565" s="301">
        <v>4</v>
      </c>
      <c r="H2565" s="301">
        <v>6</v>
      </c>
      <c r="I2565" s="301">
        <v>6</v>
      </c>
      <c r="J2565" s="301">
        <v>5</v>
      </c>
      <c r="K2565" s="301">
        <v>6</v>
      </c>
      <c r="L2565" s="301">
        <v>8</v>
      </c>
      <c r="M2565" s="301">
        <v>7</v>
      </c>
      <c r="N2565" s="301">
        <v>8</v>
      </c>
      <c r="O2565" s="301">
        <v>11</v>
      </c>
      <c r="P2565" s="301">
        <v>12</v>
      </c>
      <c r="Q2565" s="301">
        <v>5</v>
      </c>
      <c r="R2565" s="301">
        <v>11</v>
      </c>
      <c r="S2565" s="301">
        <v>0</v>
      </c>
      <c r="T2565" s="301">
        <v>0</v>
      </c>
      <c r="U2565" s="301">
        <v>108</v>
      </c>
      <c r="V2565" s="304">
        <v>106</v>
      </c>
    </row>
    <row r="2566" spans="1:22" x14ac:dyDescent="0.4">
      <c r="A2566" s="299">
        <v>2562</v>
      </c>
      <c r="B2566" s="300" t="s">
        <v>3669</v>
      </c>
      <c r="C2566" s="301">
        <v>0</v>
      </c>
      <c r="D2566" s="301">
        <v>0</v>
      </c>
      <c r="E2566" s="301">
        <v>0</v>
      </c>
      <c r="F2566" s="301">
        <v>3</v>
      </c>
      <c r="G2566" s="301">
        <v>4</v>
      </c>
      <c r="H2566" s="301">
        <v>0</v>
      </c>
      <c r="I2566" s="301">
        <v>3</v>
      </c>
      <c r="J2566" s="301">
        <v>3</v>
      </c>
      <c r="K2566" s="301">
        <v>0</v>
      </c>
      <c r="L2566" s="301">
        <v>6</v>
      </c>
      <c r="M2566" s="301">
        <v>4</v>
      </c>
      <c r="N2566" s="301">
        <v>3</v>
      </c>
      <c r="O2566" s="301">
        <v>4</v>
      </c>
      <c r="P2566" s="301">
        <v>0</v>
      </c>
      <c r="Q2566" s="301">
        <v>0</v>
      </c>
      <c r="R2566" s="301">
        <v>0</v>
      </c>
      <c r="S2566" s="301">
        <v>0</v>
      </c>
      <c r="T2566" s="301">
        <v>0</v>
      </c>
      <c r="U2566" s="301">
        <v>26</v>
      </c>
      <c r="V2566" s="304">
        <v>26</v>
      </c>
    </row>
    <row r="2567" spans="1:22" x14ac:dyDescent="0.4">
      <c r="A2567" s="299">
        <v>2563</v>
      </c>
      <c r="B2567" s="300" t="s">
        <v>1308</v>
      </c>
      <c r="C2567" s="301">
        <v>6</v>
      </c>
      <c r="D2567" s="301">
        <v>5</v>
      </c>
      <c r="E2567" s="301">
        <v>5</v>
      </c>
      <c r="F2567" s="301">
        <v>0</v>
      </c>
      <c r="G2567" s="301">
        <v>0</v>
      </c>
      <c r="H2567" s="301">
        <v>10</v>
      </c>
      <c r="I2567" s="301">
        <v>3</v>
      </c>
      <c r="J2567" s="301">
        <v>13</v>
      </c>
      <c r="K2567" s="301">
        <v>5</v>
      </c>
      <c r="L2567" s="301">
        <v>6</v>
      </c>
      <c r="M2567" s="301">
        <v>7</v>
      </c>
      <c r="N2567" s="301">
        <v>11</v>
      </c>
      <c r="O2567" s="301">
        <v>3</v>
      </c>
      <c r="P2567" s="301">
        <v>4</v>
      </c>
      <c r="Q2567" s="301">
        <v>3</v>
      </c>
      <c r="R2567" s="301">
        <v>3</v>
      </c>
      <c r="S2567" s="301">
        <v>0</v>
      </c>
      <c r="T2567" s="301">
        <v>0</v>
      </c>
      <c r="U2567" s="301">
        <v>77</v>
      </c>
      <c r="V2567" s="304">
        <v>70</v>
      </c>
    </row>
    <row r="2568" spans="1:22" x14ac:dyDescent="0.4">
      <c r="A2568" s="299">
        <v>2564</v>
      </c>
      <c r="B2568" s="300" t="s">
        <v>502</v>
      </c>
      <c r="C2568" s="301">
        <v>42</v>
      </c>
      <c r="D2568" s="301">
        <v>57</v>
      </c>
      <c r="E2568" s="301">
        <v>59</v>
      </c>
      <c r="F2568" s="301">
        <v>41</v>
      </c>
      <c r="G2568" s="301">
        <v>50</v>
      </c>
      <c r="H2568" s="301">
        <v>19</v>
      </c>
      <c r="I2568" s="301">
        <v>31</v>
      </c>
      <c r="J2568" s="301">
        <v>45</v>
      </c>
      <c r="K2568" s="301">
        <v>73</v>
      </c>
      <c r="L2568" s="301">
        <v>86</v>
      </c>
      <c r="M2568" s="301">
        <v>75</v>
      </c>
      <c r="N2568" s="301">
        <v>79</v>
      </c>
      <c r="O2568" s="301">
        <v>129</v>
      </c>
      <c r="P2568" s="301">
        <v>134</v>
      </c>
      <c r="Q2568" s="301">
        <v>97</v>
      </c>
      <c r="R2568" s="301">
        <v>64</v>
      </c>
      <c r="S2568" s="301">
        <v>46</v>
      </c>
      <c r="T2568" s="301">
        <v>52</v>
      </c>
      <c r="U2568" s="301">
        <v>1178</v>
      </c>
      <c r="V2568" s="304">
        <v>1074</v>
      </c>
    </row>
    <row r="2569" spans="1:22" x14ac:dyDescent="0.4">
      <c r="A2569" s="299">
        <v>2565</v>
      </c>
      <c r="B2569" s="300" t="s">
        <v>3670</v>
      </c>
      <c r="C2569" s="301">
        <v>11</v>
      </c>
      <c r="D2569" s="301">
        <v>6</v>
      </c>
      <c r="E2569" s="301">
        <v>5</v>
      </c>
      <c r="F2569" s="301">
        <v>9</v>
      </c>
      <c r="G2569" s="301">
        <v>3</v>
      </c>
      <c r="H2569" s="301">
        <v>9</v>
      </c>
      <c r="I2569" s="301">
        <v>7</v>
      </c>
      <c r="J2569" s="301">
        <v>8</v>
      </c>
      <c r="K2569" s="301">
        <v>16</v>
      </c>
      <c r="L2569" s="301">
        <v>3</v>
      </c>
      <c r="M2569" s="301">
        <v>14</v>
      </c>
      <c r="N2569" s="301">
        <v>15</v>
      </c>
      <c r="O2569" s="301">
        <v>16</v>
      </c>
      <c r="P2569" s="301">
        <v>13</v>
      </c>
      <c r="Q2569" s="301">
        <v>9</v>
      </c>
      <c r="R2569" s="301">
        <v>3</v>
      </c>
      <c r="S2569" s="301">
        <v>0</v>
      </c>
      <c r="T2569" s="301">
        <v>0</v>
      </c>
      <c r="U2569" s="301">
        <v>149</v>
      </c>
      <c r="V2569" s="304">
        <v>151</v>
      </c>
    </row>
    <row r="2570" spans="1:22" x14ac:dyDescent="0.4">
      <c r="A2570" s="299">
        <v>2566</v>
      </c>
      <c r="B2570" s="300" t="s">
        <v>503</v>
      </c>
      <c r="C2570" s="301">
        <v>13</v>
      </c>
      <c r="D2570" s="301">
        <v>19</v>
      </c>
      <c r="E2570" s="301">
        <v>19</v>
      </c>
      <c r="F2570" s="301">
        <v>20</v>
      </c>
      <c r="G2570" s="301">
        <v>9</v>
      </c>
      <c r="H2570" s="301">
        <v>12</v>
      </c>
      <c r="I2570" s="301">
        <v>7</v>
      </c>
      <c r="J2570" s="301">
        <v>14</v>
      </c>
      <c r="K2570" s="301">
        <v>17</v>
      </c>
      <c r="L2570" s="301">
        <v>14</v>
      </c>
      <c r="M2570" s="301">
        <v>16</v>
      </c>
      <c r="N2570" s="301">
        <v>16</v>
      </c>
      <c r="O2570" s="301">
        <v>8</v>
      </c>
      <c r="P2570" s="301">
        <v>6</v>
      </c>
      <c r="Q2570" s="301">
        <v>11</v>
      </c>
      <c r="R2570" s="301">
        <v>4</v>
      </c>
      <c r="S2570" s="301">
        <v>0</v>
      </c>
      <c r="T2570" s="301">
        <v>3</v>
      </c>
      <c r="U2570" s="301">
        <v>208</v>
      </c>
      <c r="V2570" s="304">
        <v>199</v>
      </c>
    </row>
    <row r="2571" spans="1:22" x14ac:dyDescent="0.4">
      <c r="A2571" s="299">
        <v>2567</v>
      </c>
      <c r="B2571" s="300" t="s">
        <v>3671</v>
      </c>
      <c r="C2571" s="301">
        <v>11</v>
      </c>
      <c r="D2571" s="301">
        <v>18</v>
      </c>
      <c r="E2571" s="301">
        <v>9</v>
      </c>
      <c r="F2571" s="301">
        <v>9</v>
      </c>
      <c r="G2571" s="301">
        <v>3</v>
      </c>
      <c r="H2571" s="301">
        <v>15</v>
      </c>
      <c r="I2571" s="301">
        <v>17</v>
      </c>
      <c r="J2571" s="301">
        <v>14</v>
      </c>
      <c r="K2571" s="301">
        <v>4</v>
      </c>
      <c r="L2571" s="301">
        <v>9</v>
      </c>
      <c r="M2571" s="301">
        <v>15</v>
      </c>
      <c r="N2571" s="301">
        <v>10</v>
      </c>
      <c r="O2571" s="301">
        <v>5</v>
      </c>
      <c r="P2571" s="301">
        <v>3</v>
      </c>
      <c r="Q2571" s="301">
        <v>0</v>
      </c>
      <c r="R2571" s="301">
        <v>0</v>
      </c>
      <c r="S2571" s="301">
        <v>0</v>
      </c>
      <c r="T2571" s="301">
        <v>0</v>
      </c>
      <c r="U2571" s="301">
        <v>156</v>
      </c>
      <c r="V2571" s="304">
        <v>146</v>
      </c>
    </row>
    <row r="2572" spans="1:22" x14ac:dyDescent="0.4">
      <c r="A2572" s="299">
        <v>2568</v>
      </c>
      <c r="B2572" s="300" t="s">
        <v>3672</v>
      </c>
      <c r="C2572" s="301">
        <v>0</v>
      </c>
      <c r="D2572" s="301">
        <v>9</v>
      </c>
      <c r="E2572" s="301">
        <v>4</v>
      </c>
      <c r="F2572" s="301">
        <v>4</v>
      </c>
      <c r="G2572" s="301">
        <v>0</v>
      </c>
      <c r="H2572" s="301">
        <v>0</v>
      </c>
      <c r="I2572" s="301">
        <v>0</v>
      </c>
      <c r="J2572" s="301">
        <v>5</v>
      </c>
      <c r="K2572" s="301">
        <v>3</v>
      </c>
      <c r="L2572" s="301">
        <v>7</v>
      </c>
      <c r="M2572" s="301">
        <v>5</v>
      </c>
      <c r="N2572" s="301">
        <v>4</v>
      </c>
      <c r="O2572" s="301">
        <v>5</v>
      </c>
      <c r="P2572" s="301">
        <v>0</v>
      </c>
      <c r="Q2572" s="301">
        <v>0</v>
      </c>
      <c r="R2572" s="301">
        <v>3</v>
      </c>
      <c r="S2572" s="301">
        <v>0</v>
      </c>
      <c r="T2572" s="301">
        <v>0</v>
      </c>
      <c r="U2572" s="301">
        <v>62</v>
      </c>
      <c r="V2572" s="304">
        <v>65</v>
      </c>
    </row>
    <row r="2573" spans="1:22" x14ac:dyDescent="0.4">
      <c r="A2573" s="299">
        <v>2569</v>
      </c>
      <c r="B2573" s="300" t="s">
        <v>1309</v>
      </c>
      <c r="C2573" s="301">
        <v>2771</v>
      </c>
      <c r="D2573" s="301">
        <v>1931</v>
      </c>
      <c r="E2573" s="301">
        <v>1108</v>
      </c>
      <c r="F2573" s="301">
        <v>846</v>
      </c>
      <c r="G2573" s="301">
        <v>1229</v>
      </c>
      <c r="H2573" s="301">
        <v>2500</v>
      </c>
      <c r="I2573" s="301">
        <v>3425</v>
      </c>
      <c r="J2573" s="301">
        <v>2471</v>
      </c>
      <c r="K2573" s="301">
        <v>1304</v>
      </c>
      <c r="L2573" s="301">
        <v>904</v>
      </c>
      <c r="M2573" s="301">
        <v>666</v>
      </c>
      <c r="N2573" s="301">
        <v>486</v>
      </c>
      <c r="O2573" s="301">
        <v>436</v>
      </c>
      <c r="P2573" s="301">
        <v>262</v>
      </c>
      <c r="Q2573" s="301">
        <v>187</v>
      </c>
      <c r="R2573" s="301">
        <v>91</v>
      </c>
      <c r="S2573" s="301">
        <v>42</v>
      </c>
      <c r="T2573" s="301">
        <v>18</v>
      </c>
      <c r="U2573" s="301">
        <v>20687</v>
      </c>
      <c r="V2573" s="304">
        <v>20078</v>
      </c>
    </row>
    <row r="2574" spans="1:22" x14ac:dyDescent="0.4">
      <c r="A2574" s="299">
        <v>2570</v>
      </c>
      <c r="B2574" s="300" t="s">
        <v>3673</v>
      </c>
      <c r="C2574" s="301">
        <v>0</v>
      </c>
      <c r="D2574" s="301">
        <v>0</v>
      </c>
      <c r="E2574" s="301">
        <v>0</v>
      </c>
      <c r="F2574" s="301">
        <v>0</v>
      </c>
      <c r="G2574" s="301">
        <v>0</v>
      </c>
      <c r="H2574" s="301">
        <v>0</v>
      </c>
      <c r="I2574" s="301">
        <v>0</v>
      </c>
      <c r="J2574" s="301">
        <v>0</v>
      </c>
      <c r="K2574" s="301">
        <v>0</v>
      </c>
      <c r="L2574" s="301">
        <v>0</v>
      </c>
      <c r="M2574" s="301">
        <v>0</v>
      </c>
      <c r="N2574" s="301">
        <v>0</v>
      </c>
      <c r="O2574" s="301">
        <v>0</v>
      </c>
      <c r="P2574" s="301">
        <v>0</v>
      </c>
      <c r="Q2574" s="301">
        <v>0</v>
      </c>
      <c r="R2574" s="301">
        <v>0</v>
      </c>
      <c r="S2574" s="301">
        <v>0</v>
      </c>
      <c r="T2574" s="301">
        <v>0</v>
      </c>
      <c r="U2574" s="301">
        <v>11</v>
      </c>
      <c r="V2574" s="304">
        <v>9</v>
      </c>
    </row>
    <row r="2575" spans="1:22" x14ac:dyDescent="0.4">
      <c r="A2575" s="299">
        <v>2571</v>
      </c>
      <c r="B2575" s="300" t="s">
        <v>1954</v>
      </c>
      <c r="C2575" s="301">
        <v>13</v>
      </c>
      <c r="D2575" s="301">
        <v>27</v>
      </c>
      <c r="E2575" s="301">
        <v>23</v>
      </c>
      <c r="F2575" s="301">
        <v>23</v>
      </c>
      <c r="G2575" s="301">
        <v>18</v>
      </c>
      <c r="H2575" s="301">
        <v>13</v>
      </c>
      <c r="I2575" s="301">
        <v>3</v>
      </c>
      <c r="J2575" s="301">
        <v>12</v>
      </c>
      <c r="K2575" s="301">
        <v>30</v>
      </c>
      <c r="L2575" s="301">
        <v>29</v>
      </c>
      <c r="M2575" s="301">
        <v>34</v>
      </c>
      <c r="N2575" s="301">
        <v>31</v>
      </c>
      <c r="O2575" s="301">
        <v>32</v>
      </c>
      <c r="P2575" s="301">
        <v>42</v>
      </c>
      <c r="Q2575" s="301">
        <v>13</v>
      </c>
      <c r="R2575" s="301">
        <v>8</v>
      </c>
      <c r="S2575" s="301">
        <v>7</v>
      </c>
      <c r="T2575" s="301">
        <v>8</v>
      </c>
      <c r="U2575" s="301">
        <v>353</v>
      </c>
      <c r="V2575" s="304">
        <v>320</v>
      </c>
    </row>
    <row r="2576" spans="1:22" x14ac:dyDescent="0.4">
      <c r="A2576" s="299">
        <v>2572</v>
      </c>
      <c r="B2576" s="300" t="s">
        <v>3674</v>
      </c>
      <c r="C2576" s="301">
        <v>0</v>
      </c>
      <c r="D2576" s="301">
        <v>0</v>
      </c>
      <c r="E2576" s="301">
        <v>0</v>
      </c>
      <c r="F2576" s="301">
        <v>0</v>
      </c>
      <c r="G2576" s="301">
        <v>0</v>
      </c>
      <c r="H2576" s="301">
        <v>0</v>
      </c>
      <c r="I2576" s="301">
        <v>0</v>
      </c>
      <c r="J2576" s="301">
        <v>0</v>
      </c>
      <c r="K2576" s="301">
        <v>0</v>
      </c>
      <c r="L2576" s="301">
        <v>0</v>
      </c>
      <c r="M2576" s="301">
        <v>0</v>
      </c>
      <c r="N2576" s="301">
        <v>0</v>
      </c>
      <c r="O2576" s="301">
        <v>0</v>
      </c>
      <c r="P2576" s="301">
        <v>0</v>
      </c>
      <c r="Q2576" s="301">
        <v>0</v>
      </c>
      <c r="R2576" s="301">
        <v>0</v>
      </c>
      <c r="S2576" s="301">
        <v>0</v>
      </c>
      <c r="T2576" s="301">
        <v>0</v>
      </c>
      <c r="U2576" s="301">
        <v>5</v>
      </c>
      <c r="V2576" s="304">
        <v>5</v>
      </c>
    </row>
    <row r="2577" spans="1:22" x14ac:dyDescent="0.4">
      <c r="A2577" s="299">
        <v>2573</v>
      </c>
      <c r="B2577" s="300" t="s">
        <v>1310</v>
      </c>
      <c r="C2577" s="301">
        <v>395</v>
      </c>
      <c r="D2577" s="301">
        <v>300</v>
      </c>
      <c r="E2577" s="301">
        <v>272</v>
      </c>
      <c r="F2577" s="301">
        <v>275</v>
      </c>
      <c r="G2577" s="301">
        <v>430</v>
      </c>
      <c r="H2577" s="301">
        <v>633</v>
      </c>
      <c r="I2577" s="301">
        <v>598</v>
      </c>
      <c r="J2577" s="301">
        <v>478</v>
      </c>
      <c r="K2577" s="301">
        <v>432</v>
      </c>
      <c r="L2577" s="301">
        <v>437</v>
      </c>
      <c r="M2577" s="301">
        <v>366</v>
      </c>
      <c r="N2577" s="301">
        <v>408</v>
      </c>
      <c r="O2577" s="301">
        <v>382</v>
      </c>
      <c r="P2577" s="301">
        <v>428</v>
      </c>
      <c r="Q2577" s="301">
        <v>297</v>
      </c>
      <c r="R2577" s="301">
        <v>240</v>
      </c>
      <c r="S2577" s="301">
        <v>114</v>
      </c>
      <c r="T2577" s="301">
        <v>109</v>
      </c>
      <c r="U2577" s="301">
        <v>6607</v>
      </c>
      <c r="V2577" s="304">
        <v>6536</v>
      </c>
    </row>
    <row r="2578" spans="1:22" x14ac:dyDescent="0.4">
      <c r="A2578" s="299">
        <v>2574</v>
      </c>
      <c r="B2578" s="300" t="s">
        <v>504</v>
      </c>
      <c r="C2578" s="301">
        <v>22</v>
      </c>
      <c r="D2578" s="301">
        <v>22</v>
      </c>
      <c r="E2578" s="301">
        <v>14</v>
      </c>
      <c r="F2578" s="301">
        <v>12</v>
      </c>
      <c r="G2578" s="301">
        <v>20</v>
      </c>
      <c r="H2578" s="301">
        <v>27</v>
      </c>
      <c r="I2578" s="301">
        <v>20</v>
      </c>
      <c r="J2578" s="301">
        <v>16</v>
      </c>
      <c r="K2578" s="301">
        <v>8</v>
      </c>
      <c r="L2578" s="301">
        <v>22</v>
      </c>
      <c r="M2578" s="301">
        <v>35</v>
      </c>
      <c r="N2578" s="301">
        <v>39</v>
      </c>
      <c r="O2578" s="301">
        <v>34</v>
      </c>
      <c r="P2578" s="301">
        <v>46</v>
      </c>
      <c r="Q2578" s="301">
        <v>32</v>
      </c>
      <c r="R2578" s="301">
        <v>21</v>
      </c>
      <c r="S2578" s="301">
        <v>4</v>
      </c>
      <c r="T2578" s="301">
        <v>8</v>
      </c>
      <c r="U2578" s="301">
        <v>405</v>
      </c>
      <c r="V2578" s="304">
        <v>371</v>
      </c>
    </row>
    <row r="2579" spans="1:22" x14ac:dyDescent="0.4">
      <c r="A2579" s="299">
        <v>2575</v>
      </c>
      <c r="B2579" s="300" t="s">
        <v>3675</v>
      </c>
      <c r="C2579" s="301">
        <v>0</v>
      </c>
      <c r="D2579" s="301">
        <v>0</v>
      </c>
      <c r="E2579" s="301">
        <v>0</v>
      </c>
      <c r="F2579" s="301">
        <v>0</v>
      </c>
      <c r="G2579" s="301">
        <v>0</v>
      </c>
      <c r="H2579" s="301">
        <v>0</v>
      </c>
      <c r="I2579" s="301">
        <v>0</v>
      </c>
      <c r="J2579" s="301">
        <v>0</v>
      </c>
      <c r="K2579" s="301">
        <v>0</v>
      </c>
      <c r="L2579" s="301">
        <v>0</v>
      </c>
      <c r="M2579" s="301">
        <v>0</v>
      </c>
      <c r="N2579" s="301">
        <v>0</v>
      </c>
      <c r="O2579" s="301">
        <v>0</v>
      </c>
      <c r="P2579" s="301">
        <v>0</v>
      </c>
      <c r="Q2579" s="301">
        <v>0</v>
      </c>
      <c r="R2579" s="301">
        <v>0</v>
      </c>
      <c r="S2579" s="301">
        <v>0</v>
      </c>
      <c r="T2579" s="301">
        <v>0</v>
      </c>
      <c r="U2579" s="301">
        <v>0</v>
      </c>
      <c r="V2579" s="304">
        <v>0</v>
      </c>
    </row>
    <row r="2580" spans="1:22" x14ac:dyDescent="0.4">
      <c r="A2580" s="299">
        <v>2576</v>
      </c>
      <c r="B2580" s="300" t="s">
        <v>3676</v>
      </c>
      <c r="C2580" s="301">
        <v>0</v>
      </c>
      <c r="D2580" s="301">
        <v>0</v>
      </c>
      <c r="E2580" s="301">
        <v>0</v>
      </c>
      <c r="F2580" s="301">
        <v>0</v>
      </c>
      <c r="G2580" s="301">
        <v>0</v>
      </c>
      <c r="H2580" s="301">
        <v>0</v>
      </c>
      <c r="I2580" s="301">
        <v>0</v>
      </c>
      <c r="J2580" s="301">
        <v>0</v>
      </c>
      <c r="K2580" s="301">
        <v>0</v>
      </c>
      <c r="L2580" s="301">
        <v>4</v>
      </c>
      <c r="M2580" s="301">
        <v>0</v>
      </c>
      <c r="N2580" s="301">
        <v>0</v>
      </c>
      <c r="O2580" s="301">
        <v>0</v>
      </c>
      <c r="P2580" s="301">
        <v>3</v>
      </c>
      <c r="Q2580" s="301">
        <v>0</v>
      </c>
      <c r="R2580" s="301">
        <v>4</v>
      </c>
      <c r="S2580" s="301">
        <v>0</v>
      </c>
      <c r="T2580" s="301">
        <v>0</v>
      </c>
      <c r="U2580" s="301">
        <v>28</v>
      </c>
      <c r="V2580" s="304">
        <v>26</v>
      </c>
    </row>
    <row r="2581" spans="1:22" x14ac:dyDescent="0.4">
      <c r="A2581" s="299">
        <v>2577</v>
      </c>
      <c r="B2581" s="300" t="s">
        <v>3677</v>
      </c>
      <c r="C2581" s="301">
        <v>0</v>
      </c>
      <c r="D2581" s="301">
        <v>0</v>
      </c>
      <c r="E2581" s="301">
        <v>0</v>
      </c>
      <c r="F2581" s="301">
        <v>0</v>
      </c>
      <c r="G2581" s="301">
        <v>0</v>
      </c>
      <c r="H2581" s="301">
        <v>0</v>
      </c>
      <c r="I2581" s="301">
        <v>0</v>
      </c>
      <c r="J2581" s="301">
        <v>0</v>
      </c>
      <c r="K2581" s="301">
        <v>0</v>
      </c>
      <c r="L2581" s="301">
        <v>0</v>
      </c>
      <c r="M2581" s="301">
        <v>0</v>
      </c>
      <c r="N2581" s="301">
        <v>0</v>
      </c>
      <c r="O2581" s="301">
        <v>0</v>
      </c>
      <c r="P2581" s="301">
        <v>4</v>
      </c>
      <c r="Q2581" s="301">
        <v>0</v>
      </c>
      <c r="R2581" s="301">
        <v>0</v>
      </c>
      <c r="S2581" s="301">
        <v>0</v>
      </c>
      <c r="T2581" s="301">
        <v>0</v>
      </c>
      <c r="U2581" s="301">
        <v>0</v>
      </c>
      <c r="V2581" s="304">
        <v>0</v>
      </c>
    </row>
    <row r="2582" spans="1:22" x14ac:dyDescent="0.4">
      <c r="A2582" s="299">
        <v>2578</v>
      </c>
      <c r="B2582" s="300" t="s">
        <v>3678</v>
      </c>
      <c r="C2582" s="301">
        <v>0</v>
      </c>
      <c r="D2582" s="301">
        <v>0</v>
      </c>
      <c r="E2582" s="301">
        <v>8</v>
      </c>
      <c r="F2582" s="301">
        <v>5</v>
      </c>
      <c r="G2582" s="301">
        <v>0</v>
      </c>
      <c r="H2582" s="301">
        <v>0</v>
      </c>
      <c r="I2582" s="301">
        <v>0</v>
      </c>
      <c r="J2582" s="301">
        <v>0</v>
      </c>
      <c r="K2582" s="301">
        <v>3</v>
      </c>
      <c r="L2582" s="301">
        <v>0</v>
      </c>
      <c r="M2582" s="301">
        <v>3</v>
      </c>
      <c r="N2582" s="301">
        <v>0</v>
      </c>
      <c r="O2582" s="301">
        <v>3</v>
      </c>
      <c r="P2582" s="301">
        <v>0</v>
      </c>
      <c r="Q2582" s="301">
        <v>5</v>
      </c>
      <c r="R2582" s="301">
        <v>4</v>
      </c>
      <c r="S2582" s="301">
        <v>0</v>
      </c>
      <c r="T2582" s="301">
        <v>0</v>
      </c>
      <c r="U2582" s="301">
        <v>30</v>
      </c>
      <c r="V2582" s="304">
        <v>30</v>
      </c>
    </row>
    <row r="2583" spans="1:22" x14ac:dyDescent="0.4">
      <c r="A2583" s="299">
        <v>2579</v>
      </c>
      <c r="B2583" s="300" t="s">
        <v>3679</v>
      </c>
      <c r="C2583" s="301">
        <v>0</v>
      </c>
      <c r="D2583" s="301">
        <v>0</v>
      </c>
      <c r="E2583" s="301">
        <v>3</v>
      </c>
      <c r="F2583" s="301">
        <v>0</v>
      </c>
      <c r="G2583" s="301">
        <v>0</v>
      </c>
      <c r="H2583" s="301">
        <v>0</v>
      </c>
      <c r="I2583" s="301">
        <v>0</v>
      </c>
      <c r="J2583" s="301">
        <v>0</v>
      </c>
      <c r="K2583" s="301">
        <v>0</v>
      </c>
      <c r="L2583" s="301">
        <v>6</v>
      </c>
      <c r="M2583" s="301">
        <v>0</v>
      </c>
      <c r="N2583" s="301">
        <v>3</v>
      </c>
      <c r="O2583" s="301">
        <v>10</v>
      </c>
      <c r="P2583" s="301">
        <v>0</v>
      </c>
      <c r="Q2583" s="301">
        <v>0</v>
      </c>
      <c r="R2583" s="301">
        <v>3</v>
      </c>
      <c r="S2583" s="301">
        <v>0</v>
      </c>
      <c r="T2583" s="301">
        <v>0</v>
      </c>
      <c r="U2583" s="301">
        <v>22</v>
      </c>
      <c r="V2583" s="304">
        <v>25</v>
      </c>
    </row>
    <row r="2584" spans="1:22" x14ac:dyDescent="0.4">
      <c r="A2584" s="299">
        <v>2580</v>
      </c>
      <c r="B2584" s="300" t="s">
        <v>3680</v>
      </c>
      <c r="C2584" s="301">
        <v>0</v>
      </c>
      <c r="D2584" s="301">
        <v>7</v>
      </c>
      <c r="E2584" s="301">
        <v>3</v>
      </c>
      <c r="F2584" s="301">
        <v>7</v>
      </c>
      <c r="G2584" s="301">
        <v>6</v>
      </c>
      <c r="H2584" s="301">
        <v>0</v>
      </c>
      <c r="I2584" s="301">
        <v>0</v>
      </c>
      <c r="J2584" s="301">
        <v>0</v>
      </c>
      <c r="K2584" s="301">
        <v>4</v>
      </c>
      <c r="L2584" s="301">
        <v>8</v>
      </c>
      <c r="M2584" s="301">
        <v>8</v>
      </c>
      <c r="N2584" s="301">
        <v>9</v>
      </c>
      <c r="O2584" s="301">
        <v>10</v>
      </c>
      <c r="P2584" s="301">
        <v>4</v>
      </c>
      <c r="Q2584" s="301">
        <v>4</v>
      </c>
      <c r="R2584" s="301">
        <v>0</v>
      </c>
      <c r="S2584" s="301">
        <v>0</v>
      </c>
      <c r="T2584" s="301">
        <v>3</v>
      </c>
      <c r="U2584" s="301">
        <v>70</v>
      </c>
      <c r="V2584" s="304">
        <v>76</v>
      </c>
    </row>
    <row r="2585" spans="1:22" x14ac:dyDescent="0.4">
      <c r="A2585" s="299">
        <v>2581</v>
      </c>
      <c r="B2585" s="300" t="s">
        <v>1311</v>
      </c>
      <c r="C2585" s="301">
        <v>166</v>
      </c>
      <c r="D2585" s="301">
        <v>197</v>
      </c>
      <c r="E2585" s="301">
        <v>225</v>
      </c>
      <c r="F2585" s="301">
        <v>248</v>
      </c>
      <c r="G2585" s="301">
        <v>223</v>
      </c>
      <c r="H2585" s="301">
        <v>216</v>
      </c>
      <c r="I2585" s="301">
        <v>173</v>
      </c>
      <c r="J2585" s="301">
        <v>176</v>
      </c>
      <c r="K2585" s="301">
        <v>231</v>
      </c>
      <c r="L2585" s="301">
        <v>234</v>
      </c>
      <c r="M2585" s="301">
        <v>254</v>
      </c>
      <c r="N2585" s="301">
        <v>271</v>
      </c>
      <c r="O2585" s="301">
        <v>219</v>
      </c>
      <c r="P2585" s="301">
        <v>193</v>
      </c>
      <c r="Q2585" s="301">
        <v>132</v>
      </c>
      <c r="R2585" s="301">
        <v>107</v>
      </c>
      <c r="S2585" s="301">
        <v>33</v>
      </c>
      <c r="T2585" s="301">
        <v>37</v>
      </c>
      <c r="U2585" s="301">
        <v>3337</v>
      </c>
      <c r="V2585" s="304">
        <v>3269</v>
      </c>
    </row>
    <row r="2586" spans="1:22" x14ac:dyDescent="0.4">
      <c r="A2586" s="299">
        <v>2582</v>
      </c>
      <c r="B2586" s="300" t="s">
        <v>3681</v>
      </c>
      <c r="C2586" s="301">
        <v>0</v>
      </c>
      <c r="D2586" s="301">
        <v>0</v>
      </c>
      <c r="E2586" s="301">
        <v>0</v>
      </c>
      <c r="F2586" s="301">
        <v>0</v>
      </c>
      <c r="G2586" s="301">
        <v>0</v>
      </c>
      <c r="H2586" s="301">
        <v>0</v>
      </c>
      <c r="I2586" s="301">
        <v>0</v>
      </c>
      <c r="J2586" s="301">
        <v>0</v>
      </c>
      <c r="K2586" s="301">
        <v>0</v>
      </c>
      <c r="L2586" s="301">
        <v>0</v>
      </c>
      <c r="M2586" s="301">
        <v>0</v>
      </c>
      <c r="N2586" s="301">
        <v>0</v>
      </c>
      <c r="O2586" s="301">
        <v>0</v>
      </c>
      <c r="P2586" s="301">
        <v>0</v>
      </c>
      <c r="Q2586" s="301">
        <v>0</v>
      </c>
      <c r="R2586" s="301">
        <v>0</v>
      </c>
      <c r="S2586" s="301">
        <v>0</v>
      </c>
      <c r="T2586" s="301">
        <v>0</v>
      </c>
      <c r="U2586" s="301">
        <v>5</v>
      </c>
      <c r="V2586" s="304">
        <v>5</v>
      </c>
    </row>
    <row r="2587" spans="1:22" x14ac:dyDescent="0.4">
      <c r="A2587" s="299">
        <v>2583</v>
      </c>
      <c r="B2587" s="300" t="s">
        <v>505</v>
      </c>
      <c r="C2587" s="301">
        <v>45</v>
      </c>
      <c r="D2587" s="301">
        <v>50</v>
      </c>
      <c r="E2587" s="301">
        <v>50</v>
      </c>
      <c r="F2587" s="301">
        <v>46</v>
      </c>
      <c r="G2587" s="301">
        <v>57</v>
      </c>
      <c r="H2587" s="301">
        <v>42</v>
      </c>
      <c r="I2587" s="301">
        <v>36</v>
      </c>
      <c r="J2587" s="301">
        <v>75</v>
      </c>
      <c r="K2587" s="301">
        <v>49</v>
      </c>
      <c r="L2587" s="301">
        <v>70</v>
      </c>
      <c r="M2587" s="301">
        <v>62</v>
      </c>
      <c r="N2587" s="301">
        <v>77</v>
      </c>
      <c r="O2587" s="301">
        <v>59</v>
      </c>
      <c r="P2587" s="301">
        <v>51</v>
      </c>
      <c r="Q2587" s="301">
        <v>19</v>
      </c>
      <c r="R2587" s="301">
        <v>23</v>
      </c>
      <c r="S2587" s="301">
        <v>3</v>
      </c>
      <c r="T2587" s="301">
        <v>9</v>
      </c>
      <c r="U2587" s="301">
        <v>825</v>
      </c>
      <c r="V2587" s="304">
        <v>782</v>
      </c>
    </row>
    <row r="2588" spans="1:22" x14ac:dyDescent="0.4">
      <c r="A2588" s="299">
        <v>2584</v>
      </c>
      <c r="B2588" s="300" t="s">
        <v>506</v>
      </c>
      <c r="C2588" s="301">
        <v>47</v>
      </c>
      <c r="D2588" s="301">
        <v>35</v>
      </c>
      <c r="E2588" s="301">
        <v>26</v>
      </c>
      <c r="F2588" s="301">
        <v>26</v>
      </c>
      <c r="G2588" s="301">
        <v>16</v>
      </c>
      <c r="H2588" s="301">
        <v>31</v>
      </c>
      <c r="I2588" s="301">
        <v>31</v>
      </c>
      <c r="J2588" s="301">
        <v>43</v>
      </c>
      <c r="K2588" s="301">
        <v>41</v>
      </c>
      <c r="L2588" s="301">
        <v>36</v>
      </c>
      <c r="M2588" s="301">
        <v>41</v>
      </c>
      <c r="N2588" s="301">
        <v>36</v>
      </c>
      <c r="O2588" s="301">
        <v>50</v>
      </c>
      <c r="P2588" s="301">
        <v>30</v>
      </c>
      <c r="Q2588" s="301">
        <v>22</v>
      </c>
      <c r="R2588" s="301">
        <v>11</v>
      </c>
      <c r="S2588" s="301">
        <v>3</v>
      </c>
      <c r="T2588" s="301">
        <v>11</v>
      </c>
      <c r="U2588" s="301">
        <v>533</v>
      </c>
      <c r="V2588" s="304">
        <v>511</v>
      </c>
    </row>
    <row r="2589" spans="1:22" x14ac:dyDescent="0.4">
      <c r="A2589" s="299">
        <v>2585</v>
      </c>
      <c r="B2589" s="300" t="s">
        <v>507</v>
      </c>
      <c r="C2589" s="301">
        <v>23</v>
      </c>
      <c r="D2589" s="301">
        <v>31</v>
      </c>
      <c r="E2589" s="301">
        <v>31</v>
      </c>
      <c r="F2589" s="301">
        <v>34</v>
      </c>
      <c r="G2589" s="301">
        <v>34</v>
      </c>
      <c r="H2589" s="301">
        <v>20</v>
      </c>
      <c r="I2589" s="301">
        <v>9</v>
      </c>
      <c r="J2589" s="301">
        <v>18</v>
      </c>
      <c r="K2589" s="301">
        <v>28</v>
      </c>
      <c r="L2589" s="301">
        <v>43</v>
      </c>
      <c r="M2589" s="301">
        <v>54</v>
      </c>
      <c r="N2589" s="301">
        <v>45</v>
      </c>
      <c r="O2589" s="301">
        <v>21</v>
      </c>
      <c r="P2589" s="301">
        <v>24</v>
      </c>
      <c r="Q2589" s="301">
        <v>13</v>
      </c>
      <c r="R2589" s="301">
        <v>7</v>
      </c>
      <c r="S2589" s="301">
        <v>6</v>
      </c>
      <c r="T2589" s="301">
        <v>3</v>
      </c>
      <c r="U2589" s="301">
        <v>457</v>
      </c>
      <c r="V2589" s="304">
        <v>453</v>
      </c>
    </row>
    <row r="2590" spans="1:22" x14ac:dyDescent="0.4">
      <c r="A2590" s="299">
        <v>2586</v>
      </c>
      <c r="B2590" s="300" t="s">
        <v>1955</v>
      </c>
      <c r="C2590" s="301">
        <v>13</v>
      </c>
      <c r="D2590" s="301">
        <v>16</v>
      </c>
      <c r="E2590" s="301">
        <v>44</v>
      </c>
      <c r="F2590" s="301">
        <v>31</v>
      </c>
      <c r="G2590" s="301">
        <v>27</v>
      </c>
      <c r="H2590" s="301">
        <v>18</v>
      </c>
      <c r="I2590" s="301">
        <v>10</v>
      </c>
      <c r="J2590" s="301">
        <v>20</v>
      </c>
      <c r="K2590" s="301">
        <v>17</v>
      </c>
      <c r="L2590" s="301">
        <v>41</v>
      </c>
      <c r="M2590" s="301">
        <v>47</v>
      </c>
      <c r="N2590" s="301">
        <v>39</v>
      </c>
      <c r="O2590" s="301">
        <v>30</v>
      </c>
      <c r="P2590" s="301">
        <v>24</v>
      </c>
      <c r="Q2590" s="301">
        <v>25</v>
      </c>
      <c r="R2590" s="301">
        <v>15</v>
      </c>
      <c r="S2590" s="301">
        <v>14</v>
      </c>
      <c r="T2590" s="301">
        <v>8</v>
      </c>
      <c r="U2590" s="301">
        <v>427</v>
      </c>
      <c r="V2590" s="304">
        <v>412</v>
      </c>
    </row>
    <row r="2591" spans="1:22" x14ac:dyDescent="0.4">
      <c r="A2591" s="299">
        <v>2587</v>
      </c>
      <c r="B2591" s="300" t="s">
        <v>1956</v>
      </c>
      <c r="C2591" s="301">
        <v>7</v>
      </c>
      <c r="D2591" s="301">
        <v>14</v>
      </c>
      <c r="E2591" s="301">
        <v>17</v>
      </c>
      <c r="F2591" s="301">
        <v>12</v>
      </c>
      <c r="G2591" s="301">
        <v>3</v>
      </c>
      <c r="H2591" s="301">
        <v>12</v>
      </c>
      <c r="I2591" s="301">
        <v>10</v>
      </c>
      <c r="J2591" s="301">
        <v>10</v>
      </c>
      <c r="K2591" s="301">
        <v>8</v>
      </c>
      <c r="L2591" s="301">
        <v>10</v>
      </c>
      <c r="M2591" s="301">
        <v>18</v>
      </c>
      <c r="N2591" s="301">
        <v>7</v>
      </c>
      <c r="O2591" s="301">
        <v>5</v>
      </c>
      <c r="P2591" s="301">
        <v>18</v>
      </c>
      <c r="Q2591" s="301">
        <v>0</v>
      </c>
      <c r="R2591" s="301">
        <v>0</v>
      </c>
      <c r="S2591" s="301">
        <v>0</v>
      </c>
      <c r="T2591" s="301">
        <v>0</v>
      </c>
      <c r="U2591" s="301">
        <v>154</v>
      </c>
      <c r="V2591" s="304">
        <v>139</v>
      </c>
    </row>
    <row r="2592" spans="1:22" x14ac:dyDescent="0.4">
      <c r="A2592" s="299">
        <v>2588</v>
      </c>
      <c r="B2592" s="300" t="s">
        <v>1957</v>
      </c>
      <c r="C2592" s="301">
        <v>15</v>
      </c>
      <c r="D2592" s="301">
        <v>24</v>
      </c>
      <c r="E2592" s="301">
        <v>14</v>
      </c>
      <c r="F2592" s="301">
        <v>26</v>
      </c>
      <c r="G2592" s="301">
        <v>14</v>
      </c>
      <c r="H2592" s="301">
        <v>9</v>
      </c>
      <c r="I2592" s="301">
        <v>12</v>
      </c>
      <c r="J2592" s="301">
        <v>13</v>
      </c>
      <c r="K2592" s="301">
        <v>18</v>
      </c>
      <c r="L2592" s="301">
        <v>16</v>
      </c>
      <c r="M2592" s="301">
        <v>34</v>
      </c>
      <c r="N2592" s="301">
        <v>23</v>
      </c>
      <c r="O2592" s="301">
        <v>19</v>
      </c>
      <c r="P2592" s="301">
        <v>10</v>
      </c>
      <c r="Q2592" s="301">
        <v>0</v>
      </c>
      <c r="R2592" s="301">
        <v>3</v>
      </c>
      <c r="S2592" s="301">
        <v>4</v>
      </c>
      <c r="T2592" s="301">
        <v>0</v>
      </c>
      <c r="U2592" s="301">
        <v>268</v>
      </c>
      <c r="V2592" s="304">
        <v>247</v>
      </c>
    </row>
    <row r="2593" spans="1:22" x14ac:dyDescent="0.4">
      <c r="A2593" s="299">
        <v>2589</v>
      </c>
      <c r="B2593" s="300" t="s">
        <v>508</v>
      </c>
      <c r="C2593" s="301">
        <v>3</v>
      </c>
      <c r="D2593" s="301">
        <v>17</v>
      </c>
      <c r="E2593" s="301">
        <v>14</v>
      </c>
      <c r="F2593" s="301">
        <v>16</v>
      </c>
      <c r="G2593" s="301">
        <v>8</v>
      </c>
      <c r="H2593" s="301">
        <v>4</v>
      </c>
      <c r="I2593" s="301">
        <v>7</v>
      </c>
      <c r="J2593" s="301">
        <v>8</v>
      </c>
      <c r="K2593" s="301">
        <v>17</v>
      </c>
      <c r="L2593" s="301">
        <v>30</v>
      </c>
      <c r="M2593" s="301">
        <v>15</v>
      </c>
      <c r="N2593" s="301">
        <v>19</v>
      </c>
      <c r="O2593" s="301">
        <v>18</v>
      </c>
      <c r="P2593" s="301">
        <v>18</v>
      </c>
      <c r="Q2593" s="301">
        <v>12</v>
      </c>
      <c r="R2593" s="301">
        <v>12</v>
      </c>
      <c r="S2593" s="301">
        <v>0</v>
      </c>
      <c r="T2593" s="301">
        <v>0</v>
      </c>
      <c r="U2593" s="301">
        <v>213</v>
      </c>
      <c r="V2593" s="304">
        <v>209</v>
      </c>
    </row>
    <row r="2594" spans="1:22" x14ac:dyDescent="0.4">
      <c r="A2594" s="299">
        <v>2590</v>
      </c>
      <c r="B2594" s="300" t="s">
        <v>3682</v>
      </c>
      <c r="C2594" s="301">
        <v>3</v>
      </c>
      <c r="D2594" s="301">
        <v>0</v>
      </c>
      <c r="E2594" s="301">
        <v>0</v>
      </c>
      <c r="F2594" s="301">
        <v>0</v>
      </c>
      <c r="G2594" s="301">
        <v>0</v>
      </c>
      <c r="H2594" s="301">
        <v>0</v>
      </c>
      <c r="I2594" s="301">
        <v>0</v>
      </c>
      <c r="J2594" s="301">
        <v>6</v>
      </c>
      <c r="K2594" s="301">
        <v>0</v>
      </c>
      <c r="L2594" s="301">
        <v>0</v>
      </c>
      <c r="M2594" s="301">
        <v>6</v>
      </c>
      <c r="N2594" s="301">
        <v>0</v>
      </c>
      <c r="O2594" s="301">
        <v>0</v>
      </c>
      <c r="P2594" s="301">
        <v>0</v>
      </c>
      <c r="Q2594" s="301">
        <v>0</v>
      </c>
      <c r="R2594" s="301">
        <v>0</v>
      </c>
      <c r="S2594" s="301">
        <v>0</v>
      </c>
      <c r="T2594" s="301">
        <v>0</v>
      </c>
      <c r="U2594" s="301">
        <v>23</v>
      </c>
      <c r="V2594" s="304">
        <v>26</v>
      </c>
    </row>
    <row r="2595" spans="1:22" x14ac:dyDescent="0.4">
      <c r="A2595" s="299">
        <v>2591</v>
      </c>
      <c r="B2595" s="300" t="s">
        <v>3683</v>
      </c>
      <c r="C2595" s="301">
        <v>0</v>
      </c>
      <c r="D2595" s="301">
        <v>0</v>
      </c>
      <c r="E2595" s="301">
        <v>0</v>
      </c>
      <c r="F2595" s="301">
        <v>0</v>
      </c>
      <c r="G2595" s="301">
        <v>0</v>
      </c>
      <c r="H2595" s="301">
        <v>0</v>
      </c>
      <c r="I2595" s="301">
        <v>0</v>
      </c>
      <c r="J2595" s="301">
        <v>0</v>
      </c>
      <c r="K2595" s="301">
        <v>0</v>
      </c>
      <c r="L2595" s="301">
        <v>0</v>
      </c>
      <c r="M2595" s="301">
        <v>0</v>
      </c>
      <c r="N2595" s="301">
        <v>0</v>
      </c>
      <c r="O2595" s="301">
        <v>0</v>
      </c>
      <c r="P2595" s="301">
        <v>0</v>
      </c>
      <c r="Q2595" s="301">
        <v>0</v>
      </c>
      <c r="R2595" s="301">
        <v>4</v>
      </c>
      <c r="S2595" s="301">
        <v>0</v>
      </c>
      <c r="T2595" s="301">
        <v>0</v>
      </c>
      <c r="U2595" s="301">
        <v>13</v>
      </c>
      <c r="V2595" s="304">
        <v>16</v>
      </c>
    </row>
    <row r="2596" spans="1:22" x14ac:dyDescent="0.4">
      <c r="A2596" s="299">
        <v>2592</v>
      </c>
      <c r="B2596" s="300" t="s">
        <v>3684</v>
      </c>
      <c r="C2596" s="301">
        <v>0</v>
      </c>
      <c r="D2596" s="301">
        <v>0</v>
      </c>
      <c r="E2596" s="301">
        <v>0</v>
      </c>
      <c r="F2596" s="301">
        <v>0</v>
      </c>
      <c r="G2596" s="301">
        <v>0</v>
      </c>
      <c r="H2596" s="301">
        <v>0</v>
      </c>
      <c r="I2596" s="301">
        <v>0</v>
      </c>
      <c r="J2596" s="301">
        <v>0</v>
      </c>
      <c r="K2596" s="301">
        <v>0</v>
      </c>
      <c r="L2596" s="301">
        <v>0</v>
      </c>
      <c r="M2596" s="301">
        <v>0</v>
      </c>
      <c r="N2596" s="301">
        <v>4</v>
      </c>
      <c r="O2596" s="301">
        <v>0</v>
      </c>
      <c r="P2596" s="301">
        <v>0</v>
      </c>
      <c r="Q2596" s="301">
        <v>0</v>
      </c>
      <c r="R2596" s="301">
        <v>0</v>
      </c>
      <c r="S2596" s="301">
        <v>0</v>
      </c>
      <c r="T2596" s="301">
        <v>0</v>
      </c>
      <c r="U2596" s="301">
        <v>10</v>
      </c>
      <c r="V2596" s="304">
        <v>10</v>
      </c>
    </row>
    <row r="2597" spans="1:22" x14ac:dyDescent="0.4">
      <c r="A2597" s="299">
        <v>2593</v>
      </c>
      <c r="B2597" s="300" t="s">
        <v>3685</v>
      </c>
      <c r="C2597" s="301">
        <v>0</v>
      </c>
      <c r="D2597" s="301">
        <v>0</v>
      </c>
      <c r="E2597" s="301">
        <v>0</v>
      </c>
      <c r="F2597" s="301">
        <v>0</v>
      </c>
      <c r="G2597" s="301">
        <v>3</v>
      </c>
      <c r="H2597" s="301">
        <v>0</v>
      </c>
      <c r="I2597" s="301">
        <v>0</v>
      </c>
      <c r="J2597" s="301">
        <v>0</v>
      </c>
      <c r="K2597" s="301">
        <v>3</v>
      </c>
      <c r="L2597" s="301">
        <v>0</v>
      </c>
      <c r="M2597" s="301">
        <v>4</v>
      </c>
      <c r="N2597" s="301">
        <v>0</v>
      </c>
      <c r="O2597" s="301">
        <v>3</v>
      </c>
      <c r="P2597" s="301">
        <v>4</v>
      </c>
      <c r="Q2597" s="301">
        <v>0</v>
      </c>
      <c r="R2597" s="301">
        <v>0</v>
      </c>
      <c r="S2597" s="301">
        <v>3</v>
      </c>
      <c r="T2597" s="301">
        <v>3</v>
      </c>
      <c r="U2597" s="301">
        <v>31</v>
      </c>
      <c r="V2597" s="304">
        <v>27</v>
      </c>
    </row>
    <row r="2598" spans="1:22" x14ac:dyDescent="0.4">
      <c r="A2598" s="299">
        <v>2594</v>
      </c>
      <c r="B2598" s="300" t="s">
        <v>3686</v>
      </c>
      <c r="C2598" s="301">
        <v>4</v>
      </c>
      <c r="D2598" s="301">
        <v>4</v>
      </c>
      <c r="E2598" s="301">
        <v>3</v>
      </c>
      <c r="F2598" s="301">
        <v>3</v>
      </c>
      <c r="G2598" s="301">
        <v>0</v>
      </c>
      <c r="H2598" s="301">
        <v>4</v>
      </c>
      <c r="I2598" s="301">
        <v>9</v>
      </c>
      <c r="J2598" s="301">
        <v>0</v>
      </c>
      <c r="K2598" s="301">
        <v>0</v>
      </c>
      <c r="L2598" s="301">
        <v>0</v>
      </c>
      <c r="M2598" s="301">
        <v>3</v>
      </c>
      <c r="N2598" s="301">
        <v>0</v>
      </c>
      <c r="O2598" s="301">
        <v>5</v>
      </c>
      <c r="P2598" s="301">
        <v>3</v>
      </c>
      <c r="Q2598" s="301">
        <v>4</v>
      </c>
      <c r="R2598" s="301">
        <v>3</v>
      </c>
      <c r="S2598" s="301">
        <v>0</v>
      </c>
      <c r="T2598" s="301">
        <v>0</v>
      </c>
      <c r="U2598" s="301">
        <v>44</v>
      </c>
      <c r="V2598" s="304">
        <v>36</v>
      </c>
    </row>
    <row r="2599" spans="1:22" x14ac:dyDescent="0.4">
      <c r="A2599" s="299">
        <v>2595</v>
      </c>
      <c r="B2599" s="300" t="s">
        <v>509</v>
      </c>
      <c r="C2599" s="301">
        <v>8</v>
      </c>
      <c r="D2599" s="301">
        <v>12</v>
      </c>
      <c r="E2599" s="301">
        <v>10</v>
      </c>
      <c r="F2599" s="301">
        <v>12</v>
      </c>
      <c r="G2599" s="301">
        <v>4</v>
      </c>
      <c r="H2599" s="301">
        <v>0</v>
      </c>
      <c r="I2599" s="301">
        <v>8</v>
      </c>
      <c r="J2599" s="301">
        <v>10</v>
      </c>
      <c r="K2599" s="301">
        <v>7</v>
      </c>
      <c r="L2599" s="301">
        <v>11</v>
      </c>
      <c r="M2599" s="301">
        <v>15</v>
      </c>
      <c r="N2599" s="301">
        <v>19</v>
      </c>
      <c r="O2599" s="301">
        <v>12</v>
      </c>
      <c r="P2599" s="301">
        <v>15</v>
      </c>
      <c r="Q2599" s="301">
        <v>3</v>
      </c>
      <c r="R2599" s="301">
        <v>6</v>
      </c>
      <c r="S2599" s="301">
        <v>5</v>
      </c>
      <c r="T2599" s="301">
        <v>8</v>
      </c>
      <c r="U2599" s="301">
        <v>174</v>
      </c>
      <c r="V2599" s="304">
        <v>171</v>
      </c>
    </row>
    <row r="2600" spans="1:22" x14ac:dyDescent="0.4">
      <c r="A2600" s="299">
        <v>2596</v>
      </c>
      <c r="B2600" s="300" t="s">
        <v>3687</v>
      </c>
      <c r="C2600" s="301">
        <v>0</v>
      </c>
      <c r="D2600" s="301">
        <v>0</v>
      </c>
      <c r="E2600" s="301">
        <v>0</v>
      </c>
      <c r="F2600" s="301">
        <v>0</v>
      </c>
      <c r="G2600" s="301">
        <v>0</v>
      </c>
      <c r="H2600" s="301">
        <v>0</v>
      </c>
      <c r="I2600" s="301">
        <v>0</v>
      </c>
      <c r="J2600" s="301">
        <v>0</v>
      </c>
      <c r="K2600" s="301">
        <v>0</v>
      </c>
      <c r="L2600" s="301">
        <v>0</v>
      </c>
      <c r="M2600" s="301">
        <v>0</v>
      </c>
      <c r="N2600" s="301">
        <v>4</v>
      </c>
      <c r="O2600" s="301">
        <v>0</v>
      </c>
      <c r="P2600" s="301">
        <v>0</v>
      </c>
      <c r="Q2600" s="301">
        <v>0</v>
      </c>
      <c r="R2600" s="301">
        <v>0</v>
      </c>
      <c r="S2600" s="301">
        <v>0</v>
      </c>
      <c r="T2600" s="301">
        <v>0</v>
      </c>
      <c r="U2600" s="301">
        <v>0</v>
      </c>
      <c r="V2600" s="304">
        <v>0</v>
      </c>
    </row>
    <row r="2601" spans="1:22" x14ac:dyDescent="0.4">
      <c r="A2601" s="299">
        <v>2597</v>
      </c>
      <c r="B2601" s="300" t="s">
        <v>3688</v>
      </c>
      <c r="C2601" s="301">
        <v>3</v>
      </c>
      <c r="D2601" s="301">
        <v>0</v>
      </c>
      <c r="E2601" s="301">
        <v>3</v>
      </c>
      <c r="F2601" s="301">
        <v>0</v>
      </c>
      <c r="G2601" s="301">
        <v>0</v>
      </c>
      <c r="H2601" s="301">
        <v>0</v>
      </c>
      <c r="I2601" s="301">
        <v>0</v>
      </c>
      <c r="J2601" s="301">
        <v>0</v>
      </c>
      <c r="K2601" s="301">
        <v>0</v>
      </c>
      <c r="L2601" s="301">
        <v>0</v>
      </c>
      <c r="M2601" s="301">
        <v>6</v>
      </c>
      <c r="N2601" s="301">
        <v>3</v>
      </c>
      <c r="O2601" s="301">
        <v>4</v>
      </c>
      <c r="P2601" s="301">
        <v>3</v>
      </c>
      <c r="Q2601" s="301">
        <v>0</v>
      </c>
      <c r="R2601" s="301">
        <v>0</v>
      </c>
      <c r="S2601" s="301">
        <v>0</v>
      </c>
      <c r="T2601" s="301">
        <v>0</v>
      </c>
      <c r="U2601" s="301">
        <v>25</v>
      </c>
      <c r="V2601" s="304">
        <v>15</v>
      </c>
    </row>
    <row r="2602" spans="1:22" x14ac:dyDescent="0.4">
      <c r="A2602" s="299">
        <v>2598</v>
      </c>
      <c r="B2602" s="300" t="s">
        <v>510</v>
      </c>
      <c r="C2602" s="301">
        <v>25</v>
      </c>
      <c r="D2602" s="301">
        <v>34</v>
      </c>
      <c r="E2602" s="301">
        <v>23</v>
      </c>
      <c r="F2602" s="301">
        <v>34</v>
      </c>
      <c r="G2602" s="301">
        <v>28</v>
      </c>
      <c r="H2602" s="301">
        <v>21</v>
      </c>
      <c r="I2602" s="301">
        <v>22</v>
      </c>
      <c r="J2602" s="301">
        <v>24</v>
      </c>
      <c r="K2602" s="301">
        <v>26</v>
      </c>
      <c r="L2602" s="301">
        <v>42</v>
      </c>
      <c r="M2602" s="301">
        <v>38</v>
      </c>
      <c r="N2602" s="301">
        <v>25</v>
      </c>
      <c r="O2602" s="301">
        <v>32</v>
      </c>
      <c r="P2602" s="301">
        <v>24</v>
      </c>
      <c r="Q2602" s="301">
        <v>18</v>
      </c>
      <c r="R2602" s="301">
        <v>9</v>
      </c>
      <c r="S2602" s="301">
        <v>7</v>
      </c>
      <c r="T2602" s="301">
        <v>6</v>
      </c>
      <c r="U2602" s="301">
        <v>443</v>
      </c>
      <c r="V2602" s="304">
        <v>447</v>
      </c>
    </row>
    <row r="2603" spans="1:22" x14ac:dyDescent="0.4">
      <c r="A2603" s="299">
        <v>2599</v>
      </c>
      <c r="B2603" s="300" t="s">
        <v>511</v>
      </c>
      <c r="C2603" s="301">
        <v>17</v>
      </c>
      <c r="D2603" s="301">
        <v>9</v>
      </c>
      <c r="E2603" s="301">
        <v>6</v>
      </c>
      <c r="F2603" s="301">
        <v>11</v>
      </c>
      <c r="G2603" s="301">
        <v>0</v>
      </c>
      <c r="H2603" s="301">
        <v>3</v>
      </c>
      <c r="I2603" s="301">
        <v>17</v>
      </c>
      <c r="J2603" s="301">
        <v>15</v>
      </c>
      <c r="K2603" s="301">
        <v>22</v>
      </c>
      <c r="L2603" s="301">
        <v>9</v>
      </c>
      <c r="M2603" s="301">
        <v>11</v>
      </c>
      <c r="N2603" s="301">
        <v>21</v>
      </c>
      <c r="O2603" s="301">
        <v>18</v>
      </c>
      <c r="P2603" s="301">
        <v>9</v>
      </c>
      <c r="Q2603" s="301">
        <v>12</v>
      </c>
      <c r="R2603" s="301">
        <v>16</v>
      </c>
      <c r="S2603" s="301">
        <v>5</v>
      </c>
      <c r="T2603" s="301">
        <v>7</v>
      </c>
      <c r="U2603" s="301">
        <v>219</v>
      </c>
      <c r="V2603" s="304">
        <v>216</v>
      </c>
    </row>
    <row r="2604" spans="1:22" x14ac:dyDescent="0.4">
      <c r="A2604" s="299">
        <v>2600</v>
      </c>
      <c r="B2604" s="300" t="s">
        <v>3689</v>
      </c>
      <c r="C2604" s="301">
        <v>0</v>
      </c>
      <c r="D2604" s="301">
        <v>0</v>
      </c>
      <c r="E2604" s="301">
        <v>3</v>
      </c>
      <c r="F2604" s="301">
        <v>0</v>
      </c>
      <c r="G2604" s="301">
        <v>0</v>
      </c>
      <c r="H2604" s="301">
        <v>3</v>
      </c>
      <c r="I2604" s="301">
        <v>0</v>
      </c>
      <c r="J2604" s="301">
        <v>0</v>
      </c>
      <c r="K2604" s="301">
        <v>4</v>
      </c>
      <c r="L2604" s="301">
        <v>0</v>
      </c>
      <c r="M2604" s="301">
        <v>5</v>
      </c>
      <c r="N2604" s="301">
        <v>10</v>
      </c>
      <c r="O2604" s="301">
        <v>9</v>
      </c>
      <c r="P2604" s="301">
        <v>3</v>
      </c>
      <c r="Q2604" s="301">
        <v>0</v>
      </c>
      <c r="R2604" s="301">
        <v>3</v>
      </c>
      <c r="S2604" s="301">
        <v>0</v>
      </c>
      <c r="T2604" s="301">
        <v>0</v>
      </c>
      <c r="U2604" s="301">
        <v>56</v>
      </c>
      <c r="V2604" s="304">
        <v>49</v>
      </c>
    </row>
    <row r="2605" spans="1:22" x14ac:dyDescent="0.4">
      <c r="A2605" s="299">
        <v>2601</v>
      </c>
      <c r="B2605" s="300" t="s">
        <v>1312</v>
      </c>
      <c r="C2605" s="301">
        <v>214</v>
      </c>
      <c r="D2605" s="301">
        <v>211</v>
      </c>
      <c r="E2605" s="301">
        <v>203</v>
      </c>
      <c r="F2605" s="301">
        <v>193</v>
      </c>
      <c r="G2605" s="301">
        <v>203</v>
      </c>
      <c r="H2605" s="301">
        <v>200</v>
      </c>
      <c r="I2605" s="301">
        <v>219</v>
      </c>
      <c r="J2605" s="301">
        <v>218</v>
      </c>
      <c r="K2605" s="301">
        <v>245</v>
      </c>
      <c r="L2605" s="301">
        <v>242</v>
      </c>
      <c r="M2605" s="301">
        <v>238</v>
      </c>
      <c r="N2605" s="301">
        <v>270</v>
      </c>
      <c r="O2605" s="301">
        <v>220</v>
      </c>
      <c r="P2605" s="301">
        <v>174</v>
      </c>
      <c r="Q2605" s="301">
        <v>118</v>
      </c>
      <c r="R2605" s="301">
        <v>80</v>
      </c>
      <c r="S2605" s="301">
        <v>77</v>
      </c>
      <c r="T2605" s="301">
        <v>106</v>
      </c>
      <c r="U2605" s="301">
        <v>3414</v>
      </c>
      <c r="V2605" s="304">
        <v>3212</v>
      </c>
    </row>
    <row r="2606" spans="1:22" x14ac:dyDescent="0.4">
      <c r="A2606" s="299">
        <v>2602</v>
      </c>
      <c r="B2606" s="300" t="s">
        <v>512</v>
      </c>
      <c r="C2606" s="301">
        <v>0</v>
      </c>
      <c r="D2606" s="301">
        <v>4</v>
      </c>
      <c r="E2606" s="301">
        <v>8</v>
      </c>
      <c r="F2606" s="301">
        <v>5</v>
      </c>
      <c r="G2606" s="301">
        <v>4</v>
      </c>
      <c r="H2606" s="301">
        <v>5</v>
      </c>
      <c r="I2606" s="301">
        <v>0</v>
      </c>
      <c r="J2606" s="301">
        <v>6</v>
      </c>
      <c r="K2606" s="301">
        <v>6</v>
      </c>
      <c r="L2606" s="301">
        <v>11</v>
      </c>
      <c r="M2606" s="301">
        <v>5</v>
      </c>
      <c r="N2606" s="301">
        <v>4</v>
      </c>
      <c r="O2606" s="301">
        <v>3</v>
      </c>
      <c r="P2606" s="301">
        <v>8</v>
      </c>
      <c r="Q2606" s="301">
        <v>3</v>
      </c>
      <c r="R2606" s="301">
        <v>8</v>
      </c>
      <c r="S2606" s="301">
        <v>0</v>
      </c>
      <c r="T2606" s="301">
        <v>3</v>
      </c>
      <c r="U2606" s="301">
        <v>95</v>
      </c>
      <c r="V2606" s="304">
        <v>94</v>
      </c>
    </row>
    <row r="2607" spans="1:22" x14ac:dyDescent="0.4">
      <c r="A2607" s="299">
        <v>2603</v>
      </c>
      <c r="B2607" s="300" t="s">
        <v>3690</v>
      </c>
      <c r="C2607" s="301">
        <v>0</v>
      </c>
      <c r="D2607" s="301">
        <v>8</v>
      </c>
      <c r="E2607" s="301">
        <v>12</v>
      </c>
      <c r="F2607" s="301">
        <v>3</v>
      </c>
      <c r="G2607" s="301">
        <v>3</v>
      </c>
      <c r="H2607" s="301">
        <v>4</v>
      </c>
      <c r="I2607" s="301">
        <v>4</v>
      </c>
      <c r="J2607" s="301">
        <v>6</v>
      </c>
      <c r="K2607" s="301">
        <v>8</v>
      </c>
      <c r="L2607" s="301">
        <v>11</v>
      </c>
      <c r="M2607" s="301">
        <v>16</v>
      </c>
      <c r="N2607" s="301">
        <v>16</v>
      </c>
      <c r="O2607" s="301">
        <v>11</v>
      </c>
      <c r="P2607" s="301">
        <v>10</v>
      </c>
      <c r="Q2607" s="301">
        <v>8</v>
      </c>
      <c r="R2607" s="301">
        <v>0</v>
      </c>
      <c r="S2607" s="301">
        <v>4</v>
      </c>
      <c r="T2607" s="301">
        <v>0</v>
      </c>
      <c r="U2607" s="301">
        <v>119</v>
      </c>
      <c r="V2607" s="304">
        <v>111</v>
      </c>
    </row>
    <row r="2608" spans="1:22" x14ac:dyDescent="0.4">
      <c r="A2608" s="299">
        <v>2604</v>
      </c>
      <c r="B2608" s="300" t="s">
        <v>513</v>
      </c>
      <c r="C2608" s="301">
        <v>14</v>
      </c>
      <c r="D2608" s="301">
        <v>23</v>
      </c>
      <c r="E2608" s="301">
        <v>24</v>
      </c>
      <c r="F2608" s="301">
        <v>29</v>
      </c>
      <c r="G2608" s="301">
        <v>16</v>
      </c>
      <c r="H2608" s="301">
        <v>13</v>
      </c>
      <c r="I2608" s="301">
        <v>4</v>
      </c>
      <c r="J2608" s="301">
        <v>17</v>
      </c>
      <c r="K2608" s="301">
        <v>17</v>
      </c>
      <c r="L2608" s="301">
        <v>40</v>
      </c>
      <c r="M2608" s="301">
        <v>37</v>
      </c>
      <c r="N2608" s="301">
        <v>25</v>
      </c>
      <c r="O2608" s="301">
        <v>21</v>
      </c>
      <c r="P2608" s="301">
        <v>20</v>
      </c>
      <c r="Q2608" s="301">
        <v>17</v>
      </c>
      <c r="R2608" s="301">
        <v>11</v>
      </c>
      <c r="S2608" s="301">
        <v>8</v>
      </c>
      <c r="T2608" s="301">
        <v>0</v>
      </c>
      <c r="U2608" s="301">
        <v>338</v>
      </c>
      <c r="V2608" s="304">
        <v>316</v>
      </c>
    </row>
    <row r="2609" spans="1:22" x14ac:dyDescent="0.4">
      <c r="A2609" s="299">
        <v>2605</v>
      </c>
      <c r="B2609" s="300" t="s">
        <v>3691</v>
      </c>
      <c r="C2609" s="301">
        <v>5</v>
      </c>
      <c r="D2609" s="301">
        <v>4</v>
      </c>
      <c r="E2609" s="301">
        <v>0</v>
      </c>
      <c r="F2609" s="301">
        <v>0</v>
      </c>
      <c r="G2609" s="301">
        <v>0</v>
      </c>
      <c r="H2609" s="301">
        <v>0</v>
      </c>
      <c r="I2609" s="301">
        <v>0</v>
      </c>
      <c r="J2609" s="301">
        <v>0</v>
      </c>
      <c r="K2609" s="301">
        <v>3</v>
      </c>
      <c r="L2609" s="301">
        <v>0</v>
      </c>
      <c r="M2609" s="301">
        <v>3</v>
      </c>
      <c r="N2609" s="301">
        <v>5</v>
      </c>
      <c r="O2609" s="301">
        <v>3</v>
      </c>
      <c r="P2609" s="301">
        <v>0</v>
      </c>
      <c r="Q2609" s="301">
        <v>5</v>
      </c>
      <c r="R2609" s="301">
        <v>0</v>
      </c>
      <c r="S2609" s="301">
        <v>0</v>
      </c>
      <c r="T2609" s="301">
        <v>3</v>
      </c>
      <c r="U2609" s="301">
        <v>35</v>
      </c>
      <c r="V2609" s="304">
        <v>39</v>
      </c>
    </row>
    <row r="2610" spans="1:22" x14ac:dyDescent="0.4">
      <c r="A2610" s="299">
        <v>2606</v>
      </c>
      <c r="B2610" s="300" t="s">
        <v>3692</v>
      </c>
      <c r="C2610" s="301">
        <v>0</v>
      </c>
      <c r="D2610" s="301">
        <v>5</v>
      </c>
      <c r="E2610" s="301">
        <v>0</v>
      </c>
      <c r="F2610" s="301">
        <v>0</v>
      </c>
      <c r="G2610" s="301">
        <v>0</v>
      </c>
      <c r="H2610" s="301">
        <v>0</v>
      </c>
      <c r="I2610" s="301">
        <v>0</v>
      </c>
      <c r="J2610" s="301">
        <v>4</v>
      </c>
      <c r="K2610" s="301">
        <v>3</v>
      </c>
      <c r="L2610" s="301">
        <v>0</v>
      </c>
      <c r="M2610" s="301">
        <v>0</v>
      </c>
      <c r="N2610" s="301">
        <v>9</v>
      </c>
      <c r="O2610" s="301">
        <v>4</v>
      </c>
      <c r="P2610" s="301">
        <v>0</v>
      </c>
      <c r="Q2610" s="301">
        <v>0</v>
      </c>
      <c r="R2610" s="301">
        <v>0</v>
      </c>
      <c r="S2610" s="301">
        <v>0</v>
      </c>
      <c r="T2610" s="301">
        <v>0</v>
      </c>
      <c r="U2610" s="301">
        <v>25</v>
      </c>
      <c r="V2610" s="304">
        <v>22</v>
      </c>
    </row>
    <row r="2611" spans="1:22" x14ac:dyDescent="0.4">
      <c r="A2611" s="299">
        <v>2607</v>
      </c>
      <c r="B2611" s="300" t="s">
        <v>1313</v>
      </c>
      <c r="C2611" s="301">
        <v>398</v>
      </c>
      <c r="D2611" s="301">
        <v>442</v>
      </c>
      <c r="E2611" s="301">
        <v>425</v>
      </c>
      <c r="F2611" s="301">
        <v>445</v>
      </c>
      <c r="G2611" s="301">
        <v>432</v>
      </c>
      <c r="H2611" s="301">
        <v>382</v>
      </c>
      <c r="I2611" s="301">
        <v>339</v>
      </c>
      <c r="J2611" s="301">
        <v>463</v>
      </c>
      <c r="K2611" s="301">
        <v>550</v>
      </c>
      <c r="L2611" s="301">
        <v>538</v>
      </c>
      <c r="M2611" s="301">
        <v>561</v>
      </c>
      <c r="N2611" s="301">
        <v>514</v>
      </c>
      <c r="O2611" s="301">
        <v>448</v>
      </c>
      <c r="P2611" s="301">
        <v>346</v>
      </c>
      <c r="Q2611" s="301">
        <v>176</v>
      </c>
      <c r="R2611" s="301">
        <v>106</v>
      </c>
      <c r="S2611" s="301">
        <v>45</v>
      </c>
      <c r="T2611" s="301">
        <v>46</v>
      </c>
      <c r="U2611" s="301">
        <v>6648</v>
      </c>
      <c r="V2611" s="304">
        <v>6522</v>
      </c>
    </row>
    <row r="2612" spans="1:22" x14ac:dyDescent="0.4">
      <c r="A2612" s="299">
        <v>2608</v>
      </c>
      <c r="B2612" s="300" t="s">
        <v>3693</v>
      </c>
      <c r="C2612" s="301">
        <v>9</v>
      </c>
      <c r="D2612" s="301">
        <v>8</v>
      </c>
      <c r="E2612" s="301">
        <v>4</v>
      </c>
      <c r="F2612" s="301">
        <v>3</v>
      </c>
      <c r="G2612" s="301">
        <v>13</v>
      </c>
      <c r="H2612" s="301">
        <v>3</v>
      </c>
      <c r="I2612" s="301">
        <v>5</v>
      </c>
      <c r="J2612" s="301">
        <v>13</v>
      </c>
      <c r="K2612" s="301">
        <v>0</v>
      </c>
      <c r="L2612" s="301">
        <v>9</v>
      </c>
      <c r="M2612" s="301">
        <v>14</v>
      </c>
      <c r="N2612" s="301">
        <v>22</v>
      </c>
      <c r="O2612" s="301">
        <v>30</v>
      </c>
      <c r="P2612" s="301">
        <v>13</v>
      </c>
      <c r="Q2612" s="301">
        <v>3</v>
      </c>
      <c r="R2612" s="301">
        <v>0</v>
      </c>
      <c r="S2612" s="301">
        <v>3</v>
      </c>
      <c r="T2612" s="301">
        <v>0</v>
      </c>
      <c r="U2612" s="301">
        <v>152</v>
      </c>
      <c r="V2612" s="304">
        <v>147</v>
      </c>
    </row>
    <row r="2613" spans="1:22" x14ac:dyDescent="0.4">
      <c r="A2613" s="299">
        <v>2609</v>
      </c>
      <c r="B2613" s="300" t="s">
        <v>3694</v>
      </c>
      <c r="C2613" s="301">
        <v>0</v>
      </c>
      <c r="D2613" s="301">
        <v>6</v>
      </c>
      <c r="E2613" s="301">
        <v>7</v>
      </c>
      <c r="F2613" s="301">
        <v>0</v>
      </c>
      <c r="G2613" s="301">
        <v>4</v>
      </c>
      <c r="H2613" s="301">
        <v>0</v>
      </c>
      <c r="I2613" s="301">
        <v>3</v>
      </c>
      <c r="J2613" s="301">
        <v>0</v>
      </c>
      <c r="K2613" s="301">
        <v>5</v>
      </c>
      <c r="L2613" s="301">
        <v>0</v>
      </c>
      <c r="M2613" s="301">
        <v>3</v>
      </c>
      <c r="N2613" s="301">
        <v>5</v>
      </c>
      <c r="O2613" s="301">
        <v>4</v>
      </c>
      <c r="P2613" s="301">
        <v>5</v>
      </c>
      <c r="Q2613" s="301">
        <v>0</v>
      </c>
      <c r="R2613" s="301">
        <v>0</v>
      </c>
      <c r="S2613" s="301">
        <v>0</v>
      </c>
      <c r="T2613" s="301">
        <v>0</v>
      </c>
      <c r="U2613" s="301">
        <v>47</v>
      </c>
      <c r="V2613" s="304">
        <v>50</v>
      </c>
    </row>
    <row r="2614" spans="1:22" x14ac:dyDescent="0.4">
      <c r="A2614" s="299">
        <v>2610</v>
      </c>
      <c r="B2614" s="300" t="s">
        <v>3695</v>
      </c>
      <c r="C2614" s="301">
        <v>0</v>
      </c>
      <c r="D2614" s="301">
        <v>5</v>
      </c>
      <c r="E2614" s="301">
        <v>7</v>
      </c>
      <c r="F2614" s="301">
        <v>9</v>
      </c>
      <c r="G2614" s="301">
        <v>0</v>
      </c>
      <c r="H2614" s="301">
        <v>0</v>
      </c>
      <c r="I2614" s="301">
        <v>0</v>
      </c>
      <c r="J2614" s="301">
        <v>9</v>
      </c>
      <c r="K2614" s="301">
        <v>3</v>
      </c>
      <c r="L2614" s="301">
        <v>10</v>
      </c>
      <c r="M2614" s="301">
        <v>3</v>
      </c>
      <c r="N2614" s="301">
        <v>6</v>
      </c>
      <c r="O2614" s="301">
        <v>3</v>
      </c>
      <c r="P2614" s="301">
        <v>3</v>
      </c>
      <c r="Q2614" s="301">
        <v>0</v>
      </c>
      <c r="R2614" s="301">
        <v>0</v>
      </c>
      <c r="S2614" s="301">
        <v>4</v>
      </c>
      <c r="T2614" s="301">
        <v>0</v>
      </c>
      <c r="U2614" s="301">
        <v>62</v>
      </c>
      <c r="V2614" s="304">
        <v>59</v>
      </c>
    </row>
    <row r="2615" spans="1:22" x14ac:dyDescent="0.4">
      <c r="A2615" s="299">
        <v>2611</v>
      </c>
      <c r="B2615" s="300" t="s">
        <v>1958</v>
      </c>
      <c r="C2615" s="301">
        <v>3</v>
      </c>
      <c r="D2615" s="301">
        <v>9</v>
      </c>
      <c r="E2615" s="301">
        <v>18</v>
      </c>
      <c r="F2615" s="301">
        <v>19</v>
      </c>
      <c r="G2615" s="301">
        <v>4</v>
      </c>
      <c r="H2615" s="301">
        <v>0</v>
      </c>
      <c r="I2615" s="301">
        <v>10</v>
      </c>
      <c r="J2615" s="301">
        <v>3</v>
      </c>
      <c r="K2615" s="301">
        <v>13</v>
      </c>
      <c r="L2615" s="301">
        <v>19</v>
      </c>
      <c r="M2615" s="301">
        <v>18</v>
      </c>
      <c r="N2615" s="301">
        <v>10</v>
      </c>
      <c r="O2615" s="301">
        <v>0</v>
      </c>
      <c r="P2615" s="301">
        <v>16</v>
      </c>
      <c r="Q2615" s="301">
        <v>10</v>
      </c>
      <c r="R2615" s="301">
        <v>7</v>
      </c>
      <c r="S2615" s="301">
        <v>3</v>
      </c>
      <c r="T2615" s="301">
        <v>3</v>
      </c>
      <c r="U2615" s="301">
        <v>176</v>
      </c>
      <c r="V2615" s="304">
        <v>161</v>
      </c>
    </row>
    <row r="2616" spans="1:22" x14ac:dyDescent="0.4">
      <c r="A2616" s="299">
        <v>2612</v>
      </c>
      <c r="B2616" s="300" t="s">
        <v>1959</v>
      </c>
      <c r="C2616" s="301">
        <v>31</v>
      </c>
      <c r="D2616" s="301">
        <v>61</v>
      </c>
      <c r="E2616" s="301">
        <v>36</v>
      </c>
      <c r="F2616" s="301">
        <v>41</v>
      </c>
      <c r="G2616" s="301">
        <v>24</v>
      </c>
      <c r="H2616" s="301">
        <v>22</v>
      </c>
      <c r="I2616" s="301">
        <v>31</v>
      </c>
      <c r="J2616" s="301">
        <v>35</v>
      </c>
      <c r="K2616" s="301">
        <v>45</v>
      </c>
      <c r="L2616" s="301">
        <v>44</v>
      </c>
      <c r="M2616" s="301">
        <v>62</v>
      </c>
      <c r="N2616" s="301">
        <v>73</v>
      </c>
      <c r="O2616" s="301">
        <v>96</v>
      </c>
      <c r="P2616" s="301">
        <v>96</v>
      </c>
      <c r="Q2616" s="301">
        <v>66</v>
      </c>
      <c r="R2616" s="301">
        <v>36</v>
      </c>
      <c r="S2616" s="301">
        <v>34</v>
      </c>
      <c r="T2616" s="301">
        <v>19</v>
      </c>
      <c r="U2616" s="301">
        <v>858</v>
      </c>
      <c r="V2616" s="304">
        <v>800</v>
      </c>
    </row>
    <row r="2617" spans="1:22" x14ac:dyDescent="0.4">
      <c r="A2617" s="299">
        <v>2613</v>
      </c>
      <c r="B2617" s="300" t="s">
        <v>1960</v>
      </c>
      <c r="C2617" s="301">
        <v>29</v>
      </c>
      <c r="D2617" s="301">
        <v>33</v>
      </c>
      <c r="E2617" s="301">
        <v>33</v>
      </c>
      <c r="F2617" s="301">
        <v>19</v>
      </c>
      <c r="G2617" s="301">
        <v>22</v>
      </c>
      <c r="H2617" s="301">
        <v>23</v>
      </c>
      <c r="I2617" s="301">
        <v>34</v>
      </c>
      <c r="J2617" s="301">
        <v>41</v>
      </c>
      <c r="K2617" s="301">
        <v>37</v>
      </c>
      <c r="L2617" s="301">
        <v>53</v>
      </c>
      <c r="M2617" s="301">
        <v>71</v>
      </c>
      <c r="N2617" s="301">
        <v>86</v>
      </c>
      <c r="O2617" s="301">
        <v>138</v>
      </c>
      <c r="P2617" s="301">
        <v>121</v>
      </c>
      <c r="Q2617" s="301">
        <v>94</v>
      </c>
      <c r="R2617" s="301">
        <v>47</v>
      </c>
      <c r="S2617" s="301">
        <v>30</v>
      </c>
      <c r="T2617" s="301">
        <v>14</v>
      </c>
      <c r="U2617" s="301">
        <v>937</v>
      </c>
      <c r="V2617" s="304">
        <v>1013</v>
      </c>
    </row>
    <row r="2618" spans="1:22" x14ac:dyDescent="0.4">
      <c r="A2618" s="299">
        <v>2614</v>
      </c>
      <c r="B2618" s="300" t="s">
        <v>1314</v>
      </c>
      <c r="C2618" s="301">
        <v>633</v>
      </c>
      <c r="D2618" s="301">
        <v>723</v>
      </c>
      <c r="E2618" s="301">
        <v>829</v>
      </c>
      <c r="F2618" s="301">
        <v>617</v>
      </c>
      <c r="G2618" s="301">
        <v>483</v>
      </c>
      <c r="H2618" s="301">
        <v>503</v>
      </c>
      <c r="I2618" s="301">
        <v>643</v>
      </c>
      <c r="J2618" s="301">
        <v>767</v>
      </c>
      <c r="K2618" s="301">
        <v>890</v>
      </c>
      <c r="L2618" s="301">
        <v>770</v>
      </c>
      <c r="M2618" s="301">
        <v>623</v>
      </c>
      <c r="N2618" s="301">
        <v>572</v>
      </c>
      <c r="O2618" s="301">
        <v>543</v>
      </c>
      <c r="P2618" s="301">
        <v>501</v>
      </c>
      <c r="Q2618" s="301">
        <v>527</v>
      </c>
      <c r="R2618" s="301">
        <v>399</v>
      </c>
      <c r="S2618" s="301">
        <v>218</v>
      </c>
      <c r="T2618" s="301">
        <v>193</v>
      </c>
      <c r="U2618" s="301">
        <v>10447</v>
      </c>
      <c r="V2618" s="304">
        <v>10278</v>
      </c>
    </row>
    <row r="2619" spans="1:22" x14ac:dyDescent="0.4">
      <c r="A2619" s="299">
        <v>2615</v>
      </c>
      <c r="B2619" s="300" t="s">
        <v>1315</v>
      </c>
      <c r="C2619" s="301">
        <v>476</v>
      </c>
      <c r="D2619" s="301">
        <v>653</v>
      </c>
      <c r="E2619" s="301">
        <v>646</v>
      </c>
      <c r="F2619" s="301">
        <v>865</v>
      </c>
      <c r="G2619" s="301">
        <v>772</v>
      </c>
      <c r="H2619" s="301">
        <v>557</v>
      </c>
      <c r="I2619" s="301">
        <v>489</v>
      </c>
      <c r="J2619" s="301">
        <v>613</v>
      </c>
      <c r="K2619" s="301">
        <v>709</v>
      </c>
      <c r="L2619" s="301">
        <v>807</v>
      </c>
      <c r="M2619" s="301">
        <v>777</v>
      </c>
      <c r="N2619" s="301">
        <v>729</v>
      </c>
      <c r="O2619" s="301">
        <v>793</v>
      </c>
      <c r="P2619" s="301">
        <v>937</v>
      </c>
      <c r="Q2619" s="301">
        <v>664</v>
      </c>
      <c r="R2619" s="301">
        <v>485</v>
      </c>
      <c r="S2619" s="301">
        <v>334</v>
      </c>
      <c r="T2619" s="301">
        <v>373</v>
      </c>
      <c r="U2619" s="301">
        <v>11680</v>
      </c>
      <c r="V2619" s="304">
        <v>11477</v>
      </c>
    </row>
    <row r="2620" spans="1:22" x14ac:dyDescent="0.4">
      <c r="A2620" s="299">
        <v>2616</v>
      </c>
      <c r="B2620" s="300" t="s">
        <v>3696</v>
      </c>
      <c r="C2620" s="301">
        <v>0</v>
      </c>
      <c r="D2620" s="301">
        <v>0</v>
      </c>
      <c r="E2620" s="301">
        <v>4</v>
      </c>
      <c r="F2620" s="301">
        <v>3</v>
      </c>
      <c r="G2620" s="301">
        <v>0</v>
      </c>
      <c r="H2620" s="301">
        <v>0</v>
      </c>
      <c r="I2620" s="301">
        <v>0</v>
      </c>
      <c r="J2620" s="301">
        <v>0</v>
      </c>
      <c r="K2620" s="301">
        <v>5</v>
      </c>
      <c r="L2620" s="301">
        <v>4</v>
      </c>
      <c r="M2620" s="301">
        <v>6</v>
      </c>
      <c r="N2620" s="301">
        <v>4</v>
      </c>
      <c r="O2620" s="301">
        <v>3</v>
      </c>
      <c r="P2620" s="301">
        <v>5</v>
      </c>
      <c r="Q2620" s="301">
        <v>5</v>
      </c>
      <c r="R2620" s="301">
        <v>4</v>
      </c>
      <c r="S2620" s="301">
        <v>0</v>
      </c>
      <c r="T2620" s="301">
        <v>0</v>
      </c>
      <c r="U2620" s="301">
        <v>39</v>
      </c>
      <c r="V2620" s="304">
        <v>32</v>
      </c>
    </row>
    <row r="2621" spans="1:22" x14ac:dyDescent="0.4">
      <c r="A2621" s="299">
        <v>2617</v>
      </c>
      <c r="B2621" s="300" t="s">
        <v>3697</v>
      </c>
      <c r="C2621" s="301">
        <v>0</v>
      </c>
      <c r="D2621" s="301">
        <v>4</v>
      </c>
      <c r="E2621" s="301">
        <v>0</v>
      </c>
      <c r="F2621" s="301">
        <v>0</v>
      </c>
      <c r="G2621" s="301">
        <v>5</v>
      </c>
      <c r="H2621" s="301">
        <v>0</v>
      </c>
      <c r="I2621" s="301">
        <v>0</v>
      </c>
      <c r="J2621" s="301">
        <v>0</v>
      </c>
      <c r="K2621" s="301">
        <v>3</v>
      </c>
      <c r="L2621" s="301">
        <v>3</v>
      </c>
      <c r="M2621" s="301">
        <v>7</v>
      </c>
      <c r="N2621" s="301">
        <v>0</v>
      </c>
      <c r="O2621" s="301">
        <v>7</v>
      </c>
      <c r="P2621" s="301">
        <v>13</v>
      </c>
      <c r="Q2621" s="301">
        <v>6</v>
      </c>
      <c r="R2621" s="301">
        <v>3</v>
      </c>
      <c r="S2621" s="301">
        <v>0</v>
      </c>
      <c r="T2621" s="301">
        <v>0</v>
      </c>
      <c r="U2621" s="301">
        <v>42</v>
      </c>
      <c r="V2621" s="304">
        <v>47</v>
      </c>
    </row>
    <row r="2622" spans="1:22" x14ac:dyDescent="0.4">
      <c r="A2622" s="299">
        <v>2618</v>
      </c>
      <c r="B2622" s="300" t="s">
        <v>3698</v>
      </c>
      <c r="C2622" s="301">
        <v>0</v>
      </c>
      <c r="D2622" s="301">
        <v>0</v>
      </c>
      <c r="E2622" s="301">
        <v>4</v>
      </c>
      <c r="F2622" s="301">
        <v>0</v>
      </c>
      <c r="G2622" s="301">
        <v>0</v>
      </c>
      <c r="H2622" s="301">
        <v>0</v>
      </c>
      <c r="I2622" s="301">
        <v>0</v>
      </c>
      <c r="J2622" s="301">
        <v>0</v>
      </c>
      <c r="K2622" s="301">
        <v>0</v>
      </c>
      <c r="L2622" s="301">
        <v>0</v>
      </c>
      <c r="M2622" s="301">
        <v>0</v>
      </c>
      <c r="N2622" s="301">
        <v>0</v>
      </c>
      <c r="O2622" s="301">
        <v>0</v>
      </c>
      <c r="P2622" s="301">
        <v>0</v>
      </c>
      <c r="Q2622" s="301">
        <v>3</v>
      </c>
      <c r="R2622" s="301">
        <v>0</v>
      </c>
      <c r="S2622" s="301">
        <v>0</v>
      </c>
      <c r="T2622" s="301">
        <v>0</v>
      </c>
      <c r="U2622" s="301">
        <v>21</v>
      </c>
      <c r="V2622" s="304">
        <v>21</v>
      </c>
    </row>
    <row r="2623" spans="1:22" x14ac:dyDescent="0.4">
      <c r="A2623" s="299">
        <v>2619</v>
      </c>
      <c r="B2623" s="300" t="s">
        <v>3699</v>
      </c>
      <c r="C2623" s="301">
        <v>6</v>
      </c>
      <c r="D2623" s="301">
        <v>9</v>
      </c>
      <c r="E2623" s="301">
        <v>3</v>
      </c>
      <c r="F2623" s="301">
        <v>8</v>
      </c>
      <c r="G2623" s="301">
        <v>0</v>
      </c>
      <c r="H2623" s="301">
        <v>3</v>
      </c>
      <c r="I2623" s="301">
        <v>3</v>
      </c>
      <c r="J2623" s="301">
        <v>6</v>
      </c>
      <c r="K2623" s="301">
        <v>3</v>
      </c>
      <c r="L2623" s="301">
        <v>5</v>
      </c>
      <c r="M2623" s="301">
        <v>0</v>
      </c>
      <c r="N2623" s="301">
        <v>10</v>
      </c>
      <c r="O2623" s="301">
        <v>12</v>
      </c>
      <c r="P2623" s="301">
        <v>0</v>
      </c>
      <c r="Q2623" s="301">
        <v>6</v>
      </c>
      <c r="R2623" s="301">
        <v>0</v>
      </c>
      <c r="S2623" s="301">
        <v>4</v>
      </c>
      <c r="T2623" s="301">
        <v>0</v>
      </c>
      <c r="U2623" s="301">
        <v>78</v>
      </c>
      <c r="V2623" s="304">
        <v>76</v>
      </c>
    </row>
    <row r="2624" spans="1:22" x14ac:dyDescent="0.4">
      <c r="A2624" s="299">
        <v>2620</v>
      </c>
      <c r="B2624" s="300" t="s">
        <v>1316</v>
      </c>
      <c r="C2624" s="301">
        <v>386</v>
      </c>
      <c r="D2624" s="301">
        <v>540</v>
      </c>
      <c r="E2624" s="301">
        <v>484</v>
      </c>
      <c r="F2624" s="301">
        <v>405</v>
      </c>
      <c r="G2624" s="301">
        <v>337</v>
      </c>
      <c r="H2624" s="301">
        <v>257</v>
      </c>
      <c r="I2624" s="301">
        <v>315</v>
      </c>
      <c r="J2624" s="301">
        <v>416</v>
      </c>
      <c r="K2624" s="301">
        <v>568</v>
      </c>
      <c r="L2624" s="301">
        <v>532</v>
      </c>
      <c r="M2624" s="301">
        <v>476</v>
      </c>
      <c r="N2624" s="301">
        <v>407</v>
      </c>
      <c r="O2624" s="301">
        <v>357</v>
      </c>
      <c r="P2624" s="301">
        <v>421</v>
      </c>
      <c r="Q2624" s="301">
        <v>384</v>
      </c>
      <c r="R2624" s="301">
        <v>302</v>
      </c>
      <c r="S2624" s="301">
        <v>191</v>
      </c>
      <c r="T2624" s="301">
        <v>146</v>
      </c>
      <c r="U2624" s="301">
        <v>6917</v>
      </c>
      <c r="V2624" s="304">
        <v>6820</v>
      </c>
    </row>
    <row r="2625" spans="1:22" x14ac:dyDescent="0.4">
      <c r="A2625" s="299">
        <v>2621</v>
      </c>
      <c r="B2625" s="300" t="s">
        <v>514</v>
      </c>
      <c r="C2625" s="301">
        <v>9</v>
      </c>
      <c r="D2625" s="301">
        <v>9</v>
      </c>
      <c r="E2625" s="301">
        <v>7</v>
      </c>
      <c r="F2625" s="301">
        <v>11</v>
      </c>
      <c r="G2625" s="301">
        <v>9</v>
      </c>
      <c r="H2625" s="301">
        <v>0</v>
      </c>
      <c r="I2625" s="301">
        <v>8</v>
      </c>
      <c r="J2625" s="301">
        <v>5</v>
      </c>
      <c r="K2625" s="301">
        <v>16</v>
      </c>
      <c r="L2625" s="301">
        <v>19</v>
      </c>
      <c r="M2625" s="301">
        <v>10</v>
      </c>
      <c r="N2625" s="301">
        <v>15</v>
      </c>
      <c r="O2625" s="301">
        <v>19</v>
      </c>
      <c r="P2625" s="301">
        <v>10</v>
      </c>
      <c r="Q2625" s="301">
        <v>3</v>
      </c>
      <c r="R2625" s="301">
        <v>0</v>
      </c>
      <c r="S2625" s="301">
        <v>0</v>
      </c>
      <c r="T2625" s="301">
        <v>3</v>
      </c>
      <c r="U2625" s="301">
        <v>164</v>
      </c>
      <c r="V2625" s="304">
        <v>154</v>
      </c>
    </row>
    <row r="2626" spans="1:22" x14ac:dyDescent="0.4">
      <c r="A2626" s="299">
        <v>2622</v>
      </c>
      <c r="B2626" s="300" t="s">
        <v>515</v>
      </c>
      <c r="C2626" s="301">
        <v>40</v>
      </c>
      <c r="D2626" s="301">
        <v>45</v>
      </c>
      <c r="E2626" s="301">
        <v>27</v>
      </c>
      <c r="F2626" s="301">
        <v>39</v>
      </c>
      <c r="G2626" s="301">
        <v>29</v>
      </c>
      <c r="H2626" s="301">
        <v>44</v>
      </c>
      <c r="I2626" s="301">
        <v>28</v>
      </c>
      <c r="J2626" s="301">
        <v>22</v>
      </c>
      <c r="K2626" s="301">
        <v>32</v>
      </c>
      <c r="L2626" s="301">
        <v>61</v>
      </c>
      <c r="M2626" s="301">
        <v>68</v>
      </c>
      <c r="N2626" s="301">
        <v>68</v>
      </c>
      <c r="O2626" s="301">
        <v>80</v>
      </c>
      <c r="P2626" s="301">
        <v>82</v>
      </c>
      <c r="Q2626" s="301">
        <v>90</v>
      </c>
      <c r="R2626" s="301">
        <v>59</v>
      </c>
      <c r="S2626" s="301">
        <v>21</v>
      </c>
      <c r="T2626" s="301">
        <v>57</v>
      </c>
      <c r="U2626" s="301">
        <v>875</v>
      </c>
      <c r="V2626" s="304">
        <v>773</v>
      </c>
    </row>
    <row r="2627" spans="1:22" x14ac:dyDescent="0.4">
      <c r="A2627" s="299">
        <v>2623</v>
      </c>
      <c r="B2627" s="300" t="s">
        <v>3700</v>
      </c>
      <c r="C2627" s="301">
        <v>0</v>
      </c>
      <c r="D2627" s="301">
        <v>0</v>
      </c>
      <c r="E2627" s="301">
        <v>5</v>
      </c>
      <c r="F2627" s="301">
        <v>4</v>
      </c>
      <c r="G2627" s="301">
        <v>0</v>
      </c>
      <c r="H2627" s="301">
        <v>0</v>
      </c>
      <c r="I2627" s="301">
        <v>0</v>
      </c>
      <c r="J2627" s="301">
        <v>0</v>
      </c>
      <c r="K2627" s="301">
        <v>4</v>
      </c>
      <c r="L2627" s="301">
        <v>5</v>
      </c>
      <c r="M2627" s="301">
        <v>3</v>
      </c>
      <c r="N2627" s="301">
        <v>4</v>
      </c>
      <c r="O2627" s="301">
        <v>0</v>
      </c>
      <c r="P2627" s="301">
        <v>0</v>
      </c>
      <c r="Q2627" s="301">
        <v>0</v>
      </c>
      <c r="R2627" s="301">
        <v>3</v>
      </c>
      <c r="S2627" s="301">
        <v>0</v>
      </c>
      <c r="T2627" s="301">
        <v>0</v>
      </c>
      <c r="U2627" s="301">
        <v>39</v>
      </c>
      <c r="V2627" s="304">
        <v>36</v>
      </c>
    </row>
    <row r="2628" spans="1:22" x14ac:dyDescent="0.4">
      <c r="A2628" s="299">
        <v>2624</v>
      </c>
      <c r="B2628" s="300" t="s">
        <v>3701</v>
      </c>
      <c r="C2628" s="301">
        <v>0</v>
      </c>
      <c r="D2628" s="301">
        <v>0</v>
      </c>
      <c r="E2628" s="301">
        <v>0</v>
      </c>
      <c r="F2628" s="301">
        <v>0</v>
      </c>
      <c r="G2628" s="301">
        <v>5</v>
      </c>
      <c r="H2628" s="301">
        <v>0</v>
      </c>
      <c r="I2628" s="301">
        <v>0</v>
      </c>
      <c r="J2628" s="301">
        <v>4</v>
      </c>
      <c r="K2628" s="301">
        <v>3</v>
      </c>
      <c r="L2628" s="301">
        <v>4</v>
      </c>
      <c r="M2628" s="301">
        <v>0</v>
      </c>
      <c r="N2628" s="301">
        <v>0</v>
      </c>
      <c r="O2628" s="301">
        <v>3</v>
      </c>
      <c r="P2628" s="301">
        <v>5</v>
      </c>
      <c r="Q2628" s="301">
        <v>0</v>
      </c>
      <c r="R2628" s="301">
        <v>0</v>
      </c>
      <c r="S2628" s="301">
        <v>0</v>
      </c>
      <c r="T2628" s="301">
        <v>0</v>
      </c>
      <c r="U2628" s="301">
        <v>26</v>
      </c>
      <c r="V2628" s="304">
        <v>33</v>
      </c>
    </row>
    <row r="2629" spans="1:22" x14ac:dyDescent="0.4">
      <c r="A2629" s="299">
        <v>2625</v>
      </c>
      <c r="B2629" s="300" t="s">
        <v>3702</v>
      </c>
      <c r="C2629" s="301">
        <v>0</v>
      </c>
      <c r="D2629" s="301">
        <v>0</v>
      </c>
      <c r="E2629" s="301">
        <v>0</v>
      </c>
      <c r="F2629" s="301">
        <v>0</v>
      </c>
      <c r="G2629" s="301">
        <v>0</v>
      </c>
      <c r="H2629" s="301">
        <v>0</v>
      </c>
      <c r="I2629" s="301">
        <v>0</v>
      </c>
      <c r="J2629" s="301">
        <v>0</v>
      </c>
      <c r="K2629" s="301">
        <v>4</v>
      </c>
      <c r="L2629" s="301">
        <v>7</v>
      </c>
      <c r="M2629" s="301">
        <v>7</v>
      </c>
      <c r="N2629" s="301">
        <v>6</v>
      </c>
      <c r="O2629" s="301">
        <v>14</v>
      </c>
      <c r="P2629" s="301">
        <v>4</v>
      </c>
      <c r="Q2629" s="301">
        <v>0</v>
      </c>
      <c r="R2629" s="301">
        <v>0</v>
      </c>
      <c r="S2629" s="301">
        <v>0</v>
      </c>
      <c r="T2629" s="301">
        <v>0</v>
      </c>
      <c r="U2629" s="301">
        <v>50</v>
      </c>
      <c r="V2629" s="304">
        <v>43</v>
      </c>
    </row>
    <row r="2630" spans="1:22" x14ac:dyDescent="0.4">
      <c r="A2630" s="299">
        <v>2626</v>
      </c>
      <c r="B2630" s="300" t="s">
        <v>516</v>
      </c>
      <c r="C2630" s="301">
        <v>32</v>
      </c>
      <c r="D2630" s="301">
        <v>23</v>
      </c>
      <c r="E2630" s="301">
        <v>29</v>
      </c>
      <c r="F2630" s="301">
        <v>35</v>
      </c>
      <c r="G2630" s="301">
        <v>25</v>
      </c>
      <c r="H2630" s="301">
        <v>21</v>
      </c>
      <c r="I2630" s="301">
        <v>16</v>
      </c>
      <c r="J2630" s="301">
        <v>16</v>
      </c>
      <c r="K2630" s="301">
        <v>12</v>
      </c>
      <c r="L2630" s="301">
        <v>26</v>
      </c>
      <c r="M2630" s="301">
        <v>27</v>
      </c>
      <c r="N2630" s="301">
        <v>38</v>
      </c>
      <c r="O2630" s="301">
        <v>25</v>
      </c>
      <c r="P2630" s="301">
        <v>19</v>
      </c>
      <c r="Q2630" s="301">
        <v>10</v>
      </c>
      <c r="R2630" s="301">
        <v>7</v>
      </c>
      <c r="S2630" s="301">
        <v>7</v>
      </c>
      <c r="T2630" s="301">
        <v>4</v>
      </c>
      <c r="U2630" s="301">
        <v>383</v>
      </c>
      <c r="V2630" s="304">
        <v>394</v>
      </c>
    </row>
    <row r="2631" spans="1:22" x14ac:dyDescent="0.4">
      <c r="A2631" s="299">
        <v>2627</v>
      </c>
      <c r="B2631" s="300" t="s">
        <v>3703</v>
      </c>
      <c r="C2631" s="301">
        <v>0</v>
      </c>
      <c r="D2631" s="301">
        <v>0</v>
      </c>
      <c r="E2631" s="301">
        <v>0</v>
      </c>
      <c r="F2631" s="301">
        <v>3</v>
      </c>
      <c r="G2631" s="301">
        <v>0</v>
      </c>
      <c r="H2631" s="301">
        <v>0</v>
      </c>
      <c r="I2631" s="301">
        <v>0</v>
      </c>
      <c r="J2631" s="301">
        <v>0</v>
      </c>
      <c r="K2631" s="301">
        <v>0</v>
      </c>
      <c r="L2631" s="301">
        <v>3</v>
      </c>
      <c r="M2631" s="301">
        <v>3</v>
      </c>
      <c r="N2631" s="301">
        <v>4</v>
      </c>
      <c r="O2631" s="301">
        <v>0</v>
      </c>
      <c r="P2631" s="301">
        <v>4</v>
      </c>
      <c r="Q2631" s="301">
        <v>4</v>
      </c>
      <c r="R2631" s="301">
        <v>0</v>
      </c>
      <c r="S2631" s="301">
        <v>0</v>
      </c>
      <c r="T2631" s="301">
        <v>0</v>
      </c>
      <c r="U2631" s="301">
        <v>24</v>
      </c>
      <c r="V2631" s="304">
        <v>26</v>
      </c>
    </row>
    <row r="2632" spans="1:22" x14ac:dyDescent="0.4">
      <c r="A2632" s="299">
        <v>2628</v>
      </c>
      <c r="B2632" s="300" t="s">
        <v>3704</v>
      </c>
      <c r="C2632" s="301">
        <v>0</v>
      </c>
      <c r="D2632" s="301">
        <v>0</v>
      </c>
      <c r="E2632" s="301">
        <v>0</v>
      </c>
      <c r="F2632" s="301">
        <v>0</v>
      </c>
      <c r="G2632" s="301">
        <v>0</v>
      </c>
      <c r="H2632" s="301">
        <v>3</v>
      </c>
      <c r="I2632" s="301">
        <v>0</v>
      </c>
      <c r="J2632" s="301">
        <v>0</v>
      </c>
      <c r="K2632" s="301">
        <v>0</v>
      </c>
      <c r="L2632" s="301">
        <v>3</v>
      </c>
      <c r="M2632" s="301">
        <v>0</v>
      </c>
      <c r="N2632" s="301">
        <v>3</v>
      </c>
      <c r="O2632" s="301">
        <v>0</v>
      </c>
      <c r="P2632" s="301">
        <v>0</v>
      </c>
      <c r="Q2632" s="301">
        <v>0</v>
      </c>
      <c r="R2632" s="301">
        <v>0</v>
      </c>
      <c r="S2632" s="301">
        <v>0</v>
      </c>
      <c r="T2632" s="301">
        <v>0</v>
      </c>
      <c r="U2632" s="301">
        <v>18</v>
      </c>
      <c r="V2632" s="304">
        <v>10</v>
      </c>
    </row>
    <row r="2633" spans="1:22" x14ac:dyDescent="0.4">
      <c r="A2633" s="299">
        <v>2629</v>
      </c>
      <c r="B2633" s="300" t="s">
        <v>3705</v>
      </c>
      <c r="C2633" s="301">
        <v>0</v>
      </c>
      <c r="D2633" s="301">
        <v>0</v>
      </c>
      <c r="E2633" s="301">
        <v>0</v>
      </c>
      <c r="F2633" s="301">
        <v>0</v>
      </c>
      <c r="G2633" s="301">
        <v>0</v>
      </c>
      <c r="H2633" s="301">
        <v>0</v>
      </c>
      <c r="I2633" s="301">
        <v>0</v>
      </c>
      <c r="J2633" s="301">
        <v>0</v>
      </c>
      <c r="K2633" s="301">
        <v>0</v>
      </c>
      <c r="L2633" s="301">
        <v>0</v>
      </c>
      <c r="M2633" s="301">
        <v>0</v>
      </c>
      <c r="N2633" s="301">
        <v>0</v>
      </c>
      <c r="O2633" s="301">
        <v>0</v>
      </c>
      <c r="P2633" s="301">
        <v>0</v>
      </c>
      <c r="Q2633" s="301">
        <v>0</v>
      </c>
      <c r="R2633" s="301">
        <v>0</v>
      </c>
      <c r="S2633" s="301">
        <v>0</v>
      </c>
      <c r="T2633" s="301">
        <v>0</v>
      </c>
      <c r="U2633" s="301">
        <v>0</v>
      </c>
      <c r="V2633" s="304">
        <v>0</v>
      </c>
    </row>
    <row r="2634" spans="1:22" x14ac:dyDescent="0.4">
      <c r="A2634" s="299">
        <v>2630</v>
      </c>
      <c r="B2634" s="300" t="s">
        <v>3706</v>
      </c>
      <c r="C2634" s="301">
        <v>0</v>
      </c>
      <c r="D2634" s="301">
        <v>0</v>
      </c>
      <c r="E2634" s="301">
        <v>4</v>
      </c>
      <c r="F2634" s="301">
        <v>3</v>
      </c>
      <c r="G2634" s="301">
        <v>0</v>
      </c>
      <c r="H2634" s="301">
        <v>4</v>
      </c>
      <c r="I2634" s="301">
        <v>0</v>
      </c>
      <c r="J2634" s="301">
        <v>0</v>
      </c>
      <c r="K2634" s="301">
        <v>0</v>
      </c>
      <c r="L2634" s="301">
        <v>8</v>
      </c>
      <c r="M2634" s="301">
        <v>0</v>
      </c>
      <c r="N2634" s="301">
        <v>7</v>
      </c>
      <c r="O2634" s="301">
        <v>5</v>
      </c>
      <c r="P2634" s="301">
        <v>0</v>
      </c>
      <c r="Q2634" s="301">
        <v>6</v>
      </c>
      <c r="R2634" s="301">
        <v>0</v>
      </c>
      <c r="S2634" s="301">
        <v>3</v>
      </c>
      <c r="T2634" s="301">
        <v>6</v>
      </c>
      <c r="U2634" s="301">
        <v>41</v>
      </c>
      <c r="V2634" s="304">
        <v>36</v>
      </c>
    </row>
    <row r="2635" spans="1:22" x14ac:dyDescent="0.4">
      <c r="A2635" s="299">
        <v>2631</v>
      </c>
      <c r="B2635" s="300" t="s">
        <v>517</v>
      </c>
      <c r="C2635" s="301">
        <v>58</v>
      </c>
      <c r="D2635" s="301">
        <v>56</v>
      </c>
      <c r="E2635" s="301">
        <v>72</v>
      </c>
      <c r="F2635" s="301">
        <v>88</v>
      </c>
      <c r="G2635" s="301">
        <v>54</v>
      </c>
      <c r="H2635" s="301">
        <v>42</v>
      </c>
      <c r="I2635" s="301">
        <v>51</v>
      </c>
      <c r="J2635" s="301">
        <v>61</v>
      </c>
      <c r="K2635" s="301">
        <v>73</v>
      </c>
      <c r="L2635" s="301">
        <v>77</v>
      </c>
      <c r="M2635" s="301">
        <v>73</v>
      </c>
      <c r="N2635" s="301">
        <v>65</v>
      </c>
      <c r="O2635" s="301">
        <v>74</v>
      </c>
      <c r="P2635" s="301">
        <v>100</v>
      </c>
      <c r="Q2635" s="301">
        <v>69</v>
      </c>
      <c r="R2635" s="301">
        <v>38</v>
      </c>
      <c r="S2635" s="301">
        <v>22</v>
      </c>
      <c r="T2635" s="301">
        <v>14</v>
      </c>
      <c r="U2635" s="301">
        <v>1098</v>
      </c>
      <c r="V2635" s="304">
        <v>1056</v>
      </c>
    </row>
    <row r="2636" spans="1:22" x14ac:dyDescent="0.4">
      <c r="A2636" s="299">
        <v>2632</v>
      </c>
      <c r="B2636" s="300" t="s">
        <v>518</v>
      </c>
      <c r="C2636" s="301">
        <v>7</v>
      </c>
      <c r="D2636" s="301">
        <v>0</v>
      </c>
      <c r="E2636" s="301">
        <v>3</v>
      </c>
      <c r="F2636" s="301">
        <v>5</v>
      </c>
      <c r="G2636" s="301">
        <v>0</v>
      </c>
      <c r="H2636" s="301">
        <v>0</v>
      </c>
      <c r="I2636" s="301">
        <v>3</v>
      </c>
      <c r="J2636" s="301">
        <v>10</v>
      </c>
      <c r="K2636" s="301">
        <v>3</v>
      </c>
      <c r="L2636" s="301">
        <v>0</v>
      </c>
      <c r="M2636" s="301">
        <v>8</v>
      </c>
      <c r="N2636" s="301">
        <v>10</v>
      </c>
      <c r="O2636" s="301">
        <v>14</v>
      </c>
      <c r="P2636" s="301">
        <v>9</v>
      </c>
      <c r="Q2636" s="301">
        <v>3</v>
      </c>
      <c r="R2636" s="301">
        <v>5</v>
      </c>
      <c r="S2636" s="301">
        <v>3</v>
      </c>
      <c r="T2636" s="301">
        <v>3</v>
      </c>
      <c r="U2636" s="301">
        <v>88</v>
      </c>
      <c r="V2636" s="304">
        <v>83</v>
      </c>
    </row>
    <row r="2637" spans="1:22" x14ac:dyDescent="0.4">
      <c r="A2637" s="299">
        <v>2633</v>
      </c>
      <c r="B2637" s="300" t="s">
        <v>3707</v>
      </c>
      <c r="C2637" s="301">
        <v>5</v>
      </c>
      <c r="D2637" s="301">
        <v>6</v>
      </c>
      <c r="E2637" s="301">
        <v>0</v>
      </c>
      <c r="F2637" s="301">
        <v>4</v>
      </c>
      <c r="G2637" s="301">
        <v>0</v>
      </c>
      <c r="H2637" s="301">
        <v>6</v>
      </c>
      <c r="I2637" s="301">
        <v>0</v>
      </c>
      <c r="J2637" s="301">
        <v>3</v>
      </c>
      <c r="K2637" s="301">
        <v>0</v>
      </c>
      <c r="L2637" s="301">
        <v>0</v>
      </c>
      <c r="M2637" s="301">
        <v>3</v>
      </c>
      <c r="N2637" s="301">
        <v>0</v>
      </c>
      <c r="O2637" s="301">
        <v>3</v>
      </c>
      <c r="P2637" s="301">
        <v>3</v>
      </c>
      <c r="Q2637" s="301">
        <v>4</v>
      </c>
      <c r="R2637" s="301">
        <v>3</v>
      </c>
      <c r="S2637" s="301">
        <v>0</v>
      </c>
      <c r="T2637" s="301">
        <v>0</v>
      </c>
      <c r="U2637" s="301">
        <v>39</v>
      </c>
      <c r="V2637" s="304">
        <v>35</v>
      </c>
    </row>
    <row r="2638" spans="1:22" x14ac:dyDescent="0.4">
      <c r="A2638" s="299">
        <v>2634</v>
      </c>
      <c r="B2638" s="300" t="s">
        <v>3708</v>
      </c>
      <c r="C2638" s="301">
        <v>8</v>
      </c>
      <c r="D2638" s="301">
        <v>0</v>
      </c>
      <c r="E2638" s="301">
        <v>9</v>
      </c>
      <c r="F2638" s="301">
        <v>9</v>
      </c>
      <c r="G2638" s="301">
        <v>0</v>
      </c>
      <c r="H2638" s="301">
        <v>6</v>
      </c>
      <c r="I2638" s="301">
        <v>5</v>
      </c>
      <c r="J2638" s="301">
        <v>3</v>
      </c>
      <c r="K2638" s="301">
        <v>0</v>
      </c>
      <c r="L2638" s="301">
        <v>0</v>
      </c>
      <c r="M2638" s="301">
        <v>4</v>
      </c>
      <c r="N2638" s="301">
        <v>5</v>
      </c>
      <c r="O2638" s="301">
        <v>9</v>
      </c>
      <c r="P2638" s="301">
        <v>11</v>
      </c>
      <c r="Q2638" s="301">
        <v>14</v>
      </c>
      <c r="R2638" s="301">
        <v>0</v>
      </c>
      <c r="S2638" s="301">
        <v>0</v>
      </c>
      <c r="T2638" s="301">
        <v>0</v>
      </c>
      <c r="U2638" s="301">
        <v>85</v>
      </c>
      <c r="V2638" s="304">
        <v>85</v>
      </c>
    </row>
    <row r="2639" spans="1:22" x14ac:dyDescent="0.4">
      <c r="A2639" s="299">
        <v>2635</v>
      </c>
      <c r="B2639" s="300" t="s">
        <v>3709</v>
      </c>
      <c r="C2639" s="301">
        <v>5</v>
      </c>
      <c r="D2639" s="301">
        <v>3</v>
      </c>
      <c r="E2639" s="301">
        <v>7</v>
      </c>
      <c r="F2639" s="301">
        <v>3</v>
      </c>
      <c r="G2639" s="301">
        <v>3</v>
      </c>
      <c r="H2639" s="301">
        <v>0</v>
      </c>
      <c r="I2639" s="301">
        <v>5</v>
      </c>
      <c r="J2639" s="301">
        <v>4</v>
      </c>
      <c r="K2639" s="301">
        <v>4</v>
      </c>
      <c r="L2639" s="301">
        <v>0</v>
      </c>
      <c r="M2639" s="301">
        <v>8</v>
      </c>
      <c r="N2639" s="301">
        <v>3</v>
      </c>
      <c r="O2639" s="301">
        <v>5</v>
      </c>
      <c r="P2639" s="301">
        <v>0</v>
      </c>
      <c r="Q2639" s="301">
        <v>0</v>
      </c>
      <c r="R2639" s="301">
        <v>0</v>
      </c>
      <c r="S2639" s="301">
        <v>0</v>
      </c>
      <c r="T2639" s="301">
        <v>0</v>
      </c>
      <c r="U2639" s="301">
        <v>51</v>
      </c>
      <c r="V2639" s="304">
        <v>40</v>
      </c>
    </row>
    <row r="2640" spans="1:22" x14ac:dyDescent="0.4">
      <c r="A2640" s="299">
        <v>2636</v>
      </c>
      <c r="B2640" s="300" t="s">
        <v>3710</v>
      </c>
      <c r="C2640" s="301">
        <v>0</v>
      </c>
      <c r="D2640" s="301">
        <v>7</v>
      </c>
      <c r="E2640" s="301">
        <v>0</v>
      </c>
      <c r="F2640" s="301">
        <v>0</v>
      </c>
      <c r="G2640" s="301">
        <v>0</v>
      </c>
      <c r="H2640" s="301">
        <v>0</v>
      </c>
      <c r="I2640" s="301">
        <v>0</v>
      </c>
      <c r="J2640" s="301">
        <v>4</v>
      </c>
      <c r="K2640" s="301">
        <v>0</v>
      </c>
      <c r="L2640" s="301">
        <v>0</v>
      </c>
      <c r="M2640" s="301">
        <v>3</v>
      </c>
      <c r="N2640" s="301">
        <v>6</v>
      </c>
      <c r="O2640" s="301">
        <v>3</v>
      </c>
      <c r="P2640" s="301">
        <v>3</v>
      </c>
      <c r="Q2640" s="301">
        <v>0</v>
      </c>
      <c r="R2640" s="301">
        <v>4</v>
      </c>
      <c r="S2640" s="301">
        <v>0</v>
      </c>
      <c r="T2640" s="301">
        <v>0</v>
      </c>
      <c r="U2640" s="301">
        <v>31</v>
      </c>
      <c r="V2640" s="304">
        <v>33</v>
      </c>
    </row>
    <row r="2641" spans="1:22" x14ac:dyDescent="0.4">
      <c r="A2641" s="299">
        <v>2637</v>
      </c>
      <c r="B2641" s="300" t="s">
        <v>519</v>
      </c>
      <c r="C2641" s="301">
        <v>17</v>
      </c>
      <c r="D2641" s="301">
        <v>46</v>
      </c>
      <c r="E2641" s="301">
        <v>59</v>
      </c>
      <c r="F2641" s="301">
        <v>49</v>
      </c>
      <c r="G2641" s="301">
        <v>17</v>
      </c>
      <c r="H2641" s="301">
        <v>11</v>
      </c>
      <c r="I2641" s="301">
        <v>12</v>
      </c>
      <c r="J2641" s="301">
        <v>28</v>
      </c>
      <c r="K2641" s="301">
        <v>43</v>
      </c>
      <c r="L2641" s="301">
        <v>50</v>
      </c>
      <c r="M2641" s="301">
        <v>60</v>
      </c>
      <c r="N2641" s="301">
        <v>55</v>
      </c>
      <c r="O2641" s="301">
        <v>50</v>
      </c>
      <c r="P2641" s="301">
        <v>58</v>
      </c>
      <c r="Q2641" s="301">
        <v>30</v>
      </c>
      <c r="R2641" s="301">
        <v>15</v>
      </c>
      <c r="S2641" s="301">
        <v>15</v>
      </c>
      <c r="T2641" s="301">
        <v>8</v>
      </c>
      <c r="U2641" s="301">
        <v>618</v>
      </c>
      <c r="V2641" s="304">
        <v>588</v>
      </c>
    </row>
    <row r="2642" spans="1:22" x14ac:dyDescent="0.4">
      <c r="A2642" s="299">
        <v>2638</v>
      </c>
      <c r="B2642" s="300" t="s">
        <v>3711</v>
      </c>
      <c r="C2642" s="301">
        <v>0</v>
      </c>
      <c r="D2642" s="301">
        <v>0</v>
      </c>
      <c r="E2642" s="301">
        <v>0</v>
      </c>
      <c r="F2642" s="301">
        <v>0</v>
      </c>
      <c r="G2642" s="301">
        <v>0</v>
      </c>
      <c r="H2642" s="301">
        <v>0</v>
      </c>
      <c r="I2642" s="301">
        <v>3</v>
      </c>
      <c r="J2642" s="301">
        <v>0</v>
      </c>
      <c r="K2642" s="301">
        <v>0</v>
      </c>
      <c r="L2642" s="301">
        <v>0</v>
      </c>
      <c r="M2642" s="301">
        <v>4</v>
      </c>
      <c r="N2642" s="301">
        <v>10</v>
      </c>
      <c r="O2642" s="301">
        <v>6</v>
      </c>
      <c r="P2642" s="301">
        <v>4</v>
      </c>
      <c r="Q2642" s="301">
        <v>0</v>
      </c>
      <c r="R2642" s="301">
        <v>0</v>
      </c>
      <c r="S2642" s="301">
        <v>0</v>
      </c>
      <c r="T2642" s="301">
        <v>0</v>
      </c>
      <c r="U2642" s="301">
        <v>23</v>
      </c>
      <c r="V2642" s="304">
        <v>25</v>
      </c>
    </row>
    <row r="2643" spans="1:22" x14ac:dyDescent="0.4">
      <c r="A2643" s="299">
        <v>2639</v>
      </c>
      <c r="B2643" s="300" t="s">
        <v>3712</v>
      </c>
      <c r="C2643" s="301">
        <v>0</v>
      </c>
      <c r="D2643" s="301">
        <v>0</v>
      </c>
      <c r="E2643" s="301">
        <v>0</v>
      </c>
      <c r="F2643" s="301">
        <v>0</v>
      </c>
      <c r="G2643" s="301">
        <v>0</v>
      </c>
      <c r="H2643" s="301">
        <v>0</v>
      </c>
      <c r="I2643" s="301">
        <v>0</v>
      </c>
      <c r="J2643" s="301">
        <v>0</v>
      </c>
      <c r="K2643" s="301">
        <v>0</v>
      </c>
      <c r="L2643" s="301">
        <v>0</v>
      </c>
      <c r="M2643" s="301">
        <v>0</v>
      </c>
      <c r="N2643" s="301">
        <v>0</v>
      </c>
      <c r="O2643" s="301">
        <v>0</v>
      </c>
      <c r="P2643" s="301">
        <v>0</v>
      </c>
      <c r="Q2643" s="301">
        <v>0</v>
      </c>
      <c r="R2643" s="301">
        <v>0</v>
      </c>
      <c r="S2643" s="301">
        <v>0</v>
      </c>
      <c r="T2643" s="301">
        <v>0</v>
      </c>
      <c r="U2643" s="301">
        <v>0</v>
      </c>
      <c r="V2643" s="304">
        <v>0</v>
      </c>
    </row>
    <row r="2644" spans="1:22" x14ac:dyDescent="0.4">
      <c r="A2644" s="299">
        <v>2640</v>
      </c>
      <c r="B2644" s="300" t="s">
        <v>1961</v>
      </c>
      <c r="C2644" s="301">
        <v>6</v>
      </c>
      <c r="D2644" s="301">
        <v>8</v>
      </c>
      <c r="E2644" s="301">
        <v>3</v>
      </c>
      <c r="F2644" s="301">
        <v>0</v>
      </c>
      <c r="G2644" s="301">
        <v>0</v>
      </c>
      <c r="H2644" s="301">
        <v>0</v>
      </c>
      <c r="I2644" s="301">
        <v>3</v>
      </c>
      <c r="J2644" s="301">
        <v>10</v>
      </c>
      <c r="K2644" s="301">
        <v>10</v>
      </c>
      <c r="L2644" s="301">
        <v>3</v>
      </c>
      <c r="M2644" s="301">
        <v>4</v>
      </c>
      <c r="N2644" s="301">
        <v>6</v>
      </c>
      <c r="O2644" s="301">
        <v>12</v>
      </c>
      <c r="P2644" s="301">
        <v>7</v>
      </c>
      <c r="Q2644" s="301">
        <v>3</v>
      </c>
      <c r="R2644" s="301">
        <v>5</v>
      </c>
      <c r="S2644" s="301">
        <v>0</v>
      </c>
      <c r="T2644" s="301">
        <v>0</v>
      </c>
      <c r="U2644" s="301">
        <v>82</v>
      </c>
      <c r="V2644" s="304">
        <v>83</v>
      </c>
    </row>
    <row r="2645" spans="1:22" x14ac:dyDescent="0.4">
      <c r="A2645" s="299">
        <v>2641</v>
      </c>
      <c r="B2645" s="300" t="s">
        <v>3713</v>
      </c>
      <c r="C2645" s="301">
        <v>0</v>
      </c>
      <c r="D2645" s="301">
        <v>0</v>
      </c>
      <c r="E2645" s="301">
        <v>0</v>
      </c>
      <c r="F2645" s="301">
        <v>0</v>
      </c>
      <c r="G2645" s="301">
        <v>0</v>
      </c>
      <c r="H2645" s="301">
        <v>0</v>
      </c>
      <c r="I2645" s="301">
        <v>0</v>
      </c>
      <c r="J2645" s="301">
        <v>0</v>
      </c>
      <c r="K2645" s="301">
        <v>0</v>
      </c>
      <c r="L2645" s="301">
        <v>0</v>
      </c>
      <c r="M2645" s="301">
        <v>0</v>
      </c>
      <c r="N2645" s="301">
        <v>0</v>
      </c>
      <c r="O2645" s="301">
        <v>0</v>
      </c>
      <c r="P2645" s="301">
        <v>0</v>
      </c>
      <c r="Q2645" s="301">
        <v>0</v>
      </c>
      <c r="R2645" s="301">
        <v>0</v>
      </c>
      <c r="S2645" s="301">
        <v>0</v>
      </c>
      <c r="T2645" s="301">
        <v>0</v>
      </c>
      <c r="U2645" s="301">
        <v>7</v>
      </c>
      <c r="V2645" s="304">
        <v>7</v>
      </c>
    </row>
    <row r="2646" spans="1:22" x14ac:dyDescent="0.4">
      <c r="A2646" s="299">
        <v>2642</v>
      </c>
      <c r="B2646" s="300" t="s">
        <v>3714</v>
      </c>
      <c r="C2646" s="301">
        <v>0</v>
      </c>
      <c r="D2646" s="301">
        <v>0</v>
      </c>
      <c r="E2646" s="301">
        <v>0</v>
      </c>
      <c r="F2646" s="301">
        <v>0</v>
      </c>
      <c r="G2646" s="301">
        <v>0</v>
      </c>
      <c r="H2646" s="301">
        <v>0</v>
      </c>
      <c r="I2646" s="301">
        <v>0</v>
      </c>
      <c r="J2646" s="301">
        <v>0</v>
      </c>
      <c r="K2646" s="301">
        <v>0</v>
      </c>
      <c r="L2646" s="301">
        <v>0</v>
      </c>
      <c r="M2646" s="301">
        <v>0</v>
      </c>
      <c r="N2646" s="301">
        <v>0</v>
      </c>
      <c r="O2646" s="301">
        <v>0</v>
      </c>
      <c r="P2646" s="301">
        <v>0</v>
      </c>
      <c r="Q2646" s="301">
        <v>0</v>
      </c>
      <c r="R2646" s="301">
        <v>0</v>
      </c>
      <c r="S2646" s="301">
        <v>0</v>
      </c>
      <c r="T2646" s="301">
        <v>0</v>
      </c>
      <c r="U2646" s="301">
        <v>3</v>
      </c>
      <c r="V2646" s="304">
        <v>9</v>
      </c>
    </row>
    <row r="2647" spans="1:22" x14ac:dyDescent="0.4">
      <c r="A2647" s="299">
        <v>2643</v>
      </c>
      <c r="B2647" s="300" t="s">
        <v>3715</v>
      </c>
      <c r="C2647" s="301">
        <v>7</v>
      </c>
      <c r="D2647" s="301">
        <v>14</v>
      </c>
      <c r="E2647" s="301">
        <v>17</v>
      </c>
      <c r="F2647" s="301">
        <v>12</v>
      </c>
      <c r="G2647" s="301">
        <v>12</v>
      </c>
      <c r="H2647" s="301">
        <v>8</v>
      </c>
      <c r="I2647" s="301">
        <v>11</v>
      </c>
      <c r="J2647" s="301">
        <v>11</v>
      </c>
      <c r="K2647" s="301">
        <v>12</v>
      </c>
      <c r="L2647" s="301">
        <v>10</v>
      </c>
      <c r="M2647" s="301">
        <v>16</v>
      </c>
      <c r="N2647" s="301">
        <v>19</v>
      </c>
      <c r="O2647" s="301">
        <v>11</v>
      </c>
      <c r="P2647" s="301">
        <v>10</v>
      </c>
      <c r="Q2647" s="301">
        <v>6</v>
      </c>
      <c r="R2647" s="301">
        <v>0</v>
      </c>
      <c r="S2647" s="301">
        <v>0</v>
      </c>
      <c r="T2647" s="301">
        <v>0</v>
      </c>
      <c r="U2647" s="301">
        <v>191</v>
      </c>
      <c r="V2647" s="304">
        <v>190</v>
      </c>
    </row>
    <row r="2648" spans="1:22" x14ac:dyDescent="0.4">
      <c r="A2648" s="299">
        <v>2644</v>
      </c>
      <c r="B2648" s="300" t="s">
        <v>3716</v>
      </c>
      <c r="C2648" s="301">
        <v>4</v>
      </c>
      <c r="D2648" s="301">
        <v>11</v>
      </c>
      <c r="E2648" s="301">
        <v>15</v>
      </c>
      <c r="F2648" s="301">
        <v>9</v>
      </c>
      <c r="G2648" s="301">
        <v>4</v>
      </c>
      <c r="H2648" s="301">
        <v>3</v>
      </c>
      <c r="I2648" s="301">
        <v>4</v>
      </c>
      <c r="J2648" s="301">
        <v>4</v>
      </c>
      <c r="K2648" s="301">
        <v>12</v>
      </c>
      <c r="L2648" s="301">
        <v>11</v>
      </c>
      <c r="M2648" s="301">
        <v>9</v>
      </c>
      <c r="N2648" s="301">
        <v>6</v>
      </c>
      <c r="O2648" s="301">
        <v>3</v>
      </c>
      <c r="P2648" s="301">
        <v>6</v>
      </c>
      <c r="Q2648" s="301">
        <v>0</v>
      </c>
      <c r="R2648" s="301">
        <v>0</v>
      </c>
      <c r="S2648" s="301">
        <v>3</v>
      </c>
      <c r="T2648" s="301">
        <v>0</v>
      </c>
      <c r="U2648" s="301">
        <v>114</v>
      </c>
      <c r="V2648" s="304">
        <v>116</v>
      </c>
    </row>
    <row r="2649" spans="1:22" x14ac:dyDescent="0.4">
      <c r="A2649" s="299">
        <v>2645</v>
      </c>
      <c r="B2649" s="300" t="s">
        <v>3717</v>
      </c>
      <c r="C2649" s="301">
        <v>0</v>
      </c>
      <c r="D2649" s="301">
        <v>0</v>
      </c>
      <c r="E2649" s="301">
        <v>0</v>
      </c>
      <c r="F2649" s="301">
        <v>0</v>
      </c>
      <c r="G2649" s="301">
        <v>0</v>
      </c>
      <c r="H2649" s="301">
        <v>0</v>
      </c>
      <c r="I2649" s="301">
        <v>0</v>
      </c>
      <c r="J2649" s="301">
        <v>0</v>
      </c>
      <c r="K2649" s="301">
        <v>0</v>
      </c>
      <c r="L2649" s="301">
        <v>0</v>
      </c>
      <c r="M2649" s="301">
        <v>0</v>
      </c>
      <c r="N2649" s="301">
        <v>0</v>
      </c>
      <c r="O2649" s="301">
        <v>0</v>
      </c>
      <c r="P2649" s="301">
        <v>0</v>
      </c>
      <c r="Q2649" s="301">
        <v>0</v>
      </c>
      <c r="R2649" s="301">
        <v>0</v>
      </c>
      <c r="S2649" s="301">
        <v>0</v>
      </c>
      <c r="T2649" s="301">
        <v>0</v>
      </c>
      <c r="U2649" s="301">
        <v>7</v>
      </c>
      <c r="V2649" s="304">
        <v>7</v>
      </c>
    </row>
    <row r="2650" spans="1:22" x14ac:dyDescent="0.4">
      <c r="A2650" s="299">
        <v>2646</v>
      </c>
      <c r="B2650" s="300" t="s">
        <v>3718</v>
      </c>
      <c r="C2650" s="301">
        <v>4</v>
      </c>
      <c r="D2650" s="301">
        <v>3</v>
      </c>
      <c r="E2650" s="301">
        <v>0</v>
      </c>
      <c r="F2650" s="301">
        <v>0</v>
      </c>
      <c r="G2650" s="301">
        <v>0</v>
      </c>
      <c r="H2650" s="301">
        <v>0</v>
      </c>
      <c r="I2650" s="301">
        <v>0</v>
      </c>
      <c r="J2650" s="301">
        <v>0</v>
      </c>
      <c r="K2650" s="301">
        <v>4</v>
      </c>
      <c r="L2650" s="301">
        <v>0</v>
      </c>
      <c r="M2650" s="301">
        <v>0</v>
      </c>
      <c r="N2650" s="301">
        <v>0</v>
      </c>
      <c r="O2650" s="301">
        <v>0</v>
      </c>
      <c r="P2650" s="301">
        <v>7</v>
      </c>
      <c r="Q2650" s="301">
        <v>0</v>
      </c>
      <c r="R2650" s="301">
        <v>0</v>
      </c>
      <c r="S2650" s="301">
        <v>0</v>
      </c>
      <c r="T2650" s="301">
        <v>0</v>
      </c>
      <c r="U2650" s="301">
        <v>15</v>
      </c>
      <c r="V2650" s="304">
        <v>15</v>
      </c>
    </row>
    <row r="2651" spans="1:22" x14ac:dyDescent="0.4">
      <c r="A2651" s="299">
        <v>2647</v>
      </c>
      <c r="B2651" s="300" t="s">
        <v>3719</v>
      </c>
      <c r="C2651" s="301">
        <v>0</v>
      </c>
      <c r="D2651" s="301">
        <v>0</v>
      </c>
      <c r="E2651" s="301">
        <v>0</v>
      </c>
      <c r="F2651" s="301">
        <v>0</v>
      </c>
      <c r="G2651" s="301">
        <v>0</v>
      </c>
      <c r="H2651" s="301">
        <v>0</v>
      </c>
      <c r="I2651" s="301">
        <v>0</v>
      </c>
      <c r="J2651" s="301">
        <v>0</v>
      </c>
      <c r="K2651" s="301">
        <v>0</v>
      </c>
      <c r="L2651" s="301">
        <v>0</v>
      </c>
      <c r="M2651" s="301">
        <v>0</v>
      </c>
      <c r="N2651" s="301">
        <v>0</v>
      </c>
      <c r="O2651" s="301">
        <v>4</v>
      </c>
      <c r="P2651" s="301">
        <v>0</v>
      </c>
      <c r="Q2651" s="301">
        <v>0</v>
      </c>
      <c r="R2651" s="301">
        <v>0</v>
      </c>
      <c r="S2651" s="301">
        <v>0</v>
      </c>
      <c r="T2651" s="301">
        <v>0</v>
      </c>
      <c r="U2651" s="301">
        <v>8</v>
      </c>
      <c r="V2651" s="304">
        <v>15</v>
      </c>
    </row>
    <row r="2652" spans="1:22" x14ac:dyDescent="0.4">
      <c r="A2652" s="299">
        <v>2648</v>
      </c>
      <c r="B2652" s="300" t="s">
        <v>520</v>
      </c>
      <c r="C2652" s="301">
        <v>936</v>
      </c>
      <c r="D2652" s="301">
        <v>896</v>
      </c>
      <c r="E2652" s="301">
        <v>814</v>
      </c>
      <c r="F2652" s="301">
        <v>758</v>
      </c>
      <c r="G2652" s="301">
        <v>674</v>
      </c>
      <c r="H2652" s="301">
        <v>787</v>
      </c>
      <c r="I2652" s="301">
        <v>962</v>
      </c>
      <c r="J2652" s="301">
        <v>759</v>
      </c>
      <c r="K2652" s="301">
        <v>810</v>
      </c>
      <c r="L2652" s="301">
        <v>822</v>
      </c>
      <c r="M2652" s="301">
        <v>722</v>
      </c>
      <c r="N2652" s="301">
        <v>650</v>
      </c>
      <c r="O2652" s="301">
        <v>543</v>
      </c>
      <c r="P2652" s="301">
        <v>422</v>
      </c>
      <c r="Q2652" s="301">
        <v>233</v>
      </c>
      <c r="R2652" s="301">
        <v>144</v>
      </c>
      <c r="S2652" s="301">
        <v>79</v>
      </c>
      <c r="T2652" s="301">
        <v>58</v>
      </c>
      <c r="U2652" s="301">
        <v>11076</v>
      </c>
      <c r="V2652" s="304">
        <v>10976</v>
      </c>
    </row>
    <row r="2653" spans="1:22" x14ac:dyDescent="0.4">
      <c r="A2653" s="299">
        <v>2649</v>
      </c>
      <c r="B2653" s="300" t="s">
        <v>3720</v>
      </c>
      <c r="C2653" s="301">
        <v>7</v>
      </c>
      <c r="D2653" s="301">
        <v>4</v>
      </c>
      <c r="E2653" s="301">
        <v>0</v>
      </c>
      <c r="F2653" s="301">
        <v>0</v>
      </c>
      <c r="G2653" s="301">
        <v>0</v>
      </c>
      <c r="H2653" s="301">
        <v>8</v>
      </c>
      <c r="I2653" s="301">
        <v>3</v>
      </c>
      <c r="J2653" s="301">
        <v>4</v>
      </c>
      <c r="K2653" s="301">
        <v>0</v>
      </c>
      <c r="L2653" s="301">
        <v>0</v>
      </c>
      <c r="M2653" s="301">
        <v>0</v>
      </c>
      <c r="N2653" s="301">
        <v>3</v>
      </c>
      <c r="O2653" s="301">
        <v>0</v>
      </c>
      <c r="P2653" s="301">
        <v>5</v>
      </c>
      <c r="Q2653" s="301">
        <v>4</v>
      </c>
      <c r="R2653" s="301">
        <v>0</v>
      </c>
      <c r="S2653" s="301">
        <v>0</v>
      </c>
      <c r="T2653" s="301">
        <v>0</v>
      </c>
      <c r="U2653" s="301">
        <v>37</v>
      </c>
      <c r="V2653" s="304">
        <v>37</v>
      </c>
    </row>
    <row r="2654" spans="1:22" x14ac:dyDescent="0.4">
      <c r="A2654" s="299">
        <v>2650</v>
      </c>
      <c r="B2654" s="300" t="s">
        <v>521</v>
      </c>
      <c r="C2654" s="301">
        <v>54</v>
      </c>
      <c r="D2654" s="301">
        <v>104</v>
      </c>
      <c r="E2654" s="301">
        <v>108</v>
      </c>
      <c r="F2654" s="301">
        <v>96</v>
      </c>
      <c r="G2654" s="301">
        <v>59</v>
      </c>
      <c r="H2654" s="301">
        <v>20</v>
      </c>
      <c r="I2654" s="301">
        <v>38</v>
      </c>
      <c r="J2654" s="301">
        <v>56</v>
      </c>
      <c r="K2654" s="301">
        <v>88</v>
      </c>
      <c r="L2654" s="301">
        <v>99</v>
      </c>
      <c r="M2654" s="301">
        <v>105</v>
      </c>
      <c r="N2654" s="301">
        <v>100</v>
      </c>
      <c r="O2654" s="301">
        <v>118</v>
      </c>
      <c r="P2654" s="301">
        <v>83</v>
      </c>
      <c r="Q2654" s="301">
        <v>49</v>
      </c>
      <c r="R2654" s="301">
        <v>59</v>
      </c>
      <c r="S2654" s="301">
        <v>44</v>
      </c>
      <c r="T2654" s="301">
        <v>80</v>
      </c>
      <c r="U2654" s="301">
        <v>1365</v>
      </c>
      <c r="V2654" s="304">
        <v>1227</v>
      </c>
    </row>
    <row r="2655" spans="1:22" x14ac:dyDescent="0.4">
      <c r="A2655" s="299">
        <v>2651</v>
      </c>
      <c r="B2655" s="300" t="s">
        <v>3721</v>
      </c>
      <c r="C2655" s="301">
        <v>3</v>
      </c>
      <c r="D2655" s="301">
        <v>0</v>
      </c>
      <c r="E2655" s="301">
        <v>0</v>
      </c>
      <c r="F2655" s="301">
        <v>0</v>
      </c>
      <c r="G2655" s="301">
        <v>3</v>
      </c>
      <c r="H2655" s="301">
        <v>6</v>
      </c>
      <c r="I2655" s="301">
        <v>0</v>
      </c>
      <c r="J2655" s="301">
        <v>0</v>
      </c>
      <c r="K2655" s="301">
        <v>0</v>
      </c>
      <c r="L2655" s="301">
        <v>3</v>
      </c>
      <c r="M2655" s="301">
        <v>0</v>
      </c>
      <c r="N2655" s="301">
        <v>4</v>
      </c>
      <c r="O2655" s="301">
        <v>0</v>
      </c>
      <c r="P2655" s="301">
        <v>3</v>
      </c>
      <c r="Q2655" s="301">
        <v>0</v>
      </c>
      <c r="R2655" s="301">
        <v>4</v>
      </c>
      <c r="S2655" s="301">
        <v>0</v>
      </c>
      <c r="T2655" s="301">
        <v>0</v>
      </c>
      <c r="U2655" s="301">
        <v>35</v>
      </c>
      <c r="V2655" s="304">
        <v>35</v>
      </c>
    </row>
    <row r="2656" spans="1:22" x14ac:dyDescent="0.4">
      <c r="A2656" s="299">
        <v>2652</v>
      </c>
      <c r="B2656" s="300" t="s">
        <v>1962</v>
      </c>
      <c r="C2656" s="301">
        <v>3</v>
      </c>
      <c r="D2656" s="301">
        <v>12</v>
      </c>
      <c r="E2656" s="301">
        <v>16</v>
      </c>
      <c r="F2656" s="301">
        <v>18</v>
      </c>
      <c r="G2656" s="301">
        <v>9</v>
      </c>
      <c r="H2656" s="301">
        <v>9</v>
      </c>
      <c r="I2656" s="301">
        <v>7</v>
      </c>
      <c r="J2656" s="301">
        <v>5</v>
      </c>
      <c r="K2656" s="301">
        <v>12</v>
      </c>
      <c r="L2656" s="301">
        <v>12</v>
      </c>
      <c r="M2656" s="301">
        <v>16</v>
      </c>
      <c r="N2656" s="301">
        <v>27</v>
      </c>
      <c r="O2656" s="301">
        <v>29</v>
      </c>
      <c r="P2656" s="301">
        <v>31</v>
      </c>
      <c r="Q2656" s="301">
        <v>12</v>
      </c>
      <c r="R2656" s="301">
        <v>9</v>
      </c>
      <c r="S2656" s="301">
        <v>0</v>
      </c>
      <c r="T2656" s="301">
        <v>3</v>
      </c>
      <c r="U2656" s="301">
        <v>224</v>
      </c>
      <c r="V2656" s="304">
        <v>221</v>
      </c>
    </row>
    <row r="2657" spans="1:22" x14ac:dyDescent="0.4">
      <c r="A2657" s="299">
        <v>2653</v>
      </c>
      <c r="B2657" s="300" t="s">
        <v>1963</v>
      </c>
      <c r="C2657" s="301">
        <v>3</v>
      </c>
      <c r="D2657" s="301">
        <v>13</v>
      </c>
      <c r="E2657" s="301">
        <v>10</v>
      </c>
      <c r="F2657" s="301">
        <v>4</v>
      </c>
      <c r="G2657" s="301">
        <v>11</v>
      </c>
      <c r="H2657" s="301">
        <v>7</v>
      </c>
      <c r="I2657" s="301">
        <v>9</v>
      </c>
      <c r="J2657" s="301">
        <v>10</v>
      </c>
      <c r="K2657" s="301">
        <v>9</v>
      </c>
      <c r="L2657" s="301">
        <v>7</v>
      </c>
      <c r="M2657" s="301">
        <v>7</v>
      </c>
      <c r="N2657" s="301">
        <v>8</v>
      </c>
      <c r="O2657" s="301">
        <v>13</v>
      </c>
      <c r="P2657" s="301">
        <v>17</v>
      </c>
      <c r="Q2657" s="301">
        <v>3</v>
      </c>
      <c r="R2657" s="301">
        <v>3</v>
      </c>
      <c r="S2657" s="301">
        <v>8</v>
      </c>
      <c r="T2657" s="301">
        <v>0</v>
      </c>
      <c r="U2657" s="301">
        <v>159</v>
      </c>
      <c r="V2657" s="304">
        <v>140</v>
      </c>
    </row>
    <row r="2658" spans="1:22" x14ac:dyDescent="0.4">
      <c r="A2658" s="299">
        <v>2654</v>
      </c>
      <c r="B2658" s="300" t="s">
        <v>522</v>
      </c>
      <c r="C2658" s="301">
        <v>7</v>
      </c>
      <c r="D2658" s="301">
        <v>12</v>
      </c>
      <c r="E2658" s="301">
        <v>10</v>
      </c>
      <c r="F2658" s="301">
        <v>6</v>
      </c>
      <c r="G2658" s="301">
        <v>9</v>
      </c>
      <c r="H2658" s="301">
        <v>8</v>
      </c>
      <c r="I2658" s="301">
        <v>0</v>
      </c>
      <c r="J2658" s="301">
        <v>8</v>
      </c>
      <c r="K2658" s="301">
        <v>5</v>
      </c>
      <c r="L2658" s="301">
        <v>7</v>
      </c>
      <c r="M2658" s="301">
        <v>10</v>
      </c>
      <c r="N2658" s="301">
        <v>11</v>
      </c>
      <c r="O2658" s="301">
        <v>16</v>
      </c>
      <c r="P2658" s="301">
        <v>16</v>
      </c>
      <c r="Q2658" s="301">
        <v>13</v>
      </c>
      <c r="R2658" s="301">
        <v>10</v>
      </c>
      <c r="S2658" s="301">
        <v>0</v>
      </c>
      <c r="T2658" s="301">
        <v>4</v>
      </c>
      <c r="U2658" s="301">
        <v>157</v>
      </c>
      <c r="V2658" s="304">
        <v>160</v>
      </c>
    </row>
    <row r="2659" spans="1:22" x14ac:dyDescent="0.4">
      <c r="A2659" s="299">
        <v>2655</v>
      </c>
      <c r="B2659" s="300" t="s">
        <v>523</v>
      </c>
      <c r="C2659" s="301">
        <v>3</v>
      </c>
      <c r="D2659" s="301">
        <v>4</v>
      </c>
      <c r="E2659" s="301">
        <v>5</v>
      </c>
      <c r="F2659" s="301">
        <v>7</v>
      </c>
      <c r="G2659" s="301">
        <v>5</v>
      </c>
      <c r="H2659" s="301">
        <v>0</v>
      </c>
      <c r="I2659" s="301">
        <v>6</v>
      </c>
      <c r="J2659" s="301">
        <v>5</v>
      </c>
      <c r="K2659" s="301">
        <v>3</v>
      </c>
      <c r="L2659" s="301">
        <v>13</v>
      </c>
      <c r="M2659" s="301">
        <v>11</v>
      </c>
      <c r="N2659" s="301">
        <v>21</v>
      </c>
      <c r="O2659" s="301">
        <v>33</v>
      </c>
      <c r="P2659" s="301">
        <v>25</v>
      </c>
      <c r="Q2659" s="301">
        <v>17</v>
      </c>
      <c r="R2659" s="301">
        <v>10</v>
      </c>
      <c r="S2659" s="301">
        <v>6</v>
      </c>
      <c r="T2659" s="301">
        <v>8</v>
      </c>
      <c r="U2659" s="301">
        <v>181</v>
      </c>
      <c r="V2659" s="304">
        <v>171</v>
      </c>
    </row>
    <row r="2660" spans="1:22" x14ac:dyDescent="0.4">
      <c r="A2660" s="299">
        <v>2656</v>
      </c>
      <c r="B2660" s="300" t="s">
        <v>1358</v>
      </c>
      <c r="C2660" s="301">
        <v>90</v>
      </c>
      <c r="D2660" s="301">
        <v>118</v>
      </c>
      <c r="E2660" s="301">
        <v>177</v>
      </c>
      <c r="F2660" s="301">
        <v>172</v>
      </c>
      <c r="G2660" s="301">
        <v>139</v>
      </c>
      <c r="H2660" s="301">
        <v>104</v>
      </c>
      <c r="I2660" s="301">
        <v>69</v>
      </c>
      <c r="J2660" s="301">
        <v>103</v>
      </c>
      <c r="K2660" s="301">
        <v>146</v>
      </c>
      <c r="L2660" s="301">
        <v>165</v>
      </c>
      <c r="M2660" s="301">
        <v>155</v>
      </c>
      <c r="N2660" s="301">
        <v>189</v>
      </c>
      <c r="O2660" s="301">
        <v>151</v>
      </c>
      <c r="P2660" s="301">
        <v>119</v>
      </c>
      <c r="Q2660" s="301">
        <v>76</v>
      </c>
      <c r="R2660" s="301">
        <v>36</v>
      </c>
      <c r="S2660" s="301">
        <v>21</v>
      </c>
      <c r="T2660" s="301">
        <v>15</v>
      </c>
      <c r="U2660" s="301">
        <v>2039</v>
      </c>
      <c r="V2660" s="304">
        <v>1944</v>
      </c>
    </row>
    <row r="2661" spans="1:22" x14ac:dyDescent="0.4">
      <c r="A2661" s="299">
        <v>2657</v>
      </c>
      <c r="B2661" s="300" t="s">
        <v>3722</v>
      </c>
      <c r="C2661" s="301">
        <v>9</v>
      </c>
      <c r="D2661" s="301">
        <v>3</v>
      </c>
      <c r="E2661" s="301">
        <v>4</v>
      </c>
      <c r="F2661" s="301">
        <v>3</v>
      </c>
      <c r="G2661" s="301">
        <v>3</v>
      </c>
      <c r="H2661" s="301">
        <v>0</v>
      </c>
      <c r="I2661" s="301">
        <v>5</v>
      </c>
      <c r="J2661" s="301">
        <v>3</v>
      </c>
      <c r="K2661" s="301">
        <v>0</v>
      </c>
      <c r="L2661" s="301">
        <v>4</v>
      </c>
      <c r="M2661" s="301">
        <v>14</v>
      </c>
      <c r="N2661" s="301">
        <v>5</v>
      </c>
      <c r="O2661" s="301">
        <v>9</v>
      </c>
      <c r="P2661" s="301">
        <v>0</v>
      </c>
      <c r="Q2661" s="301">
        <v>5</v>
      </c>
      <c r="R2661" s="301">
        <v>0</v>
      </c>
      <c r="S2661" s="301">
        <v>0</v>
      </c>
      <c r="T2661" s="301">
        <v>0</v>
      </c>
      <c r="U2661" s="301">
        <v>71</v>
      </c>
      <c r="V2661" s="304">
        <v>71</v>
      </c>
    </row>
    <row r="2662" spans="1:22" x14ac:dyDescent="0.4">
      <c r="A2662" s="299">
        <v>2658</v>
      </c>
      <c r="B2662" s="300" t="s">
        <v>524</v>
      </c>
      <c r="C2662" s="301">
        <v>22</v>
      </c>
      <c r="D2662" s="301">
        <v>40</v>
      </c>
      <c r="E2662" s="301">
        <v>28</v>
      </c>
      <c r="F2662" s="301">
        <v>14</v>
      </c>
      <c r="G2662" s="301">
        <v>12</v>
      </c>
      <c r="H2662" s="301">
        <v>21</v>
      </c>
      <c r="I2662" s="301">
        <v>28</v>
      </c>
      <c r="J2662" s="301">
        <v>20</v>
      </c>
      <c r="K2662" s="301">
        <v>36</v>
      </c>
      <c r="L2662" s="301">
        <v>39</v>
      </c>
      <c r="M2662" s="301">
        <v>34</v>
      </c>
      <c r="N2662" s="301">
        <v>45</v>
      </c>
      <c r="O2662" s="301">
        <v>41</v>
      </c>
      <c r="P2662" s="301">
        <v>30</v>
      </c>
      <c r="Q2662" s="301">
        <v>18</v>
      </c>
      <c r="R2662" s="301">
        <v>16</v>
      </c>
      <c r="S2662" s="301">
        <v>10</v>
      </c>
      <c r="T2662" s="301">
        <v>11</v>
      </c>
      <c r="U2662" s="301">
        <v>453</v>
      </c>
      <c r="V2662" s="304">
        <v>442</v>
      </c>
    </row>
    <row r="2663" spans="1:22" x14ac:dyDescent="0.4">
      <c r="A2663" s="299">
        <v>2659</v>
      </c>
      <c r="B2663" s="300" t="s">
        <v>1317</v>
      </c>
      <c r="C2663" s="301">
        <v>28</v>
      </c>
      <c r="D2663" s="301">
        <v>16</v>
      </c>
      <c r="E2663" s="301">
        <v>28</v>
      </c>
      <c r="F2663" s="301">
        <v>25</v>
      </c>
      <c r="G2663" s="301">
        <v>33</v>
      </c>
      <c r="H2663" s="301">
        <v>16</v>
      </c>
      <c r="I2663" s="301">
        <v>18</v>
      </c>
      <c r="J2663" s="301">
        <v>23</v>
      </c>
      <c r="K2663" s="301">
        <v>27</v>
      </c>
      <c r="L2663" s="301">
        <v>37</v>
      </c>
      <c r="M2663" s="301">
        <v>32</v>
      </c>
      <c r="N2663" s="301">
        <v>41</v>
      </c>
      <c r="O2663" s="301">
        <v>28</v>
      </c>
      <c r="P2663" s="301">
        <v>26</v>
      </c>
      <c r="Q2663" s="301">
        <v>17</v>
      </c>
      <c r="R2663" s="301">
        <v>17</v>
      </c>
      <c r="S2663" s="301">
        <v>10</v>
      </c>
      <c r="T2663" s="301">
        <v>8</v>
      </c>
      <c r="U2663" s="301">
        <v>425</v>
      </c>
      <c r="V2663" s="304">
        <v>411</v>
      </c>
    </row>
    <row r="2664" spans="1:22" x14ac:dyDescent="0.4">
      <c r="A2664" s="299">
        <v>2660</v>
      </c>
      <c r="B2664" s="300" t="s">
        <v>1318</v>
      </c>
      <c r="C2664" s="301">
        <v>189</v>
      </c>
      <c r="D2664" s="301">
        <v>209</v>
      </c>
      <c r="E2664" s="301">
        <v>219</v>
      </c>
      <c r="F2664" s="301">
        <v>232</v>
      </c>
      <c r="G2664" s="301">
        <v>186</v>
      </c>
      <c r="H2664" s="301">
        <v>187</v>
      </c>
      <c r="I2664" s="301">
        <v>195</v>
      </c>
      <c r="J2664" s="301">
        <v>176</v>
      </c>
      <c r="K2664" s="301">
        <v>202</v>
      </c>
      <c r="L2664" s="301">
        <v>234</v>
      </c>
      <c r="M2664" s="301">
        <v>200</v>
      </c>
      <c r="N2664" s="301">
        <v>207</v>
      </c>
      <c r="O2664" s="301">
        <v>175</v>
      </c>
      <c r="P2664" s="301">
        <v>150</v>
      </c>
      <c r="Q2664" s="301">
        <v>112</v>
      </c>
      <c r="R2664" s="301">
        <v>82</v>
      </c>
      <c r="S2664" s="301">
        <v>48</v>
      </c>
      <c r="T2664" s="301">
        <v>51</v>
      </c>
      <c r="U2664" s="301">
        <v>3051</v>
      </c>
      <c r="V2664" s="304">
        <v>2931</v>
      </c>
    </row>
    <row r="2665" spans="1:22" x14ac:dyDescent="0.4">
      <c r="A2665" s="299">
        <v>2661</v>
      </c>
      <c r="B2665" s="300" t="s">
        <v>3723</v>
      </c>
      <c r="C2665" s="301">
        <v>0</v>
      </c>
      <c r="D2665" s="301">
        <v>0</v>
      </c>
      <c r="E2665" s="301">
        <v>5</v>
      </c>
      <c r="F2665" s="301">
        <v>0</v>
      </c>
      <c r="G2665" s="301">
        <v>0</v>
      </c>
      <c r="H2665" s="301">
        <v>3</v>
      </c>
      <c r="I2665" s="301">
        <v>6</v>
      </c>
      <c r="J2665" s="301">
        <v>0</v>
      </c>
      <c r="K2665" s="301">
        <v>0</v>
      </c>
      <c r="L2665" s="301">
        <v>3</v>
      </c>
      <c r="M2665" s="301">
        <v>6</v>
      </c>
      <c r="N2665" s="301">
        <v>0</v>
      </c>
      <c r="O2665" s="301">
        <v>0</v>
      </c>
      <c r="P2665" s="301">
        <v>0</v>
      </c>
      <c r="Q2665" s="301">
        <v>5</v>
      </c>
      <c r="R2665" s="301">
        <v>4</v>
      </c>
      <c r="S2665" s="301">
        <v>0</v>
      </c>
      <c r="T2665" s="301">
        <v>0</v>
      </c>
      <c r="U2665" s="301">
        <v>49</v>
      </c>
      <c r="V2665" s="304">
        <v>52</v>
      </c>
    </row>
    <row r="2666" spans="1:22" x14ac:dyDescent="0.4">
      <c r="A2666" s="299">
        <v>2662</v>
      </c>
      <c r="B2666" s="300" t="s">
        <v>1964</v>
      </c>
      <c r="C2666" s="301">
        <v>6</v>
      </c>
      <c r="D2666" s="301">
        <v>9</v>
      </c>
      <c r="E2666" s="301">
        <v>5</v>
      </c>
      <c r="F2666" s="301">
        <v>3</v>
      </c>
      <c r="G2666" s="301">
        <v>5</v>
      </c>
      <c r="H2666" s="301">
        <v>5</v>
      </c>
      <c r="I2666" s="301">
        <v>0</v>
      </c>
      <c r="J2666" s="301">
        <v>3</v>
      </c>
      <c r="K2666" s="301">
        <v>4</v>
      </c>
      <c r="L2666" s="301">
        <v>10</v>
      </c>
      <c r="M2666" s="301">
        <v>10</v>
      </c>
      <c r="N2666" s="301">
        <v>16</v>
      </c>
      <c r="O2666" s="301">
        <v>5</v>
      </c>
      <c r="P2666" s="301">
        <v>11</v>
      </c>
      <c r="Q2666" s="301">
        <v>3</v>
      </c>
      <c r="R2666" s="301">
        <v>3</v>
      </c>
      <c r="S2666" s="301">
        <v>0</v>
      </c>
      <c r="T2666" s="301">
        <v>3</v>
      </c>
      <c r="U2666" s="301">
        <v>104</v>
      </c>
      <c r="V2666" s="304">
        <v>103</v>
      </c>
    </row>
    <row r="2667" spans="1:22" x14ac:dyDescent="0.4">
      <c r="A2667" s="299">
        <v>2663</v>
      </c>
      <c r="B2667" s="300" t="s">
        <v>525</v>
      </c>
      <c r="C2667" s="301">
        <v>65</v>
      </c>
      <c r="D2667" s="301">
        <v>115</v>
      </c>
      <c r="E2667" s="301">
        <v>97</v>
      </c>
      <c r="F2667" s="301">
        <v>123</v>
      </c>
      <c r="G2667" s="301">
        <v>75</v>
      </c>
      <c r="H2667" s="301">
        <v>70</v>
      </c>
      <c r="I2667" s="301">
        <v>58</v>
      </c>
      <c r="J2667" s="301">
        <v>76</v>
      </c>
      <c r="K2667" s="301">
        <v>123</v>
      </c>
      <c r="L2667" s="301">
        <v>104</v>
      </c>
      <c r="M2667" s="301">
        <v>111</v>
      </c>
      <c r="N2667" s="301">
        <v>103</v>
      </c>
      <c r="O2667" s="301">
        <v>73</v>
      </c>
      <c r="P2667" s="301">
        <v>73</v>
      </c>
      <c r="Q2667" s="301">
        <v>43</v>
      </c>
      <c r="R2667" s="301">
        <v>17</v>
      </c>
      <c r="S2667" s="301">
        <v>12</v>
      </c>
      <c r="T2667" s="301">
        <v>7</v>
      </c>
      <c r="U2667" s="301">
        <v>1343</v>
      </c>
      <c r="V2667" s="304">
        <v>1335</v>
      </c>
    </row>
    <row r="2668" spans="1:22" x14ac:dyDescent="0.4">
      <c r="A2668" s="299">
        <v>2664</v>
      </c>
      <c r="B2668" s="300" t="s">
        <v>3724</v>
      </c>
      <c r="C2668" s="301">
        <v>0</v>
      </c>
      <c r="D2668" s="301">
        <v>0</v>
      </c>
      <c r="E2668" s="301">
        <v>0</v>
      </c>
      <c r="F2668" s="301">
        <v>0</v>
      </c>
      <c r="G2668" s="301">
        <v>0</v>
      </c>
      <c r="H2668" s="301">
        <v>0</v>
      </c>
      <c r="I2668" s="301">
        <v>0</v>
      </c>
      <c r="J2668" s="301">
        <v>0</v>
      </c>
      <c r="K2668" s="301">
        <v>0</v>
      </c>
      <c r="L2668" s="301">
        <v>0</v>
      </c>
      <c r="M2668" s="301">
        <v>0</v>
      </c>
      <c r="N2668" s="301">
        <v>0</v>
      </c>
      <c r="O2668" s="301">
        <v>0</v>
      </c>
      <c r="P2668" s="301">
        <v>0</v>
      </c>
      <c r="Q2668" s="301">
        <v>0</v>
      </c>
      <c r="R2668" s="301">
        <v>0</v>
      </c>
      <c r="S2668" s="301">
        <v>0</v>
      </c>
      <c r="T2668" s="301">
        <v>0</v>
      </c>
      <c r="U2668" s="301">
        <v>0</v>
      </c>
      <c r="V2668" s="304">
        <v>0</v>
      </c>
    </row>
    <row r="2669" spans="1:22" x14ac:dyDescent="0.4">
      <c r="A2669" s="299">
        <v>2665</v>
      </c>
      <c r="B2669" s="300" t="s">
        <v>1965</v>
      </c>
      <c r="C2669" s="301">
        <v>7</v>
      </c>
      <c r="D2669" s="301">
        <v>16</v>
      </c>
      <c r="E2669" s="301">
        <v>20</v>
      </c>
      <c r="F2669" s="301">
        <v>12</v>
      </c>
      <c r="G2669" s="301">
        <v>8</v>
      </c>
      <c r="H2669" s="301">
        <v>0</v>
      </c>
      <c r="I2669" s="301">
        <v>5</v>
      </c>
      <c r="J2669" s="301">
        <v>10</v>
      </c>
      <c r="K2669" s="301">
        <v>18</v>
      </c>
      <c r="L2669" s="301">
        <v>16</v>
      </c>
      <c r="M2669" s="301">
        <v>15</v>
      </c>
      <c r="N2669" s="301">
        <v>19</v>
      </c>
      <c r="O2669" s="301">
        <v>16</v>
      </c>
      <c r="P2669" s="301">
        <v>22</v>
      </c>
      <c r="Q2669" s="301">
        <v>14</v>
      </c>
      <c r="R2669" s="301">
        <v>14</v>
      </c>
      <c r="S2669" s="301">
        <v>7</v>
      </c>
      <c r="T2669" s="301">
        <v>6</v>
      </c>
      <c r="U2669" s="301">
        <v>228</v>
      </c>
      <c r="V2669" s="304">
        <v>211</v>
      </c>
    </row>
    <row r="2670" spans="1:22" x14ac:dyDescent="0.4">
      <c r="A2670" s="299">
        <v>2666</v>
      </c>
      <c r="B2670" s="300" t="s">
        <v>3725</v>
      </c>
      <c r="C2670" s="301">
        <v>0</v>
      </c>
      <c r="D2670" s="301">
        <v>0</v>
      </c>
      <c r="E2670" s="301">
        <v>0</v>
      </c>
      <c r="F2670" s="301">
        <v>0</v>
      </c>
      <c r="G2670" s="301">
        <v>0</v>
      </c>
      <c r="H2670" s="301">
        <v>0</v>
      </c>
      <c r="I2670" s="301">
        <v>0</v>
      </c>
      <c r="J2670" s="301">
        <v>0</v>
      </c>
      <c r="K2670" s="301">
        <v>0</v>
      </c>
      <c r="L2670" s="301">
        <v>0</v>
      </c>
      <c r="M2670" s="301">
        <v>0</v>
      </c>
      <c r="N2670" s="301">
        <v>0</v>
      </c>
      <c r="O2670" s="301">
        <v>0</v>
      </c>
      <c r="P2670" s="301">
        <v>4</v>
      </c>
      <c r="Q2670" s="301">
        <v>0</v>
      </c>
      <c r="R2670" s="301">
        <v>0</v>
      </c>
      <c r="S2670" s="301">
        <v>0</v>
      </c>
      <c r="T2670" s="301">
        <v>0</v>
      </c>
      <c r="U2670" s="301">
        <v>9</v>
      </c>
      <c r="V2670" s="304">
        <v>5</v>
      </c>
    </row>
    <row r="2671" spans="1:22" x14ac:dyDescent="0.4">
      <c r="A2671" s="299">
        <v>2667</v>
      </c>
      <c r="B2671" s="300" t="s">
        <v>1966</v>
      </c>
      <c r="C2671" s="301">
        <v>1031</v>
      </c>
      <c r="D2671" s="301">
        <v>1128</v>
      </c>
      <c r="E2671" s="301">
        <v>1088</v>
      </c>
      <c r="F2671" s="301">
        <v>1044</v>
      </c>
      <c r="G2671" s="301">
        <v>935</v>
      </c>
      <c r="H2671" s="301">
        <v>949</v>
      </c>
      <c r="I2671" s="301">
        <v>996</v>
      </c>
      <c r="J2671" s="301">
        <v>998</v>
      </c>
      <c r="K2671" s="301">
        <v>1070</v>
      </c>
      <c r="L2671" s="301">
        <v>1117</v>
      </c>
      <c r="M2671" s="301">
        <v>1143</v>
      </c>
      <c r="N2671" s="301">
        <v>1176</v>
      </c>
      <c r="O2671" s="301">
        <v>1143</v>
      </c>
      <c r="P2671" s="301">
        <v>1058</v>
      </c>
      <c r="Q2671" s="301">
        <v>967</v>
      </c>
      <c r="R2671" s="301">
        <v>772</v>
      </c>
      <c r="S2671" s="301">
        <v>632</v>
      </c>
      <c r="T2671" s="301">
        <v>847</v>
      </c>
      <c r="U2671" s="301">
        <v>18101</v>
      </c>
      <c r="V2671" s="304">
        <v>17136</v>
      </c>
    </row>
    <row r="2672" spans="1:22" x14ac:dyDescent="0.4">
      <c r="A2672" s="299">
        <v>2668</v>
      </c>
      <c r="B2672" s="300" t="s">
        <v>526</v>
      </c>
      <c r="C2672" s="301">
        <v>19</v>
      </c>
      <c r="D2672" s="301">
        <v>22</v>
      </c>
      <c r="E2672" s="301">
        <v>37</v>
      </c>
      <c r="F2672" s="301">
        <v>27</v>
      </c>
      <c r="G2672" s="301">
        <v>20</v>
      </c>
      <c r="H2672" s="301">
        <v>20</v>
      </c>
      <c r="I2672" s="301">
        <v>19</v>
      </c>
      <c r="J2672" s="301">
        <v>17</v>
      </c>
      <c r="K2672" s="301">
        <v>34</v>
      </c>
      <c r="L2672" s="301">
        <v>43</v>
      </c>
      <c r="M2672" s="301">
        <v>46</v>
      </c>
      <c r="N2672" s="301">
        <v>39</v>
      </c>
      <c r="O2672" s="301">
        <v>53</v>
      </c>
      <c r="P2672" s="301">
        <v>30</v>
      </c>
      <c r="Q2672" s="301">
        <v>31</v>
      </c>
      <c r="R2672" s="301">
        <v>27</v>
      </c>
      <c r="S2672" s="301">
        <v>8</v>
      </c>
      <c r="T2672" s="301">
        <v>9</v>
      </c>
      <c r="U2672" s="301">
        <v>508</v>
      </c>
      <c r="V2672" s="304">
        <v>503</v>
      </c>
    </row>
    <row r="2673" spans="1:22" x14ac:dyDescent="0.4">
      <c r="A2673" s="299">
        <v>2669</v>
      </c>
      <c r="B2673" s="300" t="s">
        <v>3726</v>
      </c>
      <c r="C2673" s="301">
        <v>0</v>
      </c>
      <c r="D2673" s="301">
        <v>0</v>
      </c>
      <c r="E2673" s="301">
        <v>0</v>
      </c>
      <c r="F2673" s="301">
        <v>0</v>
      </c>
      <c r="G2673" s="301">
        <v>0</v>
      </c>
      <c r="H2673" s="301">
        <v>0</v>
      </c>
      <c r="I2673" s="301">
        <v>0</v>
      </c>
      <c r="J2673" s="301">
        <v>0</v>
      </c>
      <c r="K2673" s="301">
        <v>0</v>
      </c>
      <c r="L2673" s="301">
        <v>0</v>
      </c>
      <c r="M2673" s="301">
        <v>0</v>
      </c>
      <c r="N2673" s="301">
        <v>0</v>
      </c>
      <c r="O2673" s="301">
        <v>0</v>
      </c>
      <c r="P2673" s="301">
        <v>0</v>
      </c>
      <c r="Q2673" s="301">
        <v>0</v>
      </c>
      <c r="R2673" s="301">
        <v>0</v>
      </c>
      <c r="S2673" s="301">
        <v>0</v>
      </c>
      <c r="T2673" s="301">
        <v>0</v>
      </c>
      <c r="U2673" s="301">
        <v>7</v>
      </c>
      <c r="V2673" s="304">
        <v>7</v>
      </c>
    </row>
    <row r="2674" spans="1:22" x14ac:dyDescent="0.4">
      <c r="A2674" s="299">
        <v>2670</v>
      </c>
      <c r="B2674" s="300" t="s">
        <v>3727</v>
      </c>
      <c r="C2674" s="301">
        <v>16</v>
      </c>
      <c r="D2674" s="301">
        <v>14</v>
      </c>
      <c r="E2674" s="301">
        <v>27</v>
      </c>
      <c r="F2674" s="301">
        <v>31</v>
      </c>
      <c r="G2674" s="301">
        <v>8</v>
      </c>
      <c r="H2674" s="301">
        <v>10</v>
      </c>
      <c r="I2674" s="301">
        <v>5</v>
      </c>
      <c r="J2674" s="301">
        <v>13</v>
      </c>
      <c r="K2674" s="301">
        <v>26</v>
      </c>
      <c r="L2674" s="301">
        <v>23</v>
      </c>
      <c r="M2674" s="301">
        <v>11</v>
      </c>
      <c r="N2674" s="301">
        <v>10</v>
      </c>
      <c r="O2674" s="301">
        <v>8</v>
      </c>
      <c r="P2674" s="301">
        <v>12</v>
      </c>
      <c r="Q2674" s="301">
        <v>9</v>
      </c>
      <c r="R2674" s="301">
        <v>3</v>
      </c>
      <c r="S2674" s="301">
        <v>0</v>
      </c>
      <c r="T2674" s="301">
        <v>0</v>
      </c>
      <c r="U2674" s="301">
        <v>226</v>
      </c>
      <c r="V2674" s="304">
        <v>222</v>
      </c>
    </row>
    <row r="2675" spans="1:22" x14ac:dyDescent="0.4">
      <c r="A2675" s="299">
        <v>2671</v>
      </c>
      <c r="B2675" s="300" t="s">
        <v>3728</v>
      </c>
      <c r="C2675" s="301">
        <v>6</v>
      </c>
      <c r="D2675" s="301">
        <v>7</v>
      </c>
      <c r="E2675" s="301">
        <v>9</v>
      </c>
      <c r="F2675" s="301">
        <v>5</v>
      </c>
      <c r="G2675" s="301">
        <v>3</v>
      </c>
      <c r="H2675" s="301">
        <v>0</v>
      </c>
      <c r="I2675" s="301">
        <v>9</v>
      </c>
      <c r="J2675" s="301">
        <v>4</v>
      </c>
      <c r="K2675" s="301">
        <v>6</v>
      </c>
      <c r="L2675" s="301">
        <v>8</v>
      </c>
      <c r="M2675" s="301">
        <v>11</v>
      </c>
      <c r="N2675" s="301">
        <v>4</v>
      </c>
      <c r="O2675" s="301">
        <v>15</v>
      </c>
      <c r="P2675" s="301">
        <v>11</v>
      </c>
      <c r="Q2675" s="301">
        <v>4</v>
      </c>
      <c r="R2675" s="301">
        <v>7</v>
      </c>
      <c r="S2675" s="301">
        <v>0</v>
      </c>
      <c r="T2675" s="301">
        <v>3</v>
      </c>
      <c r="U2675" s="301">
        <v>110</v>
      </c>
      <c r="V2675" s="304">
        <v>155</v>
      </c>
    </row>
    <row r="2676" spans="1:22" x14ac:dyDescent="0.4">
      <c r="A2676" s="299">
        <v>2672</v>
      </c>
      <c r="B2676" s="300" t="s">
        <v>1319</v>
      </c>
      <c r="C2676" s="301">
        <v>724</v>
      </c>
      <c r="D2676" s="301">
        <v>860</v>
      </c>
      <c r="E2676" s="301">
        <v>728</v>
      </c>
      <c r="F2676" s="301">
        <v>804</v>
      </c>
      <c r="G2676" s="301">
        <v>819</v>
      </c>
      <c r="H2676" s="301">
        <v>764</v>
      </c>
      <c r="I2676" s="301">
        <v>929</v>
      </c>
      <c r="J2676" s="301">
        <v>925</v>
      </c>
      <c r="K2676" s="301">
        <v>890</v>
      </c>
      <c r="L2676" s="301">
        <v>884</v>
      </c>
      <c r="M2676" s="301">
        <v>858</v>
      </c>
      <c r="N2676" s="301">
        <v>998</v>
      </c>
      <c r="O2676" s="301">
        <v>1116</v>
      </c>
      <c r="P2676" s="301">
        <v>928</v>
      </c>
      <c r="Q2676" s="301">
        <v>537</v>
      </c>
      <c r="R2676" s="301">
        <v>398</v>
      </c>
      <c r="S2676" s="301">
        <v>256</v>
      </c>
      <c r="T2676" s="301">
        <v>394</v>
      </c>
      <c r="U2676" s="301">
        <v>13815</v>
      </c>
      <c r="V2676" s="304">
        <v>13531</v>
      </c>
    </row>
    <row r="2677" spans="1:22" x14ac:dyDescent="0.4">
      <c r="A2677" s="299">
        <v>2673</v>
      </c>
      <c r="B2677" s="300" t="s">
        <v>1320</v>
      </c>
      <c r="C2677" s="301">
        <v>921</v>
      </c>
      <c r="D2677" s="301">
        <v>963</v>
      </c>
      <c r="E2677" s="301">
        <v>1037</v>
      </c>
      <c r="F2677" s="301">
        <v>1308</v>
      </c>
      <c r="G2677" s="301">
        <v>1424</v>
      </c>
      <c r="H2677" s="301">
        <v>1306</v>
      </c>
      <c r="I2677" s="301">
        <v>1118</v>
      </c>
      <c r="J2677" s="301">
        <v>1116</v>
      </c>
      <c r="K2677" s="301">
        <v>1108</v>
      </c>
      <c r="L2677" s="301">
        <v>1268</v>
      </c>
      <c r="M2677" s="301">
        <v>1350</v>
      </c>
      <c r="N2677" s="301">
        <v>1440</v>
      </c>
      <c r="O2677" s="301">
        <v>1330</v>
      </c>
      <c r="P2677" s="301">
        <v>1050</v>
      </c>
      <c r="Q2677" s="301">
        <v>731</v>
      </c>
      <c r="R2677" s="301">
        <v>542</v>
      </c>
      <c r="S2677" s="301">
        <v>514</v>
      </c>
      <c r="T2677" s="301">
        <v>759</v>
      </c>
      <c r="U2677" s="301">
        <v>19273</v>
      </c>
      <c r="V2677" s="304">
        <v>18810</v>
      </c>
    </row>
    <row r="2678" spans="1:22" x14ac:dyDescent="0.4">
      <c r="A2678" s="299">
        <v>2674</v>
      </c>
      <c r="B2678" s="300" t="s">
        <v>1967</v>
      </c>
      <c r="C2678" s="301">
        <v>11</v>
      </c>
      <c r="D2678" s="301">
        <v>5</v>
      </c>
      <c r="E2678" s="301">
        <v>14</v>
      </c>
      <c r="F2678" s="301">
        <v>21</v>
      </c>
      <c r="G2678" s="301">
        <v>8</v>
      </c>
      <c r="H2678" s="301">
        <v>8</v>
      </c>
      <c r="I2678" s="301">
        <v>4</v>
      </c>
      <c r="J2678" s="301">
        <v>13</v>
      </c>
      <c r="K2678" s="301">
        <v>18</v>
      </c>
      <c r="L2678" s="301">
        <v>31</v>
      </c>
      <c r="M2678" s="301">
        <v>34</v>
      </c>
      <c r="N2678" s="301">
        <v>38</v>
      </c>
      <c r="O2678" s="301">
        <v>34</v>
      </c>
      <c r="P2678" s="301">
        <v>36</v>
      </c>
      <c r="Q2678" s="301">
        <v>16</v>
      </c>
      <c r="R2678" s="301">
        <v>18</v>
      </c>
      <c r="S2678" s="301">
        <v>5</v>
      </c>
      <c r="T2678" s="301">
        <v>0</v>
      </c>
      <c r="U2678" s="301">
        <v>314</v>
      </c>
      <c r="V2678" s="304">
        <v>316</v>
      </c>
    </row>
    <row r="2679" spans="1:22" x14ac:dyDescent="0.4">
      <c r="A2679" s="299">
        <v>2675</v>
      </c>
      <c r="B2679" s="300" t="s">
        <v>3729</v>
      </c>
      <c r="C2679" s="301">
        <v>0</v>
      </c>
      <c r="D2679" s="301">
        <v>3</v>
      </c>
      <c r="E2679" s="301">
        <v>9</v>
      </c>
      <c r="F2679" s="301">
        <v>9</v>
      </c>
      <c r="G2679" s="301">
        <v>3</v>
      </c>
      <c r="H2679" s="301">
        <v>0</v>
      </c>
      <c r="I2679" s="301">
        <v>0</v>
      </c>
      <c r="J2679" s="301">
        <v>0</v>
      </c>
      <c r="K2679" s="301">
        <v>0</v>
      </c>
      <c r="L2679" s="301">
        <v>12</v>
      </c>
      <c r="M2679" s="301">
        <v>3</v>
      </c>
      <c r="N2679" s="301">
        <v>5</v>
      </c>
      <c r="O2679" s="301">
        <v>4</v>
      </c>
      <c r="P2679" s="301">
        <v>12</v>
      </c>
      <c r="Q2679" s="301">
        <v>4</v>
      </c>
      <c r="R2679" s="301">
        <v>4</v>
      </c>
      <c r="S2679" s="301">
        <v>0</v>
      </c>
      <c r="T2679" s="301">
        <v>3</v>
      </c>
      <c r="U2679" s="301">
        <v>57</v>
      </c>
      <c r="V2679" s="304">
        <v>54</v>
      </c>
    </row>
    <row r="2680" spans="1:22" x14ac:dyDescent="0.4">
      <c r="A2680" s="299">
        <v>2676</v>
      </c>
      <c r="B2680" s="300" t="s">
        <v>1968</v>
      </c>
      <c r="C2680" s="301">
        <v>89</v>
      </c>
      <c r="D2680" s="301">
        <v>104</v>
      </c>
      <c r="E2680" s="301">
        <v>103</v>
      </c>
      <c r="F2680" s="301">
        <v>115</v>
      </c>
      <c r="G2680" s="301">
        <v>83</v>
      </c>
      <c r="H2680" s="301">
        <v>79</v>
      </c>
      <c r="I2680" s="301">
        <v>64</v>
      </c>
      <c r="J2680" s="301">
        <v>92</v>
      </c>
      <c r="K2680" s="301">
        <v>159</v>
      </c>
      <c r="L2680" s="301">
        <v>145</v>
      </c>
      <c r="M2680" s="301">
        <v>185</v>
      </c>
      <c r="N2680" s="301">
        <v>168</v>
      </c>
      <c r="O2680" s="301">
        <v>172</v>
      </c>
      <c r="P2680" s="301">
        <v>147</v>
      </c>
      <c r="Q2680" s="301">
        <v>127</v>
      </c>
      <c r="R2680" s="301">
        <v>61</v>
      </c>
      <c r="S2680" s="301">
        <v>56</v>
      </c>
      <c r="T2680" s="301">
        <v>53</v>
      </c>
      <c r="U2680" s="301">
        <v>2015</v>
      </c>
      <c r="V2680" s="304">
        <v>1946</v>
      </c>
    </row>
    <row r="2681" spans="1:22" x14ac:dyDescent="0.4">
      <c r="A2681" s="299">
        <v>2677</v>
      </c>
      <c r="B2681" s="300" t="s">
        <v>3730</v>
      </c>
      <c r="C2681" s="301">
        <v>0</v>
      </c>
      <c r="D2681" s="301">
        <v>0</v>
      </c>
      <c r="E2681" s="301">
        <v>0</v>
      </c>
      <c r="F2681" s="301">
        <v>0</v>
      </c>
      <c r="G2681" s="301">
        <v>3</v>
      </c>
      <c r="H2681" s="301">
        <v>4</v>
      </c>
      <c r="I2681" s="301">
        <v>5</v>
      </c>
      <c r="J2681" s="301">
        <v>8</v>
      </c>
      <c r="K2681" s="301">
        <v>0</v>
      </c>
      <c r="L2681" s="301">
        <v>0</v>
      </c>
      <c r="M2681" s="301">
        <v>3</v>
      </c>
      <c r="N2681" s="301">
        <v>14</v>
      </c>
      <c r="O2681" s="301">
        <v>4</v>
      </c>
      <c r="P2681" s="301">
        <v>16</v>
      </c>
      <c r="Q2681" s="301">
        <v>9</v>
      </c>
      <c r="R2681" s="301">
        <v>4</v>
      </c>
      <c r="S2681" s="301">
        <v>0</v>
      </c>
      <c r="T2681" s="301">
        <v>4</v>
      </c>
      <c r="U2681" s="301">
        <v>67</v>
      </c>
      <c r="V2681" s="304">
        <v>65</v>
      </c>
    </row>
    <row r="2682" spans="1:22" x14ac:dyDescent="0.4">
      <c r="A2682" s="299">
        <v>2678</v>
      </c>
      <c r="B2682" s="300" t="s">
        <v>3731</v>
      </c>
      <c r="C2682" s="301">
        <v>9</v>
      </c>
      <c r="D2682" s="301">
        <v>0</v>
      </c>
      <c r="E2682" s="301">
        <v>8</v>
      </c>
      <c r="F2682" s="301">
        <v>6</v>
      </c>
      <c r="G2682" s="301">
        <v>4</v>
      </c>
      <c r="H2682" s="301">
        <v>0</v>
      </c>
      <c r="I2682" s="301">
        <v>0</v>
      </c>
      <c r="J2682" s="301">
        <v>8</v>
      </c>
      <c r="K2682" s="301">
        <v>6</v>
      </c>
      <c r="L2682" s="301">
        <v>6</v>
      </c>
      <c r="M2682" s="301">
        <v>0</v>
      </c>
      <c r="N2682" s="301">
        <v>4</v>
      </c>
      <c r="O2682" s="301">
        <v>0</v>
      </c>
      <c r="P2682" s="301">
        <v>5</v>
      </c>
      <c r="Q2682" s="301">
        <v>0</v>
      </c>
      <c r="R2682" s="301">
        <v>5</v>
      </c>
      <c r="S2682" s="301">
        <v>0</v>
      </c>
      <c r="T2682" s="301">
        <v>0</v>
      </c>
      <c r="U2682" s="301">
        <v>71</v>
      </c>
      <c r="V2682" s="304">
        <v>72</v>
      </c>
    </row>
    <row r="2683" spans="1:22" x14ac:dyDescent="0.4">
      <c r="A2683" s="299">
        <v>2679</v>
      </c>
      <c r="B2683" s="300" t="s">
        <v>3732</v>
      </c>
      <c r="C2683" s="301">
        <v>0</v>
      </c>
      <c r="D2683" s="301">
        <v>0</v>
      </c>
      <c r="E2683" s="301">
        <v>0</v>
      </c>
      <c r="F2683" s="301">
        <v>0</v>
      </c>
      <c r="G2683" s="301">
        <v>0</v>
      </c>
      <c r="H2683" s="301">
        <v>4</v>
      </c>
      <c r="I2683" s="301">
        <v>0</v>
      </c>
      <c r="J2683" s="301">
        <v>4</v>
      </c>
      <c r="K2683" s="301">
        <v>0</v>
      </c>
      <c r="L2683" s="301">
        <v>0</v>
      </c>
      <c r="M2683" s="301">
        <v>0</v>
      </c>
      <c r="N2683" s="301">
        <v>0</v>
      </c>
      <c r="O2683" s="301">
        <v>3</v>
      </c>
      <c r="P2683" s="301">
        <v>4</v>
      </c>
      <c r="Q2683" s="301">
        <v>0</v>
      </c>
      <c r="R2683" s="301">
        <v>0</v>
      </c>
      <c r="S2683" s="301">
        <v>0</v>
      </c>
      <c r="T2683" s="301">
        <v>0</v>
      </c>
      <c r="U2683" s="301">
        <v>20</v>
      </c>
      <c r="V2683" s="304">
        <v>20</v>
      </c>
    </row>
    <row r="2684" spans="1:22" x14ac:dyDescent="0.4">
      <c r="A2684" s="299">
        <v>2680</v>
      </c>
      <c r="B2684" s="300" t="s">
        <v>1969</v>
      </c>
      <c r="C2684" s="301">
        <v>5</v>
      </c>
      <c r="D2684" s="301">
        <v>13</v>
      </c>
      <c r="E2684" s="301">
        <v>7</v>
      </c>
      <c r="F2684" s="301">
        <v>11</v>
      </c>
      <c r="G2684" s="301">
        <v>9</v>
      </c>
      <c r="H2684" s="301">
        <v>3</v>
      </c>
      <c r="I2684" s="301">
        <v>15</v>
      </c>
      <c r="J2684" s="301">
        <v>5</v>
      </c>
      <c r="K2684" s="301">
        <v>15</v>
      </c>
      <c r="L2684" s="301">
        <v>6</v>
      </c>
      <c r="M2684" s="301">
        <v>10</v>
      </c>
      <c r="N2684" s="301">
        <v>9</v>
      </c>
      <c r="O2684" s="301">
        <v>10</v>
      </c>
      <c r="P2684" s="301">
        <v>13</v>
      </c>
      <c r="Q2684" s="301">
        <v>4</v>
      </c>
      <c r="R2684" s="301">
        <v>0</v>
      </c>
      <c r="S2684" s="301">
        <v>0</v>
      </c>
      <c r="T2684" s="301">
        <v>0</v>
      </c>
      <c r="U2684" s="301">
        <v>130</v>
      </c>
      <c r="V2684" s="304">
        <v>125</v>
      </c>
    </row>
    <row r="2685" spans="1:22" x14ac:dyDescent="0.4">
      <c r="A2685" s="299">
        <v>2681</v>
      </c>
      <c r="B2685" s="300" t="s">
        <v>3733</v>
      </c>
      <c r="C2685" s="301">
        <v>0</v>
      </c>
      <c r="D2685" s="301">
        <v>0</v>
      </c>
      <c r="E2685" s="301">
        <v>0</v>
      </c>
      <c r="F2685" s="301">
        <v>0</v>
      </c>
      <c r="G2685" s="301">
        <v>0</v>
      </c>
      <c r="H2685" s="301">
        <v>0</v>
      </c>
      <c r="I2685" s="301">
        <v>0</v>
      </c>
      <c r="J2685" s="301">
        <v>0</v>
      </c>
      <c r="K2685" s="301">
        <v>0</v>
      </c>
      <c r="L2685" s="301">
        <v>0</v>
      </c>
      <c r="M2685" s="301">
        <v>0</v>
      </c>
      <c r="N2685" s="301">
        <v>0</v>
      </c>
      <c r="O2685" s="301">
        <v>0</v>
      </c>
      <c r="P2685" s="301">
        <v>0</v>
      </c>
      <c r="Q2685" s="301">
        <v>0</v>
      </c>
      <c r="R2685" s="301">
        <v>0</v>
      </c>
      <c r="S2685" s="301">
        <v>0</v>
      </c>
      <c r="T2685" s="301">
        <v>0</v>
      </c>
      <c r="U2685" s="301">
        <v>4</v>
      </c>
      <c r="V2685" s="304">
        <v>4</v>
      </c>
    </row>
    <row r="2686" spans="1:22" x14ac:dyDescent="0.4">
      <c r="A2686" s="299">
        <v>2682</v>
      </c>
      <c r="B2686" s="300" t="s">
        <v>527</v>
      </c>
      <c r="C2686" s="301">
        <v>22</v>
      </c>
      <c r="D2686" s="301">
        <v>23</v>
      </c>
      <c r="E2686" s="301">
        <v>24</v>
      </c>
      <c r="F2686" s="301">
        <v>37</v>
      </c>
      <c r="G2686" s="301">
        <v>19</v>
      </c>
      <c r="H2686" s="301">
        <v>27</v>
      </c>
      <c r="I2686" s="301">
        <v>41</v>
      </c>
      <c r="J2686" s="301">
        <v>27</v>
      </c>
      <c r="K2686" s="301">
        <v>43</v>
      </c>
      <c r="L2686" s="301">
        <v>44</v>
      </c>
      <c r="M2686" s="301">
        <v>42</v>
      </c>
      <c r="N2686" s="301">
        <v>40</v>
      </c>
      <c r="O2686" s="301">
        <v>62</v>
      </c>
      <c r="P2686" s="301">
        <v>35</v>
      </c>
      <c r="Q2686" s="301">
        <v>13</v>
      </c>
      <c r="R2686" s="301">
        <v>13</v>
      </c>
      <c r="S2686" s="301">
        <v>4</v>
      </c>
      <c r="T2686" s="301">
        <v>4</v>
      </c>
      <c r="U2686" s="301">
        <v>533</v>
      </c>
      <c r="V2686" s="304">
        <v>509</v>
      </c>
    </row>
    <row r="2687" spans="1:22" x14ac:dyDescent="0.4">
      <c r="A2687" s="299">
        <v>2683</v>
      </c>
      <c r="B2687" s="300" t="s">
        <v>3734</v>
      </c>
      <c r="C2687" s="301">
        <v>0</v>
      </c>
      <c r="D2687" s="301">
        <v>0</v>
      </c>
      <c r="E2687" s="301">
        <v>4</v>
      </c>
      <c r="F2687" s="301">
        <v>0</v>
      </c>
      <c r="G2687" s="301">
        <v>0</v>
      </c>
      <c r="H2687" s="301">
        <v>0</v>
      </c>
      <c r="I2687" s="301">
        <v>3</v>
      </c>
      <c r="J2687" s="301">
        <v>6</v>
      </c>
      <c r="K2687" s="301">
        <v>4</v>
      </c>
      <c r="L2687" s="301">
        <v>0</v>
      </c>
      <c r="M2687" s="301">
        <v>3</v>
      </c>
      <c r="N2687" s="301">
        <v>0</v>
      </c>
      <c r="O2687" s="301">
        <v>4</v>
      </c>
      <c r="P2687" s="301">
        <v>3</v>
      </c>
      <c r="Q2687" s="301">
        <v>0</v>
      </c>
      <c r="R2687" s="301">
        <v>0</v>
      </c>
      <c r="S2687" s="301">
        <v>0</v>
      </c>
      <c r="T2687" s="301">
        <v>0</v>
      </c>
      <c r="U2687" s="301">
        <v>36</v>
      </c>
      <c r="V2687" s="304">
        <v>37</v>
      </c>
    </row>
    <row r="2688" spans="1:22" x14ac:dyDescent="0.4">
      <c r="A2688" s="299">
        <v>2684</v>
      </c>
      <c r="B2688" s="300" t="s">
        <v>528</v>
      </c>
      <c r="C2688" s="301">
        <v>106</v>
      </c>
      <c r="D2688" s="301">
        <v>154</v>
      </c>
      <c r="E2688" s="301">
        <v>130</v>
      </c>
      <c r="F2688" s="301">
        <v>133</v>
      </c>
      <c r="G2688" s="301">
        <v>108</v>
      </c>
      <c r="H2688" s="301">
        <v>119</v>
      </c>
      <c r="I2688" s="301">
        <v>117</v>
      </c>
      <c r="J2688" s="301">
        <v>93</v>
      </c>
      <c r="K2688" s="301">
        <v>116</v>
      </c>
      <c r="L2688" s="301">
        <v>139</v>
      </c>
      <c r="M2688" s="301">
        <v>176</v>
      </c>
      <c r="N2688" s="301">
        <v>200</v>
      </c>
      <c r="O2688" s="301">
        <v>171</v>
      </c>
      <c r="P2688" s="301">
        <v>182</v>
      </c>
      <c r="Q2688" s="301">
        <v>142</v>
      </c>
      <c r="R2688" s="301">
        <v>128</v>
      </c>
      <c r="S2688" s="301">
        <v>91</v>
      </c>
      <c r="T2688" s="301">
        <v>144</v>
      </c>
      <c r="U2688" s="301">
        <v>2438</v>
      </c>
      <c r="V2688" s="304">
        <v>2248</v>
      </c>
    </row>
    <row r="2689" spans="1:22" x14ac:dyDescent="0.4">
      <c r="A2689" s="299">
        <v>2685</v>
      </c>
      <c r="B2689" s="300" t="s">
        <v>529</v>
      </c>
      <c r="C2689" s="301">
        <v>923</v>
      </c>
      <c r="D2689" s="301">
        <v>1018</v>
      </c>
      <c r="E2689" s="301">
        <v>944</v>
      </c>
      <c r="F2689" s="301">
        <v>1053</v>
      </c>
      <c r="G2689" s="301">
        <v>883</v>
      </c>
      <c r="H2689" s="301">
        <v>905</v>
      </c>
      <c r="I2689" s="301">
        <v>881</v>
      </c>
      <c r="J2689" s="301">
        <v>832</v>
      </c>
      <c r="K2689" s="301">
        <v>893</v>
      </c>
      <c r="L2689" s="301">
        <v>1076</v>
      </c>
      <c r="M2689" s="301">
        <v>1019</v>
      </c>
      <c r="N2689" s="301">
        <v>1035</v>
      </c>
      <c r="O2689" s="301">
        <v>952</v>
      </c>
      <c r="P2689" s="301">
        <v>1000</v>
      </c>
      <c r="Q2689" s="301">
        <v>873</v>
      </c>
      <c r="R2689" s="301">
        <v>605</v>
      </c>
      <c r="S2689" s="301">
        <v>437</v>
      </c>
      <c r="T2689" s="301">
        <v>421</v>
      </c>
      <c r="U2689" s="301">
        <v>15760</v>
      </c>
      <c r="V2689" s="304">
        <v>15049</v>
      </c>
    </row>
    <row r="2690" spans="1:22" x14ac:dyDescent="0.4">
      <c r="A2690" s="299">
        <v>2686</v>
      </c>
      <c r="B2690" s="300" t="s">
        <v>1970</v>
      </c>
      <c r="C2690" s="301">
        <v>3</v>
      </c>
      <c r="D2690" s="301">
        <v>17</v>
      </c>
      <c r="E2690" s="301">
        <v>20</v>
      </c>
      <c r="F2690" s="301">
        <v>29</v>
      </c>
      <c r="G2690" s="301">
        <v>12</v>
      </c>
      <c r="H2690" s="301">
        <v>4</v>
      </c>
      <c r="I2690" s="301">
        <v>5</v>
      </c>
      <c r="J2690" s="301">
        <v>9</v>
      </c>
      <c r="K2690" s="301">
        <v>8</v>
      </c>
      <c r="L2690" s="301">
        <v>28</v>
      </c>
      <c r="M2690" s="301">
        <v>34</v>
      </c>
      <c r="N2690" s="301">
        <v>16</v>
      </c>
      <c r="O2690" s="301">
        <v>20</v>
      </c>
      <c r="P2690" s="301">
        <v>19</v>
      </c>
      <c r="Q2690" s="301">
        <v>14</v>
      </c>
      <c r="R2690" s="301">
        <v>11</v>
      </c>
      <c r="S2690" s="301">
        <v>6</v>
      </c>
      <c r="T2690" s="301">
        <v>3</v>
      </c>
      <c r="U2690" s="301">
        <v>254</v>
      </c>
      <c r="V2690" s="304">
        <v>254</v>
      </c>
    </row>
    <row r="2691" spans="1:22" x14ac:dyDescent="0.4">
      <c r="A2691" s="299">
        <v>2687</v>
      </c>
      <c r="B2691" s="300" t="s">
        <v>3735</v>
      </c>
      <c r="C2691" s="301">
        <v>0</v>
      </c>
      <c r="D2691" s="301">
        <v>0</v>
      </c>
      <c r="E2691" s="301">
        <v>0</v>
      </c>
      <c r="F2691" s="301">
        <v>0</v>
      </c>
      <c r="G2691" s="301">
        <v>0</v>
      </c>
      <c r="H2691" s="301">
        <v>0</v>
      </c>
      <c r="I2691" s="301">
        <v>0</v>
      </c>
      <c r="J2691" s="301">
        <v>0</v>
      </c>
      <c r="K2691" s="301">
        <v>0</v>
      </c>
      <c r="L2691" s="301">
        <v>0</v>
      </c>
      <c r="M2691" s="301">
        <v>0</v>
      </c>
      <c r="N2691" s="301">
        <v>6</v>
      </c>
      <c r="O2691" s="301">
        <v>0</v>
      </c>
      <c r="P2691" s="301">
        <v>4</v>
      </c>
      <c r="Q2691" s="301">
        <v>4</v>
      </c>
      <c r="R2691" s="301">
        <v>4</v>
      </c>
      <c r="S2691" s="301">
        <v>0</v>
      </c>
      <c r="T2691" s="301">
        <v>3</v>
      </c>
      <c r="U2691" s="301">
        <v>22</v>
      </c>
      <c r="V2691" s="304">
        <v>18</v>
      </c>
    </row>
    <row r="2692" spans="1:22" x14ac:dyDescent="0.4">
      <c r="A2692" s="299">
        <v>2688</v>
      </c>
      <c r="B2692" s="300" t="s">
        <v>3736</v>
      </c>
      <c r="C2692" s="301">
        <v>0</v>
      </c>
      <c r="D2692" s="301">
        <v>3</v>
      </c>
      <c r="E2692" s="301">
        <v>6</v>
      </c>
      <c r="F2692" s="301">
        <v>4</v>
      </c>
      <c r="G2692" s="301">
        <v>3</v>
      </c>
      <c r="H2692" s="301">
        <v>0</v>
      </c>
      <c r="I2692" s="301">
        <v>0</v>
      </c>
      <c r="J2692" s="301">
        <v>4</v>
      </c>
      <c r="K2692" s="301">
        <v>4</v>
      </c>
      <c r="L2692" s="301">
        <v>3</v>
      </c>
      <c r="M2692" s="301">
        <v>3</v>
      </c>
      <c r="N2692" s="301">
        <v>6</v>
      </c>
      <c r="O2692" s="301">
        <v>0</v>
      </c>
      <c r="P2692" s="301">
        <v>9</v>
      </c>
      <c r="Q2692" s="301">
        <v>0</v>
      </c>
      <c r="R2692" s="301">
        <v>4</v>
      </c>
      <c r="S2692" s="301">
        <v>4</v>
      </c>
      <c r="T2692" s="301">
        <v>3</v>
      </c>
      <c r="U2692" s="301">
        <v>66</v>
      </c>
      <c r="V2692" s="304">
        <v>62</v>
      </c>
    </row>
    <row r="2693" spans="1:22" x14ac:dyDescent="0.4">
      <c r="A2693" s="299">
        <v>2689</v>
      </c>
      <c r="B2693" s="300" t="s">
        <v>1321</v>
      </c>
      <c r="C2693" s="301">
        <v>203</v>
      </c>
      <c r="D2693" s="301">
        <v>378</v>
      </c>
      <c r="E2693" s="301">
        <v>489</v>
      </c>
      <c r="F2693" s="301">
        <v>457</v>
      </c>
      <c r="G2693" s="301">
        <v>342</v>
      </c>
      <c r="H2693" s="301">
        <v>215</v>
      </c>
      <c r="I2693" s="301">
        <v>196</v>
      </c>
      <c r="J2693" s="301">
        <v>235</v>
      </c>
      <c r="K2693" s="301">
        <v>371</v>
      </c>
      <c r="L2693" s="301">
        <v>535</v>
      </c>
      <c r="M2693" s="301">
        <v>458</v>
      </c>
      <c r="N2693" s="301">
        <v>443</v>
      </c>
      <c r="O2693" s="301">
        <v>380</v>
      </c>
      <c r="P2693" s="301">
        <v>337</v>
      </c>
      <c r="Q2693" s="301">
        <v>208</v>
      </c>
      <c r="R2693" s="301">
        <v>141</v>
      </c>
      <c r="S2693" s="301">
        <v>78</v>
      </c>
      <c r="T2693" s="301">
        <v>41</v>
      </c>
      <c r="U2693" s="301">
        <v>5503</v>
      </c>
      <c r="V2693" s="304">
        <v>5390</v>
      </c>
    </row>
    <row r="2694" spans="1:22" x14ac:dyDescent="0.4">
      <c r="A2694" s="299">
        <v>2690</v>
      </c>
      <c r="B2694" s="300" t="s">
        <v>1971</v>
      </c>
      <c r="C2694" s="301">
        <v>19</v>
      </c>
      <c r="D2694" s="301">
        <v>50</v>
      </c>
      <c r="E2694" s="301">
        <v>64</v>
      </c>
      <c r="F2694" s="301">
        <v>69</v>
      </c>
      <c r="G2694" s="301">
        <v>57</v>
      </c>
      <c r="H2694" s="301">
        <v>21</v>
      </c>
      <c r="I2694" s="301">
        <v>17</v>
      </c>
      <c r="J2694" s="301">
        <v>29</v>
      </c>
      <c r="K2694" s="301">
        <v>44</v>
      </c>
      <c r="L2694" s="301">
        <v>80</v>
      </c>
      <c r="M2694" s="301">
        <v>59</v>
      </c>
      <c r="N2694" s="301">
        <v>44</v>
      </c>
      <c r="O2694" s="301">
        <v>41</v>
      </c>
      <c r="P2694" s="301">
        <v>34</v>
      </c>
      <c r="Q2694" s="301">
        <v>27</v>
      </c>
      <c r="R2694" s="301">
        <v>10</v>
      </c>
      <c r="S2694" s="301">
        <v>7</v>
      </c>
      <c r="T2694" s="301">
        <v>6</v>
      </c>
      <c r="U2694" s="301">
        <v>673</v>
      </c>
      <c r="V2694" s="304">
        <v>656</v>
      </c>
    </row>
    <row r="2695" spans="1:22" x14ac:dyDescent="0.4">
      <c r="A2695" s="299">
        <v>2691</v>
      </c>
      <c r="B2695" s="300" t="s">
        <v>1322</v>
      </c>
      <c r="C2695" s="301">
        <v>247</v>
      </c>
      <c r="D2695" s="301">
        <v>342</v>
      </c>
      <c r="E2695" s="301">
        <v>415</v>
      </c>
      <c r="F2695" s="301">
        <v>426</v>
      </c>
      <c r="G2695" s="301">
        <v>354</v>
      </c>
      <c r="H2695" s="301">
        <v>236</v>
      </c>
      <c r="I2695" s="301">
        <v>186</v>
      </c>
      <c r="J2695" s="301">
        <v>259</v>
      </c>
      <c r="K2695" s="301">
        <v>347</v>
      </c>
      <c r="L2695" s="301">
        <v>459</v>
      </c>
      <c r="M2695" s="301">
        <v>443</v>
      </c>
      <c r="N2695" s="301">
        <v>356</v>
      </c>
      <c r="O2695" s="301">
        <v>261</v>
      </c>
      <c r="P2695" s="301">
        <v>199</v>
      </c>
      <c r="Q2695" s="301">
        <v>147</v>
      </c>
      <c r="R2695" s="301">
        <v>64</v>
      </c>
      <c r="S2695" s="301">
        <v>37</v>
      </c>
      <c r="T2695" s="301">
        <v>25</v>
      </c>
      <c r="U2695" s="301">
        <v>4808</v>
      </c>
      <c r="V2695" s="304">
        <v>4710</v>
      </c>
    </row>
    <row r="2696" spans="1:22" x14ac:dyDescent="0.4">
      <c r="A2696" s="299">
        <v>2692</v>
      </c>
      <c r="B2696" s="300" t="s">
        <v>3737</v>
      </c>
      <c r="C2696" s="301">
        <v>3</v>
      </c>
      <c r="D2696" s="301">
        <v>0</v>
      </c>
      <c r="E2696" s="301">
        <v>5</v>
      </c>
      <c r="F2696" s="301">
        <v>0</v>
      </c>
      <c r="G2696" s="301">
        <v>0</v>
      </c>
      <c r="H2696" s="301">
        <v>0</v>
      </c>
      <c r="I2696" s="301">
        <v>0</v>
      </c>
      <c r="J2696" s="301">
        <v>0</v>
      </c>
      <c r="K2696" s="301">
        <v>3</v>
      </c>
      <c r="L2696" s="301">
        <v>6</v>
      </c>
      <c r="M2696" s="301">
        <v>3</v>
      </c>
      <c r="N2696" s="301">
        <v>0</v>
      </c>
      <c r="O2696" s="301">
        <v>0</v>
      </c>
      <c r="P2696" s="301">
        <v>0</v>
      </c>
      <c r="Q2696" s="301">
        <v>0</v>
      </c>
      <c r="R2696" s="301">
        <v>0</v>
      </c>
      <c r="S2696" s="301">
        <v>0</v>
      </c>
      <c r="T2696" s="301">
        <v>0</v>
      </c>
      <c r="U2696" s="301">
        <v>26</v>
      </c>
      <c r="V2696" s="304">
        <v>25</v>
      </c>
    </row>
    <row r="2697" spans="1:22" x14ac:dyDescent="0.4">
      <c r="A2697" s="299">
        <v>2693</v>
      </c>
      <c r="B2697" s="300" t="s">
        <v>1972</v>
      </c>
      <c r="C2697" s="301">
        <v>6</v>
      </c>
      <c r="D2697" s="301">
        <v>8</v>
      </c>
      <c r="E2697" s="301">
        <v>0</v>
      </c>
      <c r="F2697" s="301">
        <v>7</v>
      </c>
      <c r="G2697" s="301">
        <v>3</v>
      </c>
      <c r="H2697" s="301">
        <v>4</v>
      </c>
      <c r="I2697" s="301">
        <v>6</v>
      </c>
      <c r="J2697" s="301">
        <v>6</v>
      </c>
      <c r="K2697" s="301">
        <v>0</v>
      </c>
      <c r="L2697" s="301">
        <v>16</v>
      </c>
      <c r="M2697" s="301">
        <v>9</v>
      </c>
      <c r="N2697" s="301">
        <v>22</v>
      </c>
      <c r="O2697" s="301">
        <v>22</v>
      </c>
      <c r="P2697" s="301">
        <v>21</v>
      </c>
      <c r="Q2697" s="301">
        <v>8</v>
      </c>
      <c r="R2697" s="301">
        <v>6</v>
      </c>
      <c r="S2697" s="301">
        <v>0</v>
      </c>
      <c r="T2697" s="301">
        <v>0</v>
      </c>
      <c r="U2697" s="301">
        <v>144</v>
      </c>
      <c r="V2697" s="304">
        <v>144</v>
      </c>
    </row>
    <row r="2698" spans="1:22" x14ac:dyDescent="0.4">
      <c r="A2698" s="299">
        <v>2694</v>
      </c>
      <c r="B2698" s="300" t="s">
        <v>530</v>
      </c>
      <c r="C2698" s="301">
        <v>35</v>
      </c>
      <c r="D2698" s="301">
        <v>60</v>
      </c>
      <c r="E2698" s="301">
        <v>43</v>
      </c>
      <c r="F2698" s="301">
        <v>58</v>
      </c>
      <c r="G2698" s="301">
        <v>30</v>
      </c>
      <c r="H2698" s="301">
        <v>23</v>
      </c>
      <c r="I2698" s="301">
        <v>28</v>
      </c>
      <c r="J2698" s="301">
        <v>44</v>
      </c>
      <c r="K2698" s="301">
        <v>34</v>
      </c>
      <c r="L2698" s="301">
        <v>51</v>
      </c>
      <c r="M2698" s="301">
        <v>55</v>
      </c>
      <c r="N2698" s="301">
        <v>48</v>
      </c>
      <c r="O2698" s="301">
        <v>42</v>
      </c>
      <c r="P2698" s="301">
        <v>39</v>
      </c>
      <c r="Q2698" s="301">
        <v>31</v>
      </c>
      <c r="R2698" s="301">
        <v>22</v>
      </c>
      <c r="S2698" s="301">
        <v>5</v>
      </c>
      <c r="T2698" s="301">
        <v>8</v>
      </c>
      <c r="U2698" s="301">
        <v>669</v>
      </c>
      <c r="V2698" s="304">
        <v>671</v>
      </c>
    </row>
    <row r="2699" spans="1:22" x14ac:dyDescent="0.4">
      <c r="A2699" s="299">
        <v>2695</v>
      </c>
      <c r="B2699" s="300" t="s">
        <v>3738</v>
      </c>
      <c r="C2699" s="301">
        <v>0</v>
      </c>
      <c r="D2699" s="301">
        <v>0</v>
      </c>
      <c r="E2699" s="301">
        <v>0</v>
      </c>
      <c r="F2699" s="301">
        <v>0</v>
      </c>
      <c r="G2699" s="301">
        <v>0</v>
      </c>
      <c r="H2699" s="301">
        <v>0</v>
      </c>
      <c r="I2699" s="301">
        <v>0</v>
      </c>
      <c r="J2699" s="301">
        <v>0</v>
      </c>
      <c r="K2699" s="301">
        <v>0</v>
      </c>
      <c r="L2699" s="301">
        <v>0</v>
      </c>
      <c r="M2699" s="301">
        <v>3</v>
      </c>
      <c r="N2699" s="301">
        <v>0</v>
      </c>
      <c r="O2699" s="301">
        <v>4</v>
      </c>
      <c r="P2699" s="301">
        <v>0</v>
      </c>
      <c r="Q2699" s="301">
        <v>5</v>
      </c>
      <c r="R2699" s="301">
        <v>0</v>
      </c>
      <c r="S2699" s="301">
        <v>0</v>
      </c>
      <c r="T2699" s="301">
        <v>0</v>
      </c>
      <c r="U2699" s="301">
        <v>18</v>
      </c>
      <c r="V2699" s="304">
        <v>18</v>
      </c>
    </row>
    <row r="2700" spans="1:22" x14ac:dyDescent="0.4">
      <c r="A2700" s="299">
        <v>2696</v>
      </c>
      <c r="B2700" s="300" t="s">
        <v>531</v>
      </c>
      <c r="C2700" s="301">
        <v>17</v>
      </c>
      <c r="D2700" s="301">
        <v>14</v>
      </c>
      <c r="E2700" s="301">
        <v>7</v>
      </c>
      <c r="F2700" s="301">
        <v>19</v>
      </c>
      <c r="G2700" s="301">
        <v>3</v>
      </c>
      <c r="H2700" s="301">
        <v>5</v>
      </c>
      <c r="I2700" s="301">
        <v>3</v>
      </c>
      <c r="J2700" s="301">
        <v>11</v>
      </c>
      <c r="K2700" s="301">
        <v>14</v>
      </c>
      <c r="L2700" s="301">
        <v>8</v>
      </c>
      <c r="M2700" s="301">
        <v>10</v>
      </c>
      <c r="N2700" s="301">
        <v>17</v>
      </c>
      <c r="O2700" s="301">
        <v>17</v>
      </c>
      <c r="P2700" s="301">
        <v>20</v>
      </c>
      <c r="Q2700" s="301">
        <v>10</v>
      </c>
      <c r="R2700" s="301">
        <v>4</v>
      </c>
      <c r="S2700" s="301">
        <v>0</v>
      </c>
      <c r="T2700" s="301">
        <v>8</v>
      </c>
      <c r="U2700" s="301">
        <v>196</v>
      </c>
      <c r="V2700" s="304">
        <v>181</v>
      </c>
    </row>
    <row r="2701" spans="1:22" x14ac:dyDescent="0.4">
      <c r="A2701" s="299">
        <v>2697</v>
      </c>
      <c r="B2701" s="300" t="s">
        <v>532</v>
      </c>
      <c r="C2701" s="301">
        <v>1672</v>
      </c>
      <c r="D2701" s="301">
        <v>1777</v>
      </c>
      <c r="E2701" s="301">
        <v>1702</v>
      </c>
      <c r="F2701" s="301">
        <v>1952</v>
      </c>
      <c r="G2701" s="301">
        <v>1988</v>
      </c>
      <c r="H2701" s="301">
        <v>1910</v>
      </c>
      <c r="I2701" s="301">
        <v>1678</v>
      </c>
      <c r="J2701" s="301">
        <v>1639</v>
      </c>
      <c r="K2701" s="301">
        <v>1725</v>
      </c>
      <c r="L2701" s="301">
        <v>1943</v>
      </c>
      <c r="M2701" s="301">
        <v>1953</v>
      </c>
      <c r="N2701" s="301">
        <v>1958</v>
      </c>
      <c r="O2701" s="301">
        <v>1858</v>
      </c>
      <c r="P2701" s="301">
        <v>1720</v>
      </c>
      <c r="Q2701" s="301">
        <v>1348</v>
      </c>
      <c r="R2701" s="301">
        <v>1038</v>
      </c>
      <c r="S2701" s="301">
        <v>849</v>
      </c>
      <c r="T2701" s="301">
        <v>936</v>
      </c>
      <c r="U2701" s="301">
        <v>29659</v>
      </c>
      <c r="V2701" s="304">
        <v>28301</v>
      </c>
    </row>
    <row r="2702" spans="1:22" x14ac:dyDescent="0.4">
      <c r="A2702" s="299">
        <v>2698</v>
      </c>
      <c r="B2702" s="300" t="s">
        <v>3739</v>
      </c>
      <c r="C2702" s="301">
        <v>0</v>
      </c>
      <c r="D2702" s="301">
        <v>0</v>
      </c>
      <c r="E2702" s="301">
        <v>3</v>
      </c>
      <c r="F2702" s="301">
        <v>0</v>
      </c>
      <c r="G2702" s="301">
        <v>0</v>
      </c>
      <c r="H2702" s="301">
        <v>0</v>
      </c>
      <c r="I2702" s="301">
        <v>3</v>
      </c>
      <c r="J2702" s="301">
        <v>0</v>
      </c>
      <c r="K2702" s="301">
        <v>0</v>
      </c>
      <c r="L2702" s="301">
        <v>0</v>
      </c>
      <c r="M2702" s="301">
        <v>0</v>
      </c>
      <c r="N2702" s="301">
        <v>0</v>
      </c>
      <c r="O2702" s="301">
        <v>0</v>
      </c>
      <c r="P2702" s="301">
        <v>0</v>
      </c>
      <c r="Q2702" s="301">
        <v>3</v>
      </c>
      <c r="R2702" s="301">
        <v>0</v>
      </c>
      <c r="S2702" s="301">
        <v>3</v>
      </c>
      <c r="T2702" s="301">
        <v>0</v>
      </c>
      <c r="U2702" s="301">
        <v>31</v>
      </c>
      <c r="V2702" s="304">
        <v>31</v>
      </c>
    </row>
    <row r="2703" spans="1:22" x14ac:dyDescent="0.4">
      <c r="A2703" s="299">
        <v>2699</v>
      </c>
      <c r="B2703" s="300" t="s">
        <v>533</v>
      </c>
      <c r="C2703" s="301">
        <v>4</v>
      </c>
      <c r="D2703" s="301">
        <v>4</v>
      </c>
      <c r="E2703" s="301">
        <v>3</v>
      </c>
      <c r="F2703" s="301">
        <v>6</v>
      </c>
      <c r="G2703" s="301">
        <v>4</v>
      </c>
      <c r="H2703" s="301">
        <v>5</v>
      </c>
      <c r="I2703" s="301">
        <v>4</v>
      </c>
      <c r="J2703" s="301">
        <v>6</v>
      </c>
      <c r="K2703" s="301">
        <v>4</v>
      </c>
      <c r="L2703" s="301">
        <v>6</v>
      </c>
      <c r="M2703" s="301">
        <v>13</v>
      </c>
      <c r="N2703" s="301">
        <v>6</v>
      </c>
      <c r="O2703" s="301">
        <v>0</v>
      </c>
      <c r="P2703" s="301">
        <v>3</v>
      </c>
      <c r="Q2703" s="301">
        <v>5</v>
      </c>
      <c r="R2703" s="301">
        <v>0</v>
      </c>
      <c r="S2703" s="301">
        <v>0</v>
      </c>
      <c r="T2703" s="301">
        <v>0</v>
      </c>
      <c r="U2703" s="301">
        <v>69</v>
      </c>
      <c r="V2703" s="304">
        <v>76</v>
      </c>
    </row>
    <row r="2704" spans="1:22" x14ac:dyDescent="0.4">
      <c r="A2704" s="299">
        <v>2700</v>
      </c>
      <c r="B2704" s="300" t="s">
        <v>1973</v>
      </c>
      <c r="C2704" s="301">
        <v>0</v>
      </c>
      <c r="D2704" s="301">
        <v>4</v>
      </c>
      <c r="E2704" s="301">
        <v>7</v>
      </c>
      <c r="F2704" s="301">
        <v>5</v>
      </c>
      <c r="G2704" s="301">
        <v>0</v>
      </c>
      <c r="H2704" s="301">
        <v>3</v>
      </c>
      <c r="I2704" s="301">
        <v>0</v>
      </c>
      <c r="J2704" s="301">
        <v>0</v>
      </c>
      <c r="K2704" s="301">
        <v>3</v>
      </c>
      <c r="L2704" s="301">
        <v>9</v>
      </c>
      <c r="M2704" s="301">
        <v>3</v>
      </c>
      <c r="N2704" s="301">
        <v>8</v>
      </c>
      <c r="O2704" s="301">
        <v>7</v>
      </c>
      <c r="P2704" s="301">
        <v>13</v>
      </c>
      <c r="Q2704" s="301">
        <v>3</v>
      </c>
      <c r="R2704" s="301">
        <v>6</v>
      </c>
      <c r="S2704" s="301">
        <v>6</v>
      </c>
      <c r="T2704" s="301">
        <v>6</v>
      </c>
      <c r="U2704" s="301">
        <v>81</v>
      </c>
      <c r="V2704" s="304">
        <v>82</v>
      </c>
    </row>
    <row r="2705" spans="1:22" x14ac:dyDescent="0.4">
      <c r="A2705" s="299">
        <v>2701</v>
      </c>
      <c r="B2705" s="300" t="s">
        <v>534</v>
      </c>
      <c r="C2705" s="301">
        <v>3</v>
      </c>
      <c r="D2705" s="301">
        <v>6</v>
      </c>
      <c r="E2705" s="301">
        <v>7</v>
      </c>
      <c r="F2705" s="301">
        <v>7</v>
      </c>
      <c r="G2705" s="301">
        <v>0</v>
      </c>
      <c r="H2705" s="301">
        <v>6</v>
      </c>
      <c r="I2705" s="301">
        <v>3</v>
      </c>
      <c r="J2705" s="301">
        <v>0</v>
      </c>
      <c r="K2705" s="301">
        <v>3</v>
      </c>
      <c r="L2705" s="301">
        <v>4</v>
      </c>
      <c r="M2705" s="301">
        <v>11</v>
      </c>
      <c r="N2705" s="301">
        <v>8</v>
      </c>
      <c r="O2705" s="301">
        <v>5</v>
      </c>
      <c r="P2705" s="301">
        <v>13</v>
      </c>
      <c r="Q2705" s="301">
        <v>13</v>
      </c>
      <c r="R2705" s="301">
        <v>8</v>
      </c>
      <c r="S2705" s="301">
        <v>3</v>
      </c>
      <c r="T2705" s="301">
        <v>4</v>
      </c>
      <c r="U2705" s="301">
        <v>112</v>
      </c>
      <c r="V2705" s="304">
        <v>113</v>
      </c>
    </row>
    <row r="2706" spans="1:22" x14ac:dyDescent="0.4">
      <c r="A2706" s="299">
        <v>2702</v>
      </c>
      <c r="B2706" s="300" t="s">
        <v>3740</v>
      </c>
      <c r="C2706" s="301">
        <v>0</v>
      </c>
      <c r="D2706" s="301">
        <v>0</v>
      </c>
      <c r="E2706" s="301">
        <v>0</v>
      </c>
      <c r="F2706" s="301">
        <v>0</v>
      </c>
      <c r="G2706" s="301">
        <v>3</v>
      </c>
      <c r="H2706" s="301">
        <v>0</v>
      </c>
      <c r="I2706" s="301">
        <v>0</v>
      </c>
      <c r="J2706" s="301">
        <v>0</v>
      </c>
      <c r="K2706" s="301">
        <v>0</v>
      </c>
      <c r="L2706" s="301">
        <v>0</v>
      </c>
      <c r="M2706" s="301">
        <v>6</v>
      </c>
      <c r="N2706" s="301">
        <v>0</v>
      </c>
      <c r="O2706" s="301">
        <v>0</v>
      </c>
      <c r="P2706" s="301">
        <v>0</v>
      </c>
      <c r="Q2706" s="301">
        <v>4</v>
      </c>
      <c r="R2706" s="301">
        <v>0</v>
      </c>
      <c r="S2706" s="301">
        <v>0</v>
      </c>
      <c r="T2706" s="301">
        <v>0</v>
      </c>
      <c r="U2706" s="301">
        <v>21</v>
      </c>
      <c r="V2706" s="304">
        <v>18</v>
      </c>
    </row>
    <row r="2707" spans="1:22" x14ac:dyDescent="0.4">
      <c r="A2707" s="299">
        <v>2703</v>
      </c>
      <c r="B2707" s="300" t="s">
        <v>3741</v>
      </c>
      <c r="C2707" s="301">
        <v>6</v>
      </c>
      <c r="D2707" s="301">
        <v>5</v>
      </c>
      <c r="E2707" s="301">
        <v>0</v>
      </c>
      <c r="F2707" s="301">
        <v>6</v>
      </c>
      <c r="G2707" s="301">
        <v>0</v>
      </c>
      <c r="H2707" s="301">
        <v>0</v>
      </c>
      <c r="I2707" s="301">
        <v>0</v>
      </c>
      <c r="J2707" s="301">
        <v>0</v>
      </c>
      <c r="K2707" s="301">
        <v>10</v>
      </c>
      <c r="L2707" s="301">
        <v>4</v>
      </c>
      <c r="M2707" s="301">
        <v>0</v>
      </c>
      <c r="N2707" s="301">
        <v>7</v>
      </c>
      <c r="O2707" s="301">
        <v>4</v>
      </c>
      <c r="P2707" s="301">
        <v>0</v>
      </c>
      <c r="Q2707" s="301">
        <v>0</v>
      </c>
      <c r="R2707" s="301">
        <v>3</v>
      </c>
      <c r="S2707" s="301">
        <v>0</v>
      </c>
      <c r="T2707" s="301">
        <v>3</v>
      </c>
      <c r="U2707" s="301">
        <v>42</v>
      </c>
      <c r="V2707" s="304">
        <v>42</v>
      </c>
    </row>
    <row r="2708" spans="1:22" x14ac:dyDescent="0.4">
      <c r="A2708" s="299">
        <v>2704</v>
      </c>
      <c r="B2708" s="300" t="s">
        <v>535</v>
      </c>
      <c r="C2708" s="301">
        <v>18</v>
      </c>
      <c r="D2708" s="301">
        <v>9</v>
      </c>
      <c r="E2708" s="301">
        <v>0</v>
      </c>
      <c r="F2708" s="301">
        <v>8</v>
      </c>
      <c r="G2708" s="301">
        <v>17</v>
      </c>
      <c r="H2708" s="301">
        <v>23</v>
      </c>
      <c r="I2708" s="301">
        <v>20</v>
      </c>
      <c r="J2708" s="301">
        <v>3</v>
      </c>
      <c r="K2708" s="301">
        <v>9</v>
      </c>
      <c r="L2708" s="301">
        <v>10</v>
      </c>
      <c r="M2708" s="301">
        <v>17</v>
      </c>
      <c r="N2708" s="301">
        <v>26</v>
      </c>
      <c r="O2708" s="301">
        <v>11</v>
      </c>
      <c r="P2708" s="301">
        <v>11</v>
      </c>
      <c r="Q2708" s="301">
        <v>11</v>
      </c>
      <c r="R2708" s="301">
        <v>4</v>
      </c>
      <c r="S2708" s="301">
        <v>0</v>
      </c>
      <c r="T2708" s="301">
        <v>3</v>
      </c>
      <c r="U2708" s="301">
        <v>192</v>
      </c>
      <c r="V2708" s="304">
        <v>194</v>
      </c>
    </row>
    <row r="2709" spans="1:22" x14ac:dyDescent="0.4">
      <c r="A2709" s="299">
        <v>2705</v>
      </c>
      <c r="B2709" s="300" t="s">
        <v>3742</v>
      </c>
      <c r="C2709" s="301">
        <v>0</v>
      </c>
      <c r="D2709" s="301">
        <v>0</v>
      </c>
      <c r="E2709" s="301">
        <v>0</v>
      </c>
      <c r="F2709" s="301">
        <v>0</v>
      </c>
      <c r="G2709" s="301">
        <v>0</v>
      </c>
      <c r="H2709" s="301">
        <v>0</v>
      </c>
      <c r="I2709" s="301">
        <v>0</v>
      </c>
      <c r="J2709" s="301">
        <v>0</v>
      </c>
      <c r="K2709" s="301">
        <v>0</v>
      </c>
      <c r="L2709" s="301">
        <v>0</v>
      </c>
      <c r="M2709" s="301">
        <v>0</v>
      </c>
      <c r="N2709" s="301">
        <v>0</v>
      </c>
      <c r="O2709" s="301">
        <v>0</v>
      </c>
      <c r="P2709" s="301">
        <v>6</v>
      </c>
      <c r="Q2709" s="301">
        <v>4</v>
      </c>
      <c r="R2709" s="301">
        <v>0</v>
      </c>
      <c r="S2709" s="301">
        <v>0</v>
      </c>
      <c r="T2709" s="301">
        <v>0</v>
      </c>
      <c r="U2709" s="301">
        <v>8</v>
      </c>
      <c r="V2709" s="304">
        <v>10</v>
      </c>
    </row>
    <row r="2710" spans="1:22" x14ac:dyDescent="0.4">
      <c r="A2710" s="299">
        <v>2706</v>
      </c>
      <c r="B2710" s="300" t="s">
        <v>3743</v>
      </c>
      <c r="C2710" s="301">
        <v>14</v>
      </c>
      <c r="D2710" s="301">
        <v>6</v>
      </c>
      <c r="E2710" s="301">
        <v>9</v>
      </c>
      <c r="F2710" s="301">
        <v>4</v>
      </c>
      <c r="G2710" s="301">
        <v>0</v>
      </c>
      <c r="H2710" s="301">
        <v>0</v>
      </c>
      <c r="I2710" s="301">
        <v>7</v>
      </c>
      <c r="J2710" s="301">
        <v>14</v>
      </c>
      <c r="K2710" s="301">
        <v>6</v>
      </c>
      <c r="L2710" s="301">
        <v>8</v>
      </c>
      <c r="M2710" s="301">
        <v>10</v>
      </c>
      <c r="N2710" s="301">
        <v>6</v>
      </c>
      <c r="O2710" s="301">
        <v>17</v>
      </c>
      <c r="P2710" s="301">
        <v>8</v>
      </c>
      <c r="Q2710" s="301">
        <v>3</v>
      </c>
      <c r="R2710" s="301">
        <v>4</v>
      </c>
      <c r="S2710" s="301">
        <v>0</v>
      </c>
      <c r="T2710" s="301">
        <v>0</v>
      </c>
      <c r="U2710" s="301">
        <v>112</v>
      </c>
      <c r="V2710" s="304">
        <v>107</v>
      </c>
    </row>
    <row r="2711" spans="1:22" x14ac:dyDescent="0.4">
      <c r="A2711" s="299">
        <v>2707</v>
      </c>
      <c r="B2711" s="300" t="s">
        <v>1323</v>
      </c>
      <c r="C2711" s="301">
        <v>176</v>
      </c>
      <c r="D2711" s="301">
        <v>185</v>
      </c>
      <c r="E2711" s="301">
        <v>188</v>
      </c>
      <c r="F2711" s="301">
        <v>230</v>
      </c>
      <c r="G2711" s="301">
        <v>161</v>
      </c>
      <c r="H2711" s="301">
        <v>103</v>
      </c>
      <c r="I2711" s="301">
        <v>126</v>
      </c>
      <c r="J2711" s="301">
        <v>184</v>
      </c>
      <c r="K2711" s="301">
        <v>263</v>
      </c>
      <c r="L2711" s="301">
        <v>258</v>
      </c>
      <c r="M2711" s="301">
        <v>182</v>
      </c>
      <c r="N2711" s="301">
        <v>114</v>
      </c>
      <c r="O2711" s="301">
        <v>115</v>
      </c>
      <c r="P2711" s="301">
        <v>83</v>
      </c>
      <c r="Q2711" s="301">
        <v>48</v>
      </c>
      <c r="R2711" s="301">
        <v>23</v>
      </c>
      <c r="S2711" s="301">
        <v>3</v>
      </c>
      <c r="T2711" s="301">
        <v>5</v>
      </c>
      <c r="U2711" s="301">
        <v>2455</v>
      </c>
      <c r="V2711" s="304">
        <v>2469</v>
      </c>
    </row>
    <row r="2712" spans="1:22" x14ac:dyDescent="0.4">
      <c r="A2712" s="299">
        <v>2708</v>
      </c>
      <c r="B2712" s="300" t="s">
        <v>1324</v>
      </c>
      <c r="C2712" s="301">
        <v>355</v>
      </c>
      <c r="D2712" s="301">
        <v>323</v>
      </c>
      <c r="E2712" s="301">
        <v>282</v>
      </c>
      <c r="F2712" s="301">
        <v>265</v>
      </c>
      <c r="G2712" s="301">
        <v>269</v>
      </c>
      <c r="H2712" s="301">
        <v>344</v>
      </c>
      <c r="I2712" s="301">
        <v>419</v>
      </c>
      <c r="J2712" s="301">
        <v>437</v>
      </c>
      <c r="K2712" s="301">
        <v>424</v>
      </c>
      <c r="L2712" s="301">
        <v>377</v>
      </c>
      <c r="M2712" s="301">
        <v>303</v>
      </c>
      <c r="N2712" s="301">
        <v>302</v>
      </c>
      <c r="O2712" s="301">
        <v>246</v>
      </c>
      <c r="P2712" s="301">
        <v>212</v>
      </c>
      <c r="Q2712" s="301">
        <v>168</v>
      </c>
      <c r="R2712" s="301">
        <v>187</v>
      </c>
      <c r="S2712" s="301">
        <v>154</v>
      </c>
      <c r="T2712" s="301">
        <v>149</v>
      </c>
      <c r="U2712" s="301">
        <v>5213</v>
      </c>
      <c r="V2712" s="304">
        <v>5174</v>
      </c>
    </row>
    <row r="2713" spans="1:22" x14ac:dyDescent="0.4">
      <c r="A2713" s="299">
        <v>2709</v>
      </c>
      <c r="B2713" s="300" t="s">
        <v>1325</v>
      </c>
      <c r="C2713" s="301">
        <v>248</v>
      </c>
      <c r="D2713" s="301">
        <v>247</v>
      </c>
      <c r="E2713" s="301">
        <v>201</v>
      </c>
      <c r="F2713" s="301">
        <v>225</v>
      </c>
      <c r="G2713" s="301">
        <v>224</v>
      </c>
      <c r="H2713" s="301">
        <v>208</v>
      </c>
      <c r="I2713" s="301">
        <v>265</v>
      </c>
      <c r="J2713" s="301">
        <v>278</v>
      </c>
      <c r="K2713" s="301">
        <v>292</v>
      </c>
      <c r="L2713" s="301">
        <v>251</v>
      </c>
      <c r="M2713" s="301">
        <v>196</v>
      </c>
      <c r="N2713" s="301">
        <v>252</v>
      </c>
      <c r="O2713" s="301">
        <v>212</v>
      </c>
      <c r="P2713" s="301">
        <v>274</v>
      </c>
      <c r="Q2713" s="301">
        <v>191</v>
      </c>
      <c r="R2713" s="301">
        <v>161</v>
      </c>
      <c r="S2713" s="301">
        <v>66</v>
      </c>
      <c r="T2713" s="301">
        <v>50</v>
      </c>
      <c r="U2713" s="301">
        <v>3812</v>
      </c>
      <c r="V2713" s="304">
        <v>3727</v>
      </c>
    </row>
    <row r="2714" spans="1:22" x14ac:dyDescent="0.4">
      <c r="A2714" s="299">
        <v>2710</v>
      </c>
      <c r="B2714" s="300" t="s">
        <v>3744</v>
      </c>
      <c r="C2714" s="301">
        <v>0</v>
      </c>
      <c r="D2714" s="301">
        <v>0</v>
      </c>
      <c r="E2714" s="301">
        <v>3</v>
      </c>
      <c r="F2714" s="301">
        <v>9</v>
      </c>
      <c r="G2714" s="301">
        <v>5</v>
      </c>
      <c r="H2714" s="301">
        <v>0</v>
      </c>
      <c r="I2714" s="301">
        <v>7</v>
      </c>
      <c r="J2714" s="301">
        <v>0</v>
      </c>
      <c r="K2714" s="301">
        <v>3</v>
      </c>
      <c r="L2714" s="301">
        <v>4</v>
      </c>
      <c r="M2714" s="301">
        <v>0</v>
      </c>
      <c r="N2714" s="301">
        <v>9</v>
      </c>
      <c r="O2714" s="301">
        <v>6</v>
      </c>
      <c r="P2714" s="301">
        <v>0</v>
      </c>
      <c r="Q2714" s="301">
        <v>4</v>
      </c>
      <c r="R2714" s="301">
        <v>0</v>
      </c>
      <c r="S2714" s="301">
        <v>0</v>
      </c>
      <c r="T2714" s="301">
        <v>0</v>
      </c>
      <c r="U2714" s="301">
        <v>50</v>
      </c>
      <c r="V2714" s="304">
        <v>55</v>
      </c>
    </row>
    <row r="2715" spans="1:22" x14ac:dyDescent="0.4">
      <c r="A2715" s="299">
        <v>2711</v>
      </c>
      <c r="B2715" s="300" t="s">
        <v>536</v>
      </c>
      <c r="C2715" s="301">
        <v>9</v>
      </c>
      <c r="D2715" s="301">
        <v>7</v>
      </c>
      <c r="E2715" s="301">
        <v>17</v>
      </c>
      <c r="F2715" s="301">
        <v>11</v>
      </c>
      <c r="G2715" s="301">
        <v>5</v>
      </c>
      <c r="H2715" s="301">
        <v>11</v>
      </c>
      <c r="I2715" s="301">
        <v>4</v>
      </c>
      <c r="J2715" s="301">
        <v>14</v>
      </c>
      <c r="K2715" s="301">
        <v>16</v>
      </c>
      <c r="L2715" s="301">
        <v>21</v>
      </c>
      <c r="M2715" s="301">
        <v>9</v>
      </c>
      <c r="N2715" s="301">
        <v>14</v>
      </c>
      <c r="O2715" s="301">
        <v>12</v>
      </c>
      <c r="P2715" s="301">
        <v>19</v>
      </c>
      <c r="Q2715" s="301">
        <v>7</v>
      </c>
      <c r="R2715" s="301">
        <v>3</v>
      </c>
      <c r="S2715" s="301">
        <v>0</v>
      </c>
      <c r="T2715" s="301">
        <v>0</v>
      </c>
      <c r="U2715" s="301">
        <v>182</v>
      </c>
      <c r="V2715" s="304">
        <v>176</v>
      </c>
    </row>
    <row r="2716" spans="1:22" x14ac:dyDescent="0.4">
      <c r="A2716" s="299">
        <v>2712</v>
      </c>
      <c r="B2716" s="300" t="s">
        <v>3745</v>
      </c>
      <c r="C2716" s="301">
        <v>0</v>
      </c>
      <c r="D2716" s="301">
        <v>0</v>
      </c>
      <c r="E2716" s="301">
        <v>0</v>
      </c>
      <c r="F2716" s="301">
        <v>0</v>
      </c>
      <c r="G2716" s="301">
        <v>0</v>
      </c>
      <c r="H2716" s="301">
        <v>0</v>
      </c>
      <c r="I2716" s="301">
        <v>0</v>
      </c>
      <c r="J2716" s="301">
        <v>0</v>
      </c>
      <c r="K2716" s="301">
        <v>0</v>
      </c>
      <c r="L2716" s="301">
        <v>0</v>
      </c>
      <c r="M2716" s="301">
        <v>0</v>
      </c>
      <c r="N2716" s="301">
        <v>0</v>
      </c>
      <c r="O2716" s="301">
        <v>0</v>
      </c>
      <c r="P2716" s="301">
        <v>0</v>
      </c>
      <c r="Q2716" s="301">
        <v>0</v>
      </c>
      <c r="R2716" s="301">
        <v>0</v>
      </c>
      <c r="S2716" s="301">
        <v>0</v>
      </c>
      <c r="T2716" s="301">
        <v>0</v>
      </c>
      <c r="U2716" s="301">
        <v>0</v>
      </c>
      <c r="V2716" s="304">
        <v>0</v>
      </c>
    </row>
    <row r="2717" spans="1:22" x14ac:dyDescent="0.4">
      <c r="A2717" s="299">
        <v>2713</v>
      </c>
      <c r="B2717" s="300" t="s">
        <v>3746</v>
      </c>
      <c r="C2717" s="301">
        <v>3</v>
      </c>
      <c r="D2717" s="301">
        <v>4</v>
      </c>
      <c r="E2717" s="301">
        <v>9</v>
      </c>
      <c r="F2717" s="301">
        <v>8</v>
      </c>
      <c r="G2717" s="301">
        <v>8</v>
      </c>
      <c r="H2717" s="301">
        <v>0</v>
      </c>
      <c r="I2717" s="301">
        <v>0</v>
      </c>
      <c r="J2717" s="301">
        <v>0</v>
      </c>
      <c r="K2717" s="301">
        <v>4</v>
      </c>
      <c r="L2717" s="301">
        <v>9</v>
      </c>
      <c r="M2717" s="301">
        <v>10</v>
      </c>
      <c r="N2717" s="301">
        <v>18</v>
      </c>
      <c r="O2717" s="301">
        <v>8</v>
      </c>
      <c r="P2717" s="301">
        <v>4</v>
      </c>
      <c r="Q2717" s="301">
        <v>3</v>
      </c>
      <c r="R2717" s="301">
        <v>3</v>
      </c>
      <c r="S2717" s="301">
        <v>0</v>
      </c>
      <c r="T2717" s="301">
        <v>0</v>
      </c>
      <c r="U2717" s="301">
        <v>94</v>
      </c>
      <c r="V2717" s="304">
        <v>88</v>
      </c>
    </row>
    <row r="2718" spans="1:22" x14ac:dyDescent="0.4">
      <c r="A2718" s="299">
        <v>2714</v>
      </c>
      <c r="B2718" s="300" t="s">
        <v>1326</v>
      </c>
      <c r="C2718" s="301">
        <v>85</v>
      </c>
      <c r="D2718" s="301">
        <v>114</v>
      </c>
      <c r="E2718" s="301">
        <v>141</v>
      </c>
      <c r="F2718" s="301">
        <v>180</v>
      </c>
      <c r="G2718" s="301">
        <v>142</v>
      </c>
      <c r="H2718" s="301">
        <v>113</v>
      </c>
      <c r="I2718" s="301">
        <v>78</v>
      </c>
      <c r="J2718" s="301">
        <v>74</v>
      </c>
      <c r="K2718" s="301">
        <v>133</v>
      </c>
      <c r="L2718" s="301">
        <v>143</v>
      </c>
      <c r="M2718" s="301">
        <v>150</v>
      </c>
      <c r="N2718" s="301">
        <v>172</v>
      </c>
      <c r="O2718" s="301">
        <v>102</v>
      </c>
      <c r="P2718" s="301">
        <v>102</v>
      </c>
      <c r="Q2718" s="301">
        <v>89</v>
      </c>
      <c r="R2718" s="301">
        <v>45</v>
      </c>
      <c r="S2718" s="301">
        <v>40</v>
      </c>
      <c r="T2718" s="301">
        <v>60</v>
      </c>
      <c r="U2718" s="301">
        <v>1966</v>
      </c>
      <c r="V2718" s="304">
        <v>1818</v>
      </c>
    </row>
    <row r="2719" spans="1:22" x14ac:dyDescent="0.4">
      <c r="A2719" s="299">
        <v>2715</v>
      </c>
      <c r="B2719" s="300" t="s">
        <v>3747</v>
      </c>
      <c r="C2719" s="301">
        <v>0</v>
      </c>
      <c r="D2719" s="301">
        <v>0</v>
      </c>
      <c r="E2719" s="301">
        <v>0</v>
      </c>
      <c r="F2719" s="301">
        <v>0</v>
      </c>
      <c r="G2719" s="301">
        <v>0</v>
      </c>
      <c r="H2719" s="301">
        <v>0</v>
      </c>
      <c r="I2719" s="301">
        <v>3</v>
      </c>
      <c r="J2719" s="301">
        <v>0</v>
      </c>
      <c r="K2719" s="301">
        <v>0</v>
      </c>
      <c r="L2719" s="301">
        <v>0</v>
      </c>
      <c r="M2719" s="301">
        <v>0</v>
      </c>
      <c r="N2719" s="301">
        <v>0</v>
      </c>
      <c r="O2719" s="301">
        <v>0</v>
      </c>
      <c r="P2719" s="301">
        <v>0</v>
      </c>
      <c r="Q2719" s="301">
        <v>0</v>
      </c>
      <c r="R2719" s="301">
        <v>0</v>
      </c>
      <c r="S2719" s="301">
        <v>0</v>
      </c>
      <c r="T2719" s="301">
        <v>0</v>
      </c>
      <c r="U2719" s="301">
        <v>5</v>
      </c>
      <c r="V2719" s="304">
        <v>5</v>
      </c>
    </row>
    <row r="2720" spans="1:22" x14ac:dyDescent="0.4">
      <c r="A2720" s="299">
        <v>2716</v>
      </c>
      <c r="B2720" s="300" t="s">
        <v>537</v>
      </c>
      <c r="C2720" s="301">
        <v>10</v>
      </c>
      <c r="D2720" s="301">
        <v>23</v>
      </c>
      <c r="E2720" s="301">
        <v>18</v>
      </c>
      <c r="F2720" s="301">
        <v>20</v>
      </c>
      <c r="G2720" s="301">
        <v>19</v>
      </c>
      <c r="H2720" s="301">
        <v>8</v>
      </c>
      <c r="I2720" s="301">
        <v>6</v>
      </c>
      <c r="J2720" s="301">
        <v>13</v>
      </c>
      <c r="K2720" s="301">
        <v>11</v>
      </c>
      <c r="L2720" s="301">
        <v>18</v>
      </c>
      <c r="M2720" s="301">
        <v>30</v>
      </c>
      <c r="N2720" s="301">
        <v>38</v>
      </c>
      <c r="O2720" s="301">
        <v>26</v>
      </c>
      <c r="P2720" s="301">
        <v>13</v>
      </c>
      <c r="Q2720" s="301">
        <v>14</v>
      </c>
      <c r="R2720" s="301">
        <v>3</v>
      </c>
      <c r="S2720" s="301">
        <v>9</v>
      </c>
      <c r="T2720" s="301">
        <v>5</v>
      </c>
      <c r="U2720" s="301">
        <v>276</v>
      </c>
      <c r="V2720" s="304">
        <v>262</v>
      </c>
    </row>
    <row r="2721" spans="1:22" x14ac:dyDescent="0.4">
      <c r="A2721" s="299">
        <v>2717</v>
      </c>
      <c r="B2721" s="300" t="s">
        <v>1359</v>
      </c>
      <c r="C2721" s="301">
        <v>297</v>
      </c>
      <c r="D2721" s="301">
        <v>363</v>
      </c>
      <c r="E2721" s="301">
        <v>350</v>
      </c>
      <c r="F2721" s="301">
        <v>643</v>
      </c>
      <c r="G2721" s="301">
        <v>810</v>
      </c>
      <c r="H2721" s="301">
        <v>289</v>
      </c>
      <c r="I2721" s="301">
        <v>254</v>
      </c>
      <c r="J2721" s="301">
        <v>310</v>
      </c>
      <c r="K2721" s="301">
        <v>352</v>
      </c>
      <c r="L2721" s="301">
        <v>358</v>
      </c>
      <c r="M2721" s="301">
        <v>251</v>
      </c>
      <c r="N2721" s="301">
        <v>216</v>
      </c>
      <c r="O2721" s="301">
        <v>156</v>
      </c>
      <c r="P2721" s="301">
        <v>139</v>
      </c>
      <c r="Q2721" s="301">
        <v>116</v>
      </c>
      <c r="R2721" s="301">
        <v>84</v>
      </c>
      <c r="S2721" s="301">
        <v>39</v>
      </c>
      <c r="T2721" s="301">
        <v>22</v>
      </c>
      <c r="U2721" s="301">
        <v>5047</v>
      </c>
      <c r="V2721" s="304">
        <v>4275</v>
      </c>
    </row>
    <row r="2722" spans="1:22" x14ac:dyDescent="0.4">
      <c r="A2722" s="299">
        <v>2718</v>
      </c>
      <c r="B2722" s="300" t="s">
        <v>3748</v>
      </c>
      <c r="C2722" s="301">
        <v>4</v>
      </c>
      <c r="D2722" s="301">
        <v>0</v>
      </c>
      <c r="E2722" s="301">
        <v>9</v>
      </c>
      <c r="F2722" s="301">
        <v>5</v>
      </c>
      <c r="G2722" s="301">
        <v>4</v>
      </c>
      <c r="H2722" s="301">
        <v>0</v>
      </c>
      <c r="I2722" s="301">
        <v>0</v>
      </c>
      <c r="J2722" s="301">
        <v>5</v>
      </c>
      <c r="K2722" s="301">
        <v>3</v>
      </c>
      <c r="L2722" s="301">
        <v>0</v>
      </c>
      <c r="M2722" s="301">
        <v>3</v>
      </c>
      <c r="N2722" s="301">
        <v>0</v>
      </c>
      <c r="O2722" s="301">
        <v>0</v>
      </c>
      <c r="P2722" s="301">
        <v>0</v>
      </c>
      <c r="Q2722" s="301">
        <v>0</v>
      </c>
      <c r="R2722" s="301">
        <v>0</v>
      </c>
      <c r="S2722" s="301">
        <v>0</v>
      </c>
      <c r="T2722" s="301">
        <v>0</v>
      </c>
      <c r="U2722" s="301">
        <v>26</v>
      </c>
      <c r="V2722" s="304">
        <v>28</v>
      </c>
    </row>
    <row r="2723" spans="1:22" x14ac:dyDescent="0.4">
      <c r="A2723" s="299">
        <v>2719</v>
      </c>
      <c r="B2723" s="300" t="s">
        <v>3749</v>
      </c>
      <c r="C2723" s="301">
        <v>0</v>
      </c>
      <c r="D2723" s="301">
        <v>3</v>
      </c>
      <c r="E2723" s="301">
        <v>4</v>
      </c>
      <c r="F2723" s="301">
        <v>5</v>
      </c>
      <c r="G2723" s="301">
        <v>4</v>
      </c>
      <c r="H2723" s="301">
        <v>3</v>
      </c>
      <c r="I2723" s="301">
        <v>0</v>
      </c>
      <c r="J2723" s="301">
        <v>4</v>
      </c>
      <c r="K2723" s="301">
        <v>0</v>
      </c>
      <c r="L2723" s="301">
        <v>0</v>
      </c>
      <c r="M2723" s="301">
        <v>6</v>
      </c>
      <c r="N2723" s="301">
        <v>10</v>
      </c>
      <c r="O2723" s="301">
        <v>7</v>
      </c>
      <c r="P2723" s="301">
        <v>3</v>
      </c>
      <c r="Q2723" s="301">
        <v>5</v>
      </c>
      <c r="R2723" s="301">
        <v>5</v>
      </c>
      <c r="S2723" s="301">
        <v>0</v>
      </c>
      <c r="T2723" s="301">
        <v>0</v>
      </c>
      <c r="U2723" s="301">
        <v>52</v>
      </c>
      <c r="V2723" s="304">
        <v>49</v>
      </c>
    </row>
    <row r="2724" spans="1:22" x14ac:dyDescent="0.4">
      <c r="A2724" s="299">
        <v>2720</v>
      </c>
      <c r="B2724" s="300" t="s">
        <v>1974</v>
      </c>
      <c r="C2724" s="301">
        <v>32</v>
      </c>
      <c r="D2724" s="301">
        <v>41</v>
      </c>
      <c r="E2724" s="301">
        <v>49</v>
      </c>
      <c r="F2724" s="301">
        <v>59</v>
      </c>
      <c r="G2724" s="301">
        <v>42</v>
      </c>
      <c r="H2724" s="301">
        <v>24</v>
      </c>
      <c r="I2724" s="301">
        <v>23</v>
      </c>
      <c r="J2724" s="301">
        <v>31</v>
      </c>
      <c r="K2724" s="301">
        <v>31</v>
      </c>
      <c r="L2724" s="301">
        <v>55</v>
      </c>
      <c r="M2724" s="301">
        <v>71</v>
      </c>
      <c r="N2724" s="301">
        <v>113</v>
      </c>
      <c r="O2724" s="301">
        <v>67</v>
      </c>
      <c r="P2724" s="301">
        <v>110</v>
      </c>
      <c r="Q2724" s="301">
        <v>73</v>
      </c>
      <c r="R2724" s="301">
        <v>58</v>
      </c>
      <c r="S2724" s="301">
        <v>31</v>
      </c>
      <c r="T2724" s="301">
        <v>26</v>
      </c>
      <c r="U2724" s="301">
        <v>937</v>
      </c>
      <c r="V2724" s="304">
        <v>913</v>
      </c>
    </row>
    <row r="2725" spans="1:22" x14ac:dyDescent="0.4">
      <c r="A2725" s="299">
        <v>2721</v>
      </c>
      <c r="B2725" s="300" t="s">
        <v>3750</v>
      </c>
      <c r="C2725" s="301">
        <v>0</v>
      </c>
      <c r="D2725" s="301">
        <v>0</v>
      </c>
      <c r="E2725" s="301">
        <v>0</v>
      </c>
      <c r="F2725" s="301">
        <v>4</v>
      </c>
      <c r="G2725" s="301">
        <v>0</v>
      </c>
      <c r="H2725" s="301">
        <v>0</v>
      </c>
      <c r="I2725" s="301">
        <v>0</v>
      </c>
      <c r="J2725" s="301">
        <v>0</v>
      </c>
      <c r="K2725" s="301">
        <v>0</v>
      </c>
      <c r="L2725" s="301">
        <v>0</v>
      </c>
      <c r="M2725" s="301">
        <v>4</v>
      </c>
      <c r="N2725" s="301">
        <v>0</v>
      </c>
      <c r="O2725" s="301">
        <v>0</v>
      </c>
      <c r="P2725" s="301">
        <v>4</v>
      </c>
      <c r="Q2725" s="301">
        <v>0</v>
      </c>
      <c r="R2725" s="301">
        <v>0</v>
      </c>
      <c r="S2725" s="301">
        <v>0</v>
      </c>
      <c r="T2725" s="301">
        <v>0</v>
      </c>
      <c r="U2725" s="301">
        <v>18</v>
      </c>
      <c r="V2725" s="304">
        <v>18</v>
      </c>
    </row>
    <row r="2726" spans="1:22" x14ac:dyDescent="0.4">
      <c r="A2726" s="299">
        <v>2722</v>
      </c>
      <c r="B2726" s="300" t="s">
        <v>3751</v>
      </c>
      <c r="C2726" s="301">
        <v>0</v>
      </c>
      <c r="D2726" s="301">
        <v>7</v>
      </c>
      <c r="E2726" s="301">
        <v>3</v>
      </c>
      <c r="F2726" s="301">
        <v>0</v>
      </c>
      <c r="G2726" s="301">
        <v>3</v>
      </c>
      <c r="H2726" s="301">
        <v>0</v>
      </c>
      <c r="I2726" s="301">
        <v>4</v>
      </c>
      <c r="J2726" s="301">
        <v>0</v>
      </c>
      <c r="K2726" s="301">
        <v>0</v>
      </c>
      <c r="L2726" s="301">
        <v>3</v>
      </c>
      <c r="M2726" s="301">
        <v>7</v>
      </c>
      <c r="N2726" s="301">
        <v>3</v>
      </c>
      <c r="O2726" s="301">
        <v>3</v>
      </c>
      <c r="P2726" s="301">
        <v>3</v>
      </c>
      <c r="Q2726" s="301">
        <v>3</v>
      </c>
      <c r="R2726" s="301">
        <v>0</v>
      </c>
      <c r="S2726" s="301">
        <v>3</v>
      </c>
      <c r="T2726" s="301">
        <v>0</v>
      </c>
      <c r="U2726" s="301">
        <v>36</v>
      </c>
      <c r="V2726" s="304">
        <v>36</v>
      </c>
    </row>
    <row r="2727" spans="1:22" x14ac:dyDescent="0.4">
      <c r="A2727" s="299">
        <v>2723</v>
      </c>
      <c r="B2727" s="300" t="s">
        <v>3752</v>
      </c>
      <c r="C2727" s="301">
        <v>0</v>
      </c>
      <c r="D2727" s="301">
        <v>0</v>
      </c>
      <c r="E2727" s="301">
        <v>4</v>
      </c>
      <c r="F2727" s="301">
        <v>0</v>
      </c>
      <c r="G2727" s="301">
        <v>0</v>
      </c>
      <c r="H2727" s="301">
        <v>0</v>
      </c>
      <c r="I2727" s="301">
        <v>0</v>
      </c>
      <c r="J2727" s="301">
        <v>0</v>
      </c>
      <c r="K2727" s="301">
        <v>3</v>
      </c>
      <c r="L2727" s="301">
        <v>8</v>
      </c>
      <c r="M2727" s="301">
        <v>0</v>
      </c>
      <c r="N2727" s="301">
        <v>0</v>
      </c>
      <c r="O2727" s="301">
        <v>0</v>
      </c>
      <c r="P2727" s="301">
        <v>0</v>
      </c>
      <c r="Q2727" s="301">
        <v>0</v>
      </c>
      <c r="R2727" s="301">
        <v>0</v>
      </c>
      <c r="S2727" s="301">
        <v>0</v>
      </c>
      <c r="T2727" s="301">
        <v>0</v>
      </c>
      <c r="U2727" s="301">
        <v>17</v>
      </c>
      <c r="V2727" s="304">
        <v>8</v>
      </c>
    </row>
    <row r="2728" spans="1:22" x14ac:dyDescent="0.4">
      <c r="A2728" s="299">
        <v>2724</v>
      </c>
      <c r="B2728" s="300" t="s">
        <v>3753</v>
      </c>
      <c r="C2728" s="301">
        <v>5</v>
      </c>
      <c r="D2728" s="301">
        <v>0</v>
      </c>
      <c r="E2728" s="301">
        <v>5</v>
      </c>
      <c r="F2728" s="301">
        <v>3</v>
      </c>
      <c r="G2728" s="301">
        <v>4</v>
      </c>
      <c r="H2728" s="301">
        <v>0</v>
      </c>
      <c r="I2728" s="301">
        <v>0</v>
      </c>
      <c r="J2728" s="301">
        <v>5</v>
      </c>
      <c r="K2728" s="301">
        <v>6</v>
      </c>
      <c r="L2728" s="301">
        <v>3</v>
      </c>
      <c r="M2728" s="301">
        <v>4</v>
      </c>
      <c r="N2728" s="301">
        <v>0</v>
      </c>
      <c r="O2728" s="301">
        <v>0</v>
      </c>
      <c r="P2728" s="301">
        <v>3</v>
      </c>
      <c r="Q2728" s="301">
        <v>4</v>
      </c>
      <c r="R2728" s="301">
        <v>7</v>
      </c>
      <c r="S2728" s="301">
        <v>3</v>
      </c>
      <c r="T2728" s="301">
        <v>0</v>
      </c>
      <c r="U2728" s="301">
        <v>67</v>
      </c>
      <c r="V2728" s="304">
        <v>51</v>
      </c>
    </row>
    <row r="2729" spans="1:22" x14ac:dyDescent="0.4">
      <c r="A2729" s="299">
        <v>2725</v>
      </c>
      <c r="B2729" s="300" t="s">
        <v>3754</v>
      </c>
      <c r="C2729" s="301">
        <v>4</v>
      </c>
      <c r="D2729" s="301">
        <v>9</v>
      </c>
      <c r="E2729" s="301">
        <v>0</v>
      </c>
      <c r="F2729" s="301">
        <v>5</v>
      </c>
      <c r="G2729" s="301">
        <v>4</v>
      </c>
      <c r="H2729" s="301">
        <v>7</v>
      </c>
      <c r="I2729" s="301">
        <v>9</v>
      </c>
      <c r="J2729" s="301">
        <v>6</v>
      </c>
      <c r="K2729" s="301">
        <v>8</v>
      </c>
      <c r="L2729" s="301">
        <v>3</v>
      </c>
      <c r="M2729" s="301">
        <v>8</v>
      </c>
      <c r="N2729" s="301">
        <v>8</v>
      </c>
      <c r="O2729" s="301">
        <v>14</v>
      </c>
      <c r="P2729" s="301">
        <v>21</v>
      </c>
      <c r="Q2729" s="301">
        <v>6</v>
      </c>
      <c r="R2729" s="301">
        <v>0</v>
      </c>
      <c r="S2729" s="301">
        <v>0</v>
      </c>
      <c r="T2729" s="301">
        <v>0</v>
      </c>
      <c r="U2729" s="301">
        <v>119</v>
      </c>
      <c r="V2729" s="304">
        <v>113</v>
      </c>
    </row>
    <row r="2730" spans="1:22" x14ac:dyDescent="0.4">
      <c r="A2730" s="299">
        <v>2726</v>
      </c>
      <c r="B2730" s="300" t="s">
        <v>3755</v>
      </c>
      <c r="C2730" s="301">
        <v>0</v>
      </c>
      <c r="D2730" s="301">
        <v>0</v>
      </c>
      <c r="E2730" s="301">
        <v>3</v>
      </c>
      <c r="F2730" s="301">
        <v>0</v>
      </c>
      <c r="G2730" s="301">
        <v>3</v>
      </c>
      <c r="H2730" s="301">
        <v>0</v>
      </c>
      <c r="I2730" s="301">
        <v>0</v>
      </c>
      <c r="J2730" s="301">
        <v>5</v>
      </c>
      <c r="K2730" s="301">
        <v>0</v>
      </c>
      <c r="L2730" s="301">
        <v>0</v>
      </c>
      <c r="M2730" s="301">
        <v>3</v>
      </c>
      <c r="N2730" s="301">
        <v>0</v>
      </c>
      <c r="O2730" s="301">
        <v>4</v>
      </c>
      <c r="P2730" s="301">
        <v>5</v>
      </c>
      <c r="Q2730" s="301">
        <v>5</v>
      </c>
      <c r="R2730" s="301">
        <v>4</v>
      </c>
      <c r="S2730" s="301">
        <v>3</v>
      </c>
      <c r="T2730" s="301">
        <v>0</v>
      </c>
      <c r="U2730" s="301">
        <v>38</v>
      </c>
      <c r="V2730" s="304">
        <v>32</v>
      </c>
    </row>
    <row r="2731" spans="1:22" x14ac:dyDescent="0.4">
      <c r="A2731" s="299">
        <v>2727</v>
      </c>
      <c r="B2731" s="300" t="s">
        <v>1975</v>
      </c>
      <c r="C2731" s="301">
        <v>3</v>
      </c>
      <c r="D2731" s="301">
        <v>9</v>
      </c>
      <c r="E2731" s="301">
        <v>5</v>
      </c>
      <c r="F2731" s="301">
        <v>4</v>
      </c>
      <c r="G2731" s="301">
        <v>5</v>
      </c>
      <c r="H2731" s="301">
        <v>5</v>
      </c>
      <c r="I2731" s="301">
        <v>7</v>
      </c>
      <c r="J2731" s="301">
        <v>7</v>
      </c>
      <c r="K2731" s="301">
        <v>9</v>
      </c>
      <c r="L2731" s="301">
        <v>6</v>
      </c>
      <c r="M2731" s="301">
        <v>16</v>
      </c>
      <c r="N2731" s="301">
        <v>11</v>
      </c>
      <c r="O2731" s="301">
        <v>10</v>
      </c>
      <c r="P2731" s="301">
        <v>9</v>
      </c>
      <c r="Q2731" s="301">
        <v>3</v>
      </c>
      <c r="R2731" s="301">
        <v>3</v>
      </c>
      <c r="S2731" s="301">
        <v>0</v>
      </c>
      <c r="T2731" s="301">
        <v>0</v>
      </c>
      <c r="U2731" s="301">
        <v>126</v>
      </c>
      <c r="V2731" s="304">
        <v>127</v>
      </c>
    </row>
    <row r="2732" spans="1:22" x14ac:dyDescent="0.4">
      <c r="A2732" s="299">
        <v>2728</v>
      </c>
      <c r="B2732" s="300" t="s">
        <v>538</v>
      </c>
      <c r="C2732" s="301">
        <v>12</v>
      </c>
      <c r="D2732" s="301">
        <v>14</v>
      </c>
      <c r="E2732" s="301">
        <v>17</v>
      </c>
      <c r="F2732" s="301">
        <v>16</v>
      </c>
      <c r="G2732" s="301">
        <v>9</v>
      </c>
      <c r="H2732" s="301">
        <v>6</v>
      </c>
      <c r="I2732" s="301">
        <v>6</v>
      </c>
      <c r="J2732" s="301">
        <v>10</v>
      </c>
      <c r="K2732" s="301">
        <v>10</v>
      </c>
      <c r="L2732" s="301">
        <v>25</v>
      </c>
      <c r="M2732" s="301">
        <v>25</v>
      </c>
      <c r="N2732" s="301">
        <v>18</v>
      </c>
      <c r="O2732" s="301">
        <v>13</v>
      </c>
      <c r="P2732" s="301">
        <v>23</v>
      </c>
      <c r="Q2732" s="301">
        <v>17</v>
      </c>
      <c r="R2732" s="301">
        <v>4</v>
      </c>
      <c r="S2732" s="301">
        <v>8</v>
      </c>
      <c r="T2732" s="301">
        <v>9</v>
      </c>
      <c r="U2732" s="301">
        <v>237</v>
      </c>
      <c r="V2732" s="304">
        <v>226</v>
      </c>
    </row>
    <row r="2733" spans="1:22" x14ac:dyDescent="0.4">
      <c r="A2733" s="299">
        <v>2729</v>
      </c>
      <c r="B2733" s="300" t="s">
        <v>1976</v>
      </c>
      <c r="C2733" s="301">
        <v>16</v>
      </c>
      <c r="D2733" s="301">
        <v>11</v>
      </c>
      <c r="E2733" s="301">
        <v>8</v>
      </c>
      <c r="F2733" s="301">
        <v>19</v>
      </c>
      <c r="G2733" s="301">
        <v>18</v>
      </c>
      <c r="H2733" s="301">
        <v>30</v>
      </c>
      <c r="I2733" s="301">
        <v>10</v>
      </c>
      <c r="J2733" s="301">
        <v>9</v>
      </c>
      <c r="K2733" s="301">
        <v>15</v>
      </c>
      <c r="L2733" s="301">
        <v>22</v>
      </c>
      <c r="M2733" s="301">
        <v>30</v>
      </c>
      <c r="N2733" s="301">
        <v>23</v>
      </c>
      <c r="O2733" s="301">
        <v>33</v>
      </c>
      <c r="P2733" s="301">
        <v>39</v>
      </c>
      <c r="Q2733" s="301">
        <v>33</v>
      </c>
      <c r="R2733" s="301">
        <v>12</v>
      </c>
      <c r="S2733" s="301">
        <v>7</v>
      </c>
      <c r="T2733" s="301">
        <v>0</v>
      </c>
      <c r="U2733" s="301">
        <v>333</v>
      </c>
      <c r="V2733" s="304">
        <v>321</v>
      </c>
    </row>
    <row r="2734" spans="1:22" x14ac:dyDescent="0.4">
      <c r="A2734" s="299">
        <v>2730</v>
      </c>
      <c r="B2734" s="300" t="s">
        <v>1977</v>
      </c>
      <c r="C2734" s="301">
        <v>7</v>
      </c>
      <c r="D2734" s="301">
        <v>7</v>
      </c>
      <c r="E2734" s="301">
        <v>11</v>
      </c>
      <c r="F2734" s="301">
        <v>9</v>
      </c>
      <c r="G2734" s="301">
        <v>4</v>
      </c>
      <c r="H2734" s="301">
        <v>10</v>
      </c>
      <c r="I2734" s="301">
        <v>16</v>
      </c>
      <c r="J2734" s="301">
        <v>3</v>
      </c>
      <c r="K2734" s="301">
        <v>9</v>
      </c>
      <c r="L2734" s="301">
        <v>9</v>
      </c>
      <c r="M2734" s="301">
        <v>5</v>
      </c>
      <c r="N2734" s="301">
        <v>14</v>
      </c>
      <c r="O2734" s="301">
        <v>6</v>
      </c>
      <c r="P2734" s="301">
        <v>5</v>
      </c>
      <c r="Q2734" s="301">
        <v>0</v>
      </c>
      <c r="R2734" s="301">
        <v>9</v>
      </c>
      <c r="S2734" s="301">
        <v>0</v>
      </c>
      <c r="T2734" s="301">
        <v>0</v>
      </c>
      <c r="U2734" s="301">
        <v>113</v>
      </c>
      <c r="V2734" s="304">
        <v>127</v>
      </c>
    </row>
    <row r="2735" spans="1:22" x14ac:dyDescent="0.4">
      <c r="A2735" s="299">
        <v>2731</v>
      </c>
      <c r="B2735" s="300" t="s">
        <v>1374</v>
      </c>
      <c r="C2735" s="301">
        <v>638</v>
      </c>
      <c r="D2735" s="301">
        <v>587</v>
      </c>
      <c r="E2735" s="301">
        <v>548</v>
      </c>
      <c r="F2735" s="301">
        <v>666</v>
      </c>
      <c r="G2735" s="301">
        <v>701</v>
      </c>
      <c r="H2735" s="301">
        <v>690</v>
      </c>
      <c r="I2735" s="301">
        <v>589</v>
      </c>
      <c r="J2735" s="301">
        <v>493</v>
      </c>
      <c r="K2735" s="301">
        <v>548</v>
      </c>
      <c r="L2735" s="301">
        <v>614</v>
      </c>
      <c r="M2735" s="301">
        <v>549</v>
      </c>
      <c r="N2735" s="301">
        <v>615</v>
      </c>
      <c r="O2735" s="301">
        <v>596</v>
      </c>
      <c r="P2735" s="301">
        <v>629</v>
      </c>
      <c r="Q2735" s="301">
        <v>626</v>
      </c>
      <c r="R2735" s="301">
        <v>481</v>
      </c>
      <c r="S2735" s="301">
        <v>419</v>
      </c>
      <c r="T2735" s="301">
        <v>445</v>
      </c>
      <c r="U2735" s="301">
        <v>10450</v>
      </c>
      <c r="V2735" s="304">
        <v>9786</v>
      </c>
    </row>
    <row r="2736" spans="1:22" x14ac:dyDescent="0.4">
      <c r="A2736" s="299">
        <v>2732</v>
      </c>
      <c r="B2736" s="300" t="s">
        <v>3756</v>
      </c>
      <c r="C2736" s="301">
        <v>0</v>
      </c>
      <c r="D2736" s="301">
        <v>10</v>
      </c>
      <c r="E2736" s="301">
        <v>14</v>
      </c>
      <c r="F2736" s="301">
        <v>9</v>
      </c>
      <c r="G2736" s="301">
        <v>6</v>
      </c>
      <c r="H2736" s="301">
        <v>3</v>
      </c>
      <c r="I2736" s="301">
        <v>0</v>
      </c>
      <c r="J2736" s="301">
        <v>5</v>
      </c>
      <c r="K2736" s="301">
        <v>8</v>
      </c>
      <c r="L2736" s="301">
        <v>9</v>
      </c>
      <c r="M2736" s="301">
        <v>8</v>
      </c>
      <c r="N2736" s="301">
        <v>5</v>
      </c>
      <c r="O2736" s="301">
        <v>8</v>
      </c>
      <c r="P2736" s="301">
        <v>12</v>
      </c>
      <c r="Q2736" s="301">
        <v>0</v>
      </c>
      <c r="R2736" s="301">
        <v>0</v>
      </c>
      <c r="S2736" s="301">
        <v>0</v>
      </c>
      <c r="T2736" s="301">
        <v>0</v>
      </c>
      <c r="U2736" s="301">
        <v>108</v>
      </c>
      <c r="V2736" s="304">
        <v>92</v>
      </c>
    </row>
    <row r="2737" spans="1:22" x14ac:dyDescent="0.4">
      <c r="A2737" s="299">
        <v>2733</v>
      </c>
      <c r="B2737" s="300" t="s">
        <v>3757</v>
      </c>
      <c r="C2737" s="301">
        <v>0</v>
      </c>
      <c r="D2737" s="301">
        <v>0</v>
      </c>
      <c r="E2737" s="301">
        <v>0</v>
      </c>
      <c r="F2737" s="301">
        <v>0</v>
      </c>
      <c r="G2737" s="301">
        <v>0</v>
      </c>
      <c r="H2737" s="301">
        <v>0</v>
      </c>
      <c r="I2737" s="301">
        <v>0</v>
      </c>
      <c r="J2737" s="301">
        <v>0</v>
      </c>
      <c r="K2737" s="301">
        <v>0</v>
      </c>
      <c r="L2737" s="301">
        <v>0</v>
      </c>
      <c r="M2737" s="301">
        <v>0</v>
      </c>
      <c r="N2737" s="301">
        <v>0</v>
      </c>
      <c r="O2737" s="301">
        <v>0</v>
      </c>
      <c r="P2737" s="301">
        <v>0</v>
      </c>
      <c r="Q2737" s="301">
        <v>0</v>
      </c>
      <c r="R2737" s="301">
        <v>0</v>
      </c>
      <c r="S2737" s="301">
        <v>0</v>
      </c>
      <c r="T2737" s="301">
        <v>0</v>
      </c>
      <c r="U2737" s="301">
        <v>0</v>
      </c>
      <c r="V2737" s="304">
        <v>0</v>
      </c>
    </row>
    <row r="2738" spans="1:22" x14ac:dyDescent="0.4">
      <c r="A2738" s="299">
        <v>2734</v>
      </c>
      <c r="B2738" s="300" t="s">
        <v>3758</v>
      </c>
      <c r="C2738" s="301">
        <v>4</v>
      </c>
      <c r="D2738" s="301">
        <v>0</v>
      </c>
      <c r="E2738" s="301">
        <v>0</v>
      </c>
      <c r="F2738" s="301">
        <v>3</v>
      </c>
      <c r="G2738" s="301">
        <v>6</v>
      </c>
      <c r="H2738" s="301">
        <v>4</v>
      </c>
      <c r="I2738" s="301">
        <v>0</v>
      </c>
      <c r="J2738" s="301">
        <v>0</v>
      </c>
      <c r="K2738" s="301">
        <v>0</v>
      </c>
      <c r="L2738" s="301">
        <v>9</v>
      </c>
      <c r="M2738" s="301">
        <v>3</v>
      </c>
      <c r="N2738" s="301">
        <v>3</v>
      </c>
      <c r="O2738" s="301">
        <v>9</v>
      </c>
      <c r="P2738" s="301">
        <v>0</v>
      </c>
      <c r="Q2738" s="301">
        <v>0</v>
      </c>
      <c r="R2738" s="301">
        <v>0</v>
      </c>
      <c r="S2738" s="301">
        <v>3</v>
      </c>
      <c r="T2738" s="301">
        <v>0</v>
      </c>
      <c r="U2738" s="301">
        <v>58</v>
      </c>
      <c r="V2738" s="304">
        <v>59</v>
      </c>
    </row>
    <row r="2739" spans="1:22" x14ac:dyDescent="0.4">
      <c r="A2739" s="299">
        <v>2735</v>
      </c>
      <c r="B2739" s="300" t="s">
        <v>3759</v>
      </c>
      <c r="C2739" s="301">
        <v>4</v>
      </c>
      <c r="D2739" s="301">
        <v>5</v>
      </c>
      <c r="E2739" s="301">
        <v>6</v>
      </c>
      <c r="F2739" s="301">
        <v>4</v>
      </c>
      <c r="G2739" s="301">
        <v>0</v>
      </c>
      <c r="H2739" s="301">
        <v>0</v>
      </c>
      <c r="I2739" s="301">
        <v>0</v>
      </c>
      <c r="J2739" s="301">
        <v>0</v>
      </c>
      <c r="K2739" s="301">
        <v>4</v>
      </c>
      <c r="L2739" s="301">
        <v>0</v>
      </c>
      <c r="M2739" s="301">
        <v>4</v>
      </c>
      <c r="N2739" s="301">
        <v>0</v>
      </c>
      <c r="O2739" s="301">
        <v>3</v>
      </c>
      <c r="P2739" s="301">
        <v>4</v>
      </c>
      <c r="Q2739" s="301">
        <v>4</v>
      </c>
      <c r="R2739" s="301">
        <v>0</v>
      </c>
      <c r="S2739" s="301">
        <v>0</v>
      </c>
      <c r="T2739" s="301">
        <v>0</v>
      </c>
      <c r="U2739" s="301">
        <v>40</v>
      </c>
      <c r="V2739" s="304">
        <v>45</v>
      </c>
    </row>
    <row r="2740" spans="1:22" x14ac:dyDescent="0.4">
      <c r="A2740" s="299">
        <v>2736</v>
      </c>
      <c r="B2740" s="300" t="s">
        <v>1327</v>
      </c>
      <c r="C2740" s="301">
        <v>2776</v>
      </c>
      <c r="D2740" s="301">
        <v>2552</v>
      </c>
      <c r="E2740" s="301">
        <v>2374</v>
      </c>
      <c r="F2740" s="301">
        <v>2458</v>
      </c>
      <c r="G2740" s="301">
        <v>2889</v>
      </c>
      <c r="H2740" s="301">
        <v>3175</v>
      </c>
      <c r="I2740" s="301">
        <v>3108</v>
      </c>
      <c r="J2740" s="301">
        <v>2655</v>
      </c>
      <c r="K2740" s="301">
        <v>2620</v>
      </c>
      <c r="L2740" s="301">
        <v>2697</v>
      </c>
      <c r="M2740" s="301">
        <v>2829</v>
      </c>
      <c r="N2740" s="301">
        <v>2596</v>
      </c>
      <c r="O2740" s="301">
        <v>2243</v>
      </c>
      <c r="P2740" s="301">
        <v>1757</v>
      </c>
      <c r="Q2740" s="301">
        <v>1218</v>
      </c>
      <c r="R2740" s="301">
        <v>957</v>
      </c>
      <c r="S2740" s="301">
        <v>696</v>
      </c>
      <c r="T2740" s="301">
        <v>732</v>
      </c>
      <c r="U2740" s="301">
        <v>40343</v>
      </c>
      <c r="V2740" s="304">
        <v>39648</v>
      </c>
    </row>
    <row r="2741" spans="1:22" x14ac:dyDescent="0.4">
      <c r="A2741" s="299">
        <v>2737</v>
      </c>
      <c r="B2741" s="300" t="s">
        <v>539</v>
      </c>
      <c r="C2741" s="301">
        <v>71</v>
      </c>
      <c r="D2741" s="301">
        <v>75</v>
      </c>
      <c r="E2741" s="301">
        <v>104</v>
      </c>
      <c r="F2741" s="301">
        <v>85</v>
      </c>
      <c r="G2741" s="301">
        <v>81</v>
      </c>
      <c r="H2741" s="301">
        <v>103</v>
      </c>
      <c r="I2741" s="301">
        <v>120</v>
      </c>
      <c r="J2741" s="301">
        <v>100</v>
      </c>
      <c r="K2741" s="301">
        <v>120</v>
      </c>
      <c r="L2741" s="301">
        <v>112</v>
      </c>
      <c r="M2741" s="301">
        <v>126</v>
      </c>
      <c r="N2741" s="301">
        <v>151</v>
      </c>
      <c r="O2741" s="301">
        <v>156</v>
      </c>
      <c r="P2741" s="301">
        <v>120</v>
      </c>
      <c r="Q2741" s="301">
        <v>94</v>
      </c>
      <c r="R2741" s="301">
        <v>67</v>
      </c>
      <c r="S2741" s="301">
        <v>37</v>
      </c>
      <c r="T2741" s="301">
        <v>39</v>
      </c>
      <c r="U2741" s="301">
        <v>1768</v>
      </c>
      <c r="V2741" s="304">
        <v>1758</v>
      </c>
    </row>
    <row r="2742" spans="1:22" x14ac:dyDescent="0.4">
      <c r="A2742" s="299">
        <v>2738</v>
      </c>
      <c r="B2742" s="300" t="s">
        <v>540</v>
      </c>
      <c r="C2742" s="301">
        <v>9</v>
      </c>
      <c r="D2742" s="301">
        <v>4</v>
      </c>
      <c r="E2742" s="301">
        <v>12</v>
      </c>
      <c r="F2742" s="301">
        <v>3</v>
      </c>
      <c r="G2742" s="301">
        <v>7</v>
      </c>
      <c r="H2742" s="301">
        <v>3</v>
      </c>
      <c r="I2742" s="301">
        <v>3</v>
      </c>
      <c r="J2742" s="301">
        <v>7</v>
      </c>
      <c r="K2742" s="301">
        <v>9</v>
      </c>
      <c r="L2742" s="301">
        <v>3</v>
      </c>
      <c r="M2742" s="301">
        <v>10</v>
      </c>
      <c r="N2742" s="301">
        <v>12</v>
      </c>
      <c r="O2742" s="301">
        <v>16</v>
      </c>
      <c r="P2742" s="301">
        <v>11</v>
      </c>
      <c r="Q2742" s="301">
        <v>8</v>
      </c>
      <c r="R2742" s="301">
        <v>4</v>
      </c>
      <c r="S2742" s="301">
        <v>3</v>
      </c>
      <c r="T2742" s="301">
        <v>3</v>
      </c>
      <c r="U2742" s="301">
        <v>107</v>
      </c>
      <c r="V2742" s="304">
        <v>114</v>
      </c>
    </row>
    <row r="2743" spans="1:22" x14ac:dyDescent="0.4">
      <c r="A2743" s="299">
        <v>2739</v>
      </c>
      <c r="B2743" s="300" t="s">
        <v>541</v>
      </c>
      <c r="C2743" s="301">
        <v>68</v>
      </c>
      <c r="D2743" s="301">
        <v>60</v>
      </c>
      <c r="E2743" s="301">
        <v>91</v>
      </c>
      <c r="F2743" s="301">
        <v>81</v>
      </c>
      <c r="G2743" s="301">
        <v>59</v>
      </c>
      <c r="H2743" s="301">
        <v>48</v>
      </c>
      <c r="I2743" s="301">
        <v>36</v>
      </c>
      <c r="J2743" s="301">
        <v>63</v>
      </c>
      <c r="K2743" s="301">
        <v>70</v>
      </c>
      <c r="L2743" s="301">
        <v>94</v>
      </c>
      <c r="M2743" s="301">
        <v>65</v>
      </c>
      <c r="N2743" s="301">
        <v>82</v>
      </c>
      <c r="O2743" s="301">
        <v>47</v>
      </c>
      <c r="P2743" s="301">
        <v>63</v>
      </c>
      <c r="Q2743" s="301">
        <v>30</v>
      </c>
      <c r="R2743" s="301">
        <v>25</v>
      </c>
      <c r="S2743" s="301">
        <v>16</v>
      </c>
      <c r="T2743" s="301">
        <v>21</v>
      </c>
      <c r="U2743" s="301">
        <v>1020</v>
      </c>
      <c r="V2743" s="304">
        <v>1003</v>
      </c>
    </row>
    <row r="2744" spans="1:22" x14ac:dyDescent="0.4">
      <c r="A2744" s="299">
        <v>2740</v>
      </c>
      <c r="B2744" s="300" t="s">
        <v>1394</v>
      </c>
      <c r="C2744" s="301">
        <v>21</v>
      </c>
      <c r="D2744" s="301">
        <v>26</v>
      </c>
      <c r="E2744" s="301">
        <v>17</v>
      </c>
      <c r="F2744" s="301">
        <v>19</v>
      </c>
      <c r="G2744" s="301">
        <v>29</v>
      </c>
      <c r="H2744" s="301">
        <v>18</v>
      </c>
      <c r="I2744" s="301">
        <v>22</v>
      </c>
      <c r="J2744" s="301">
        <v>22</v>
      </c>
      <c r="K2744" s="301">
        <v>16</v>
      </c>
      <c r="L2744" s="301">
        <v>25</v>
      </c>
      <c r="M2744" s="301">
        <v>32</v>
      </c>
      <c r="N2744" s="301">
        <v>33</v>
      </c>
      <c r="O2744" s="301">
        <v>28</v>
      </c>
      <c r="P2744" s="301">
        <v>22</v>
      </c>
      <c r="Q2744" s="301">
        <v>19</v>
      </c>
      <c r="R2744" s="301">
        <v>8</v>
      </c>
      <c r="S2744" s="301">
        <v>8</v>
      </c>
      <c r="T2744" s="301">
        <v>4</v>
      </c>
      <c r="U2744" s="301">
        <v>378</v>
      </c>
      <c r="V2744" s="304">
        <v>375</v>
      </c>
    </row>
    <row r="2745" spans="1:22" x14ac:dyDescent="0.4">
      <c r="A2745" s="299">
        <v>2741</v>
      </c>
      <c r="B2745" s="300" t="s">
        <v>3760</v>
      </c>
      <c r="C2745" s="301">
        <v>8</v>
      </c>
      <c r="D2745" s="301">
        <v>3</v>
      </c>
      <c r="E2745" s="301">
        <v>10</v>
      </c>
      <c r="F2745" s="301">
        <v>5</v>
      </c>
      <c r="G2745" s="301">
        <v>3</v>
      </c>
      <c r="H2745" s="301">
        <v>4</v>
      </c>
      <c r="I2745" s="301">
        <v>3</v>
      </c>
      <c r="J2745" s="301">
        <v>3</v>
      </c>
      <c r="K2745" s="301">
        <v>9</v>
      </c>
      <c r="L2745" s="301">
        <v>5</v>
      </c>
      <c r="M2745" s="301">
        <v>9</v>
      </c>
      <c r="N2745" s="301">
        <v>12</v>
      </c>
      <c r="O2745" s="301">
        <v>9</v>
      </c>
      <c r="P2745" s="301">
        <v>13</v>
      </c>
      <c r="Q2745" s="301">
        <v>4</v>
      </c>
      <c r="R2745" s="301">
        <v>0</v>
      </c>
      <c r="S2745" s="301">
        <v>0</v>
      </c>
      <c r="T2745" s="301">
        <v>0</v>
      </c>
      <c r="U2745" s="301">
        <v>106</v>
      </c>
      <c r="V2745" s="304">
        <v>110</v>
      </c>
    </row>
    <row r="2746" spans="1:22" x14ac:dyDescent="0.4">
      <c r="A2746" s="299">
        <v>2742</v>
      </c>
      <c r="B2746" s="300" t="s">
        <v>1328</v>
      </c>
      <c r="C2746" s="301">
        <v>884</v>
      </c>
      <c r="D2746" s="301">
        <v>636</v>
      </c>
      <c r="E2746" s="301">
        <v>407</v>
      </c>
      <c r="F2746" s="301">
        <v>446</v>
      </c>
      <c r="G2746" s="301">
        <v>890</v>
      </c>
      <c r="H2746" s="301">
        <v>1350</v>
      </c>
      <c r="I2746" s="301">
        <v>1341</v>
      </c>
      <c r="J2746" s="301">
        <v>1108</v>
      </c>
      <c r="K2746" s="301">
        <v>936</v>
      </c>
      <c r="L2746" s="301">
        <v>766</v>
      </c>
      <c r="M2746" s="301">
        <v>609</v>
      </c>
      <c r="N2746" s="301">
        <v>551</v>
      </c>
      <c r="O2746" s="301">
        <v>441</v>
      </c>
      <c r="P2746" s="301">
        <v>328</v>
      </c>
      <c r="Q2746" s="301">
        <v>238</v>
      </c>
      <c r="R2746" s="301">
        <v>185</v>
      </c>
      <c r="S2746" s="301">
        <v>160</v>
      </c>
      <c r="T2746" s="301">
        <v>171</v>
      </c>
      <c r="U2746" s="301">
        <v>11451</v>
      </c>
      <c r="V2746" s="304">
        <v>11381</v>
      </c>
    </row>
    <row r="2747" spans="1:22" x14ac:dyDescent="0.4">
      <c r="A2747" s="299">
        <v>2743</v>
      </c>
      <c r="B2747" s="300" t="s">
        <v>1329</v>
      </c>
      <c r="C2747" s="301">
        <v>184</v>
      </c>
      <c r="D2747" s="301">
        <v>115</v>
      </c>
      <c r="E2747" s="301">
        <v>97</v>
      </c>
      <c r="F2747" s="301">
        <v>193</v>
      </c>
      <c r="G2747" s="301">
        <v>915</v>
      </c>
      <c r="H2747" s="301">
        <v>1252</v>
      </c>
      <c r="I2747" s="301">
        <v>933</v>
      </c>
      <c r="J2747" s="301">
        <v>488</v>
      </c>
      <c r="K2747" s="301">
        <v>355</v>
      </c>
      <c r="L2747" s="301">
        <v>264</v>
      </c>
      <c r="M2747" s="301">
        <v>223</v>
      </c>
      <c r="N2747" s="301">
        <v>159</v>
      </c>
      <c r="O2747" s="301">
        <v>112</v>
      </c>
      <c r="P2747" s="301">
        <v>91</v>
      </c>
      <c r="Q2747" s="301">
        <v>74</v>
      </c>
      <c r="R2747" s="301">
        <v>45</v>
      </c>
      <c r="S2747" s="301">
        <v>12</v>
      </c>
      <c r="T2747" s="301">
        <v>14</v>
      </c>
      <c r="U2747" s="301">
        <v>5516</v>
      </c>
      <c r="V2747" s="304">
        <v>5365</v>
      </c>
    </row>
    <row r="2748" spans="1:22" x14ac:dyDescent="0.4">
      <c r="A2748" s="299">
        <v>2744</v>
      </c>
      <c r="B2748" s="300" t="s">
        <v>542</v>
      </c>
      <c r="C2748" s="301">
        <v>1057</v>
      </c>
      <c r="D2748" s="301">
        <v>1087</v>
      </c>
      <c r="E2748" s="301">
        <v>1000</v>
      </c>
      <c r="F2748" s="301">
        <v>979</v>
      </c>
      <c r="G2748" s="301">
        <v>910</v>
      </c>
      <c r="H2748" s="301">
        <v>944</v>
      </c>
      <c r="I2748" s="301">
        <v>968</v>
      </c>
      <c r="J2748" s="301">
        <v>904</v>
      </c>
      <c r="K2748" s="301">
        <v>941</v>
      </c>
      <c r="L2748" s="301">
        <v>958</v>
      </c>
      <c r="M2748" s="301">
        <v>965</v>
      </c>
      <c r="N2748" s="301">
        <v>937</v>
      </c>
      <c r="O2748" s="301">
        <v>857</v>
      </c>
      <c r="P2748" s="301">
        <v>739</v>
      </c>
      <c r="Q2748" s="301">
        <v>483</v>
      </c>
      <c r="R2748" s="301">
        <v>350</v>
      </c>
      <c r="S2748" s="301">
        <v>237</v>
      </c>
      <c r="T2748" s="301">
        <v>271</v>
      </c>
      <c r="U2748" s="301">
        <v>14569</v>
      </c>
      <c r="V2748" s="304">
        <v>14037</v>
      </c>
    </row>
    <row r="2749" spans="1:22" x14ac:dyDescent="0.4">
      <c r="A2749" s="299">
        <v>2745</v>
      </c>
      <c r="B2749" s="300" t="s">
        <v>3761</v>
      </c>
      <c r="C2749" s="301">
        <v>8</v>
      </c>
      <c r="D2749" s="301">
        <v>4</v>
      </c>
      <c r="E2749" s="301">
        <v>13</v>
      </c>
      <c r="F2749" s="301">
        <v>16</v>
      </c>
      <c r="G2749" s="301">
        <v>8</v>
      </c>
      <c r="H2749" s="301">
        <v>6</v>
      </c>
      <c r="I2749" s="301">
        <v>7</v>
      </c>
      <c r="J2749" s="301">
        <v>13</v>
      </c>
      <c r="K2749" s="301">
        <v>10</v>
      </c>
      <c r="L2749" s="301">
        <v>9</v>
      </c>
      <c r="M2749" s="301">
        <v>13</v>
      </c>
      <c r="N2749" s="301">
        <v>7</v>
      </c>
      <c r="O2749" s="301">
        <v>21</v>
      </c>
      <c r="P2749" s="301">
        <v>15</v>
      </c>
      <c r="Q2749" s="301">
        <v>3</v>
      </c>
      <c r="R2749" s="301">
        <v>8</v>
      </c>
      <c r="S2749" s="301">
        <v>5</v>
      </c>
      <c r="T2749" s="301">
        <v>0</v>
      </c>
      <c r="U2749" s="301">
        <v>161</v>
      </c>
      <c r="V2749" s="304">
        <v>155</v>
      </c>
    </row>
    <row r="2750" spans="1:22" x14ac:dyDescent="0.4">
      <c r="A2750" s="299">
        <v>2746</v>
      </c>
      <c r="B2750" s="300" t="s">
        <v>3762</v>
      </c>
      <c r="C2750" s="301">
        <v>10</v>
      </c>
      <c r="D2750" s="301">
        <v>5</v>
      </c>
      <c r="E2750" s="301">
        <v>0</v>
      </c>
      <c r="F2750" s="301">
        <v>0</v>
      </c>
      <c r="G2750" s="301">
        <v>0</v>
      </c>
      <c r="H2750" s="301">
        <v>0</v>
      </c>
      <c r="I2750" s="301">
        <v>8</v>
      </c>
      <c r="J2750" s="301">
        <v>0</v>
      </c>
      <c r="K2750" s="301">
        <v>0</v>
      </c>
      <c r="L2750" s="301">
        <v>0</v>
      </c>
      <c r="M2750" s="301">
        <v>0</v>
      </c>
      <c r="N2750" s="301">
        <v>5</v>
      </c>
      <c r="O2750" s="301">
        <v>0</v>
      </c>
      <c r="P2750" s="301">
        <v>0</v>
      </c>
      <c r="Q2750" s="301">
        <v>0</v>
      </c>
      <c r="R2750" s="301">
        <v>0</v>
      </c>
      <c r="S2750" s="301">
        <v>0</v>
      </c>
      <c r="T2750" s="301">
        <v>0</v>
      </c>
      <c r="U2750" s="301">
        <v>27</v>
      </c>
      <c r="V2750" s="304">
        <v>27</v>
      </c>
    </row>
    <row r="2751" spans="1:22" x14ac:dyDescent="0.4">
      <c r="A2751" s="299">
        <v>2747</v>
      </c>
      <c r="B2751" s="300" t="s">
        <v>1330</v>
      </c>
      <c r="C2751" s="301">
        <v>318</v>
      </c>
      <c r="D2751" s="301">
        <v>318</v>
      </c>
      <c r="E2751" s="301">
        <v>298</v>
      </c>
      <c r="F2751" s="301">
        <v>351</v>
      </c>
      <c r="G2751" s="301">
        <v>399</v>
      </c>
      <c r="H2751" s="301">
        <v>459</v>
      </c>
      <c r="I2751" s="301">
        <v>416</v>
      </c>
      <c r="J2751" s="301">
        <v>367</v>
      </c>
      <c r="K2751" s="301">
        <v>354</v>
      </c>
      <c r="L2751" s="301">
        <v>381</v>
      </c>
      <c r="M2751" s="301">
        <v>403</v>
      </c>
      <c r="N2751" s="301">
        <v>392</v>
      </c>
      <c r="O2751" s="301">
        <v>448</v>
      </c>
      <c r="P2751" s="301">
        <v>349</v>
      </c>
      <c r="Q2751" s="301">
        <v>243</v>
      </c>
      <c r="R2751" s="301">
        <v>153</v>
      </c>
      <c r="S2751" s="301">
        <v>117</v>
      </c>
      <c r="T2751" s="301">
        <v>74</v>
      </c>
      <c r="U2751" s="301">
        <v>5846</v>
      </c>
      <c r="V2751" s="304">
        <v>5754</v>
      </c>
    </row>
    <row r="2752" spans="1:22" x14ac:dyDescent="0.4">
      <c r="A2752" s="299">
        <v>2748</v>
      </c>
      <c r="B2752" s="300" t="s">
        <v>3763</v>
      </c>
      <c r="C2752" s="301">
        <v>3</v>
      </c>
      <c r="D2752" s="301">
        <v>0</v>
      </c>
      <c r="E2752" s="301">
        <v>0</v>
      </c>
      <c r="F2752" s="301">
        <v>0</v>
      </c>
      <c r="G2752" s="301">
        <v>3</v>
      </c>
      <c r="H2752" s="301">
        <v>0</v>
      </c>
      <c r="I2752" s="301">
        <v>4</v>
      </c>
      <c r="J2752" s="301">
        <v>0</v>
      </c>
      <c r="K2752" s="301">
        <v>0</v>
      </c>
      <c r="L2752" s="301">
        <v>8</v>
      </c>
      <c r="M2752" s="301">
        <v>5</v>
      </c>
      <c r="N2752" s="301">
        <v>3</v>
      </c>
      <c r="O2752" s="301">
        <v>3</v>
      </c>
      <c r="P2752" s="301">
        <v>3</v>
      </c>
      <c r="Q2752" s="301">
        <v>0</v>
      </c>
      <c r="R2752" s="301">
        <v>0</v>
      </c>
      <c r="S2752" s="301">
        <v>0</v>
      </c>
      <c r="T2752" s="301">
        <v>0</v>
      </c>
      <c r="U2752" s="301">
        <v>36</v>
      </c>
      <c r="V2752" s="304">
        <v>32</v>
      </c>
    </row>
    <row r="2753" spans="1:22" x14ac:dyDescent="0.4">
      <c r="A2753" s="299">
        <v>2749</v>
      </c>
      <c r="B2753" s="300" t="s">
        <v>3764</v>
      </c>
      <c r="C2753" s="301">
        <v>8</v>
      </c>
      <c r="D2753" s="301">
        <v>4</v>
      </c>
      <c r="E2753" s="301">
        <v>6</v>
      </c>
      <c r="F2753" s="301">
        <v>3</v>
      </c>
      <c r="G2753" s="301">
        <v>4</v>
      </c>
      <c r="H2753" s="301">
        <v>4</v>
      </c>
      <c r="I2753" s="301">
        <v>4</v>
      </c>
      <c r="J2753" s="301">
        <v>11</v>
      </c>
      <c r="K2753" s="301">
        <v>0</v>
      </c>
      <c r="L2753" s="301">
        <v>0</v>
      </c>
      <c r="M2753" s="301">
        <v>8</v>
      </c>
      <c r="N2753" s="301">
        <v>3</v>
      </c>
      <c r="O2753" s="301">
        <v>12</v>
      </c>
      <c r="P2753" s="301">
        <v>12</v>
      </c>
      <c r="Q2753" s="301">
        <v>8</v>
      </c>
      <c r="R2753" s="301">
        <v>3</v>
      </c>
      <c r="S2753" s="301">
        <v>12</v>
      </c>
      <c r="T2753" s="301">
        <v>4</v>
      </c>
      <c r="U2753" s="301">
        <v>103</v>
      </c>
      <c r="V2753" s="304">
        <v>96</v>
      </c>
    </row>
    <row r="2754" spans="1:22" x14ac:dyDescent="0.4">
      <c r="A2754" s="299">
        <v>2750</v>
      </c>
      <c r="B2754" s="300" t="s">
        <v>543</v>
      </c>
      <c r="C2754" s="301">
        <v>29</v>
      </c>
      <c r="D2754" s="301">
        <v>29</v>
      </c>
      <c r="E2754" s="301">
        <v>45</v>
      </c>
      <c r="F2754" s="301">
        <v>40</v>
      </c>
      <c r="G2754" s="301">
        <v>17</v>
      </c>
      <c r="H2754" s="301">
        <v>13</v>
      </c>
      <c r="I2754" s="301">
        <v>23</v>
      </c>
      <c r="J2754" s="301">
        <v>21</v>
      </c>
      <c r="K2754" s="301">
        <v>33</v>
      </c>
      <c r="L2754" s="301">
        <v>47</v>
      </c>
      <c r="M2754" s="301">
        <v>41</v>
      </c>
      <c r="N2754" s="301">
        <v>52</v>
      </c>
      <c r="O2754" s="301">
        <v>35</v>
      </c>
      <c r="P2754" s="301">
        <v>22</v>
      </c>
      <c r="Q2754" s="301">
        <v>17</v>
      </c>
      <c r="R2754" s="301">
        <v>12</v>
      </c>
      <c r="S2754" s="301">
        <v>14</v>
      </c>
      <c r="T2754" s="301">
        <v>0</v>
      </c>
      <c r="U2754" s="301">
        <v>492</v>
      </c>
      <c r="V2754" s="304">
        <v>451</v>
      </c>
    </row>
    <row r="2755" spans="1:22" x14ac:dyDescent="0.4">
      <c r="A2755" s="299">
        <v>2751</v>
      </c>
      <c r="B2755" s="300" t="s">
        <v>544</v>
      </c>
      <c r="C2755" s="301">
        <v>18</v>
      </c>
      <c r="D2755" s="301">
        <v>18</v>
      </c>
      <c r="E2755" s="301">
        <v>15</v>
      </c>
      <c r="F2755" s="301">
        <v>0</v>
      </c>
      <c r="G2755" s="301">
        <v>10</v>
      </c>
      <c r="H2755" s="301">
        <v>7</v>
      </c>
      <c r="I2755" s="301">
        <v>6</v>
      </c>
      <c r="J2755" s="301">
        <v>14</v>
      </c>
      <c r="K2755" s="301">
        <v>25</v>
      </c>
      <c r="L2755" s="301">
        <v>15</v>
      </c>
      <c r="M2755" s="301">
        <v>15</v>
      </c>
      <c r="N2755" s="301">
        <v>25</v>
      </c>
      <c r="O2755" s="301">
        <v>30</v>
      </c>
      <c r="P2755" s="301">
        <v>23</v>
      </c>
      <c r="Q2755" s="301">
        <v>12</v>
      </c>
      <c r="R2755" s="301">
        <v>4</v>
      </c>
      <c r="S2755" s="301">
        <v>9</v>
      </c>
      <c r="T2755" s="301">
        <v>5</v>
      </c>
      <c r="U2755" s="301">
        <v>241</v>
      </c>
      <c r="V2755" s="304">
        <v>231</v>
      </c>
    </row>
    <row r="2756" spans="1:22" x14ac:dyDescent="0.4">
      <c r="A2756" s="299">
        <v>2752</v>
      </c>
      <c r="B2756" s="300" t="s">
        <v>1331</v>
      </c>
      <c r="C2756" s="301">
        <v>851</v>
      </c>
      <c r="D2756" s="301">
        <v>1069</v>
      </c>
      <c r="E2756" s="301">
        <v>1173</v>
      </c>
      <c r="F2756" s="301">
        <v>1237</v>
      </c>
      <c r="G2756" s="301">
        <v>1185</v>
      </c>
      <c r="H2756" s="301">
        <v>941</v>
      </c>
      <c r="I2756" s="301">
        <v>872</v>
      </c>
      <c r="J2756" s="301">
        <v>997</v>
      </c>
      <c r="K2756" s="301">
        <v>1244</v>
      </c>
      <c r="L2756" s="301">
        <v>1414</v>
      </c>
      <c r="M2756" s="301">
        <v>1324</v>
      </c>
      <c r="N2756" s="301">
        <v>1278</v>
      </c>
      <c r="O2756" s="301">
        <v>1316</v>
      </c>
      <c r="P2756" s="301">
        <v>1397</v>
      </c>
      <c r="Q2756" s="301">
        <v>1191</v>
      </c>
      <c r="R2756" s="301">
        <v>884</v>
      </c>
      <c r="S2756" s="301">
        <v>651</v>
      </c>
      <c r="T2756" s="301">
        <v>727</v>
      </c>
      <c r="U2756" s="301">
        <v>19752</v>
      </c>
      <c r="V2756" s="304">
        <v>19356</v>
      </c>
    </row>
    <row r="2757" spans="1:22" x14ac:dyDescent="0.4">
      <c r="A2757" s="299">
        <v>2753</v>
      </c>
      <c r="B2757" s="300" t="s">
        <v>3765</v>
      </c>
      <c r="C2757" s="301">
        <v>0</v>
      </c>
      <c r="D2757" s="301">
        <v>0</v>
      </c>
      <c r="E2757" s="301">
        <v>0</v>
      </c>
      <c r="F2757" s="301">
        <v>0</v>
      </c>
      <c r="G2757" s="301">
        <v>0</v>
      </c>
      <c r="H2757" s="301">
        <v>0</v>
      </c>
      <c r="I2757" s="301">
        <v>0</v>
      </c>
      <c r="J2757" s="301">
        <v>0</v>
      </c>
      <c r="K2757" s="301">
        <v>0</v>
      </c>
      <c r="L2757" s="301">
        <v>0</v>
      </c>
      <c r="M2757" s="301">
        <v>0</v>
      </c>
      <c r="N2757" s="301">
        <v>0</v>
      </c>
      <c r="O2757" s="301">
        <v>0</v>
      </c>
      <c r="P2757" s="301">
        <v>4</v>
      </c>
      <c r="Q2757" s="301">
        <v>0</v>
      </c>
      <c r="R2757" s="301">
        <v>0</v>
      </c>
      <c r="S2757" s="301">
        <v>0</v>
      </c>
      <c r="T2757" s="301">
        <v>0</v>
      </c>
      <c r="U2757" s="301">
        <v>8</v>
      </c>
      <c r="V2757" s="304">
        <v>8</v>
      </c>
    </row>
    <row r="2758" spans="1:22" x14ac:dyDescent="0.4">
      <c r="A2758" s="299">
        <v>2754</v>
      </c>
      <c r="B2758" s="300" t="s">
        <v>3766</v>
      </c>
      <c r="C2758" s="301">
        <v>0</v>
      </c>
      <c r="D2758" s="301">
        <v>0</v>
      </c>
      <c r="E2758" s="301">
        <v>5</v>
      </c>
      <c r="F2758" s="301">
        <v>6</v>
      </c>
      <c r="G2758" s="301">
        <v>0</v>
      </c>
      <c r="H2758" s="301">
        <v>0</v>
      </c>
      <c r="I2758" s="301">
        <v>0</v>
      </c>
      <c r="J2758" s="301">
        <v>0</v>
      </c>
      <c r="K2758" s="301">
        <v>5</v>
      </c>
      <c r="L2758" s="301">
        <v>0</v>
      </c>
      <c r="M2758" s="301">
        <v>0</v>
      </c>
      <c r="N2758" s="301">
        <v>0</v>
      </c>
      <c r="O2758" s="301">
        <v>0</v>
      </c>
      <c r="P2758" s="301">
        <v>0</v>
      </c>
      <c r="Q2758" s="301">
        <v>0</v>
      </c>
      <c r="R2758" s="301">
        <v>3</v>
      </c>
      <c r="S2758" s="301">
        <v>0</v>
      </c>
      <c r="T2758" s="301">
        <v>0</v>
      </c>
      <c r="U2758" s="301">
        <v>24</v>
      </c>
      <c r="V2758" s="304">
        <v>24</v>
      </c>
    </row>
    <row r="2759" spans="1:22" x14ac:dyDescent="0.4">
      <c r="A2759" s="299">
        <v>2755</v>
      </c>
      <c r="B2759" s="300" t="s">
        <v>1978</v>
      </c>
      <c r="C2759" s="301">
        <v>215</v>
      </c>
      <c r="D2759" s="301">
        <v>208</v>
      </c>
      <c r="E2759" s="301">
        <v>210</v>
      </c>
      <c r="F2759" s="301">
        <v>225</v>
      </c>
      <c r="G2759" s="301">
        <v>220</v>
      </c>
      <c r="H2759" s="301">
        <v>243</v>
      </c>
      <c r="I2759" s="301">
        <v>211</v>
      </c>
      <c r="J2759" s="301">
        <v>179</v>
      </c>
      <c r="K2759" s="301">
        <v>159</v>
      </c>
      <c r="L2759" s="301">
        <v>220</v>
      </c>
      <c r="M2759" s="301">
        <v>216</v>
      </c>
      <c r="N2759" s="301">
        <v>210</v>
      </c>
      <c r="O2759" s="301">
        <v>178</v>
      </c>
      <c r="P2759" s="301">
        <v>154</v>
      </c>
      <c r="Q2759" s="301">
        <v>132</v>
      </c>
      <c r="R2759" s="301">
        <v>95</v>
      </c>
      <c r="S2759" s="301">
        <v>69</v>
      </c>
      <c r="T2759" s="301">
        <v>63</v>
      </c>
      <c r="U2759" s="301">
        <v>3215</v>
      </c>
      <c r="V2759" s="304">
        <v>3144</v>
      </c>
    </row>
    <row r="2760" spans="1:22" x14ac:dyDescent="0.4">
      <c r="A2760" s="299">
        <v>2756</v>
      </c>
      <c r="B2760" s="300" t="s">
        <v>545</v>
      </c>
      <c r="C2760" s="301">
        <v>14</v>
      </c>
      <c r="D2760" s="301">
        <v>20</v>
      </c>
      <c r="E2760" s="301">
        <v>21</v>
      </c>
      <c r="F2760" s="301">
        <v>29</v>
      </c>
      <c r="G2760" s="301">
        <v>21</v>
      </c>
      <c r="H2760" s="301">
        <v>10</v>
      </c>
      <c r="I2760" s="301">
        <v>13</v>
      </c>
      <c r="J2760" s="301">
        <v>16</v>
      </c>
      <c r="K2760" s="301">
        <v>18</v>
      </c>
      <c r="L2760" s="301">
        <v>34</v>
      </c>
      <c r="M2760" s="301">
        <v>31</v>
      </c>
      <c r="N2760" s="301">
        <v>28</v>
      </c>
      <c r="O2760" s="301">
        <v>34</v>
      </c>
      <c r="P2760" s="301">
        <v>30</v>
      </c>
      <c r="Q2760" s="301">
        <v>17</v>
      </c>
      <c r="R2760" s="301">
        <v>8</v>
      </c>
      <c r="S2760" s="301">
        <v>13</v>
      </c>
      <c r="T2760" s="301">
        <v>0</v>
      </c>
      <c r="U2760" s="301">
        <v>353</v>
      </c>
      <c r="V2760" s="304">
        <v>345</v>
      </c>
    </row>
    <row r="2761" spans="1:22" x14ac:dyDescent="0.4">
      <c r="A2761" s="299">
        <v>2757</v>
      </c>
      <c r="B2761" s="300" t="s">
        <v>3767</v>
      </c>
      <c r="C2761" s="301">
        <v>5</v>
      </c>
      <c r="D2761" s="301">
        <v>4</v>
      </c>
      <c r="E2761" s="301">
        <v>0</v>
      </c>
      <c r="F2761" s="301">
        <v>4</v>
      </c>
      <c r="G2761" s="301">
        <v>5</v>
      </c>
      <c r="H2761" s="301">
        <v>0</v>
      </c>
      <c r="I2761" s="301">
        <v>3</v>
      </c>
      <c r="J2761" s="301">
        <v>5</v>
      </c>
      <c r="K2761" s="301">
        <v>0</v>
      </c>
      <c r="L2761" s="301">
        <v>5</v>
      </c>
      <c r="M2761" s="301">
        <v>0</v>
      </c>
      <c r="N2761" s="301">
        <v>0</v>
      </c>
      <c r="O2761" s="301">
        <v>5</v>
      </c>
      <c r="P2761" s="301">
        <v>3</v>
      </c>
      <c r="Q2761" s="301">
        <v>6</v>
      </c>
      <c r="R2761" s="301">
        <v>0</v>
      </c>
      <c r="S2761" s="301">
        <v>0</v>
      </c>
      <c r="T2761" s="301">
        <v>0</v>
      </c>
      <c r="U2761" s="301">
        <v>31</v>
      </c>
      <c r="V2761" s="304">
        <v>25</v>
      </c>
    </row>
    <row r="2762" spans="1:22" x14ac:dyDescent="0.4">
      <c r="A2762" s="299">
        <v>2758</v>
      </c>
      <c r="B2762" s="300" t="s">
        <v>1979</v>
      </c>
      <c r="C2762" s="301">
        <v>13</v>
      </c>
      <c r="D2762" s="301">
        <v>19</v>
      </c>
      <c r="E2762" s="301">
        <v>13</v>
      </c>
      <c r="F2762" s="301">
        <v>6</v>
      </c>
      <c r="G2762" s="301">
        <v>4</v>
      </c>
      <c r="H2762" s="301">
        <v>5</v>
      </c>
      <c r="I2762" s="301">
        <v>6</v>
      </c>
      <c r="J2762" s="301">
        <v>17</v>
      </c>
      <c r="K2762" s="301">
        <v>17</v>
      </c>
      <c r="L2762" s="301">
        <v>19</v>
      </c>
      <c r="M2762" s="301">
        <v>12</v>
      </c>
      <c r="N2762" s="301">
        <v>21</v>
      </c>
      <c r="O2762" s="301">
        <v>22</v>
      </c>
      <c r="P2762" s="301">
        <v>7</v>
      </c>
      <c r="Q2762" s="301">
        <v>14</v>
      </c>
      <c r="R2762" s="301">
        <v>13</v>
      </c>
      <c r="S2762" s="301">
        <v>3</v>
      </c>
      <c r="T2762" s="301">
        <v>5</v>
      </c>
      <c r="U2762" s="301">
        <v>219</v>
      </c>
      <c r="V2762" s="304">
        <v>219</v>
      </c>
    </row>
    <row r="2763" spans="1:22" x14ac:dyDescent="0.4">
      <c r="A2763" s="299">
        <v>2759</v>
      </c>
      <c r="B2763" s="300" t="s">
        <v>3768</v>
      </c>
      <c r="C2763" s="301">
        <v>0</v>
      </c>
      <c r="D2763" s="301">
        <v>0</v>
      </c>
      <c r="E2763" s="301">
        <v>4</v>
      </c>
      <c r="F2763" s="301">
        <v>0</v>
      </c>
      <c r="G2763" s="301">
        <v>0</v>
      </c>
      <c r="H2763" s="301">
        <v>0</v>
      </c>
      <c r="I2763" s="301">
        <v>0</v>
      </c>
      <c r="J2763" s="301">
        <v>0</v>
      </c>
      <c r="K2763" s="301">
        <v>4</v>
      </c>
      <c r="L2763" s="301">
        <v>0</v>
      </c>
      <c r="M2763" s="301">
        <v>4</v>
      </c>
      <c r="N2763" s="301">
        <v>5</v>
      </c>
      <c r="O2763" s="301">
        <v>4</v>
      </c>
      <c r="P2763" s="301">
        <v>5</v>
      </c>
      <c r="Q2763" s="301">
        <v>4</v>
      </c>
      <c r="R2763" s="301">
        <v>3</v>
      </c>
      <c r="S2763" s="301">
        <v>0</v>
      </c>
      <c r="T2763" s="301">
        <v>0</v>
      </c>
      <c r="U2763" s="301">
        <v>35</v>
      </c>
      <c r="V2763" s="304">
        <v>35</v>
      </c>
    </row>
    <row r="2764" spans="1:22" x14ac:dyDescent="0.4">
      <c r="A2764" s="299">
        <v>2760</v>
      </c>
      <c r="B2764" s="300" t="s">
        <v>1360</v>
      </c>
      <c r="C2764" s="301">
        <v>209</v>
      </c>
      <c r="D2764" s="301">
        <v>255</v>
      </c>
      <c r="E2764" s="301">
        <v>212</v>
      </c>
      <c r="F2764" s="301">
        <v>227</v>
      </c>
      <c r="G2764" s="301">
        <v>287</v>
      </c>
      <c r="H2764" s="301">
        <v>200</v>
      </c>
      <c r="I2764" s="301">
        <v>170</v>
      </c>
      <c r="J2764" s="301">
        <v>222</v>
      </c>
      <c r="K2764" s="301">
        <v>250</v>
      </c>
      <c r="L2764" s="301">
        <v>263</v>
      </c>
      <c r="M2764" s="301">
        <v>287</v>
      </c>
      <c r="N2764" s="301">
        <v>250</v>
      </c>
      <c r="O2764" s="301">
        <v>271</v>
      </c>
      <c r="P2764" s="301">
        <v>247</v>
      </c>
      <c r="Q2764" s="301">
        <v>180</v>
      </c>
      <c r="R2764" s="301">
        <v>132</v>
      </c>
      <c r="S2764" s="301">
        <v>96</v>
      </c>
      <c r="T2764" s="301">
        <v>122</v>
      </c>
      <c r="U2764" s="301">
        <v>3879</v>
      </c>
      <c r="V2764" s="304">
        <v>3770</v>
      </c>
    </row>
    <row r="2765" spans="1:22" x14ac:dyDescent="0.4">
      <c r="A2765" s="299">
        <v>2761</v>
      </c>
      <c r="B2765" s="300" t="s">
        <v>546</v>
      </c>
      <c r="C2765" s="301">
        <v>324</v>
      </c>
      <c r="D2765" s="301">
        <v>405</v>
      </c>
      <c r="E2765" s="301">
        <v>418</v>
      </c>
      <c r="F2765" s="301">
        <v>407</v>
      </c>
      <c r="G2765" s="301">
        <v>326</v>
      </c>
      <c r="H2765" s="301">
        <v>315</v>
      </c>
      <c r="I2765" s="301">
        <v>309</v>
      </c>
      <c r="J2765" s="301">
        <v>312</v>
      </c>
      <c r="K2765" s="301">
        <v>437</v>
      </c>
      <c r="L2765" s="301">
        <v>417</v>
      </c>
      <c r="M2765" s="301">
        <v>354</v>
      </c>
      <c r="N2765" s="301">
        <v>285</v>
      </c>
      <c r="O2765" s="301">
        <v>316</v>
      </c>
      <c r="P2765" s="301">
        <v>289</v>
      </c>
      <c r="Q2765" s="301">
        <v>238</v>
      </c>
      <c r="R2765" s="301">
        <v>161</v>
      </c>
      <c r="S2765" s="301">
        <v>143</v>
      </c>
      <c r="T2765" s="301">
        <v>158</v>
      </c>
      <c r="U2765" s="301">
        <v>5618</v>
      </c>
      <c r="V2765" s="304">
        <v>5405</v>
      </c>
    </row>
    <row r="2766" spans="1:22" x14ac:dyDescent="0.4">
      <c r="A2766" s="299">
        <v>2762</v>
      </c>
      <c r="B2766" s="300" t="s">
        <v>3769</v>
      </c>
      <c r="C2766" s="301">
        <v>0</v>
      </c>
      <c r="D2766" s="301">
        <v>0</v>
      </c>
      <c r="E2766" s="301">
        <v>0</v>
      </c>
      <c r="F2766" s="301">
        <v>4</v>
      </c>
      <c r="G2766" s="301">
        <v>0</v>
      </c>
      <c r="H2766" s="301">
        <v>0</v>
      </c>
      <c r="I2766" s="301">
        <v>0</v>
      </c>
      <c r="J2766" s="301">
        <v>0</v>
      </c>
      <c r="K2766" s="301">
        <v>0</v>
      </c>
      <c r="L2766" s="301">
        <v>4</v>
      </c>
      <c r="M2766" s="301">
        <v>0</v>
      </c>
      <c r="N2766" s="301">
        <v>0</v>
      </c>
      <c r="O2766" s="301">
        <v>3</v>
      </c>
      <c r="P2766" s="301">
        <v>4</v>
      </c>
      <c r="Q2766" s="301">
        <v>0</v>
      </c>
      <c r="R2766" s="301">
        <v>0</v>
      </c>
      <c r="S2766" s="301">
        <v>0</v>
      </c>
      <c r="T2766" s="301">
        <v>0</v>
      </c>
      <c r="U2766" s="301">
        <v>14</v>
      </c>
      <c r="V2766" s="304">
        <v>15</v>
      </c>
    </row>
    <row r="2767" spans="1:22" x14ac:dyDescent="0.4">
      <c r="A2767" s="299">
        <v>2763</v>
      </c>
      <c r="B2767" s="300" t="s">
        <v>547</v>
      </c>
      <c r="C2767" s="301">
        <v>23</v>
      </c>
      <c r="D2767" s="301">
        <v>18</v>
      </c>
      <c r="E2767" s="301">
        <v>18</v>
      </c>
      <c r="F2767" s="301">
        <v>30</v>
      </c>
      <c r="G2767" s="301">
        <v>8</v>
      </c>
      <c r="H2767" s="301">
        <v>12</v>
      </c>
      <c r="I2767" s="301">
        <v>10</v>
      </c>
      <c r="J2767" s="301">
        <v>17</v>
      </c>
      <c r="K2767" s="301">
        <v>24</v>
      </c>
      <c r="L2767" s="301">
        <v>24</v>
      </c>
      <c r="M2767" s="301">
        <v>40</v>
      </c>
      <c r="N2767" s="301">
        <v>45</v>
      </c>
      <c r="O2767" s="301">
        <v>30</v>
      </c>
      <c r="P2767" s="301">
        <v>18</v>
      </c>
      <c r="Q2767" s="301">
        <v>20</v>
      </c>
      <c r="R2767" s="301">
        <v>9</v>
      </c>
      <c r="S2767" s="301">
        <v>17</v>
      </c>
      <c r="T2767" s="301">
        <v>11</v>
      </c>
      <c r="U2767" s="301">
        <v>379</v>
      </c>
      <c r="V2767" s="304">
        <v>364</v>
      </c>
    </row>
    <row r="2768" spans="1:22" x14ac:dyDescent="0.4">
      <c r="A2768" s="299">
        <v>2764</v>
      </c>
      <c r="B2768" s="300" t="s">
        <v>3770</v>
      </c>
      <c r="C2768" s="301">
        <v>11</v>
      </c>
      <c r="D2768" s="301">
        <v>4</v>
      </c>
      <c r="E2768" s="301">
        <v>0</v>
      </c>
      <c r="F2768" s="301">
        <v>3</v>
      </c>
      <c r="G2768" s="301">
        <v>0</v>
      </c>
      <c r="H2768" s="301">
        <v>9</v>
      </c>
      <c r="I2768" s="301">
        <v>0</v>
      </c>
      <c r="J2768" s="301">
        <v>0</v>
      </c>
      <c r="K2768" s="301">
        <v>0</v>
      </c>
      <c r="L2768" s="301">
        <v>8</v>
      </c>
      <c r="M2768" s="301">
        <v>8</v>
      </c>
      <c r="N2768" s="301">
        <v>4</v>
      </c>
      <c r="O2768" s="301">
        <v>5</v>
      </c>
      <c r="P2768" s="301">
        <v>6</v>
      </c>
      <c r="Q2768" s="301">
        <v>5</v>
      </c>
      <c r="R2768" s="301">
        <v>4</v>
      </c>
      <c r="S2768" s="301">
        <v>3</v>
      </c>
      <c r="T2768" s="301">
        <v>3</v>
      </c>
      <c r="U2768" s="301">
        <v>82</v>
      </c>
      <c r="V2768" s="304">
        <v>82</v>
      </c>
    </row>
    <row r="2769" spans="1:22" x14ac:dyDescent="0.4">
      <c r="A2769" s="299">
        <v>2765</v>
      </c>
      <c r="B2769" s="300" t="s">
        <v>3771</v>
      </c>
      <c r="C2769" s="301">
        <v>5</v>
      </c>
      <c r="D2769" s="301">
        <v>0</v>
      </c>
      <c r="E2769" s="301">
        <v>0</v>
      </c>
      <c r="F2769" s="301">
        <v>6</v>
      </c>
      <c r="G2769" s="301">
        <v>3</v>
      </c>
      <c r="H2769" s="301">
        <v>5</v>
      </c>
      <c r="I2769" s="301">
        <v>5</v>
      </c>
      <c r="J2769" s="301">
        <v>5</v>
      </c>
      <c r="K2769" s="301">
        <v>0</v>
      </c>
      <c r="L2769" s="301">
        <v>5</v>
      </c>
      <c r="M2769" s="301">
        <v>0</v>
      </c>
      <c r="N2769" s="301">
        <v>8</v>
      </c>
      <c r="O2769" s="301">
        <v>0</v>
      </c>
      <c r="P2769" s="301">
        <v>0</v>
      </c>
      <c r="Q2769" s="301">
        <v>0</v>
      </c>
      <c r="R2769" s="301">
        <v>5</v>
      </c>
      <c r="S2769" s="301">
        <v>0</v>
      </c>
      <c r="T2769" s="301">
        <v>0</v>
      </c>
      <c r="U2769" s="301">
        <v>50</v>
      </c>
      <c r="V2769" s="304">
        <v>44</v>
      </c>
    </row>
    <row r="2770" spans="1:22" x14ac:dyDescent="0.4">
      <c r="A2770" s="299">
        <v>2766</v>
      </c>
      <c r="B2770" s="300" t="s">
        <v>3772</v>
      </c>
      <c r="C2770" s="301">
        <v>0</v>
      </c>
      <c r="D2770" s="301">
        <v>0</v>
      </c>
      <c r="E2770" s="301">
        <v>0</v>
      </c>
      <c r="F2770" s="301">
        <v>0</v>
      </c>
      <c r="G2770" s="301">
        <v>0</v>
      </c>
      <c r="H2770" s="301">
        <v>0</v>
      </c>
      <c r="I2770" s="301">
        <v>0</v>
      </c>
      <c r="J2770" s="301">
        <v>0</v>
      </c>
      <c r="K2770" s="301">
        <v>0</v>
      </c>
      <c r="L2770" s="301">
        <v>0</v>
      </c>
      <c r="M2770" s="301">
        <v>5</v>
      </c>
      <c r="N2770" s="301">
        <v>0</v>
      </c>
      <c r="O2770" s="301">
        <v>8</v>
      </c>
      <c r="P2770" s="301">
        <v>8</v>
      </c>
      <c r="Q2770" s="301">
        <v>3</v>
      </c>
      <c r="R2770" s="301">
        <v>3</v>
      </c>
      <c r="S2770" s="301">
        <v>0</v>
      </c>
      <c r="T2770" s="301">
        <v>5</v>
      </c>
      <c r="U2770" s="301">
        <v>41</v>
      </c>
      <c r="V2770" s="304">
        <v>45</v>
      </c>
    </row>
    <row r="2771" spans="1:22" x14ac:dyDescent="0.4">
      <c r="A2771" s="299">
        <v>2767</v>
      </c>
      <c r="B2771" s="300" t="s">
        <v>3773</v>
      </c>
      <c r="C2771" s="301">
        <v>4</v>
      </c>
      <c r="D2771" s="301">
        <v>11</v>
      </c>
      <c r="E2771" s="301">
        <v>7</v>
      </c>
      <c r="F2771" s="301">
        <v>6</v>
      </c>
      <c r="G2771" s="301">
        <v>0</v>
      </c>
      <c r="H2771" s="301">
        <v>3</v>
      </c>
      <c r="I2771" s="301">
        <v>5</v>
      </c>
      <c r="J2771" s="301">
        <v>5</v>
      </c>
      <c r="K2771" s="301">
        <v>6</v>
      </c>
      <c r="L2771" s="301">
        <v>4</v>
      </c>
      <c r="M2771" s="301">
        <v>8</v>
      </c>
      <c r="N2771" s="301">
        <v>8</v>
      </c>
      <c r="O2771" s="301">
        <v>14</v>
      </c>
      <c r="P2771" s="301">
        <v>15</v>
      </c>
      <c r="Q2771" s="301">
        <v>3</v>
      </c>
      <c r="R2771" s="301">
        <v>4</v>
      </c>
      <c r="S2771" s="301">
        <v>0</v>
      </c>
      <c r="T2771" s="301">
        <v>0</v>
      </c>
      <c r="U2771" s="301">
        <v>113</v>
      </c>
      <c r="V2771" s="304">
        <v>112</v>
      </c>
    </row>
    <row r="2772" spans="1:22" x14ac:dyDescent="0.4">
      <c r="A2772" s="299">
        <v>2768</v>
      </c>
      <c r="B2772" s="300" t="s">
        <v>548</v>
      </c>
      <c r="C2772" s="301">
        <v>6</v>
      </c>
      <c r="D2772" s="301">
        <v>13</v>
      </c>
      <c r="E2772" s="301">
        <v>8</v>
      </c>
      <c r="F2772" s="301">
        <v>17</v>
      </c>
      <c r="G2772" s="301">
        <v>7</v>
      </c>
      <c r="H2772" s="301">
        <v>4</v>
      </c>
      <c r="I2772" s="301">
        <v>3</v>
      </c>
      <c r="J2772" s="301">
        <v>7</v>
      </c>
      <c r="K2772" s="301">
        <v>20</v>
      </c>
      <c r="L2772" s="301">
        <v>5</v>
      </c>
      <c r="M2772" s="301">
        <v>22</v>
      </c>
      <c r="N2772" s="301">
        <v>18</v>
      </c>
      <c r="O2772" s="301">
        <v>14</v>
      </c>
      <c r="P2772" s="301">
        <v>14</v>
      </c>
      <c r="Q2772" s="301">
        <v>10</v>
      </c>
      <c r="R2772" s="301">
        <v>3</v>
      </c>
      <c r="S2772" s="301">
        <v>3</v>
      </c>
      <c r="T2772" s="301">
        <v>0</v>
      </c>
      <c r="U2772" s="301">
        <v>171</v>
      </c>
      <c r="V2772" s="304">
        <v>177</v>
      </c>
    </row>
    <row r="2773" spans="1:22" x14ac:dyDescent="0.4">
      <c r="A2773" s="299">
        <v>2769</v>
      </c>
      <c r="B2773" s="300" t="s">
        <v>3774</v>
      </c>
      <c r="C2773" s="301">
        <v>7</v>
      </c>
      <c r="D2773" s="301">
        <v>8</v>
      </c>
      <c r="E2773" s="301">
        <v>3</v>
      </c>
      <c r="F2773" s="301">
        <v>0</v>
      </c>
      <c r="G2773" s="301">
        <v>0</v>
      </c>
      <c r="H2773" s="301">
        <v>3</v>
      </c>
      <c r="I2773" s="301">
        <v>3</v>
      </c>
      <c r="J2773" s="301">
        <v>9</v>
      </c>
      <c r="K2773" s="301">
        <v>4</v>
      </c>
      <c r="L2773" s="301">
        <v>0</v>
      </c>
      <c r="M2773" s="301">
        <v>4</v>
      </c>
      <c r="N2773" s="301">
        <v>10</v>
      </c>
      <c r="O2773" s="301">
        <v>0</v>
      </c>
      <c r="P2773" s="301">
        <v>9</v>
      </c>
      <c r="Q2773" s="301">
        <v>0</v>
      </c>
      <c r="R2773" s="301">
        <v>0</v>
      </c>
      <c r="S2773" s="301">
        <v>0</v>
      </c>
      <c r="T2773" s="301">
        <v>0</v>
      </c>
      <c r="U2773" s="301">
        <v>60</v>
      </c>
      <c r="V2773" s="304">
        <v>65</v>
      </c>
    </row>
    <row r="2774" spans="1:22" x14ac:dyDescent="0.4">
      <c r="A2774" s="299">
        <v>2770</v>
      </c>
      <c r="B2774" s="300" t="s">
        <v>549</v>
      </c>
      <c r="C2774" s="301">
        <v>15</v>
      </c>
      <c r="D2774" s="301">
        <v>17</v>
      </c>
      <c r="E2774" s="301">
        <v>17</v>
      </c>
      <c r="F2774" s="301">
        <v>8</v>
      </c>
      <c r="G2774" s="301">
        <v>16</v>
      </c>
      <c r="H2774" s="301">
        <v>10</v>
      </c>
      <c r="I2774" s="301">
        <v>7</v>
      </c>
      <c r="J2774" s="301">
        <v>18</v>
      </c>
      <c r="K2774" s="301">
        <v>13</v>
      </c>
      <c r="L2774" s="301">
        <v>22</v>
      </c>
      <c r="M2774" s="301">
        <v>13</v>
      </c>
      <c r="N2774" s="301">
        <v>14</v>
      </c>
      <c r="O2774" s="301">
        <v>17</v>
      </c>
      <c r="P2774" s="301">
        <v>12</v>
      </c>
      <c r="Q2774" s="301">
        <v>12</v>
      </c>
      <c r="R2774" s="301">
        <v>4</v>
      </c>
      <c r="S2774" s="301">
        <v>4</v>
      </c>
      <c r="T2774" s="301">
        <v>4</v>
      </c>
      <c r="U2774" s="301">
        <v>213</v>
      </c>
      <c r="V2774" s="304">
        <v>222</v>
      </c>
    </row>
    <row r="2775" spans="1:22" x14ac:dyDescent="0.4">
      <c r="A2775" s="299">
        <v>2771</v>
      </c>
      <c r="B2775" s="300" t="s">
        <v>3775</v>
      </c>
      <c r="C2775" s="301">
        <v>0</v>
      </c>
      <c r="D2775" s="301">
        <v>0</v>
      </c>
      <c r="E2775" s="301">
        <v>4</v>
      </c>
      <c r="F2775" s="301">
        <v>0</v>
      </c>
      <c r="G2775" s="301">
        <v>0</v>
      </c>
      <c r="H2775" s="301">
        <v>0</v>
      </c>
      <c r="I2775" s="301">
        <v>0</v>
      </c>
      <c r="J2775" s="301">
        <v>4</v>
      </c>
      <c r="K2775" s="301">
        <v>3</v>
      </c>
      <c r="L2775" s="301">
        <v>6</v>
      </c>
      <c r="M2775" s="301">
        <v>5</v>
      </c>
      <c r="N2775" s="301">
        <v>6</v>
      </c>
      <c r="O2775" s="301">
        <v>5</v>
      </c>
      <c r="P2775" s="301">
        <v>0</v>
      </c>
      <c r="Q2775" s="301">
        <v>0</v>
      </c>
      <c r="R2775" s="301">
        <v>0</v>
      </c>
      <c r="S2775" s="301">
        <v>0</v>
      </c>
      <c r="T2775" s="301">
        <v>0</v>
      </c>
      <c r="U2775" s="301">
        <v>45</v>
      </c>
      <c r="V2775" s="304">
        <v>45</v>
      </c>
    </row>
    <row r="2776" spans="1:22" x14ac:dyDescent="0.4">
      <c r="A2776" s="299">
        <v>2772</v>
      </c>
      <c r="B2776" s="300" t="s">
        <v>3776</v>
      </c>
      <c r="C2776" s="301">
        <v>3</v>
      </c>
      <c r="D2776" s="301">
        <v>0</v>
      </c>
      <c r="E2776" s="301">
        <v>3</v>
      </c>
      <c r="F2776" s="301">
        <v>0</v>
      </c>
      <c r="G2776" s="301">
        <v>3</v>
      </c>
      <c r="H2776" s="301">
        <v>0</v>
      </c>
      <c r="I2776" s="301">
        <v>0</v>
      </c>
      <c r="J2776" s="301">
        <v>0</v>
      </c>
      <c r="K2776" s="301">
        <v>0</v>
      </c>
      <c r="L2776" s="301">
        <v>3</v>
      </c>
      <c r="M2776" s="301">
        <v>3</v>
      </c>
      <c r="N2776" s="301">
        <v>6</v>
      </c>
      <c r="O2776" s="301">
        <v>4</v>
      </c>
      <c r="P2776" s="301">
        <v>3</v>
      </c>
      <c r="Q2776" s="301">
        <v>0</v>
      </c>
      <c r="R2776" s="301">
        <v>0</v>
      </c>
      <c r="S2776" s="301">
        <v>0</v>
      </c>
      <c r="T2776" s="301">
        <v>0</v>
      </c>
      <c r="U2776" s="301">
        <v>36</v>
      </c>
      <c r="V2776" s="304">
        <v>33</v>
      </c>
    </row>
    <row r="2777" spans="1:22" x14ac:dyDescent="0.4">
      <c r="A2777" s="299">
        <v>2773</v>
      </c>
      <c r="B2777" s="300" t="s">
        <v>3777</v>
      </c>
      <c r="C2777" s="301">
        <v>0</v>
      </c>
      <c r="D2777" s="301">
        <v>7</v>
      </c>
      <c r="E2777" s="301">
        <v>8</v>
      </c>
      <c r="F2777" s="301">
        <v>0</v>
      </c>
      <c r="G2777" s="301">
        <v>0</v>
      </c>
      <c r="H2777" s="301">
        <v>0</v>
      </c>
      <c r="I2777" s="301">
        <v>4</v>
      </c>
      <c r="J2777" s="301">
        <v>5</v>
      </c>
      <c r="K2777" s="301">
        <v>0</v>
      </c>
      <c r="L2777" s="301">
        <v>3</v>
      </c>
      <c r="M2777" s="301">
        <v>4</v>
      </c>
      <c r="N2777" s="301">
        <v>8</v>
      </c>
      <c r="O2777" s="301">
        <v>8</v>
      </c>
      <c r="P2777" s="301">
        <v>0</v>
      </c>
      <c r="Q2777" s="301">
        <v>3</v>
      </c>
      <c r="R2777" s="301">
        <v>0</v>
      </c>
      <c r="S2777" s="301">
        <v>0</v>
      </c>
      <c r="T2777" s="301">
        <v>0</v>
      </c>
      <c r="U2777" s="301">
        <v>54</v>
      </c>
      <c r="V2777" s="304">
        <v>49</v>
      </c>
    </row>
    <row r="2778" spans="1:22" x14ac:dyDescent="0.4">
      <c r="A2778" s="299">
        <v>2774</v>
      </c>
      <c r="B2778" s="300" t="s">
        <v>550</v>
      </c>
      <c r="C2778" s="301">
        <v>22</v>
      </c>
      <c r="D2778" s="301">
        <v>30</v>
      </c>
      <c r="E2778" s="301">
        <v>38</v>
      </c>
      <c r="F2778" s="301">
        <v>17</v>
      </c>
      <c r="G2778" s="301">
        <v>17</v>
      </c>
      <c r="H2778" s="301">
        <v>14</v>
      </c>
      <c r="I2778" s="301">
        <v>19</v>
      </c>
      <c r="J2778" s="301">
        <v>39</v>
      </c>
      <c r="K2778" s="301">
        <v>19</v>
      </c>
      <c r="L2778" s="301">
        <v>36</v>
      </c>
      <c r="M2778" s="301">
        <v>24</v>
      </c>
      <c r="N2778" s="301">
        <v>56</v>
      </c>
      <c r="O2778" s="301">
        <v>44</v>
      </c>
      <c r="P2778" s="301">
        <v>46</v>
      </c>
      <c r="Q2778" s="301">
        <v>41</v>
      </c>
      <c r="R2778" s="301">
        <v>24</v>
      </c>
      <c r="S2778" s="301">
        <v>24</v>
      </c>
      <c r="T2778" s="301">
        <v>14</v>
      </c>
      <c r="U2778" s="301">
        <v>529</v>
      </c>
      <c r="V2778" s="304">
        <v>518</v>
      </c>
    </row>
    <row r="2779" spans="1:22" x14ac:dyDescent="0.4">
      <c r="A2779" s="299">
        <v>2775</v>
      </c>
      <c r="B2779" s="300" t="s">
        <v>3778</v>
      </c>
      <c r="C2779" s="301">
        <v>3</v>
      </c>
      <c r="D2779" s="301">
        <v>4</v>
      </c>
      <c r="E2779" s="301">
        <v>0</v>
      </c>
      <c r="F2779" s="301">
        <v>0</v>
      </c>
      <c r="G2779" s="301">
        <v>0</v>
      </c>
      <c r="H2779" s="301">
        <v>4</v>
      </c>
      <c r="I2779" s="301">
        <v>5</v>
      </c>
      <c r="J2779" s="301">
        <v>5</v>
      </c>
      <c r="K2779" s="301">
        <v>0</v>
      </c>
      <c r="L2779" s="301">
        <v>4</v>
      </c>
      <c r="M2779" s="301">
        <v>0</v>
      </c>
      <c r="N2779" s="301">
        <v>0</v>
      </c>
      <c r="O2779" s="301">
        <v>0</v>
      </c>
      <c r="P2779" s="301">
        <v>3</v>
      </c>
      <c r="Q2779" s="301">
        <v>0</v>
      </c>
      <c r="R2779" s="301">
        <v>3</v>
      </c>
      <c r="S2779" s="301">
        <v>6</v>
      </c>
      <c r="T2779" s="301">
        <v>0</v>
      </c>
      <c r="U2779" s="301">
        <v>31</v>
      </c>
      <c r="V2779" s="304">
        <v>31</v>
      </c>
    </row>
    <row r="2780" spans="1:22" x14ac:dyDescent="0.4">
      <c r="A2780" s="299">
        <v>2776</v>
      </c>
      <c r="B2780" s="300" t="s">
        <v>3779</v>
      </c>
      <c r="C2780" s="301">
        <v>0</v>
      </c>
      <c r="D2780" s="301">
        <v>0</v>
      </c>
      <c r="E2780" s="301">
        <v>0</v>
      </c>
      <c r="F2780" s="301">
        <v>0</v>
      </c>
      <c r="G2780" s="301">
        <v>0</v>
      </c>
      <c r="H2780" s="301">
        <v>0</v>
      </c>
      <c r="I2780" s="301">
        <v>0</v>
      </c>
      <c r="J2780" s="301">
        <v>0</v>
      </c>
      <c r="K2780" s="301">
        <v>0</v>
      </c>
      <c r="L2780" s="301">
        <v>0</v>
      </c>
      <c r="M2780" s="301">
        <v>0</v>
      </c>
      <c r="N2780" s="301">
        <v>0</v>
      </c>
      <c r="O2780" s="301">
        <v>0</v>
      </c>
      <c r="P2780" s="301">
        <v>3</v>
      </c>
      <c r="Q2780" s="301">
        <v>0</v>
      </c>
      <c r="R2780" s="301">
        <v>0</v>
      </c>
      <c r="S2780" s="301">
        <v>0</v>
      </c>
      <c r="T2780" s="301">
        <v>0</v>
      </c>
      <c r="U2780" s="301">
        <v>9</v>
      </c>
      <c r="V2780" s="304">
        <v>9</v>
      </c>
    </row>
    <row r="2781" spans="1:22" x14ac:dyDescent="0.4">
      <c r="A2781" s="299">
        <v>2777</v>
      </c>
      <c r="B2781" s="300" t="s">
        <v>1980</v>
      </c>
      <c r="C2781" s="301">
        <v>885</v>
      </c>
      <c r="D2781" s="301">
        <v>543</v>
      </c>
      <c r="E2781" s="301">
        <v>326</v>
      </c>
      <c r="F2781" s="301">
        <v>311</v>
      </c>
      <c r="G2781" s="301">
        <v>349</v>
      </c>
      <c r="H2781" s="301">
        <v>652</v>
      </c>
      <c r="I2781" s="301">
        <v>1093</v>
      </c>
      <c r="J2781" s="301">
        <v>855</v>
      </c>
      <c r="K2781" s="301">
        <v>557</v>
      </c>
      <c r="L2781" s="301">
        <v>340</v>
      </c>
      <c r="M2781" s="301">
        <v>243</v>
      </c>
      <c r="N2781" s="301">
        <v>195</v>
      </c>
      <c r="O2781" s="301">
        <v>156</v>
      </c>
      <c r="P2781" s="301">
        <v>86</v>
      </c>
      <c r="Q2781" s="301">
        <v>24</v>
      </c>
      <c r="R2781" s="301">
        <v>23</v>
      </c>
      <c r="S2781" s="301">
        <v>6</v>
      </c>
      <c r="T2781" s="301">
        <v>7</v>
      </c>
      <c r="U2781" s="301">
        <v>6650</v>
      </c>
      <c r="V2781" s="304">
        <v>6838</v>
      </c>
    </row>
    <row r="2782" spans="1:22" x14ac:dyDescent="0.4">
      <c r="A2782" s="299">
        <v>2778</v>
      </c>
      <c r="B2782" s="300" t="s">
        <v>1981</v>
      </c>
      <c r="C2782" s="301">
        <v>764</v>
      </c>
      <c r="D2782" s="301">
        <v>991</v>
      </c>
      <c r="E2782" s="301">
        <v>931</v>
      </c>
      <c r="F2782" s="301">
        <v>971</v>
      </c>
      <c r="G2782" s="301">
        <v>747</v>
      </c>
      <c r="H2782" s="301">
        <v>573</v>
      </c>
      <c r="I2782" s="301">
        <v>612</v>
      </c>
      <c r="J2782" s="301">
        <v>813</v>
      </c>
      <c r="K2782" s="301">
        <v>1034</v>
      </c>
      <c r="L2782" s="301">
        <v>1225</v>
      </c>
      <c r="M2782" s="301">
        <v>1245</v>
      </c>
      <c r="N2782" s="301">
        <v>1125</v>
      </c>
      <c r="O2782" s="301">
        <v>876</v>
      </c>
      <c r="P2782" s="301">
        <v>744</v>
      </c>
      <c r="Q2782" s="301">
        <v>455</v>
      </c>
      <c r="R2782" s="301">
        <v>328</v>
      </c>
      <c r="S2782" s="301">
        <v>227</v>
      </c>
      <c r="T2782" s="301">
        <v>301</v>
      </c>
      <c r="U2782" s="301">
        <v>13968</v>
      </c>
      <c r="V2782" s="304">
        <v>13645</v>
      </c>
    </row>
    <row r="2783" spans="1:22" x14ac:dyDescent="0.4">
      <c r="A2783" s="299">
        <v>2779</v>
      </c>
      <c r="B2783" s="300" t="s">
        <v>1332</v>
      </c>
      <c r="C2783" s="301">
        <v>91</v>
      </c>
      <c r="D2783" s="301">
        <v>67</v>
      </c>
      <c r="E2783" s="301">
        <v>99</v>
      </c>
      <c r="F2783" s="301">
        <v>102</v>
      </c>
      <c r="G2783" s="301">
        <v>89</v>
      </c>
      <c r="H2783" s="301">
        <v>104</v>
      </c>
      <c r="I2783" s="301">
        <v>117</v>
      </c>
      <c r="J2783" s="301">
        <v>73</v>
      </c>
      <c r="K2783" s="301">
        <v>115</v>
      </c>
      <c r="L2783" s="301">
        <v>132</v>
      </c>
      <c r="M2783" s="301">
        <v>143</v>
      </c>
      <c r="N2783" s="301">
        <v>112</v>
      </c>
      <c r="O2783" s="301">
        <v>82</v>
      </c>
      <c r="P2783" s="301">
        <v>102</v>
      </c>
      <c r="Q2783" s="301">
        <v>50</v>
      </c>
      <c r="R2783" s="301">
        <v>47</v>
      </c>
      <c r="S2783" s="301">
        <v>31</v>
      </c>
      <c r="T2783" s="301">
        <v>32</v>
      </c>
      <c r="U2783" s="301">
        <v>1590</v>
      </c>
      <c r="V2783" s="304">
        <v>1510</v>
      </c>
    </row>
    <row r="2784" spans="1:22" x14ac:dyDescent="0.4">
      <c r="A2784" s="299">
        <v>2780</v>
      </c>
      <c r="B2784" s="300" t="s">
        <v>551</v>
      </c>
      <c r="C2784" s="301">
        <v>34</v>
      </c>
      <c r="D2784" s="301">
        <v>52</v>
      </c>
      <c r="E2784" s="301">
        <v>42</v>
      </c>
      <c r="F2784" s="301">
        <v>45</v>
      </c>
      <c r="G2784" s="301">
        <v>17</v>
      </c>
      <c r="H2784" s="301">
        <v>18</v>
      </c>
      <c r="I2784" s="301">
        <v>29</v>
      </c>
      <c r="J2784" s="301">
        <v>31</v>
      </c>
      <c r="K2784" s="301">
        <v>34</v>
      </c>
      <c r="L2784" s="301">
        <v>48</v>
      </c>
      <c r="M2784" s="301">
        <v>52</v>
      </c>
      <c r="N2784" s="301">
        <v>48</v>
      </c>
      <c r="O2784" s="301">
        <v>53</v>
      </c>
      <c r="P2784" s="301">
        <v>27</v>
      </c>
      <c r="Q2784" s="301">
        <v>32</v>
      </c>
      <c r="R2784" s="301">
        <v>7</v>
      </c>
      <c r="S2784" s="301">
        <v>5</v>
      </c>
      <c r="T2784" s="301">
        <v>7</v>
      </c>
      <c r="U2784" s="301">
        <v>593</v>
      </c>
      <c r="V2784" s="304">
        <v>569</v>
      </c>
    </row>
    <row r="2785" spans="1:22" x14ac:dyDescent="0.4">
      <c r="A2785" s="299">
        <v>2781</v>
      </c>
      <c r="B2785" s="300" t="s">
        <v>552</v>
      </c>
      <c r="C2785" s="301">
        <v>4</v>
      </c>
      <c r="D2785" s="301">
        <v>7</v>
      </c>
      <c r="E2785" s="301">
        <v>11</v>
      </c>
      <c r="F2785" s="301">
        <v>10</v>
      </c>
      <c r="G2785" s="301">
        <v>14</v>
      </c>
      <c r="H2785" s="301">
        <v>7</v>
      </c>
      <c r="I2785" s="301">
        <v>10</v>
      </c>
      <c r="J2785" s="301">
        <v>5</v>
      </c>
      <c r="K2785" s="301">
        <v>13</v>
      </c>
      <c r="L2785" s="301">
        <v>30</v>
      </c>
      <c r="M2785" s="301">
        <v>27</v>
      </c>
      <c r="N2785" s="301">
        <v>22</v>
      </c>
      <c r="O2785" s="301">
        <v>18</v>
      </c>
      <c r="P2785" s="301">
        <v>14</v>
      </c>
      <c r="Q2785" s="301">
        <v>13</v>
      </c>
      <c r="R2785" s="301">
        <v>9</v>
      </c>
      <c r="S2785" s="301">
        <v>7</v>
      </c>
      <c r="T2785" s="301">
        <v>4</v>
      </c>
      <c r="U2785" s="301">
        <v>221</v>
      </c>
      <c r="V2785" s="304">
        <v>208</v>
      </c>
    </row>
    <row r="2786" spans="1:22" x14ac:dyDescent="0.4">
      <c r="A2786" s="299">
        <v>2782</v>
      </c>
      <c r="B2786" s="300" t="s">
        <v>3780</v>
      </c>
      <c r="C2786" s="301">
        <v>0</v>
      </c>
      <c r="D2786" s="301">
        <v>0</v>
      </c>
      <c r="E2786" s="301">
        <v>0</v>
      </c>
      <c r="F2786" s="301">
        <v>0</v>
      </c>
      <c r="G2786" s="301">
        <v>0</v>
      </c>
      <c r="H2786" s="301">
        <v>0</v>
      </c>
      <c r="I2786" s="301">
        <v>0</v>
      </c>
      <c r="J2786" s="301">
        <v>0</v>
      </c>
      <c r="K2786" s="301">
        <v>0</v>
      </c>
      <c r="L2786" s="301">
        <v>0</v>
      </c>
      <c r="M2786" s="301">
        <v>3</v>
      </c>
      <c r="N2786" s="301">
        <v>6</v>
      </c>
      <c r="O2786" s="301">
        <v>0</v>
      </c>
      <c r="P2786" s="301">
        <v>0</v>
      </c>
      <c r="Q2786" s="301">
        <v>0</v>
      </c>
      <c r="R2786" s="301">
        <v>0</v>
      </c>
      <c r="S2786" s="301">
        <v>0</v>
      </c>
      <c r="T2786" s="301">
        <v>0</v>
      </c>
      <c r="U2786" s="301">
        <v>4</v>
      </c>
      <c r="V2786" s="304">
        <v>4</v>
      </c>
    </row>
    <row r="2787" spans="1:22" x14ac:dyDescent="0.4">
      <c r="A2787" s="299">
        <v>2783</v>
      </c>
      <c r="B2787" s="300" t="s">
        <v>3781</v>
      </c>
      <c r="C2787" s="301">
        <v>0</v>
      </c>
      <c r="D2787" s="301">
        <v>9</v>
      </c>
      <c r="E2787" s="301">
        <v>6</v>
      </c>
      <c r="F2787" s="301">
        <v>3</v>
      </c>
      <c r="G2787" s="301">
        <v>0</v>
      </c>
      <c r="H2787" s="301">
        <v>5</v>
      </c>
      <c r="I2787" s="301">
        <v>0</v>
      </c>
      <c r="J2787" s="301">
        <v>3</v>
      </c>
      <c r="K2787" s="301">
        <v>11</v>
      </c>
      <c r="L2787" s="301">
        <v>5</v>
      </c>
      <c r="M2787" s="301">
        <v>0</v>
      </c>
      <c r="N2787" s="301">
        <v>10</v>
      </c>
      <c r="O2787" s="301">
        <v>0</v>
      </c>
      <c r="P2787" s="301">
        <v>11</v>
      </c>
      <c r="Q2787" s="301">
        <v>3</v>
      </c>
      <c r="R2787" s="301">
        <v>0</v>
      </c>
      <c r="S2787" s="301">
        <v>0</v>
      </c>
      <c r="T2787" s="301">
        <v>0</v>
      </c>
      <c r="U2787" s="301">
        <v>71</v>
      </c>
      <c r="V2787" s="304">
        <v>72</v>
      </c>
    </row>
    <row r="2788" spans="1:22" x14ac:dyDescent="0.4">
      <c r="A2788" s="299">
        <v>2784</v>
      </c>
      <c r="B2788" s="300" t="s">
        <v>1982</v>
      </c>
      <c r="C2788" s="301">
        <v>12</v>
      </c>
      <c r="D2788" s="301">
        <v>14</v>
      </c>
      <c r="E2788" s="301">
        <v>5</v>
      </c>
      <c r="F2788" s="301">
        <v>4</v>
      </c>
      <c r="G2788" s="301">
        <v>7</v>
      </c>
      <c r="H2788" s="301">
        <v>4</v>
      </c>
      <c r="I2788" s="301">
        <v>10</v>
      </c>
      <c r="J2788" s="301">
        <v>11</v>
      </c>
      <c r="K2788" s="301">
        <v>8</v>
      </c>
      <c r="L2788" s="301">
        <v>4</v>
      </c>
      <c r="M2788" s="301">
        <v>13</v>
      </c>
      <c r="N2788" s="301">
        <v>14</v>
      </c>
      <c r="O2788" s="301">
        <v>6</v>
      </c>
      <c r="P2788" s="301">
        <v>13</v>
      </c>
      <c r="Q2788" s="301">
        <v>4</v>
      </c>
      <c r="R2788" s="301">
        <v>3</v>
      </c>
      <c r="S2788" s="301">
        <v>0</v>
      </c>
      <c r="T2788" s="301">
        <v>0</v>
      </c>
      <c r="U2788" s="301">
        <v>143</v>
      </c>
      <c r="V2788" s="304">
        <v>144</v>
      </c>
    </row>
    <row r="2789" spans="1:22" x14ac:dyDescent="0.4">
      <c r="A2789" s="299">
        <v>2785</v>
      </c>
      <c r="B2789" s="300" t="s">
        <v>3782</v>
      </c>
      <c r="C2789" s="301">
        <v>0</v>
      </c>
      <c r="D2789" s="301">
        <v>3</v>
      </c>
      <c r="E2789" s="301">
        <v>7</v>
      </c>
      <c r="F2789" s="301">
        <v>3</v>
      </c>
      <c r="G2789" s="301">
        <v>4</v>
      </c>
      <c r="H2789" s="301">
        <v>9</v>
      </c>
      <c r="I2789" s="301">
        <v>0</v>
      </c>
      <c r="J2789" s="301">
        <v>3</v>
      </c>
      <c r="K2789" s="301">
        <v>6</v>
      </c>
      <c r="L2789" s="301">
        <v>4</v>
      </c>
      <c r="M2789" s="301">
        <v>7</v>
      </c>
      <c r="N2789" s="301">
        <v>8</v>
      </c>
      <c r="O2789" s="301">
        <v>9</v>
      </c>
      <c r="P2789" s="301">
        <v>0</v>
      </c>
      <c r="Q2789" s="301">
        <v>0</v>
      </c>
      <c r="R2789" s="301">
        <v>3</v>
      </c>
      <c r="S2789" s="301">
        <v>0</v>
      </c>
      <c r="T2789" s="301">
        <v>0</v>
      </c>
      <c r="U2789" s="301">
        <v>71</v>
      </c>
      <c r="V2789" s="304">
        <v>77</v>
      </c>
    </row>
    <row r="2790" spans="1:22" x14ac:dyDescent="0.4">
      <c r="A2790" s="299">
        <v>2786</v>
      </c>
      <c r="B2790" s="300" t="s">
        <v>1983</v>
      </c>
      <c r="C2790" s="301">
        <v>0</v>
      </c>
      <c r="D2790" s="301">
        <v>0</v>
      </c>
      <c r="E2790" s="301">
        <v>0</v>
      </c>
      <c r="F2790" s="301">
        <v>0</v>
      </c>
      <c r="G2790" s="301">
        <v>0</v>
      </c>
      <c r="H2790" s="301">
        <v>0</v>
      </c>
      <c r="I2790" s="301">
        <v>0</v>
      </c>
      <c r="J2790" s="301">
        <v>0</v>
      </c>
      <c r="K2790" s="301">
        <v>4</v>
      </c>
      <c r="L2790" s="301">
        <v>0</v>
      </c>
      <c r="M2790" s="301">
        <v>0</v>
      </c>
      <c r="N2790" s="301">
        <v>0</v>
      </c>
      <c r="O2790" s="301">
        <v>0</v>
      </c>
      <c r="P2790" s="301">
        <v>0</v>
      </c>
      <c r="Q2790" s="301">
        <v>0</v>
      </c>
      <c r="R2790" s="301">
        <v>0</v>
      </c>
      <c r="S2790" s="301">
        <v>0</v>
      </c>
      <c r="T2790" s="301">
        <v>0</v>
      </c>
      <c r="U2790" s="301">
        <v>14</v>
      </c>
      <c r="V2790" s="304">
        <v>28</v>
      </c>
    </row>
    <row r="2791" spans="1:22" x14ac:dyDescent="0.4">
      <c r="A2791" s="299">
        <v>2787</v>
      </c>
      <c r="B2791" s="300" t="s">
        <v>553</v>
      </c>
      <c r="C2791" s="301">
        <v>26</v>
      </c>
      <c r="D2791" s="301">
        <v>24</v>
      </c>
      <c r="E2791" s="301">
        <v>20</v>
      </c>
      <c r="F2791" s="301">
        <v>23</v>
      </c>
      <c r="G2791" s="301">
        <v>10</v>
      </c>
      <c r="H2791" s="301">
        <v>18</v>
      </c>
      <c r="I2791" s="301">
        <v>20</v>
      </c>
      <c r="J2791" s="301">
        <v>18</v>
      </c>
      <c r="K2791" s="301">
        <v>26</v>
      </c>
      <c r="L2791" s="301">
        <v>29</v>
      </c>
      <c r="M2791" s="301">
        <v>35</v>
      </c>
      <c r="N2791" s="301">
        <v>41</v>
      </c>
      <c r="O2791" s="301">
        <v>32</v>
      </c>
      <c r="P2791" s="301">
        <v>20</v>
      </c>
      <c r="Q2791" s="301">
        <v>19</v>
      </c>
      <c r="R2791" s="301">
        <v>3</v>
      </c>
      <c r="S2791" s="301">
        <v>4</v>
      </c>
      <c r="T2791" s="301">
        <v>3</v>
      </c>
      <c r="U2791" s="301">
        <v>372</v>
      </c>
      <c r="V2791" s="304">
        <v>350</v>
      </c>
    </row>
    <row r="2792" spans="1:22" x14ac:dyDescent="0.4">
      <c r="A2792" s="299">
        <v>2788</v>
      </c>
      <c r="B2792" s="300" t="s">
        <v>554</v>
      </c>
      <c r="C2792" s="301">
        <v>114</v>
      </c>
      <c r="D2792" s="301">
        <v>94</v>
      </c>
      <c r="E2792" s="301">
        <v>114</v>
      </c>
      <c r="F2792" s="301">
        <v>101</v>
      </c>
      <c r="G2792" s="301">
        <v>94</v>
      </c>
      <c r="H2792" s="301">
        <v>73</v>
      </c>
      <c r="I2792" s="301">
        <v>118</v>
      </c>
      <c r="J2792" s="301">
        <v>108</v>
      </c>
      <c r="K2792" s="301">
        <v>105</v>
      </c>
      <c r="L2792" s="301">
        <v>113</v>
      </c>
      <c r="M2792" s="301">
        <v>146</v>
      </c>
      <c r="N2792" s="301">
        <v>136</v>
      </c>
      <c r="O2792" s="301">
        <v>168</v>
      </c>
      <c r="P2792" s="301">
        <v>132</v>
      </c>
      <c r="Q2792" s="301">
        <v>104</v>
      </c>
      <c r="R2792" s="301">
        <v>74</v>
      </c>
      <c r="S2792" s="301">
        <v>69</v>
      </c>
      <c r="T2792" s="301">
        <v>82</v>
      </c>
      <c r="U2792" s="301">
        <v>1949</v>
      </c>
      <c r="V2792" s="304">
        <v>1832</v>
      </c>
    </row>
    <row r="2793" spans="1:22" x14ac:dyDescent="0.4">
      <c r="A2793" s="299">
        <v>2789</v>
      </c>
      <c r="B2793" s="300" t="s">
        <v>555</v>
      </c>
      <c r="C2793" s="301">
        <v>8</v>
      </c>
      <c r="D2793" s="301">
        <v>11</v>
      </c>
      <c r="E2793" s="301">
        <v>20</v>
      </c>
      <c r="F2793" s="301">
        <v>14</v>
      </c>
      <c r="G2793" s="301">
        <v>8</v>
      </c>
      <c r="H2793" s="301">
        <v>0</v>
      </c>
      <c r="I2793" s="301">
        <v>10</v>
      </c>
      <c r="J2793" s="301">
        <v>6</v>
      </c>
      <c r="K2793" s="301">
        <v>12</v>
      </c>
      <c r="L2793" s="301">
        <v>17</v>
      </c>
      <c r="M2793" s="301">
        <v>12</v>
      </c>
      <c r="N2793" s="301">
        <v>13</v>
      </c>
      <c r="O2793" s="301">
        <v>10</v>
      </c>
      <c r="P2793" s="301">
        <v>5</v>
      </c>
      <c r="Q2793" s="301">
        <v>16</v>
      </c>
      <c r="R2793" s="301">
        <v>7</v>
      </c>
      <c r="S2793" s="301">
        <v>3</v>
      </c>
      <c r="T2793" s="301">
        <v>0</v>
      </c>
      <c r="U2793" s="301">
        <v>178</v>
      </c>
      <c r="V2793" s="304">
        <v>177</v>
      </c>
    </row>
    <row r="2794" spans="1:22" x14ac:dyDescent="0.4">
      <c r="A2794" s="299">
        <v>2790</v>
      </c>
      <c r="B2794" s="300" t="s">
        <v>1984</v>
      </c>
      <c r="C2794" s="301">
        <v>11</v>
      </c>
      <c r="D2794" s="301">
        <v>15</v>
      </c>
      <c r="E2794" s="301">
        <v>3</v>
      </c>
      <c r="F2794" s="301">
        <v>4</v>
      </c>
      <c r="G2794" s="301">
        <v>7</v>
      </c>
      <c r="H2794" s="301">
        <v>0</v>
      </c>
      <c r="I2794" s="301">
        <v>0</v>
      </c>
      <c r="J2794" s="301">
        <v>3</v>
      </c>
      <c r="K2794" s="301">
        <v>7</v>
      </c>
      <c r="L2794" s="301">
        <v>7</v>
      </c>
      <c r="M2794" s="301">
        <v>13</v>
      </c>
      <c r="N2794" s="301">
        <v>7</v>
      </c>
      <c r="O2794" s="301">
        <v>10</v>
      </c>
      <c r="P2794" s="301">
        <v>0</v>
      </c>
      <c r="Q2794" s="301">
        <v>8</v>
      </c>
      <c r="R2794" s="301">
        <v>4</v>
      </c>
      <c r="S2794" s="301">
        <v>0</v>
      </c>
      <c r="T2794" s="301">
        <v>0</v>
      </c>
      <c r="U2794" s="301">
        <v>99</v>
      </c>
      <c r="V2794" s="304">
        <v>96</v>
      </c>
    </row>
    <row r="2795" spans="1:22" x14ac:dyDescent="0.4">
      <c r="A2795" s="299">
        <v>2791</v>
      </c>
      <c r="B2795" s="300" t="s">
        <v>1985</v>
      </c>
      <c r="C2795" s="301">
        <v>250</v>
      </c>
      <c r="D2795" s="301">
        <v>156</v>
      </c>
      <c r="E2795" s="301">
        <v>144</v>
      </c>
      <c r="F2795" s="301">
        <v>169</v>
      </c>
      <c r="G2795" s="301">
        <v>599</v>
      </c>
      <c r="H2795" s="301">
        <v>1316</v>
      </c>
      <c r="I2795" s="301">
        <v>1219</v>
      </c>
      <c r="J2795" s="301">
        <v>649</v>
      </c>
      <c r="K2795" s="301">
        <v>434</v>
      </c>
      <c r="L2795" s="301">
        <v>376</v>
      </c>
      <c r="M2795" s="301">
        <v>304</v>
      </c>
      <c r="N2795" s="301">
        <v>281</v>
      </c>
      <c r="O2795" s="301">
        <v>266</v>
      </c>
      <c r="P2795" s="301">
        <v>234</v>
      </c>
      <c r="Q2795" s="301">
        <v>169</v>
      </c>
      <c r="R2795" s="301">
        <v>187</v>
      </c>
      <c r="S2795" s="301">
        <v>193</v>
      </c>
      <c r="T2795" s="301">
        <v>321</v>
      </c>
      <c r="U2795" s="301">
        <v>7278</v>
      </c>
      <c r="V2795" s="304">
        <v>6679</v>
      </c>
    </row>
    <row r="2796" spans="1:22" x14ac:dyDescent="0.4">
      <c r="A2796" s="299">
        <v>2792</v>
      </c>
      <c r="B2796" s="300" t="s">
        <v>3783</v>
      </c>
      <c r="C2796" s="301">
        <v>0</v>
      </c>
      <c r="D2796" s="301">
        <v>0</v>
      </c>
      <c r="E2796" s="301">
        <v>0</v>
      </c>
      <c r="F2796" s="301">
        <v>0</v>
      </c>
      <c r="G2796" s="301">
        <v>0</v>
      </c>
      <c r="H2796" s="301">
        <v>0</v>
      </c>
      <c r="I2796" s="301">
        <v>0</v>
      </c>
      <c r="J2796" s="301">
        <v>0</v>
      </c>
      <c r="K2796" s="301">
        <v>0</v>
      </c>
      <c r="L2796" s="301">
        <v>0</v>
      </c>
      <c r="M2796" s="301">
        <v>0</v>
      </c>
      <c r="N2796" s="301">
        <v>0</v>
      </c>
      <c r="O2796" s="301">
        <v>0</v>
      </c>
      <c r="P2796" s="301">
        <v>0</v>
      </c>
      <c r="Q2796" s="301">
        <v>0</v>
      </c>
      <c r="R2796" s="301">
        <v>0</v>
      </c>
      <c r="S2796" s="301">
        <v>0</v>
      </c>
      <c r="T2796" s="301">
        <v>0</v>
      </c>
      <c r="U2796" s="301">
        <v>4</v>
      </c>
      <c r="V2796" s="304">
        <v>4</v>
      </c>
    </row>
    <row r="2797" spans="1:22" x14ac:dyDescent="0.4">
      <c r="A2797" s="299">
        <v>2793</v>
      </c>
      <c r="B2797" s="300" t="s">
        <v>3784</v>
      </c>
      <c r="C2797" s="301">
        <v>0</v>
      </c>
      <c r="D2797" s="301">
        <v>0</v>
      </c>
      <c r="E2797" s="301">
        <v>0</v>
      </c>
      <c r="F2797" s="301">
        <v>0</v>
      </c>
      <c r="G2797" s="301">
        <v>0</v>
      </c>
      <c r="H2797" s="301">
        <v>0</v>
      </c>
      <c r="I2797" s="301">
        <v>0</v>
      </c>
      <c r="J2797" s="301">
        <v>0</v>
      </c>
      <c r="K2797" s="301">
        <v>0</v>
      </c>
      <c r="L2797" s="301">
        <v>0</v>
      </c>
      <c r="M2797" s="301">
        <v>3</v>
      </c>
      <c r="N2797" s="301">
        <v>0</v>
      </c>
      <c r="O2797" s="301">
        <v>0</v>
      </c>
      <c r="P2797" s="301">
        <v>0</v>
      </c>
      <c r="Q2797" s="301">
        <v>0</v>
      </c>
      <c r="R2797" s="301">
        <v>0</v>
      </c>
      <c r="S2797" s="301">
        <v>0</v>
      </c>
      <c r="T2797" s="301">
        <v>0</v>
      </c>
      <c r="U2797" s="301">
        <v>23</v>
      </c>
      <c r="V2797" s="304">
        <v>24</v>
      </c>
    </row>
    <row r="2798" spans="1:22" x14ac:dyDescent="0.4">
      <c r="A2798" s="299">
        <v>2794</v>
      </c>
      <c r="B2798" s="300" t="s">
        <v>3785</v>
      </c>
      <c r="C2798" s="301">
        <v>4</v>
      </c>
      <c r="D2798" s="301">
        <v>0</v>
      </c>
      <c r="E2798" s="301">
        <v>0</v>
      </c>
      <c r="F2798" s="301">
        <v>0</v>
      </c>
      <c r="G2798" s="301">
        <v>0</v>
      </c>
      <c r="H2798" s="301">
        <v>0</v>
      </c>
      <c r="I2798" s="301">
        <v>0</v>
      </c>
      <c r="J2798" s="301">
        <v>0</v>
      </c>
      <c r="K2798" s="301">
        <v>0</v>
      </c>
      <c r="L2798" s="301">
        <v>0</v>
      </c>
      <c r="M2798" s="301">
        <v>5</v>
      </c>
      <c r="N2798" s="301">
        <v>0</v>
      </c>
      <c r="O2798" s="301">
        <v>0</v>
      </c>
      <c r="P2798" s="301">
        <v>0</v>
      </c>
      <c r="Q2798" s="301">
        <v>3</v>
      </c>
      <c r="R2798" s="301">
        <v>0</v>
      </c>
      <c r="S2798" s="301">
        <v>0</v>
      </c>
      <c r="T2798" s="301">
        <v>0</v>
      </c>
      <c r="U2798" s="301">
        <v>18</v>
      </c>
      <c r="V2798" s="304">
        <v>13</v>
      </c>
    </row>
    <row r="2799" spans="1:22" x14ac:dyDescent="0.4">
      <c r="A2799" s="299">
        <v>2795</v>
      </c>
      <c r="B2799" s="300" t="s">
        <v>3786</v>
      </c>
      <c r="C2799" s="301">
        <v>0</v>
      </c>
      <c r="D2799" s="301">
        <v>0</v>
      </c>
      <c r="E2799" s="301">
        <v>0</v>
      </c>
      <c r="F2799" s="301">
        <v>0</v>
      </c>
      <c r="G2799" s="301">
        <v>0</v>
      </c>
      <c r="H2799" s="301">
        <v>0</v>
      </c>
      <c r="I2799" s="301">
        <v>0</v>
      </c>
      <c r="J2799" s="301">
        <v>0</v>
      </c>
      <c r="K2799" s="301">
        <v>0</v>
      </c>
      <c r="L2799" s="301">
        <v>0</v>
      </c>
      <c r="M2799" s="301">
        <v>0</v>
      </c>
      <c r="N2799" s="301">
        <v>0</v>
      </c>
      <c r="O2799" s="301">
        <v>0</v>
      </c>
      <c r="P2799" s="301">
        <v>0</v>
      </c>
      <c r="Q2799" s="301">
        <v>0</v>
      </c>
      <c r="R2799" s="301">
        <v>0</v>
      </c>
      <c r="S2799" s="301">
        <v>0</v>
      </c>
      <c r="T2799" s="301">
        <v>0</v>
      </c>
      <c r="U2799" s="301">
        <v>4</v>
      </c>
      <c r="V2799" s="304">
        <v>4</v>
      </c>
    </row>
    <row r="2800" spans="1:22" x14ac:dyDescent="0.4">
      <c r="A2800" s="299">
        <v>2796</v>
      </c>
      <c r="B2800" s="300" t="s">
        <v>3787</v>
      </c>
      <c r="C2800" s="301">
        <v>3</v>
      </c>
      <c r="D2800" s="301">
        <v>0</v>
      </c>
      <c r="E2800" s="301">
        <v>0</v>
      </c>
      <c r="F2800" s="301">
        <v>0</v>
      </c>
      <c r="G2800" s="301">
        <v>0</v>
      </c>
      <c r="H2800" s="301">
        <v>0</v>
      </c>
      <c r="I2800" s="301">
        <v>4</v>
      </c>
      <c r="J2800" s="301">
        <v>0</v>
      </c>
      <c r="K2800" s="301">
        <v>0</v>
      </c>
      <c r="L2800" s="301">
        <v>0</v>
      </c>
      <c r="M2800" s="301">
        <v>0</v>
      </c>
      <c r="N2800" s="301">
        <v>3</v>
      </c>
      <c r="O2800" s="301">
        <v>6</v>
      </c>
      <c r="P2800" s="301">
        <v>0</v>
      </c>
      <c r="Q2800" s="301">
        <v>0</v>
      </c>
      <c r="R2800" s="301">
        <v>0</v>
      </c>
      <c r="S2800" s="301">
        <v>0</v>
      </c>
      <c r="T2800" s="301">
        <v>0</v>
      </c>
      <c r="U2800" s="301">
        <v>24</v>
      </c>
      <c r="V2800" s="304">
        <v>24</v>
      </c>
    </row>
    <row r="2801" spans="1:22" x14ac:dyDescent="0.4">
      <c r="A2801" s="299">
        <v>2797</v>
      </c>
      <c r="B2801" s="300" t="s">
        <v>3788</v>
      </c>
      <c r="C2801" s="301">
        <v>4</v>
      </c>
      <c r="D2801" s="301">
        <v>0</v>
      </c>
      <c r="E2801" s="301">
        <v>0</v>
      </c>
      <c r="F2801" s="301">
        <v>0</v>
      </c>
      <c r="G2801" s="301">
        <v>0</v>
      </c>
      <c r="H2801" s="301">
        <v>0</v>
      </c>
      <c r="I2801" s="301">
        <v>0</v>
      </c>
      <c r="J2801" s="301">
        <v>0</v>
      </c>
      <c r="K2801" s="301">
        <v>0</v>
      </c>
      <c r="L2801" s="301">
        <v>6</v>
      </c>
      <c r="M2801" s="301">
        <v>3</v>
      </c>
      <c r="N2801" s="301">
        <v>3</v>
      </c>
      <c r="O2801" s="301">
        <v>5</v>
      </c>
      <c r="P2801" s="301">
        <v>0</v>
      </c>
      <c r="Q2801" s="301">
        <v>0</v>
      </c>
      <c r="R2801" s="301">
        <v>0</v>
      </c>
      <c r="S2801" s="301">
        <v>0</v>
      </c>
      <c r="T2801" s="301">
        <v>0</v>
      </c>
      <c r="U2801" s="301">
        <v>23</v>
      </c>
      <c r="V2801" s="304">
        <v>21</v>
      </c>
    </row>
    <row r="2802" spans="1:22" x14ac:dyDescent="0.4">
      <c r="A2802" s="299">
        <v>2798</v>
      </c>
      <c r="B2802" s="300" t="s">
        <v>3789</v>
      </c>
      <c r="C2802" s="301">
        <v>3</v>
      </c>
      <c r="D2802" s="301">
        <v>0</v>
      </c>
      <c r="E2802" s="301">
        <v>6</v>
      </c>
      <c r="F2802" s="301">
        <v>3</v>
      </c>
      <c r="G2802" s="301">
        <v>9</v>
      </c>
      <c r="H2802" s="301">
        <v>0</v>
      </c>
      <c r="I2802" s="301">
        <v>6</v>
      </c>
      <c r="J2802" s="301">
        <v>3</v>
      </c>
      <c r="K2802" s="301">
        <v>3</v>
      </c>
      <c r="L2802" s="301">
        <v>7</v>
      </c>
      <c r="M2802" s="301">
        <v>3</v>
      </c>
      <c r="N2802" s="301">
        <v>5</v>
      </c>
      <c r="O2802" s="301">
        <v>11</v>
      </c>
      <c r="P2802" s="301">
        <v>14</v>
      </c>
      <c r="Q2802" s="301">
        <v>3</v>
      </c>
      <c r="R2802" s="301">
        <v>0</v>
      </c>
      <c r="S2802" s="301">
        <v>0</v>
      </c>
      <c r="T2802" s="301">
        <v>0</v>
      </c>
      <c r="U2802" s="301">
        <v>75</v>
      </c>
      <c r="V2802" s="304">
        <v>74</v>
      </c>
    </row>
    <row r="2803" spans="1:22" x14ac:dyDescent="0.4">
      <c r="A2803" s="299">
        <v>2799</v>
      </c>
      <c r="B2803" s="300" t="s">
        <v>1986</v>
      </c>
      <c r="C2803" s="301">
        <v>22</v>
      </c>
      <c r="D2803" s="301">
        <v>25</v>
      </c>
      <c r="E2803" s="301">
        <v>20</v>
      </c>
      <c r="F2803" s="301">
        <v>32</v>
      </c>
      <c r="G2803" s="301">
        <v>21</v>
      </c>
      <c r="H2803" s="301">
        <v>19</v>
      </c>
      <c r="I2803" s="301">
        <v>21</v>
      </c>
      <c r="J2803" s="301">
        <v>28</v>
      </c>
      <c r="K2803" s="301">
        <v>26</v>
      </c>
      <c r="L2803" s="301">
        <v>32</v>
      </c>
      <c r="M2803" s="301">
        <v>33</v>
      </c>
      <c r="N2803" s="301">
        <v>23</v>
      </c>
      <c r="O2803" s="301">
        <v>24</v>
      </c>
      <c r="P2803" s="301">
        <v>17</v>
      </c>
      <c r="Q2803" s="301">
        <v>8</v>
      </c>
      <c r="R2803" s="301">
        <v>6</v>
      </c>
      <c r="S2803" s="301">
        <v>0</v>
      </c>
      <c r="T2803" s="301">
        <v>6</v>
      </c>
      <c r="U2803" s="301">
        <v>369</v>
      </c>
      <c r="V2803" s="304">
        <v>365</v>
      </c>
    </row>
    <row r="2804" spans="1:22" x14ac:dyDescent="0.4">
      <c r="A2804" s="299">
        <v>2800</v>
      </c>
      <c r="B2804" s="300" t="s">
        <v>1987</v>
      </c>
      <c r="C2804" s="301">
        <v>8</v>
      </c>
      <c r="D2804" s="301">
        <v>0</v>
      </c>
      <c r="E2804" s="301">
        <v>0</v>
      </c>
      <c r="F2804" s="301">
        <v>16</v>
      </c>
      <c r="G2804" s="301">
        <v>0</v>
      </c>
      <c r="H2804" s="301">
        <v>7</v>
      </c>
      <c r="I2804" s="301">
        <v>7</v>
      </c>
      <c r="J2804" s="301">
        <v>3</v>
      </c>
      <c r="K2804" s="301">
        <v>6</v>
      </c>
      <c r="L2804" s="301">
        <v>7</v>
      </c>
      <c r="M2804" s="301">
        <v>10</v>
      </c>
      <c r="N2804" s="301">
        <v>13</v>
      </c>
      <c r="O2804" s="301">
        <v>9</v>
      </c>
      <c r="P2804" s="301">
        <v>8</v>
      </c>
      <c r="Q2804" s="301">
        <v>8</v>
      </c>
      <c r="R2804" s="301">
        <v>0</v>
      </c>
      <c r="S2804" s="301">
        <v>4</v>
      </c>
      <c r="T2804" s="301">
        <v>0</v>
      </c>
      <c r="U2804" s="301">
        <v>110</v>
      </c>
      <c r="V2804" s="304">
        <v>97</v>
      </c>
    </row>
    <row r="2805" spans="1:22" x14ac:dyDescent="0.4">
      <c r="A2805" s="299">
        <v>2801</v>
      </c>
      <c r="B2805" s="300" t="s">
        <v>3790</v>
      </c>
      <c r="C2805" s="301">
        <v>0</v>
      </c>
      <c r="D2805" s="301">
        <v>0</v>
      </c>
      <c r="E2805" s="301">
        <v>0</v>
      </c>
      <c r="F2805" s="301">
        <v>0</v>
      </c>
      <c r="G2805" s="301">
        <v>0</v>
      </c>
      <c r="H2805" s="301">
        <v>0</v>
      </c>
      <c r="I2805" s="301">
        <v>0</v>
      </c>
      <c r="J2805" s="301">
        <v>0</v>
      </c>
      <c r="K2805" s="301">
        <v>0</v>
      </c>
      <c r="L2805" s="301">
        <v>0</v>
      </c>
      <c r="M2805" s="301">
        <v>0</v>
      </c>
      <c r="N2805" s="301">
        <v>0</v>
      </c>
      <c r="O2805" s="301">
        <v>0</v>
      </c>
      <c r="P2805" s="301">
        <v>0</v>
      </c>
      <c r="Q2805" s="301">
        <v>0</v>
      </c>
      <c r="R2805" s="301">
        <v>0</v>
      </c>
      <c r="S2805" s="301">
        <v>0</v>
      </c>
      <c r="T2805" s="301">
        <v>0</v>
      </c>
      <c r="U2805" s="301">
        <v>6</v>
      </c>
      <c r="V2805" s="304">
        <v>6</v>
      </c>
    </row>
    <row r="2806" spans="1:22" x14ac:dyDescent="0.4">
      <c r="A2806" s="299">
        <v>2802</v>
      </c>
      <c r="B2806" s="300" t="s">
        <v>3791</v>
      </c>
      <c r="C2806" s="301">
        <v>0</v>
      </c>
      <c r="D2806" s="301">
        <v>0</v>
      </c>
      <c r="E2806" s="301">
        <v>0</v>
      </c>
      <c r="F2806" s="301">
        <v>0</v>
      </c>
      <c r="G2806" s="301">
        <v>0</v>
      </c>
      <c r="H2806" s="301">
        <v>0</v>
      </c>
      <c r="I2806" s="301">
        <v>0</v>
      </c>
      <c r="J2806" s="301">
        <v>0</v>
      </c>
      <c r="K2806" s="301">
        <v>0</v>
      </c>
      <c r="L2806" s="301">
        <v>0</v>
      </c>
      <c r="M2806" s="301">
        <v>0</v>
      </c>
      <c r="N2806" s="301">
        <v>0</v>
      </c>
      <c r="O2806" s="301">
        <v>0</v>
      </c>
      <c r="P2806" s="301">
        <v>0</v>
      </c>
      <c r="Q2806" s="301">
        <v>0</v>
      </c>
      <c r="R2806" s="301">
        <v>0</v>
      </c>
      <c r="S2806" s="301">
        <v>0</v>
      </c>
      <c r="T2806" s="301">
        <v>0</v>
      </c>
      <c r="U2806" s="301">
        <v>7</v>
      </c>
      <c r="V2806" s="304">
        <v>6</v>
      </c>
    </row>
    <row r="2807" spans="1:22" x14ac:dyDescent="0.4">
      <c r="A2807" s="299">
        <v>2803</v>
      </c>
      <c r="B2807" s="300" t="s">
        <v>3792</v>
      </c>
      <c r="C2807" s="301">
        <v>4</v>
      </c>
      <c r="D2807" s="301">
        <v>16</v>
      </c>
      <c r="E2807" s="301">
        <v>15</v>
      </c>
      <c r="F2807" s="301">
        <v>5</v>
      </c>
      <c r="G2807" s="301">
        <v>8</v>
      </c>
      <c r="H2807" s="301">
        <v>6</v>
      </c>
      <c r="I2807" s="301">
        <v>10</v>
      </c>
      <c r="J2807" s="301">
        <v>6</v>
      </c>
      <c r="K2807" s="301">
        <v>7</v>
      </c>
      <c r="L2807" s="301">
        <v>10</v>
      </c>
      <c r="M2807" s="301">
        <v>16</v>
      </c>
      <c r="N2807" s="301">
        <v>21</v>
      </c>
      <c r="O2807" s="301">
        <v>6</v>
      </c>
      <c r="P2807" s="301">
        <v>11</v>
      </c>
      <c r="Q2807" s="301">
        <v>11</v>
      </c>
      <c r="R2807" s="301">
        <v>6</v>
      </c>
      <c r="S2807" s="301">
        <v>6</v>
      </c>
      <c r="T2807" s="301">
        <v>4</v>
      </c>
      <c r="U2807" s="301">
        <v>162</v>
      </c>
      <c r="V2807" s="304">
        <v>152</v>
      </c>
    </row>
    <row r="2808" spans="1:22" x14ac:dyDescent="0.4">
      <c r="A2808" s="299">
        <v>2804</v>
      </c>
      <c r="B2808" s="300" t="s">
        <v>556</v>
      </c>
      <c r="C2808" s="301">
        <v>1305</v>
      </c>
      <c r="D2808" s="301">
        <v>1214</v>
      </c>
      <c r="E2808" s="301">
        <v>1133</v>
      </c>
      <c r="F2808" s="301">
        <v>1246</v>
      </c>
      <c r="G2808" s="301">
        <v>1276</v>
      </c>
      <c r="H2808" s="301">
        <v>1425</v>
      </c>
      <c r="I2808" s="301">
        <v>1257</v>
      </c>
      <c r="J2808" s="301">
        <v>1117</v>
      </c>
      <c r="K2808" s="301">
        <v>1108</v>
      </c>
      <c r="L2808" s="301">
        <v>1210</v>
      </c>
      <c r="M2808" s="301">
        <v>1200</v>
      </c>
      <c r="N2808" s="301">
        <v>1203</v>
      </c>
      <c r="O2808" s="301">
        <v>1106</v>
      </c>
      <c r="P2808" s="301">
        <v>1027</v>
      </c>
      <c r="Q2808" s="301">
        <v>799</v>
      </c>
      <c r="R2808" s="301">
        <v>583</v>
      </c>
      <c r="S2808" s="301">
        <v>392</v>
      </c>
      <c r="T2808" s="301">
        <v>340</v>
      </c>
      <c r="U2808" s="301">
        <v>18946</v>
      </c>
      <c r="V2808" s="304">
        <v>18308</v>
      </c>
    </row>
    <row r="2809" spans="1:22" x14ac:dyDescent="0.4">
      <c r="A2809" s="299">
        <v>2805</v>
      </c>
      <c r="B2809" s="300" t="s">
        <v>557</v>
      </c>
      <c r="C2809" s="301">
        <v>1280</v>
      </c>
      <c r="D2809" s="301">
        <v>732</v>
      </c>
      <c r="E2809" s="301">
        <v>456</v>
      </c>
      <c r="F2809" s="301">
        <v>368</v>
      </c>
      <c r="G2809" s="301">
        <v>544</v>
      </c>
      <c r="H2809" s="301">
        <v>994</v>
      </c>
      <c r="I2809" s="301">
        <v>1480</v>
      </c>
      <c r="J2809" s="301">
        <v>1004</v>
      </c>
      <c r="K2809" s="301">
        <v>550</v>
      </c>
      <c r="L2809" s="301">
        <v>390</v>
      </c>
      <c r="M2809" s="301">
        <v>319</v>
      </c>
      <c r="N2809" s="301">
        <v>295</v>
      </c>
      <c r="O2809" s="301">
        <v>238</v>
      </c>
      <c r="P2809" s="301">
        <v>183</v>
      </c>
      <c r="Q2809" s="301">
        <v>102</v>
      </c>
      <c r="R2809" s="301">
        <v>63</v>
      </c>
      <c r="S2809" s="301">
        <v>29</v>
      </c>
      <c r="T2809" s="301">
        <v>21</v>
      </c>
      <c r="U2809" s="301">
        <v>9060</v>
      </c>
      <c r="V2809" s="304">
        <v>9264</v>
      </c>
    </row>
    <row r="2810" spans="1:22" x14ac:dyDescent="0.4">
      <c r="A2810" s="299">
        <v>2806</v>
      </c>
      <c r="B2810" s="300" t="s">
        <v>3793</v>
      </c>
      <c r="C2810" s="301">
        <v>0</v>
      </c>
      <c r="D2810" s="301">
        <v>0</v>
      </c>
      <c r="E2810" s="301">
        <v>0</v>
      </c>
      <c r="F2810" s="301">
        <v>6</v>
      </c>
      <c r="G2810" s="301">
        <v>0</v>
      </c>
      <c r="H2810" s="301">
        <v>0</v>
      </c>
      <c r="I2810" s="301">
        <v>0</v>
      </c>
      <c r="J2810" s="301">
        <v>0</v>
      </c>
      <c r="K2810" s="301">
        <v>0</v>
      </c>
      <c r="L2810" s="301">
        <v>0</v>
      </c>
      <c r="M2810" s="301">
        <v>6</v>
      </c>
      <c r="N2810" s="301">
        <v>3</v>
      </c>
      <c r="O2810" s="301">
        <v>4</v>
      </c>
      <c r="P2810" s="301">
        <v>4</v>
      </c>
      <c r="Q2810" s="301">
        <v>0</v>
      </c>
      <c r="R2810" s="301">
        <v>0</v>
      </c>
      <c r="S2810" s="301">
        <v>0</v>
      </c>
      <c r="T2810" s="301">
        <v>0</v>
      </c>
      <c r="U2810" s="301">
        <v>28</v>
      </c>
      <c r="V2810" s="304">
        <v>29</v>
      </c>
    </row>
    <row r="2811" spans="1:22" x14ac:dyDescent="0.4">
      <c r="A2811" s="299">
        <v>2807</v>
      </c>
      <c r="B2811" s="300" t="s">
        <v>3794</v>
      </c>
      <c r="C2811" s="301">
        <v>4</v>
      </c>
      <c r="D2811" s="301">
        <v>0</v>
      </c>
      <c r="E2811" s="301">
        <v>0</v>
      </c>
      <c r="F2811" s="301">
        <v>0</v>
      </c>
      <c r="G2811" s="301">
        <v>4</v>
      </c>
      <c r="H2811" s="301">
        <v>0</v>
      </c>
      <c r="I2811" s="301">
        <v>0</v>
      </c>
      <c r="J2811" s="301">
        <v>0</v>
      </c>
      <c r="K2811" s="301">
        <v>0</v>
      </c>
      <c r="L2811" s="301">
        <v>5</v>
      </c>
      <c r="M2811" s="301">
        <v>6</v>
      </c>
      <c r="N2811" s="301">
        <v>5</v>
      </c>
      <c r="O2811" s="301">
        <v>4</v>
      </c>
      <c r="P2811" s="301">
        <v>9</v>
      </c>
      <c r="Q2811" s="301">
        <v>3</v>
      </c>
      <c r="R2811" s="301">
        <v>0</v>
      </c>
      <c r="S2811" s="301">
        <v>5</v>
      </c>
      <c r="T2811" s="301">
        <v>0</v>
      </c>
      <c r="U2811" s="301">
        <v>42</v>
      </c>
      <c r="V2811" s="304">
        <v>40</v>
      </c>
    </row>
    <row r="2812" spans="1:22" x14ac:dyDescent="0.4">
      <c r="A2812" s="299">
        <v>2808</v>
      </c>
      <c r="B2812" s="300" t="s">
        <v>558</v>
      </c>
      <c r="C2812" s="301">
        <v>6</v>
      </c>
      <c r="D2812" s="301">
        <v>13</v>
      </c>
      <c r="E2812" s="301">
        <v>13</v>
      </c>
      <c r="F2812" s="301">
        <v>17</v>
      </c>
      <c r="G2812" s="301">
        <v>6</v>
      </c>
      <c r="H2812" s="301">
        <v>7</v>
      </c>
      <c r="I2812" s="301">
        <v>8</v>
      </c>
      <c r="J2812" s="301">
        <v>9</v>
      </c>
      <c r="K2812" s="301">
        <v>13</v>
      </c>
      <c r="L2812" s="301">
        <v>16</v>
      </c>
      <c r="M2812" s="301">
        <v>17</v>
      </c>
      <c r="N2812" s="301">
        <v>22</v>
      </c>
      <c r="O2812" s="301">
        <v>22</v>
      </c>
      <c r="P2812" s="301">
        <v>20</v>
      </c>
      <c r="Q2812" s="301">
        <v>18</v>
      </c>
      <c r="R2812" s="301">
        <v>13</v>
      </c>
      <c r="S2812" s="301">
        <v>5</v>
      </c>
      <c r="T2812" s="301">
        <v>0</v>
      </c>
      <c r="U2812" s="301">
        <v>222</v>
      </c>
      <c r="V2812" s="304">
        <v>219</v>
      </c>
    </row>
    <row r="2813" spans="1:22" x14ac:dyDescent="0.4">
      <c r="A2813" s="299">
        <v>2809</v>
      </c>
      <c r="B2813" s="300" t="s">
        <v>3795</v>
      </c>
      <c r="C2813" s="301">
        <v>0</v>
      </c>
      <c r="D2813" s="301">
        <v>0</v>
      </c>
      <c r="E2813" s="301">
        <v>5</v>
      </c>
      <c r="F2813" s="301">
        <v>0</v>
      </c>
      <c r="G2813" s="301">
        <v>0</v>
      </c>
      <c r="H2813" s="301">
        <v>0</v>
      </c>
      <c r="I2813" s="301">
        <v>0</v>
      </c>
      <c r="J2813" s="301">
        <v>0</v>
      </c>
      <c r="K2813" s="301">
        <v>0</v>
      </c>
      <c r="L2813" s="301">
        <v>0</v>
      </c>
      <c r="M2813" s="301">
        <v>3</v>
      </c>
      <c r="N2813" s="301">
        <v>0</v>
      </c>
      <c r="O2813" s="301">
        <v>7</v>
      </c>
      <c r="P2813" s="301">
        <v>3</v>
      </c>
      <c r="Q2813" s="301">
        <v>0</v>
      </c>
      <c r="R2813" s="301">
        <v>0</v>
      </c>
      <c r="S2813" s="301">
        <v>0</v>
      </c>
      <c r="T2813" s="301">
        <v>0</v>
      </c>
      <c r="U2813" s="301">
        <v>33</v>
      </c>
      <c r="V2813" s="304">
        <v>34</v>
      </c>
    </row>
    <row r="2814" spans="1:22" x14ac:dyDescent="0.4">
      <c r="A2814" s="299">
        <v>2810</v>
      </c>
      <c r="B2814" s="300" t="s">
        <v>1333</v>
      </c>
      <c r="C2814" s="301">
        <v>155</v>
      </c>
      <c r="D2814" s="301">
        <v>208</v>
      </c>
      <c r="E2814" s="301">
        <v>303</v>
      </c>
      <c r="F2814" s="301">
        <v>366</v>
      </c>
      <c r="G2814" s="301">
        <v>314</v>
      </c>
      <c r="H2814" s="301">
        <v>146</v>
      </c>
      <c r="I2814" s="301">
        <v>114</v>
      </c>
      <c r="J2814" s="301">
        <v>151</v>
      </c>
      <c r="K2814" s="301">
        <v>253</v>
      </c>
      <c r="L2814" s="301">
        <v>343</v>
      </c>
      <c r="M2814" s="301">
        <v>367</v>
      </c>
      <c r="N2814" s="301">
        <v>330</v>
      </c>
      <c r="O2814" s="301">
        <v>256</v>
      </c>
      <c r="P2814" s="301">
        <v>213</v>
      </c>
      <c r="Q2814" s="301">
        <v>136</v>
      </c>
      <c r="R2814" s="301">
        <v>73</v>
      </c>
      <c r="S2814" s="301">
        <v>52</v>
      </c>
      <c r="T2814" s="301">
        <v>26</v>
      </c>
      <c r="U2814" s="301">
        <v>3799</v>
      </c>
      <c r="V2814" s="304">
        <v>3707</v>
      </c>
    </row>
    <row r="2815" spans="1:22" x14ac:dyDescent="0.4">
      <c r="A2815" s="299">
        <v>2811</v>
      </c>
      <c r="B2815" s="300" t="s">
        <v>3796</v>
      </c>
      <c r="C2815" s="301">
        <v>0</v>
      </c>
      <c r="D2815" s="301">
        <v>0</v>
      </c>
      <c r="E2815" s="301">
        <v>0</v>
      </c>
      <c r="F2815" s="301">
        <v>0</v>
      </c>
      <c r="G2815" s="301">
        <v>0</v>
      </c>
      <c r="H2815" s="301">
        <v>0</v>
      </c>
      <c r="I2815" s="301">
        <v>6</v>
      </c>
      <c r="J2815" s="301">
        <v>0</v>
      </c>
      <c r="K2815" s="301">
        <v>5</v>
      </c>
      <c r="L2815" s="301">
        <v>0</v>
      </c>
      <c r="M2815" s="301">
        <v>3</v>
      </c>
      <c r="N2815" s="301">
        <v>5</v>
      </c>
      <c r="O2815" s="301">
        <v>11</v>
      </c>
      <c r="P2815" s="301">
        <v>4</v>
      </c>
      <c r="Q2815" s="301">
        <v>6</v>
      </c>
      <c r="R2815" s="301">
        <v>0</v>
      </c>
      <c r="S2815" s="301">
        <v>0</v>
      </c>
      <c r="T2815" s="301">
        <v>0</v>
      </c>
      <c r="U2815" s="301">
        <v>42</v>
      </c>
      <c r="V2815" s="304">
        <v>43</v>
      </c>
    </row>
    <row r="2816" spans="1:22" x14ac:dyDescent="0.4">
      <c r="A2816" s="299">
        <v>2812</v>
      </c>
      <c r="B2816" s="300" t="s">
        <v>3797</v>
      </c>
      <c r="C2816" s="301">
        <v>0</v>
      </c>
      <c r="D2816" s="301">
        <v>0</v>
      </c>
      <c r="E2816" s="301">
        <v>0</v>
      </c>
      <c r="F2816" s="301">
        <v>0</v>
      </c>
      <c r="G2816" s="301">
        <v>0</v>
      </c>
      <c r="H2816" s="301">
        <v>0</v>
      </c>
      <c r="I2816" s="301">
        <v>0</v>
      </c>
      <c r="J2816" s="301">
        <v>0</v>
      </c>
      <c r="K2816" s="301">
        <v>0</v>
      </c>
      <c r="L2816" s="301">
        <v>0</v>
      </c>
      <c r="M2816" s="301">
        <v>0</v>
      </c>
      <c r="N2816" s="301">
        <v>0</v>
      </c>
      <c r="O2816" s="301">
        <v>0</v>
      </c>
      <c r="P2816" s="301">
        <v>0</v>
      </c>
      <c r="Q2816" s="301">
        <v>0</v>
      </c>
      <c r="R2816" s="301">
        <v>0</v>
      </c>
      <c r="S2816" s="301">
        <v>0</v>
      </c>
      <c r="T2816" s="301">
        <v>0</v>
      </c>
      <c r="U2816" s="301">
        <v>0</v>
      </c>
      <c r="V2816" s="304">
        <v>0</v>
      </c>
    </row>
    <row r="2817" spans="1:22" x14ac:dyDescent="0.4">
      <c r="A2817" s="299">
        <v>2813</v>
      </c>
      <c r="B2817" s="300" t="s">
        <v>3798</v>
      </c>
      <c r="C2817" s="301">
        <v>0</v>
      </c>
      <c r="D2817" s="301">
        <v>0</v>
      </c>
      <c r="E2817" s="301">
        <v>0</v>
      </c>
      <c r="F2817" s="301">
        <v>0</v>
      </c>
      <c r="G2817" s="301">
        <v>0</v>
      </c>
      <c r="H2817" s="301">
        <v>0</v>
      </c>
      <c r="I2817" s="301">
        <v>0</v>
      </c>
      <c r="J2817" s="301">
        <v>0</v>
      </c>
      <c r="K2817" s="301">
        <v>0</v>
      </c>
      <c r="L2817" s="301">
        <v>0</v>
      </c>
      <c r="M2817" s="301">
        <v>0</v>
      </c>
      <c r="N2817" s="301">
        <v>0</v>
      </c>
      <c r="O2817" s="301">
        <v>0</v>
      </c>
      <c r="P2817" s="301">
        <v>0</v>
      </c>
      <c r="Q2817" s="301">
        <v>0</v>
      </c>
      <c r="R2817" s="301">
        <v>0</v>
      </c>
      <c r="S2817" s="301">
        <v>0</v>
      </c>
      <c r="T2817" s="301">
        <v>0</v>
      </c>
      <c r="U2817" s="301">
        <v>0</v>
      </c>
      <c r="V2817" s="304">
        <v>0</v>
      </c>
    </row>
    <row r="2818" spans="1:22" x14ac:dyDescent="0.4">
      <c r="A2818" s="299">
        <v>2814</v>
      </c>
      <c r="B2818" s="300" t="s">
        <v>559</v>
      </c>
      <c r="C2818" s="301">
        <v>254</v>
      </c>
      <c r="D2818" s="301">
        <v>228</v>
      </c>
      <c r="E2818" s="301">
        <v>222</v>
      </c>
      <c r="F2818" s="301">
        <v>272</v>
      </c>
      <c r="G2818" s="301">
        <v>232</v>
      </c>
      <c r="H2818" s="301">
        <v>206</v>
      </c>
      <c r="I2818" s="301">
        <v>209</v>
      </c>
      <c r="J2818" s="301">
        <v>193</v>
      </c>
      <c r="K2818" s="301">
        <v>217</v>
      </c>
      <c r="L2818" s="301">
        <v>286</v>
      </c>
      <c r="M2818" s="301">
        <v>332</v>
      </c>
      <c r="N2818" s="301">
        <v>363</v>
      </c>
      <c r="O2818" s="301">
        <v>391</v>
      </c>
      <c r="P2818" s="301">
        <v>415</v>
      </c>
      <c r="Q2818" s="301">
        <v>340</v>
      </c>
      <c r="R2818" s="301">
        <v>275</v>
      </c>
      <c r="S2818" s="301">
        <v>233</v>
      </c>
      <c r="T2818" s="301">
        <v>288</v>
      </c>
      <c r="U2818" s="301">
        <v>4966</v>
      </c>
      <c r="V2818" s="304">
        <v>4612</v>
      </c>
    </row>
    <row r="2819" spans="1:22" x14ac:dyDescent="0.4">
      <c r="A2819" s="299">
        <v>2815</v>
      </c>
      <c r="B2819" s="300" t="s">
        <v>3799</v>
      </c>
      <c r="C2819" s="301">
        <v>5</v>
      </c>
      <c r="D2819" s="301">
        <v>11</v>
      </c>
      <c r="E2819" s="301">
        <v>11</v>
      </c>
      <c r="F2819" s="301">
        <v>10</v>
      </c>
      <c r="G2819" s="301">
        <v>0</v>
      </c>
      <c r="H2819" s="301">
        <v>0</v>
      </c>
      <c r="I2819" s="301">
        <v>4</v>
      </c>
      <c r="J2819" s="301">
        <v>3</v>
      </c>
      <c r="K2819" s="301">
        <v>12</v>
      </c>
      <c r="L2819" s="301">
        <v>6</v>
      </c>
      <c r="M2819" s="301">
        <v>7</v>
      </c>
      <c r="N2819" s="301">
        <v>14</v>
      </c>
      <c r="O2819" s="301">
        <v>12</v>
      </c>
      <c r="P2819" s="301">
        <v>14</v>
      </c>
      <c r="Q2819" s="301">
        <v>3</v>
      </c>
      <c r="R2819" s="301">
        <v>8</v>
      </c>
      <c r="S2819" s="301">
        <v>0</v>
      </c>
      <c r="T2819" s="301">
        <v>0</v>
      </c>
      <c r="U2819" s="301">
        <v>104</v>
      </c>
      <c r="V2819" s="304">
        <v>108</v>
      </c>
    </row>
    <row r="2820" spans="1:22" x14ac:dyDescent="0.4">
      <c r="A2820" s="299">
        <v>2816</v>
      </c>
      <c r="B2820" s="300" t="s">
        <v>3800</v>
      </c>
      <c r="C2820" s="301">
        <v>4</v>
      </c>
      <c r="D2820" s="301">
        <v>0</v>
      </c>
      <c r="E2820" s="301">
        <v>0</v>
      </c>
      <c r="F2820" s="301">
        <v>4</v>
      </c>
      <c r="G2820" s="301">
        <v>0</v>
      </c>
      <c r="H2820" s="301">
        <v>0</v>
      </c>
      <c r="I2820" s="301">
        <v>0</v>
      </c>
      <c r="J2820" s="301">
        <v>5</v>
      </c>
      <c r="K2820" s="301">
        <v>0</v>
      </c>
      <c r="L2820" s="301">
        <v>10</v>
      </c>
      <c r="M2820" s="301">
        <v>0</v>
      </c>
      <c r="N2820" s="301">
        <v>0</v>
      </c>
      <c r="O2820" s="301">
        <v>6</v>
      </c>
      <c r="P2820" s="301">
        <v>0</v>
      </c>
      <c r="Q2820" s="301">
        <v>0</v>
      </c>
      <c r="R2820" s="301">
        <v>0</v>
      </c>
      <c r="S2820" s="301">
        <v>0</v>
      </c>
      <c r="T2820" s="301">
        <v>0</v>
      </c>
      <c r="U2820" s="301">
        <v>34</v>
      </c>
      <c r="V2820" s="304">
        <v>30</v>
      </c>
    </row>
    <row r="2821" spans="1:22" x14ac:dyDescent="0.4">
      <c r="A2821" s="299">
        <v>2817</v>
      </c>
      <c r="B2821" s="300" t="s">
        <v>1988</v>
      </c>
      <c r="C2821" s="301">
        <v>0</v>
      </c>
      <c r="D2821" s="301">
        <v>6</v>
      </c>
      <c r="E2821" s="301">
        <v>9</v>
      </c>
      <c r="F2821" s="301">
        <v>4</v>
      </c>
      <c r="G2821" s="301">
        <v>0</v>
      </c>
      <c r="H2821" s="301">
        <v>0</v>
      </c>
      <c r="I2821" s="301">
        <v>6</v>
      </c>
      <c r="J2821" s="301">
        <v>6</v>
      </c>
      <c r="K2821" s="301">
        <v>0</v>
      </c>
      <c r="L2821" s="301">
        <v>13</v>
      </c>
      <c r="M2821" s="301">
        <v>8</v>
      </c>
      <c r="N2821" s="301">
        <v>8</v>
      </c>
      <c r="O2821" s="301">
        <v>6</v>
      </c>
      <c r="P2821" s="301">
        <v>3</v>
      </c>
      <c r="Q2821" s="301">
        <v>4</v>
      </c>
      <c r="R2821" s="301">
        <v>0</v>
      </c>
      <c r="S2821" s="301">
        <v>4</v>
      </c>
      <c r="T2821" s="301">
        <v>0</v>
      </c>
      <c r="U2821" s="301">
        <v>81</v>
      </c>
      <c r="V2821" s="304">
        <v>90</v>
      </c>
    </row>
    <row r="2822" spans="1:22" x14ac:dyDescent="0.4">
      <c r="A2822" s="299">
        <v>2818</v>
      </c>
      <c r="B2822" s="300" t="s">
        <v>1989</v>
      </c>
      <c r="C2822" s="301">
        <v>344</v>
      </c>
      <c r="D2822" s="301">
        <v>433</v>
      </c>
      <c r="E2822" s="301">
        <v>431</v>
      </c>
      <c r="F2822" s="301">
        <v>370</v>
      </c>
      <c r="G2822" s="301">
        <v>259</v>
      </c>
      <c r="H2822" s="301">
        <v>177</v>
      </c>
      <c r="I2822" s="301">
        <v>229</v>
      </c>
      <c r="J2822" s="301">
        <v>361</v>
      </c>
      <c r="K2822" s="301">
        <v>478</v>
      </c>
      <c r="L2822" s="301">
        <v>487</v>
      </c>
      <c r="M2822" s="301">
        <v>459</v>
      </c>
      <c r="N2822" s="301">
        <v>389</v>
      </c>
      <c r="O2822" s="301">
        <v>399</v>
      </c>
      <c r="P2822" s="301">
        <v>349</v>
      </c>
      <c r="Q2822" s="301">
        <v>278</v>
      </c>
      <c r="R2822" s="301">
        <v>148</v>
      </c>
      <c r="S2822" s="301">
        <v>105</v>
      </c>
      <c r="T2822" s="301">
        <v>107</v>
      </c>
      <c r="U2822" s="301">
        <v>5804</v>
      </c>
      <c r="V2822" s="304">
        <v>5612</v>
      </c>
    </row>
    <row r="2823" spans="1:22" x14ac:dyDescent="0.4">
      <c r="A2823" s="299">
        <v>2819</v>
      </c>
      <c r="B2823" s="300" t="s">
        <v>560</v>
      </c>
      <c r="C2823" s="301">
        <v>29</v>
      </c>
      <c r="D2823" s="301">
        <v>19</v>
      </c>
      <c r="E2823" s="301">
        <v>20</v>
      </c>
      <c r="F2823" s="301">
        <v>21</v>
      </c>
      <c r="G2823" s="301">
        <v>15</v>
      </c>
      <c r="H2823" s="301">
        <v>4</v>
      </c>
      <c r="I2823" s="301">
        <v>12</v>
      </c>
      <c r="J2823" s="301">
        <v>23</v>
      </c>
      <c r="K2823" s="301">
        <v>28</v>
      </c>
      <c r="L2823" s="301">
        <v>13</v>
      </c>
      <c r="M2823" s="301">
        <v>28</v>
      </c>
      <c r="N2823" s="301">
        <v>31</v>
      </c>
      <c r="O2823" s="301">
        <v>28</v>
      </c>
      <c r="P2823" s="301">
        <v>10</v>
      </c>
      <c r="Q2823" s="301">
        <v>10</v>
      </c>
      <c r="R2823" s="301">
        <v>6</v>
      </c>
      <c r="S2823" s="301">
        <v>0</v>
      </c>
      <c r="T2823" s="301">
        <v>7</v>
      </c>
      <c r="U2823" s="301">
        <v>304</v>
      </c>
      <c r="V2823" s="304">
        <v>298</v>
      </c>
    </row>
    <row r="2824" spans="1:22" x14ac:dyDescent="0.4">
      <c r="A2824" s="299">
        <v>2820</v>
      </c>
      <c r="B2824" s="300" t="s">
        <v>3801</v>
      </c>
      <c r="C2824" s="301">
        <v>0</v>
      </c>
      <c r="D2824" s="301">
        <v>0</v>
      </c>
      <c r="E2824" s="301">
        <v>3</v>
      </c>
      <c r="F2824" s="301">
        <v>0</v>
      </c>
      <c r="G2824" s="301">
        <v>0</v>
      </c>
      <c r="H2824" s="301">
        <v>0</v>
      </c>
      <c r="I2824" s="301">
        <v>3</v>
      </c>
      <c r="J2824" s="301">
        <v>0</v>
      </c>
      <c r="K2824" s="301">
        <v>0</v>
      </c>
      <c r="L2824" s="301">
        <v>0</v>
      </c>
      <c r="M2824" s="301">
        <v>3</v>
      </c>
      <c r="N2824" s="301">
        <v>4</v>
      </c>
      <c r="O2824" s="301">
        <v>4</v>
      </c>
      <c r="P2824" s="301">
        <v>3</v>
      </c>
      <c r="Q2824" s="301">
        <v>3</v>
      </c>
      <c r="R2824" s="301">
        <v>0</v>
      </c>
      <c r="S2824" s="301">
        <v>0</v>
      </c>
      <c r="T2824" s="301">
        <v>0</v>
      </c>
      <c r="U2824" s="301">
        <v>37</v>
      </c>
      <c r="V2824" s="304">
        <v>31</v>
      </c>
    </row>
    <row r="2825" spans="1:22" x14ac:dyDescent="0.4">
      <c r="A2825" s="299">
        <v>2821</v>
      </c>
      <c r="B2825" s="300" t="s">
        <v>1990</v>
      </c>
      <c r="C2825" s="301">
        <v>27</v>
      </c>
      <c r="D2825" s="301">
        <v>37</v>
      </c>
      <c r="E2825" s="301">
        <v>46</v>
      </c>
      <c r="F2825" s="301">
        <v>30</v>
      </c>
      <c r="G2825" s="301">
        <v>16</v>
      </c>
      <c r="H2825" s="301">
        <v>9</v>
      </c>
      <c r="I2825" s="301">
        <v>12</v>
      </c>
      <c r="J2825" s="301">
        <v>29</v>
      </c>
      <c r="K2825" s="301">
        <v>32</v>
      </c>
      <c r="L2825" s="301">
        <v>25</v>
      </c>
      <c r="M2825" s="301">
        <v>21</v>
      </c>
      <c r="N2825" s="301">
        <v>19</v>
      </c>
      <c r="O2825" s="301">
        <v>22</v>
      </c>
      <c r="P2825" s="301">
        <v>15</v>
      </c>
      <c r="Q2825" s="301">
        <v>15</v>
      </c>
      <c r="R2825" s="301">
        <v>3</v>
      </c>
      <c r="S2825" s="301">
        <v>0</v>
      </c>
      <c r="T2825" s="301">
        <v>4</v>
      </c>
      <c r="U2825" s="301">
        <v>362</v>
      </c>
      <c r="V2825" s="304">
        <v>348</v>
      </c>
    </row>
    <row r="2826" spans="1:22" x14ac:dyDescent="0.4">
      <c r="A2826" s="299">
        <v>2822</v>
      </c>
      <c r="B2826" s="300" t="s">
        <v>3802</v>
      </c>
      <c r="C2826" s="301">
        <v>0</v>
      </c>
      <c r="D2826" s="301">
        <v>0</v>
      </c>
      <c r="E2826" s="301">
        <v>0</v>
      </c>
      <c r="F2826" s="301">
        <v>0</v>
      </c>
      <c r="G2826" s="301">
        <v>0</v>
      </c>
      <c r="H2826" s="301">
        <v>3</v>
      </c>
      <c r="I2826" s="301">
        <v>3</v>
      </c>
      <c r="J2826" s="301">
        <v>0</v>
      </c>
      <c r="K2826" s="301">
        <v>3</v>
      </c>
      <c r="L2826" s="301">
        <v>3</v>
      </c>
      <c r="M2826" s="301">
        <v>0</v>
      </c>
      <c r="N2826" s="301">
        <v>0</v>
      </c>
      <c r="O2826" s="301">
        <v>0</v>
      </c>
      <c r="P2826" s="301">
        <v>0</v>
      </c>
      <c r="Q2826" s="301">
        <v>4</v>
      </c>
      <c r="R2826" s="301">
        <v>3</v>
      </c>
      <c r="S2826" s="301">
        <v>0</v>
      </c>
      <c r="T2826" s="301">
        <v>0</v>
      </c>
      <c r="U2826" s="301">
        <v>39</v>
      </c>
      <c r="V2826" s="304">
        <v>43</v>
      </c>
    </row>
    <row r="2827" spans="1:22" x14ac:dyDescent="0.4">
      <c r="A2827" s="299">
        <v>2823</v>
      </c>
      <c r="B2827" s="300" t="s">
        <v>3803</v>
      </c>
      <c r="C2827" s="301">
        <v>0</v>
      </c>
      <c r="D2827" s="301">
        <v>0</v>
      </c>
      <c r="E2827" s="301">
        <v>3</v>
      </c>
      <c r="F2827" s="301">
        <v>3</v>
      </c>
      <c r="G2827" s="301">
        <v>0</v>
      </c>
      <c r="H2827" s="301">
        <v>0</v>
      </c>
      <c r="I2827" s="301">
        <v>0</v>
      </c>
      <c r="J2827" s="301">
        <v>0</v>
      </c>
      <c r="K2827" s="301">
        <v>6</v>
      </c>
      <c r="L2827" s="301">
        <v>3</v>
      </c>
      <c r="M2827" s="301">
        <v>5</v>
      </c>
      <c r="N2827" s="301">
        <v>0</v>
      </c>
      <c r="O2827" s="301">
        <v>4</v>
      </c>
      <c r="P2827" s="301">
        <v>3</v>
      </c>
      <c r="Q2827" s="301">
        <v>3</v>
      </c>
      <c r="R2827" s="301">
        <v>0</v>
      </c>
      <c r="S2827" s="301">
        <v>0</v>
      </c>
      <c r="T2827" s="301">
        <v>0</v>
      </c>
      <c r="U2827" s="301">
        <v>37</v>
      </c>
      <c r="V2827" s="304">
        <v>37</v>
      </c>
    </row>
    <row r="2828" spans="1:22" x14ac:dyDescent="0.4">
      <c r="A2828" s="299">
        <v>2824</v>
      </c>
      <c r="B2828" s="300" t="s">
        <v>3804</v>
      </c>
      <c r="C2828" s="301">
        <v>9</v>
      </c>
      <c r="D2828" s="301">
        <v>10</v>
      </c>
      <c r="E2828" s="301">
        <v>0</v>
      </c>
      <c r="F2828" s="301">
        <v>5</v>
      </c>
      <c r="G2828" s="301">
        <v>3</v>
      </c>
      <c r="H2828" s="301">
        <v>6</v>
      </c>
      <c r="I2828" s="301">
        <v>3</v>
      </c>
      <c r="J2828" s="301">
        <v>3</v>
      </c>
      <c r="K2828" s="301">
        <v>9</v>
      </c>
      <c r="L2828" s="301">
        <v>7</v>
      </c>
      <c r="M2828" s="301">
        <v>9</v>
      </c>
      <c r="N2828" s="301">
        <v>4</v>
      </c>
      <c r="O2828" s="301">
        <v>8</v>
      </c>
      <c r="P2828" s="301">
        <v>11</v>
      </c>
      <c r="Q2828" s="301">
        <v>19</v>
      </c>
      <c r="R2828" s="301">
        <v>0</v>
      </c>
      <c r="S2828" s="301">
        <v>4</v>
      </c>
      <c r="T2828" s="301">
        <v>0</v>
      </c>
      <c r="U2828" s="301">
        <v>123</v>
      </c>
      <c r="V2828" s="304">
        <v>136</v>
      </c>
    </row>
    <row r="2829" spans="1:22" x14ac:dyDescent="0.4">
      <c r="A2829" s="299">
        <v>2825</v>
      </c>
      <c r="B2829" s="300" t="s">
        <v>3805</v>
      </c>
      <c r="C2829" s="301">
        <v>0</v>
      </c>
      <c r="D2829" s="301">
        <v>0</v>
      </c>
      <c r="E2829" s="301">
        <v>0</v>
      </c>
      <c r="F2829" s="301">
        <v>0</v>
      </c>
      <c r="G2829" s="301">
        <v>0</v>
      </c>
      <c r="H2829" s="301">
        <v>0</v>
      </c>
      <c r="I2829" s="301">
        <v>0</v>
      </c>
      <c r="J2829" s="301">
        <v>0</v>
      </c>
      <c r="K2829" s="301">
        <v>0</v>
      </c>
      <c r="L2829" s="301">
        <v>0</v>
      </c>
      <c r="M2829" s="301">
        <v>6</v>
      </c>
      <c r="N2829" s="301">
        <v>3</v>
      </c>
      <c r="O2829" s="301">
        <v>0</v>
      </c>
      <c r="P2829" s="301">
        <v>6</v>
      </c>
      <c r="Q2829" s="301">
        <v>10</v>
      </c>
      <c r="R2829" s="301">
        <v>5</v>
      </c>
      <c r="S2829" s="301">
        <v>0</v>
      </c>
      <c r="T2829" s="301">
        <v>0</v>
      </c>
      <c r="U2829" s="301">
        <v>35</v>
      </c>
      <c r="V2829" s="304">
        <v>40</v>
      </c>
    </row>
    <row r="2830" spans="1:22" x14ac:dyDescent="0.4">
      <c r="A2830" s="299">
        <v>2826</v>
      </c>
      <c r="B2830" s="300" t="s">
        <v>1991</v>
      </c>
      <c r="C2830" s="301">
        <v>11</v>
      </c>
      <c r="D2830" s="301">
        <v>13</v>
      </c>
      <c r="E2830" s="301">
        <v>28</v>
      </c>
      <c r="F2830" s="301">
        <v>31</v>
      </c>
      <c r="G2830" s="301">
        <v>8</v>
      </c>
      <c r="H2830" s="301">
        <v>8</v>
      </c>
      <c r="I2830" s="301">
        <v>20</v>
      </c>
      <c r="J2830" s="301">
        <v>13</v>
      </c>
      <c r="K2830" s="301">
        <v>27</v>
      </c>
      <c r="L2830" s="301">
        <v>25</v>
      </c>
      <c r="M2830" s="301">
        <v>30</v>
      </c>
      <c r="N2830" s="301">
        <v>37</v>
      </c>
      <c r="O2830" s="301">
        <v>46</v>
      </c>
      <c r="P2830" s="301">
        <v>27</v>
      </c>
      <c r="Q2830" s="301">
        <v>12</v>
      </c>
      <c r="R2830" s="301">
        <v>14</v>
      </c>
      <c r="S2830" s="301">
        <v>7</v>
      </c>
      <c r="T2830" s="301">
        <v>8</v>
      </c>
      <c r="U2830" s="301">
        <v>361</v>
      </c>
      <c r="V2830" s="304">
        <v>355</v>
      </c>
    </row>
    <row r="2831" spans="1:22" x14ac:dyDescent="0.4">
      <c r="A2831" s="299">
        <v>2827</v>
      </c>
      <c r="B2831" s="300" t="s">
        <v>3806</v>
      </c>
      <c r="C2831" s="301">
        <v>3</v>
      </c>
      <c r="D2831" s="301">
        <v>5</v>
      </c>
      <c r="E2831" s="301">
        <v>5</v>
      </c>
      <c r="F2831" s="301">
        <v>0</v>
      </c>
      <c r="G2831" s="301">
        <v>0</v>
      </c>
      <c r="H2831" s="301">
        <v>0</v>
      </c>
      <c r="I2831" s="301">
        <v>3</v>
      </c>
      <c r="J2831" s="301">
        <v>0</v>
      </c>
      <c r="K2831" s="301">
        <v>3</v>
      </c>
      <c r="L2831" s="301">
        <v>0</v>
      </c>
      <c r="M2831" s="301">
        <v>6</v>
      </c>
      <c r="N2831" s="301">
        <v>20</v>
      </c>
      <c r="O2831" s="301">
        <v>17</v>
      </c>
      <c r="P2831" s="301">
        <v>16</v>
      </c>
      <c r="Q2831" s="301">
        <v>0</v>
      </c>
      <c r="R2831" s="301">
        <v>4</v>
      </c>
      <c r="S2831" s="301">
        <v>4</v>
      </c>
      <c r="T2831" s="301">
        <v>0</v>
      </c>
      <c r="U2831" s="301">
        <v>90</v>
      </c>
      <c r="V2831" s="304">
        <v>87</v>
      </c>
    </row>
    <row r="2832" spans="1:22" x14ac:dyDescent="0.4">
      <c r="A2832" s="299">
        <v>2828</v>
      </c>
      <c r="B2832" s="300" t="s">
        <v>1992</v>
      </c>
      <c r="C2832" s="301">
        <v>6</v>
      </c>
      <c r="D2832" s="301">
        <v>5</v>
      </c>
      <c r="E2832" s="301">
        <v>5</v>
      </c>
      <c r="F2832" s="301">
        <v>5</v>
      </c>
      <c r="G2832" s="301">
        <v>3</v>
      </c>
      <c r="H2832" s="301">
        <v>11</v>
      </c>
      <c r="I2832" s="301">
        <v>5</v>
      </c>
      <c r="J2832" s="301">
        <v>6</v>
      </c>
      <c r="K2832" s="301">
        <v>10</v>
      </c>
      <c r="L2832" s="301">
        <v>8</v>
      </c>
      <c r="M2832" s="301">
        <v>15</v>
      </c>
      <c r="N2832" s="301">
        <v>10</v>
      </c>
      <c r="O2832" s="301">
        <v>13</v>
      </c>
      <c r="P2832" s="301">
        <v>19</v>
      </c>
      <c r="Q2832" s="301">
        <v>9</v>
      </c>
      <c r="R2832" s="301">
        <v>11</v>
      </c>
      <c r="S2832" s="301">
        <v>7</v>
      </c>
      <c r="T2832" s="301">
        <v>0</v>
      </c>
      <c r="U2832" s="301">
        <v>152</v>
      </c>
      <c r="V2832" s="304">
        <v>141</v>
      </c>
    </row>
    <row r="2833" spans="1:22" x14ac:dyDescent="0.4">
      <c r="A2833" s="299">
        <v>2829</v>
      </c>
      <c r="B2833" s="300" t="s">
        <v>3807</v>
      </c>
      <c r="C2833" s="301">
        <v>4</v>
      </c>
      <c r="D2833" s="301">
        <v>4</v>
      </c>
      <c r="E2833" s="301">
        <v>0</v>
      </c>
      <c r="F2833" s="301">
        <v>0</v>
      </c>
      <c r="G2833" s="301">
        <v>0</v>
      </c>
      <c r="H2833" s="301">
        <v>3</v>
      </c>
      <c r="I2833" s="301">
        <v>4</v>
      </c>
      <c r="J2833" s="301">
        <v>0</v>
      </c>
      <c r="K2833" s="301">
        <v>3</v>
      </c>
      <c r="L2833" s="301">
        <v>3</v>
      </c>
      <c r="M2833" s="301">
        <v>0</v>
      </c>
      <c r="N2833" s="301">
        <v>0</v>
      </c>
      <c r="O2833" s="301">
        <v>0</v>
      </c>
      <c r="P2833" s="301">
        <v>0</v>
      </c>
      <c r="Q2833" s="301">
        <v>0</v>
      </c>
      <c r="R2833" s="301">
        <v>0</v>
      </c>
      <c r="S2833" s="301">
        <v>0</v>
      </c>
      <c r="T2833" s="301">
        <v>0</v>
      </c>
      <c r="U2833" s="301">
        <v>25</v>
      </c>
      <c r="V2833" s="304">
        <v>26</v>
      </c>
    </row>
    <row r="2834" spans="1:22" x14ac:dyDescent="0.4">
      <c r="A2834" s="299">
        <v>2830</v>
      </c>
      <c r="B2834" s="300" t="s">
        <v>3808</v>
      </c>
      <c r="C2834" s="301">
        <v>4</v>
      </c>
      <c r="D2834" s="301">
        <v>0</v>
      </c>
      <c r="E2834" s="301">
        <v>7</v>
      </c>
      <c r="F2834" s="301">
        <v>6</v>
      </c>
      <c r="G2834" s="301">
        <v>0</v>
      </c>
      <c r="H2834" s="301">
        <v>0</v>
      </c>
      <c r="I2834" s="301">
        <v>3</v>
      </c>
      <c r="J2834" s="301">
        <v>0</v>
      </c>
      <c r="K2834" s="301">
        <v>0</v>
      </c>
      <c r="L2834" s="301">
        <v>3</v>
      </c>
      <c r="M2834" s="301">
        <v>6</v>
      </c>
      <c r="N2834" s="301">
        <v>0</v>
      </c>
      <c r="O2834" s="301">
        <v>4</v>
      </c>
      <c r="P2834" s="301">
        <v>6</v>
      </c>
      <c r="Q2834" s="301">
        <v>4</v>
      </c>
      <c r="R2834" s="301">
        <v>0</v>
      </c>
      <c r="S2834" s="301">
        <v>0</v>
      </c>
      <c r="T2834" s="301">
        <v>0</v>
      </c>
      <c r="U2834" s="301">
        <v>44</v>
      </c>
      <c r="V2834" s="304">
        <v>43</v>
      </c>
    </row>
    <row r="2835" spans="1:22" x14ac:dyDescent="0.4">
      <c r="A2835" s="299">
        <v>2831</v>
      </c>
      <c r="B2835" s="300" t="s">
        <v>1993</v>
      </c>
      <c r="C2835" s="301">
        <v>27</v>
      </c>
      <c r="D2835" s="301">
        <v>31</v>
      </c>
      <c r="E2835" s="301">
        <v>26</v>
      </c>
      <c r="F2835" s="301">
        <v>32</v>
      </c>
      <c r="G2835" s="301">
        <v>17</v>
      </c>
      <c r="H2835" s="301">
        <v>13</v>
      </c>
      <c r="I2835" s="301">
        <v>24</v>
      </c>
      <c r="J2835" s="301">
        <v>26</v>
      </c>
      <c r="K2835" s="301">
        <v>21</v>
      </c>
      <c r="L2835" s="301">
        <v>35</v>
      </c>
      <c r="M2835" s="301">
        <v>40</v>
      </c>
      <c r="N2835" s="301">
        <v>44</v>
      </c>
      <c r="O2835" s="301">
        <v>51</v>
      </c>
      <c r="P2835" s="301">
        <v>32</v>
      </c>
      <c r="Q2835" s="301">
        <v>16</v>
      </c>
      <c r="R2835" s="301">
        <v>8</v>
      </c>
      <c r="S2835" s="301">
        <v>4</v>
      </c>
      <c r="T2835" s="301">
        <v>5</v>
      </c>
      <c r="U2835" s="301">
        <v>448</v>
      </c>
      <c r="V2835" s="304">
        <v>426</v>
      </c>
    </row>
    <row r="2836" spans="1:22" x14ac:dyDescent="0.4">
      <c r="A2836" s="299">
        <v>2832</v>
      </c>
      <c r="B2836" s="300" t="s">
        <v>3809</v>
      </c>
      <c r="C2836" s="301">
        <v>3</v>
      </c>
      <c r="D2836" s="301">
        <v>0</v>
      </c>
      <c r="E2836" s="301">
        <v>4</v>
      </c>
      <c r="F2836" s="301">
        <v>0</v>
      </c>
      <c r="G2836" s="301">
        <v>0</v>
      </c>
      <c r="H2836" s="301">
        <v>0</v>
      </c>
      <c r="I2836" s="301">
        <v>3</v>
      </c>
      <c r="J2836" s="301">
        <v>0</v>
      </c>
      <c r="K2836" s="301">
        <v>6</v>
      </c>
      <c r="L2836" s="301">
        <v>9</v>
      </c>
      <c r="M2836" s="301">
        <v>10</v>
      </c>
      <c r="N2836" s="301">
        <v>7</v>
      </c>
      <c r="O2836" s="301">
        <v>3</v>
      </c>
      <c r="P2836" s="301">
        <v>4</v>
      </c>
      <c r="Q2836" s="301">
        <v>0</v>
      </c>
      <c r="R2836" s="301">
        <v>0</v>
      </c>
      <c r="S2836" s="301">
        <v>0</v>
      </c>
      <c r="T2836" s="301">
        <v>0</v>
      </c>
      <c r="U2836" s="301">
        <v>40</v>
      </c>
      <c r="V2836" s="304">
        <v>36</v>
      </c>
    </row>
    <row r="2837" spans="1:22" x14ac:dyDescent="0.4">
      <c r="A2837" s="299">
        <v>2833</v>
      </c>
      <c r="B2837" s="300" t="s">
        <v>561</v>
      </c>
      <c r="C2837" s="301">
        <v>8</v>
      </c>
      <c r="D2837" s="301">
        <v>9</v>
      </c>
      <c r="E2837" s="301">
        <v>13</v>
      </c>
      <c r="F2837" s="301">
        <v>13</v>
      </c>
      <c r="G2837" s="301">
        <v>5</v>
      </c>
      <c r="H2837" s="301">
        <v>5</v>
      </c>
      <c r="I2837" s="301">
        <v>8</v>
      </c>
      <c r="J2837" s="301">
        <v>12</v>
      </c>
      <c r="K2837" s="301">
        <v>8</v>
      </c>
      <c r="L2837" s="301">
        <v>18</v>
      </c>
      <c r="M2837" s="301">
        <v>16</v>
      </c>
      <c r="N2837" s="301">
        <v>18</v>
      </c>
      <c r="O2837" s="301">
        <v>25</v>
      </c>
      <c r="P2837" s="301">
        <v>18</v>
      </c>
      <c r="Q2837" s="301">
        <v>8</v>
      </c>
      <c r="R2837" s="301">
        <v>12</v>
      </c>
      <c r="S2837" s="301">
        <v>0</v>
      </c>
      <c r="T2837" s="301">
        <v>0</v>
      </c>
      <c r="U2837" s="301">
        <v>203</v>
      </c>
      <c r="V2837" s="304">
        <v>202</v>
      </c>
    </row>
    <row r="2838" spans="1:22" x14ac:dyDescent="0.4">
      <c r="A2838" s="299">
        <v>2834</v>
      </c>
      <c r="B2838" s="300" t="s">
        <v>3810</v>
      </c>
      <c r="C2838" s="301">
        <v>0</v>
      </c>
      <c r="D2838" s="301">
        <v>0</v>
      </c>
      <c r="E2838" s="301">
        <v>0</v>
      </c>
      <c r="F2838" s="301">
        <v>0</v>
      </c>
      <c r="G2838" s="301">
        <v>0</v>
      </c>
      <c r="H2838" s="301">
        <v>0</v>
      </c>
      <c r="I2838" s="301">
        <v>0</v>
      </c>
      <c r="J2838" s="301">
        <v>0</v>
      </c>
      <c r="K2838" s="301">
        <v>0</v>
      </c>
      <c r="L2838" s="301">
        <v>0</v>
      </c>
      <c r="M2838" s="301">
        <v>5</v>
      </c>
      <c r="N2838" s="301">
        <v>0</v>
      </c>
      <c r="O2838" s="301">
        <v>0</v>
      </c>
      <c r="P2838" s="301">
        <v>0</v>
      </c>
      <c r="Q2838" s="301">
        <v>0</v>
      </c>
      <c r="R2838" s="301">
        <v>0</v>
      </c>
      <c r="S2838" s="301">
        <v>0</v>
      </c>
      <c r="T2838" s="301">
        <v>0</v>
      </c>
      <c r="U2838" s="301">
        <v>6</v>
      </c>
      <c r="V2838" s="304">
        <v>7</v>
      </c>
    </row>
    <row r="2839" spans="1:22" x14ac:dyDescent="0.4">
      <c r="A2839" s="299">
        <v>2835</v>
      </c>
      <c r="B2839" s="300" t="s">
        <v>3811</v>
      </c>
      <c r="C2839" s="301">
        <v>0</v>
      </c>
      <c r="D2839" s="301">
        <v>0</v>
      </c>
      <c r="E2839" s="301">
        <v>0</v>
      </c>
      <c r="F2839" s="301">
        <v>0</v>
      </c>
      <c r="G2839" s="301">
        <v>0</v>
      </c>
      <c r="H2839" s="301">
        <v>0</v>
      </c>
      <c r="I2839" s="301">
        <v>0</v>
      </c>
      <c r="J2839" s="301">
        <v>0</v>
      </c>
      <c r="K2839" s="301">
        <v>0</v>
      </c>
      <c r="L2839" s="301">
        <v>0</v>
      </c>
      <c r="M2839" s="301">
        <v>0</v>
      </c>
      <c r="N2839" s="301">
        <v>0</v>
      </c>
      <c r="O2839" s="301">
        <v>0</v>
      </c>
      <c r="P2839" s="301">
        <v>0</v>
      </c>
      <c r="Q2839" s="301">
        <v>0</v>
      </c>
      <c r="R2839" s="301">
        <v>0</v>
      </c>
      <c r="S2839" s="301">
        <v>0</v>
      </c>
      <c r="T2839" s="301">
        <v>0</v>
      </c>
      <c r="U2839" s="301">
        <v>4</v>
      </c>
      <c r="V2839" s="304">
        <v>4</v>
      </c>
    </row>
    <row r="2840" spans="1:22" x14ac:dyDescent="0.4">
      <c r="A2840" s="299">
        <v>2836</v>
      </c>
      <c r="B2840" s="300" t="s">
        <v>562</v>
      </c>
      <c r="C2840" s="301">
        <v>17</v>
      </c>
      <c r="D2840" s="301">
        <v>28</v>
      </c>
      <c r="E2840" s="301">
        <v>40</v>
      </c>
      <c r="F2840" s="301">
        <v>32</v>
      </c>
      <c r="G2840" s="301">
        <v>17</v>
      </c>
      <c r="H2840" s="301">
        <v>9</v>
      </c>
      <c r="I2840" s="301">
        <v>19</v>
      </c>
      <c r="J2840" s="301">
        <v>17</v>
      </c>
      <c r="K2840" s="301">
        <v>25</v>
      </c>
      <c r="L2840" s="301">
        <v>39</v>
      </c>
      <c r="M2840" s="301">
        <v>40</v>
      </c>
      <c r="N2840" s="301">
        <v>41</v>
      </c>
      <c r="O2840" s="301">
        <v>38</v>
      </c>
      <c r="P2840" s="301">
        <v>25</v>
      </c>
      <c r="Q2840" s="301">
        <v>7</v>
      </c>
      <c r="R2840" s="301">
        <v>12</v>
      </c>
      <c r="S2840" s="301">
        <v>7</v>
      </c>
      <c r="T2840" s="301">
        <v>3</v>
      </c>
      <c r="U2840" s="301">
        <v>423</v>
      </c>
      <c r="V2840" s="304">
        <v>428</v>
      </c>
    </row>
    <row r="2841" spans="1:22" x14ac:dyDescent="0.4">
      <c r="A2841" s="299">
        <v>2837</v>
      </c>
      <c r="B2841" s="300" t="s">
        <v>563</v>
      </c>
      <c r="C2841" s="301">
        <v>7</v>
      </c>
      <c r="D2841" s="301">
        <v>7</v>
      </c>
      <c r="E2841" s="301">
        <v>5</v>
      </c>
      <c r="F2841" s="301">
        <v>11</v>
      </c>
      <c r="G2841" s="301">
        <v>3</v>
      </c>
      <c r="H2841" s="301">
        <v>3</v>
      </c>
      <c r="I2841" s="301">
        <v>3</v>
      </c>
      <c r="J2841" s="301">
        <v>13</v>
      </c>
      <c r="K2841" s="301">
        <v>8</v>
      </c>
      <c r="L2841" s="301">
        <v>12</v>
      </c>
      <c r="M2841" s="301">
        <v>14</v>
      </c>
      <c r="N2841" s="301">
        <v>16</v>
      </c>
      <c r="O2841" s="301">
        <v>13</v>
      </c>
      <c r="P2841" s="301">
        <v>29</v>
      </c>
      <c r="Q2841" s="301">
        <v>17</v>
      </c>
      <c r="R2841" s="301">
        <v>16</v>
      </c>
      <c r="S2841" s="301">
        <v>11</v>
      </c>
      <c r="T2841" s="301">
        <v>3</v>
      </c>
      <c r="U2841" s="301">
        <v>204</v>
      </c>
      <c r="V2841" s="304">
        <v>196</v>
      </c>
    </row>
    <row r="2842" spans="1:22" x14ac:dyDescent="0.4">
      <c r="A2842" s="299">
        <v>2838</v>
      </c>
      <c r="B2842" s="300" t="s">
        <v>564</v>
      </c>
      <c r="C2842" s="301">
        <v>8</v>
      </c>
      <c r="D2842" s="301">
        <v>23</v>
      </c>
      <c r="E2842" s="301">
        <v>28</v>
      </c>
      <c r="F2842" s="301">
        <v>25</v>
      </c>
      <c r="G2842" s="301">
        <v>7</v>
      </c>
      <c r="H2842" s="301">
        <v>3</v>
      </c>
      <c r="I2842" s="301">
        <v>13</v>
      </c>
      <c r="J2842" s="301">
        <v>13</v>
      </c>
      <c r="K2842" s="301">
        <v>30</v>
      </c>
      <c r="L2842" s="301">
        <v>31</v>
      </c>
      <c r="M2842" s="301">
        <v>36</v>
      </c>
      <c r="N2842" s="301">
        <v>23</v>
      </c>
      <c r="O2842" s="301">
        <v>31</v>
      </c>
      <c r="P2842" s="301">
        <v>30</v>
      </c>
      <c r="Q2842" s="301">
        <v>16</v>
      </c>
      <c r="R2842" s="301">
        <v>10</v>
      </c>
      <c r="S2842" s="301">
        <v>4</v>
      </c>
      <c r="T2842" s="301">
        <v>3</v>
      </c>
      <c r="U2842" s="301">
        <v>343</v>
      </c>
      <c r="V2842" s="304">
        <v>321</v>
      </c>
    </row>
    <row r="2843" spans="1:22" x14ac:dyDescent="0.4">
      <c r="A2843" s="299">
        <v>2839</v>
      </c>
      <c r="B2843" s="300" t="s">
        <v>3812</v>
      </c>
      <c r="C2843" s="301">
        <v>3</v>
      </c>
      <c r="D2843" s="301">
        <v>5</v>
      </c>
      <c r="E2843" s="301">
        <v>0</v>
      </c>
      <c r="F2843" s="301">
        <v>0</v>
      </c>
      <c r="G2843" s="301">
        <v>8</v>
      </c>
      <c r="H2843" s="301">
        <v>0</v>
      </c>
      <c r="I2843" s="301">
        <v>5</v>
      </c>
      <c r="J2843" s="301">
        <v>3</v>
      </c>
      <c r="K2843" s="301">
        <v>3</v>
      </c>
      <c r="L2843" s="301">
        <v>0</v>
      </c>
      <c r="M2843" s="301">
        <v>7</v>
      </c>
      <c r="N2843" s="301">
        <v>3</v>
      </c>
      <c r="O2843" s="301">
        <v>6</v>
      </c>
      <c r="P2843" s="301">
        <v>0</v>
      </c>
      <c r="Q2843" s="301">
        <v>0</v>
      </c>
      <c r="R2843" s="301">
        <v>0</v>
      </c>
      <c r="S2843" s="301">
        <v>0</v>
      </c>
      <c r="T2843" s="301">
        <v>0</v>
      </c>
      <c r="U2843" s="301">
        <v>39</v>
      </c>
      <c r="V2843" s="304">
        <v>40</v>
      </c>
    </row>
    <row r="2844" spans="1:22" x14ac:dyDescent="0.4">
      <c r="A2844" s="299">
        <v>2840</v>
      </c>
      <c r="B2844" s="300" t="s">
        <v>1994</v>
      </c>
      <c r="C2844" s="301">
        <v>6</v>
      </c>
      <c r="D2844" s="301">
        <v>0</v>
      </c>
      <c r="E2844" s="301">
        <v>0</v>
      </c>
      <c r="F2844" s="301">
        <v>0</v>
      </c>
      <c r="G2844" s="301">
        <v>0</v>
      </c>
      <c r="H2844" s="301">
        <v>0</v>
      </c>
      <c r="I2844" s="301">
        <v>5</v>
      </c>
      <c r="J2844" s="301">
        <v>0</v>
      </c>
      <c r="K2844" s="301">
        <v>0</v>
      </c>
      <c r="L2844" s="301">
        <v>0</v>
      </c>
      <c r="M2844" s="301">
        <v>0</v>
      </c>
      <c r="N2844" s="301">
        <v>4</v>
      </c>
      <c r="O2844" s="301">
        <v>10</v>
      </c>
      <c r="P2844" s="301">
        <v>16</v>
      </c>
      <c r="Q2844" s="301">
        <v>3</v>
      </c>
      <c r="R2844" s="301">
        <v>6</v>
      </c>
      <c r="S2844" s="301">
        <v>0</v>
      </c>
      <c r="T2844" s="301">
        <v>0</v>
      </c>
      <c r="U2844" s="301">
        <v>55</v>
      </c>
      <c r="V2844" s="304">
        <v>47</v>
      </c>
    </row>
    <row r="2845" spans="1:22" x14ac:dyDescent="0.4">
      <c r="A2845" s="299">
        <v>2841</v>
      </c>
      <c r="B2845" s="300" t="s">
        <v>3813</v>
      </c>
      <c r="C2845" s="301">
        <v>3</v>
      </c>
      <c r="D2845" s="301">
        <v>11</v>
      </c>
      <c r="E2845" s="301">
        <v>5</v>
      </c>
      <c r="F2845" s="301">
        <v>9</v>
      </c>
      <c r="G2845" s="301">
        <v>6</v>
      </c>
      <c r="H2845" s="301">
        <v>5</v>
      </c>
      <c r="I2845" s="301">
        <v>0</v>
      </c>
      <c r="J2845" s="301">
        <v>8</v>
      </c>
      <c r="K2845" s="301">
        <v>7</v>
      </c>
      <c r="L2845" s="301">
        <v>6</v>
      </c>
      <c r="M2845" s="301">
        <v>9</v>
      </c>
      <c r="N2845" s="301">
        <v>5</v>
      </c>
      <c r="O2845" s="301">
        <v>4</v>
      </c>
      <c r="P2845" s="301">
        <v>7</v>
      </c>
      <c r="Q2845" s="301">
        <v>4</v>
      </c>
      <c r="R2845" s="301">
        <v>7</v>
      </c>
      <c r="S2845" s="301">
        <v>0</v>
      </c>
      <c r="T2845" s="301">
        <v>0</v>
      </c>
      <c r="U2845" s="301">
        <v>89</v>
      </c>
      <c r="V2845" s="304">
        <v>86</v>
      </c>
    </row>
    <row r="2846" spans="1:22" x14ac:dyDescent="0.4">
      <c r="A2846" s="299">
        <v>2842</v>
      </c>
      <c r="B2846" s="300" t="s">
        <v>565</v>
      </c>
      <c r="C2846" s="301">
        <v>215</v>
      </c>
      <c r="D2846" s="301">
        <v>216</v>
      </c>
      <c r="E2846" s="301">
        <v>208</v>
      </c>
      <c r="F2846" s="301">
        <v>159</v>
      </c>
      <c r="G2846" s="301">
        <v>187</v>
      </c>
      <c r="H2846" s="301">
        <v>215</v>
      </c>
      <c r="I2846" s="301">
        <v>201</v>
      </c>
      <c r="J2846" s="301">
        <v>178</v>
      </c>
      <c r="K2846" s="301">
        <v>207</v>
      </c>
      <c r="L2846" s="301">
        <v>186</v>
      </c>
      <c r="M2846" s="301">
        <v>200</v>
      </c>
      <c r="N2846" s="301">
        <v>198</v>
      </c>
      <c r="O2846" s="301">
        <v>169</v>
      </c>
      <c r="P2846" s="301">
        <v>142</v>
      </c>
      <c r="Q2846" s="301">
        <v>103</v>
      </c>
      <c r="R2846" s="301">
        <v>42</v>
      </c>
      <c r="S2846" s="301">
        <v>41</v>
      </c>
      <c r="T2846" s="301">
        <v>40</v>
      </c>
      <c r="U2846" s="301">
        <v>2908</v>
      </c>
      <c r="V2846" s="304">
        <v>2854</v>
      </c>
    </row>
    <row r="2847" spans="1:22" x14ac:dyDescent="0.4">
      <c r="A2847" s="299">
        <v>2843</v>
      </c>
      <c r="B2847" s="300" t="s">
        <v>566</v>
      </c>
      <c r="C2847" s="301">
        <v>15</v>
      </c>
      <c r="D2847" s="301">
        <v>16</v>
      </c>
      <c r="E2847" s="301">
        <v>21</v>
      </c>
      <c r="F2847" s="301">
        <v>15</v>
      </c>
      <c r="G2847" s="301">
        <v>21</v>
      </c>
      <c r="H2847" s="301">
        <v>7</v>
      </c>
      <c r="I2847" s="301">
        <v>11</v>
      </c>
      <c r="J2847" s="301">
        <v>16</v>
      </c>
      <c r="K2847" s="301">
        <v>16</v>
      </c>
      <c r="L2847" s="301">
        <v>23</v>
      </c>
      <c r="M2847" s="301">
        <v>16</v>
      </c>
      <c r="N2847" s="301">
        <v>22</v>
      </c>
      <c r="O2847" s="301">
        <v>22</v>
      </c>
      <c r="P2847" s="301">
        <v>11</v>
      </c>
      <c r="Q2847" s="301">
        <v>9</v>
      </c>
      <c r="R2847" s="301">
        <v>3</v>
      </c>
      <c r="S2847" s="301">
        <v>12</v>
      </c>
      <c r="T2847" s="301">
        <v>5</v>
      </c>
      <c r="U2847" s="301">
        <v>259</v>
      </c>
      <c r="V2847" s="304">
        <v>263</v>
      </c>
    </row>
    <row r="2848" spans="1:22" x14ac:dyDescent="0.4">
      <c r="A2848" s="299">
        <v>2844</v>
      </c>
      <c r="B2848" s="300" t="s">
        <v>3814</v>
      </c>
      <c r="C2848" s="301">
        <v>5</v>
      </c>
      <c r="D2848" s="301">
        <v>0</v>
      </c>
      <c r="E2848" s="301">
        <v>7</v>
      </c>
      <c r="F2848" s="301">
        <v>3</v>
      </c>
      <c r="G2848" s="301">
        <v>12</v>
      </c>
      <c r="H2848" s="301">
        <v>6</v>
      </c>
      <c r="I2848" s="301">
        <v>5</v>
      </c>
      <c r="J2848" s="301">
        <v>0</v>
      </c>
      <c r="K2848" s="301">
        <v>9</v>
      </c>
      <c r="L2848" s="301">
        <v>7</v>
      </c>
      <c r="M2848" s="301">
        <v>3</v>
      </c>
      <c r="N2848" s="301">
        <v>13</v>
      </c>
      <c r="O2848" s="301">
        <v>3</v>
      </c>
      <c r="P2848" s="301">
        <v>8</v>
      </c>
      <c r="Q2848" s="301">
        <v>3</v>
      </c>
      <c r="R2848" s="301">
        <v>3</v>
      </c>
      <c r="S2848" s="301">
        <v>4</v>
      </c>
      <c r="T2848" s="301">
        <v>0</v>
      </c>
      <c r="U2848" s="301">
        <v>92</v>
      </c>
      <c r="V2848" s="304">
        <v>109</v>
      </c>
    </row>
    <row r="2849" spans="1:22" x14ac:dyDescent="0.4">
      <c r="A2849" s="299">
        <v>2845</v>
      </c>
      <c r="B2849" s="300" t="s">
        <v>567</v>
      </c>
      <c r="C2849" s="301">
        <v>26</v>
      </c>
      <c r="D2849" s="301">
        <v>18</v>
      </c>
      <c r="E2849" s="301">
        <v>22</v>
      </c>
      <c r="F2849" s="301">
        <v>21</v>
      </c>
      <c r="G2849" s="301">
        <v>20</v>
      </c>
      <c r="H2849" s="301">
        <v>17</v>
      </c>
      <c r="I2849" s="301">
        <v>15</v>
      </c>
      <c r="J2849" s="301">
        <v>21</v>
      </c>
      <c r="K2849" s="301">
        <v>8</v>
      </c>
      <c r="L2849" s="301">
        <v>25</v>
      </c>
      <c r="M2849" s="301">
        <v>28</v>
      </c>
      <c r="N2849" s="301">
        <v>21</v>
      </c>
      <c r="O2849" s="301">
        <v>32</v>
      </c>
      <c r="P2849" s="301">
        <v>32</v>
      </c>
      <c r="Q2849" s="301">
        <v>12</v>
      </c>
      <c r="R2849" s="301">
        <v>12</v>
      </c>
      <c r="S2849" s="301">
        <v>7</v>
      </c>
      <c r="T2849" s="301">
        <v>0</v>
      </c>
      <c r="U2849" s="301">
        <v>359</v>
      </c>
      <c r="V2849" s="304">
        <v>349</v>
      </c>
    </row>
    <row r="2850" spans="1:22" x14ac:dyDescent="0.4">
      <c r="A2850" s="299">
        <v>2846</v>
      </c>
      <c r="B2850" s="300" t="s">
        <v>568</v>
      </c>
      <c r="C2850" s="301">
        <v>9</v>
      </c>
      <c r="D2850" s="301">
        <v>11</v>
      </c>
      <c r="E2850" s="301">
        <v>8</v>
      </c>
      <c r="F2850" s="301">
        <v>4</v>
      </c>
      <c r="G2850" s="301">
        <v>9</v>
      </c>
      <c r="H2850" s="301">
        <v>7</v>
      </c>
      <c r="I2850" s="301">
        <v>12</v>
      </c>
      <c r="J2850" s="301">
        <v>9</v>
      </c>
      <c r="K2850" s="301">
        <v>5</v>
      </c>
      <c r="L2850" s="301">
        <v>15</v>
      </c>
      <c r="M2850" s="301">
        <v>15</v>
      </c>
      <c r="N2850" s="301">
        <v>19</v>
      </c>
      <c r="O2850" s="301">
        <v>14</v>
      </c>
      <c r="P2850" s="301">
        <v>6</v>
      </c>
      <c r="Q2850" s="301">
        <v>9</v>
      </c>
      <c r="R2850" s="301">
        <v>4</v>
      </c>
      <c r="S2850" s="301">
        <v>3</v>
      </c>
      <c r="T2850" s="301">
        <v>0</v>
      </c>
      <c r="U2850" s="301">
        <v>168</v>
      </c>
      <c r="V2850" s="304">
        <v>167</v>
      </c>
    </row>
    <row r="2851" spans="1:22" x14ac:dyDescent="0.4">
      <c r="A2851" s="299">
        <v>2847</v>
      </c>
      <c r="B2851" s="300" t="s">
        <v>3815</v>
      </c>
      <c r="C2851" s="301">
        <v>0</v>
      </c>
      <c r="D2851" s="301">
        <v>0</v>
      </c>
      <c r="E2851" s="301">
        <v>0</v>
      </c>
      <c r="F2851" s="301">
        <v>0</v>
      </c>
      <c r="G2851" s="301">
        <v>4</v>
      </c>
      <c r="H2851" s="301">
        <v>3</v>
      </c>
      <c r="I2851" s="301">
        <v>0</v>
      </c>
      <c r="J2851" s="301">
        <v>0</v>
      </c>
      <c r="K2851" s="301">
        <v>0</v>
      </c>
      <c r="L2851" s="301">
        <v>0</v>
      </c>
      <c r="M2851" s="301">
        <v>0</v>
      </c>
      <c r="N2851" s="301">
        <v>0</v>
      </c>
      <c r="O2851" s="301">
        <v>11</v>
      </c>
      <c r="P2851" s="301">
        <v>0</v>
      </c>
      <c r="Q2851" s="301">
        <v>0</v>
      </c>
      <c r="R2851" s="301">
        <v>0</v>
      </c>
      <c r="S2851" s="301">
        <v>0</v>
      </c>
      <c r="T2851" s="301">
        <v>0</v>
      </c>
      <c r="U2851" s="301">
        <v>22</v>
      </c>
      <c r="V2851" s="304">
        <v>26</v>
      </c>
    </row>
    <row r="2852" spans="1:22" x14ac:dyDescent="0.4">
      <c r="A2852" s="299">
        <v>2848</v>
      </c>
      <c r="B2852" s="300" t="s">
        <v>3816</v>
      </c>
      <c r="C2852" s="301">
        <v>0</v>
      </c>
      <c r="D2852" s="301">
        <v>0</v>
      </c>
      <c r="E2852" s="301">
        <v>0</v>
      </c>
      <c r="F2852" s="301">
        <v>0</v>
      </c>
      <c r="G2852" s="301">
        <v>0</v>
      </c>
      <c r="H2852" s="301">
        <v>0</v>
      </c>
      <c r="I2852" s="301">
        <v>0</v>
      </c>
      <c r="J2852" s="301">
        <v>0</v>
      </c>
      <c r="K2852" s="301">
        <v>0</v>
      </c>
      <c r="L2852" s="301">
        <v>0</v>
      </c>
      <c r="M2852" s="301">
        <v>0</v>
      </c>
      <c r="N2852" s="301">
        <v>0</v>
      </c>
      <c r="O2852" s="301">
        <v>0</v>
      </c>
      <c r="P2852" s="301">
        <v>0</v>
      </c>
      <c r="Q2852" s="301">
        <v>5</v>
      </c>
      <c r="R2852" s="301">
        <v>0</v>
      </c>
      <c r="S2852" s="301">
        <v>0</v>
      </c>
      <c r="T2852" s="301">
        <v>0</v>
      </c>
      <c r="U2852" s="301">
        <v>10</v>
      </c>
      <c r="V2852" s="304">
        <v>10</v>
      </c>
    </row>
    <row r="2853" spans="1:22" x14ac:dyDescent="0.4">
      <c r="A2853" s="299">
        <v>2849</v>
      </c>
      <c r="B2853" s="300" t="s">
        <v>3817</v>
      </c>
      <c r="C2853" s="301">
        <v>8</v>
      </c>
      <c r="D2853" s="301">
        <v>3</v>
      </c>
      <c r="E2853" s="301">
        <v>3</v>
      </c>
      <c r="F2853" s="301">
        <v>5</v>
      </c>
      <c r="G2853" s="301">
        <v>0</v>
      </c>
      <c r="H2853" s="301">
        <v>0</v>
      </c>
      <c r="I2853" s="301">
        <v>0</v>
      </c>
      <c r="J2853" s="301">
        <v>3</v>
      </c>
      <c r="K2853" s="301">
        <v>0</v>
      </c>
      <c r="L2853" s="301">
        <v>0</v>
      </c>
      <c r="M2853" s="301">
        <v>5</v>
      </c>
      <c r="N2853" s="301">
        <v>0</v>
      </c>
      <c r="O2853" s="301">
        <v>0</v>
      </c>
      <c r="P2853" s="301">
        <v>0</v>
      </c>
      <c r="Q2853" s="301">
        <v>0</v>
      </c>
      <c r="R2853" s="301">
        <v>4</v>
      </c>
      <c r="S2853" s="301">
        <v>0</v>
      </c>
      <c r="T2853" s="301">
        <v>0</v>
      </c>
      <c r="U2853" s="301">
        <v>42</v>
      </c>
      <c r="V2853" s="304">
        <v>42</v>
      </c>
    </row>
    <row r="2854" spans="1:22" x14ac:dyDescent="0.4">
      <c r="A2854" s="299">
        <v>2850</v>
      </c>
      <c r="B2854" s="300" t="s">
        <v>3818</v>
      </c>
      <c r="C2854" s="301">
        <v>0</v>
      </c>
      <c r="D2854" s="301">
        <v>0</v>
      </c>
      <c r="E2854" s="301">
        <v>0</v>
      </c>
      <c r="F2854" s="301">
        <v>0</v>
      </c>
      <c r="G2854" s="301">
        <v>0</v>
      </c>
      <c r="H2854" s="301">
        <v>0</v>
      </c>
      <c r="I2854" s="301">
        <v>0</v>
      </c>
      <c r="J2854" s="301">
        <v>0</v>
      </c>
      <c r="K2854" s="301">
        <v>0</v>
      </c>
      <c r="L2854" s="301">
        <v>0</v>
      </c>
      <c r="M2854" s="301">
        <v>0</v>
      </c>
      <c r="N2854" s="301">
        <v>0</v>
      </c>
      <c r="O2854" s="301">
        <v>0</v>
      </c>
      <c r="P2854" s="301">
        <v>0</v>
      </c>
      <c r="Q2854" s="301">
        <v>0</v>
      </c>
      <c r="R2854" s="301">
        <v>0</v>
      </c>
      <c r="S2854" s="301">
        <v>0</v>
      </c>
      <c r="T2854" s="301">
        <v>0</v>
      </c>
      <c r="U2854" s="301">
        <v>0</v>
      </c>
      <c r="V2854" s="304">
        <v>0</v>
      </c>
    </row>
    <row r="2855" spans="1:22" x14ac:dyDescent="0.4">
      <c r="A2855" s="299">
        <v>2851</v>
      </c>
      <c r="B2855" s="300" t="s">
        <v>3819</v>
      </c>
      <c r="C2855" s="301">
        <v>0</v>
      </c>
      <c r="D2855" s="301">
        <v>0</v>
      </c>
      <c r="E2855" s="301">
        <v>0</v>
      </c>
      <c r="F2855" s="301">
        <v>0</v>
      </c>
      <c r="G2855" s="301">
        <v>0</v>
      </c>
      <c r="H2855" s="301">
        <v>0</v>
      </c>
      <c r="I2855" s="301">
        <v>0</v>
      </c>
      <c r="J2855" s="301">
        <v>0</v>
      </c>
      <c r="K2855" s="301">
        <v>0</v>
      </c>
      <c r="L2855" s="301">
        <v>0</v>
      </c>
      <c r="M2855" s="301">
        <v>0</v>
      </c>
      <c r="N2855" s="301">
        <v>0</v>
      </c>
      <c r="O2855" s="301">
        <v>0</v>
      </c>
      <c r="P2855" s="301">
        <v>0</v>
      </c>
      <c r="Q2855" s="301">
        <v>0</v>
      </c>
      <c r="R2855" s="301">
        <v>0</v>
      </c>
      <c r="S2855" s="301">
        <v>0</v>
      </c>
      <c r="T2855" s="301">
        <v>0</v>
      </c>
      <c r="U2855" s="301">
        <v>0</v>
      </c>
      <c r="V2855" s="304">
        <v>0</v>
      </c>
    </row>
    <row r="2856" spans="1:22" x14ac:dyDescent="0.4">
      <c r="A2856" s="299">
        <v>2852</v>
      </c>
      <c r="B2856" s="300" t="s">
        <v>3820</v>
      </c>
      <c r="C2856" s="301">
        <v>0</v>
      </c>
      <c r="D2856" s="301">
        <v>0</v>
      </c>
      <c r="E2856" s="301">
        <v>0</v>
      </c>
      <c r="F2856" s="301">
        <v>0</v>
      </c>
      <c r="G2856" s="301">
        <v>0</v>
      </c>
      <c r="H2856" s="301">
        <v>0</v>
      </c>
      <c r="I2856" s="301">
        <v>0</v>
      </c>
      <c r="J2856" s="301">
        <v>0</v>
      </c>
      <c r="K2856" s="301">
        <v>0</v>
      </c>
      <c r="L2856" s="301">
        <v>0</v>
      </c>
      <c r="M2856" s="301">
        <v>0</v>
      </c>
      <c r="N2856" s="301">
        <v>0</v>
      </c>
      <c r="O2856" s="301">
        <v>0</v>
      </c>
      <c r="P2856" s="301">
        <v>0</v>
      </c>
      <c r="Q2856" s="301">
        <v>0</v>
      </c>
      <c r="R2856" s="301">
        <v>0</v>
      </c>
      <c r="S2856" s="301">
        <v>0</v>
      </c>
      <c r="T2856" s="301">
        <v>0</v>
      </c>
      <c r="U2856" s="301">
        <v>0</v>
      </c>
      <c r="V2856" s="304">
        <v>0</v>
      </c>
    </row>
    <row r="2857" spans="1:22" x14ac:dyDescent="0.4">
      <c r="A2857" s="299">
        <v>2853</v>
      </c>
      <c r="B2857" s="300" t="s">
        <v>3821</v>
      </c>
      <c r="C2857" s="301">
        <v>0</v>
      </c>
      <c r="D2857" s="301">
        <v>0</v>
      </c>
      <c r="E2857" s="301">
        <v>0</v>
      </c>
      <c r="F2857" s="301">
        <v>0</v>
      </c>
      <c r="G2857" s="301">
        <v>0</v>
      </c>
      <c r="H2857" s="301">
        <v>0</v>
      </c>
      <c r="I2857" s="301">
        <v>0</v>
      </c>
      <c r="J2857" s="301">
        <v>0</v>
      </c>
      <c r="K2857" s="301">
        <v>0</v>
      </c>
      <c r="L2857" s="301">
        <v>0</v>
      </c>
      <c r="M2857" s="301">
        <v>0</v>
      </c>
      <c r="N2857" s="301">
        <v>0</v>
      </c>
      <c r="O2857" s="301">
        <v>0</v>
      </c>
      <c r="P2857" s="301">
        <v>0</v>
      </c>
      <c r="Q2857" s="301">
        <v>0</v>
      </c>
      <c r="R2857" s="301">
        <v>0</v>
      </c>
      <c r="S2857" s="301">
        <v>0</v>
      </c>
      <c r="T2857" s="301">
        <v>0</v>
      </c>
      <c r="U2857" s="301">
        <v>3</v>
      </c>
      <c r="V2857" s="304">
        <v>5</v>
      </c>
    </row>
    <row r="2858" spans="1:22" x14ac:dyDescent="0.4">
      <c r="A2858" s="299">
        <v>2854</v>
      </c>
      <c r="B2858" s="300" t="s">
        <v>3822</v>
      </c>
      <c r="C2858" s="301">
        <v>5</v>
      </c>
      <c r="D2858" s="301">
        <v>16</v>
      </c>
      <c r="E2858" s="301">
        <v>3</v>
      </c>
      <c r="F2858" s="301">
        <v>10</v>
      </c>
      <c r="G2858" s="301">
        <v>0</v>
      </c>
      <c r="H2858" s="301">
        <v>0</v>
      </c>
      <c r="I2858" s="301">
        <v>6</v>
      </c>
      <c r="J2858" s="301">
        <v>7</v>
      </c>
      <c r="K2858" s="301">
        <v>5</v>
      </c>
      <c r="L2858" s="301">
        <v>9</v>
      </c>
      <c r="M2858" s="301">
        <v>8</v>
      </c>
      <c r="N2858" s="301">
        <v>5</v>
      </c>
      <c r="O2858" s="301">
        <v>6</v>
      </c>
      <c r="P2858" s="301">
        <v>0</v>
      </c>
      <c r="Q2858" s="301">
        <v>4</v>
      </c>
      <c r="R2858" s="301">
        <v>0</v>
      </c>
      <c r="S2858" s="301">
        <v>0</v>
      </c>
      <c r="T2858" s="301">
        <v>0</v>
      </c>
      <c r="U2858" s="301">
        <v>90</v>
      </c>
      <c r="V2858" s="304">
        <v>86</v>
      </c>
    </row>
    <row r="2859" spans="1:22" x14ac:dyDescent="0.4">
      <c r="A2859" s="299">
        <v>2855</v>
      </c>
      <c r="B2859" s="300" t="s">
        <v>3823</v>
      </c>
      <c r="C2859" s="301">
        <v>0</v>
      </c>
      <c r="D2859" s="301">
        <v>0</v>
      </c>
      <c r="E2859" s="301">
        <v>0</v>
      </c>
      <c r="F2859" s="301">
        <v>0</v>
      </c>
      <c r="G2859" s="301">
        <v>0</v>
      </c>
      <c r="H2859" s="301">
        <v>0</v>
      </c>
      <c r="I2859" s="301">
        <v>0</v>
      </c>
      <c r="J2859" s="301">
        <v>0</v>
      </c>
      <c r="K2859" s="301">
        <v>0</v>
      </c>
      <c r="L2859" s="301">
        <v>0</v>
      </c>
      <c r="M2859" s="301">
        <v>0</v>
      </c>
      <c r="N2859" s="301">
        <v>6</v>
      </c>
      <c r="O2859" s="301">
        <v>6</v>
      </c>
      <c r="P2859" s="301">
        <v>0</v>
      </c>
      <c r="Q2859" s="301">
        <v>0</v>
      </c>
      <c r="R2859" s="301">
        <v>0</v>
      </c>
      <c r="S2859" s="301">
        <v>0</v>
      </c>
      <c r="T2859" s="301">
        <v>0</v>
      </c>
      <c r="U2859" s="301">
        <v>13</v>
      </c>
      <c r="V2859" s="304">
        <v>9</v>
      </c>
    </row>
    <row r="2860" spans="1:22" x14ac:dyDescent="0.4">
      <c r="A2860" s="299">
        <v>2856</v>
      </c>
      <c r="B2860" s="300" t="s">
        <v>3824</v>
      </c>
      <c r="C2860" s="301">
        <v>0</v>
      </c>
      <c r="D2860" s="301">
        <v>0</v>
      </c>
      <c r="E2860" s="301">
        <v>0</v>
      </c>
      <c r="F2860" s="301">
        <v>0</v>
      </c>
      <c r="G2860" s="301">
        <v>0</v>
      </c>
      <c r="H2860" s="301">
        <v>0</v>
      </c>
      <c r="I2860" s="301">
        <v>0</v>
      </c>
      <c r="J2860" s="301">
        <v>0</v>
      </c>
      <c r="K2860" s="301">
        <v>0</v>
      </c>
      <c r="L2860" s="301">
        <v>0</v>
      </c>
      <c r="M2860" s="301">
        <v>6</v>
      </c>
      <c r="N2860" s="301">
        <v>0</v>
      </c>
      <c r="O2860" s="301">
        <v>0</v>
      </c>
      <c r="P2860" s="301">
        <v>0</v>
      </c>
      <c r="Q2860" s="301">
        <v>0</v>
      </c>
      <c r="R2860" s="301">
        <v>0</v>
      </c>
      <c r="S2860" s="301">
        <v>0</v>
      </c>
      <c r="T2860" s="301">
        <v>0</v>
      </c>
      <c r="U2860" s="301">
        <v>7</v>
      </c>
      <c r="V2860" s="304">
        <v>7</v>
      </c>
    </row>
    <row r="2861" spans="1:22" x14ac:dyDescent="0.4">
      <c r="A2861" s="299">
        <v>2857</v>
      </c>
      <c r="B2861" s="300" t="s">
        <v>3825</v>
      </c>
      <c r="C2861" s="301">
        <v>0</v>
      </c>
      <c r="D2861" s="301">
        <v>0</v>
      </c>
      <c r="E2861" s="301">
        <v>0</v>
      </c>
      <c r="F2861" s="301">
        <v>0</v>
      </c>
      <c r="G2861" s="301">
        <v>0</v>
      </c>
      <c r="H2861" s="301">
        <v>0</v>
      </c>
      <c r="I2861" s="301">
        <v>0</v>
      </c>
      <c r="J2861" s="301">
        <v>0</v>
      </c>
      <c r="K2861" s="301">
        <v>0</v>
      </c>
      <c r="L2861" s="301">
        <v>0</v>
      </c>
      <c r="M2861" s="301">
        <v>0</v>
      </c>
      <c r="N2861" s="301">
        <v>0</v>
      </c>
      <c r="O2861" s="301">
        <v>0</v>
      </c>
      <c r="P2861" s="301">
        <v>0</v>
      </c>
      <c r="Q2861" s="301">
        <v>0</v>
      </c>
      <c r="R2861" s="301">
        <v>0</v>
      </c>
      <c r="S2861" s="301">
        <v>0</v>
      </c>
      <c r="T2861" s="301">
        <v>0</v>
      </c>
      <c r="U2861" s="301">
        <v>0</v>
      </c>
      <c r="V2861" s="304">
        <v>0</v>
      </c>
    </row>
    <row r="2862" spans="1:22" x14ac:dyDescent="0.4">
      <c r="A2862" s="299">
        <v>2858</v>
      </c>
      <c r="B2862" s="300" t="s">
        <v>569</v>
      </c>
      <c r="C2862" s="301">
        <v>15</v>
      </c>
      <c r="D2862" s="301">
        <v>24</v>
      </c>
      <c r="E2862" s="301">
        <v>23</v>
      </c>
      <c r="F2862" s="301">
        <v>30</v>
      </c>
      <c r="G2862" s="301">
        <v>22</v>
      </c>
      <c r="H2862" s="301">
        <v>20</v>
      </c>
      <c r="I2862" s="301">
        <v>14</v>
      </c>
      <c r="J2862" s="301">
        <v>11</v>
      </c>
      <c r="K2862" s="301">
        <v>22</v>
      </c>
      <c r="L2862" s="301">
        <v>22</v>
      </c>
      <c r="M2862" s="301">
        <v>30</v>
      </c>
      <c r="N2862" s="301">
        <v>33</v>
      </c>
      <c r="O2862" s="301">
        <v>24</v>
      </c>
      <c r="P2862" s="301">
        <v>23</v>
      </c>
      <c r="Q2862" s="301">
        <v>19</v>
      </c>
      <c r="R2862" s="301">
        <v>10</v>
      </c>
      <c r="S2862" s="301">
        <v>8</v>
      </c>
      <c r="T2862" s="301">
        <v>0</v>
      </c>
      <c r="U2862" s="301">
        <v>331</v>
      </c>
      <c r="V2862" s="304">
        <v>318</v>
      </c>
    </row>
    <row r="2863" spans="1:22" x14ac:dyDescent="0.4">
      <c r="A2863" s="299">
        <v>2859</v>
      </c>
      <c r="B2863" s="300" t="s">
        <v>3826</v>
      </c>
      <c r="C2863" s="301">
        <v>4</v>
      </c>
      <c r="D2863" s="301">
        <v>5</v>
      </c>
      <c r="E2863" s="301">
        <v>21</v>
      </c>
      <c r="F2863" s="301">
        <v>14</v>
      </c>
      <c r="G2863" s="301">
        <v>7</v>
      </c>
      <c r="H2863" s="301">
        <v>0</v>
      </c>
      <c r="I2863" s="301">
        <v>3</v>
      </c>
      <c r="J2863" s="301">
        <v>7</v>
      </c>
      <c r="K2863" s="301">
        <v>8</v>
      </c>
      <c r="L2863" s="301">
        <v>11</v>
      </c>
      <c r="M2863" s="301">
        <v>19</v>
      </c>
      <c r="N2863" s="301">
        <v>3</v>
      </c>
      <c r="O2863" s="301">
        <v>15</v>
      </c>
      <c r="P2863" s="301">
        <v>11</v>
      </c>
      <c r="Q2863" s="301">
        <v>7</v>
      </c>
      <c r="R2863" s="301">
        <v>6</v>
      </c>
      <c r="S2863" s="301">
        <v>0</v>
      </c>
      <c r="T2863" s="301">
        <v>3</v>
      </c>
      <c r="U2863" s="301">
        <v>141</v>
      </c>
      <c r="V2863" s="304">
        <v>138</v>
      </c>
    </row>
    <row r="2864" spans="1:22" x14ac:dyDescent="0.4">
      <c r="A2864" s="299">
        <v>2860</v>
      </c>
      <c r="B2864" s="300" t="s">
        <v>570</v>
      </c>
      <c r="C2864" s="301">
        <v>76</v>
      </c>
      <c r="D2864" s="301">
        <v>81</v>
      </c>
      <c r="E2864" s="301">
        <v>99</v>
      </c>
      <c r="F2864" s="301">
        <v>97</v>
      </c>
      <c r="G2864" s="301">
        <v>41</v>
      </c>
      <c r="H2864" s="301">
        <v>38</v>
      </c>
      <c r="I2864" s="301">
        <v>56</v>
      </c>
      <c r="J2864" s="301">
        <v>66</v>
      </c>
      <c r="K2864" s="301">
        <v>95</v>
      </c>
      <c r="L2864" s="301">
        <v>96</v>
      </c>
      <c r="M2864" s="301">
        <v>92</v>
      </c>
      <c r="N2864" s="301">
        <v>91</v>
      </c>
      <c r="O2864" s="301">
        <v>64</v>
      </c>
      <c r="P2864" s="301">
        <v>58</v>
      </c>
      <c r="Q2864" s="301">
        <v>38</v>
      </c>
      <c r="R2864" s="301">
        <v>12</v>
      </c>
      <c r="S2864" s="301">
        <v>10</v>
      </c>
      <c r="T2864" s="301">
        <v>0</v>
      </c>
      <c r="U2864" s="301">
        <v>1109</v>
      </c>
      <c r="V2864" s="304">
        <v>1066</v>
      </c>
    </row>
    <row r="2865" spans="1:22" x14ac:dyDescent="0.4">
      <c r="A2865" s="299">
        <v>2861</v>
      </c>
      <c r="B2865" s="300" t="s">
        <v>571</v>
      </c>
      <c r="C2865" s="301">
        <v>92</v>
      </c>
      <c r="D2865" s="301">
        <v>100</v>
      </c>
      <c r="E2865" s="301">
        <v>114</v>
      </c>
      <c r="F2865" s="301">
        <v>101</v>
      </c>
      <c r="G2865" s="301">
        <v>72</v>
      </c>
      <c r="H2865" s="301">
        <v>85</v>
      </c>
      <c r="I2865" s="301">
        <v>75</v>
      </c>
      <c r="J2865" s="301">
        <v>61</v>
      </c>
      <c r="K2865" s="301">
        <v>76</v>
      </c>
      <c r="L2865" s="301">
        <v>115</v>
      </c>
      <c r="M2865" s="301">
        <v>142</v>
      </c>
      <c r="N2865" s="301">
        <v>122</v>
      </c>
      <c r="O2865" s="301">
        <v>125</v>
      </c>
      <c r="P2865" s="301">
        <v>129</v>
      </c>
      <c r="Q2865" s="301">
        <v>83</v>
      </c>
      <c r="R2865" s="301">
        <v>71</v>
      </c>
      <c r="S2865" s="301">
        <v>54</v>
      </c>
      <c r="T2865" s="301">
        <v>41</v>
      </c>
      <c r="U2865" s="301">
        <v>1660</v>
      </c>
      <c r="V2865" s="304">
        <v>1581</v>
      </c>
    </row>
    <row r="2866" spans="1:22" x14ac:dyDescent="0.4">
      <c r="A2866" s="299">
        <v>2862</v>
      </c>
      <c r="B2866" s="300" t="s">
        <v>572</v>
      </c>
      <c r="C2866" s="301">
        <v>15</v>
      </c>
      <c r="D2866" s="301">
        <v>33</v>
      </c>
      <c r="E2866" s="301">
        <v>32</v>
      </c>
      <c r="F2866" s="301">
        <v>30</v>
      </c>
      <c r="G2866" s="301">
        <v>17</v>
      </c>
      <c r="H2866" s="301">
        <v>40</v>
      </c>
      <c r="I2866" s="301">
        <v>13</v>
      </c>
      <c r="J2866" s="301">
        <v>21</v>
      </c>
      <c r="K2866" s="301">
        <v>34</v>
      </c>
      <c r="L2866" s="301">
        <v>44</v>
      </c>
      <c r="M2866" s="301">
        <v>35</v>
      </c>
      <c r="N2866" s="301">
        <v>49</v>
      </c>
      <c r="O2866" s="301">
        <v>52</v>
      </c>
      <c r="P2866" s="301">
        <v>48</v>
      </c>
      <c r="Q2866" s="301">
        <v>42</v>
      </c>
      <c r="R2866" s="301">
        <v>54</v>
      </c>
      <c r="S2866" s="301">
        <v>31</v>
      </c>
      <c r="T2866" s="301">
        <v>52</v>
      </c>
      <c r="U2866" s="301">
        <v>638</v>
      </c>
      <c r="V2866" s="304">
        <v>590</v>
      </c>
    </row>
    <row r="2867" spans="1:22" x14ac:dyDescent="0.4">
      <c r="A2867" s="299">
        <v>2863</v>
      </c>
      <c r="B2867" s="300" t="s">
        <v>3827</v>
      </c>
      <c r="C2867" s="301">
        <v>0</v>
      </c>
      <c r="D2867" s="301">
        <v>0</v>
      </c>
      <c r="E2867" s="301">
        <v>3</v>
      </c>
      <c r="F2867" s="301">
        <v>0</v>
      </c>
      <c r="G2867" s="301">
        <v>0</v>
      </c>
      <c r="H2867" s="301">
        <v>0</v>
      </c>
      <c r="I2867" s="301">
        <v>0</v>
      </c>
      <c r="J2867" s="301">
        <v>0</v>
      </c>
      <c r="K2867" s="301">
        <v>0</v>
      </c>
      <c r="L2867" s="301">
        <v>0</v>
      </c>
      <c r="M2867" s="301">
        <v>0</v>
      </c>
      <c r="N2867" s="301">
        <v>4</v>
      </c>
      <c r="O2867" s="301">
        <v>0</v>
      </c>
      <c r="P2867" s="301">
        <v>0</v>
      </c>
      <c r="Q2867" s="301">
        <v>0</v>
      </c>
      <c r="R2867" s="301">
        <v>0</v>
      </c>
      <c r="S2867" s="301">
        <v>0</v>
      </c>
      <c r="T2867" s="301">
        <v>0</v>
      </c>
      <c r="U2867" s="301">
        <v>11</v>
      </c>
      <c r="V2867" s="304">
        <v>10</v>
      </c>
    </row>
    <row r="2868" spans="1:22" x14ac:dyDescent="0.4">
      <c r="A2868" s="299">
        <v>2864</v>
      </c>
      <c r="B2868" s="300" t="s">
        <v>3828</v>
      </c>
      <c r="C2868" s="301">
        <v>0</v>
      </c>
      <c r="D2868" s="301">
        <v>3</v>
      </c>
      <c r="E2868" s="301">
        <v>3</v>
      </c>
      <c r="F2868" s="301">
        <v>0</v>
      </c>
      <c r="G2868" s="301">
        <v>0</v>
      </c>
      <c r="H2868" s="301">
        <v>0</v>
      </c>
      <c r="I2868" s="301">
        <v>0</v>
      </c>
      <c r="J2868" s="301">
        <v>3</v>
      </c>
      <c r="K2868" s="301">
        <v>0</v>
      </c>
      <c r="L2868" s="301">
        <v>8</v>
      </c>
      <c r="M2868" s="301">
        <v>5</v>
      </c>
      <c r="N2868" s="301">
        <v>3</v>
      </c>
      <c r="O2868" s="301">
        <v>3</v>
      </c>
      <c r="P2868" s="301">
        <v>7</v>
      </c>
      <c r="Q2868" s="301">
        <v>6</v>
      </c>
      <c r="R2868" s="301">
        <v>0</v>
      </c>
      <c r="S2868" s="301">
        <v>0</v>
      </c>
      <c r="T2868" s="301">
        <v>0</v>
      </c>
      <c r="U2868" s="301">
        <v>29</v>
      </c>
      <c r="V2868" s="304">
        <v>26</v>
      </c>
    </row>
    <row r="2869" spans="1:22" x14ac:dyDescent="0.4">
      <c r="A2869" s="299">
        <v>2865</v>
      </c>
      <c r="B2869" s="300" t="s">
        <v>3829</v>
      </c>
      <c r="C2869" s="301">
        <v>0</v>
      </c>
      <c r="D2869" s="301">
        <v>0</v>
      </c>
      <c r="E2869" s="301">
        <v>0</v>
      </c>
      <c r="F2869" s="301">
        <v>0</v>
      </c>
      <c r="G2869" s="301">
        <v>0</v>
      </c>
      <c r="H2869" s="301">
        <v>0</v>
      </c>
      <c r="I2869" s="301">
        <v>3</v>
      </c>
      <c r="J2869" s="301">
        <v>0</v>
      </c>
      <c r="K2869" s="301">
        <v>0</v>
      </c>
      <c r="L2869" s="301">
        <v>0</v>
      </c>
      <c r="M2869" s="301">
        <v>0</v>
      </c>
      <c r="N2869" s="301">
        <v>0</v>
      </c>
      <c r="O2869" s="301">
        <v>0</v>
      </c>
      <c r="P2869" s="301">
        <v>0</v>
      </c>
      <c r="Q2869" s="301">
        <v>0</v>
      </c>
      <c r="R2869" s="301">
        <v>0</v>
      </c>
      <c r="S2869" s="301">
        <v>0</v>
      </c>
      <c r="T2869" s="301">
        <v>0</v>
      </c>
      <c r="U2869" s="301">
        <v>5</v>
      </c>
      <c r="V2869" s="304">
        <v>5</v>
      </c>
    </row>
    <row r="2870" spans="1:22" x14ac:dyDescent="0.4">
      <c r="A2870" s="299">
        <v>2866</v>
      </c>
      <c r="B2870" s="300" t="s">
        <v>573</v>
      </c>
      <c r="C2870" s="301">
        <v>6</v>
      </c>
      <c r="D2870" s="301">
        <v>3</v>
      </c>
      <c r="E2870" s="301">
        <v>4</v>
      </c>
      <c r="F2870" s="301">
        <v>0</v>
      </c>
      <c r="G2870" s="301">
        <v>0</v>
      </c>
      <c r="H2870" s="301">
        <v>5</v>
      </c>
      <c r="I2870" s="301">
        <v>4</v>
      </c>
      <c r="J2870" s="301">
        <v>4</v>
      </c>
      <c r="K2870" s="301">
        <v>7</v>
      </c>
      <c r="L2870" s="301">
        <v>0</v>
      </c>
      <c r="M2870" s="301">
        <v>7</v>
      </c>
      <c r="N2870" s="301">
        <v>6</v>
      </c>
      <c r="O2870" s="301">
        <v>8</v>
      </c>
      <c r="P2870" s="301">
        <v>4</v>
      </c>
      <c r="Q2870" s="301">
        <v>3</v>
      </c>
      <c r="R2870" s="301">
        <v>0</v>
      </c>
      <c r="S2870" s="301">
        <v>0</v>
      </c>
      <c r="T2870" s="301">
        <v>0</v>
      </c>
      <c r="U2870" s="301">
        <v>63</v>
      </c>
      <c r="V2870" s="304">
        <v>55</v>
      </c>
    </row>
    <row r="2871" spans="1:22" x14ac:dyDescent="0.4">
      <c r="A2871" s="299">
        <v>2867</v>
      </c>
      <c r="B2871" s="300" t="s">
        <v>3830</v>
      </c>
      <c r="C2871" s="301">
        <v>0</v>
      </c>
      <c r="D2871" s="301">
        <v>0</v>
      </c>
      <c r="E2871" s="301">
        <v>0</v>
      </c>
      <c r="F2871" s="301">
        <v>0</v>
      </c>
      <c r="G2871" s="301">
        <v>0</v>
      </c>
      <c r="H2871" s="301">
        <v>3</v>
      </c>
      <c r="I2871" s="301">
        <v>3</v>
      </c>
      <c r="J2871" s="301">
        <v>0</v>
      </c>
      <c r="K2871" s="301">
        <v>5</v>
      </c>
      <c r="L2871" s="301">
        <v>4</v>
      </c>
      <c r="M2871" s="301">
        <v>3</v>
      </c>
      <c r="N2871" s="301">
        <v>6</v>
      </c>
      <c r="O2871" s="301">
        <v>5</v>
      </c>
      <c r="P2871" s="301">
        <v>3</v>
      </c>
      <c r="Q2871" s="301">
        <v>0</v>
      </c>
      <c r="R2871" s="301">
        <v>0</v>
      </c>
      <c r="S2871" s="301">
        <v>0</v>
      </c>
      <c r="T2871" s="301">
        <v>0</v>
      </c>
      <c r="U2871" s="301">
        <v>39</v>
      </c>
      <c r="V2871" s="304">
        <v>38</v>
      </c>
    </row>
    <row r="2872" spans="1:22" x14ac:dyDescent="0.4">
      <c r="A2872" s="299">
        <v>2868</v>
      </c>
      <c r="B2872" s="300" t="s">
        <v>1334</v>
      </c>
      <c r="C2872" s="301">
        <v>2449</v>
      </c>
      <c r="D2872" s="301">
        <v>2265</v>
      </c>
      <c r="E2872" s="301">
        <v>1673</v>
      </c>
      <c r="F2872" s="301">
        <v>1404</v>
      </c>
      <c r="G2872" s="301">
        <v>1387</v>
      </c>
      <c r="H2872" s="301">
        <v>1891</v>
      </c>
      <c r="I2872" s="301">
        <v>2636</v>
      </c>
      <c r="J2872" s="301">
        <v>2160</v>
      </c>
      <c r="K2872" s="301">
        <v>1740</v>
      </c>
      <c r="L2872" s="301">
        <v>1410</v>
      </c>
      <c r="M2872" s="301">
        <v>1114</v>
      </c>
      <c r="N2872" s="301">
        <v>945</v>
      </c>
      <c r="O2872" s="301">
        <v>762</v>
      </c>
      <c r="P2872" s="301">
        <v>624</v>
      </c>
      <c r="Q2872" s="301">
        <v>352</v>
      </c>
      <c r="R2872" s="301">
        <v>228</v>
      </c>
      <c r="S2872" s="301">
        <v>142</v>
      </c>
      <c r="T2872" s="301">
        <v>96</v>
      </c>
      <c r="U2872" s="301">
        <v>23276</v>
      </c>
      <c r="V2872" s="304">
        <v>23282</v>
      </c>
    </row>
    <row r="2873" spans="1:22" x14ac:dyDescent="0.4">
      <c r="A2873" s="299">
        <v>2869</v>
      </c>
      <c r="B2873" s="300" t="s">
        <v>1995</v>
      </c>
      <c r="C2873" s="301">
        <v>13</v>
      </c>
      <c r="D2873" s="301">
        <v>17</v>
      </c>
      <c r="E2873" s="301">
        <v>20</v>
      </c>
      <c r="F2873" s="301">
        <v>17</v>
      </c>
      <c r="G2873" s="301">
        <v>9</v>
      </c>
      <c r="H2873" s="301">
        <v>13</v>
      </c>
      <c r="I2873" s="301">
        <v>14</v>
      </c>
      <c r="J2873" s="301">
        <v>21</v>
      </c>
      <c r="K2873" s="301">
        <v>20</v>
      </c>
      <c r="L2873" s="301">
        <v>20</v>
      </c>
      <c r="M2873" s="301">
        <v>13</v>
      </c>
      <c r="N2873" s="301">
        <v>11</v>
      </c>
      <c r="O2873" s="301">
        <v>27</v>
      </c>
      <c r="P2873" s="301">
        <v>26</v>
      </c>
      <c r="Q2873" s="301">
        <v>23</v>
      </c>
      <c r="R2873" s="301">
        <v>11</v>
      </c>
      <c r="S2873" s="301">
        <v>0</v>
      </c>
      <c r="T2873" s="301">
        <v>0</v>
      </c>
      <c r="U2873" s="301">
        <v>266</v>
      </c>
      <c r="V2873" s="304">
        <v>260</v>
      </c>
    </row>
    <row r="2874" spans="1:22" x14ac:dyDescent="0.4">
      <c r="A2874" s="299">
        <v>2870</v>
      </c>
      <c r="B2874" s="300" t="s">
        <v>3831</v>
      </c>
      <c r="C2874" s="301">
        <v>9</v>
      </c>
      <c r="D2874" s="301">
        <v>6</v>
      </c>
      <c r="E2874" s="301">
        <v>3</v>
      </c>
      <c r="F2874" s="301">
        <v>7</v>
      </c>
      <c r="G2874" s="301">
        <v>12</v>
      </c>
      <c r="H2874" s="301">
        <v>4</v>
      </c>
      <c r="I2874" s="301">
        <v>0</v>
      </c>
      <c r="J2874" s="301">
        <v>11</v>
      </c>
      <c r="K2874" s="301">
        <v>3</v>
      </c>
      <c r="L2874" s="301">
        <v>4</v>
      </c>
      <c r="M2874" s="301">
        <v>10</v>
      </c>
      <c r="N2874" s="301">
        <v>9</v>
      </c>
      <c r="O2874" s="301">
        <v>8</v>
      </c>
      <c r="P2874" s="301">
        <v>7</v>
      </c>
      <c r="Q2874" s="301">
        <v>4</v>
      </c>
      <c r="R2874" s="301">
        <v>0</v>
      </c>
      <c r="S2874" s="301">
        <v>0</v>
      </c>
      <c r="T2874" s="301">
        <v>0</v>
      </c>
      <c r="U2874" s="301">
        <v>103</v>
      </c>
      <c r="V2874" s="304">
        <v>96</v>
      </c>
    </row>
    <row r="2875" spans="1:22" x14ac:dyDescent="0.4">
      <c r="A2875" s="299">
        <v>2871</v>
      </c>
      <c r="B2875" s="300" t="s">
        <v>3832</v>
      </c>
      <c r="C2875" s="301">
        <v>8</v>
      </c>
      <c r="D2875" s="301">
        <v>3</v>
      </c>
      <c r="E2875" s="301">
        <v>3</v>
      </c>
      <c r="F2875" s="301">
        <v>9</v>
      </c>
      <c r="G2875" s="301">
        <v>4</v>
      </c>
      <c r="H2875" s="301">
        <v>9</v>
      </c>
      <c r="I2875" s="301">
        <v>4</v>
      </c>
      <c r="J2875" s="301">
        <v>7</v>
      </c>
      <c r="K2875" s="301">
        <v>0</v>
      </c>
      <c r="L2875" s="301">
        <v>6</v>
      </c>
      <c r="M2875" s="301">
        <v>6</v>
      </c>
      <c r="N2875" s="301">
        <v>4</v>
      </c>
      <c r="O2875" s="301">
        <v>4</v>
      </c>
      <c r="P2875" s="301">
        <v>5</v>
      </c>
      <c r="Q2875" s="301">
        <v>4</v>
      </c>
      <c r="R2875" s="301">
        <v>9</v>
      </c>
      <c r="S2875" s="301">
        <v>0</v>
      </c>
      <c r="T2875" s="301">
        <v>0</v>
      </c>
      <c r="U2875" s="301">
        <v>83</v>
      </c>
      <c r="V2875" s="304">
        <v>84</v>
      </c>
    </row>
    <row r="2876" spans="1:22" x14ac:dyDescent="0.4">
      <c r="A2876" s="299">
        <v>2872</v>
      </c>
      <c r="B2876" s="300" t="s">
        <v>1996</v>
      </c>
      <c r="C2876" s="301">
        <v>8</v>
      </c>
      <c r="D2876" s="301">
        <v>8</v>
      </c>
      <c r="E2876" s="301">
        <v>3</v>
      </c>
      <c r="F2876" s="301">
        <v>11</v>
      </c>
      <c r="G2876" s="301">
        <v>6</v>
      </c>
      <c r="H2876" s="301">
        <v>3</v>
      </c>
      <c r="I2876" s="301">
        <v>4</v>
      </c>
      <c r="J2876" s="301">
        <v>0</v>
      </c>
      <c r="K2876" s="301">
        <v>8</v>
      </c>
      <c r="L2876" s="301">
        <v>5</v>
      </c>
      <c r="M2876" s="301">
        <v>0</v>
      </c>
      <c r="N2876" s="301">
        <v>0</v>
      </c>
      <c r="O2876" s="301">
        <v>12</v>
      </c>
      <c r="P2876" s="301">
        <v>7</v>
      </c>
      <c r="Q2876" s="301">
        <v>7</v>
      </c>
      <c r="R2876" s="301">
        <v>3</v>
      </c>
      <c r="S2876" s="301">
        <v>0</v>
      </c>
      <c r="T2876" s="301">
        <v>0</v>
      </c>
      <c r="U2876" s="301">
        <v>102</v>
      </c>
      <c r="V2876" s="304">
        <v>92</v>
      </c>
    </row>
    <row r="2877" spans="1:22" x14ac:dyDescent="0.4">
      <c r="A2877" s="299">
        <v>2873</v>
      </c>
      <c r="B2877" s="300" t="s">
        <v>3833</v>
      </c>
      <c r="C2877" s="301">
        <v>5</v>
      </c>
      <c r="D2877" s="301">
        <v>0</v>
      </c>
      <c r="E2877" s="301">
        <v>0</v>
      </c>
      <c r="F2877" s="301">
        <v>3</v>
      </c>
      <c r="G2877" s="301">
        <v>0</v>
      </c>
      <c r="H2877" s="301">
        <v>0</v>
      </c>
      <c r="I2877" s="301">
        <v>0</v>
      </c>
      <c r="J2877" s="301">
        <v>3</v>
      </c>
      <c r="K2877" s="301">
        <v>0</v>
      </c>
      <c r="L2877" s="301">
        <v>7</v>
      </c>
      <c r="M2877" s="301">
        <v>0</v>
      </c>
      <c r="N2877" s="301">
        <v>0</v>
      </c>
      <c r="O2877" s="301">
        <v>0</v>
      </c>
      <c r="P2877" s="301">
        <v>11</v>
      </c>
      <c r="Q2877" s="301">
        <v>0</v>
      </c>
      <c r="R2877" s="301">
        <v>0</v>
      </c>
      <c r="S2877" s="301">
        <v>0</v>
      </c>
      <c r="T2877" s="301">
        <v>0</v>
      </c>
      <c r="U2877" s="301">
        <v>31</v>
      </c>
      <c r="V2877" s="304">
        <v>29</v>
      </c>
    </row>
    <row r="2878" spans="1:22" x14ac:dyDescent="0.4">
      <c r="A2878" s="299">
        <v>2874</v>
      </c>
      <c r="B2878" s="300" t="s">
        <v>574</v>
      </c>
      <c r="C2878" s="301">
        <v>80</v>
      </c>
      <c r="D2878" s="301">
        <v>115</v>
      </c>
      <c r="E2878" s="301">
        <v>131</v>
      </c>
      <c r="F2878" s="301">
        <v>108</v>
      </c>
      <c r="G2878" s="301">
        <v>55</v>
      </c>
      <c r="H2878" s="301">
        <v>54</v>
      </c>
      <c r="I2878" s="301">
        <v>57</v>
      </c>
      <c r="J2878" s="301">
        <v>100</v>
      </c>
      <c r="K2878" s="301">
        <v>113</v>
      </c>
      <c r="L2878" s="301">
        <v>135</v>
      </c>
      <c r="M2878" s="301">
        <v>169</v>
      </c>
      <c r="N2878" s="301">
        <v>144</v>
      </c>
      <c r="O2878" s="301">
        <v>131</v>
      </c>
      <c r="P2878" s="301">
        <v>144</v>
      </c>
      <c r="Q2878" s="301">
        <v>90</v>
      </c>
      <c r="R2878" s="301">
        <v>74</v>
      </c>
      <c r="S2878" s="301">
        <v>45</v>
      </c>
      <c r="T2878" s="301">
        <v>69</v>
      </c>
      <c r="U2878" s="301">
        <v>1812</v>
      </c>
      <c r="V2878" s="304">
        <v>1692</v>
      </c>
    </row>
    <row r="2879" spans="1:22" x14ac:dyDescent="0.4">
      <c r="A2879" s="299">
        <v>2875</v>
      </c>
      <c r="B2879" s="300" t="s">
        <v>575</v>
      </c>
      <c r="C2879" s="301">
        <v>12</v>
      </c>
      <c r="D2879" s="301">
        <v>9</v>
      </c>
      <c r="E2879" s="301">
        <v>19</v>
      </c>
      <c r="F2879" s="301">
        <v>15</v>
      </c>
      <c r="G2879" s="301">
        <v>3</v>
      </c>
      <c r="H2879" s="301">
        <v>9</v>
      </c>
      <c r="I2879" s="301">
        <v>7</v>
      </c>
      <c r="J2879" s="301">
        <v>16</v>
      </c>
      <c r="K2879" s="301">
        <v>20</v>
      </c>
      <c r="L2879" s="301">
        <v>19</v>
      </c>
      <c r="M2879" s="301">
        <v>14</v>
      </c>
      <c r="N2879" s="301">
        <v>9</v>
      </c>
      <c r="O2879" s="301">
        <v>16</v>
      </c>
      <c r="P2879" s="301">
        <v>13</v>
      </c>
      <c r="Q2879" s="301">
        <v>4</v>
      </c>
      <c r="R2879" s="301">
        <v>3</v>
      </c>
      <c r="S2879" s="301">
        <v>0</v>
      </c>
      <c r="T2879" s="301">
        <v>6</v>
      </c>
      <c r="U2879" s="301">
        <v>208</v>
      </c>
      <c r="V2879" s="304">
        <v>191</v>
      </c>
    </row>
    <row r="2880" spans="1:22" x14ac:dyDescent="0.4">
      <c r="A2880" s="299">
        <v>2876</v>
      </c>
      <c r="B2880" s="300" t="s">
        <v>3834</v>
      </c>
      <c r="C2880" s="301">
        <v>0</v>
      </c>
      <c r="D2880" s="301">
        <v>0</v>
      </c>
      <c r="E2880" s="301">
        <v>0</v>
      </c>
      <c r="F2880" s="301">
        <v>0</v>
      </c>
      <c r="G2880" s="301">
        <v>0</v>
      </c>
      <c r="H2880" s="301">
        <v>0</v>
      </c>
      <c r="I2880" s="301">
        <v>0</v>
      </c>
      <c r="J2880" s="301">
        <v>0</v>
      </c>
      <c r="K2880" s="301">
        <v>0</v>
      </c>
      <c r="L2880" s="301">
        <v>3</v>
      </c>
      <c r="M2880" s="301">
        <v>0</v>
      </c>
      <c r="N2880" s="301">
        <v>0</v>
      </c>
      <c r="O2880" s="301">
        <v>0</v>
      </c>
      <c r="P2880" s="301">
        <v>0</v>
      </c>
      <c r="Q2880" s="301">
        <v>0</v>
      </c>
      <c r="R2880" s="301">
        <v>0</v>
      </c>
      <c r="S2880" s="301">
        <v>0</v>
      </c>
      <c r="T2880" s="301">
        <v>0</v>
      </c>
      <c r="U2880" s="301">
        <v>13</v>
      </c>
      <c r="V2880" s="304">
        <v>17</v>
      </c>
    </row>
    <row r="2881" spans="1:22" x14ac:dyDescent="0.4">
      <c r="A2881" s="299">
        <v>2877</v>
      </c>
      <c r="B2881" s="300" t="s">
        <v>1335</v>
      </c>
      <c r="C2881" s="301">
        <v>317</v>
      </c>
      <c r="D2881" s="301">
        <v>319</v>
      </c>
      <c r="E2881" s="301">
        <v>241</v>
      </c>
      <c r="F2881" s="301">
        <v>269</v>
      </c>
      <c r="G2881" s="301">
        <v>321</v>
      </c>
      <c r="H2881" s="301">
        <v>276</v>
      </c>
      <c r="I2881" s="301">
        <v>284</v>
      </c>
      <c r="J2881" s="301">
        <v>328</v>
      </c>
      <c r="K2881" s="301">
        <v>341</v>
      </c>
      <c r="L2881" s="301">
        <v>287</v>
      </c>
      <c r="M2881" s="301">
        <v>220</v>
      </c>
      <c r="N2881" s="301">
        <v>212</v>
      </c>
      <c r="O2881" s="301">
        <v>186</v>
      </c>
      <c r="P2881" s="301">
        <v>178</v>
      </c>
      <c r="Q2881" s="301">
        <v>160</v>
      </c>
      <c r="R2881" s="301">
        <v>83</v>
      </c>
      <c r="S2881" s="301">
        <v>50</v>
      </c>
      <c r="T2881" s="301">
        <v>43</v>
      </c>
      <c r="U2881" s="301">
        <v>4114</v>
      </c>
      <c r="V2881" s="304">
        <v>3811</v>
      </c>
    </row>
    <row r="2882" spans="1:22" x14ac:dyDescent="0.4">
      <c r="A2882" s="299">
        <v>2878</v>
      </c>
      <c r="B2882" s="300" t="s">
        <v>576</v>
      </c>
      <c r="C2882" s="301">
        <v>6</v>
      </c>
      <c r="D2882" s="301">
        <v>14</v>
      </c>
      <c r="E2882" s="301">
        <v>9</v>
      </c>
      <c r="F2882" s="301">
        <v>12</v>
      </c>
      <c r="G2882" s="301">
        <v>6</v>
      </c>
      <c r="H2882" s="301">
        <v>0</v>
      </c>
      <c r="I2882" s="301">
        <v>12</v>
      </c>
      <c r="J2882" s="301">
        <v>9</v>
      </c>
      <c r="K2882" s="301">
        <v>5</v>
      </c>
      <c r="L2882" s="301">
        <v>14</v>
      </c>
      <c r="M2882" s="301">
        <v>11</v>
      </c>
      <c r="N2882" s="301">
        <v>19</v>
      </c>
      <c r="O2882" s="301">
        <v>14</v>
      </c>
      <c r="P2882" s="301">
        <v>6</v>
      </c>
      <c r="Q2882" s="301">
        <v>8</v>
      </c>
      <c r="R2882" s="301">
        <v>5</v>
      </c>
      <c r="S2882" s="301">
        <v>6</v>
      </c>
      <c r="T2882" s="301">
        <v>9</v>
      </c>
      <c r="U2882" s="301">
        <v>147</v>
      </c>
      <c r="V2882" s="304">
        <v>140</v>
      </c>
    </row>
    <row r="2883" spans="1:22" x14ac:dyDescent="0.4">
      <c r="A2883" s="299">
        <v>2879</v>
      </c>
      <c r="B2883" s="300" t="s">
        <v>577</v>
      </c>
      <c r="C2883" s="301">
        <v>91</v>
      </c>
      <c r="D2883" s="301">
        <v>81</v>
      </c>
      <c r="E2883" s="301">
        <v>75</v>
      </c>
      <c r="F2883" s="301">
        <v>114</v>
      </c>
      <c r="G2883" s="301">
        <v>108</v>
      </c>
      <c r="H2883" s="301">
        <v>86</v>
      </c>
      <c r="I2883" s="301">
        <v>76</v>
      </c>
      <c r="J2883" s="301">
        <v>77</v>
      </c>
      <c r="K2883" s="301">
        <v>94</v>
      </c>
      <c r="L2883" s="301">
        <v>111</v>
      </c>
      <c r="M2883" s="301">
        <v>126</v>
      </c>
      <c r="N2883" s="301">
        <v>120</v>
      </c>
      <c r="O2883" s="301">
        <v>111</v>
      </c>
      <c r="P2883" s="301">
        <v>91</v>
      </c>
      <c r="Q2883" s="301">
        <v>51</v>
      </c>
      <c r="R2883" s="301">
        <v>37</v>
      </c>
      <c r="S2883" s="301">
        <v>43</v>
      </c>
      <c r="T2883" s="301">
        <v>31</v>
      </c>
      <c r="U2883" s="301">
        <v>1543</v>
      </c>
      <c r="V2883" s="304">
        <v>1488</v>
      </c>
    </row>
    <row r="2884" spans="1:22" x14ac:dyDescent="0.4">
      <c r="A2884" s="299">
        <v>2880</v>
      </c>
      <c r="B2884" s="300" t="s">
        <v>3835</v>
      </c>
      <c r="C2884" s="301">
        <v>0</v>
      </c>
      <c r="D2884" s="301">
        <v>0</v>
      </c>
      <c r="E2884" s="301">
        <v>0</v>
      </c>
      <c r="F2884" s="301">
        <v>0</v>
      </c>
      <c r="G2884" s="301">
        <v>0</v>
      </c>
      <c r="H2884" s="301">
        <v>0</v>
      </c>
      <c r="I2884" s="301">
        <v>0</v>
      </c>
      <c r="J2884" s="301">
        <v>0</v>
      </c>
      <c r="K2884" s="301">
        <v>0</v>
      </c>
      <c r="L2884" s="301">
        <v>0</v>
      </c>
      <c r="M2884" s="301">
        <v>0</v>
      </c>
      <c r="N2884" s="301">
        <v>0</v>
      </c>
      <c r="O2884" s="301">
        <v>0</v>
      </c>
      <c r="P2884" s="301">
        <v>0</v>
      </c>
      <c r="Q2884" s="301">
        <v>0</v>
      </c>
      <c r="R2884" s="301">
        <v>0</v>
      </c>
      <c r="S2884" s="301">
        <v>0</v>
      </c>
      <c r="T2884" s="301">
        <v>0</v>
      </c>
      <c r="U2884" s="301">
        <v>0</v>
      </c>
      <c r="V2884" s="304">
        <v>0</v>
      </c>
    </row>
    <row r="2885" spans="1:22" x14ac:dyDescent="0.4">
      <c r="A2885" s="299">
        <v>2881</v>
      </c>
      <c r="B2885" s="300" t="s">
        <v>578</v>
      </c>
      <c r="C2885" s="301">
        <v>9</v>
      </c>
      <c r="D2885" s="301">
        <v>17</v>
      </c>
      <c r="E2885" s="301">
        <v>22</v>
      </c>
      <c r="F2885" s="301">
        <v>20</v>
      </c>
      <c r="G2885" s="301">
        <v>8</v>
      </c>
      <c r="H2885" s="301">
        <v>0</v>
      </c>
      <c r="I2885" s="301">
        <v>5</v>
      </c>
      <c r="J2885" s="301">
        <v>18</v>
      </c>
      <c r="K2885" s="301">
        <v>33</v>
      </c>
      <c r="L2885" s="301">
        <v>23</v>
      </c>
      <c r="M2885" s="301">
        <v>17</v>
      </c>
      <c r="N2885" s="301">
        <v>17</v>
      </c>
      <c r="O2885" s="301">
        <v>18</v>
      </c>
      <c r="P2885" s="301">
        <v>24</v>
      </c>
      <c r="Q2885" s="301">
        <v>13</v>
      </c>
      <c r="R2885" s="301">
        <v>5</v>
      </c>
      <c r="S2885" s="301">
        <v>0</v>
      </c>
      <c r="T2885" s="301">
        <v>0</v>
      </c>
      <c r="U2885" s="301">
        <v>267</v>
      </c>
      <c r="V2885" s="304">
        <v>254</v>
      </c>
    </row>
    <row r="2886" spans="1:22" x14ac:dyDescent="0.4">
      <c r="A2886" s="299">
        <v>2882</v>
      </c>
      <c r="B2886" s="300" t="s">
        <v>3836</v>
      </c>
      <c r="C2886" s="301">
        <v>8</v>
      </c>
      <c r="D2886" s="301">
        <v>7</v>
      </c>
      <c r="E2886" s="301">
        <v>6</v>
      </c>
      <c r="F2886" s="301">
        <v>9</v>
      </c>
      <c r="G2886" s="301">
        <v>3</v>
      </c>
      <c r="H2886" s="301">
        <v>8</v>
      </c>
      <c r="I2886" s="301">
        <v>5</v>
      </c>
      <c r="J2886" s="301">
        <v>5</v>
      </c>
      <c r="K2886" s="301">
        <v>6</v>
      </c>
      <c r="L2886" s="301">
        <v>8</v>
      </c>
      <c r="M2886" s="301">
        <v>11</v>
      </c>
      <c r="N2886" s="301">
        <v>7</v>
      </c>
      <c r="O2886" s="301">
        <v>11</v>
      </c>
      <c r="P2886" s="301">
        <v>0</v>
      </c>
      <c r="Q2886" s="301">
        <v>4</v>
      </c>
      <c r="R2886" s="301">
        <v>0</v>
      </c>
      <c r="S2886" s="301">
        <v>0</v>
      </c>
      <c r="T2886" s="301">
        <v>3</v>
      </c>
      <c r="U2886" s="301">
        <v>115</v>
      </c>
      <c r="V2886" s="304">
        <v>101</v>
      </c>
    </row>
    <row r="2887" spans="1:22" x14ac:dyDescent="0.4">
      <c r="A2887" s="299">
        <v>2883</v>
      </c>
      <c r="B2887" s="300" t="s">
        <v>1997</v>
      </c>
      <c r="C2887" s="301">
        <v>11</v>
      </c>
      <c r="D2887" s="301">
        <v>15</v>
      </c>
      <c r="E2887" s="301">
        <v>9</v>
      </c>
      <c r="F2887" s="301">
        <v>17</v>
      </c>
      <c r="G2887" s="301">
        <v>10</v>
      </c>
      <c r="H2887" s="301">
        <v>21</v>
      </c>
      <c r="I2887" s="301">
        <v>13</v>
      </c>
      <c r="J2887" s="301">
        <v>11</v>
      </c>
      <c r="K2887" s="301">
        <v>11</v>
      </c>
      <c r="L2887" s="301">
        <v>16</v>
      </c>
      <c r="M2887" s="301">
        <v>12</v>
      </c>
      <c r="N2887" s="301">
        <v>18</v>
      </c>
      <c r="O2887" s="301">
        <v>16</v>
      </c>
      <c r="P2887" s="301">
        <v>16</v>
      </c>
      <c r="Q2887" s="301">
        <v>23</v>
      </c>
      <c r="R2887" s="301">
        <v>10</v>
      </c>
      <c r="S2887" s="301">
        <v>9</v>
      </c>
      <c r="T2887" s="301">
        <v>3</v>
      </c>
      <c r="U2887" s="301">
        <v>251</v>
      </c>
      <c r="V2887" s="304">
        <v>249</v>
      </c>
    </row>
    <row r="2888" spans="1:22" x14ac:dyDescent="0.4">
      <c r="A2888" s="299">
        <v>2884</v>
      </c>
      <c r="B2888" s="300" t="s">
        <v>3837</v>
      </c>
      <c r="C2888" s="301">
        <v>5</v>
      </c>
      <c r="D2888" s="301">
        <v>6</v>
      </c>
      <c r="E2888" s="301">
        <v>4</v>
      </c>
      <c r="F2888" s="301">
        <v>0</v>
      </c>
      <c r="G2888" s="301">
        <v>3</v>
      </c>
      <c r="H2888" s="301">
        <v>3</v>
      </c>
      <c r="I2888" s="301">
        <v>5</v>
      </c>
      <c r="J2888" s="301">
        <v>0</v>
      </c>
      <c r="K2888" s="301">
        <v>0</v>
      </c>
      <c r="L2888" s="301">
        <v>0</v>
      </c>
      <c r="M2888" s="301">
        <v>5</v>
      </c>
      <c r="N2888" s="301">
        <v>3</v>
      </c>
      <c r="O2888" s="301">
        <v>11</v>
      </c>
      <c r="P2888" s="301">
        <v>9</v>
      </c>
      <c r="Q2888" s="301">
        <v>0</v>
      </c>
      <c r="R2888" s="301">
        <v>0</v>
      </c>
      <c r="S2888" s="301">
        <v>0</v>
      </c>
      <c r="T2888" s="301">
        <v>0</v>
      </c>
      <c r="U2888" s="301">
        <v>65</v>
      </c>
      <c r="V2888" s="304">
        <v>61</v>
      </c>
    </row>
    <row r="2889" spans="1:22" x14ac:dyDescent="0.4">
      <c r="A2889" s="299">
        <v>2885</v>
      </c>
      <c r="B2889" s="300" t="s">
        <v>579</v>
      </c>
      <c r="C2889" s="301">
        <v>15</v>
      </c>
      <c r="D2889" s="301">
        <v>23</v>
      </c>
      <c r="E2889" s="301">
        <v>16</v>
      </c>
      <c r="F2889" s="301">
        <v>14</v>
      </c>
      <c r="G2889" s="301">
        <v>12</v>
      </c>
      <c r="H2889" s="301">
        <v>7</v>
      </c>
      <c r="I2889" s="301">
        <v>12</v>
      </c>
      <c r="J2889" s="301">
        <v>8</v>
      </c>
      <c r="K2889" s="301">
        <v>10</v>
      </c>
      <c r="L2889" s="301">
        <v>21</v>
      </c>
      <c r="M2889" s="301">
        <v>21</v>
      </c>
      <c r="N2889" s="301">
        <v>27</v>
      </c>
      <c r="O2889" s="301">
        <v>20</v>
      </c>
      <c r="P2889" s="301">
        <v>25</v>
      </c>
      <c r="Q2889" s="301">
        <v>11</v>
      </c>
      <c r="R2889" s="301">
        <v>3</v>
      </c>
      <c r="S2889" s="301">
        <v>0</v>
      </c>
      <c r="T2889" s="301">
        <v>4</v>
      </c>
      <c r="U2889" s="301">
        <v>253</v>
      </c>
      <c r="V2889" s="304">
        <v>243</v>
      </c>
    </row>
    <row r="2890" spans="1:22" x14ac:dyDescent="0.4">
      <c r="A2890" s="299">
        <v>2886</v>
      </c>
      <c r="B2890" s="300" t="s">
        <v>3838</v>
      </c>
      <c r="C2890" s="301">
        <v>0</v>
      </c>
      <c r="D2890" s="301">
        <v>6</v>
      </c>
      <c r="E2890" s="301">
        <v>4</v>
      </c>
      <c r="F2890" s="301">
        <v>5</v>
      </c>
      <c r="G2890" s="301">
        <v>0</v>
      </c>
      <c r="H2890" s="301">
        <v>0</v>
      </c>
      <c r="I2890" s="301">
        <v>0</v>
      </c>
      <c r="J2890" s="301">
        <v>0</v>
      </c>
      <c r="K2890" s="301">
        <v>3</v>
      </c>
      <c r="L2890" s="301">
        <v>5</v>
      </c>
      <c r="M2890" s="301">
        <v>0</v>
      </c>
      <c r="N2890" s="301">
        <v>6</v>
      </c>
      <c r="O2890" s="301">
        <v>3</v>
      </c>
      <c r="P2890" s="301">
        <v>4</v>
      </c>
      <c r="Q2890" s="301">
        <v>0</v>
      </c>
      <c r="R2890" s="301">
        <v>0</v>
      </c>
      <c r="S2890" s="301">
        <v>0</v>
      </c>
      <c r="T2890" s="301">
        <v>0</v>
      </c>
      <c r="U2890" s="301">
        <v>38</v>
      </c>
      <c r="V2890" s="304">
        <v>46</v>
      </c>
    </row>
    <row r="2891" spans="1:22" x14ac:dyDescent="0.4">
      <c r="A2891" s="299">
        <v>2887</v>
      </c>
      <c r="B2891" s="300" t="s">
        <v>580</v>
      </c>
      <c r="C2891" s="301">
        <v>3</v>
      </c>
      <c r="D2891" s="301">
        <v>3</v>
      </c>
      <c r="E2891" s="301">
        <v>13</v>
      </c>
      <c r="F2891" s="301">
        <v>11</v>
      </c>
      <c r="G2891" s="301">
        <v>3</v>
      </c>
      <c r="H2891" s="301">
        <v>8</v>
      </c>
      <c r="I2891" s="301">
        <v>5</v>
      </c>
      <c r="J2891" s="301">
        <v>0</v>
      </c>
      <c r="K2891" s="301">
        <v>4</v>
      </c>
      <c r="L2891" s="301">
        <v>11</v>
      </c>
      <c r="M2891" s="301">
        <v>21</v>
      </c>
      <c r="N2891" s="301">
        <v>17</v>
      </c>
      <c r="O2891" s="301">
        <v>22</v>
      </c>
      <c r="P2891" s="301">
        <v>16</v>
      </c>
      <c r="Q2891" s="301">
        <v>4</v>
      </c>
      <c r="R2891" s="301">
        <v>8</v>
      </c>
      <c r="S2891" s="301">
        <v>5</v>
      </c>
      <c r="T2891" s="301">
        <v>0</v>
      </c>
      <c r="U2891" s="301">
        <v>154</v>
      </c>
      <c r="V2891" s="304">
        <v>151</v>
      </c>
    </row>
    <row r="2892" spans="1:22" x14ac:dyDescent="0.4">
      <c r="A2892" s="299">
        <v>2888</v>
      </c>
      <c r="B2892" s="300" t="s">
        <v>3839</v>
      </c>
      <c r="C2892" s="301">
        <v>3</v>
      </c>
      <c r="D2892" s="301">
        <v>3</v>
      </c>
      <c r="E2892" s="301">
        <v>0</v>
      </c>
      <c r="F2892" s="301">
        <v>0</v>
      </c>
      <c r="G2892" s="301">
        <v>0</v>
      </c>
      <c r="H2892" s="301">
        <v>0</v>
      </c>
      <c r="I2892" s="301">
        <v>0</v>
      </c>
      <c r="J2892" s="301">
        <v>0</v>
      </c>
      <c r="K2892" s="301">
        <v>3</v>
      </c>
      <c r="L2892" s="301">
        <v>0</v>
      </c>
      <c r="M2892" s="301">
        <v>0</v>
      </c>
      <c r="N2892" s="301">
        <v>0</v>
      </c>
      <c r="O2892" s="301">
        <v>0</v>
      </c>
      <c r="P2892" s="301">
        <v>5</v>
      </c>
      <c r="Q2892" s="301">
        <v>0</v>
      </c>
      <c r="R2892" s="301">
        <v>0</v>
      </c>
      <c r="S2892" s="301">
        <v>0</v>
      </c>
      <c r="T2892" s="301">
        <v>0</v>
      </c>
      <c r="U2892" s="301">
        <v>28</v>
      </c>
      <c r="V2892" s="304">
        <v>26</v>
      </c>
    </row>
    <row r="2893" spans="1:22" x14ac:dyDescent="0.4">
      <c r="A2893" s="299">
        <v>2889</v>
      </c>
      <c r="B2893" s="300" t="s">
        <v>3840</v>
      </c>
      <c r="C2893" s="301">
        <v>5</v>
      </c>
      <c r="D2893" s="301">
        <v>9</v>
      </c>
      <c r="E2893" s="301">
        <v>10</v>
      </c>
      <c r="F2893" s="301">
        <v>7</v>
      </c>
      <c r="G2893" s="301">
        <v>6</v>
      </c>
      <c r="H2893" s="301">
        <v>4</v>
      </c>
      <c r="I2893" s="301">
        <v>5</v>
      </c>
      <c r="J2893" s="301">
        <v>0</v>
      </c>
      <c r="K2893" s="301">
        <v>6</v>
      </c>
      <c r="L2893" s="301">
        <v>10</v>
      </c>
      <c r="M2893" s="301">
        <v>11</v>
      </c>
      <c r="N2893" s="301">
        <v>13</v>
      </c>
      <c r="O2893" s="301">
        <v>6</v>
      </c>
      <c r="P2893" s="301">
        <v>0</v>
      </c>
      <c r="Q2893" s="301">
        <v>0</v>
      </c>
      <c r="R2893" s="301">
        <v>0</v>
      </c>
      <c r="S2893" s="301">
        <v>0</v>
      </c>
      <c r="T2893" s="301">
        <v>5</v>
      </c>
      <c r="U2893" s="301">
        <v>109</v>
      </c>
      <c r="V2893" s="304">
        <v>117</v>
      </c>
    </row>
    <row r="2894" spans="1:22" x14ac:dyDescent="0.4">
      <c r="A2894" s="299">
        <v>2890</v>
      </c>
      <c r="B2894" s="300" t="s">
        <v>3841</v>
      </c>
      <c r="C2894" s="301">
        <v>0</v>
      </c>
      <c r="D2894" s="301">
        <v>0</v>
      </c>
      <c r="E2894" s="301">
        <v>0</v>
      </c>
      <c r="F2894" s="301">
        <v>0</v>
      </c>
      <c r="G2894" s="301">
        <v>0</v>
      </c>
      <c r="H2894" s="301">
        <v>0</v>
      </c>
      <c r="I2894" s="301">
        <v>0</v>
      </c>
      <c r="J2894" s="301">
        <v>0</v>
      </c>
      <c r="K2894" s="301">
        <v>0</v>
      </c>
      <c r="L2894" s="301">
        <v>0</v>
      </c>
      <c r="M2894" s="301">
        <v>0</v>
      </c>
      <c r="N2894" s="301">
        <v>0</v>
      </c>
      <c r="O2894" s="301">
        <v>0</v>
      </c>
      <c r="P2894" s="301">
        <v>0</v>
      </c>
      <c r="Q2894" s="301">
        <v>0</v>
      </c>
      <c r="R2894" s="301">
        <v>0</v>
      </c>
      <c r="S2894" s="301">
        <v>0</v>
      </c>
      <c r="T2894" s="301">
        <v>0</v>
      </c>
      <c r="U2894" s="301">
        <v>0</v>
      </c>
      <c r="V2894" s="304">
        <v>0</v>
      </c>
    </row>
    <row r="2895" spans="1:22" x14ac:dyDescent="0.4">
      <c r="A2895" s="299">
        <v>2891</v>
      </c>
      <c r="B2895" s="300" t="s">
        <v>1998</v>
      </c>
      <c r="C2895" s="301">
        <v>9</v>
      </c>
      <c r="D2895" s="301">
        <v>10</v>
      </c>
      <c r="E2895" s="301">
        <v>23</v>
      </c>
      <c r="F2895" s="301">
        <v>17</v>
      </c>
      <c r="G2895" s="301">
        <v>16</v>
      </c>
      <c r="H2895" s="301">
        <v>16</v>
      </c>
      <c r="I2895" s="301">
        <v>7</v>
      </c>
      <c r="J2895" s="301">
        <v>17</v>
      </c>
      <c r="K2895" s="301">
        <v>19</v>
      </c>
      <c r="L2895" s="301">
        <v>16</v>
      </c>
      <c r="M2895" s="301">
        <v>21</v>
      </c>
      <c r="N2895" s="301">
        <v>13</v>
      </c>
      <c r="O2895" s="301">
        <v>26</v>
      </c>
      <c r="P2895" s="301">
        <v>12</v>
      </c>
      <c r="Q2895" s="301">
        <v>10</v>
      </c>
      <c r="R2895" s="301">
        <v>3</v>
      </c>
      <c r="S2895" s="301">
        <v>4</v>
      </c>
      <c r="T2895" s="301">
        <v>8</v>
      </c>
      <c r="U2895" s="301">
        <v>239</v>
      </c>
      <c r="V2895" s="304">
        <v>236</v>
      </c>
    </row>
    <row r="2896" spans="1:22" x14ac:dyDescent="0.4">
      <c r="A2896" s="299">
        <v>2892</v>
      </c>
      <c r="B2896" s="300" t="s">
        <v>1999</v>
      </c>
      <c r="C2896" s="301">
        <v>13</v>
      </c>
      <c r="D2896" s="301">
        <v>12</v>
      </c>
      <c r="E2896" s="301">
        <v>12</v>
      </c>
      <c r="F2896" s="301">
        <v>18</v>
      </c>
      <c r="G2896" s="301">
        <v>12</v>
      </c>
      <c r="H2896" s="301">
        <v>4</v>
      </c>
      <c r="I2896" s="301">
        <v>13</v>
      </c>
      <c r="J2896" s="301">
        <v>16</v>
      </c>
      <c r="K2896" s="301">
        <v>13</v>
      </c>
      <c r="L2896" s="301">
        <v>12</v>
      </c>
      <c r="M2896" s="301">
        <v>15</v>
      </c>
      <c r="N2896" s="301">
        <v>6</v>
      </c>
      <c r="O2896" s="301">
        <v>17</v>
      </c>
      <c r="P2896" s="301">
        <v>18</v>
      </c>
      <c r="Q2896" s="301">
        <v>13</v>
      </c>
      <c r="R2896" s="301">
        <v>8</v>
      </c>
      <c r="S2896" s="301">
        <v>4</v>
      </c>
      <c r="T2896" s="301">
        <v>0</v>
      </c>
      <c r="U2896" s="301">
        <v>216</v>
      </c>
      <c r="V2896" s="304">
        <v>205</v>
      </c>
    </row>
    <row r="2897" spans="1:22" x14ac:dyDescent="0.4">
      <c r="A2897" s="299">
        <v>2893</v>
      </c>
      <c r="B2897" s="300" t="s">
        <v>581</v>
      </c>
      <c r="C2897" s="301">
        <v>6</v>
      </c>
      <c r="D2897" s="301">
        <v>9</v>
      </c>
      <c r="E2897" s="301">
        <v>8</v>
      </c>
      <c r="F2897" s="301">
        <v>13</v>
      </c>
      <c r="G2897" s="301">
        <v>5</v>
      </c>
      <c r="H2897" s="301">
        <v>6</v>
      </c>
      <c r="I2897" s="301">
        <v>9</v>
      </c>
      <c r="J2897" s="301">
        <v>10</v>
      </c>
      <c r="K2897" s="301">
        <v>11</v>
      </c>
      <c r="L2897" s="301">
        <v>15</v>
      </c>
      <c r="M2897" s="301">
        <v>4</v>
      </c>
      <c r="N2897" s="301">
        <v>24</v>
      </c>
      <c r="O2897" s="301">
        <v>19</v>
      </c>
      <c r="P2897" s="301">
        <v>24</v>
      </c>
      <c r="Q2897" s="301">
        <v>12</v>
      </c>
      <c r="R2897" s="301">
        <v>8</v>
      </c>
      <c r="S2897" s="301">
        <v>3</v>
      </c>
      <c r="T2897" s="301">
        <v>0</v>
      </c>
      <c r="U2897" s="301">
        <v>171</v>
      </c>
      <c r="V2897" s="304">
        <v>157</v>
      </c>
    </row>
    <row r="2898" spans="1:22" x14ac:dyDescent="0.4">
      <c r="A2898" s="299">
        <v>2894</v>
      </c>
      <c r="B2898" s="300" t="s">
        <v>3842</v>
      </c>
      <c r="C2898" s="301">
        <v>0</v>
      </c>
      <c r="D2898" s="301">
        <v>7</v>
      </c>
      <c r="E2898" s="301">
        <v>5</v>
      </c>
      <c r="F2898" s="301">
        <v>11</v>
      </c>
      <c r="G2898" s="301">
        <v>4</v>
      </c>
      <c r="H2898" s="301">
        <v>0</v>
      </c>
      <c r="I2898" s="301">
        <v>0</v>
      </c>
      <c r="J2898" s="301">
        <v>7</v>
      </c>
      <c r="K2898" s="301">
        <v>7</v>
      </c>
      <c r="L2898" s="301">
        <v>4</v>
      </c>
      <c r="M2898" s="301">
        <v>6</v>
      </c>
      <c r="N2898" s="301">
        <v>3</v>
      </c>
      <c r="O2898" s="301">
        <v>5</v>
      </c>
      <c r="P2898" s="301">
        <v>8</v>
      </c>
      <c r="Q2898" s="301">
        <v>0</v>
      </c>
      <c r="R2898" s="301">
        <v>0</v>
      </c>
      <c r="S2898" s="301">
        <v>0</v>
      </c>
      <c r="T2898" s="301">
        <v>0</v>
      </c>
      <c r="U2898" s="301">
        <v>75</v>
      </c>
      <c r="V2898" s="304">
        <v>65</v>
      </c>
    </row>
    <row r="2899" spans="1:22" x14ac:dyDescent="0.4">
      <c r="A2899" s="299">
        <v>2895</v>
      </c>
      <c r="B2899" s="300" t="s">
        <v>582</v>
      </c>
      <c r="C2899" s="301">
        <v>182</v>
      </c>
      <c r="D2899" s="301">
        <v>219</v>
      </c>
      <c r="E2899" s="301">
        <v>201</v>
      </c>
      <c r="F2899" s="301">
        <v>183</v>
      </c>
      <c r="G2899" s="301">
        <v>164</v>
      </c>
      <c r="H2899" s="301">
        <v>186</v>
      </c>
      <c r="I2899" s="301">
        <v>170</v>
      </c>
      <c r="J2899" s="301">
        <v>163</v>
      </c>
      <c r="K2899" s="301">
        <v>201</v>
      </c>
      <c r="L2899" s="301">
        <v>187</v>
      </c>
      <c r="M2899" s="301">
        <v>206</v>
      </c>
      <c r="N2899" s="301">
        <v>181</v>
      </c>
      <c r="O2899" s="301">
        <v>186</v>
      </c>
      <c r="P2899" s="301">
        <v>171</v>
      </c>
      <c r="Q2899" s="301">
        <v>114</v>
      </c>
      <c r="R2899" s="301">
        <v>87</v>
      </c>
      <c r="S2899" s="301">
        <v>45</v>
      </c>
      <c r="T2899" s="301">
        <v>24</v>
      </c>
      <c r="U2899" s="301">
        <v>2864</v>
      </c>
      <c r="V2899" s="304">
        <v>2817</v>
      </c>
    </row>
    <row r="2900" spans="1:22" x14ac:dyDescent="0.4">
      <c r="A2900" s="299">
        <v>2896</v>
      </c>
      <c r="B2900" s="300" t="s">
        <v>583</v>
      </c>
      <c r="C2900" s="301">
        <v>152</v>
      </c>
      <c r="D2900" s="301">
        <v>166</v>
      </c>
      <c r="E2900" s="301">
        <v>137</v>
      </c>
      <c r="F2900" s="301">
        <v>164</v>
      </c>
      <c r="G2900" s="301">
        <v>111</v>
      </c>
      <c r="H2900" s="301">
        <v>132</v>
      </c>
      <c r="I2900" s="301">
        <v>153</v>
      </c>
      <c r="J2900" s="301">
        <v>119</v>
      </c>
      <c r="K2900" s="301">
        <v>149</v>
      </c>
      <c r="L2900" s="301">
        <v>191</v>
      </c>
      <c r="M2900" s="301">
        <v>164</v>
      </c>
      <c r="N2900" s="301">
        <v>154</v>
      </c>
      <c r="O2900" s="301">
        <v>183</v>
      </c>
      <c r="P2900" s="301">
        <v>182</v>
      </c>
      <c r="Q2900" s="301">
        <v>164</v>
      </c>
      <c r="R2900" s="301">
        <v>86</v>
      </c>
      <c r="S2900" s="301">
        <v>67</v>
      </c>
      <c r="T2900" s="301">
        <v>85</v>
      </c>
      <c r="U2900" s="301">
        <v>2553</v>
      </c>
      <c r="V2900" s="304">
        <v>2415</v>
      </c>
    </row>
    <row r="2901" spans="1:22" x14ac:dyDescent="0.4">
      <c r="A2901" s="299">
        <v>2897</v>
      </c>
      <c r="B2901" s="300" t="s">
        <v>3843</v>
      </c>
      <c r="C2901" s="301">
        <v>0</v>
      </c>
      <c r="D2901" s="301">
        <v>3</v>
      </c>
      <c r="E2901" s="301">
        <v>3</v>
      </c>
      <c r="F2901" s="301">
        <v>0</v>
      </c>
      <c r="G2901" s="301">
        <v>3</v>
      </c>
      <c r="H2901" s="301">
        <v>0</v>
      </c>
      <c r="I2901" s="301">
        <v>0</v>
      </c>
      <c r="J2901" s="301">
        <v>0</v>
      </c>
      <c r="K2901" s="301">
        <v>0</v>
      </c>
      <c r="L2901" s="301">
        <v>5</v>
      </c>
      <c r="M2901" s="301">
        <v>3</v>
      </c>
      <c r="N2901" s="301">
        <v>3</v>
      </c>
      <c r="O2901" s="301">
        <v>5</v>
      </c>
      <c r="P2901" s="301">
        <v>0</v>
      </c>
      <c r="Q2901" s="301">
        <v>0</v>
      </c>
      <c r="R2901" s="301">
        <v>0</v>
      </c>
      <c r="S2901" s="301">
        <v>0</v>
      </c>
      <c r="T2901" s="301">
        <v>0</v>
      </c>
      <c r="U2901" s="301">
        <v>18</v>
      </c>
      <c r="V2901" s="304">
        <v>22</v>
      </c>
    </row>
    <row r="2902" spans="1:22" x14ac:dyDescent="0.4">
      <c r="A2902" s="299">
        <v>2898</v>
      </c>
      <c r="B2902" s="300" t="s">
        <v>584</v>
      </c>
      <c r="C2902" s="301">
        <v>107</v>
      </c>
      <c r="D2902" s="301">
        <v>96</v>
      </c>
      <c r="E2902" s="301">
        <v>99</v>
      </c>
      <c r="F2902" s="301">
        <v>77</v>
      </c>
      <c r="G2902" s="301">
        <v>90</v>
      </c>
      <c r="H2902" s="301">
        <v>89</v>
      </c>
      <c r="I2902" s="301">
        <v>119</v>
      </c>
      <c r="J2902" s="301">
        <v>76</v>
      </c>
      <c r="K2902" s="301">
        <v>102</v>
      </c>
      <c r="L2902" s="301">
        <v>92</v>
      </c>
      <c r="M2902" s="301">
        <v>111</v>
      </c>
      <c r="N2902" s="301">
        <v>151</v>
      </c>
      <c r="O2902" s="301">
        <v>129</v>
      </c>
      <c r="P2902" s="301">
        <v>121</v>
      </c>
      <c r="Q2902" s="301">
        <v>79</v>
      </c>
      <c r="R2902" s="301">
        <v>60</v>
      </c>
      <c r="S2902" s="301">
        <v>35</v>
      </c>
      <c r="T2902" s="301">
        <v>23</v>
      </c>
      <c r="U2902" s="301">
        <v>1650</v>
      </c>
      <c r="V2902" s="304">
        <v>1620</v>
      </c>
    </row>
    <row r="2903" spans="1:22" x14ac:dyDescent="0.4">
      <c r="A2903" s="299">
        <v>2899</v>
      </c>
      <c r="B2903" s="300" t="s">
        <v>585</v>
      </c>
      <c r="C2903" s="301">
        <v>5</v>
      </c>
      <c r="D2903" s="301">
        <v>4</v>
      </c>
      <c r="E2903" s="301">
        <v>3</v>
      </c>
      <c r="F2903" s="301">
        <v>11</v>
      </c>
      <c r="G2903" s="301">
        <v>3</v>
      </c>
      <c r="H2903" s="301">
        <v>4</v>
      </c>
      <c r="I2903" s="301">
        <v>5</v>
      </c>
      <c r="J2903" s="301">
        <v>5</v>
      </c>
      <c r="K2903" s="301">
        <v>4</v>
      </c>
      <c r="L2903" s="301">
        <v>15</v>
      </c>
      <c r="M2903" s="301">
        <v>14</v>
      </c>
      <c r="N2903" s="301">
        <v>26</v>
      </c>
      <c r="O2903" s="301">
        <v>24</v>
      </c>
      <c r="P2903" s="301">
        <v>20</v>
      </c>
      <c r="Q2903" s="301">
        <v>10</v>
      </c>
      <c r="R2903" s="301">
        <v>5</v>
      </c>
      <c r="S2903" s="301">
        <v>4</v>
      </c>
      <c r="T2903" s="301">
        <v>0</v>
      </c>
      <c r="U2903" s="301">
        <v>168</v>
      </c>
      <c r="V2903" s="304">
        <v>168</v>
      </c>
    </row>
    <row r="2904" spans="1:22" x14ac:dyDescent="0.4">
      <c r="A2904" s="299">
        <v>2900</v>
      </c>
      <c r="B2904" s="300" t="s">
        <v>586</v>
      </c>
      <c r="C2904" s="301">
        <v>115</v>
      </c>
      <c r="D2904" s="301">
        <v>102</v>
      </c>
      <c r="E2904" s="301">
        <v>110</v>
      </c>
      <c r="F2904" s="301">
        <v>119</v>
      </c>
      <c r="G2904" s="301">
        <v>94</v>
      </c>
      <c r="H2904" s="301">
        <v>106</v>
      </c>
      <c r="I2904" s="301">
        <v>98</v>
      </c>
      <c r="J2904" s="301">
        <v>77</v>
      </c>
      <c r="K2904" s="301">
        <v>89</v>
      </c>
      <c r="L2904" s="301">
        <v>129</v>
      </c>
      <c r="M2904" s="301">
        <v>129</v>
      </c>
      <c r="N2904" s="301">
        <v>144</v>
      </c>
      <c r="O2904" s="301">
        <v>164</v>
      </c>
      <c r="P2904" s="301">
        <v>184</v>
      </c>
      <c r="Q2904" s="301">
        <v>133</v>
      </c>
      <c r="R2904" s="301">
        <v>125</v>
      </c>
      <c r="S2904" s="301">
        <v>95</v>
      </c>
      <c r="T2904" s="301">
        <v>118</v>
      </c>
      <c r="U2904" s="301">
        <v>2135</v>
      </c>
      <c r="V2904" s="304">
        <v>2000</v>
      </c>
    </row>
    <row r="2905" spans="1:22" x14ac:dyDescent="0.4">
      <c r="A2905" s="299">
        <v>2901</v>
      </c>
      <c r="B2905" s="300" t="s">
        <v>587</v>
      </c>
      <c r="C2905" s="301">
        <v>63</v>
      </c>
      <c r="D2905" s="301">
        <v>84</v>
      </c>
      <c r="E2905" s="301">
        <v>128</v>
      </c>
      <c r="F2905" s="301">
        <v>143</v>
      </c>
      <c r="G2905" s="301">
        <v>127</v>
      </c>
      <c r="H2905" s="301">
        <v>89</v>
      </c>
      <c r="I2905" s="301">
        <v>42</v>
      </c>
      <c r="J2905" s="301">
        <v>62</v>
      </c>
      <c r="K2905" s="301">
        <v>94</v>
      </c>
      <c r="L2905" s="301">
        <v>151</v>
      </c>
      <c r="M2905" s="301">
        <v>146</v>
      </c>
      <c r="N2905" s="301">
        <v>135</v>
      </c>
      <c r="O2905" s="301">
        <v>91</v>
      </c>
      <c r="P2905" s="301">
        <v>92</v>
      </c>
      <c r="Q2905" s="301">
        <v>89</v>
      </c>
      <c r="R2905" s="301">
        <v>34</v>
      </c>
      <c r="S2905" s="301">
        <v>20</v>
      </c>
      <c r="T2905" s="301">
        <v>19</v>
      </c>
      <c r="U2905" s="301">
        <v>1585</v>
      </c>
      <c r="V2905" s="304">
        <v>1551</v>
      </c>
    </row>
    <row r="2906" spans="1:22" x14ac:dyDescent="0.4">
      <c r="A2906" s="299">
        <v>2902</v>
      </c>
      <c r="B2906" s="300" t="s">
        <v>1336</v>
      </c>
      <c r="C2906" s="301">
        <v>1159</v>
      </c>
      <c r="D2906" s="301">
        <v>977</v>
      </c>
      <c r="E2906" s="301">
        <v>695</v>
      </c>
      <c r="F2906" s="301">
        <v>601</v>
      </c>
      <c r="G2906" s="301">
        <v>794</v>
      </c>
      <c r="H2906" s="301">
        <v>1198</v>
      </c>
      <c r="I2906" s="301">
        <v>1504</v>
      </c>
      <c r="J2906" s="301">
        <v>1561</v>
      </c>
      <c r="K2906" s="301">
        <v>1440</v>
      </c>
      <c r="L2906" s="301">
        <v>1182</v>
      </c>
      <c r="M2906" s="301">
        <v>973</v>
      </c>
      <c r="N2906" s="301">
        <v>728</v>
      </c>
      <c r="O2906" s="301">
        <v>565</v>
      </c>
      <c r="P2906" s="301">
        <v>408</v>
      </c>
      <c r="Q2906" s="301">
        <v>302</v>
      </c>
      <c r="R2906" s="301">
        <v>295</v>
      </c>
      <c r="S2906" s="301">
        <v>276</v>
      </c>
      <c r="T2906" s="301">
        <v>320</v>
      </c>
      <c r="U2906" s="301">
        <v>14967</v>
      </c>
      <c r="V2906" s="304">
        <v>14706</v>
      </c>
    </row>
    <row r="2907" spans="1:22" x14ac:dyDescent="0.4">
      <c r="A2907" s="299">
        <v>2903</v>
      </c>
      <c r="B2907" s="300" t="s">
        <v>3844</v>
      </c>
      <c r="C2907" s="301">
        <v>4</v>
      </c>
      <c r="D2907" s="301">
        <v>3</v>
      </c>
      <c r="E2907" s="301">
        <v>3</v>
      </c>
      <c r="F2907" s="301">
        <v>3</v>
      </c>
      <c r="G2907" s="301">
        <v>0</v>
      </c>
      <c r="H2907" s="301">
        <v>0</v>
      </c>
      <c r="I2907" s="301">
        <v>4</v>
      </c>
      <c r="J2907" s="301">
        <v>0</v>
      </c>
      <c r="K2907" s="301">
        <v>7</v>
      </c>
      <c r="L2907" s="301">
        <v>8</v>
      </c>
      <c r="M2907" s="301">
        <v>10</v>
      </c>
      <c r="N2907" s="301">
        <v>12</v>
      </c>
      <c r="O2907" s="301">
        <v>17</v>
      </c>
      <c r="P2907" s="301">
        <v>3</v>
      </c>
      <c r="Q2907" s="301">
        <v>0</v>
      </c>
      <c r="R2907" s="301">
        <v>0</v>
      </c>
      <c r="S2907" s="301">
        <v>4</v>
      </c>
      <c r="T2907" s="301">
        <v>8</v>
      </c>
      <c r="U2907" s="301">
        <v>88</v>
      </c>
      <c r="V2907" s="304">
        <v>91</v>
      </c>
    </row>
    <row r="2908" spans="1:22" x14ac:dyDescent="0.4">
      <c r="A2908" s="299">
        <v>2904</v>
      </c>
      <c r="B2908" s="300" t="s">
        <v>2000</v>
      </c>
      <c r="C2908" s="301">
        <v>446</v>
      </c>
      <c r="D2908" s="301">
        <v>481</v>
      </c>
      <c r="E2908" s="301">
        <v>440</v>
      </c>
      <c r="F2908" s="301">
        <v>381</v>
      </c>
      <c r="G2908" s="301">
        <v>328</v>
      </c>
      <c r="H2908" s="301">
        <v>319</v>
      </c>
      <c r="I2908" s="301">
        <v>351</v>
      </c>
      <c r="J2908" s="301">
        <v>326</v>
      </c>
      <c r="K2908" s="301">
        <v>448</v>
      </c>
      <c r="L2908" s="301">
        <v>443</v>
      </c>
      <c r="M2908" s="301">
        <v>454</v>
      </c>
      <c r="N2908" s="301">
        <v>475</v>
      </c>
      <c r="O2908" s="301">
        <v>620</v>
      </c>
      <c r="P2908" s="301">
        <v>637</v>
      </c>
      <c r="Q2908" s="301">
        <v>601</v>
      </c>
      <c r="R2908" s="301">
        <v>488</v>
      </c>
      <c r="S2908" s="301">
        <v>332</v>
      </c>
      <c r="T2908" s="301">
        <v>366</v>
      </c>
      <c r="U2908" s="301">
        <v>7929</v>
      </c>
      <c r="V2908" s="304">
        <v>7266</v>
      </c>
    </row>
    <row r="2909" spans="1:22" x14ac:dyDescent="0.4">
      <c r="A2909" s="299">
        <v>2905</v>
      </c>
      <c r="B2909" s="300" t="s">
        <v>3845</v>
      </c>
      <c r="C2909" s="301">
        <v>4</v>
      </c>
      <c r="D2909" s="301">
        <v>0</v>
      </c>
      <c r="E2909" s="301">
        <v>0</v>
      </c>
      <c r="F2909" s="301">
        <v>0</v>
      </c>
      <c r="G2909" s="301">
        <v>0</v>
      </c>
      <c r="H2909" s="301">
        <v>0</v>
      </c>
      <c r="I2909" s="301">
        <v>3</v>
      </c>
      <c r="J2909" s="301">
        <v>3</v>
      </c>
      <c r="K2909" s="301">
        <v>0</v>
      </c>
      <c r="L2909" s="301">
        <v>0</v>
      </c>
      <c r="M2909" s="301">
        <v>0</v>
      </c>
      <c r="N2909" s="301">
        <v>0</v>
      </c>
      <c r="O2909" s="301">
        <v>0</v>
      </c>
      <c r="P2909" s="301">
        <v>0</v>
      </c>
      <c r="Q2909" s="301">
        <v>0</v>
      </c>
      <c r="R2909" s="301">
        <v>0</v>
      </c>
      <c r="S2909" s="301">
        <v>0</v>
      </c>
      <c r="T2909" s="301">
        <v>0</v>
      </c>
      <c r="U2909" s="301">
        <v>10</v>
      </c>
      <c r="V2909" s="304">
        <v>14</v>
      </c>
    </row>
    <row r="2910" spans="1:22" x14ac:dyDescent="0.4">
      <c r="A2910" s="299">
        <v>2906</v>
      </c>
      <c r="B2910" s="300" t="s">
        <v>588</v>
      </c>
      <c r="C2910" s="301">
        <v>32</v>
      </c>
      <c r="D2910" s="301">
        <v>35</v>
      </c>
      <c r="E2910" s="301">
        <v>40</v>
      </c>
      <c r="F2910" s="301">
        <v>33</v>
      </c>
      <c r="G2910" s="301">
        <v>30</v>
      </c>
      <c r="H2910" s="301">
        <v>25</v>
      </c>
      <c r="I2910" s="301">
        <v>15</v>
      </c>
      <c r="J2910" s="301">
        <v>27</v>
      </c>
      <c r="K2910" s="301">
        <v>37</v>
      </c>
      <c r="L2910" s="301">
        <v>30</v>
      </c>
      <c r="M2910" s="301">
        <v>44</v>
      </c>
      <c r="N2910" s="301">
        <v>58</v>
      </c>
      <c r="O2910" s="301">
        <v>38</v>
      </c>
      <c r="P2910" s="301">
        <v>42</v>
      </c>
      <c r="Q2910" s="301">
        <v>30</v>
      </c>
      <c r="R2910" s="301">
        <v>19</v>
      </c>
      <c r="S2910" s="301">
        <v>4</v>
      </c>
      <c r="T2910" s="301">
        <v>3</v>
      </c>
      <c r="U2910" s="301">
        <v>551</v>
      </c>
      <c r="V2910" s="304">
        <v>535</v>
      </c>
    </row>
    <row r="2911" spans="1:22" x14ac:dyDescent="0.4">
      <c r="A2911" s="299">
        <v>2907</v>
      </c>
      <c r="B2911" s="300" t="s">
        <v>3846</v>
      </c>
      <c r="C2911" s="301">
        <v>3</v>
      </c>
      <c r="D2911" s="301">
        <v>6</v>
      </c>
      <c r="E2911" s="301">
        <v>0</v>
      </c>
      <c r="F2911" s="301">
        <v>0</v>
      </c>
      <c r="G2911" s="301">
        <v>0</v>
      </c>
      <c r="H2911" s="301">
        <v>0</v>
      </c>
      <c r="I2911" s="301">
        <v>3</v>
      </c>
      <c r="J2911" s="301">
        <v>4</v>
      </c>
      <c r="K2911" s="301">
        <v>3</v>
      </c>
      <c r="L2911" s="301">
        <v>0</v>
      </c>
      <c r="M2911" s="301">
        <v>0</v>
      </c>
      <c r="N2911" s="301">
        <v>0</v>
      </c>
      <c r="O2911" s="301">
        <v>3</v>
      </c>
      <c r="P2911" s="301">
        <v>0</v>
      </c>
      <c r="Q2911" s="301">
        <v>6</v>
      </c>
      <c r="R2911" s="301">
        <v>0</v>
      </c>
      <c r="S2911" s="301">
        <v>0</v>
      </c>
      <c r="T2911" s="301">
        <v>0</v>
      </c>
      <c r="U2911" s="301">
        <v>27</v>
      </c>
      <c r="V2911" s="304">
        <v>22</v>
      </c>
    </row>
    <row r="2912" spans="1:22" x14ac:dyDescent="0.4">
      <c r="A2912" s="299">
        <v>2908</v>
      </c>
      <c r="B2912" s="300" t="s">
        <v>3847</v>
      </c>
      <c r="C2912" s="301">
        <v>0</v>
      </c>
      <c r="D2912" s="301">
        <v>0</v>
      </c>
      <c r="E2912" s="301">
        <v>0</v>
      </c>
      <c r="F2912" s="301">
        <v>0</v>
      </c>
      <c r="G2912" s="301">
        <v>0</v>
      </c>
      <c r="H2912" s="301">
        <v>0</v>
      </c>
      <c r="I2912" s="301">
        <v>0</v>
      </c>
      <c r="J2912" s="301">
        <v>0</v>
      </c>
      <c r="K2912" s="301">
        <v>0</v>
      </c>
      <c r="L2912" s="301">
        <v>0</v>
      </c>
      <c r="M2912" s="301">
        <v>0</v>
      </c>
      <c r="N2912" s="301">
        <v>0</v>
      </c>
      <c r="O2912" s="301">
        <v>0</v>
      </c>
      <c r="P2912" s="301">
        <v>0</v>
      </c>
      <c r="Q2912" s="301">
        <v>0</v>
      </c>
      <c r="R2912" s="301">
        <v>0</v>
      </c>
      <c r="S2912" s="301">
        <v>0</v>
      </c>
      <c r="T2912" s="301">
        <v>0</v>
      </c>
      <c r="U2912" s="301">
        <v>0</v>
      </c>
      <c r="V2912" s="304">
        <v>0</v>
      </c>
    </row>
    <row r="2913" spans="1:22" x14ac:dyDescent="0.4">
      <c r="A2913" s="299">
        <v>2909</v>
      </c>
      <c r="B2913" s="300" t="s">
        <v>589</v>
      </c>
      <c r="C2913" s="301">
        <v>72</v>
      </c>
      <c r="D2913" s="301">
        <v>113</v>
      </c>
      <c r="E2913" s="301">
        <v>73</v>
      </c>
      <c r="F2913" s="301">
        <v>84</v>
      </c>
      <c r="G2913" s="301">
        <v>64</v>
      </c>
      <c r="H2913" s="301">
        <v>46</v>
      </c>
      <c r="I2913" s="301">
        <v>54</v>
      </c>
      <c r="J2913" s="301">
        <v>56</v>
      </c>
      <c r="K2913" s="301">
        <v>89</v>
      </c>
      <c r="L2913" s="301">
        <v>92</v>
      </c>
      <c r="M2913" s="301">
        <v>109</v>
      </c>
      <c r="N2913" s="301">
        <v>148</v>
      </c>
      <c r="O2913" s="301">
        <v>133</v>
      </c>
      <c r="P2913" s="301">
        <v>134</v>
      </c>
      <c r="Q2913" s="301">
        <v>131</v>
      </c>
      <c r="R2913" s="301">
        <v>97</v>
      </c>
      <c r="S2913" s="301">
        <v>52</v>
      </c>
      <c r="T2913" s="301">
        <v>49</v>
      </c>
      <c r="U2913" s="301">
        <v>1587</v>
      </c>
      <c r="V2913" s="304">
        <v>1505</v>
      </c>
    </row>
    <row r="2914" spans="1:22" x14ac:dyDescent="0.4">
      <c r="A2914" s="299">
        <v>2910</v>
      </c>
      <c r="B2914" s="300" t="s">
        <v>590</v>
      </c>
      <c r="C2914" s="301">
        <v>18</v>
      </c>
      <c r="D2914" s="301">
        <v>33</v>
      </c>
      <c r="E2914" s="301">
        <v>31</v>
      </c>
      <c r="F2914" s="301">
        <v>35</v>
      </c>
      <c r="G2914" s="301">
        <v>41</v>
      </c>
      <c r="H2914" s="301">
        <v>19</v>
      </c>
      <c r="I2914" s="301">
        <v>27</v>
      </c>
      <c r="J2914" s="301">
        <v>25</v>
      </c>
      <c r="K2914" s="301">
        <v>34</v>
      </c>
      <c r="L2914" s="301">
        <v>42</v>
      </c>
      <c r="M2914" s="301">
        <v>55</v>
      </c>
      <c r="N2914" s="301">
        <v>50</v>
      </c>
      <c r="O2914" s="301">
        <v>40</v>
      </c>
      <c r="P2914" s="301">
        <v>43</v>
      </c>
      <c r="Q2914" s="301">
        <v>11</v>
      </c>
      <c r="R2914" s="301">
        <v>13</v>
      </c>
      <c r="S2914" s="301">
        <v>8</v>
      </c>
      <c r="T2914" s="301">
        <v>7</v>
      </c>
      <c r="U2914" s="301">
        <v>528</v>
      </c>
      <c r="V2914" s="304">
        <v>515</v>
      </c>
    </row>
    <row r="2915" spans="1:22" x14ac:dyDescent="0.4">
      <c r="A2915" s="299">
        <v>2911</v>
      </c>
      <c r="B2915" s="300" t="s">
        <v>2001</v>
      </c>
      <c r="C2915" s="301">
        <v>17</v>
      </c>
      <c r="D2915" s="301">
        <v>30</v>
      </c>
      <c r="E2915" s="301">
        <v>23</v>
      </c>
      <c r="F2915" s="301">
        <v>25</v>
      </c>
      <c r="G2915" s="301">
        <v>17</v>
      </c>
      <c r="H2915" s="301">
        <v>20</v>
      </c>
      <c r="I2915" s="301">
        <v>15</v>
      </c>
      <c r="J2915" s="301">
        <v>12</v>
      </c>
      <c r="K2915" s="301">
        <v>12</v>
      </c>
      <c r="L2915" s="301">
        <v>29</v>
      </c>
      <c r="M2915" s="301">
        <v>20</v>
      </c>
      <c r="N2915" s="301">
        <v>19</v>
      </c>
      <c r="O2915" s="301">
        <v>28</v>
      </c>
      <c r="P2915" s="301">
        <v>24</v>
      </c>
      <c r="Q2915" s="301">
        <v>14</v>
      </c>
      <c r="R2915" s="301">
        <v>6</v>
      </c>
      <c r="S2915" s="301">
        <v>0</v>
      </c>
      <c r="T2915" s="301">
        <v>0</v>
      </c>
      <c r="U2915" s="301">
        <v>322</v>
      </c>
      <c r="V2915" s="304">
        <v>316</v>
      </c>
    </row>
    <row r="2916" spans="1:22" x14ac:dyDescent="0.4">
      <c r="A2916" s="299">
        <v>2912</v>
      </c>
      <c r="B2916" s="300" t="s">
        <v>2002</v>
      </c>
      <c r="C2916" s="301">
        <v>12</v>
      </c>
      <c r="D2916" s="301">
        <v>28</v>
      </c>
      <c r="E2916" s="301">
        <v>26</v>
      </c>
      <c r="F2916" s="301">
        <v>23</v>
      </c>
      <c r="G2916" s="301">
        <v>10</v>
      </c>
      <c r="H2916" s="301">
        <v>7</v>
      </c>
      <c r="I2916" s="301">
        <v>16</v>
      </c>
      <c r="J2916" s="301">
        <v>23</v>
      </c>
      <c r="K2916" s="301">
        <v>16</v>
      </c>
      <c r="L2916" s="301">
        <v>28</v>
      </c>
      <c r="M2916" s="301">
        <v>29</v>
      </c>
      <c r="N2916" s="301">
        <v>25</v>
      </c>
      <c r="O2916" s="301">
        <v>17</v>
      </c>
      <c r="P2916" s="301">
        <v>17</v>
      </c>
      <c r="Q2916" s="301">
        <v>9</v>
      </c>
      <c r="R2916" s="301">
        <v>7</v>
      </c>
      <c r="S2916" s="301">
        <v>3</v>
      </c>
      <c r="T2916" s="301">
        <v>7</v>
      </c>
      <c r="U2916" s="301">
        <v>301</v>
      </c>
      <c r="V2916" s="304">
        <v>290</v>
      </c>
    </row>
    <row r="2917" spans="1:22" x14ac:dyDescent="0.4">
      <c r="A2917" s="299">
        <v>2913</v>
      </c>
      <c r="B2917" s="300" t="s">
        <v>3848</v>
      </c>
      <c r="C2917" s="301">
        <v>14</v>
      </c>
      <c r="D2917" s="301">
        <v>21</v>
      </c>
      <c r="E2917" s="301">
        <v>14</v>
      </c>
      <c r="F2917" s="301">
        <v>12</v>
      </c>
      <c r="G2917" s="301">
        <v>3</v>
      </c>
      <c r="H2917" s="301">
        <v>0</v>
      </c>
      <c r="I2917" s="301">
        <v>8</v>
      </c>
      <c r="J2917" s="301">
        <v>11</v>
      </c>
      <c r="K2917" s="301">
        <v>11</v>
      </c>
      <c r="L2917" s="301">
        <v>10</v>
      </c>
      <c r="M2917" s="301">
        <v>16</v>
      </c>
      <c r="N2917" s="301">
        <v>4</v>
      </c>
      <c r="O2917" s="301">
        <v>7</v>
      </c>
      <c r="P2917" s="301">
        <v>11</v>
      </c>
      <c r="Q2917" s="301">
        <v>0</v>
      </c>
      <c r="R2917" s="301">
        <v>0</v>
      </c>
      <c r="S2917" s="301">
        <v>0</v>
      </c>
      <c r="T2917" s="301">
        <v>6</v>
      </c>
      <c r="U2917" s="301">
        <v>153</v>
      </c>
      <c r="V2917" s="304">
        <v>146</v>
      </c>
    </row>
    <row r="2918" spans="1:22" x14ac:dyDescent="0.4">
      <c r="A2918" s="299">
        <v>2914</v>
      </c>
      <c r="B2918" s="300" t="s">
        <v>3849</v>
      </c>
      <c r="C2918" s="301">
        <v>10</v>
      </c>
      <c r="D2918" s="301">
        <v>10</v>
      </c>
      <c r="E2918" s="301">
        <v>7</v>
      </c>
      <c r="F2918" s="301">
        <v>3</v>
      </c>
      <c r="G2918" s="301">
        <v>3</v>
      </c>
      <c r="H2918" s="301">
        <v>5</v>
      </c>
      <c r="I2918" s="301">
        <v>4</v>
      </c>
      <c r="J2918" s="301">
        <v>9</v>
      </c>
      <c r="K2918" s="301">
        <v>14</v>
      </c>
      <c r="L2918" s="301">
        <v>18</v>
      </c>
      <c r="M2918" s="301">
        <v>3</v>
      </c>
      <c r="N2918" s="301">
        <v>7</v>
      </c>
      <c r="O2918" s="301">
        <v>11</v>
      </c>
      <c r="P2918" s="301">
        <v>5</v>
      </c>
      <c r="Q2918" s="301">
        <v>3</v>
      </c>
      <c r="R2918" s="301">
        <v>8</v>
      </c>
      <c r="S2918" s="301">
        <v>0</v>
      </c>
      <c r="T2918" s="301">
        <v>0</v>
      </c>
      <c r="U2918" s="301">
        <v>118</v>
      </c>
      <c r="V2918" s="304">
        <v>110</v>
      </c>
    </row>
    <row r="2919" spans="1:22" x14ac:dyDescent="0.4">
      <c r="A2919" s="299">
        <v>2915</v>
      </c>
      <c r="B2919" s="300" t="s">
        <v>3850</v>
      </c>
      <c r="C2919" s="301">
        <v>7</v>
      </c>
      <c r="D2919" s="301">
        <v>3</v>
      </c>
      <c r="E2919" s="301">
        <v>5</v>
      </c>
      <c r="F2919" s="301">
        <v>8</v>
      </c>
      <c r="G2919" s="301">
        <v>0</v>
      </c>
      <c r="H2919" s="301">
        <v>4</v>
      </c>
      <c r="I2919" s="301">
        <v>7</v>
      </c>
      <c r="J2919" s="301">
        <v>7</v>
      </c>
      <c r="K2919" s="301">
        <v>9</v>
      </c>
      <c r="L2919" s="301">
        <v>9</v>
      </c>
      <c r="M2919" s="301">
        <v>5</v>
      </c>
      <c r="N2919" s="301">
        <v>7</v>
      </c>
      <c r="O2919" s="301">
        <v>7</v>
      </c>
      <c r="P2919" s="301">
        <v>7</v>
      </c>
      <c r="Q2919" s="301">
        <v>5</v>
      </c>
      <c r="R2919" s="301">
        <v>8</v>
      </c>
      <c r="S2919" s="301">
        <v>0</v>
      </c>
      <c r="T2919" s="301">
        <v>3</v>
      </c>
      <c r="U2919" s="301">
        <v>115</v>
      </c>
      <c r="V2919" s="304">
        <v>105</v>
      </c>
    </row>
    <row r="2920" spans="1:22" x14ac:dyDescent="0.4">
      <c r="A2920" s="299">
        <v>2916</v>
      </c>
      <c r="B2920" s="300" t="s">
        <v>3851</v>
      </c>
      <c r="C2920" s="301">
        <v>0</v>
      </c>
      <c r="D2920" s="301">
        <v>5</v>
      </c>
      <c r="E2920" s="301">
        <v>0</v>
      </c>
      <c r="F2920" s="301">
        <v>0</v>
      </c>
      <c r="G2920" s="301">
        <v>0</v>
      </c>
      <c r="H2920" s="301">
        <v>0</v>
      </c>
      <c r="I2920" s="301">
        <v>0</v>
      </c>
      <c r="J2920" s="301">
        <v>0</v>
      </c>
      <c r="K2920" s="301">
        <v>5</v>
      </c>
      <c r="L2920" s="301">
        <v>3</v>
      </c>
      <c r="M2920" s="301">
        <v>0</v>
      </c>
      <c r="N2920" s="301">
        <v>0</v>
      </c>
      <c r="O2920" s="301">
        <v>6</v>
      </c>
      <c r="P2920" s="301">
        <v>3</v>
      </c>
      <c r="Q2920" s="301">
        <v>5</v>
      </c>
      <c r="R2920" s="301">
        <v>4</v>
      </c>
      <c r="S2920" s="301">
        <v>0</v>
      </c>
      <c r="T2920" s="301">
        <v>3</v>
      </c>
      <c r="U2920" s="301">
        <v>35</v>
      </c>
      <c r="V2920" s="304">
        <v>32</v>
      </c>
    </row>
    <row r="2921" spans="1:22" x14ac:dyDescent="0.4">
      <c r="A2921" s="299">
        <v>2917</v>
      </c>
      <c r="B2921" s="300" t="s">
        <v>3852</v>
      </c>
      <c r="C2921" s="301">
        <v>0</v>
      </c>
      <c r="D2921" s="301">
        <v>0</v>
      </c>
      <c r="E2921" s="301">
        <v>0</v>
      </c>
      <c r="F2921" s="301">
        <v>0</v>
      </c>
      <c r="G2921" s="301">
        <v>0</v>
      </c>
      <c r="H2921" s="301">
        <v>0</v>
      </c>
      <c r="I2921" s="301">
        <v>0</v>
      </c>
      <c r="J2921" s="301">
        <v>0</v>
      </c>
      <c r="K2921" s="301">
        <v>0</v>
      </c>
      <c r="L2921" s="301">
        <v>0</v>
      </c>
      <c r="M2921" s="301">
        <v>0</v>
      </c>
      <c r="N2921" s="301">
        <v>5</v>
      </c>
      <c r="O2921" s="301">
        <v>3</v>
      </c>
      <c r="P2921" s="301">
        <v>0</v>
      </c>
      <c r="Q2921" s="301">
        <v>3</v>
      </c>
      <c r="R2921" s="301">
        <v>0</v>
      </c>
      <c r="S2921" s="301">
        <v>0</v>
      </c>
      <c r="T2921" s="301">
        <v>0</v>
      </c>
      <c r="U2921" s="301">
        <v>16</v>
      </c>
      <c r="V2921" s="304">
        <v>15</v>
      </c>
    </row>
    <row r="2922" spans="1:22" x14ac:dyDescent="0.4">
      <c r="A2922" s="299">
        <v>2918</v>
      </c>
      <c r="B2922" s="300" t="s">
        <v>3853</v>
      </c>
      <c r="C2922" s="301">
        <v>5</v>
      </c>
      <c r="D2922" s="301">
        <v>7</v>
      </c>
      <c r="E2922" s="301">
        <v>4</v>
      </c>
      <c r="F2922" s="301">
        <v>6</v>
      </c>
      <c r="G2922" s="301">
        <v>8</v>
      </c>
      <c r="H2922" s="301">
        <v>3</v>
      </c>
      <c r="I2922" s="301">
        <v>9</v>
      </c>
      <c r="J2922" s="301">
        <v>0</v>
      </c>
      <c r="K2922" s="301">
        <v>4</v>
      </c>
      <c r="L2922" s="301">
        <v>12</v>
      </c>
      <c r="M2922" s="301">
        <v>0</v>
      </c>
      <c r="N2922" s="301">
        <v>4</v>
      </c>
      <c r="O2922" s="301">
        <v>5</v>
      </c>
      <c r="P2922" s="301">
        <v>6</v>
      </c>
      <c r="Q2922" s="301">
        <v>7</v>
      </c>
      <c r="R2922" s="301">
        <v>0</v>
      </c>
      <c r="S2922" s="301">
        <v>0</v>
      </c>
      <c r="T2922" s="301">
        <v>0</v>
      </c>
      <c r="U2922" s="301">
        <v>82</v>
      </c>
      <c r="V2922" s="304">
        <v>77</v>
      </c>
    </row>
    <row r="2923" spans="1:22" x14ac:dyDescent="0.4">
      <c r="A2923" s="299">
        <v>2919</v>
      </c>
      <c r="B2923" s="300" t="s">
        <v>591</v>
      </c>
      <c r="C2923" s="301">
        <v>47</v>
      </c>
      <c r="D2923" s="301">
        <v>77</v>
      </c>
      <c r="E2923" s="301">
        <v>46</v>
      </c>
      <c r="F2923" s="301">
        <v>68</v>
      </c>
      <c r="G2923" s="301">
        <v>58</v>
      </c>
      <c r="H2923" s="301">
        <v>44</v>
      </c>
      <c r="I2923" s="301">
        <v>50</v>
      </c>
      <c r="J2923" s="301">
        <v>45</v>
      </c>
      <c r="K2923" s="301">
        <v>58</v>
      </c>
      <c r="L2923" s="301">
        <v>44</v>
      </c>
      <c r="M2923" s="301">
        <v>72</v>
      </c>
      <c r="N2923" s="301">
        <v>68</v>
      </c>
      <c r="O2923" s="301">
        <v>72</v>
      </c>
      <c r="P2923" s="301">
        <v>46</v>
      </c>
      <c r="Q2923" s="301">
        <v>42</v>
      </c>
      <c r="R2923" s="301">
        <v>28</v>
      </c>
      <c r="S2923" s="301">
        <v>17</v>
      </c>
      <c r="T2923" s="301">
        <v>18</v>
      </c>
      <c r="U2923" s="301">
        <v>903</v>
      </c>
      <c r="V2923" s="304">
        <v>863</v>
      </c>
    </row>
    <row r="2924" spans="1:22" x14ac:dyDescent="0.4">
      <c r="A2924" s="299">
        <v>2920</v>
      </c>
      <c r="B2924" s="300" t="s">
        <v>592</v>
      </c>
      <c r="C2924" s="301">
        <v>31</v>
      </c>
      <c r="D2924" s="301">
        <v>46</v>
      </c>
      <c r="E2924" s="301">
        <v>47</v>
      </c>
      <c r="F2924" s="301">
        <v>52</v>
      </c>
      <c r="G2924" s="301">
        <v>33</v>
      </c>
      <c r="H2924" s="301">
        <v>15</v>
      </c>
      <c r="I2924" s="301">
        <v>28</v>
      </c>
      <c r="J2924" s="301">
        <v>28</v>
      </c>
      <c r="K2924" s="301">
        <v>66</v>
      </c>
      <c r="L2924" s="301">
        <v>57</v>
      </c>
      <c r="M2924" s="301">
        <v>69</v>
      </c>
      <c r="N2924" s="301">
        <v>64</v>
      </c>
      <c r="O2924" s="301">
        <v>56</v>
      </c>
      <c r="P2924" s="301">
        <v>41</v>
      </c>
      <c r="Q2924" s="301">
        <v>32</v>
      </c>
      <c r="R2924" s="301">
        <v>12</v>
      </c>
      <c r="S2924" s="301">
        <v>14</v>
      </c>
      <c r="T2924" s="301">
        <v>3</v>
      </c>
      <c r="U2924" s="301">
        <v>686</v>
      </c>
      <c r="V2924" s="304">
        <v>663</v>
      </c>
    </row>
    <row r="2925" spans="1:22" x14ac:dyDescent="0.4">
      <c r="A2925" s="299">
        <v>2921</v>
      </c>
      <c r="B2925" s="300" t="s">
        <v>3854</v>
      </c>
      <c r="C2925" s="301">
        <v>0</v>
      </c>
      <c r="D2925" s="301">
        <v>0</v>
      </c>
      <c r="E2925" s="301">
        <v>0</v>
      </c>
      <c r="F2925" s="301">
        <v>0</v>
      </c>
      <c r="G2925" s="301">
        <v>0</v>
      </c>
      <c r="H2925" s="301">
        <v>0</v>
      </c>
      <c r="I2925" s="301">
        <v>0</v>
      </c>
      <c r="J2925" s="301">
        <v>0</v>
      </c>
      <c r="K2925" s="301">
        <v>0</v>
      </c>
      <c r="L2925" s="301">
        <v>0</v>
      </c>
      <c r="M2925" s="301">
        <v>0</v>
      </c>
      <c r="N2925" s="301">
        <v>0</v>
      </c>
      <c r="O2925" s="301">
        <v>0</v>
      </c>
      <c r="P2925" s="301">
        <v>0</v>
      </c>
      <c r="Q2925" s="301">
        <v>0</v>
      </c>
      <c r="R2925" s="301">
        <v>0</v>
      </c>
      <c r="S2925" s="301">
        <v>0</v>
      </c>
      <c r="T2925" s="301">
        <v>0</v>
      </c>
      <c r="U2925" s="301">
        <v>0</v>
      </c>
      <c r="V2925" s="304">
        <v>0</v>
      </c>
    </row>
    <row r="2926" spans="1:22" x14ac:dyDescent="0.4">
      <c r="A2926" s="299">
        <v>2922</v>
      </c>
      <c r="B2926" s="300" t="s">
        <v>3855</v>
      </c>
      <c r="C2926" s="301">
        <v>4</v>
      </c>
      <c r="D2926" s="301">
        <v>9</v>
      </c>
      <c r="E2926" s="301">
        <v>8</v>
      </c>
      <c r="F2926" s="301">
        <v>3</v>
      </c>
      <c r="G2926" s="301">
        <v>7</v>
      </c>
      <c r="H2926" s="301">
        <v>0</v>
      </c>
      <c r="I2926" s="301">
        <v>7</v>
      </c>
      <c r="J2926" s="301">
        <v>4</v>
      </c>
      <c r="K2926" s="301">
        <v>3</v>
      </c>
      <c r="L2926" s="301">
        <v>4</v>
      </c>
      <c r="M2926" s="301">
        <v>9</v>
      </c>
      <c r="N2926" s="301">
        <v>7</v>
      </c>
      <c r="O2926" s="301">
        <v>4</v>
      </c>
      <c r="P2926" s="301">
        <v>4</v>
      </c>
      <c r="Q2926" s="301">
        <v>4</v>
      </c>
      <c r="R2926" s="301">
        <v>0</v>
      </c>
      <c r="S2926" s="301">
        <v>0</v>
      </c>
      <c r="T2926" s="301">
        <v>0</v>
      </c>
      <c r="U2926" s="301">
        <v>60</v>
      </c>
      <c r="V2926" s="304">
        <v>55</v>
      </c>
    </row>
    <row r="2927" spans="1:22" x14ac:dyDescent="0.4">
      <c r="A2927" s="299">
        <v>2923</v>
      </c>
      <c r="B2927" s="300" t="s">
        <v>3856</v>
      </c>
      <c r="C2927" s="301">
        <v>5</v>
      </c>
      <c r="D2927" s="301">
        <v>0</v>
      </c>
      <c r="E2927" s="301">
        <v>0</v>
      </c>
      <c r="F2927" s="301">
        <v>0</v>
      </c>
      <c r="G2927" s="301">
        <v>3</v>
      </c>
      <c r="H2927" s="301">
        <v>0</v>
      </c>
      <c r="I2927" s="301">
        <v>5</v>
      </c>
      <c r="J2927" s="301">
        <v>0</v>
      </c>
      <c r="K2927" s="301">
        <v>3</v>
      </c>
      <c r="L2927" s="301">
        <v>0</v>
      </c>
      <c r="M2927" s="301">
        <v>4</v>
      </c>
      <c r="N2927" s="301">
        <v>3</v>
      </c>
      <c r="O2927" s="301">
        <v>3</v>
      </c>
      <c r="P2927" s="301">
        <v>0</v>
      </c>
      <c r="Q2927" s="301">
        <v>0</v>
      </c>
      <c r="R2927" s="301">
        <v>0</v>
      </c>
      <c r="S2927" s="301">
        <v>0</v>
      </c>
      <c r="T2927" s="301">
        <v>0</v>
      </c>
      <c r="U2927" s="301">
        <v>38</v>
      </c>
      <c r="V2927" s="304">
        <v>38</v>
      </c>
    </row>
    <row r="2928" spans="1:22" x14ac:dyDescent="0.4">
      <c r="A2928" s="299">
        <v>2924</v>
      </c>
      <c r="B2928" s="300" t="s">
        <v>593</v>
      </c>
      <c r="C2928" s="301">
        <v>7</v>
      </c>
      <c r="D2928" s="301">
        <v>5</v>
      </c>
      <c r="E2928" s="301">
        <v>13</v>
      </c>
      <c r="F2928" s="301">
        <v>7</v>
      </c>
      <c r="G2928" s="301">
        <v>9</v>
      </c>
      <c r="H2928" s="301">
        <v>5</v>
      </c>
      <c r="I2928" s="301">
        <v>5</v>
      </c>
      <c r="J2928" s="301">
        <v>4</v>
      </c>
      <c r="K2928" s="301">
        <v>8</v>
      </c>
      <c r="L2928" s="301">
        <v>11</v>
      </c>
      <c r="M2928" s="301">
        <v>13</v>
      </c>
      <c r="N2928" s="301">
        <v>14</v>
      </c>
      <c r="O2928" s="301">
        <v>12</v>
      </c>
      <c r="P2928" s="301">
        <v>6</v>
      </c>
      <c r="Q2928" s="301">
        <v>9</v>
      </c>
      <c r="R2928" s="301">
        <v>6</v>
      </c>
      <c r="S2928" s="301">
        <v>0</v>
      </c>
      <c r="T2928" s="301">
        <v>0</v>
      </c>
      <c r="U2928" s="301">
        <v>126</v>
      </c>
      <c r="V2928" s="304">
        <v>126</v>
      </c>
    </row>
    <row r="2929" spans="1:22" x14ac:dyDescent="0.4">
      <c r="A2929" s="299">
        <v>2925</v>
      </c>
      <c r="B2929" s="300" t="s">
        <v>3857</v>
      </c>
      <c r="C2929" s="301">
        <v>0</v>
      </c>
      <c r="D2929" s="301">
        <v>0</v>
      </c>
      <c r="E2929" s="301">
        <v>0</v>
      </c>
      <c r="F2929" s="301">
        <v>0</v>
      </c>
      <c r="G2929" s="301">
        <v>0</v>
      </c>
      <c r="H2929" s="301">
        <v>0</v>
      </c>
      <c r="I2929" s="301">
        <v>5</v>
      </c>
      <c r="J2929" s="301">
        <v>4</v>
      </c>
      <c r="K2929" s="301">
        <v>0</v>
      </c>
      <c r="L2929" s="301">
        <v>3</v>
      </c>
      <c r="M2929" s="301">
        <v>4</v>
      </c>
      <c r="N2929" s="301">
        <v>4</v>
      </c>
      <c r="O2929" s="301">
        <v>6</v>
      </c>
      <c r="P2929" s="301">
        <v>9</v>
      </c>
      <c r="Q2929" s="301">
        <v>5</v>
      </c>
      <c r="R2929" s="301">
        <v>0</v>
      </c>
      <c r="S2929" s="301">
        <v>4</v>
      </c>
      <c r="T2929" s="301">
        <v>0</v>
      </c>
      <c r="U2929" s="301">
        <v>46</v>
      </c>
      <c r="V2929" s="304">
        <v>46</v>
      </c>
    </row>
    <row r="2930" spans="1:22" x14ac:dyDescent="0.4">
      <c r="A2930" s="299">
        <v>2926</v>
      </c>
      <c r="B2930" s="300" t="s">
        <v>2003</v>
      </c>
      <c r="C2930" s="301">
        <v>0</v>
      </c>
      <c r="D2930" s="301">
        <v>0</v>
      </c>
      <c r="E2930" s="301">
        <v>3</v>
      </c>
      <c r="F2930" s="301">
        <v>9</v>
      </c>
      <c r="G2930" s="301">
        <v>9</v>
      </c>
      <c r="H2930" s="301">
        <v>5</v>
      </c>
      <c r="I2930" s="301">
        <v>3</v>
      </c>
      <c r="J2930" s="301">
        <v>0</v>
      </c>
      <c r="K2930" s="301">
        <v>4</v>
      </c>
      <c r="L2930" s="301">
        <v>11</v>
      </c>
      <c r="M2930" s="301">
        <v>14</v>
      </c>
      <c r="N2930" s="301">
        <v>6</v>
      </c>
      <c r="O2930" s="301">
        <v>14</v>
      </c>
      <c r="P2930" s="301">
        <v>17</v>
      </c>
      <c r="Q2930" s="301">
        <v>12</v>
      </c>
      <c r="R2930" s="301">
        <v>7</v>
      </c>
      <c r="S2930" s="301">
        <v>10</v>
      </c>
      <c r="T2930" s="301">
        <v>4</v>
      </c>
      <c r="U2930" s="301">
        <v>138</v>
      </c>
      <c r="V2930" s="304">
        <v>123</v>
      </c>
    </row>
    <row r="2931" spans="1:22" x14ac:dyDescent="0.4">
      <c r="A2931" s="299">
        <v>2927</v>
      </c>
      <c r="B2931" s="300" t="s">
        <v>3858</v>
      </c>
      <c r="C2931" s="301">
        <v>0</v>
      </c>
      <c r="D2931" s="301">
        <v>3</v>
      </c>
      <c r="E2931" s="301">
        <v>0</v>
      </c>
      <c r="F2931" s="301">
        <v>0</v>
      </c>
      <c r="G2931" s="301">
        <v>0</v>
      </c>
      <c r="H2931" s="301">
        <v>0</v>
      </c>
      <c r="I2931" s="301">
        <v>0</v>
      </c>
      <c r="J2931" s="301">
        <v>3</v>
      </c>
      <c r="K2931" s="301">
        <v>0</v>
      </c>
      <c r="L2931" s="301">
        <v>3</v>
      </c>
      <c r="M2931" s="301">
        <v>5</v>
      </c>
      <c r="N2931" s="301">
        <v>3</v>
      </c>
      <c r="O2931" s="301">
        <v>10</v>
      </c>
      <c r="P2931" s="301">
        <v>5</v>
      </c>
      <c r="Q2931" s="301">
        <v>3</v>
      </c>
      <c r="R2931" s="301">
        <v>0</v>
      </c>
      <c r="S2931" s="301">
        <v>0</v>
      </c>
      <c r="T2931" s="301">
        <v>0</v>
      </c>
      <c r="U2931" s="301">
        <v>36</v>
      </c>
      <c r="V2931" s="304">
        <v>39</v>
      </c>
    </row>
    <row r="2932" spans="1:22" x14ac:dyDescent="0.4">
      <c r="A2932" s="299">
        <v>2928</v>
      </c>
      <c r="B2932" s="300" t="s">
        <v>3859</v>
      </c>
      <c r="C2932" s="301">
        <v>3</v>
      </c>
      <c r="D2932" s="301">
        <v>7</v>
      </c>
      <c r="E2932" s="301">
        <v>19</v>
      </c>
      <c r="F2932" s="301">
        <v>13</v>
      </c>
      <c r="G2932" s="301">
        <v>6</v>
      </c>
      <c r="H2932" s="301">
        <v>0</v>
      </c>
      <c r="I2932" s="301">
        <v>8</v>
      </c>
      <c r="J2932" s="301">
        <v>4</v>
      </c>
      <c r="K2932" s="301">
        <v>15</v>
      </c>
      <c r="L2932" s="301">
        <v>20</v>
      </c>
      <c r="M2932" s="301">
        <v>4</v>
      </c>
      <c r="N2932" s="301">
        <v>15</v>
      </c>
      <c r="O2932" s="301">
        <v>12</v>
      </c>
      <c r="P2932" s="301">
        <v>6</v>
      </c>
      <c r="Q2932" s="301">
        <v>5</v>
      </c>
      <c r="R2932" s="301">
        <v>3</v>
      </c>
      <c r="S2932" s="301">
        <v>4</v>
      </c>
      <c r="T2932" s="301">
        <v>0</v>
      </c>
      <c r="U2932" s="301">
        <v>149</v>
      </c>
      <c r="V2932" s="304">
        <v>146</v>
      </c>
    </row>
    <row r="2933" spans="1:22" x14ac:dyDescent="0.4">
      <c r="A2933" s="299">
        <v>2929</v>
      </c>
      <c r="B2933" s="300" t="s">
        <v>3860</v>
      </c>
      <c r="C2933" s="301">
        <v>0</v>
      </c>
      <c r="D2933" s="301">
        <v>0</v>
      </c>
      <c r="E2933" s="301">
        <v>0</v>
      </c>
      <c r="F2933" s="301">
        <v>0</v>
      </c>
      <c r="G2933" s="301">
        <v>0</v>
      </c>
      <c r="H2933" s="301">
        <v>0</v>
      </c>
      <c r="I2933" s="301">
        <v>0</v>
      </c>
      <c r="J2933" s="301">
        <v>0</v>
      </c>
      <c r="K2933" s="301">
        <v>0</v>
      </c>
      <c r="L2933" s="301">
        <v>0</v>
      </c>
      <c r="M2933" s="301">
        <v>0</v>
      </c>
      <c r="N2933" s="301">
        <v>0</v>
      </c>
      <c r="O2933" s="301">
        <v>0</v>
      </c>
      <c r="P2933" s="301">
        <v>0</v>
      </c>
      <c r="Q2933" s="301">
        <v>0</v>
      </c>
      <c r="R2933" s="301">
        <v>0</v>
      </c>
      <c r="S2933" s="301">
        <v>0</v>
      </c>
      <c r="T2933" s="301">
        <v>0</v>
      </c>
      <c r="U2933" s="301">
        <v>0</v>
      </c>
      <c r="V2933" s="304">
        <v>4</v>
      </c>
    </row>
    <row r="2934" spans="1:22" x14ac:dyDescent="0.4">
      <c r="A2934" s="299">
        <v>2930</v>
      </c>
      <c r="B2934" s="300" t="s">
        <v>3861</v>
      </c>
      <c r="C2934" s="301">
        <v>374</v>
      </c>
      <c r="D2934" s="301">
        <v>196</v>
      </c>
      <c r="E2934" s="301">
        <v>179</v>
      </c>
      <c r="F2934" s="301">
        <v>357</v>
      </c>
      <c r="G2934" s="301">
        <v>899</v>
      </c>
      <c r="H2934" s="301">
        <v>988</v>
      </c>
      <c r="I2934" s="301">
        <v>855</v>
      </c>
      <c r="J2934" s="301">
        <v>691</v>
      </c>
      <c r="K2934" s="301">
        <v>599</v>
      </c>
      <c r="L2934" s="301">
        <v>523</v>
      </c>
      <c r="M2934" s="301">
        <v>455</v>
      </c>
      <c r="N2934" s="301">
        <v>422</v>
      </c>
      <c r="O2934" s="301">
        <v>393</v>
      </c>
      <c r="P2934" s="301">
        <v>313</v>
      </c>
      <c r="Q2934" s="301">
        <v>174</v>
      </c>
      <c r="R2934" s="301">
        <v>77</v>
      </c>
      <c r="S2934" s="301">
        <v>47</v>
      </c>
      <c r="T2934" s="301">
        <v>42</v>
      </c>
      <c r="U2934" s="301">
        <v>7572</v>
      </c>
      <c r="V2934" s="304">
        <v>0</v>
      </c>
    </row>
    <row r="2935" spans="1:22" x14ac:dyDescent="0.4">
      <c r="A2935" s="299">
        <v>2931</v>
      </c>
      <c r="B2935" s="300" t="s">
        <v>3862</v>
      </c>
      <c r="C2935" s="301">
        <v>0</v>
      </c>
      <c r="D2935" s="301">
        <v>4</v>
      </c>
      <c r="E2935" s="301">
        <v>0</v>
      </c>
      <c r="F2935" s="301">
        <v>0</v>
      </c>
      <c r="G2935" s="301">
        <v>0</v>
      </c>
      <c r="H2935" s="301">
        <v>0</v>
      </c>
      <c r="I2935" s="301">
        <v>0</v>
      </c>
      <c r="J2935" s="301">
        <v>4</v>
      </c>
      <c r="K2935" s="301">
        <v>3</v>
      </c>
      <c r="L2935" s="301">
        <v>7</v>
      </c>
      <c r="M2935" s="301">
        <v>0</v>
      </c>
      <c r="N2935" s="301">
        <v>0</v>
      </c>
      <c r="O2935" s="301">
        <v>3</v>
      </c>
      <c r="P2935" s="301">
        <v>0</v>
      </c>
      <c r="Q2935" s="301">
        <v>0</v>
      </c>
      <c r="R2935" s="301">
        <v>0</v>
      </c>
      <c r="S2935" s="301">
        <v>0</v>
      </c>
      <c r="T2935" s="301">
        <v>0</v>
      </c>
      <c r="U2935" s="301">
        <v>26</v>
      </c>
      <c r="V2935" s="304">
        <v>0</v>
      </c>
    </row>
    <row r="2936" spans="1:22" x14ac:dyDescent="0.4">
      <c r="A2936" s="299">
        <v>2932</v>
      </c>
      <c r="B2936" s="300" t="s">
        <v>664</v>
      </c>
      <c r="C2936" s="301">
        <v>371219</v>
      </c>
      <c r="D2936" s="301">
        <v>368635</v>
      </c>
      <c r="E2936" s="301">
        <v>341065</v>
      </c>
      <c r="F2936" s="301">
        <v>356338</v>
      </c>
      <c r="G2936" s="301">
        <v>413790</v>
      </c>
      <c r="H2936" s="301">
        <v>441268</v>
      </c>
      <c r="I2936" s="301">
        <v>447923</v>
      </c>
      <c r="J2936" s="301">
        <v>404028</v>
      </c>
      <c r="K2936" s="301">
        <v>401892</v>
      </c>
      <c r="L2936" s="301">
        <v>402045</v>
      </c>
      <c r="M2936" s="301">
        <v>378372</v>
      </c>
      <c r="N2936" s="301">
        <v>357614</v>
      </c>
      <c r="O2936" s="301">
        <v>319839</v>
      </c>
      <c r="P2936" s="301">
        <v>291395</v>
      </c>
      <c r="Q2936" s="301">
        <v>218198</v>
      </c>
      <c r="R2936" s="301">
        <v>165110</v>
      </c>
      <c r="S2936" s="301">
        <v>119896</v>
      </c>
      <c r="T2936" s="301">
        <v>127990</v>
      </c>
      <c r="U2936" s="301">
        <v>5926624</v>
      </c>
      <c r="V2936" s="304">
        <v>5772119</v>
      </c>
    </row>
  </sheetData>
  <sheetProtection sheet="1"/>
  <mergeCells count="1">
    <mergeCell ref="B1:Q1"/>
  </mergeCells>
  <phoneticPr fontId="9" type="noConversion"/>
  <hyperlinks>
    <hyperlink ref="A3" r:id="rId1" display="© Space Time Research 2009" xr:uid="{00000000-0004-0000-1E00-000000000000}"/>
  </hyperlinks>
  <pageMargins left="0.75" right="0.75" top="1" bottom="1" header="0.5" footer="0.5"/>
  <pageSetup orientation="portrait" horizontalDpi="300" verticalDpi="300"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indexed="56"/>
    <pageSetUpPr fitToPage="1"/>
  </sheetPr>
  <dimension ref="B1:M44"/>
  <sheetViews>
    <sheetView showGridLines="0" showRowColHeaders="0" workbookViewId="0">
      <selection sqref="A1:M1"/>
    </sheetView>
  </sheetViews>
  <sheetFormatPr defaultColWidth="9.1328125" defaultRowHeight="13.15" x14ac:dyDescent="0.4"/>
  <cols>
    <col min="1" max="1" width="3.73046875" style="288" customWidth="1"/>
    <col min="2" max="2" width="119" style="290" customWidth="1"/>
    <col min="3" max="16384" width="9.1328125" style="288"/>
  </cols>
  <sheetData>
    <row r="1" spans="2:13" ht="18" x14ac:dyDescent="0.55000000000000004">
      <c r="B1" s="289" t="s">
        <v>603</v>
      </c>
    </row>
    <row r="3" spans="2:13" ht="24.75" customHeight="1" x14ac:dyDescent="0.4">
      <c r="B3" s="291" t="s">
        <v>604</v>
      </c>
    </row>
    <row r="4" spans="2:13" ht="52.5" x14ac:dyDescent="0.4">
      <c r="B4" s="290" t="s">
        <v>609</v>
      </c>
    </row>
    <row r="5" spans="2:13" ht="24.75" customHeight="1" x14ac:dyDescent="0.4">
      <c r="B5" s="290" t="s">
        <v>610</v>
      </c>
    </row>
    <row r="6" spans="2:13" ht="24.75" customHeight="1" x14ac:dyDescent="0.4">
      <c r="B6" s="290" t="s">
        <v>605</v>
      </c>
    </row>
    <row r="7" spans="2:13" ht="24.75" customHeight="1" x14ac:dyDescent="0.4">
      <c r="B7" s="290" t="s">
        <v>606</v>
      </c>
    </row>
    <row r="8" spans="2:13" ht="24.75" customHeight="1" x14ac:dyDescent="0.4">
      <c r="B8" s="290" t="s">
        <v>611</v>
      </c>
    </row>
    <row r="9" spans="2:13" ht="24.75" customHeight="1" x14ac:dyDescent="0.4">
      <c r="B9" s="290" t="s">
        <v>607</v>
      </c>
    </row>
    <row r="10" spans="2:13" ht="24.75" customHeight="1" x14ac:dyDescent="0.4"/>
    <row r="11" spans="2:13" ht="24.75" customHeight="1" x14ac:dyDescent="0.55000000000000004">
      <c r="B11" s="289" t="s">
        <v>613</v>
      </c>
    </row>
    <row r="12" spans="2:13" ht="24.75" customHeight="1" x14ac:dyDescent="0.4">
      <c r="B12" s="775" t="s">
        <v>619</v>
      </c>
      <c r="C12" s="775"/>
      <c r="D12" s="775"/>
      <c r="E12" s="775"/>
      <c r="F12" s="775"/>
      <c r="G12" s="775"/>
      <c r="H12" s="775"/>
      <c r="I12" s="775"/>
      <c r="J12" s="775"/>
      <c r="K12" s="775"/>
      <c r="L12" s="775"/>
      <c r="M12" s="775"/>
    </row>
    <row r="13" spans="2:13" ht="6.75" customHeight="1" x14ac:dyDescent="0.4">
      <c r="B13" s="288"/>
    </row>
    <row r="14" spans="2:13" x14ac:dyDescent="0.4">
      <c r="B14" s="775" t="s">
        <v>614</v>
      </c>
      <c r="C14" s="775"/>
      <c r="D14" s="775"/>
      <c r="E14" s="775"/>
      <c r="F14" s="775"/>
      <c r="G14" s="775"/>
      <c r="H14" s="775"/>
      <c r="I14" s="775"/>
      <c r="J14" s="775"/>
      <c r="K14" s="775"/>
      <c r="L14" s="775"/>
      <c r="M14" s="775"/>
    </row>
    <row r="15" spans="2:13" ht="6" customHeight="1" x14ac:dyDescent="0.4">
      <c r="B15" s="288"/>
    </row>
    <row r="16" spans="2:13" x14ac:dyDescent="0.4">
      <c r="B16" s="288" t="s">
        <v>615</v>
      </c>
    </row>
    <row r="17" spans="2:13" x14ac:dyDescent="0.4">
      <c r="B17" s="775" t="s">
        <v>616</v>
      </c>
      <c r="C17" s="775"/>
      <c r="D17" s="775"/>
      <c r="E17" s="775"/>
      <c r="F17" s="775"/>
      <c r="G17" s="775"/>
      <c r="H17" s="775"/>
      <c r="I17" s="775"/>
      <c r="J17" s="775"/>
      <c r="K17" s="775"/>
      <c r="L17" s="775"/>
      <c r="M17" s="775"/>
    </row>
    <row r="18" spans="2:13" x14ac:dyDescent="0.4">
      <c r="B18" s="288" t="s">
        <v>617</v>
      </c>
    </row>
    <row r="19" spans="2:13" x14ac:dyDescent="0.4">
      <c r="B19" s="288" t="s">
        <v>618</v>
      </c>
    </row>
    <row r="21" spans="2:13" ht="18" x14ac:dyDescent="0.55000000000000004">
      <c r="B21" s="289" t="s">
        <v>620</v>
      </c>
    </row>
    <row r="22" spans="2:13" x14ac:dyDescent="0.4">
      <c r="B22" s="291" t="s">
        <v>621</v>
      </c>
    </row>
    <row r="23" spans="2:13" ht="26.25" x14ac:dyDescent="0.4">
      <c r="B23" s="290" t="s">
        <v>641</v>
      </c>
    </row>
    <row r="24" spans="2:13" x14ac:dyDescent="0.4">
      <c r="B24" s="291" t="s">
        <v>624</v>
      </c>
    </row>
    <row r="25" spans="2:13" x14ac:dyDescent="0.4">
      <c r="B25" s="290" t="s">
        <v>625</v>
      </c>
    </row>
    <row r="26" spans="2:13" ht="26.25" x14ac:dyDescent="0.4">
      <c r="B26" s="290" t="s">
        <v>626</v>
      </c>
    </row>
    <row r="27" spans="2:13" x14ac:dyDescent="0.4">
      <c r="B27" s="290" t="s">
        <v>627</v>
      </c>
    </row>
    <row r="28" spans="2:13" x14ac:dyDescent="0.4">
      <c r="B28" s="290" t="s">
        <v>628</v>
      </c>
    </row>
    <row r="29" spans="2:13" x14ac:dyDescent="0.4">
      <c r="B29" s="290" t="s">
        <v>632</v>
      </c>
    </row>
    <row r="30" spans="2:13" x14ac:dyDescent="0.4">
      <c r="B30" s="290" t="s">
        <v>633</v>
      </c>
    </row>
    <row r="31" spans="2:13" x14ac:dyDescent="0.4">
      <c r="B31" s="290" t="s">
        <v>629</v>
      </c>
    </row>
    <row r="32" spans="2:13" x14ac:dyDescent="0.4">
      <c r="B32" s="290" t="s">
        <v>630</v>
      </c>
    </row>
    <row r="33" spans="2:2" ht="26.25" x14ac:dyDescent="0.4">
      <c r="B33" s="290" t="s">
        <v>634</v>
      </c>
    </row>
    <row r="34" spans="2:2" x14ac:dyDescent="0.4">
      <c r="B34" s="290" t="s">
        <v>635</v>
      </c>
    </row>
    <row r="35" spans="2:2" x14ac:dyDescent="0.4">
      <c r="B35" s="290" t="s">
        <v>631</v>
      </c>
    </row>
    <row r="36" spans="2:2" x14ac:dyDescent="0.4">
      <c r="B36" s="290" t="s">
        <v>636</v>
      </c>
    </row>
    <row r="37" spans="2:2" ht="26.25" x14ac:dyDescent="0.4">
      <c r="B37" s="290" t="s">
        <v>637</v>
      </c>
    </row>
    <row r="38" spans="2:2" x14ac:dyDescent="0.4">
      <c r="B38" s="290" t="s">
        <v>638</v>
      </c>
    </row>
    <row r="39" spans="2:2" x14ac:dyDescent="0.4">
      <c r="B39" s="290" t="s">
        <v>639</v>
      </c>
    </row>
    <row r="40" spans="2:2" x14ac:dyDescent="0.4">
      <c r="B40" s="290" t="s">
        <v>642</v>
      </c>
    </row>
    <row r="41" spans="2:2" x14ac:dyDescent="0.4">
      <c r="B41" s="290" t="s">
        <v>640</v>
      </c>
    </row>
    <row r="42" spans="2:2" x14ac:dyDescent="0.4">
      <c r="B42" s="291" t="s">
        <v>594</v>
      </c>
    </row>
    <row r="43" spans="2:2" x14ac:dyDescent="0.4">
      <c r="B43" s="290" t="s">
        <v>595</v>
      </c>
    </row>
    <row r="44" spans="2:2" ht="26.25" x14ac:dyDescent="0.4">
      <c r="B44" s="290" t="s">
        <v>596</v>
      </c>
    </row>
  </sheetData>
  <mergeCells count="3">
    <mergeCell ref="B12:M12"/>
    <mergeCell ref="B14:M14"/>
    <mergeCell ref="B17:M17"/>
  </mergeCells>
  <phoneticPr fontId="9" type="noConversion"/>
  <pageMargins left="0.75" right="0.75" top="1" bottom="1"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9"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f>
        <v>2019</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Information'!J595</f>
        <v>0</v>
      </c>
      <c r="O3" s="82">
        <f>'Enter Information'!K595</f>
        <v>0</v>
      </c>
      <c r="P3" s="82">
        <f>'Enter Information'!L595</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'1'!AQ6</f>
        <v>83.799470496895992</v>
      </c>
      <c r="F6" s="33">
        <f>E6*'Enter Information'!D217</f>
        <v>42.999358823032495</v>
      </c>
      <c r="G6" s="33">
        <f>E6*'Enter Information'!E217</f>
        <v>40.800111673863498</v>
      </c>
      <c r="H6" s="34">
        <f>SUM($J6:$J106)</f>
        <v>44.515689661448334</v>
      </c>
      <c r="I6" s="34">
        <f>SUM($K6:$K106)</f>
        <v>42.238888186706532</v>
      </c>
      <c r="J6" s="35">
        <v>0</v>
      </c>
      <c r="K6" s="35">
        <v>0</v>
      </c>
      <c r="L6" s="35">
        <f>(F6+H6)/2*'Enter Information'!C426</f>
        <v>0.11245683730255786</v>
      </c>
      <c r="M6" s="35">
        <f>(G6+I6)/2*'Enter Information'!D426</f>
        <v>9.8401214834775486E-2</v>
      </c>
      <c r="N6" s="36">
        <f>'Enter Information'!O$594/5</f>
        <v>116.6</v>
      </c>
      <c r="O6" s="36">
        <f>'Enter Information'!P$594/5</f>
        <v>410.4</v>
      </c>
      <c r="P6" s="36">
        <f>'Enter Information'!Q$594/5</f>
        <v>1467.6</v>
      </c>
      <c r="Q6" s="37">
        <f t="shared" ref="Q6:Q37" si="0">N$3/N$5*N6+O$3/O$5*O6+P$3/P$5*P6</f>
        <v>0</v>
      </c>
      <c r="R6" s="287">
        <f>(H6-L6+Q6*'Enter Information'!D217)*'Enter Information'!C$774</f>
        <v>42.496436429128423</v>
      </c>
      <c r="S6" s="287">
        <f>(I6-M6+Q6*'Enter Information'!E217)*'Enter Information'!C$774</f>
        <v>40.33085907922549</v>
      </c>
      <c r="T6" s="38">
        <f>SUM(R6:S6)</f>
        <v>82.827295508353913</v>
      </c>
      <c r="V6" s="30" t="s">
        <v>646</v>
      </c>
      <c r="W6" s="38">
        <f>SUM(R6:R10)</f>
        <v>177.33809326801924</v>
      </c>
      <c r="X6" s="38">
        <f>SUM(S6:S10)</f>
        <v>168.2549027063215</v>
      </c>
      <c r="Y6" s="38">
        <f>SUM(T6:T10)*Z7</f>
        <v>344.03195235938813</v>
      </c>
      <c r="Z6" s="619">
        <f>'Enter Information'!U11</f>
        <v>0.95705726196628493</v>
      </c>
      <c r="AA6"/>
      <c r="AB6"/>
      <c r="AD6" s="39" t="s">
        <v>776</v>
      </c>
      <c r="AE6" s="38">
        <f>$Y6*'Enter Information'!$E734*'Enter Information'!P691</f>
        <v>0</v>
      </c>
      <c r="AF6" s="38">
        <f>$Y6*'Enter Information'!$E734*'Enter Information'!Q691</f>
        <v>276.7141134411068</v>
      </c>
      <c r="AG6" s="38">
        <f>$Y6*'Enter Information'!$E734*'Enter Information'!R691</f>
        <v>43.660926093548667</v>
      </c>
      <c r="AH6" s="38">
        <f>$Y6*'Enter Information'!$E734*'Enter Information'!S691</f>
        <v>0</v>
      </c>
      <c r="AI6" s="38">
        <f>$Y6*'Enter Information'!$E734*'Enter Information'!T691</f>
        <v>21.96040627919561</v>
      </c>
      <c r="AJ6" s="38">
        <f>SUM(AE6:AI6)</f>
        <v>342.33544581385104</v>
      </c>
      <c r="AK6" s="87">
        <v>1</v>
      </c>
      <c r="AL6" s="86">
        <f>T6</f>
        <v>82.827295508353913</v>
      </c>
      <c r="AM6" s="86">
        <f>T6*'Enter Information'!E$734*((Y$26/AJ$25)/('1'!Z$26/'1'!AK$25))+T6*(1-'Enter Information'!E$734)</f>
        <v>82.98400411680673</v>
      </c>
      <c r="AN6" s="86">
        <f>T6</f>
        <v>82.827295508353913</v>
      </c>
      <c r="AO6" s="86">
        <f>T6*'Enter Information'!E$734*Y$26/AJ$25+T6*(1-'Enter Information'!E$734)</f>
        <v>107.09041120485129</v>
      </c>
      <c r="AP6" s="86">
        <f>INDEX($AL$6:$AO$106,'1'!AL6,'Enter Information'!$B$86)</f>
        <v>82.98400411680673</v>
      </c>
      <c r="AQ6" s="41"/>
      <c r="AR6" s="42" t="s">
        <v>770</v>
      </c>
      <c r="AS6" s="43">
        <f>AE27*AP108/100</f>
        <v>666.47857330188117</v>
      </c>
    </row>
    <row r="7" spans="1:67" x14ac:dyDescent="0.4">
      <c r="A7" s="1"/>
      <c r="B7" s="1"/>
      <c r="D7" s="31">
        <v>1</v>
      </c>
      <c r="E7" s="32">
        <f>'1'!AQ7</f>
        <v>61.360006572336488</v>
      </c>
      <c r="F7" s="33">
        <f>E7*'Enter Information'!D218</f>
        <v>31.549307651527478</v>
      </c>
      <c r="G7" s="33">
        <f>E7*'Enter Information'!E218</f>
        <v>29.81069892080901</v>
      </c>
      <c r="H7" s="34">
        <f>F6</f>
        <v>42.999358823032495</v>
      </c>
      <c r="I7" s="34">
        <f t="shared" ref="I7:I70" si="1">G6</f>
        <v>40.800111673863498</v>
      </c>
      <c r="J7" s="35">
        <v>0</v>
      </c>
      <c r="K7" s="35">
        <v>0</v>
      </c>
      <c r="L7" s="35">
        <f>(F7+H7)/2*'Enter Information'!C427</f>
        <v>7.0821233150831983E-3</v>
      </c>
      <c r="M7" s="35">
        <f>(G7+I7)/2*'Enter Information'!D427</f>
        <v>6.0019189005471631E-3</v>
      </c>
      <c r="N7" s="36">
        <f>'Enter Information'!O$594/5</f>
        <v>116.6</v>
      </c>
      <c r="O7" s="36">
        <f>'Enter Information'!P$594/5</f>
        <v>410.4</v>
      </c>
      <c r="P7" s="36">
        <f>'Enter Information'!Q$594/5</f>
        <v>1467.6</v>
      </c>
      <c r="Q7" s="37">
        <f t="shared" si="0"/>
        <v>0</v>
      </c>
      <c r="R7" s="287">
        <f>(H7-L7+Q7*'Enter Information'!D218)*'Enter Information'!C$774</f>
        <v>41.146070623928452</v>
      </c>
      <c r="S7" s="287">
        <f>(I7-M7+Q7*'Enter Information'!E218)*'Enter Information'!C$774</f>
        <v>39.042298986436961</v>
      </c>
      <c r="T7" s="38">
        <f t="shared" ref="T7:T70" si="2">SUM(R7:S7)</f>
        <v>80.188369610365413</v>
      </c>
      <c r="V7" s="44" t="s">
        <v>647</v>
      </c>
      <c r="W7" s="38">
        <f>SUM(R11:R15)</f>
        <v>191.3559260787116</v>
      </c>
      <c r="X7" s="38">
        <f>SUM(S11:S15)</f>
        <v>181.68967225408954</v>
      </c>
      <c r="Y7" s="38">
        <f>SUM(T11:T15)*Z8</f>
        <v>372.48176076254066</v>
      </c>
      <c r="Z7" s="619">
        <f>'Enter Information'!U12</f>
        <v>0.99548299984913891</v>
      </c>
      <c r="AA7"/>
      <c r="AB7"/>
      <c r="AD7" s="39" t="s">
        <v>777</v>
      </c>
      <c r="AE7" s="38">
        <f>$Y7*'Enter Information'!$E735*'Enter Information'!P692</f>
        <v>0</v>
      </c>
      <c r="AF7" s="38">
        <f>$Y7*'Enter Information'!$E735*'Enter Information'!Q692</f>
        <v>283.96082880232126</v>
      </c>
      <c r="AG7" s="38">
        <f>$Y7*'Enter Information'!$E735*'Enter Information'!R692</f>
        <v>65.732060503202632</v>
      </c>
      <c r="AH7" s="38">
        <f>$Y7*'Enter Information'!$E735*'Enter Information'!S692</f>
        <v>0</v>
      </c>
      <c r="AI7" s="38">
        <f>$Y7*'Enter Information'!$E735*'Enter Information'!T692</f>
        <v>22.537901152179526</v>
      </c>
      <c r="AJ7" s="38">
        <f t="shared" ref="AJ7:AJ22" si="3">SUM(AE7:AI7)</f>
        <v>372.23079045770339</v>
      </c>
      <c r="AK7" s="87">
        <v>2</v>
      </c>
      <c r="AL7" s="40">
        <f t="shared" ref="AL7:AL70" si="4">T7</f>
        <v>80.188369610365413</v>
      </c>
      <c r="AM7" s="86">
        <f>T7*'Enter Information'!E$734*((Y$26/AJ$25)/('1'!Z$26/'1'!AK$25))+T7*(1-'Enter Information'!E$734)</f>
        <v>80.340085391239526</v>
      </c>
      <c r="AN7" s="40">
        <f t="shared" ref="AN7:AN70" si="5">T7</f>
        <v>80.188369610365413</v>
      </c>
      <c r="AO7" s="86">
        <f>T7*'Enter Information'!E$734*Y$26/AJ$25+T7*(1-'Enter Information'!E$734)</f>
        <v>103.67844830276404</v>
      </c>
      <c r="AP7" s="86">
        <f>INDEX($AL$6:$AO$106,'1'!AL7,'Enter Information'!$B$86)</f>
        <v>80.340085391239526</v>
      </c>
      <c r="AQ7" s="41"/>
      <c r="AR7" s="42" t="s">
        <v>774</v>
      </c>
      <c r="AS7" s="43">
        <f>AF27*AP108/100</f>
        <v>882.55050887123582</v>
      </c>
    </row>
    <row r="8" spans="1:67" x14ac:dyDescent="0.4">
      <c r="A8" s="1"/>
      <c r="B8" s="1"/>
      <c r="D8" s="31">
        <v>2</v>
      </c>
      <c r="E8" s="32">
        <f>'1'!AQ8</f>
        <v>63.597217590855635</v>
      </c>
      <c r="F8" s="33">
        <f>E8*'Enter Information'!D219</f>
        <v>32.589954664938929</v>
      </c>
      <c r="G8" s="33">
        <f>E8*'Enter Information'!E219</f>
        <v>31.007262925916706</v>
      </c>
      <c r="H8" s="34">
        <f t="shared" ref="H8:I71" si="6">F7</f>
        <v>31.549307651527478</v>
      </c>
      <c r="I8" s="34">
        <f t="shared" si="1"/>
        <v>29.81069892080901</v>
      </c>
      <c r="J8" s="35">
        <v>0</v>
      </c>
      <c r="K8" s="35">
        <v>0</v>
      </c>
      <c r="L8" s="35">
        <f>(F8+H8)/2*'Enter Information'!C428</f>
        <v>3.8483557389879849E-3</v>
      </c>
      <c r="M8" s="35">
        <f>(G8+I8)/2*'Enter Information'!D428</f>
        <v>3.040898092336286E-3</v>
      </c>
      <c r="N8" s="36">
        <f>'Enter Information'!O$594/5</f>
        <v>116.6</v>
      </c>
      <c r="O8" s="36">
        <f>'Enter Information'!P$594/5</f>
        <v>410.4</v>
      </c>
      <c r="P8" s="36">
        <f>'Enter Information'!Q$594/5</f>
        <v>1467.6</v>
      </c>
      <c r="Q8" s="37">
        <f t="shared" si="0"/>
        <v>0</v>
      </c>
      <c r="R8" s="287">
        <f>(H8-L8+Q8*'Enter Information'!D219)*'Enter Information'!C$774</f>
        <v>30.190810901096224</v>
      </c>
      <c r="S8" s="287">
        <f>(I8-M8+Q8*'Enter Information'!E219)*'Enter Information'!C$774</f>
        <v>28.527635572848585</v>
      </c>
      <c r="T8" s="38">
        <f t="shared" si="2"/>
        <v>58.718446473944809</v>
      </c>
      <c r="V8" s="45" t="s">
        <v>648</v>
      </c>
      <c r="W8" s="38">
        <f>SUM(R16:R20)</f>
        <v>226.13807794742957</v>
      </c>
      <c r="X8" s="38">
        <f>SUM(S16:S20)</f>
        <v>214.39021563702272</v>
      </c>
      <c r="Y8" s="38">
        <f>SUM(T16:T20)*Z9</f>
        <v>441.46709080759035</v>
      </c>
      <c r="Z8" s="619">
        <f>'Enter Information'!U13</f>
        <v>0.99848855589563212</v>
      </c>
      <c r="AA8"/>
      <c r="AB8"/>
      <c r="AD8" s="39" t="s">
        <v>778</v>
      </c>
      <c r="AE8" s="38">
        <f>$Y8*'Enter Information'!$E736*'Enter Information'!P693</f>
        <v>0</v>
      </c>
      <c r="AF8" s="38">
        <f>$Y8*'Enter Information'!$E736*'Enter Information'!Q693</f>
        <v>309.48884963900218</v>
      </c>
      <c r="AG8" s="38">
        <f>$Y8*'Enter Information'!$E736*'Enter Information'!R693</f>
        <v>102.4996954668876</v>
      </c>
      <c r="AH8" s="38">
        <f>$Y8*'Enter Information'!$E736*'Enter Information'!S693</f>
        <v>0</v>
      </c>
      <c r="AI8" s="38">
        <f>$Y8*'Enter Information'!$E736*'Enter Information'!T693</f>
        <v>27.641575797471265</v>
      </c>
      <c r="AJ8" s="38">
        <f t="shared" si="3"/>
        <v>439.63012090336105</v>
      </c>
      <c r="AK8" s="87">
        <v>3</v>
      </c>
      <c r="AL8" s="40">
        <f t="shared" si="4"/>
        <v>58.718446473944809</v>
      </c>
      <c r="AM8" s="86">
        <f>T8*'Enter Information'!E$734*((Y$26/AJ$25)/('1'!Z$26/'1'!AK$25))+T8*(1-'Enter Information'!E$734)</f>
        <v>58.829541324754167</v>
      </c>
      <c r="AN8" s="40">
        <f t="shared" si="5"/>
        <v>58.718446473944809</v>
      </c>
      <c r="AO8" s="86">
        <f>T8*'Enter Information'!E$734*Y$26/AJ$25+T8*(1-'Enter Information'!E$734)</f>
        <v>75.919206821989945</v>
      </c>
      <c r="AP8" s="86">
        <f>INDEX($AL$6:$AO$106,'1'!AL8,'Enter Information'!$B$86)</f>
        <v>58.829541324754167</v>
      </c>
      <c r="AQ8" s="41"/>
      <c r="AR8" s="42" t="s">
        <v>771</v>
      </c>
      <c r="AS8" s="43">
        <f>AG27*AP108/100</f>
        <v>313.09548671451881</v>
      </c>
    </row>
    <row r="9" spans="1:67" x14ac:dyDescent="0.4">
      <c r="A9" s="1"/>
      <c r="B9" s="1"/>
      <c r="D9" s="31">
        <v>3</v>
      </c>
      <c r="E9" s="32">
        <f>'1'!AQ9</f>
        <v>65.83105055216302</v>
      </c>
      <c r="F9" s="33">
        <f>E9*'Enter Information'!D220</f>
        <v>33.771339317252036</v>
      </c>
      <c r="G9" s="33">
        <f>E9*'Enter Information'!E220</f>
        <v>32.059711234910985</v>
      </c>
      <c r="H9" s="34">
        <f t="shared" si="6"/>
        <v>32.589954664938929</v>
      </c>
      <c r="I9" s="34">
        <f t="shared" si="1"/>
        <v>31.007262925916706</v>
      </c>
      <c r="J9" s="35">
        <v>0</v>
      </c>
      <c r="K9" s="35">
        <v>0</v>
      </c>
      <c r="L9" s="35">
        <f>(F9+H9)/2*'Enter Information'!C429</f>
        <v>3.6498711690205036E-3</v>
      </c>
      <c r="M9" s="35">
        <f>(G9+I9)/2*'Enter Information'!D429</f>
        <v>2.522678966433108E-3</v>
      </c>
      <c r="N9" s="36">
        <f>'Enter Information'!O$594/5</f>
        <v>116.6</v>
      </c>
      <c r="O9" s="36">
        <f>'Enter Information'!P$594/5</f>
        <v>410.4</v>
      </c>
      <c r="P9" s="36">
        <f>'Enter Information'!Q$594/5</f>
        <v>1467.6</v>
      </c>
      <c r="Q9" s="37">
        <f t="shared" si="0"/>
        <v>0</v>
      </c>
      <c r="R9" s="287">
        <f>(H9-L9+Q9*'Enter Information'!D220)*'Enter Information'!C$774</f>
        <v>31.186959643524258</v>
      </c>
      <c r="S9" s="287">
        <f>(I9-M9+Q9*'Enter Information'!E220)*'Enter Information'!C$774</f>
        <v>29.673311808722104</v>
      </c>
      <c r="T9" s="38">
        <f t="shared" si="2"/>
        <v>60.860271452246366</v>
      </c>
      <c r="V9" s="30" t="s">
        <v>649</v>
      </c>
      <c r="W9" s="38">
        <f>SUM(R21:R25)</f>
        <v>227.54211028290902</v>
      </c>
      <c r="X9" s="38">
        <f>SUM(S21:S25)</f>
        <v>218.97434272964097</v>
      </c>
      <c r="Y9" s="38">
        <f>SUM(T21:T25)*Z10</f>
        <v>449.62866153888064</v>
      </c>
      <c r="Z9" s="619">
        <f>'Enter Information'!U14</f>
        <v>1.002131071345042</v>
      </c>
      <c r="AA9"/>
      <c r="AB9"/>
      <c r="AD9" s="39" t="s">
        <v>779</v>
      </c>
      <c r="AE9" s="38">
        <f>$Y9*'Enter Information'!$E737*'Enter Information'!P694</f>
        <v>6.6746985892469297</v>
      </c>
      <c r="AF9" s="38">
        <f>$Y9*'Enter Information'!$E737*'Enter Information'!Q694</f>
        <v>266.45201886563109</v>
      </c>
      <c r="AG9" s="38">
        <f>$Y9*'Enter Information'!$E737*'Enter Information'!R694</f>
        <v>103.18986578120436</v>
      </c>
      <c r="AH9" s="38">
        <f>$Y9*'Enter Information'!$E737*'Enter Information'!S694</f>
        <v>9.3056016828187129</v>
      </c>
      <c r="AI9" s="38">
        <f>$Y9*'Enter Information'!$E737*'Enter Information'!T694</f>
        <v>60.072287303222367</v>
      </c>
      <c r="AJ9" s="38">
        <f t="shared" si="3"/>
        <v>445.69447222212341</v>
      </c>
      <c r="AK9" s="87">
        <v>4</v>
      </c>
      <c r="AL9" s="40">
        <f t="shared" si="4"/>
        <v>60.860271452246366</v>
      </c>
      <c r="AM9" s="86">
        <f>T9*'Enter Information'!E$734*((Y$26/AJ$25)/('1'!Z$26/'1'!AK$25))+T9*(1-'Enter Information'!E$734)</f>
        <v>60.97541861950333</v>
      </c>
      <c r="AN9" s="40">
        <f t="shared" si="5"/>
        <v>60.860271452246366</v>
      </c>
      <c r="AO9" s="86">
        <f>T9*'Enter Information'!E$734*Y$26/AJ$25+T9*(1-'Enter Information'!E$734)</f>
        <v>78.688449934992491</v>
      </c>
      <c r="AP9" s="86">
        <f>INDEX($AL$6:$AO$106,'1'!AL9,'Enter Information'!$B$86)</f>
        <v>60.97541861950333</v>
      </c>
      <c r="AQ9" s="41"/>
      <c r="AR9" s="42" t="s">
        <v>772</v>
      </c>
      <c r="AS9" s="43">
        <f>AH27*AP108/100</f>
        <v>42.951729356207117</v>
      </c>
    </row>
    <row r="10" spans="1:67" ht="12.75" customHeight="1" x14ac:dyDescent="0.4">
      <c r="A10" s="1"/>
      <c r="B10" s="1"/>
      <c r="D10" s="31">
        <v>4</v>
      </c>
      <c r="E10" s="32">
        <f>'1'!AQ10</f>
        <v>68.064610560470754</v>
      </c>
      <c r="F10" s="33">
        <f>E10*'Enter Information'!D221</f>
        <v>34.978351896290491</v>
      </c>
      <c r="G10" s="33">
        <f>E10*'Enter Information'!E221</f>
        <v>33.086258664180264</v>
      </c>
      <c r="H10" s="34">
        <f t="shared" si="6"/>
        <v>33.771339317252036</v>
      </c>
      <c r="I10" s="34">
        <f t="shared" si="1"/>
        <v>32.059711234910985</v>
      </c>
      <c r="J10" s="35">
        <v>0</v>
      </c>
      <c r="K10" s="35">
        <v>0</v>
      </c>
      <c r="L10" s="35">
        <f>(F10+H10)/2*'Enter Information'!C430</f>
        <v>3.437484560677126E-3</v>
      </c>
      <c r="M10" s="35">
        <f>(G10+I10)/2*'Enter Information'!D430</f>
        <v>2.2801089464681936E-3</v>
      </c>
      <c r="N10" s="36">
        <f>'Enter Information'!O$594/5</f>
        <v>116.6</v>
      </c>
      <c r="O10" s="36">
        <f>'Enter Information'!P$594/5</f>
        <v>410.4</v>
      </c>
      <c r="P10" s="36">
        <f>'Enter Information'!Q$594/5</f>
        <v>1467.6</v>
      </c>
      <c r="Q10" s="37">
        <f t="shared" si="0"/>
        <v>0</v>
      </c>
      <c r="R10" s="287">
        <f>(H10-L10+Q10*'Enter Information'!D221)*'Enter Information'!C$774</f>
        <v>32.317815670341886</v>
      </c>
      <c r="S10" s="287">
        <f>(I10-M10+Q10*'Enter Information'!E221)*'Enter Information'!C$774</f>
        <v>30.680797259088362</v>
      </c>
      <c r="T10" s="38">
        <f t="shared" si="2"/>
        <v>62.998612929430251</v>
      </c>
      <c r="V10" s="30" t="s">
        <v>650</v>
      </c>
      <c r="W10" s="38">
        <f>SUM(R26:R30)</f>
        <v>151.69293715929675</v>
      </c>
      <c r="X10" s="38">
        <f>SUM(S26:S30)</f>
        <v>148.04650142468228</v>
      </c>
      <c r="Y10" s="38">
        <f>SUM(T26:T30)*Z11</f>
        <v>297.13571699303537</v>
      </c>
      <c r="Z10" s="619">
        <f>'Enter Information'!U15</f>
        <v>1.0069699750263026</v>
      </c>
      <c r="AA10"/>
      <c r="AB10"/>
      <c r="AD10" s="39" t="s">
        <v>780</v>
      </c>
      <c r="AE10" s="38">
        <f>$Y10*'Enter Information'!$E738*'Enter Information'!P695</f>
        <v>30.169505201942197</v>
      </c>
      <c r="AF10" s="38">
        <f>$Y10*'Enter Information'!$E738*'Enter Information'!Q695</f>
        <v>121.93508352451639</v>
      </c>
      <c r="AG10" s="38">
        <f>$Y10*'Enter Information'!$E738*'Enter Information'!R695</f>
        <v>47.067329028991558</v>
      </c>
      <c r="AH10" s="38">
        <f>$Y10*'Enter Information'!$E738*'Enter Information'!S695</f>
        <v>11.41026158278583</v>
      </c>
      <c r="AI10" s="38">
        <f>$Y10*'Enter Information'!$E738*'Enter Information'!T695</f>
        <v>84.900081946491184</v>
      </c>
      <c r="AJ10" s="38">
        <f t="shared" si="3"/>
        <v>295.4822612847272</v>
      </c>
      <c r="AK10" s="87">
        <v>5</v>
      </c>
      <c r="AL10" s="40">
        <f t="shared" si="4"/>
        <v>62.998612929430251</v>
      </c>
      <c r="AM10" s="86">
        <f>T10*'Enter Information'!E$734*((Y$26/AJ$25)/('1'!Z$26/'1'!AK$25))+T10*(1-'Enter Information'!E$734)</f>
        <v>63.117805822377399</v>
      </c>
      <c r="AN10" s="40">
        <f t="shared" si="5"/>
        <v>62.998612929430251</v>
      </c>
      <c r="AO10" s="86">
        <f>T10*'Enter Information'!E$734*Y$26/AJ$25+T10*(1-'Enter Information'!E$734)</f>
        <v>81.453189103192372</v>
      </c>
      <c r="AP10" s="86">
        <f>INDEX($AL$6:$AO$106,'1'!AL10,'Enter Information'!$B$86)</f>
        <v>63.117805822377399</v>
      </c>
      <c r="AQ10" s="41"/>
      <c r="AR10" s="42" t="s">
        <v>946</v>
      </c>
      <c r="AS10" s="43">
        <f>AI27*AP108/100</f>
        <v>1432.4786402813643</v>
      </c>
    </row>
    <row r="11" spans="1:67" x14ac:dyDescent="0.4">
      <c r="A11" s="1"/>
      <c r="B11" s="1"/>
      <c r="D11" s="31">
        <v>5</v>
      </c>
      <c r="E11" s="32">
        <f>'1'!AQ11</f>
        <v>73.120676177945484</v>
      </c>
      <c r="F11" s="33">
        <f>E11*'Enter Information'!D222</f>
        <v>37.663770815271626</v>
      </c>
      <c r="G11" s="33">
        <f>E11*'Enter Information'!E222</f>
        <v>35.456905362673858</v>
      </c>
      <c r="H11" s="34">
        <f t="shared" si="6"/>
        <v>34.978351896290491</v>
      </c>
      <c r="I11" s="34">
        <f t="shared" si="1"/>
        <v>33.086258664180264</v>
      </c>
      <c r="J11" s="35">
        <v>0</v>
      </c>
      <c r="K11" s="35">
        <v>0</v>
      </c>
      <c r="L11" s="35">
        <f>(F11+H11)/2*'Enter Information'!C431</f>
        <v>3.268895522020295E-3</v>
      </c>
      <c r="M11" s="35">
        <f>(G11+I11)/2*'Enter Information'!D431</f>
        <v>2.0562949208056238E-3</v>
      </c>
      <c r="N11" s="36">
        <f>'Enter Information'!O$595/5</f>
        <v>73.2</v>
      </c>
      <c r="O11" s="36">
        <f>'Enter Information'!P$595/5</f>
        <v>267</v>
      </c>
      <c r="P11" s="36">
        <f>'Enter Information'!Q$595/5</f>
        <v>1379</v>
      </c>
      <c r="Q11" s="37">
        <f t="shared" si="0"/>
        <v>0</v>
      </c>
      <c r="R11" s="287">
        <f>(H11-L11+Q11*'Enter Information'!D222)*'Enter Information'!C$775</f>
        <v>34.817100545577624</v>
      </c>
      <c r="S11" s="287">
        <f>(I11-M11+Q11*'Enter Information'!E222)*'Enter Information'!C$775</f>
        <v>32.934761022166391</v>
      </c>
      <c r="T11" s="38">
        <f t="shared" si="2"/>
        <v>67.751861567744015</v>
      </c>
      <c r="V11" s="30" t="s">
        <v>651</v>
      </c>
      <c r="W11" s="38">
        <f>SUM(R31:R35)</f>
        <v>109.10382178985158</v>
      </c>
      <c r="X11" s="38">
        <f>SUM(S31:S35)</f>
        <v>111.70649824697048</v>
      </c>
      <c r="Y11" s="38">
        <f>SUM(T31:T35)*Z12</f>
        <v>223.45515457866415</v>
      </c>
      <c r="Z11" s="619">
        <f>'Enter Information'!U16</f>
        <v>0.99131338337309216</v>
      </c>
      <c r="AA11"/>
      <c r="AB11"/>
      <c r="AD11" s="39" t="s">
        <v>781</v>
      </c>
      <c r="AE11" s="38">
        <f>$Y11*'Enter Information'!$E739*'Enter Information'!P696</f>
        <v>52.366889459455003</v>
      </c>
      <c r="AF11" s="38">
        <f>$Y11*'Enter Information'!$E739*'Enter Information'!Q696</f>
        <v>79.719532035604288</v>
      </c>
      <c r="AG11" s="38">
        <f>$Y11*'Enter Information'!$E739*'Enter Information'!R696</f>
        <v>21.276107289816309</v>
      </c>
      <c r="AH11" s="38">
        <f>$Y11*'Enter Information'!$E739*'Enter Information'!S696</f>
        <v>6.6034976959878797</v>
      </c>
      <c r="AI11" s="38">
        <f>$Y11*'Enter Information'!$E739*'Enter Information'!T696</f>
        <v>62.296837366389397</v>
      </c>
      <c r="AJ11" s="38">
        <f t="shared" si="3"/>
        <v>222.26286384725285</v>
      </c>
      <c r="AK11" s="87">
        <v>6</v>
      </c>
      <c r="AL11" s="40">
        <f t="shared" si="4"/>
        <v>67.751861567744015</v>
      </c>
      <c r="AM11" s="86">
        <f>T11*'Enter Information'!E$735*((Y$26/AJ$25)/('1'!Z$26/'1'!AK$25))+T11*(1-'Enter Information'!E$735)</f>
        <v>67.880596023087193</v>
      </c>
      <c r="AN11" s="40">
        <f t="shared" si="5"/>
        <v>67.751861567744015</v>
      </c>
      <c r="AO11" s="86">
        <f>T11*'Enter Information'!E$735*Y$26/AJ$25+T11*(1-'Enter Information'!E$735)</f>
        <v>87.683753088927361</v>
      </c>
      <c r="AP11" s="86">
        <f>INDEX($AL$6:$AO$106,'1'!AL11,'Enter Information'!$B$86)</f>
        <v>67.880596023087193</v>
      </c>
      <c r="AQ11" s="41"/>
      <c r="AR11" s="42" t="s">
        <v>951</v>
      </c>
      <c r="AS11" s="43">
        <f>SUM(AS6:AS10)</f>
        <v>3337.554938525207</v>
      </c>
    </row>
    <row r="12" spans="1:67" ht="12.75" customHeight="1" x14ac:dyDescent="0.4">
      <c r="A12" s="1"/>
      <c r="B12" s="1"/>
      <c r="D12" s="31">
        <v>6</v>
      </c>
      <c r="E12" s="32">
        <f>'1'!AQ12</f>
        <v>75.534283289821019</v>
      </c>
      <c r="F12" s="33">
        <f>E12*'Enter Information'!D223</f>
        <v>38.533621362595596</v>
      </c>
      <c r="G12" s="33">
        <f>E12*'Enter Information'!E223</f>
        <v>37.000661927225423</v>
      </c>
      <c r="H12" s="34">
        <f t="shared" si="6"/>
        <v>37.663770815271626</v>
      </c>
      <c r="I12" s="34">
        <f t="shared" si="1"/>
        <v>35.456905362673858</v>
      </c>
      <c r="J12" s="35">
        <v>0</v>
      </c>
      <c r="K12" s="35">
        <v>0</v>
      </c>
      <c r="L12" s="35">
        <f>(F12+H12)/2*'Enter Information'!C432</f>
        <v>3.047895687114689E-3</v>
      </c>
      <c r="M12" s="35">
        <f>(G12+I12)/2*'Enter Information'!D432</f>
        <v>2.1737270186969787E-3</v>
      </c>
      <c r="N12" s="36">
        <f>'Enter Information'!O$595/5</f>
        <v>73.2</v>
      </c>
      <c r="O12" s="36">
        <f>'Enter Information'!P$595/5</f>
        <v>267</v>
      </c>
      <c r="P12" s="36">
        <f>'Enter Information'!Q$595/5</f>
        <v>1379</v>
      </c>
      <c r="Q12" s="37">
        <f t="shared" si="0"/>
        <v>0</v>
      </c>
      <c r="R12" s="287">
        <f>(H12-L12+Q12*'Enter Information'!D223)*'Enter Information'!C$775</f>
        <v>37.49060942847521</v>
      </c>
      <c r="S12" s="287">
        <f>(I12-M12+Q12*'Enter Information'!E223)*'Enter Information'!C$775</f>
        <v>35.294582607508161</v>
      </c>
      <c r="T12" s="38">
        <f t="shared" si="2"/>
        <v>72.785192035983371</v>
      </c>
      <c r="V12" s="30" t="s">
        <v>652</v>
      </c>
      <c r="W12" s="38">
        <f>SUM(R36:R40)</f>
        <v>131.96132102649818</v>
      </c>
      <c r="X12" s="38">
        <f>SUM(S36:S40)</f>
        <v>137.69284093844666</v>
      </c>
      <c r="Y12" s="38">
        <f>SUM(T36:T40)*Z13</f>
        <v>273.30147512453613</v>
      </c>
      <c r="Z12" s="619">
        <f>'Enter Information'!U17</f>
        <v>1.0119778574724274</v>
      </c>
      <c r="AA12"/>
      <c r="AB12"/>
      <c r="AD12" s="39" t="s">
        <v>782</v>
      </c>
      <c r="AE12" s="38">
        <f>$Y12*'Enter Information'!$E740*'Enter Information'!P697</f>
        <v>51.382062395629049</v>
      </c>
      <c r="AF12" s="38">
        <f>$Y12*'Enter Information'!$E740*'Enter Information'!Q697</f>
        <v>130.93385933959956</v>
      </c>
      <c r="AG12" s="38">
        <f>$Y12*'Enter Information'!$E740*'Enter Information'!R697</f>
        <v>21.1904835456813</v>
      </c>
      <c r="AH12" s="38">
        <f>$Y12*'Enter Information'!$E740*'Enter Information'!S697</f>
        <v>4.4713864362446767</v>
      </c>
      <c r="AI12" s="38">
        <f>$Y12*'Enter Information'!$E740*'Enter Information'!T697</f>
        <v>62.871581455718633</v>
      </c>
      <c r="AJ12" s="38">
        <f t="shared" si="3"/>
        <v>270.84937317287324</v>
      </c>
      <c r="AK12" s="87">
        <v>7</v>
      </c>
      <c r="AL12" s="40">
        <f t="shared" si="4"/>
        <v>72.785192035983371</v>
      </c>
      <c r="AM12" s="86">
        <f>T12*'Enter Information'!E$735*((Y$26/AJ$25)/('1'!Z$26/'1'!AK$25))+T12*(1-'Enter Information'!E$735)</f>
        <v>72.923490258895413</v>
      </c>
      <c r="AN12" s="40">
        <f t="shared" si="5"/>
        <v>72.785192035983371</v>
      </c>
      <c r="AO12" s="86">
        <f>T12*'Enter Information'!E$735*Y$26/AJ$25+T12*(1-'Enter Information'!E$735)</f>
        <v>94.197836920421565</v>
      </c>
      <c r="AP12" s="86">
        <f>INDEX($AL$6:$AO$106,'1'!AL12,'Enter Information'!$B$86)</f>
        <v>72.923490258895413</v>
      </c>
      <c r="AQ12" s="41"/>
      <c r="AR12"/>
      <c r="AS12"/>
    </row>
    <row r="13" spans="1:67" x14ac:dyDescent="0.4">
      <c r="A13" s="1"/>
      <c r="B13" s="1"/>
      <c r="D13" s="31">
        <v>7</v>
      </c>
      <c r="E13" s="32">
        <f>'1'!AQ13</f>
        <v>77.859653162022965</v>
      </c>
      <c r="F13" s="33">
        <f>E13*'Enter Information'!D224</f>
        <v>39.904275105218034</v>
      </c>
      <c r="G13" s="33">
        <f>E13*'Enter Information'!E224</f>
        <v>37.955378056804932</v>
      </c>
      <c r="H13" s="34">
        <f>F12</f>
        <v>38.533621362595596</v>
      </c>
      <c r="I13" s="34">
        <f t="shared" si="1"/>
        <v>37.000661927225423</v>
      </c>
      <c r="J13" s="35">
        <v>0</v>
      </c>
      <c r="K13" s="35">
        <v>0</v>
      </c>
      <c r="L13" s="35">
        <f>(F13+H13)/2*'Enter Information'!C433</f>
        <v>3.1375158587125455E-3</v>
      </c>
      <c r="M13" s="35">
        <f>(G13+I13)/2*'Enter Information'!D433</f>
        <v>2.2486811995209108E-3</v>
      </c>
      <c r="N13" s="36">
        <f>'Enter Information'!O$595/5</f>
        <v>73.2</v>
      </c>
      <c r="O13" s="36">
        <f>'Enter Information'!P$595/5</f>
        <v>267</v>
      </c>
      <c r="P13" s="36">
        <f>'Enter Information'!Q$595/5</f>
        <v>1379</v>
      </c>
      <c r="Q13" s="37">
        <f t="shared" si="0"/>
        <v>0</v>
      </c>
      <c r="R13" s="287">
        <f>(H13-L13+Q13*'Enter Information'!D224)*'Enter Information'!C$775</f>
        <v>38.356441645388422</v>
      </c>
      <c r="S13" s="287">
        <f>(I13-M13+Q13*'Enter Information'!E224)*'Enter Information'!C$775</f>
        <v>36.831291407811982</v>
      </c>
      <c r="T13" s="38">
        <f>SUM(R13:S13)</f>
        <v>75.187733053200404</v>
      </c>
      <c r="V13" s="30" t="s">
        <v>653</v>
      </c>
      <c r="W13" s="38">
        <f>SUM(R41:R45)</f>
        <v>152.71202595884705</v>
      </c>
      <c r="X13" s="38">
        <f>SUM(S41:S45)</f>
        <v>156.61150420730334</v>
      </c>
      <c r="Y13" s="38">
        <f>SUM(T41:T45)*Z14</f>
        <v>310.22811011218613</v>
      </c>
      <c r="Z13" s="619">
        <f>'Enter Information'!U18</f>
        <v>1.0135258923245007</v>
      </c>
      <c r="AA13"/>
      <c r="AB13"/>
      <c r="AD13" s="39" t="s">
        <v>783</v>
      </c>
      <c r="AE13" s="38">
        <f>$Y13*'Enter Information'!$E741*'Enter Information'!P698</f>
        <v>31.271452388289845</v>
      </c>
      <c r="AF13" s="38">
        <f>$Y13*'Enter Information'!$E741*'Enter Information'!Q698</f>
        <v>179.34525405266317</v>
      </c>
      <c r="AG13" s="38">
        <f>$Y13*'Enter Information'!$E741*'Enter Information'!R698</f>
        <v>30.937890229481418</v>
      </c>
      <c r="AH13" s="38">
        <f>$Y13*'Enter Information'!$E741*'Enter Information'!S698</f>
        <v>3.3912152812189875</v>
      </c>
      <c r="AI13" s="38">
        <f>$Y13*'Enter Information'!$E741*'Enter Information'!T698</f>
        <v>61.597811993289149</v>
      </c>
      <c r="AJ13" s="38">
        <f t="shared" si="3"/>
        <v>306.54362394494257</v>
      </c>
      <c r="AK13" s="87">
        <v>8</v>
      </c>
      <c r="AL13" s="40">
        <f t="shared" si="4"/>
        <v>75.187733053200404</v>
      </c>
      <c r="AM13" s="86">
        <f>T13*'Enter Information'!E$735*((Y$26/AJ$25)/('1'!Z$26/'1'!AK$25))+T13*(1-'Enter Information'!E$735)</f>
        <v>75.330596313915592</v>
      </c>
      <c r="AN13" s="40">
        <f t="shared" si="5"/>
        <v>75.187733053200404</v>
      </c>
      <c r="AO13" s="86">
        <f>T13*'Enter Information'!E$735*Y$26/AJ$25+T13*(1-'Enter Information'!E$735)</f>
        <v>97.307180464126844</v>
      </c>
      <c r="AP13" s="86">
        <f>INDEX($AL$6:$AO$106,'1'!AL13,'Enter Information'!$B$86)</f>
        <v>75.330596313915592</v>
      </c>
      <c r="AQ13" s="41"/>
      <c r="AR13"/>
      <c r="AS13"/>
    </row>
    <row r="14" spans="1:67" ht="12.75" customHeight="1" x14ac:dyDescent="0.4">
      <c r="A14" s="1"/>
      <c r="B14" s="1"/>
      <c r="D14" s="31">
        <v>8</v>
      </c>
      <c r="E14" s="32">
        <f>'1'!AQ14</f>
        <v>80.185441092686233</v>
      </c>
      <c r="F14" s="33">
        <f>E14*'Enter Information'!D225</f>
        <v>41.159396105558329</v>
      </c>
      <c r="G14" s="33">
        <f>E14*'Enter Information'!E225</f>
        <v>39.026044987127904</v>
      </c>
      <c r="H14" s="34">
        <f t="shared" si="6"/>
        <v>39.904275105218034</v>
      </c>
      <c r="I14" s="34">
        <f t="shared" si="1"/>
        <v>37.955378056804932</v>
      </c>
      <c r="J14" s="35">
        <v>0</v>
      </c>
      <c r="K14" s="35">
        <v>0</v>
      </c>
      <c r="L14" s="35">
        <f>(F14+H14)/2*'Enter Information'!C434</f>
        <v>2.8372284923771723E-3</v>
      </c>
      <c r="M14" s="35">
        <f>(G14+I14)/2*'Enter Information'!D434</f>
        <v>2.3094426913179852E-3</v>
      </c>
      <c r="N14" s="36">
        <f>'Enter Information'!O$595/5</f>
        <v>73.2</v>
      </c>
      <c r="O14" s="36">
        <f>'Enter Information'!P$595/5</f>
        <v>267</v>
      </c>
      <c r="P14" s="36">
        <f>'Enter Information'!Q$595/5</f>
        <v>1379</v>
      </c>
      <c r="Q14" s="37">
        <f t="shared" si="0"/>
        <v>0</v>
      </c>
      <c r="R14" s="287">
        <f>(H14-L14+Q14*'Enter Information'!D225)*'Enter Information'!C$775</f>
        <v>39.721203075816916</v>
      </c>
      <c r="S14" s="287">
        <f>(I14-M14+Q14*'Enter Information'!E225)*'Enter Information'!C$775</f>
        <v>37.781634597458016</v>
      </c>
      <c r="T14" s="38">
        <f t="shared" si="2"/>
        <v>77.502837673274939</v>
      </c>
      <c r="V14" s="30" t="s">
        <v>654</v>
      </c>
      <c r="W14" s="38">
        <f>SUM(R46:R50)</f>
        <v>179.1963793407354</v>
      </c>
      <c r="X14" s="38">
        <f>SUM(S46:S50)</f>
        <v>187.51321782601758</v>
      </c>
      <c r="Y14" s="38">
        <f>SUM(T46:T50)*Z15</f>
        <v>366.37835404871868</v>
      </c>
      <c r="Z14" s="619">
        <f>'Enter Information'!U19</f>
        <v>1.0029243812960167</v>
      </c>
      <c r="AA14"/>
      <c r="AB14"/>
      <c r="AD14" s="39" t="s">
        <v>784</v>
      </c>
      <c r="AE14" s="38">
        <f>$Y14*'Enter Information'!$E742*'Enter Information'!P699</f>
        <v>25.98642769923152</v>
      </c>
      <c r="AF14" s="38">
        <f>$Y14*'Enter Information'!$E742*'Enter Information'!Q699</f>
        <v>208.14944286178783</v>
      </c>
      <c r="AG14" s="38">
        <f>$Y14*'Enter Information'!$E742*'Enter Information'!R699</f>
        <v>46.3332476850128</v>
      </c>
      <c r="AH14" s="38">
        <f>$Y14*'Enter Information'!$E742*'Enter Information'!S699</f>
        <v>3.9440393813018053</v>
      </c>
      <c r="AI14" s="38">
        <f>$Y14*'Enter Information'!$E742*'Enter Information'!T699</f>
        <v>77.148359112754008</v>
      </c>
      <c r="AJ14" s="38">
        <f t="shared" si="3"/>
        <v>361.561516740088</v>
      </c>
      <c r="AK14" s="87">
        <v>9</v>
      </c>
      <c r="AL14" s="40">
        <f t="shared" si="4"/>
        <v>77.502837673274939</v>
      </c>
      <c r="AM14" s="86">
        <f>T14*'Enter Information'!E$735*((Y$26/AJ$25)/('1'!Z$26/'1'!AK$25))+T14*(1-'Enter Information'!E$735)</f>
        <v>77.650099835000844</v>
      </c>
      <c r="AN14" s="40">
        <f t="shared" si="5"/>
        <v>77.502837673274939</v>
      </c>
      <c r="AO14" s="86">
        <f>T14*'Enter Information'!E$735*Y$26/AJ$25+T14*(1-'Enter Information'!E$735)</f>
        <v>100.30336473396682</v>
      </c>
      <c r="AP14" s="86">
        <f>INDEX($AL$6:$AO$106,'1'!AL14,'Enter Information'!$B$86)</f>
        <v>77.650099835000844</v>
      </c>
      <c r="AQ14" s="41"/>
      <c r="AR14"/>
      <c r="AS14"/>
    </row>
    <row r="15" spans="1:67" x14ac:dyDescent="0.4">
      <c r="A15" s="1"/>
      <c r="B15" s="1"/>
      <c r="D15" s="31">
        <v>9</v>
      </c>
      <c r="E15" s="32">
        <f>'1'!AQ15</f>
        <v>82.350449455164934</v>
      </c>
      <c r="F15" s="33">
        <f>E15*'Enter Information'!D226</f>
        <v>42.29538879155357</v>
      </c>
      <c r="G15" s="33">
        <f>E15*'Enter Information'!E226</f>
        <v>40.055060663611364</v>
      </c>
      <c r="H15" s="34">
        <f t="shared" si="6"/>
        <v>41.159396105558329</v>
      </c>
      <c r="I15" s="34">
        <f t="shared" si="1"/>
        <v>39.026044987127904</v>
      </c>
      <c r="J15" s="35">
        <v>0</v>
      </c>
      <c r="K15" s="35">
        <v>0</v>
      </c>
      <c r="L15" s="35">
        <f>(F15+H15)/2*'Enter Information'!C435</f>
        <v>2.9209174713989159E-3</v>
      </c>
      <c r="M15" s="35">
        <f>(G15+I15)/2*'Enter Information'!D435</f>
        <v>2.3724331695221777E-3</v>
      </c>
      <c r="N15" s="36">
        <f>'Enter Information'!O$595/5</f>
        <v>73.2</v>
      </c>
      <c r="O15" s="36">
        <f>'Enter Information'!P$595/5</f>
        <v>267</v>
      </c>
      <c r="P15" s="36">
        <f>'Enter Information'!Q$595/5</f>
        <v>1379</v>
      </c>
      <c r="Q15" s="37">
        <f t="shared" si="0"/>
        <v>0</v>
      </c>
      <c r="R15" s="287">
        <f>(H15-L15+Q15*'Enter Information'!D226)*'Enter Information'!C$775</f>
        <v>40.970571383453432</v>
      </c>
      <c r="S15" s="287">
        <f>(I15-M15+Q15*'Enter Information'!E226)*'Enter Information'!C$775</f>
        <v>38.847402619145001</v>
      </c>
      <c r="T15" s="38">
        <f t="shared" si="2"/>
        <v>79.817974002598433</v>
      </c>
      <c r="V15" s="30" t="s">
        <v>655</v>
      </c>
      <c r="W15" s="38">
        <f>SUM(R51:R55)</f>
        <v>222.9453747896375</v>
      </c>
      <c r="X15" s="38">
        <f>SUM(S51:S55)</f>
        <v>239.02148290031397</v>
      </c>
      <c r="Y15" s="38">
        <f>SUM(T51:T55)*Z16</f>
        <v>460.58895676814598</v>
      </c>
      <c r="Z15" s="619">
        <f>'Enter Information'!U20</f>
        <v>0.9990967154375191</v>
      </c>
      <c r="AA15"/>
      <c r="AB15"/>
      <c r="AD15" s="39" t="s">
        <v>785</v>
      </c>
      <c r="AE15" s="38">
        <f>$Y15*'Enter Information'!$E743*'Enter Information'!P700</f>
        <v>37.549996278428345</v>
      </c>
      <c r="AF15" s="38">
        <f>$Y15*'Enter Information'!$E743*'Enter Information'!Q700</f>
        <v>246.76410314743205</v>
      </c>
      <c r="AG15" s="38">
        <f>$Y15*'Enter Information'!$E743*'Enter Information'!R700</f>
        <v>64.392376430586111</v>
      </c>
      <c r="AH15" s="38">
        <f>$Y15*'Enter Information'!$E743*'Enter Information'!S700</f>
        <v>4.8893224320870239</v>
      </c>
      <c r="AI15" s="38">
        <f>$Y15*'Enter Information'!$E743*'Enter Information'!T700</f>
        <v>99.644391165933541</v>
      </c>
      <c r="AJ15" s="38">
        <f t="shared" si="3"/>
        <v>453.24018945446704</v>
      </c>
      <c r="AK15" s="87">
        <v>10</v>
      </c>
      <c r="AL15" s="40">
        <f t="shared" si="4"/>
        <v>79.817974002598433</v>
      </c>
      <c r="AM15" s="86">
        <f>T15*'Enter Information'!E$735*((Y$26/AJ$25)/('1'!Z$26/'1'!AK$25))+T15*(1-'Enter Information'!E$735)</f>
        <v>79.969635125585384</v>
      </c>
      <c r="AN15" s="40">
        <f t="shared" si="5"/>
        <v>79.817974002598433</v>
      </c>
      <c r="AO15" s="86">
        <f>T15*'Enter Information'!E$735*Y$26/AJ$25+T15*(1-'Enter Information'!E$735)</f>
        <v>103.2995900415863</v>
      </c>
      <c r="AP15" s="86">
        <f>INDEX($AL$6:$AO$106,'1'!AL15,'Enter Information'!$B$86)</f>
        <v>79.969635125585384</v>
      </c>
      <c r="AQ15" s="41"/>
      <c r="AR15"/>
      <c r="AS15"/>
    </row>
    <row r="16" spans="1:67" x14ac:dyDescent="0.4">
      <c r="A16" s="1"/>
      <c r="B16" s="1"/>
      <c r="D16" s="31">
        <v>10</v>
      </c>
      <c r="E16" s="32">
        <f>'1'!AQ16</f>
        <v>84.770555483835508</v>
      </c>
      <c r="F16" s="33">
        <f>E16*'Enter Information'!D227</f>
        <v>43.419759840974855</v>
      </c>
      <c r="G16" s="33">
        <f>E16*'Enter Information'!E227</f>
        <v>41.350795642860653</v>
      </c>
      <c r="H16" s="34">
        <f t="shared" si="6"/>
        <v>42.29538879155357</v>
      </c>
      <c r="I16" s="34">
        <f t="shared" si="1"/>
        <v>40.055060663611364</v>
      </c>
      <c r="J16" s="35">
        <v>0</v>
      </c>
      <c r="K16" s="35">
        <v>0</v>
      </c>
      <c r="L16" s="35">
        <f>(F16+H16)/2*'Enter Information'!C436</f>
        <v>3.0000302021384946E-3</v>
      </c>
      <c r="M16" s="35">
        <f>(G16+I16)/2*'Enter Information'!D436</f>
        <v>2.4421756891941605E-3</v>
      </c>
      <c r="N16" s="36">
        <f>'Enter Information'!O$596/5</f>
        <v>76.8</v>
      </c>
      <c r="O16" s="36">
        <f>'Enter Information'!P$596/5</f>
        <v>187.4</v>
      </c>
      <c r="P16" s="36">
        <f>'Enter Information'!Q$596/5</f>
        <v>1355</v>
      </c>
      <c r="Q16" s="37">
        <f t="shared" si="0"/>
        <v>0</v>
      </c>
      <c r="R16" s="287">
        <f>(H16-L16+Q16*'Enter Information'!D227)*'Enter Information'!C$776</f>
        <v>42.228466179698451</v>
      </c>
      <c r="S16" s="287">
        <f>(I16-M16+Q16*'Enter Information'!E227)*'Enter Information'!C$776</f>
        <v>39.992081193844101</v>
      </c>
      <c r="T16" s="38">
        <f t="shared" si="2"/>
        <v>82.220547373542558</v>
      </c>
      <c r="V16" s="30" t="s">
        <v>656</v>
      </c>
      <c r="W16" s="38">
        <f>SUM(R56:R60)</f>
        <v>262.63922971978366</v>
      </c>
      <c r="X16" s="38">
        <f>SUM(S56:S60)</f>
        <v>279.4395479102057</v>
      </c>
      <c r="Y16" s="38">
        <f>SUM(T56:T60)*Z17</f>
        <v>539.8408374495109</v>
      </c>
      <c r="Z16" s="619">
        <f>'Enter Information'!U21</f>
        <v>0.99701731650470415</v>
      </c>
      <c r="AA16"/>
      <c r="AB16"/>
      <c r="AD16" s="39" t="s">
        <v>786</v>
      </c>
      <c r="AE16" s="38">
        <f>$Y16*'Enter Information'!$E744*'Enter Information'!P701</f>
        <v>63.245727240242516</v>
      </c>
      <c r="AF16" s="38">
        <f>$Y16*'Enter Information'!$E744*'Enter Information'!Q701</f>
        <v>265.35707298623493</v>
      </c>
      <c r="AG16" s="38">
        <f>$Y16*'Enter Information'!$E744*'Enter Information'!R701</f>
        <v>68.805134266086142</v>
      </c>
      <c r="AH16" s="38">
        <f>$Y16*'Enter Information'!$E744*'Enter Information'!S701</f>
        <v>6.2169712977176008</v>
      </c>
      <c r="AI16" s="38">
        <f>$Y16*'Enter Information'!$E744*'Enter Information'!T701</f>
        <v>125.2958830770778</v>
      </c>
      <c r="AJ16" s="38">
        <f t="shared" si="3"/>
        <v>528.92078886735897</v>
      </c>
      <c r="AK16" s="87">
        <v>11</v>
      </c>
      <c r="AL16" s="40">
        <f t="shared" si="4"/>
        <v>82.220547373542558</v>
      </c>
      <c r="AM16" s="86">
        <f>T16*'Enter Information'!E$736*((Y$26/AJ$25)/('1'!Z$26/'1'!AK$25))+T16*(1-'Enter Information'!E$736)</f>
        <v>82.376228424117343</v>
      </c>
      <c r="AN16" s="40">
        <f t="shared" si="5"/>
        <v>82.220547373542558</v>
      </c>
      <c r="AO16" s="86">
        <f>T16*'Enter Information'!E$736*Y$26/AJ$25+T16*(1-'Enter Information'!E$736)</f>
        <v>106.32456679622445</v>
      </c>
      <c r="AP16" s="86">
        <f>INDEX($AL$6:$AO$106,'1'!AL16,'Enter Information'!$B$86)</f>
        <v>82.376228424117343</v>
      </c>
      <c r="AQ16" s="41"/>
      <c r="AR16" s="46"/>
      <c r="AS16" s="47"/>
    </row>
    <row r="17" spans="1:43" x14ac:dyDescent="0.4">
      <c r="A17" s="1"/>
      <c r="B17" s="1"/>
      <c r="D17" s="31">
        <v>11</v>
      </c>
      <c r="E17" s="32">
        <f>'1'!AQ17</f>
        <v>89.146585223872762</v>
      </c>
      <c r="F17" s="33">
        <f>E17*'Enter Information'!D228</f>
        <v>45.738135074836514</v>
      </c>
      <c r="G17" s="33">
        <f>E17*'Enter Information'!E228</f>
        <v>43.408450149036248</v>
      </c>
      <c r="H17" s="34">
        <f t="shared" si="6"/>
        <v>43.419759840974855</v>
      </c>
      <c r="I17" s="34">
        <f t="shared" si="1"/>
        <v>41.350795642860653</v>
      </c>
      <c r="J17" s="35">
        <v>0</v>
      </c>
      <c r="K17" s="35">
        <v>0</v>
      </c>
      <c r="L17" s="35">
        <f>(F17+H17)/2*'Enter Information'!C437</f>
        <v>3.1205263220533976E-3</v>
      </c>
      <c r="M17" s="35">
        <f>(G17+I17)/2*'Enter Information'!D437</f>
        <v>2.9665736027163912E-3</v>
      </c>
      <c r="N17" s="36">
        <f>'Enter Information'!O$596/5</f>
        <v>76.8</v>
      </c>
      <c r="O17" s="36">
        <f>'Enter Information'!P$596/5</f>
        <v>187.4</v>
      </c>
      <c r="P17" s="36">
        <f>'Enter Information'!Q$596/5</f>
        <v>1355</v>
      </c>
      <c r="Q17" s="37">
        <f t="shared" si="0"/>
        <v>0</v>
      </c>
      <c r="R17" s="287">
        <f>(H17-L17+Q17*'Enter Information'!D228)*'Enter Information'!C$776</f>
        <v>43.351017491129205</v>
      </c>
      <c r="S17" s="287">
        <f>(I17-M17+Q17*'Enter Information'!E228)*'Enter Information'!C$776</f>
        <v>41.285334136782794</v>
      </c>
      <c r="T17" s="38">
        <f t="shared" si="2"/>
        <v>84.636351627912006</v>
      </c>
      <c r="V17" s="30" t="s">
        <v>657</v>
      </c>
      <c r="W17" s="38">
        <f>SUM(R61:R65)</f>
        <v>318.17235307431565</v>
      </c>
      <c r="X17" s="38">
        <f>SUM(S61:S65)</f>
        <v>342.05375764636779</v>
      </c>
      <c r="Y17" s="38">
        <f>SUM(T61:T65)*Z18</f>
        <v>656.75091498212998</v>
      </c>
      <c r="Z17" s="619">
        <f>'Enter Information'!U22</f>
        <v>0.99587155912972125</v>
      </c>
      <c r="AA17"/>
      <c r="AB17"/>
      <c r="AD17" s="39" t="s">
        <v>787</v>
      </c>
      <c r="AE17" s="38">
        <f>$Y17*'Enter Information'!$E745*'Enter Information'!P702</f>
        <v>124.5937181809645</v>
      </c>
      <c r="AF17" s="38">
        <f>$Y17*'Enter Information'!$E745*'Enter Information'!Q702</f>
        <v>272.44592757098064</v>
      </c>
      <c r="AG17" s="38">
        <f>$Y17*'Enter Information'!$E745*'Enter Information'!R702</f>
        <v>75.384434529659188</v>
      </c>
      <c r="AH17" s="38">
        <f>$Y17*'Enter Information'!$E745*'Enter Information'!S702</f>
        <v>8.3012621357065193</v>
      </c>
      <c r="AI17" s="38">
        <f>$Y17*'Enter Information'!$E745*'Enter Information'!T702</f>
        <v>162.51029388189428</v>
      </c>
      <c r="AJ17" s="38">
        <f t="shared" si="3"/>
        <v>643.23563629920511</v>
      </c>
      <c r="AK17" s="87">
        <v>12</v>
      </c>
      <c r="AL17" s="40">
        <f t="shared" si="4"/>
        <v>84.636351627912006</v>
      </c>
      <c r="AM17" s="86">
        <f>T17*'Enter Information'!E$736*((Y$26/AJ$25)/('1'!Z$26/'1'!AK$25))+T17*(1-'Enter Information'!E$736)</f>
        <v>84.796606899363653</v>
      </c>
      <c r="AN17" s="40">
        <f t="shared" si="5"/>
        <v>84.636351627912006</v>
      </c>
      <c r="AO17" s="86">
        <f>T17*'Enter Information'!E$736*Y$26/AJ$25+T17*(1-'Enter Information'!E$736)</f>
        <v>109.44859538780447</v>
      </c>
      <c r="AP17" s="86">
        <f>INDEX($AL$6:$AO$106,'1'!AL17,'Enter Information'!$B$86)</f>
        <v>84.796606899363653</v>
      </c>
      <c r="AQ17" s="41"/>
    </row>
    <row r="18" spans="1:43" x14ac:dyDescent="0.4">
      <c r="A18" s="1"/>
      <c r="B18" s="1"/>
      <c r="D18" s="31">
        <v>12</v>
      </c>
      <c r="E18" s="32">
        <f>'1'!AQ18</f>
        <v>91.371340270773629</v>
      </c>
      <c r="F18" s="33">
        <f>E18*'Enter Information'!D229</f>
        <v>47.043950402293483</v>
      </c>
      <c r="G18" s="33">
        <f>E18*'Enter Information'!E229</f>
        <v>44.327389868480147</v>
      </c>
      <c r="H18" s="34">
        <f t="shared" si="6"/>
        <v>45.738135074836514</v>
      </c>
      <c r="I18" s="34">
        <f t="shared" si="1"/>
        <v>43.408450149036248</v>
      </c>
      <c r="J18" s="35">
        <v>0</v>
      </c>
      <c r="K18" s="35">
        <v>0</v>
      </c>
      <c r="L18" s="35">
        <f>(F18+H18)/2*'Enter Information'!C438</f>
        <v>4.1751938464708498E-3</v>
      </c>
      <c r="M18" s="35">
        <f>(G18+I18)/2*'Enter Information'!D438</f>
        <v>3.948112800788238E-3</v>
      </c>
      <c r="N18" s="36">
        <f>'Enter Information'!O$596/5</f>
        <v>76.8</v>
      </c>
      <c r="O18" s="36">
        <f>'Enter Information'!P$596/5</f>
        <v>187.4</v>
      </c>
      <c r="P18" s="36">
        <f>'Enter Information'!Q$596/5</f>
        <v>1355</v>
      </c>
      <c r="Q18" s="37">
        <f t="shared" si="0"/>
        <v>0</v>
      </c>
      <c r="R18" s="287">
        <f>(H18-L18+Q18*'Enter Information'!D229)*'Enter Information'!C$776</f>
        <v>45.664835556958522</v>
      </c>
      <c r="S18" s="287">
        <f>(I18-M18+Q18*'Enter Information'!E229)*'Enter Information'!C$776</f>
        <v>43.338898557529774</v>
      </c>
      <c r="T18" s="38">
        <f t="shared" si="2"/>
        <v>89.003734114488296</v>
      </c>
      <c r="V18" s="30" t="s">
        <v>658</v>
      </c>
      <c r="W18" s="38">
        <f>SUM(R66:R70)</f>
        <v>319.61350672567369</v>
      </c>
      <c r="X18" s="38">
        <f>SUM(S66:S70)</f>
        <v>346.31551059526805</v>
      </c>
      <c r="Y18" s="38">
        <f>SUM(T66:T70)*Z19</f>
        <v>662.45129656277129</v>
      </c>
      <c r="Z18" s="619">
        <f>'Enter Information'!U23</f>
        <v>0.99473635519388959</v>
      </c>
      <c r="AA18"/>
      <c r="AB18"/>
      <c r="AD18" s="39" t="s">
        <v>788</v>
      </c>
      <c r="AE18" s="38">
        <f>$Y18*'Enter Information'!$E746*'Enter Information'!P703</f>
        <v>203.2508447499267</v>
      </c>
      <c r="AF18" s="38">
        <f>$Y18*'Enter Information'!$E746*'Enter Information'!Q703</f>
        <v>195.14445459787311</v>
      </c>
      <c r="AG18" s="38">
        <f>$Y18*'Enter Information'!$E746*'Enter Information'!R703</f>
        <v>59.193536422807902</v>
      </c>
      <c r="AH18" s="38">
        <f>$Y18*'Enter Information'!$E746*'Enter Information'!S703</f>
        <v>11.23072802315756</v>
      </c>
      <c r="AI18" s="38">
        <f>$Y18*'Enter Information'!$E746*'Enter Information'!T703</f>
        <v>180.45162244727601</v>
      </c>
      <c r="AJ18" s="38">
        <f t="shared" si="3"/>
        <v>649.27118624104128</v>
      </c>
      <c r="AK18" s="87">
        <v>13</v>
      </c>
      <c r="AL18" s="40">
        <f t="shared" si="4"/>
        <v>89.003734114488296</v>
      </c>
      <c r="AM18" s="86">
        <f>T18*'Enter Information'!E$736*((Y$26/AJ$25)/('1'!Z$26/'1'!AK$25))+T18*(1-'Enter Information'!E$736)</f>
        <v>89.172258835797578</v>
      </c>
      <c r="AN18" s="40">
        <f t="shared" si="5"/>
        <v>89.003734114488296</v>
      </c>
      <c r="AO18" s="86">
        <f>T18*'Enter Information'!E$736*Y$26/AJ$25+T18*(1-'Enter Information'!E$736)</f>
        <v>115.09633267187985</v>
      </c>
      <c r="AP18" s="86">
        <f>INDEX($AL$6:$AO$106,'1'!AL18,'Enter Information'!$B$86)</f>
        <v>89.172258835797578</v>
      </c>
      <c r="AQ18" s="41"/>
    </row>
    <row r="19" spans="1:43" x14ac:dyDescent="0.4">
      <c r="A19" s="1"/>
      <c r="B19" s="1"/>
      <c r="D19" s="31">
        <v>13</v>
      </c>
      <c r="E19" s="32">
        <f>'1'!AQ19</f>
        <v>93.597155503224144</v>
      </c>
      <c r="F19" s="33">
        <f>E19*'Enter Information'!D230</f>
        <v>48.004369454624054</v>
      </c>
      <c r="G19" s="33">
        <f>E19*'Enter Information'!E230</f>
        <v>45.59278604860009</v>
      </c>
      <c r="H19" s="34">
        <f t="shared" si="6"/>
        <v>47.043950402293483</v>
      </c>
      <c r="I19" s="34">
        <f t="shared" si="1"/>
        <v>44.327389868480147</v>
      </c>
      <c r="J19" s="35">
        <v>0</v>
      </c>
      <c r="K19" s="35">
        <v>0</v>
      </c>
      <c r="L19" s="35">
        <f>(F19+H19)/2*'Enter Information'!C439</f>
        <v>4.7524159928458778E-3</v>
      </c>
      <c r="M19" s="35">
        <f>(G19+I19)/2*'Enter Information'!D439</f>
        <v>4.4960087958540113E-3</v>
      </c>
      <c r="N19" s="36">
        <f>'Enter Information'!O$596/5</f>
        <v>76.8</v>
      </c>
      <c r="O19" s="36">
        <f>'Enter Information'!P$596/5</f>
        <v>187.4</v>
      </c>
      <c r="P19" s="36">
        <f>'Enter Information'!Q$596/5</f>
        <v>1355</v>
      </c>
      <c r="Q19" s="37">
        <f t="shared" si="0"/>
        <v>0</v>
      </c>
      <c r="R19" s="287">
        <f>(H19-L19+Q19*'Enter Information'!D230)*'Enter Information'!C$776</f>
        <v>46.968100867830046</v>
      </c>
      <c r="S19" s="287">
        <f>(I19-M19+Q19*'Enter Information'!E230)*'Enter Information'!C$776</f>
        <v>44.255902283071549</v>
      </c>
      <c r="T19" s="38">
        <f t="shared" si="2"/>
        <v>91.224003150901595</v>
      </c>
      <c r="V19" s="30" t="s">
        <v>659</v>
      </c>
      <c r="W19" s="38">
        <f>SUM(R71:R75)</f>
        <v>313.61921347534388</v>
      </c>
      <c r="X19" s="38">
        <f>SUM(S71:S75)</f>
        <v>340.94470564117478</v>
      </c>
      <c r="Y19" s="38">
        <f>SUM(T71:T75)*Z20</f>
        <v>653.77738608788991</v>
      </c>
      <c r="Z19" s="619">
        <f>'Enter Information'!U24</f>
        <v>0.99477764045759487</v>
      </c>
      <c r="AA19"/>
      <c r="AB19"/>
      <c r="AD19" s="39" t="s">
        <v>789</v>
      </c>
      <c r="AE19" s="38">
        <f>$Y19*'Enter Information'!$E747*'Enter Information'!P704</f>
        <v>263.67389619598998</v>
      </c>
      <c r="AF19" s="38">
        <f>$Y19*'Enter Information'!$E747*'Enter Information'!Q704</f>
        <v>127.58414332064029</v>
      </c>
      <c r="AG19" s="38">
        <f>$Y19*'Enter Information'!$E747*'Enter Information'!R704</f>
        <v>45.741278049770308</v>
      </c>
      <c r="AH19" s="38">
        <f>$Y19*'Enter Information'!$E747*'Enter Information'!S704</f>
        <v>10.112224692821121</v>
      </c>
      <c r="AI19" s="38">
        <f>$Y19*'Enter Information'!$E747*'Enter Information'!T704</f>
        <v>191.47072175379057</v>
      </c>
      <c r="AJ19" s="38">
        <f t="shared" si="3"/>
        <v>638.58226401301226</v>
      </c>
      <c r="AK19" s="87">
        <v>14</v>
      </c>
      <c r="AL19" s="40">
        <f t="shared" si="4"/>
        <v>91.224003150901595</v>
      </c>
      <c r="AM19" s="86">
        <f>T19*'Enter Information'!E$736*((Y$26/AJ$25)/('1'!Z$26/'1'!AK$25))+T19*(1-'Enter Information'!E$736)</f>
        <v>91.396731855609048</v>
      </c>
      <c r="AN19" s="40">
        <f t="shared" si="5"/>
        <v>91.224003150901595</v>
      </c>
      <c r="AO19" s="86">
        <f>T19*'Enter Information'!E$736*Y$26/AJ$25+T19*(1-'Enter Information'!E$736)</f>
        <v>117.9675023613154</v>
      </c>
      <c r="AP19" s="86">
        <f>INDEX($AL$6:$AO$106,'1'!AL19,'Enter Information'!$B$86)</f>
        <v>91.396731855609048</v>
      </c>
      <c r="AQ19" s="41"/>
    </row>
    <row r="20" spans="1:43" x14ac:dyDescent="0.4">
      <c r="A20" s="1"/>
      <c r="B20" s="1"/>
      <c r="D20" s="31">
        <v>14</v>
      </c>
      <c r="E20" s="32">
        <f>'1'!AQ20</f>
        <v>91.780212724670747</v>
      </c>
      <c r="F20" s="33">
        <f>E20*'Enter Information'!D231</f>
        <v>46.841779268818584</v>
      </c>
      <c r="G20" s="33">
        <f>E20*'Enter Information'!E231</f>
        <v>44.938433455852163</v>
      </c>
      <c r="H20" s="34">
        <f t="shared" si="6"/>
        <v>48.004369454624054</v>
      </c>
      <c r="I20" s="34">
        <f t="shared" si="1"/>
        <v>45.59278604860009</v>
      </c>
      <c r="J20" s="35">
        <f>G20*'Enter Information'!$C$357/1000*'Enter Information'!$D$217</f>
        <v>1.1520302113315777</v>
      </c>
      <c r="K20" s="35">
        <f>G20*'Enter Information'!$C$357/1000*'Enter Information'!$E$217</f>
        <v>1.0931084220915388</v>
      </c>
      <c r="L20" s="35">
        <f>(F20+H20)/2*'Enter Information'!C440</f>
        <v>6.1649996670237713E-3</v>
      </c>
      <c r="M20" s="35">
        <f>(G20+I20)/2*'Enter Information'!D440</f>
        <v>5.884529267789396E-3</v>
      </c>
      <c r="N20" s="36">
        <f>'Enter Information'!O$596/5</f>
        <v>76.8</v>
      </c>
      <c r="O20" s="36">
        <f>'Enter Information'!P$596/5</f>
        <v>187.4</v>
      </c>
      <c r="P20" s="36">
        <f>'Enter Information'!Q$596/5</f>
        <v>1355</v>
      </c>
      <c r="Q20" s="37">
        <f t="shared" si="0"/>
        <v>0</v>
      </c>
      <c r="R20" s="287">
        <f>(H20-L20+Q20*'Enter Information'!D231)*'Enter Information'!C$776</f>
        <v>47.925657851813348</v>
      </c>
      <c r="S20" s="287">
        <f>(I20-M20+Q20*'Enter Information'!E231)*'Enter Information'!C$776</f>
        <v>45.51799946579451</v>
      </c>
      <c r="T20" s="38">
        <f t="shared" si="2"/>
        <v>93.443657317607858</v>
      </c>
      <c r="V20" s="30" t="s">
        <v>660</v>
      </c>
      <c r="W20" s="38">
        <f>SUM(R76:R80)</f>
        <v>257.07542750016694</v>
      </c>
      <c r="X20" s="38">
        <f>SUM(S76:S80)</f>
        <v>279.79020231036031</v>
      </c>
      <c r="Y20" s="38">
        <f>SUM(T76:T80)*Z21</f>
        <v>538.77928950987507</v>
      </c>
      <c r="Z20" s="619">
        <f>'Enter Information'!U25</f>
        <v>0.9987983862146107</v>
      </c>
      <c r="AA20"/>
      <c r="AB20"/>
      <c r="AD20" s="39" t="s">
        <v>790</v>
      </c>
      <c r="AE20" s="38">
        <f>$Y20*'Enter Information'!$E748*'Enter Information'!P705</f>
        <v>228.92857276161209</v>
      </c>
      <c r="AF20" s="38">
        <f>$Y20*'Enter Information'!$E748*'Enter Information'!Q705</f>
        <v>81.990717909775611</v>
      </c>
      <c r="AG20" s="38">
        <f>$Y20*'Enter Information'!$E748*'Enter Information'!R705</f>
        <v>35.700755399828495</v>
      </c>
      <c r="AH20" s="38">
        <f>$Y20*'Enter Information'!$E748*'Enter Information'!S705</f>
        <v>7.0594714067457467</v>
      </c>
      <c r="AI20" s="38">
        <f>$Y20*'Enter Information'!$E748*'Enter Information'!T705</f>
        <v>164.78823255175072</v>
      </c>
      <c r="AJ20" s="38">
        <f t="shared" si="3"/>
        <v>518.46775002971265</v>
      </c>
      <c r="AK20" s="87">
        <v>15</v>
      </c>
      <c r="AL20" s="40">
        <f t="shared" si="4"/>
        <v>93.443657317607858</v>
      </c>
      <c r="AM20" s="86">
        <f>T20*'Enter Information'!E$736*((Y$26/AJ$25)/('1'!Z$26/'1'!AK$25))+T20*(1-'Enter Information'!E$736)</f>
        <v>93.620588841484292</v>
      </c>
      <c r="AN20" s="40">
        <f t="shared" si="5"/>
        <v>93.443657317607858</v>
      </c>
      <c r="AO20" s="86">
        <f>T20*'Enter Information'!E$736*Y$26/AJ$25+T20*(1-'Enter Information'!E$736)</f>
        <v>120.83787692401772</v>
      </c>
      <c r="AP20" s="86">
        <f>INDEX($AL$6:$AO$106,'1'!AL20,'Enter Information'!$B$86)</f>
        <v>93.620588841484292</v>
      </c>
      <c r="AQ20" s="41"/>
    </row>
    <row r="21" spans="1:43" x14ac:dyDescent="0.4">
      <c r="A21" s="1"/>
      <c r="B21" s="1"/>
      <c r="D21" s="31">
        <v>15</v>
      </c>
      <c r="E21" s="32">
        <f>'1'!AQ21</f>
        <v>90.29054565704007</v>
      </c>
      <c r="F21" s="33">
        <f>E21*'Enter Information'!D232</f>
        <v>46.38326986209794</v>
      </c>
      <c r="G21" s="33">
        <f>E21*'Enter Information'!E232</f>
        <v>43.90727579494213</v>
      </c>
      <c r="H21" s="34">
        <f t="shared" si="6"/>
        <v>46.841779268818584</v>
      </c>
      <c r="I21" s="34">
        <f t="shared" si="1"/>
        <v>44.938433455852163</v>
      </c>
      <c r="J21" s="35">
        <f>G21*'Enter Information'!$C$357/1000*'Enter Information'!$D$217</f>
        <v>1.1255957166983506</v>
      </c>
      <c r="K21" s="35">
        <f>G21*'Enter Information'!$C$357/1000*'Enter Information'!$E$217</f>
        <v>1.0680259473151916</v>
      </c>
      <c r="L21" s="35">
        <f>(F21+H21)/2*'Enter Information'!C441</f>
        <v>8.3902544217824872E-3</v>
      </c>
      <c r="M21" s="35">
        <f>(G21+I21)/2*'Enter Information'!D441</f>
        <v>7.1076567400635447E-3</v>
      </c>
      <c r="N21" s="36">
        <f>'Enter Information'!O$597/5</f>
        <v>88.4</v>
      </c>
      <c r="O21" s="36">
        <f>'Enter Information'!P$597/5</f>
        <v>206.6</v>
      </c>
      <c r="P21" s="36">
        <f>'Enter Information'!Q$597/5</f>
        <v>1506.2</v>
      </c>
      <c r="Q21" s="37">
        <f t="shared" si="0"/>
        <v>0</v>
      </c>
      <c r="R21" s="287">
        <f>(H21-L21+Q21*'Enter Information'!D232)*'Enter Information'!C$777</f>
        <v>46.933194307716583</v>
      </c>
      <c r="S21" s="287">
        <f>(I21-M21+Q21*'Enter Information'!E232)*'Enter Information'!C$777</f>
        <v>45.027077660017333</v>
      </c>
      <c r="T21" s="38">
        <f t="shared" si="2"/>
        <v>91.960271967733917</v>
      </c>
      <c r="V21" s="30" t="s">
        <v>661</v>
      </c>
      <c r="W21" s="38">
        <f>SUM(R81:R85)</f>
        <v>176.59679418404727</v>
      </c>
      <c r="X21" s="38">
        <f>SUM(S81:S85)</f>
        <v>204.32906684985267</v>
      </c>
      <c r="Y21" s="38">
        <f>SUM(T81:T85)*Z22</f>
        <v>382.63653762380892</v>
      </c>
      <c r="Z21" s="619">
        <f>'Enter Information'!U26</f>
        <v>1.0035645040268701</v>
      </c>
      <c r="AA21"/>
      <c r="AB21"/>
      <c r="AD21" s="39" t="s">
        <v>791</v>
      </c>
      <c r="AE21" s="38">
        <f>$Y21*'Enter Information'!$E749*'Enter Information'!P706</f>
        <v>154.49807230706639</v>
      </c>
      <c r="AF21" s="38">
        <f>$Y21*'Enter Information'!$E749*'Enter Information'!Q706</f>
        <v>49.564676744902634</v>
      </c>
      <c r="AG21" s="38">
        <f>$Y21*'Enter Information'!$E749*'Enter Information'!R706</f>
        <v>24.690210720509121</v>
      </c>
      <c r="AH21" s="38">
        <f>$Y21*'Enter Information'!$E749*'Enter Information'!S706</f>
        <v>3.6851060776879283</v>
      </c>
      <c r="AI21" s="38">
        <f>$Y21*'Enter Information'!$E749*'Enter Information'!T706</f>
        <v>126.95190437634913</v>
      </c>
      <c r="AJ21" s="38">
        <f t="shared" si="3"/>
        <v>359.38997022651523</v>
      </c>
      <c r="AK21" s="87">
        <v>16</v>
      </c>
      <c r="AL21" s="40">
        <f t="shared" si="4"/>
        <v>91.960271967733917</v>
      </c>
      <c r="AM21" s="86">
        <f>T21*'Enter Information'!E$737*((Y$26/AJ$25)/('1'!Z$26/'1'!AK$25))+T21*(1-'Enter Information'!E$737)</f>
        <v>92.133592411241679</v>
      </c>
      <c r="AN21" s="40">
        <f t="shared" si="5"/>
        <v>91.960271967733917</v>
      </c>
      <c r="AO21" s="86">
        <f>T21*'Enter Information'!E$737*Y$26/AJ$25+T21*(1-'Enter Information'!E$737)</f>
        <v>118.79538980150132</v>
      </c>
      <c r="AP21" s="86">
        <f>INDEX($AL$6:$AO$106,'1'!AL21,'Enter Information'!$B$86)</f>
        <v>92.133592411241679</v>
      </c>
      <c r="AQ21" s="41"/>
    </row>
    <row r="22" spans="1:43" x14ac:dyDescent="0.4">
      <c r="A22" s="1"/>
      <c r="B22" s="1"/>
      <c r="D22" s="31">
        <v>16</v>
      </c>
      <c r="E22" s="32">
        <f>'1'!AQ22</f>
        <v>89.719441473402441</v>
      </c>
      <c r="F22" s="33">
        <f>E22*'Enter Information'!D233</f>
        <v>45.234322857370458</v>
      </c>
      <c r="G22" s="33">
        <f>E22*'Enter Information'!E233</f>
        <v>44.485118616031983</v>
      </c>
      <c r="H22" s="34">
        <f t="shared" si="6"/>
        <v>46.38326986209794</v>
      </c>
      <c r="I22" s="34">
        <f t="shared" si="1"/>
        <v>43.90727579494213</v>
      </c>
      <c r="J22" s="35">
        <f>G22*'Enter Information'!$C$357/1000*'Enter Information'!$D$217</f>
        <v>1.1404091477884788</v>
      </c>
      <c r="K22" s="35">
        <f>G22*'Enter Information'!$C$357/1000*'Enter Information'!$E$217</f>
        <v>1.0820817299894805</v>
      </c>
      <c r="L22" s="35">
        <f>(F22+H22)/2*'Enter Information'!C442</f>
        <v>1.1452199089933552E-2</v>
      </c>
      <c r="M22" s="35">
        <f>(G22+I22)/2*'Enter Information'!D442</f>
        <v>7.9553154969876708E-3</v>
      </c>
      <c r="N22" s="36">
        <f>'Enter Information'!O$597/5</f>
        <v>88.4</v>
      </c>
      <c r="O22" s="36">
        <f>'Enter Information'!P$597/5</f>
        <v>206.6</v>
      </c>
      <c r="P22" s="36">
        <f>'Enter Information'!Q$597/5</f>
        <v>1506.2</v>
      </c>
      <c r="Q22" s="37">
        <f t="shared" si="0"/>
        <v>0</v>
      </c>
      <c r="R22" s="287">
        <f>(H22-L22+Q22*'Enter Information'!D233)*'Enter Information'!C$777</f>
        <v>46.470639314847155</v>
      </c>
      <c r="S22" s="287">
        <f>(I22-M22+Q22*'Enter Information'!E233)*'Enter Information'!C$777</f>
        <v>43.992873063385701</v>
      </c>
      <c r="T22" s="38">
        <f t="shared" si="2"/>
        <v>90.463512378232849</v>
      </c>
      <c r="V22" s="30" t="s">
        <v>662</v>
      </c>
      <c r="W22" s="38">
        <f>SUM(R86:R90)</f>
        <v>121.22885614569545</v>
      </c>
      <c r="X22" s="38">
        <f>SUM(S86:S90)</f>
        <v>155.4460003130541</v>
      </c>
      <c r="Y22" s="38">
        <f>SUM(T86:T90)*Z23</f>
        <v>271.27976800851138</v>
      </c>
      <c r="Z22" s="619">
        <f>'Enter Information'!U27</f>
        <v>1.0044908386772846</v>
      </c>
      <c r="AA22"/>
      <c r="AB22"/>
      <c r="AD22" s="39" t="s">
        <v>792</v>
      </c>
      <c r="AE22" s="38">
        <f>$Y22*'Enter Information'!$E750*'Enter Information'!P707</f>
        <v>86.469737360122238</v>
      </c>
      <c r="AF22" s="38">
        <f>$Y22*'Enter Information'!$E750*'Enter Information'!Q707</f>
        <v>25.724546517700869</v>
      </c>
      <c r="AG22" s="38">
        <f>$Y22*'Enter Information'!$E750*'Enter Information'!R707</f>
        <v>21.316913936786388</v>
      </c>
      <c r="AH22" s="38">
        <f>$Y22*'Enter Information'!$E750*'Enter Information'!S707</f>
        <v>2.163746903358017</v>
      </c>
      <c r="AI22" s="38">
        <f>$Y22*'Enter Information'!$E750*'Enter Information'!T707</f>
        <v>105.46262684515372</v>
      </c>
      <c r="AJ22" s="38">
        <f t="shared" si="3"/>
        <v>241.13757156312121</v>
      </c>
      <c r="AK22" s="87">
        <v>17</v>
      </c>
      <c r="AL22" s="40">
        <f t="shared" si="4"/>
        <v>90.463512378232849</v>
      </c>
      <c r="AM22" s="86">
        <f>T22*'Enter Information'!E$737*((Y$26/AJ$25)/('1'!Z$26/'1'!AK$25))+T22*(1-'Enter Information'!E$737)</f>
        <v>90.634011831433327</v>
      </c>
      <c r="AN22" s="40">
        <f t="shared" si="5"/>
        <v>90.463512378232849</v>
      </c>
      <c r="AO22" s="86">
        <f>T22*'Enter Information'!E$737*Y$26/AJ$25+T22*(1-'Enter Information'!E$737)</f>
        <v>116.86185768954428</v>
      </c>
      <c r="AP22" s="86">
        <f>INDEX($AL$6:$AO$106,'1'!AL22,'Enter Information'!$B$86)</f>
        <v>90.634011831433327</v>
      </c>
      <c r="AQ22" s="41"/>
    </row>
    <row r="23" spans="1:43" x14ac:dyDescent="0.4">
      <c r="A23" s="1"/>
      <c r="B23" s="1"/>
      <c r="D23" s="31">
        <v>17</v>
      </c>
      <c r="E23" s="32">
        <f>'1'!AQ23</f>
        <v>87.86865555959713</v>
      </c>
      <c r="F23" s="33">
        <f>E23*'Enter Information'!D234</f>
        <v>44.689378619064669</v>
      </c>
      <c r="G23" s="33">
        <f>E23*'Enter Information'!E234</f>
        <v>43.179276940532461</v>
      </c>
      <c r="H23" s="34">
        <f t="shared" si="6"/>
        <v>45.234322857370458</v>
      </c>
      <c r="I23" s="34">
        <f t="shared" si="1"/>
        <v>44.485118616031983</v>
      </c>
      <c r="J23" s="35">
        <f>G23*'Enter Information'!$C$357/1000*'Enter Information'!$D$217</f>
        <v>1.1069329238593735</v>
      </c>
      <c r="K23" s="35">
        <f>G23*'Enter Information'!$C$357/1000*'Enter Information'!$E$217</f>
        <v>1.0503176825219831</v>
      </c>
      <c r="L23" s="35">
        <f>(F23+H23)/2*'Enter Information'!C443</f>
        <v>1.4837410743611796E-2</v>
      </c>
      <c r="M23" s="35">
        <f>(G23+I23)/2*'Enter Information'!D443</f>
        <v>8.7664395556564453E-3</v>
      </c>
      <c r="N23" s="36">
        <f>'Enter Information'!O$597/5</f>
        <v>88.4</v>
      </c>
      <c r="O23" s="36">
        <f>'Enter Information'!P$597/5</f>
        <v>206.6</v>
      </c>
      <c r="P23" s="36">
        <f>'Enter Information'!Q$597/5</f>
        <v>1506.2</v>
      </c>
      <c r="Q23" s="37">
        <f t="shared" si="0"/>
        <v>0</v>
      </c>
      <c r="R23" s="287">
        <f>(H23-L23+Q23*'Enter Information'!D234)*'Enter Information'!C$777</f>
        <v>45.315851396299699</v>
      </c>
      <c r="S23" s="287">
        <f>(I23-M23+Q23*'Enter Information'!E234)*'Enter Information'!C$777</f>
        <v>44.57113445613161</v>
      </c>
      <c r="T23" s="38">
        <f t="shared" si="2"/>
        <v>89.886985852431309</v>
      </c>
      <c r="V23" s="30" t="s">
        <v>663</v>
      </c>
      <c r="W23" s="38">
        <f>SUM(R91:R106)</f>
        <v>99.386352922519634</v>
      </c>
      <c r="X23" s="38">
        <f>SUM(S91:S106)</f>
        <v>165.27772373262161</v>
      </c>
      <c r="Y23" s="38">
        <f>SUM(T91:T106)</f>
        <v>264.66407665514134</v>
      </c>
      <c r="Z23" s="619">
        <f>'Enter Information'!U28</f>
        <v>0.98050025752505432</v>
      </c>
      <c r="AA23"/>
      <c r="AB23"/>
      <c r="AD23" s="39" t="s">
        <v>793</v>
      </c>
      <c r="AE23" s="38">
        <f>$Y23*'Enter Information'!$E751*'Enter Information'!P708</f>
        <v>39.192290185374034</v>
      </c>
      <c r="AF23" s="38">
        <f>$Y23*'Enter Information'!$E751*'Enter Information'!Q708</f>
        <v>17.751053509284667</v>
      </c>
      <c r="AG23" s="38">
        <f>$Y23*'Enter Information'!$E751*'Enter Information'!R708</f>
        <v>20.614126655943483</v>
      </c>
      <c r="AH23" s="38">
        <f>$Y23*'Enter Information'!$E751*'Enter Information'!S708</f>
        <v>1.3997246494776441</v>
      </c>
      <c r="AI23" s="38">
        <f>$Y23*'Enter Information'!$E751*'Enter Information'!T708</f>
        <v>112.48696273983975</v>
      </c>
      <c r="AJ23" s="38">
        <f>SUM(AE23:AI23)</f>
        <v>191.4441577399196</v>
      </c>
      <c r="AK23" s="87">
        <v>18</v>
      </c>
      <c r="AL23" s="40">
        <f t="shared" si="4"/>
        <v>89.886985852431309</v>
      </c>
      <c r="AM23" s="86">
        <f>T23*'Enter Information'!E$737*((Y$26/AJ$25)/('1'!Z$26/'1'!AK$25))+T23*(1-'Enter Information'!E$737)</f>
        <v>90.056398707788958</v>
      </c>
      <c r="AN23" s="40">
        <f t="shared" si="5"/>
        <v>89.886985852431309</v>
      </c>
      <c r="AO23" s="86">
        <f>T23*'Enter Information'!E$737*Y$26/AJ$25+T23*(1-'Enter Information'!E$737)</f>
        <v>116.11709376162192</v>
      </c>
      <c r="AP23" s="86">
        <f>INDEX($AL$6:$AO$106,'1'!AL23,'Enter Information'!$B$86)</f>
        <v>90.056398707788958</v>
      </c>
      <c r="AQ23" s="41"/>
    </row>
    <row r="24" spans="1:43" x14ac:dyDescent="0.4">
      <c r="A24" s="1"/>
      <c r="B24" s="1"/>
      <c r="D24" s="31">
        <v>18</v>
      </c>
      <c r="E24" s="32">
        <f>'1'!AQ24</f>
        <v>86.020122794120454</v>
      </c>
      <c r="F24" s="33">
        <f>E24*'Enter Information'!D235</f>
        <v>43.979881311903071</v>
      </c>
      <c r="G24" s="33">
        <f>E24*'Enter Information'!E235</f>
        <v>42.040241482217382</v>
      </c>
      <c r="H24" s="34">
        <f t="shared" si="6"/>
        <v>44.689378619064669</v>
      </c>
      <c r="I24" s="34">
        <f t="shared" si="1"/>
        <v>43.179276940532461</v>
      </c>
      <c r="J24" s="35">
        <f>G24*'Enter Information'!$C$357/1000*'Enter Information'!$D$217</f>
        <v>1.0777329015433754</v>
      </c>
      <c r="K24" s="35">
        <f>G24*'Enter Information'!$C$357/1000*'Enter Information'!$E$217</f>
        <v>1.0226111258666808</v>
      </c>
      <c r="L24" s="35">
        <f>(F24+H24)/2*'Enter Information'!C444</f>
        <v>1.7290505686538709E-2</v>
      </c>
      <c r="M24" s="35">
        <f>(G24+I24)/2*'Enter Information'!D444</f>
        <v>8.9480494343887346E-3</v>
      </c>
      <c r="N24" s="36">
        <f>'Enter Information'!O$597/5</f>
        <v>88.4</v>
      </c>
      <c r="O24" s="36">
        <f>'Enter Information'!P$597/5</f>
        <v>206.6</v>
      </c>
      <c r="P24" s="36">
        <f>'Enter Information'!Q$597/5</f>
        <v>1506.2</v>
      </c>
      <c r="Q24" s="37">
        <f t="shared" si="0"/>
        <v>0</v>
      </c>
      <c r="R24" s="287">
        <f>(H24-L24+Q24*'Enter Information'!D235)*'Enter Information'!C$777</f>
        <v>44.767287520279744</v>
      </c>
      <c r="S24" s="287">
        <f>(I24-M24+Q24*'Enter Information'!E235)*'Enter Information'!C$777</f>
        <v>43.262327941953927</v>
      </c>
      <c r="T24" s="38">
        <f t="shared" si="2"/>
        <v>88.029615462233664</v>
      </c>
      <c r="V24" s="30" t="s">
        <v>664</v>
      </c>
      <c r="W24" s="48">
        <f>SUM(W6:W23)</f>
        <v>3638.3178013894812</v>
      </c>
      <c r="X24" s="48">
        <f>SUM(X6:X23)</f>
        <v>3877.4976938697132</v>
      </c>
      <c r="Y24" s="38">
        <f>SUM(Y6:Y23)</f>
        <v>7508.8773399733254</v>
      </c>
      <c r="Z24" s="49"/>
      <c r="AA24" s="50"/>
      <c r="AB24" s="51"/>
      <c r="AD24" s="52" t="s">
        <v>664</v>
      </c>
      <c r="AE24" s="38">
        <f t="shared" ref="AE24:AJ24" si="7">SUM(AE6:AE23)</f>
        <v>1399.2538909935215</v>
      </c>
      <c r="AF24" s="38">
        <f t="shared" si="7"/>
        <v>3139.0256788670567</v>
      </c>
      <c r="AG24" s="38">
        <f t="shared" si="7"/>
        <v>897.72637203580371</v>
      </c>
      <c r="AH24" s="38">
        <f t="shared" si="7"/>
        <v>94.184559679117058</v>
      </c>
      <c r="AI24" s="38">
        <f t="shared" si="7"/>
        <v>1750.0894812457766</v>
      </c>
      <c r="AJ24" s="38">
        <f t="shared" si="7"/>
        <v>7280.2799828212765</v>
      </c>
      <c r="AK24" s="87">
        <v>19</v>
      </c>
      <c r="AL24" s="40">
        <f t="shared" si="4"/>
        <v>88.029615462233664</v>
      </c>
      <c r="AM24" s="86">
        <f>T24*'Enter Information'!E$737*((Y$26/AJ$25)/('1'!Z$26/'1'!AK$25))+T24*(1-'Enter Information'!E$737)</f>
        <v>88.195527672661726</v>
      </c>
      <c r="AN24" s="40">
        <f t="shared" si="5"/>
        <v>88.029615462233664</v>
      </c>
      <c r="AO24" s="86">
        <f>T24*'Enter Information'!E$737*Y$26/AJ$25+T24*(1-'Enter Information'!E$737)</f>
        <v>113.71772026274063</v>
      </c>
      <c r="AP24" s="86">
        <f>INDEX($AL$6:$AO$106,'1'!AL24,'Enter Information'!$B$86)</f>
        <v>88.195527672661726</v>
      </c>
      <c r="AQ24" s="41"/>
    </row>
    <row r="25" spans="1:43" ht="12.75" customHeight="1" x14ac:dyDescent="0.4">
      <c r="A25" s="1"/>
      <c r="B25" s="1"/>
      <c r="D25" s="31">
        <v>19</v>
      </c>
      <c r="E25" s="32">
        <f>'1'!AQ25</f>
        <v>78.506935634373846</v>
      </c>
      <c r="F25" s="33">
        <f>E25*'Enter Information'!D236</f>
        <v>39.786302244525366</v>
      </c>
      <c r="G25" s="33">
        <f>E25*'Enter Information'!E236</f>
        <v>38.72063338984848</v>
      </c>
      <c r="H25" s="34">
        <f t="shared" si="6"/>
        <v>43.979881311903071</v>
      </c>
      <c r="I25" s="34">
        <f t="shared" si="1"/>
        <v>42.040241482217382</v>
      </c>
      <c r="J25" s="35">
        <f>G25*'Enter Information'!$C$357/1000*'Enter Information'!$D$217</f>
        <v>0.99263227568496026</v>
      </c>
      <c r="K25" s="35">
        <f>G25*'Enter Information'!$C$357/1000*'Enter Information'!$E$217</f>
        <v>0.94186306046345469</v>
      </c>
      <c r="L25" s="35">
        <f>(F25+H25)/2*'Enter Information'!C445</f>
        <v>1.842856038241426E-2</v>
      </c>
      <c r="M25" s="35">
        <f>(G25+I25)/2*'Enter Information'!D445</f>
        <v>8.8836962359272464E-3</v>
      </c>
      <c r="N25" s="36">
        <f>'Enter Information'!O$597/5</f>
        <v>88.4</v>
      </c>
      <c r="O25" s="36">
        <f>'Enter Information'!P$597/5</f>
        <v>206.6</v>
      </c>
      <c r="P25" s="36">
        <f>'Enter Information'!Q$597/5</f>
        <v>1506.2</v>
      </c>
      <c r="Q25" s="37">
        <f t="shared" si="0"/>
        <v>0</v>
      </c>
      <c r="R25" s="287">
        <f>(H25-L25+Q25*'Enter Information'!D236)*'Enter Information'!C$777</f>
        <v>44.05513774376584</v>
      </c>
      <c r="S25" s="287">
        <f>(I25-M25+Q25*'Enter Information'!E236)*'Enter Information'!C$777</f>
        <v>42.120929608152366</v>
      </c>
      <c r="T25" s="38">
        <f t="shared" si="2"/>
        <v>86.176067351918206</v>
      </c>
      <c r="V25" s="53" t="s">
        <v>823</v>
      </c>
      <c r="W25" s="54"/>
      <c r="X25" s="54"/>
      <c r="Y25" s="55"/>
      <c r="AD25" s="100" t="s">
        <v>950</v>
      </c>
      <c r="AE25" s="38">
        <f>AE24/AE26</f>
        <v>514.89863123774387</v>
      </c>
      <c r="AF25" s="38">
        <f>AF24/AF26</f>
        <v>681.82844463349682</v>
      </c>
      <c r="AG25" s="38">
        <f>AG24/AG26</f>
        <v>241.8869023160627</v>
      </c>
      <c r="AH25" s="38">
        <f>AH24/AH26</f>
        <v>33.183042247312777</v>
      </c>
      <c r="AI25" s="38">
        <f>AI24/AI26</f>
        <v>1106.6841766630835</v>
      </c>
      <c r="AJ25" s="38">
        <f>SUM(AE25:AI25)</f>
        <v>2578.4811970976998</v>
      </c>
      <c r="AK25" s="87">
        <v>20</v>
      </c>
      <c r="AL25" s="40">
        <f t="shared" si="4"/>
        <v>86.176067351918206</v>
      </c>
      <c r="AM25" s="86">
        <f>T25*'Enter Information'!E$737*((Y$26/AJ$25)/('1'!Z$26/'1'!AK$25))+T25*(1-'Enter Information'!E$737)</f>
        <v>86.338486121388897</v>
      </c>
      <c r="AN25" s="40">
        <f t="shared" si="5"/>
        <v>86.176067351918206</v>
      </c>
      <c r="AO25" s="86">
        <f>T25*'Enter Information'!E$737*Y$26/AJ$25+T25*(1-'Enter Information'!E$737)</f>
        <v>111.32328443116741</v>
      </c>
      <c r="AP25" s="86">
        <f>INDEX($AL$6:$AO$106,'1'!AL25,'Enter Information'!$B$86)</f>
        <v>86.338486121388897</v>
      </c>
      <c r="AQ25" s="41"/>
    </row>
    <row r="26" spans="1:43" ht="12.75" customHeight="1" x14ac:dyDescent="0.4">
      <c r="A26" s="752" t="s">
        <v>824</v>
      </c>
      <c r="B26" s="752"/>
      <c r="D26" s="31">
        <v>20</v>
      </c>
      <c r="E26" s="32">
        <f>'1'!AQ26</f>
        <v>71.339110312643442</v>
      </c>
      <c r="F26" s="33">
        <f>E26*'Enter Information'!D237</f>
        <v>36.040077738846939</v>
      </c>
      <c r="G26" s="33">
        <f>E26*'Enter Information'!E237</f>
        <v>35.299032573796502</v>
      </c>
      <c r="H26" s="34">
        <f t="shared" si="6"/>
        <v>39.786302244525366</v>
      </c>
      <c r="I26" s="34">
        <f t="shared" si="1"/>
        <v>38.72063338984848</v>
      </c>
      <c r="J26" s="35">
        <f>G26*'Enter Information'!$C$357/1000*'Enter Information'!$D$217</f>
        <v>0.90491699039178031</v>
      </c>
      <c r="K26" s="35">
        <f>G26*'Enter Information'!$C$357/1000*'Enter Information'!$E$217</f>
        <v>0.85863406511505025</v>
      </c>
      <c r="L26" s="35">
        <f>(F26+H26)/2*'Enter Information'!C446</f>
        <v>1.8198331196009353E-2</v>
      </c>
      <c r="M26" s="35">
        <f>(G26+I26)/2*'Enter Information'!D446</f>
        <v>8.1421632560009487E-3</v>
      </c>
      <c r="N26" s="36">
        <f>'Enter Information'!O$598/5</f>
        <v>99.4</v>
      </c>
      <c r="O26" s="36">
        <f>'Enter Information'!P$598/5</f>
        <v>374.6</v>
      </c>
      <c r="P26" s="36">
        <f>'Enter Information'!Q$598/5</f>
        <v>1808.6</v>
      </c>
      <c r="Q26" s="37">
        <f t="shared" si="0"/>
        <v>0</v>
      </c>
      <c r="R26" s="287">
        <f>(H26-L26+Q26*'Enter Information'!D237)*'Enter Information'!C$778</f>
        <v>40.04528660444867</v>
      </c>
      <c r="S26" s="287">
        <f>(I26-M26+Q26*'Enter Information'!E237)*'Enter Information'!C$778</f>
        <v>38.982316323647787</v>
      </c>
      <c r="T26" s="38">
        <f t="shared" si="2"/>
        <v>79.027602928096456</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79.027602928096456</v>
      </c>
      <c r="AM26" s="86">
        <f>T26*'Enter Information'!E$738*((Y$26/AJ$25)/('1'!Z$26/'1'!AK$25))+T26*(1-'Enter Information'!E$738)</f>
        <v>79.177027372080872</v>
      </c>
      <c r="AN26" s="40">
        <f t="shared" si="5"/>
        <v>79.027602928096456</v>
      </c>
      <c r="AO26" s="86">
        <f>T26*'Enter Information'!E$738*Y$26/AJ$25+T26*(1-'Enter Information'!E$738)</f>
        <v>102.16291507254743</v>
      </c>
      <c r="AP26" s="86">
        <f>INDEX($AL$6:$AO$106,'1'!AL26,'Enter Information'!$B$86)</f>
        <v>79.177027372080872</v>
      </c>
    </row>
    <row r="27" spans="1:43" x14ac:dyDescent="0.4">
      <c r="A27" s="753" t="s">
        <v>828</v>
      </c>
      <c r="B27" s="753"/>
      <c r="D27" s="31">
        <v>21</v>
      </c>
      <c r="E27" s="32">
        <f>'1'!AQ27</f>
        <v>55.924303918563631</v>
      </c>
      <c r="F27" s="33">
        <f>E27*'Enter Information'!D238</f>
        <v>28.440463719271904</v>
      </c>
      <c r="G27" s="33">
        <f>E27*'Enter Information'!E238</f>
        <v>27.483840199291727</v>
      </c>
      <c r="H27" s="34">
        <f t="shared" si="6"/>
        <v>36.040077738846939</v>
      </c>
      <c r="I27" s="34">
        <f t="shared" si="1"/>
        <v>35.299032573796502</v>
      </c>
      <c r="J27" s="35">
        <f>G27*'Enter Information'!$C$357/1000*'Enter Information'!$D$217</f>
        <v>0.70456871319509928</v>
      </c>
      <c r="K27" s="35">
        <f>G27*'Enter Information'!$C$357/1000*'Enter Information'!$E$217</f>
        <v>0.66853280995604925</v>
      </c>
      <c r="L27" s="35">
        <f>(F27+H27)/2*'Enter Information'!C447</f>
        <v>1.6120135364529709E-2</v>
      </c>
      <c r="M27" s="35">
        <f>(G27+I27)/2*'Enter Information'!D447</f>
        <v>6.9061160050397051E-3</v>
      </c>
      <c r="N27" s="36">
        <f>'Enter Information'!O$598/5</f>
        <v>99.4</v>
      </c>
      <c r="O27" s="36">
        <f>'Enter Information'!P$598/5</f>
        <v>374.6</v>
      </c>
      <c r="P27" s="36">
        <f>'Enter Information'!Q$598/5</f>
        <v>1808.6</v>
      </c>
      <c r="Q27" s="37">
        <f t="shared" si="0"/>
        <v>0</v>
      </c>
      <c r="R27" s="287">
        <f>(H27-L27+Q27*'Enter Information'!D238)*'Enter Information'!C$778</f>
        <v>36.275043688327266</v>
      </c>
      <c r="S27" s="287">
        <f>(I27-M27+Q27*'Enter Information'!E238)*'Enter Information'!C$778</f>
        <v>35.538111697827382</v>
      </c>
      <c r="T27" s="38">
        <f t="shared" si="2"/>
        <v>71.813155386154648</v>
      </c>
      <c r="AD27" s="64" t="s">
        <v>829</v>
      </c>
      <c r="AE27" s="65">
        <f t="shared" ref="AE27:AJ27" si="8">AE25/$AJ25*100</f>
        <v>19.969066744303046</v>
      </c>
      <c r="AF27" s="65">
        <f t="shared" si="8"/>
        <v>26.44302566181025</v>
      </c>
      <c r="AG27" s="65">
        <f t="shared" si="8"/>
        <v>9.3809837585136169</v>
      </c>
      <c r="AH27" s="65">
        <f t="shared" si="8"/>
        <v>1.2869220176847951</v>
      </c>
      <c r="AI27" s="65">
        <f t="shared" si="8"/>
        <v>42.920001817688288</v>
      </c>
      <c r="AJ27" s="66">
        <f t="shared" si="8"/>
        <v>100</v>
      </c>
      <c r="AK27" s="87">
        <v>22</v>
      </c>
      <c r="AL27" s="40">
        <f t="shared" si="4"/>
        <v>71.813155386154648</v>
      </c>
      <c r="AM27" s="86">
        <f>T27*'Enter Information'!E$738*((Y$26/AJ$25)/('1'!Z$26/'1'!AK$25))+T27*(1-'Enter Information'!E$738)</f>
        <v>71.948938839236291</v>
      </c>
      <c r="AN27" s="40">
        <f t="shared" si="5"/>
        <v>71.813155386154648</v>
      </c>
      <c r="AO27" s="86">
        <f>T27*'Enter Information'!E$738*Y$26/AJ$25+T27*(1-'Enter Information'!E$738)</f>
        <v>92.836439711864188</v>
      </c>
      <c r="AP27" s="86">
        <f>INDEX($AL$6:$AO$106,'1'!AL27,'Enter Information'!$B$86)</f>
        <v>71.948938839236291</v>
      </c>
    </row>
    <row r="28" spans="1:43" x14ac:dyDescent="0.4">
      <c r="A28" s="93">
        <f>A2</f>
        <v>2019</v>
      </c>
      <c r="B28" s="200">
        <f>'1'!AQ108</f>
        <v>3337.554938525207</v>
      </c>
      <c r="D28" s="31">
        <v>22</v>
      </c>
      <c r="E28" s="32">
        <f>'1'!AQ28</f>
        <v>49.307670745111807</v>
      </c>
      <c r="F28" s="33">
        <f>E28*'Enter Information'!D239</f>
        <v>25.009618301123695</v>
      </c>
      <c r="G28" s="33">
        <f>E28*'Enter Information'!E239</f>
        <v>24.298052443988112</v>
      </c>
      <c r="H28" s="34">
        <f t="shared" si="6"/>
        <v>28.440463719271904</v>
      </c>
      <c r="I28" s="34">
        <f t="shared" si="1"/>
        <v>27.483840199291727</v>
      </c>
      <c r="J28" s="35">
        <f>G28*'Enter Information'!$C$357/1000*'Enter Information'!$D$217</f>
        <v>0.62289867134538657</v>
      </c>
      <c r="K28" s="35">
        <f>G28*'Enter Information'!$C$357/1000*'Enter Information'!$E$217</f>
        <v>0.59103986775681516</v>
      </c>
      <c r="L28" s="35">
        <f>(F28+H28)/2*'Enter Information'!C448</f>
        <v>1.3897021325302855E-2</v>
      </c>
      <c r="M28" s="35">
        <f>(G28+I28)/2*'Enter Information'!D448</f>
        <v>5.6960081907607828E-3</v>
      </c>
      <c r="N28" s="36">
        <f>'Enter Information'!O$598/5</f>
        <v>99.4</v>
      </c>
      <c r="O28" s="36">
        <f>'Enter Information'!P$598/5</f>
        <v>374.6</v>
      </c>
      <c r="P28" s="36">
        <f>'Enter Information'!Q$598/5</f>
        <v>1808.6</v>
      </c>
      <c r="Q28" s="37">
        <f t="shared" si="0"/>
        <v>0</v>
      </c>
      <c r="R28" s="287">
        <f>(H28-L28+Q28*'Enter Information'!D239)*'Enter Information'!C$778</f>
        <v>28.624699157914815</v>
      </c>
      <c r="S28" s="287">
        <f>(I28-M28+Q28*'Enter Information'!E239)*'Enter Information'!C$778</f>
        <v>27.669666169882081</v>
      </c>
      <c r="T28" s="38">
        <f t="shared" si="2"/>
        <v>56.294365327796896</v>
      </c>
      <c r="AD28" s="64" t="s">
        <v>830</v>
      </c>
      <c r="AE28" s="65">
        <f t="shared" ref="AE28:AJ28" si="9">AE24/$AJ24*100</f>
        <v>19.21978130367561</v>
      </c>
      <c r="AF28" s="65">
        <f t="shared" si="9"/>
        <v>43.116826362090151</v>
      </c>
      <c r="AG28" s="65">
        <f t="shared" si="9"/>
        <v>12.330931971766201</v>
      </c>
      <c r="AH28" s="65">
        <f t="shared" si="9"/>
        <v>1.2936941972198488</v>
      </c>
      <c r="AI28" s="65">
        <f t="shared" si="9"/>
        <v>24.038766165248173</v>
      </c>
      <c r="AJ28" s="66">
        <f t="shared" si="9"/>
        <v>100</v>
      </c>
      <c r="AK28" s="87">
        <v>23</v>
      </c>
      <c r="AL28" s="40">
        <f t="shared" si="4"/>
        <v>56.294365327796896</v>
      </c>
      <c r="AM28" s="86">
        <f>T28*'Enter Information'!E$738*((Y$26/AJ$25)/('1'!Z$26/'1'!AK$25))+T28*(1-'Enter Information'!E$738)</f>
        <v>56.400806038724376</v>
      </c>
      <c r="AN28" s="40">
        <f t="shared" si="5"/>
        <v>56.294365327796896</v>
      </c>
      <c r="AO28" s="86">
        <f>T28*'Enter Information'!E$738*Y$26/AJ$25+T28*(1-'Enter Information'!E$738)</f>
        <v>72.774527518940687</v>
      </c>
      <c r="AP28" s="86">
        <f>INDEX($AL$6:$AO$106,'1'!AL28,'Enter Information'!$B$86)</f>
        <v>56.400806038724376</v>
      </c>
    </row>
    <row r="29" spans="1:43" x14ac:dyDescent="0.4">
      <c r="D29" s="31">
        <v>23</v>
      </c>
      <c r="E29" s="32">
        <f>'1'!AQ29</f>
        <v>42.689932091208092</v>
      </c>
      <c r="F29" s="33">
        <f>E29*'Enter Information'!D240</f>
        <v>21.439288247087291</v>
      </c>
      <c r="G29" s="33">
        <f>E29*'Enter Information'!E240</f>
        <v>21.250643844120802</v>
      </c>
      <c r="H29" s="34">
        <f t="shared" si="6"/>
        <v>25.009618301123695</v>
      </c>
      <c r="I29" s="34">
        <f t="shared" si="1"/>
        <v>24.298052443988112</v>
      </c>
      <c r="J29" s="35">
        <f>G29*'Enter Information'!$C$357/1000*'Enter Information'!$D$217</f>
        <v>0.54477608220867912</v>
      </c>
      <c r="K29" s="35">
        <f>G29*'Enter Information'!$C$357/1000*'Enter Information'!$E$217</f>
        <v>0.51691294009384525</v>
      </c>
      <c r="L29" s="35">
        <f>(F29+H29)/2*'Enter Information'!C449</f>
        <v>1.2541204768016966E-2</v>
      </c>
      <c r="M29" s="35">
        <f>(G29+I29)/2*'Enter Information'!D449</f>
        <v>5.0103565916919807E-3</v>
      </c>
      <c r="N29" s="36">
        <f>'Enter Information'!O$598/5</f>
        <v>99.4</v>
      </c>
      <c r="O29" s="36">
        <f>'Enter Information'!P$598/5</f>
        <v>374.6</v>
      </c>
      <c r="P29" s="36">
        <f>'Enter Information'!Q$598/5</f>
        <v>1808.6</v>
      </c>
      <c r="Q29" s="37">
        <f t="shared" si="0"/>
        <v>0</v>
      </c>
      <c r="R29" s="287">
        <f>(H29-L29+Q29*'Enter Information'!D240)*'Enter Information'!C$778</f>
        <v>25.171306099447836</v>
      </c>
      <c r="S29" s="287">
        <f>(I29-M29+Q29*'Enter Information'!E240)*'Enter Information'!C$778</f>
        <v>24.462363984058488</v>
      </c>
      <c r="T29" s="38">
        <f t="shared" si="2"/>
        <v>49.633670083506324</v>
      </c>
      <c r="AK29" s="87">
        <v>24</v>
      </c>
      <c r="AL29" s="40">
        <f t="shared" si="4"/>
        <v>49.633670083506324</v>
      </c>
      <c r="AM29" s="86">
        <f>T29*'Enter Information'!E$738*((Y$26/AJ$25)/('1'!Z$26/'1'!AK$25))+T29*(1-'Enter Information'!E$738)</f>
        <v>49.727516831735315</v>
      </c>
      <c r="AN29" s="40">
        <f t="shared" si="5"/>
        <v>49.633670083506324</v>
      </c>
      <c r="AO29" s="86">
        <f>T29*'Enter Information'!E$738*Y$26/AJ$25+T29*(1-'Enter Information'!E$738)</f>
        <v>64.163915310625171</v>
      </c>
      <c r="AP29" s="86">
        <f>INDEX($AL$6:$AO$106,'1'!AL29,'Enter Information'!$B$86)</f>
        <v>49.727516831735315</v>
      </c>
    </row>
    <row r="30" spans="1:43" x14ac:dyDescent="0.4">
      <c r="D30" s="31">
        <v>24</v>
      </c>
      <c r="E30" s="32">
        <f>'1'!AQ30</f>
        <v>42.87433846342131</v>
      </c>
      <c r="F30" s="33">
        <f>E30*'Enter Information'!D241</f>
        <v>21.539513410929253</v>
      </c>
      <c r="G30" s="33">
        <f>E30*'Enter Information'!E241</f>
        <v>21.334825052492057</v>
      </c>
      <c r="H30" s="34">
        <f t="shared" si="6"/>
        <v>21.439288247087291</v>
      </c>
      <c r="I30" s="34">
        <f t="shared" si="1"/>
        <v>21.250643844120802</v>
      </c>
      <c r="J30" s="35">
        <f>G30*'Enter Information'!$C$357/1000*'Enter Information'!$D$217</f>
        <v>0.54693413018258907</v>
      </c>
      <c r="K30" s="35">
        <f>G30*'Enter Information'!$C$357/1000*'Enter Information'!$E$217</f>
        <v>0.51896061244857605</v>
      </c>
      <c r="L30" s="35">
        <f>(F30+H30)/2*'Enter Information'!C450</f>
        <v>1.2034064464244631E-2</v>
      </c>
      <c r="M30" s="35">
        <f>(G30+I30)/2*'Enter Information'!D450</f>
        <v>4.6844015786274146E-3</v>
      </c>
      <c r="N30" s="36">
        <f>'Enter Information'!O$598/5</f>
        <v>99.4</v>
      </c>
      <c r="O30" s="36">
        <f>'Enter Information'!P$598/5</f>
        <v>374.6</v>
      </c>
      <c r="P30" s="36">
        <f>'Enter Information'!Q$598/5</f>
        <v>1808.6</v>
      </c>
      <c r="Q30" s="37">
        <f t="shared" si="0"/>
        <v>0</v>
      </c>
      <c r="R30" s="287">
        <f>(H30-L30+Q30*'Enter Information'!D241)*'Enter Information'!C$778</f>
        <v>21.576601609158164</v>
      </c>
      <c r="S30" s="287">
        <f>(I30-M30+Q30*'Enter Information'!E241)*'Enter Information'!C$778</f>
        <v>21.394043249266531</v>
      </c>
      <c r="T30" s="38">
        <f t="shared" si="2"/>
        <v>42.970644858424691</v>
      </c>
      <c r="AK30" s="87">
        <v>25</v>
      </c>
      <c r="AL30" s="40">
        <f t="shared" si="4"/>
        <v>42.970644858424691</v>
      </c>
      <c r="AM30" s="86">
        <f>T30*'Enter Information'!E$738*((Y$26/AJ$25)/('1'!Z$26/'1'!AK$25))+T30*(1-'Enter Information'!E$738)</f>
        <v>43.051893238455449</v>
      </c>
      <c r="AN30" s="40">
        <f t="shared" si="5"/>
        <v>42.970644858424691</v>
      </c>
      <c r="AO30" s="86">
        <f>T30*'Enter Information'!E$738*Y$26/AJ$25+T30*(1-'Enter Information'!E$738)</f>
        <v>55.550291020190762</v>
      </c>
      <c r="AP30" s="86">
        <f>INDEX($AL$6:$AO$106,'1'!AL30,'Enter Information'!$B$86)</f>
        <v>43.051893238455449</v>
      </c>
    </row>
    <row r="31" spans="1:43" x14ac:dyDescent="0.4">
      <c r="D31" s="31">
        <v>25</v>
      </c>
      <c r="E31" s="32">
        <f>'1'!AQ31</f>
        <v>42.388643994804397</v>
      </c>
      <c r="F31" s="33">
        <f>E31*'Enter Information'!D242</f>
        <v>21.06744422848617</v>
      </c>
      <c r="G31" s="33">
        <f>E31*'Enter Information'!E242</f>
        <v>21.321199766318223</v>
      </c>
      <c r="H31" s="34">
        <f t="shared" si="6"/>
        <v>21.539513410929253</v>
      </c>
      <c r="I31" s="34">
        <f t="shared" si="1"/>
        <v>21.334825052492057</v>
      </c>
      <c r="J31" s="35">
        <f>G31*'Enter Information'!$C$358/1000*'Enter Information'!$D$217</f>
        <v>1.7080145728458274</v>
      </c>
      <c r="K31" s="35">
        <f>G31*'Enter Information'!$C$358/1000*'Enter Information'!$E$217</f>
        <v>1.620656382331177</v>
      </c>
      <c r="L31" s="35">
        <f>(F31+H31)/2*'Enter Information'!C451</f>
        <v>1.2142982927233396E-2</v>
      </c>
      <c r="M31" s="35">
        <f>(G31+I31)/2*'Enter Information'!D451</f>
        <v>4.9054428541631823E-3</v>
      </c>
      <c r="N31" s="36">
        <f>'Enter Information'!O$599/5</f>
        <v>123</v>
      </c>
      <c r="O31" s="36">
        <f>'Enter Information'!P$599/5</f>
        <v>516.79999999999995</v>
      </c>
      <c r="P31" s="36">
        <f>'Enter Information'!Q$599/5</f>
        <v>1793.2</v>
      </c>
      <c r="Q31" s="37">
        <f t="shared" si="0"/>
        <v>0</v>
      </c>
      <c r="R31" s="287">
        <f>(H31-L31+Q31*'Enter Information'!D242)*'Enter Information'!C$779</f>
        <v>21.340370414108534</v>
      </c>
      <c r="S31" s="287">
        <f>(I31-M31+Q31*'Enter Information'!E242)*'Enter Information'!C$779</f>
        <v>21.144634775306205</v>
      </c>
      <c r="T31" s="38">
        <f t="shared" si="2"/>
        <v>42.485005189414736</v>
      </c>
      <c r="AK31" s="87">
        <v>26</v>
      </c>
      <c r="AL31" s="40">
        <f t="shared" si="4"/>
        <v>42.485005189414736</v>
      </c>
      <c r="AM31" s="86">
        <f>T31*'Enter Information'!E$739*((Y$26/AJ$25)/('1'!Z$26/'1'!AK$25))+T31*(1-'Enter Information'!E$739)</f>
        <v>42.565353821746911</v>
      </c>
      <c r="AN31" s="40">
        <f t="shared" si="5"/>
        <v>42.485005189414736</v>
      </c>
      <c r="AO31" s="86">
        <f>T31*'Enter Information'!E$739*Y$26/AJ$25+T31*(1-'Enter Information'!E$739)</f>
        <v>54.925343863711831</v>
      </c>
      <c r="AP31" s="86">
        <f>INDEX($AL$6:$AO$106,'1'!AL31,'Enter Information'!$B$86)</f>
        <v>42.565353821746911</v>
      </c>
    </row>
    <row r="32" spans="1:43" x14ac:dyDescent="0.4">
      <c r="D32" s="31">
        <v>26</v>
      </c>
      <c r="E32" s="32">
        <f>'1'!AQ32</f>
        <v>45.664722136164741</v>
      </c>
      <c r="F32" s="33">
        <f>E32*'Enter Information'!D243</f>
        <v>22.536924711761035</v>
      </c>
      <c r="G32" s="33">
        <f>E32*'Enter Information'!E243</f>
        <v>23.127797424403706</v>
      </c>
      <c r="H32" s="34">
        <f t="shared" si="6"/>
        <v>21.06744422848617</v>
      </c>
      <c r="I32" s="34">
        <f t="shared" si="1"/>
        <v>21.321199766318223</v>
      </c>
      <c r="J32" s="35">
        <f>G32*'Enter Information'!$C$358/1000*'Enter Information'!$D$217</f>
        <v>1.8527388454523681</v>
      </c>
      <c r="K32" s="35">
        <f>G32*'Enter Information'!$C$358/1000*'Enter Information'!$E$217</f>
        <v>1.7579785807520207</v>
      </c>
      <c r="L32" s="35">
        <f>(F32+H32)/2*'Enter Information'!C452</f>
        <v>1.264526699267169E-2</v>
      </c>
      <c r="M32" s="35">
        <f>(G32+I32)/2*'Enter Information'!D452</f>
        <v>5.3338796628866316E-3</v>
      </c>
      <c r="N32" s="36">
        <f>'Enter Information'!O$599/5</f>
        <v>123</v>
      </c>
      <c r="O32" s="36">
        <f>'Enter Information'!P$599/5</f>
        <v>516.79999999999995</v>
      </c>
      <c r="P32" s="36">
        <f>'Enter Information'!Q$599/5</f>
        <v>1793.2</v>
      </c>
      <c r="Q32" s="37">
        <f t="shared" si="0"/>
        <v>0</v>
      </c>
      <c r="R32" s="287">
        <f>(H32-L32+Q32*'Enter Information'!D243)*'Enter Information'!C$779</f>
        <v>20.871903994758387</v>
      </c>
      <c r="S32" s="287">
        <f>(I32-M32+Q32*'Enter Information'!E243)*'Enter Information'!C$779</f>
        <v>21.130703131627381</v>
      </c>
      <c r="T32" s="38">
        <f t="shared" si="2"/>
        <v>42.002607126385769</v>
      </c>
      <c r="AK32" s="87">
        <v>27</v>
      </c>
      <c r="AL32" s="40">
        <f t="shared" si="4"/>
        <v>42.002607126385769</v>
      </c>
      <c r="AM32" s="86">
        <f>T32*'Enter Information'!E$739*((Y$26/AJ$25)/('1'!Z$26/'1'!AK$25))+T32*(1-'Enter Information'!E$739)</f>
        <v>42.08204343625426</v>
      </c>
      <c r="AN32" s="40">
        <f t="shared" si="5"/>
        <v>42.002607126385769</v>
      </c>
      <c r="AO32" s="86">
        <f>T32*'Enter Information'!E$739*Y$26/AJ$25+T32*(1-'Enter Information'!E$739)</f>
        <v>54.301691368603841</v>
      </c>
      <c r="AP32" s="86">
        <f>INDEX($AL$6:$AO$106,'1'!AL32,'Enter Information'!$B$86)</f>
        <v>42.08204343625426</v>
      </c>
    </row>
    <row r="33" spans="4:42" x14ac:dyDescent="0.4">
      <c r="D33" s="31">
        <v>27</v>
      </c>
      <c r="E33" s="32">
        <f>'1'!AQ33</f>
        <v>45.859485337710026</v>
      </c>
      <c r="F33" s="33">
        <f>E33*'Enter Information'!D244</f>
        <v>22.404418249846071</v>
      </c>
      <c r="G33" s="33">
        <f>E33*'Enter Information'!E244</f>
        <v>23.455067087863956</v>
      </c>
      <c r="H33" s="34">
        <f t="shared" si="6"/>
        <v>22.536924711761035</v>
      </c>
      <c r="I33" s="34">
        <f t="shared" si="1"/>
        <v>23.127797424403706</v>
      </c>
      <c r="J33" s="35">
        <f>G33*'Enter Information'!$C$358/1000*'Enter Information'!$D$217</f>
        <v>1.878956007739994</v>
      </c>
      <c r="K33" s="35">
        <f>G33*'Enter Information'!$C$358/1000*'Enter Information'!$E$217</f>
        <v>1.7828548388727343</v>
      </c>
      <c r="L33" s="35">
        <f>(F33+H33)/2*'Enter Information'!C453</f>
        <v>1.3482402888482131E-2</v>
      </c>
      <c r="M33" s="35">
        <f>(G33+I33)/2*'Enter Information'!D453</f>
        <v>5.5899437414721198E-3</v>
      </c>
      <c r="N33" s="36">
        <f>'Enter Information'!O$599/5</f>
        <v>123</v>
      </c>
      <c r="O33" s="36">
        <f>'Enter Information'!P$599/5</f>
        <v>516.79999999999995</v>
      </c>
      <c r="P33" s="36">
        <f>'Enter Information'!Q$599/5</f>
        <v>1793.2</v>
      </c>
      <c r="Q33" s="37">
        <f t="shared" si="0"/>
        <v>0</v>
      </c>
      <c r="R33" s="287">
        <f>(H33-L33+Q33*'Enter Information'!D244)*'Enter Information'!C$779</f>
        <v>22.327789800417101</v>
      </c>
      <c r="S33" s="287">
        <f>(I33-M33+Q33*'Enter Information'!E244)*'Enter Information'!C$779</f>
        <v>22.921353728709899</v>
      </c>
      <c r="T33" s="38">
        <f t="shared" si="2"/>
        <v>45.249143529126997</v>
      </c>
      <c r="AK33" s="87">
        <v>28</v>
      </c>
      <c r="AL33" s="40">
        <f t="shared" si="4"/>
        <v>45.249143529126997</v>
      </c>
      <c r="AM33" s="86">
        <f>T33*'Enter Information'!E$739*((Y$26/AJ$25)/('1'!Z$26/'1'!AK$25))+T33*(1-'Enter Information'!E$739)</f>
        <v>45.334719764331822</v>
      </c>
      <c r="AN33" s="40">
        <f t="shared" si="5"/>
        <v>45.249143529126997</v>
      </c>
      <c r="AO33" s="86">
        <f>T33*'Enter Information'!E$739*Y$26/AJ$25+T33*(1-'Enter Information'!E$739)</f>
        <v>58.498869349202231</v>
      </c>
      <c r="AP33" s="86">
        <f>INDEX($AL$6:$AO$106,'1'!AL33,'Enter Information'!$B$86)</f>
        <v>45.334719764331822</v>
      </c>
    </row>
    <row r="34" spans="4:42" x14ac:dyDescent="0.4">
      <c r="D34" s="31">
        <v>28</v>
      </c>
      <c r="E34" s="32">
        <f>'1'!AQ34</f>
        <v>46.053617765290412</v>
      </c>
      <c r="F34" s="33">
        <f>E34*'Enter Information'!D245</f>
        <v>22.579002510218693</v>
      </c>
      <c r="G34" s="33">
        <f>E34*'Enter Information'!E245</f>
        <v>23.474615255071722</v>
      </c>
      <c r="H34" s="34">
        <f t="shared" si="6"/>
        <v>22.404418249846071</v>
      </c>
      <c r="I34" s="34">
        <f t="shared" si="1"/>
        <v>23.455067087863956</v>
      </c>
      <c r="J34" s="35">
        <f>G34*'Enter Information'!$C$358/1000*'Enter Information'!$D$217</f>
        <v>1.8805219868982606</v>
      </c>
      <c r="K34" s="35">
        <f>G34*'Enter Information'!$C$358/1000*'Enter Information'!$E$217</f>
        <v>1.7843407243902176</v>
      </c>
      <c r="L34" s="35">
        <f>(F34+H34)/2*'Enter Information'!C454</f>
        <v>1.3944860435620076E-2</v>
      </c>
      <c r="M34" s="35">
        <f>(G34+I34)/2*'Enter Information'!D454</f>
        <v>5.86621029286696E-3</v>
      </c>
      <c r="N34" s="36">
        <f>'Enter Information'!O$599/5</f>
        <v>123</v>
      </c>
      <c r="O34" s="36">
        <f>'Enter Information'!P$599/5</f>
        <v>516.79999999999995</v>
      </c>
      <c r="P34" s="36">
        <f>'Enter Information'!Q$599/5</f>
        <v>1793.2</v>
      </c>
      <c r="Q34" s="37">
        <f t="shared" si="0"/>
        <v>0</v>
      </c>
      <c r="R34" s="287">
        <f>(H34-L34+Q34*'Enter Information'!D245)*'Enter Information'!C$779</f>
        <v>22.195975930981657</v>
      </c>
      <c r="S34" s="287">
        <f>(I34-M34+Q34*'Enter Information'!E245)*'Enter Information'!C$779</f>
        <v>23.245506659340275</v>
      </c>
      <c r="T34" s="38">
        <f t="shared" si="2"/>
        <v>45.441482590321932</v>
      </c>
      <c r="AK34" s="87">
        <v>29</v>
      </c>
      <c r="AL34" s="40">
        <f t="shared" si="4"/>
        <v>45.441482590321932</v>
      </c>
      <c r="AM34" s="86">
        <f>T34*'Enter Information'!E$739*((Y$26/AJ$25)/('1'!Z$26/'1'!AK$25))+T34*(1-'Enter Information'!E$739)</f>
        <v>45.527422581643584</v>
      </c>
      <c r="AN34" s="40">
        <f t="shared" si="5"/>
        <v>45.441482590321932</v>
      </c>
      <c r="AO34" s="86">
        <f>T34*'Enter Information'!E$739*Y$26/AJ$25+T34*(1-'Enter Information'!E$739)</f>
        <v>58.747528588561053</v>
      </c>
      <c r="AP34" s="86">
        <f>INDEX($AL$6:$AO$106,'1'!AL34,'Enter Information'!$B$86)</f>
        <v>45.527422581643584</v>
      </c>
    </row>
    <row r="35" spans="4:42" x14ac:dyDescent="0.4">
      <c r="D35" s="31">
        <v>29</v>
      </c>
      <c r="E35" s="32">
        <f>'1'!AQ35</f>
        <v>47.886490091664911</v>
      </c>
      <c r="F35" s="33">
        <f>E35*'Enter Information'!D246</f>
        <v>23.535888989818012</v>
      </c>
      <c r="G35" s="33">
        <f>E35*'Enter Information'!E246</f>
        <v>24.350601101846902</v>
      </c>
      <c r="H35" s="34">
        <f t="shared" si="6"/>
        <v>22.579002510218693</v>
      </c>
      <c r="I35" s="34">
        <f t="shared" si="1"/>
        <v>23.474615255071722</v>
      </c>
      <c r="J35" s="35">
        <f>G35*'Enter Information'!$C$358/1000*'Enter Information'!$D$217</f>
        <v>1.9506961144472315</v>
      </c>
      <c r="K35" s="35">
        <f>G35*'Enter Information'!$C$358/1000*'Enter Information'!$E$217</f>
        <v>1.8509257228409464</v>
      </c>
      <c r="L35" s="35">
        <f>(F35+H35)/2*'Enter Information'!C455</f>
        <v>1.5217914195012113E-2</v>
      </c>
      <c r="M35" s="35">
        <f>(G35+I35)/2*'Enter Information'!D455</f>
        <v>6.4564042081840141E-3</v>
      </c>
      <c r="N35" s="36">
        <f>'Enter Information'!O$599/5</f>
        <v>123</v>
      </c>
      <c r="O35" s="36">
        <f>'Enter Information'!P$599/5</f>
        <v>516.79999999999995</v>
      </c>
      <c r="P35" s="36">
        <f>'Enter Information'!Q$599/5</f>
        <v>1793.2</v>
      </c>
      <c r="Q35" s="37">
        <f t="shared" si="0"/>
        <v>0</v>
      </c>
      <c r="R35" s="287">
        <f>(H35-L35+Q35*'Enter Information'!D246)*'Enter Information'!C$779</f>
        <v>22.367781649585893</v>
      </c>
      <c r="S35" s="287">
        <f>(I35-M35+Q35*'Enter Information'!E246)*'Enter Information'!C$779</f>
        <v>23.264299951986715</v>
      </c>
      <c r="T35" s="38">
        <f t="shared" si="2"/>
        <v>45.632081601572608</v>
      </c>
      <c r="AK35" s="87">
        <v>30</v>
      </c>
      <c r="AL35" s="40">
        <f t="shared" si="4"/>
        <v>45.632081601572608</v>
      </c>
      <c r="AM35" s="86">
        <f>T35*'Enter Information'!E$739*((Y$26/AJ$25)/('1'!Z$26/'1'!AK$25))+T35*(1-'Enter Information'!E$739)</f>
        <v>45.71838205818807</v>
      </c>
      <c r="AN35" s="40">
        <f t="shared" si="5"/>
        <v>45.632081601572608</v>
      </c>
      <c r="AO35" s="86">
        <f>T35*'Enter Information'!E$739*Y$26/AJ$25+T35*(1-'Enter Information'!E$739)</f>
        <v>58.993938261488083</v>
      </c>
      <c r="AP35" s="86">
        <f>INDEX($AL$6:$AO$106,'1'!AL35,'Enter Information'!$B$86)</f>
        <v>45.71838205818807</v>
      </c>
    </row>
    <row r="36" spans="4:42" x14ac:dyDescent="0.4">
      <c r="D36" s="31">
        <v>30</v>
      </c>
      <c r="E36" s="32">
        <f>'1'!AQ36</f>
        <v>50.755376047091481</v>
      </c>
      <c r="F36" s="33">
        <f>E36*'Enter Information'!D247</f>
        <v>24.712037379353283</v>
      </c>
      <c r="G36" s="33">
        <f>E36*'Enter Information'!E247</f>
        <v>26.043338667738198</v>
      </c>
      <c r="H36" s="34">
        <f t="shared" si="6"/>
        <v>23.535888989818012</v>
      </c>
      <c r="I36" s="34">
        <f t="shared" si="1"/>
        <v>24.350601101846902</v>
      </c>
      <c r="J36" s="35">
        <f>G36*'Enter Information'!$C$359/1000*'Enter Information'!$D$217</f>
        <v>2.2675579834776305</v>
      </c>
      <c r="K36" s="35">
        <f>G36*'Enter Information'!$C$359/1000*'Enter Information'!$E$217</f>
        <v>2.1515813604013965</v>
      </c>
      <c r="L36" s="35">
        <f>(F36+H36)/2*'Enter Information'!C456</f>
        <v>1.6645534597364096E-2</v>
      </c>
      <c r="M36" s="35">
        <f>(G36+I36)/2*'Enter Information'!D456</f>
        <v>7.5590909654377645E-3</v>
      </c>
      <c r="N36" s="36">
        <f>'Enter Information'!O$600/5</f>
        <v>117</v>
      </c>
      <c r="O36" s="36">
        <f>'Enter Information'!P$600/5</f>
        <v>573</v>
      </c>
      <c r="P36" s="36">
        <f>'Enter Information'!Q$600/5</f>
        <v>1815.2</v>
      </c>
      <c r="Q36" s="37">
        <f t="shared" si="0"/>
        <v>0</v>
      </c>
      <c r="R36" s="287">
        <f>(H36-L36+Q36*'Enter Information'!D247)*'Enter Information'!C$780</f>
        <v>23.800953601186603</v>
      </c>
      <c r="S36" s="287">
        <f>(I36-M36+Q36*'Enter Information'!E247)*'Enter Information'!C$780</f>
        <v>24.634619498533116</v>
      </c>
      <c r="T36" s="38">
        <f t="shared" si="2"/>
        <v>48.435573099719718</v>
      </c>
      <c r="AK36" s="87">
        <v>31</v>
      </c>
      <c r="AL36" s="40">
        <f t="shared" si="4"/>
        <v>48.435573099719718</v>
      </c>
      <c r="AM36" s="86">
        <f>T36*'Enter Information'!E$740*((Y$26/AJ$25)/('1'!Z$26/'1'!AK$25))+T36*(1-'Enter Information'!E$740)</f>
        <v>48.526840690459245</v>
      </c>
      <c r="AN36" s="40">
        <f t="shared" si="5"/>
        <v>48.435573099719718</v>
      </c>
      <c r="AO36" s="86">
        <f>T36*'Enter Information'!E$740*Y$26/AJ$25+T36*(1-'Enter Information'!E$740)</f>
        <v>62.566488658965596</v>
      </c>
      <c r="AP36" s="86">
        <f>INDEX($AL$6:$AO$106,'1'!AL36,'Enter Information'!$B$86)</f>
        <v>48.526840690459245</v>
      </c>
    </row>
    <row r="37" spans="4:42" x14ac:dyDescent="0.4">
      <c r="D37" s="31">
        <v>31</v>
      </c>
      <c r="E37" s="32">
        <f>'1'!AQ37</f>
        <v>54.070989259434867</v>
      </c>
      <c r="F37" s="33">
        <f>E37*'Enter Information'!D248</f>
        <v>26.357216660800336</v>
      </c>
      <c r="G37" s="33">
        <f>E37*'Enter Information'!E248</f>
        <v>27.713772598634534</v>
      </c>
      <c r="H37" s="34">
        <f t="shared" si="6"/>
        <v>24.712037379353283</v>
      </c>
      <c r="I37" s="34">
        <f t="shared" si="1"/>
        <v>26.043338667738198</v>
      </c>
      <c r="J37" s="35">
        <f>G37*'Enter Information'!$C$359/1000*'Enter Information'!$D$217</f>
        <v>2.4130003879327915</v>
      </c>
      <c r="K37" s="35">
        <f>G37*'Enter Information'!$C$359/1000*'Enter Information'!$E$217</f>
        <v>2.2895849610668839</v>
      </c>
      <c r="L37" s="35">
        <f>(F37+H37)/2*'Enter Information'!C457</f>
        <v>1.889562399485684E-2</v>
      </c>
      <c r="M37" s="35">
        <f>(G37+I37)/2*'Enter Information'!D457</f>
        <v>8.8699233589515005E-3</v>
      </c>
      <c r="N37" s="36">
        <f>'Enter Information'!O$600/5</f>
        <v>117</v>
      </c>
      <c r="O37" s="36">
        <f>'Enter Information'!P$600/5</f>
        <v>573</v>
      </c>
      <c r="P37" s="36">
        <f>'Enter Information'!Q$600/5</f>
        <v>1815.2</v>
      </c>
      <c r="Q37" s="37">
        <f t="shared" si="0"/>
        <v>0</v>
      </c>
      <c r="R37" s="287">
        <f>(H37-L37+Q37*'Enter Information'!D248)*'Enter Information'!C$780</f>
        <v>24.988912687850554</v>
      </c>
      <c r="S37" s="287">
        <f>(I37-M37+Q37*'Enter Information'!E248)*'Enter Information'!C$780</f>
        <v>26.346305900369789</v>
      </c>
      <c r="T37" s="38">
        <f t="shared" si="2"/>
        <v>51.335218588220343</v>
      </c>
      <c r="AK37" s="87">
        <v>32</v>
      </c>
      <c r="AL37" s="40">
        <f t="shared" si="4"/>
        <v>51.335218588220343</v>
      </c>
      <c r="AM37" s="86">
        <f>T37*'Enter Information'!E$740*((Y$26/AJ$25)/('1'!Z$26/'1'!AK$25))+T37*(1-'Enter Information'!E$740)</f>
        <v>51.43195000731572</v>
      </c>
      <c r="AN37" s="40">
        <f t="shared" si="5"/>
        <v>51.335218588220343</v>
      </c>
      <c r="AO37" s="86">
        <f>T37*'Enter Information'!E$740*Y$26/AJ$25+T37*(1-'Enter Information'!E$740)</f>
        <v>66.312095967003103</v>
      </c>
      <c r="AP37" s="86">
        <f>INDEX($AL$6:$AO$106,'1'!AL37,'Enter Information'!$B$86)</f>
        <v>51.43195000731572</v>
      </c>
    </row>
    <row r="38" spans="4:42" x14ac:dyDescent="0.4">
      <c r="D38" s="31">
        <v>32</v>
      </c>
      <c r="E38" s="32">
        <f>'1'!AQ38</f>
        <v>55.992510755558598</v>
      </c>
      <c r="F38" s="33">
        <f>E38*'Enter Information'!D249</f>
        <v>27.394504897322854</v>
      </c>
      <c r="G38" s="33">
        <f>E38*'Enter Information'!E249</f>
        <v>28.598005858235744</v>
      </c>
      <c r="H38" s="34">
        <f t="shared" si="6"/>
        <v>26.357216660800336</v>
      </c>
      <c r="I38" s="34">
        <f t="shared" si="1"/>
        <v>27.713772598634534</v>
      </c>
      <c r="J38" s="35">
        <f>G38*'Enter Information'!$C$359/1000*'Enter Information'!$D$217</f>
        <v>2.4899893720505988</v>
      </c>
      <c r="K38" s="35">
        <f>G38*'Enter Information'!$C$359/1000*'Enter Information'!$E$217</f>
        <v>2.3626362631244691</v>
      </c>
      <c r="L38" s="35">
        <f>(F38+H38)/2*'Enter Information'!C458</f>
        <v>2.1231930015458662E-2</v>
      </c>
      <c r="M38" s="35">
        <f>(G38+I38)/2*'Enter Information'!D458</f>
        <v>1.0136120122236652E-2</v>
      </c>
      <c r="N38" s="36">
        <f>'Enter Information'!O$600/5</f>
        <v>117</v>
      </c>
      <c r="O38" s="36">
        <f>'Enter Information'!P$600/5</f>
        <v>573</v>
      </c>
      <c r="P38" s="36">
        <f>'Enter Information'!Q$600/5</f>
        <v>1815.2</v>
      </c>
      <c r="Q38" s="37">
        <f t="shared" ref="Q38:Q69" si="10">N$3/N$5*N38+O$3/O$5*O38+P$3/P$5*P38</f>
        <v>0</v>
      </c>
      <c r="R38" s="287">
        <f>(H38-L38+Q38*'Enter Information'!D249)*'Enter Information'!C$780</f>
        <v>26.651433402286241</v>
      </c>
      <c r="S38" s="287">
        <f>(I38-M38+Q38*'Enter Information'!E249)*'Enter Information'!C$780</f>
        <v>28.035466687719858</v>
      </c>
      <c r="T38" s="38">
        <f t="shared" si="2"/>
        <v>54.686900090006098</v>
      </c>
      <c r="AK38" s="87">
        <v>33</v>
      </c>
      <c r="AL38" s="40">
        <f t="shared" si="4"/>
        <v>54.686900090006098</v>
      </c>
      <c r="AM38" s="86">
        <f>T38*'Enter Information'!E$740*((Y$26/AJ$25)/('1'!Z$26/'1'!AK$25))+T38*(1-'Enter Information'!E$740)</f>
        <v>54.789947113026813</v>
      </c>
      <c r="AN38" s="40">
        <f t="shared" si="5"/>
        <v>54.686900090006098</v>
      </c>
      <c r="AO38" s="86">
        <f>T38*'Enter Information'!E$740*Y$26/AJ$25+T38*(1-'Enter Information'!E$740)</f>
        <v>70.641619274969429</v>
      </c>
      <c r="AP38" s="86">
        <f>INDEX($AL$6:$AO$106,'1'!AL38,'Enter Information'!$B$86)</f>
        <v>54.789947113026813</v>
      </c>
    </row>
    <row r="39" spans="4:42" x14ac:dyDescent="0.4">
      <c r="D39" s="31">
        <v>33</v>
      </c>
      <c r="E39" s="32">
        <f>'1'!AQ39</f>
        <v>57.914018138807378</v>
      </c>
      <c r="F39" s="33">
        <f>E39*'Enter Information'!D250</f>
        <v>28.505969311891651</v>
      </c>
      <c r="G39" s="33">
        <f>E39*'Enter Information'!E250</f>
        <v>29.408048826915728</v>
      </c>
      <c r="H39" s="34">
        <f t="shared" si="6"/>
        <v>27.394504897322854</v>
      </c>
      <c r="I39" s="34">
        <f t="shared" si="1"/>
        <v>28.598005858235744</v>
      </c>
      <c r="J39" s="35">
        <f>G39*'Enter Information'!$C$359/1000*'Enter Information'!$D$217</f>
        <v>2.5605187087084067</v>
      </c>
      <c r="K39" s="35">
        <f>G39*'Enter Information'!$C$359/1000*'Enter Information'!$E$217</f>
        <v>2.4295583031429056</v>
      </c>
      <c r="L39" s="35">
        <f>(F39+H39)/2*'Enter Information'!C459</f>
        <v>2.3478199167870095E-2</v>
      </c>
      <c r="M39" s="35">
        <f>(G39+I39)/2*'Enter Information'!D459</f>
        <v>1.1311180663604536E-2</v>
      </c>
      <c r="N39" s="36">
        <f>'Enter Information'!O$600/5</f>
        <v>117</v>
      </c>
      <c r="O39" s="36">
        <f>'Enter Information'!P$600/5</f>
        <v>573</v>
      </c>
      <c r="P39" s="36">
        <f>'Enter Information'!Q$600/5</f>
        <v>1815.2</v>
      </c>
      <c r="Q39" s="37">
        <f t="shared" si="10"/>
        <v>0</v>
      </c>
      <c r="R39" s="287">
        <f>(H39-L39+Q39*'Enter Information'!D250)*'Enter Information'!C$780</f>
        <v>27.698872954819493</v>
      </c>
      <c r="S39" s="287">
        <f>(I39-M39+Q39*'Enter Information'!E250)*'Enter Information'!C$780</f>
        <v>28.929102032027899</v>
      </c>
      <c r="T39" s="38">
        <f t="shared" si="2"/>
        <v>56.627974986847391</v>
      </c>
      <c r="AK39" s="87">
        <v>34</v>
      </c>
      <c r="AL39" s="40">
        <f t="shared" si="4"/>
        <v>56.627974986847391</v>
      </c>
      <c r="AM39" s="86">
        <f>T39*'Enter Information'!E$740*((Y$26/AJ$25)/('1'!Z$26/'1'!AK$25))+T39*(1-'Enter Information'!E$740)</f>
        <v>56.73467959494333</v>
      </c>
      <c r="AN39" s="40">
        <f t="shared" si="5"/>
        <v>56.627974986847391</v>
      </c>
      <c r="AO39" s="86">
        <f>T39*'Enter Information'!E$740*Y$26/AJ$25+T39*(1-'Enter Information'!E$740)</f>
        <v>73.148996244978406</v>
      </c>
      <c r="AP39" s="86">
        <f>INDEX($AL$6:$AO$106,'1'!AL39,'Enter Information'!$B$86)</f>
        <v>56.73467959494333</v>
      </c>
    </row>
    <row r="40" spans="4:42" x14ac:dyDescent="0.4">
      <c r="D40" s="31">
        <v>34</v>
      </c>
      <c r="E40" s="32">
        <f>'1'!AQ40</f>
        <v>59.261645510334063</v>
      </c>
      <c r="F40" s="33">
        <f>E40*'Enter Information'!D251</f>
        <v>29.161891202096065</v>
      </c>
      <c r="G40" s="33">
        <f>E40*'Enter Information'!E251</f>
        <v>30.099754308237994</v>
      </c>
      <c r="H40" s="34">
        <f t="shared" si="6"/>
        <v>28.505969311891651</v>
      </c>
      <c r="I40" s="34">
        <f t="shared" si="1"/>
        <v>29.408048826915728</v>
      </c>
      <c r="J40" s="35">
        <f>G40*'Enter Information'!$C$359/1000*'Enter Information'!$D$217</f>
        <v>2.6207445617143632</v>
      </c>
      <c r="K40" s="35">
        <f>G40*'Enter Information'!$C$359/1000*'Enter Information'!$E$217</f>
        <v>2.4867038419498817</v>
      </c>
      <c r="L40" s="35">
        <f>(F40+H40)/2*'Enter Information'!C460</f>
        <v>2.5950537231294472E-2</v>
      </c>
      <c r="M40" s="35">
        <f>(G40+I40)/2*'Enter Information'!D460</f>
        <v>1.2794177674058049E-2</v>
      </c>
      <c r="N40" s="36">
        <f>'Enter Information'!O$600/5</f>
        <v>117</v>
      </c>
      <c r="O40" s="36">
        <f>'Enter Information'!P$600/5</f>
        <v>573</v>
      </c>
      <c r="P40" s="36">
        <f>'Enter Information'!Q$600/5</f>
        <v>1815.2</v>
      </c>
      <c r="Q40" s="37">
        <f t="shared" si="10"/>
        <v>0</v>
      </c>
      <c r="R40" s="287">
        <f>(H40-L40+Q40*'Enter Information'!D251)*'Enter Information'!C$780</f>
        <v>28.821148380355293</v>
      </c>
      <c r="S40" s="287">
        <f>(I40-M40+Q40*'Enter Information'!E251)*'Enter Information'!C$780</f>
        <v>29.747346819795997</v>
      </c>
      <c r="T40" s="38">
        <f t="shared" si="2"/>
        <v>58.56849520015129</v>
      </c>
      <c r="AK40" s="87">
        <v>35</v>
      </c>
      <c r="AL40" s="40">
        <f t="shared" si="4"/>
        <v>58.56849520015129</v>
      </c>
      <c r="AM40" s="86">
        <f>T40*'Enter Information'!E$740*((Y$26/AJ$25)/('1'!Z$26/'1'!AK$25))+T40*(1-'Enter Information'!E$740)</f>
        <v>58.678856348127226</v>
      </c>
      <c r="AN40" s="40">
        <f t="shared" si="5"/>
        <v>58.56849520015129</v>
      </c>
      <c r="AO40" s="86">
        <f>T40*'Enter Information'!E$740*Y$26/AJ$25+T40*(1-'Enter Information'!E$740)</f>
        <v>75.655656704393394</v>
      </c>
      <c r="AP40" s="86">
        <f>INDEX($AL$6:$AO$106,'1'!AL40,'Enter Information'!$B$86)</f>
        <v>58.678856348127226</v>
      </c>
    </row>
    <row r="41" spans="4:42" x14ac:dyDescent="0.4">
      <c r="D41" s="31">
        <v>35</v>
      </c>
      <c r="E41" s="32">
        <f>'1'!AQ41</f>
        <v>60.702396452544292</v>
      </c>
      <c r="F41" s="33">
        <f>E41*'Enter Information'!D252</f>
        <v>30.047443942904771</v>
      </c>
      <c r="G41" s="33">
        <f>E41*'Enter Information'!E252</f>
        <v>30.654952509639525</v>
      </c>
      <c r="H41" s="34">
        <f t="shared" si="6"/>
        <v>29.161891202096065</v>
      </c>
      <c r="I41" s="34">
        <f t="shared" si="1"/>
        <v>30.099754308237994</v>
      </c>
      <c r="J41" s="35">
        <f>G41*'Enter Information'!$C$360/1000*'Enter Information'!$D$217</f>
        <v>0.99109599468805376</v>
      </c>
      <c r="K41" s="35">
        <f>G41*'Enter Information'!$C$360/1000*'Enter Information'!$E$217</f>
        <v>0.94040535416382842</v>
      </c>
      <c r="L41" s="35">
        <f>(F41+H41)/2*'Enter Information'!C461</f>
        <v>2.8420480869600404E-2</v>
      </c>
      <c r="M41" s="35">
        <f>(G41+I41)/2*'Enter Information'!D461</f>
        <v>1.4277356102201216E-2</v>
      </c>
      <c r="N41" s="36">
        <f>'Enter Information'!O$601/5</f>
        <v>95.4</v>
      </c>
      <c r="O41" s="36">
        <f>'Enter Information'!P$601/5</f>
        <v>390.4</v>
      </c>
      <c r="P41" s="36">
        <f>'Enter Information'!Q$601/5</f>
        <v>1547.6</v>
      </c>
      <c r="Q41" s="37">
        <f t="shared" si="10"/>
        <v>0</v>
      </c>
      <c r="R41" s="287">
        <f>(H41-L41+Q41*'Enter Information'!D252)*'Enter Information'!C$781</f>
        <v>29.52752690924077</v>
      </c>
      <c r="S41" s="287">
        <f>(I41-M41+Q41*'Enter Information'!E252)*'Enter Information'!C$781</f>
        <v>30.49240987392163</v>
      </c>
      <c r="T41" s="38">
        <f t="shared" si="2"/>
        <v>60.0199367831624</v>
      </c>
      <c r="AB41" s="69"/>
      <c r="AK41" s="87">
        <v>36</v>
      </c>
      <c r="AL41" s="40">
        <f t="shared" si="4"/>
        <v>60.0199367831624</v>
      </c>
      <c r="AM41" s="86">
        <f>T41*'Enter Information'!E$741*((Y$26/AJ$25)/('1'!Z$26/'1'!AK$25))+T41*(1-'Enter Information'!E$741)</f>
        <v>60.132701428481916</v>
      </c>
      <c r="AN41" s="40">
        <f t="shared" si="5"/>
        <v>60.0199367831624</v>
      </c>
      <c r="AO41" s="86">
        <f>T41*'Enter Information'!E$741*Y$26/AJ$25+T41*(1-'Enter Information'!E$741)</f>
        <v>77.479230582491837</v>
      </c>
      <c r="AP41" s="86">
        <f>INDEX($AL$6:$AO$106,'1'!AL41,'Enter Information'!$B$86)</f>
        <v>60.132701428481916</v>
      </c>
    </row>
    <row r="42" spans="4:42" x14ac:dyDescent="0.4">
      <c r="D42" s="31">
        <v>36</v>
      </c>
      <c r="E42" s="32">
        <f>'1'!AQ42</f>
        <v>60.511310823592183</v>
      </c>
      <c r="F42" s="33">
        <f>E42*'Enter Information'!D253</f>
        <v>29.842422367076516</v>
      </c>
      <c r="G42" s="33">
        <f>E42*'Enter Information'!E253</f>
        <v>30.668888456515663</v>
      </c>
      <c r="H42" s="34">
        <f t="shared" si="6"/>
        <v>30.047443942904771</v>
      </c>
      <c r="I42" s="34">
        <f t="shared" si="1"/>
        <v>30.654952509639525</v>
      </c>
      <c r="J42" s="35">
        <f>G42*'Enter Information'!$C$360/1000*'Enter Information'!$D$217</f>
        <v>0.99154655357007382</v>
      </c>
      <c r="K42" s="35">
        <f>G42*'Enter Information'!$C$360/1000*'Enter Information'!$E$217</f>
        <v>0.94083286874091154</v>
      </c>
      <c r="L42" s="35">
        <f>(F42+H42)/2*'Enter Information'!C462</f>
        <v>3.0543831818090457E-2</v>
      </c>
      <c r="M42" s="35">
        <f>(G42+I42)/2*'Enter Information'!D462</f>
        <v>1.5330960241538797E-2</v>
      </c>
      <c r="N42" s="36">
        <f>'Enter Information'!O$601/5</f>
        <v>95.4</v>
      </c>
      <c r="O42" s="36">
        <f>'Enter Information'!P$601/5</f>
        <v>390.4</v>
      </c>
      <c r="P42" s="36">
        <f>'Enter Information'!Q$601/5</f>
        <v>1547.6</v>
      </c>
      <c r="Q42" s="37">
        <f t="shared" si="10"/>
        <v>0</v>
      </c>
      <c r="R42" s="287">
        <f>(H42-L42+Q42*'Enter Information'!D253)*'Enter Information'!C$781</f>
        <v>30.422905469904535</v>
      </c>
      <c r="S42" s="287">
        <f>(I42-M42+Q42*'Enter Information'!E253)*'Enter Information'!C$781</f>
        <v>31.054049771338597</v>
      </c>
      <c r="T42" s="38">
        <f t="shared" si="2"/>
        <v>61.476955241243132</v>
      </c>
      <c r="AK42" s="87">
        <v>37</v>
      </c>
      <c r="AL42" s="40">
        <f t="shared" si="4"/>
        <v>61.476955241243132</v>
      </c>
      <c r="AM42" s="86">
        <f>T42*'Enter Information'!E$741*((Y$26/AJ$25)/('1'!Z$26/'1'!AK$25))+T42*(1-'Enter Information'!E$741)</f>
        <v>61.592457313132137</v>
      </c>
      <c r="AN42" s="40">
        <f t="shared" si="5"/>
        <v>61.476955241243132</v>
      </c>
      <c r="AO42" s="86">
        <f>T42*'Enter Information'!E$741*Y$26/AJ$25+T42*(1-'Enter Information'!E$741)</f>
        <v>79.360083431178168</v>
      </c>
      <c r="AP42" s="86">
        <f>INDEX($AL$6:$AO$106,'1'!AL42,'Enter Information'!$B$86)</f>
        <v>61.592457313132137</v>
      </c>
    </row>
    <row r="43" spans="4:42" x14ac:dyDescent="0.4">
      <c r="D43" s="31">
        <v>37</v>
      </c>
      <c r="E43" s="32">
        <f>'1'!AQ43</f>
        <v>61.827480223993888</v>
      </c>
      <c r="F43" s="33">
        <f>E43*'Enter Information'!D254</f>
        <v>30.490285332883076</v>
      </c>
      <c r="G43" s="33">
        <f>E43*'Enter Information'!E254</f>
        <v>31.337194891110812</v>
      </c>
      <c r="H43" s="34">
        <f t="shared" si="6"/>
        <v>29.842422367076516</v>
      </c>
      <c r="I43" s="34">
        <f t="shared" si="1"/>
        <v>30.668888456515663</v>
      </c>
      <c r="J43" s="35">
        <f>G43*'Enter Information'!$C$360/1000*'Enter Information'!$D$217</f>
        <v>1.0131533667055117</v>
      </c>
      <c r="K43" s="35">
        <f>G43*'Enter Information'!$C$360/1000*'Enter Information'!$E$217</f>
        <v>0.96133457883548068</v>
      </c>
      <c r="L43" s="35">
        <f>(F43+H43)/2*'Enter Information'!C463</f>
        <v>3.2277998619478381E-2</v>
      </c>
      <c r="M43" s="35">
        <f>(G43+I43)/2*'Enter Information'!D463</f>
        <v>1.6741642503859146E-2</v>
      </c>
      <c r="N43" s="36">
        <f>'Enter Information'!O$601/5</f>
        <v>95.4</v>
      </c>
      <c r="O43" s="36">
        <f>'Enter Information'!P$601/5</f>
        <v>390.4</v>
      </c>
      <c r="P43" s="36">
        <f>'Enter Information'!Q$601/5</f>
        <v>1547.6</v>
      </c>
      <c r="Q43" s="37">
        <f t="shared" si="10"/>
        <v>0</v>
      </c>
      <c r="R43" s="287">
        <f>(H43-L43+Q43*'Enter Information'!D254)*'Enter Information'!C$781</f>
        <v>30.213353171362609</v>
      </c>
      <c r="S43" s="287">
        <f>(I43-M43+Q43*'Enter Information'!E254)*'Enter Information'!C$781</f>
        <v>31.066744451332916</v>
      </c>
      <c r="T43" s="38">
        <f t="shared" si="2"/>
        <v>61.280097622695521</v>
      </c>
      <c r="AK43" s="87">
        <v>38</v>
      </c>
      <c r="AL43" s="40">
        <f t="shared" si="4"/>
        <v>61.280097622695521</v>
      </c>
      <c r="AM43" s="86">
        <f>T43*'Enter Information'!E$741*((Y$26/AJ$25)/('1'!Z$26/'1'!AK$25))+T43*(1-'Enter Information'!E$741)</f>
        <v>61.395229841153757</v>
      </c>
      <c r="AN43" s="40">
        <f t="shared" si="5"/>
        <v>61.280097622695521</v>
      </c>
      <c r="AO43" s="86">
        <f>T43*'Enter Information'!E$741*Y$26/AJ$25+T43*(1-'Enter Information'!E$741)</f>
        <v>79.105961590389271</v>
      </c>
      <c r="AP43" s="86">
        <f>INDEX($AL$6:$AO$106,'1'!AL43,'Enter Information'!$B$86)</f>
        <v>61.395229841153757</v>
      </c>
    </row>
    <row r="44" spans="4:42" x14ac:dyDescent="0.4">
      <c r="D44" s="31">
        <v>38</v>
      </c>
      <c r="E44" s="32">
        <f>'1'!AQ44</f>
        <v>63.142266335480336</v>
      </c>
      <c r="F44" s="33">
        <f>E44*'Enter Information'!D255</f>
        <v>31.295953725140826</v>
      </c>
      <c r="G44" s="33">
        <f>E44*'Enter Information'!E255</f>
        <v>31.84631261033951</v>
      </c>
      <c r="H44" s="34">
        <f t="shared" si="6"/>
        <v>30.490285332883076</v>
      </c>
      <c r="I44" s="34">
        <f t="shared" si="1"/>
        <v>31.337194891110812</v>
      </c>
      <c r="J44" s="35">
        <f>G44*'Enter Information'!$C$360/1000*'Enter Information'!$D$217</f>
        <v>1.0296134976482563</v>
      </c>
      <c r="K44" s="35">
        <f>G44*'Enter Information'!$C$360/1000*'Enter Information'!$E$217</f>
        <v>0.97695283917732256</v>
      </c>
      <c r="L44" s="35">
        <f>(F44+H44)/2*'Enter Information'!C464</f>
        <v>3.460029387249338E-2</v>
      </c>
      <c r="M44" s="35">
        <f>(G44+I44)/2*'Enter Information'!D464</f>
        <v>1.8639134712927847E-2</v>
      </c>
      <c r="N44" s="36">
        <f>'Enter Information'!O$601/5</f>
        <v>95.4</v>
      </c>
      <c r="O44" s="36">
        <f>'Enter Information'!P$601/5</f>
        <v>390.4</v>
      </c>
      <c r="P44" s="36">
        <f>'Enter Information'!Q$601/5</f>
        <v>1547.6</v>
      </c>
      <c r="Q44" s="37">
        <f t="shared" si="10"/>
        <v>0</v>
      </c>
      <c r="R44" s="287">
        <f>(H44-L44+Q44*'Enter Information'!D255)*'Enter Information'!C$781</f>
        <v>30.867625355517148</v>
      </c>
      <c r="S44" s="287">
        <f>(I44-M44+Q44*'Enter Information'!E255)*'Enter Information'!C$781</f>
        <v>31.742167169317796</v>
      </c>
      <c r="T44" s="38">
        <f t="shared" si="2"/>
        <v>62.609792524834944</v>
      </c>
      <c r="AK44" s="87">
        <v>39</v>
      </c>
      <c r="AL44" s="40">
        <f t="shared" si="4"/>
        <v>62.609792524834944</v>
      </c>
      <c r="AM44" s="86">
        <f>T44*'Enter Information'!E$741*((Y$26/AJ$25)/('1'!Z$26/'1'!AK$25))+T44*(1-'Enter Information'!E$741)</f>
        <v>62.727422956088112</v>
      </c>
      <c r="AN44" s="40">
        <f t="shared" si="5"/>
        <v>62.609792524834944</v>
      </c>
      <c r="AO44" s="86">
        <f>T44*'Enter Information'!E$741*Y$26/AJ$25+T44*(1-'Enter Information'!E$741)</f>
        <v>80.822453533715091</v>
      </c>
      <c r="AP44" s="86">
        <f>INDEX($AL$6:$AO$106,'1'!AL44,'Enter Information'!$B$86)</f>
        <v>62.727422956088112</v>
      </c>
    </row>
    <row r="45" spans="4:42" x14ac:dyDescent="0.4">
      <c r="D45" s="31">
        <v>39</v>
      </c>
      <c r="E45" s="32">
        <f>'1'!AQ45</f>
        <v>66.49553572794315</v>
      </c>
      <c r="F45" s="33">
        <f>E45*'Enter Information'!D256</f>
        <v>32.785808631462224</v>
      </c>
      <c r="G45" s="33">
        <f>E45*'Enter Information'!E256</f>
        <v>33.709727096480925</v>
      </c>
      <c r="H45" s="34">
        <f t="shared" si="6"/>
        <v>31.295953725140826</v>
      </c>
      <c r="I45" s="34">
        <f t="shared" si="1"/>
        <v>31.84631261033951</v>
      </c>
      <c r="J45" s="35">
        <f>G45*'Enter Information'!$C$360/1000*'Enter Information'!$D$217</f>
        <v>1.0898589876087355</v>
      </c>
      <c r="K45" s="35">
        <f>G45*'Enter Information'!$C$360/1000*'Enter Information'!$E$217</f>
        <v>1.0341170105862585</v>
      </c>
      <c r="L45" s="35">
        <f>(F45+H45)/2*'Enter Information'!C465</f>
        <v>3.8128648602178815E-2</v>
      </c>
      <c r="M45" s="35">
        <f>(G45+I45)/2*'Enter Information'!D465</f>
        <v>2.0650152507648435E-2</v>
      </c>
      <c r="N45" s="36">
        <f>'Enter Information'!O$601/5</f>
        <v>95.4</v>
      </c>
      <c r="O45" s="36">
        <f>'Enter Information'!P$601/5</f>
        <v>390.4</v>
      </c>
      <c r="P45" s="36">
        <f>'Enter Information'!Q$601/5</f>
        <v>1547.6</v>
      </c>
      <c r="Q45" s="37">
        <f t="shared" si="10"/>
        <v>0</v>
      </c>
      <c r="R45" s="287">
        <f>(H45-L45+Q45*'Enter Information'!D256)*'Enter Information'!C$781</f>
        <v>31.680615052821988</v>
      </c>
      <c r="S45" s="287">
        <f>(I45-M45+Q45*'Enter Information'!E256)*'Enter Information'!C$781</f>
        <v>32.256132941392401</v>
      </c>
      <c r="T45" s="38">
        <f t="shared" si="2"/>
        <v>63.936747994214386</v>
      </c>
      <c r="AK45" s="87">
        <v>40</v>
      </c>
      <c r="AL45" s="40">
        <f t="shared" si="4"/>
        <v>63.936747994214386</v>
      </c>
      <c r="AM45" s="86">
        <f>T45*'Enter Information'!E$741*((Y$26/AJ$25)/('1'!Z$26/'1'!AK$25))+T45*(1-'Enter Information'!E$741)</f>
        <v>64.056871491453279</v>
      </c>
      <c r="AN45" s="40">
        <f t="shared" si="5"/>
        <v>63.936747994214386</v>
      </c>
      <c r="AO45" s="86">
        <f>T45*'Enter Information'!E$741*Y$26/AJ$25+T45*(1-'Enter Information'!E$741)</f>
        <v>82.53540916637732</v>
      </c>
      <c r="AP45" s="86">
        <f>INDEX($AL$6:$AO$106,'1'!AL45,'Enter Information'!$B$86)</f>
        <v>64.056871491453279</v>
      </c>
    </row>
    <row r="46" spans="4:42" x14ac:dyDescent="0.4">
      <c r="D46" s="31">
        <v>40</v>
      </c>
      <c r="E46" s="32">
        <f>'1'!AQ46</f>
        <v>69.115969007149914</v>
      </c>
      <c r="F46" s="33">
        <f>E46*'Enter Information'!D257</f>
        <v>34.008056838826171</v>
      </c>
      <c r="G46" s="33">
        <f>E46*'Enter Information'!E257</f>
        <v>35.107912168323743</v>
      </c>
      <c r="H46" s="34">
        <f t="shared" si="6"/>
        <v>32.785808631462224</v>
      </c>
      <c r="I46" s="34">
        <f t="shared" si="1"/>
        <v>33.709727096480925</v>
      </c>
      <c r="J46" s="35">
        <f>G46*'Enter Information'!$C$360/1000*'Enter Information'!$D$217</f>
        <v>1.1350632861344077</v>
      </c>
      <c r="K46" s="35">
        <f>G46*'Enter Information'!$C$360/1000*'Enter Information'!$E$217</f>
        <v>1.0770092880171063</v>
      </c>
      <c r="L46" s="35">
        <f>(F46+H46)/2*'Enter Information'!C466</f>
        <v>4.2748073900984576E-2</v>
      </c>
      <c r="M46" s="35">
        <f>(G46+I46)/2*'Enter Information'!D466</f>
        <v>2.3742085546357608E-2</v>
      </c>
      <c r="N46" s="36">
        <f>'Enter Information'!O$602/5</f>
        <v>73.400000000000006</v>
      </c>
      <c r="O46" s="36">
        <f>'Enter Information'!P$602/5</f>
        <v>282.60000000000002</v>
      </c>
      <c r="P46" s="36">
        <f>'Enter Information'!Q$602/5</f>
        <v>1483.2</v>
      </c>
      <c r="Q46" s="37">
        <f t="shared" si="10"/>
        <v>0</v>
      </c>
      <c r="R46" s="287">
        <f>(H46-L46+Q46*'Enter Information'!D257)*'Enter Information'!C$782</f>
        <v>32.838813751430109</v>
      </c>
      <c r="S46" s="287">
        <f>(I46-M46+Q46*'Enter Information'!E257)*'Enter Information'!C$782</f>
        <v>33.784495675438443</v>
      </c>
      <c r="T46" s="38">
        <f t="shared" si="2"/>
        <v>66.623309426868559</v>
      </c>
      <c r="AK46" s="87">
        <v>41</v>
      </c>
      <c r="AL46" s="40">
        <f t="shared" si="4"/>
        <v>66.623309426868559</v>
      </c>
      <c r="AM46" s="86">
        <f>T46*'Enter Information'!E$742*((Y$26/AJ$25)/('1'!Z$26/'1'!AK$25))+T46*(1-'Enter Information'!E$742)</f>
        <v>66.748319462417015</v>
      </c>
      <c r="AN46" s="40">
        <f t="shared" si="5"/>
        <v>66.623309426868559</v>
      </c>
      <c r="AO46" s="86">
        <f>T46*'Enter Information'!E$742*Y$26/AJ$25+T46*(1-'Enter Information'!E$742)</f>
        <v>85.978550888594157</v>
      </c>
      <c r="AP46" s="86">
        <f>INDEX($AL$6:$AO$106,'1'!AL46,'Enter Information'!$B$86)</f>
        <v>66.748319462417015</v>
      </c>
    </row>
    <row r="47" spans="4:42" x14ac:dyDescent="0.4">
      <c r="D47" s="31">
        <v>41</v>
      </c>
      <c r="E47" s="32">
        <f>'1'!AQ47</f>
        <v>73.460266099366549</v>
      </c>
      <c r="F47" s="33">
        <f>E47*'Enter Information'!D258</f>
        <v>35.903265431879468</v>
      </c>
      <c r="G47" s="33">
        <f>E47*'Enter Information'!E258</f>
        <v>37.557000667487081</v>
      </c>
      <c r="H47" s="34">
        <f t="shared" si="6"/>
        <v>34.008056838826171</v>
      </c>
      <c r="I47" s="34">
        <f t="shared" si="1"/>
        <v>35.107912168323743</v>
      </c>
      <c r="J47" s="35">
        <f>G47*'Enter Information'!$C$360/1000*'Enter Information'!$D$217</f>
        <v>1.2142440254095408</v>
      </c>
      <c r="K47" s="35">
        <f>G47*'Enter Information'!$C$360/1000*'Enter Information'!$E$217</f>
        <v>1.1521402456237124</v>
      </c>
      <c r="L47" s="35">
        <f>(F47+H47)/2*'Enter Information'!C467</f>
        <v>4.788925575543336E-2</v>
      </c>
      <c r="M47" s="35">
        <f>(G47+I47)/2*'Enter Information'!D467</f>
        <v>2.7612666877608116E-2</v>
      </c>
      <c r="N47" s="36">
        <f>'Enter Information'!O$602/5</f>
        <v>73.400000000000006</v>
      </c>
      <c r="O47" s="36">
        <f>'Enter Information'!P$602/5</f>
        <v>282.60000000000002</v>
      </c>
      <c r="P47" s="36">
        <f>'Enter Information'!Q$602/5</f>
        <v>1483.2</v>
      </c>
      <c r="Q47" s="37">
        <f t="shared" si="10"/>
        <v>0</v>
      </c>
      <c r="R47" s="287">
        <f>(H47-L47+Q47*'Enter Information'!D258)*'Enter Information'!C$782</f>
        <v>34.059480061960258</v>
      </c>
      <c r="S47" s="287">
        <f>(I47-M47+Q47*'Enter Information'!E258)*'Enter Information'!C$782</f>
        <v>35.182887673166825</v>
      </c>
      <c r="T47" s="38">
        <f t="shared" si="2"/>
        <v>69.24236773512709</v>
      </c>
      <c r="AK47" s="87">
        <v>42</v>
      </c>
      <c r="AL47" s="40">
        <f t="shared" si="4"/>
        <v>69.24236773512709</v>
      </c>
      <c r="AM47" s="86">
        <f>T47*'Enter Information'!E$742*((Y$26/AJ$25)/('1'!Z$26/'1'!AK$25))+T47*(1-'Enter Information'!E$742)</f>
        <v>69.372292095332114</v>
      </c>
      <c r="AN47" s="40">
        <f t="shared" si="5"/>
        <v>69.24236773512709</v>
      </c>
      <c r="AO47" s="86">
        <f>T47*'Enter Information'!E$742*Y$26/AJ$25+T47*(1-'Enter Information'!E$742)</f>
        <v>89.358491632666343</v>
      </c>
      <c r="AP47" s="86">
        <f>INDEX($AL$6:$AO$106,'1'!AL47,'Enter Information'!$B$86)</f>
        <v>69.372292095332114</v>
      </c>
    </row>
    <row r="48" spans="4:42" x14ac:dyDescent="0.4">
      <c r="D48" s="31">
        <v>42</v>
      </c>
      <c r="E48" s="32">
        <f>'1'!AQ48</f>
        <v>76.821698369520647</v>
      </c>
      <c r="F48" s="33">
        <f>E48*'Enter Information'!D259</f>
        <v>37.410668020946908</v>
      </c>
      <c r="G48" s="33">
        <f>E48*'Enter Information'!E259</f>
        <v>39.411030348573739</v>
      </c>
      <c r="H48" s="34">
        <f t="shared" si="6"/>
        <v>35.903265431879468</v>
      </c>
      <c r="I48" s="34">
        <f t="shared" si="1"/>
        <v>37.557000667487081</v>
      </c>
      <c r="J48" s="35">
        <f>G48*'Enter Information'!$C$360/1000*'Enter Information'!$D$217</f>
        <v>1.2741860980772428</v>
      </c>
      <c r="K48" s="35">
        <f>G48*'Enter Information'!$C$360/1000*'Enter Information'!$E$217</f>
        <v>1.2090165183344366</v>
      </c>
      <c r="L48" s="35">
        <f>(F48+H48)/2*'Enter Information'!C468</f>
        <v>5.4252310755091515E-2</v>
      </c>
      <c r="M48" s="35">
        <f>(G48+I48)/2*'Enter Information'!D468</f>
        <v>3.194173287166524E-2</v>
      </c>
      <c r="N48" s="36">
        <f>'Enter Information'!O$602/5</f>
        <v>73.400000000000006</v>
      </c>
      <c r="O48" s="36">
        <f>'Enter Information'!P$602/5</f>
        <v>282.60000000000002</v>
      </c>
      <c r="P48" s="36">
        <f>'Enter Information'!Q$602/5</f>
        <v>1483.2</v>
      </c>
      <c r="Q48" s="37">
        <f t="shared" si="10"/>
        <v>0</v>
      </c>
      <c r="R48" s="287">
        <f>(H48-L48+Q48*'Enter Information'!D259)*'Enter Information'!C$782</f>
        <v>35.953849304576451</v>
      </c>
      <c r="S48" s="287">
        <f>(I48-M48+Q48*'Enter Information'!E259)*'Enter Information'!C$782</f>
        <v>37.634796515095729</v>
      </c>
      <c r="T48" s="38">
        <f t="shared" si="2"/>
        <v>73.58864581967218</v>
      </c>
      <c r="AK48" s="87">
        <v>43</v>
      </c>
      <c r="AL48" s="40">
        <f t="shared" si="4"/>
        <v>73.58864581967218</v>
      </c>
      <c r="AM48" s="86">
        <f>T48*'Enter Information'!E$742*((Y$26/AJ$25)/('1'!Z$26/'1'!AK$25))+T48*(1-'Enter Information'!E$742)</f>
        <v>73.726725409368598</v>
      </c>
      <c r="AN48" s="40">
        <f t="shared" si="5"/>
        <v>73.58864581967218</v>
      </c>
      <c r="AO48" s="86">
        <f>T48*'Enter Information'!E$742*Y$26/AJ$25+T48*(1-'Enter Information'!E$742)</f>
        <v>94.967439832368612</v>
      </c>
      <c r="AP48" s="86">
        <f>INDEX($AL$6:$AO$106,'1'!AL48,'Enter Information'!$B$86)</f>
        <v>73.726725409368598</v>
      </c>
    </row>
    <row r="49" spans="4:42" x14ac:dyDescent="0.4">
      <c r="D49" s="31">
        <v>43</v>
      </c>
      <c r="E49" s="32">
        <f>'1'!AQ49</f>
        <v>80.181667675839236</v>
      </c>
      <c r="F49" s="33">
        <f>E49*'Enter Information'!D260</f>
        <v>38.837533421545814</v>
      </c>
      <c r="G49" s="33">
        <f>E49*'Enter Information'!E260</f>
        <v>41.344134254293422</v>
      </c>
      <c r="H49" s="34">
        <f t="shared" si="6"/>
        <v>37.410668020946908</v>
      </c>
      <c r="I49" s="34">
        <f t="shared" si="1"/>
        <v>39.411030348573739</v>
      </c>
      <c r="J49" s="35">
        <f>G49*'Enter Information'!$C$360/1000*'Enter Information'!$D$217</f>
        <v>1.3366846955770151</v>
      </c>
      <c r="K49" s="35">
        <f>G49*'Enter Information'!$C$360/1000*'Enter Information'!$E$217</f>
        <v>1.2683185597426609</v>
      </c>
      <c r="L49" s="35">
        <f>(F49+H49)/2*'Enter Information'!C469</f>
        <v>6.0236079139569257E-2</v>
      </c>
      <c r="M49" s="35">
        <f>(G49+I49)/2*'Enter Information'!D469</f>
        <v>3.7147375717318895E-2</v>
      </c>
      <c r="N49" s="36">
        <f>'Enter Information'!O$602/5</f>
        <v>73.400000000000006</v>
      </c>
      <c r="O49" s="36">
        <f>'Enter Information'!P$602/5</f>
        <v>282.60000000000002</v>
      </c>
      <c r="P49" s="36">
        <f>'Enter Information'!Q$602/5</f>
        <v>1483.2</v>
      </c>
      <c r="Q49" s="37">
        <f t="shared" si="10"/>
        <v>0</v>
      </c>
      <c r="R49" s="287">
        <f>(H49-L49+Q49*'Enter Information'!D260)*'Enter Information'!C$782</f>
        <v>37.459658846376101</v>
      </c>
      <c r="S49" s="287">
        <f>(I49-M49+Q49*'Enter Information'!E260)*'Enter Information'!C$782</f>
        <v>39.489027219773796</v>
      </c>
      <c r="T49" s="38">
        <f t="shared" si="2"/>
        <v>76.948686066149889</v>
      </c>
      <c r="AK49" s="87">
        <v>44</v>
      </c>
      <c r="AL49" s="40">
        <f t="shared" si="4"/>
        <v>76.948686066149889</v>
      </c>
      <c r="AM49" s="86">
        <f>T49*'Enter Information'!E$742*((Y$26/AJ$25)/('1'!Z$26/'1'!AK$25))+T49*(1-'Enter Information'!E$742)</f>
        <v>77.093070337410012</v>
      </c>
      <c r="AN49" s="40">
        <f t="shared" si="5"/>
        <v>76.948686066149889</v>
      </c>
      <c r="AO49" s="86">
        <f>T49*'Enter Information'!E$742*Y$26/AJ$25+T49*(1-'Enter Information'!E$742)</f>
        <v>99.303630781222921</v>
      </c>
      <c r="AP49" s="86">
        <f>INDEX($AL$6:$AO$106,'1'!AL49,'Enter Information'!$B$86)</f>
        <v>77.093070337410012</v>
      </c>
    </row>
    <row r="50" spans="4:42" x14ac:dyDescent="0.4">
      <c r="D50" s="31">
        <v>44</v>
      </c>
      <c r="E50" s="32">
        <f>'1'!AQ50</f>
        <v>84.223333108686717</v>
      </c>
      <c r="F50" s="33">
        <f>E50*'Enter Information'!D261</f>
        <v>40.608938961900698</v>
      </c>
      <c r="G50" s="33">
        <f>E50*'Enter Information'!E261</f>
        <v>43.614394146786019</v>
      </c>
      <c r="H50" s="34">
        <f t="shared" si="6"/>
        <v>38.837533421545814</v>
      </c>
      <c r="I50" s="34">
        <f t="shared" si="1"/>
        <v>41.344134254293422</v>
      </c>
      <c r="J50" s="35">
        <f>G50*'Enter Information'!$C$360/1000*'Enter Information'!$D$217</f>
        <v>1.4100837812759022</v>
      </c>
      <c r="K50" s="35">
        <f>G50*'Enter Information'!$C$360/1000*'Enter Information'!$E$217</f>
        <v>1.3379635724880596</v>
      </c>
      <c r="L50" s="35">
        <f>(F50+H50)/2*'Enter Information'!C470</f>
        <v>6.6337804440177839E-2</v>
      </c>
      <c r="M50" s="35">
        <f>(G50+I50)/2*'Enter Information'!D470</f>
        <v>4.2904056842545113E-2</v>
      </c>
      <c r="N50" s="36">
        <f>'Enter Information'!O$602/5</f>
        <v>73.400000000000006</v>
      </c>
      <c r="O50" s="36">
        <f>'Enter Information'!P$602/5</f>
        <v>282.60000000000002</v>
      </c>
      <c r="P50" s="36">
        <f>'Enter Information'!Q$602/5</f>
        <v>1483.2</v>
      </c>
      <c r="Q50" s="37">
        <f t="shared" si="10"/>
        <v>0</v>
      </c>
      <c r="R50" s="287">
        <f>(H50-L50+Q50*'Enter Information'!D261)*'Enter Information'!C$782</f>
        <v>38.8845773763925</v>
      </c>
      <c r="S50" s="287">
        <f>(I50-M50+Q50*'Enter Information'!E261)*'Enter Information'!C$782</f>
        <v>41.422010742542781</v>
      </c>
      <c r="T50" s="38">
        <f t="shared" si="2"/>
        <v>80.306588118935281</v>
      </c>
      <c r="AK50" s="87">
        <v>45</v>
      </c>
      <c r="AL50" s="40">
        <f t="shared" si="4"/>
        <v>80.306588118935281</v>
      </c>
      <c r="AM50" s="86">
        <f>T50*'Enter Information'!E$742*((Y$26/AJ$25)/('1'!Z$26/'1'!AK$25))+T50*(1-'Enter Information'!E$742)</f>
        <v>80.457273059714794</v>
      </c>
      <c r="AN50" s="40">
        <f t="shared" si="5"/>
        <v>80.306588118935281</v>
      </c>
      <c r="AO50" s="86">
        <f>T50*'Enter Information'!E$742*Y$26/AJ$25+T50*(1-'Enter Information'!E$742)</f>
        <v>103.63706235356526</v>
      </c>
      <c r="AP50" s="86">
        <f>INDEX($AL$6:$AO$106,'1'!AL50,'Enter Information'!$B$86)</f>
        <v>80.457273059714794</v>
      </c>
    </row>
    <row r="51" spans="4:42" x14ac:dyDescent="0.4">
      <c r="D51" s="31">
        <v>45</v>
      </c>
      <c r="E51" s="32">
        <f>'1'!AQ51</f>
        <v>87.925933034829086</v>
      </c>
      <c r="F51" s="33">
        <f>E51*'Enter Information'!D262</f>
        <v>41.901776830780513</v>
      </c>
      <c r="G51" s="33">
        <f>E51*'Enter Information'!E262</f>
        <v>46.024156204048573</v>
      </c>
      <c r="H51" s="34">
        <f t="shared" si="6"/>
        <v>40.608938961900698</v>
      </c>
      <c r="I51" s="34">
        <f t="shared" si="1"/>
        <v>43.614394146786019</v>
      </c>
      <c r="J51" s="35">
        <f>G51*'Enter Information'!$C$360/1000*'Enter Information'!$D$217</f>
        <v>1.4879930692564709</v>
      </c>
      <c r="K51" s="35">
        <f>G51*'Enter Information'!$C$360/1000*'Enter Information'!$E$217</f>
        <v>1.4118881085054602</v>
      </c>
      <c r="L51" s="35">
        <f>(F51+H51)/2*'Enter Information'!C471</f>
        <v>7.3434537055486276E-2</v>
      </c>
      <c r="M51" s="35">
        <f>(G51+I51)/2*'Enter Information'!D471</f>
        <v>4.9301202692959026E-2</v>
      </c>
      <c r="N51" s="36">
        <f>'Enter Information'!O$603/5</f>
        <v>61</v>
      </c>
      <c r="O51" s="36">
        <f>'Enter Information'!P$603/5</f>
        <v>232.8</v>
      </c>
      <c r="P51" s="36">
        <f>'Enter Information'!Q$603/5</f>
        <v>1453.2</v>
      </c>
      <c r="Q51" s="37">
        <f t="shared" si="10"/>
        <v>0</v>
      </c>
      <c r="R51" s="287">
        <f>(H51-L51+Q51*'Enter Information'!D262)*'Enter Information'!C$783</f>
        <v>40.498889329465875</v>
      </c>
      <c r="S51" s="287">
        <f>(I51-M51+Q51*'Enter Information'!E262)*'Enter Information'!C$783</f>
        <v>43.525741268173611</v>
      </c>
      <c r="T51" s="38">
        <f t="shared" si="2"/>
        <v>84.024630597639486</v>
      </c>
      <c r="AK51" s="87">
        <v>46</v>
      </c>
      <c r="AL51" s="40">
        <f t="shared" si="4"/>
        <v>84.024630597639486</v>
      </c>
      <c r="AM51" s="86">
        <f>T51*'Enter Information'!E$743*((Y$26/AJ$25)/('1'!Z$26/'1'!AK$25))+T51*(1-'Enter Information'!E$743)</f>
        <v>84.181843356031351</v>
      </c>
      <c r="AN51" s="40">
        <f t="shared" si="5"/>
        <v>84.024630597639486</v>
      </c>
      <c r="AO51" s="86">
        <f>T51*'Enter Information'!E$743*Y$26/AJ$25+T51*(1-'Enter Information'!E$743)</f>
        <v>108.36580357778016</v>
      </c>
      <c r="AP51" s="86">
        <f>INDEX($AL$6:$AO$106,'1'!AL51,'Enter Information'!$B$86)</f>
        <v>84.181843356031351</v>
      </c>
    </row>
    <row r="52" spans="4:42" x14ac:dyDescent="0.4">
      <c r="D52" s="31">
        <v>46</v>
      </c>
      <c r="E52" s="32">
        <f>'1'!AQ52</f>
        <v>92.952145643145826</v>
      </c>
      <c r="F52" s="33">
        <f>E52*'Enter Information'!D263</f>
        <v>45.098865286586921</v>
      </c>
      <c r="G52" s="33">
        <f>E52*'Enter Information'!E263</f>
        <v>47.853280356558912</v>
      </c>
      <c r="H52" s="34">
        <f t="shared" si="6"/>
        <v>41.901776830780513</v>
      </c>
      <c r="I52" s="34">
        <f t="shared" si="1"/>
        <v>46.024156204048573</v>
      </c>
      <c r="J52" s="35">
        <v>0</v>
      </c>
      <c r="K52" s="35">
        <v>0</v>
      </c>
      <c r="L52" s="35">
        <f>(F52+H52)/2*'Enter Information'!C472</f>
        <v>8.3085613222085894E-2</v>
      </c>
      <c r="M52" s="35">
        <f>(G52+I52)/2*'Enter Information'!D472</f>
        <v>5.6326461936364487E-2</v>
      </c>
      <c r="N52" s="36">
        <f>'Enter Information'!O$603/5</f>
        <v>61</v>
      </c>
      <c r="O52" s="36">
        <f>'Enter Information'!P$603/5</f>
        <v>232.8</v>
      </c>
      <c r="P52" s="36">
        <f>'Enter Information'!Q$603/5</f>
        <v>1453.2</v>
      </c>
      <c r="Q52" s="37">
        <f t="shared" si="10"/>
        <v>0</v>
      </c>
      <c r="R52" s="287">
        <f>(H52-L52+Q52*'Enter Information'!D263)*'Enter Information'!C$783</f>
        <v>41.780917039358449</v>
      </c>
      <c r="S52" s="287">
        <f>(I52-M52+Q52*'Enter Information'!E263)*'Enter Information'!C$783</f>
        <v>45.926307711135408</v>
      </c>
      <c r="T52" s="38">
        <f t="shared" si="2"/>
        <v>87.70722475049385</v>
      </c>
      <c r="AK52" s="87">
        <v>47</v>
      </c>
      <c r="AL52" s="40">
        <f t="shared" si="4"/>
        <v>87.70722475049385</v>
      </c>
      <c r="AM52" s="86">
        <f>T52*'Enter Information'!E$743*((Y$26/AJ$25)/('1'!Z$26/'1'!AK$25))+T52*(1-'Enter Information'!E$743)</f>
        <v>87.871327759764412</v>
      </c>
      <c r="AN52" s="40">
        <f t="shared" si="5"/>
        <v>87.70722475049385</v>
      </c>
      <c r="AO52" s="86">
        <f>T52*'Enter Information'!E$743*Y$26/AJ$25+T52*(1-'Enter Information'!E$743)</f>
        <v>113.11521183803032</v>
      </c>
      <c r="AP52" s="86">
        <f>INDEX($AL$6:$AO$106,'1'!AL52,'Enter Information'!$B$86)</f>
        <v>87.871327759764412</v>
      </c>
    </row>
    <row r="53" spans="4:42" x14ac:dyDescent="0.4">
      <c r="D53" s="31">
        <v>47</v>
      </c>
      <c r="E53" s="32">
        <f>'1'!AQ53</f>
        <v>97.014758678280756</v>
      </c>
      <c r="F53" s="33">
        <f>E53*'Enter Information'!D264</f>
        <v>46.868556014718656</v>
      </c>
      <c r="G53" s="33">
        <f>E53*'Enter Information'!E264</f>
        <v>50.1462026635621</v>
      </c>
      <c r="H53" s="34">
        <f t="shared" si="6"/>
        <v>45.098865286586921</v>
      </c>
      <c r="I53" s="34">
        <f t="shared" si="1"/>
        <v>47.853280356558912</v>
      </c>
      <c r="J53" s="35">
        <v>0</v>
      </c>
      <c r="K53" s="35">
        <v>0</v>
      </c>
      <c r="L53" s="35">
        <f>(F53+H53)/2*'Enter Information'!C473</f>
        <v>9.5646118153357787E-2</v>
      </c>
      <c r="M53" s="35">
        <f>(G53+I53)/2*'Enter Information'!D473</f>
        <v>6.4189661378179261E-2</v>
      </c>
      <c r="N53" s="36">
        <f>'Enter Information'!O$603/5</f>
        <v>61</v>
      </c>
      <c r="O53" s="36">
        <f>'Enter Information'!P$603/5</f>
        <v>232.8</v>
      </c>
      <c r="P53" s="36">
        <f>'Enter Information'!Q$603/5</f>
        <v>1453.2</v>
      </c>
      <c r="Q53" s="37">
        <f t="shared" si="10"/>
        <v>0</v>
      </c>
      <c r="R53" s="287">
        <f>(H53-L53+Q53*'Enter Information'!D264)*'Enter Information'!C$783</f>
        <v>44.962568455296768</v>
      </c>
      <c r="S53" s="287">
        <f>(I53-M53+Q53*'Enter Information'!E264)*'Enter Information'!C$783</f>
        <v>47.745923547300777</v>
      </c>
      <c r="T53" s="38">
        <f t="shared" si="2"/>
        <v>92.708492002597552</v>
      </c>
      <c r="AK53" s="87">
        <v>48</v>
      </c>
      <c r="AL53" s="40">
        <f t="shared" si="4"/>
        <v>92.708492002597552</v>
      </c>
      <c r="AM53" s="86">
        <f>T53*'Enter Information'!E$743*((Y$26/AJ$25)/('1'!Z$26/'1'!AK$25))+T53*(1-'Enter Information'!E$743)</f>
        <v>92.881952542089508</v>
      </c>
      <c r="AN53" s="40">
        <f t="shared" si="5"/>
        <v>92.708492002597552</v>
      </c>
      <c r="AO53" s="86">
        <f>T53*'Enter Information'!E$743*Y$26/AJ$25+T53*(1-'Enter Information'!E$743)</f>
        <v>119.56530082773044</v>
      </c>
      <c r="AP53" s="86">
        <f>INDEX($AL$6:$AO$106,'1'!AL53,'Enter Information'!$B$86)</f>
        <v>92.881952542089508</v>
      </c>
    </row>
    <row r="54" spans="4:42" x14ac:dyDescent="0.4">
      <c r="D54" s="31">
        <v>48</v>
      </c>
      <c r="E54" s="32">
        <f>'1'!AQ54</f>
        <v>101.07625462112992</v>
      </c>
      <c r="F54" s="33">
        <f>E54*'Enter Information'!D265</f>
        <v>49.151548909111554</v>
      </c>
      <c r="G54" s="33">
        <f>E54*'Enter Information'!E265</f>
        <v>51.924705712018358</v>
      </c>
      <c r="H54" s="34">
        <f t="shared" si="6"/>
        <v>46.868556014718656</v>
      </c>
      <c r="I54" s="34">
        <f t="shared" si="1"/>
        <v>50.1462026635621</v>
      </c>
      <c r="J54" s="35">
        <v>0</v>
      </c>
      <c r="K54" s="35">
        <v>0</v>
      </c>
      <c r="L54" s="35">
        <f>(F54+H54)/2*'Enter Information'!C474</f>
        <v>0.10850271856392814</v>
      </c>
      <c r="M54" s="35">
        <f>(G54+I54)/2*'Enter Information'!D474</f>
        <v>7.2980699488540038E-2</v>
      </c>
      <c r="N54" s="36">
        <f>'Enter Information'!O$603/5</f>
        <v>61</v>
      </c>
      <c r="O54" s="36">
        <f>'Enter Information'!P$603/5</f>
        <v>232.8</v>
      </c>
      <c r="P54" s="36">
        <f>'Enter Information'!Q$603/5</f>
        <v>1453.2</v>
      </c>
      <c r="Q54" s="37">
        <f t="shared" si="10"/>
        <v>0</v>
      </c>
      <c r="R54" s="287">
        <f>(H54-L54+Q54*'Enter Information'!D265)*'Enter Information'!C$783</f>
        <v>46.717815661871526</v>
      </c>
      <c r="S54" s="287">
        <f>(I54-M54+Q54*'Enter Information'!E265)*'Enter Information'!C$783</f>
        <v>50.027991595679737</v>
      </c>
      <c r="T54" s="38">
        <f t="shared" si="2"/>
        <v>96.745807257551263</v>
      </c>
      <c r="AK54" s="87">
        <v>49</v>
      </c>
      <c r="AL54" s="40">
        <f t="shared" si="4"/>
        <v>96.745807257551263</v>
      </c>
      <c r="AM54" s="86">
        <f>T54*'Enter Information'!E$743*((Y$26/AJ$25)/('1'!Z$26/'1'!AK$25))+T54*(1-'Enter Information'!E$743)</f>
        <v>96.926821742394878</v>
      </c>
      <c r="AN54" s="40">
        <f t="shared" si="5"/>
        <v>96.745807257551263</v>
      </c>
      <c r="AO54" s="86">
        <f>T54*'Enter Information'!E$743*Y$26/AJ$25+T54*(1-'Enter Information'!E$743)</f>
        <v>124.77218967434656</v>
      </c>
      <c r="AP54" s="86">
        <f>INDEX($AL$6:$AO$106,'1'!AL54,'Enter Information'!$B$86)</f>
        <v>96.926821742394878</v>
      </c>
    </row>
    <row r="55" spans="4:42" x14ac:dyDescent="0.4">
      <c r="D55" s="31">
        <v>49</v>
      </c>
      <c r="E55" s="32">
        <f>'1'!AQ55</f>
        <v>104.16634675654348</v>
      </c>
      <c r="F55" s="33">
        <f>E55*'Enter Information'!D266</f>
        <v>50.503177965262431</v>
      </c>
      <c r="G55" s="33">
        <f>E55*'Enter Information'!E266</f>
        <v>53.663168791281045</v>
      </c>
      <c r="H55" s="34">
        <f t="shared" si="6"/>
        <v>49.151548909111554</v>
      </c>
      <c r="I55" s="34">
        <f t="shared" si="1"/>
        <v>51.924705712018358</v>
      </c>
      <c r="J55" s="35">
        <v>0</v>
      </c>
      <c r="K55" s="35">
        <v>0</v>
      </c>
      <c r="L55" s="35">
        <f>(F55+H55)/2*'Enter Information'!C475</f>
        <v>0.12207704042110812</v>
      </c>
      <c r="M55" s="35">
        <f>(G55+I55)/2*'Enter Information'!D475</f>
        <v>8.2358542112573527E-2</v>
      </c>
      <c r="N55" s="36">
        <f>'Enter Information'!O$603/5</f>
        <v>61</v>
      </c>
      <c r="O55" s="36">
        <f>'Enter Information'!P$603/5</f>
        <v>232.8</v>
      </c>
      <c r="P55" s="36">
        <f>'Enter Information'!Q$603/5</f>
        <v>1453.2</v>
      </c>
      <c r="Q55" s="37">
        <f t="shared" si="10"/>
        <v>0</v>
      </c>
      <c r="R55" s="287">
        <f>(H55-L55+Q55*'Enter Information'!D266)*'Enter Information'!C$783</f>
        <v>48.985184303644864</v>
      </c>
      <c r="S55" s="287">
        <f>(I55-M55+Q55*'Enter Information'!E266)*'Enter Information'!C$783</f>
        <v>51.795518778024437</v>
      </c>
      <c r="T55" s="38">
        <f t="shared" si="2"/>
        <v>100.7807030816693</v>
      </c>
      <c r="AK55" s="87">
        <v>50</v>
      </c>
      <c r="AL55" s="40">
        <f t="shared" si="4"/>
        <v>100.7807030816693</v>
      </c>
      <c r="AM55" s="86">
        <f>T55*'Enter Information'!E$743*((Y$26/AJ$25)/('1'!Z$26/'1'!AK$25))+T55*(1-'Enter Information'!E$743)</f>
        <v>100.96926698503249</v>
      </c>
      <c r="AN55" s="40">
        <f t="shared" si="5"/>
        <v>100.7807030816693</v>
      </c>
      <c r="AO55" s="86">
        <f>T55*'Enter Information'!E$743*Y$26/AJ$25+T55*(1-'Enter Information'!E$743)</f>
        <v>129.97595820296968</v>
      </c>
      <c r="AP55" s="86">
        <f>INDEX($AL$6:$AO$106,'1'!AL55,'Enter Information'!$B$86)</f>
        <v>100.96926698503249</v>
      </c>
    </row>
    <row r="56" spans="4:42" x14ac:dyDescent="0.4">
      <c r="D56" s="31">
        <v>50</v>
      </c>
      <c r="E56" s="32">
        <f>'1'!AQ56</f>
        <v>107.03378760253739</v>
      </c>
      <c r="F56" s="33">
        <f>E56*'Enter Information'!D267</f>
        <v>51.866295053901624</v>
      </c>
      <c r="G56" s="33">
        <f>E56*'Enter Information'!E267</f>
        <v>55.167492548635771</v>
      </c>
      <c r="H56" s="34">
        <f t="shared" si="6"/>
        <v>50.503177965262431</v>
      </c>
      <c r="I56" s="34">
        <f t="shared" si="1"/>
        <v>53.663168791281045</v>
      </c>
      <c r="J56" s="35">
        <v>0</v>
      </c>
      <c r="K56" s="35">
        <v>0</v>
      </c>
      <c r="L56" s="35">
        <f>(F56+H56)/2*'Enter Information'!C476</f>
        <v>0.13512770438529653</v>
      </c>
      <c r="M56" s="35">
        <f>(G56+I56)/2*'Enter Information'!D476</f>
        <v>9.2506062138929285E-2</v>
      </c>
      <c r="N56" s="36">
        <f>'Enter Information'!O$604/5</f>
        <v>57.4</v>
      </c>
      <c r="O56" s="36">
        <f>'Enter Information'!P$604/5</f>
        <v>216.6</v>
      </c>
      <c r="P56" s="36">
        <f>'Enter Information'!Q$604/5</f>
        <v>1391.2</v>
      </c>
      <c r="Q56" s="37">
        <f t="shared" si="10"/>
        <v>0</v>
      </c>
      <c r="R56" s="287">
        <f>(H56-L56+Q56*'Enter Information'!D267)*'Enter Information'!C$784</f>
        <v>50.217818308673785</v>
      </c>
      <c r="S56" s="287">
        <f>(I56-M56+Q56*'Enter Information'!E267)*'Enter Information'!C$784</f>
        <v>53.410878397587844</v>
      </c>
      <c r="T56" s="38">
        <f t="shared" si="2"/>
        <v>103.62869670626162</v>
      </c>
      <c r="AK56" s="87">
        <v>51</v>
      </c>
      <c r="AL56" s="40">
        <f t="shared" si="4"/>
        <v>103.62869670626162</v>
      </c>
      <c r="AM56" s="86">
        <f>T56*'Enter Information'!E$744*((Y$26/AJ$25)/('1'!Z$26/'1'!AK$25))+T56*(1-'Enter Information'!E$744)</f>
        <v>103.82174733618993</v>
      </c>
      <c r="AN56" s="40">
        <f t="shared" si="5"/>
        <v>103.62869670626162</v>
      </c>
      <c r="AO56" s="86">
        <f>T56*'Enter Information'!E$744*Y$26/AJ$25+T56*(1-'Enter Information'!E$744)</f>
        <v>133.51862946411845</v>
      </c>
      <c r="AP56" s="86">
        <f>INDEX($AL$6:$AO$106,'1'!AL56,'Enter Information'!$B$86)</f>
        <v>103.82174733618993</v>
      </c>
    </row>
    <row r="57" spans="4:42" x14ac:dyDescent="0.4">
      <c r="D57" s="31">
        <v>51</v>
      </c>
      <c r="E57" s="32">
        <f>'1'!AQ57</f>
        <v>108.28565929640649</v>
      </c>
      <c r="F57" s="33">
        <f>E57*'Enter Information'!D268</f>
        <v>52.550243831091358</v>
      </c>
      <c r="G57" s="33">
        <f>E57*'Enter Information'!E268</f>
        <v>55.735415465315128</v>
      </c>
      <c r="H57" s="34">
        <f t="shared" si="6"/>
        <v>51.866295053901624</v>
      </c>
      <c r="I57" s="34">
        <f t="shared" si="1"/>
        <v>55.167492548635771</v>
      </c>
      <c r="J57" s="35">
        <v>0</v>
      </c>
      <c r="K57" s="35">
        <v>0</v>
      </c>
      <c r="L57" s="35">
        <f>(F57+H57)/2*'Enter Information'!C477</f>
        <v>0.148793567911115</v>
      </c>
      <c r="M57" s="35">
        <f>(G57+I57)/2*'Enter Information'!D477</f>
        <v>0.1036942189930441</v>
      </c>
      <c r="N57" s="36">
        <f>'Enter Information'!O$604/5</f>
        <v>57.4</v>
      </c>
      <c r="O57" s="36">
        <f>'Enter Information'!P$604/5</f>
        <v>216.6</v>
      </c>
      <c r="P57" s="36">
        <f>'Enter Information'!Q$604/5</f>
        <v>1391.2</v>
      </c>
      <c r="Q57" s="37">
        <f t="shared" si="10"/>
        <v>0</v>
      </c>
      <c r="R57" s="287">
        <f>(H57-L57+Q57*'Enter Information'!D268)*'Enter Information'!C$784</f>
        <v>51.563244547890307</v>
      </c>
      <c r="S57" s="287">
        <f>(I57-M57+Q57*'Enter Information'!E268)*'Enter Information'!C$784</f>
        <v>54.899560447176604</v>
      </c>
      <c r="T57" s="38">
        <f t="shared" si="2"/>
        <v>106.4628049950669</v>
      </c>
      <c r="AK57" s="87">
        <v>52</v>
      </c>
      <c r="AL57" s="40">
        <f t="shared" si="4"/>
        <v>106.4628049950669</v>
      </c>
      <c r="AM57" s="86">
        <f>T57*'Enter Information'!E$744*((Y$26/AJ$25)/('1'!Z$26/'1'!AK$25))+T57*(1-'Enter Information'!E$744)</f>
        <v>106.66113530531378</v>
      </c>
      <c r="AN57" s="40">
        <f t="shared" si="5"/>
        <v>106.4628049950669</v>
      </c>
      <c r="AO57" s="86">
        <f>T57*'Enter Information'!E$744*Y$26/AJ$25+T57*(1-'Enter Information'!E$744)</f>
        <v>137.17018802368216</v>
      </c>
      <c r="AP57" s="86">
        <f>INDEX($AL$6:$AO$106,'1'!AL57,'Enter Information'!$B$86)</f>
        <v>106.66113530531378</v>
      </c>
    </row>
    <row r="58" spans="4:42" x14ac:dyDescent="0.4">
      <c r="D58" s="31">
        <v>52</v>
      </c>
      <c r="E58" s="32">
        <f>'1'!AQ58</f>
        <v>111.31023204425381</v>
      </c>
      <c r="F58" s="33">
        <f>E58*'Enter Information'!D269</f>
        <v>53.819111118808401</v>
      </c>
      <c r="G58" s="33">
        <f>E58*'Enter Information'!E269</f>
        <v>57.491120925445415</v>
      </c>
      <c r="H58" s="34">
        <f t="shared" si="6"/>
        <v>52.550243831091358</v>
      </c>
      <c r="I58" s="34">
        <f t="shared" si="1"/>
        <v>55.735415465315128</v>
      </c>
      <c r="J58" s="35">
        <v>0</v>
      </c>
      <c r="K58" s="35">
        <v>0</v>
      </c>
      <c r="L58" s="35">
        <f>(F58+H58)/2*'Enter Information'!C478</f>
        <v>0.16380880662284561</v>
      </c>
      <c r="M58" s="35">
        <f>(G58+I58)/2*'Enter Information'!D478</f>
        <v>0.11605719980052957</v>
      </c>
      <c r="N58" s="36">
        <f>'Enter Information'!O$604/5</f>
        <v>57.4</v>
      </c>
      <c r="O58" s="36">
        <f>'Enter Information'!P$604/5</f>
        <v>216.6</v>
      </c>
      <c r="P58" s="36">
        <f>'Enter Information'!Q$604/5</f>
        <v>1391.2</v>
      </c>
      <c r="Q58" s="37">
        <f t="shared" si="10"/>
        <v>0</v>
      </c>
      <c r="R58" s="287">
        <f>(H58-L58+Q58*'Enter Information'!D269)*'Enter Information'!C$784</f>
        <v>52.230182869343643</v>
      </c>
      <c r="S58" s="287">
        <f>(I58-M58+Q58*'Enter Information'!E269)*'Enter Information'!C$784</f>
        <v>55.453463323597099</v>
      </c>
      <c r="T58" s="38">
        <f t="shared" si="2"/>
        <v>107.68364619294074</v>
      </c>
      <c r="AK58" s="87">
        <v>53</v>
      </c>
      <c r="AL58" s="40">
        <f t="shared" si="4"/>
        <v>107.68364619294074</v>
      </c>
      <c r="AM58" s="86">
        <f>T58*'Enter Information'!E$744*((Y$26/AJ$25)/('1'!Z$26/'1'!AK$25))+T58*(1-'Enter Information'!E$744)</f>
        <v>107.88425081686503</v>
      </c>
      <c r="AN58" s="40">
        <f t="shared" si="5"/>
        <v>107.68364619294074</v>
      </c>
      <c r="AO58" s="86">
        <f>T58*'Enter Information'!E$744*Y$26/AJ$25+T58*(1-'Enter Information'!E$744)</f>
        <v>138.74316007403505</v>
      </c>
      <c r="AP58" s="86">
        <f>INDEX($AL$6:$AO$106,'1'!AL58,'Enter Information'!$B$86)</f>
        <v>107.88425081686503</v>
      </c>
    </row>
    <row r="59" spans="4:42" x14ac:dyDescent="0.4">
      <c r="D59" s="31">
        <v>53</v>
      </c>
      <c r="E59" s="32">
        <f>'1'!AQ59</f>
        <v>114.32887183454392</v>
      </c>
      <c r="F59" s="33">
        <f>E59*'Enter Information'!D270</f>
        <v>55.523242225534901</v>
      </c>
      <c r="G59" s="33">
        <f>E59*'Enter Information'!E270</f>
        <v>58.805629609009024</v>
      </c>
      <c r="H59" s="34">
        <f t="shared" si="6"/>
        <v>53.819111118808401</v>
      </c>
      <c r="I59" s="34">
        <f t="shared" si="1"/>
        <v>57.491120925445415</v>
      </c>
      <c r="J59" s="35">
        <v>0</v>
      </c>
      <c r="K59" s="35">
        <v>0</v>
      </c>
      <c r="L59" s="35">
        <f>(F59+H59)/2*'Enter Information'!C479</f>
        <v>0.18260173008505334</v>
      </c>
      <c r="M59" s="35">
        <f>(G59+I59)/2*'Enter Information'!D479</f>
        <v>0.12967087684591672</v>
      </c>
      <c r="N59" s="36">
        <f>'Enter Information'!O$604/5</f>
        <v>57.4</v>
      </c>
      <c r="O59" s="36">
        <f>'Enter Information'!P$604/5</f>
        <v>216.6</v>
      </c>
      <c r="P59" s="36">
        <f>'Enter Information'!Q$604/5</f>
        <v>1391.2</v>
      </c>
      <c r="Q59" s="37">
        <f t="shared" si="10"/>
        <v>0</v>
      </c>
      <c r="R59" s="287">
        <f>(H59-L59+Q59*'Enter Information'!D270)*'Enter Information'!C$784</f>
        <v>53.476528657424318</v>
      </c>
      <c r="S59" s="287">
        <f>(I59-M59+Q59*'Enter Information'!E270)*'Enter Information'!C$784</f>
        <v>57.190358998273304</v>
      </c>
      <c r="T59" s="38">
        <f t="shared" si="2"/>
        <v>110.66688765569762</v>
      </c>
      <c r="AK59" s="87">
        <v>54</v>
      </c>
      <c r="AL59" s="40">
        <f t="shared" si="4"/>
        <v>110.66688765569762</v>
      </c>
      <c r="AM59" s="86">
        <f>T59*'Enter Information'!E$744*((Y$26/AJ$25)/('1'!Z$26/'1'!AK$25))+T59*(1-'Enter Information'!E$744)</f>
        <v>110.87304978118199</v>
      </c>
      <c r="AN59" s="40">
        <f t="shared" si="5"/>
        <v>110.66688765569762</v>
      </c>
      <c r="AO59" s="86">
        <f>T59*'Enter Information'!E$744*Y$26/AJ$25+T59*(1-'Enter Information'!E$744)</f>
        <v>142.58686673182379</v>
      </c>
      <c r="AP59" s="86">
        <f>INDEX($AL$6:$AO$106,'1'!AL59,'Enter Information'!$B$86)</f>
        <v>110.87304978118199</v>
      </c>
    </row>
    <row r="60" spans="4:42" x14ac:dyDescent="0.4">
      <c r="D60" s="31">
        <v>54</v>
      </c>
      <c r="E60" s="32">
        <f>'1'!AQ60</f>
        <v>119.44201971013632</v>
      </c>
      <c r="F60" s="33">
        <f>E60*'Enter Information'!D271</f>
        <v>58.100623832942759</v>
      </c>
      <c r="G60" s="33">
        <f>E60*'Enter Information'!E271</f>
        <v>61.341395877193563</v>
      </c>
      <c r="H60" s="34">
        <f t="shared" si="6"/>
        <v>55.523242225534901</v>
      </c>
      <c r="I60" s="34">
        <f t="shared" si="1"/>
        <v>58.805629609009024</v>
      </c>
      <c r="J60" s="35">
        <v>0</v>
      </c>
      <c r="K60" s="35">
        <v>0</v>
      </c>
      <c r="L60" s="35">
        <f>(F60+H60)/2*'Enter Information'!C480</f>
        <v>0.20679543622642935</v>
      </c>
      <c r="M60" s="35">
        <f>(G60+I60)/2*'Enter Information'!D480</f>
        <v>0.14537790083830512</v>
      </c>
      <c r="N60" s="36">
        <f>'Enter Information'!O$604/5</f>
        <v>57.4</v>
      </c>
      <c r="O60" s="36">
        <f>'Enter Information'!P$604/5</f>
        <v>216.6</v>
      </c>
      <c r="P60" s="36">
        <f>'Enter Information'!Q$604/5</f>
        <v>1391.2</v>
      </c>
      <c r="Q60" s="37">
        <f t="shared" si="10"/>
        <v>0</v>
      </c>
      <c r="R60" s="287">
        <f>(H60-L60+Q60*'Enter Information'!D271)*'Enter Information'!C$784</f>
        <v>55.15145533645159</v>
      </c>
      <c r="S60" s="287">
        <f>(I60-M60+Q60*'Enter Information'!E271)*'Enter Information'!C$784</f>
        <v>58.48528674357086</v>
      </c>
      <c r="T60" s="38">
        <f t="shared" si="2"/>
        <v>113.63674208002246</v>
      </c>
      <c r="AK60" s="87">
        <v>55</v>
      </c>
      <c r="AL60" s="40">
        <f t="shared" si="4"/>
        <v>113.63674208002246</v>
      </c>
      <c r="AM60" s="86">
        <f>T60*'Enter Information'!E$744*((Y$26/AJ$25)/('1'!Z$26/'1'!AK$25))+T60*(1-'Enter Information'!E$744)</f>
        <v>113.84843676825859</v>
      </c>
      <c r="AN60" s="40">
        <f t="shared" si="5"/>
        <v>113.63674208002246</v>
      </c>
      <c r="AO60" s="86">
        <f>T60*'Enter Information'!E$744*Y$26/AJ$25+T60*(1-'Enter Information'!E$744)</f>
        <v>146.4133250879274</v>
      </c>
      <c r="AP60" s="86">
        <f>INDEX($AL$6:$AO$106,'1'!AL60,'Enter Information'!$B$86)</f>
        <v>113.84843676825859</v>
      </c>
    </row>
    <row r="61" spans="4:42" x14ac:dyDescent="0.4">
      <c r="D61" s="31">
        <v>55</v>
      </c>
      <c r="E61" s="32">
        <f>'1'!AQ61</f>
        <v>124.39940318689317</v>
      </c>
      <c r="F61" s="33">
        <f>E61*'Enter Information'!D272</f>
        <v>59.919506431258299</v>
      </c>
      <c r="G61" s="33">
        <f>E61*'Enter Information'!E272</f>
        <v>64.479896755634869</v>
      </c>
      <c r="H61" s="34">
        <f t="shared" si="6"/>
        <v>58.100623832942759</v>
      </c>
      <c r="I61" s="34">
        <f t="shared" si="1"/>
        <v>61.341395877193563</v>
      </c>
      <c r="J61" s="35">
        <v>0</v>
      </c>
      <c r="K61" s="35">
        <v>0</v>
      </c>
      <c r="L61" s="35">
        <f>(F61+H61)/2*'Enter Information'!C481</f>
        <v>0.2336798579231181</v>
      </c>
      <c r="M61" s="35">
        <f>(G61+I61)/2*'Enter Information'!D481</f>
        <v>0.16419678688584111</v>
      </c>
      <c r="N61" s="36">
        <f>'Enter Information'!O$605/5</f>
        <v>52.4</v>
      </c>
      <c r="O61" s="36">
        <f>'Enter Information'!P$605/5</f>
        <v>188.4</v>
      </c>
      <c r="P61" s="36">
        <f>'Enter Information'!Q$605/5</f>
        <v>1366.6</v>
      </c>
      <c r="Q61" s="37">
        <f t="shared" si="10"/>
        <v>0</v>
      </c>
      <c r="R61" s="287">
        <f>(H61-L61+Q61*'Enter Information'!D272)*'Enter Information'!C$785</f>
        <v>57.628043718475034</v>
      </c>
      <c r="S61" s="287">
        <f>(I61-M61+Q61*'Enter Information'!E272)*'Enter Information'!C$785</f>
        <v>60.924632641254121</v>
      </c>
      <c r="T61" s="38">
        <f t="shared" si="2"/>
        <v>118.55267635972916</v>
      </c>
      <c r="AK61" s="87">
        <v>56</v>
      </c>
      <c r="AL61" s="40">
        <f t="shared" si="4"/>
        <v>118.55267635972916</v>
      </c>
      <c r="AM61" s="86">
        <f>T61*'Enter Information'!E$745*((Y$26/AJ$25)/('1'!Z$26/'1'!AK$25))+T61*(1-'Enter Information'!E$745)</f>
        <v>118.7734499181788</v>
      </c>
      <c r="AN61" s="40">
        <f t="shared" si="5"/>
        <v>118.55267635972916</v>
      </c>
      <c r="AO61" s="86">
        <f>T61*'Enter Information'!E$745*Y$26/AJ$25+T61*(1-'Enter Information'!E$745)</f>
        <v>152.73493631517729</v>
      </c>
      <c r="AP61" s="86">
        <f>INDEX($AL$6:$AO$106,'1'!AL61,'Enter Information'!$B$86)</f>
        <v>118.7734499181788</v>
      </c>
    </row>
    <row r="62" spans="4:42" x14ac:dyDescent="0.4">
      <c r="D62" s="31">
        <v>56</v>
      </c>
      <c r="E62" s="32">
        <f>'1'!AQ62</f>
        <v>135.26606349258839</v>
      </c>
      <c r="F62" s="33">
        <f>E62*'Enter Information'!D273</f>
        <v>65.025992098192262</v>
      </c>
      <c r="G62" s="33">
        <f>E62*'Enter Information'!E273</f>
        <v>70.240071394396125</v>
      </c>
      <c r="H62" s="34">
        <f t="shared" si="6"/>
        <v>59.919506431258299</v>
      </c>
      <c r="I62" s="34">
        <f t="shared" si="1"/>
        <v>64.479896755634869</v>
      </c>
      <c r="J62" s="35">
        <v>0</v>
      </c>
      <c r="K62" s="35">
        <v>0</v>
      </c>
      <c r="L62" s="35">
        <f>(F62+H62)/2*'Enter Information'!C482</f>
        <v>0.26925754933096591</v>
      </c>
      <c r="M62" s="35">
        <f>(G62+I62)/2*'Enter Information'!D482</f>
        <v>0.18928155525079352</v>
      </c>
      <c r="N62" s="36">
        <f>'Enter Information'!O$605/5</f>
        <v>52.4</v>
      </c>
      <c r="O62" s="36">
        <f>'Enter Information'!P$605/5</f>
        <v>188.4</v>
      </c>
      <c r="P62" s="36">
        <f>'Enter Information'!Q$605/5</f>
        <v>1366.6</v>
      </c>
      <c r="Q62" s="37">
        <f t="shared" si="10"/>
        <v>0</v>
      </c>
      <c r="R62" s="287">
        <f>(H62-L62+Q62*'Enter Information'!D273)*'Enter Information'!C$785</f>
        <v>59.403986356520882</v>
      </c>
      <c r="S62" s="287">
        <f>(I62-M62+Q62*'Enter Information'!E273)*'Enter Information'!C$785</f>
        <v>64.025195197015449</v>
      </c>
      <c r="T62" s="38">
        <f t="shared" si="2"/>
        <v>123.42918155353632</v>
      </c>
      <c r="AK62" s="87">
        <v>57</v>
      </c>
      <c r="AL62" s="40">
        <f t="shared" si="4"/>
        <v>123.42918155353632</v>
      </c>
      <c r="AM62" s="86">
        <f>T62*'Enter Information'!E$745*((Y$26/AJ$25)/('1'!Z$26/'1'!AK$25))+T62*(1-'Enter Information'!E$745)</f>
        <v>123.65903633594051</v>
      </c>
      <c r="AN62" s="40">
        <f t="shared" si="5"/>
        <v>123.42918155353632</v>
      </c>
      <c r="AO62" s="86">
        <f>T62*'Enter Information'!E$745*Y$26/AJ$25+T62*(1-'Enter Information'!E$745)</f>
        <v>159.01748288508145</v>
      </c>
      <c r="AP62" s="86">
        <f>INDEX($AL$6:$AO$106,'1'!AL62,'Enter Information'!$B$86)</f>
        <v>123.65903633594051</v>
      </c>
    </row>
    <row r="63" spans="4:42" x14ac:dyDescent="0.4">
      <c r="D63" s="31">
        <v>57</v>
      </c>
      <c r="E63" s="32">
        <f>'1'!AQ63</f>
        <v>140.58372425277213</v>
      </c>
      <c r="F63" s="33">
        <f>E63*'Enter Information'!D274</f>
        <v>68.243040191606156</v>
      </c>
      <c r="G63" s="33">
        <f>E63*'Enter Information'!E274</f>
        <v>72.340684061165973</v>
      </c>
      <c r="H63" s="34">
        <f t="shared" si="6"/>
        <v>65.025992098192262</v>
      </c>
      <c r="I63" s="34">
        <f t="shared" si="1"/>
        <v>70.240071394396125</v>
      </c>
      <c r="J63" s="35">
        <v>0</v>
      </c>
      <c r="K63" s="35">
        <v>0</v>
      </c>
      <c r="L63" s="35">
        <f>(F63+H63)/2*'Enter Information'!C483</f>
        <v>0.31318222588102629</v>
      </c>
      <c r="M63" s="35">
        <f>(G63+I63)/2*'Enter Information'!D483</f>
        <v>0.2160098445151766</v>
      </c>
      <c r="N63" s="36">
        <f>'Enter Information'!O$605/5</f>
        <v>52.4</v>
      </c>
      <c r="O63" s="36">
        <f>'Enter Information'!P$605/5</f>
        <v>188.4</v>
      </c>
      <c r="P63" s="36">
        <f>'Enter Information'!Q$605/5</f>
        <v>1366.6</v>
      </c>
      <c r="Q63" s="37">
        <f t="shared" si="10"/>
        <v>0</v>
      </c>
      <c r="R63" s="287">
        <f>(H63-L63+Q63*'Enter Information'!D274)*'Enter Information'!C$785</f>
        <v>64.445646863203805</v>
      </c>
      <c r="S63" s="287">
        <f>(I63-M63+Q63*'Enter Information'!E274)*'Enter Information'!C$785</f>
        <v>69.734971352275508</v>
      </c>
      <c r="T63" s="38">
        <f t="shared" si="2"/>
        <v>134.18061821547931</v>
      </c>
      <c r="AK63" s="87">
        <v>58</v>
      </c>
      <c r="AL63" s="40">
        <f t="shared" si="4"/>
        <v>134.18061821547931</v>
      </c>
      <c r="AM63" s="86">
        <f>T63*'Enter Information'!E$745*((Y$26/AJ$25)/('1'!Z$26/'1'!AK$25))+T63*(1-'Enter Information'!E$745)</f>
        <v>134.43049475532658</v>
      </c>
      <c r="AN63" s="40">
        <f t="shared" si="5"/>
        <v>134.18061821547931</v>
      </c>
      <c r="AO63" s="86">
        <f>T63*'Enter Information'!E$745*Y$26/AJ$25+T63*(1-'Enter Information'!E$745)</f>
        <v>172.86887826712893</v>
      </c>
      <c r="AP63" s="86">
        <f>INDEX($AL$6:$AO$106,'1'!AL63,'Enter Information'!$B$86)</f>
        <v>134.43049475532658</v>
      </c>
    </row>
    <row r="64" spans="4:42" x14ac:dyDescent="0.4">
      <c r="D64" s="31">
        <v>58</v>
      </c>
      <c r="E64" s="32">
        <f>'1'!AQ64</f>
        <v>145.91001789407792</v>
      </c>
      <c r="F64" s="33">
        <f>E64*'Enter Information'!D275</f>
        <v>69.760690595469882</v>
      </c>
      <c r="G64" s="33">
        <f>E64*'Enter Information'!E275</f>
        <v>76.149327298608043</v>
      </c>
      <c r="H64" s="34">
        <f t="shared" si="6"/>
        <v>68.243040191606156</v>
      </c>
      <c r="I64" s="34">
        <f t="shared" si="1"/>
        <v>72.340684061165973</v>
      </c>
      <c r="J64" s="35">
        <v>0</v>
      </c>
      <c r="K64" s="35">
        <v>0</v>
      </c>
      <c r="L64" s="35">
        <f>(F64+H64)/2*'Enter Information'!C484</f>
        <v>0.35397956946885006</v>
      </c>
      <c r="M64" s="35">
        <f>(G64+I64)/2*'Enter Information'!D484</f>
        <v>0.24352361863002941</v>
      </c>
      <c r="N64" s="36">
        <f>'Enter Information'!O$605/5</f>
        <v>52.4</v>
      </c>
      <c r="O64" s="36">
        <f>'Enter Information'!P$605/5</f>
        <v>188.4</v>
      </c>
      <c r="P64" s="36">
        <f>'Enter Information'!Q$605/5</f>
        <v>1366.6</v>
      </c>
      <c r="Q64" s="37">
        <f t="shared" si="10"/>
        <v>0</v>
      </c>
      <c r="R64" s="287">
        <f>(H64-L64+Q64*'Enter Information'!D275)*'Enter Information'!C$785</f>
        <v>67.608784649620048</v>
      </c>
      <c r="S64" s="287">
        <f>(I64-M64+Q64*'Enter Information'!E275)*'Enter Information'!C$785</f>
        <v>71.799511578733927</v>
      </c>
      <c r="T64" s="38">
        <f t="shared" si="2"/>
        <v>139.40829622835398</v>
      </c>
      <c r="AK64" s="87">
        <v>59</v>
      </c>
      <c r="AL64" s="40">
        <f t="shared" si="4"/>
        <v>139.40829622835398</v>
      </c>
      <c r="AM64" s="86">
        <f>T64*'Enter Information'!E$745*((Y$26/AJ$25)/('1'!Z$26/'1'!AK$25))+T64*(1-'Enter Information'!E$745)</f>
        <v>139.66790796029281</v>
      </c>
      <c r="AN64" s="40">
        <f t="shared" si="5"/>
        <v>139.40829622835398</v>
      </c>
      <c r="AO64" s="86">
        <f>T64*'Enter Information'!E$745*Y$26/AJ$25+T64*(1-'Enter Information'!E$745)</f>
        <v>179.60385121662102</v>
      </c>
      <c r="AP64" s="86">
        <f>INDEX($AL$6:$AO$106,'1'!AL64,'Enter Information'!$B$86)</f>
        <v>139.66790796029281</v>
      </c>
    </row>
    <row r="65" spans="4:42" x14ac:dyDescent="0.4">
      <c r="D65" s="31">
        <v>59</v>
      </c>
      <c r="E65" s="32">
        <f>'1'!AQ65</f>
        <v>143.42737343233946</v>
      </c>
      <c r="F65" s="33">
        <f>E65*'Enter Information'!D276</f>
        <v>68.953490836446477</v>
      </c>
      <c r="G65" s="33">
        <f>E65*'Enter Information'!E276</f>
        <v>74.473882595892988</v>
      </c>
      <c r="H65" s="34">
        <f t="shared" si="6"/>
        <v>69.760690595469882</v>
      </c>
      <c r="I65" s="34">
        <f t="shared" si="1"/>
        <v>76.149327298608043</v>
      </c>
      <c r="J65" s="35">
        <v>0</v>
      </c>
      <c r="K65" s="35">
        <v>0</v>
      </c>
      <c r="L65" s="35">
        <f>(F65+H65)/2*'Enter Information'!C485</f>
        <v>0.3883997080093658</v>
      </c>
      <c r="M65" s="35">
        <f>(G65+I65)/2*'Enter Information'!D485</f>
        <v>0.26660308151326684</v>
      </c>
      <c r="N65" s="36">
        <f>'Enter Information'!O$605/5</f>
        <v>52.4</v>
      </c>
      <c r="O65" s="36">
        <f>'Enter Information'!P$605/5</f>
        <v>188.4</v>
      </c>
      <c r="P65" s="36">
        <f>'Enter Information'!Q$605/5</f>
        <v>1366.6</v>
      </c>
      <c r="Q65" s="37">
        <f t="shared" si="10"/>
        <v>0</v>
      </c>
      <c r="R65" s="287">
        <f>(H65-L65+Q65*'Enter Information'!D276)*'Enter Information'!C$785</f>
        <v>69.085891486495868</v>
      </c>
      <c r="S65" s="287">
        <f>(I65-M65+Q65*'Enter Information'!E276)*'Enter Information'!C$785</f>
        <v>75.569446877088836</v>
      </c>
      <c r="T65" s="38">
        <f t="shared" si="2"/>
        <v>144.65533836358469</v>
      </c>
      <c r="AK65" s="87">
        <v>60</v>
      </c>
      <c r="AL65" s="40">
        <f t="shared" si="4"/>
        <v>144.65533836358469</v>
      </c>
      <c r="AM65" s="86">
        <f>T65*'Enter Information'!E$745*((Y$26/AJ$25)/('1'!Z$26/'1'!AK$25))+T65*(1-'Enter Information'!E$745)</f>
        <v>144.92472134826198</v>
      </c>
      <c r="AN65" s="40">
        <f t="shared" si="5"/>
        <v>144.65533836358469</v>
      </c>
      <c r="AO65" s="86">
        <f>T65*'Enter Information'!E$745*Y$26/AJ$25+T65*(1-'Enter Information'!E$745)</f>
        <v>186.36377154044209</v>
      </c>
      <c r="AP65" s="86">
        <f>INDEX($AL$6:$AO$106,'1'!AL65,'Enter Information'!$B$86)</f>
        <v>144.92472134826198</v>
      </c>
    </row>
    <row r="66" spans="4:42" x14ac:dyDescent="0.4">
      <c r="D66" s="31">
        <v>60</v>
      </c>
      <c r="E66" s="32">
        <f>'1'!AQ66</f>
        <v>140.79341004663195</v>
      </c>
      <c r="F66" s="33">
        <f>E66*'Enter Information'!D277</f>
        <v>68.180212490469899</v>
      </c>
      <c r="G66" s="33">
        <f>E66*'Enter Information'!E277</f>
        <v>72.613197556162049</v>
      </c>
      <c r="H66" s="34">
        <f t="shared" si="6"/>
        <v>68.953490836446477</v>
      </c>
      <c r="I66" s="34">
        <f t="shared" si="1"/>
        <v>74.473882595892988</v>
      </c>
      <c r="J66" s="35">
        <v>0</v>
      </c>
      <c r="K66" s="35">
        <v>0</v>
      </c>
      <c r="L66" s="35">
        <f>(F66+H66)/2*'Enter Information'!C486</f>
        <v>0.42031480069699867</v>
      </c>
      <c r="M66" s="35">
        <f>(G66+I66)/2*'Enter Information'!D486</f>
        <v>0.28167175849118536</v>
      </c>
      <c r="N66" s="36">
        <f>'Enter Information'!O$606/5</f>
        <v>42.8</v>
      </c>
      <c r="O66" s="36">
        <f>'Enter Information'!P$606/5</f>
        <v>169</v>
      </c>
      <c r="P66" s="36">
        <f>'Enter Information'!Q$606/5</f>
        <v>1223.8</v>
      </c>
      <c r="Q66" s="37">
        <f t="shared" si="10"/>
        <v>0</v>
      </c>
      <c r="R66" s="287">
        <f>(H66-L66+Q66*'Enter Information'!D277)*'Enter Information'!C$786</f>
        <v>68.172441739662659</v>
      </c>
      <c r="S66" s="287">
        <f>(I66-M66+Q66*'Enter Information'!E277)*'Enter Information'!C$786</f>
        <v>73.801689392173657</v>
      </c>
      <c r="T66" s="38">
        <f t="shared" si="2"/>
        <v>141.97413113183632</v>
      </c>
      <c r="AK66" s="87">
        <v>61</v>
      </c>
      <c r="AL66" s="40">
        <f t="shared" si="4"/>
        <v>141.97413113183632</v>
      </c>
      <c r="AM66" s="86">
        <f>T66*'Enter Information'!E$746*((Y$26/AJ$25)/('1'!Z$26/'1'!AK$25))+T66*(1-'Enter Information'!E$746)</f>
        <v>142.23870544626186</v>
      </c>
      <c r="AN66" s="40">
        <f t="shared" si="5"/>
        <v>141.97413113183632</v>
      </c>
      <c r="AO66" s="86">
        <f>T66*'Enter Information'!E$746*Y$26/AJ$25+T66*(1-'Enter Information'!E$746)</f>
        <v>182.93804029169195</v>
      </c>
      <c r="AP66" s="86">
        <f>INDEX($AL$6:$AO$106,'1'!AL66,'Enter Information'!$B$86)</f>
        <v>142.23870544626186</v>
      </c>
    </row>
    <row r="67" spans="4:42" x14ac:dyDescent="0.4">
      <c r="D67" s="31">
        <v>61</v>
      </c>
      <c r="E67" s="32">
        <f>'1'!AQ67</f>
        <v>132.0803336508757</v>
      </c>
      <c r="F67" s="33">
        <f>E67*'Enter Information'!D278</f>
        <v>63.276654156302151</v>
      </c>
      <c r="G67" s="33">
        <f>E67*'Enter Information'!E278</f>
        <v>68.803679494573544</v>
      </c>
      <c r="H67" s="34">
        <f t="shared" si="6"/>
        <v>68.180212490469899</v>
      </c>
      <c r="I67" s="34">
        <f t="shared" si="1"/>
        <v>72.613197556162049</v>
      </c>
      <c r="J67" s="35">
        <v>0</v>
      </c>
      <c r="K67" s="35">
        <v>0</v>
      </c>
      <c r="L67" s="35">
        <f>(F67+H67)/2*'Enter Information'!C487</f>
        <v>0.4390659346002187</v>
      </c>
      <c r="M67" s="35">
        <f>(G67+I67)/2*'Enter Information'!D487</f>
        <v>0.29202585110976897</v>
      </c>
      <c r="N67" s="36">
        <f>'Enter Information'!O$606/5</f>
        <v>42.8</v>
      </c>
      <c r="O67" s="36">
        <f>'Enter Information'!P$606/5</f>
        <v>169</v>
      </c>
      <c r="P67" s="36">
        <f>'Enter Information'!Q$606/5</f>
        <v>1223.8</v>
      </c>
      <c r="Q67" s="37">
        <f t="shared" si="10"/>
        <v>0</v>
      </c>
      <c r="R67" s="287">
        <f>(H67-L67+Q67*'Enter Information'!D278)*'Enter Information'!C$786</f>
        <v>67.384581221640914</v>
      </c>
      <c r="S67" s="287">
        <f>(I67-M67+Q67*'Enter Information'!E278)*'Enter Information'!C$786</f>
        <v>71.940498745235161</v>
      </c>
      <c r="T67" s="38">
        <f t="shared" si="2"/>
        <v>139.32507996687607</v>
      </c>
      <c r="AK67" s="87">
        <v>62</v>
      </c>
      <c r="AL67" s="40">
        <f t="shared" si="4"/>
        <v>139.32507996687607</v>
      </c>
      <c r="AM67" s="86">
        <f>T67*'Enter Information'!E$746*((Y$26/AJ$25)/('1'!Z$26/'1'!AK$25))+T67*(1-'Enter Information'!E$746)</f>
        <v>139.58471767143996</v>
      </c>
      <c r="AN67" s="40">
        <f t="shared" si="5"/>
        <v>139.32507996687607</v>
      </c>
      <c r="AO67" s="86">
        <f>T67*'Enter Information'!E$746*Y$26/AJ$25+T67*(1-'Enter Information'!E$746)</f>
        <v>179.52465628372613</v>
      </c>
      <c r="AP67" s="86">
        <f>INDEX($AL$6:$AO$106,'1'!AL67,'Enter Information'!$B$86)</f>
        <v>139.58471767143996</v>
      </c>
    </row>
    <row r="68" spans="4:42" x14ac:dyDescent="0.4">
      <c r="D68" s="31">
        <v>62</v>
      </c>
      <c r="E68" s="32">
        <f>'1'!AQ68</f>
        <v>129.706787362444</v>
      </c>
      <c r="F68" s="33">
        <f>E68*'Enter Information'!D279</f>
        <v>62.024769051636468</v>
      </c>
      <c r="G68" s="33">
        <f>E68*'Enter Information'!E279</f>
        <v>67.682018310807535</v>
      </c>
      <c r="H68" s="34">
        <f t="shared" si="6"/>
        <v>63.276654156302151</v>
      </c>
      <c r="I68" s="34">
        <f t="shared" si="1"/>
        <v>68.803679494573544</v>
      </c>
      <c r="J68" s="35">
        <v>0</v>
      </c>
      <c r="K68" s="35">
        <v>0</v>
      </c>
      <c r="L68" s="35">
        <f>(F68+H68)/2*'Enter Information'!C488</f>
        <v>0.45484416624481722</v>
      </c>
      <c r="M68" s="35">
        <f>(G68+I68)/2*'Enter Information'!D488</f>
        <v>0.30368067761697287</v>
      </c>
      <c r="N68" s="36">
        <f>'Enter Information'!O$606/5</f>
        <v>42.8</v>
      </c>
      <c r="O68" s="36">
        <f>'Enter Information'!P$606/5</f>
        <v>169</v>
      </c>
      <c r="P68" s="36">
        <f>'Enter Information'!Q$606/5</f>
        <v>1223.8</v>
      </c>
      <c r="Q68" s="37">
        <f t="shared" si="10"/>
        <v>0</v>
      </c>
      <c r="R68" s="287">
        <f>(H68-L68+Q68*'Enter Information'!D279)*'Enter Information'!C$786</f>
        <v>62.491138296192709</v>
      </c>
      <c r="S68" s="287">
        <f>(I68-M68+Q68*'Enter Information'!E279)*'Enter Information'!C$786</f>
        <v>68.139439153965128</v>
      </c>
      <c r="T68" s="38">
        <f t="shared" si="2"/>
        <v>130.63057745015783</v>
      </c>
      <c r="AK68" s="87">
        <v>63</v>
      </c>
      <c r="AL68" s="40">
        <f t="shared" si="4"/>
        <v>130.63057745015783</v>
      </c>
      <c r="AM68" s="86">
        <f>T68*'Enter Information'!E$746*((Y$26/AJ$25)/('1'!Z$26/'1'!AK$25))+T68*(1-'Enter Information'!E$746)</f>
        <v>130.87401261117176</v>
      </c>
      <c r="AN68" s="40">
        <f t="shared" si="5"/>
        <v>130.63057745015783</v>
      </c>
      <c r="AO68" s="86">
        <f>T68*'Enter Information'!E$746*Y$26/AJ$25+T68*(1-'Enter Information'!E$746)</f>
        <v>168.32152202934117</v>
      </c>
      <c r="AP68" s="86">
        <f>INDEX($AL$6:$AO$106,'1'!AL68,'Enter Information'!$B$86)</f>
        <v>130.87401261117176</v>
      </c>
    </row>
    <row r="69" spans="4:42" x14ac:dyDescent="0.4">
      <c r="D69" s="31">
        <v>63</v>
      </c>
      <c r="E69" s="32">
        <f>'1'!AQ69</f>
        <v>127.31856180861753</v>
      </c>
      <c r="F69" s="33">
        <f>E69*'Enter Information'!D280</f>
        <v>61.198310239549258</v>
      </c>
      <c r="G69" s="33">
        <f>E69*'Enter Information'!E280</f>
        <v>66.120251569068273</v>
      </c>
      <c r="H69" s="34">
        <f t="shared" si="6"/>
        <v>62.024769051636468</v>
      </c>
      <c r="I69" s="34">
        <f t="shared" si="1"/>
        <v>67.682018310807535</v>
      </c>
      <c r="J69" s="35">
        <v>0</v>
      </c>
      <c r="K69" s="35">
        <v>0</v>
      </c>
      <c r="L69" s="35">
        <f>(F69+H69)/2*'Enter Information'!C489</f>
        <v>0.48611504780372766</v>
      </c>
      <c r="M69" s="35">
        <f>(G69+I69)/2*'Enter Information'!D489</f>
        <v>0.32246347041050066</v>
      </c>
      <c r="N69" s="36">
        <f>'Enter Information'!O$606/5</f>
        <v>42.8</v>
      </c>
      <c r="O69" s="36">
        <f>'Enter Information'!P$606/5</f>
        <v>169</v>
      </c>
      <c r="P69" s="36">
        <f>'Enter Information'!Q$606/5</f>
        <v>1223.8</v>
      </c>
      <c r="Q69" s="37">
        <f t="shared" si="10"/>
        <v>0</v>
      </c>
      <c r="R69" s="287">
        <f>(H69-L69+Q69*'Enter Information'!D280)*'Enter Information'!C$786</f>
        <v>61.214736387310438</v>
      </c>
      <c r="S69" s="287">
        <f>(I69-M69+Q69*'Enter Information'!E280)*'Enter Information'!C$786</f>
        <v>67.004998069419472</v>
      </c>
      <c r="T69" s="38">
        <f t="shared" si="2"/>
        <v>128.2197344567299</v>
      </c>
      <c r="AK69" s="87">
        <v>64</v>
      </c>
      <c r="AL69" s="40">
        <f t="shared" si="4"/>
        <v>128.2197344567299</v>
      </c>
      <c r="AM69" s="86">
        <f>T69*'Enter Information'!E$746*((Y$26/AJ$25)/('1'!Z$26/'1'!AK$25))+T69*(1-'Enter Information'!E$746)</f>
        <v>128.45867691807317</v>
      </c>
      <c r="AN69" s="40">
        <f t="shared" si="5"/>
        <v>128.2197344567299</v>
      </c>
      <c r="AO69" s="86">
        <f>T69*'Enter Information'!E$746*Y$26/AJ$25+T69*(1-'Enter Information'!E$746)</f>
        <v>165.21507658640957</v>
      </c>
      <c r="AP69" s="86">
        <f>INDEX($AL$6:$AO$106,'1'!AL69,'Enter Information'!$B$86)</f>
        <v>128.45867691807317</v>
      </c>
    </row>
    <row r="70" spans="4:42" x14ac:dyDescent="0.4">
      <c r="D70" s="31">
        <v>64</v>
      </c>
      <c r="E70" s="32">
        <f>'1'!AQ70</f>
        <v>127.79615366579515</v>
      </c>
      <c r="F70" s="33">
        <f>E70*'Enter Information'!D281</f>
        <v>61.675194301909087</v>
      </c>
      <c r="G70" s="33">
        <f>E70*'Enter Information'!E281</f>
        <v>66.120959363886058</v>
      </c>
      <c r="H70" s="34">
        <f t="shared" si="6"/>
        <v>61.198310239549258</v>
      </c>
      <c r="I70" s="34">
        <f t="shared" si="1"/>
        <v>66.120251569068273</v>
      </c>
      <c r="J70" s="35">
        <v>0</v>
      </c>
      <c r="K70" s="35">
        <v>0</v>
      </c>
      <c r="L70" s="35">
        <f>(F70+H70)/2*'Enter Information'!C490</f>
        <v>0.52835606952827086</v>
      </c>
      <c r="M70" s="35">
        <f>(G70+I70)/2*'Enter Information'!D490</f>
        <v>0.34514956053501084</v>
      </c>
      <c r="N70" s="36">
        <f>'Enter Information'!O$606/5</f>
        <v>42.8</v>
      </c>
      <c r="O70" s="36">
        <f>'Enter Information'!P$606/5</f>
        <v>169</v>
      </c>
      <c r="P70" s="36">
        <f>'Enter Information'!Q$606/5</f>
        <v>1223.8</v>
      </c>
      <c r="Q70" s="37">
        <f t="shared" ref="Q70:Q101" si="11">N$3/N$5*N70+O$3/O$5*O70+P$3/P$5*P70</f>
        <v>0</v>
      </c>
      <c r="R70" s="287">
        <f>(H70-L70+Q70*'Enter Information'!D281)*'Enter Information'!C$786</f>
        <v>60.350609080866995</v>
      </c>
      <c r="S70" s="287">
        <f>(I70-M70+Q70*'Enter Information'!E281)*'Enter Information'!C$786</f>
        <v>65.428885234474663</v>
      </c>
      <c r="T70" s="38">
        <f t="shared" si="2"/>
        <v>125.77949431534165</v>
      </c>
      <c r="AK70" s="87">
        <v>65</v>
      </c>
      <c r="AL70" s="40">
        <f t="shared" si="4"/>
        <v>125.77949431534165</v>
      </c>
      <c r="AM70" s="86">
        <f>T70*'Enter Information'!E$746*((Y$26/AJ$25)/('1'!Z$26/'1'!AK$25))+T70*(1-'Enter Information'!E$746)</f>
        <v>126.0138892942859</v>
      </c>
      <c r="AN70" s="40">
        <f t="shared" si="5"/>
        <v>125.77949431534165</v>
      </c>
      <c r="AO70" s="86">
        <f>T70*'Enter Information'!E$746*Y$26/AJ$25+T70*(1-'Enter Information'!E$746)</f>
        <v>162.07075201299736</v>
      </c>
      <c r="AP70" s="86">
        <f>INDEX($AL$6:$AO$106,'1'!AL70,'Enter Information'!$B$86)</f>
        <v>126.0138892942859</v>
      </c>
    </row>
    <row r="71" spans="4:42" x14ac:dyDescent="0.4">
      <c r="D71" s="31">
        <v>65</v>
      </c>
      <c r="E71" s="32">
        <f>'1'!AQ71</f>
        <v>128.24396106157559</v>
      </c>
      <c r="F71" s="33">
        <f>E71*'Enter Information'!D282</f>
        <v>61.603763653068214</v>
      </c>
      <c r="G71" s="33">
        <f>E71*'Enter Information'!E282</f>
        <v>66.640197408507376</v>
      </c>
      <c r="H71" s="34">
        <f t="shared" si="6"/>
        <v>61.675194301909087</v>
      </c>
      <c r="I71" s="34">
        <f t="shared" si="6"/>
        <v>66.120959363886058</v>
      </c>
      <c r="J71" s="35">
        <v>0</v>
      </c>
      <c r="K71" s="35">
        <v>0</v>
      </c>
      <c r="L71" s="35">
        <f>(F71+H71)/2*'Enter Information'!C491</f>
        <v>0.57756191801906864</v>
      </c>
      <c r="M71" s="35">
        <f>(G71+I71)/2*'Enter Information'!D491</f>
        <v>0.37903310258518325</v>
      </c>
      <c r="N71" s="36">
        <f>'Enter Information'!O$607/5</f>
        <v>31.4</v>
      </c>
      <c r="O71" s="36">
        <f>'Enter Information'!P$607/5</f>
        <v>136.4</v>
      </c>
      <c r="P71" s="36">
        <f>'Enter Information'!Q$607/5</f>
        <v>1086.5999999999999</v>
      </c>
      <c r="Q71" s="37">
        <f t="shared" si="11"/>
        <v>0</v>
      </c>
      <c r="R71" s="287">
        <f>(H71-L71+Q71*'Enter Information'!D282)*'Enter Information'!C$787</f>
        <v>60.778558580391646</v>
      </c>
      <c r="S71" s="287">
        <f>(I71-M71+Q71*'Enter Information'!E282)*'Enter Information'!C$787</f>
        <v>65.398598285354083</v>
      </c>
      <c r="T71" s="38">
        <f t="shared" ref="T71:T101" si="12">SUM(R71:S71)</f>
        <v>126.17715686574573</v>
      </c>
      <c r="AK71" s="87">
        <v>66</v>
      </c>
      <c r="AL71" s="40">
        <f t="shared" ref="AL71:AL106" si="13">T71</f>
        <v>126.17715686574573</v>
      </c>
      <c r="AM71" s="86">
        <f>T71*'Enter Information'!E$747*((Y$26/AJ$25)/('1'!Z$26/'1'!AK$25))+T71*(1-'Enter Information'!E$747)</f>
        <v>126.41149015012638</v>
      </c>
      <c r="AN71" s="40">
        <f t="shared" ref="AN71:AN106" si="14">T71</f>
        <v>126.17715686574573</v>
      </c>
      <c r="AO71" s="86">
        <f>T71*'Enter Information'!E$747*Y$26/AJ$25+T71*(1-'Enter Information'!E$747)</f>
        <v>162.45886242488774</v>
      </c>
      <c r="AP71" s="86">
        <f>INDEX($AL$6:$AO$106,'1'!AL71,'Enter Information'!$B$86)</f>
        <v>126.41149015012638</v>
      </c>
    </row>
    <row r="72" spans="4:42" x14ac:dyDescent="0.4">
      <c r="D72" s="31">
        <v>66</v>
      </c>
      <c r="E72" s="32">
        <f>'1'!AQ72</f>
        <v>135.54198976862841</v>
      </c>
      <c r="F72" s="33">
        <f>E72*'Enter Information'!D283</f>
        <v>64.917094645756436</v>
      </c>
      <c r="G72" s="33">
        <f>E72*'Enter Information'!E283</f>
        <v>70.624895122871976</v>
      </c>
      <c r="H72" s="34">
        <f t="shared" ref="H72:I106" si="15">F71</f>
        <v>61.603763653068214</v>
      </c>
      <c r="I72" s="34">
        <f t="shared" si="15"/>
        <v>66.640197408507376</v>
      </c>
      <c r="J72" s="35">
        <v>0</v>
      </c>
      <c r="K72" s="35">
        <v>0</v>
      </c>
      <c r="L72" s="35">
        <f>(F72+H72)/2*'Enter Information'!C492</f>
        <v>0.64715419019848808</v>
      </c>
      <c r="M72" s="35">
        <f>(G72+I72)/2*'Enter Information'!D492</f>
        <v>0.43169871601118809</v>
      </c>
      <c r="N72" s="36">
        <f>'Enter Information'!O$607/5</f>
        <v>31.4</v>
      </c>
      <c r="O72" s="36">
        <f>'Enter Information'!P$607/5</f>
        <v>136.4</v>
      </c>
      <c r="P72" s="36">
        <f>'Enter Information'!Q$607/5</f>
        <v>1086.5999999999999</v>
      </c>
      <c r="Q72" s="37">
        <f t="shared" si="11"/>
        <v>0</v>
      </c>
      <c r="R72" s="287">
        <f>(H72-L72+Q72*'Enter Information'!D283)*'Enter Information'!C$787</f>
        <v>60.638272131768645</v>
      </c>
      <c r="S72" s="287">
        <f>(I72-M72+Q72*'Enter Information'!E283)*'Enter Information'!C$787</f>
        <v>65.862734107561124</v>
      </c>
      <c r="T72" s="38">
        <f t="shared" si="12"/>
        <v>126.50100623932977</v>
      </c>
      <c r="AK72" s="87">
        <v>67</v>
      </c>
      <c r="AL72" s="40">
        <f t="shared" si="13"/>
        <v>126.50100623932977</v>
      </c>
      <c r="AM72" s="86">
        <f>T72*'Enter Information'!E$747*((Y$26/AJ$25)/('1'!Z$26/'1'!AK$25))+T72*(1-'Enter Information'!E$747)</f>
        <v>126.73594096924337</v>
      </c>
      <c r="AN72" s="40">
        <f t="shared" si="14"/>
        <v>126.50100623932977</v>
      </c>
      <c r="AO72" s="86">
        <f>T72*'Enter Information'!E$747*Y$26/AJ$25+T72*(1-'Enter Information'!E$747)</f>
        <v>162.87583331039798</v>
      </c>
      <c r="AP72" s="86">
        <f>INDEX($AL$6:$AO$106,'1'!AL72,'Enter Information'!$B$86)</f>
        <v>126.73594096924337</v>
      </c>
    </row>
    <row r="73" spans="4:42" x14ac:dyDescent="0.4">
      <c r="D73" s="31">
        <v>67</v>
      </c>
      <c r="E73" s="32">
        <f>'1'!AQ73</f>
        <v>136.00359104511327</v>
      </c>
      <c r="F73" s="33">
        <f>E73*'Enter Information'!D284</f>
        <v>65.522582618795909</v>
      </c>
      <c r="G73" s="33">
        <f>E73*'Enter Information'!E284</f>
        <v>70.481008426317359</v>
      </c>
      <c r="H73" s="34">
        <f t="shared" si="15"/>
        <v>64.917094645756436</v>
      </c>
      <c r="I73" s="34">
        <f t="shared" si="15"/>
        <v>70.624895122871976</v>
      </c>
      <c r="J73" s="35">
        <v>0</v>
      </c>
      <c r="K73" s="35">
        <v>0</v>
      </c>
      <c r="L73" s="35">
        <f>(F73+H73)/2*'Enter Information'!C493</f>
        <v>0.73307098622678424</v>
      </c>
      <c r="M73" s="35">
        <f>(G73+I73)/2*'Enter Information'!D493</f>
        <v>0.49175407386892483</v>
      </c>
      <c r="N73" s="36">
        <f>'Enter Information'!O$607/5</f>
        <v>31.4</v>
      </c>
      <c r="O73" s="36">
        <f>'Enter Information'!P$607/5</f>
        <v>136.4</v>
      </c>
      <c r="P73" s="36">
        <f>'Enter Information'!Q$607/5</f>
        <v>1086.5999999999999</v>
      </c>
      <c r="Q73" s="37">
        <f t="shared" si="11"/>
        <v>0</v>
      </c>
      <c r="R73" s="287">
        <f>(H73-L73+Q73*'Enter Information'!D284)*'Enter Information'!C$787</f>
        <v>63.848831611101353</v>
      </c>
      <c r="S73" s="287">
        <f>(I73-M73+Q73*'Enter Information'!E284)*'Enter Information'!C$787</f>
        <v>69.766880570606958</v>
      </c>
      <c r="T73" s="38">
        <f t="shared" si="12"/>
        <v>133.61571218170832</v>
      </c>
      <c r="AK73" s="87">
        <v>68</v>
      </c>
      <c r="AL73" s="40">
        <f t="shared" si="13"/>
        <v>133.61571218170832</v>
      </c>
      <c r="AM73" s="86">
        <f>T73*'Enter Information'!E$747*((Y$26/AJ$25)/('1'!Z$26/'1'!AK$25))+T73*(1-'Enter Information'!E$747)</f>
        <v>133.86386017820911</v>
      </c>
      <c r="AN73" s="40">
        <f t="shared" si="14"/>
        <v>133.61571218170832</v>
      </c>
      <c r="AO73" s="86">
        <f>T73*'Enter Information'!E$747*Y$26/AJ$25+T73*(1-'Enter Information'!E$747)</f>
        <v>172.03634272904219</v>
      </c>
      <c r="AP73" s="86">
        <f>INDEX($AL$6:$AO$106,'1'!AL73,'Enter Information'!$B$86)</f>
        <v>133.86386017820911</v>
      </c>
    </row>
    <row r="74" spans="4:42" x14ac:dyDescent="0.4">
      <c r="D74" s="31">
        <v>68</v>
      </c>
      <c r="E74" s="32">
        <f>'1'!AQ74</f>
        <v>136.49355008747199</v>
      </c>
      <c r="F74" s="33">
        <f>E74*'Enter Information'!D285</f>
        <v>65.185881407078014</v>
      </c>
      <c r="G74" s="33">
        <f>E74*'Enter Information'!E285</f>
        <v>71.307668680393959</v>
      </c>
      <c r="H74" s="34">
        <f t="shared" si="15"/>
        <v>65.522582618795909</v>
      </c>
      <c r="I74" s="34">
        <f t="shared" si="15"/>
        <v>70.481008426317359</v>
      </c>
      <c r="J74" s="35">
        <v>0</v>
      </c>
      <c r="K74" s="35">
        <v>0</v>
      </c>
      <c r="L74" s="35">
        <f>(F74+H74)/2*'Enter Information'!C494</f>
        <v>0.8097389346402889</v>
      </c>
      <c r="M74" s="35">
        <f>(G74+I74)/2*'Enter Information'!D494</f>
        <v>0.54730429363190569</v>
      </c>
      <c r="N74" s="36">
        <f>'Enter Information'!O$607/5</f>
        <v>31.4</v>
      </c>
      <c r="O74" s="36">
        <f>'Enter Information'!P$607/5</f>
        <v>136.4</v>
      </c>
      <c r="P74" s="36">
        <f>'Enter Information'!Q$607/5</f>
        <v>1086.5999999999999</v>
      </c>
      <c r="Q74" s="37">
        <f t="shared" si="11"/>
        <v>0</v>
      </c>
      <c r="R74" s="287">
        <f>(H74-L74+Q74*'Enter Information'!D285)*'Enter Information'!C$787</f>
        <v>64.374889947425487</v>
      </c>
      <c r="S74" s="287">
        <f>(I74-M74+Q74*'Enter Information'!E285)*'Enter Information'!C$787</f>
        <v>69.568485185572385</v>
      </c>
      <c r="T74" s="38">
        <f t="shared" si="12"/>
        <v>133.94337513299786</v>
      </c>
      <c r="AK74" s="87">
        <v>69</v>
      </c>
      <c r="AL74" s="40">
        <f t="shared" si="13"/>
        <v>133.94337513299786</v>
      </c>
      <c r="AM74" s="86">
        <f>T74*'Enter Information'!E$747*((Y$26/AJ$25)/('1'!Z$26/'1'!AK$25))+T74*(1-'Enter Information'!E$747)</f>
        <v>134.1921316575195</v>
      </c>
      <c r="AN74" s="40">
        <f t="shared" si="14"/>
        <v>133.94337513299786</v>
      </c>
      <c r="AO74" s="86">
        <f>T74*'Enter Information'!E$747*Y$26/AJ$25+T74*(1-'Enter Information'!E$747)</f>
        <v>172.45822377033016</v>
      </c>
      <c r="AP74" s="86">
        <f>INDEX($AL$6:$AO$106,'1'!AL74,'Enter Information'!$B$86)</f>
        <v>134.1921316575195</v>
      </c>
    </row>
    <row r="75" spans="4:42" x14ac:dyDescent="0.4">
      <c r="D75" s="31">
        <v>69</v>
      </c>
      <c r="E75" s="32">
        <f>'1'!AQ75</f>
        <v>128.4139521148966</v>
      </c>
      <c r="F75" s="33">
        <f>E75*'Enter Information'!D286</f>
        <v>62.110915925268223</v>
      </c>
      <c r="G75" s="33">
        <f>E75*'Enter Information'!E286</f>
        <v>66.303036189628372</v>
      </c>
      <c r="H75" s="34">
        <f t="shared" si="15"/>
        <v>65.185881407078014</v>
      </c>
      <c r="I75" s="34">
        <f t="shared" si="15"/>
        <v>71.307668680393959</v>
      </c>
      <c r="J75" s="35">
        <v>0</v>
      </c>
      <c r="K75" s="35">
        <v>0</v>
      </c>
      <c r="L75" s="35">
        <f>(F75+H75)/2*'Enter Information'!C495</f>
        <v>0.87134657773991009</v>
      </c>
      <c r="M75" s="35">
        <f>(G75+I75)/2*'Enter Information'!D495</f>
        <v>0.59034992389239593</v>
      </c>
      <c r="N75" s="36">
        <f>'Enter Information'!O$607/5</f>
        <v>31.4</v>
      </c>
      <c r="O75" s="36">
        <f>'Enter Information'!P$607/5</f>
        <v>136.4</v>
      </c>
      <c r="P75" s="36">
        <f>'Enter Information'!Q$607/5</f>
        <v>1086.5999999999999</v>
      </c>
      <c r="Q75" s="37">
        <f t="shared" si="11"/>
        <v>0</v>
      </c>
      <c r="R75" s="287">
        <f>(H75-L75+Q75*'Enter Information'!D286)*'Enter Information'!C$787</f>
        <v>63.97866120465676</v>
      </c>
      <c r="S75" s="287">
        <f>(I75-M75+Q75*'Enter Information'!E286)*'Enter Information'!C$787</f>
        <v>70.348007492080242</v>
      </c>
      <c r="T75" s="38">
        <f t="shared" si="12"/>
        <v>134.32666869673699</v>
      </c>
      <c r="AK75" s="87">
        <v>70</v>
      </c>
      <c r="AL75" s="40">
        <f t="shared" si="13"/>
        <v>134.32666869673699</v>
      </c>
      <c r="AM75" s="86">
        <f>T75*'Enter Information'!E$747*((Y$26/AJ$25)/('1'!Z$26/'1'!AK$25))+T75*(1-'Enter Information'!E$747)</f>
        <v>134.57613706516054</v>
      </c>
      <c r="AN75" s="40">
        <f t="shared" si="14"/>
        <v>134.32666869673699</v>
      </c>
      <c r="AO75" s="86">
        <f>T75*'Enter Information'!E$747*Y$26/AJ$25+T75*(1-'Enter Information'!E$747)</f>
        <v>172.95173177040422</v>
      </c>
      <c r="AP75" s="86">
        <f>INDEX($AL$6:$AO$106,'1'!AL75,'Enter Information'!$B$86)</f>
        <v>134.57613706516054</v>
      </c>
    </row>
    <row r="76" spans="4:42" x14ac:dyDescent="0.4">
      <c r="D76" s="31">
        <v>70</v>
      </c>
      <c r="E76" s="32">
        <f>'1'!AQ76</f>
        <v>120.86020750962251</v>
      </c>
      <c r="F76" s="33">
        <f>E76*'Enter Information'!D287</f>
        <v>58.81192448994738</v>
      </c>
      <c r="G76" s="33">
        <f>E76*'Enter Information'!E287</f>
        <v>62.048283019675132</v>
      </c>
      <c r="H76" s="34">
        <f t="shared" si="15"/>
        <v>62.110915925268223</v>
      </c>
      <c r="I76" s="34">
        <f t="shared" si="15"/>
        <v>66.303036189628372</v>
      </c>
      <c r="J76" s="35">
        <v>0</v>
      </c>
      <c r="K76" s="35">
        <v>0</v>
      </c>
      <c r="L76" s="35">
        <f>(F76+H76)/2*'Enter Information'!C496</f>
        <v>0.91538590194318215</v>
      </c>
      <c r="M76" s="35">
        <f>(G76+I76)/2*'Enter Information'!D496</f>
        <v>0.6122357926283778</v>
      </c>
      <c r="N76" s="36">
        <f>'Enter Information'!O$608/5</f>
        <v>24.8</v>
      </c>
      <c r="O76" s="36">
        <f>'Enter Information'!P$608/5</f>
        <v>102.8</v>
      </c>
      <c r="P76" s="36">
        <f>'Enter Information'!Q$608/5</f>
        <v>818.6</v>
      </c>
      <c r="Q76" s="37">
        <f t="shared" si="11"/>
        <v>0</v>
      </c>
      <c r="R76" s="287">
        <f>(H76-L76+Q76*'Enter Information'!D287)*'Enter Information'!C$788</f>
        <v>61.121996630844812</v>
      </c>
      <c r="S76" s="287">
        <f>(I76-M76+Q76*'Enter Information'!E287)*'Enter Information'!C$788</f>
        <v>65.611865425669691</v>
      </c>
      <c r="T76" s="38">
        <f t="shared" si="12"/>
        <v>126.73386205651451</v>
      </c>
      <c r="AK76" s="87">
        <v>71</v>
      </c>
      <c r="AL76" s="40">
        <f t="shared" si="13"/>
        <v>126.73386205651451</v>
      </c>
      <c r="AM76" s="86">
        <f>T76*'Enter Information'!E$748*((Y$26/AJ$25)/('1'!Z$26/'1'!AK$25))+T76*(1-'Enter Information'!E$748)</f>
        <v>126.96574553587438</v>
      </c>
      <c r="AN76" s="40">
        <f t="shared" si="14"/>
        <v>126.73386205651451</v>
      </c>
      <c r="AO76" s="86">
        <f>T76*'Enter Information'!E$748*Y$26/AJ$25+T76*(1-'Enter Information'!E$748)</f>
        <v>162.63626552600005</v>
      </c>
      <c r="AP76" s="86">
        <f>INDEX($AL$6:$AO$106,'1'!AL76,'Enter Information'!$B$86)</f>
        <v>126.96574553587438</v>
      </c>
    </row>
    <row r="77" spans="4:42" x14ac:dyDescent="0.4">
      <c r="D77" s="31">
        <v>71</v>
      </c>
      <c r="E77" s="32">
        <f>'1'!AQ77</f>
        <v>106.37179246309051</v>
      </c>
      <c r="F77" s="33">
        <f>E77*'Enter Information'!D288</f>
        <v>50.961684269164017</v>
      </c>
      <c r="G77" s="33">
        <f>E77*'Enter Information'!E288</f>
        <v>55.410108193926497</v>
      </c>
      <c r="H77" s="34">
        <f t="shared" si="15"/>
        <v>58.81192448994738</v>
      </c>
      <c r="I77" s="34">
        <f t="shared" si="15"/>
        <v>62.048283019675132</v>
      </c>
      <c r="J77" s="35">
        <v>0</v>
      </c>
      <c r="K77" s="35">
        <v>0</v>
      </c>
      <c r="L77" s="35">
        <f>(F77+H77)/2*'Enter Information'!C497</f>
        <v>0.9215494455327401</v>
      </c>
      <c r="M77" s="35">
        <f>(G77+I77)/2*'Enter Information'!D497</f>
        <v>0.62546593321242872</v>
      </c>
      <c r="N77" s="36">
        <f>'Enter Information'!O$608/5</f>
        <v>24.8</v>
      </c>
      <c r="O77" s="36">
        <f>'Enter Information'!P$608/5</f>
        <v>102.8</v>
      </c>
      <c r="P77" s="36">
        <f>'Enter Information'!Q$608/5</f>
        <v>818.6</v>
      </c>
      <c r="Q77" s="37">
        <f t="shared" si="11"/>
        <v>0</v>
      </c>
      <c r="R77" s="287">
        <f>(H77-L77+Q77*'Enter Information'!D288)*'Enter Information'!C$788</f>
        <v>57.820813171719912</v>
      </c>
      <c r="S77" s="287">
        <f>(I77-M77+Q77*'Enter Information'!E288)*'Enter Information'!C$788</f>
        <v>61.349010582714165</v>
      </c>
      <c r="T77" s="38">
        <f t="shared" si="12"/>
        <v>119.16982375443408</v>
      </c>
      <c r="AK77" s="87">
        <v>72</v>
      </c>
      <c r="AL77" s="40">
        <f t="shared" si="13"/>
        <v>119.16982375443408</v>
      </c>
      <c r="AM77" s="86">
        <f>T77*'Enter Information'!E$748*((Y$26/AJ$25)/('1'!Z$26/'1'!AK$25))+T77*(1-'Enter Information'!E$748)</f>
        <v>119.38786740053206</v>
      </c>
      <c r="AN77" s="40">
        <f t="shared" si="14"/>
        <v>119.16982375443408</v>
      </c>
      <c r="AO77" s="86">
        <f>T77*'Enter Information'!E$748*Y$26/AJ$25+T77*(1-'Enter Information'!E$748)</f>
        <v>152.92941274187666</v>
      </c>
      <c r="AP77" s="86">
        <f>INDEX($AL$6:$AO$106,'1'!AL77,'Enter Information'!$B$86)</f>
        <v>119.38786740053206</v>
      </c>
    </row>
    <row r="78" spans="4:42" x14ac:dyDescent="0.4">
      <c r="D78" s="31">
        <v>72</v>
      </c>
      <c r="E78" s="32">
        <f>'1'!AQ78</f>
        <v>98.726253084241236</v>
      </c>
      <c r="F78" s="33">
        <f>E78*'Enter Information'!D289</f>
        <v>46.914097834229125</v>
      </c>
      <c r="G78" s="33">
        <f>E78*'Enter Information'!E289</f>
        <v>51.812155250012111</v>
      </c>
      <c r="H78" s="34">
        <f t="shared" si="15"/>
        <v>50.961684269164017</v>
      </c>
      <c r="I78" s="34">
        <f t="shared" si="15"/>
        <v>55.410108193926497</v>
      </c>
      <c r="J78" s="35">
        <v>0</v>
      </c>
      <c r="K78" s="35">
        <v>0</v>
      </c>
      <c r="L78" s="35">
        <f>(F78+H78)/2*'Enter Information'!C498</f>
        <v>0.91269166811414093</v>
      </c>
      <c r="M78" s="35">
        <f>(G78+I78)/2*'Enter Information'!D498</f>
        <v>0.63850857880865441</v>
      </c>
      <c r="N78" s="36">
        <f>'Enter Information'!O$608/5</f>
        <v>24.8</v>
      </c>
      <c r="O78" s="36">
        <f>'Enter Information'!P$608/5</f>
        <v>102.8</v>
      </c>
      <c r="P78" s="36">
        <f>'Enter Information'!Q$608/5</f>
        <v>818.6</v>
      </c>
      <c r="Q78" s="37">
        <f t="shared" si="11"/>
        <v>0</v>
      </c>
      <c r="R78" s="287">
        <f>(H78-L78+Q78*'Enter Information'!D289)*'Enter Information'!C$788</f>
        <v>49.988853041595604</v>
      </c>
      <c r="S78" s="287">
        <f>(I78-M78+Q78*'Enter Information'!E289)*'Enter Information'!C$788</f>
        <v>54.705785305972498</v>
      </c>
      <c r="T78" s="38">
        <f t="shared" si="12"/>
        <v>104.6946383475681</v>
      </c>
      <c r="AK78" s="87">
        <v>73</v>
      </c>
      <c r="AL78" s="40">
        <f t="shared" si="13"/>
        <v>104.6946383475681</v>
      </c>
      <c r="AM78" s="86">
        <f>T78*'Enter Information'!E$748*((Y$26/AJ$25)/('1'!Z$26/'1'!AK$25))+T78*(1-'Enter Information'!E$748)</f>
        <v>104.8861969146031</v>
      </c>
      <c r="AN78" s="40">
        <f t="shared" si="14"/>
        <v>104.6946383475681</v>
      </c>
      <c r="AO78" s="86">
        <f>T78*'Enter Information'!E$748*Y$26/AJ$25+T78*(1-'Enter Information'!E$748)</f>
        <v>134.35355575174304</v>
      </c>
      <c r="AP78" s="86">
        <f>INDEX($AL$6:$AO$106,'1'!AL78,'Enter Information'!$B$86)</f>
        <v>104.8861969146031</v>
      </c>
    </row>
    <row r="79" spans="4:42" x14ac:dyDescent="0.4">
      <c r="D79" s="31">
        <v>73</v>
      </c>
      <c r="E79" s="32">
        <f>'1'!AQ79</f>
        <v>91.053419308646554</v>
      </c>
      <c r="F79" s="33">
        <f>E79*'Enter Information'!D290</f>
        <v>43.249233632745494</v>
      </c>
      <c r="G79" s="33">
        <f>E79*'Enter Information'!E290</f>
        <v>47.80418567590106</v>
      </c>
      <c r="H79" s="34">
        <f t="shared" si="15"/>
        <v>46.914097834229125</v>
      </c>
      <c r="I79" s="34">
        <f t="shared" si="15"/>
        <v>51.812155250012111</v>
      </c>
      <c r="J79" s="35">
        <v>0</v>
      </c>
      <c r="K79" s="35">
        <v>0</v>
      </c>
      <c r="L79" s="35">
        <f>(F79+H79)/2*'Enter Information'!C499</f>
        <v>0.93724783059920125</v>
      </c>
      <c r="M79" s="35">
        <f>(G79+I79)/2*'Enter Information'!D499</f>
        <v>0.66742948420361825</v>
      </c>
      <c r="N79" s="36">
        <f>'Enter Information'!O$608/5</f>
        <v>24.8</v>
      </c>
      <c r="O79" s="36">
        <f>'Enter Information'!P$608/5</f>
        <v>102.8</v>
      </c>
      <c r="P79" s="36">
        <f>'Enter Information'!Q$608/5</f>
        <v>818.6</v>
      </c>
      <c r="Q79" s="37">
        <f t="shared" si="11"/>
        <v>0</v>
      </c>
      <c r="R79" s="287">
        <f>(H79-L79+Q79*'Enter Information'!D290)*'Enter Information'!C$788</f>
        <v>45.921603586856783</v>
      </c>
      <c r="S79" s="287">
        <f>(I79-M79+Q79*'Enter Information'!E290)*'Enter Information'!C$788</f>
        <v>51.083269558278346</v>
      </c>
      <c r="T79" s="38">
        <f t="shared" si="12"/>
        <v>97.004873145135122</v>
      </c>
      <c r="AK79" s="87">
        <v>74</v>
      </c>
      <c r="AL79" s="40">
        <f t="shared" si="13"/>
        <v>97.004873145135122</v>
      </c>
      <c r="AM79" s="86">
        <f>T79*'Enter Information'!E$748*((Y$26/AJ$25)/('1'!Z$26/'1'!AK$25))+T79*(1-'Enter Information'!E$748)</f>
        <v>97.182361837855041</v>
      </c>
      <c r="AN79" s="40">
        <f t="shared" si="14"/>
        <v>97.004873145135122</v>
      </c>
      <c r="AO79" s="86">
        <f>T79*'Enter Information'!E$748*Y$26/AJ$25+T79*(1-'Enter Information'!E$748)</f>
        <v>124.48535892572198</v>
      </c>
      <c r="AP79" s="86">
        <f>INDEX($AL$6:$AO$106,'1'!AL79,'Enter Information'!$B$86)</f>
        <v>97.182361837855041</v>
      </c>
    </row>
    <row r="80" spans="4:42" x14ac:dyDescent="0.4">
      <c r="D80" s="31">
        <v>74</v>
      </c>
      <c r="E80" s="32">
        <f>'1'!AQ80</f>
        <v>86.422621137705505</v>
      </c>
      <c r="F80" s="33">
        <f>E80*'Enter Information'!D291</f>
        <v>40.912559118230376</v>
      </c>
      <c r="G80" s="33">
        <f>E80*'Enter Information'!E291</f>
        <v>45.510062019475129</v>
      </c>
      <c r="H80" s="34">
        <f t="shared" si="15"/>
        <v>43.249233632745494</v>
      </c>
      <c r="I80" s="34">
        <f t="shared" si="15"/>
        <v>47.80418567590106</v>
      </c>
      <c r="J80" s="35">
        <v>0</v>
      </c>
      <c r="K80" s="35">
        <v>0</v>
      </c>
      <c r="L80" s="35">
        <f>(F80+H80)/2*'Enter Information'!C500</f>
        <v>0.97627679591132011</v>
      </c>
      <c r="M80" s="35">
        <f>(G80+I80)/2*'Enter Information'!D500</f>
        <v>0.7073219975309516</v>
      </c>
      <c r="N80" s="36">
        <f>'Enter Information'!O$608/5</f>
        <v>24.8</v>
      </c>
      <c r="O80" s="36">
        <f>'Enter Information'!P$608/5</f>
        <v>102.8</v>
      </c>
      <c r="P80" s="36">
        <f>'Enter Information'!Q$608/5</f>
        <v>818.6</v>
      </c>
      <c r="Q80" s="37">
        <f t="shared" si="11"/>
        <v>0</v>
      </c>
      <c r="R80" s="287">
        <f>(H80-L80+Q80*'Enter Information'!D291)*'Enter Information'!C$788</f>
        <v>42.22216106914987</v>
      </c>
      <c r="S80" s="287">
        <f>(I80-M80+Q80*'Enter Information'!E291)*'Enter Information'!C$788</f>
        <v>47.040271437725579</v>
      </c>
      <c r="T80" s="38">
        <f t="shared" si="12"/>
        <v>89.262432506875456</v>
      </c>
      <c r="AK80" s="87">
        <v>75</v>
      </c>
      <c r="AL80" s="40">
        <f t="shared" si="13"/>
        <v>89.262432506875456</v>
      </c>
      <c r="AM80" s="86">
        <f>T80*'Enter Information'!E$748*((Y$26/AJ$25)/('1'!Z$26/'1'!AK$25))+T80*(1-'Enter Information'!E$748)</f>
        <v>89.425754945645522</v>
      </c>
      <c r="AN80" s="40">
        <f t="shared" si="14"/>
        <v>89.262432506875456</v>
      </c>
      <c r="AO80" s="86">
        <f>T80*'Enter Information'!E$748*Y$26/AJ$25+T80*(1-'Enter Information'!E$748)</f>
        <v>114.54956425308922</v>
      </c>
      <c r="AP80" s="86">
        <f>INDEX($AL$6:$AO$106,'1'!AL80,'Enter Information'!$B$86)</f>
        <v>89.425754945645522</v>
      </c>
    </row>
    <row r="81" spans="1:42" x14ac:dyDescent="0.4">
      <c r="D81" s="31">
        <v>75</v>
      </c>
      <c r="E81" s="32">
        <f>'1'!AQ81</f>
        <v>82.167789736300023</v>
      </c>
      <c r="F81" s="33">
        <f>E81*'Enter Information'!D292</f>
        <v>38.851569169204602</v>
      </c>
      <c r="G81" s="33">
        <f>E81*'Enter Information'!E292</f>
        <v>43.316220567095428</v>
      </c>
      <c r="H81" s="34">
        <f t="shared" si="15"/>
        <v>40.912559118230376</v>
      </c>
      <c r="I81" s="34">
        <f t="shared" si="15"/>
        <v>45.510062019475129</v>
      </c>
      <c r="J81" s="35">
        <v>0</v>
      </c>
      <c r="K81" s="35">
        <v>0</v>
      </c>
      <c r="L81" s="35">
        <f>(F81+H81)/2*'Enter Information'!C501</f>
        <v>1.0337431026051571</v>
      </c>
      <c r="M81" s="35">
        <f>(G81+I81)/2*'Enter Information'!D501</f>
        <v>0.76301776741864114</v>
      </c>
      <c r="N81" s="36">
        <f>'Enter Information'!O$609/5</f>
        <v>19.8</v>
      </c>
      <c r="O81" s="36">
        <f>'Enter Information'!P$609/5</f>
        <v>86.6</v>
      </c>
      <c r="P81" s="36">
        <f>'Enter Information'!Q$609/5</f>
        <v>588.20000000000005</v>
      </c>
      <c r="Q81" s="37">
        <f t="shared" si="11"/>
        <v>0</v>
      </c>
      <c r="R81" s="287">
        <f>(H81-L81+Q81*'Enter Information'!D292)*'Enter Information'!C$789</f>
        <v>40.020964215899731</v>
      </c>
      <c r="S81" s="287">
        <f>(I81-M81+Q81*'Enter Information'!E292)*'Enter Information'!C$789</f>
        <v>44.906545271483481</v>
      </c>
      <c r="T81" s="38">
        <f t="shared" si="12"/>
        <v>84.927509487383219</v>
      </c>
      <c r="AK81" s="87">
        <v>76</v>
      </c>
      <c r="AL81" s="40">
        <f t="shared" si="13"/>
        <v>84.927509487383219</v>
      </c>
      <c r="AM81" s="86">
        <f>T81*'Enter Information'!E$749*((Y$26/AJ$25)/('1'!Z$26/'1'!AK$25))+T81*(1-'Enter Information'!E$749)</f>
        <v>85.079177566921658</v>
      </c>
      <c r="AN81" s="40">
        <f t="shared" si="14"/>
        <v>84.927509487383219</v>
      </c>
      <c r="AO81" s="86">
        <f>T81*'Enter Information'!E$749*Y$26/AJ$25+T81*(1-'Enter Information'!E$749)</f>
        <v>108.41020260576896</v>
      </c>
      <c r="AP81" s="86">
        <f>INDEX($AL$6:$AO$106,'1'!AL81,'Enter Information'!$B$86)</f>
        <v>85.079177566921658</v>
      </c>
    </row>
    <row r="82" spans="1:42" x14ac:dyDescent="0.4">
      <c r="D82" s="31">
        <v>76</v>
      </c>
      <c r="E82" s="32">
        <f>'1'!AQ82</f>
        <v>78.454256671729993</v>
      </c>
      <c r="F82" s="33">
        <f>E82*'Enter Information'!D293</f>
        <v>36.592955417795729</v>
      </c>
      <c r="G82" s="33">
        <f>E82*'Enter Information'!E293</f>
        <v>41.861301253934272</v>
      </c>
      <c r="H82" s="34">
        <f t="shared" si="15"/>
        <v>38.851569169204602</v>
      </c>
      <c r="I82" s="34">
        <f t="shared" si="15"/>
        <v>43.316220567095428</v>
      </c>
      <c r="J82" s="35">
        <v>0</v>
      </c>
      <c r="K82" s="35">
        <v>0</v>
      </c>
      <c r="L82" s="35">
        <f>(F82+H82)/2*'Enter Information'!C502</f>
        <v>1.0939456065115047</v>
      </c>
      <c r="M82" s="35">
        <f>(G82+I82)/2*'Enter Information'!D502</f>
        <v>0.82877728731861899</v>
      </c>
      <c r="N82" s="36">
        <f>'Enter Information'!O$609/5</f>
        <v>19.8</v>
      </c>
      <c r="O82" s="36">
        <f>'Enter Information'!P$609/5</f>
        <v>86.6</v>
      </c>
      <c r="P82" s="36">
        <f>'Enter Information'!Q$609/5</f>
        <v>588.20000000000005</v>
      </c>
      <c r="Q82" s="37">
        <f t="shared" si="11"/>
        <v>0</v>
      </c>
      <c r="R82" s="287">
        <f>(H82-L82+Q82*'Enter Information'!D293)*'Enter Information'!C$789</f>
        <v>37.892210763927366</v>
      </c>
      <c r="S82" s="287">
        <f>(I82-M82+Q82*'Enter Information'!E293)*'Enter Information'!C$789</f>
        <v>42.638889942438993</v>
      </c>
      <c r="T82" s="38">
        <f t="shared" si="12"/>
        <v>80.53110070636636</v>
      </c>
      <c r="AK82" s="87">
        <v>77</v>
      </c>
      <c r="AL82" s="40">
        <f t="shared" si="13"/>
        <v>80.53110070636636</v>
      </c>
      <c r="AM82" s="86">
        <f>T82*'Enter Information'!E$749*((Y$26/AJ$25)/('1'!Z$26/'1'!AK$25))+T82*(1-'Enter Information'!E$749)</f>
        <v>80.67491744444068</v>
      </c>
      <c r="AN82" s="40">
        <f t="shared" si="14"/>
        <v>80.53110070636636</v>
      </c>
      <c r="AO82" s="86">
        <f>T82*'Enter Information'!E$749*Y$26/AJ$25+T82*(1-'Enter Information'!E$749)</f>
        <v>102.79817454130976</v>
      </c>
      <c r="AP82" s="86">
        <f>INDEX($AL$6:$AO$106,'1'!AL82,'Enter Information'!$B$86)</f>
        <v>80.67491744444068</v>
      </c>
    </row>
    <row r="83" spans="1:42" x14ac:dyDescent="0.4">
      <c r="D83" s="31">
        <v>77</v>
      </c>
      <c r="E83" s="32">
        <f>'1'!AQ83</f>
        <v>73.740971776792549</v>
      </c>
      <c r="F83" s="33">
        <f>E83*'Enter Information'!D294</f>
        <v>34.119887388817389</v>
      </c>
      <c r="G83" s="33">
        <f>E83*'Enter Information'!E294</f>
        <v>39.621084387975159</v>
      </c>
      <c r="H83" s="34">
        <f t="shared" si="15"/>
        <v>36.592955417795729</v>
      </c>
      <c r="I83" s="34">
        <f t="shared" si="15"/>
        <v>41.861301253934272</v>
      </c>
      <c r="J83" s="35">
        <v>0</v>
      </c>
      <c r="K83" s="35">
        <v>0</v>
      </c>
      <c r="L83" s="35">
        <f>(F83+H83)/2*'Enter Information'!C503</f>
        <v>1.1480230029653637</v>
      </c>
      <c r="M83" s="35">
        <f>(G83+I83)/2*'Enter Information'!D503</f>
        <v>0.89834330170205146</v>
      </c>
      <c r="N83" s="36">
        <f>'Enter Information'!O$609/5</f>
        <v>19.8</v>
      </c>
      <c r="O83" s="36">
        <f>'Enter Information'!P$609/5</f>
        <v>86.6</v>
      </c>
      <c r="P83" s="36">
        <f>'Enter Information'!Q$609/5</f>
        <v>588.20000000000005</v>
      </c>
      <c r="Q83" s="37">
        <f t="shared" si="11"/>
        <v>0</v>
      </c>
      <c r="R83" s="287">
        <f>(H83-L83+Q83*'Enter Information'!D294)*'Enter Information'!C$789</f>
        <v>35.571276019155164</v>
      </c>
      <c r="S83" s="287">
        <f>(I83-M83+Q83*'Enter Information'!E294)*'Enter Information'!C$789</f>
        <v>41.108970580805469</v>
      </c>
      <c r="T83" s="38">
        <f t="shared" si="12"/>
        <v>76.68024659996064</v>
      </c>
      <c r="AK83" s="87">
        <v>78</v>
      </c>
      <c r="AL83" s="40">
        <f t="shared" si="13"/>
        <v>76.68024659996064</v>
      </c>
      <c r="AM83" s="86">
        <f>T83*'Enter Information'!E$749*((Y$26/AJ$25)/('1'!Z$26/'1'!AK$25))+T83*(1-'Enter Information'!E$749)</f>
        <v>76.81718627722833</v>
      </c>
      <c r="AN83" s="40">
        <f t="shared" si="14"/>
        <v>76.68024659996064</v>
      </c>
      <c r="AO83" s="86">
        <f>T83*'Enter Information'!E$749*Y$26/AJ$25+T83*(1-'Enter Information'!E$749)</f>
        <v>97.882548539787607</v>
      </c>
      <c r="AP83" s="86">
        <f>INDEX($AL$6:$AO$106,'1'!AL83,'Enter Information'!$B$86)</f>
        <v>76.81718627722833</v>
      </c>
    </row>
    <row r="84" spans="1:42" x14ac:dyDescent="0.4">
      <c r="D84" s="31">
        <v>78</v>
      </c>
      <c r="E84" s="32">
        <f>'1'!AQ84</f>
        <v>69.011238233848047</v>
      </c>
      <c r="F84" s="33">
        <f>E84*'Enter Information'!D295</f>
        <v>31.209077803518412</v>
      </c>
      <c r="G84" s="33">
        <f>E84*'Enter Information'!E295</f>
        <v>37.802160430329629</v>
      </c>
      <c r="H84" s="34">
        <f t="shared" si="15"/>
        <v>34.119887388817389</v>
      </c>
      <c r="I84" s="34">
        <f t="shared" si="15"/>
        <v>39.621084387975159</v>
      </c>
      <c r="J84" s="35">
        <v>0</v>
      </c>
      <c r="K84" s="35">
        <v>0</v>
      </c>
      <c r="L84" s="35">
        <f>(F84+H84)/2*'Enter Information'!C504</f>
        <v>1.1902937458043583</v>
      </c>
      <c r="M84" s="35">
        <f>(G84+I84)/2*'Enter Information'!D504</f>
        <v>0.97050037379745058</v>
      </c>
      <c r="N84" s="36">
        <f>'Enter Information'!O$609/5</f>
        <v>19.8</v>
      </c>
      <c r="O84" s="36">
        <f>'Enter Information'!P$609/5</f>
        <v>86.6</v>
      </c>
      <c r="P84" s="36">
        <f>'Enter Information'!Q$609/5</f>
        <v>588.20000000000005</v>
      </c>
      <c r="Q84" s="37">
        <f t="shared" si="11"/>
        <v>0</v>
      </c>
      <c r="R84" s="287">
        <f>(H84-L84+Q84*'Enter Information'!D295)*'Enter Information'!C$789</f>
        <v>33.046971312156742</v>
      </c>
      <c r="S84" s="287">
        <f>(I84-M84+Q84*'Enter Information'!E295)*'Enter Information'!C$789</f>
        <v>38.788354176537126</v>
      </c>
      <c r="T84" s="38">
        <f t="shared" si="12"/>
        <v>71.835325488693869</v>
      </c>
      <c r="AK84" s="87">
        <v>79</v>
      </c>
      <c r="AL84" s="40">
        <f t="shared" si="13"/>
        <v>71.835325488693869</v>
      </c>
      <c r="AM84" s="86">
        <f>T84*'Enter Information'!E$749*((Y$26/AJ$25)/('1'!Z$26/'1'!AK$25))+T84*(1-'Enter Information'!E$749)</f>
        <v>71.963612847238252</v>
      </c>
      <c r="AN84" s="40">
        <f t="shared" si="14"/>
        <v>71.835325488693869</v>
      </c>
      <c r="AO84" s="86">
        <f>T84*'Enter Information'!E$749*Y$26/AJ$25+T84*(1-'Enter Information'!E$749)</f>
        <v>91.697993235485086</v>
      </c>
      <c r="AP84" s="86">
        <f>INDEX($AL$6:$AO$106,'1'!AL84,'Enter Information'!$B$86)</f>
        <v>71.963612847238252</v>
      </c>
    </row>
    <row r="85" spans="1:42" x14ac:dyDescent="0.4">
      <c r="D85" s="31">
        <v>79</v>
      </c>
      <c r="E85" s="32">
        <f>'1'!AQ85</f>
        <v>65.176994008887746</v>
      </c>
      <c r="F85" s="33">
        <f>E85*'Enter Information'!D296</f>
        <v>29.746000201148796</v>
      </c>
      <c r="G85" s="33">
        <f>E85*'Enter Information'!E296</f>
        <v>35.43099380773895</v>
      </c>
      <c r="H85" s="34">
        <f t="shared" si="15"/>
        <v>31.209077803518412</v>
      </c>
      <c r="I85" s="34">
        <f t="shared" si="15"/>
        <v>37.802160430329629</v>
      </c>
      <c r="J85" s="35">
        <v>0</v>
      </c>
      <c r="K85" s="35">
        <v>0</v>
      </c>
      <c r="L85" s="35">
        <f>(F85+H85)/2*'Enter Information'!C505</f>
        <v>1.2504934252657476</v>
      </c>
      <c r="M85" s="35">
        <f>(G85+I85)/2*'Enter Information'!D505</f>
        <v>1.0468679398331904</v>
      </c>
      <c r="N85" s="36">
        <f>'Enter Information'!O$609/5</f>
        <v>19.8</v>
      </c>
      <c r="O85" s="36">
        <f>'Enter Information'!P$609/5</f>
        <v>86.6</v>
      </c>
      <c r="P85" s="36">
        <f>'Enter Information'!Q$609/5</f>
        <v>588.20000000000005</v>
      </c>
      <c r="Q85" s="37">
        <f t="shared" si="11"/>
        <v>0</v>
      </c>
      <c r="R85" s="287">
        <f>(H85-L85+Q85*'Enter Information'!D296)*'Enter Information'!C$789</f>
        <v>30.065371872908273</v>
      </c>
      <c r="S85" s="287">
        <f>(I85-M85+Q85*'Enter Information'!E296)*'Enter Information'!C$789</f>
        <v>36.886306878587604</v>
      </c>
      <c r="T85" s="38">
        <f t="shared" si="12"/>
        <v>66.951678751495876</v>
      </c>
      <c r="AK85" s="87">
        <v>80</v>
      </c>
      <c r="AL85" s="40">
        <f t="shared" si="13"/>
        <v>66.951678751495876</v>
      </c>
      <c r="AM85" s="86">
        <f>T85*'Enter Information'!E$749*((Y$26/AJ$25)/('1'!Z$26/'1'!AK$25))+T85*(1-'Enter Information'!E$749)</f>
        <v>67.071244633027149</v>
      </c>
      <c r="AN85" s="40">
        <f t="shared" si="14"/>
        <v>66.951678751495876</v>
      </c>
      <c r="AO85" s="86">
        <f>T85*'Enter Information'!E$749*Y$26/AJ$25+T85*(1-'Enter Information'!E$749)</f>
        <v>85.464004561729269</v>
      </c>
      <c r="AP85" s="86">
        <f>INDEX($AL$6:$AO$106,'1'!AL85,'Enter Information'!$B$86)</f>
        <v>67.071244633027149</v>
      </c>
    </row>
    <row r="86" spans="1:42" x14ac:dyDescent="0.4">
      <c r="A86" s="709" t="s">
        <v>831</v>
      </c>
      <c r="B86" s="709"/>
      <c r="D86" s="31">
        <v>80</v>
      </c>
      <c r="E86" s="32">
        <f>'1'!AQ86</f>
        <v>61.370367116960665</v>
      </c>
      <c r="F86" s="33">
        <f>E86*'Enter Information'!D297</f>
        <v>27.499069020313218</v>
      </c>
      <c r="G86" s="33">
        <f>E86*'Enter Information'!E297</f>
        <v>33.871298096647443</v>
      </c>
      <c r="H86" s="34">
        <f t="shared" si="15"/>
        <v>29.746000201148796</v>
      </c>
      <c r="I86" s="34">
        <f t="shared" si="15"/>
        <v>35.43099380773895</v>
      </c>
      <c r="J86" s="35">
        <v>0</v>
      </c>
      <c r="K86" s="35">
        <v>0</v>
      </c>
      <c r="L86" s="35">
        <f>(F86+H86)/2*'Enter Information'!C506</f>
        <v>1.3269407045534896</v>
      </c>
      <c r="M86" s="35">
        <f>(G86+I86)/2*'Enter Information'!D506</f>
        <v>1.135518052853371</v>
      </c>
      <c r="N86" s="36">
        <f>'Enter Information'!O$610/5</f>
        <v>15.8</v>
      </c>
      <c r="O86" s="36">
        <f>'Enter Information'!P$610/5</f>
        <v>66.2</v>
      </c>
      <c r="P86" s="36">
        <f>'Enter Information'!Q$610/5</f>
        <v>416.2</v>
      </c>
      <c r="Q86" s="37">
        <f t="shared" si="11"/>
        <v>0</v>
      </c>
      <c r="R86" s="287">
        <f>(H86-L86+Q86*'Enter Information'!D297)*'Enter Information'!C$790</f>
        <v>28.546684908154671</v>
      </c>
      <c r="S86" s="287">
        <f>(I86-M86+Q86*'Enter Information'!E297)*'Enter Information'!C$790</f>
        <v>34.449491203861498</v>
      </c>
      <c r="T86" s="38">
        <f t="shared" si="12"/>
        <v>62.996176112016173</v>
      </c>
      <c r="AK86" s="87">
        <v>81</v>
      </c>
      <c r="AL86" s="40">
        <f t="shared" si="13"/>
        <v>62.996176112016173</v>
      </c>
      <c r="AM86" s="86">
        <f>T86*'Enter Information'!E$750*((Y$26/AJ$25)/('1'!Z$26/'1'!AK$25))+T86*(1-'Enter Information'!E$750)</f>
        <v>63.10264628273648</v>
      </c>
      <c r="AN86" s="40">
        <f t="shared" si="14"/>
        <v>62.996176112016173</v>
      </c>
      <c r="AO86" s="86">
        <f>T86*'Enter Information'!E$750*Y$26/AJ$25+T86*(1-'Enter Information'!E$750)</f>
        <v>79.480899548191033</v>
      </c>
      <c r="AP86" s="86">
        <f>INDEX($AL$6:$AO$106,'1'!AL86,'Enter Information'!$B$86)</f>
        <v>63.10264628273648</v>
      </c>
    </row>
    <row r="87" spans="1:42" x14ac:dyDescent="0.4">
      <c r="A87" s="709"/>
      <c r="B87" s="709"/>
      <c r="D87" s="31">
        <v>81</v>
      </c>
      <c r="E87" s="32">
        <f>'1'!AQ87</f>
        <v>58.237431557831137</v>
      </c>
      <c r="F87" s="33">
        <f>E87*'Enter Information'!D298</f>
        <v>25.63977863515926</v>
      </c>
      <c r="G87" s="33">
        <f>E87*'Enter Information'!E298</f>
        <v>32.597652922671877</v>
      </c>
      <c r="H87" s="34">
        <f t="shared" si="15"/>
        <v>27.499069020313218</v>
      </c>
      <c r="I87" s="34">
        <f t="shared" si="15"/>
        <v>33.871298096647443</v>
      </c>
      <c r="J87" s="35">
        <v>0</v>
      </c>
      <c r="K87" s="35">
        <v>0</v>
      </c>
      <c r="L87" s="35">
        <f>(F87+H87)/2*'Enter Information'!C507</f>
        <v>1.3925035028116561</v>
      </c>
      <c r="M87" s="35">
        <f>(G87+I87)/2*'Enter Information'!D507</f>
        <v>1.2529397267141691</v>
      </c>
      <c r="N87" s="36">
        <f>'Enter Information'!O$610/5</f>
        <v>15.8</v>
      </c>
      <c r="O87" s="36">
        <f>'Enter Information'!P$610/5</f>
        <v>66.2</v>
      </c>
      <c r="P87" s="36">
        <f>'Enter Information'!Q$610/5</f>
        <v>416.2</v>
      </c>
      <c r="Q87" s="37">
        <f t="shared" si="11"/>
        <v>0</v>
      </c>
      <c r="R87" s="287">
        <f>(H87-L87+Q87*'Enter Information'!D298)*'Enter Information'!C$790</f>
        <v>26.223805891658621</v>
      </c>
      <c r="S87" s="287">
        <f>(I87-M87+Q87*'Enter Information'!E298)*'Enter Information'!C$790</f>
        <v>32.764842155290502</v>
      </c>
      <c r="T87" s="38">
        <f t="shared" si="12"/>
        <v>58.988648046949123</v>
      </c>
      <c r="AK87" s="87">
        <v>82</v>
      </c>
      <c r="AL87" s="40">
        <f t="shared" si="13"/>
        <v>58.988648046949123</v>
      </c>
      <c r="AM87" s="86">
        <f>T87*'Enter Information'!E$750*((Y$26/AJ$25)/('1'!Z$26/'1'!AK$25))+T87*(1-'Enter Information'!E$750)</f>
        <v>59.088345073272606</v>
      </c>
      <c r="AN87" s="40">
        <f t="shared" si="14"/>
        <v>58.988648046949123</v>
      </c>
      <c r="AO87" s="86">
        <f>T87*'Enter Information'!E$750*Y$26/AJ$25+T87*(1-'Enter Information'!E$750)</f>
        <v>74.424688913917407</v>
      </c>
      <c r="AP87" s="86">
        <f>INDEX($AL$6:$AO$106,'1'!AL87,'Enter Information'!$B$86)</f>
        <v>59.088345073272606</v>
      </c>
    </row>
    <row r="88" spans="1:42" ht="12.75" customHeight="1" x14ac:dyDescent="0.4">
      <c r="A88" s="709"/>
      <c r="B88" s="709"/>
      <c r="D88" s="31">
        <v>82</v>
      </c>
      <c r="E88" s="32">
        <f>'1'!AQ88</f>
        <v>54.328158817879725</v>
      </c>
      <c r="F88" s="33">
        <f>E88*'Enter Information'!D299</f>
        <v>23.647855054566826</v>
      </c>
      <c r="G88" s="33">
        <f>E88*'Enter Information'!E299</f>
        <v>30.680303763312899</v>
      </c>
      <c r="H88" s="34">
        <f t="shared" si="15"/>
        <v>25.63977863515926</v>
      </c>
      <c r="I88" s="34">
        <f t="shared" si="15"/>
        <v>32.597652922671877</v>
      </c>
      <c r="J88" s="35">
        <v>0</v>
      </c>
      <c r="K88" s="35">
        <v>0</v>
      </c>
      <c r="L88" s="35">
        <f>(F88+H88)/2*'Enter Information'!C508</f>
        <v>1.4589139572158922</v>
      </c>
      <c r="M88" s="35">
        <f>(G88+I88)/2*'Enter Information'!D508</f>
        <v>1.3772447272704587</v>
      </c>
      <c r="N88" s="36">
        <f>'Enter Information'!O$610/5</f>
        <v>15.8</v>
      </c>
      <c r="O88" s="36">
        <f>'Enter Information'!P$610/5</f>
        <v>66.2</v>
      </c>
      <c r="P88" s="36">
        <f>'Enter Information'!Q$610/5</f>
        <v>416.2</v>
      </c>
      <c r="Q88" s="37">
        <f t="shared" si="11"/>
        <v>0</v>
      </c>
      <c r="R88" s="287">
        <f>(H88-L88+Q88*'Enter Information'!D299)*'Enter Information'!C$790</f>
        <v>24.28945704028926</v>
      </c>
      <c r="S88" s="287">
        <f>(I88-M88+Q88*'Enter Information'!E299)*'Enter Information'!C$790</f>
        <v>31.360614012045939</v>
      </c>
      <c r="T88" s="38">
        <f t="shared" si="12"/>
        <v>55.6500710523352</v>
      </c>
      <c r="AK88" s="87">
        <v>83</v>
      </c>
      <c r="AL88" s="40">
        <f t="shared" si="13"/>
        <v>55.6500710523352</v>
      </c>
      <c r="AM88" s="86">
        <f>T88*'Enter Information'!E$750*((Y$26/AJ$25)/('1'!Z$26/'1'!AK$25))+T88*(1-'Enter Information'!E$750)</f>
        <v>55.744125532007168</v>
      </c>
      <c r="AN88" s="40">
        <f t="shared" si="14"/>
        <v>55.6500710523352</v>
      </c>
      <c r="AO88" s="86">
        <f>T88*'Enter Information'!E$750*Y$26/AJ$25+T88*(1-'Enter Information'!E$750)</f>
        <v>70.212479235174754</v>
      </c>
      <c r="AP88" s="86">
        <f>INDEX($AL$6:$AO$106,'1'!AL88,'Enter Information'!$B$86)</f>
        <v>55.744125532007168</v>
      </c>
    </row>
    <row r="89" spans="1:42" x14ac:dyDescent="0.4">
      <c r="A89" s="709"/>
      <c r="B89" s="709"/>
      <c r="D89" s="31">
        <v>83</v>
      </c>
      <c r="E89" s="32">
        <f>'1'!AQ89</f>
        <v>50.433183683255947</v>
      </c>
      <c r="F89" s="33">
        <f>E89*'Enter Information'!D300</f>
        <v>21.378983571601548</v>
      </c>
      <c r="G89" s="33">
        <f>E89*'Enter Information'!E300</f>
        <v>29.054200111654399</v>
      </c>
      <c r="H89" s="34">
        <f t="shared" si="15"/>
        <v>23.647855054566826</v>
      </c>
      <c r="I89" s="34">
        <f t="shared" si="15"/>
        <v>30.680303763312899</v>
      </c>
      <c r="J89" s="35">
        <v>0</v>
      </c>
      <c r="K89" s="35">
        <v>0</v>
      </c>
      <c r="L89" s="35">
        <f>(F89+H89)/2*'Enter Information'!C509</f>
        <v>1.5043466785002853</v>
      </c>
      <c r="M89" s="35">
        <f>(G89+I89)/2*'Enter Information'!D509</f>
        <v>1.5014267548973033</v>
      </c>
      <c r="N89" s="36">
        <f>'Enter Information'!O$610/5</f>
        <v>15.8</v>
      </c>
      <c r="O89" s="36">
        <f>'Enter Information'!P$610/5</f>
        <v>66.2</v>
      </c>
      <c r="P89" s="36">
        <f>'Enter Information'!Q$610/5</f>
        <v>416.2</v>
      </c>
      <c r="Q89" s="37">
        <f t="shared" si="11"/>
        <v>0</v>
      </c>
      <c r="R89" s="287">
        <f>(H89-L89+Q89*'Enter Information'!D300)*'Enter Information'!C$790</f>
        <v>22.242951299932557</v>
      </c>
      <c r="S89" s="287">
        <f>(I89-M89+Q89*'Enter Information'!E300)*'Enter Information'!C$790</f>
        <v>29.30991463784472</v>
      </c>
      <c r="T89" s="38">
        <f t="shared" si="12"/>
        <v>51.552865937777277</v>
      </c>
      <c r="AK89" s="87">
        <v>84</v>
      </c>
      <c r="AL89" s="40">
        <f t="shared" si="13"/>
        <v>51.552865937777277</v>
      </c>
      <c r="AM89" s="86">
        <f>T89*'Enter Information'!E$750*((Y$26/AJ$25)/('1'!Z$26/'1'!AK$25))+T89*(1-'Enter Information'!E$750)</f>
        <v>51.639995709396366</v>
      </c>
      <c r="AN89" s="40">
        <f t="shared" si="14"/>
        <v>51.552865937777277</v>
      </c>
      <c r="AO89" s="86">
        <f>T89*'Enter Information'!E$750*Y$26/AJ$25+T89*(1-'Enter Information'!E$750)</f>
        <v>65.043125026127825</v>
      </c>
      <c r="AP89" s="86">
        <f>INDEX($AL$6:$AO$106,'1'!AL89,'Enter Information'!$B$86)</f>
        <v>51.639995709396366</v>
      </c>
    </row>
    <row r="90" spans="1:42" x14ac:dyDescent="0.4">
      <c r="A90" s="710"/>
      <c r="B90" s="710"/>
      <c r="D90" s="31">
        <v>84</v>
      </c>
      <c r="E90" s="32">
        <f>'1'!AQ90</f>
        <v>46.159669415582826</v>
      </c>
      <c r="F90" s="33">
        <f>E90*'Enter Information'!D301</f>
        <v>19.46081414007152</v>
      </c>
      <c r="G90" s="33">
        <f>E90*'Enter Information'!E301</f>
        <v>26.698855275511306</v>
      </c>
      <c r="H90" s="34">
        <f t="shared" si="15"/>
        <v>21.378983571601548</v>
      </c>
      <c r="I90" s="34">
        <f t="shared" si="15"/>
        <v>29.054200111654399</v>
      </c>
      <c r="J90" s="35">
        <v>0</v>
      </c>
      <c r="K90" s="35">
        <v>0</v>
      </c>
      <c r="L90" s="35">
        <f>(F90+H90)/2*'Enter Information'!C510</f>
        <v>1.5421107615927752</v>
      </c>
      <c r="M90" s="35">
        <f>(G90+I90)/2*'Enter Information'!D510</f>
        <v>1.6162810756739336</v>
      </c>
      <c r="N90" s="36">
        <f>'Enter Information'!O$610/5</f>
        <v>15.8</v>
      </c>
      <c r="O90" s="36">
        <f>'Enter Information'!P$610/5</f>
        <v>66.2</v>
      </c>
      <c r="P90" s="36">
        <f>'Enter Information'!Q$610/5</f>
        <v>416.2</v>
      </c>
      <c r="Q90" s="37">
        <f t="shared" si="11"/>
        <v>0</v>
      </c>
      <c r="R90" s="287">
        <f>(H90-L90+Q90*'Enter Information'!D301)*'Enter Information'!C$790</f>
        <v>19.925957005660337</v>
      </c>
      <c r="S90" s="287">
        <f>(I90-M90+Q90*'Enter Information'!E301)*'Enter Information'!C$790</f>
        <v>27.56113830401145</v>
      </c>
      <c r="T90" s="38">
        <f t="shared" si="12"/>
        <v>47.487095309671787</v>
      </c>
      <c r="AK90" s="87">
        <v>85</v>
      </c>
      <c r="AL90" s="40">
        <f t="shared" si="13"/>
        <v>47.487095309671787</v>
      </c>
      <c r="AM90" s="86">
        <f>T90*'Enter Information'!E$750*((Y$26/AJ$25)/('1'!Z$26/'1'!AK$25))+T90*(1-'Enter Information'!E$750)</f>
        <v>47.567353500829952</v>
      </c>
      <c r="AN90" s="40">
        <f t="shared" si="14"/>
        <v>47.487095309671787</v>
      </c>
      <c r="AO90" s="86">
        <f>T90*'Enter Information'!E$750*Y$26/AJ$25+T90*(1-'Enter Information'!E$750)</f>
        <v>59.913431022100823</v>
      </c>
      <c r="AP90" s="86">
        <f>INDEX($AL$6:$AO$106,'1'!AL90,'Enter Information'!$B$86)</f>
        <v>47.567353500829952</v>
      </c>
    </row>
    <row r="91" spans="1:42" x14ac:dyDescent="0.4">
      <c r="A91" s="94">
        <f>'Enter Information'!E147</f>
        <v>0.15355961898147782</v>
      </c>
      <c r="B91" s="89"/>
      <c r="D91" s="31">
        <v>85</v>
      </c>
      <c r="E91" s="32">
        <f>'1'!AQ91</f>
        <v>40.935102877758126</v>
      </c>
      <c r="F91" s="33">
        <f>E91*'Enter Information'!D302</f>
        <v>16.954260154787374</v>
      </c>
      <c r="G91" s="33">
        <f>E91*'Enter Information'!E302</f>
        <v>23.980842722970753</v>
      </c>
      <c r="H91" s="34">
        <f t="shared" si="15"/>
        <v>19.46081414007152</v>
      </c>
      <c r="I91" s="34">
        <f t="shared" si="15"/>
        <v>26.698855275511306</v>
      </c>
      <c r="J91" s="35">
        <v>0</v>
      </c>
      <c r="K91" s="35">
        <v>0</v>
      </c>
      <c r="L91" s="35">
        <f>(F91+H91)/2*'Enter Information'!C511</f>
        <v>1.554377446276052</v>
      </c>
      <c r="M91" s="35">
        <f>(G91+I91)/2*'Enter Information'!D511</f>
        <v>1.6883941388194295</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17.557265789622537</v>
      </c>
      <c r="S91" s="287">
        <f>(I91-M91+Q91*'Enter Information'!E302)*'Enter Information'!C$791</f>
        <v>24.522763585346748</v>
      </c>
      <c r="T91" s="38">
        <f t="shared" si="12"/>
        <v>42.080029374969286</v>
      </c>
      <c r="AK91" s="87">
        <v>86</v>
      </c>
      <c r="AL91" s="40">
        <f t="shared" si="13"/>
        <v>42.080029374969286</v>
      </c>
      <c r="AM91" s="86">
        <f>T91*'Enter Information'!E$751*((Y$26/AJ$25)/('1'!Z$26/'1'!AK$25))+T91*(1-'Enter Information'!E$751)</f>
        <v>42.137904166367001</v>
      </c>
      <c r="AN91" s="40">
        <f t="shared" si="14"/>
        <v>42.080029374969286</v>
      </c>
      <c r="AO91" s="86">
        <f>T91*'Enter Information'!E$751*Y$26/AJ$25+T91*(1-'Enter Information'!E$751)</f>
        <v>51.040754465041594</v>
      </c>
      <c r="AP91" s="86">
        <f>INDEX($AL$6:$AO$106,'1'!AL91,'Enter Information'!$B$86)</f>
        <v>42.137904166367001</v>
      </c>
    </row>
    <row r="92" spans="1:42" x14ac:dyDescent="0.4">
      <c r="A92" s="94">
        <f>'Enter Information'!E148</f>
        <v>0.14436561363080347</v>
      </c>
      <c r="B92" s="89"/>
      <c r="D92" s="31">
        <v>86</v>
      </c>
      <c r="E92" s="32">
        <f>'1'!AQ92</f>
        <v>36.003372995911747</v>
      </c>
      <c r="F92" s="33">
        <f>E92*'Enter Information'!D303</f>
        <v>14.495426781549773</v>
      </c>
      <c r="G92" s="33">
        <f>E92*'Enter Information'!E303</f>
        <v>21.507946214361972</v>
      </c>
      <c r="H92" s="34">
        <f t="shared" si="15"/>
        <v>16.954260154787374</v>
      </c>
      <c r="I92" s="34">
        <f t="shared" si="15"/>
        <v>23.980842722970753</v>
      </c>
      <c r="J92" s="35">
        <v>0</v>
      </c>
      <c r="K92" s="35">
        <v>0</v>
      </c>
      <c r="L92" s="35">
        <f>(F92+H92)/2*'Enter Information'!C512</f>
        <v>1.5168184009395405</v>
      </c>
      <c r="M92" s="35">
        <f>(G92+I92)/2*'Enter Information'!D512</f>
        <v>1.7353972979592438</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15.136415615175828</v>
      </c>
      <c r="S92" s="287">
        <f>(I92-M92+Q92*'Enter Information'!E303)*'Enter Information'!C$791</f>
        <v>21.811664967983326</v>
      </c>
      <c r="T92" s="38">
        <f t="shared" si="12"/>
        <v>36.948080583159154</v>
      </c>
      <c r="AK92" s="87">
        <v>87</v>
      </c>
      <c r="AL92" s="40">
        <f t="shared" si="13"/>
        <v>36.948080583159154</v>
      </c>
      <c r="AM92" s="86">
        <f>T92*'Enter Information'!E$751*((Y$26/AJ$25)/('1'!Z$26/'1'!AK$25))+T92*(1-'Enter Information'!E$751)</f>
        <v>36.998897145981431</v>
      </c>
      <c r="AN92" s="40">
        <f t="shared" si="14"/>
        <v>36.948080583159154</v>
      </c>
      <c r="AO92" s="86">
        <f>T92*'Enter Information'!E$751*Y$26/AJ$25+T92*(1-'Enter Information'!E$751)</f>
        <v>44.815983662819718</v>
      </c>
      <c r="AP92" s="86">
        <f>INDEX($AL$6:$AO$106,'1'!AL92,'Enter Information'!$B$86)</f>
        <v>36.998897145981431</v>
      </c>
    </row>
    <row r="93" spans="1:42" x14ac:dyDescent="0.4">
      <c r="A93" s="94">
        <f>'Enter Information'!E149</f>
        <v>0.12447025956294934</v>
      </c>
      <c r="B93" s="89"/>
      <c r="D93" s="31">
        <v>87</v>
      </c>
      <c r="E93" s="32">
        <f>'1'!AQ93</f>
        <v>33.584221680011531</v>
      </c>
      <c r="F93" s="33">
        <f>E93*'Enter Information'!D304</f>
        <v>13.289318254181586</v>
      </c>
      <c r="G93" s="33">
        <f>E93*'Enter Information'!E304</f>
        <v>20.294903425829947</v>
      </c>
      <c r="H93" s="34">
        <f t="shared" si="15"/>
        <v>14.495426781549773</v>
      </c>
      <c r="I93" s="34">
        <f t="shared" si="15"/>
        <v>21.507946214361972</v>
      </c>
      <c r="J93" s="35">
        <v>0</v>
      </c>
      <c r="K93" s="35">
        <v>0</v>
      </c>
      <c r="L93" s="35">
        <f>(F93+H93)/2*'Enter Information'!C513</f>
        <v>1.5088505791653914</v>
      </c>
      <c r="M93" s="35">
        <f>(G93+I93)/2*'Enter Information'!D513</f>
        <v>1.8226042443123678</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12.733341310806628</v>
      </c>
      <c r="S93" s="287">
        <f>(I93-M93+Q93*'Enter Information'!E304)*'Enter Information'!C$791</f>
        <v>19.301482871102397</v>
      </c>
      <c r="T93" s="38">
        <f t="shared" si="12"/>
        <v>32.034824181909023</v>
      </c>
      <c r="AK93" s="87">
        <v>88</v>
      </c>
      <c r="AL93" s="40">
        <f t="shared" si="13"/>
        <v>32.034824181909023</v>
      </c>
      <c r="AM93" s="86">
        <f>T93*'Enter Information'!E$751*((Y$26/AJ$25)/('1'!Z$26/'1'!AK$25))+T93*(1-'Enter Information'!E$751)</f>
        <v>32.078883294854734</v>
      </c>
      <c r="AN93" s="40">
        <f t="shared" si="14"/>
        <v>32.034824181909023</v>
      </c>
      <c r="AO93" s="86">
        <f>T93*'Enter Information'!E$751*Y$26/AJ$25+T93*(1-'Enter Information'!E$751)</f>
        <v>38.856474667106596</v>
      </c>
      <c r="AP93" s="86">
        <f>INDEX($AL$6:$AO$106,'1'!AL93,'Enter Information'!$B$86)</f>
        <v>32.078883294854734</v>
      </c>
    </row>
    <row r="94" spans="1:42" x14ac:dyDescent="0.4">
      <c r="A94" s="94">
        <f>'Enter Information'!E150</f>
        <v>0.11196167717598036</v>
      </c>
      <c r="B94" s="89"/>
      <c r="D94" s="31">
        <v>88</v>
      </c>
      <c r="E94" s="32">
        <f>'1'!AQ94</f>
        <v>28.522011626317969</v>
      </c>
      <c r="F94" s="33">
        <f>E94*'Enter Information'!D305</f>
        <v>11.053360112884768</v>
      </c>
      <c r="G94" s="33">
        <f>E94*'Enter Information'!E305</f>
        <v>17.468651513433201</v>
      </c>
      <c r="H94" s="34">
        <f t="shared" si="15"/>
        <v>13.289318254181586</v>
      </c>
      <c r="I94" s="34">
        <f t="shared" si="15"/>
        <v>20.294903425829947</v>
      </c>
      <c r="J94" s="35">
        <v>0</v>
      </c>
      <c r="K94" s="35">
        <v>0</v>
      </c>
      <c r="L94" s="35">
        <f>(F94+H94)/2*'Enter Information'!C514</f>
        <v>1.4833211062971885</v>
      </c>
      <c r="M94" s="35">
        <f>(G94+I94)/2*'Enter Information'!D514</f>
        <v>1.8779815871295562</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11.575783243840709</v>
      </c>
      <c r="S94" s="287">
        <f>(I94-M94+Q94*'Enter Information'!E305)*'Enter Information'!C$791</f>
        <v>18.057796605664528</v>
      </c>
      <c r="T94" s="38">
        <f t="shared" si="12"/>
        <v>29.633579849505239</v>
      </c>
      <c r="AK94" s="87">
        <v>89</v>
      </c>
      <c r="AL94" s="40">
        <f t="shared" si="13"/>
        <v>29.633579849505239</v>
      </c>
      <c r="AM94" s="86">
        <f>T94*'Enter Information'!E$751*((Y$26/AJ$25)/('1'!Z$26/'1'!AK$25))+T94*(1-'Enter Information'!E$751)</f>
        <v>29.67433640974609</v>
      </c>
      <c r="AN94" s="40">
        <f t="shared" si="14"/>
        <v>29.633579849505239</v>
      </c>
      <c r="AO94" s="86">
        <f>T94*'Enter Information'!E$751*Y$26/AJ$25+T94*(1-'Enter Information'!E$751)</f>
        <v>35.943897746385666</v>
      </c>
      <c r="AP94" s="86">
        <f>INDEX($AL$6:$AO$106,'1'!AL94,'Enter Information'!$B$86)</f>
        <v>29.67433640974609</v>
      </c>
    </row>
    <row r="95" spans="1:42" x14ac:dyDescent="0.4">
      <c r="A95" s="94">
        <f>'Enter Information'!E151</f>
        <v>9.8584991279505652E-2</v>
      </c>
      <c r="B95" s="89"/>
      <c r="D95" s="31">
        <v>89</v>
      </c>
      <c r="E95" s="32">
        <f>'1'!AQ95</f>
        <v>25.313735879274873</v>
      </c>
      <c r="F95" s="33">
        <f>E95*'Enter Information'!D306</f>
        <v>9.4693474034463243</v>
      </c>
      <c r="G95" s="33">
        <f>E95*'Enter Information'!E306</f>
        <v>15.84438847582855</v>
      </c>
      <c r="H95" s="34">
        <f t="shared" si="15"/>
        <v>11.053360112884768</v>
      </c>
      <c r="I95" s="34">
        <f t="shared" si="15"/>
        <v>17.468651513433201</v>
      </c>
      <c r="J95" s="35">
        <v>0</v>
      </c>
      <c r="K95" s="35">
        <v>0</v>
      </c>
      <c r="L95" s="35">
        <f>(F95+H95)/2*'Enter Information'!C515</f>
        <v>1.3985199037003821</v>
      </c>
      <c r="M95" s="35">
        <f>(G95+I95)/2*'Enter Information'!D515</f>
        <v>1.8868505849917858</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9.4665733114685384</v>
      </c>
      <c r="S95" s="287">
        <f>(I95-M95+Q95*'Enter Information'!E306)*'Enter Information'!C$791</f>
        <v>15.277959823040938</v>
      </c>
      <c r="T95" s="38">
        <f t="shared" si="12"/>
        <v>24.744533134509474</v>
      </c>
      <c r="AK95" s="87">
        <v>90</v>
      </c>
      <c r="AL95" s="40">
        <f t="shared" si="13"/>
        <v>24.744533134509474</v>
      </c>
      <c r="AM95" s="86">
        <f>T95*'Enter Information'!E$751*((Y$26/AJ$25)/('1'!Z$26/'1'!AK$25))+T95*(1-'Enter Information'!E$751)</f>
        <v>24.778565541678979</v>
      </c>
      <c r="AN95" s="40">
        <f t="shared" si="14"/>
        <v>24.744533134509474</v>
      </c>
      <c r="AO95" s="86">
        <f>T95*'Enter Information'!E$751*Y$26/AJ$25+T95*(1-'Enter Information'!E$751)</f>
        <v>30.013753764674167</v>
      </c>
      <c r="AP95" s="86">
        <f>INDEX($AL$6:$AO$106,'1'!AL95,'Enter Information'!$B$86)</f>
        <v>24.778565541678979</v>
      </c>
    </row>
    <row r="96" spans="1:42" x14ac:dyDescent="0.4">
      <c r="A96" s="94">
        <f>'Enter Information'!E152</f>
        <v>8.5295115733981519E-2</v>
      </c>
      <c r="B96" s="89"/>
      <c r="D96" s="31">
        <v>90</v>
      </c>
      <c r="E96" s="32">
        <f>'1'!AQ96</f>
        <v>21.957716657819475</v>
      </c>
      <c r="F96" s="33">
        <f>E96*'Enter Information'!D307</f>
        <v>7.8786107697098373</v>
      </c>
      <c r="G96" s="33">
        <f>E96*'Enter Information'!E307</f>
        <v>14.079105888109639</v>
      </c>
      <c r="H96" s="34">
        <f t="shared" si="15"/>
        <v>9.4693474034463243</v>
      </c>
      <c r="I96" s="34">
        <f t="shared" si="15"/>
        <v>15.84438847582855</v>
      </c>
      <c r="J96" s="35">
        <v>0</v>
      </c>
      <c r="K96" s="35">
        <v>0</v>
      </c>
      <c r="L96" s="35">
        <f>(F96+H96)/2*'Enter Information'!C516</f>
        <v>1.3174906834603446</v>
      </c>
      <c r="M96" s="35">
        <f>(G96+I96)/2*'Enter Information'!D516</f>
        <v>1.9248287749603239</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7.9928976132535965</v>
      </c>
      <c r="S96" s="287">
        <f>(I96-M96+Q96*'Enter Information'!E307)*'Enter Information'!C$791</f>
        <v>13.648131871336664</v>
      </c>
      <c r="T96" s="38">
        <f t="shared" si="12"/>
        <v>21.641029484590263</v>
      </c>
      <c r="AK96" s="87">
        <v>91</v>
      </c>
      <c r="AL96" s="40">
        <f t="shared" si="13"/>
        <v>21.641029484590263</v>
      </c>
      <c r="AM96" s="86">
        <f>T96*'Enter Information'!E$751*((Y$26/AJ$25)/('1'!Z$26/'1'!AK$25))+T96*(1-'Enter Information'!E$751)</f>
        <v>21.670793486318775</v>
      </c>
      <c r="AN96" s="40">
        <f t="shared" si="14"/>
        <v>21.641029484590263</v>
      </c>
      <c r="AO96" s="86">
        <f>T96*'Enter Information'!E$751*Y$26/AJ$25+T96*(1-'Enter Information'!E$751)</f>
        <v>26.249375028971293</v>
      </c>
      <c r="AP96" s="86">
        <f>INDEX($AL$6:$AO$106,'1'!AL96,'Enter Information'!$B$86)</f>
        <v>21.670793486318775</v>
      </c>
    </row>
    <row r="97" spans="1:64" x14ac:dyDescent="0.4">
      <c r="A97" s="94">
        <f>'Enter Information'!E153</f>
        <v>6.7633155240583054E-2</v>
      </c>
      <c r="B97" s="89"/>
      <c r="D97" s="31">
        <v>91</v>
      </c>
      <c r="E97" s="32">
        <f>'1'!AQ97</f>
        <v>18.785939264836017</v>
      </c>
      <c r="F97" s="33">
        <f>E97*'Enter Information'!D308</f>
        <v>6.4797242085011977</v>
      </c>
      <c r="G97" s="33">
        <f>E97*'Enter Information'!E308</f>
        <v>12.306215056334819</v>
      </c>
      <c r="H97" s="34">
        <f t="shared" si="15"/>
        <v>7.8786107697098373</v>
      </c>
      <c r="I97" s="34">
        <f t="shared" si="15"/>
        <v>14.079105888109639</v>
      </c>
      <c r="J97" s="35">
        <v>0</v>
      </c>
      <c r="K97" s="35">
        <v>0</v>
      </c>
      <c r="L97" s="35">
        <f>(F97+H97)/2*'Enter Information'!C517</f>
        <v>1.2113409304367739</v>
      </c>
      <c r="M97" s="35">
        <f>(G97+I97)/2*'Enter Information'!D517</f>
        <v>1.9166297134044454</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6.5372597943962667</v>
      </c>
      <c r="S97" s="287">
        <f>(I97-M97+Q97*'Enter Information'!E308)*'Enter Information'!C$791</f>
        <v>11.92531102144078</v>
      </c>
      <c r="T97" s="38">
        <f t="shared" si="12"/>
        <v>18.462570815837047</v>
      </c>
      <c r="AK97" s="87">
        <v>92</v>
      </c>
      <c r="AL97" s="40">
        <f t="shared" si="13"/>
        <v>18.462570815837047</v>
      </c>
      <c r="AM97" s="86">
        <f>T97*'Enter Information'!E$751*((Y$26/AJ$25)/('1'!Z$26/'1'!AK$25))+T97*(1-'Enter Information'!E$751)</f>
        <v>18.487963322698455</v>
      </c>
      <c r="AN97" s="40">
        <f t="shared" si="14"/>
        <v>18.462570815837047</v>
      </c>
      <c r="AO97" s="86">
        <f>T97*'Enter Information'!E$751*Y$26/AJ$25+T97*(1-'Enter Information'!E$751)</f>
        <v>22.394079989999273</v>
      </c>
      <c r="AP97" s="86">
        <f>INDEX($AL$6:$AO$106,'1'!AL97,'Enter Information'!$B$86)</f>
        <v>18.487963322698455</v>
      </c>
    </row>
    <row r="98" spans="1:64" x14ac:dyDescent="0.4">
      <c r="A98" s="94">
        <f>'Enter Information'!E154</f>
        <v>5.6750293971415719E-2</v>
      </c>
      <c r="B98" s="89"/>
      <c r="D98" s="31">
        <v>92</v>
      </c>
      <c r="E98" s="32">
        <f>'1'!AQ98</f>
        <v>14.558111407821313</v>
      </c>
      <c r="F98" s="33">
        <f>E98*'Enter Information'!D309</f>
        <v>4.7899445961486897</v>
      </c>
      <c r="G98" s="33">
        <f>E98*'Enter Information'!E309</f>
        <v>9.7681668116726215</v>
      </c>
      <c r="H98" s="34">
        <f t="shared" si="15"/>
        <v>6.4797242085011977</v>
      </c>
      <c r="I98" s="34">
        <f t="shared" si="15"/>
        <v>12.306215056334819</v>
      </c>
      <c r="J98" s="35">
        <v>0</v>
      </c>
      <c r="K98" s="35">
        <v>0</v>
      </c>
      <c r="L98" s="35">
        <f>(F98+H98)/2*'Enter Information'!C518</f>
        <v>1.0515164478178578</v>
      </c>
      <c r="M98" s="35">
        <f>(G98+I98)/2*'Enter Information'!D518</f>
        <v>1.7989517503332666</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5.3223591072495129</v>
      </c>
      <c r="S98" s="287">
        <f>(I98-M98+Q98*'Enter Information'!E309)*'Enter Information'!C$791</f>
        <v>10.302374377418076</v>
      </c>
      <c r="T98" s="38">
        <f t="shared" si="12"/>
        <v>15.624733484667589</v>
      </c>
      <c r="AK98" s="87">
        <v>93</v>
      </c>
      <c r="AL98" s="40">
        <f t="shared" si="13"/>
        <v>15.624733484667589</v>
      </c>
      <c r="AM98" s="86">
        <f>T98*'Enter Information'!E$751*((Y$26/AJ$25)/('1'!Z$26/'1'!AK$25))+T98*(1-'Enter Information'!E$751)</f>
        <v>15.646222970404686</v>
      </c>
      <c r="AN98" s="40">
        <f t="shared" si="14"/>
        <v>15.624733484667589</v>
      </c>
      <c r="AO98" s="86">
        <f>T98*'Enter Information'!E$751*Y$26/AJ$25+T98*(1-'Enter Information'!E$751)</f>
        <v>18.9519398445813</v>
      </c>
      <c r="AP98" s="86">
        <f>INDEX($AL$6:$AO$106,'1'!AL98,'Enter Information'!$B$86)</f>
        <v>15.646222970404686</v>
      </c>
    </row>
    <row r="99" spans="1:64" x14ac:dyDescent="0.4">
      <c r="A99" s="94">
        <f>'Enter Information'!E155</f>
        <v>4.4202252334014661E-2</v>
      </c>
      <c r="B99" s="89"/>
      <c r="D99" s="31">
        <v>93</v>
      </c>
      <c r="E99" s="32">
        <f>'1'!AQ99</f>
        <v>12.053733858242229</v>
      </c>
      <c r="F99" s="33">
        <f>E99*'Enter Information'!D310</f>
        <v>3.7940961956938133</v>
      </c>
      <c r="G99" s="33">
        <f>E99*'Enter Information'!E310</f>
        <v>8.2596376625484158</v>
      </c>
      <c r="H99" s="34">
        <f t="shared" si="15"/>
        <v>4.7899445961486897</v>
      </c>
      <c r="I99" s="34">
        <f t="shared" si="15"/>
        <v>9.7681668116726215</v>
      </c>
      <c r="J99" s="35">
        <v>0</v>
      </c>
      <c r="K99" s="35">
        <v>0</v>
      </c>
      <c r="L99" s="35">
        <f>(F99+H99)/2*'Enter Information'!C519</f>
        <v>0.88016462259157102</v>
      </c>
      <c r="M99" s="35">
        <f>(G99+I99)/2*'Enter Information'!D519</f>
        <v>1.6386372876843212</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3.8335402709390549</v>
      </c>
      <c r="S99" s="287">
        <f>(I99-M99+Q99*'Enter Information'!E310)*'Enter Information'!C$791</f>
        <v>7.9710057918280599</v>
      </c>
      <c r="T99" s="38">
        <f t="shared" si="12"/>
        <v>11.804546062767114</v>
      </c>
      <c r="AK99" s="87">
        <v>94</v>
      </c>
      <c r="AL99" s="40">
        <f t="shared" si="13"/>
        <v>11.804546062767114</v>
      </c>
      <c r="AM99" s="86">
        <f>T99*'Enter Information'!E$751*((Y$26/AJ$25)/('1'!Z$26/'1'!AK$25))+T99*(1-'Enter Information'!E$751)</f>
        <v>11.820781451645757</v>
      </c>
      <c r="AN99" s="40">
        <f t="shared" si="14"/>
        <v>11.804546062767114</v>
      </c>
      <c r="AO99" s="86">
        <f>T99*'Enter Information'!E$751*Y$26/AJ$25+T99*(1-'Enter Information'!E$751)</f>
        <v>14.318263226293421</v>
      </c>
      <c r="AP99" s="86">
        <f>INDEX($AL$6:$AO$106,'1'!AL99,'Enter Information'!$B$86)</f>
        <v>11.820781451645757</v>
      </c>
    </row>
    <row r="100" spans="1:64" x14ac:dyDescent="0.4">
      <c r="A100" s="94">
        <f>'Enter Information'!E156</f>
        <v>3.4116467923575325E-2</v>
      </c>
      <c r="B100" s="89"/>
      <c r="D100" s="31">
        <v>94</v>
      </c>
      <c r="E100" s="32">
        <f>'1'!AQ100</f>
        <v>9.2037813003101174</v>
      </c>
      <c r="F100" s="33">
        <f>E100*'Enter Information'!D311</f>
        <v>2.8443793238987545</v>
      </c>
      <c r="G100" s="33">
        <f>E100*'Enter Information'!E311</f>
        <v>6.3594019764113625</v>
      </c>
      <c r="H100" s="34">
        <f t="shared" si="15"/>
        <v>3.7940961956938133</v>
      </c>
      <c r="I100" s="34">
        <f t="shared" si="15"/>
        <v>8.2596376625484158</v>
      </c>
      <c r="J100" s="35">
        <v>0</v>
      </c>
      <c r="K100" s="35">
        <v>0</v>
      </c>
      <c r="L100" s="35">
        <f>(F100+H100)/2*'Enter Information'!C520</f>
        <v>0.74254667924402662</v>
      </c>
      <c r="M100" s="35">
        <f>(G100+I100)/2*'Enter Information'!D520</f>
        <v>1.473891576399925</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2.9920450867294708</v>
      </c>
      <c r="S100" s="287">
        <f>(I100-M100+Q100*'Enter Information'!E311)*'Enter Information'!C$791</f>
        <v>6.6534257849682241</v>
      </c>
      <c r="T100" s="38">
        <f t="shared" si="12"/>
        <v>9.6454708716976949</v>
      </c>
      <c r="AK100" s="87">
        <v>95</v>
      </c>
      <c r="AL100" s="40">
        <f t="shared" si="13"/>
        <v>9.6454708716976949</v>
      </c>
      <c r="AM100" s="86">
        <f>T100*'Enter Information'!E$751*((Y$26/AJ$25)/('1'!Z$26/'1'!AK$25))+T100*(1-'Enter Information'!E$751)</f>
        <v>9.6587367753323612</v>
      </c>
      <c r="AN100" s="40">
        <f t="shared" si="14"/>
        <v>9.6454708716976949</v>
      </c>
      <c r="AO100" s="86">
        <f>T100*'Enter Information'!E$751*Y$26/AJ$25+T100*(1-'Enter Information'!E$751)</f>
        <v>11.699424115774921</v>
      </c>
      <c r="AP100" s="86">
        <f>INDEX($AL$6:$AO$106,'1'!AL100,'Enter Information'!$B$86)</f>
        <v>9.6587367753323612</v>
      </c>
    </row>
    <row r="101" spans="1:64" x14ac:dyDescent="0.4">
      <c r="A101" s="94">
        <f>'Enter Information'!E157</f>
        <v>2.7084829496578883E-2</v>
      </c>
      <c r="B101" s="89"/>
      <c r="D101" s="31">
        <v>95</v>
      </c>
      <c r="E101" s="32">
        <f>'1'!AQ101</f>
        <v>6.9354774082209474</v>
      </c>
      <c r="F101" s="33">
        <f>E101*'Enter Information'!D312</f>
        <v>1.9521186411251268</v>
      </c>
      <c r="G101" s="33">
        <f>E101*'Enter Information'!E312</f>
        <v>4.9833587670958206</v>
      </c>
      <c r="H101" s="34">
        <f t="shared" si="15"/>
        <v>2.8443793238987545</v>
      </c>
      <c r="I101" s="34">
        <f t="shared" si="15"/>
        <v>6.3594019764113625</v>
      </c>
      <c r="J101" s="35">
        <v>0</v>
      </c>
      <c r="K101" s="35">
        <v>0</v>
      </c>
      <c r="L101" s="35">
        <f>(F101+H101)/2*'Enter Information'!C521</f>
        <v>0.57668295033482131</v>
      </c>
      <c r="M101" s="35">
        <f>(G101+I101)/2*'Enter Information'!D521</f>
        <v>1.2591598701367324</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2.2234768782680683</v>
      </c>
      <c r="S101" s="287">
        <f>(I101-M101+Q101*'Enter Information'!E312)*'Enter Information'!C$791</f>
        <v>5.0007886986423999</v>
      </c>
      <c r="T101" s="38">
        <f t="shared" si="12"/>
        <v>7.2242655769104687</v>
      </c>
      <c r="AK101" s="87">
        <v>96</v>
      </c>
      <c r="AL101" s="40">
        <f t="shared" si="13"/>
        <v>7.2242655769104687</v>
      </c>
      <c r="AM101" s="86">
        <f>T101*'Enter Information'!E$751*((Y$26/AJ$25)/('1'!Z$26/'1'!AK$25))+T101*(1-'Enter Information'!E$751)</f>
        <v>7.2342014745197538</v>
      </c>
      <c r="AN101" s="40">
        <f t="shared" si="14"/>
        <v>7.2242655769104687</v>
      </c>
      <c r="AO101" s="86">
        <f>T101*'Enter Information'!E$751*Y$26/AJ$25+T101*(1-'Enter Information'!E$751)</f>
        <v>8.7626356487449204</v>
      </c>
      <c r="AP101" s="86">
        <f>INDEX($AL$6:$AO$106,'1'!AL101,'Enter Information'!$B$86)</f>
        <v>7.2342014745197538</v>
      </c>
    </row>
    <row r="102" spans="1:64" x14ac:dyDescent="0.4">
      <c r="A102" s="94">
        <f>'Enter Information'!E158</f>
        <v>1.8459037352126458E-2</v>
      </c>
      <c r="B102" s="89"/>
      <c r="D102" s="31">
        <v>96</v>
      </c>
      <c r="E102" s="32">
        <f>'1'!AQ102</f>
        <v>5.4788138856774955</v>
      </c>
      <c r="F102" s="33">
        <f>E102*'Enter Information'!D313</f>
        <v>1.5740756439398365</v>
      </c>
      <c r="G102" s="33">
        <f>E102*'Enter Information'!E313</f>
        <v>3.9047382417376593</v>
      </c>
      <c r="H102" s="34">
        <f t="shared" si="15"/>
        <v>1.9521186411251268</v>
      </c>
      <c r="I102" s="34">
        <f t="shared" si="15"/>
        <v>4.9833587670958206</v>
      </c>
      <c r="J102" s="35">
        <v>0</v>
      </c>
      <c r="K102" s="35">
        <v>0</v>
      </c>
      <c r="L102" s="35">
        <f>(F102+H102)/2*'Enter Information'!C522</f>
        <v>0.45489669374480557</v>
      </c>
      <c r="M102" s="35">
        <f>(G102+I102)/2*'Enter Information'!D522</f>
        <v>1.0806148343339743</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1.4680265049785683</v>
      </c>
      <c r="S102" s="287">
        <f>(I102-M102+Q102*'Enter Information'!E313)*'Enter Information'!C$791</f>
        <v>3.8266414311273338</v>
      </c>
      <c r="T102" s="38">
        <f>SUM(R102:S102)</f>
        <v>5.2946679361059026</v>
      </c>
      <c r="AK102" s="87">
        <v>97</v>
      </c>
      <c r="AL102" s="40">
        <f t="shared" si="13"/>
        <v>5.2946679361059026</v>
      </c>
      <c r="AM102" s="86">
        <f>T102*'Enter Information'!E$751*((Y$26/AJ$25)/('1'!Z$26/'1'!AK$25))+T102*(1-'Enter Information'!E$751)</f>
        <v>5.301949960545377</v>
      </c>
      <c r="AN102" s="40">
        <f t="shared" si="14"/>
        <v>5.2946679361059026</v>
      </c>
      <c r="AO102" s="86">
        <f>T102*'Enter Information'!E$751*Y$26/AJ$25+T102*(1-'Enter Information'!E$751)</f>
        <v>6.4221401485394551</v>
      </c>
      <c r="AP102" s="86">
        <f>INDEX($AL$6:$AO$106,'1'!AL102,'Enter Information'!$B$86)</f>
        <v>5.301949960545377</v>
      </c>
    </row>
    <row r="103" spans="1:64" x14ac:dyDescent="0.4">
      <c r="A103" s="94">
        <f>'Enter Information'!E159</f>
        <v>1.0598754666056363E-2</v>
      </c>
      <c r="B103" s="89"/>
      <c r="D103" s="31">
        <v>97</v>
      </c>
      <c r="E103" s="32">
        <f>'1'!AQ103</f>
        <v>3.7193694073445203</v>
      </c>
      <c r="F103" s="33">
        <f>E103*'Enter Information'!D314</f>
        <v>0.95822919950945951</v>
      </c>
      <c r="G103" s="33">
        <f>E103*'Enter Information'!E314</f>
        <v>2.7611402078350609</v>
      </c>
      <c r="H103" s="34">
        <f t="shared" si="15"/>
        <v>1.5740756439398365</v>
      </c>
      <c r="I103" s="34">
        <f t="shared" si="15"/>
        <v>3.9047382417376593</v>
      </c>
      <c r="J103" s="35">
        <v>0</v>
      </c>
      <c r="K103" s="35">
        <v>0</v>
      </c>
      <c r="L103" s="35">
        <f>(F103+H103)/2*'Enter Information'!C523</f>
        <v>0.3521296500058419</v>
      </c>
      <c r="M103" s="35">
        <f>(G103+I103)/2*'Enter Information'!D523</f>
        <v>0.88116247224901778</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1.1981183617339901</v>
      </c>
      <c r="S103" s="287">
        <f>(I103-M103+Q103*'Enter Information'!E314)*'Enter Information'!C$791</f>
        <v>2.9646168206301273</v>
      </c>
      <c r="T103" s="38">
        <f>SUM(R103:S103)</f>
        <v>4.1627351823641172</v>
      </c>
      <c r="AK103" s="87">
        <v>98</v>
      </c>
      <c r="AL103" s="40">
        <f t="shared" si="13"/>
        <v>4.1627351823641172</v>
      </c>
      <c r="AM103" s="86">
        <f>T103*'Enter Information'!E$751*((Y$26/AJ$25)/('1'!Z$26/'1'!AK$25))+T103*(1-'Enter Information'!E$751)</f>
        <v>4.1684604024721281</v>
      </c>
      <c r="AN103" s="40">
        <f t="shared" si="14"/>
        <v>4.1627351823641172</v>
      </c>
      <c r="AO103" s="86">
        <f>T103*'Enter Information'!E$751*Y$26/AJ$25+T103*(1-'Enter Information'!E$751)</f>
        <v>5.0491681565322608</v>
      </c>
      <c r="AP103" s="86">
        <f>INDEX($AL$6:$AO$106,'1'!AL103,'Enter Information'!$B$86)</f>
        <v>4.1684604024721281</v>
      </c>
    </row>
    <row r="104" spans="1:64" x14ac:dyDescent="0.4">
      <c r="A104" s="94">
        <f>'Enter Information'!E160</f>
        <v>7.9234174867614214E-3</v>
      </c>
      <c r="B104" s="89"/>
      <c r="D104" s="31">
        <v>98</v>
      </c>
      <c r="E104" s="32">
        <f>'1'!AQ104</f>
        <v>2.0230565056610041</v>
      </c>
      <c r="F104" s="33">
        <f>E104*'Enter Information'!D315</f>
        <v>0.51583910901316443</v>
      </c>
      <c r="G104" s="33">
        <f>E104*'Enter Information'!E315</f>
        <v>1.5072173966478397</v>
      </c>
      <c r="H104" s="34">
        <f t="shared" si="15"/>
        <v>0.95822919950945951</v>
      </c>
      <c r="I104" s="34">
        <f t="shared" si="15"/>
        <v>2.7611402078350609</v>
      </c>
      <c r="J104" s="35">
        <v>0</v>
      </c>
      <c r="K104" s="35">
        <v>0</v>
      </c>
      <c r="L104" s="35">
        <f>(F104+H104)/2*'Enter Information'!C524</f>
        <v>0.22151561506323728</v>
      </c>
      <c r="M104" s="35">
        <f>(G104+I104)/2*'Enter Information'!D524</f>
        <v>0.60866779439926166</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0.72234785927172673</v>
      </c>
      <c r="S104" s="287">
        <f>(I104-M104+Q104*'Enter Information'!E315)*'Enter Information'!C$791</f>
        <v>2.1104997556893763</v>
      </c>
      <c r="T104" s="38">
        <f>SUM(R104:S104)</f>
        <v>2.832847614961103</v>
      </c>
      <c r="AK104" s="87">
        <v>99</v>
      </c>
      <c r="AL104" s="40">
        <f t="shared" si="13"/>
        <v>2.832847614961103</v>
      </c>
      <c r="AM104" s="86">
        <f>T104*'Enter Information'!E$751*((Y$26/AJ$25)/('1'!Z$26/'1'!AK$25))+T104*(1-'Enter Information'!E$751)</f>
        <v>2.8367437734764991</v>
      </c>
      <c r="AN104" s="40">
        <f t="shared" si="14"/>
        <v>2.832847614961103</v>
      </c>
      <c r="AO104" s="86">
        <f>T104*'Enter Information'!E$751*Y$26/AJ$25+T104*(1-'Enter Information'!E$751)</f>
        <v>3.4360878948938205</v>
      </c>
      <c r="AP104" s="86">
        <f>INDEX($AL$6:$AO$106,'1'!AL104,'Enter Information'!$B$86)</f>
        <v>2.8367437734764991</v>
      </c>
    </row>
    <row r="105" spans="1:64" x14ac:dyDescent="0.4">
      <c r="A105" s="94">
        <f>'Enter Information'!E161</f>
        <v>5.7215913126514245E-3</v>
      </c>
      <c r="B105" s="89"/>
      <c r="D105" s="31">
        <v>99</v>
      </c>
      <c r="E105" s="32">
        <f>'1'!AQ105</f>
        <v>1.4832843290131767</v>
      </c>
      <c r="F105" s="33">
        <f>E105*'Enter Information'!D316</f>
        <v>0.36417187664047651</v>
      </c>
      <c r="G105" s="33">
        <f>E105*'Enter Information'!E316</f>
        <v>1.1191124523727003</v>
      </c>
      <c r="H105" s="34">
        <f t="shared" si="15"/>
        <v>0.51583910901316443</v>
      </c>
      <c r="I105" s="34">
        <f t="shared" si="15"/>
        <v>1.5072173966478397</v>
      </c>
      <c r="J105" s="35">
        <v>0</v>
      </c>
      <c r="K105" s="35">
        <v>0</v>
      </c>
      <c r="L105" s="35">
        <f>(F105+H105)/2*'Enter Information'!C525</f>
        <v>0.14317778736584738</v>
      </c>
      <c r="M105" s="35">
        <f>(G105+I105)/2*'Enter Information'!D525</f>
        <v>0.4005153019756324</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0.36539452184482146</v>
      </c>
      <c r="S105" s="287">
        <f>(I105-M105+Q105*'Enter Information'!E316)*'Enter Information'!C$791</f>
        <v>1.0851216888296162</v>
      </c>
      <c r="T105" s="38">
        <f>SUM(R105:S105)</f>
        <v>1.4505162106744378</v>
      </c>
      <c r="AK105" s="87">
        <v>100</v>
      </c>
      <c r="AL105" s="40">
        <f t="shared" si="13"/>
        <v>1.4505162106744378</v>
      </c>
      <c r="AM105" s="86">
        <f>T105*'Enter Information'!E$751*((Y$26/AJ$25)/('1'!Z$26/'1'!AK$25))+T105*(1-'Enter Information'!E$751)</f>
        <v>1.4525111789375003</v>
      </c>
      <c r="AN105" s="40">
        <f t="shared" si="14"/>
        <v>1.4505162106744378</v>
      </c>
      <c r="AO105" s="86">
        <f>T105*'Enter Information'!E$751*Y$26/AJ$25+T105*(1-'Enter Information'!E$751)</f>
        <v>1.7593961519579042</v>
      </c>
      <c r="AP105" s="86">
        <f>INDEX($AL$6:$AO$106,'1'!AL105,'Enter Information'!$B$86)</f>
        <v>1.4525111789375003</v>
      </c>
    </row>
    <row r="106" spans="1:64" x14ac:dyDescent="0.4">
      <c r="A106" s="94">
        <f>'Enter Information'!E162</f>
        <v>9.2729238515385157E-3</v>
      </c>
      <c r="B106" s="89"/>
      <c r="D106" s="31">
        <v>100</v>
      </c>
      <c r="E106" s="32">
        <f>'1'!AQ106</f>
        <v>0.82833375230675288</v>
      </c>
      <c r="F106" s="33">
        <f>E106*'Enter Information'!D317</f>
        <v>0.19316038138897895</v>
      </c>
      <c r="G106" s="33">
        <f>E106*'Enter Information'!E317</f>
        <v>0.63517337091777393</v>
      </c>
      <c r="H106" s="34">
        <f t="shared" si="15"/>
        <v>0.36417187664047651</v>
      </c>
      <c r="I106" s="34">
        <f t="shared" si="15"/>
        <v>1.1191124523727003</v>
      </c>
      <c r="J106" s="35">
        <v>0</v>
      </c>
      <c r="K106" s="35">
        <v>0</v>
      </c>
      <c r="L106" s="35">
        <f>(F106+H106)/2*'Enter Information'!C526</f>
        <v>9.7463478622901029E-2</v>
      </c>
      <c r="M106" s="35">
        <f>(G106+I106)/2*'Enter Information'!D526</f>
        <v>0.28470304626181109</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0.26150765294032746</v>
      </c>
      <c r="S106" s="287">
        <f>(I106-M106+Q106*'Enter Information'!E317)*'Enter Information'!C$791</f>
        <v>0.81813863757305449</v>
      </c>
      <c r="T106" s="38">
        <f>SUM(R106:S106)</f>
        <v>1.0796462905133819</v>
      </c>
      <c r="AK106" s="87">
        <v>101</v>
      </c>
      <c r="AL106" s="40">
        <f t="shared" si="13"/>
        <v>1.0796462905133819</v>
      </c>
      <c r="AM106" s="86">
        <f>T106*'Enter Information'!E$751*((Y$26/AJ$25)/('1'!Z$26/'1'!AK$25))+T106*(1-'Enter Information'!E$751)</f>
        <v>1.0811311826290693</v>
      </c>
      <c r="AN106" s="40">
        <f t="shared" si="14"/>
        <v>1.0796462905133819</v>
      </c>
      <c r="AO106" s="86">
        <f>T106*'Enter Information'!E$751*Y$26/AJ$25+T106*(1-'Enter Information'!E$751)</f>
        <v>1.3095513962726817</v>
      </c>
      <c r="AP106" s="86">
        <f>INDEX($AL$6:$AO$108,'1'!AL106,'Enter Information'!$B$86)</f>
        <v>1.0811311826290693</v>
      </c>
    </row>
    <row r="107" spans="1:64" x14ac:dyDescent="0.4">
      <c r="A107" s="95">
        <f>SUM(A91:A106)</f>
        <v>0.99999999999999989</v>
      </c>
      <c r="D107" s="72"/>
      <c r="E107" s="81">
        <f>SUM(E6:E106)</f>
        <v>7538.6544871186325</v>
      </c>
      <c r="F107" s="81"/>
      <c r="G107" s="81"/>
      <c r="H107" s="73"/>
      <c r="J107" s="74"/>
      <c r="K107" s="74"/>
      <c r="L107" s="75"/>
      <c r="N107" s="76"/>
      <c r="Q107" s="77"/>
      <c r="R107" s="75"/>
      <c r="S107" s="75"/>
      <c r="AK107" s="87">
        <v>102</v>
      </c>
      <c r="AL107" s="84">
        <f>SUM(AL6:AL106)</f>
        <v>7515.8154952591976</v>
      </c>
      <c r="AM107" s="84">
        <f>SUM(AM6:AM106)</f>
        <v>7529.6700642747046</v>
      </c>
      <c r="AN107" s="84">
        <f>SUM(AN6:AN106)</f>
        <v>7515.8154952591976</v>
      </c>
      <c r="AO107" s="84">
        <f>SUM(AO6:AO106)</f>
        <v>9660.9115066859886</v>
      </c>
      <c r="AP107" s="84">
        <f>INDEX($AL$6:$AO$108,AK107,'Enter Information'!$B$86)</f>
        <v>7529.6700642747046</v>
      </c>
    </row>
    <row r="108" spans="1:64" x14ac:dyDescent="0.4">
      <c r="E108" s="69"/>
      <c r="F108" s="18"/>
      <c r="G108" s="18"/>
      <c r="H108" s="73"/>
      <c r="I108" s="73"/>
      <c r="J108" s="74"/>
      <c r="K108" s="74"/>
      <c r="L108" s="75"/>
      <c r="N108" s="76"/>
      <c r="Q108" s="77"/>
      <c r="AK108" s="87">
        <v>103</v>
      </c>
      <c r="AL108" s="56">
        <f>Y26</f>
        <v>3337.554938525207</v>
      </c>
      <c r="AM108" s="56">
        <f>Y26</f>
        <v>3337.554938525207</v>
      </c>
      <c r="AN108" s="56">
        <f>AJ25</f>
        <v>2578.4811970976998</v>
      </c>
      <c r="AO108" s="56">
        <f>Y26</f>
        <v>3337.554938525207</v>
      </c>
      <c r="AP108" s="56">
        <f>INDEX($AL$6:$AO$108,'1'!AL108,'Enter Information'!$B$86)</f>
        <v>3337.554938525207</v>
      </c>
    </row>
    <row r="109" spans="1:64" s="183" customFormat="1" x14ac:dyDescent="0.4">
      <c r="D109" s="184"/>
      <c r="E109" s="185"/>
      <c r="F109" s="185"/>
      <c r="G109" s="186">
        <f>SUM(F91:G106)</f>
        <v>261.38606283652717</v>
      </c>
      <c r="H109" s="186"/>
      <c r="I109" s="186">
        <f>SUM(H91:I106)</f>
        <v>306.71739849980338</v>
      </c>
      <c r="J109" s="187"/>
      <c r="K109" s="188"/>
      <c r="L109" s="188"/>
      <c r="M109" s="189">
        <f>SUM(L91:M106)</f>
        <v>36.789803250417677</v>
      </c>
      <c r="N109" s="190">
        <f>SUM(M91:N106)</f>
        <v>119.27899027535109</v>
      </c>
      <c r="O109" s="191"/>
      <c r="P109" s="192"/>
      <c r="Q109" s="192"/>
      <c r="R109" s="193"/>
      <c r="S109" s="194"/>
      <c r="T109" s="194"/>
      <c r="AD109" s="195"/>
      <c r="AE109" s="195"/>
      <c r="AF109" s="195"/>
      <c r="AG109" s="195"/>
      <c r="AH109" s="195"/>
      <c r="AI109" s="195"/>
      <c r="AJ109" s="195"/>
      <c r="AK109" s="195"/>
      <c r="AL109" s="195"/>
      <c r="AM109" s="195"/>
      <c r="AN109" s="196"/>
      <c r="AO109" s="195"/>
      <c r="AP109" s="197">
        <f>SUM(AP91:AP106)</f>
        <v>265.02808253760861</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64" x14ac:dyDescent="0.4">
      <c r="F111" s="18"/>
      <c r="G111" s="18"/>
      <c r="I111" s="73"/>
      <c r="J111" s="74"/>
      <c r="K111" s="74"/>
      <c r="L111" s="75"/>
      <c r="M111" s="14"/>
      <c r="N111" s="76"/>
      <c r="Q111" s="77"/>
    </row>
    <row r="112" spans="1:64"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Information'!H8+2</f>
        <v>2020</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Information'!J596</f>
        <v>0</v>
      </c>
      <c r="O3" s="82">
        <f>'Enter Information'!K596</f>
        <v>0</v>
      </c>
      <c r="P3" s="82">
        <f>'Enter Information'!L596</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'2'!AP6</f>
        <v>82.98400411680673</v>
      </c>
      <c r="F6" s="33">
        <f>E6*'Enter Information'!D217</f>
        <v>42.580925015782171</v>
      </c>
      <c r="G6" s="33">
        <f>E6*'Enter Information'!E217</f>
        <v>40.403079101024559</v>
      </c>
      <c r="H6" s="34">
        <f>SUM($J6:$J106)</f>
        <v>44.210852403924257</v>
      </c>
      <c r="I6" s="34">
        <f>SUM($K6:$K106)</f>
        <v>41.949642149329016</v>
      </c>
      <c r="J6" s="35">
        <v>0</v>
      </c>
      <c r="K6" s="35">
        <v>0</v>
      </c>
      <c r="L6" s="35">
        <f>(F6+H6)/2*'Enter Information'!C426</f>
        <v>0.11152743398432274</v>
      </c>
      <c r="M6" s="35">
        <f>(G6+I6)/2*'Enter Information'!D426</f>
        <v>9.7587974681668979E-2</v>
      </c>
      <c r="N6" s="36">
        <f>'Enter Information'!O$594/5</f>
        <v>116.6</v>
      </c>
      <c r="O6" s="36">
        <f>'Enter Information'!P$594/5</f>
        <v>410.4</v>
      </c>
      <c r="P6" s="36">
        <f>'Enter Information'!Q$594/5</f>
        <v>1467.6</v>
      </c>
      <c r="Q6" s="37">
        <f t="shared" ref="Q6:Q37" si="0">N$3/N$5*N6+O$3/O$5*O6+P$3/P$5*P6</f>
        <v>0</v>
      </c>
      <c r="R6" s="287">
        <f>(H6-L6+Q6*'Enter Information'!D217)*'Enter Information'!C$774</f>
        <v>42.205579210292136</v>
      </c>
      <c r="S6" s="287">
        <f>(I6-M6+Q6*'Enter Information'!E217)*'Enter Information'!C$774</f>
        <v>40.054812376052617</v>
      </c>
      <c r="T6" s="38">
        <f>SUM(R6:S6)</f>
        <v>82.260391586344753</v>
      </c>
      <c r="V6" s="30" t="s">
        <v>646</v>
      </c>
      <c r="W6" s="38">
        <f>SUM(R6:R10)</f>
        <v>181.26364342454153</v>
      </c>
      <c r="X6" s="38">
        <f>SUM(S6:S10)</f>
        <v>171.93548851663317</v>
      </c>
      <c r="Y6" s="38">
        <f>SUM(T6:T10)*Z7</f>
        <v>351.60373140891232</v>
      </c>
      <c r="Z6" s="619">
        <f>'Enter Information'!U11</f>
        <v>0.95705726196628493</v>
      </c>
      <c r="AA6"/>
      <c r="AB6"/>
      <c r="AD6" s="39" t="s">
        <v>776</v>
      </c>
      <c r="AE6" s="38">
        <f>$Y6*'Enter Information'!$E734*'Enter Information'!P691</f>
        <v>0</v>
      </c>
      <c r="AF6" s="38">
        <f>$Y6*'Enter Information'!$E734*'Enter Information'!Q691</f>
        <v>282.80429812451177</v>
      </c>
      <c r="AG6" s="38">
        <f>$Y6*'Enter Information'!$E734*'Enter Information'!R691</f>
        <v>44.621856853644488</v>
      </c>
      <c r="AH6" s="38">
        <f>$Y6*'Enter Information'!$E734*'Enter Information'!S691</f>
        <v>0</v>
      </c>
      <c r="AI6" s="38">
        <f>$Y6*'Enter Information'!$E734*'Enter Information'!T691</f>
        <v>22.443731572219995</v>
      </c>
      <c r="AJ6" s="38">
        <f>SUM(AE6:AI6)</f>
        <v>349.86988655037624</v>
      </c>
      <c r="AK6" s="87">
        <v>1</v>
      </c>
      <c r="AL6" s="86">
        <f>T6</f>
        <v>82.260391586344753</v>
      </c>
      <c r="AM6" s="86">
        <f>T6*'Enter Information'!E$734*((Y$26/AJ$25)/('1'!Z$26/'1'!AK$25))+T6*(1-'Enter Information'!E$734)</f>
        <v>82.34750420217614</v>
      </c>
      <c r="AN6" s="86">
        <f>T6</f>
        <v>82.260391586344753</v>
      </c>
      <c r="AO6" s="86">
        <f>T6*'Enter Information'!E$734*Y$26/AJ$25+T6*(1-'Enter Information'!E$734)</f>
        <v>106.26891302765017</v>
      </c>
      <c r="AP6" s="86">
        <f>INDEX($AL$6:$AO$106,'1'!AL6,'Enter Information'!$B$86)</f>
        <v>82.34750420217614</v>
      </c>
      <c r="AQ6" s="41"/>
      <c r="AR6" s="42" t="s">
        <v>770</v>
      </c>
      <c r="AS6" s="43">
        <f>AE27*AP108/100</f>
        <v>671.6373109537268</v>
      </c>
    </row>
    <row r="7" spans="1:67" x14ac:dyDescent="0.4">
      <c r="A7" s="1"/>
      <c r="B7" s="1"/>
      <c r="D7" s="31">
        <v>1</v>
      </c>
      <c r="E7" s="32">
        <f>'2'!AP7</f>
        <v>80.340085391239526</v>
      </c>
      <c r="F7" s="33">
        <f>E7*'Enter Information'!D218</f>
        <v>41.308243143196393</v>
      </c>
      <c r="G7" s="33">
        <f>E7*'Enter Information'!E218</f>
        <v>39.031842248043134</v>
      </c>
      <c r="H7" s="34">
        <f>F6</f>
        <v>42.580925015782171</v>
      </c>
      <c r="I7" s="34">
        <f t="shared" ref="I7:I70" si="1">G6</f>
        <v>40.403079101024559</v>
      </c>
      <c r="J7" s="35">
        <v>0</v>
      </c>
      <c r="K7" s="35">
        <v>0</v>
      </c>
      <c r="L7" s="35">
        <f>(F7+H7)/2*'Enter Information'!C427</f>
        <v>7.9694709751029647E-3</v>
      </c>
      <c r="M7" s="35">
        <f>(G7+I7)/2*'Enter Information'!D427</f>
        <v>6.7519683146707544E-3</v>
      </c>
      <c r="N7" s="36">
        <f>'Enter Information'!O$594/5</f>
        <v>116.6</v>
      </c>
      <c r="O7" s="36">
        <f>'Enter Information'!P$594/5</f>
        <v>410.4</v>
      </c>
      <c r="P7" s="36">
        <f>'Enter Information'!Q$594/5</f>
        <v>1467.6</v>
      </c>
      <c r="Q7" s="37">
        <f t="shared" si="0"/>
        <v>0</v>
      </c>
      <c r="R7" s="287">
        <f>(H7-L7+Q7*'Enter Information'!D218)*'Enter Information'!C$774</f>
        <v>40.744756267525418</v>
      </c>
      <c r="S7" s="287">
        <f>(I7-M7+Q7*'Enter Information'!E218)*'Enter Information'!C$774</f>
        <v>38.661598239125667</v>
      </c>
      <c r="T7" s="38">
        <f t="shared" ref="T7:T70" si="2">SUM(R7:S7)</f>
        <v>79.406354506651084</v>
      </c>
      <c r="V7" s="44" t="s">
        <v>647</v>
      </c>
      <c r="W7" s="38">
        <f>SUM(R11:R15)</f>
        <v>182.22728626365051</v>
      </c>
      <c r="X7" s="38">
        <f>SUM(S11:S15)</f>
        <v>173.03807933831615</v>
      </c>
      <c r="Y7" s="38">
        <f>SUM(T11:T15)*Z8</f>
        <v>354.72840185964145</v>
      </c>
      <c r="Z7" s="619">
        <f>'Enter Information'!U12</f>
        <v>0.99548299984913891</v>
      </c>
      <c r="AA7"/>
      <c r="AB7"/>
      <c r="AD7" s="39" t="s">
        <v>777</v>
      </c>
      <c r="AE7" s="38">
        <f>$Y7*'Enter Information'!$E735*'Enter Information'!P692</f>
        <v>0</v>
      </c>
      <c r="AF7" s="38">
        <f>$Y7*'Enter Information'!$E735*'Enter Information'!Q692</f>
        <v>270.4265862188135</v>
      </c>
      <c r="AG7" s="38">
        <f>$Y7*'Enter Information'!$E735*'Enter Information'!R692</f>
        <v>62.599115525839331</v>
      </c>
      <c r="AH7" s="38">
        <f>$Y7*'Enter Information'!$E735*'Enter Information'!S692</f>
        <v>0</v>
      </c>
      <c r="AI7" s="38">
        <f>$Y7*'Enter Information'!$E735*'Enter Information'!T692</f>
        <v>21.463691646582312</v>
      </c>
      <c r="AJ7" s="38">
        <f t="shared" ref="AJ7:AJ22" si="3">SUM(AE7:AI7)</f>
        <v>354.48939339123518</v>
      </c>
      <c r="AK7" s="87">
        <v>2</v>
      </c>
      <c r="AL7" s="40">
        <f t="shared" ref="AL7:AL70" si="4">T7</f>
        <v>79.406354506651084</v>
      </c>
      <c r="AM7" s="86">
        <f>T7*'Enter Information'!E$734*((Y$26/AJ$25)/('1'!Z$26/'1'!AK$25))+T7*(1-'Enter Information'!E$734)</f>
        <v>79.490444736727952</v>
      </c>
      <c r="AN7" s="40">
        <f t="shared" ref="AN7:AN70" si="5">T7</f>
        <v>79.406354506651084</v>
      </c>
      <c r="AO7" s="86">
        <f>T7*'Enter Information'!E$734*Y$26/AJ$25+T7*(1-'Enter Information'!E$734)</f>
        <v>102.58189656260819</v>
      </c>
      <c r="AP7" s="86">
        <f>INDEX($AL$6:$AO$106,'1'!AL7,'Enter Information'!$B$86)</f>
        <v>79.490444736727952</v>
      </c>
      <c r="AQ7" s="41"/>
      <c r="AR7" s="42" t="s">
        <v>774</v>
      </c>
      <c r="AS7" s="43">
        <f>AF27*AP108/100</f>
        <v>872.80053749428885</v>
      </c>
    </row>
    <row r="8" spans="1:67" x14ac:dyDescent="0.4">
      <c r="A8" s="1"/>
      <c r="B8" s="1"/>
      <c r="D8" s="31">
        <v>2</v>
      </c>
      <c r="E8" s="32">
        <f>'2'!AP8</f>
        <v>58.829541324754167</v>
      </c>
      <c r="F8" s="33">
        <f>E8*'Enter Information'!D219</f>
        <v>30.146791909471254</v>
      </c>
      <c r="G8" s="33">
        <f>E8*'Enter Information'!E219</f>
        <v>28.682749415282913</v>
      </c>
      <c r="H8" s="34">
        <f t="shared" ref="H8:I71" si="6">F7</f>
        <v>41.308243143196393</v>
      </c>
      <c r="I8" s="34">
        <f t="shared" si="1"/>
        <v>39.031842248043134</v>
      </c>
      <c r="J8" s="35">
        <v>0</v>
      </c>
      <c r="K8" s="35">
        <v>0</v>
      </c>
      <c r="L8" s="35">
        <f>(F8+H8)/2*'Enter Information'!C428</f>
        <v>4.2873021031600593E-3</v>
      </c>
      <c r="M8" s="35">
        <f>(G8+I8)/2*'Enter Information'!D428</f>
        <v>3.3857295831663027E-3</v>
      </c>
      <c r="N8" s="36">
        <f>'Enter Information'!O$594/5</f>
        <v>116.6</v>
      </c>
      <c r="O8" s="36">
        <f>'Enter Information'!P$594/5</f>
        <v>410.4</v>
      </c>
      <c r="P8" s="36">
        <f>'Enter Information'!Q$594/5</f>
        <v>1467.6</v>
      </c>
      <c r="Q8" s="37">
        <f t="shared" si="0"/>
        <v>0</v>
      </c>
      <c r="R8" s="287">
        <f>(H8-L8+Q8*'Enter Information'!D219)*'Enter Information'!C$774</f>
        <v>39.530250885653032</v>
      </c>
      <c r="S8" s="287">
        <f>(I8-M8+Q8*'Enter Information'!E219)*'Enter Information'!C$774</f>
        <v>37.352467734327504</v>
      </c>
      <c r="T8" s="38">
        <f t="shared" si="2"/>
        <v>76.882718619980537</v>
      </c>
      <c r="V8" s="45" t="s">
        <v>648</v>
      </c>
      <c r="W8" s="38">
        <f>SUM(R16:R20)</f>
        <v>219.20725947727192</v>
      </c>
      <c r="X8" s="38">
        <f>SUM(S16:S20)</f>
        <v>207.81777925693464</v>
      </c>
      <c r="Y8" s="38">
        <f>SUM(T16:T20)*Z9</f>
        <v>427.9350595578685</v>
      </c>
      <c r="Z8" s="619">
        <f>'Enter Information'!U13</f>
        <v>0.99848855589563212</v>
      </c>
      <c r="AA8"/>
      <c r="AB8"/>
      <c r="AD8" s="39" t="s">
        <v>778</v>
      </c>
      <c r="AE8" s="38">
        <f>$Y8*'Enter Information'!$E736*'Enter Information'!P693</f>
        <v>0</v>
      </c>
      <c r="AF8" s="38">
        <f>$Y8*'Enter Information'!$E736*'Enter Information'!Q693</f>
        <v>300.00226984186668</v>
      </c>
      <c r="AG8" s="38">
        <f>$Y8*'Enter Information'!$E736*'Enter Information'!R693</f>
        <v>99.357832548844115</v>
      </c>
      <c r="AH8" s="38">
        <f>$Y8*'Enter Information'!$E736*'Enter Information'!S693</f>
        <v>0</v>
      </c>
      <c r="AI8" s="38">
        <f>$Y8*'Enter Information'!$E736*'Enter Information'!T693</f>
        <v>26.794294821671503</v>
      </c>
      <c r="AJ8" s="38">
        <f t="shared" si="3"/>
        <v>426.15439721238226</v>
      </c>
      <c r="AK8" s="87">
        <v>3</v>
      </c>
      <c r="AL8" s="40">
        <f t="shared" si="4"/>
        <v>76.882718619980537</v>
      </c>
      <c r="AM8" s="86">
        <f>T8*'Enter Information'!E$734*((Y$26/AJ$25)/('1'!Z$26/'1'!AK$25))+T8*(1-'Enter Information'!E$734)</f>
        <v>76.964136354592043</v>
      </c>
      <c r="AN8" s="40">
        <f t="shared" si="5"/>
        <v>76.882718619980537</v>
      </c>
      <c r="AO8" s="86">
        <f>T8*'Enter Information'!E$734*Y$26/AJ$25+T8*(1-'Enter Information'!E$734)</f>
        <v>99.321712197055419</v>
      </c>
      <c r="AP8" s="86">
        <f>INDEX($AL$6:$AO$106,'1'!AL8,'Enter Information'!$B$86)</f>
        <v>76.964136354592043</v>
      </c>
      <c r="AQ8" s="41"/>
      <c r="AR8" s="42" t="s">
        <v>771</v>
      </c>
      <c r="AS8" s="43">
        <f>AG27*AP108/100</f>
        <v>311.51586928654297</v>
      </c>
    </row>
    <row r="9" spans="1:67" x14ac:dyDescent="0.4">
      <c r="A9" s="1"/>
      <c r="B9" s="1"/>
      <c r="D9" s="31">
        <v>3</v>
      </c>
      <c r="E9" s="32">
        <f>'2'!AP9</f>
        <v>60.97541861950333</v>
      </c>
      <c r="F9" s="33">
        <f>E9*'Enter Information'!D220</f>
        <v>31.280399369884805</v>
      </c>
      <c r="G9" s="33">
        <f>E9*'Enter Information'!E220</f>
        <v>29.695019249618525</v>
      </c>
      <c r="H9" s="34">
        <f t="shared" si="6"/>
        <v>30.146791909471254</v>
      </c>
      <c r="I9" s="34">
        <f t="shared" si="1"/>
        <v>28.682749415282913</v>
      </c>
      <c r="J9" s="35">
        <v>0</v>
      </c>
      <c r="K9" s="35">
        <v>0</v>
      </c>
      <c r="L9" s="35">
        <f>(F9+H9)/2*'Enter Information'!C429</f>
        <v>3.3784955203645835E-3</v>
      </c>
      <c r="M9" s="35">
        <f>(G9+I9)/2*'Enter Information'!D429</f>
        <v>2.3351107465960576E-3</v>
      </c>
      <c r="N9" s="36">
        <f>'Enter Information'!O$594/5</f>
        <v>116.6</v>
      </c>
      <c r="O9" s="36">
        <f>'Enter Information'!P$594/5</f>
        <v>410.4</v>
      </c>
      <c r="P9" s="36">
        <f>'Enter Information'!Q$594/5</f>
        <v>1467.6</v>
      </c>
      <c r="Q9" s="37">
        <f t="shared" si="0"/>
        <v>0</v>
      </c>
      <c r="R9" s="287">
        <f>(H9-L9+Q9*'Enter Information'!D220)*'Enter Information'!C$774</f>
        <v>28.848972708273624</v>
      </c>
      <c r="S9" s="287">
        <f>(I9-M9+Q9*'Enter Information'!E220)*'Enter Information'!C$774</f>
        <v>27.4487987863582</v>
      </c>
      <c r="T9" s="38">
        <f t="shared" si="2"/>
        <v>56.297771494631824</v>
      </c>
      <c r="V9" s="30" t="s">
        <v>649</v>
      </c>
      <c r="W9" s="38">
        <f>SUM(R21:R25)</f>
        <v>232.12176001382568</v>
      </c>
      <c r="X9" s="38">
        <f>SUM(S21:S25)</f>
        <v>223.37158237766394</v>
      </c>
      <c r="Y9" s="38">
        <f>SUM(T21:T25)*Z10</f>
        <v>458.66811961260538</v>
      </c>
      <c r="Z9" s="619">
        <f>'Enter Information'!U14</f>
        <v>1.002131071345042</v>
      </c>
      <c r="AA9"/>
      <c r="AB9"/>
      <c r="AD9" s="39" t="s">
        <v>779</v>
      </c>
      <c r="AE9" s="38">
        <f>$Y9*'Enter Information'!$E737*'Enter Information'!P694</f>
        <v>6.8088885624700444</v>
      </c>
      <c r="AF9" s="38">
        <f>$Y9*'Enter Information'!$E737*'Enter Information'!Q694</f>
        <v>271.80884341714363</v>
      </c>
      <c r="AG9" s="38">
        <f>$Y9*'Enter Information'!$E737*'Enter Information'!R694</f>
        <v>105.26442317745661</v>
      </c>
      <c r="AH9" s="38">
        <f>$Y9*'Enter Information'!$E737*'Enter Information'!S694</f>
        <v>9.492684054246558</v>
      </c>
      <c r="AI9" s="38">
        <f>$Y9*'Enter Information'!$E737*'Enter Information'!T694</f>
        <v>61.2799970622304</v>
      </c>
      <c r="AJ9" s="38">
        <f t="shared" si="3"/>
        <v>454.65483627354723</v>
      </c>
      <c r="AK9" s="87">
        <v>4</v>
      </c>
      <c r="AL9" s="40">
        <f t="shared" si="4"/>
        <v>56.297771494631824</v>
      </c>
      <c r="AM9" s="86">
        <f>T9*'Enter Information'!E$734*((Y$26/AJ$25)/('1'!Z$26/'1'!AK$25))+T9*(1-'Enter Information'!E$734)</f>
        <v>56.357390055227022</v>
      </c>
      <c r="AN9" s="40">
        <f t="shared" si="5"/>
        <v>56.297771494631824</v>
      </c>
      <c r="AO9" s="86">
        <f>T9*'Enter Information'!E$734*Y$26/AJ$25+T9*(1-'Enter Information'!E$734)</f>
        <v>72.72884151461642</v>
      </c>
      <c r="AP9" s="86">
        <f>INDEX($AL$6:$AO$106,'1'!AL9,'Enter Information'!$B$86)</f>
        <v>56.357390055227022</v>
      </c>
      <c r="AQ9" s="41"/>
      <c r="AR9" s="42" t="s">
        <v>772</v>
      </c>
      <c r="AS9" s="43">
        <f>AH27*AP108/100</f>
        <v>43.510749972750297</v>
      </c>
    </row>
    <row r="10" spans="1:67" ht="12.75" customHeight="1" x14ac:dyDescent="0.4">
      <c r="A10" s="1"/>
      <c r="B10" s="1"/>
      <c r="D10" s="31">
        <v>4</v>
      </c>
      <c r="E10" s="32">
        <f>'2'!AP10</f>
        <v>63.117805822377399</v>
      </c>
      <c r="F10" s="33">
        <f>E10*'Enter Information'!D221</f>
        <v>32.436192682178181</v>
      </c>
      <c r="G10" s="33">
        <f>E10*'Enter Information'!E221</f>
        <v>30.681613140199214</v>
      </c>
      <c r="H10" s="34">
        <f t="shared" si="6"/>
        <v>31.280399369884805</v>
      </c>
      <c r="I10" s="34">
        <f t="shared" si="1"/>
        <v>29.695019249618525</v>
      </c>
      <c r="J10" s="35">
        <v>0</v>
      </c>
      <c r="K10" s="35">
        <v>0</v>
      </c>
      <c r="L10" s="35">
        <f>(F10+H10)/2*'Enter Information'!C430</f>
        <v>3.1858296026031495E-3</v>
      </c>
      <c r="M10" s="35">
        <f>(G10+I10)/2*'Enter Information'!D430</f>
        <v>2.1131821336436208E-3</v>
      </c>
      <c r="N10" s="36">
        <f>'Enter Information'!O$594/5</f>
        <v>116.6</v>
      </c>
      <c r="O10" s="36">
        <f>'Enter Information'!P$594/5</f>
        <v>410.4</v>
      </c>
      <c r="P10" s="36">
        <f>'Enter Information'!Q$594/5</f>
        <v>1467.6</v>
      </c>
      <c r="Q10" s="37">
        <f t="shared" si="0"/>
        <v>0</v>
      </c>
      <c r="R10" s="287">
        <f>(H10-L10+Q10*'Enter Information'!D221)*'Enter Information'!C$774</f>
        <v>29.934084352797296</v>
      </c>
      <c r="S10" s="287">
        <f>(I10-M10+Q10*'Enter Information'!E221)*'Enter Information'!C$774</f>
        <v>28.417811380769169</v>
      </c>
      <c r="T10" s="38">
        <f t="shared" si="2"/>
        <v>58.351895733566465</v>
      </c>
      <c r="V10" s="30" t="s">
        <v>650</v>
      </c>
      <c r="W10" s="38">
        <f>SUM(R26:R30)</f>
        <v>175.05376996320715</v>
      </c>
      <c r="X10" s="38">
        <f>SUM(S26:S30)</f>
        <v>170.81429635267864</v>
      </c>
      <c r="Y10" s="38">
        <f>SUM(T26:T30)*Z11</f>
        <v>342.86364302030978</v>
      </c>
      <c r="Z10" s="619">
        <f>'Enter Information'!U15</f>
        <v>1.0069699750263026</v>
      </c>
      <c r="AA10"/>
      <c r="AB10"/>
      <c r="AD10" s="39" t="s">
        <v>780</v>
      </c>
      <c r="AE10" s="38">
        <f>$Y10*'Enter Information'!$E738*'Enter Information'!P695</f>
        <v>34.812464036090766</v>
      </c>
      <c r="AF10" s="38">
        <f>$Y10*'Enter Information'!$E738*'Enter Information'!Q695</f>
        <v>140.70037547920018</v>
      </c>
      <c r="AG10" s="38">
        <f>$Y10*'Enter Information'!$E738*'Enter Information'!R695</f>
        <v>54.310791248612766</v>
      </c>
      <c r="AH10" s="38">
        <f>$Y10*'Enter Information'!$E738*'Enter Information'!S695</f>
        <v>13.166252423906123</v>
      </c>
      <c r="AI10" s="38">
        <f>$Y10*'Enter Information'!$E738*'Enter Information'!T695</f>
        <v>97.965844306691324</v>
      </c>
      <c r="AJ10" s="38">
        <f t="shared" si="3"/>
        <v>340.95572749450116</v>
      </c>
      <c r="AK10" s="87">
        <v>5</v>
      </c>
      <c r="AL10" s="40">
        <f t="shared" si="4"/>
        <v>58.351895733566465</v>
      </c>
      <c r="AM10" s="86">
        <f>T10*'Enter Information'!E$734*((Y$26/AJ$25)/('1'!Z$26/'1'!AK$25))+T10*(1-'Enter Information'!E$734)</f>
        <v>58.41368958329226</v>
      </c>
      <c r="AN10" s="40">
        <f t="shared" si="5"/>
        <v>58.351895733566465</v>
      </c>
      <c r="AO10" s="86">
        <f>T10*'Enter Information'!E$734*Y$26/AJ$25+T10*(1-'Enter Information'!E$734)</f>
        <v>75.382482542646358</v>
      </c>
      <c r="AP10" s="86">
        <f>INDEX($AL$6:$AO$106,'1'!AL10,'Enter Information'!$B$86)</f>
        <v>58.41368958329226</v>
      </c>
      <c r="AQ10" s="41"/>
      <c r="AR10" s="42" t="s">
        <v>946</v>
      </c>
      <c r="AS10" s="43">
        <f>AI27*AP108/100</f>
        <v>1438.0904708178987</v>
      </c>
    </row>
    <row r="11" spans="1:67" x14ac:dyDescent="0.4">
      <c r="A11" s="1"/>
      <c r="B11" s="1"/>
      <c r="D11" s="31">
        <v>5</v>
      </c>
      <c r="E11" s="32">
        <f>'2'!AP11</f>
        <v>67.880596023087193</v>
      </c>
      <c r="F11" s="33">
        <f>E11*'Enter Information'!D222</f>
        <v>34.964654938307625</v>
      </c>
      <c r="G11" s="33">
        <f>E11*'Enter Information'!E222</f>
        <v>32.915941084779568</v>
      </c>
      <c r="H11" s="34">
        <f t="shared" si="6"/>
        <v>32.436192682178181</v>
      </c>
      <c r="I11" s="34">
        <f t="shared" si="1"/>
        <v>30.681613140199214</v>
      </c>
      <c r="J11" s="35">
        <v>0</v>
      </c>
      <c r="K11" s="35">
        <v>0</v>
      </c>
      <c r="L11" s="35">
        <f>(F11+H11)/2*'Enter Information'!C431</f>
        <v>3.0330381429218615E-3</v>
      </c>
      <c r="M11" s="35">
        <f>(G11+I11)/2*'Enter Information'!D431</f>
        <v>1.9079266267493635E-3</v>
      </c>
      <c r="N11" s="36">
        <f>'Enter Information'!O$595/5</f>
        <v>73.2</v>
      </c>
      <c r="O11" s="36">
        <f>'Enter Information'!P$595/5</f>
        <v>267</v>
      </c>
      <c r="P11" s="36">
        <f>'Enter Information'!Q$595/5</f>
        <v>1379</v>
      </c>
      <c r="Q11" s="37">
        <f t="shared" si="0"/>
        <v>0</v>
      </c>
      <c r="R11" s="287">
        <f>(H11-L11+Q11*'Enter Information'!D222)*'Enter Information'!C$775</f>
        <v>32.286659057030249</v>
      </c>
      <c r="S11" s="287">
        <f>(I11-M11+Q11*'Enter Information'!E222)*'Enter Information'!C$775</f>
        <v>30.541124980494384</v>
      </c>
      <c r="T11" s="38">
        <f t="shared" si="2"/>
        <v>62.827784037524637</v>
      </c>
      <c r="V11" s="30" t="s">
        <v>651</v>
      </c>
      <c r="W11" s="38">
        <f>SUM(R31:R35)</f>
        <v>107.01825155063322</v>
      </c>
      <c r="X11" s="38">
        <f>SUM(S31:S35)</f>
        <v>109.55217589091367</v>
      </c>
      <c r="Y11" s="38">
        <f>SUM(T31:T35)*Z12</f>
        <v>219.16447715418442</v>
      </c>
      <c r="Z11" s="619">
        <f>'Enter Information'!U16</f>
        <v>0.99131338337309216</v>
      </c>
      <c r="AA11"/>
      <c r="AB11"/>
      <c r="AD11" s="39" t="s">
        <v>781</v>
      </c>
      <c r="AE11" s="38">
        <f>$Y11*'Enter Information'!$E739*'Enter Information'!P696</f>
        <v>51.361365864272905</v>
      </c>
      <c r="AF11" s="38">
        <f>$Y11*'Enter Information'!$E739*'Enter Information'!Q696</f>
        <v>78.188796273253189</v>
      </c>
      <c r="AG11" s="38">
        <f>$Y11*'Enter Information'!$E739*'Enter Information'!R696</f>
        <v>20.867573803975031</v>
      </c>
      <c r="AH11" s="38">
        <f>$Y11*'Enter Information'!$E739*'Enter Information'!S696</f>
        <v>6.4767005382306406</v>
      </c>
      <c r="AI11" s="38">
        <f>$Y11*'Enter Information'!$E739*'Enter Information'!T696</f>
        <v>61.100643730988807</v>
      </c>
      <c r="AJ11" s="38">
        <f t="shared" si="3"/>
        <v>217.99508021072057</v>
      </c>
      <c r="AK11" s="87">
        <v>6</v>
      </c>
      <c r="AL11" s="40">
        <f t="shared" si="4"/>
        <v>62.827784037524637</v>
      </c>
      <c r="AM11" s="86">
        <f>T11*'Enter Information'!E$735*((Y$26/AJ$25)/('1'!Z$26/'1'!AK$25))+T11*(1-'Enter Information'!E$735)</f>
        <v>62.894602460115046</v>
      </c>
      <c r="AN11" s="40">
        <f t="shared" si="5"/>
        <v>62.827784037524637</v>
      </c>
      <c r="AO11" s="86">
        <f>T11*'Enter Information'!E$735*Y$26/AJ$25+T11*(1-'Enter Information'!E$735)</f>
        <v>81.243159538830426</v>
      </c>
      <c r="AP11" s="86">
        <f>INDEX($AL$6:$AO$106,'1'!AL11,'Enter Information'!$B$86)</f>
        <v>62.894602460115046</v>
      </c>
      <c r="AQ11" s="41"/>
      <c r="AR11" s="42" t="s">
        <v>951</v>
      </c>
      <c r="AS11" s="43">
        <f>SUM(AS6:AS10)</f>
        <v>3337.5549385252079</v>
      </c>
    </row>
    <row r="12" spans="1:67" ht="12.75" customHeight="1" x14ac:dyDescent="0.4">
      <c r="A12" s="1"/>
      <c r="B12" s="1"/>
      <c r="D12" s="31">
        <v>6</v>
      </c>
      <c r="E12" s="32">
        <f>'2'!AP12</f>
        <v>72.923490258895413</v>
      </c>
      <c r="F12" s="33">
        <f>E12*'Enter Information'!D223</f>
        <v>37.201731977694948</v>
      </c>
      <c r="G12" s="33">
        <f>E12*'Enter Information'!E223</f>
        <v>35.721758281200465</v>
      </c>
      <c r="H12" s="34">
        <f t="shared" si="6"/>
        <v>34.964654938307625</v>
      </c>
      <c r="I12" s="34">
        <f t="shared" si="1"/>
        <v>32.915941084779568</v>
      </c>
      <c r="J12" s="35">
        <v>0</v>
      </c>
      <c r="K12" s="35">
        <v>0</v>
      </c>
      <c r="L12" s="35">
        <f>(F12+H12)/2*'Enter Information'!C432</f>
        <v>2.8866554766401034E-3</v>
      </c>
      <c r="M12" s="35">
        <f>(G12+I12)/2*'Enter Information'!D432</f>
        <v>2.0591309809794012E-3</v>
      </c>
      <c r="N12" s="36">
        <f>'Enter Information'!O$595/5</f>
        <v>73.2</v>
      </c>
      <c r="O12" s="36">
        <f>'Enter Information'!P$595/5</f>
        <v>267</v>
      </c>
      <c r="P12" s="36">
        <f>'Enter Information'!Q$595/5</f>
        <v>1379</v>
      </c>
      <c r="Q12" s="37">
        <f t="shared" si="0"/>
        <v>0</v>
      </c>
      <c r="R12" s="287">
        <f>(H12-L12+Q12*'Enter Information'!D223)*'Enter Information'!C$775</f>
        <v>34.803845970223072</v>
      </c>
      <c r="S12" s="287">
        <f>(I12-M12+Q12*'Enter Information'!E223)*'Enter Information'!C$775</f>
        <v>32.765209944047854</v>
      </c>
      <c r="T12" s="38">
        <f t="shared" si="2"/>
        <v>67.569055914270933</v>
      </c>
      <c r="V12" s="30" t="s">
        <v>652</v>
      </c>
      <c r="W12" s="38">
        <f>SUM(R36:R40)</f>
        <v>127.30352346591209</v>
      </c>
      <c r="X12" s="38">
        <f>SUM(S36:S40)</f>
        <v>132.82508121245053</v>
      </c>
      <c r="Y12" s="38">
        <f>SUM(T36:T40)*Z13</f>
        <v>263.64707617576477</v>
      </c>
      <c r="Z12" s="619">
        <f>'Enter Information'!U17</f>
        <v>1.0119778574724274</v>
      </c>
      <c r="AA12"/>
      <c r="AB12"/>
      <c r="AD12" s="39" t="s">
        <v>782</v>
      </c>
      <c r="AE12" s="38">
        <f>$Y12*'Enter Information'!$E740*'Enter Information'!P697</f>
        <v>49.566986465460644</v>
      </c>
      <c r="AF12" s="38">
        <f>$Y12*'Enter Information'!$E740*'Enter Information'!Q697</f>
        <v>126.30860909756998</v>
      </c>
      <c r="AG12" s="38">
        <f>$Y12*'Enter Information'!$E740*'Enter Information'!R697</f>
        <v>20.441927827223651</v>
      </c>
      <c r="AH12" s="38">
        <f>$Y12*'Enter Information'!$E740*'Enter Information'!S697</f>
        <v>4.313434312166458</v>
      </c>
      <c r="AI12" s="38">
        <f>$Y12*'Enter Information'!$E740*'Enter Information'!T697</f>
        <v>60.650637241505763</v>
      </c>
      <c r="AJ12" s="38">
        <f t="shared" si="3"/>
        <v>261.28159494392651</v>
      </c>
      <c r="AK12" s="87">
        <v>7</v>
      </c>
      <c r="AL12" s="40">
        <f t="shared" si="4"/>
        <v>67.569055914270933</v>
      </c>
      <c r="AM12" s="86">
        <f>T12*'Enter Information'!E$735*((Y$26/AJ$25)/('1'!Z$26/'1'!AK$25))+T12*(1-'Enter Information'!E$735)</f>
        <v>67.640916760571329</v>
      </c>
      <c r="AN12" s="40">
        <f t="shared" si="5"/>
        <v>67.569055914270933</v>
      </c>
      <c r="AO12" s="86">
        <f>T12*'Enter Information'!E$735*Y$26/AJ$25+T12*(1-'Enter Information'!E$735)</f>
        <v>87.374139859088203</v>
      </c>
      <c r="AP12" s="86">
        <f>INDEX($AL$6:$AO$106,'1'!AL12,'Enter Information'!$B$86)</f>
        <v>67.640916760571329</v>
      </c>
      <c r="AQ12" s="41"/>
      <c r="AR12"/>
      <c r="AS12"/>
    </row>
    <row r="13" spans="1:67" x14ac:dyDescent="0.4">
      <c r="A13" s="1"/>
      <c r="B13" s="1"/>
      <c r="D13" s="31">
        <v>7</v>
      </c>
      <c r="E13" s="32">
        <f>'2'!AP13</f>
        <v>75.330596313915592</v>
      </c>
      <c r="F13" s="33">
        <f>E13*'Enter Information'!D224</f>
        <v>38.608094398972128</v>
      </c>
      <c r="G13" s="33">
        <f>E13*'Enter Information'!E224</f>
        <v>36.722501914943464</v>
      </c>
      <c r="H13" s="34">
        <f>F12</f>
        <v>37.201731977694948</v>
      </c>
      <c r="I13" s="34">
        <f t="shared" si="1"/>
        <v>35.721758281200465</v>
      </c>
      <c r="J13" s="35">
        <v>0</v>
      </c>
      <c r="K13" s="35">
        <v>0</v>
      </c>
      <c r="L13" s="35">
        <f>(F13+H13)/2*'Enter Information'!C433</f>
        <v>3.0323930550666834E-3</v>
      </c>
      <c r="M13" s="35">
        <f>(G13+I13)/2*'Enter Information'!D433</f>
        <v>2.1733278058843181E-3</v>
      </c>
      <c r="N13" s="36">
        <f>'Enter Information'!O$595/5</f>
        <v>73.2</v>
      </c>
      <c r="O13" s="36">
        <f>'Enter Information'!P$595/5</f>
        <v>267</v>
      </c>
      <c r="P13" s="36">
        <f>'Enter Information'!Q$595/5</f>
        <v>1379</v>
      </c>
      <c r="Q13" s="37">
        <f t="shared" si="0"/>
        <v>0</v>
      </c>
      <c r="R13" s="287">
        <f>(H13-L13+Q13*'Enter Information'!D224)*'Enter Information'!C$775</f>
        <v>37.030673053004229</v>
      </c>
      <c r="S13" s="287">
        <f>(I13-M13+Q13*'Enter Information'!E224)*'Enter Information'!C$775</f>
        <v>35.5582395827714</v>
      </c>
      <c r="T13" s="38">
        <f>SUM(R13:S13)</f>
        <v>72.588912635775628</v>
      </c>
      <c r="V13" s="30" t="s">
        <v>653</v>
      </c>
      <c r="W13" s="38">
        <f>SUM(R41:R45)</f>
        <v>152.25257213636132</v>
      </c>
      <c r="X13" s="38">
        <f>SUM(S41:S45)</f>
        <v>156.1417367235864</v>
      </c>
      <c r="Y13" s="38">
        <f>SUM(T41:T45)*Z14</f>
        <v>309.29617140857573</v>
      </c>
      <c r="Z13" s="619">
        <f>'Enter Information'!U18</f>
        <v>1.0135258923245007</v>
      </c>
      <c r="AA13"/>
      <c r="AB13"/>
      <c r="AD13" s="39" t="s">
        <v>783</v>
      </c>
      <c r="AE13" s="38">
        <f>$Y13*'Enter Information'!$E741*'Enter Information'!P698</f>
        <v>31.177511588443505</v>
      </c>
      <c r="AF13" s="38">
        <f>$Y13*'Enter Information'!$E741*'Enter Information'!Q698</f>
        <v>178.80649312767775</v>
      </c>
      <c r="AG13" s="38">
        <f>$Y13*'Enter Information'!$E741*'Enter Information'!R698</f>
        <v>30.844951464833439</v>
      </c>
      <c r="AH13" s="38">
        <f>$Y13*'Enter Information'!$E741*'Enter Information'!S698</f>
        <v>3.3810279233689844</v>
      </c>
      <c r="AI13" s="38">
        <f>$Y13*'Enter Information'!$E741*'Enter Information'!T698</f>
        <v>61.412769493325158</v>
      </c>
      <c r="AJ13" s="38">
        <f t="shared" si="3"/>
        <v>305.62275359764885</v>
      </c>
      <c r="AK13" s="87">
        <v>8</v>
      </c>
      <c r="AL13" s="40">
        <f t="shared" si="4"/>
        <v>72.588912635775628</v>
      </c>
      <c r="AM13" s="86">
        <f>T13*'Enter Information'!E$735*((Y$26/AJ$25)/('1'!Z$26/'1'!AK$25))+T13*(1-'Enter Information'!E$735)</f>
        <v>72.666112185531802</v>
      </c>
      <c r="AN13" s="40">
        <f t="shared" si="5"/>
        <v>72.588912635775628</v>
      </c>
      <c r="AO13" s="86">
        <f>T13*'Enter Information'!E$735*Y$26/AJ$25+T13*(1-'Enter Information'!E$735)</f>
        <v>93.865360689727311</v>
      </c>
      <c r="AP13" s="86">
        <f>INDEX($AL$6:$AO$106,'1'!AL13,'Enter Information'!$B$86)</f>
        <v>72.666112185531802</v>
      </c>
      <c r="AQ13" s="41"/>
      <c r="AR13"/>
      <c r="AS13"/>
    </row>
    <row r="14" spans="1:67" ht="12.75" customHeight="1" x14ac:dyDescent="0.4">
      <c r="A14" s="1"/>
      <c r="B14" s="1"/>
      <c r="D14" s="31">
        <v>8</v>
      </c>
      <c r="E14" s="32">
        <f>'2'!AP14</f>
        <v>77.650099835000844</v>
      </c>
      <c r="F14" s="33">
        <f>E14*'Enter Information'!D225</f>
        <v>39.8579988236351</v>
      </c>
      <c r="G14" s="33">
        <f>E14*'Enter Information'!E225</f>
        <v>37.792101011365745</v>
      </c>
      <c r="H14" s="34">
        <f t="shared" si="6"/>
        <v>38.608094398972128</v>
      </c>
      <c r="I14" s="34">
        <f t="shared" si="1"/>
        <v>36.722501914943464</v>
      </c>
      <c r="J14" s="35">
        <v>0</v>
      </c>
      <c r="K14" s="35">
        <v>0</v>
      </c>
      <c r="L14" s="35">
        <f>(F14+H14)/2*'Enter Information'!C434</f>
        <v>2.7463132627912525E-3</v>
      </c>
      <c r="M14" s="35">
        <f>(G14+I14)/2*'Enter Information'!D434</f>
        <v>2.2354380877892765E-3</v>
      </c>
      <c r="N14" s="36">
        <f>'Enter Information'!O$595/5</f>
        <v>73.2</v>
      </c>
      <c r="O14" s="36">
        <f>'Enter Information'!P$595/5</f>
        <v>267</v>
      </c>
      <c r="P14" s="36">
        <f>'Enter Information'!Q$595/5</f>
        <v>1379</v>
      </c>
      <c r="Q14" s="37">
        <f t="shared" si="0"/>
        <v>0</v>
      </c>
      <c r="R14" s="287">
        <f>(H14-L14+Q14*'Enter Information'!D225)*'Enter Information'!C$775</f>
        <v>38.430967722582146</v>
      </c>
      <c r="S14" s="287">
        <f>(I14-M14+Q14*'Enter Information'!E225)*'Enter Information'!C$775</f>
        <v>36.554401027640061</v>
      </c>
      <c r="T14" s="38">
        <f t="shared" si="2"/>
        <v>74.985368750222207</v>
      </c>
      <c r="V14" s="30" t="s">
        <v>654</v>
      </c>
      <c r="W14" s="38">
        <f>SUM(R46:R50)</f>
        <v>171.81771540428849</v>
      </c>
      <c r="X14" s="38">
        <f>SUM(S46:S50)</f>
        <v>179.78826825591798</v>
      </c>
      <c r="Y14" s="38">
        <f>SUM(T46:T50)*Z15</f>
        <v>351.28838340309028</v>
      </c>
      <c r="Z14" s="619">
        <f>'Enter Information'!U19</f>
        <v>1.0029243812960167</v>
      </c>
      <c r="AA14"/>
      <c r="AB14"/>
      <c r="AD14" s="39" t="s">
        <v>784</v>
      </c>
      <c r="AE14" s="38">
        <f>$Y14*'Enter Information'!$E742*'Enter Information'!P699</f>
        <v>24.916128575844976</v>
      </c>
      <c r="AF14" s="38">
        <f>$Y14*'Enter Information'!$E742*'Enter Information'!Q699</f>
        <v>199.57642279120086</v>
      </c>
      <c r="AG14" s="38">
        <f>$Y14*'Enter Information'!$E742*'Enter Information'!R699</f>
        <v>44.42492712033637</v>
      </c>
      <c r="AH14" s="38">
        <f>$Y14*'Enter Information'!$E742*'Enter Information'!S699</f>
        <v>3.7815968193126421</v>
      </c>
      <c r="AI14" s="38">
        <f>$Y14*'Enter Information'!$E742*'Enter Information'!T699</f>
        <v>73.970861147863189</v>
      </c>
      <c r="AJ14" s="38">
        <f t="shared" si="3"/>
        <v>346.66993645455807</v>
      </c>
      <c r="AK14" s="87">
        <v>9</v>
      </c>
      <c r="AL14" s="40">
        <f t="shared" si="4"/>
        <v>74.985368750222207</v>
      </c>
      <c r="AM14" s="86">
        <f>T14*'Enter Information'!E$735*((Y$26/AJ$25)/('1'!Z$26/'1'!AK$25))+T14*(1-'Enter Information'!E$735)</f>
        <v>75.065116972032115</v>
      </c>
      <c r="AN14" s="40">
        <f t="shared" si="5"/>
        <v>74.985368750222207</v>
      </c>
      <c r="AO14" s="86">
        <f>T14*'Enter Information'!E$735*Y$26/AJ$25+T14*(1-'Enter Information'!E$735)</f>
        <v>96.964239146390767</v>
      </c>
      <c r="AP14" s="86">
        <f>INDEX($AL$6:$AO$106,'1'!AL14,'Enter Information'!$B$86)</f>
        <v>75.065116972032115</v>
      </c>
      <c r="AQ14" s="41"/>
      <c r="AR14"/>
      <c r="AS14"/>
    </row>
    <row r="15" spans="1:67" x14ac:dyDescent="0.4">
      <c r="A15" s="1"/>
      <c r="B15" s="1"/>
      <c r="D15" s="31">
        <v>9</v>
      </c>
      <c r="E15" s="32">
        <f>'2'!AP15</f>
        <v>79.969635125585384</v>
      </c>
      <c r="F15" s="33">
        <f>E15*'Enter Information'!D226</f>
        <v>41.072596828956044</v>
      </c>
      <c r="G15" s="33">
        <f>E15*'Enter Information'!E226</f>
        <v>38.89703829662934</v>
      </c>
      <c r="H15" s="34">
        <f t="shared" si="6"/>
        <v>39.8579988236351</v>
      </c>
      <c r="I15" s="34">
        <f t="shared" si="1"/>
        <v>37.792101011365745</v>
      </c>
      <c r="J15" s="35">
        <v>0</v>
      </c>
      <c r="K15" s="35">
        <v>0</v>
      </c>
      <c r="L15" s="35">
        <f>(F15+H15)/2*'Enter Information'!C435</f>
        <v>2.8325708478406895E-3</v>
      </c>
      <c r="M15" s="35">
        <f>(G15+I15)/2*'Enter Information'!D435</f>
        <v>2.3006741792398525E-3</v>
      </c>
      <c r="N15" s="36">
        <f>'Enter Information'!O$595/5</f>
        <v>73.2</v>
      </c>
      <c r="O15" s="36">
        <f>'Enter Information'!P$595/5</f>
        <v>267</v>
      </c>
      <c r="P15" s="36">
        <f>'Enter Information'!Q$595/5</f>
        <v>1379</v>
      </c>
      <c r="Q15" s="37">
        <f t="shared" si="0"/>
        <v>0</v>
      </c>
      <c r="R15" s="287">
        <f>(H15-L15+Q15*'Enter Information'!D226)*'Enter Information'!C$775</f>
        <v>39.675140460810823</v>
      </c>
      <c r="S15" s="287">
        <f>(I15-M15+Q15*'Enter Information'!E226)*'Enter Information'!C$775</f>
        <v>37.619103803362421</v>
      </c>
      <c r="T15" s="38">
        <f t="shared" si="2"/>
        <v>77.294244264173244</v>
      </c>
      <c r="V15" s="30" t="s">
        <v>655</v>
      </c>
      <c r="W15" s="38">
        <f>SUM(R51:R55)</f>
        <v>212.89564666786032</v>
      </c>
      <c r="X15" s="38">
        <f>SUM(S51:S55)</f>
        <v>228.25164391969665</v>
      </c>
      <c r="Y15" s="38">
        <f>SUM(T51:T55)*Z16</f>
        <v>439.83148784492698</v>
      </c>
      <c r="Z15" s="619">
        <f>'Enter Information'!U20</f>
        <v>0.9990967154375191</v>
      </c>
      <c r="AA15"/>
      <c r="AB15"/>
      <c r="AD15" s="39" t="s">
        <v>785</v>
      </c>
      <c r="AE15" s="38">
        <f>$Y15*'Enter Information'!$E743*'Enter Information'!P700</f>
        <v>35.857721921080206</v>
      </c>
      <c r="AF15" s="38">
        <f>$Y15*'Enter Information'!$E743*'Enter Information'!Q700</f>
        <v>235.64312830168197</v>
      </c>
      <c r="AG15" s="38">
        <f>$Y15*'Enter Information'!$E743*'Enter Information'!R700</f>
        <v>61.490390325602377</v>
      </c>
      <c r="AH15" s="38">
        <f>$Y15*'Enter Information'!$E743*'Enter Information'!S700</f>
        <v>4.6689742084739851</v>
      </c>
      <c r="AI15" s="38">
        <f>$Y15*'Enter Information'!$E743*'Enter Information'!T700</f>
        <v>95.153694368699803</v>
      </c>
      <c r="AJ15" s="38">
        <f t="shared" si="3"/>
        <v>432.81390912553832</v>
      </c>
      <c r="AK15" s="87">
        <v>10</v>
      </c>
      <c r="AL15" s="40">
        <f t="shared" si="4"/>
        <v>77.294244264173244</v>
      </c>
      <c r="AM15" s="86">
        <f>T15*'Enter Information'!E$735*((Y$26/AJ$25)/('1'!Z$26/'1'!AK$25))+T15*(1-'Enter Information'!E$735)</f>
        <v>77.376448014570755</v>
      </c>
      <c r="AN15" s="40">
        <f t="shared" si="5"/>
        <v>77.294244264173244</v>
      </c>
      <c r="AO15" s="86">
        <f>T15*'Enter Information'!E$735*Y$26/AJ$25+T15*(1-'Enter Information'!E$735)</f>
        <v>99.949866359077262</v>
      </c>
      <c r="AP15" s="86">
        <f>INDEX($AL$6:$AO$106,'1'!AL15,'Enter Information'!$B$86)</f>
        <v>77.376448014570755</v>
      </c>
      <c r="AQ15" s="41"/>
      <c r="AR15"/>
      <c r="AS15"/>
    </row>
    <row r="16" spans="1:67" x14ac:dyDescent="0.4">
      <c r="A16" s="1"/>
      <c r="B16" s="1"/>
      <c r="D16" s="31">
        <v>10</v>
      </c>
      <c r="E16" s="32">
        <f>'2'!AP16</f>
        <v>82.376228424117343</v>
      </c>
      <c r="F16" s="33">
        <f>E16*'Enter Information'!D227</f>
        <v>42.193377575100307</v>
      </c>
      <c r="G16" s="33">
        <f>E16*'Enter Information'!E227</f>
        <v>40.182850849017036</v>
      </c>
      <c r="H16" s="34">
        <f t="shared" si="6"/>
        <v>41.072596828956044</v>
      </c>
      <c r="I16" s="34">
        <f t="shared" si="1"/>
        <v>38.89703829662934</v>
      </c>
      <c r="J16" s="35">
        <v>0</v>
      </c>
      <c r="K16" s="35">
        <v>0</v>
      </c>
      <c r="L16" s="35">
        <f>(F16+H16)/2*'Enter Information'!C436</f>
        <v>2.9143091041419719E-3</v>
      </c>
      <c r="M16" s="35">
        <f>(G16+I16)/2*'Enter Information'!D436</f>
        <v>2.3723966743693912E-3</v>
      </c>
      <c r="N16" s="36">
        <f>'Enter Information'!O$596/5</f>
        <v>76.8</v>
      </c>
      <c r="O16" s="36">
        <f>'Enter Information'!P$596/5</f>
        <v>187.4</v>
      </c>
      <c r="P16" s="36">
        <f>'Enter Information'!Q$596/5</f>
        <v>1355</v>
      </c>
      <c r="Q16" s="37">
        <f t="shared" si="0"/>
        <v>0</v>
      </c>
      <c r="R16" s="287">
        <f>(H16-L16+Q16*'Enter Information'!D227)*'Enter Information'!C$776</f>
        <v>41.007607990339011</v>
      </c>
      <c r="S16" s="287">
        <f>(I16-M16+Q16*'Enter Information'!E227)*'Enter Information'!C$776</f>
        <v>38.835878786489126</v>
      </c>
      <c r="T16" s="38">
        <f t="shared" si="2"/>
        <v>79.843486776828144</v>
      </c>
      <c r="V16" s="30" t="s">
        <v>656</v>
      </c>
      <c r="W16" s="38">
        <f>SUM(R56:R60)</f>
        <v>255.45581638955724</v>
      </c>
      <c r="X16" s="38">
        <f>SUM(S56:S60)</f>
        <v>271.79404837194636</v>
      </c>
      <c r="Y16" s="38">
        <f>SUM(T56:T60)*Z17</f>
        <v>525.07314487097335</v>
      </c>
      <c r="Z16" s="619">
        <f>'Enter Information'!U21</f>
        <v>0.99701731650470415</v>
      </c>
      <c r="AA16"/>
      <c r="AB16"/>
      <c r="AD16" s="39" t="s">
        <v>786</v>
      </c>
      <c r="AE16" s="38">
        <f>$Y16*'Enter Information'!$E744*'Enter Information'!P701</f>
        <v>61.515599780447864</v>
      </c>
      <c r="AF16" s="38">
        <f>$Y16*'Enter Information'!$E744*'Enter Information'!Q701</f>
        <v>258.09805994840082</v>
      </c>
      <c r="AG16" s="38">
        <f>$Y16*'Enter Information'!$E744*'Enter Information'!R701</f>
        <v>66.922925659069449</v>
      </c>
      <c r="AH16" s="38">
        <f>$Y16*'Enter Information'!$E744*'Enter Information'!S701</f>
        <v>6.0469020578134005</v>
      </c>
      <c r="AI16" s="38">
        <f>$Y16*'Enter Information'!$E744*'Enter Information'!T701</f>
        <v>121.86833378054699</v>
      </c>
      <c r="AJ16" s="38">
        <f t="shared" si="3"/>
        <v>514.45182122627853</v>
      </c>
      <c r="AK16" s="87">
        <v>11</v>
      </c>
      <c r="AL16" s="40">
        <f t="shared" si="4"/>
        <v>79.843486776828144</v>
      </c>
      <c r="AM16" s="86">
        <f>T16*'Enter Information'!E$736*((Y$26/AJ$25)/('1'!Z$26/'1'!AK$25))+T16*(1-'Enter Information'!E$736)</f>
        <v>79.928105368608911</v>
      </c>
      <c r="AN16" s="40">
        <f t="shared" si="5"/>
        <v>79.843486776828144</v>
      </c>
      <c r="AO16" s="86">
        <f>T16*'Enter Information'!E$736*Y$26/AJ$25+T16*(1-'Enter Information'!E$736)</f>
        <v>103.16464704405949</v>
      </c>
      <c r="AP16" s="86">
        <f>INDEX($AL$6:$AO$106,'1'!AL16,'Enter Information'!$B$86)</f>
        <v>79.928105368608911</v>
      </c>
      <c r="AQ16" s="41"/>
      <c r="AR16" s="46"/>
      <c r="AS16" s="47"/>
    </row>
    <row r="17" spans="1:43" x14ac:dyDescent="0.4">
      <c r="A17" s="1"/>
      <c r="B17" s="1"/>
      <c r="D17" s="31">
        <v>11</v>
      </c>
      <c r="E17" s="32">
        <f>'2'!AP17</f>
        <v>84.796606899363653</v>
      </c>
      <c r="F17" s="33">
        <f>E17*'Enter Information'!D228</f>
        <v>43.506306500815832</v>
      </c>
      <c r="G17" s="33">
        <f>E17*'Enter Information'!E228</f>
        <v>41.290300398547821</v>
      </c>
      <c r="H17" s="34">
        <f t="shared" si="6"/>
        <v>42.193377575100307</v>
      </c>
      <c r="I17" s="34">
        <f t="shared" si="1"/>
        <v>40.182850849017036</v>
      </c>
      <c r="J17" s="35">
        <v>0</v>
      </c>
      <c r="K17" s="35">
        <v>0</v>
      </c>
      <c r="L17" s="35">
        <f>(F17+H17)/2*'Enter Information'!C437</f>
        <v>2.9994889426570646E-3</v>
      </c>
      <c r="M17" s="35">
        <f>(G17+I17)/2*'Enter Information'!D437</f>
        <v>2.85156029366477E-3</v>
      </c>
      <c r="N17" s="36">
        <f>'Enter Information'!O$596/5</f>
        <v>76.8</v>
      </c>
      <c r="O17" s="36">
        <f>'Enter Information'!P$596/5</f>
        <v>187.4</v>
      </c>
      <c r="P17" s="36">
        <f>'Enter Information'!Q$596/5</f>
        <v>1355</v>
      </c>
      <c r="Q17" s="37">
        <f t="shared" si="0"/>
        <v>0</v>
      </c>
      <c r="R17" s="287">
        <f>(H17-L17+Q17*'Enter Information'!D228)*'Enter Information'!C$776</f>
        <v>42.126609687938277</v>
      </c>
      <c r="S17" s="287">
        <f>(I17-M17+Q17*'Enter Information'!E228)*'Enter Information'!C$776</f>
        <v>40.11926946568493</v>
      </c>
      <c r="T17" s="38">
        <f t="shared" si="2"/>
        <v>82.245879153623207</v>
      </c>
      <c r="V17" s="30" t="s">
        <v>657</v>
      </c>
      <c r="W17" s="38">
        <f>SUM(R61:R65)</f>
        <v>301.33066883157528</v>
      </c>
      <c r="X17" s="38">
        <f>SUM(S61:S65)</f>
        <v>323.93783720063283</v>
      </c>
      <c r="Y17" s="38">
        <f>SUM(T61:T65)*Z18</f>
        <v>621.97731470800716</v>
      </c>
      <c r="Z17" s="619">
        <f>'Enter Information'!U22</f>
        <v>0.99587155912972125</v>
      </c>
      <c r="AA17"/>
      <c r="AB17"/>
      <c r="AD17" s="39" t="s">
        <v>787</v>
      </c>
      <c r="AE17" s="38">
        <f>$Y17*'Enter Information'!$E745*'Enter Information'!P702</f>
        <v>117.99673893989339</v>
      </c>
      <c r="AF17" s="38">
        <f>$Y17*'Enter Information'!$E745*'Enter Information'!Q702</f>
        <v>258.0204801668857</v>
      </c>
      <c r="AG17" s="38">
        <f>$Y17*'Enter Information'!$E745*'Enter Information'!R702</f>
        <v>71.392984904809438</v>
      </c>
      <c r="AH17" s="38">
        <f>$Y17*'Enter Information'!$E745*'Enter Information'!S702</f>
        <v>7.861727504398659</v>
      </c>
      <c r="AI17" s="38">
        <f>$Y17*'Enter Information'!$E745*'Enter Information'!T702</f>
        <v>153.90571051403862</v>
      </c>
      <c r="AJ17" s="38">
        <f t="shared" si="3"/>
        <v>609.17764203002582</v>
      </c>
      <c r="AK17" s="87">
        <v>12</v>
      </c>
      <c r="AL17" s="40">
        <f t="shared" si="4"/>
        <v>82.245879153623207</v>
      </c>
      <c r="AM17" s="86">
        <f>T17*'Enter Information'!E$736*((Y$26/AJ$25)/('1'!Z$26/'1'!AK$25))+T17*(1-'Enter Information'!E$736)</f>
        <v>82.333043814820968</v>
      </c>
      <c r="AN17" s="40">
        <f t="shared" si="5"/>
        <v>82.245879153623207</v>
      </c>
      <c r="AO17" s="86">
        <f>T17*'Enter Information'!E$736*Y$26/AJ$25+T17*(1-'Enter Information'!E$736)</f>
        <v>106.26874446788756</v>
      </c>
      <c r="AP17" s="86">
        <f>INDEX($AL$6:$AO$106,'1'!AL17,'Enter Information'!$B$86)</f>
        <v>82.333043814820968</v>
      </c>
      <c r="AQ17" s="41"/>
    </row>
    <row r="18" spans="1:43" x14ac:dyDescent="0.4">
      <c r="A18" s="1"/>
      <c r="B18" s="1"/>
      <c r="D18" s="31">
        <v>12</v>
      </c>
      <c r="E18" s="32">
        <f>'2'!AP18</f>
        <v>89.172258835797578</v>
      </c>
      <c r="F18" s="33">
        <f>E18*'Enter Information'!D229</f>
        <v>45.9117192491656</v>
      </c>
      <c r="G18" s="33">
        <f>E18*'Enter Information'!E229</f>
        <v>43.260539586631978</v>
      </c>
      <c r="H18" s="34">
        <f t="shared" si="6"/>
        <v>43.506306500815832</v>
      </c>
      <c r="I18" s="34">
        <f t="shared" si="1"/>
        <v>41.290300398547821</v>
      </c>
      <c r="J18" s="35">
        <v>0</v>
      </c>
      <c r="K18" s="35">
        <v>0</v>
      </c>
      <c r="L18" s="35">
        <f>(F18+H18)/2*'Enter Information'!C438</f>
        <v>4.0238111587491653E-3</v>
      </c>
      <c r="M18" s="35">
        <f>(G18+I18)/2*'Enter Information'!D438</f>
        <v>3.8047877993330915E-3</v>
      </c>
      <c r="N18" s="36">
        <f>'Enter Information'!O$596/5</f>
        <v>76.8</v>
      </c>
      <c r="O18" s="36">
        <f>'Enter Information'!P$596/5</f>
        <v>187.4</v>
      </c>
      <c r="P18" s="36">
        <f>'Enter Information'!Q$596/5</f>
        <v>1355</v>
      </c>
      <c r="Q18" s="37">
        <f t="shared" si="0"/>
        <v>0</v>
      </c>
      <c r="R18" s="287">
        <f>(H18-L18+Q18*'Enter Information'!D229)*'Enter Information'!C$776</f>
        <v>43.436531420959263</v>
      </c>
      <c r="S18" s="287">
        <f>(I18-M18+Q18*'Enter Information'!E229)*'Enter Information'!C$776</f>
        <v>41.224093380367613</v>
      </c>
      <c r="T18" s="38">
        <f t="shared" si="2"/>
        <v>84.660624801326875</v>
      </c>
      <c r="V18" s="30" t="s">
        <v>658</v>
      </c>
      <c r="W18" s="38">
        <f>SUM(R66:R70)</f>
        <v>325.66579432373084</v>
      </c>
      <c r="X18" s="38">
        <f>SUM(S66:S70)</f>
        <v>352.88936932516003</v>
      </c>
      <c r="Y18" s="38">
        <f>SUM(T66:T70)*Z19</f>
        <v>675.01150461496081</v>
      </c>
      <c r="Z18" s="619">
        <f>'Enter Information'!U23</f>
        <v>0.99473635519388959</v>
      </c>
      <c r="AA18"/>
      <c r="AB18"/>
      <c r="AD18" s="39" t="s">
        <v>788</v>
      </c>
      <c r="AE18" s="38">
        <f>$Y18*'Enter Information'!$E746*'Enter Information'!P703</f>
        <v>207.10452110332554</v>
      </c>
      <c r="AF18" s="38">
        <f>$Y18*'Enter Information'!$E746*'Enter Information'!Q703</f>
        <v>198.84443218520369</v>
      </c>
      <c r="AG18" s="38">
        <f>$Y18*'Enter Information'!$E746*'Enter Information'!R703</f>
        <v>60.315857620868798</v>
      </c>
      <c r="AH18" s="38">
        <f>$Y18*'Enter Information'!$E746*'Enter Information'!S703</f>
        <v>11.443664855314621</v>
      </c>
      <c r="AI18" s="38">
        <f>$Y18*'Enter Information'!$E746*'Enter Information'!T703</f>
        <v>183.87302102110789</v>
      </c>
      <c r="AJ18" s="38">
        <f t="shared" si="3"/>
        <v>661.58149678582049</v>
      </c>
      <c r="AK18" s="87">
        <v>13</v>
      </c>
      <c r="AL18" s="40">
        <f t="shared" si="4"/>
        <v>84.660624801326875</v>
      </c>
      <c r="AM18" s="86">
        <f>T18*'Enter Information'!E$736*((Y$26/AJ$25)/('1'!Z$26/'1'!AK$25))+T18*(1-'Enter Information'!E$736)</f>
        <v>84.750348624010016</v>
      </c>
      <c r="AN18" s="40">
        <f t="shared" si="5"/>
        <v>84.660624801326875</v>
      </c>
      <c r="AO18" s="86">
        <f>T18*'Enter Information'!E$736*Y$26/AJ$25+T18*(1-'Enter Information'!E$736)</f>
        <v>109.38880337942831</v>
      </c>
      <c r="AP18" s="86">
        <f>INDEX($AL$6:$AO$106,'1'!AL18,'Enter Information'!$B$86)</f>
        <v>84.750348624010016</v>
      </c>
      <c r="AQ18" s="41"/>
    </row>
    <row r="19" spans="1:43" x14ac:dyDescent="0.4">
      <c r="A19" s="1"/>
      <c r="B19" s="1"/>
      <c r="D19" s="31">
        <v>13</v>
      </c>
      <c r="E19" s="32">
        <f>'2'!AP19</f>
        <v>91.396731855609048</v>
      </c>
      <c r="F19" s="33">
        <f>E19*'Enter Information'!D230</f>
        <v>46.875810053765257</v>
      </c>
      <c r="G19" s="33">
        <f>E19*'Enter Information'!E230</f>
        <v>44.520921801843791</v>
      </c>
      <c r="H19" s="34">
        <f t="shared" si="6"/>
        <v>45.9117192491656</v>
      </c>
      <c r="I19" s="34">
        <f t="shared" si="1"/>
        <v>43.260539586631978</v>
      </c>
      <c r="J19" s="35">
        <v>0</v>
      </c>
      <c r="K19" s="35">
        <v>0</v>
      </c>
      <c r="L19" s="35">
        <f>(F19+H19)/2*'Enter Information'!C439</f>
        <v>4.6393764651465434E-3</v>
      </c>
      <c r="M19" s="35">
        <f>(G19+I19)/2*'Enter Information'!D439</f>
        <v>4.389073069423789E-3</v>
      </c>
      <c r="N19" s="36">
        <f>'Enter Information'!O$596/5</f>
        <v>76.8</v>
      </c>
      <c r="O19" s="36">
        <f>'Enter Information'!P$596/5</f>
        <v>187.4</v>
      </c>
      <c r="P19" s="36">
        <f>'Enter Information'!Q$596/5</f>
        <v>1355</v>
      </c>
      <c r="Q19" s="37">
        <f t="shared" si="0"/>
        <v>0</v>
      </c>
      <c r="R19" s="287">
        <f>(H19-L19+Q19*'Enter Information'!D230)*'Enter Information'!C$776</f>
        <v>45.83769388747811</v>
      </c>
      <c r="S19" s="287">
        <f>(I19-M19+Q19*'Enter Information'!E230)*'Enter Information'!C$776</f>
        <v>43.190771259891179</v>
      </c>
      <c r="T19" s="38">
        <f t="shared" si="2"/>
        <v>89.028465147369289</v>
      </c>
      <c r="V19" s="30" t="s">
        <v>659</v>
      </c>
      <c r="W19" s="38">
        <f>SUM(R71:R75)</f>
        <v>305.63720680199964</v>
      </c>
      <c r="X19" s="38">
        <f>SUM(S71:S75)</f>
        <v>332.25938270880971</v>
      </c>
      <c r="Y19" s="38">
        <f>SUM(T71:T75)*Z20</f>
        <v>637.1300841752003</v>
      </c>
      <c r="Z19" s="619">
        <f>'Enter Information'!U24</f>
        <v>0.99477764045759487</v>
      </c>
      <c r="AA19"/>
      <c r="AB19"/>
      <c r="AD19" s="39" t="s">
        <v>789</v>
      </c>
      <c r="AE19" s="38">
        <f>$Y19*'Enter Information'!$E747*'Enter Information'!P704</f>
        <v>256.95989988795657</v>
      </c>
      <c r="AF19" s="38">
        <f>$Y19*'Enter Information'!$E747*'Enter Information'!Q704</f>
        <v>124.33543542965639</v>
      </c>
      <c r="AG19" s="38">
        <f>$Y19*'Enter Information'!$E747*'Enter Information'!R704</f>
        <v>44.57655610959533</v>
      </c>
      <c r="AH19" s="38">
        <f>$Y19*'Enter Information'!$E747*'Enter Information'!S704</f>
        <v>9.8547345118320244</v>
      </c>
      <c r="AI19" s="38">
        <f>$Y19*'Enter Information'!$E747*'Enter Information'!T704</f>
        <v>186.59525346702509</v>
      </c>
      <c r="AJ19" s="38">
        <f t="shared" si="3"/>
        <v>622.32187940606536</v>
      </c>
      <c r="AK19" s="87">
        <v>14</v>
      </c>
      <c r="AL19" s="40">
        <f t="shared" si="4"/>
        <v>89.028465147369289</v>
      </c>
      <c r="AM19" s="86">
        <f>T19*'Enter Information'!E$736*((Y$26/AJ$25)/('1'!Z$26/'1'!AK$25))+T19*(1-'Enter Information'!E$736)</f>
        <v>89.122818032661357</v>
      </c>
      <c r="AN19" s="40">
        <f t="shared" si="5"/>
        <v>89.028465147369289</v>
      </c>
      <c r="AO19" s="86">
        <f>T19*'Enter Information'!E$736*Y$26/AJ$25+T19*(1-'Enter Information'!E$736)</f>
        <v>115.03242849945552</v>
      </c>
      <c r="AP19" s="86">
        <f>INDEX($AL$6:$AO$106,'1'!AL19,'Enter Information'!$B$86)</f>
        <v>89.122818032661357</v>
      </c>
      <c r="AQ19" s="41"/>
    </row>
    <row r="20" spans="1:43" x14ac:dyDescent="0.4">
      <c r="A20" s="1"/>
      <c r="B20" s="1"/>
      <c r="D20" s="31">
        <v>14</v>
      </c>
      <c r="E20" s="32">
        <f>'2'!AP20</f>
        <v>93.620588841484292</v>
      </c>
      <c r="F20" s="33">
        <f>E20*'Enter Information'!D231</f>
        <v>47.781050264997184</v>
      </c>
      <c r="G20" s="33">
        <f>E20*'Enter Information'!E231</f>
        <v>45.839538576487108</v>
      </c>
      <c r="H20" s="34">
        <f t="shared" si="6"/>
        <v>46.875810053765257</v>
      </c>
      <c r="I20" s="34">
        <f t="shared" si="1"/>
        <v>44.520921801843791</v>
      </c>
      <c r="J20" s="35">
        <f>G20*'Enter Information'!$C$357/1000*'Enter Information'!$D$217</f>
        <v>1.1751307122330359</v>
      </c>
      <c r="K20" s="35">
        <f>G20*'Enter Information'!$C$357/1000*'Enter Information'!$E$217</f>
        <v>1.1150274237301594</v>
      </c>
      <c r="L20" s="35">
        <f>(F20+H20)/2*'Enter Information'!C440</f>
        <v>6.1526959207195584E-3</v>
      </c>
      <c r="M20" s="35">
        <f>(G20+I20)/2*'Enter Information'!D440</f>
        <v>5.8734299245915078E-3</v>
      </c>
      <c r="N20" s="36">
        <f>'Enter Information'!O$596/5</f>
        <v>76.8</v>
      </c>
      <c r="O20" s="36">
        <f>'Enter Information'!P$596/5</f>
        <v>187.4</v>
      </c>
      <c r="P20" s="36">
        <f>'Enter Information'!Q$596/5</f>
        <v>1355</v>
      </c>
      <c r="Q20" s="37">
        <f t="shared" si="0"/>
        <v>0</v>
      </c>
      <c r="R20" s="287">
        <f>(H20-L20+Q20*'Enter Information'!D231)*'Enter Information'!C$776</f>
        <v>46.798816490557279</v>
      </c>
      <c r="S20" s="287">
        <f>(I20-M20+Q20*'Enter Information'!E231)*'Enter Information'!C$776</f>
        <v>44.44776636450181</v>
      </c>
      <c r="T20" s="38">
        <f t="shared" si="2"/>
        <v>91.246582855059089</v>
      </c>
      <c r="V20" s="30" t="s">
        <v>660</v>
      </c>
      <c r="W20" s="38">
        <f>SUM(R76:R80)</f>
        <v>274.76115322738451</v>
      </c>
      <c r="X20" s="38">
        <f>SUM(S76:S80)</f>
        <v>299.09177378841088</v>
      </c>
      <c r="Y20" s="38">
        <f>SUM(T76:T80)*Z21</f>
        <v>575.8984280849744</v>
      </c>
      <c r="Z20" s="619">
        <f>'Enter Information'!U25</f>
        <v>0.9987983862146107</v>
      </c>
      <c r="AA20"/>
      <c r="AB20"/>
      <c r="AD20" s="39" t="s">
        <v>790</v>
      </c>
      <c r="AE20" s="38">
        <f>$Y20*'Enter Information'!$E748*'Enter Information'!P705</f>
        <v>244.70058104327458</v>
      </c>
      <c r="AF20" s="38">
        <f>$Y20*'Enter Information'!$E748*'Enter Information'!Q705</f>
        <v>87.639459201842399</v>
      </c>
      <c r="AG20" s="38">
        <f>$Y20*'Enter Information'!$E748*'Enter Information'!R705</f>
        <v>38.160354929215508</v>
      </c>
      <c r="AH20" s="38">
        <f>$Y20*'Enter Information'!$E748*'Enter Information'!S705</f>
        <v>7.5458328956075862</v>
      </c>
      <c r="AI20" s="38">
        <f>$Y20*'Enter Information'!$E748*'Enter Information'!T705</f>
        <v>176.14129930603994</v>
      </c>
      <c r="AJ20" s="38">
        <f t="shared" si="3"/>
        <v>554.18752737598004</v>
      </c>
      <c r="AK20" s="87">
        <v>15</v>
      </c>
      <c r="AL20" s="40">
        <f t="shared" si="4"/>
        <v>91.246582855059089</v>
      </c>
      <c r="AM20" s="86">
        <f>T20*'Enter Information'!E$736*((Y$26/AJ$25)/('1'!Z$26/'1'!AK$25))+T20*(1-'Enter Information'!E$736)</f>
        <v>91.343286514401811</v>
      </c>
      <c r="AN20" s="40">
        <f t="shared" si="5"/>
        <v>91.246582855059089</v>
      </c>
      <c r="AO20" s="86">
        <f>T20*'Enter Information'!E$736*Y$26/AJ$25+T20*(1-'Enter Information'!E$736)</f>
        <v>117.89842721335947</v>
      </c>
      <c r="AP20" s="86">
        <f>INDEX($AL$6:$AO$106,'1'!AL20,'Enter Information'!$B$86)</f>
        <v>91.343286514401811</v>
      </c>
      <c r="AQ20" s="41"/>
    </row>
    <row r="21" spans="1:43" x14ac:dyDescent="0.4">
      <c r="A21" s="1"/>
      <c r="B21" s="1"/>
      <c r="D21" s="31">
        <v>15</v>
      </c>
      <c r="E21" s="32">
        <f>'2'!AP21</f>
        <v>92.133592411241679</v>
      </c>
      <c r="F21" s="33">
        <f>E21*'Enter Information'!D232</f>
        <v>47.330063730121609</v>
      </c>
      <c r="G21" s="33">
        <f>E21*'Enter Information'!E232</f>
        <v>44.803528681120071</v>
      </c>
      <c r="H21" s="34">
        <f t="shared" si="6"/>
        <v>47.781050264997184</v>
      </c>
      <c r="I21" s="34">
        <f t="shared" si="1"/>
        <v>45.839538576487108</v>
      </c>
      <c r="J21" s="35">
        <f>G21*'Enter Information'!$C$357/1000*'Enter Information'!$D$217</f>
        <v>1.1485718269556082</v>
      </c>
      <c r="K21" s="35">
        <f>G21*'Enter Information'!$C$357/1000*'Enter Information'!$E$217</f>
        <v>1.0898269203991202</v>
      </c>
      <c r="L21" s="35">
        <f>(F21+H21)/2*'Enter Information'!C441</f>
        <v>8.5600002595606905E-3</v>
      </c>
      <c r="M21" s="35">
        <f>(G21+I21)/2*'Enter Information'!D441</f>
        <v>7.2514453806085755E-3</v>
      </c>
      <c r="N21" s="36">
        <f>'Enter Information'!O$597/5</f>
        <v>88.4</v>
      </c>
      <c r="O21" s="36">
        <f>'Enter Information'!P$597/5</f>
        <v>206.6</v>
      </c>
      <c r="P21" s="36">
        <f>'Enter Information'!Q$597/5</f>
        <v>1506.2</v>
      </c>
      <c r="Q21" s="37">
        <f t="shared" si="0"/>
        <v>0</v>
      </c>
      <c r="R21" s="287">
        <f>(H21-L21+Q21*'Enter Information'!D232)*'Enter Information'!C$777</f>
        <v>47.874296849822102</v>
      </c>
      <c r="S21" s="287">
        <f>(I21-M21+Q21*'Enter Information'!E232)*'Enter Information'!C$777</f>
        <v>45.929959004889334</v>
      </c>
      <c r="T21" s="38">
        <f t="shared" si="2"/>
        <v>93.804255854711442</v>
      </c>
      <c r="V21" s="30" t="s">
        <v>661</v>
      </c>
      <c r="W21" s="38">
        <f>SUM(R81:R85)</f>
        <v>183.00557528459029</v>
      </c>
      <c r="X21" s="38">
        <f>SUM(S81:S85)</f>
        <v>211.76332437596631</v>
      </c>
      <c r="Y21" s="38">
        <f>SUM(T81:T85)*Z22</f>
        <v>396.54174310374134</v>
      </c>
      <c r="Z21" s="619">
        <f>'Enter Information'!U26</f>
        <v>1.0035645040268701</v>
      </c>
      <c r="AA21"/>
      <c r="AB21"/>
      <c r="AD21" s="39" t="s">
        <v>791</v>
      </c>
      <c r="AE21" s="38">
        <f>$Y21*'Enter Information'!$E749*'Enter Information'!P706</f>
        <v>160.11261046650205</v>
      </c>
      <c r="AF21" s="38">
        <f>$Y21*'Enter Information'!$E749*'Enter Information'!Q706</f>
        <v>51.365882189014968</v>
      </c>
      <c r="AG21" s="38">
        <f>$Y21*'Enter Information'!$E749*'Enter Information'!R706</f>
        <v>25.587465477055783</v>
      </c>
      <c r="AH21" s="38">
        <f>$Y21*'Enter Information'!$E749*'Enter Information'!S706</f>
        <v>3.8190246980680271</v>
      </c>
      <c r="AI21" s="38">
        <f>$Y21*'Enter Information'!$E749*'Enter Information'!T706</f>
        <v>131.56540084844355</v>
      </c>
      <c r="AJ21" s="38">
        <f t="shared" si="3"/>
        <v>372.45038367908438</v>
      </c>
      <c r="AK21" s="87">
        <v>16</v>
      </c>
      <c r="AL21" s="40">
        <f t="shared" si="4"/>
        <v>93.804255854711442</v>
      </c>
      <c r="AM21" s="86">
        <f>T21*'Enter Information'!E$737*((Y$26/AJ$25)/('1'!Z$26/'1'!AK$25))+T21*(1-'Enter Information'!E$737)</f>
        <v>93.903212051695178</v>
      </c>
      <c r="AN21" s="40">
        <f t="shared" si="5"/>
        <v>93.804255854711442</v>
      </c>
      <c r="AO21" s="86">
        <f>T21*'Enter Information'!E$737*Y$26/AJ$25+T21*(1-'Enter Information'!E$737)</f>
        <v>121.07690694387784</v>
      </c>
      <c r="AP21" s="86">
        <f>INDEX($AL$6:$AO$106,'1'!AL21,'Enter Information'!$B$86)</f>
        <v>93.903212051695178</v>
      </c>
      <c r="AQ21" s="41"/>
    </row>
    <row r="22" spans="1:43" x14ac:dyDescent="0.4">
      <c r="A22" s="1"/>
      <c r="B22" s="1"/>
      <c r="D22" s="31">
        <v>16</v>
      </c>
      <c r="E22" s="32">
        <f>'2'!AP22</f>
        <v>90.634011831433327</v>
      </c>
      <c r="F22" s="33">
        <f>E22*'Enter Information'!D233</f>
        <v>45.6954266066979</v>
      </c>
      <c r="G22" s="33">
        <f>E22*'Enter Information'!E233</f>
        <v>44.938585224735426</v>
      </c>
      <c r="H22" s="34">
        <f t="shared" si="6"/>
        <v>47.330063730121609</v>
      </c>
      <c r="I22" s="34">
        <f t="shared" si="1"/>
        <v>44.803528681120071</v>
      </c>
      <c r="J22" s="35">
        <f>G22*'Enter Information'!$C$357/1000*'Enter Information'!$D$217</f>
        <v>1.1520341020399358</v>
      </c>
      <c r="K22" s="35">
        <f>G22*'Enter Information'!$C$357/1000*'Enter Information'!$E$217</f>
        <v>1.0931121138055515</v>
      </c>
      <c r="L22" s="35">
        <f>(F22+H22)/2*'Enter Information'!C442</f>
        <v>1.1628186292102438E-2</v>
      </c>
      <c r="M22" s="35">
        <f>(G22+I22)/2*'Enter Information'!D442</f>
        <v>8.076790251526994E-3</v>
      </c>
      <c r="N22" s="36">
        <f>'Enter Information'!O$597/5</f>
        <v>88.4</v>
      </c>
      <c r="O22" s="36">
        <f>'Enter Information'!P$597/5</f>
        <v>206.6</v>
      </c>
      <c r="P22" s="36">
        <f>'Enter Information'!Q$597/5</f>
        <v>1506.2</v>
      </c>
      <c r="Q22" s="37">
        <f t="shared" si="0"/>
        <v>0</v>
      </c>
      <c r="R22" s="287">
        <f>(H22-L22+Q22*'Enter Information'!D233)*'Enter Information'!C$777</f>
        <v>47.419274505909179</v>
      </c>
      <c r="S22" s="287">
        <f>(I22-M22+Q22*'Enter Information'!E233)*'Enter Information'!C$777</f>
        <v>44.890914194781381</v>
      </c>
      <c r="T22" s="38">
        <f t="shared" si="2"/>
        <v>92.31018870069056</v>
      </c>
      <c r="V22" s="30" t="s">
        <v>662</v>
      </c>
      <c r="W22" s="38">
        <f>SUM(R86:R90)</f>
        <v>124.20850563115886</v>
      </c>
      <c r="X22" s="38">
        <f>SUM(S86:S90)</f>
        <v>159.25133452886362</v>
      </c>
      <c r="Y22" s="38">
        <f>SUM(T86:T90)*Z23</f>
        <v>277.93244627491282</v>
      </c>
      <c r="Z22" s="619">
        <f>'Enter Information'!U27</f>
        <v>1.0044908386772846</v>
      </c>
      <c r="AA22"/>
      <c r="AB22"/>
      <c r="AD22" s="39" t="s">
        <v>792</v>
      </c>
      <c r="AE22" s="38">
        <f>$Y22*'Enter Information'!$E750*'Enter Information'!P707</f>
        <v>88.590261668514728</v>
      </c>
      <c r="AF22" s="38">
        <f>$Y22*'Enter Information'!$E750*'Enter Information'!Q707</f>
        <v>26.35539758627732</v>
      </c>
      <c r="AG22" s="38">
        <f>$Y22*'Enter Information'!$E750*'Enter Information'!R707</f>
        <v>21.839675258410491</v>
      </c>
      <c r="AH22" s="38">
        <f>$Y22*'Enter Information'!$E750*'Enter Information'!S707</f>
        <v>2.2168091427709897</v>
      </c>
      <c r="AI22" s="38">
        <f>$Y22*'Enter Information'!$E750*'Enter Information'!T707</f>
        <v>108.04891969950452</v>
      </c>
      <c r="AJ22" s="38">
        <f t="shared" si="3"/>
        <v>247.05106335547805</v>
      </c>
      <c r="AK22" s="87">
        <v>17</v>
      </c>
      <c r="AL22" s="40">
        <f t="shared" si="4"/>
        <v>92.31018870069056</v>
      </c>
      <c r="AM22" s="86">
        <f>T22*'Enter Information'!E$737*((Y$26/AJ$25)/('1'!Z$26/'1'!AK$25))+T22*(1-'Enter Information'!E$737)</f>
        <v>92.407568772985144</v>
      </c>
      <c r="AN22" s="40">
        <f t="shared" si="5"/>
        <v>92.31018870069056</v>
      </c>
      <c r="AO22" s="86">
        <f>T22*'Enter Information'!E$737*Y$26/AJ$25+T22*(1-'Enter Information'!E$737)</f>
        <v>119.14845467775174</v>
      </c>
      <c r="AP22" s="86">
        <f>INDEX($AL$6:$AO$106,'1'!AL22,'Enter Information'!$B$86)</f>
        <v>92.407568772985144</v>
      </c>
      <c r="AQ22" s="41"/>
    </row>
    <row r="23" spans="1:43" x14ac:dyDescent="0.4">
      <c r="A23" s="1"/>
      <c r="B23" s="1"/>
      <c r="D23" s="31">
        <v>17</v>
      </c>
      <c r="E23" s="32">
        <f>'2'!AP23</f>
        <v>90.056398707788958</v>
      </c>
      <c r="F23" s="33">
        <f>E23*'Enter Information'!D234</f>
        <v>45.802049357545435</v>
      </c>
      <c r="G23" s="33">
        <f>E23*'Enter Information'!E234</f>
        <v>44.254349350243523</v>
      </c>
      <c r="H23" s="34">
        <f t="shared" si="6"/>
        <v>45.6954266066979</v>
      </c>
      <c r="I23" s="34">
        <f t="shared" si="1"/>
        <v>44.938585224735426</v>
      </c>
      <c r="J23" s="35">
        <f>G23*'Enter Information'!$C$357/1000*'Enter Information'!$D$217</f>
        <v>1.1344932057853758</v>
      </c>
      <c r="K23" s="35">
        <f>G23*'Enter Information'!$C$357/1000*'Enter Information'!$E$217</f>
        <v>1.0764683650233637</v>
      </c>
      <c r="L23" s="35">
        <f>(F23+H23)/2*'Enter Information'!C443</f>
        <v>1.509708353410015E-2</v>
      </c>
      <c r="M23" s="35">
        <f>(G23+I23)/2*'Enter Information'!D443</f>
        <v>8.9192934574978955E-3</v>
      </c>
      <c r="N23" s="36">
        <f>'Enter Information'!O$597/5</f>
        <v>88.4</v>
      </c>
      <c r="O23" s="36">
        <f>'Enter Information'!P$597/5</f>
        <v>206.6</v>
      </c>
      <c r="P23" s="36">
        <f>'Enter Information'!Q$597/5</f>
        <v>1506.2</v>
      </c>
      <c r="Q23" s="37">
        <f t="shared" si="0"/>
        <v>0</v>
      </c>
      <c r="R23" s="287">
        <f>(H23-L23+Q23*'Enter Information'!D234)*'Enter Information'!C$777</f>
        <v>45.777677564442691</v>
      </c>
      <c r="S23" s="287">
        <f>(I23-M23+Q23*'Enter Information'!E234)*'Enter Information'!C$777</f>
        <v>45.025414254886385</v>
      </c>
      <c r="T23" s="38">
        <f t="shared" si="2"/>
        <v>90.803091819329069</v>
      </c>
      <c r="V23" s="30" t="s">
        <v>663</v>
      </c>
      <c r="W23" s="38">
        <f>SUM(R91:R106)</f>
        <v>100.83158691892059</v>
      </c>
      <c r="X23" s="38">
        <f>SUM(S91:S106)</f>
        <v>167.81759847816159</v>
      </c>
      <c r="Y23" s="38">
        <f>SUM(T91:T106)</f>
        <v>268.64918539708219</v>
      </c>
      <c r="Z23" s="619">
        <f>'Enter Information'!U28</f>
        <v>0.98050025752505432</v>
      </c>
      <c r="AA23"/>
      <c r="AB23"/>
      <c r="AD23" s="39" t="s">
        <v>793</v>
      </c>
      <c r="AE23" s="38">
        <f>$Y23*'Enter Information'!$E751*'Enter Information'!P708</f>
        <v>39.782417641311042</v>
      </c>
      <c r="AF23" s="38">
        <f>$Y23*'Enter Information'!$E751*'Enter Information'!Q708</f>
        <v>18.018335262866529</v>
      </c>
      <c r="AG23" s="38">
        <f>$Y23*'Enter Information'!$E751*'Enter Information'!R708</f>
        <v>20.924518369780483</v>
      </c>
      <c r="AH23" s="38">
        <f>$Y23*'Enter Information'!$E751*'Enter Information'!S708</f>
        <v>1.420800630046823</v>
      </c>
      <c r="AI23" s="38">
        <f>$Y23*'Enter Information'!$E751*'Enter Information'!T708</f>
        <v>114.18070517830832</v>
      </c>
      <c r="AJ23" s="38">
        <f>SUM(AE23:AI23)</f>
        <v>194.32677708231319</v>
      </c>
      <c r="AK23" s="87">
        <v>18</v>
      </c>
      <c r="AL23" s="40">
        <f t="shared" si="4"/>
        <v>90.803091819329069</v>
      </c>
      <c r="AM23" s="86">
        <f>T23*'Enter Information'!E$737*((Y$26/AJ$25)/('1'!Z$26/'1'!AK$25))+T23*(1-'Enter Information'!E$737)</f>
        <v>90.898882021585166</v>
      </c>
      <c r="AN23" s="40">
        <f t="shared" si="5"/>
        <v>90.803091819329069</v>
      </c>
      <c r="AO23" s="86">
        <f>T23*'Enter Information'!E$737*Y$26/AJ$25+T23*(1-'Enter Information'!E$737)</f>
        <v>117.20318442111606</v>
      </c>
      <c r="AP23" s="86">
        <f>INDEX($AL$6:$AO$106,'1'!AL23,'Enter Information'!$B$86)</f>
        <v>90.898882021585166</v>
      </c>
      <c r="AQ23" s="41"/>
    </row>
    <row r="24" spans="1:43" x14ac:dyDescent="0.4">
      <c r="A24" s="1"/>
      <c r="B24" s="1"/>
      <c r="D24" s="31">
        <v>18</v>
      </c>
      <c r="E24" s="32">
        <f>'2'!AP24</f>
        <v>88.195527672661726</v>
      </c>
      <c r="F24" s="33">
        <f>E24*'Enter Information'!D235</f>
        <v>45.092110000445693</v>
      </c>
      <c r="G24" s="33">
        <f>E24*'Enter Information'!E235</f>
        <v>43.103417672216032</v>
      </c>
      <c r="H24" s="34">
        <f t="shared" si="6"/>
        <v>45.802049357545435</v>
      </c>
      <c r="I24" s="34">
        <f t="shared" si="1"/>
        <v>44.254349350243523</v>
      </c>
      <c r="J24" s="35">
        <f>G24*'Enter Information'!$C$357/1000*'Enter Information'!$D$217</f>
        <v>1.1049882150168662</v>
      </c>
      <c r="K24" s="35">
        <f>G24*'Enter Information'!$C$357/1000*'Enter Information'!$E$217</f>
        <v>1.0484724378458008</v>
      </c>
      <c r="L24" s="35">
        <f>(F24+H24)/2*'Enter Information'!C444</f>
        <v>1.7724361074808268E-2</v>
      </c>
      <c r="M24" s="35">
        <f>(G24+I24)/2*'Enter Information'!D444</f>
        <v>9.172565537358254E-3</v>
      </c>
      <c r="N24" s="36">
        <f>'Enter Information'!O$597/5</f>
        <v>88.4</v>
      </c>
      <c r="O24" s="36">
        <f>'Enter Information'!P$597/5</f>
        <v>206.6</v>
      </c>
      <c r="P24" s="36">
        <f>'Enter Information'!Q$597/5</f>
        <v>1506.2</v>
      </c>
      <c r="Q24" s="37">
        <f t="shared" si="0"/>
        <v>0</v>
      </c>
      <c r="R24" s="287">
        <f>(H24-L24+Q24*'Enter Information'!D235)*'Enter Information'!C$777</f>
        <v>45.8818946595227</v>
      </c>
      <c r="S24" s="287">
        <f>(I24-M24+Q24*'Enter Information'!E235)*'Enter Information'!C$777</f>
        <v>44.339466413108369</v>
      </c>
      <c r="T24" s="38">
        <f t="shared" si="2"/>
        <v>90.221361072631069</v>
      </c>
      <c r="V24" s="30" t="s">
        <v>664</v>
      </c>
      <c r="W24" s="48">
        <f>SUM(W6:W23)</f>
        <v>3632.0577357764696</v>
      </c>
      <c r="X24" s="48">
        <f>SUM(X6:X23)</f>
        <v>3872.3408006227428</v>
      </c>
      <c r="Y24" s="48">
        <f>SUM(Y6:Y23)</f>
        <v>7497.2404026757322</v>
      </c>
      <c r="Z24" s="49"/>
      <c r="AA24" s="50"/>
      <c r="AB24" s="51"/>
      <c r="AD24" s="52" t="s">
        <v>664</v>
      </c>
      <c r="AE24" s="38">
        <f t="shared" ref="AE24:AJ24" si="7">SUM(AE6:AE23)</f>
        <v>1411.2636975448888</v>
      </c>
      <c r="AF24" s="38">
        <f t="shared" si="7"/>
        <v>3106.9433046430672</v>
      </c>
      <c r="AG24" s="38">
        <f t="shared" si="7"/>
        <v>893.94412822517324</v>
      </c>
      <c r="AH24" s="38">
        <f t="shared" si="7"/>
        <v>95.490166575557524</v>
      </c>
      <c r="AI24" s="38">
        <f t="shared" si="7"/>
        <v>1758.4148092067928</v>
      </c>
      <c r="AJ24" s="38">
        <f t="shared" si="7"/>
        <v>7266.0561061954786</v>
      </c>
      <c r="AK24" s="87">
        <v>19</v>
      </c>
      <c r="AL24" s="40">
        <f t="shared" si="4"/>
        <v>90.221361072631069</v>
      </c>
      <c r="AM24" s="86">
        <f>T24*'Enter Information'!E$737*((Y$26/AJ$25)/('1'!Z$26/'1'!AK$25))+T24*(1-'Enter Information'!E$737)</f>
        <v>90.316537594176879</v>
      </c>
      <c r="AN24" s="40">
        <f t="shared" si="5"/>
        <v>90.221361072631069</v>
      </c>
      <c r="AO24" s="86">
        <f>T24*'Enter Information'!E$737*Y$26/AJ$25+T24*(1-'Enter Information'!E$737)</f>
        <v>116.45232126632021</v>
      </c>
      <c r="AP24" s="86">
        <f>INDEX($AL$6:$AO$106,'1'!AL24,'Enter Information'!$B$86)</f>
        <v>90.316537594176879</v>
      </c>
      <c r="AQ24" s="41"/>
    </row>
    <row r="25" spans="1:43" ht="12.75" customHeight="1" x14ac:dyDescent="0.4">
      <c r="A25" s="1"/>
      <c r="B25" s="1"/>
      <c r="D25" s="31">
        <v>19</v>
      </c>
      <c r="E25" s="32">
        <f>'2'!AP25</f>
        <v>86.338486121388897</v>
      </c>
      <c r="F25" s="33">
        <f>E25*'Enter Information'!D236</f>
        <v>43.755231004791654</v>
      </c>
      <c r="G25" s="33">
        <f>E25*'Enter Information'!E236</f>
        <v>42.583255116597243</v>
      </c>
      <c r="H25" s="34">
        <f t="shared" si="6"/>
        <v>45.092110000445693</v>
      </c>
      <c r="I25" s="34">
        <f t="shared" si="1"/>
        <v>43.103417672216032</v>
      </c>
      <c r="J25" s="35">
        <f>G25*'Enter Information'!$C$357/1000*'Enter Information'!$D$217</f>
        <v>1.0916534604917669</v>
      </c>
      <c r="K25" s="35">
        <f>G25*'Enter Information'!$C$357/1000*'Enter Information'!$E$217</f>
        <v>1.0358197032781362</v>
      </c>
      <c r="L25" s="35">
        <f>(F25+H25)/2*'Enter Information'!C445</f>
        <v>1.954641502115222E-2</v>
      </c>
      <c r="M25" s="35">
        <f>(G25+I25)/2*'Enter Information'!D445</f>
        <v>9.4255340067694593E-3</v>
      </c>
      <c r="N25" s="36">
        <f>'Enter Information'!O$597/5</f>
        <v>88.4</v>
      </c>
      <c r="O25" s="36">
        <f>'Enter Information'!P$597/5</f>
        <v>206.6</v>
      </c>
      <c r="P25" s="36">
        <f>'Enter Information'!Q$597/5</f>
        <v>1506.2</v>
      </c>
      <c r="Q25" s="37">
        <f t="shared" si="0"/>
        <v>0</v>
      </c>
      <c r="R25" s="287">
        <f>(H25-L25+Q25*'Enter Information'!D236)*'Enter Information'!C$777</f>
        <v>45.168616434129021</v>
      </c>
      <c r="S25" s="287">
        <f>(I25-M25+Q25*'Enter Information'!E236)*'Enter Information'!C$777</f>
        <v>43.185828509998466</v>
      </c>
      <c r="T25" s="38">
        <f t="shared" si="2"/>
        <v>88.354444944127493</v>
      </c>
      <c r="V25" s="53" t="s">
        <v>823</v>
      </c>
      <c r="W25" s="54"/>
      <c r="X25" s="54"/>
      <c r="Y25" s="55"/>
      <c r="AD25" s="100" t="s">
        <v>950</v>
      </c>
      <c r="AE25" s="38">
        <f>AE24/AE26</f>
        <v>519.31801001848714</v>
      </c>
      <c r="AF25" s="38">
        <f>AF24/AF26</f>
        <v>674.859825209782</v>
      </c>
      <c r="AG25" s="38">
        <f>AG24/AG26</f>
        <v>240.8677997613691</v>
      </c>
      <c r="AH25" s="38">
        <f>AH24/AH26</f>
        <v>33.643032812120531</v>
      </c>
      <c r="AI25" s="38">
        <f>AI24/AI26</f>
        <v>1111.9487695988853</v>
      </c>
      <c r="AJ25" s="38">
        <f>SUM(AE25:AI25)</f>
        <v>2580.6374374006436</v>
      </c>
      <c r="AK25" s="87">
        <v>20</v>
      </c>
      <c r="AL25" s="40">
        <f t="shared" si="4"/>
        <v>88.354444944127493</v>
      </c>
      <c r="AM25" s="86">
        <f>T25*'Enter Information'!E$737*((Y$26/AJ$25)/('1'!Z$26/'1'!AK$25))+T25*(1-'Enter Information'!E$737)</f>
        <v>88.447652014303728</v>
      </c>
      <c r="AN25" s="40">
        <f t="shared" si="5"/>
        <v>88.354444944127493</v>
      </c>
      <c r="AO25" s="86">
        <f>T25*'Enter Information'!E$737*Y$26/AJ$25+T25*(1-'Enter Information'!E$737)</f>
        <v>114.04261790794642</v>
      </c>
      <c r="AP25" s="86">
        <f>INDEX($AL$6:$AO$106,'1'!AL25,'Enter Information'!$B$86)</f>
        <v>88.447652014303728</v>
      </c>
      <c r="AQ25" s="41"/>
    </row>
    <row r="26" spans="1:43" ht="12.75" customHeight="1" x14ac:dyDescent="0.4">
      <c r="A26" s="752" t="s">
        <v>824</v>
      </c>
      <c r="B26" s="752"/>
      <c r="D26" s="31">
        <v>20</v>
      </c>
      <c r="E26" s="32">
        <f>'2'!AP26</f>
        <v>79.177027372080872</v>
      </c>
      <c r="F26" s="33">
        <f>E26*'Enter Information'!D237</f>
        <v>39.999745008242307</v>
      </c>
      <c r="G26" s="33">
        <f>E26*'Enter Information'!E237</f>
        <v>39.177282363838565</v>
      </c>
      <c r="H26" s="34">
        <f t="shared" si="6"/>
        <v>43.755231004791654</v>
      </c>
      <c r="I26" s="34">
        <f t="shared" si="1"/>
        <v>42.583255116597243</v>
      </c>
      <c r="J26" s="35">
        <f>G26*'Enter Information'!$C$357/1000*'Enter Information'!$D$217</f>
        <v>1.0043388122407342</v>
      </c>
      <c r="K26" s="35">
        <f>G26*'Enter Information'!$C$357/1000*'Enter Information'!$E$217</f>
        <v>0.95297085397161962</v>
      </c>
      <c r="L26" s="35">
        <f>(F26+H26)/2*'Enter Information'!C446</f>
        <v>2.0101194243128152E-2</v>
      </c>
      <c r="M26" s="35">
        <f>(G26+I26)/2*'Enter Information'!D446</f>
        <v>8.9936591228479378E-3</v>
      </c>
      <c r="N26" s="36">
        <f>'Enter Information'!O$598/5</f>
        <v>99.4</v>
      </c>
      <c r="O26" s="36">
        <f>'Enter Information'!P$598/5</f>
        <v>374.6</v>
      </c>
      <c r="P26" s="36">
        <f>'Enter Information'!Q$598/5</f>
        <v>1808.6</v>
      </c>
      <c r="Q26" s="37">
        <f t="shared" si="0"/>
        <v>0</v>
      </c>
      <c r="R26" s="287">
        <f>(H26-L26+Q26*'Enter Information'!D237)*'Enter Information'!C$778</f>
        <v>44.039962573100155</v>
      </c>
      <c r="S26" s="287">
        <f>(I26-M26+Q26*'Enter Information'!E237)*'Enter Information'!C$778</f>
        <v>42.871002996596268</v>
      </c>
      <c r="T26" s="38">
        <f t="shared" si="2"/>
        <v>86.91096556969643</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86.91096556969643</v>
      </c>
      <c r="AM26" s="86">
        <f>T26*'Enter Information'!E$738*((Y$26/AJ$25)/('1'!Z$26/'1'!AK$25))+T26*(1-'Enter Information'!E$738)</f>
        <v>87.00294449343329</v>
      </c>
      <c r="AN26" s="40">
        <f t="shared" si="5"/>
        <v>86.91096556969643</v>
      </c>
      <c r="AO26" s="86">
        <f>T26*'Enter Information'!E$738*Y$26/AJ$25+T26*(1-'Enter Information'!E$738)</f>
        <v>112.26065736357918</v>
      </c>
      <c r="AP26" s="86">
        <f>INDEX($AL$6:$AO$106,'1'!AL26,'Enter Information'!$B$86)</f>
        <v>87.00294449343329</v>
      </c>
    </row>
    <row r="27" spans="1:43" x14ac:dyDescent="0.4">
      <c r="A27" s="753" t="s">
        <v>828</v>
      </c>
      <c r="B27" s="753"/>
      <c r="D27" s="31">
        <v>21</v>
      </c>
      <c r="E27" s="32">
        <f>'2'!AP27</f>
        <v>71.948938839236291</v>
      </c>
      <c r="F27" s="33">
        <f>E27*'Enter Information'!D238</f>
        <v>36.589837357245543</v>
      </c>
      <c r="G27" s="33">
        <f>E27*'Enter Information'!E238</f>
        <v>35.359101481990749</v>
      </c>
      <c r="H27" s="34">
        <f t="shared" si="6"/>
        <v>39.999745008242307</v>
      </c>
      <c r="I27" s="34">
        <f t="shared" si="1"/>
        <v>39.177282363838565</v>
      </c>
      <c r="J27" s="35">
        <f>G27*'Enter Information'!$C$357/1000*'Enter Information'!$D$217</f>
        <v>0.90645690159205516</v>
      </c>
      <c r="K27" s="35">
        <f>G27*'Enter Information'!$C$357/1000*'Enter Information'!$E$217</f>
        <v>0.86009521594749927</v>
      </c>
      <c r="L27" s="35">
        <f>(F27+H27)/2*'Enter Information'!C447</f>
        <v>1.9147395591371959E-2</v>
      </c>
      <c r="M27" s="35">
        <f>(G27+I27)/2*'Enter Information'!D447</f>
        <v>8.1990022230412248E-3</v>
      </c>
      <c r="N27" s="36">
        <f>'Enter Information'!O$598/5</f>
        <v>99.4</v>
      </c>
      <c r="O27" s="36">
        <f>'Enter Information'!P$598/5</f>
        <v>374.6</v>
      </c>
      <c r="P27" s="36">
        <f>'Enter Information'!Q$598/5</f>
        <v>1808.6</v>
      </c>
      <c r="Q27" s="37">
        <f t="shared" si="0"/>
        <v>0</v>
      </c>
      <c r="R27" s="287">
        <f>(H27-L27+Q27*'Enter Information'!D238)*'Enter Information'!C$778</f>
        <v>40.259261379547759</v>
      </c>
      <c r="S27" s="287">
        <f>(I27-M27+Q27*'Enter Information'!E238)*'Enter Information'!C$778</f>
        <v>39.442090894449144</v>
      </c>
      <c r="T27" s="38">
        <f t="shared" si="2"/>
        <v>79.701352273996903</v>
      </c>
      <c r="AD27" s="64" t="s">
        <v>829</v>
      </c>
      <c r="AE27" s="65">
        <f t="shared" ref="AE27:AJ27" si="8">AE25/$AJ25*100</f>
        <v>20.12363311839621</v>
      </c>
      <c r="AF27" s="65">
        <f t="shared" si="8"/>
        <v>26.150896496701876</v>
      </c>
      <c r="AG27" s="65">
        <f t="shared" si="8"/>
        <v>9.3336551764506694</v>
      </c>
      <c r="AH27" s="65">
        <f t="shared" si="8"/>
        <v>1.3036714233676931</v>
      </c>
      <c r="AI27" s="65">
        <f t="shared" si="8"/>
        <v>43.088143785083567</v>
      </c>
      <c r="AJ27" s="66">
        <f t="shared" si="8"/>
        <v>100</v>
      </c>
      <c r="AK27" s="87">
        <v>22</v>
      </c>
      <c r="AL27" s="40">
        <f t="shared" si="4"/>
        <v>79.701352273996903</v>
      </c>
      <c r="AM27" s="86">
        <f>T27*'Enter Information'!E$738*((Y$26/AJ$25)/('1'!Z$26/'1'!AK$25))+T27*(1-'Enter Information'!E$738)</f>
        <v>79.785701176974584</v>
      </c>
      <c r="AN27" s="40">
        <f t="shared" si="5"/>
        <v>79.701352273996903</v>
      </c>
      <c r="AO27" s="86">
        <f>T27*'Enter Information'!E$738*Y$26/AJ$25+T27*(1-'Enter Information'!E$738)</f>
        <v>102.94818542626787</v>
      </c>
      <c r="AP27" s="86">
        <f>INDEX($AL$6:$AO$106,'1'!AL27,'Enter Information'!$B$86)</f>
        <v>79.785701176974584</v>
      </c>
    </row>
    <row r="28" spans="1:43" x14ac:dyDescent="0.4">
      <c r="A28" s="93">
        <f>A2</f>
        <v>2020</v>
      </c>
      <c r="B28" s="200">
        <f>'2'!AP108</f>
        <v>3337.554938525207</v>
      </c>
      <c r="D28" s="31">
        <v>22</v>
      </c>
      <c r="E28" s="32">
        <f>'2'!AP28</f>
        <v>56.400806038724376</v>
      </c>
      <c r="F28" s="33">
        <f>E28*'Enter Information'!D239</f>
        <v>28.6073669591064</v>
      </c>
      <c r="G28" s="33">
        <f>E28*'Enter Information'!E239</f>
        <v>27.793439079617976</v>
      </c>
      <c r="H28" s="34">
        <f t="shared" si="6"/>
        <v>36.589837357245543</v>
      </c>
      <c r="I28" s="34">
        <f t="shared" si="1"/>
        <v>35.359101481990749</v>
      </c>
      <c r="J28" s="35">
        <f>G28*'Enter Information'!$C$357/1000*'Enter Information'!$D$217</f>
        <v>0.71250551107837801</v>
      </c>
      <c r="K28" s="35">
        <f>G28*'Enter Information'!$C$357/1000*'Enter Information'!$E$217</f>
        <v>0.67606367201618767</v>
      </c>
      <c r="L28" s="35">
        <f>(F28+H28)/2*'Enter Information'!C448</f>
        <v>1.6951273122251503E-2</v>
      </c>
      <c r="M28" s="35">
        <f>(G28+I28)/2*'Enter Information'!D448</f>
        <v>6.9467794617769597E-3</v>
      </c>
      <c r="N28" s="36">
        <f>'Enter Information'!O$598/5</f>
        <v>99.4</v>
      </c>
      <c r="O28" s="36">
        <f>'Enter Information'!P$598/5</f>
        <v>374.6</v>
      </c>
      <c r="P28" s="36">
        <f>'Enter Information'!Q$598/5</f>
        <v>1808.6</v>
      </c>
      <c r="Q28" s="37">
        <f t="shared" si="0"/>
        <v>0</v>
      </c>
      <c r="R28" s="287">
        <f>(H28-L28+Q28*'Enter Information'!D239)*'Enter Information'!C$778</f>
        <v>36.827798186769442</v>
      </c>
      <c r="S28" s="287">
        <f>(I28-M28+Q28*'Enter Information'!E239)*'Enter Information'!C$778</f>
        <v>35.598558337931586</v>
      </c>
      <c r="T28" s="38">
        <f t="shared" si="2"/>
        <v>72.426356524701021</v>
      </c>
      <c r="AD28" s="64" t="s">
        <v>830</v>
      </c>
      <c r="AE28" s="65">
        <f t="shared" ref="AE28:AJ28" si="9">AE24/$AJ24*100</f>
        <v>19.422691992999617</v>
      </c>
      <c r="AF28" s="65">
        <f t="shared" si="9"/>
        <v>42.759693281117109</v>
      </c>
      <c r="AG28" s="65">
        <f t="shared" si="9"/>
        <v>12.303017141072479</v>
      </c>
      <c r="AH28" s="65">
        <f t="shared" si="9"/>
        <v>1.3141952825568859</v>
      </c>
      <c r="AI28" s="65">
        <f t="shared" si="9"/>
        <v>24.200402302253927</v>
      </c>
      <c r="AJ28" s="66">
        <f t="shared" si="9"/>
        <v>100</v>
      </c>
      <c r="AK28" s="87">
        <v>23</v>
      </c>
      <c r="AL28" s="40">
        <f t="shared" si="4"/>
        <v>72.426356524701021</v>
      </c>
      <c r="AM28" s="86">
        <f>T28*'Enter Information'!E$738*((Y$26/AJ$25)/('1'!Z$26/'1'!AK$25))+T28*(1-'Enter Information'!E$738)</f>
        <v>72.503006211879807</v>
      </c>
      <c r="AN28" s="40">
        <f t="shared" si="5"/>
        <v>72.426356524701021</v>
      </c>
      <c r="AO28" s="86">
        <f>T28*'Enter Information'!E$738*Y$26/AJ$25+T28*(1-'Enter Information'!E$738)</f>
        <v>93.551260656420865</v>
      </c>
      <c r="AP28" s="86">
        <f>INDEX($AL$6:$AO$106,'1'!AL28,'Enter Information'!$B$86)</f>
        <v>72.503006211879807</v>
      </c>
    </row>
    <row r="29" spans="1:43" x14ac:dyDescent="0.4">
      <c r="D29" s="31">
        <v>23</v>
      </c>
      <c r="E29" s="32">
        <f>'2'!AP29</f>
        <v>49.727516831735315</v>
      </c>
      <c r="F29" s="33">
        <f>E29*'Enter Information'!D240</f>
        <v>24.97362996243848</v>
      </c>
      <c r="G29" s="33">
        <f>E29*'Enter Information'!E240</f>
        <v>24.753886869296835</v>
      </c>
      <c r="H29" s="34">
        <f t="shared" si="6"/>
        <v>28.6073669591064</v>
      </c>
      <c r="I29" s="34">
        <f t="shared" si="1"/>
        <v>27.793439079617976</v>
      </c>
      <c r="J29" s="35">
        <f>G29*'Enter Information'!$C$357/1000*'Enter Information'!$D$217</f>
        <v>0.63458432633904616</v>
      </c>
      <c r="K29" s="35">
        <f>G29*'Enter Information'!$C$357/1000*'Enter Information'!$E$217</f>
        <v>0.6021278477121853</v>
      </c>
      <c r="L29" s="35">
        <f>(F29+H29)/2*'Enter Information'!C449</f>
        <v>1.4466869168817119E-2</v>
      </c>
      <c r="M29" s="35">
        <f>(G29+I29)/2*'Enter Information'!D449</f>
        <v>5.7802058543806297E-3</v>
      </c>
      <c r="N29" s="36">
        <f>'Enter Information'!O$598/5</f>
        <v>99.4</v>
      </c>
      <c r="O29" s="36">
        <f>'Enter Information'!P$598/5</f>
        <v>374.6</v>
      </c>
      <c r="P29" s="36">
        <f>'Enter Information'!Q$598/5</f>
        <v>1808.6</v>
      </c>
      <c r="Q29" s="37">
        <f t="shared" si="0"/>
        <v>0</v>
      </c>
      <c r="R29" s="287">
        <f>(H29-L29+Q29*'Enter Information'!D240)*'Enter Information'!C$778</f>
        <v>28.792191889494013</v>
      </c>
      <c r="S29" s="287">
        <f>(I29-M29+Q29*'Enter Information'!E240)*'Enter Information'!C$778</f>
        <v>27.98133816215314</v>
      </c>
      <c r="T29" s="38">
        <f t="shared" si="2"/>
        <v>56.773530051647157</v>
      </c>
      <c r="AK29" s="87">
        <v>24</v>
      </c>
      <c r="AL29" s="40">
        <f t="shared" si="4"/>
        <v>56.773530051647157</v>
      </c>
      <c r="AM29" s="86">
        <f>T29*'Enter Information'!E$738*((Y$26/AJ$25)/('1'!Z$26/'1'!AK$25))+T29*(1-'Enter Information'!E$738)</f>
        <v>56.833614163665281</v>
      </c>
      <c r="AN29" s="40">
        <f t="shared" si="5"/>
        <v>56.773530051647157</v>
      </c>
      <c r="AO29" s="86">
        <f>T29*'Enter Information'!E$738*Y$26/AJ$25+T29*(1-'Enter Information'!E$738)</f>
        <v>73.332907564325538</v>
      </c>
      <c r="AP29" s="86">
        <f>INDEX($AL$6:$AO$106,'1'!AL29,'Enter Information'!$B$86)</f>
        <v>56.833614163665281</v>
      </c>
    </row>
    <row r="30" spans="1:43" x14ac:dyDescent="0.4">
      <c r="D30" s="31">
        <v>24</v>
      </c>
      <c r="E30" s="32">
        <f>'2'!AP30</f>
        <v>43.051893238455449</v>
      </c>
      <c r="F30" s="33">
        <f>E30*'Enter Information'!D241</f>
        <v>21.628714634670235</v>
      </c>
      <c r="G30" s="33">
        <f>E30*'Enter Information'!E241</f>
        <v>21.423178603785214</v>
      </c>
      <c r="H30" s="34">
        <f t="shared" si="6"/>
        <v>24.97362996243848</v>
      </c>
      <c r="I30" s="34">
        <f t="shared" si="1"/>
        <v>24.753886869296835</v>
      </c>
      <c r="J30" s="35">
        <f>G30*'Enter Information'!$C$357/1000*'Enter Information'!$D$217</f>
        <v>0.54919913927482067</v>
      </c>
      <c r="K30" s="35">
        <f>G30*'Enter Information'!$C$357/1000*'Enter Information'!$E$217</f>
        <v>0.52110977528343827</v>
      </c>
      <c r="L30" s="35">
        <f>(F30+H30)/2*'Enter Information'!C450</f>
        <v>1.3048656487190438E-2</v>
      </c>
      <c r="M30" s="35">
        <f>(G30+I30)/2*'Enter Information'!D450</f>
        <v>5.0794772020390259E-3</v>
      </c>
      <c r="N30" s="36">
        <f>'Enter Information'!O$598/5</f>
        <v>99.4</v>
      </c>
      <c r="O30" s="36">
        <f>'Enter Information'!P$598/5</f>
        <v>374.6</v>
      </c>
      <c r="P30" s="36">
        <f>'Enter Information'!Q$598/5</f>
        <v>1808.6</v>
      </c>
      <c r="Q30" s="37">
        <f t="shared" si="0"/>
        <v>0</v>
      </c>
      <c r="R30" s="287">
        <f>(H30-L30+Q30*'Enter Information'!D241)*'Enter Information'!C$778</f>
        <v>25.134555934295765</v>
      </c>
      <c r="S30" s="287">
        <f>(I30-M30+Q30*'Enter Information'!E241)*'Enter Information'!C$778</f>
        <v>24.92130596154847</v>
      </c>
      <c r="T30" s="38">
        <f t="shared" si="2"/>
        <v>50.055861895844231</v>
      </c>
      <c r="AK30" s="87">
        <v>25</v>
      </c>
      <c r="AL30" s="40">
        <f t="shared" si="4"/>
        <v>50.055861895844231</v>
      </c>
      <c r="AM30" s="86">
        <f>T30*'Enter Information'!E$738*((Y$26/AJ$25)/('1'!Z$26/'1'!AK$25))+T30*(1-'Enter Information'!E$738)</f>
        <v>50.108836618581705</v>
      </c>
      <c r="AN30" s="40">
        <f t="shared" si="5"/>
        <v>50.055861895844231</v>
      </c>
      <c r="AO30" s="86">
        <f>T30*'Enter Information'!E$738*Y$26/AJ$25+T30*(1-'Enter Information'!E$738)</f>
        <v>64.655868502826905</v>
      </c>
      <c r="AP30" s="86">
        <f>INDEX($AL$6:$AO$106,'1'!AL30,'Enter Information'!$B$86)</f>
        <v>50.108836618581705</v>
      </c>
    </row>
    <row r="31" spans="1:43" x14ac:dyDescent="0.4">
      <c r="D31" s="31">
        <v>25</v>
      </c>
      <c r="E31" s="32">
        <f>'2'!AP31</f>
        <v>42.565353821746911</v>
      </c>
      <c r="F31" s="33">
        <f>E31*'Enter Information'!D242</f>
        <v>21.155270213771125</v>
      </c>
      <c r="G31" s="33">
        <f>E31*'Enter Information'!E242</f>
        <v>21.410083607975782</v>
      </c>
      <c r="H31" s="34">
        <f t="shared" si="6"/>
        <v>21.628714634670235</v>
      </c>
      <c r="I31" s="34">
        <f t="shared" si="1"/>
        <v>21.423178603785214</v>
      </c>
      <c r="J31" s="35">
        <f>G31*'Enter Information'!$C$358/1000*'Enter Information'!$D$217</f>
        <v>1.7151349459254632</v>
      </c>
      <c r="K31" s="35">
        <f>G31*'Enter Information'!$C$358/1000*'Enter Information'!$E$217</f>
        <v>1.6274125764875675</v>
      </c>
      <c r="L31" s="35">
        <f>(F31+H31)/2*'Enter Information'!C451</f>
        <v>1.2193435681805788E-2</v>
      </c>
      <c r="M31" s="35">
        <f>(G31+I31)/2*'Enter Information'!D451</f>
        <v>4.9258251543525143E-3</v>
      </c>
      <c r="N31" s="36">
        <f>'Enter Information'!O$599/5</f>
        <v>123</v>
      </c>
      <c r="O31" s="36">
        <f>'Enter Information'!P$599/5</f>
        <v>516.79999999999995</v>
      </c>
      <c r="P31" s="36">
        <f>'Enter Information'!Q$599/5</f>
        <v>1793.2</v>
      </c>
      <c r="Q31" s="37">
        <f t="shared" si="0"/>
        <v>0</v>
      </c>
      <c r="R31" s="287">
        <f>(H31-L31+Q31*'Enter Information'!D242)*'Enter Information'!C$779</f>
        <v>21.428746766525393</v>
      </c>
      <c r="S31" s="287">
        <f>(I31-M31+Q31*'Enter Information'!E242)*'Enter Information'!C$779</f>
        <v>21.232200627924691</v>
      </c>
      <c r="T31" s="38">
        <f t="shared" si="2"/>
        <v>42.660947394450083</v>
      </c>
      <c r="AK31" s="87">
        <v>26</v>
      </c>
      <c r="AL31" s="40">
        <f t="shared" si="4"/>
        <v>42.660947394450083</v>
      </c>
      <c r="AM31" s="86">
        <f>T31*'Enter Information'!E$739*((Y$26/AJ$25)/('1'!Z$26/'1'!AK$25))+T31*(1-'Enter Information'!E$739)</f>
        <v>42.706106384237941</v>
      </c>
      <c r="AN31" s="40">
        <f t="shared" si="5"/>
        <v>42.660947394450083</v>
      </c>
      <c r="AO31" s="86">
        <f>T31*'Enter Information'!E$739*Y$26/AJ$25+T31*(1-'Enter Information'!E$739)</f>
        <v>55.106912473584934</v>
      </c>
      <c r="AP31" s="86">
        <f>INDEX($AL$6:$AO$106,'1'!AL31,'Enter Information'!$B$86)</f>
        <v>42.706106384237941</v>
      </c>
    </row>
    <row r="32" spans="1:43" x14ac:dyDescent="0.4">
      <c r="D32" s="31">
        <v>26</v>
      </c>
      <c r="E32" s="32">
        <f>'2'!AP32</f>
        <v>42.08204343625426</v>
      </c>
      <c r="F32" s="33">
        <f>E32*'Enter Information'!D243</f>
        <v>20.768764163547225</v>
      </c>
      <c r="G32" s="33">
        <f>E32*'Enter Information'!E243</f>
        <v>21.313279272707035</v>
      </c>
      <c r="H32" s="34">
        <f t="shared" si="6"/>
        <v>21.155270213771125</v>
      </c>
      <c r="I32" s="34">
        <f t="shared" si="1"/>
        <v>21.410083607975782</v>
      </c>
      <c r="J32" s="35">
        <f>G32*'Enter Information'!$C$358/1000*'Enter Information'!$D$217</f>
        <v>1.7073800720362897</v>
      </c>
      <c r="K32" s="35">
        <f>G32*'Enter Information'!$C$358/1000*'Enter Information'!$E$217</f>
        <v>1.6200543337287121</v>
      </c>
      <c r="L32" s="35">
        <f>(F32+H32)/2*'Enter Information'!C452</f>
        <v>1.2157969969422321E-2</v>
      </c>
      <c r="M32" s="35">
        <f>(G32+I32)/2*'Enter Information'!D452</f>
        <v>5.1268035456819381E-3</v>
      </c>
      <c r="N32" s="36">
        <f>'Enter Information'!O$599/5</f>
        <v>123</v>
      </c>
      <c r="O32" s="36">
        <f>'Enter Information'!P$599/5</f>
        <v>516.79999999999995</v>
      </c>
      <c r="P32" s="36">
        <f>'Enter Information'!Q$599/5</f>
        <v>1793.2</v>
      </c>
      <c r="Q32" s="37">
        <f t="shared" si="0"/>
        <v>0</v>
      </c>
      <c r="R32" s="287">
        <f>(H32-L32+Q32*'Enter Information'!D243)*'Enter Information'!C$779</f>
        <v>20.959450133440114</v>
      </c>
      <c r="S32" s="287">
        <f>(I32-M32+Q32*'Enter Information'!E243)*'Enter Information'!C$779</f>
        <v>21.219020150754492</v>
      </c>
      <c r="T32" s="38">
        <f t="shared" si="2"/>
        <v>42.178470284194603</v>
      </c>
      <c r="AK32" s="87">
        <v>27</v>
      </c>
      <c r="AL32" s="40">
        <f t="shared" si="4"/>
        <v>42.178470284194603</v>
      </c>
      <c r="AM32" s="86">
        <f>T32*'Enter Information'!E$739*((Y$26/AJ$25)/('1'!Z$26/'1'!AK$25))+T32*(1-'Enter Information'!E$739)</f>
        <v>42.223118545078734</v>
      </c>
      <c r="AN32" s="40">
        <f t="shared" si="5"/>
        <v>42.178470284194603</v>
      </c>
      <c r="AO32" s="86">
        <f>T32*'Enter Information'!E$739*Y$26/AJ$25+T32*(1-'Enter Information'!E$739)</f>
        <v>54.483676809371438</v>
      </c>
      <c r="AP32" s="86">
        <f>INDEX($AL$6:$AO$106,'1'!AL32,'Enter Information'!$B$86)</f>
        <v>42.223118545078734</v>
      </c>
    </row>
    <row r="33" spans="4:42" x14ac:dyDescent="0.4">
      <c r="D33" s="31">
        <v>27</v>
      </c>
      <c r="E33" s="32">
        <f>'2'!AP33</f>
        <v>45.334719764331822</v>
      </c>
      <c r="F33" s="33">
        <f>E33*'Enter Information'!D244</f>
        <v>22.148046698737151</v>
      </c>
      <c r="G33" s="33">
        <f>E33*'Enter Information'!E244</f>
        <v>23.186673065594675</v>
      </c>
      <c r="H33" s="34">
        <f t="shared" si="6"/>
        <v>20.768764163547225</v>
      </c>
      <c r="I33" s="34">
        <f t="shared" si="1"/>
        <v>21.313279272707035</v>
      </c>
      <c r="J33" s="35">
        <f>G33*'Enter Information'!$C$358/1000*'Enter Information'!$D$217</f>
        <v>1.8574552992280451</v>
      </c>
      <c r="K33" s="35">
        <f>G33*'Enter Information'!$C$358/1000*'Enter Information'!$E$217</f>
        <v>1.762453806569787</v>
      </c>
      <c r="L33" s="35">
        <f>(F33+H33)/2*'Enter Information'!C453</f>
        <v>1.2875043258685312E-2</v>
      </c>
      <c r="M33" s="35">
        <f>(G33+I33)/2*'Enter Information'!D453</f>
        <v>5.3399942805962058E-3</v>
      </c>
      <c r="N33" s="36">
        <f>'Enter Information'!O$599/5</f>
        <v>123</v>
      </c>
      <c r="O33" s="36">
        <f>'Enter Information'!P$599/5</f>
        <v>516.79999999999995</v>
      </c>
      <c r="P33" s="36">
        <f>'Enter Information'!Q$599/5</f>
        <v>1793.2</v>
      </c>
      <c r="Q33" s="37">
        <f t="shared" si="0"/>
        <v>0</v>
      </c>
      <c r="R33" s="287">
        <f>(H33-L33+Q33*'Enter Information'!D244)*'Enter Information'!C$779</f>
        <v>20.575590668749985</v>
      </c>
      <c r="S33" s="287">
        <f>(I33-M33+Q33*'Enter Information'!E244)*'Enter Information'!C$779</f>
        <v>21.122845378805316</v>
      </c>
      <c r="T33" s="38">
        <f t="shared" si="2"/>
        <v>41.698436047555305</v>
      </c>
      <c r="AK33" s="87">
        <v>28</v>
      </c>
      <c r="AL33" s="40">
        <f t="shared" si="4"/>
        <v>41.698436047555305</v>
      </c>
      <c r="AM33" s="86">
        <f>T33*'Enter Information'!E$739*((Y$26/AJ$25)/('1'!Z$26/'1'!AK$25))+T33*(1-'Enter Information'!E$739)</f>
        <v>41.742576165453535</v>
      </c>
      <c r="AN33" s="40">
        <f t="shared" si="5"/>
        <v>41.698436047555305</v>
      </c>
      <c r="AO33" s="86">
        <f>T33*'Enter Information'!E$739*Y$26/AJ$25+T33*(1-'Enter Information'!E$739)</f>
        <v>53.863596706175059</v>
      </c>
      <c r="AP33" s="86">
        <f>INDEX($AL$6:$AO$106,'1'!AL33,'Enter Information'!$B$86)</f>
        <v>41.742576165453535</v>
      </c>
    </row>
    <row r="34" spans="4:42" x14ac:dyDescent="0.4">
      <c r="D34" s="31">
        <v>28</v>
      </c>
      <c r="E34" s="32">
        <f>'2'!AP34</f>
        <v>45.527422581643584</v>
      </c>
      <c r="F34" s="33">
        <f>E34*'Enter Information'!D245</f>
        <v>22.321021423195791</v>
      </c>
      <c r="G34" s="33">
        <f>E34*'Enter Information'!E245</f>
        <v>23.206401158447793</v>
      </c>
      <c r="H34" s="34">
        <f t="shared" si="6"/>
        <v>22.148046698737151</v>
      </c>
      <c r="I34" s="34">
        <f t="shared" si="1"/>
        <v>23.186673065594675</v>
      </c>
      <c r="J34" s="35">
        <f>G34*'Enter Information'!$C$358/1000*'Enter Information'!$D$217</f>
        <v>1.8590356920041031</v>
      </c>
      <c r="K34" s="35">
        <f>G34*'Enter Information'!$C$358/1000*'Enter Information'!$E$217</f>
        <v>1.7639533685055151</v>
      </c>
      <c r="L34" s="35">
        <f>(F34+H34)/2*'Enter Information'!C454</f>
        <v>1.3785411117799212E-2</v>
      </c>
      <c r="M34" s="35">
        <f>(G34+I34)/2*'Enter Information'!D454</f>
        <v>5.7991342780053081E-3</v>
      </c>
      <c r="N34" s="36">
        <f>'Enter Information'!O$599/5</f>
        <v>123</v>
      </c>
      <c r="O34" s="36">
        <f>'Enter Information'!P$599/5</f>
        <v>516.79999999999995</v>
      </c>
      <c r="P34" s="36">
        <f>'Enter Information'!Q$599/5</f>
        <v>1793.2</v>
      </c>
      <c r="Q34" s="37">
        <f t="shared" si="0"/>
        <v>0</v>
      </c>
      <c r="R34" s="287">
        <f>(H34-L34+Q34*'Enter Information'!D245)*'Enter Information'!C$779</f>
        <v>21.941989445493995</v>
      </c>
      <c r="S34" s="287">
        <f>(I34-M34+Q34*'Enter Information'!E245)*'Enter Information'!C$779</f>
        <v>22.979510566398638</v>
      </c>
      <c r="T34" s="38">
        <f t="shared" si="2"/>
        <v>44.921500011892633</v>
      </c>
      <c r="AK34" s="87">
        <v>29</v>
      </c>
      <c r="AL34" s="40">
        <f t="shared" si="4"/>
        <v>44.921500011892633</v>
      </c>
      <c r="AM34" s="86">
        <f>T34*'Enter Information'!E$739*((Y$26/AJ$25)/('1'!Z$26/'1'!AK$25))+T34*(1-'Enter Information'!E$739)</f>
        <v>44.969051922578899</v>
      </c>
      <c r="AN34" s="40">
        <f t="shared" si="5"/>
        <v>44.921500011892633</v>
      </c>
      <c r="AO34" s="86">
        <f>T34*'Enter Information'!E$739*Y$26/AJ$25+T34*(1-'Enter Information'!E$739)</f>
        <v>58.026961906137991</v>
      </c>
      <c r="AP34" s="86">
        <f>INDEX($AL$6:$AO$106,'1'!AL34,'Enter Information'!$B$86)</f>
        <v>44.969051922578899</v>
      </c>
    </row>
    <row r="35" spans="4:42" x14ac:dyDescent="0.4">
      <c r="D35" s="31">
        <v>29</v>
      </c>
      <c r="E35" s="32">
        <f>'2'!AP35</f>
        <v>45.71838205818807</v>
      </c>
      <c r="F35" s="33">
        <f>E35*'Enter Information'!D246</f>
        <v>22.470278419985799</v>
      </c>
      <c r="G35" s="33">
        <f>E35*'Enter Information'!E246</f>
        <v>23.248103638202274</v>
      </c>
      <c r="H35" s="34">
        <f t="shared" si="6"/>
        <v>22.321021423195791</v>
      </c>
      <c r="I35" s="34">
        <f t="shared" si="1"/>
        <v>23.206401158447793</v>
      </c>
      <c r="J35" s="35">
        <f>G35*'Enter Information'!$C$358/1000*'Enter Information'!$D$217</f>
        <v>1.8623764253551873</v>
      </c>
      <c r="K35" s="35">
        <f>G35*'Enter Information'!$C$358/1000*'Enter Information'!$E$217</f>
        <v>1.767123236557683</v>
      </c>
      <c r="L35" s="35">
        <f>(F35+H35)/2*'Enter Information'!C455</f>
        <v>1.4781128948249924E-2</v>
      </c>
      <c r="M35" s="35">
        <f>(G35+I35)/2*'Enter Information'!D455</f>
        <v>6.2713581475477599E-3</v>
      </c>
      <c r="N35" s="36">
        <f>'Enter Information'!O$599/5</f>
        <v>123</v>
      </c>
      <c r="O35" s="36">
        <f>'Enter Information'!P$599/5</f>
        <v>516.79999999999995</v>
      </c>
      <c r="P35" s="36">
        <f>'Enter Information'!Q$599/5</f>
        <v>1793.2</v>
      </c>
      <c r="Q35" s="37">
        <f t="shared" si="0"/>
        <v>0</v>
      </c>
      <c r="R35" s="287">
        <f>(H35-L35+Q35*'Enter Information'!D246)*'Enter Information'!C$779</f>
        <v>22.112474536423729</v>
      </c>
      <c r="S35" s="287">
        <f>(I35-M35+Q35*'Enter Information'!E246)*'Enter Information'!C$779</f>
        <v>22.998599167030537</v>
      </c>
      <c r="T35" s="38">
        <f t="shared" si="2"/>
        <v>45.111073703454267</v>
      </c>
      <c r="AK35" s="87">
        <v>30</v>
      </c>
      <c r="AL35" s="40">
        <f t="shared" si="4"/>
        <v>45.111073703454267</v>
      </c>
      <c r="AM35" s="86">
        <f>T35*'Enter Information'!E$739*((Y$26/AJ$25)/('1'!Z$26/'1'!AK$25))+T35*(1-'Enter Information'!E$739)</f>
        <v>45.158826288455664</v>
      </c>
      <c r="AN35" s="40">
        <f t="shared" si="5"/>
        <v>45.111073703454267</v>
      </c>
      <c r="AO35" s="86">
        <f>T35*'Enter Information'!E$739*Y$26/AJ$25+T35*(1-'Enter Information'!E$739)</f>
        <v>58.271842094371706</v>
      </c>
      <c r="AP35" s="86">
        <f>INDEX($AL$6:$AO$106,'1'!AL35,'Enter Information'!$B$86)</f>
        <v>45.158826288455664</v>
      </c>
    </row>
    <row r="36" spans="4:42" x14ac:dyDescent="0.4">
      <c r="D36" s="31">
        <v>30</v>
      </c>
      <c r="E36" s="32">
        <f>'2'!AP36</f>
        <v>48.526840690459245</v>
      </c>
      <c r="F36" s="33">
        <f>E36*'Enter Information'!D247</f>
        <v>23.626996673848314</v>
      </c>
      <c r="G36" s="33">
        <f>E36*'Enter Information'!E247</f>
        <v>24.899844016610931</v>
      </c>
      <c r="H36" s="34">
        <f t="shared" si="6"/>
        <v>22.470278419985799</v>
      </c>
      <c r="I36" s="34">
        <f t="shared" si="1"/>
        <v>23.248103638202274</v>
      </c>
      <c r="J36" s="35">
        <f>G36*'Enter Information'!$C$359/1000*'Enter Information'!$D$217</f>
        <v>2.1679954635446674</v>
      </c>
      <c r="K36" s="35">
        <f>G36*'Enter Information'!$C$359/1000*'Enter Information'!$E$217</f>
        <v>2.0571110696113792</v>
      </c>
      <c r="L36" s="35">
        <f>(F36+H36)/2*'Enter Information'!C456</f>
        <v>1.5903559907372768E-2</v>
      </c>
      <c r="M36" s="35">
        <f>(G36+I36)/2*'Enter Information'!D456</f>
        <v>7.2221921482219804E-3</v>
      </c>
      <c r="N36" s="36">
        <f>'Enter Information'!O$600/5</f>
        <v>117</v>
      </c>
      <c r="O36" s="36">
        <f>'Enter Information'!P$600/5</f>
        <v>573</v>
      </c>
      <c r="P36" s="36">
        <f>'Enter Information'!Q$600/5</f>
        <v>1815.2</v>
      </c>
      <c r="Q36" s="37">
        <f t="shared" si="0"/>
        <v>0</v>
      </c>
      <c r="R36" s="287">
        <f>(H36-L36+Q36*'Enter Information'!D247)*'Enter Information'!C$780</f>
        <v>22.723330161784904</v>
      </c>
      <c r="S36" s="287">
        <f>(I36-M36+Q36*'Enter Information'!E247)*'Enter Information'!C$780</f>
        <v>23.51925741154847</v>
      </c>
      <c r="T36" s="38">
        <f t="shared" si="2"/>
        <v>46.242587573333374</v>
      </c>
      <c r="AK36" s="87">
        <v>31</v>
      </c>
      <c r="AL36" s="40">
        <f t="shared" si="4"/>
        <v>46.242587573333374</v>
      </c>
      <c r="AM36" s="86">
        <f>T36*'Enter Information'!E$740*((Y$26/AJ$25)/('1'!Z$26/'1'!AK$25))+T36*(1-'Enter Information'!E$740)</f>
        <v>46.291358968623619</v>
      </c>
      <c r="AN36" s="40">
        <f t="shared" si="5"/>
        <v>46.242587573333374</v>
      </c>
      <c r="AO36" s="86">
        <f>T36*'Enter Information'!E$740*Y$26/AJ$25+T36*(1-'Enter Information'!E$740)</f>
        <v>59.684143407388866</v>
      </c>
      <c r="AP36" s="86">
        <f>INDEX($AL$6:$AO$106,'1'!AL36,'Enter Information'!$B$86)</f>
        <v>46.291358968623619</v>
      </c>
    </row>
    <row r="37" spans="4:42" x14ac:dyDescent="0.4">
      <c r="D37" s="31">
        <v>31</v>
      </c>
      <c r="E37" s="32">
        <f>'2'!AP37</f>
        <v>51.43195000731572</v>
      </c>
      <c r="F37" s="33">
        <f>E37*'Enter Information'!D248</f>
        <v>25.070801703405717</v>
      </c>
      <c r="G37" s="33">
        <f>E37*'Enter Information'!E248</f>
        <v>26.361148303910007</v>
      </c>
      <c r="H37" s="34">
        <f t="shared" si="6"/>
        <v>23.626996673848314</v>
      </c>
      <c r="I37" s="34">
        <f t="shared" si="1"/>
        <v>24.899844016610931</v>
      </c>
      <c r="J37" s="35">
        <f>G37*'Enter Information'!$C$359/1000*'Enter Information'!$D$217</f>
        <v>2.2952292351140513</v>
      </c>
      <c r="K37" s="35">
        <f>G37*'Enter Information'!$C$359/1000*'Enter Information'!$E$217</f>
        <v>2.1778373369513724</v>
      </c>
      <c r="L37" s="35">
        <f>(F37+H37)/2*'Enter Information'!C457</f>
        <v>1.801818539958399E-2</v>
      </c>
      <c r="M37" s="35">
        <f>(G37+I37)/2*'Enter Information'!D457</f>
        <v>8.4580637328859551E-3</v>
      </c>
      <c r="N37" s="36">
        <f>'Enter Information'!O$600/5</f>
        <v>117</v>
      </c>
      <c r="O37" s="36">
        <f>'Enter Information'!P$600/5</f>
        <v>573</v>
      </c>
      <c r="P37" s="36">
        <f>'Enter Information'!Q$600/5</f>
        <v>1815.2</v>
      </c>
      <c r="Q37" s="37">
        <f t="shared" si="0"/>
        <v>0</v>
      </c>
      <c r="R37" s="287">
        <f>(H37-L37+Q37*'Enter Information'!D248)*'Enter Information'!C$780</f>
        <v>23.891763467852975</v>
      </c>
      <c r="S37" s="287">
        <f>(I37-M37+Q37*'Enter Information'!E248)*'Enter Information'!C$780</f>
        <v>25.189531426112801</v>
      </c>
      <c r="T37" s="38">
        <f t="shared" si="2"/>
        <v>49.081294893965776</v>
      </c>
      <c r="AK37" s="87">
        <v>32</v>
      </c>
      <c r="AL37" s="40">
        <f t="shared" si="4"/>
        <v>49.081294893965776</v>
      </c>
      <c r="AM37" s="86">
        <f>T37*'Enter Information'!E$740*((Y$26/AJ$25)/('1'!Z$26/'1'!AK$25))+T37*(1-'Enter Information'!E$740)</f>
        <v>49.133060233239547</v>
      </c>
      <c r="AN37" s="40">
        <f t="shared" si="5"/>
        <v>49.081294893965776</v>
      </c>
      <c r="AO37" s="86">
        <f>T37*'Enter Information'!E$740*Y$26/AJ$25+T37*(1-'Enter Information'!E$740)</f>
        <v>63.347991468389928</v>
      </c>
      <c r="AP37" s="86">
        <f>INDEX($AL$6:$AO$106,'1'!AL37,'Enter Information'!$B$86)</f>
        <v>49.133060233239547</v>
      </c>
    </row>
    <row r="38" spans="4:42" x14ac:dyDescent="0.4">
      <c r="D38" s="31">
        <v>32</v>
      </c>
      <c r="E38" s="32">
        <f>'2'!AP38</f>
        <v>54.789947113026813</v>
      </c>
      <c r="F38" s="33">
        <f>E38*'Enter Information'!D249</f>
        <v>26.806147005345149</v>
      </c>
      <c r="G38" s="33">
        <f>E38*'Enter Information'!E249</f>
        <v>27.983800107681663</v>
      </c>
      <c r="H38" s="34">
        <f t="shared" si="6"/>
        <v>25.070801703405717</v>
      </c>
      <c r="I38" s="34">
        <f t="shared" si="1"/>
        <v>26.361148303910007</v>
      </c>
      <c r="J38" s="35">
        <f>G38*'Enter Information'!$C$359/1000*'Enter Information'!$D$217</f>
        <v>2.4365113149191573</v>
      </c>
      <c r="K38" s="35">
        <f>G38*'Enter Information'!$C$359/1000*'Enter Information'!$E$217</f>
        <v>2.3118933971193294</v>
      </c>
      <c r="L38" s="35">
        <f>(F38+H38)/2*'Enter Information'!C458</f>
        <v>2.0491394739956592E-2</v>
      </c>
      <c r="M38" s="35">
        <f>(G38+I38)/2*'Enter Information'!D458</f>
        <v>9.782090714086502E-3</v>
      </c>
      <c r="N38" s="36">
        <f>'Enter Information'!O$600/5</f>
        <v>117</v>
      </c>
      <c r="O38" s="36">
        <f>'Enter Information'!P$600/5</f>
        <v>573</v>
      </c>
      <c r="P38" s="36">
        <f>'Enter Information'!Q$600/5</f>
        <v>1815.2</v>
      </c>
      <c r="Q38" s="37">
        <f t="shared" ref="Q38:Q69" si="10">N$3/N$5*N38+O$3/O$5*O38+P$3/P$5*P38</f>
        <v>0</v>
      </c>
      <c r="R38" s="287">
        <f>(H38-L38+Q38*'Enter Information'!D249)*'Enter Information'!C$780</f>
        <v>25.350359355183038</v>
      </c>
      <c r="S38" s="287">
        <f>(I38-M38+Q38*'Enter Information'!E249)*'Enter Information'!C$780</f>
        <v>26.66699912190132</v>
      </c>
      <c r="T38" s="38">
        <f t="shared" si="2"/>
        <v>52.017358477084358</v>
      </c>
      <c r="AK38" s="87">
        <v>33</v>
      </c>
      <c r="AL38" s="40">
        <f t="shared" si="4"/>
        <v>52.017358477084358</v>
      </c>
      <c r="AM38" s="86">
        <f>T38*'Enter Information'!E$740*((Y$26/AJ$25)/('1'!Z$26/'1'!AK$25))+T38*(1-'Enter Information'!E$740)</f>
        <v>52.072220440598336</v>
      </c>
      <c r="AN38" s="40">
        <f t="shared" si="5"/>
        <v>52.017358477084358</v>
      </c>
      <c r="AO38" s="86">
        <f>T38*'Enter Information'!E$740*Y$26/AJ$25+T38*(1-'Enter Information'!E$740)</f>
        <v>67.137494805982456</v>
      </c>
      <c r="AP38" s="86">
        <f>INDEX($AL$6:$AO$106,'1'!AL38,'Enter Information'!$B$86)</f>
        <v>52.072220440598336</v>
      </c>
    </row>
    <row r="39" spans="4:42" x14ac:dyDescent="0.4">
      <c r="D39" s="31">
        <v>33</v>
      </c>
      <c r="E39" s="32">
        <f>'2'!AP39</f>
        <v>56.73467959494333</v>
      </c>
      <c r="F39" s="33">
        <f>E39*'Enter Information'!D250</f>
        <v>27.925484838181951</v>
      </c>
      <c r="G39" s="33">
        <f>E39*'Enter Information'!E250</f>
        <v>28.809194756761379</v>
      </c>
      <c r="H39" s="34">
        <f t="shared" si="6"/>
        <v>26.806147005345149</v>
      </c>
      <c r="I39" s="34">
        <f t="shared" si="1"/>
        <v>27.983800107681663</v>
      </c>
      <c r="J39" s="35">
        <f>G39*'Enter Information'!$C$359/1000*'Enter Information'!$D$217</f>
        <v>2.5083773014548605</v>
      </c>
      <c r="K39" s="35">
        <f>G39*'Enter Information'!$C$359/1000*'Enter Information'!$E$217</f>
        <v>2.3800837226606131</v>
      </c>
      <c r="L39" s="35">
        <f>(F39+H39)/2*'Enter Information'!C459</f>
        <v>2.2987285374281383E-2</v>
      </c>
      <c r="M39" s="35">
        <f>(G39+I39)/2*'Enter Information'!D459</f>
        <v>1.1074633998566393E-2</v>
      </c>
      <c r="N39" s="36">
        <f>'Enter Information'!O$600/5</f>
        <v>117</v>
      </c>
      <c r="O39" s="36">
        <f>'Enter Information'!P$600/5</f>
        <v>573</v>
      </c>
      <c r="P39" s="36">
        <f>'Enter Information'!Q$600/5</f>
        <v>1815.2</v>
      </c>
      <c r="Q39" s="37">
        <f t="shared" si="10"/>
        <v>0</v>
      </c>
      <c r="R39" s="287">
        <f>(H39-L39+Q39*'Enter Information'!D250)*'Enter Information'!C$780</f>
        <v>27.10396458975794</v>
      </c>
      <c r="S39" s="287">
        <f>(I39-M39+Q39*'Enter Information'!E250)*'Enter Information'!C$780</f>
        <v>28.30777879252221</v>
      </c>
      <c r="T39" s="38">
        <f t="shared" si="2"/>
        <v>55.41174338228015</v>
      </c>
      <c r="AK39" s="87">
        <v>34</v>
      </c>
      <c r="AL39" s="40">
        <f t="shared" si="4"/>
        <v>55.41174338228015</v>
      </c>
      <c r="AM39" s="86">
        <f>T39*'Enter Information'!E$740*((Y$26/AJ$25)/('1'!Z$26/'1'!AK$25))+T39*(1-'Enter Information'!E$740)</f>
        <v>55.470185354973246</v>
      </c>
      <c r="AN39" s="40">
        <f t="shared" si="5"/>
        <v>55.41174338228015</v>
      </c>
      <c r="AO39" s="86">
        <f>T39*'Enter Information'!E$740*Y$26/AJ$25+T39*(1-'Enter Information'!E$740)</f>
        <v>71.518541933596239</v>
      </c>
      <c r="AP39" s="86">
        <f>INDEX($AL$6:$AO$106,'1'!AL39,'Enter Information'!$B$86)</f>
        <v>55.470185354973246</v>
      </c>
    </row>
    <row r="40" spans="4:42" x14ac:dyDescent="0.4">
      <c r="D40" s="31">
        <v>34</v>
      </c>
      <c r="E40" s="32">
        <f>'2'!AP40</f>
        <v>58.678856348127226</v>
      </c>
      <c r="F40" s="33">
        <f>E40*'Enter Information'!D251</f>
        <v>28.87510817412441</v>
      </c>
      <c r="G40" s="33">
        <f>E40*'Enter Information'!E251</f>
        <v>29.803748174002813</v>
      </c>
      <c r="H40" s="34">
        <f t="shared" si="6"/>
        <v>27.925484838181951</v>
      </c>
      <c r="I40" s="34">
        <f t="shared" si="1"/>
        <v>28.809194756761379</v>
      </c>
      <c r="J40" s="35">
        <f>G40*'Enter Information'!$C$359/1000*'Enter Information'!$D$217</f>
        <v>2.5949717112589483</v>
      </c>
      <c r="K40" s="35">
        <f>G40*'Enter Information'!$C$359/1000*'Enter Information'!$E$217</f>
        <v>2.4622491708683341</v>
      </c>
      <c r="L40" s="35">
        <f>(F40+H40)/2*'Enter Information'!C460</f>
        <v>2.5560266855537864E-2</v>
      </c>
      <c r="M40" s="35">
        <f>(G40+I40)/2*'Enter Information'!D460</f>
        <v>1.2601782730114301E-2</v>
      </c>
      <c r="N40" s="36">
        <f>'Enter Information'!O$600/5</f>
        <v>117</v>
      </c>
      <c r="O40" s="36">
        <f>'Enter Information'!P$600/5</f>
        <v>573</v>
      </c>
      <c r="P40" s="36">
        <f>'Enter Information'!Q$600/5</f>
        <v>1815.2</v>
      </c>
      <c r="Q40" s="37">
        <f t="shared" si="10"/>
        <v>0</v>
      </c>
      <c r="R40" s="287">
        <f>(H40-L40+Q40*'Enter Information'!D251)*'Enter Information'!C$780</f>
        <v>28.234105891333236</v>
      </c>
      <c r="S40" s="287">
        <f>(I40-M40+Q40*'Enter Information'!E251)*'Enter Information'!C$780</f>
        <v>29.141514460365713</v>
      </c>
      <c r="T40" s="38">
        <f t="shared" si="2"/>
        <v>57.375620351698949</v>
      </c>
      <c r="AK40" s="87">
        <v>35</v>
      </c>
      <c r="AL40" s="40">
        <f t="shared" si="4"/>
        <v>57.375620351698949</v>
      </c>
      <c r="AM40" s="86">
        <f>T40*'Enter Information'!E$740*((Y$26/AJ$25)/('1'!Z$26/'1'!AK$25))+T40*(1-'Enter Information'!E$740)</f>
        <v>57.436133597324705</v>
      </c>
      <c r="AN40" s="40">
        <f t="shared" si="5"/>
        <v>57.375620351698949</v>
      </c>
      <c r="AO40" s="86">
        <f>T40*'Enter Information'!E$740*Y$26/AJ$25+T40*(1-'Enter Information'!E$740)</f>
        <v>74.053268488233357</v>
      </c>
      <c r="AP40" s="86">
        <f>INDEX($AL$6:$AO$106,'1'!AL40,'Enter Information'!$B$86)</f>
        <v>57.436133597324705</v>
      </c>
    </row>
    <row r="41" spans="4:42" x14ac:dyDescent="0.4">
      <c r="D41" s="31">
        <v>35</v>
      </c>
      <c r="E41" s="32">
        <f>'2'!AP41</f>
        <v>60.132701428481916</v>
      </c>
      <c r="F41" s="33">
        <f>E41*'Enter Information'!D252</f>
        <v>29.765447180001871</v>
      </c>
      <c r="G41" s="33">
        <f>E41*'Enter Information'!E252</f>
        <v>30.367254248480048</v>
      </c>
      <c r="H41" s="34">
        <f t="shared" si="6"/>
        <v>28.87510817412441</v>
      </c>
      <c r="I41" s="34">
        <f t="shared" si="1"/>
        <v>29.803748174002813</v>
      </c>
      <c r="J41" s="35">
        <f>G41*'Enter Information'!$C$360/1000*'Enter Information'!$D$217</f>
        <v>0.98179450925191691</v>
      </c>
      <c r="K41" s="35">
        <f>G41*'Enter Information'!$C$360/1000*'Enter Information'!$E$217</f>
        <v>0.93157960292206998</v>
      </c>
      <c r="L41" s="35">
        <f>(F41+H41)/2*'Enter Information'!C461</f>
        <v>2.8147466569980614E-2</v>
      </c>
      <c r="M41" s="35">
        <f>(G41+I41)/2*'Enter Information'!D461</f>
        <v>1.4140185569283471E-2</v>
      </c>
      <c r="N41" s="36">
        <f>'Enter Information'!O$601/5</f>
        <v>95.4</v>
      </c>
      <c r="O41" s="36">
        <f>'Enter Information'!P$601/5</f>
        <v>390.4</v>
      </c>
      <c r="P41" s="36">
        <f>'Enter Information'!Q$601/5</f>
        <v>1547.6</v>
      </c>
      <c r="Q41" s="37">
        <f t="shared" si="10"/>
        <v>0</v>
      </c>
      <c r="R41" s="287">
        <f>(H41-L41+Q41*'Enter Information'!D252)*'Enter Information'!C$781</f>
        <v>29.237141591973916</v>
      </c>
      <c r="S41" s="287">
        <f>(I41-M41+Q41*'Enter Information'!E252)*'Enter Information'!C$781</f>
        <v>30.192539018474172</v>
      </c>
      <c r="T41" s="38">
        <f t="shared" si="2"/>
        <v>59.429680610448088</v>
      </c>
      <c r="AB41" s="69"/>
      <c r="AK41" s="87">
        <v>36</v>
      </c>
      <c r="AL41" s="40">
        <f t="shared" si="4"/>
        <v>59.429680610448088</v>
      </c>
      <c r="AM41" s="86">
        <f>T41*'Enter Information'!E$741*((Y$26/AJ$25)/('1'!Z$26/'1'!AK$25))+T41*(1-'Enter Information'!E$741)</f>
        <v>59.492176539712126</v>
      </c>
      <c r="AN41" s="40">
        <f t="shared" si="5"/>
        <v>59.429680610448088</v>
      </c>
      <c r="AO41" s="86">
        <f>T41*'Enter Information'!E$741*Y$26/AJ$25+T41*(1-'Enter Information'!E$741)</f>
        <v>76.65376283332867</v>
      </c>
      <c r="AP41" s="86">
        <f>INDEX($AL$6:$AO$106,'1'!AL41,'Enter Information'!$B$86)</f>
        <v>59.492176539712126</v>
      </c>
    </row>
    <row r="42" spans="4:42" x14ac:dyDescent="0.4">
      <c r="D42" s="31">
        <v>36</v>
      </c>
      <c r="E42" s="32">
        <f>'2'!AP42</f>
        <v>61.592457313132137</v>
      </c>
      <c r="F42" s="33">
        <f>E42*'Enter Information'!D253</f>
        <v>30.375612439187041</v>
      </c>
      <c r="G42" s="33">
        <f>E42*'Enter Information'!E253</f>
        <v>31.216844873945092</v>
      </c>
      <c r="H42" s="34">
        <f t="shared" si="6"/>
        <v>29.765447180001871</v>
      </c>
      <c r="I42" s="34">
        <f t="shared" si="1"/>
        <v>30.367254248480048</v>
      </c>
      <c r="J42" s="35">
        <f>G42*'Enter Information'!$C$360/1000*'Enter Information'!$D$217</f>
        <v>1.0092623667133873</v>
      </c>
      <c r="K42" s="35">
        <f>G42*'Enter Information'!$C$360/1000*'Enter Information'!$E$217</f>
        <v>0.95764258810475744</v>
      </c>
      <c r="L42" s="35">
        <f>(F42+H42)/2*'Enter Information'!C462</f>
        <v>3.0671940405786347E-2</v>
      </c>
      <c r="M42" s="35">
        <f>(G42+I42)/2*'Enter Information'!D462</f>
        <v>1.5396024780606286E-2</v>
      </c>
      <c r="N42" s="36">
        <f>'Enter Information'!O$601/5</f>
        <v>95.4</v>
      </c>
      <c r="O42" s="36">
        <f>'Enter Information'!P$601/5</f>
        <v>390.4</v>
      </c>
      <c r="P42" s="36">
        <f>'Enter Information'!Q$601/5</f>
        <v>1547.6</v>
      </c>
      <c r="Q42" s="37">
        <f t="shared" si="10"/>
        <v>0</v>
      </c>
      <c r="R42" s="287">
        <f>(H42-L42+Q42*'Enter Information'!D253)*'Enter Information'!C$781</f>
        <v>30.136964607780094</v>
      </c>
      <c r="S42" s="287">
        <f>(I42-M42+Q42*'Enter Information'!E253)*'Enter Information'!C$781</f>
        <v>30.762394189881711</v>
      </c>
      <c r="T42" s="38">
        <f t="shared" si="2"/>
        <v>60.899358797661804</v>
      </c>
      <c r="AK42" s="87">
        <v>37</v>
      </c>
      <c r="AL42" s="40">
        <f t="shared" si="4"/>
        <v>60.899358797661804</v>
      </c>
      <c r="AM42" s="86">
        <f>T42*'Enter Information'!E$741*((Y$26/AJ$25)/('1'!Z$26/'1'!AK$25))+T42*(1-'Enter Information'!E$741)</f>
        <v>60.963400232523142</v>
      </c>
      <c r="AN42" s="40">
        <f t="shared" si="5"/>
        <v>60.899358797661804</v>
      </c>
      <c r="AO42" s="86">
        <f>T42*'Enter Information'!E$741*Y$26/AJ$25+T42*(1-'Enter Information'!E$741)</f>
        <v>78.54938741092721</v>
      </c>
      <c r="AP42" s="86">
        <f>INDEX($AL$6:$AO$106,'1'!AL42,'Enter Information'!$B$86)</f>
        <v>60.963400232523142</v>
      </c>
    </row>
    <row r="43" spans="4:42" x14ac:dyDescent="0.4">
      <c r="D43" s="31">
        <v>37</v>
      </c>
      <c r="E43" s="32">
        <f>'2'!AP43</f>
        <v>61.395229841153757</v>
      </c>
      <c r="F43" s="33">
        <f>E43*'Enter Information'!D254</f>
        <v>30.277120612918814</v>
      </c>
      <c r="G43" s="33">
        <f>E43*'Enter Information'!E254</f>
        <v>31.118109228234943</v>
      </c>
      <c r="H43" s="34">
        <f t="shared" si="6"/>
        <v>30.375612439187041</v>
      </c>
      <c r="I43" s="34">
        <f t="shared" si="1"/>
        <v>31.216844873945092</v>
      </c>
      <c r="J43" s="35">
        <f>G43*'Enter Information'!$C$360/1000*'Enter Information'!$D$217</f>
        <v>1.0060701744251919</v>
      </c>
      <c r="K43" s="35">
        <f>G43*'Enter Information'!$C$360/1000*'Enter Information'!$E$217</f>
        <v>0.95461366382756441</v>
      </c>
      <c r="L43" s="35">
        <f>(F43+H43)/2*'Enter Information'!C463</f>
        <v>3.2449212182876636E-2</v>
      </c>
      <c r="M43" s="35">
        <f>(G43+I43)/2*'Enter Information'!D463</f>
        <v>1.6830437607588608E-2</v>
      </c>
      <c r="N43" s="36">
        <f>'Enter Information'!O$601/5</f>
        <v>95.4</v>
      </c>
      <c r="O43" s="36">
        <f>'Enter Information'!P$601/5</f>
        <v>390.4</v>
      </c>
      <c r="P43" s="36">
        <f>'Enter Information'!Q$601/5</f>
        <v>1547.6</v>
      </c>
      <c r="Q43" s="37">
        <f t="shared" si="10"/>
        <v>0</v>
      </c>
      <c r="R43" s="287">
        <f>(H43-L43+Q43*'Enter Information'!D254)*'Enter Information'!C$781</f>
        <v>30.753581585597374</v>
      </c>
      <c r="S43" s="287">
        <f>(I43-M43+Q43*'Enter Information'!E254)*'Enter Information'!C$781</f>
        <v>31.622022472126275</v>
      </c>
      <c r="T43" s="38">
        <f t="shared" si="2"/>
        <v>62.375604057723649</v>
      </c>
      <c r="AK43" s="87">
        <v>38</v>
      </c>
      <c r="AL43" s="40">
        <f t="shared" si="4"/>
        <v>62.375604057723649</v>
      </c>
      <c r="AM43" s="86">
        <f>T43*'Enter Information'!E$741*((Y$26/AJ$25)/('1'!Z$26/'1'!AK$25))+T43*(1-'Enter Information'!E$741)</f>
        <v>62.441197904080411</v>
      </c>
      <c r="AN43" s="40">
        <f t="shared" si="5"/>
        <v>62.375604057723649</v>
      </c>
      <c r="AO43" s="86">
        <f>T43*'Enter Information'!E$741*Y$26/AJ$25+T43*(1-'Enter Information'!E$741)</f>
        <v>80.453482349453793</v>
      </c>
      <c r="AP43" s="86">
        <f>INDEX($AL$6:$AO$106,'1'!AL43,'Enter Information'!$B$86)</f>
        <v>62.441197904080411</v>
      </c>
    </row>
    <row r="44" spans="4:42" x14ac:dyDescent="0.4">
      <c r="D44" s="31">
        <v>38</v>
      </c>
      <c r="E44" s="32">
        <f>'2'!AP44</f>
        <v>62.727422956088112</v>
      </c>
      <c r="F44" s="33">
        <f>E44*'Enter Information'!D255</f>
        <v>31.090339958671617</v>
      </c>
      <c r="G44" s="33">
        <f>E44*'Enter Information'!E255</f>
        <v>31.637082997416496</v>
      </c>
      <c r="H44" s="34">
        <f t="shared" si="6"/>
        <v>30.277120612918814</v>
      </c>
      <c r="I44" s="34">
        <f t="shared" si="1"/>
        <v>31.118109228234943</v>
      </c>
      <c r="J44" s="35">
        <f>G44*'Enter Information'!$C$360/1000*'Enter Information'!$D$217</f>
        <v>1.0228489583369353</v>
      </c>
      <c r="K44" s="35">
        <f>G44*'Enter Information'!$C$360/1000*'Enter Information'!$E$217</f>
        <v>0.97053427929925529</v>
      </c>
      <c r="L44" s="35">
        <f>(F44+H44)/2*'Enter Information'!C464</f>
        <v>3.4365777920090636E-2</v>
      </c>
      <c r="M44" s="35">
        <f>(G44+I44)/2*'Enter Information'!D464</f>
        <v>1.8512781706567175E-2</v>
      </c>
      <c r="N44" s="36">
        <f>'Enter Information'!O$601/5</f>
        <v>95.4</v>
      </c>
      <c r="O44" s="36">
        <f>'Enter Information'!P$601/5</f>
        <v>390.4</v>
      </c>
      <c r="P44" s="36">
        <f>'Enter Information'!Q$601/5</f>
        <v>1547.6</v>
      </c>
      <c r="Q44" s="37">
        <f t="shared" si="10"/>
        <v>0</v>
      </c>
      <c r="R44" s="287">
        <f>(H44-L44+Q44*'Enter Information'!D255)*'Enter Information'!C$781</f>
        <v>30.65181508049319</v>
      </c>
      <c r="S44" s="287">
        <f>(I44-M44+Q44*'Enter Information'!E255)*'Enter Information'!C$781</f>
        <v>31.520246239399544</v>
      </c>
      <c r="T44" s="38">
        <f t="shared" si="2"/>
        <v>62.172061319892734</v>
      </c>
      <c r="AK44" s="87">
        <v>39</v>
      </c>
      <c r="AL44" s="40">
        <f t="shared" si="4"/>
        <v>62.172061319892734</v>
      </c>
      <c r="AM44" s="86">
        <f>T44*'Enter Information'!E$741*((Y$26/AJ$25)/('1'!Z$26/'1'!AK$25))+T44*(1-'Enter Information'!E$741)</f>
        <v>62.237441121812189</v>
      </c>
      <c r="AN44" s="40">
        <f t="shared" si="5"/>
        <v>62.172061319892734</v>
      </c>
      <c r="AO44" s="86">
        <f>T44*'Enter Information'!E$741*Y$26/AJ$25+T44*(1-'Enter Information'!E$741)</f>
        <v>80.190948265610928</v>
      </c>
      <c r="AP44" s="86">
        <f>INDEX($AL$6:$AO$106,'1'!AL44,'Enter Information'!$B$86)</f>
        <v>62.237441121812189</v>
      </c>
    </row>
    <row r="45" spans="4:42" x14ac:dyDescent="0.4">
      <c r="D45" s="31">
        <v>39</v>
      </c>
      <c r="E45" s="32">
        <f>'2'!AP45</f>
        <v>64.056871491453279</v>
      </c>
      <c r="F45" s="33">
        <f>E45*'Enter Information'!D256</f>
        <v>31.583418454457465</v>
      </c>
      <c r="G45" s="33">
        <f>E45*'Enter Information'!E256</f>
        <v>32.473453036995814</v>
      </c>
      <c r="H45" s="34">
        <f t="shared" si="6"/>
        <v>31.090339958671617</v>
      </c>
      <c r="I45" s="34">
        <f t="shared" si="1"/>
        <v>31.637082997416496</v>
      </c>
      <c r="J45" s="35">
        <f>G45*'Enter Information'!$C$360/1000*'Enter Information'!$D$217</f>
        <v>1.0498893850361284</v>
      </c>
      <c r="K45" s="35">
        <f>G45*'Enter Information'!$C$360/1000*'Enter Information'!$E$217</f>
        <v>0.99619169511274497</v>
      </c>
      <c r="L45" s="35">
        <f>(F45+H45)/2*'Enter Information'!C465</f>
        <v>3.7290886255811805E-2</v>
      </c>
      <c r="M45" s="35">
        <f>(G45+I45)/2*'Enter Information'!D465</f>
        <v>2.0194818850839878E-2</v>
      </c>
      <c r="N45" s="36">
        <f>'Enter Information'!O$601/5</f>
        <v>95.4</v>
      </c>
      <c r="O45" s="36">
        <f>'Enter Information'!P$601/5</f>
        <v>390.4</v>
      </c>
      <c r="P45" s="36">
        <f>'Enter Information'!Q$601/5</f>
        <v>1547.6</v>
      </c>
      <c r="Q45" s="37">
        <f t="shared" si="10"/>
        <v>0</v>
      </c>
      <c r="R45" s="287">
        <f>(H45-L45+Q45*'Enter Information'!D256)*'Enter Information'!C$781</f>
        <v>31.473069270516739</v>
      </c>
      <c r="S45" s="287">
        <f>(I45-M45+Q45*'Enter Information'!E256)*'Enter Information'!C$781</f>
        <v>32.044534803704714</v>
      </c>
      <c r="T45" s="38">
        <f t="shared" si="2"/>
        <v>63.517604074221452</v>
      </c>
      <c r="AK45" s="87">
        <v>40</v>
      </c>
      <c r="AL45" s="40">
        <f t="shared" si="4"/>
        <v>63.517604074221452</v>
      </c>
      <c r="AM45" s="86">
        <f>T45*'Enter Information'!E$741*((Y$26/AJ$25)/('1'!Z$26/'1'!AK$25))+T45*(1-'Enter Information'!E$741)</f>
        <v>63.58439884159138</v>
      </c>
      <c r="AN45" s="40">
        <f t="shared" si="5"/>
        <v>63.517604074221452</v>
      </c>
      <c r="AO45" s="86">
        <f>T45*'Enter Information'!E$741*Y$26/AJ$25+T45*(1-'Enter Information'!E$741)</f>
        <v>81.926460119502437</v>
      </c>
      <c r="AP45" s="86">
        <f>INDEX($AL$6:$AO$106,'1'!AL45,'Enter Information'!$B$86)</f>
        <v>63.58439884159138</v>
      </c>
    </row>
    <row r="46" spans="4:42" x14ac:dyDescent="0.4">
      <c r="D46" s="31">
        <v>40</v>
      </c>
      <c r="E46" s="32">
        <f>'2'!AP46</f>
        <v>66.748319462417015</v>
      </c>
      <c r="F46" s="33">
        <f>E46*'Enter Information'!D257</f>
        <v>32.843070491266353</v>
      </c>
      <c r="G46" s="33">
        <f>E46*'Enter Information'!E257</f>
        <v>33.905248971150662</v>
      </c>
      <c r="H46" s="34">
        <f t="shared" si="6"/>
        <v>31.583418454457465</v>
      </c>
      <c r="I46" s="34">
        <f t="shared" si="1"/>
        <v>32.473453036995814</v>
      </c>
      <c r="J46" s="35">
        <f>G46*'Enter Information'!$C$360/1000*'Enter Information'!$D$217</f>
        <v>1.0961803461819755</v>
      </c>
      <c r="K46" s="35">
        <f>G46*'Enter Information'!$C$360/1000*'Enter Information'!$E$217</f>
        <v>1.0401150566682986</v>
      </c>
      <c r="L46" s="35">
        <f>(F46+H46)/2*'Enter Information'!C466</f>
        <v>4.1232952925263244E-2</v>
      </c>
      <c r="M46" s="35">
        <f>(G46+I46)/2*'Enter Information'!D466</f>
        <v>2.2900652192810532E-2</v>
      </c>
      <c r="N46" s="36">
        <f>'Enter Information'!O$602/5</f>
        <v>73.400000000000006</v>
      </c>
      <c r="O46" s="36">
        <f>'Enter Information'!P$602/5</f>
        <v>282.60000000000002</v>
      </c>
      <c r="P46" s="36">
        <f>'Enter Information'!Q$602/5</f>
        <v>1483.2</v>
      </c>
      <c r="Q46" s="37">
        <f t="shared" si="10"/>
        <v>0</v>
      </c>
      <c r="R46" s="287">
        <f>(H46-L46+Q46*'Enter Information'!D257)*'Enter Information'!C$782</f>
        <v>31.634426878848373</v>
      </c>
      <c r="S46" s="287">
        <f>(I46-M46+Q46*'Enter Information'!E257)*'Enter Information'!C$782</f>
        <v>32.545450173242529</v>
      </c>
      <c r="T46" s="38">
        <f t="shared" si="2"/>
        <v>64.179877052090902</v>
      </c>
      <c r="AK46" s="87">
        <v>41</v>
      </c>
      <c r="AL46" s="40">
        <f t="shared" si="4"/>
        <v>64.179877052090902</v>
      </c>
      <c r="AM46" s="86">
        <f>T46*'Enter Information'!E$742*((Y$26/AJ$25)/('1'!Z$26/'1'!AK$25))+T46*(1-'Enter Information'!E$742)</f>
        <v>64.247281486171076</v>
      </c>
      <c r="AN46" s="40">
        <f t="shared" si="5"/>
        <v>64.179877052090902</v>
      </c>
      <c r="AO46" s="86">
        <f>T46*'Enter Information'!E$742*Y$26/AJ$25+T46*(1-'Enter Information'!E$742)</f>
        <v>82.756759233945004</v>
      </c>
      <c r="AP46" s="86">
        <f>INDEX($AL$6:$AO$106,'1'!AL46,'Enter Information'!$B$86)</f>
        <v>64.247281486171076</v>
      </c>
    </row>
    <row r="47" spans="4:42" x14ac:dyDescent="0.4">
      <c r="D47" s="31">
        <v>41</v>
      </c>
      <c r="E47" s="32">
        <f>'2'!AP47</f>
        <v>69.372292095332114</v>
      </c>
      <c r="F47" s="33">
        <f>E47*'Enter Information'!D258</f>
        <v>33.905292601956148</v>
      </c>
      <c r="G47" s="33">
        <f>E47*'Enter Information'!E258</f>
        <v>35.466999493375965</v>
      </c>
      <c r="H47" s="34">
        <f t="shared" si="6"/>
        <v>32.843070491266353</v>
      </c>
      <c r="I47" s="34">
        <f t="shared" si="1"/>
        <v>33.905248971150662</v>
      </c>
      <c r="J47" s="35">
        <f>G47*'Enter Information'!$C$360/1000*'Enter Information'!$D$217</f>
        <v>1.1466728297959283</v>
      </c>
      <c r="K47" s="35">
        <f>G47*'Enter Information'!$C$360/1000*'Enter Information'!$E$217</f>
        <v>1.08802504943397</v>
      </c>
      <c r="L47" s="35">
        <f>(F47+H47)/2*'Enter Information'!C467</f>
        <v>4.5722628718857412E-2</v>
      </c>
      <c r="M47" s="35">
        <f>(G47+I47)/2*'Enter Information'!D467</f>
        <v>2.6361454416520116E-2</v>
      </c>
      <c r="N47" s="36">
        <f>'Enter Information'!O$602/5</f>
        <v>73.400000000000006</v>
      </c>
      <c r="O47" s="36">
        <f>'Enter Information'!P$602/5</f>
        <v>282.60000000000002</v>
      </c>
      <c r="P47" s="36">
        <f>'Enter Information'!Q$602/5</f>
        <v>1483.2</v>
      </c>
      <c r="Q47" s="37">
        <f t="shared" si="10"/>
        <v>0</v>
      </c>
      <c r="R47" s="287">
        <f>(H47-L47+Q47*'Enter Information'!D258)*'Enter Information'!C$782</f>
        <v>32.893259813195684</v>
      </c>
      <c r="S47" s="287">
        <f>(I47-M47+Q47*'Enter Information'!E258)*'Enter Information'!C$782</f>
        <v>33.97796230171793</v>
      </c>
      <c r="T47" s="38">
        <f t="shared" si="2"/>
        <v>66.871222114913621</v>
      </c>
      <c r="AK47" s="87">
        <v>42</v>
      </c>
      <c r="AL47" s="40">
        <f t="shared" si="4"/>
        <v>66.871222114913621</v>
      </c>
      <c r="AM47" s="86">
        <f>T47*'Enter Information'!E$742*((Y$26/AJ$25)/('1'!Z$26/'1'!AK$25))+T47*(1-'Enter Information'!E$742)</f>
        <v>66.941453113942288</v>
      </c>
      <c r="AN47" s="40">
        <f t="shared" si="5"/>
        <v>66.871222114913621</v>
      </c>
      <c r="AO47" s="86">
        <f>T47*'Enter Information'!E$742*Y$26/AJ$25+T47*(1-'Enter Information'!E$742)</f>
        <v>86.227114828405121</v>
      </c>
      <c r="AP47" s="86">
        <f>INDEX($AL$6:$AO$106,'1'!AL47,'Enter Information'!$B$86)</f>
        <v>66.941453113942288</v>
      </c>
    </row>
    <row r="48" spans="4:42" x14ac:dyDescent="0.4">
      <c r="D48" s="31">
        <v>42</v>
      </c>
      <c r="E48" s="32">
        <f>'2'!AP48</f>
        <v>73.726725409368598</v>
      </c>
      <c r="F48" s="33">
        <f>E48*'Enter Information'!D259</f>
        <v>35.903476584106798</v>
      </c>
      <c r="G48" s="33">
        <f>E48*'Enter Information'!E259</f>
        <v>37.8232488252618</v>
      </c>
      <c r="H48" s="34">
        <f t="shared" si="6"/>
        <v>33.905292601956148</v>
      </c>
      <c r="I48" s="34">
        <f t="shared" si="1"/>
        <v>35.466999493375965</v>
      </c>
      <c r="J48" s="35">
        <f>G48*'Enter Information'!$C$360/1000*'Enter Information'!$D$217</f>
        <v>1.2228520140430454</v>
      </c>
      <c r="K48" s="35">
        <f>G48*'Enter Information'!$C$360/1000*'Enter Information'!$E$217</f>
        <v>1.1603079696816399</v>
      </c>
      <c r="L48" s="35">
        <f>(F48+H48)/2*'Enter Information'!C468</f>
        <v>5.1658489197686577E-2</v>
      </c>
      <c r="M48" s="35">
        <f>(G48+I48)/2*'Enter Information'!D468</f>
        <v>3.0415453052234673E-2</v>
      </c>
      <c r="N48" s="36">
        <f>'Enter Information'!O$602/5</f>
        <v>73.400000000000006</v>
      </c>
      <c r="O48" s="36">
        <f>'Enter Information'!P$602/5</f>
        <v>282.60000000000002</v>
      </c>
      <c r="P48" s="36">
        <f>'Enter Information'!Q$602/5</f>
        <v>1483.2</v>
      </c>
      <c r="Q48" s="37">
        <f t="shared" si="10"/>
        <v>0</v>
      </c>
      <c r="R48" s="287">
        <f>(H48-L48+Q48*'Enter Information'!D259)*'Enter Information'!C$782</f>
        <v>33.952635047160008</v>
      </c>
      <c r="S48" s="287">
        <f>(I48-M48+Q48*'Enter Information'!E259)*'Enter Information'!C$782</f>
        <v>35.540214123885974</v>
      </c>
      <c r="T48" s="38">
        <f t="shared" si="2"/>
        <v>69.492849171045975</v>
      </c>
      <c r="AK48" s="87">
        <v>43</v>
      </c>
      <c r="AL48" s="40">
        <f t="shared" si="4"/>
        <v>69.492849171045975</v>
      </c>
      <c r="AM48" s="86">
        <f>T48*'Enter Information'!E$742*((Y$26/AJ$25)/('1'!Z$26/'1'!AK$25))+T48*(1-'Enter Information'!E$742)</f>
        <v>69.56583351420997</v>
      </c>
      <c r="AN48" s="40">
        <f t="shared" si="5"/>
        <v>69.492849171045975</v>
      </c>
      <c r="AO48" s="86">
        <f>T48*'Enter Information'!E$742*Y$26/AJ$25+T48*(1-'Enter Information'!E$742)</f>
        <v>89.60757252092219</v>
      </c>
      <c r="AP48" s="86">
        <f>INDEX($AL$6:$AO$106,'1'!AL48,'Enter Information'!$B$86)</f>
        <v>69.56583351420997</v>
      </c>
    </row>
    <row r="49" spans="4:42" x14ac:dyDescent="0.4">
      <c r="D49" s="31">
        <v>43</v>
      </c>
      <c r="E49" s="32">
        <f>'2'!AP49</f>
        <v>77.093070337410012</v>
      </c>
      <c r="F49" s="33">
        <f>E49*'Enter Information'!D260</f>
        <v>37.3415118765476</v>
      </c>
      <c r="G49" s="33">
        <f>E49*'Enter Information'!E260</f>
        <v>39.751558460862412</v>
      </c>
      <c r="H49" s="34">
        <f t="shared" si="6"/>
        <v>35.903476584106798</v>
      </c>
      <c r="I49" s="34">
        <f t="shared" si="1"/>
        <v>37.8232488252618</v>
      </c>
      <c r="J49" s="35">
        <f>G49*'Enter Information'!$C$360/1000*'Enter Information'!$D$217</f>
        <v>1.2851956094461432</v>
      </c>
      <c r="K49" s="35">
        <f>G49*'Enter Information'!$C$360/1000*'Enter Information'!$E$217</f>
        <v>1.2194629367374294</v>
      </c>
      <c r="L49" s="35">
        <f>(F49+H49)/2*'Enter Information'!C469</f>
        <v>5.7863540883916972E-2</v>
      </c>
      <c r="M49" s="35">
        <f>(G49+I49)/2*'Enter Information'!D469</f>
        <v>3.5684411351617137E-2</v>
      </c>
      <c r="N49" s="36">
        <f>'Enter Information'!O$602/5</f>
        <v>73.400000000000006</v>
      </c>
      <c r="O49" s="36">
        <f>'Enter Information'!P$602/5</f>
        <v>282.60000000000002</v>
      </c>
      <c r="P49" s="36">
        <f>'Enter Information'!Q$602/5</f>
        <v>1483.2</v>
      </c>
      <c r="Q49" s="37">
        <f t="shared" si="10"/>
        <v>0</v>
      </c>
      <c r="R49" s="287">
        <f>(H49-L49+Q49*'Enter Information'!D260)*'Enter Information'!C$782</f>
        <v>35.950439283550736</v>
      </c>
      <c r="S49" s="287">
        <f>(I49-M49+Q49*'Enter Information'!E260)*'Enter Information'!C$782</f>
        <v>37.898069660504248</v>
      </c>
      <c r="T49" s="38">
        <f t="shared" si="2"/>
        <v>73.848508944054984</v>
      </c>
      <c r="AK49" s="87">
        <v>44</v>
      </c>
      <c r="AL49" s="40">
        <f t="shared" si="4"/>
        <v>73.848508944054984</v>
      </c>
      <c r="AM49" s="86">
        <f>T49*'Enter Information'!E$742*((Y$26/AJ$25)/('1'!Z$26/'1'!AK$25))+T49*(1-'Enter Information'!E$742)</f>
        <v>73.926067786197962</v>
      </c>
      <c r="AN49" s="40">
        <f t="shared" si="5"/>
        <v>73.848508944054984</v>
      </c>
      <c r="AO49" s="86">
        <f>T49*'Enter Information'!E$742*Y$26/AJ$25+T49*(1-'Enter Information'!E$742)</f>
        <v>95.223979153289577</v>
      </c>
      <c r="AP49" s="86">
        <f>INDEX($AL$6:$AO$106,'1'!AL49,'Enter Information'!$B$86)</f>
        <v>73.926067786197962</v>
      </c>
    </row>
    <row r="50" spans="4:42" x14ac:dyDescent="0.4">
      <c r="D50" s="31">
        <v>44</v>
      </c>
      <c r="E50" s="32">
        <f>'2'!AP50</f>
        <v>80.457273059714794</v>
      </c>
      <c r="F50" s="33">
        <f>E50*'Enter Information'!D261</f>
        <v>38.793103646309518</v>
      </c>
      <c r="G50" s="33">
        <f>E50*'Enter Information'!E261</f>
        <v>41.664169413405276</v>
      </c>
      <c r="H50" s="34">
        <f t="shared" si="6"/>
        <v>37.3415118765476</v>
      </c>
      <c r="I50" s="34">
        <f t="shared" si="1"/>
        <v>39.751558460862412</v>
      </c>
      <c r="J50" s="35">
        <f>G50*'Enter Information'!$C$360/1000*'Enter Information'!$D$217</f>
        <v>1.3470316554770632</v>
      </c>
      <c r="K50" s="35">
        <f>G50*'Enter Information'!$C$360/1000*'Enter Information'!$E$217</f>
        <v>1.2781363135641626</v>
      </c>
      <c r="L50" s="35">
        <f>(F50+H50)/2*'Enter Information'!C470</f>
        <v>6.35724039615857E-2</v>
      </c>
      <c r="M50" s="35">
        <f>(G50+I50)/2*'Enter Information'!D470</f>
        <v>4.1114942576505185E-2</v>
      </c>
      <c r="N50" s="36">
        <f>'Enter Information'!O$602/5</f>
        <v>73.400000000000006</v>
      </c>
      <c r="O50" s="36">
        <f>'Enter Information'!P$602/5</f>
        <v>282.60000000000002</v>
      </c>
      <c r="P50" s="36">
        <f>'Enter Information'!Q$602/5</f>
        <v>1483.2</v>
      </c>
      <c r="Q50" s="37">
        <f t="shared" si="10"/>
        <v>0</v>
      </c>
      <c r="R50" s="287">
        <f>(H50-L50+Q50*'Enter Information'!D261)*'Enter Information'!C$782</f>
        <v>37.386954381533684</v>
      </c>
      <c r="S50" s="287">
        <f>(I50-M50+Q50*'Enter Information'!E261)*'Enter Information'!C$782</f>
        <v>39.82657199656731</v>
      </c>
      <c r="T50" s="38">
        <f t="shared" si="2"/>
        <v>77.213526378100994</v>
      </c>
      <c r="AK50" s="87">
        <v>45</v>
      </c>
      <c r="AL50" s="40">
        <f t="shared" si="4"/>
        <v>77.213526378100994</v>
      </c>
      <c r="AM50" s="86">
        <f>T50*'Enter Information'!E$742*((Y$26/AJ$25)/('1'!Z$26/'1'!AK$25))+T50*(1-'Enter Information'!E$742)</f>
        <v>77.294619304543119</v>
      </c>
      <c r="AN50" s="40">
        <f t="shared" si="5"/>
        <v>77.213526378100994</v>
      </c>
      <c r="AO50" s="86">
        <f>T50*'Enter Information'!E$742*Y$26/AJ$25+T50*(1-'Enter Information'!E$742)</f>
        <v>99.563001762842873</v>
      </c>
      <c r="AP50" s="86">
        <f>INDEX($AL$6:$AO$106,'1'!AL50,'Enter Information'!$B$86)</f>
        <v>77.294619304543119</v>
      </c>
    </row>
    <row r="51" spans="4:42" x14ac:dyDescent="0.4">
      <c r="D51" s="31">
        <v>45</v>
      </c>
      <c r="E51" s="32">
        <f>'2'!AP51</f>
        <v>84.181843356031351</v>
      </c>
      <c r="F51" s="33">
        <f>E51*'Enter Information'!D262</f>
        <v>40.117502217586846</v>
      </c>
      <c r="G51" s="33">
        <f>E51*'Enter Information'!E262</f>
        <v>44.064341138444497</v>
      </c>
      <c r="H51" s="34">
        <f t="shared" si="6"/>
        <v>38.793103646309518</v>
      </c>
      <c r="I51" s="34">
        <f t="shared" si="1"/>
        <v>41.664169413405276</v>
      </c>
      <c r="J51" s="35">
        <f>G51*'Enter Information'!$C$360/1000*'Enter Information'!$D$217</f>
        <v>1.424630881328151</v>
      </c>
      <c r="K51" s="35">
        <f>G51*'Enter Information'!$C$360/1000*'Enter Information'!$E$217</f>
        <v>1.3517666459037656</v>
      </c>
      <c r="L51" s="35">
        <f>(F51+H51)/2*'Enter Information'!C471</f>
        <v>7.0230439218867763E-2</v>
      </c>
      <c r="M51" s="35">
        <f>(G51+I51)/2*'Enter Information'!D471</f>
        <v>4.7150680803517385E-2</v>
      </c>
      <c r="N51" s="36">
        <f>'Enter Information'!O$603/5</f>
        <v>61</v>
      </c>
      <c r="O51" s="36">
        <f>'Enter Information'!P$603/5</f>
        <v>232.8</v>
      </c>
      <c r="P51" s="36">
        <f>'Enter Information'!Q$603/5</f>
        <v>1453.2</v>
      </c>
      <c r="Q51" s="37">
        <f t="shared" si="10"/>
        <v>0</v>
      </c>
      <c r="R51" s="287">
        <f>(H51-L51+Q51*'Enter Information'!D262)*'Enter Information'!C$783</f>
        <v>38.687895433507784</v>
      </c>
      <c r="S51" s="287">
        <f>(I51-M51+Q51*'Enter Information'!E262)*'Enter Information'!C$783</f>
        <v>41.579426722044118</v>
      </c>
      <c r="T51" s="38">
        <f t="shared" si="2"/>
        <v>80.267322155551909</v>
      </c>
      <c r="AK51" s="87">
        <v>46</v>
      </c>
      <c r="AL51" s="40">
        <f t="shared" si="4"/>
        <v>80.267322155551909</v>
      </c>
      <c r="AM51" s="86">
        <f>T51*'Enter Information'!E$743*((Y$26/AJ$25)/('1'!Z$26/'1'!AK$25))+T51*(1-'Enter Information'!E$743)</f>
        <v>80.351382440832424</v>
      </c>
      <c r="AN51" s="40">
        <f t="shared" si="5"/>
        <v>80.267322155551909</v>
      </c>
      <c r="AO51" s="86">
        <f>T51*'Enter Information'!E$743*Y$26/AJ$25+T51*(1-'Enter Information'!E$743)</f>
        <v>103.43461132783086</v>
      </c>
      <c r="AP51" s="86">
        <f>INDEX($AL$6:$AO$106,'1'!AL51,'Enter Information'!$B$86)</f>
        <v>80.351382440832424</v>
      </c>
    </row>
    <row r="52" spans="4:42" x14ac:dyDescent="0.4">
      <c r="D52" s="31">
        <v>46</v>
      </c>
      <c r="E52" s="32">
        <f>'2'!AP52</f>
        <v>87.871327759764412</v>
      </c>
      <c r="F52" s="33">
        <f>E52*'Enter Information'!D263</f>
        <v>42.633735302950051</v>
      </c>
      <c r="G52" s="33">
        <f>E52*'Enter Information'!E263</f>
        <v>45.237592456814362</v>
      </c>
      <c r="H52" s="34">
        <f t="shared" si="6"/>
        <v>40.117502217586846</v>
      </c>
      <c r="I52" s="34">
        <f t="shared" si="1"/>
        <v>44.064341138444497</v>
      </c>
      <c r="J52" s="35">
        <v>0</v>
      </c>
      <c r="K52" s="35">
        <v>0</v>
      </c>
      <c r="L52" s="35">
        <f>(F52+H52)/2*'Enter Information'!C472</f>
        <v>7.9027431832112749E-2</v>
      </c>
      <c r="M52" s="35">
        <f>(G52+I52)/2*'Enter Information'!D472</f>
        <v>5.3581160157155312E-2</v>
      </c>
      <c r="N52" s="36">
        <f>'Enter Information'!O$603/5</f>
        <v>61</v>
      </c>
      <c r="O52" s="36">
        <f>'Enter Information'!P$603/5</f>
        <v>232.8</v>
      </c>
      <c r="P52" s="36">
        <f>'Enter Information'!Q$603/5</f>
        <v>1453.2</v>
      </c>
      <c r="Q52" s="37">
        <f t="shared" si="10"/>
        <v>0</v>
      </c>
      <c r="R52" s="287">
        <f>(H52-L52+Q52*'Enter Information'!D263)*'Enter Information'!C$783</f>
        <v>40.002308649575482</v>
      </c>
      <c r="S52" s="287">
        <f>(I52-M52+Q52*'Enter Information'!E263)*'Enter Information'!C$783</f>
        <v>43.971005738215901</v>
      </c>
      <c r="T52" s="38">
        <f t="shared" si="2"/>
        <v>83.97331438779139</v>
      </c>
      <c r="AK52" s="87">
        <v>47</v>
      </c>
      <c r="AL52" s="40">
        <f t="shared" si="4"/>
        <v>83.97331438779139</v>
      </c>
      <c r="AM52" s="86">
        <f>T52*'Enter Information'!E$743*((Y$26/AJ$25)/('1'!Z$26/'1'!AK$25))+T52*(1-'Enter Information'!E$743)</f>
        <v>84.061255788772826</v>
      </c>
      <c r="AN52" s="40">
        <f t="shared" si="5"/>
        <v>83.97331438779139</v>
      </c>
      <c r="AO52" s="86">
        <f>T52*'Enter Information'!E$743*Y$26/AJ$25+T52*(1-'Enter Information'!E$743)</f>
        <v>108.21025172334316</v>
      </c>
      <c r="AP52" s="86">
        <f>INDEX($AL$6:$AO$106,'1'!AL52,'Enter Information'!$B$86)</f>
        <v>84.061255788772826</v>
      </c>
    </row>
    <row r="53" spans="4:42" x14ac:dyDescent="0.4">
      <c r="D53" s="31">
        <v>47</v>
      </c>
      <c r="E53" s="32">
        <f>'2'!AP53</f>
        <v>92.881952542089508</v>
      </c>
      <c r="F53" s="33">
        <f>E53*'Enter Information'!D264</f>
        <v>44.871966438751215</v>
      </c>
      <c r="G53" s="33">
        <f>E53*'Enter Information'!E264</f>
        <v>48.009986103338292</v>
      </c>
      <c r="H53" s="34">
        <f t="shared" si="6"/>
        <v>42.633735302950051</v>
      </c>
      <c r="I53" s="34">
        <f t="shared" si="1"/>
        <v>45.237592456814362</v>
      </c>
      <c r="J53" s="35">
        <v>0</v>
      </c>
      <c r="K53" s="35">
        <v>0</v>
      </c>
      <c r="L53" s="35">
        <f>(F53+H53)/2*'Enter Information'!C473</f>
        <v>9.1005929811369318E-2</v>
      </c>
      <c r="M53" s="35">
        <f>(G53+I53)/2*'Enter Information'!D473</f>
        <v>6.107716395689998E-2</v>
      </c>
      <c r="N53" s="36">
        <f>'Enter Information'!O$603/5</f>
        <v>61</v>
      </c>
      <c r="O53" s="36">
        <f>'Enter Information'!P$603/5</f>
        <v>232.8</v>
      </c>
      <c r="P53" s="36">
        <f>'Enter Information'!Q$603/5</f>
        <v>1453.2</v>
      </c>
      <c r="Q53" s="37">
        <f t="shared" si="10"/>
        <v>0</v>
      </c>
      <c r="R53" s="287">
        <f>(H53-L53+Q53*'Enter Information'!D264)*'Enter Information'!C$783</f>
        <v>42.504301182450128</v>
      </c>
      <c r="S53" s="287">
        <f>(I53-M53+Q53*'Enter Information'!E264)*'Enter Information'!C$783</f>
        <v>45.135708044006741</v>
      </c>
      <c r="T53" s="38">
        <f t="shared" si="2"/>
        <v>87.640009226456868</v>
      </c>
      <c r="AK53" s="87">
        <v>48</v>
      </c>
      <c r="AL53" s="40">
        <f t="shared" si="4"/>
        <v>87.640009226456868</v>
      </c>
      <c r="AM53" s="86">
        <f>T53*'Enter Information'!E$743*((Y$26/AJ$25)/('1'!Z$26/'1'!AK$25))+T53*(1-'Enter Information'!E$743)</f>
        <v>87.731790588781195</v>
      </c>
      <c r="AN53" s="40">
        <f t="shared" si="5"/>
        <v>87.640009226456868</v>
      </c>
      <c r="AO53" s="86">
        <f>T53*'Enter Information'!E$743*Y$26/AJ$25+T53*(1-'Enter Information'!E$743)</f>
        <v>112.93525244979251</v>
      </c>
      <c r="AP53" s="86">
        <f>INDEX($AL$6:$AO$106,'1'!AL53,'Enter Information'!$B$86)</f>
        <v>87.731790588781195</v>
      </c>
    </row>
    <row r="54" spans="4:42" x14ac:dyDescent="0.4">
      <c r="D54" s="31">
        <v>48</v>
      </c>
      <c r="E54" s="32">
        <f>'2'!AP54</f>
        <v>96.926821742394878</v>
      </c>
      <c r="F54" s="33">
        <f>E54*'Enter Information'!D265</f>
        <v>47.133754978690384</v>
      </c>
      <c r="G54" s="33">
        <f>E54*'Enter Information'!E265</f>
        <v>49.793066763704495</v>
      </c>
      <c r="H54" s="34">
        <f t="shared" si="6"/>
        <v>44.871966438751215</v>
      </c>
      <c r="I54" s="34">
        <f t="shared" si="1"/>
        <v>48.009986103338292</v>
      </c>
      <c r="J54" s="35">
        <v>0</v>
      </c>
      <c r="K54" s="35">
        <v>0</v>
      </c>
      <c r="L54" s="35">
        <f>(F54+H54)/2*'Enter Information'!C474</f>
        <v>0.103966465201709</v>
      </c>
      <c r="M54" s="35">
        <f>(G54+I54)/2*'Enter Information'!D474</f>
        <v>6.9929182799935596E-2</v>
      </c>
      <c r="N54" s="36">
        <f>'Enter Information'!O$603/5</f>
        <v>61</v>
      </c>
      <c r="O54" s="36">
        <f>'Enter Information'!P$603/5</f>
        <v>232.8</v>
      </c>
      <c r="P54" s="36">
        <f>'Enter Information'!Q$603/5</f>
        <v>1453.2</v>
      </c>
      <c r="Q54" s="37">
        <f t="shared" si="10"/>
        <v>0</v>
      </c>
      <c r="R54" s="287">
        <f>(H54-L54+Q54*'Enter Information'!D265)*'Enter Information'!C$783</f>
        <v>44.727561730280257</v>
      </c>
      <c r="S54" s="287">
        <f>(I54-M54+Q54*'Enter Information'!E265)*'Enter Information'!C$783</f>
        <v>47.896753407197572</v>
      </c>
      <c r="T54" s="38">
        <f t="shared" si="2"/>
        <v>92.624315137477822</v>
      </c>
      <c r="AK54" s="87">
        <v>49</v>
      </c>
      <c r="AL54" s="40">
        <f t="shared" si="4"/>
        <v>92.624315137477822</v>
      </c>
      <c r="AM54" s="86">
        <f>T54*'Enter Information'!E$743*((Y$26/AJ$25)/('1'!Z$26/'1'!AK$25))+T54*(1-'Enter Information'!E$743)</f>
        <v>92.721316334792959</v>
      </c>
      <c r="AN54" s="40">
        <f t="shared" si="5"/>
        <v>92.624315137477822</v>
      </c>
      <c r="AO54" s="86">
        <f>T54*'Enter Information'!E$743*Y$26/AJ$25+T54*(1-'Enter Information'!E$743)</f>
        <v>119.35816193276202</v>
      </c>
      <c r="AP54" s="86">
        <f>INDEX($AL$6:$AO$106,'1'!AL54,'Enter Information'!$B$86)</f>
        <v>92.721316334792959</v>
      </c>
    </row>
    <row r="55" spans="4:42" x14ac:dyDescent="0.4">
      <c r="D55" s="31">
        <v>49</v>
      </c>
      <c r="E55" s="32">
        <f>'2'!AP55</f>
        <v>100.96926698503249</v>
      </c>
      <c r="F55" s="33">
        <f>E55*'Enter Information'!D266</f>
        <v>48.953131393627075</v>
      </c>
      <c r="G55" s="33">
        <f>E55*'Enter Information'!E266</f>
        <v>52.016135591405416</v>
      </c>
      <c r="H55" s="34">
        <f t="shared" si="6"/>
        <v>47.133754978690384</v>
      </c>
      <c r="I55" s="34">
        <f t="shared" si="1"/>
        <v>49.793066763704495</v>
      </c>
      <c r="J55" s="35">
        <v>0</v>
      </c>
      <c r="K55" s="35">
        <v>0</v>
      </c>
      <c r="L55" s="35">
        <f>(F55+H55)/2*'Enter Information'!C475</f>
        <v>0.11770643580608887</v>
      </c>
      <c r="M55" s="35">
        <f>(G55+I55)/2*'Enter Information'!D475</f>
        <v>7.9411177836985716E-2</v>
      </c>
      <c r="N55" s="36">
        <f>'Enter Information'!O$603/5</f>
        <v>61</v>
      </c>
      <c r="O55" s="36">
        <f>'Enter Information'!P$603/5</f>
        <v>232.8</v>
      </c>
      <c r="P55" s="36">
        <f>'Enter Information'!Q$603/5</f>
        <v>1453.2</v>
      </c>
      <c r="Q55" s="37">
        <f t="shared" si="10"/>
        <v>0</v>
      </c>
      <c r="R55" s="287">
        <f>(H55-L55+Q55*'Enter Information'!D266)*'Enter Information'!C$783</f>
        <v>46.973579672046654</v>
      </c>
      <c r="S55" s="287">
        <f>(I55-M55+Q55*'Enter Information'!E266)*'Enter Information'!C$783</f>
        <v>49.668750008232301</v>
      </c>
      <c r="T55" s="38">
        <f t="shared" si="2"/>
        <v>96.642329680278948</v>
      </c>
      <c r="AK55" s="87">
        <v>50</v>
      </c>
      <c r="AL55" s="40">
        <f t="shared" si="4"/>
        <v>96.642329680278948</v>
      </c>
      <c r="AM55" s="86">
        <f>T55*'Enter Information'!E$743*((Y$26/AJ$25)/('1'!Z$26/'1'!AK$25))+T55*(1-'Enter Information'!E$743)</f>
        <v>96.743538759950923</v>
      </c>
      <c r="AN55" s="40">
        <f t="shared" si="5"/>
        <v>96.642329680278948</v>
      </c>
      <c r="AO55" s="86">
        <f>T55*'Enter Information'!E$743*Y$26/AJ$25+T55*(1-'Enter Information'!E$743)</f>
        <v>124.5358825964563</v>
      </c>
      <c r="AP55" s="86">
        <f>INDEX($AL$6:$AO$106,'1'!AL55,'Enter Information'!$B$86)</f>
        <v>96.743538759950923</v>
      </c>
    </row>
    <row r="56" spans="4:42" x14ac:dyDescent="0.4">
      <c r="D56" s="31">
        <v>50</v>
      </c>
      <c r="E56" s="32">
        <f>'2'!AP56</f>
        <v>103.82174733618993</v>
      </c>
      <c r="F56" s="33">
        <f>E56*'Enter Information'!D267</f>
        <v>50.309808715232236</v>
      </c>
      <c r="G56" s="33">
        <f>E56*'Enter Information'!E267</f>
        <v>53.5119386209577</v>
      </c>
      <c r="H56" s="34">
        <f t="shared" si="6"/>
        <v>48.953131393627075</v>
      </c>
      <c r="I56" s="34">
        <f t="shared" si="1"/>
        <v>52.016135591405416</v>
      </c>
      <c r="J56" s="35">
        <v>0</v>
      </c>
      <c r="K56" s="35">
        <v>0</v>
      </c>
      <c r="L56" s="35">
        <f>(F56+H56)/2*'Enter Information'!C476</f>
        <v>0.13102708094369428</v>
      </c>
      <c r="M56" s="35">
        <f>(G56+I56)/2*'Enter Information'!D476</f>
        <v>8.9698863080508645E-2</v>
      </c>
      <c r="N56" s="36">
        <f>'Enter Information'!O$604/5</f>
        <v>57.4</v>
      </c>
      <c r="O56" s="36">
        <f>'Enter Information'!P$604/5</f>
        <v>216.6</v>
      </c>
      <c r="P56" s="36">
        <f>'Enter Information'!Q$604/5</f>
        <v>1391.2</v>
      </c>
      <c r="Q56" s="37">
        <f t="shared" si="10"/>
        <v>0</v>
      </c>
      <c r="R56" s="287">
        <f>(H56-L56+Q56*'Enter Information'!D267)*'Enter Information'!C$784</f>
        <v>48.676483427944326</v>
      </c>
      <c r="S56" s="287">
        <f>(I56-M56+Q56*'Enter Information'!E267)*'Enter Information'!C$784</f>
        <v>51.771556602525813</v>
      </c>
      <c r="T56" s="38">
        <f t="shared" si="2"/>
        <v>100.44804003047014</v>
      </c>
      <c r="AK56" s="87">
        <v>51</v>
      </c>
      <c r="AL56" s="40">
        <f t="shared" si="4"/>
        <v>100.44804003047014</v>
      </c>
      <c r="AM56" s="86">
        <f>T56*'Enter Information'!E$744*((Y$26/AJ$25)/('1'!Z$26/'1'!AK$25))+T56*(1-'Enter Information'!E$744)</f>
        <v>100.5527778583829</v>
      </c>
      <c r="AN56" s="40">
        <f t="shared" si="5"/>
        <v>100.44804003047014</v>
      </c>
      <c r="AO56" s="86">
        <f>T56*'Enter Information'!E$744*Y$26/AJ$25+T56*(1-'Enter Information'!E$744)</f>
        <v>129.31412748703926</v>
      </c>
      <c r="AP56" s="86">
        <f>INDEX($AL$6:$AO$106,'1'!AL56,'Enter Information'!$B$86)</f>
        <v>100.5527778583829</v>
      </c>
    </row>
    <row r="57" spans="4:42" x14ac:dyDescent="0.4">
      <c r="D57" s="31">
        <v>51</v>
      </c>
      <c r="E57" s="32">
        <f>'2'!AP57</f>
        <v>106.66113530531378</v>
      </c>
      <c r="F57" s="33">
        <f>E57*'Enter Information'!D268</f>
        <v>51.761874139332804</v>
      </c>
      <c r="G57" s="33">
        <f>E57*'Enter Information'!E268</f>
        <v>54.899261165980967</v>
      </c>
      <c r="H57" s="34">
        <f t="shared" si="6"/>
        <v>50.309808715232236</v>
      </c>
      <c r="I57" s="34">
        <f t="shared" si="1"/>
        <v>53.5119386209577</v>
      </c>
      <c r="J57" s="35">
        <v>0</v>
      </c>
      <c r="K57" s="35">
        <v>0</v>
      </c>
      <c r="L57" s="35">
        <f>(F57+H57)/2*'Enter Information'!C477</f>
        <v>0.14545214806775519</v>
      </c>
      <c r="M57" s="35">
        <f>(G57+I57)/2*'Enter Information'!D477</f>
        <v>0.10136447180078766</v>
      </c>
      <c r="N57" s="36">
        <f>'Enter Information'!O$604/5</f>
        <v>57.4</v>
      </c>
      <c r="O57" s="36">
        <f>'Enter Information'!P$604/5</f>
        <v>216.6</v>
      </c>
      <c r="P57" s="36">
        <f>'Enter Information'!Q$604/5</f>
        <v>1391.2</v>
      </c>
      <c r="Q57" s="37">
        <f t="shared" si="10"/>
        <v>0</v>
      </c>
      <c r="R57" s="287">
        <f>(H57-L57+Q57*'Enter Information'!D268)*'Enter Information'!C$784</f>
        <v>50.014732168779467</v>
      </c>
      <c r="S57" s="287">
        <f>(I57-M57+Q57*'Enter Information'!E268)*'Enter Information'!C$784</f>
        <v>53.25126731116795</v>
      </c>
      <c r="T57" s="38">
        <f t="shared" si="2"/>
        <v>103.26599947994742</v>
      </c>
      <c r="AK57" s="87">
        <v>52</v>
      </c>
      <c r="AL57" s="40">
        <f t="shared" si="4"/>
        <v>103.26599947994742</v>
      </c>
      <c r="AM57" s="86">
        <f>T57*'Enter Information'!E$744*((Y$26/AJ$25)/('1'!Z$26/'1'!AK$25))+T57*(1-'Enter Information'!E$744)</f>
        <v>103.37367561259759</v>
      </c>
      <c r="AN57" s="40">
        <f t="shared" si="5"/>
        <v>103.26599947994742</v>
      </c>
      <c r="AO57" s="86">
        <f>T57*'Enter Information'!E$744*Y$26/AJ$25+T57*(1-'Enter Information'!E$744)</f>
        <v>132.94189331893079</v>
      </c>
      <c r="AP57" s="86">
        <f>INDEX($AL$6:$AO$106,'1'!AL57,'Enter Information'!$B$86)</f>
        <v>103.37367561259759</v>
      </c>
    </row>
    <row r="58" spans="4:42" x14ac:dyDescent="0.4">
      <c r="D58" s="31">
        <v>52</v>
      </c>
      <c r="E58" s="32">
        <f>'2'!AP58</f>
        <v>107.88425081686503</v>
      </c>
      <c r="F58" s="33">
        <f>E58*'Enter Information'!D269</f>
        <v>52.162630299556469</v>
      </c>
      <c r="G58" s="33">
        <f>E58*'Enter Information'!E269</f>
        <v>55.721620517308573</v>
      </c>
      <c r="H58" s="34">
        <f t="shared" si="6"/>
        <v>51.761874139332804</v>
      </c>
      <c r="I58" s="34">
        <f t="shared" si="1"/>
        <v>54.899261165980967</v>
      </c>
      <c r="J58" s="35">
        <v>0</v>
      </c>
      <c r="K58" s="35">
        <v>0</v>
      </c>
      <c r="L58" s="35">
        <f>(F58+H58)/2*'Enter Information'!C478</f>
        <v>0.16004373683588946</v>
      </c>
      <c r="M58" s="35">
        <f>(G58+I58)/2*'Enter Information'!D478</f>
        <v>0.11338640372537179</v>
      </c>
      <c r="N58" s="36">
        <f>'Enter Information'!O$604/5</f>
        <v>57.4</v>
      </c>
      <c r="O58" s="36">
        <f>'Enter Information'!P$604/5</f>
        <v>216.6</v>
      </c>
      <c r="P58" s="36">
        <f>'Enter Information'!Q$604/5</f>
        <v>1391.2</v>
      </c>
      <c r="Q58" s="37">
        <f t="shared" si="10"/>
        <v>0</v>
      </c>
      <c r="R58" s="287">
        <f>(H58-L58+Q58*'Enter Information'!D269)*'Enter Information'!C$784</f>
        <v>51.447918474628331</v>
      </c>
      <c r="S58" s="287">
        <f>(I58-M58+Q58*'Enter Information'!E269)*'Enter Information'!C$784</f>
        <v>54.622465837826873</v>
      </c>
      <c r="T58" s="38">
        <f t="shared" si="2"/>
        <v>106.0703843124552</v>
      </c>
      <c r="AK58" s="87">
        <v>53</v>
      </c>
      <c r="AL58" s="40">
        <f t="shared" si="4"/>
        <v>106.0703843124552</v>
      </c>
      <c r="AM58" s="86">
        <f>T58*'Enter Information'!E$744*((Y$26/AJ$25)/('1'!Z$26/'1'!AK$25))+T58*(1-'Enter Information'!E$744)</f>
        <v>106.18098459550093</v>
      </c>
      <c r="AN58" s="40">
        <f t="shared" si="5"/>
        <v>106.0703843124552</v>
      </c>
      <c r="AO58" s="86">
        <f>T58*'Enter Information'!E$744*Y$26/AJ$25+T58*(1-'Enter Information'!E$744)</f>
        <v>136.55218355101121</v>
      </c>
      <c r="AP58" s="86">
        <f>INDEX($AL$6:$AO$106,'1'!AL58,'Enter Information'!$B$86)</f>
        <v>106.18098459550093</v>
      </c>
    </row>
    <row r="59" spans="4:42" x14ac:dyDescent="0.4">
      <c r="D59" s="31">
        <v>53</v>
      </c>
      <c r="E59" s="32">
        <f>'2'!AP59</f>
        <v>110.87304978118199</v>
      </c>
      <c r="F59" s="33">
        <f>E59*'Enter Information'!D270</f>
        <v>53.844939607147786</v>
      </c>
      <c r="G59" s="33">
        <f>E59*'Enter Information'!E270</f>
        <v>57.028110174034211</v>
      </c>
      <c r="H59" s="34">
        <f t="shared" si="6"/>
        <v>52.162630299556469</v>
      </c>
      <c r="I59" s="34">
        <f t="shared" si="1"/>
        <v>55.721620517308573</v>
      </c>
      <c r="J59" s="35">
        <v>0</v>
      </c>
      <c r="K59" s="35">
        <v>0</v>
      </c>
      <c r="L59" s="35">
        <f>(F59+H59)/2*'Enter Information'!C479</f>
        <v>0.17703264174419611</v>
      </c>
      <c r="M59" s="35">
        <f>(G59+I59)/2*'Enter Information'!D479</f>
        <v>0.12571594972084724</v>
      </c>
      <c r="N59" s="36">
        <f>'Enter Information'!O$604/5</f>
        <v>57.4</v>
      </c>
      <c r="O59" s="36">
        <f>'Enter Information'!P$604/5</f>
        <v>216.6</v>
      </c>
      <c r="P59" s="36">
        <f>'Enter Information'!Q$604/5</f>
        <v>1391.2</v>
      </c>
      <c r="Q59" s="37">
        <f t="shared" si="10"/>
        <v>0</v>
      </c>
      <c r="R59" s="287">
        <f>(H59-L59+Q59*'Enter Information'!D270)*'Enter Information'!C$784</f>
        <v>51.830541073685225</v>
      </c>
      <c r="S59" s="287">
        <f>(I59-M59+Q59*'Enter Information'!E270)*'Enter Information'!C$784</f>
        <v>55.43007958062794</v>
      </c>
      <c r="T59" s="38">
        <f t="shared" si="2"/>
        <v>107.26062065431316</v>
      </c>
      <c r="AK59" s="87">
        <v>54</v>
      </c>
      <c r="AL59" s="40">
        <f t="shared" si="4"/>
        <v>107.26062065431316</v>
      </c>
      <c r="AM59" s="86">
        <f>T59*'Enter Information'!E$744*((Y$26/AJ$25)/('1'!Z$26/'1'!AK$25))+T59*(1-'Enter Information'!E$744)</f>
        <v>107.37246200457245</v>
      </c>
      <c r="AN59" s="40">
        <f t="shared" si="5"/>
        <v>107.26062065431316</v>
      </c>
      <c r="AO59" s="86">
        <f>T59*'Enter Information'!E$744*Y$26/AJ$25+T59*(1-'Enter Information'!E$744)</f>
        <v>138.08446207037346</v>
      </c>
      <c r="AP59" s="86">
        <f>INDEX($AL$6:$AO$106,'1'!AL59,'Enter Information'!$B$86)</f>
        <v>107.37246200457245</v>
      </c>
    </row>
    <row r="60" spans="4:42" x14ac:dyDescent="0.4">
      <c r="D60" s="31">
        <v>54</v>
      </c>
      <c r="E60" s="32">
        <f>'2'!AP60</f>
        <v>113.84843676825859</v>
      </c>
      <c r="F60" s="33">
        <f>E60*'Enter Information'!D271</f>
        <v>55.379716574566729</v>
      </c>
      <c r="G60" s="33">
        <f>E60*'Enter Information'!E271</f>
        <v>58.468720193691865</v>
      </c>
      <c r="H60" s="34">
        <f t="shared" si="6"/>
        <v>53.844939607147786</v>
      </c>
      <c r="I60" s="34">
        <f t="shared" si="1"/>
        <v>57.028110174034211</v>
      </c>
      <c r="J60" s="35">
        <v>0</v>
      </c>
      <c r="K60" s="35">
        <v>0</v>
      </c>
      <c r="L60" s="35">
        <f>(F60+H60)/2*'Enter Information'!C480</f>
        <v>0.19878887425072042</v>
      </c>
      <c r="M60" s="35">
        <f>(G60+I60)/2*'Enter Information'!D480</f>
        <v>0.13975116474494853</v>
      </c>
      <c r="N60" s="36">
        <f>'Enter Information'!O$604/5</f>
        <v>57.4</v>
      </c>
      <c r="O60" s="36">
        <f>'Enter Information'!P$604/5</f>
        <v>216.6</v>
      </c>
      <c r="P60" s="36">
        <f>'Enter Information'!Q$604/5</f>
        <v>1391.2</v>
      </c>
      <c r="Q60" s="37">
        <f t="shared" si="10"/>
        <v>0</v>
      </c>
      <c r="R60" s="287">
        <f>(H60-L60+Q60*'Enter Information'!D271)*'Enter Information'!C$784</f>
        <v>53.486141244519899</v>
      </c>
      <c r="S60" s="287">
        <f>(I60-M60+Q60*'Enter Information'!E271)*'Enter Information'!C$784</f>
        <v>56.718679039797792</v>
      </c>
      <c r="T60" s="38">
        <f t="shared" si="2"/>
        <v>110.20482028431769</v>
      </c>
      <c r="AK60" s="87">
        <v>55</v>
      </c>
      <c r="AL60" s="40">
        <f t="shared" si="4"/>
        <v>110.20482028431769</v>
      </c>
      <c r="AM60" s="86">
        <f>T60*'Enter Information'!E$744*((Y$26/AJ$25)/('1'!Z$26/'1'!AK$25))+T60*(1-'Enter Information'!E$744)</f>
        <v>110.31973157077579</v>
      </c>
      <c r="AN60" s="40">
        <f t="shared" si="5"/>
        <v>110.20482028431769</v>
      </c>
      <c r="AO60" s="86">
        <f>T60*'Enter Information'!E$744*Y$26/AJ$25+T60*(1-'Enter Information'!E$744)</f>
        <v>141.87474614347443</v>
      </c>
      <c r="AP60" s="86">
        <f>INDEX($AL$6:$AO$106,'1'!AL60,'Enter Information'!$B$86)</f>
        <v>110.31973157077579</v>
      </c>
    </row>
    <row r="61" spans="4:42" x14ac:dyDescent="0.4">
      <c r="D61" s="31">
        <v>55</v>
      </c>
      <c r="E61" s="32">
        <f>'2'!AP61</f>
        <v>118.7734499181788</v>
      </c>
      <c r="F61" s="33">
        <f>E61*'Enter Information'!D272</f>
        <v>57.209651444572906</v>
      </c>
      <c r="G61" s="33">
        <f>E61*'Enter Information'!E272</f>
        <v>61.563798473605893</v>
      </c>
      <c r="H61" s="34">
        <f t="shared" si="6"/>
        <v>55.379716574566729</v>
      </c>
      <c r="I61" s="34">
        <f t="shared" si="1"/>
        <v>58.468720193691865</v>
      </c>
      <c r="J61" s="35">
        <v>0</v>
      </c>
      <c r="K61" s="35">
        <v>0</v>
      </c>
      <c r="L61" s="35">
        <f>(F61+H61)/2*'Enter Information'!C481</f>
        <v>0.22292694867789647</v>
      </c>
      <c r="M61" s="35">
        <f>(G61+I61)/2*'Enter Information'!D481</f>
        <v>0.15664243686082355</v>
      </c>
      <c r="N61" s="36">
        <f>'Enter Information'!O$605/5</f>
        <v>52.4</v>
      </c>
      <c r="O61" s="36">
        <f>'Enter Information'!P$605/5</f>
        <v>188.4</v>
      </c>
      <c r="P61" s="36">
        <f>'Enter Information'!Q$605/5</f>
        <v>1366.6</v>
      </c>
      <c r="Q61" s="37">
        <f t="shared" si="10"/>
        <v>0</v>
      </c>
      <c r="R61" s="287">
        <f>(H61-L61+Q61*'Enter Information'!D272)*'Enter Information'!C$785</f>
        <v>54.929078081323951</v>
      </c>
      <c r="S61" s="287">
        <f>(I61-M61+Q61*'Enter Information'!E272)*'Enter Information'!C$785</f>
        <v>58.071339791788873</v>
      </c>
      <c r="T61" s="38">
        <f t="shared" si="2"/>
        <v>113.00041787311282</v>
      </c>
      <c r="AK61" s="87">
        <v>56</v>
      </c>
      <c r="AL61" s="40">
        <f t="shared" si="4"/>
        <v>113.00041787311282</v>
      </c>
      <c r="AM61" s="86">
        <f>T61*'Enter Information'!E$745*((Y$26/AJ$25)/('1'!Z$26/'1'!AK$25))+T61*(1-'Enter Information'!E$745)</f>
        <v>113.11820196927773</v>
      </c>
      <c r="AN61" s="40">
        <f t="shared" si="5"/>
        <v>113.00041787311282</v>
      </c>
      <c r="AO61" s="86">
        <f>T61*'Enter Information'!E$745*Y$26/AJ$25+T61*(1-'Enter Information'!E$745)</f>
        <v>145.46209947033964</v>
      </c>
      <c r="AP61" s="86">
        <f>INDEX($AL$6:$AO$106,'1'!AL61,'Enter Information'!$B$86)</f>
        <v>113.11820196927773</v>
      </c>
    </row>
    <row r="62" spans="4:42" x14ac:dyDescent="0.4">
      <c r="D62" s="31">
        <v>56</v>
      </c>
      <c r="E62" s="32">
        <f>'2'!AP62</f>
        <v>123.65903633594051</v>
      </c>
      <c r="F62" s="33">
        <f>E62*'Enter Information'!D273</f>
        <v>59.446185628751806</v>
      </c>
      <c r="G62" s="33">
        <f>E62*'Enter Information'!E273</f>
        <v>64.212850707188707</v>
      </c>
      <c r="H62" s="34">
        <f t="shared" si="6"/>
        <v>57.209651444572906</v>
      </c>
      <c r="I62" s="34">
        <f t="shared" si="1"/>
        <v>61.563798473605893</v>
      </c>
      <c r="J62" s="35">
        <v>0</v>
      </c>
      <c r="K62" s="35">
        <v>0</v>
      </c>
      <c r="L62" s="35">
        <f>(F62+H62)/2*'Enter Information'!C482</f>
        <v>0.25139332889301469</v>
      </c>
      <c r="M62" s="35">
        <f>(G62+I62)/2*'Enter Information'!D482</f>
        <v>0.17671619209901643</v>
      </c>
      <c r="N62" s="36">
        <f>'Enter Information'!O$605/5</f>
        <v>52.4</v>
      </c>
      <c r="O62" s="36">
        <f>'Enter Information'!P$605/5</f>
        <v>188.4</v>
      </c>
      <c r="P62" s="36">
        <f>'Enter Information'!Q$605/5</f>
        <v>1366.6</v>
      </c>
      <c r="Q62" s="37">
        <f t="shared" si="10"/>
        <v>0</v>
      </c>
      <c r="R62" s="287">
        <f>(H62-L62+Q62*'Enter Information'!D273)*'Enter Information'!C$785</f>
        <v>56.723109314975233</v>
      </c>
      <c r="S62" s="287">
        <f>(I62-M62+Q62*'Enter Information'!E273)*'Enter Information'!C$785</f>
        <v>61.13364934210874</v>
      </c>
      <c r="T62" s="38">
        <f t="shared" si="2"/>
        <v>117.85675865708397</v>
      </c>
      <c r="AK62" s="87">
        <v>57</v>
      </c>
      <c r="AL62" s="40">
        <f t="shared" si="4"/>
        <v>117.85675865708397</v>
      </c>
      <c r="AM62" s="86">
        <f>T62*'Enter Information'!E$745*((Y$26/AJ$25)/('1'!Z$26/'1'!AK$25))+T62*(1-'Enter Information'!E$745)</f>
        <v>117.9796046788654</v>
      </c>
      <c r="AN62" s="40">
        <f t="shared" si="5"/>
        <v>117.85675865708397</v>
      </c>
      <c r="AO62" s="86">
        <f>T62*'Enter Information'!E$745*Y$26/AJ$25+T62*(1-'Enter Information'!E$745)</f>
        <v>151.71352348695788</v>
      </c>
      <c r="AP62" s="86">
        <f>INDEX($AL$6:$AO$106,'1'!AL62,'Enter Information'!$B$86)</f>
        <v>117.9796046788654</v>
      </c>
    </row>
    <row r="63" spans="4:42" x14ac:dyDescent="0.4">
      <c r="D63" s="31">
        <v>57</v>
      </c>
      <c r="E63" s="32">
        <f>'2'!AP63</f>
        <v>134.43049475532658</v>
      </c>
      <c r="F63" s="33">
        <f>E63*'Enter Information'!D274</f>
        <v>65.256100628479075</v>
      </c>
      <c r="G63" s="33">
        <f>E63*'Enter Information'!E274</f>
        <v>69.174394126847503</v>
      </c>
      <c r="H63" s="34">
        <f t="shared" si="6"/>
        <v>59.446185628751806</v>
      </c>
      <c r="I63" s="34">
        <f t="shared" si="1"/>
        <v>64.212850707188707</v>
      </c>
      <c r="J63" s="35">
        <v>0</v>
      </c>
      <c r="K63" s="35">
        <v>0</v>
      </c>
      <c r="L63" s="35">
        <f>(F63+H63)/2*'Enter Information'!C483</f>
        <v>0.29305037270449258</v>
      </c>
      <c r="M63" s="35">
        <f>(G63+I63)/2*'Enter Information'!D483</f>
        <v>0.20208167592356488</v>
      </c>
      <c r="N63" s="36">
        <f>'Enter Information'!O$605/5</f>
        <v>52.4</v>
      </c>
      <c r="O63" s="36">
        <f>'Enter Information'!P$605/5</f>
        <v>188.4</v>
      </c>
      <c r="P63" s="36">
        <f>'Enter Information'!Q$605/5</f>
        <v>1366.6</v>
      </c>
      <c r="Q63" s="37">
        <f t="shared" si="10"/>
        <v>0</v>
      </c>
      <c r="R63" s="287">
        <f>(H63-L63+Q63*'Enter Information'!D274)*'Enter Information'!C$785</f>
        <v>58.908925034851123</v>
      </c>
      <c r="S63" s="287">
        <f>(I63-M63+Q63*'Enter Information'!E274)*'Enter Information'!C$785</f>
        <v>63.746504356258491</v>
      </c>
      <c r="T63" s="38">
        <f t="shared" si="2"/>
        <v>122.65542939110961</v>
      </c>
      <c r="AK63" s="87">
        <v>58</v>
      </c>
      <c r="AL63" s="40">
        <f t="shared" si="4"/>
        <v>122.65542939110961</v>
      </c>
      <c r="AM63" s="86">
        <f>T63*'Enter Information'!E$745*((Y$26/AJ$25)/('1'!Z$26/'1'!AK$25))+T63*(1-'Enter Information'!E$745)</f>
        <v>122.78327722709525</v>
      </c>
      <c r="AN63" s="40">
        <f t="shared" si="5"/>
        <v>122.65542939110961</v>
      </c>
      <c r="AO63" s="86">
        <f>T63*'Enter Information'!E$745*Y$26/AJ$25+T63*(1-'Enter Information'!E$745)</f>
        <v>157.89071055207168</v>
      </c>
      <c r="AP63" s="86">
        <f>INDEX($AL$6:$AO$106,'1'!AL63,'Enter Information'!$B$86)</f>
        <v>122.78327722709525</v>
      </c>
    </row>
    <row r="64" spans="4:42" x14ac:dyDescent="0.4">
      <c r="D64" s="31">
        <v>58</v>
      </c>
      <c r="E64" s="32">
        <f>'2'!AP64</f>
        <v>139.66790796029281</v>
      </c>
      <c r="F64" s="33">
        <f>E64*'Enter Information'!D275</f>
        <v>66.776290305218339</v>
      </c>
      <c r="G64" s="33">
        <f>E64*'Enter Information'!E275</f>
        <v>72.891617655074469</v>
      </c>
      <c r="H64" s="34">
        <f t="shared" si="6"/>
        <v>65.256100628479075</v>
      </c>
      <c r="I64" s="34">
        <f t="shared" si="1"/>
        <v>69.174394126847503</v>
      </c>
      <c r="J64" s="35">
        <v>0</v>
      </c>
      <c r="K64" s="35">
        <v>0</v>
      </c>
      <c r="L64" s="35">
        <f>(F64+H64)/2*'Enter Information'!C484</f>
        <v>0.33866308274493384</v>
      </c>
      <c r="M64" s="35">
        <f>(G64+I64)/2*'Enter Information'!D484</f>
        <v>0.23298825932235206</v>
      </c>
      <c r="N64" s="36">
        <f>'Enter Information'!O$605/5</f>
        <v>52.4</v>
      </c>
      <c r="O64" s="36">
        <f>'Enter Information'!P$605/5</f>
        <v>188.4</v>
      </c>
      <c r="P64" s="36">
        <f>'Enter Information'!Q$605/5</f>
        <v>1366.6</v>
      </c>
      <c r="Q64" s="37">
        <f t="shared" si="10"/>
        <v>0</v>
      </c>
      <c r="R64" s="287">
        <f>(H64-L64+Q64*'Enter Information'!D275)*'Enter Information'!C$785</f>
        <v>64.649429743376572</v>
      </c>
      <c r="S64" s="287">
        <f>(I64-M64+Q64*'Enter Information'!E275)*'Enter Information'!C$785</f>
        <v>68.656785349887187</v>
      </c>
      <c r="T64" s="38">
        <f t="shared" si="2"/>
        <v>133.30621509326375</v>
      </c>
      <c r="AK64" s="87">
        <v>59</v>
      </c>
      <c r="AL64" s="40">
        <f t="shared" si="4"/>
        <v>133.30621509326375</v>
      </c>
      <c r="AM64" s="86">
        <f>T64*'Enter Information'!E$745*((Y$26/AJ$25)/('1'!Z$26/'1'!AK$25))+T64*(1-'Enter Information'!E$745)</f>
        <v>133.44516459764131</v>
      </c>
      <c r="AN64" s="40">
        <f t="shared" si="5"/>
        <v>133.30621509326375</v>
      </c>
      <c r="AO64" s="86">
        <f>T64*'Enter Information'!E$745*Y$26/AJ$25+T64*(1-'Enter Information'!E$745)</f>
        <v>171.60115232215162</v>
      </c>
      <c r="AP64" s="86">
        <f>INDEX($AL$6:$AO$106,'1'!AL64,'Enter Information'!$B$86)</f>
        <v>133.44516459764131</v>
      </c>
    </row>
    <row r="65" spans="4:42" x14ac:dyDescent="0.4">
      <c r="D65" s="31">
        <v>59</v>
      </c>
      <c r="E65" s="32">
        <f>'2'!AP65</f>
        <v>144.92472134826198</v>
      </c>
      <c r="F65" s="33">
        <f>E65*'Enter Information'!D276</f>
        <v>69.673349001096213</v>
      </c>
      <c r="G65" s="33">
        <f>E65*'Enter Information'!E276</f>
        <v>75.25137234716577</v>
      </c>
      <c r="H65" s="34">
        <f t="shared" si="6"/>
        <v>66.776290305218339</v>
      </c>
      <c r="I65" s="34">
        <f t="shared" si="1"/>
        <v>72.891617655074469</v>
      </c>
      <c r="J65" s="35">
        <v>0</v>
      </c>
      <c r="K65" s="35">
        <v>0</v>
      </c>
      <c r="L65" s="35">
        <f>(F65+H65)/2*'Enter Information'!C485</f>
        <v>0.38205899005768079</v>
      </c>
      <c r="M65" s="35">
        <f>(G65+I65)/2*'Enter Information'!D485</f>
        <v>0.26221309230396528</v>
      </c>
      <c r="N65" s="36">
        <f>'Enter Information'!O$605/5</f>
        <v>52.4</v>
      </c>
      <c r="O65" s="36">
        <f>'Enter Information'!P$605/5</f>
        <v>188.4</v>
      </c>
      <c r="P65" s="36">
        <f>'Enter Information'!Q$605/5</f>
        <v>1366.6</v>
      </c>
      <c r="Q65" s="37">
        <f t="shared" si="10"/>
        <v>0</v>
      </c>
      <c r="R65" s="287">
        <f>(H65-L65+Q65*'Enter Information'!D276)*'Enter Information'!C$785</f>
        <v>66.120126657048402</v>
      </c>
      <c r="S65" s="287">
        <f>(I65-M65+Q65*'Enter Information'!E276)*'Enter Information'!C$785</f>
        <v>72.329558360589544</v>
      </c>
      <c r="T65" s="38">
        <f t="shared" si="2"/>
        <v>138.44968501763793</v>
      </c>
      <c r="AK65" s="87">
        <v>60</v>
      </c>
      <c r="AL65" s="40">
        <f t="shared" si="4"/>
        <v>138.44968501763793</v>
      </c>
      <c r="AM65" s="86">
        <f>T65*'Enter Information'!E$745*((Y$26/AJ$25)/('1'!Z$26/'1'!AK$25))+T65*(1-'Enter Information'!E$745)</f>
        <v>138.5939957318906</v>
      </c>
      <c r="AN65" s="40">
        <f t="shared" si="5"/>
        <v>138.44968501763793</v>
      </c>
      <c r="AO65" s="86">
        <f>T65*'Enter Information'!E$745*Y$26/AJ$25+T65*(1-'Enter Information'!E$745)</f>
        <v>178.22218919833506</v>
      </c>
      <c r="AP65" s="86">
        <f>INDEX($AL$6:$AO$106,'1'!AL65,'Enter Information'!$B$86)</f>
        <v>138.5939957318906</v>
      </c>
    </row>
    <row r="66" spans="4:42" x14ac:dyDescent="0.4">
      <c r="D66" s="31">
        <v>60</v>
      </c>
      <c r="E66" s="32">
        <f>'2'!AP66</f>
        <v>142.23870544626186</v>
      </c>
      <c r="F66" s="33">
        <f>E66*'Enter Information'!D277</f>
        <v>68.880107090832425</v>
      </c>
      <c r="G66" s="33">
        <f>E66*'Enter Information'!E277</f>
        <v>73.358598355429436</v>
      </c>
      <c r="H66" s="34">
        <f t="shared" si="6"/>
        <v>69.673349001096213</v>
      </c>
      <c r="I66" s="34">
        <f t="shared" si="1"/>
        <v>75.25137234716577</v>
      </c>
      <c r="J66" s="35">
        <v>0</v>
      </c>
      <c r="K66" s="35">
        <v>0</v>
      </c>
      <c r="L66" s="35">
        <f>(F66+H66)/2*'Enter Information'!C486</f>
        <v>0.42466634292176125</v>
      </c>
      <c r="M66" s="35">
        <f>(G66+I66)/2*'Enter Information'!D486</f>
        <v>0.28458809389546985</v>
      </c>
      <c r="N66" s="36">
        <f>'Enter Information'!O$606/5</f>
        <v>42.8</v>
      </c>
      <c r="O66" s="36">
        <f>'Enter Information'!P$606/5</f>
        <v>169</v>
      </c>
      <c r="P66" s="36">
        <f>'Enter Information'!Q$606/5</f>
        <v>1223.8</v>
      </c>
      <c r="Q66" s="37">
        <f t="shared" si="10"/>
        <v>0</v>
      </c>
      <c r="R66" s="287">
        <f>(H66-L66+Q66*'Enter Information'!D277)*'Enter Information'!C$786</f>
        <v>68.884182189370762</v>
      </c>
      <c r="S66" s="287">
        <f>(I66-M66+Q66*'Enter Information'!E277)*'Enter Information'!C$786</f>
        <v>74.572185728704781</v>
      </c>
      <c r="T66" s="38">
        <f t="shared" si="2"/>
        <v>143.45636791807556</v>
      </c>
      <c r="AK66" s="87">
        <v>61</v>
      </c>
      <c r="AL66" s="40">
        <f t="shared" si="4"/>
        <v>143.45636791807556</v>
      </c>
      <c r="AM66" s="86">
        <f>T66*'Enter Information'!E$746*((Y$26/AJ$25)/('1'!Z$26/'1'!AK$25))+T66*(1-'Enter Information'!E$746)</f>
        <v>143.6060015440805</v>
      </c>
      <c r="AN66" s="40">
        <f t="shared" si="5"/>
        <v>143.45636791807556</v>
      </c>
      <c r="AO66" s="86">
        <f>T66*'Enter Information'!E$746*Y$26/AJ$25+T66*(1-'Enter Information'!E$746)</f>
        <v>184.69588396284189</v>
      </c>
      <c r="AP66" s="86">
        <f>INDEX($AL$6:$AO$106,'1'!AL66,'Enter Information'!$B$86)</f>
        <v>143.6060015440805</v>
      </c>
    </row>
    <row r="67" spans="4:42" x14ac:dyDescent="0.4">
      <c r="D67" s="31">
        <v>61</v>
      </c>
      <c r="E67" s="32">
        <f>'2'!AP67</f>
        <v>139.58471767143996</v>
      </c>
      <c r="F67" s="33">
        <f>E67*'Enter Information'!D278</f>
        <v>66.871832175616433</v>
      </c>
      <c r="G67" s="33">
        <f>E67*'Enter Information'!E278</f>
        <v>72.712885495823528</v>
      </c>
      <c r="H67" s="34">
        <f t="shared" si="6"/>
        <v>68.880107090832425</v>
      </c>
      <c r="I67" s="34">
        <f t="shared" si="1"/>
        <v>73.358598355429436</v>
      </c>
      <c r="J67" s="35">
        <v>0</v>
      </c>
      <c r="K67" s="35">
        <v>0</v>
      </c>
      <c r="L67" s="35">
        <f>(F67+H67)/2*'Enter Information'!C487</f>
        <v>0.45341147714993918</v>
      </c>
      <c r="M67" s="35">
        <f>(G67+I67)/2*'Enter Information'!D487</f>
        <v>0.30163761415283735</v>
      </c>
      <c r="N67" s="36">
        <f>'Enter Information'!O$606/5</f>
        <v>42.8</v>
      </c>
      <c r="O67" s="36">
        <f>'Enter Information'!P$606/5</f>
        <v>169</v>
      </c>
      <c r="P67" s="36">
        <f>'Enter Information'!Q$606/5</f>
        <v>1223.8</v>
      </c>
      <c r="Q67" s="37">
        <f t="shared" si="10"/>
        <v>0</v>
      </c>
      <c r="R67" s="287">
        <f>(H67-L67+Q67*'Enter Information'!D278)*'Enter Information'!C$786</f>
        <v>68.06652179271623</v>
      </c>
      <c r="S67" s="287">
        <f>(I67-M67+Q67*'Enter Information'!E278)*'Enter Information'!C$786</f>
        <v>72.67241484932056</v>
      </c>
      <c r="T67" s="38">
        <f t="shared" si="2"/>
        <v>140.73893664203678</v>
      </c>
      <c r="AK67" s="87">
        <v>62</v>
      </c>
      <c r="AL67" s="40">
        <f t="shared" si="4"/>
        <v>140.73893664203678</v>
      </c>
      <c r="AM67" s="86">
        <f>T67*'Enter Information'!E$746*((Y$26/AJ$25)/('1'!Z$26/'1'!AK$25))+T67*(1-'Enter Information'!E$746)</f>
        <v>140.88573582366567</v>
      </c>
      <c r="AN67" s="40">
        <f t="shared" si="5"/>
        <v>140.73893664203678</v>
      </c>
      <c r="AO67" s="86">
        <f>T67*'Enter Information'!E$746*Y$26/AJ$25+T67*(1-'Enter Information'!E$746)</f>
        <v>181.19727055919796</v>
      </c>
      <c r="AP67" s="86">
        <f>INDEX($AL$6:$AO$106,'1'!AL67,'Enter Information'!$B$86)</f>
        <v>140.88573582366567</v>
      </c>
    </row>
    <row r="68" spans="4:42" x14ac:dyDescent="0.4">
      <c r="D68" s="31">
        <v>62</v>
      </c>
      <c r="E68" s="32">
        <f>'2'!AP68</f>
        <v>130.87401261117176</v>
      </c>
      <c r="F68" s="33">
        <f>E68*'Enter Information'!D279</f>
        <v>62.582927016657045</v>
      </c>
      <c r="G68" s="33">
        <f>E68*'Enter Information'!E279</f>
        <v>68.291085594514726</v>
      </c>
      <c r="H68" s="34">
        <f t="shared" si="6"/>
        <v>66.871832175616433</v>
      </c>
      <c r="I68" s="34">
        <f t="shared" si="1"/>
        <v>72.712885495823528</v>
      </c>
      <c r="J68" s="35">
        <v>0</v>
      </c>
      <c r="K68" s="35">
        <v>0</v>
      </c>
      <c r="L68" s="35">
        <f>(F68+H68)/2*'Enter Information'!C488</f>
        <v>0.46992077586795272</v>
      </c>
      <c r="M68" s="35">
        <f>(G68+I68)/2*'Enter Information'!D488</f>
        <v>0.31373383567600266</v>
      </c>
      <c r="N68" s="36">
        <f>'Enter Information'!O$606/5</f>
        <v>42.8</v>
      </c>
      <c r="O68" s="36">
        <f>'Enter Information'!P$606/5</f>
        <v>169</v>
      </c>
      <c r="P68" s="36">
        <f>'Enter Information'!Q$606/5</f>
        <v>1223.8</v>
      </c>
      <c r="Q68" s="37">
        <f t="shared" si="10"/>
        <v>0</v>
      </c>
      <c r="R68" s="287">
        <f>(H68-L68+Q68*'Enter Information'!D279)*'Enter Information'!C$786</f>
        <v>66.052395323693389</v>
      </c>
      <c r="S68" s="287">
        <f>(I68-M68+Q68*'Enter Information'!E279)*'Enter Information'!C$786</f>
        <v>72.018068241544782</v>
      </c>
      <c r="T68" s="38">
        <f t="shared" si="2"/>
        <v>138.07046356523819</v>
      </c>
      <c r="AK68" s="87">
        <v>63</v>
      </c>
      <c r="AL68" s="40">
        <f t="shared" si="4"/>
        <v>138.07046356523819</v>
      </c>
      <c r="AM68" s="86">
        <f>T68*'Enter Information'!E$746*((Y$26/AJ$25)/('1'!Z$26/'1'!AK$25))+T68*(1-'Enter Information'!E$746)</f>
        <v>138.21447936883953</v>
      </c>
      <c r="AN68" s="40">
        <f t="shared" si="5"/>
        <v>138.07046356523819</v>
      </c>
      <c r="AO68" s="86">
        <f>T68*'Enter Information'!E$746*Y$26/AJ$25+T68*(1-'Enter Information'!E$746)</f>
        <v>177.76168940722135</v>
      </c>
      <c r="AP68" s="86">
        <f>INDEX($AL$6:$AO$106,'1'!AL68,'Enter Information'!$B$86)</f>
        <v>138.21447936883953</v>
      </c>
    </row>
    <row r="69" spans="4:42" x14ac:dyDescent="0.4">
      <c r="D69" s="31">
        <v>63</v>
      </c>
      <c r="E69" s="32">
        <f>'2'!AP69</f>
        <v>128.45867691807317</v>
      </c>
      <c r="F69" s="33">
        <f>E69*'Enter Information'!D280</f>
        <v>61.746330239037981</v>
      </c>
      <c r="G69" s="33">
        <f>E69*'Enter Information'!E280</f>
        <v>66.712346679035193</v>
      </c>
      <c r="H69" s="34">
        <f t="shared" si="6"/>
        <v>62.582927016657045</v>
      </c>
      <c r="I69" s="34">
        <f t="shared" si="1"/>
        <v>68.291085594514726</v>
      </c>
      <c r="J69" s="35">
        <v>0</v>
      </c>
      <c r="K69" s="35">
        <v>0</v>
      </c>
      <c r="L69" s="35">
        <f>(F69+H69)/2*'Enter Information'!C489</f>
        <v>0.49047891987371683</v>
      </c>
      <c r="M69" s="35">
        <f>(G69+I69)/2*'Enter Information'!D489</f>
        <v>0.3253582717792553</v>
      </c>
      <c r="N69" s="36">
        <f>'Enter Information'!O$606/5</f>
        <v>42.8</v>
      </c>
      <c r="O69" s="36">
        <f>'Enter Information'!P$606/5</f>
        <v>169</v>
      </c>
      <c r="P69" s="36">
        <f>'Enter Information'!Q$606/5</f>
        <v>1223.8</v>
      </c>
      <c r="Q69" s="37">
        <f t="shared" si="10"/>
        <v>0</v>
      </c>
      <c r="R69" s="287">
        <f>(H69-L69+Q69*'Enter Information'!D280)*'Enter Information'!C$786</f>
        <v>61.765615504860016</v>
      </c>
      <c r="S69" s="287">
        <f>(I69-M69+Q69*'Enter Information'!E280)*'Enter Information'!C$786</f>
        <v>67.607979875119639</v>
      </c>
      <c r="T69" s="38">
        <f t="shared" si="2"/>
        <v>129.37359537997966</v>
      </c>
      <c r="AK69" s="87">
        <v>64</v>
      </c>
      <c r="AL69" s="40">
        <f t="shared" si="4"/>
        <v>129.37359537997966</v>
      </c>
      <c r="AM69" s="86">
        <f>T69*'Enter Information'!E$746*((Y$26/AJ$25)/('1'!Z$26/'1'!AK$25))+T69*(1-'Enter Information'!E$746)</f>
        <v>129.50853982662184</v>
      </c>
      <c r="AN69" s="40">
        <f t="shared" si="5"/>
        <v>129.37359537997966</v>
      </c>
      <c r="AO69" s="86">
        <f>T69*'Enter Information'!E$746*Y$26/AJ$25+T69*(1-'Enter Information'!E$746)</f>
        <v>166.56472561609885</v>
      </c>
      <c r="AP69" s="86">
        <f>INDEX($AL$6:$AO$106,'1'!AL69,'Enter Information'!$B$86)</f>
        <v>129.50853982662184</v>
      </c>
    </row>
    <row r="70" spans="4:42" x14ac:dyDescent="0.4">
      <c r="D70" s="31">
        <v>64</v>
      </c>
      <c r="E70" s="32">
        <f>'2'!AP70</f>
        <v>126.0138892942859</v>
      </c>
      <c r="F70" s="33">
        <f>E70*'Enter Information'!D281</f>
        <v>60.815062770113052</v>
      </c>
      <c r="G70" s="33">
        <f>E70*'Enter Information'!E281</f>
        <v>65.198826524172858</v>
      </c>
      <c r="H70" s="34">
        <f t="shared" si="6"/>
        <v>61.746330239037981</v>
      </c>
      <c r="I70" s="34">
        <f t="shared" si="1"/>
        <v>66.712346679035193</v>
      </c>
      <c r="J70" s="35">
        <v>0</v>
      </c>
      <c r="K70" s="35">
        <v>0</v>
      </c>
      <c r="L70" s="35">
        <f>(F70+H70)/2*'Enter Information'!C490</f>
        <v>0.52701398993934945</v>
      </c>
      <c r="M70" s="35">
        <f>(G70+I70)/2*'Enter Information'!D490</f>
        <v>0.34428816206037299</v>
      </c>
      <c r="N70" s="36">
        <f>'Enter Information'!O$606/5</f>
        <v>42.8</v>
      </c>
      <c r="O70" s="36">
        <f>'Enter Information'!P$606/5</f>
        <v>169</v>
      </c>
      <c r="P70" s="36">
        <f>'Enter Information'!Q$606/5</f>
        <v>1223.8</v>
      </c>
      <c r="Q70" s="37">
        <f t="shared" ref="Q70:Q101" si="11">N$3/N$5*N70+O$3/O$5*O70+P$3/P$5*P70</f>
        <v>0</v>
      </c>
      <c r="R70" s="287">
        <f>(H70-L70+Q70*'Enter Information'!D281)*'Enter Information'!C$786</f>
        <v>60.897079513090432</v>
      </c>
      <c r="S70" s="287">
        <f>(I70-M70+Q70*'Enter Information'!E281)*'Enter Information'!C$786</f>
        <v>66.018720630470312</v>
      </c>
      <c r="T70" s="38">
        <f t="shared" si="2"/>
        <v>126.91580014356074</v>
      </c>
      <c r="AK70" s="87">
        <v>65</v>
      </c>
      <c r="AL70" s="40">
        <f t="shared" si="4"/>
        <v>126.91580014356074</v>
      </c>
      <c r="AM70" s="86">
        <f>T70*'Enter Information'!E$746*((Y$26/AJ$25)/('1'!Z$26/'1'!AK$25))+T70*(1-'Enter Information'!E$746)</f>
        <v>127.04818096184303</v>
      </c>
      <c r="AN70" s="40">
        <f t="shared" si="5"/>
        <v>126.91580014356074</v>
      </c>
      <c r="AO70" s="86">
        <f>T70*'Enter Information'!E$746*Y$26/AJ$25+T70*(1-'Enter Information'!E$746)</f>
        <v>163.40038603063485</v>
      </c>
      <c r="AP70" s="86">
        <f>INDEX($AL$6:$AO$106,'1'!AL70,'Enter Information'!$B$86)</f>
        <v>127.04818096184303</v>
      </c>
    </row>
    <row r="71" spans="4:42" x14ac:dyDescent="0.4">
      <c r="D71" s="31">
        <v>65</v>
      </c>
      <c r="E71" s="32">
        <f>'2'!AP71</f>
        <v>126.41149015012638</v>
      </c>
      <c r="F71" s="33">
        <f>E71*'Enter Information'!D282</f>
        <v>60.723510859910668</v>
      </c>
      <c r="G71" s="33">
        <f>E71*'Enter Information'!E282</f>
        <v>65.687979290215708</v>
      </c>
      <c r="H71" s="34">
        <f t="shared" si="6"/>
        <v>60.815062770113052</v>
      </c>
      <c r="I71" s="34">
        <f t="shared" si="6"/>
        <v>65.198826524172858</v>
      </c>
      <c r="J71" s="35">
        <v>0</v>
      </c>
      <c r="K71" s="35">
        <v>0</v>
      </c>
      <c r="L71" s="35">
        <f>(F71+H71)/2*'Enter Information'!C491</f>
        <v>0.56940821745666115</v>
      </c>
      <c r="M71" s="35">
        <f>(G71+I71)/2*'Enter Information'!D491</f>
        <v>0.37368183060007937</v>
      </c>
      <c r="N71" s="36">
        <f>'Enter Information'!O$607/5</f>
        <v>31.4</v>
      </c>
      <c r="O71" s="36">
        <f>'Enter Information'!P$607/5</f>
        <v>136.4</v>
      </c>
      <c r="P71" s="36">
        <f>'Enter Information'!Q$607/5</f>
        <v>1086.5999999999999</v>
      </c>
      <c r="Q71" s="37">
        <f t="shared" si="11"/>
        <v>0</v>
      </c>
      <c r="R71" s="287">
        <f>(H71-L71+Q71*'Enter Information'!D282)*'Enter Information'!C$787</f>
        <v>59.93103008371488</v>
      </c>
      <c r="S71" s="287">
        <f>(I71-M71+Q71*'Enter Information'!E282)*'Enter Information'!C$787</f>
        <v>64.486604480594508</v>
      </c>
      <c r="T71" s="38">
        <f t="shared" ref="T71:T101" si="12">SUM(R71:S71)</f>
        <v>124.4176345643094</v>
      </c>
      <c r="AK71" s="87">
        <v>66</v>
      </c>
      <c r="AL71" s="40">
        <f t="shared" ref="AL71:AL106" si="13">T71</f>
        <v>124.4176345643094</v>
      </c>
      <c r="AM71" s="86">
        <f>T71*'Enter Information'!E$747*((Y$26/AJ$25)/('1'!Z$26/'1'!AK$25))+T71*(1-'Enter Information'!E$747)</f>
        <v>124.54696659354245</v>
      </c>
      <c r="AN71" s="40">
        <f t="shared" ref="AN71:AN106" si="14">T71</f>
        <v>124.4176345643094</v>
      </c>
      <c r="AO71" s="86">
        <f>T71*'Enter Information'!E$747*Y$26/AJ$25+T71*(1-'Enter Information'!E$747)</f>
        <v>160.0619642317757</v>
      </c>
      <c r="AP71" s="86">
        <f>INDEX($AL$6:$AO$106,'1'!AL71,'Enter Information'!$B$86)</f>
        <v>124.54696659354245</v>
      </c>
    </row>
    <row r="72" spans="4:42" x14ac:dyDescent="0.4">
      <c r="D72" s="31">
        <v>66</v>
      </c>
      <c r="E72" s="32">
        <f>'2'!AP72</f>
        <v>126.73594096924337</v>
      </c>
      <c r="F72" s="33">
        <f>E72*'Enter Information'!D283</f>
        <v>60.699485738430646</v>
      </c>
      <c r="G72" s="33">
        <f>E72*'Enter Information'!E283</f>
        <v>66.036455230812734</v>
      </c>
      <c r="H72" s="34">
        <f t="shared" ref="H72:I106" si="15">F71</f>
        <v>60.723510859910668</v>
      </c>
      <c r="I72" s="34">
        <f t="shared" si="15"/>
        <v>65.687979290215708</v>
      </c>
      <c r="J72" s="35">
        <v>0</v>
      </c>
      <c r="K72" s="35">
        <v>0</v>
      </c>
      <c r="L72" s="35">
        <f>(F72+H72)/2*'Enter Information'!C492</f>
        <v>0.6210786276005158</v>
      </c>
      <c r="M72" s="35">
        <f>(G72+I72)/2*'Enter Information'!D492</f>
        <v>0.41427334656863446</v>
      </c>
      <c r="N72" s="36">
        <f>'Enter Information'!O$607/5</f>
        <v>31.4</v>
      </c>
      <c r="O72" s="36">
        <f>'Enter Information'!P$607/5</f>
        <v>136.4</v>
      </c>
      <c r="P72" s="36">
        <f>'Enter Information'!Q$607/5</f>
        <v>1086.5999999999999</v>
      </c>
      <c r="Q72" s="37">
        <f t="shared" si="11"/>
        <v>0</v>
      </c>
      <c r="R72" s="287">
        <f>(H72-L72+Q72*'Enter Information'!D283)*'Enter Information'!C$787</f>
        <v>59.788555721819989</v>
      </c>
      <c r="S72" s="287">
        <f>(I72-M72+Q72*'Enter Information'!E283)*'Enter Information'!C$787</f>
        <v>64.932823182544126</v>
      </c>
      <c r="T72" s="38">
        <f t="shared" si="12"/>
        <v>124.72137890436412</v>
      </c>
      <c r="AK72" s="87">
        <v>67</v>
      </c>
      <c r="AL72" s="40">
        <f t="shared" si="13"/>
        <v>124.72137890436412</v>
      </c>
      <c r="AM72" s="86">
        <f>T72*'Enter Information'!E$747*((Y$26/AJ$25)/('1'!Z$26/'1'!AK$25))+T72*(1-'Enter Information'!E$747)</f>
        <v>124.85102667558989</v>
      </c>
      <c r="AN72" s="40">
        <f t="shared" si="14"/>
        <v>124.72137890436412</v>
      </c>
      <c r="AO72" s="86">
        <f>T72*'Enter Information'!E$747*Y$26/AJ$25+T72*(1-'Enter Information'!E$747)</f>
        <v>160.45272809626883</v>
      </c>
      <c r="AP72" s="86">
        <f>INDEX($AL$6:$AO$106,'1'!AL72,'Enter Information'!$B$86)</f>
        <v>124.85102667558989</v>
      </c>
    </row>
    <row r="73" spans="4:42" x14ac:dyDescent="0.4">
      <c r="D73" s="31">
        <v>67</v>
      </c>
      <c r="E73" s="32">
        <f>'2'!AP73</f>
        <v>133.86386017820911</v>
      </c>
      <c r="F73" s="33">
        <f>E73*'Enter Information'!D284</f>
        <v>64.491722393478696</v>
      </c>
      <c r="G73" s="33">
        <f>E73*'Enter Information'!E284</f>
        <v>69.372137784730413</v>
      </c>
      <c r="H73" s="34">
        <f t="shared" si="15"/>
        <v>60.699485738430646</v>
      </c>
      <c r="I73" s="34">
        <f t="shared" si="15"/>
        <v>66.036455230812734</v>
      </c>
      <c r="J73" s="35">
        <v>0</v>
      </c>
      <c r="K73" s="35">
        <v>0</v>
      </c>
      <c r="L73" s="35">
        <f>(F73+H73)/2*'Enter Information'!C493</f>
        <v>0.70357458970133058</v>
      </c>
      <c r="M73" s="35">
        <f>(G73+I73)/2*'Enter Information'!D493</f>
        <v>0.47189894665916782</v>
      </c>
      <c r="N73" s="36">
        <f>'Enter Information'!O$607/5</f>
        <v>31.4</v>
      </c>
      <c r="O73" s="36">
        <f>'Enter Information'!P$607/5</f>
        <v>136.4</v>
      </c>
      <c r="P73" s="36">
        <f>'Enter Information'!Q$607/5</f>
        <v>1086.5999999999999</v>
      </c>
      <c r="Q73" s="37">
        <f t="shared" si="11"/>
        <v>0</v>
      </c>
      <c r="R73" s="287">
        <f>(H73-L73+Q73*'Enter Information'!D284)*'Enter Information'!C$787</f>
        <v>59.682590929636454</v>
      </c>
      <c r="S73" s="287">
        <f>(I73-M73+Q73*'Enter Information'!E284)*'Enter Information'!C$787</f>
        <v>65.222154597999463</v>
      </c>
      <c r="T73" s="38">
        <f t="shared" si="12"/>
        <v>124.90474552763592</v>
      </c>
      <c r="AK73" s="87">
        <v>68</v>
      </c>
      <c r="AL73" s="40">
        <f t="shared" si="13"/>
        <v>124.90474552763592</v>
      </c>
      <c r="AM73" s="86">
        <f>T73*'Enter Information'!E$747*((Y$26/AJ$25)/('1'!Z$26/'1'!AK$25))+T73*(1-'Enter Information'!E$747)</f>
        <v>125.03458390831642</v>
      </c>
      <c r="AN73" s="40">
        <f t="shared" si="14"/>
        <v>124.90474552763592</v>
      </c>
      <c r="AO73" s="86">
        <f>T73*'Enter Information'!E$747*Y$26/AJ$25+T73*(1-'Enter Information'!E$747)</f>
        <v>160.68862730780918</v>
      </c>
      <c r="AP73" s="86">
        <f>INDEX($AL$6:$AO$106,'1'!AL73,'Enter Information'!$B$86)</f>
        <v>125.03458390831642</v>
      </c>
    </row>
    <row r="74" spans="4:42" x14ac:dyDescent="0.4">
      <c r="D74" s="31">
        <v>68</v>
      </c>
      <c r="E74" s="32">
        <f>'2'!AP74</f>
        <v>134.1921316575195</v>
      </c>
      <c r="F74" s="33">
        <f>E74*'Enter Information'!D285</f>
        <v>64.086781935001824</v>
      </c>
      <c r="G74" s="33">
        <f>E74*'Enter Information'!E285</f>
        <v>70.105349722517673</v>
      </c>
      <c r="H74" s="34">
        <f t="shared" si="15"/>
        <v>64.491722393478696</v>
      </c>
      <c r="I74" s="34">
        <f t="shared" si="15"/>
        <v>69.372137784730413</v>
      </c>
      <c r="J74" s="35">
        <v>0</v>
      </c>
      <c r="K74" s="35">
        <v>0</v>
      </c>
      <c r="L74" s="35">
        <f>(F74+H74)/2*'Enter Information'!C494</f>
        <v>0.79654383431493669</v>
      </c>
      <c r="M74" s="35">
        <f>(G74+I74)/2*'Enter Information'!D494</f>
        <v>0.53838310177797766</v>
      </c>
      <c r="N74" s="36">
        <f>'Enter Information'!O$607/5</f>
        <v>31.4</v>
      </c>
      <c r="O74" s="36">
        <f>'Enter Information'!P$607/5</f>
        <v>136.4</v>
      </c>
      <c r="P74" s="36">
        <f>'Enter Information'!Q$607/5</f>
        <v>1086.5999999999999</v>
      </c>
      <c r="Q74" s="37">
        <f t="shared" si="11"/>
        <v>0</v>
      </c>
      <c r="R74" s="287">
        <f>(H74-L74+Q74*'Enter Information'!D285)*'Enter Information'!C$787</f>
        <v>63.36253943561011</v>
      </c>
      <c r="S74" s="287">
        <f>(I74-M74+Q74*'Enter Information'!E285)*'Enter Information'!C$787</f>
        <v>68.474280067344338</v>
      </c>
      <c r="T74" s="38">
        <f t="shared" si="12"/>
        <v>131.83681950295446</v>
      </c>
      <c r="AK74" s="87">
        <v>69</v>
      </c>
      <c r="AL74" s="40">
        <f t="shared" si="13"/>
        <v>131.83681950295446</v>
      </c>
      <c r="AM74" s="86">
        <f>T74*'Enter Information'!E$747*((Y$26/AJ$25)/('1'!Z$26/'1'!AK$25))+T74*(1-'Enter Information'!E$747)</f>
        <v>131.97386376885501</v>
      </c>
      <c r="AN74" s="40">
        <f t="shared" si="14"/>
        <v>131.83681950295446</v>
      </c>
      <c r="AO74" s="86">
        <f>T74*'Enter Information'!E$747*Y$26/AJ$25+T74*(1-'Enter Information'!E$747)</f>
        <v>169.60666678488946</v>
      </c>
      <c r="AP74" s="86">
        <f>INDEX($AL$6:$AO$106,'1'!AL74,'Enter Information'!$B$86)</f>
        <v>131.97386376885501</v>
      </c>
    </row>
    <row r="75" spans="4:42" x14ac:dyDescent="0.4">
      <c r="D75" s="31">
        <v>69</v>
      </c>
      <c r="E75" s="32">
        <f>'2'!AP75</f>
        <v>134.57613706516054</v>
      </c>
      <c r="F75" s="33">
        <f>E75*'Enter Information'!D286</f>
        <v>65.091425013714826</v>
      </c>
      <c r="G75" s="33">
        <f>E75*'Enter Information'!E286</f>
        <v>69.484712051445698</v>
      </c>
      <c r="H75" s="34">
        <f t="shared" si="15"/>
        <v>64.086781935001824</v>
      </c>
      <c r="I75" s="34">
        <f t="shared" si="15"/>
        <v>70.105349722517673</v>
      </c>
      <c r="J75" s="35">
        <v>0</v>
      </c>
      <c r="K75" s="35">
        <v>0</v>
      </c>
      <c r="L75" s="35">
        <f>(F75+H75)/2*'Enter Information'!C495</f>
        <v>0.8842248265639655</v>
      </c>
      <c r="M75" s="35">
        <f>(G75+I75)/2*'Enter Information'!D495</f>
        <v>0.59884136501030294</v>
      </c>
      <c r="N75" s="36">
        <f>'Enter Information'!O$607/5</f>
        <v>31.4</v>
      </c>
      <c r="O75" s="36">
        <f>'Enter Information'!P$607/5</f>
        <v>136.4</v>
      </c>
      <c r="P75" s="36">
        <f>'Enter Information'!Q$607/5</f>
        <v>1086.5999999999999</v>
      </c>
      <c r="Q75" s="37">
        <f t="shared" si="11"/>
        <v>0</v>
      </c>
      <c r="R75" s="287">
        <f>(H75-L75+Q75*'Enter Information'!D286)*'Enter Information'!C$787</f>
        <v>62.872490631218206</v>
      </c>
      <c r="S75" s="287">
        <f>(I75-M75+Q75*'Enter Information'!E286)*'Enter Information'!C$787</f>
        <v>69.143520380327274</v>
      </c>
      <c r="T75" s="38">
        <f t="shared" si="12"/>
        <v>132.01601101154549</v>
      </c>
      <c r="AK75" s="87">
        <v>70</v>
      </c>
      <c r="AL75" s="40">
        <f t="shared" si="13"/>
        <v>132.01601101154549</v>
      </c>
      <c r="AM75" s="86">
        <f>T75*'Enter Information'!E$747*((Y$26/AJ$25)/('1'!Z$26/'1'!AK$25))+T75*(1-'Enter Information'!E$747)</f>
        <v>132.15324154687247</v>
      </c>
      <c r="AN75" s="40">
        <f t="shared" si="14"/>
        <v>132.01601101154549</v>
      </c>
      <c r="AO75" s="86">
        <f>T75*'Enter Information'!E$747*Y$26/AJ$25+T75*(1-'Enter Information'!E$747)</f>
        <v>169.83719475577698</v>
      </c>
      <c r="AP75" s="86">
        <f>INDEX($AL$6:$AO$106,'1'!AL75,'Enter Information'!$B$86)</f>
        <v>132.15324154687247</v>
      </c>
    </row>
    <row r="76" spans="4:42" x14ac:dyDescent="0.4">
      <c r="D76" s="31">
        <v>70</v>
      </c>
      <c r="E76" s="32">
        <f>'2'!AP76</f>
        <v>126.96574553587438</v>
      </c>
      <c r="F76" s="33">
        <f>E76*'Enter Information'!D287</f>
        <v>61.78294736645401</v>
      </c>
      <c r="G76" s="33">
        <f>E76*'Enter Information'!E287</f>
        <v>65.182798169420366</v>
      </c>
      <c r="H76" s="34">
        <f t="shared" si="15"/>
        <v>65.091425013714826</v>
      </c>
      <c r="I76" s="34">
        <f t="shared" si="15"/>
        <v>69.484712051445698</v>
      </c>
      <c r="J76" s="35">
        <v>0</v>
      </c>
      <c r="K76" s="35">
        <v>0</v>
      </c>
      <c r="L76" s="35">
        <f>(F76+H76)/2*'Enter Information'!C496</f>
        <v>0.9604389989178781</v>
      </c>
      <c r="M76" s="35">
        <f>(G76+I76)/2*'Enter Information'!D496</f>
        <v>0.64236402375353108</v>
      </c>
      <c r="N76" s="36">
        <f>'Enter Information'!O$608/5</f>
        <v>24.8</v>
      </c>
      <c r="O76" s="36">
        <f>'Enter Information'!P$608/5</f>
        <v>102.8</v>
      </c>
      <c r="P76" s="36">
        <f>'Enter Information'!Q$608/5</f>
        <v>818.6</v>
      </c>
      <c r="Q76" s="37">
        <f t="shared" si="11"/>
        <v>0</v>
      </c>
      <c r="R76" s="287">
        <f>(H76-L76+Q76*'Enter Information'!D287)*'Enter Information'!C$788</f>
        <v>64.053925337930963</v>
      </c>
      <c r="S76" s="287">
        <f>(I76-M76+Q76*'Enter Information'!E287)*'Enter Information'!C$788</f>
        <v>68.759626113283531</v>
      </c>
      <c r="T76" s="38">
        <f t="shared" si="12"/>
        <v>132.81355145121449</v>
      </c>
      <c r="AK76" s="87">
        <v>71</v>
      </c>
      <c r="AL76" s="40">
        <f t="shared" si="13"/>
        <v>132.81355145121449</v>
      </c>
      <c r="AM76" s="86">
        <f>T76*'Enter Information'!E$748*((Y$26/AJ$25)/('1'!Z$26/'1'!AK$25))+T76*(1-'Enter Information'!E$748)</f>
        <v>132.94956758867212</v>
      </c>
      <c r="AN76" s="40">
        <f t="shared" si="14"/>
        <v>132.81355145121449</v>
      </c>
      <c r="AO76" s="86">
        <f>T76*'Enter Information'!E$748*Y$26/AJ$25+T76*(1-'Enter Information'!E$748)</f>
        <v>170.30004317631375</v>
      </c>
      <c r="AP76" s="86">
        <f>INDEX($AL$6:$AO$106,'1'!AL76,'Enter Information'!$B$86)</f>
        <v>132.94956758867212</v>
      </c>
    </row>
    <row r="77" spans="4:42" x14ac:dyDescent="0.4">
      <c r="D77" s="31">
        <v>71</v>
      </c>
      <c r="E77" s="32">
        <f>'2'!AP77</f>
        <v>119.38786740053206</v>
      </c>
      <c r="F77" s="33">
        <f>E77*'Enter Information'!D288</f>
        <v>57.197558329628286</v>
      </c>
      <c r="G77" s="33">
        <f>E77*'Enter Information'!E288</f>
        <v>62.190309070903773</v>
      </c>
      <c r="H77" s="34">
        <f t="shared" si="15"/>
        <v>61.78294736645401</v>
      </c>
      <c r="I77" s="34">
        <f t="shared" si="15"/>
        <v>65.182798169420366</v>
      </c>
      <c r="J77" s="35">
        <v>0</v>
      </c>
      <c r="K77" s="35">
        <v>0</v>
      </c>
      <c r="L77" s="35">
        <f>(F77+H77)/2*'Enter Information'!C497</f>
        <v>0.99884134531861091</v>
      </c>
      <c r="M77" s="35">
        <f>(G77+I77)/2*'Enter Information'!D497</f>
        <v>0.67826179605472603</v>
      </c>
      <c r="N77" s="36">
        <f>'Enter Information'!O$608/5</f>
        <v>24.8</v>
      </c>
      <c r="O77" s="36">
        <f>'Enter Information'!P$608/5</f>
        <v>102.8</v>
      </c>
      <c r="P77" s="36">
        <f>'Enter Information'!Q$608/5</f>
        <v>818.6</v>
      </c>
      <c r="Q77" s="37">
        <f t="shared" si="11"/>
        <v>0</v>
      </c>
      <c r="R77" s="287">
        <f>(H77-L77+Q77*'Enter Information'!D288)*'Enter Information'!C$788</f>
        <v>60.711067001407841</v>
      </c>
      <c r="S77" s="287">
        <f>(I77-M77+Q77*'Enter Information'!E288)*'Enter Information'!C$788</f>
        <v>64.427026833239253</v>
      </c>
      <c r="T77" s="38">
        <f t="shared" si="12"/>
        <v>125.13809383464709</v>
      </c>
      <c r="AK77" s="87">
        <v>72</v>
      </c>
      <c r="AL77" s="40">
        <f t="shared" si="13"/>
        <v>125.13809383464709</v>
      </c>
      <c r="AM77" s="86">
        <f>T77*'Enter Information'!E$748*((Y$26/AJ$25)/('1'!Z$26/'1'!AK$25))+T77*(1-'Enter Information'!E$748)</f>
        <v>125.26624943312494</v>
      </c>
      <c r="AN77" s="40">
        <f t="shared" si="14"/>
        <v>125.13809383464709</v>
      </c>
      <c r="AO77" s="86">
        <f>T77*'Enter Information'!E$748*Y$26/AJ$25+T77*(1-'Enter Information'!E$748)</f>
        <v>160.45819534364338</v>
      </c>
      <c r="AP77" s="86">
        <f>INDEX($AL$6:$AO$106,'1'!AL77,'Enter Information'!$B$86)</f>
        <v>125.26624943312494</v>
      </c>
    </row>
    <row r="78" spans="4:42" x14ac:dyDescent="0.4">
      <c r="D78" s="31">
        <v>72</v>
      </c>
      <c r="E78" s="32">
        <f>'2'!AP78</f>
        <v>104.8861969146031</v>
      </c>
      <c r="F78" s="33">
        <f>E78*'Enter Information'!D289</f>
        <v>49.841264605810792</v>
      </c>
      <c r="G78" s="33">
        <f>E78*'Enter Information'!E289</f>
        <v>55.044932308792312</v>
      </c>
      <c r="H78" s="34">
        <f t="shared" si="15"/>
        <v>57.197558329628286</v>
      </c>
      <c r="I78" s="34">
        <f t="shared" si="15"/>
        <v>62.190309070903773</v>
      </c>
      <c r="J78" s="35">
        <v>0</v>
      </c>
      <c r="K78" s="35">
        <v>0</v>
      </c>
      <c r="L78" s="35">
        <f>(F78+H78)/2*'Enter Information'!C498</f>
        <v>0.99813702387296932</v>
      </c>
      <c r="M78" s="35">
        <f>(G78+I78)/2*'Enter Information'!D498</f>
        <v>0.69813586241609016</v>
      </c>
      <c r="N78" s="36">
        <f>'Enter Information'!O$608/5</f>
        <v>24.8</v>
      </c>
      <c r="O78" s="36">
        <f>'Enter Information'!P$608/5</f>
        <v>102.8</v>
      </c>
      <c r="P78" s="36">
        <f>'Enter Information'!Q$608/5</f>
        <v>818.6</v>
      </c>
      <c r="Q78" s="37">
        <f t="shared" si="11"/>
        <v>0</v>
      </c>
      <c r="R78" s="287">
        <f>(H78-L78+Q78*'Enter Information'!D289)*'Enter Information'!C$788</f>
        <v>56.131891306383416</v>
      </c>
      <c r="S78" s="287">
        <f>(I78-M78+Q78*'Enter Information'!E289)*'Enter Information'!C$788</f>
        <v>61.41828336546682</v>
      </c>
      <c r="T78" s="38">
        <f t="shared" si="12"/>
        <v>117.55017467185024</v>
      </c>
      <c r="AK78" s="87">
        <v>73</v>
      </c>
      <c r="AL78" s="40">
        <f t="shared" si="13"/>
        <v>117.55017467185024</v>
      </c>
      <c r="AM78" s="86">
        <f>T78*'Enter Information'!E$748*((Y$26/AJ$25)/('1'!Z$26/'1'!AK$25))+T78*(1-'Enter Information'!E$748)</f>
        <v>117.67055938065165</v>
      </c>
      <c r="AN78" s="40">
        <f t="shared" si="14"/>
        <v>117.55017467185024</v>
      </c>
      <c r="AO78" s="86">
        <f>T78*'Enter Information'!E$748*Y$26/AJ$25+T78*(1-'Enter Information'!E$748)</f>
        <v>150.72859360554551</v>
      </c>
      <c r="AP78" s="86">
        <f>INDEX($AL$6:$AO$106,'1'!AL78,'Enter Information'!$B$86)</f>
        <v>117.67055938065165</v>
      </c>
    </row>
    <row r="79" spans="4:42" x14ac:dyDescent="0.4">
      <c r="D79" s="31">
        <v>73</v>
      </c>
      <c r="E79" s="32">
        <f>'2'!AP79</f>
        <v>97.182361837855041</v>
      </c>
      <c r="F79" s="33">
        <f>E79*'Enter Information'!D290</f>
        <v>46.160404562734236</v>
      </c>
      <c r="G79" s="33">
        <f>E79*'Enter Information'!E290</f>
        <v>51.021957275120805</v>
      </c>
      <c r="H79" s="34">
        <f t="shared" si="15"/>
        <v>49.841264605810792</v>
      </c>
      <c r="I79" s="34">
        <f t="shared" si="15"/>
        <v>55.044932308792312</v>
      </c>
      <c r="J79" s="35">
        <v>0</v>
      </c>
      <c r="K79" s="35">
        <v>0</v>
      </c>
      <c r="L79" s="35">
        <f>(F79+H79)/2*'Enter Information'!C499</f>
        <v>0.99793735100702552</v>
      </c>
      <c r="M79" s="35">
        <f>(G79+I79)/2*'Enter Information'!D499</f>
        <v>0.71064816021221788</v>
      </c>
      <c r="N79" s="36">
        <f>'Enter Information'!O$608/5</f>
        <v>24.8</v>
      </c>
      <c r="O79" s="36">
        <f>'Enter Information'!P$608/5</f>
        <v>102.8</v>
      </c>
      <c r="P79" s="36">
        <f>'Enter Information'!Q$608/5</f>
        <v>818.6</v>
      </c>
      <c r="Q79" s="37">
        <f t="shared" si="11"/>
        <v>0</v>
      </c>
      <c r="R79" s="287">
        <f>(H79-L79+Q79*'Enter Information'!D290)*'Enter Information'!C$788</f>
        <v>48.784636439450118</v>
      </c>
      <c r="S79" s="287">
        <f>(I79-M79+Q79*'Enter Information'!E290)*'Enter Information'!C$788</f>
        <v>54.2689953237279</v>
      </c>
      <c r="T79" s="38">
        <f t="shared" si="12"/>
        <v>103.05363176317802</v>
      </c>
      <c r="AK79" s="87">
        <v>74</v>
      </c>
      <c r="AL79" s="40">
        <f t="shared" si="13"/>
        <v>103.05363176317802</v>
      </c>
      <c r="AM79" s="86">
        <f>T79*'Enter Information'!E$748*((Y$26/AJ$25)/('1'!Z$26/'1'!AK$25))+T79*(1-'Enter Information'!E$748)</f>
        <v>103.1591703681641</v>
      </c>
      <c r="AN79" s="40">
        <f t="shared" si="14"/>
        <v>103.05363176317802</v>
      </c>
      <c r="AO79" s="86">
        <f>T79*'Enter Information'!E$748*Y$26/AJ$25+T79*(1-'Enter Information'!E$748)</f>
        <v>132.14041599656866</v>
      </c>
      <c r="AP79" s="86">
        <f>INDEX($AL$6:$AO$106,'1'!AL79,'Enter Information'!$B$86)</f>
        <v>103.1591703681641</v>
      </c>
    </row>
    <row r="80" spans="4:42" x14ac:dyDescent="0.4">
      <c r="D80" s="31">
        <v>74</v>
      </c>
      <c r="E80" s="32">
        <f>'2'!AP80</f>
        <v>89.425754945645522</v>
      </c>
      <c r="F80" s="33">
        <f>E80*'Enter Information'!D291</f>
        <v>42.334245799794083</v>
      </c>
      <c r="G80" s="33">
        <f>E80*'Enter Information'!E291</f>
        <v>47.09150914585144</v>
      </c>
      <c r="H80" s="34">
        <f t="shared" si="15"/>
        <v>46.160404562734236</v>
      </c>
      <c r="I80" s="34">
        <f t="shared" si="15"/>
        <v>51.021957275120805</v>
      </c>
      <c r="J80" s="35">
        <v>0</v>
      </c>
      <c r="K80" s="35">
        <v>0</v>
      </c>
      <c r="L80" s="35">
        <f>(F80+H80)/2*'Enter Information'!C500</f>
        <v>1.0265379442053284</v>
      </c>
      <c r="M80" s="35">
        <f>(G80+I80)/2*'Enter Information'!D500</f>
        <v>0.74370007547096961</v>
      </c>
      <c r="N80" s="36">
        <f>'Enter Information'!O$608/5</f>
        <v>24.8</v>
      </c>
      <c r="O80" s="36">
        <f>'Enter Information'!P$608/5</f>
        <v>102.8</v>
      </c>
      <c r="P80" s="36">
        <f>'Enter Information'!Q$608/5</f>
        <v>818.6</v>
      </c>
      <c r="Q80" s="37">
        <f t="shared" si="11"/>
        <v>0</v>
      </c>
      <c r="R80" s="287">
        <f>(H80-L80+Q80*'Enter Information'!D291)*'Enter Information'!C$788</f>
        <v>45.07963314221216</v>
      </c>
      <c r="S80" s="287">
        <f>(I80-M80+Q80*'Enter Information'!E291)*'Enter Information'!C$788</f>
        <v>50.217842152693386</v>
      </c>
      <c r="T80" s="38">
        <f t="shared" si="12"/>
        <v>95.297475294905553</v>
      </c>
      <c r="AK80" s="87">
        <v>75</v>
      </c>
      <c r="AL80" s="40">
        <f t="shared" si="13"/>
        <v>95.297475294905553</v>
      </c>
      <c r="AM80" s="86">
        <f>T80*'Enter Information'!E$748*((Y$26/AJ$25)/('1'!Z$26/'1'!AK$25))+T80*(1-'Enter Information'!E$748)</f>
        <v>95.39507071613663</v>
      </c>
      <c r="AN80" s="40">
        <f t="shared" si="14"/>
        <v>95.297475294905553</v>
      </c>
      <c r="AO80" s="86">
        <f>T80*'Enter Information'!E$748*Y$26/AJ$25+T80*(1-'Enter Information'!E$748)</f>
        <v>122.19509214221608</v>
      </c>
      <c r="AP80" s="86">
        <f>INDEX($AL$6:$AO$106,'1'!AL80,'Enter Information'!$B$86)</f>
        <v>95.39507071613663</v>
      </c>
    </row>
    <row r="81" spans="1:42" x14ac:dyDescent="0.4">
      <c r="D81" s="31">
        <v>75</v>
      </c>
      <c r="E81" s="32">
        <f>'2'!AP81</f>
        <v>85.079177566921658</v>
      </c>
      <c r="F81" s="33">
        <f>E81*'Enter Information'!D292</f>
        <v>40.22816681218351</v>
      </c>
      <c r="G81" s="33">
        <f>E81*'Enter Information'!E292</f>
        <v>44.851010754738155</v>
      </c>
      <c r="H81" s="34">
        <f t="shared" si="15"/>
        <v>42.334245799794083</v>
      </c>
      <c r="I81" s="34">
        <f t="shared" si="15"/>
        <v>47.09150914585144</v>
      </c>
      <c r="J81" s="35">
        <v>0</v>
      </c>
      <c r="K81" s="35">
        <v>0</v>
      </c>
      <c r="L81" s="35">
        <f>(F81+H81)/2*'Enter Information'!C501</f>
        <v>1.0700088674512296</v>
      </c>
      <c r="M81" s="35">
        <f>(G81+I81)/2*'Enter Information'!D501</f>
        <v>0.78978624594606461</v>
      </c>
      <c r="N81" s="36">
        <f>'Enter Information'!O$609/5</f>
        <v>19.8</v>
      </c>
      <c r="O81" s="36">
        <f>'Enter Information'!P$609/5</f>
        <v>86.6</v>
      </c>
      <c r="P81" s="36">
        <f>'Enter Information'!Q$609/5</f>
        <v>588.20000000000005</v>
      </c>
      <c r="Q81" s="37">
        <f t="shared" si="11"/>
        <v>0</v>
      </c>
      <c r="R81" s="287">
        <f>(H81-L81+Q81*'Enter Information'!D292)*'Enter Information'!C$789</f>
        <v>41.411323471053912</v>
      </c>
      <c r="S81" s="287">
        <f>(I81-M81+Q81*'Enter Information'!E292)*'Enter Information'!C$789</f>
        <v>46.466765577633119</v>
      </c>
      <c r="T81" s="38">
        <f t="shared" si="12"/>
        <v>87.878089048687031</v>
      </c>
      <c r="AK81" s="87">
        <v>76</v>
      </c>
      <c r="AL81" s="40">
        <f t="shared" si="13"/>
        <v>87.878089048687031</v>
      </c>
      <c r="AM81" s="86">
        <f>T81*'Enter Information'!E$749*((Y$26/AJ$25)/('1'!Z$26/'1'!AK$25))+T81*(1-'Enter Information'!E$749)</f>
        <v>87.965930057083042</v>
      </c>
      <c r="AN81" s="40">
        <f t="shared" si="14"/>
        <v>87.878089048687031</v>
      </c>
      <c r="AO81" s="86">
        <f>T81*'Enter Information'!E$749*Y$26/AJ$25+T81*(1-'Enter Information'!E$749)</f>
        <v>112.08735785980116</v>
      </c>
      <c r="AP81" s="86">
        <f>INDEX($AL$6:$AO$106,'1'!AL81,'Enter Information'!$B$86)</f>
        <v>87.965930057083042</v>
      </c>
    </row>
    <row r="82" spans="1:42" x14ac:dyDescent="0.4">
      <c r="D82" s="31">
        <v>76</v>
      </c>
      <c r="E82" s="32">
        <f>'2'!AP82</f>
        <v>80.67491744444068</v>
      </c>
      <c r="F82" s="33">
        <f>E82*'Enter Information'!D293</f>
        <v>37.628725101955276</v>
      </c>
      <c r="G82" s="33">
        <f>E82*'Enter Information'!E293</f>
        <v>43.046192342485405</v>
      </c>
      <c r="H82" s="34">
        <f t="shared" si="15"/>
        <v>40.22816681218351</v>
      </c>
      <c r="I82" s="34">
        <f t="shared" si="15"/>
        <v>44.851010754738155</v>
      </c>
      <c r="J82" s="35">
        <v>0</v>
      </c>
      <c r="K82" s="35">
        <v>0</v>
      </c>
      <c r="L82" s="35">
        <f>(F82+H82)/2*'Enter Information'!C502</f>
        <v>1.1289249327550124</v>
      </c>
      <c r="M82" s="35">
        <f>(G82+I82)/2*'Enter Information'!D502</f>
        <v>0.85523978613598528</v>
      </c>
      <c r="N82" s="36">
        <f>'Enter Information'!O$609/5</f>
        <v>19.8</v>
      </c>
      <c r="O82" s="36">
        <f>'Enter Information'!P$609/5</f>
        <v>86.6</v>
      </c>
      <c r="P82" s="36">
        <f>'Enter Information'!Q$609/5</f>
        <v>588.20000000000005</v>
      </c>
      <c r="Q82" s="37">
        <f t="shared" si="11"/>
        <v>0</v>
      </c>
      <c r="R82" s="287">
        <f>(H82-L82+Q82*'Enter Information'!D293)*'Enter Information'!C$789</f>
        <v>39.23861128455529</v>
      </c>
      <c r="S82" s="287">
        <f>(I82-M82+Q82*'Enter Information'!E293)*'Enter Information'!C$789</f>
        <v>44.15259407138501</v>
      </c>
      <c r="T82" s="38">
        <f t="shared" si="12"/>
        <v>83.391205355940301</v>
      </c>
      <c r="AK82" s="87">
        <v>77</v>
      </c>
      <c r="AL82" s="40">
        <f t="shared" si="13"/>
        <v>83.391205355940301</v>
      </c>
      <c r="AM82" s="86">
        <f>T82*'Enter Information'!E$749*((Y$26/AJ$25)/('1'!Z$26/'1'!AK$25))+T82*(1-'Enter Information'!E$749)</f>
        <v>83.47456137390931</v>
      </c>
      <c r="AN82" s="40">
        <f t="shared" si="14"/>
        <v>83.391205355940301</v>
      </c>
      <c r="AO82" s="86">
        <f>T82*'Enter Information'!E$749*Y$26/AJ$25+T82*(1-'Enter Information'!E$749)</f>
        <v>106.36439615696332</v>
      </c>
      <c r="AP82" s="86">
        <f>INDEX($AL$6:$AO$106,'1'!AL82,'Enter Information'!$B$86)</f>
        <v>83.47456137390931</v>
      </c>
    </row>
    <row r="83" spans="1:42" x14ac:dyDescent="0.4">
      <c r="D83" s="31">
        <v>77</v>
      </c>
      <c r="E83" s="32">
        <f>'2'!AP83</f>
        <v>76.81718627722833</v>
      </c>
      <c r="F83" s="33">
        <f>E83*'Enter Information'!D294</f>
        <v>35.543249324654376</v>
      </c>
      <c r="G83" s="33">
        <f>E83*'Enter Information'!E294</f>
        <v>41.273936952573955</v>
      </c>
      <c r="H83" s="34">
        <f t="shared" si="15"/>
        <v>37.628725101955276</v>
      </c>
      <c r="I83" s="34">
        <f t="shared" si="15"/>
        <v>43.046192342485405</v>
      </c>
      <c r="J83" s="35">
        <v>0</v>
      </c>
      <c r="K83" s="35">
        <v>0</v>
      </c>
      <c r="L83" s="35">
        <f>(F83+H83)/2*'Enter Information'!C503</f>
        <v>1.1879470048160077</v>
      </c>
      <c r="M83" s="35">
        <f>(G83+I83)/2*'Enter Information'!D503</f>
        <v>0.9296294254780294</v>
      </c>
      <c r="N83" s="36">
        <f>'Enter Information'!O$609/5</f>
        <v>19.8</v>
      </c>
      <c r="O83" s="36">
        <f>'Enter Information'!P$609/5</f>
        <v>86.6</v>
      </c>
      <c r="P83" s="36">
        <f>'Enter Information'!Q$609/5</f>
        <v>588.20000000000005</v>
      </c>
      <c r="Q83" s="37">
        <f t="shared" si="11"/>
        <v>0</v>
      </c>
      <c r="R83" s="287">
        <f>(H83-L83+Q83*'Enter Information'!D294)*'Enter Information'!C$789</f>
        <v>36.570671397408802</v>
      </c>
      <c r="S83" s="287">
        <f>(I83-M83+Q83*'Enter Information'!E294)*'Enter Information'!C$789</f>
        <v>42.26668757512298</v>
      </c>
      <c r="T83" s="38">
        <f t="shared" si="12"/>
        <v>78.837358972531774</v>
      </c>
      <c r="AK83" s="87">
        <v>78</v>
      </c>
      <c r="AL83" s="40">
        <f t="shared" si="13"/>
        <v>78.837358972531774</v>
      </c>
      <c r="AM83" s="86">
        <f>T83*'Enter Information'!E$749*((Y$26/AJ$25)/('1'!Z$26/'1'!AK$25))+T83*(1-'Enter Information'!E$749)</f>
        <v>78.916163065638401</v>
      </c>
      <c r="AN83" s="40">
        <f t="shared" si="14"/>
        <v>78.837358972531774</v>
      </c>
      <c r="AO83" s="86">
        <f>T83*'Enter Information'!E$749*Y$26/AJ$25+T83*(1-'Enter Information'!E$749)</f>
        <v>100.556024414459</v>
      </c>
      <c r="AP83" s="86">
        <f>INDEX($AL$6:$AO$106,'1'!AL83,'Enter Information'!$B$86)</f>
        <v>78.916163065638401</v>
      </c>
    </row>
    <row r="84" spans="1:42" x14ac:dyDescent="0.4">
      <c r="D84" s="31">
        <v>78</v>
      </c>
      <c r="E84" s="32">
        <f>'2'!AP84</f>
        <v>71.963612847238252</v>
      </c>
      <c r="F84" s="33">
        <f>E84*'Enter Information'!D295</f>
        <v>32.544235545540133</v>
      </c>
      <c r="G84" s="33">
        <f>E84*'Enter Information'!E295</f>
        <v>39.41937730169812</v>
      </c>
      <c r="H84" s="34">
        <f t="shared" si="15"/>
        <v>35.543249324654376</v>
      </c>
      <c r="I84" s="34">
        <f t="shared" si="15"/>
        <v>41.273936952573955</v>
      </c>
      <c r="J84" s="35">
        <v>0</v>
      </c>
      <c r="K84" s="35">
        <v>0</v>
      </c>
      <c r="L84" s="35">
        <f>(F84+H84)/2*'Enter Information'!C504</f>
        <v>1.2405539743349441</v>
      </c>
      <c r="M84" s="35">
        <f>(G84+I84)/2*'Enter Information'!D504</f>
        <v>1.0114906941773005</v>
      </c>
      <c r="N84" s="36">
        <f>'Enter Information'!O$609/5</f>
        <v>19.8</v>
      </c>
      <c r="O84" s="36">
        <f>'Enter Information'!P$609/5</f>
        <v>86.6</v>
      </c>
      <c r="P84" s="36">
        <f>'Enter Information'!Q$609/5</f>
        <v>588.20000000000005</v>
      </c>
      <c r="Q84" s="37">
        <f t="shared" si="11"/>
        <v>0</v>
      </c>
      <c r="R84" s="287">
        <f>(H84-L84+Q84*'Enter Information'!D295)*'Enter Information'!C$789</f>
        <v>34.424967446028148</v>
      </c>
      <c r="S84" s="287">
        <f>(I84-M84+Q84*'Enter Information'!E295)*'Enter Information'!C$789</f>
        <v>40.405961910216355</v>
      </c>
      <c r="T84" s="38">
        <f t="shared" si="12"/>
        <v>74.830929356244496</v>
      </c>
      <c r="AK84" s="87">
        <v>79</v>
      </c>
      <c r="AL84" s="40">
        <f t="shared" si="13"/>
        <v>74.830929356244496</v>
      </c>
      <c r="AM84" s="86">
        <f>T84*'Enter Information'!E$749*((Y$26/AJ$25)/('1'!Z$26/'1'!AK$25))+T84*(1-'Enter Information'!E$749)</f>
        <v>74.905728710270282</v>
      </c>
      <c r="AN84" s="40">
        <f t="shared" si="14"/>
        <v>74.830929356244496</v>
      </c>
      <c r="AO84" s="86">
        <f>T84*'Enter Information'!E$749*Y$26/AJ$25+T84*(1-'Enter Information'!E$749)</f>
        <v>95.445875627631153</v>
      </c>
      <c r="AP84" s="86">
        <f>INDEX($AL$6:$AO$106,'1'!AL84,'Enter Information'!$B$86)</f>
        <v>74.905728710270282</v>
      </c>
    </row>
    <row r="85" spans="1:42" x14ac:dyDescent="0.4">
      <c r="D85" s="31">
        <v>79</v>
      </c>
      <c r="E85" s="32">
        <f>'2'!AP85</f>
        <v>67.071244633027149</v>
      </c>
      <c r="F85" s="33">
        <f>E85*'Enter Information'!D296</f>
        <v>30.610513520664473</v>
      </c>
      <c r="G85" s="33">
        <f>E85*'Enter Information'!E296</f>
        <v>36.46073111236268</v>
      </c>
      <c r="H85" s="34">
        <f t="shared" si="15"/>
        <v>32.544235545540133</v>
      </c>
      <c r="I85" s="34">
        <f t="shared" si="15"/>
        <v>39.41937730169812</v>
      </c>
      <c r="J85" s="35">
        <v>0</v>
      </c>
      <c r="K85" s="35">
        <v>0</v>
      </c>
      <c r="L85" s="35">
        <f>(F85+H85)/2*'Enter Information'!C505</f>
        <v>1.2956196770931874</v>
      </c>
      <c r="M85" s="35">
        <f>(G85+I85)/2*'Enter Information'!D505</f>
        <v>1.0847061497789992</v>
      </c>
      <c r="N85" s="36">
        <f>'Enter Information'!O$609/5</f>
        <v>19.8</v>
      </c>
      <c r="O85" s="36">
        <f>'Enter Information'!P$609/5</f>
        <v>86.6</v>
      </c>
      <c r="P85" s="36">
        <f>'Enter Information'!Q$609/5</f>
        <v>588.20000000000005</v>
      </c>
      <c r="Q85" s="37">
        <f t="shared" si="11"/>
        <v>0</v>
      </c>
      <c r="R85" s="287">
        <f>(H85-L85+Q85*'Enter Information'!D296)*'Enter Information'!C$789</f>
        <v>31.360001685544141</v>
      </c>
      <c r="S85" s="287">
        <f>(I85-M85+Q85*'Enter Information'!E296)*'Enter Information'!C$789</f>
        <v>38.471315241608877</v>
      </c>
      <c r="T85" s="38">
        <f t="shared" si="12"/>
        <v>69.831316927153011</v>
      </c>
      <c r="AK85" s="87">
        <v>80</v>
      </c>
      <c r="AL85" s="40">
        <f t="shared" si="13"/>
        <v>69.831316927153011</v>
      </c>
      <c r="AM85" s="86">
        <f>T85*'Enter Information'!E$749*((Y$26/AJ$25)/('1'!Z$26/'1'!AK$25))+T85*(1-'Enter Information'!E$749)</f>
        <v>69.901118778364221</v>
      </c>
      <c r="AN85" s="40">
        <f t="shared" si="14"/>
        <v>69.831316927153011</v>
      </c>
      <c r="AO85" s="86">
        <f>T85*'Enter Information'!E$749*Y$26/AJ$25+T85*(1-'Enter Information'!E$749)</f>
        <v>89.068935100517351</v>
      </c>
      <c r="AP85" s="86">
        <f>INDEX($AL$6:$AO$106,'1'!AL85,'Enter Information'!$B$86)</f>
        <v>69.901118778364221</v>
      </c>
    </row>
    <row r="86" spans="1:42" x14ac:dyDescent="0.4">
      <c r="A86" s="709" t="s">
        <v>831</v>
      </c>
      <c r="B86" s="709"/>
      <c r="D86" s="31">
        <v>80</v>
      </c>
      <c r="E86" s="32">
        <f>'2'!AP86</f>
        <v>63.10264628273648</v>
      </c>
      <c r="F86" s="33">
        <f>E86*'Enter Information'!D297</f>
        <v>28.275275299987804</v>
      </c>
      <c r="G86" s="33">
        <f>E86*'Enter Information'!E297</f>
        <v>34.827370982748668</v>
      </c>
      <c r="H86" s="34">
        <f t="shared" si="15"/>
        <v>30.610513520664473</v>
      </c>
      <c r="I86" s="34">
        <f t="shared" si="15"/>
        <v>36.46073111236268</v>
      </c>
      <c r="J86" s="35">
        <v>0</v>
      </c>
      <c r="K86" s="35">
        <v>0</v>
      </c>
      <c r="L86" s="35">
        <f>(F86+H86)/2*'Enter Information'!C506</f>
        <v>1.3649725848627199</v>
      </c>
      <c r="M86" s="35">
        <f>(G86+I86)/2*'Enter Information'!D506</f>
        <v>1.1680555528283996</v>
      </c>
      <c r="N86" s="36">
        <f>'Enter Information'!O$610/5</f>
        <v>15.8</v>
      </c>
      <c r="O86" s="36">
        <f>'Enter Information'!P$610/5</f>
        <v>66.2</v>
      </c>
      <c r="P86" s="36">
        <f>'Enter Information'!Q$610/5</f>
        <v>416.2</v>
      </c>
      <c r="Q86" s="37">
        <f t="shared" si="11"/>
        <v>0</v>
      </c>
      <c r="R86" s="287">
        <f>(H86-L86+Q86*'Enter Information'!D297)*'Enter Information'!C$790</f>
        <v>29.37687794217436</v>
      </c>
      <c r="S86" s="287">
        <f>(I86-M86+Q86*'Enter Information'!E297)*'Enter Information'!C$790</f>
        <v>35.451169271961895</v>
      </c>
      <c r="T86" s="38">
        <f t="shared" si="12"/>
        <v>64.828047214136262</v>
      </c>
      <c r="AK86" s="87">
        <v>81</v>
      </c>
      <c r="AL86" s="40">
        <f t="shared" si="13"/>
        <v>64.828047214136262</v>
      </c>
      <c r="AM86" s="86">
        <f>T86*'Enter Information'!E$750*((Y$26/AJ$25)/('1'!Z$26/'1'!AK$25))+T86*(1-'Enter Information'!E$750)</f>
        <v>64.88937363384774</v>
      </c>
      <c r="AN86" s="40">
        <f t="shared" si="14"/>
        <v>64.828047214136262</v>
      </c>
      <c r="AO86" s="86">
        <f>T86*'Enter Information'!E$750*Y$26/AJ$25+T86*(1-'Enter Information'!E$750)</f>
        <v>81.729808784602142</v>
      </c>
      <c r="AP86" s="86">
        <f>INDEX($AL$6:$AO$106,'1'!AL86,'Enter Information'!$B$86)</f>
        <v>64.88937363384774</v>
      </c>
    </row>
    <row r="87" spans="1:42" x14ac:dyDescent="0.4">
      <c r="A87" s="709"/>
      <c r="B87" s="709"/>
      <c r="D87" s="31">
        <v>81</v>
      </c>
      <c r="E87" s="32">
        <f>'2'!AP87</f>
        <v>59.088345073272606</v>
      </c>
      <c r="F87" s="33">
        <f>E87*'Enter Information'!D298</f>
        <v>26.014404259778701</v>
      </c>
      <c r="G87" s="33">
        <f>E87*'Enter Information'!E298</f>
        <v>33.073940813493905</v>
      </c>
      <c r="H87" s="34">
        <f t="shared" si="15"/>
        <v>28.275275299987804</v>
      </c>
      <c r="I87" s="34">
        <f t="shared" si="15"/>
        <v>34.827370982748668</v>
      </c>
      <c r="J87" s="35">
        <v>0</v>
      </c>
      <c r="K87" s="35">
        <v>0</v>
      </c>
      <c r="L87" s="35">
        <f>(F87+H87)/2*'Enter Information'!C507</f>
        <v>1.4226610528636812</v>
      </c>
      <c r="M87" s="35">
        <f>(G87+I87)/2*'Enter Information'!D507</f>
        <v>1.2799397273591724</v>
      </c>
      <c r="N87" s="36">
        <f>'Enter Information'!O$610/5</f>
        <v>15.8</v>
      </c>
      <c r="O87" s="36">
        <f>'Enter Information'!P$610/5</f>
        <v>66.2</v>
      </c>
      <c r="P87" s="36">
        <f>'Enter Information'!Q$610/5</f>
        <v>416.2</v>
      </c>
      <c r="Q87" s="37">
        <f t="shared" si="11"/>
        <v>0</v>
      </c>
      <c r="R87" s="287">
        <f>(H87-L87+Q87*'Enter Information'!D298)*'Enter Information'!C$790</f>
        <v>26.973205005771312</v>
      </c>
      <c r="S87" s="287">
        <f>(I87-M87+Q87*'Enter Information'!E298)*'Enter Information'!C$790</f>
        <v>33.698087357194744</v>
      </c>
      <c r="T87" s="38">
        <f t="shared" si="12"/>
        <v>60.671292362966057</v>
      </c>
      <c r="AK87" s="87">
        <v>82</v>
      </c>
      <c r="AL87" s="40">
        <f t="shared" si="13"/>
        <v>60.671292362966057</v>
      </c>
      <c r="AM87" s="86">
        <f>T87*'Enter Information'!E$750*((Y$26/AJ$25)/('1'!Z$26/'1'!AK$25))+T87*(1-'Enter Information'!E$750)</f>
        <v>60.728686551126614</v>
      </c>
      <c r="AN87" s="40">
        <f t="shared" si="14"/>
        <v>60.671292362966057</v>
      </c>
      <c r="AO87" s="86">
        <f>T87*'Enter Information'!E$750*Y$26/AJ$25+T87*(1-'Enter Information'!E$750)</f>
        <v>76.489318074949438</v>
      </c>
      <c r="AP87" s="86">
        <f>INDEX($AL$6:$AO$106,'1'!AL87,'Enter Information'!$B$86)</f>
        <v>60.728686551126614</v>
      </c>
    </row>
    <row r="88" spans="1:42" ht="12.75" customHeight="1" x14ac:dyDescent="0.4">
      <c r="A88" s="709"/>
      <c r="B88" s="709"/>
      <c r="D88" s="31">
        <v>82</v>
      </c>
      <c r="E88" s="32">
        <f>'2'!AP88</f>
        <v>55.744125532007168</v>
      </c>
      <c r="F88" s="33">
        <f>E88*'Enter Information'!D299</f>
        <v>24.264194285388633</v>
      </c>
      <c r="G88" s="33">
        <f>E88*'Enter Information'!E299</f>
        <v>31.479931246618534</v>
      </c>
      <c r="H88" s="34">
        <f t="shared" si="15"/>
        <v>26.014404259778701</v>
      </c>
      <c r="I88" s="34">
        <f t="shared" si="15"/>
        <v>33.073940813493905</v>
      </c>
      <c r="J88" s="35">
        <v>0</v>
      </c>
      <c r="K88" s="35">
        <v>0</v>
      </c>
      <c r="L88" s="35">
        <f>(F88+H88)/2*'Enter Information'!C508</f>
        <v>1.4882465169369532</v>
      </c>
      <c r="M88" s="35">
        <f>(G88+I88)/2*'Enter Information'!D508</f>
        <v>1.4050150253883473</v>
      </c>
      <c r="N88" s="36">
        <f>'Enter Information'!O$610/5</f>
        <v>15.8</v>
      </c>
      <c r="O88" s="36">
        <f>'Enter Information'!P$610/5</f>
        <v>66.2</v>
      </c>
      <c r="P88" s="36">
        <f>'Enter Information'!Q$610/5</f>
        <v>416.2</v>
      </c>
      <c r="Q88" s="37">
        <f t="shared" si="11"/>
        <v>0</v>
      </c>
      <c r="R88" s="287">
        <f>(H88-L88+Q88*'Enter Information'!D299)*'Enter Information'!C$790</f>
        <v>24.636300760638484</v>
      </c>
      <c r="S88" s="287">
        <f>(I88-M88+Q88*'Enter Information'!E299)*'Enter Information'!C$790</f>
        <v>31.811145824902837</v>
      </c>
      <c r="T88" s="38">
        <f t="shared" si="12"/>
        <v>56.447446585541321</v>
      </c>
      <c r="AK88" s="87">
        <v>83</v>
      </c>
      <c r="AL88" s="40">
        <f t="shared" si="13"/>
        <v>56.447446585541321</v>
      </c>
      <c r="AM88" s="86">
        <f>T88*'Enter Information'!E$750*((Y$26/AJ$25)/('1'!Z$26/'1'!AK$25))+T88*(1-'Enter Information'!E$750)</f>
        <v>56.500845075079532</v>
      </c>
      <c r="AN88" s="40">
        <f t="shared" si="14"/>
        <v>56.447446585541321</v>
      </c>
      <c r="AO88" s="86">
        <f>T88*'Enter Information'!E$750*Y$26/AJ$25+T88*(1-'Enter Information'!E$750)</f>
        <v>71.164244706870321</v>
      </c>
      <c r="AP88" s="86">
        <f>INDEX($AL$6:$AO$106,'1'!AL88,'Enter Information'!$B$86)</f>
        <v>56.500845075079532</v>
      </c>
    </row>
    <row r="89" spans="1:42" x14ac:dyDescent="0.4">
      <c r="A89" s="709"/>
      <c r="B89" s="709"/>
      <c r="D89" s="31">
        <v>83</v>
      </c>
      <c r="E89" s="32">
        <f>'2'!AP89</f>
        <v>51.639995709396366</v>
      </c>
      <c r="F89" s="33">
        <f>E89*'Enter Information'!D300</f>
        <v>21.890559732307679</v>
      </c>
      <c r="G89" s="33">
        <f>E89*'Enter Information'!E300</f>
        <v>29.749435977088684</v>
      </c>
      <c r="H89" s="34">
        <f t="shared" si="15"/>
        <v>24.264194285388633</v>
      </c>
      <c r="I89" s="34">
        <f t="shared" si="15"/>
        <v>31.479931246618534</v>
      </c>
      <c r="J89" s="35">
        <v>0</v>
      </c>
      <c r="K89" s="35">
        <v>0</v>
      </c>
      <c r="L89" s="35">
        <f>(F89+H89)/2*'Enter Information'!C509</f>
        <v>1.5420303317312338</v>
      </c>
      <c r="M89" s="35">
        <f>(G89+I89)/2*'Enter Information'!D509</f>
        <v>1.539000145167881</v>
      </c>
      <c r="N89" s="36">
        <f>'Enter Information'!O$610/5</f>
        <v>15.8</v>
      </c>
      <c r="O89" s="36">
        <f>'Enter Information'!P$610/5</f>
        <v>66.2</v>
      </c>
      <c r="P89" s="36">
        <f>'Enter Information'!Q$610/5</f>
        <v>416.2</v>
      </c>
      <c r="Q89" s="37">
        <f t="shared" si="11"/>
        <v>0</v>
      </c>
      <c r="R89" s="287">
        <f>(H89-L89+Q89*'Enter Information'!D300)*'Enter Information'!C$790</f>
        <v>22.824205526372086</v>
      </c>
      <c r="S89" s="287">
        <f>(I89-M89+Q89*'Enter Information'!E300)*'Enter Information'!C$790</f>
        <v>30.075390992874961</v>
      </c>
      <c r="T89" s="38">
        <f t="shared" si="12"/>
        <v>52.899596519247048</v>
      </c>
      <c r="AK89" s="87">
        <v>84</v>
      </c>
      <c r="AL89" s="40">
        <f t="shared" si="13"/>
        <v>52.899596519247048</v>
      </c>
      <c r="AM89" s="86">
        <f>T89*'Enter Information'!E$750*((Y$26/AJ$25)/('1'!Z$26/'1'!AK$25))+T89*(1-'Enter Information'!E$750)</f>
        <v>52.949638792585802</v>
      </c>
      <c r="AN89" s="40">
        <f t="shared" si="14"/>
        <v>52.899596519247048</v>
      </c>
      <c r="AO89" s="86">
        <f>T89*'Enter Information'!E$750*Y$26/AJ$25+T89*(1-'Enter Information'!E$750)</f>
        <v>66.691410494282152</v>
      </c>
      <c r="AP89" s="86">
        <f>INDEX($AL$6:$AO$106,'1'!AL89,'Enter Information'!$B$86)</f>
        <v>52.949638792585802</v>
      </c>
    </row>
    <row r="90" spans="1:42" x14ac:dyDescent="0.4">
      <c r="A90" s="710"/>
      <c r="B90" s="710"/>
      <c r="D90" s="31">
        <v>84</v>
      </c>
      <c r="E90" s="32">
        <f>'2'!AP90</f>
        <v>47.567353500829952</v>
      </c>
      <c r="F90" s="33">
        <f>E90*'Enter Information'!D301</f>
        <v>20.054290625015383</v>
      </c>
      <c r="G90" s="33">
        <f>E90*'Enter Information'!E301</f>
        <v>27.513062875814569</v>
      </c>
      <c r="H90" s="34">
        <f t="shared" si="15"/>
        <v>21.890559732307679</v>
      </c>
      <c r="I90" s="34">
        <f t="shared" si="15"/>
        <v>29.749435977088684</v>
      </c>
      <c r="J90" s="35">
        <v>0</v>
      </c>
      <c r="K90" s="35">
        <v>0</v>
      </c>
      <c r="L90" s="35">
        <f>(F90+H90)/2*'Enter Information'!C510</f>
        <v>1.583837549492519</v>
      </c>
      <c r="M90" s="35">
        <f>(G90+I90)/2*'Enter Information'!D510</f>
        <v>1.6600398417456652</v>
      </c>
      <c r="N90" s="36">
        <f>'Enter Information'!O$610/5</f>
        <v>15.8</v>
      </c>
      <c r="O90" s="36">
        <f>'Enter Information'!P$610/5</f>
        <v>66.2</v>
      </c>
      <c r="P90" s="36">
        <f>'Enter Information'!Q$610/5</f>
        <v>416.2</v>
      </c>
      <c r="Q90" s="37">
        <f t="shared" si="11"/>
        <v>0</v>
      </c>
      <c r="R90" s="287">
        <f>(H90-L90+Q90*'Enter Information'!D301)*'Enter Information'!C$790</f>
        <v>20.397916396202621</v>
      </c>
      <c r="S90" s="287">
        <f>(I90-M90+Q90*'Enter Information'!E301)*'Enter Information'!C$790</f>
        <v>28.215541081929185</v>
      </c>
      <c r="T90" s="38">
        <f t="shared" si="12"/>
        <v>48.613457478131807</v>
      </c>
      <c r="AK90" s="87">
        <v>85</v>
      </c>
      <c r="AL90" s="40">
        <f t="shared" si="13"/>
        <v>48.613457478131807</v>
      </c>
      <c r="AM90" s="86">
        <f>T90*'Enter Information'!E$750*((Y$26/AJ$25)/('1'!Z$26/'1'!AK$25))+T90*(1-'Enter Information'!E$750)</f>
        <v>48.659445124298024</v>
      </c>
      <c r="AN90" s="40">
        <f t="shared" si="14"/>
        <v>48.613457478131807</v>
      </c>
      <c r="AO90" s="86">
        <f>T90*'Enter Information'!E$750*Y$26/AJ$25+T90*(1-'Enter Information'!E$750)</f>
        <v>61.28780296161257</v>
      </c>
      <c r="AP90" s="86">
        <f>INDEX($AL$6:$AO$106,'1'!AL90,'Enter Information'!$B$86)</f>
        <v>48.659445124298024</v>
      </c>
    </row>
    <row r="91" spans="1:42" x14ac:dyDescent="0.4">
      <c r="A91" s="94">
        <f>'Enter Information'!E147</f>
        <v>0.15355961898147782</v>
      </c>
      <c r="B91" s="89"/>
      <c r="D91" s="31">
        <v>85</v>
      </c>
      <c r="E91" s="32">
        <f>'2'!AP91</f>
        <v>42.137904166367001</v>
      </c>
      <c r="F91" s="33">
        <f>E91*'Enter Information'!D302</f>
        <v>17.452429318365283</v>
      </c>
      <c r="G91" s="33">
        <f>E91*'Enter Information'!E302</f>
        <v>24.685474848001718</v>
      </c>
      <c r="H91" s="34">
        <f t="shared" si="15"/>
        <v>20.054290625015383</v>
      </c>
      <c r="I91" s="34">
        <f t="shared" si="15"/>
        <v>27.513062875814569</v>
      </c>
      <c r="J91" s="35">
        <v>0</v>
      </c>
      <c r="K91" s="35">
        <v>0</v>
      </c>
      <c r="L91" s="35">
        <f>(F91+H91)/2*'Enter Information'!C511</f>
        <v>1.6009743407832038</v>
      </c>
      <c r="M91" s="35">
        <f>(G91+I91)/2*'Enter Information'!D511</f>
        <v>1.7389942842689394</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18.09348136888093</v>
      </c>
      <c r="S91" s="287">
        <f>(I91-M91+Q91*'Enter Information'!E302)*'Enter Information'!C$791</f>
        <v>25.271480891478902</v>
      </c>
      <c r="T91" s="38">
        <f t="shared" si="12"/>
        <v>43.364962260359832</v>
      </c>
      <c r="AK91" s="87">
        <v>86</v>
      </c>
      <c r="AL91" s="40">
        <f t="shared" si="13"/>
        <v>43.364962260359832</v>
      </c>
      <c r="AM91" s="86">
        <f>T91*'Enter Information'!E$751*((Y$26/AJ$25)/('1'!Z$26/'1'!AK$25))+T91*(1-'Enter Information'!E$751)</f>
        <v>43.398345100774492</v>
      </c>
      <c r="AN91" s="40">
        <f t="shared" si="14"/>
        <v>43.364962260359832</v>
      </c>
      <c r="AO91" s="86">
        <f>T91*'Enter Information'!E$751*Y$26/AJ$25+T91*(1-'Enter Information'!E$751)</f>
        <v>52.565382110204794</v>
      </c>
      <c r="AP91" s="86">
        <f>INDEX($AL$6:$AO$106,'1'!AL91,'Enter Information'!$B$86)</f>
        <v>43.398345100774492</v>
      </c>
    </row>
    <row r="92" spans="1:42" x14ac:dyDescent="0.4">
      <c r="A92" s="94">
        <f>'Enter Information'!E148</f>
        <v>0.14436561363080347</v>
      </c>
      <c r="B92" s="89"/>
      <c r="D92" s="31">
        <v>86</v>
      </c>
      <c r="E92" s="32">
        <f>'2'!AP92</f>
        <v>36.998897145981431</v>
      </c>
      <c r="F92" s="33">
        <f>E92*'Enter Information'!D303</f>
        <v>14.896237767460407</v>
      </c>
      <c r="G92" s="33">
        <f>E92*'Enter Information'!E303</f>
        <v>22.102659378521022</v>
      </c>
      <c r="H92" s="34">
        <f t="shared" si="15"/>
        <v>17.452429318365283</v>
      </c>
      <c r="I92" s="34">
        <f t="shared" si="15"/>
        <v>24.685474848001718</v>
      </c>
      <c r="J92" s="35">
        <v>0</v>
      </c>
      <c r="K92" s="35">
        <v>0</v>
      </c>
      <c r="L92" s="35">
        <f>(F92+H92)/2*'Enter Information'!C512</f>
        <v>1.5601762135493731</v>
      </c>
      <c r="M92" s="35">
        <f>(G92+I92)/2*'Enter Information'!D512</f>
        <v>1.7849673207418428</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15.582358261925345</v>
      </c>
      <c r="S92" s="287">
        <f>(I92-M92+Q92*'Enter Information'!E303)*'Enter Information'!C$791</f>
        <v>22.453953527932754</v>
      </c>
      <c r="T92" s="38">
        <f t="shared" si="12"/>
        <v>38.036311789858097</v>
      </c>
      <c r="AK92" s="87">
        <v>87</v>
      </c>
      <c r="AL92" s="40">
        <f t="shared" si="13"/>
        <v>38.036311789858097</v>
      </c>
      <c r="AM92" s="86">
        <f>T92*'Enter Information'!E$751*((Y$26/AJ$25)/('1'!Z$26/'1'!AK$25))+T92*(1-'Enter Information'!E$751)</f>
        <v>38.06559257462667</v>
      </c>
      <c r="AN92" s="40">
        <f t="shared" si="14"/>
        <v>38.036311789858097</v>
      </c>
      <c r="AO92" s="86">
        <f>T92*'Enter Information'!E$751*Y$26/AJ$25+T92*(1-'Enter Information'!E$751)</f>
        <v>46.106191705934812</v>
      </c>
      <c r="AP92" s="86">
        <f>INDEX($AL$6:$AO$106,'1'!AL92,'Enter Information'!$B$86)</f>
        <v>38.06559257462667</v>
      </c>
    </row>
    <row r="93" spans="1:42" x14ac:dyDescent="0.4">
      <c r="A93" s="94">
        <f>'Enter Information'!E149</f>
        <v>0.12447025956294934</v>
      </c>
      <c r="B93" s="89"/>
      <c r="D93" s="31">
        <v>87</v>
      </c>
      <c r="E93" s="32">
        <f>'2'!AP93</f>
        <v>32.078883294854734</v>
      </c>
      <c r="F93" s="33">
        <f>E93*'Enter Information'!D304</f>
        <v>12.693653984478088</v>
      </c>
      <c r="G93" s="33">
        <f>E93*'Enter Information'!E304</f>
        <v>19.385229310376648</v>
      </c>
      <c r="H93" s="34">
        <f t="shared" si="15"/>
        <v>14.896237767460407</v>
      </c>
      <c r="I93" s="34">
        <f t="shared" si="15"/>
        <v>22.102659378521022</v>
      </c>
      <c r="J93" s="35">
        <v>0</v>
      </c>
      <c r="K93" s="35">
        <v>0</v>
      </c>
      <c r="L93" s="35">
        <f>(F93+H93)/2*'Enter Information'!C513</f>
        <v>1.4982690715890199</v>
      </c>
      <c r="M93" s="35">
        <f>(G93+I93)/2*'Enter Information'!D513</f>
        <v>1.8088719468359384</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13.136711756614512</v>
      </c>
      <c r="S93" s="287">
        <f>(I93-M93+Q93*'Enter Information'!E304)*'Enter Information'!C$791</f>
        <v>19.898063802925932</v>
      </c>
      <c r="T93" s="38">
        <f t="shared" si="12"/>
        <v>33.034775559540442</v>
      </c>
      <c r="AK93" s="87">
        <v>88</v>
      </c>
      <c r="AL93" s="40">
        <f t="shared" si="13"/>
        <v>33.034775559540442</v>
      </c>
      <c r="AM93" s="86">
        <f>T93*'Enter Information'!E$751*((Y$26/AJ$25)/('1'!Z$26/'1'!AK$25))+T93*(1-'Enter Information'!E$751)</f>
        <v>33.060206104919843</v>
      </c>
      <c r="AN93" s="40">
        <f t="shared" si="14"/>
        <v>33.034775559540442</v>
      </c>
      <c r="AO93" s="86">
        <f>T93*'Enter Information'!E$751*Y$26/AJ$25+T93*(1-'Enter Information'!E$751)</f>
        <v>40.043516924709273</v>
      </c>
      <c r="AP93" s="86">
        <f>INDEX($AL$6:$AO$106,'1'!AL93,'Enter Information'!$B$86)</f>
        <v>33.060206104919843</v>
      </c>
    </row>
    <row r="94" spans="1:42" x14ac:dyDescent="0.4">
      <c r="A94" s="94">
        <f>'Enter Information'!E150</f>
        <v>0.11196167717598036</v>
      </c>
      <c r="B94" s="89"/>
      <c r="D94" s="31">
        <v>88</v>
      </c>
      <c r="E94" s="32">
        <f>'2'!AP94</f>
        <v>29.67433640974609</v>
      </c>
      <c r="F94" s="33">
        <f>E94*'Enter Information'!D305</f>
        <v>11.499929624359202</v>
      </c>
      <c r="G94" s="33">
        <f>E94*'Enter Information'!E305</f>
        <v>18.174406785386889</v>
      </c>
      <c r="H94" s="34">
        <f t="shared" si="15"/>
        <v>12.693653984478088</v>
      </c>
      <c r="I94" s="34">
        <f t="shared" si="15"/>
        <v>19.385229310376648</v>
      </c>
      <c r="J94" s="35">
        <v>0</v>
      </c>
      <c r="K94" s="35">
        <v>0</v>
      </c>
      <c r="L94" s="35">
        <f>(F94+H94)/2*'Enter Information'!C514</f>
        <v>1.4742360172045004</v>
      </c>
      <c r="M94" s="35">
        <f>(G94+I94)/2*'Enter Information'!D514</f>
        <v>1.8678407030423207</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11.000642206192975</v>
      </c>
      <c r="S94" s="287">
        <f>(I94-M94+Q94*'Enter Information'!E305)*'Enter Information'!C$791</f>
        <v>17.175804040657759</v>
      </c>
      <c r="T94" s="38">
        <f t="shared" si="12"/>
        <v>28.176446246850734</v>
      </c>
      <c r="AK94" s="87">
        <v>89</v>
      </c>
      <c r="AL94" s="40">
        <f t="shared" si="13"/>
        <v>28.176446246850734</v>
      </c>
      <c r="AM94" s="86">
        <f>T94*'Enter Information'!E$751*((Y$26/AJ$25)/('1'!Z$26/'1'!AK$25))+T94*(1-'Enter Information'!E$751)</f>
        <v>28.198136795152461</v>
      </c>
      <c r="AN94" s="40">
        <f t="shared" si="14"/>
        <v>28.176446246850734</v>
      </c>
      <c r="AO94" s="86">
        <f>T94*'Enter Information'!E$751*Y$26/AJ$25+T94*(1-'Enter Information'!E$751)</f>
        <v>34.154432202221521</v>
      </c>
      <c r="AP94" s="86">
        <f>INDEX($AL$6:$AO$106,'1'!AL94,'Enter Information'!$B$86)</f>
        <v>28.198136795152461</v>
      </c>
    </row>
    <row r="95" spans="1:42" x14ac:dyDescent="0.4">
      <c r="A95" s="94">
        <f>'Enter Information'!E151</f>
        <v>9.8584991279505652E-2</v>
      </c>
      <c r="B95" s="89"/>
      <c r="D95" s="31">
        <v>89</v>
      </c>
      <c r="E95" s="32">
        <f>'2'!AP95</f>
        <v>24.778565541678979</v>
      </c>
      <c r="F95" s="33">
        <f>E95*'Enter Information'!D306</f>
        <v>9.2691511988685455</v>
      </c>
      <c r="G95" s="33">
        <f>E95*'Enter Information'!E306</f>
        <v>15.509414342810436</v>
      </c>
      <c r="H95" s="34">
        <f t="shared" si="15"/>
        <v>11.499929624359202</v>
      </c>
      <c r="I95" s="34">
        <f t="shared" si="15"/>
        <v>18.174406785386889</v>
      </c>
      <c r="J95" s="35">
        <v>0</v>
      </c>
      <c r="K95" s="35">
        <v>0</v>
      </c>
      <c r="L95" s="35">
        <f>(F95+H95)/2*'Enter Information'!C515</f>
        <v>1.4153090126988548</v>
      </c>
      <c r="M95" s="35">
        <f>(G95+I95)/2*'Enter Information'!D515</f>
        <v>1.9078516287010965</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9.8879731067754424</v>
      </c>
      <c r="S95" s="287">
        <f>(I95-M95+Q95*'Enter Information'!E306)*'Enter Information'!C$791</f>
        <v>15.949361520175922</v>
      </c>
      <c r="T95" s="38">
        <f t="shared" si="12"/>
        <v>25.837334626951364</v>
      </c>
      <c r="AK95" s="87">
        <v>90</v>
      </c>
      <c r="AL95" s="40">
        <f t="shared" si="13"/>
        <v>25.837334626951364</v>
      </c>
      <c r="AM95" s="86">
        <f>T95*'Enter Information'!E$751*((Y$26/AJ$25)/('1'!Z$26/'1'!AK$25))+T95*(1-'Enter Information'!E$751)</f>
        <v>25.857224500564378</v>
      </c>
      <c r="AN95" s="40">
        <f t="shared" si="14"/>
        <v>25.837334626951364</v>
      </c>
      <c r="AO95" s="86">
        <f>T95*'Enter Information'!E$751*Y$26/AJ$25+T95*(1-'Enter Information'!E$751)</f>
        <v>31.319048756936578</v>
      </c>
      <c r="AP95" s="86">
        <f>INDEX($AL$6:$AO$106,'1'!AL95,'Enter Information'!$B$86)</f>
        <v>25.857224500564378</v>
      </c>
    </row>
    <row r="96" spans="1:42" x14ac:dyDescent="0.4">
      <c r="A96" s="94">
        <f>'Enter Information'!E152</f>
        <v>8.5295115733981519E-2</v>
      </c>
      <c r="B96" s="89"/>
      <c r="D96" s="31">
        <v>90</v>
      </c>
      <c r="E96" s="32">
        <f>'2'!AP96</f>
        <v>21.670793486318775</v>
      </c>
      <c r="F96" s="33">
        <f>E96*'Enter Information'!D307</f>
        <v>7.7756603571376957</v>
      </c>
      <c r="G96" s="33">
        <f>E96*'Enter Information'!E307</f>
        <v>13.895133129181081</v>
      </c>
      <c r="H96" s="34">
        <f t="shared" si="15"/>
        <v>9.2691511988685455</v>
      </c>
      <c r="I96" s="34">
        <f t="shared" si="15"/>
        <v>15.509414342810436</v>
      </c>
      <c r="J96" s="35">
        <v>0</v>
      </c>
      <c r="K96" s="35">
        <v>0</v>
      </c>
      <c r="L96" s="35">
        <f>(F96+H96)/2*'Enter Information'!C516</f>
        <v>1.294468213620894</v>
      </c>
      <c r="M96" s="35">
        <f>(G96+I96)/2*'Enter Information'!D516</f>
        <v>1.8914475161358542</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7.8191787207159917</v>
      </c>
      <c r="S96" s="287">
        <f>(I96-M96+Q96*'Enter Information'!E307)*'Enter Information'!C$791</f>
        <v>13.352419980522075</v>
      </c>
      <c r="T96" s="38">
        <f t="shared" si="12"/>
        <v>21.171598701238068</v>
      </c>
      <c r="AK96" s="87">
        <v>91</v>
      </c>
      <c r="AL96" s="40">
        <f t="shared" si="13"/>
        <v>21.171598701238068</v>
      </c>
      <c r="AM96" s="86">
        <f>T96*'Enter Information'!E$751*((Y$26/AJ$25)/('1'!Z$26/'1'!AK$25))+T96*(1-'Enter Information'!E$751)</f>
        <v>21.18789683834985</v>
      </c>
      <c r="AN96" s="40">
        <f t="shared" si="14"/>
        <v>21.171598701238068</v>
      </c>
      <c r="AO96" s="86">
        <f>T96*'Enter Information'!E$751*Y$26/AJ$25+T96*(1-'Enter Information'!E$751)</f>
        <v>25.6634185205275</v>
      </c>
      <c r="AP96" s="86">
        <f>INDEX($AL$6:$AO$106,'1'!AL96,'Enter Information'!$B$86)</f>
        <v>21.18789683834985</v>
      </c>
    </row>
    <row r="97" spans="1:64" x14ac:dyDescent="0.4">
      <c r="A97" s="94">
        <f>'Enter Information'!E153</f>
        <v>6.7633155240583054E-2</v>
      </c>
      <c r="B97" s="89"/>
      <c r="D97" s="31">
        <v>91</v>
      </c>
      <c r="E97" s="32">
        <f>'2'!AP97</f>
        <v>18.487963322698455</v>
      </c>
      <c r="F97" s="33">
        <f>E97*'Enter Information'!D308</f>
        <v>6.3769451087393971</v>
      </c>
      <c r="G97" s="33">
        <f>E97*'Enter Information'!E308</f>
        <v>12.11101821395906</v>
      </c>
      <c r="H97" s="34">
        <f t="shared" si="15"/>
        <v>7.7756603571376957</v>
      </c>
      <c r="I97" s="34">
        <f t="shared" si="15"/>
        <v>13.895133129181081</v>
      </c>
      <c r="J97" s="35">
        <v>0</v>
      </c>
      <c r="K97" s="35">
        <v>0</v>
      </c>
      <c r="L97" s="35">
        <f>(F97+H97)/2*'Enter Information'!C517</f>
        <v>1.1939845601287209</v>
      </c>
      <c r="M97" s="35">
        <f>(G97+I97)/2*'Enter Information'!D517</f>
        <v>1.8890868335656996</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6.4533348139137168</v>
      </c>
      <c r="S97" s="287">
        <f>(I97-M97+Q97*'Enter Information'!E308)*'Enter Information'!C$791</f>
        <v>11.771931484708606</v>
      </c>
      <c r="T97" s="38">
        <f t="shared" si="12"/>
        <v>18.225266298622323</v>
      </c>
      <c r="AK97" s="87">
        <v>92</v>
      </c>
      <c r="AL97" s="40">
        <f t="shared" si="13"/>
        <v>18.225266298622323</v>
      </c>
      <c r="AM97" s="86">
        <f>T97*'Enter Information'!E$751*((Y$26/AJ$25)/('1'!Z$26/'1'!AK$25))+T97*(1-'Enter Information'!E$751)</f>
        <v>18.239296315591062</v>
      </c>
      <c r="AN97" s="40">
        <f t="shared" si="14"/>
        <v>18.225266298622323</v>
      </c>
      <c r="AO97" s="86">
        <f>T97*'Enter Information'!E$751*Y$26/AJ$25+T97*(1-'Enter Information'!E$751)</f>
        <v>22.091984798590506</v>
      </c>
      <c r="AP97" s="86">
        <f>INDEX($AL$6:$AO$106,'1'!AL97,'Enter Information'!$B$86)</f>
        <v>18.239296315591062</v>
      </c>
    </row>
    <row r="98" spans="1:64" x14ac:dyDescent="0.4">
      <c r="A98" s="94">
        <f>'Enter Information'!E154</f>
        <v>5.6750293971415719E-2</v>
      </c>
      <c r="B98" s="89"/>
      <c r="D98" s="31">
        <v>92</v>
      </c>
      <c r="E98" s="32">
        <f>'2'!AP98</f>
        <v>15.646222970404686</v>
      </c>
      <c r="F98" s="33">
        <f>E98*'Enter Information'!D309</f>
        <v>5.1479576620744671</v>
      </c>
      <c r="G98" s="33">
        <f>E98*'Enter Information'!E309</f>
        <v>10.498265308330218</v>
      </c>
      <c r="H98" s="34">
        <f t="shared" si="15"/>
        <v>6.3769451087393971</v>
      </c>
      <c r="I98" s="34">
        <f t="shared" si="15"/>
        <v>12.11101821395906</v>
      </c>
      <c r="J98" s="35">
        <v>0</v>
      </c>
      <c r="K98" s="35">
        <v>0</v>
      </c>
      <c r="L98" s="35">
        <f>(F98+H98)/2*'Enter Information'!C518</f>
        <v>1.0753310530307876</v>
      </c>
      <c r="M98" s="35">
        <f>(G98+I98)/2*'Enter Information'!D518</f>
        <v>1.8425435606489646</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5.1982339469207401</v>
      </c>
      <c r="S98" s="287">
        <f>(I98-M98+Q98*'Enter Information'!E309)*'Enter Information'!C$791</f>
        <v>10.06824204196004</v>
      </c>
      <c r="T98" s="38">
        <f t="shared" si="12"/>
        <v>15.266475988880782</v>
      </c>
      <c r="AK98" s="87">
        <v>93</v>
      </c>
      <c r="AL98" s="40">
        <f t="shared" si="13"/>
        <v>15.266475988880782</v>
      </c>
      <c r="AM98" s="86">
        <f>T98*'Enter Information'!E$751*((Y$26/AJ$25)/('1'!Z$26/'1'!AK$25))+T98*(1-'Enter Information'!E$751)</f>
        <v>15.278228295468095</v>
      </c>
      <c r="AN98" s="40">
        <f t="shared" si="14"/>
        <v>15.266475988880782</v>
      </c>
      <c r="AO98" s="86">
        <f>T98*'Enter Information'!E$751*Y$26/AJ$25+T98*(1-'Enter Information'!E$751)</f>
        <v>18.50545006850713</v>
      </c>
      <c r="AP98" s="86">
        <f>INDEX($AL$6:$AO$106,'1'!AL98,'Enter Information'!$B$86)</f>
        <v>15.278228295468095</v>
      </c>
    </row>
    <row r="99" spans="1:64" x14ac:dyDescent="0.4">
      <c r="A99" s="94">
        <f>'Enter Information'!E155</f>
        <v>4.4202252334014661E-2</v>
      </c>
      <c r="B99" s="89"/>
      <c r="D99" s="31">
        <v>93</v>
      </c>
      <c r="E99" s="32">
        <f>'2'!AP99</f>
        <v>11.820781451645757</v>
      </c>
      <c r="F99" s="33">
        <f>E99*'Enter Information'!D310</f>
        <v>3.720770880066322</v>
      </c>
      <c r="G99" s="33">
        <f>E99*'Enter Information'!E310</f>
        <v>8.1000105715794355</v>
      </c>
      <c r="H99" s="34">
        <f t="shared" si="15"/>
        <v>5.1479576620744671</v>
      </c>
      <c r="I99" s="34">
        <f t="shared" si="15"/>
        <v>10.498265308330218</v>
      </c>
      <c r="J99" s="35">
        <v>0</v>
      </c>
      <c r="K99" s="35">
        <v>0</v>
      </c>
      <c r="L99" s="35">
        <f>(F99+H99)/2*'Enter Information'!C519</f>
        <v>0.9093550810684059</v>
      </c>
      <c r="M99" s="35">
        <f>(G99+I99)/2*'Enter Information'!D519</f>
        <v>1.690490286104388</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4.1559509222228028</v>
      </c>
      <c r="S99" s="287">
        <f>(I99-M99+Q99*'Enter Information'!E310)*'Enter Information'!C$791</f>
        <v>8.6360256775151676</v>
      </c>
      <c r="T99" s="38">
        <f t="shared" si="12"/>
        <v>12.791976599737971</v>
      </c>
      <c r="AK99" s="87">
        <v>94</v>
      </c>
      <c r="AL99" s="40">
        <f t="shared" si="13"/>
        <v>12.791976599737971</v>
      </c>
      <c r="AM99" s="86">
        <f>T99*'Enter Information'!E$751*((Y$26/AJ$25)/('1'!Z$26/'1'!AK$25))+T99*(1-'Enter Information'!E$751)</f>
        <v>12.801824008594302</v>
      </c>
      <c r="AN99" s="40">
        <f t="shared" si="14"/>
        <v>12.791976599737971</v>
      </c>
      <c r="AO99" s="86">
        <f>T99*'Enter Information'!E$751*Y$26/AJ$25+T99*(1-'Enter Information'!E$751)</f>
        <v>15.505954643126334</v>
      </c>
      <c r="AP99" s="86">
        <f>INDEX($AL$6:$AO$106,'1'!AL99,'Enter Information'!$B$86)</f>
        <v>12.801824008594302</v>
      </c>
    </row>
    <row r="100" spans="1:64" x14ac:dyDescent="0.4">
      <c r="A100" s="94">
        <f>'Enter Information'!E156</f>
        <v>3.4116467923575325E-2</v>
      </c>
      <c r="B100" s="89"/>
      <c r="D100" s="31">
        <v>94</v>
      </c>
      <c r="E100" s="32">
        <f>'2'!AP100</f>
        <v>9.6587367753323612</v>
      </c>
      <c r="F100" s="33">
        <f>E100*'Enter Information'!D311</f>
        <v>2.9849808771325548</v>
      </c>
      <c r="G100" s="33">
        <f>E100*'Enter Information'!E311</f>
        <v>6.6737558981998069</v>
      </c>
      <c r="H100" s="34">
        <f t="shared" si="15"/>
        <v>3.720770880066322</v>
      </c>
      <c r="I100" s="34">
        <f t="shared" si="15"/>
        <v>8.1000105715794355</v>
      </c>
      <c r="J100" s="35">
        <v>0</v>
      </c>
      <c r="K100" s="35">
        <v>0</v>
      </c>
      <c r="L100" s="35">
        <f>(F100+H100)/2*'Enter Information'!C520</f>
        <v>0.75007186280148042</v>
      </c>
      <c r="M100" s="35">
        <f>(G100+I100)/2*'Enter Information'!D520</f>
        <v>1.4894911354831435</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2.9127711514576031</v>
      </c>
      <c r="S100" s="287">
        <f>(I100-M100+Q100*'Enter Information'!E311)*'Enter Information'!C$791</f>
        <v>6.4816160094667907</v>
      </c>
      <c r="T100" s="38">
        <f t="shared" si="12"/>
        <v>9.3943871609243939</v>
      </c>
      <c r="AK100" s="87">
        <v>95</v>
      </c>
      <c r="AL100" s="40">
        <f t="shared" si="13"/>
        <v>9.3943871609243939</v>
      </c>
      <c r="AM100" s="86">
        <f>T100*'Enter Information'!E$751*((Y$26/AJ$25)/('1'!Z$26/'1'!AK$25))+T100*(1-'Enter Information'!E$751)</f>
        <v>9.4016190668465924</v>
      </c>
      <c r="AN100" s="40">
        <f t="shared" si="14"/>
        <v>9.3943871609243939</v>
      </c>
      <c r="AO100" s="86">
        <f>T100*'Enter Information'!E$751*Y$26/AJ$25+T100*(1-'Enter Information'!E$751)</f>
        <v>11.387524053182357</v>
      </c>
      <c r="AP100" s="86">
        <f>INDEX($AL$6:$AO$106,'1'!AL100,'Enter Information'!$B$86)</f>
        <v>9.4016190668465924</v>
      </c>
    </row>
    <row r="101" spans="1:64" x14ac:dyDescent="0.4">
      <c r="A101" s="94">
        <f>'Enter Information'!E157</f>
        <v>2.7084829496578883E-2</v>
      </c>
      <c r="B101" s="89"/>
      <c r="D101" s="31">
        <v>95</v>
      </c>
      <c r="E101" s="32">
        <f>'2'!AP101</f>
        <v>7.2342014745197538</v>
      </c>
      <c r="F101" s="33">
        <f>E101*'Enter Information'!D312</f>
        <v>2.0362000653805601</v>
      </c>
      <c r="G101" s="33">
        <f>E101*'Enter Information'!E312</f>
        <v>5.1980014091391942</v>
      </c>
      <c r="H101" s="34">
        <f t="shared" si="15"/>
        <v>2.9849808771325548</v>
      </c>
      <c r="I101" s="34">
        <f t="shared" si="15"/>
        <v>6.6737558981998069</v>
      </c>
      <c r="J101" s="35">
        <v>0</v>
      </c>
      <c r="K101" s="35">
        <v>0</v>
      </c>
      <c r="L101" s="35">
        <f>(F101+H101)/2*'Enter Information'!C521</f>
        <v>0.60369658471835186</v>
      </c>
      <c r="M101" s="35">
        <f>(G101+I101)/2*'Enter Information'!D521</f>
        <v>1.3178837786877025</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2.3348498619524927</v>
      </c>
      <c r="S101" s="287">
        <f>(I101-M101+Q101*'Enter Information'!E312)*'Enter Information'!C$791</f>
        <v>5.2514339924528777</v>
      </c>
      <c r="T101" s="38">
        <f t="shared" si="12"/>
        <v>7.5862838544053703</v>
      </c>
      <c r="AK101" s="87">
        <v>96</v>
      </c>
      <c r="AL101" s="40">
        <f t="shared" si="13"/>
        <v>7.5862838544053703</v>
      </c>
      <c r="AM101" s="86">
        <f>T101*'Enter Information'!E$751*((Y$26/AJ$25)/('1'!Z$26/'1'!AK$25))+T101*(1-'Enter Information'!E$751)</f>
        <v>7.5921238618688029</v>
      </c>
      <c r="AN101" s="40">
        <f t="shared" si="14"/>
        <v>7.5862838544053703</v>
      </c>
      <c r="AO101" s="86">
        <f>T101*'Enter Information'!E$751*Y$26/AJ$25+T101*(1-'Enter Information'!E$751)</f>
        <v>9.1958089853526523</v>
      </c>
      <c r="AP101" s="86">
        <f>INDEX($AL$6:$AO$106,'1'!AL101,'Enter Information'!$B$86)</f>
        <v>7.5921238618688029</v>
      </c>
    </row>
    <row r="102" spans="1:64" x14ac:dyDescent="0.4">
      <c r="A102" s="94">
        <f>'Enter Information'!E158</f>
        <v>1.8459037352126458E-2</v>
      </c>
      <c r="B102" s="89"/>
      <c r="D102" s="31">
        <v>96</v>
      </c>
      <c r="E102" s="32">
        <f>'2'!AP102</f>
        <v>5.301949960545377</v>
      </c>
      <c r="F102" s="33">
        <f>E102*'Enter Information'!D313</f>
        <v>1.5232622374888813</v>
      </c>
      <c r="G102" s="33">
        <f>E102*'Enter Information'!E313</f>
        <v>3.7786877230564957</v>
      </c>
      <c r="H102" s="34">
        <f t="shared" si="15"/>
        <v>2.0362000653805601</v>
      </c>
      <c r="I102" s="34">
        <f t="shared" si="15"/>
        <v>5.1980014091391942</v>
      </c>
      <c r="J102" s="35">
        <v>0</v>
      </c>
      <c r="K102" s="35">
        <v>0</v>
      </c>
      <c r="L102" s="35">
        <f>(F102+H102)/2*'Enter Information'!C522</f>
        <v>0.45918843438167234</v>
      </c>
      <c r="M102" s="35">
        <f>(G102+I102)/2*'Enter Information'!D522</f>
        <v>1.0913858646923518</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1.5462603103144155</v>
      </c>
      <c r="S102" s="287">
        <f>(I102-M102+Q102*'Enter Information'!E313)*'Enter Information'!C$791</f>
        <v>4.0265375988865202</v>
      </c>
      <c r="T102" s="38">
        <f>SUM(R102:S102)</f>
        <v>5.5727979092009354</v>
      </c>
      <c r="AK102" s="87">
        <v>97</v>
      </c>
      <c r="AL102" s="40">
        <f t="shared" si="13"/>
        <v>5.5727979092009354</v>
      </c>
      <c r="AM102" s="86">
        <f>T102*'Enter Information'!E$751*((Y$26/AJ$25)/('1'!Z$26/'1'!AK$25))+T102*(1-'Enter Information'!E$751)</f>
        <v>5.5770879123179462</v>
      </c>
      <c r="AN102" s="40">
        <f t="shared" si="14"/>
        <v>5.5727979092009354</v>
      </c>
      <c r="AO102" s="86">
        <f>T102*'Enter Information'!E$751*Y$26/AJ$25+T102*(1-'Enter Information'!E$751)</f>
        <v>6.7551367798115756</v>
      </c>
      <c r="AP102" s="86">
        <f>INDEX($AL$6:$AO$106,'1'!AL102,'Enter Information'!$B$86)</f>
        <v>5.5770879123179462</v>
      </c>
    </row>
    <row r="103" spans="1:64" x14ac:dyDescent="0.4">
      <c r="A103" s="94">
        <f>'Enter Information'!E159</f>
        <v>1.0598754666056363E-2</v>
      </c>
      <c r="B103" s="89"/>
      <c r="D103" s="31">
        <v>97</v>
      </c>
      <c r="E103" s="32">
        <f>'2'!AP103</f>
        <v>4.1684604024721281</v>
      </c>
      <c r="F103" s="33">
        <f>E103*'Enter Information'!D314</f>
        <v>1.0739294856704069</v>
      </c>
      <c r="G103" s="33">
        <f>E103*'Enter Information'!E314</f>
        <v>3.0945309168017214</v>
      </c>
      <c r="H103" s="34">
        <f t="shared" si="15"/>
        <v>1.5232622374888813</v>
      </c>
      <c r="I103" s="34">
        <f t="shared" si="15"/>
        <v>3.7786877230564957</v>
      </c>
      <c r="J103" s="35">
        <v>0</v>
      </c>
      <c r="K103" s="35">
        <v>0</v>
      </c>
      <c r="L103" s="35">
        <f>(F103+H103)/2*'Enter Information'!C523</f>
        <v>0.36115249506391489</v>
      </c>
      <c r="M103" s="35">
        <f>(G103+I103)/2*'Enter Information'!D523</f>
        <v>0.90857077200285774</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1.1394489017200542</v>
      </c>
      <c r="S103" s="287">
        <f>(I103-M103+Q103*'Enter Information'!E314)*'Enter Information'!C$791</f>
        <v>2.8141504096351158</v>
      </c>
      <c r="T103" s="38">
        <f>SUM(R103:S103)</f>
        <v>3.9535993113551697</v>
      </c>
      <c r="AK103" s="87">
        <v>98</v>
      </c>
      <c r="AL103" s="40">
        <f t="shared" si="13"/>
        <v>3.9535993113551697</v>
      </c>
      <c r="AM103" s="86">
        <f>T103*'Enter Information'!E$751*((Y$26/AJ$25)/('1'!Z$26/'1'!AK$25))+T103*(1-'Enter Information'!E$751)</f>
        <v>3.9566428370034123</v>
      </c>
      <c r="AN103" s="40">
        <f t="shared" si="14"/>
        <v>3.9535993113551697</v>
      </c>
      <c r="AO103" s="86">
        <f>T103*'Enter Information'!E$751*Y$26/AJ$25+T103*(1-'Enter Information'!E$751)</f>
        <v>4.7924049204580719</v>
      </c>
      <c r="AP103" s="86">
        <f>INDEX($AL$6:$AO$106,'1'!AL103,'Enter Information'!$B$86)</f>
        <v>3.9566428370034123</v>
      </c>
    </row>
    <row r="104" spans="1:64" x14ac:dyDescent="0.4">
      <c r="A104" s="94">
        <f>'Enter Information'!E160</f>
        <v>7.9234174867614214E-3</v>
      </c>
      <c r="B104" s="89"/>
      <c r="D104" s="31">
        <v>98</v>
      </c>
      <c r="E104" s="32">
        <f>'2'!AP104</f>
        <v>2.8367437734764991</v>
      </c>
      <c r="F104" s="33">
        <f>E104*'Enter Information'!D315</f>
        <v>0.72331315339639812</v>
      </c>
      <c r="G104" s="33">
        <f>E104*'Enter Information'!E315</f>
        <v>2.1134306200801007</v>
      </c>
      <c r="H104" s="34">
        <f t="shared" si="15"/>
        <v>1.0739294856704069</v>
      </c>
      <c r="I104" s="34">
        <f t="shared" si="15"/>
        <v>3.0945309168017214</v>
      </c>
      <c r="J104" s="35">
        <v>0</v>
      </c>
      <c r="K104" s="35">
        <v>0</v>
      </c>
      <c r="L104" s="35">
        <f>(F104+H104)/2*'Enter Information'!C524</f>
        <v>0.27008063758576412</v>
      </c>
      <c r="M104" s="35">
        <f>(G104+I104)/2*'Enter Information'!D524</f>
        <v>0.7426553151593478</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0.78817400255821057</v>
      </c>
      <c r="S104" s="287">
        <f>(I104-M104+Q104*'Enter Information'!E315)*'Enter Information'!C$791</f>
        <v>2.3060146330772398</v>
      </c>
      <c r="T104" s="38">
        <f>SUM(R104:S104)</f>
        <v>3.0941886356354504</v>
      </c>
      <c r="AK104" s="87">
        <v>99</v>
      </c>
      <c r="AL104" s="40">
        <f t="shared" si="13"/>
        <v>3.0941886356354504</v>
      </c>
      <c r="AM104" s="86">
        <f>T104*'Enter Information'!E$751*((Y$26/AJ$25)/('1'!Z$26/'1'!AK$25))+T104*(1-'Enter Information'!E$751)</f>
        <v>3.0965705771857763</v>
      </c>
      <c r="AN104" s="40">
        <f t="shared" si="14"/>
        <v>3.0941886356354504</v>
      </c>
      <c r="AO104" s="86">
        <f>T104*'Enter Information'!E$751*Y$26/AJ$25+T104*(1-'Enter Information'!E$751)</f>
        <v>3.7506595065553068</v>
      </c>
      <c r="AP104" s="86">
        <f>INDEX($AL$6:$AO$106,'1'!AL104,'Enter Information'!$B$86)</f>
        <v>3.0965705771857763</v>
      </c>
    </row>
    <row r="105" spans="1:64" x14ac:dyDescent="0.4">
      <c r="A105" s="94">
        <f>'Enter Information'!E161</f>
        <v>5.7215913126514245E-3</v>
      </c>
      <c r="B105" s="89"/>
      <c r="D105" s="31">
        <v>99</v>
      </c>
      <c r="E105" s="32">
        <f>'2'!AP105</f>
        <v>1.4525111789375003</v>
      </c>
      <c r="F105" s="33">
        <f>E105*'Enter Information'!D316</f>
        <v>0.35661653772534491</v>
      </c>
      <c r="G105" s="33">
        <f>E105*'Enter Information'!E316</f>
        <v>1.0958946412121555</v>
      </c>
      <c r="H105" s="34">
        <f t="shared" si="15"/>
        <v>0.72331315339639812</v>
      </c>
      <c r="I105" s="34">
        <f t="shared" si="15"/>
        <v>2.1134306200801007</v>
      </c>
      <c r="J105" s="35">
        <v>0</v>
      </c>
      <c r="K105" s="35">
        <v>0</v>
      </c>
      <c r="L105" s="35">
        <f>(F105+H105)/2*'Enter Information'!C525</f>
        <v>0.17570456074550761</v>
      </c>
      <c r="M105" s="35">
        <f>(G105+I105)/2*'Enter Information'!D525</f>
        <v>0.48942210234706901</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0.53693036611713063</v>
      </c>
      <c r="S105" s="287">
        <f>(I105-M105+Q105*'Enter Information'!E316)*'Enter Information'!C$791</f>
        <v>1.5923407698601193</v>
      </c>
      <c r="T105" s="38">
        <f>SUM(R105:S105)</f>
        <v>2.12927113597725</v>
      </c>
      <c r="AK105" s="87">
        <v>100</v>
      </c>
      <c r="AL105" s="40">
        <f t="shared" si="13"/>
        <v>2.12927113597725</v>
      </c>
      <c r="AM105" s="86">
        <f>T105*'Enter Information'!E$751*((Y$26/AJ$25)/('1'!Z$26/'1'!AK$25))+T105*(1-'Enter Information'!E$751)</f>
        <v>2.1309102730784217</v>
      </c>
      <c r="AN105" s="40">
        <f t="shared" si="14"/>
        <v>2.12927113597725</v>
      </c>
      <c r="AO105" s="86">
        <f>T105*'Enter Information'!E$751*Y$26/AJ$25+T105*(1-'Enter Information'!E$751)</f>
        <v>2.5810226746394784</v>
      </c>
      <c r="AP105" s="86">
        <f>INDEX($AL$6:$AO$106,'1'!AL105,'Enter Information'!$B$86)</f>
        <v>2.1309102730784217</v>
      </c>
    </row>
    <row r="106" spans="1:64" x14ac:dyDescent="0.4">
      <c r="A106" s="94">
        <f>'Enter Information'!E162</f>
        <v>9.2729238515385157E-3</v>
      </c>
      <c r="B106" s="89"/>
      <c r="D106" s="31">
        <v>100</v>
      </c>
      <c r="E106" s="32">
        <f>'2'!AP106</f>
        <v>1.0811311826290693</v>
      </c>
      <c r="F106" s="33">
        <f>E106*'Enter Information'!D317</f>
        <v>0.25211059067265101</v>
      </c>
      <c r="G106" s="33">
        <f>E106*'Enter Information'!E317</f>
        <v>0.82902059195641831</v>
      </c>
      <c r="H106" s="34">
        <f t="shared" si="15"/>
        <v>0.35661653772534491</v>
      </c>
      <c r="I106" s="34">
        <f t="shared" si="15"/>
        <v>1.0958946412121555</v>
      </c>
      <c r="J106" s="35">
        <v>0</v>
      </c>
      <c r="K106" s="35">
        <v>0</v>
      </c>
      <c r="L106" s="35">
        <f>(F106+H106)/2*'Enter Information'!C526</f>
        <v>0.10645115657859953</v>
      </c>
      <c r="M106" s="35">
        <f>(G106+I106)/2*'Enter Information'!D526</f>
        <v>0.31239449319092782</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0.24528722063823719</v>
      </c>
      <c r="S106" s="287">
        <f>(I106-M106+Q106*'Enter Information'!E317)*'Enter Information'!C$791</f>
        <v>0.76822209690573195</v>
      </c>
      <c r="T106" s="38">
        <f>SUM(R106:S106)</f>
        <v>1.0135093175439691</v>
      </c>
      <c r="AK106" s="87">
        <v>101</v>
      </c>
      <c r="AL106" s="40">
        <f t="shared" si="13"/>
        <v>1.0135093175439691</v>
      </c>
      <c r="AM106" s="86">
        <f>T106*'Enter Information'!E$751*((Y$26/AJ$25)/('1'!Z$26/'1'!AK$25))+T106*(1-'Enter Information'!E$751)</f>
        <v>1.0142895285263565</v>
      </c>
      <c r="AN106" s="40">
        <f t="shared" si="14"/>
        <v>1.0135093175439691</v>
      </c>
      <c r="AO106" s="86">
        <f>T106*'Enter Information'!E$751*Y$26/AJ$25+T106*(1-'Enter Information'!E$751)</f>
        <v>1.2285380125339365</v>
      </c>
      <c r="AP106" s="86">
        <f>INDEX($AL$6:$AO$108,'1'!AL106,'Enter Information'!$B$86)</f>
        <v>1.0142895285263565</v>
      </c>
    </row>
    <row r="107" spans="1:64" x14ac:dyDescent="0.4">
      <c r="A107" s="95">
        <f>SUM(A91:A106)</f>
        <v>0.99999999999999989</v>
      </c>
      <c r="D107" s="72"/>
      <c r="E107" s="81">
        <f>SUM(E6:E106)</f>
        <v>7529.6700642747046</v>
      </c>
      <c r="F107" s="81"/>
      <c r="G107" s="81"/>
      <c r="H107" s="73"/>
      <c r="J107" s="74"/>
      <c r="K107" s="74"/>
      <c r="L107" s="75"/>
      <c r="M107" s="250"/>
      <c r="N107" s="76"/>
      <c r="Q107" s="77"/>
      <c r="R107" s="75"/>
      <c r="S107" s="75"/>
      <c r="AK107" s="87">
        <v>102</v>
      </c>
      <c r="AL107" s="84">
        <f>SUM(AL6:AL106)</f>
        <v>7504.3985363992124</v>
      </c>
      <c r="AM107" s="84">
        <f>SUM(AM6:AM106)</f>
        <v>7512.1383095617448</v>
      </c>
      <c r="AN107" s="84">
        <f>SUM(AN6:AN106)</f>
        <v>7504.3985363992124</v>
      </c>
      <c r="AO107" s="84">
        <f>SUM(AO6:AO106)</f>
        <v>9637.5052988364241</v>
      </c>
      <c r="AP107" s="84">
        <f>INDEX($AL$6:$AO$108,AK107,'Enter Information'!$B$86)</f>
        <v>7512.1383095617448</v>
      </c>
    </row>
    <row r="108" spans="1:64" x14ac:dyDescent="0.4">
      <c r="E108" s="69"/>
      <c r="F108" s="18"/>
      <c r="G108" s="18"/>
      <c r="H108" s="73"/>
      <c r="I108" s="73"/>
      <c r="J108" s="74"/>
      <c r="K108" s="74"/>
      <c r="L108" s="75"/>
      <c r="N108" s="76"/>
      <c r="Q108" s="77"/>
      <c r="AK108" s="87">
        <v>103</v>
      </c>
      <c r="AL108" s="56">
        <f>Y26</f>
        <v>3337.554938525207</v>
      </c>
      <c r="AM108" s="56">
        <f>Y26</f>
        <v>3337.554938525207</v>
      </c>
      <c r="AN108" s="56">
        <f>AJ25</f>
        <v>2580.6374374006436</v>
      </c>
      <c r="AO108" s="56">
        <f>Y26</f>
        <v>3337.554938525207</v>
      </c>
      <c r="AP108" s="56">
        <f>INDEX($AL$6:$AO$108,'1'!AL108,'Enter Information'!$B$86)</f>
        <v>3337.554938525207</v>
      </c>
    </row>
    <row r="109" spans="1:64" s="183" customFormat="1" x14ac:dyDescent="0.4">
      <c r="D109" s="184"/>
      <c r="E109" s="185"/>
      <c r="F109" s="185"/>
      <c r="G109" s="186">
        <f>SUM(F91:G106)</f>
        <v>265.02808253760867</v>
      </c>
      <c r="H109" s="186"/>
      <c r="I109" s="186">
        <f>SUM(H91:I106)</f>
        <v>311.5143048558096</v>
      </c>
      <c r="J109" s="187"/>
      <c r="K109" s="188"/>
      <c r="L109" s="188"/>
      <c r="M109" s="189">
        <f>SUM(L91:M106)</f>
        <v>37.5223468371575</v>
      </c>
      <c r="N109" s="190">
        <f>SUM(M91:N106)</f>
        <v>119.77389754160846</v>
      </c>
      <c r="O109" s="191"/>
      <c r="P109" s="192"/>
      <c r="Q109" s="192"/>
      <c r="R109" s="193"/>
      <c r="S109" s="194"/>
      <c r="T109" s="194"/>
      <c r="AD109" s="195"/>
      <c r="AE109" s="195"/>
      <c r="AF109" s="195"/>
      <c r="AG109" s="195"/>
      <c r="AH109" s="195"/>
      <c r="AI109" s="195"/>
      <c r="AJ109" s="195"/>
      <c r="AK109" s="195"/>
      <c r="AL109" s="195"/>
      <c r="AM109" s="195"/>
      <c r="AN109" s="196"/>
      <c r="AO109" s="195"/>
      <c r="AP109" s="197">
        <f>SUM(AP91:AP106)</f>
        <v>268.85599459086848</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64" x14ac:dyDescent="0.4">
      <c r="F111" s="18"/>
      <c r="G111" s="18"/>
      <c r="I111" s="73"/>
      <c r="J111" s="74"/>
      <c r="K111" s="74"/>
      <c r="L111" s="75"/>
      <c r="M111" s="14"/>
      <c r="N111" s="76"/>
      <c r="Q111" s="77"/>
    </row>
    <row r="112" spans="1:64"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Information'!H8+3</f>
        <v>2021</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Information'!J597</f>
        <v>0</v>
      </c>
      <c r="O3" s="82">
        <f>'Enter Information'!K597</f>
        <v>0</v>
      </c>
      <c r="P3" s="82">
        <f>'Enter Information'!L597</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'3'!AP6</f>
        <v>82.34750420217614</v>
      </c>
      <c r="F6" s="33">
        <f>E6*'Enter Information'!D217</f>
        <v>42.254322854005451</v>
      </c>
      <c r="G6" s="33">
        <f>E6*'Enter Information'!E217</f>
        <v>40.093181348170688</v>
      </c>
      <c r="H6" s="34">
        <f>SUM($J6:$J106)</f>
        <v>43.917094030744536</v>
      </c>
      <c r="I6" s="34">
        <f>SUM($K6:$K106)</f>
        <v>41.670908355176593</v>
      </c>
      <c r="J6" s="35">
        <v>0</v>
      </c>
      <c r="K6" s="35">
        <v>0</v>
      </c>
      <c r="L6" s="35">
        <f>(F6+H6)/2*'Enter Information'!C426</f>
        <v>0.11073027069690372</v>
      </c>
      <c r="M6" s="35">
        <f>(G6+I6)/2*'Enter Information'!D426</f>
        <v>9.6890446298466534E-2</v>
      </c>
      <c r="N6" s="36">
        <f>'Enter Information'!O$594/5</f>
        <v>116.6</v>
      </c>
      <c r="O6" s="36">
        <f>'Enter Information'!P$594/5</f>
        <v>410.4</v>
      </c>
      <c r="P6" s="36">
        <f>'Enter Information'!Q$594/5</f>
        <v>1467.6</v>
      </c>
      <c r="Q6" s="37">
        <f t="shared" ref="Q6:Q37" si="0">N$3/N$5*N6+O$3/O$5*O6+P$3/P$5*P6</f>
        <v>0</v>
      </c>
      <c r="R6" s="287">
        <f>(H6-L6+Q6*'Enter Information'!D217)*'Enter Information'!C$774</f>
        <v>41.92519855689028</v>
      </c>
      <c r="S6" s="287">
        <f>(I6-M6+Q6*'Enter Information'!E217)*'Enter Information'!C$774</f>
        <v>39.788715748808194</v>
      </c>
      <c r="T6" s="38">
        <f>SUM(R6:S6)</f>
        <v>81.713914305698466</v>
      </c>
      <c r="V6" s="30" t="s">
        <v>646</v>
      </c>
      <c r="W6" s="38">
        <f>SUM(R6:R10)</f>
        <v>186.87858104483757</v>
      </c>
      <c r="X6" s="38">
        <f>SUM(S6:S10)</f>
        <v>177.28686053055833</v>
      </c>
      <c r="Y6" s="38">
        <f>SUM(T6:T10)*Z7</f>
        <v>362.52050622086148</v>
      </c>
      <c r="Z6" s="619">
        <f>'Enter Information'!U11</f>
        <v>0.95705726196628493</v>
      </c>
      <c r="AA6"/>
      <c r="AB6"/>
      <c r="AD6" s="39" t="s">
        <v>776</v>
      </c>
      <c r="AE6" s="38">
        <f>$Y6*'Enter Information'!$E734*'Enter Information'!P691</f>
        <v>0</v>
      </c>
      <c r="AF6" s="38">
        <f>$Y6*'Enter Information'!$E734*'Enter Information'!Q691</f>
        <v>291.5849524881769</v>
      </c>
      <c r="AG6" s="38">
        <f>$Y6*'Enter Information'!$E734*'Enter Information'!R691</f>
        <v>46.007299382966629</v>
      </c>
      <c r="AH6" s="38">
        <f>$Y6*'Enter Information'!$E734*'Enter Information'!S691</f>
        <v>0</v>
      </c>
      <c r="AI6" s="38">
        <f>$Y6*'Enter Information'!$E734*'Enter Information'!T691</f>
        <v>23.140576177742144</v>
      </c>
      <c r="AJ6" s="38">
        <f>SUM(AE6:AI6)</f>
        <v>360.73282804888566</v>
      </c>
      <c r="AK6" s="87">
        <v>1</v>
      </c>
      <c r="AL6" s="86">
        <f>T6</f>
        <v>81.713914305698466</v>
      </c>
      <c r="AM6" s="86">
        <f>T6*'Enter Information'!E$734*((Y$26/AJ$25)/('1'!Z$26/'1'!AK$25))+T6*(1-'Enter Information'!E$734)</f>
        <v>81.824218999876734</v>
      </c>
      <c r="AN6" s="86">
        <f>T6</f>
        <v>81.713914305698466</v>
      </c>
      <c r="AO6" s="86">
        <f>T6*'Enter Information'!E$734*Y$26/AJ$25+T6*(1-'Enter Information'!E$734)</f>
        <v>105.59365109674658</v>
      </c>
      <c r="AP6" s="86">
        <f>INDEX($AL$6:$AO$106,'1'!AL6,'Enter Information'!$B$86)</f>
        <v>81.824218999876734</v>
      </c>
      <c r="AQ6" s="41"/>
      <c r="AR6" s="42" t="s">
        <v>770</v>
      </c>
      <c r="AS6" s="43">
        <f>AE27*AP108/100</f>
        <v>676.59904512591515</v>
      </c>
    </row>
    <row r="7" spans="1:67" x14ac:dyDescent="0.4">
      <c r="A7" s="1"/>
      <c r="B7" s="1"/>
      <c r="D7" s="31">
        <v>1</v>
      </c>
      <c r="E7" s="32">
        <f>'3'!AP7</f>
        <v>79.490444736727952</v>
      </c>
      <c r="F7" s="33">
        <f>E7*'Enter Information'!D218</f>
        <v>40.87138571928412</v>
      </c>
      <c r="G7" s="33">
        <f>E7*'Enter Information'!E218</f>
        <v>38.619059017443831</v>
      </c>
      <c r="H7" s="34">
        <f>F6</f>
        <v>42.254322854005451</v>
      </c>
      <c r="I7" s="34">
        <f t="shared" ref="I7:I70" si="1">G6</f>
        <v>40.093181348170688</v>
      </c>
      <c r="J7" s="35">
        <v>0</v>
      </c>
      <c r="K7" s="35">
        <v>0</v>
      </c>
      <c r="L7" s="35">
        <f>(F7+H7)/2*'Enter Information'!C427</f>
        <v>7.8969423144625104E-3</v>
      </c>
      <c r="M7" s="35">
        <f>(G7+I7)/2*'Enter Information'!D427</f>
        <v>6.6905404310772347E-3</v>
      </c>
      <c r="N7" s="36">
        <f>'Enter Information'!O$594/5</f>
        <v>116.6</v>
      </c>
      <c r="O7" s="36">
        <f>'Enter Information'!P$594/5</f>
        <v>410.4</v>
      </c>
      <c r="P7" s="36">
        <f>'Enter Information'!Q$594/5</f>
        <v>1467.6</v>
      </c>
      <c r="Q7" s="37">
        <f t="shared" si="0"/>
        <v>0</v>
      </c>
      <c r="R7" s="287">
        <f>(H7-L7+Q7*'Enter Information'!D218)*'Enter Information'!C$774</f>
        <v>40.432248710904496</v>
      </c>
      <c r="S7" s="287">
        <f>(I7-M7+Q7*'Enter Information'!E218)*'Enter Information'!C$774</f>
        <v>38.36506713429192</v>
      </c>
      <c r="T7" s="38">
        <f t="shared" ref="T7:T70" si="2">SUM(R7:S7)</f>
        <v>78.797315845196408</v>
      </c>
      <c r="V7" s="44" t="s">
        <v>647</v>
      </c>
      <c r="W7" s="38">
        <f>SUM(R11:R15)</f>
        <v>171.9018832025572</v>
      </c>
      <c r="X7" s="38">
        <f>SUM(S11:S15)</f>
        <v>163.23401426774277</v>
      </c>
      <c r="Y7" s="38">
        <f>SUM(T11:T15)*Z8</f>
        <v>334.62935829390642</v>
      </c>
      <c r="Z7" s="619">
        <f>'Enter Information'!U12</f>
        <v>0.99548299984913891</v>
      </c>
      <c r="AA7"/>
      <c r="AB7"/>
      <c r="AD7" s="39" t="s">
        <v>777</v>
      </c>
      <c r="AE7" s="38">
        <f>$Y7*'Enter Information'!$E735*'Enter Information'!P692</f>
        <v>0</v>
      </c>
      <c r="AF7" s="38">
        <f>$Y7*'Enter Information'!$E735*'Enter Information'!Q692</f>
        <v>255.1041149725005</v>
      </c>
      <c r="AG7" s="38">
        <f>$Y7*'Enter Information'!$E735*'Enter Information'!R692</f>
        <v>59.052226290203329</v>
      </c>
      <c r="AH7" s="38">
        <f>$Y7*'Enter Information'!$E735*'Enter Information'!S692</f>
        <v>0</v>
      </c>
      <c r="AI7" s="38">
        <f>$Y7*'Enter Information'!$E735*'Enter Information'!T692</f>
        <v>20.247550871768187</v>
      </c>
      <c r="AJ7" s="38">
        <f t="shared" ref="AJ7:AJ22" si="3">SUM(AE7:AI7)</f>
        <v>334.40389213447202</v>
      </c>
      <c r="AK7" s="87">
        <v>2</v>
      </c>
      <c r="AL7" s="40">
        <f t="shared" ref="AL7:AL70" si="4">T7</f>
        <v>78.797315845196408</v>
      </c>
      <c r="AM7" s="86">
        <f>T7*'Enter Information'!E$734*((Y$26/AJ$25)/('1'!Z$26/'1'!AK$25))+T7*(1-'Enter Information'!E$734)</f>
        <v>78.903683455905366</v>
      </c>
      <c r="AN7" s="40">
        <f t="shared" ref="AN7:AN70" si="5">T7</f>
        <v>78.797315845196408</v>
      </c>
      <c r="AO7" s="86">
        <f>T7*'Enter Information'!E$734*Y$26/AJ$25+T7*(1-'Enter Information'!E$734)</f>
        <v>101.82471794938314</v>
      </c>
      <c r="AP7" s="86">
        <f>INDEX($AL$6:$AO$106,'1'!AL7,'Enter Information'!$B$86)</f>
        <v>78.903683455905366</v>
      </c>
      <c r="AQ7" s="41"/>
      <c r="AR7" s="42" t="s">
        <v>774</v>
      </c>
      <c r="AS7" s="43">
        <f>AF27*AP108/100</f>
        <v>863.30058926359038</v>
      </c>
    </row>
    <row r="8" spans="1:67" x14ac:dyDescent="0.4">
      <c r="A8" s="1"/>
      <c r="B8" s="1"/>
      <c r="D8" s="31">
        <v>2</v>
      </c>
      <c r="E8" s="32">
        <f>'3'!AP8</f>
        <v>76.964136354592043</v>
      </c>
      <c r="F8" s="33">
        <f>E8*'Enter Information'!D219</f>
        <v>39.439739813129563</v>
      </c>
      <c r="G8" s="33">
        <f>E8*'Enter Information'!E219</f>
        <v>37.52439654146248</v>
      </c>
      <c r="H8" s="34">
        <f t="shared" ref="H8:I71" si="6">F7</f>
        <v>40.87138571928412</v>
      </c>
      <c r="I8" s="34">
        <f t="shared" si="1"/>
        <v>38.619059017443831</v>
      </c>
      <c r="J8" s="35">
        <v>0</v>
      </c>
      <c r="K8" s="35">
        <v>0</v>
      </c>
      <c r="L8" s="35">
        <f>(F8+H8)/2*'Enter Information'!C428</f>
        <v>4.8186675319448211E-3</v>
      </c>
      <c r="M8" s="35">
        <f>(G8+I8)/2*'Enter Information'!D428</f>
        <v>3.8071727779453155E-3</v>
      </c>
      <c r="N8" s="36">
        <f>'Enter Information'!O$594/5</f>
        <v>116.6</v>
      </c>
      <c r="O8" s="36">
        <f>'Enter Information'!P$594/5</f>
        <v>410.4</v>
      </c>
      <c r="P8" s="36">
        <f>'Enter Information'!Q$594/5</f>
        <v>1467.6</v>
      </c>
      <c r="Q8" s="37">
        <f t="shared" si="0"/>
        <v>0</v>
      </c>
      <c r="R8" s="287">
        <f>(H8-L8+Q8*'Enter Information'!D219)*'Enter Information'!C$774</f>
        <v>39.111644768511532</v>
      </c>
      <c r="S8" s="287">
        <f>(I8-M8+Q8*'Enter Information'!E219)*'Enter Information'!C$774</f>
        <v>36.957007200594468</v>
      </c>
      <c r="T8" s="38">
        <f t="shared" si="2"/>
        <v>76.068651969106</v>
      </c>
      <c r="V8" s="45" t="s">
        <v>648</v>
      </c>
      <c r="W8" s="38">
        <f>SUM(R16:R20)</f>
        <v>211.92622641658573</v>
      </c>
      <c r="X8" s="38">
        <f>SUM(S16:S20)</f>
        <v>200.92085320647482</v>
      </c>
      <c r="Y8" s="38">
        <f>SUM(T16:T20)*Z9</f>
        <v>413.7268862043295</v>
      </c>
      <c r="Z8" s="619">
        <f>'Enter Information'!U13</f>
        <v>0.99848855589563212</v>
      </c>
      <c r="AA8"/>
      <c r="AB8"/>
      <c r="AD8" s="39" t="s">
        <v>778</v>
      </c>
      <c r="AE8" s="38">
        <f>$Y8*'Enter Information'!$E736*'Enter Information'!P693</f>
        <v>0</v>
      </c>
      <c r="AF8" s="38">
        <f>$Y8*'Enter Information'!$E736*'Enter Information'!Q693</f>
        <v>290.04168315665254</v>
      </c>
      <c r="AG8" s="38">
        <f>$Y8*'Enter Information'!$E736*'Enter Information'!R693</f>
        <v>96.058983161873115</v>
      </c>
      <c r="AH8" s="38">
        <f>$Y8*'Enter Information'!$E736*'Enter Information'!S693</f>
        <v>0</v>
      </c>
      <c r="AI8" s="38">
        <f>$Y8*'Enter Information'!$E736*'Enter Information'!T693</f>
        <v>25.904678565164108</v>
      </c>
      <c r="AJ8" s="38">
        <f t="shared" si="3"/>
        <v>412.00534488368976</v>
      </c>
      <c r="AK8" s="87">
        <v>3</v>
      </c>
      <c r="AL8" s="40">
        <f t="shared" si="4"/>
        <v>76.068651969106</v>
      </c>
      <c r="AM8" s="86">
        <f>T8*'Enter Information'!E$734*((Y$26/AJ$25)/('1'!Z$26/'1'!AK$25))+T8*(1-'Enter Information'!E$734)</f>
        <v>76.171336187128105</v>
      </c>
      <c r="AN8" s="40">
        <f t="shared" si="5"/>
        <v>76.068651969106</v>
      </c>
      <c r="AO8" s="86">
        <f>T8*'Enter Information'!E$734*Y$26/AJ$25+T8*(1-'Enter Information'!E$734)</f>
        <v>98.298640613101469</v>
      </c>
      <c r="AP8" s="86">
        <f>INDEX($AL$6:$AO$106,'1'!AL8,'Enter Information'!$B$86)</f>
        <v>76.171336187128105</v>
      </c>
      <c r="AQ8" s="41"/>
      <c r="AR8" s="42" t="s">
        <v>771</v>
      </c>
      <c r="AS8" s="43">
        <f>AG27*AP108/100</f>
        <v>309.70892761959942</v>
      </c>
    </row>
    <row r="9" spans="1:67" x14ac:dyDescent="0.4">
      <c r="A9" s="1"/>
      <c r="B9" s="1"/>
      <c r="D9" s="31">
        <v>3</v>
      </c>
      <c r="E9" s="32">
        <f>'3'!AP9</f>
        <v>56.357390055227022</v>
      </c>
      <c r="F9" s="33">
        <f>E9*'Enter Information'!D220</f>
        <v>28.911349987977086</v>
      </c>
      <c r="G9" s="33">
        <f>E9*'Enter Information'!E220</f>
        <v>27.446040067249935</v>
      </c>
      <c r="H9" s="34">
        <f t="shared" si="6"/>
        <v>39.439739813129563</v>
      </c>
      <c r="I9" s="34">
        <f t="shared" si="1"/>
        <v>37.52439654146248</v>
      </c>
      <c r="J9" s="35">
        <v>0</v>
      </c>
      <c r="K9" s="35">
        <v>0</v>
      </c>
      <c r="L9" s="35">
        <f>(F9+H9)/2*'Enter Information'!C429</f>
        <v>3.7593099390608661E-3</v>
      </c>
      <c r="M9" s="35">
        <f>(G9+I9)/2*'Enter Information'!D429</f>
        <v>2.5988174643484969E-3</v>
      </c>
      <c r="N9" s="36">
        <f>'Enter Information'!O$594/5</f>
        <v>116.6</v>
      </c>
      <c r="O9" s="36">
        <f>'Enter Information'!P$594/5</f>
        <v>410.4</v>
      </c>
      <c r="P9" s="36">
        <f>'Enter Information'!Q$594/5</f>
        <v>1467.6</v>
      </c>
      <c r="Q9" s="37">
        <f t="shared" si="0"/>
        <v>0</v>
      </c>
      <c r="R9" s="287">
        <f>(H9-L9+Q9*'Enter Information'!D220)*'Enter Information'!C$774</f>
        <v>37.742491523339297</v>
      </c>
      <c r="S9" s="287">
        <f>(I9-M9+Q9*'Enter Information'!E220)*'Enter Information'!C$774</f>
        <v>35.910508993782436</v>
      </c>
      <c r="T9" s="38">
        <f t="shared" si="2"/>
        <v>73.65300051712174</v>
      </c>
      <c r="V9" s="30" t="s">
        <v>649</v>
      </c>
      <c r="W9" s="38">
        <f>SUM(R21:R25)</f>
        <v>234.27904944622418</v>
      </c>
      <c r="X9" s="38">
        <f>SUM(S21:S25)</f>
        <v>225.45083366445064</v>
      </c>
      <c r="Y9" s="38">
        <f>SUM(T21:T25)*Z10</f>
        <v>462.93418891480127</v>
      </c>
      <c r="Z9" s="619">
        <f>'Enter Information'!U14</f>
        <v>1.002131071345042</v>
      </c>
      <c r="AA9"/>
      <c r="AB9"/>
      <c r="AD9" s="39" t="s">
        <v>779</v>
      </c>
      <c r="AE9" s="38">
        <f>$Y9*'Enter Information'!$E737*'Enter Information'!P694</f>
        <v>6.8722179922611533</v>
      </c>
      <c r="AF9" s="38">
        <f>$Y9*'Enter Information'!$E737*'Enter Information'!Q694</f>
        <v>274.33693576406023</v>
      </c>
      <c r="AG9" s="38">
        <f>$Y9*'Enter Information'!$E737*'Enter Information'!R694</f>
        <v>106.24348691685492</v>
      </c>
      <c r="AH9" s="38">
        <f>$Y9*'Enter Information'!$E737*'Enter Information'!S694</f>
        <v>9.5809754490648196</v>
      </c>
      <c r="AI9" s="38">
        <f>$Y9*'Enter Information'!$E737*'Enter Information'!T694</f>
        <v>61.849961930350382</v>
      </c>
      <c r="AJ9" s="38">
        <f t="shared" si="3"/>
        <v>458.88357805259147</v>
      </c>
      <c r="AK9" s="87">
        <v>4</v>
      </c>
      <c r="AL9" s="40">
        <f t="shared" si="4"/>
        <v>73.65300051712174</v>
      </c>
      <c r="AM9" s="86">
        <f>T9*'Enter Information'!E$734*((Y$26/AJ$25)/('1'!Z$26/'1'!AK$25))+T9*(1-'Enter Information'!E$734)</f>
        <v>73.752423874408962</v>
      </c>
      <c r="AN9" s="40">
        <f t="shared" si="5"/>
        <v>73.65300051712174</v>
      </c>
      <c r="AO9" s="86">
        <f>T9*'Enter Information'!E$734*Y$26/AJ$25+T9*(1-'Enter Information'!E$734)</f>
        <v>95.177049158824659</v>
      </c>
      <c r="AP9" s="86">
        <f>INDEX($AL$6:$AO$106,'1'!AL9,'Enter Information'!$B$86)</f>
        <v>73.752423874408962</v>
      </c>
      <c r="AQ9" s="41"/>
      <c r="AR9" s="42" t="s">
        <v>772</v>
      </c>
      <c r="AS9" s="43">
        <f>AH27*AP108/100</f>
        <v>44.031498374696497</v>
      </c>
    </row>
    <row r="10" spans="1:67" ht="12.75" customHeight="1" x14ac:dyDescent="0.4">
      <c r="A10" s="1"/>
      <c r="B10" s="1"/>
      <c r="D10" s="31">
        <v>4</v>
      </c>
      <c r="E10" s="32">
        <f>'3'!AP10</f>
        <v>58.41368958329226</v>
      </c>
      <c r="F10" s="33">
        <f>E10*'Enter Information'!D221</f>
        <v>30.01875090418417</v>
      </c>
      <c r="G10" s="33">
        <f>E10*'Enter Information'!E221</f>
        <v>28.39493867910809</v>
      </c>
      <c r="H10" s="34">
        <f t="shared" si="6"/>
        <v>28.911349987977086</v>
      </c>
      <c r="I10" s="34">
        <f t="shared" si="1"/>
        <v>27.446040067249935</v>
      </c>
      <c r="J10" s="35">
        <v>0</v>
      </c>
      <c r="K10" s="35">
        <v>0</v>
      </c>
      <c r="L10" s="35">
        <f>(F10+H10)/2*'Enter Information'!C430</f>
        <v>2.9465050446080628E-3</v>
      </c>
      <c r="M10" s="35">
        <f>(G10+I10)/2*'Enter Information'!D430</f>
        <v>1.9544342561225309E-3</v>
      </c>
      <c r="N10" s="36">
        <f>'Enter Information'!O$594/5</f>
        <v>116.6</v>
      </c>
      <c r="O10" s="36">
        <f>'Enter Information'!P$594/5</f>
        <v>410.4</v>
      </c>
      <c r="P10" s="36">
        <f>'Enter Information'!Q$594/5</f>
        <v>1467.6</v>
      </c>
      <c r="Q10" s="37">
        <f t="shared" si="0"/>
        <v>0</v>
      </c>
      <c r="R10" s="287">
        <f>(H10-L10+Q10*'Enter Information'!D221)*'Enter Information'!C$774</f>
        <v>27.666997485191974</v>
      </c>
      <c r="S10" s="287">
        <f>(I10-M10+Q10*'Enter Information'!E221)*'Enter Information'!C$774</f>
        <v>26.265561453081315</v>
      </c>
      <c r="T10" s="38">
        <f t="shared" si="2"/>
        <v>53.932558938273289</v>
      </c>
      <c r="V10" s="30" t="s">
        <v>650</v>
      </c>
      <c r="W10" s="38">
        <f>SUM(R26:R30)</f>
        <v>195.93071082710469</v>
      </c>
      <c r="X10" s="38">
        <f>SUM(S26:S30)</f>
        <v>191.18678142988716</v>
      </c>
      <c r="Y10" s="38">
        <f>SUM(T26:T30)*Z11</f>
        <v>383.75475101218541</v>
      </c>
      <c r="Z10" s="619">
        <f>'Enter Information'!U15</f>
        <v>1.0069699750263026</v>
      </c>
      <c r="AA10"/>
      <c r="AB10"/>
      <c r="AD10" s="39" t="s">
        <v>780</v>
      </c>
      <c r="AE10" s="38">
        <f>$Y10*'Enter Information'!$E738*'Enter Information'!P695</f>
        <v>38.964319315417519</v>
      </c>
      <c r="AF10" s="38">
        <f>$Y10*'Enter Information'!$E738*'Enter Information'!Q695</f>
        <v>157.48079056647913</v>
      </c>
      <c r="AG10" s="38">
        <f>$Y10*'Enter Information'!$E738*'Enter Information'!R695</f>
        <v>60.788084701216277</v>
      </c>
      <c r="AH10" s="38">
        <f>$Y10*'Enter Information'!$E738*'Enter Information'!S695</f>
        <v>14.736505382113036</v>
      </c>
      <c r="AI10" s="38">
        <f>$Y10*'Enter Information'!$E738*'Enter Information'!T695</f>
        <v>109.6495908940275</v>
      </c>
      <c r="AJ10" s="38">
        <f t="shared" si="3"/>
        <v>381.61929085925345</v>
      </c>
      <c r="AK10" s="87">
        <v>5</v>
      </c>
      <c r="AL10" s="40">
        <f t="shared" si="4"/>
        <v>53.932558938273289</v>
      </c>
      <c r="AM10" s="86">
        <f>T10*'Enter Information'!E$734*((Y$26/AJ$25)/('1'!Z$26/'1'!AK$25))+T10*(1-'Enter Information'!E$734)</f>
        <v>54.005361893198227</v>
      </c>
      <c r="AN10" s="40">
        <f t="shared" si="5"/>
        <v>53.932558938273289</v>
      </c>
      <c r="AO10" s="86">
        <f>T10*'Enter Information'!E$734*Y$26/AJ$25+T10*(1-'Enter Information'!E$734)</f>
        <v>69.693587189784211</v>
      </c>
      <c r="AP10" s="86">
        <f>INDEX($AL$6:$AO$106,'1'!AL10,'Enter Information'!$B$86)</f>
        <v>54.005361893198227</v>
      </c>
      <c r="AQ10" s="41"/>
      <c r="AR10" s="42" t="s">
        <v>946</v>
      </c>
      <c r="AS10" s="43">
        <f>AI27*AP108/100</f>
        <v>1443.9148781414053</v>
      </c>
    </row>
    <row r="11" spans="1:67" x14ac:dyDescent="0.4">
      <c r="A11" s="1"/>
      <c r="B11" s="1"/>
      <c r="D11" s="31">
        <v>5</v>
      </c>
      <c r="E11" s="32">
        <f>'3'!AP11</f>
        <v>62.894602460115046</v>
      </c>
      <c r="F11" s="33">
        <f>E11*'Enter Information'!D222</f>
        <v>32.396416668940475</v>
      </c>
      <c r="G11" s="33">
        <f>E11*'Enter Information'!E222</f>
        <v>30.498185791174567</v>
      </c>
      <c r="H11" s="34">
        <f t="shared" si="6"/>
        <v>30.01875090418417</v>
      </c>
      <c r="I11" s="34">
        <f t="shared" si="1"/>
        <v>28.39493867910809</v>
      </c>
      <c r="J11" s="35">
        <v>0</v>
      </c>
      <c r="K11" s="35">
        <v>0</v>
      </c>
      <c r="L11" s="35">
        <f>(F11+H11)/2*'Enter Information'!C431</f>
        <v>2.8086825407906092E-3</v>
      </c>
      <c r="M11" s="35">
        <f>(G11+I11)/2*'Enter Information'!D431</f>
        <v>1.7667937341084797E-3</v>
      </c>
      <c r="N11" s="36">
        <f>'Enter Information'!O$595/5</f>
        <v>73.2</v>
      </c>
      <c r="O11" s="36">
        <f>'Enter Information'!P$595/5</f>
        <v>267</v>
      </c>
      <c r="P11" s="36">
        <f>'Enter Information'!Q$595/5</f>
        <v>1379</v>
      </c>
      <c r="Q11" s="37">
        <f t="shared" si="0"/>
        <v>0</v>
      </c>
      <c r="R11" s="287">
        <f>(H11-L11+Q11*'Enter Information'!D222)*'Enter Information'!C$775</f>
        <v>29.880360206099976</v>
      </c>
      <c r="S11" s="287">
        <f>(I11-M11+Q11*'Enter Information'!E222)*'Enter Information'!C$775</f>
        <v>28.264919923684321</v>
      </c>
      <c r="T11" s="38">
        <f t="shared" si="2"/>
        <v>58.145280129784297</v>
      </c>
      <c r="V11" s="30" t="s">
        <v>651</v>
      </c>
      <c r="W11" s="38">
        <f>SUM(R31:R35)</f>
        <v>108.6603247522047</v>
      </c>
      <c r="X11" s="38">
        <f>SUM(S31:S35)</f>
        <v>111.07103076107106</v>
      </c>
      <c r="Y11" s="38">
        <f>SUM(T31:T35)*Z12</f>
        <v>222.36326637183706</v>
      </c>
      <c r="Z11" s="619">
        <f>'Enter Information'!U16</f>
        <v>0.99131338337309216</v>
      </c>
      <c r="AA11"/>
      <c r="AB11"/>
      <c r="AD11" s="39" t="s">
        <v>781</v>
      </c>
      <c r="AE11" s="38">
        <f>$Y11*'Enter Information'!$E739*'Enter Information'!P696</f>
        <v>52.11100460803231</v>
      </c>
      <c r="AF11" s="38">
        <f>$Y11*'Enter Information'!$E739*'Enter Information'!Q696</f>
        <v>79.329991606127166</v>
      </c>
      <c r="AG11" s="38">
        <f>$Y11*'Enter Information'!$E739*'Enter Information'!R696</f>
        <v>21.172144010559037</v>
      </c>
      <c r="AH11" s="38">
        <f>$Y11*'Enter Information'!$E739*'Enter Information'!S696</f>
        <v>6.5712304552896086</v>
      </c>
      <c r="AI11" s="38">
        <f>$Y11*'Enter Information'!$E739*'Enter Information'!T696</f>
        <v>61.992430953517683</v>
      </c>
      <c r="AJ11" s="38">
        <f t="shared" si="3"/>
        <v>221.17680163352577</v>
      </c>
      <c r="AK11" s="87">
        <v>6</v>
      </c>
      <c r="AL11" s="40">
        <f t="shared" si="4"/>
        <v>58.145280129784297</v>
      </c>
      <c r="AM11" s="86">
        <f>T11*'Enter Information'!E$735*((Y$26/AJ$25)/('1'!Z$26/'1'!AK$25))+T11*(1-'Enter Information'!E$735)</f>
        <v>58.224105612943568</v>
      </c>
      <c r="AN11" s="40">
        <f t="shared" si="5"/>
        <v>58.145280129784297</v>
      </c>
      <c r="AO11" s="86">
        <f>T11*'Enter Information'!E$735*Y$26/AJ$25+T11*(1-'Enter Information'!E$735)</f>
        <v>75.210118614611829</v>
      </c>
      <c r="AP11" s="86">
        <f>INDEX($AL$6:$AO$106,'1'!AL11,'Enter Information'!$B$86)</f>
        <v>58.224105612943568</v>
      </c>
      <c r="AQ11" s="41"/>
      <c r="AR11" s="42" t="s">
        <v>951</v>
      </c>
      <c r="AS11" s="43">
        <f>SUM(AS6:AS10)</f>
        <v>3337.5549385252066</v>
      </c>
    </row>
    <row r="12" spans="1:67" ht="12.75" customHeight="1" x14ac:dyDescent="0.4">
      <c r="A12" s="1"/>
      <c r="B12" s="1"/>
      <c r="D12" s="31">
        <v>6</v>
      </c>
      <c r="E12" s="32">
        <f>'3'!AP12</f>
        <v>67.640916760571329</v>
      </c>
      <c r="F12" s="33">
        <f>E12*'Enter Information'!D223</f>
        <v>34.506840623216007</v>
      </c>
      <c r="G12" s="33">
        <f>E12*'Enter Information'!E223</f>
        <v>33.134076137355322</v>
      </c>
      <c r="H12" s="34">
        <f t="shared" si="6"/>
        <v>32.396416668940475</v>
      </c>
      <c r="I12" s="34">
        <f t="shared" si="1"/>
        <v>30.498185791174567</v>
      </c>
      <c r="J12" s="35">
        <v>0</v>
      </c>
      <c r="K12" s="35">
        <v>0</v>
      </c>
      <c r="L12" s="35">
        <f>(F12+H12)/2*'Enter Information'!C432</f>
        <v>2.6761302916862594E-3</v>
      </c>
      <c r="M12" s="35">
        <f>(G12+I12)/2*'Enter Information'!D432</f>
        <v>1.9089678578558967E-3</v>
      </c>
      <c r="N12" s="36">
        <f>'Enter Information'!O$595/5</f>
        <v>73.2</v>
      </c>
      <c r="O12" s="36">
        <f>'Enter Information'!P$595/5</f>
        <v>267</v>
      </c>
      <c r="P12" s="36">
        <f>'Enter Information'!Q$595/5</f>
        <v>1379</v>
      </c>
      <c r="Q12" s="37">
        <f t="shared" si="0"/>
        <v>0</v>
      </c>
      <c r="R12" s="287">
        <f>(H12-L12+Q12*'Enter Information'!D223)*'Enter Information'!C$775</f>
        <v>32.247418007748756</v>
      </c>
      <c r="S12" s="287">
        <f>(I12-M12+Q12*'Enter Information'!E223)*'Enter Information'!C$775</f>
        <v>30.35852513630509</v>
      </c>
      <c r="T12" s="38">
        <f t="shared" si="2"/>
        <v>62.605943144053846</v>
      </c>
      <c r="V12" s="30" t="s">
        <v>652</v>
      </c>
      <c r="W12" s="38">
        <f>SUM(R36:R40)</f>
        <v>122.81795973454052</v>
      </c>
      <c r="X12" s="38">
        <f>SUM(S36:S40)</f>
        <v>128.13120888288103</v>
      </c>
      <c r="Y12" s="38">
        <f>SUM(T36:T40)*Z13</f>
        <v>254.34348005106375</v>
      </c>
      <c r="Z12" s="619">
        <f>'Enter Information'!U17</f>
        <v>1.0119778574724274</v>
      </c>
      <c r="AA12"/>
      <c r="AB12"/>
      <c r="AD12" s="39" t="s">
        <v>782</v>
      </c>
      <c r="AE12" s="38">
        <f>$Y12*'Enter Information'!$E740*'Enter Information'!P697</f>
        <v>47.817863244060945</v>
      </c>
      <c r="AF12" s="38">
        <f>$Y12*'Enter Information'!$E740*'Enter Information'!Q697</f>
        <v>121.85142222805541</v>
      </c>
      <c r="AG12" s="38">
        <f>$Y12*'Enter Information'!$E740*'Enter Information'!R697</f>
        <v>19.720571674622185</v>
      </c>
      <c r="AH12" s="38">
        <f>$Y12*'Enter Information'!$E740*'Enter Information'!S697</f>
        <v>4.1612215460211939</v>
      </c>
      <c r="AI12" s="38">
        <f>$Y12*'Enter Information'!$E740*'Enter Information'!T697</f>
        <v>58.510393390576276</v>
      </c>
      <c r="AJ12" s="38">
        <f t="shared" si="3"/>
        <v>252.06147208333601</v>
      </c>
      <c r="AK12" s="87">
        <v>7</v>
      </c>
      <c r="AL12" s="40">
        <f t="shared" si="4"/>
        <v>62.605943144053846</v>
      </c>
      <c r="AM12" s="86">
        <f>T12*'Enter Information'!E$735*((Y$26/AJ$25)/('1'!Z$26/'1'!AK$25))+T12*(1-'Enter Information'!E$735)</f>
        <v>62.690815789021016</v>
      </c>
      <c r="AN12" s="40">
        <f t="shared" si="5"/>
        <v>62.605943144053846</v>
      </c>
      <c r="AO12" s="86">
        <f>T12*'Enter Information'!E$735*Y$26/AJ$25+T12*(1-'Enter Information'!E$735)</f>
        <v>80.979924756300292</v>
      </c>
      <c r="AP12" s="86">
        <f>INDEX($AL$6:$AO$106,'1'!AL12,'Enter Information'!$B$86)</f>
        <v>62.690815789021016</v>
      </c>
      <c r="AQ12" s="41"/>
      <c r="AR12"/>
      <c r="AS12"/>
    </row>
    <row r="13" spans="1:67" x14ac:dyDescent="0.4">
      <c r="A13" s="1"/>
      <c r="B13" s="1"/>
      <c r="D13" s="31">
        <v>7</v>
      </c>
      <c r="E13" s="32">
        <f>'3'!AP13</f>
        <v>72.666112185531802</v>
      </c>
      <c r="F13" s="33">
        <f>E13*'Enter Information'!D224</f>
        <v>37.242505119358242</v>
      </c>
      <c r="G13" s="33">
        <f>E13*'Enter Information'!E224</f>
        <v>35.42360706617356</v>
      </c>
      <c r="H13" s="34">
        <f>F12</f>
        <v>34.506840623216007</v>
      </c>
      <c r="I13" s="34">
        <f t="shared" si="1"/>
        <v>33.134076137355322</v>
      </c>
      <c r="J13" s="35">
        <v>0</v>
      </c>
      <c r="K13" s="35">
        <v>0</v>
      </c>
      <c r="L13" s="35">
        <f>(F13+H13)/2*'Enter Information'!C433</f>
        <v>2.86997382970297E-3</v>
      </c>
      <c r="M13" s="35">
        <f>(G13+I13)/2*'Enter Information'!D433</f>
        <v>2.0567304961058666E-3</v>
      </c>
      <c r="N13" s="36">
        <f>'Enter Information'!O$595/5</f>
        <v>73.2</v>
      </c>
      <c r="O13" s="36">
        <f>'Enter Information'!P$595/5</f>
        <v>267</v>
      </c>
      <c r="P13" s="36">
        <f>'Enter Information'!Q$595/5</f>
        <v>1379</v>
      </c>
      <c r="Q13" s="37">
        <f t="shared" si="0"/>
        <v>0</v>
      </c>
      <c r="R13" s="287">
        <f>(H13-L13+Q13*'Enter Information'!D224)*'Enter Information'!C$775</f>
        <v>34.348116208757716</v>
      </c>
      <c r="S13" s="287">
        <f>(I13-M13+Q13*'Enter Information'!E224)*'Enter Information'!C$775</f>
        <v>32.982362070200097</v>
      </c>
      <c r="T13" s="38">
        <f>SUM(R13:S13)</f>
        <v>67.330478278957813</v>
      </c>
      <c r="V13" s="30" t="s">
        <v>653</v>
      </c>
      <c r="W13" s="38">
        <f>SUM(R41:R45)</f>
        <v>151.27445153477299</v>
      </c>
      <c r="X13" s="38">
        <f>SUM(S41:S45)</f>
        <v>155.13827744807094</v>
      </c>
      <c r="Y13" s="38">
        <f>SUM(T41:T45)*Z14</f>
        <v>307.30879663634278</v>
      </c>
      <c r="Z13" s="619">
        <f>'Enter Information'!U18</f>
        <v>1.0135258923245007</v>
      </c>
      <c r="AA13"/>
      <c r="AB13"/>
      <c r="AD13" s="39" t="s">
        <v>783</v>
      </c>
      <c r="AE13" s="38">
        <f>$Y13*'Enter Information'!$E741*'Enter Information'!P698</f>
        <v>30.977181271680472</v>
      </c>
      <c r="AF13" s="38">
        <f>$Y13*'Enter Information'!$E741*'Enter Information'!Q698</f>
        <v>177.65757650211768</v>
      </c>
      <c r="AG13" s="38">
        <f>$Y13*'Enter Information'!$E741*'Enter Information'!R698</f>
        <v>30.646758004782544</v>
      </c>
      <c r="AH13" s="38">
        <f>$Y13*'Enter Information'!$E741*'Enter Information'!S698</f>
        <v>3.3593032134622378</v>
      </c>
      <c r="AI13" s="38">
        <f>$Y13*'Enter Information'!$E741*'Enter Information'!T698</f>
        <v>61.018163287150152</v>
      </c>
      <c r="AJ13" s="38">
        <f t="shared" si="3"/>
        <v>303.65898227919308</v>
      </c>
      <c r="AK13" s="87">
        <v>8</v>
      </c>
      <c r="AL13" s="40">
        <f t="shared" si="4"/>
        <v>67.330478278957813</v>
      </c>
      <c r="AM13" s="86">
        <f>T13*'Enter Information'!E$735*((Y$26/AJ$25)/('1'!Z$26/'1'!AK$25))+T13*(1-'Enter Information'!E$735)</f>
        <v>67.421755807758728</v>
      </c>
      <c r="AN13" s="40">
        <f t="shared" si="5"/>
        <v>67.330478278957813</v>
      </c>
      <c r="AO13" s="86">
        <f>T13*'Enter Information'!E$735*Y$26/AJ$25+T13*(1-'Enter Information'!E$735)</f>
        <v>87.091045849910998</v>
      </c>
      <c r="AP13" s="86">
        <f>INDEX($AL$6:$AO$106,'1'!AL13,'Enter Information'!$B$86)</f>
        <v>67.421755807758728</v>
      </c>
      <c r="AQ13" s="41"/>
      <c r="AR13"/>
      <c r="AS13"/>
    </row>
    <row r="14" spans="1:67" ht="12.75" customHeight="1" x14ac:dyDescent="0.4">
      <c r="A14" s="1"/>
      <c r="B14" s="1"/>
      <c r="D14" s="31">
        <v>8</v>
      </c>
      <c r="E14" s="32">
        <f>'3'!AP14</f>
        <v>75.065116972032115</v>
      </c>
      <c r="F14" s="33">
        <f>E14*'Enter Information'!D225</f>
        <v>38.531120376211874</v>
      </c>
      <c r="G14" s="33">
        <f>E14*'Enter Information'!E225</f>
        <v>36.533996595820241</v>
      </c>
      <c r="H14" s="34">
        <f t="shared" si="6"/>
        <v>37.242505119358242</v>
      </c>
      <c r="I14" s="34">
        <f t="shared" si="1"/>
        <v>35.42360706617356</v>
      </c>
      <c r="J14" s="35">
        <v>0</v>
      </c>
      <c r="K14" s="35">
        <v>0</v>
      </c>
      <c r="L14" s="35">
        <f>(F14+H14)/2*'Enter Information'!C434</f>
        <v>2.6520768923449537E-3</v>
      </c>
      <c r="M14" s="35">
        <f>(G14+I14)/2*'Enter Information'!D434</f>
        <v>2.1587281098598139E-3</v>
      </c>
      <c r="N14" s="36">
        <f>'Enter Information'!O$595/5</f>
        <v>73.2</v>
      </c>
      <c r="O14" s="36">
        <f>'Enter Information'!P$595/5</f>
        <v>267</v>
      </c>
      <c r="P14" s="36">
        <f>'Enter Information'!Q$595/5</f>
        <v>1379</v>
      </c>
      <c r="Q14" s="37">
        <f t="shared" si="0"/>
        <v>0</v>
      </c>
      <c r="R14" s="287">
        <f>(H14-L14+Q14*'Enter Information'!D225)*'Enter Information'!C$775</f>
        <v>37.071640620655032</v>
      </c>
      <c r="S14" s="287">
        <f>(I14-M14+Q14*'Enter Information'!E225)*'Enter Information'!C$775</f>
        <v>35.261449650576942</v>
      </c>
      <c r="T14" s="38">
        <f t="shared" si="2"/>
        <v>72.333090271231981</v>
      </c>
      <c r="V14" s="30" t="s">
        <v>654</v>
      </c>
      <c r="W14" s="38">
        <f>SUM(R46:R50)</f>
        <v>165.59801556607678</v>
      </c>
      <c r="X14" s="38">
        <f>SUM(S46:S50)</f>
        <v>173.25513993691939</v>
      </c>
      <c r="Y14" s="38">
        <f>SUM(T46:T50)*Z15</f>
        <v>338.54707467868235</v>
      </c>
      <c r="Z14" s="619">
        <f>'Enter Information'!U19</f>
        <v>1.0029243812960167</v>
      </c>
      <c r="AA14"/>
      <c r="AB14"/>
      <c r="AD14" s="39" t="s">
        <v>784</v>
      </c>
      <c r="AE14" s="38">
        <f>$Y14*'Enter Information'!$E742*'Enter Information'!P699</f>
        <v>24.012414984958582</v>
      </c>
      <c r="AF14" s="38">
        <f>$Y14*'Enter Information'!$E742*'Enter Information'!Q699</f>
        <v>192.33774102136331</v>
      </c>
      <c r="AG14" s="38">
        <f>$Y14*'Enter Information'!$E742*'Enter Information'!R699</f>
        <v>42.813625015734672</v>
      </c>
      <c r="AH14" s="38">
        <f>$Y14*'Enter Information'!$E742*'Enter Information'!S699</f>
        <v>3.6444374516178275</v>
      </c>
      <c r="AI14" s="38">
        <f>$Y14*'Enter Information'!$E742*'Enter Information'!T699</f>
        <v>71.287921366692643</v>
      </c>
      <c r="AJ14" s="38">
        <f t="shared" si="3"/>
        <v>334.09613984036707</v>
      </c>
      <c r="AK14" s="87">
        <v>9</v>
      </c>
      <c r="AL14" s="40">
        <f t="shared" si="4"/>
        <v>72.333090271231981</v>
      </c>
      <c r="AM14" s="86">
        <f>T14*'Enter Information'!E$735*((Y$26/AJ$25)/('1'!Z$26/'1'!AK$25))+T14*(1-'Enter Information'!E$735)</f>
        <v>72.431149662747615</v>
      </c>
      <c r="AN14" s="40">
        <f t="shared" si="5"/>
        <v>72.333090271231981</v>
      </c>
      <c r="AO14" s="86">
        <f>T14*'Enter Information'!E$735*Y$26/AJ$25+T14*(1-'Enter Information'!E$735)</f>
        <v>93.561855526672559</v>
      </c>
      <c r="AP14" s="86">
        <f>INDEX($AL$6:$AO$106,'1'!AL14,'Enter Information'!$B$86)</f>
        <v>72.431149662747615</v>
      </c>
      <c r="AQ14" s="41"/>
      <c r="AR14"/>
      <c r="AS14"/>
    </row>
    <row r="15" spans="1:67" x14ac:dyDescent="0.4">
      <c r="A15" s="1"/>
      <c r="B15" s="1"/>
      <c r="D15" s="31">
        <v>9</v>
      </c>
      <c r="E15" s="32">
        <f>'3'!AP15</f>
        <v>77.376448014570755</v>
      </c>
      <c r="F15" s="33">
        <f>E15*'Enter Information'!D226</f>
        <v>39.740729695318556</v>
      </c>
      <c r="G15" s="33">
        <f>E15*'Enter Information'!E226</f>
        <v>37.635718319252199</v>
      </c>
      <c r="H15" s="34">
        <f t="shared" si="6"/>
        <v>38.531120376211874</v>
      </c>
      <c r="I15" s="34">
        <f t="shared" si="1"/>
        <v>36.533996595820241</v>
      </c>
      <c r="J15" s="35">
        <v>0</v>
      </c>
      <c r="K15" s="35">
        <v>0</v>
      </c>
      <c r="L15" s="35">
        <f>(F15+H15)/2*'Enter Information'!C435</f>
        <v>2.7395147525035644E-3</v>
      </c>
      <c r="M15" s="35">
        <f>(G15+I15)/2*'Enter Information'!D435</f>
        <v>2.2250914474521732E-3</v>
      </c>
      <c r="N15" s="36">
        <f>'Enter Information'!O$595/5</f>
        <v>73.2</v>
      </c>
      <c r="O15" s="36">
        <f>'Enter Information'!P$595/5</f>
        <v>267</v>
      </c>
      <c r="P15" s="36">
        <f>'Enter Information'!Q$595/5</f>
        <v>1379</v>
      </c>
      <c r="Q15" s="37">
        <f t="shared" si="0"/>
        <v>0</v>
      </c>
      <c r="R15" s="287">
        <f>(H15-L15+Q15*'Enter Information'!D226)*'Enter Information'!C$775</f>
        <v>38.354348159295725</v>
      </c>
      <c r="S15" s="287">
        <f>(I15-M15+Q15*'Enter Information'!E226)*'Enter Information'!C$775</f>
        <v>36.366757486976319</v>
      </c>
      <c r="T15" s="38">
        <f t="shared" si="2"/>
        <v>74.721105646272036</v>
      </c>
      <c r="V15" s="30" t="s">
        <v>655</v>
      </c>
      <c r="W15" s="38">
        <f>SUM(R51:R55)</f>
        <v>203.19349511029657</v>
      </c>
      <c r="X15" s="38">
        <f>SUM(S51:S55)</f>
        <v>217.84849986332324</v>
      </c>
      <c r="Y15" s="38">
        <f>SUM(T51:T55)*Z16</f>
        <v>419.78615996438555</v>
      </c>
      <c r="Z15" s="619">
        <f>'Enter Information'!U20</f>
        <v>0.9990967154375191</v>
      </c>
      <c r="AA15"/>
      <c r="AB15"/>
      <c r="AD15" s="39" t="s">
        <v>785</v>
      </c>
      <c r="AE15" s="38">
        <f>$Y15*'Enter Information'!$E743*'Enter Information'!P700</f>
        <v>34.223505606829512</v>
      </c>
      <c r="AF15" s="38">
        <f>$Y15*'Enter Information'!$E743*'Enter Information'!Q700</f>
        <v>224.90368853863092</v>
      </c>
      <c r="AG15" s="38">
        <f>$Y15*'Enter Information'!$E743*'Enter Information'!R700</f>
        <v>58.68796469296155</v>
      </c>
      <c r="AH15" s="38">
        <f>$Y15*'Enter Information'!$E743*'Enter Information'!S700</f>
        <v>4.45618562588926</v>
      </c>
      <c r="AI15" s="38">
        <f>$Y15*'Enter Information'!$E743*'Enter Information'!T700</f>
        <v>90.817063055623123</v>
      </c>
      <c r="AJ15" s="38">
        <f t="shared" si="3"/>
        <v>413.08840751993432</v>
      </c>
      <c r="AK15" s="87">
        <v>10</v>
      </c>
      <c r="AL15" s="40">
        <f t="shared" si="4"/>
        <v>74.721105646272036</v>
      </c>
      <c r="AM15" s="86">
        <f>T15*'Enter Information'!E$735*((Y$26/AJ$25)/('1'!Z$26/'1'!AK$25))+T15*(1-'Enter Information'!E$735)</f>
        <v>74.822402385089276</v>
      </c>
      <c r="AN15" s="40">
        <f t="shared" si="5"/>
        <v>74.721105646272036</v>
      </c>
      <c r="AO15" s="86">
        <f>T15*'Enter Information'!E$735*Y$26/AJ$25+T15*(1-'Enter Information'!E$735)</f>
        <v>96.650720507792144</v>
      </c>
      <c r="AP15" s="86">
        <f>INDEX($AL$6:$AO$106,'1'!AL15,'Enter Information'!$B$86)</f>
        <v>74.822402385089276</v>
      </c>
      <c r="AQ15" s="41"/>
      <c r="AR15"/>
      <c r="AS15"/>
    </row>
    <row r="16" spans="1:67" x14ac:dyDescent="0.4">
      <c r="A16" s="1"/>
      <c r="B16" s="1"/>
      <c r="D16" s="31">
        <v>10</v>
      </c>
      <c r="E16" s="32">
        <f>'3'!AP16</f>
        <v>79.928105368608911</v>
      </c>
      <c r="F16" s="33">
        <f>E16*'Enter Information'!D227</f>
        <v>40.939440821652951</v>
      </c>
      <c r="G16" s="33">
        <f>E16*'Enter Information'!E227</f>
        <v>38.98866454695596</v>
      </c>
      <c r="H16" s="34">
        <f t="shared" si="6"/>
        <v>39.740729695318556</v>
      </c>
      <c r="I16" s="34">
        <f t="shared" si="1"/>
        <v>37.635718319252199</v>
      </c>
      <c r="J16" s="35">
        <v>0</v>
      </c>
      <c r="K16" s="35">
        <v>0</v>
      </c>
      <c r="L16" s="35">
        <f>(F16+H16)/2*'Enter Information'!C436</f>
        <v>2.8238059680940029E-3</v>
      </c>
      <c r="M16" s="35">
        <f>(G16+I16)/2*'Enter Information'!D436</f>
        <v>2.2987314859862448E-3</v>
      </c>
      <c r="N16" s="36">
        <f>'Enter Information'!O$596/5</f>
        <v>76.8</v>
      </c>
      <c r="O16" s="36">
        <f>'Enter Information'!P$596/5</f>
        <v>187.4</v>
      </c>
      <c r="P16" s="36">
        <f>'Enter Information'!Q$596/5</f>
        <v>1355</v>
      </c>
      <c r="Q16" s="37">
        <f t="shared" si="0"/>
        <v>0</v>
      </c>
      <c r="R16" s="287">
        <f>(H16-L16+Q16*'Enter Information'!D227)*'Enter Information'!C$776</f>
        <v>39.677844265774084</v>
      </c>
      <c r="S16" s="287">
        <f>(I16-M16+Q16*'Enter Information'!E227)*'Enter Information'!C$776</f>
        <v>37.576538777603083</v>
      </c>
      <c r="T16" s="38">
        <f t="shared" si="2"/>
        <v>77.254383043377175</v>
      </c>
      <c r="V16" s="30" t="s">
        <v>656</v>
      </c>
      <c r="W16" s="38">
        <f>SUM(R56:R60)</f>
        <v>247.75054811602567</v>
      </c>
      <c r="X16" s="38">
        <f>SUM(S56:S60)</f>
        <v>263.60078716443263</v>
      </c>
      <c r="Y16" s="38">
        <f>SUM(T56:T60)*Z17</f>
        <v>509.24025152881489</v>
      </c>
      <c r="Z16" s="619">
        <f>'Enter Information'!U21</f>
        <v>0.99701731650470415</v>
      </c>
      <c r="AA16"/>
      <c r="AB16"/>
      <c r="AD16" s="39" t="s">
        <v>786</v>
      </c>
      <c r="AE16" s="38">
        <f>$Y16*'Enter Information'!$E744*'Enter Information'!P701</f>
        <v>59.660677395411263</v>
      </c>
      <c r="AF16" s="38">
        <f>$Y16*'Enter Information'!$E744*'Enter Information'!Q701</f>
        <v>250.31545081118205</v>
      </c>
      <c r="AG16" s="38">
        <f>$Y16*'Enter Information'!$E744*'Enter Information'!R701</f>
        <v>64.904952440565552</v>
      </c>
      <c r="AH16" s="38">
        <f>$Y16*'Enter Information'!$E744*'Enter Information'!S701</f>
        <v>5.8645656418929786</v>
      </c>
      <c r="AI16" s="38">
        <f>$Y16*'Enter Information'!$E744*'Enter Information'!T701</f>
        <v>118.1935537058431</v>
      </c>
      <c r="AJ16" s="38">
        <f t="shared" si="3"/>
        <v>498.93919999489498</v>
      </c>
      <c r="AK16" s="87">
        <v>11</v>
      </c>
      <c r="AL16" s="40">
        <f t="shared" si="4"/>
        <v>77.254383043377175</v>
      </c>
      <c r="AM16" s="86">
        <f>T16*'Enter Information'!E$736*((Y$26/AJ$25)/('1'!Z$26/'1'!AK$25))+T16*(1-'Enter Information'!E$736)</f>
        <v>77.358748583571042</v>
      </c>
      <c r="AN16" s="40">
        <f t="shared" si="5"/>
        <v>77.254383043377175</v>
      </c>
      <c r="AO16" s="86">
        <f>T16*'Enter Information'!E$736*Y$26/AJ$25+T16*(1-'Enter Information'!E$736)</f>
        <v>99.848359196894407</v>
      </c>
      <c r="AP16" s="86">
        <f>INDEX($AL$6:$AO$106,'1'!AL16,'Enter Information'!$B$86)</f>
        <v>77.358748583571042</v>
      </c>
      <c r="AQ16" s="41"/>
      <c r="AR16" s="46"/>
      <c r="AS16" s="47"/>
    </row>
    <row r="17" spans="1:43" x14ac:dyDescent="0.4">
      <c r="A17" s="1"/>
      <c r="B17" s="1"/>
      <c r="D17" s="31">
        <v>11</v>
      </c>
      <c r="E17" s="32">
        <f>'3'!AP17</f>
        <v>82.333043814820968</v>
      </c>
      <c r="F17" s="33">
        <f>E17*'Enter Information'!D228</f>
        <v>42.242334573644143</v>
      </c>
      <c r="G17" s="33">
        <f>E17*'Enter Information'!E228</f>
        <v>40.090709241176825</v>
      </c>
      <c r="H17" s="34">
        <f t="shared" si="6"/>
        <v>40.939440821652951</v>
      </c>
      <c r="I17" s="34">
        <f t="shared" si="1"/>
        <v>38.98866454695596</v>
      </c>
      <c r="J17" s="35">
        <v>0</v>
      </c>
      <c r="K17" s="35">
        <v>0</v>
      </c>
      <c r="L17" s="35">
        <f>(F17+H17)/2*'Enter Information'!C437</f>
        <v>2.9113621388353978E-3</v>
      </c>
      <c r="M17" s="35">
        <f>(G17+I17)/2*'Enter Information'!D437</f>
        <v>2.7677780825846473E-3</v>
      </c>
      <c r="N17" s="36">
        <f>'Enter Information'!O$596/5</f>
        <v>76.8</v>
      </c>
      <c r="O17" s="36">
        <f>'Enter Information'!P$596/5</f>
        <v>187.4</v>
      </c>
      <c r="P17" s="36">
        <f>'Enter Information'!Q$596/5</f>
        <v>1355</v>
      </c>
      <c r="Q17" s="37">
        <f t="shared" si="0"/>
        <v>0</v>
      </c>
      <c r="R17" s="287">
        <f>(H17-L17+Q17*'Enter Information'!D228)*'Enter Information'!C$776</f>
        <v>40.874656183409257</v>
      </c>
      <c r="S17" s="287">
        <f>(I17-M17+Q17*'Enter Information'!E228)*'Enter Information'!C$776</f>
        <v>38.926971765048563</v>
      </c>
      <c r="T17" s="38">
        <f t="shared" si="2"/>
        <v>79.801627948457821</v>
      </c>
      <c r="V17" s="30" t="s">
        <v>657</v>
      </c>
      <c r="W17" s="38">
        <f>SUM(R61:R65)</f>
        <v>285.67509695904658</v>
      </c>
      <c r="X17" s="38">
        <f>SUM(S61:S65)</f>
        <v>307.12860433258584</v>
      </c>
      <c r="Y17" s="38">
        <f>SUM(T61:T65)*Z18</f>
        <v>589.68339316828576</v>
      </c>
      <c r="Z17" s="619">
        <f>'Enter Information'!U22</f>
        <v>0.99587155912972125</v>
      </c>
      <c r="AA17"/>
      <c r="AB17"/>
      <c r="AD17" s="39" t="s">
        <v>787</v>
      </c>
      <c r="AE17" s="38">
        <f>$Y17*'Enter Information'!$E745*'Enter Information'!P702</f>
        <v>111.87018522296754</v>
      </c>
      <c r="AF17" s="38">
        <f>$Y17*'Enter Information'!$E745*'Enter Information'!Q702</f>
        <v>244.62370034049866</v>
      </c>
      <c r="AG17" s="38">
        <f>$Y17*'Enter Information'!$E745*'Enter Information'!R702</f>
        <v>67.686162487845905</v>
      </c>
      <c r="AH17" s="38">
        <f>$Y17*'Enter Information'!$E745*'Enter Information'!S702</f>
        <v>7.4535357501496975</v>
      </c>
      <c r="AI17" s="38">
        <f>$Y17*'Enter Information'!$E745*'Enter Information'!T702</f>
        <v>145.91471337905671</v>
      </c>
      <c r="AJ17" s="38">
        <f t="shared" si="3"/>
        <v>577.54829718051838</v>
      </c>
      <c r="AK17" s="87">
        <v>12</v>
      </c>
      <c r="AL17" s="40">
        <f t="shared" si="4"/>
        <v>79.801627948457821</v>
      </c>
      <c r="AM17" s="86">
        <f>T17*'Enter Information'!E$736*((Y$26/AJ$25)/('1'!Z$26/'1'!AK$25))+T17*(1-'Enter Information'!E$736)</f>
        <v>79.909434647328411</v>
      </c>
      <c r="AN17" s="40">
        <f t="shared" si="5"/>
        <v>79.801627948457821</v>
      </c>
      <c r="AO17" s="86">
        <f>T17*'Enter Information'!E$736*Y$26/AJ$25+T17*(1-'Enter Information'!E$736)</f>
        <v>103.14057659900796</v>
      </c>
      <c r="AP17" s="86">
        <f>INDEX($AL$6:$AO$106,'1'!AL17,'Enter Information'!$B$86)</f>
        <v>79.909434647328411</v>
      </c>
      <c r="AQ17" s="41"/>
    </row>
    <row r="18" spans="1:43" x14ac:dyDescent="0.4">
      <c r="A18" s="1"/>
      <c r="B18" s="1"/>
      <c r="D18" s="31">
        <v>12</v>
      </c>
      <c r="E18" s="32">
        <f>'3'!AP18</f>
        <v>84.750348624010016</v>
      </c>
      <c r="F18" s="33">
        <f>E18*'Enter Information'!D229</f>
        <v>43.635030255983914</v>
      </c>
      <c r="G18" s="33">
        <f>E18*'Enter Information'!E229</f>
        <v>41.115318368026102</v>
      </c>
      <c r="H18" s="34">
        <f t="shared" si="6"/>
        <v>42.242334573644143</v>
      </c>
      <c r="I18" s="34">
        <f t="shared" si="1"/>
        <v>40.090709241176825</v>
      </c>
      <c r="J18" s="35">
        <v>0</v>
      </c>
      <c r="K18" s="35">
        <v>0</v>
      </c>
      <c r="L18" s="35">
        <f>(F18+H18)/2*'Enter Information'!C438</f>
        <v>3.8644814173332625E-3</v>
      </c>
      <c r="M18" s="35">
        <f>(G18+I18)/2*'Enter Information'!D438</f>
        <v>3.6542712424141315E-3</v>
      </c>
      <c r="N18" s="36">
        <f>'Enter Information'!O$596/5</f>
        <v>76.8</v>
      </c>
      <c r="O18" s="36">
        <f>'Enter Information'!P$596/5</f>
        <v>187.4</v>
      </c>
      <c r="P18" s="36">
        <f>'Enter Information'!Q$596/5</f>
        <v>1355</v>
      </c>
      <c r="Q18" s="37">
        <f t="shared" si="0"/>
        <v>0</v>
      </c>
      <c r="R18" s="287">
        <f>(H18-L18+Q18*'Enter Information'!D229)*'Enter Information'!C$776</f>
        <v>42.174629005628397</v>
      </c>
      <c r="S18" s="287">
        <f>(I18-M18+Q18*'Enter Information'!E229)*'Enter Information'!C$776</f>
        <v>40.026465627038633</v>
      </c>
      <c r="T18" s="38">
        <f t="shared" si="2"/>
        <v>82.201094632667036</v>
      </c>
      <c r="V18" s="30" t="s">
        <v>658</v>
      </c>
      <c r="W18" s="38">
        <f>SUM(R66:R70)</f>
        <v>327.87860398381503</v>
      </c>
      <c r="X18" s="38">
        <f>SUM(S66:S70)</f>
        <v>355.32641364916157</v>
      </c>
      <c r="Y18" s="38">
        <f>SUM(T66:T70)*Z19</f>
        <v>679.6370753897221</v>
      </c>
      <c r="Z18" s="619">
        <f>'Enter Information'!U23</f>
        <v>0.99473635519388959</v>
      </c>
      <c r="AA18"/>
      <c r="AB18"/>
      <c r="AD18" s="39" t="s">
        <v>788</v>
      </c>
      <c r="AE18" s="38">
        <f>$Y18*'Enter Information'!$E746*'Enter Information'!P703</f>
        <v>208.52372153707657</v>
      </c>
      <c r="AF18" s="38">
        <f>$Y18*'Enter Information'!$E746*'Enter Information'!Q703</f>
        <v>200.20702969347064</v>
      </c>
      <c r="AG18" s="38">
        <f>$Y18*'Enter Information'!$E746*'Enter Information'!R703</f>
        <v>60.729176899663763</v>
      </c>
      <c r="AH18" s="38">
        <f>$Y18*'Enter Information'!$E746*'Enter Information'!S703</f>
        <v>11.522083491662309</v>
      </c>
      <c r="AI18" s="38">
        <f>$Y18*'Enter Information'!$E746*'Enter Information'!T703</f>
        <v>185.13302572693502</v>
      </c>
      <c r="AJ18" s="38">
        <f t="shared" si="3"/>
        <v>666.1150373488083</v>
      </c>
      <c r="AK18" s="87">
        <v>13</v>
      </c>
      <c r="AL18" s="40">
        <f t="shared" si="4"/>
        <v>82.201094632667036</v>
      </c>
      <c r="AM18" s="86">
        <f>T18*'Enter Information'!E$736*((Y$26/AJ$25)/('1'!Z$26/'1'!AK$25))+T18*(1-'Enter Information'!E$736)</f>
        <v>82.312142851653505</v>
      </c>
      <c r="AN18" s="40">
        <f t="shared" si="5"/>
        <v>82.201094632667036</v>
      </c>
      <c r="AO18" s="86">
        <f>T18*'Enter Information'!E$736*Y$26/AJ$25+T18*(1-'Enter Information'!E$736)</f>
        <v>106.24179625707423</v>
      </c>
      <c r="AP18" s="86">
        <f>INDEX($AL$6:$AO$106,'1'!AL18,'Enter Information'!$B$86)</f>
        <v>82.312142851653505</v>
      </c>
      <c r="AQ18" s="41"/>
    </row>
    <row r="19" spans="1:43" x14ac:dyDescent="0.4">
      <c r="A19" s="1"/>
      <c r="B19" s="1"/>
      <c r="D19" s="31">
        <v>13</v>
      </c>
      <c r="E19" s="32">
        <f>'3'!AP19</f>
        <v>89.122818032661357</v>
      </c>
      <c r="F19" s="33">
        <f>E19*'Enter Information'!D230</f>
        <v>45.709558807369227</v>
      </c>
      <c r="G19" s="33">
        <f>E19*'Enter Information'!E230</f>
        <v>43.41325922529213</v>
      </c>
      <c r="H19" s="34">
        <f t="shared" si="6"/>
        <v>43.635030255983914</v>
      </c>
      <c r="I19" s="34">
        <f t="shared" si="1"/>
        <v>41.115318368026102</v>
      </c>
      <c r="J19" s="35">
        <v>0</v>
      </c>
      <c r="K19" s="35">
        <v>0</v>
      </c>
      <c r="L19" s="35">
        <f>(F19+H19)/2*'Enter Information'!C439</f>
        <v>4.4672294531676576E-3</v>
      </c>
      <c r="M19" s="35">
        <f>(G19+I19)/2*'Enter Information'!D439</f>
        <v>4.2264288796659121E-3</v>
      </c>
      <c r="N19" s="36">
        <f>'Enter Information'!O$596/5</f>
        <v>76.8</v>
      </c>
      <c r="O19" s="36">
        <f>'Enter Information'!P$596/5</f>
        <v>187.4</v>
      </c>
      <c r="P19" s="36">
        <f>'Enter Information'!Q$596/5</f>
        <v>1355</v>
      </c>
      <c r="Q19" s="37">
        <f t="shared" si="0"/>
        <v>0</v>
      </c>
      <c r="R19" s="287">
        <f>(H19-L19+Q19*'Enter Information'!D230)*'Enter Information'!C$776</f>
        <v>43.564617869274045</v>
      </c>
      <c r="S19" s="287">
        <f>(I19-M19+Q19*'Enter Information'!E230)*'Enter Information'!C$776</f>
        <v>41.048954821610884</v>
      </c>
      <c r="T19" s="38">
        <f t="shared" si="2"/>
        <v>84.613572690884922</v>
      </c>
      <c r="V19" s="30" t="s">
        <v>659</v>
      </c>
      <c r="W19" s="38">
        <f>SUM(R71:R75)</f>
        <v>299.14715994191533</v>
      </c>
      <c r="X19" s="38">
        <f>SUM(S71:S75)</f>
        <v>325.20528280863323</v>
      </c>
      <c r="Y19" s="38">
        <f>SUM(T71:T75)*Z20</f>
        <v>623.60221224839802</v>
      </c>
      <c r="Z19" s="619">
        <f>'Enter Information'!U24</f>
        <v>0.99477764045759487</v>
      </c>
      <c r="AA19"/>
      <c r="AB19"/>
      <c r="AD19" s="39" t="s">
        <v>789</v>
      </c>
      <c r="AE19" s="38">
        <f>$Y19*'Enter Information'!$E747*'Enter Information'!P704</f>
        <v>251.50399582323448</v>
      </c>
      <c r="AF19" s="38">
        <f>$Y19*'Enter Information'!$E747*'Enter Information'!Q704</f>
        <v>121.69548184995215</v>
      </c>
      <c r="AG19" s="38">
        <f>$Y19*'Enter Information'!$E747*'Enter Information'!R704</f>
        <v>43.630083863242113</v>
      </c>
      <c r="AH19" s="38">
        <f>$Y19*'Enter Information'!$E747*'Enter Information'!S704</f>
        <v>9.6454937466258368</v>
      </c>
      <c r="AI19" s="38">
        <f>$Y19*'Enter Information'!$E747*'Enter Information'!T704</f>
        <v>182.63336757629858</v>
      </c>
      <c r="AJ19" s="38">
        <f t="shared" si="3"/>
        <v>609.10842285935314</v>
      </c>
      <c r="AK19" s="87">
        <v>14</v>
      </c>
      <c r="AL19" s="40">
        <f t="shared" si="4"/>
        <v>84.613572690884922</v>
      </c>
      <c r="AM19" s="86">
        <f>T19*'Enter Information'!E$736*((Y$26/AJ$25)/('1'!Z$26/'1'!AK$25))+T19*(1-'Enter Information'!E$736)</f>
        <v>84.727880007489318</v>
      </c>
      <c r="AN19" s="40">
        <f t="shared" si="5"/>
        <v>84.613572690884922</v>
      </c>
      <c r="AO19" s="86">
        <f>T19*'Enter Information'!E$736*Y$26/AJ$25+T19*(1-'Enter Information'!E$736)</f>
        <v>109.35983262241953</v>
      </c>
      <c r="AP19" s="86">
        <f>INDEX($AL$6:$AO$106,'1'!AL19,'Enter Information'!$B$86)</f>
        <v>84.727880007489318</v>
      </c>
      <c r="AQ19" s="41"/>
    </row>
    <row r="20" spans="1:43" x14ac:dyDescent="0.4">
      <c r="A20" s="1"/>
      <c r="B20" s="1"/>
      <c r="D20" s="31">
        <v>14</v>
      </c>
      <c r="E20" s="32">
        <f>'3'!AP20</f>
        <v>91.343286514401811</v>
      </c>
      <c r="F20" s="33">
        <f>E20*'Enter Information'!D231</f>
        <v>46.618785657335295</v>
      </c>
      <c r="G20" s="33">
        <f>E20*'Enter Information'!E231</f>
        <v>44.724500857066516</v>
      </c>
      <c r="H20" s="34">
        <f t="shared" si="6"/>
        <v>45.709558807369227</v>
      </c>
      <c r="I20" s="34">
        <f t="shared" si="1"/>
        <v>43.41325922529213</v>
      </c>
      <c r="J20" s="35">
        <f>G20*'Enter Information'!$C$357/1000*'Enter Information'!$D$217</f>
        <v>1.1465458898268717</v>
      </c>
      <c r="K20" s="35">
        <f>G20*'Enter Information'!$C$357/1000*'Enter Information'!$E$217</f>
        <v>1.087904601942306</v>
      </c>
      <c r="L20" s="35">
        <f>(F20+H20)/2*'Enter Information'!C440</f>
        <v>6.0013423902057928E-3</v>
      </c>
      <c r="M20" s="35">
        <f>(G20+I20)/2*'Enter Information'!D440</f>
        <v>5.7289544053533122E-3</v>
      </c>
      <c r="N20" s="36">
        <f>'Enter Information'!O$596/5</f>
        <v>76.8</v>
      </c>
      <c r="O20" s="36">
        <f>'Enter Information'!P$596/5</f>
        <v>187.4</v>
      </c>
      <c r="P20" s="36">
        <f>'Enter Information'!Q$596/5</f>
        <v>1355</v>
      </c>
      <c r="Q20" s="37">
        <f t="shared" si="0"/>
        <v>0</v>
      </c>
      <c r="R20" s="287">
        <f>(H20-L20+Q20*'Enter Information'!D231)*'Enter Information'!C$776</f>
        <v>45.634479092499937</v>
      </c>
      <c r="S20" s="287">
        <f>(I20-M20+Q20*'Enter Information'!E231)*'Enter Information'!C$776</f>
        <v>43.341922215173675</v>
      </c>
      <c r="T20" s="38">
        <f t="shared" si="2"/>
        <v>88.976401307673612</v>
      </c>
      <c r="V20" s="30" t="s">
        <v>660</v>
      </c>
      <c r="W20" s="38">
        <f>SUM(R76:R80)</f>
        <v>287.91291741762126</v>
      </c>
      <c r="X20" s="38">
        <f>SUM(S76:S80)</f>
        <v>313.59155257263859</v>
      </c>
      <c r="Y20" s="38">
        <f>SUM(T76:T80)*Z21</f>
        <v>603.64853509572049</v>
      </c>
      <c r="Z20" s="619">
        <f>'Enter Information'!U25</f>
        <v>0.9987983862146107</v>
      </c>
      <c r="AA20"/>
      <c r="AB20"/>
      <c r="AD20" s="39" t="s">
        <v>790</v>
      </c>
      <c r="AE20" s="38">
        <f>$Y20*'Enter Information'!$E748*'Enter Information'!P705</f>
        <v>256.49166603047075</v>
      </c>
      <c r="AF20" s="38">
        <f>$Y20*'Enter Information'!$E748*'Enter Information'!Q705</f>
        <v>91.862433692851425</v>
      </c>
      <c r="AG20" s="38">
        <f>$Y20*'Enter Information'!$E748*'Enter Information'!R705</f>
        <v>39.999140869950068</v>
      </c>
      <c r="AH20" s="38">
        <f>$Y20*'Enter Information'!$E748*'Enter Information'!S705</f>
        <v>7.90943463530086</v>
      </c>
      <c r="AI20" s="38">
        <f>$Y20*'Enter Information'!$E748*'Enter Information'!T705</f>
        <v>184.62880277259436</v>
      </c>
      <c r="AJ20" s="38">
        <f t="shared" si="3"/>
        <v>580.89147800116746</v>
      </c>
      <c r="AK20" s="87">
        <v>15</v>
      </c>
      <c r="AL20" s="40">
        <f t="shared" si="4"/>
        <v>88.976401307673612</v>
      </c>
      <c r="AM20" s="86">
        <f>T20*'Enter Information'!E$736*((Y$26/AJ$25)/('1'!Z$26/'1'!AK$25))+T20*(1-'Enter Information'!E$736)</f>
        <v>89.096602515956732</v>
      </c>
      <c r="AN20" s="40">
        <f t="shared" si="5"/>
        <v>88.976401307673612</v>
      </c>
      <c r="AO20" s="86">
        <f>T20*'Enter Information'!E$736*Y$26/AJ$25+T20*(1-'Enter Information'!E$736)</f>
        <v>114.9986230920685</v>
      </c>
      <c r="AP20" s="86">
        <f>INDEX($AL$6:$AO$106,'1'!AL20,'Enter Information'!$B$86)</f>
        <v>89.096602515956732</v>
      </c>
      <c r="AQ20" s="41"/>
    </row>
    <row r="21" spans="1:43" x14ac:dyDescent="0.4">
      <c r="A21" s="1"/>
      <c r="B21" s="1"/>
      <c r="D21" s="31">
        <v>15</v>
      </c>
      <c r="E21" s="32">
        <f>'3'!AP21</f>
        <v>93.903212051695178</v>
      </c>
      <c r="F21" s="33">
        <f>E21*'Enter Information'!D232</f>
        <v>48.23913726311585</v>
      </c>
      <c r="G21" s="33">
        <f>E21*'Enter Information'!E232</f>
        <v>45.664074788579327</v>
      </c>
      <c r="H21" s="34">
        <f t="shared" si="6"/>
        <v>46.618785657335295</v>
      </c>
      <c r="I21" s="34">
        <f t="shared" si="1"/>
        <v>44.724500857066516</v>
      </c>
      <c r="J21" s="35">
        <f>G21*'Enter Information'!$C$357/1000*'Enter Information'!$D$217</f>
        <v>1.1706325673463653</v>
      </c>
      <c r="K21" s="35">
        <f>G21*'Enter Information'!$C$357/1000*'Enter Information'!$E$217</f>
        <v>1.1107593411650982</v>
      </c>
      <c r="L21" s="35">
        <f>(F21+H21)/2*'Enter Information'!C441</f>
        <v>8.5372130628406043E-3</v>
      </c>
      <c r="M21" s="35">
        <f>(G21+I21)/2*'Enter Information'!D441</f>
        <v>7.2310860516516685E-3</v>
      </c>
      <c r="N21" s="36">
        <f>'Enter Information'!O$597/5</f>
        <v>88.4</v>
      </c>
      <c r="O21" s="36">
        <f>'Enter Information'!P$597/5</f>
        <v>206.6</v>
      </c>
      <c r="P21" s="36">
        <f>'Enter Information'!Q$597/5</f>
        <v>1506.2</v>
      </c>
      <c r="Q21" s="37">
        <f t="shared" si="0"/>
        <v>0</v>
      </c>
      <c r="R21" s="287">
        <f>(H21-L21+Q21*'Enter Information'!D232)*'Enter Information'!C$777</f>
        <v>46.709578209117332</v>
      </c>
      <c r="S21" s="287">
        <f>(I21-M21+Q21*'Enter Information'!E232)*'Enter Information'!C$777</f>
        <v>44.812565463252383</v>
      </c>
      <c r="T21" s="38">
        <f t="shared" si="2"/>
        <v>91.522143672369708</v>
      </c>
      <c r="V21" s="30" t="s">
        <v>661</v>
      </c>
      <c r="W21" s="38">
        <f>SUM(R81:R85)</f>
        <v>190.60519713480159</v>
      </c>
      <c r="X21" s="38">
        <f>SUM(S81:S85)</f>
        <v>220.51516386911302</v>
      </c>
      <c r="Y21" s="38">
        <f>SUM(T81:T85)*Z22</f>
        <v>412.96663622213015</v>
      </c>
      <c r="Z21" s="619">
        <f>'Enter Information'!U26</f>
        <v>1.0035645040268701</v>
      </c>
      <c r="AA21"/>
      <c r="AB21"/>
      <c r="AD21" s="39" t="s">
        <v>791</v>
      </c>
      <c r="AE21" s="38">
        <f>$Y21*'Enter Information'!$E749*'Enter Information'!P706</f>
        <v>166.74452894558766</v>
      </c>
      <c r="AF21" s="38">
        <f>$Y21*'Enter Information'!$E749*'Enter Information'!Q706</f>
        <v>53.493474402341178</v>
      </c>
      <c r="AG21" s="38">
        <f>$Y21*'Enter Information'!$E749*'Enter Information'!R706</f>
        <v>26.647306951352114</v>
      </c>
      <c r="AH21" s="38">
        <f>$Y21*'Enter Information'!$E749*'Enter Information'!S706</f>
        <v>3.9772099927391213</v>
      </c>
      <c r="AI21" s="38">
        <f>$Y21*'Enter Information'!$E749*'Enter Information'!T706</f>
        <v>137.01488424986272</v>
      </c>
      <c r="AJ21" s="38">
        <f t="shared" si="3"/>
        <v>387.87740454188281</v>
      </c>
      <c r="AK21" s="87">
        <v>16</v>
      </c>
      <c r="AL21" s="40">
        <f t="shared" si="4"/>
        <v>91.522143672369708</v>
      </c>
      <c r="AM21" s="86">
        <f>T21*'Enter Information'!E$737*((Y$26/AJ$25)/('1'!Z$26/'1'!AK$25))+T21*(1-'Enter Information'!E$737)</f>
        <v>91.645214277302259</v>
      </c>
      <c r="AN21" s="40">
        <f t="shared" si="5"/>
        <v>91.522143672369708</v>
      </c>
      <c r="AO21" s="86">
        <f>T21*'Enter Information'!E$737*Y$26/AJ$25+T21*(1-'Enter Information'!E$737)</f>
        <v>118.16555784796813</v>
      </c>
      <c r="AP21" s="86">
        <f>INDEX($AL$6:$AO$106,'1'!AL21,'Enter Information'!$B$86)</f>
        <v>91.645214277302259</v>
      </c>
      <c r="AQ21" s="41"/>
    </row>
    <row r="22" spans="1:43" x14ac:dyDescent="0.4">
      <c r="A22" s="1"/>
      <c r="B22" s="1"/>
      <c r="D22" s="31">
        <v>16</v>
      </c>
      <c r="E22" s="32">
        <f>'3'!AP22</f>
        <v>92.407568772985144</v>
      </c>
      <c r="F22" s="33">
        <f>E22*'Enter Information'!D233</f>
        <v>46.58961014130972</v>
      </c>
      <c r="G22" s="33">
        <f>E22*'Enter Information'!E233</f>
        <v>45.817958631675424</v>
      </c>
      <c r="H22" s="34">
        <f t="shared" si="6"/>
        <v>48.23913726311585</v>
      </c>
      <c r="I22" s="34">
        <f t="shared" si="1"/>
        <v>45.664074788579327</v>
      </c>
      <c r="J22" s="35">
        <f>G22*'Enter Information'!$C$357/1000*'Enter Information'!$D$217</f>
        <v>1.1745774942752638</v>
      </c>
      <c r="K22" s="35">
        <f>G22*'Enter Information'!$C$357/1000*'Enter Information'!$E$217</f>
        <v>1.1145025006830511</v>
      </c>
      <c r="L22" s="35">
        <f>(F22+H22)/2*'Enter Information'!C442</f>
        <v>1.1853593425553196E-2</v>
      </c>
      <c r="M22" s="35">
        <f>(G22+I22)/2*'Enter Information'!D442</f>
        <v>8.2333830078229284E-3</v>
      </c>
      <c r="N22" s="36">
        <f>'Enter Information'!O$597/5</f>
        <v>88.4</v>
      </c>
      <c r="O22" s="36">
        <f>'Enter Information'!P$597/5</f>
        <v>206.6</v>
      </c>
      <c r="P22" s="36">
        <f>'Enter Information'!Q$597/5</f>
        <v>1506.2</v>
      </c>
      <c r="Q22" s="37">
        <f t="shared" si="0"/>
        <v>0</v>
      </c>
      <c r="R22" s="287">
        <f>(H22-L22+Q22*'Enter Information'!D233)*'Enter Information'!C$777</f>
        <v>48.330059451967983</v>
      </c>
      <c r="S22" s="287">
        <f>(I22-M22+Q22*'Enter Information'!E233)*'Enter Information'!C$777</f>
        <v>45.753137260924703</v>
      </c>
      <c r="T22" s="38">
        <f t="shared" si="2"/>
        <v>94.083196712892686</v>
      </c>
      <c r="V22" s="30" t="s">
        <v>662</v>
      </c>
      <c r="W22" s="38">
        <f>SUM(R86:R90)</f>
        <v>127.73570317882324</v>
      </c>
      <c r="X22" s="38">
        <f>SUM(S86:S90)</f>
        <v>163.71932609161365</v>
      </c>
      <c r="Y22" s="38">
        <f>SUM(T86:T90)*Z23</f>
        <v>285.77173125663558</v>
      </c>
      <c r="Z22" s="619">
        <f>'Enter Information'!U27</f>
        <v>1.0044908386772846</v>
      </c>
      <c r="AA22"/>
      <c r="AB22"/>
      <c r="AD22" s="39" t="s">
        <v>792</v>
      </c>
      <c r="AE22" s="38">
        <f>$Y22*'Enter Information'!$E750*'Enter Information'!P707</f>
        <v>91.089013855000857</v>
      </c>
      <c r="AF22" s="38">
        <f>$Y22*'Enter Information'!$E750*'Enter Information'!Q707</f>
        <v>27.098770572247705</v>
      </c>
      <c r="AG22" s="38">
        <f>$Y22*'Enter Information'!$E750*'Enter Information'!R707</f>
        <v>22.455679041177227</v>
      </c>
      <c r="AH22" s="38">
        <f>$Y22*'Enter Information'!$E750*'Enter Information'!S707</f>
        <v>2.2793358425255081</v>
      </c>
      <c r="AI22" s="38">
        <f>$Y22*'Enter Information'!$E750*'Enter Information'!T707</f>
        <v>111.09651736161365</v>
      </c>
      <c r="AJ22" s="38">
        <f t="shared" si="3"/>
        <v>254.01931667256494</v>
      </c>
      <c r="AK22" s="87">
        <v>17</v>
      </c>
      <c r="AL22" s="40">
        <f t="shared" si="4"/>
        <v>94.083196712892686</v>
      </c>
      <c r="AM22" s="86">
        <f>T22*'Enter Information'!E$737*((Y$26/AJ$25)/('1'!Z$26/'1'!AK$25))+T22*(1-'Enter Information'!E$737)</f>
        <v>94.209711187628926</v>
      </c>
      <c r="AN22" s="40">
        <f t="shared" si="5"/>
        <v>94.083196712892686</v>
      </c>
      <c r="AO22" s="86">
        <f>T22*'Enter Information'!E$737*Y$26/AJ$25+T22*(1-'Enter Information'!E$737)</f>
        <v>121.47217031429079</v>
      </c>
      <c r="AP22" s="86">
        <f>INDEX($AL$6:$AO$106,'1'!AL22,'Enter Information'!$B$86)</f>
        <v>94.209711187628926</v>
      </c>
      <c r="AQ22" s="41"/>
    </row>
    <row r="23" spans="1:43" x14ac:dyDescent="0.4">
      <c r="A23" s="1"/>
      <c r="B23" s="1"/>
      <c r="D23" s="31">
        <v>17</v>
      </c>
      <c r="E23" s="32">
        <f>'3'!AP23</f>
        <v>90.898882021585166</v>
      </c>
      <c r="F23" s="33">
        <f>E23*'Enter Information'!D234</f>
        <v>46.230530430240883</v>
      </c>
      <c r="G23" s="33">
        <f>E23*'Enter Information'!E234</f>
        <v>44.668351591344283</v>
      </c>
      <c r="H23" s="34">
        <f t="shared" si="6"/>
        <v>46.58961014130972</v>
      </c>
      <c r="I23" s="34">
        <f t="shared" si="1"/>
        <v>45.817958631675424</v>
      </c>
      <c r="J23" s="35">
        <f>G23*'Enter Information'!$C$357/1000*'Enter Information'!$D$217</f>
        <v>1.1451064615806765</v>
      </c>
      <c r="K23" s="35">
        <f>G23*'Enter Information'!$C$357/1000*'Enter Information'!$E$217</f>
        <v>1.0865387947582277</v>
      </c>
      <c r="L23" s="35">
        <f>(F23+H23)/2*'Enter Information'!C443</f>
        <v>1.5315323194305851E-2</v>
      </c>
      <c r="M23" s="35">
        <f>(G23+I23)/2*'Enter Information'!D443</f>
        <v>9.0486310223019707E-3</v>
      </c>
      <c r="N23" s="36">
        <f>'Enter Information'!O$597/5</f>
        <v>88.4</v>
      </c>
      <c r="O23" s="36">
        <f>'Enter Information'!P$597/5</f>
        <v>206.6</v>
      </c>
      <c r="P23" s="36">
        <f>'Enter Information'!Q$597/5</f>
        <v>1506.2</v>
      </c>
      <c r="Q23" s="37">
        <f t="shared" si="0"/>
        <v>0</v>
      </c>
      <c r="R23" s="287">
        <f>(H23-L23+Q23*'Enter Information'!D234)*'Enter Information'!C$777</f>
        <v>46.673547963217835</v>
      </c>
      <c r="S23" s="287">
        <f>(I23-M23+Q23*'Enter Information'!E234)*'Enter Information'!C$777</f>
        <v>45.906532056103117</v>
      </c>
      <c r="T23" s="38">
        <f t="shared" si="2"/>
        <v>92.580080019320945</v>
      </c>
      <c r="V23" s="30" t="s">
        <v>663</v>
      </c>
      <c r="W23" s="38">
        <f>SUM(R91:R106)</f>
        <v>102.41307376891319</v>
      </c>
      <c r="X23" s="38">
        <f>SUM(S91:S106)</f>
        <v>170.48820546124099</v>
      </c>
      <c r="Y23" s="38">
        <f>SUM(T91:T106)</f>
        <v>272.90127923015416</v>
      </c>
      <c r="Z23" s="619">
        <f>'Enter Information'!U28</f>
        <v>0.98050025752505432</v>
      </c>
      <c r="AA23"/>
      <c r="AB23"/>
      <c r="AD23" s="39" t="s">
        <v>793</v>
      </c>
      <c r="AE23" s="38">
        <f>$Y23*'Enter Information'!$E751*'Enter Information'!P708</f>
        <v>40.412081090568421</v>
      </c>
      <c r="AF23" s="38">
        <f>$Y23*'Enter Information'!$E751*'Enter Information'!Q708</f>
        <v>18.303523740695763</v>
      </c>
      <c r="AG23" s="38">
        <f>$Y23*'Enter Information'!$E751*'Enter Information'!R708</f>
        <v>21.255704989195078</v>
      </c>
      <c r="AH23" s="38">
        <f>$Y23*'Enter Information'!$E751*'Enter Information'!S708</f>
        <v>1.4432886103774436</v>
      </c>
      <c r="AI23" s="38">
        <f>$Y23*'Enter Information'!$E751*'Enter Information'!T708</f>
        <v>115.98792105215092</v>
      </c>
      <c r="AJ23" s="38">
        <f>SUM(AE23:AI23)</f>
        <v>197.40251948298766</v>
      </c>
      <c r="AK23" s="87">
        <v>18</v>
      </c>
      <c r="AL23" s="40">
        <f t="shared" si="4"/>
        <v>92.580080019320945</v>
      </c>
      <c r="AM23" s="86">
        <f>T23*'Enter Information'!E$737*((Y$26/AJ$25)/('1'!Z$26/'1'!AK$25))+T23*(1-'Enter Information'!E$737)</f>
        <v>92.704573240256309</v>
      </c>
      <c r="AN23" s="40">
        <f t="shared" si="5"/>
        <v>92.580080019320945</v>
      </c>
      <c r="AO23" s="86">
        <f>T23*'Enter Information'!E$737*Y$26/AJ$25+T23*(1-'Enter Information'!E$737)</f>
        <v>119.5314747025017</v>
      </c>
      <c r="AP23" s="86">
        <f>INDEX($AL$6:$AO$106,'1'!AL23,'Enter Information'!$B$86)</f>
        <v>92.704573240256309</v>
      </c>
      <c r="AQ23" s="41"/>
    </row>
    <row r="24" spans="1:43" x14ac:dyDescent="0.4">
      <c r="A24" s="1"/>
      <c r="B24" s="1"/>
      <c r="D24" s="31">
        <v>18</v>
      </c>
      <c r="E24" s="32">
        <f>'3'!AP24</f>
        <v>90.316537594176879</v>
      </c>
      <c r="F24" s="33">
        <f>E24*'Enter Information'!D235</f>
        <v>46.176527943359645</v>
      </c>
      <c r="G24" s="33">
        <f>E24*'Enter Information'!E235</f>
        <v>44.140009650817234</v>
      </c>
      <c r="H24" s="34">
        <f t="shared" si="6"/>
        <v>46.230530430240883</v>
      </c>
      <c r="I24" s="34">
        <f t="shared" si="1"/>
        <v>44.668351591344283</v>
      </c>
      <c r="J24" s="35">
        <f>G24*'Enter Information'!$C$357/1000*'Enter Information'!$D$217</f>
        <v>1.1315620224315313</v>
      </c>
      <c r="K24" s="35">
        <f>G24*'Enter Information'!$C$357/1000*'Enter Information'!$E$217</f>
        <v>1.073687100105772</v>
      </c>
      <c r="L24" s="35">
        <f>(F24+H24)/2*'Enter Information'!C444</f>
        <v>1.8019376382852104E-2</v>
      </c>
      <c r="M24" s="35">
        <f>(G24+I24)/2*'Enter Information'!D444</f>
        <v>9.3248779304269582E-3</v>
      </c>
      <c r="N24" s="36">
        <f>'Enter Information'!O$597/5</f>
        <v>88.4</v>
      </c>
      <c r="O24" s="36">
        <f>'Enter Information'!P$597/5</f>
        <v>206.6</v>
      </c>
      <c r="P24" s="36">
        <f>'Enter Information'!Q$597/5</f>
        <v>1506.2</v>
      </c>
      <c r="Q24" s="37">
        <f t="shared" si="0"/>
        <v>0</v>
      </c>
      <c r="R24" s="287">
        <f>(H24-L24+Q24*'Enter Information'!D235)*'Enter Information'!C$777</f>
        <v>46.310993211947341</v>
      </c>
      <c r="S24" s="287">
        <f>(I24-M24+Q24*'Enter Information'!E235)*'Enter Information'!C$777</f>
        <v>44.754198285540276</v>
      </c>
      <c r="T24" s="38">
        <f t="shared" si="2"/>
        <v>91.065191497487618</v>
      </c>
      <c r="V24" s="30" t="s">
        <v>664</v>
      </c>
      <c r="W24" s="48">
        <f>SUM(W6:W23)</f>
        <v>3621.5789981361636</v>
      </c>
      <c r="X24" s="48">
        <f>SUM(X6:X23)</f>
        <v>3863.0988359407993</v>
      </c>
      <c r="Y24" s="48">
        <f>SUM(Y6:Y23)</f>
        <v>7477.3655824882571</v>
      </c>
      <c r="Z24" s="49"/>
      <c r="AA24" s="50"/>
      <c r="AB24" s="51"/>
      <c r="AD24" s="52" t="s">
        <v>664</v>
      </c>
      <c r="AE24" s="38">
        <f t="shared" ref="AE24:AJ24" si="7">SUM(AE6:AE23)</f>
        <v>1421.2743769235578</v>
      </c>
      <c r="AF24" s="38">
        <f t="shared" si="7"/>
        <v>3072.2287619474037</v>
      </c>
      <c r="AG24" s="38">
        <f t="shared" si="7"/>
        <v>888.49935139476622</v>
      </c>
      <c r="AH24" s="38">
        <f t="shared" si="7"/>
        <v>96.604806834731733</v>
      </c>
      <c r="AI24" s="38">
        <f t="shared" si="7"/>
        <v>1765.0211163169672</v>
      </c>
      <c r="AJ24" s="38">
        <f t="shared" si="7"/>
        <v>7243.6284134174257</v>
      </c>
      <c r="AK24" s="87">
        <v>19</v>
      </c>
      <c r="AL24" s="40">
        <f t="shared" si="4"/>
        <v>91.065191497487618</v>
      </c>
      <c r="AM24" s="86">
        <f>T24*'Enter Information'!E$737*((Y$26/AJ$25)/('1'!Z$26/'1'!AK$25))+T24*(1-'Enter Information'!E$737)</f>
        <v>91.187647634944526</v>
      </c>
      <c r="AN24" s="40">
        <f t="shared" si="5"/>
        <v>91.065191497487618</v>
      </c>
      <c r="AO24" s="86">
        <f>T24*'Enter Information'!E$737*Y$26/AJ$25+T24*(1-'Enter Information'!E$737)</f>
        <v>117.5755803136997</v>
      </c>
      <c r="AP24" s="86">
        <f>INDEX($AL$6:$AO$106,'1'!AL24,'Enter Information'!$B$86)</f>
        <v>91.187647634944526</v>
      </c>
      <c r="AQ24" s="41"/>
    </row>
    <row r="25" spans="1:43" ht="12.75" customHeight="1" x14ac:dyDescent="0.4">
      <c r="A25" s="1"/>
      <c r="B25" s="1"/>
      <c r="D25" s="31">
        <v>19</v>
      </c>
      <c r="E25" s="32">
        <f>'3'!AP25</f>
        <v>88.447652014303728</v>
      </c>
      <c r="F25" s="33">
        <f>E25*'Enter Information'!D236</f>
        <v>44.824129071201618</v>
      </c>
      <c r="G25" s="33">
        <f>E25*'Enter Information'!E236</f>
        <v>43.62352294310211</v>
      </c>
      <c r="H25" s="34">
        <f t="shared" si="6"/>
        <v>46.176527943359645</v>
      </c>
      <c r="I25" s="34">
        <f t="shared" si="1"/>
        <v>44.140009650817234</v>
      </c>
      <c r="J25" s="35">
        <f>G25*'Enter Information'!$C$357/1000*'Enter Information'!$D$217</f>
        <v>1.1183215010051768</v>
      </c>
      <c r="K25" s="35">
        <f>G25*'Enter Information'!$C$357/1000*'Enter Information'!$E$217</f>
        <v>1.0611237789865262</v>
      </c>
      <c r="L25" s="35">
        <f>(F25+H25)/2*'Enter Information'!C445</f>
        <v>2.0020144543203475E-2</v>
      </c>
      <c r="M25" s="35">
        <f>(G25+I25)/2*'Enter Information'!D445</f>
        <v>9.6539885853311278E-3</v>
      </c>
      <c r="N25" s="36">
        <f>'Enter Information'!O$597/5</f>
        <v>88.4</v>
      </c>
      <c r="O25" s="36">
        <f>'Enter Information'!P$597/5</f>
        <v>206.6</v>
      </c>
      <c r="P25" s="36">
        <f>'Enter Information'!Q$597/5</f>
        <v>1506.2</v>
      </c>
      <c r="Q25" s="37">
        <f t="shared" si="0"/>
        <v>0</v>
      </c>
      <c r="R25" s="287">
        <f>(H25-L25+Q25*'Enter Information'!D236)*'Enter Information'!C$777</f>
        <v>46.254870609973707</v>
      </c>
      <c r="S25" s="287">
        <f>(I25-M25+Q25*'Enter Information'!E236)*'Enter Information'!C$777</f>
        <v>44.22440059863019</v>
      </c>
      <c r="T25" s="38">
        <f t="shared" si="2"/>
        <v>90.479271208603905</v>
      </c>
      <c r="V25" s="53" t="s">
        <v>823</v>
      </c>
      <c r="W25" s="54"/>
      <c r="X25" s="54"/>
      <c r="Y25" s="55"/>
      <c r="AD25" s="100" t="s">
        <v>950</v>
      </c>
      <c r="AE25" s="38">
        <f>AE24/AE26</f>
        <v>523.00174829001458</v>
      </c>
      <c r="AF25" s="38">
        <f>AF24/AF26</f>
        <v>667.31947190471112</v>
      </c>
      <c r="AG25" s="38">
        <f>AG24/AG26</f>
        <v>239.4007378120551</v>
      </c>
      <c r="AH25" s="38">
        <f>AH24/AH26</f>
        <v>34.03574213662921</v>
      </c>
      <c r="AI25" s="38">
        <f>AI24/AI26</f>
        <v>1116.1263248744033</v>
      </c>
      <c r="AJ25" s="38">
        <f>SUM(AE25:AI25)</f>
        <v>2579.8840250178137</v>
      </c>
      <c r="AK25" s="87">
        <v>20</v>
      </c>
      <c r="AL25" s="40">
        <f t="shared" si="4"/>
        <v>90.479271208603905</v>
      </c>
      <c r="AM25" s="86">
        <f>T25*'Enter Information'!E$737*((Y$26/AJ$25)/('1'!Z$26/'1'!AK$25))+T25*(1-'Enter Information'!E$737)</f>
        <v>90.600939454065482</v>
      </c>
      <c r="AN25" s="40">
        <f t="shared" si="5"/>
        <v>90.479271208603905</v>
      </c>
      <c r="AO25" s="86">
        <f>T25*'Enter Information'!E$737*Y$26/AJ$25+T25*(1-'Enter Information'!E$737)</f>
        <v>116.81909018997362</v>
      </c>
      <c r="AP25" s="86">
        <f>INDEX($AL$6:$AO$106,'1'!AL25,'Enter Information'!$B$86)</f>
        <v>90.600939454065482</v>
      </c>
      <c r="AQ25" s="41"/>
    </row>
    <row r="26" spans="1:43" ht="12.75" customHeight="1" x14ac:dyDescent="0.4">
      <c r="A26" s="752" t="s">
        <v>824</v>
      </c>
      <c r="B26" s="752"/>
      <c r="D26" s="31">
        <v>20</v>
      </c>
      <c r="E26" s="32">
        <f>'3'!AP26</f>
        <v>87.00294449343329</v>
      </c>
      <c r="F26" s="33">
        <f>E26*'Enter Information'!D237</f>
        <v>43.953349983062509</v>
      </c>
      <c r="G26" s="33">
        <f>E26*'Enter Information'!E237</f>
        <v>43.049594510370781</v>
      </c>
      <c r="H26" s="34">
        <f t="shared" si="6"/>
        <v>44.824129071201618</v>
      </c>
      <c r="I26" s="34">
        <f t="shared" si="1"/>
        <v>43.62352294310211</v>
      </c>
      <c r="J26" s="35">
        <f>G26*'Enter Information'!$C$357/1000*'Enter Information'!$D$217</f>
        <v>1.1036084181760162</v>
      </c>
      <c r="K26" s="35">
        <f>G26*'Enter Information'!$C$357/1000*'Enter Information'!$E$217</f>
        <v>1.0471632121565155</v>
      </c>
      <c r="L26" s="35">
        <f>(F26+H26)/2*'Enter Information'!C446</f>
        <v>2.1306594973023389E-2</v>
      </c>
      <c r="M26" s="35">
        <f>(G26+I26)/2*'Enter Information'!D446</f>
        <v>9.5340429198820173E-3</v>
      </c>
      <c r="N26" s="36">
        <f>'Enter Information'!O$598/5</f>
        <v>99.4</v>
      </c>
      <c r="O26" s="36">
        <f>'Enter Information'!P$598/5</f>
        <v>374.6</v>
      </c>
      <c r="P26" s="36">
        <f>'Enter Information'!Q$598/5</f>
        <v>1808.6</v>
      </c>
      <c r="Q26" s="37">
        <f t="shared" si="0"/>
        <v>0</v>
      </c>
      <c r="R26" s="287">
        <f>(H26-L26+Q26*'Enter Information'!D237)*'Enter Information'!C$778</f>
        <v>45.115097029995773</v>
      </c>
      <c r="S26" s="287">
        <f>(I26-M26+Q26*'Enter Information'!E237)*'Enter Information'!C$778</f>
        <v>43.917977313613939</v>
      </c>
      <c r="T26" s="38">
        <f t="shared" si="2"/>
        <v>89.033074343609712</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89.033074343609712</v>
      </c>
      <c r="AM26" s="86">
        <f>T26*'Enter Information'!E$738*((Y$26/AJ$25)/('1'!Z$26/'1'!AK$25))+T26*(1-'Enter Information'!E$738)</f>
        <v>89.153182587230532</v>
      </c>
      <c r="AN26" s="40">
        <f t="shared" si="5"/>
        <v>89.033074343609712</v>
      </c>
      <c r="AO26" s="86">
        <f>T26*'Enter Information'!E$738*Y$26/AJ$25+T26*(1-'Enter Information'!E$738)</f>
        <v>115.03517031483489</v>
      </c>
      <c r="AP26" s="86">
        <f>INDEX($AL$6:$AO$106,'1'!AL26,'Enter Information'!$B$86)</f>
        <v>89.153182587230532</v>
      </c>
    </row>
    <row r="27" spans="1:43" x14ac:dyDescent="0.4">
      <c r="A27" s="753" t="s">
        <v>828</v>
      </c>
      <c r="B27" s="753"/>
      <c r="D27" s="31">
        <v>21</v>
      </c>
      <c r="E27" s="32">
        <f>'3'!AP27</f>
        <v>79.785701176974584</v>
      </c>
      <c r="F27" s="33">
        <f>E27*'Enter Information'!D238</f>
        <v>40.575245119630203</v>
      </c>
      <c r="G27" s="33">
        <f>E27*'Enter Information'!E238</f>
        <v>39.210456057344381</v>
      </c>
      <c r="H27" s="34">
        <f t="shared" si="6"/>
        <v>43.953349983062509</v>
      </c>
      <c r="I27" s="34">
        <f t="shared" si="1"/>
        <v>43.049594510370781</v>
      </c>
      <c r="J27" s="35">
        <f>G27*'Enter Information'!$C$357/1000*'Enter Information'!$D$217</f>
        <v>1.0051892445811872</v>
      </c>
      <c r="K27" s="35">
        <f>G27*'Enter Information'!$C$357/1000*'Enter Information'!$E$217</f>
        <v>0.95377779006116348</v>
      </c>
      <c r="L27" s="35">
        <f>(F27+H27)/2*'Enter Information'!C447</f>
        <v>2.1132148775673182E-2</v>
      </c>
      <c r="M27" s="35">
        <f>(G27+I27)/2*'Enter Information'!D447</f>
        <v>9.048605562448667E-3</v>
      </c>
      <c r="N27" s="36">
        <f>'Enter Information'!O$598/5</f>
        <v>99.4</v>
      </c>
      <c r="O27" s="36">
        <f>'Enter Information'!P$598/5</f>
        <v>374.6</v>
      </c>
      <c r="P27" s="36">
        <f>'Enter Information'!Q$598/5</f>
        <v>1808.6</v>
      </c>
      <c r="Q27" s="37">
        <f t="shared" si="0"/>
        <v>0</v>
      </c>
      <c r="R27" s="287">
        <f>(H27-L27+Q27*'Enter Information'!D238)*'Enter Information'!C$778</f>
        <v>44.238424295441902</v>
      </c>
      <c r="S27" s="287">
        <f>(I27-M27+Q27*'Enter Information'!E238)*'Enter Information'!C$778</f>
        <v>43.340537434883274</v>
      </c>
      <c r="T27" s="38">
        <f t="shared" si="2"/>
        <v>87.578961730325176</v>
      </c>
      <c r="AD27" s="64" t="s">
        <v>829</v>
      </c>
      <c r="AE27" s="65">
        <f t="shared" ref="AE27:AJ27" si="8">AE25/$AJ25*100</f>
        <v>20.272296863670192</v>
      </c>
      <c r="AF27" s="65">
        <f t="shared" si="8"/>
        <v>25.866258538505559</v>
      </c>
      <c r="AG27" s="65">
        <f t="shared" si="8"/>
        <v>9.2795154933525392</v>
      </c>
      <c r="AH27" s="65">
        <f t="shared" si="8"/>
        <v>1.3192741149049985</v>
      </c>
      <c r="AI27" s="65">
        <f t="shared" si="8"/>
        <v>43.262654989566698</v>
      </c>
      <c r="AJ27" s="66">
        <f t="shared" si="8"/>
        <v>100</v>
      </c>
      <c r="AK27" s="87">
        <v>22</v>
      </c>
      <c r="AL27" s="40">
        <f t="shared" si="4"/>
        <v>87.578961730325176</v>
      </c>
      <c r="AM27" s="86">
        <f>T27*'Enter Information'!E$738*((Y$26/AJ$25)/('1'!Z$26/'1'!AK$25))+T27*(1-'Enter Information'!E$738)</f>
        <v>87.697108333136711</v>
      </c>
      <c r="AN27" s="40">
        <f t="shared" si="5"/>
        <v>87.578961730325176</v>
      </c>
      <c r="AO27" s="86">
        <f>T27*'Enter Information'!E$738*Y$26/AJ$25+T27*(1-'Enter Information'!E$738)</f>
        <v>113.15638433154325</v>
      </c>
      <c r="AP27" s="86">
        <f>INDEX($AL$6:$AO$106,'1'!AL27,'Enter Information'!$B$86)</f>
        <v>87.697108333136711</v>
      </c>
    </row>
    <row r="28" spans="1:43" x14ac:dyDescent="0.4">
      <c r="A28" s="93">
        <f>A2</f>
        <v>2021</v>
      </c>
      <c r="B28" s="200">
        <f>'3'!AP108</f>
        <v>3337.554938525207</v>
      </c>
      <c r="D28" s="31">
        <v>22</v>
      </c>
      <c r="E28" s="32">
        <f>'3'!AP28</f>
        <v>72.503006211879807</v>
      </c>
      <c r="F28" s="33">
        <f>E28*'Enter Information'!D239</f>
        <v>36.774653591254371</v>
      </c>
      <c r="G28" s="33">
        <f>E28*'Enter Information'!E239</f>
        <v>35.728352620625436</v>
      </c>
      <c r="H28" s="34">
        <f t="shared" si="6"/>
        <v>40.575245119630203</v>
      </c>
      <c r="I28" s="34">
        <f t="shared" si="1"/>
        <v>39.210456057344381</v>
      </c>
      <c r="J28" s="35">
        <f>G28*'Enter Information'!$C$357/1000*'Enter Information'!$D$217</f>
        <v>0.9159229295454695</v>
      </c>
      <c r="K28" s="35">
        <f>G28*'Enter Information'!$C$357/1000*'Enter Information'!$E$217</f>
        <v>0.86907709400751221</v>
      </c>
      <c r="L28" s="35">
        <f>(F28+H28)/2*'Enter Information'!C448</f>
        <v>2.0110973664829987E-2</v>
      </c>
      <c r="M28" s="35">
        <f>(G28+I28)/2*'Enter Information'!D448</f>
        <v>8.2432689545766796E-3</v>
      </c>
      <c r="N28" s="36">
        <f>'Enter Information'!O$598/5</f>
        <v>99.4</v>
      </c>
      <c r="O28" s="36">
        <f>'Enter Information'!P$598/5</f>
        <v>374.6</v>
      </c>
      <c r="P28" s="36">
        <f>'Enter Information'!Q$598/5</f>
        <v>1808.6</v>
      </c>
      <c r="Q28" s="37">
        <f t="shared" si="0"/>
        <v>0</v>
      </c>
      <c r="R28" s="287">
        <f>(H28-L28+Q28*'Enter Information'!D239)*'Enter Information'!C$778</f>
        <v>40.837802418151107</v>
      </c>
      <c r="S28" s="287">
        <f>(I28-M28+Q28*'Enter Information'!E239)*'Enter Information'!C$778</f>
        <v>39.475451232500674</v>
      </c>
      <c r="T28" s="38">
        <f t="shared" si="2"/>
        <v>80.313253650651774</v>
      </c>
      <c r="AD28" s="64" t="s">
        <v>830</v>
      </c>
      <c r="AE28" s="65">
        <f t="shared" ref="AE28:AJ28" si="9">AE24/$AJ24*100</f>
        <v>19.621028244504107</v>
      </c>
      <c r="AF28" s="65">
        <f t="shared" si="9"/>
        <v>42.412843213446621</v>
      </c>
      <c r="AG28" s="65">
        <f t="shared" si="9"/>
        <v>12.265943263309758</v>
      </c>
      <c r="AH28" s="65">
        <f t="shared" si="9"/>
        <v>1.3336521605082605</v>
      </c>
      <c r="AI28" s="65">
        <f t="shared" si="9"/>
        <v>24.366533118231267</v>
      </c>
      <c r="AJ28" s="66">
        <f t="shared" si="9"/>
        <v>100</v>
      </c>
      <c r="AK28" s="87">
        <v>23</v>
      </c>
      <c r="AL28" s="40">
        <f t="shared" si="4"/>
        <v>80.313253650651774</v>
      </c>
      <c r="AM28" s="86">
        <f>T28*'Enter Information'!E$738*((Y$26/AJ$25)/('1'!Z$26/'1'!AK$25))+T28*(1-'Enter Information'!E$738)</f>
        <v>80.421598598937223</v>
      </c>
      <c r="AN28" s="40">
        <f t="shared" si="5"/>
        <v>80.313253650651774</v>
      </c>
      <c r="AO28" s="86">
        <f>T28*'Enter Information'!E$738*Y$26/AJ$25+T28*(1-'Enter Information'!E$738)</f>
        <v>103.76872729998426</v>
      </c>
      <c r="AP28" s="86">
        <f>INDEX($AL$6:$AO$106,'1'!AL28,'Enter Information'!$B$86)</f>
        <v>80.421598598937223</v>
      </c>
    </row>
    <row r="29" spans="1:43" x14ac:dyDescent="0.4">
      <c r="D29" s="31">
        <v>23</v>
      </c>
      <c r="E29" s="32">
        <f>'3'!AP29</f>
        <v>56.833614163665281</v>
      </c>
      <c r="F29" s="33">
        <f>E29*'Enter Information'!D240</f>
        <v>28.542379350130307</v>
      </c>
      <c r="G29" s="33">
        <f>E29*'Enter Information'!E240</f>
        <v>28.291234813534974</v>
      </c>
      <c r="H29" s="34">
        <f t="shared" si="6"/>
        <v>36.774653591254371</v>
      </c>
      <c r="I29" s="34">
        <f t="shared" si="1"/>
        <v>35.728352620625436</v>
      </c>
      <c r="J29" s="35">
        <f>G29*'Enter Information'!$C$357/1000*'Enter Information'!$D$217</f>
        <v>0.72526687547056901</v>
      </c>
      <c r="K29" s="35">
        <f>G29*'Enter Information'!$C$357/1000*'Enter Information'!$E$217</f>
        <v>0.68817234308858899</v>
      </c>
      <c r="L29" s="35">
        <f>(F29+H29)/2*'Enter Information'!C449</f>
        <v>1.7635598894173866E-2</v>
      </c>
      <c r="M29" s="35">
        <f>(G29+I29)/2*'Enter Information'!D449</f>
        <v>7.0421546177576455E-3</v>
      </c>
      <c r="N29" s="36">
        <f>'Enter Information'!O$598/5</f>
        <v>99.4</v>
      </c>
      <c r="O29" s="36">
        <f>'Enter Information'!P$598/5</f>
        <v>374.6</v>
      </c>
      <c r="P29" s="36">
        <f>'Enter Information'!Q$598/5</f>
        <v>1808.6</v>
      </c>
      <c r="Q29" s="37">
        <f t="shared" si="0"/>
        <v>0</v>
      </c>
      <c r="R29" s="287">
        <f>(H29-L29+Q29*'Enter Information'!D240)*'Enter Information'!C$778</f>
        <v>37.013213489808301</v>
      </c>
      <c r="S29" s="287">
        <f>(I29-M29+Q29*'Enter Information'!E240)*'Enter Information'!C$778</f>
        <v>35.970287107862553</v>
      </c>
      <c r="T29" s="38">
        <f t="shared" si="2"/>
        <v>72.983500597670854</v>
      </c>
      <c r="AK29" s="87">
        <v>24</v>
      </c>
      <c r="AL29" s="40">
        <f t="shared" si="4"/>
        <v>72.983500597670854</v>
      </c>
      <c r="AM29" s="86">
        <f>T29*'Enter Information'!E$738*((Y$26/AJ$25)/('1'!Z$26/'1'!AK$25))+T29*(1-'Enter Information'!E$738)</f>
        <v>73.081957492872007</v>
      </c>
      <c r="AN29" s="40">
        <f t="shared" si="5"/>
        <v>72.983500597670854</v>
      </c>
      <c r="AO29" s="86">
        <f>T29*'Enter Information'!E$738*Y$26/AJ$25+T29*(1-'Enter Information'!E$738)</f>
        <v>94.298320970295833</v>
      </c>
      <c r="AP29" s="86">
        <f>INDEX($AL$6:$AO$106,'1'!AL29,'Enter Information'!$B$86)</f>
        <v>73.081957492872007</v>
      </c>
    </row>
    <row r="30" spans="1:43" x14ac:dyDescent="0.4">
      <c r="D30" s="31">
        <v>24</v>
      </c>
      <c r="E30" s="32">
        <f>'3'!AP30</f>
        <v>50.108836618581705</v>
      </c>
      <c r="F30" s="33">
        <f>E30*'Enter Information'!D241</f>
        <v>25.174031764311337</v>
      </c>
      <c r="G30" s="33">
        <f>E30*'Enter Information'!E241</f>
        <v>24.934804854270368</v>
      </c>
      <c r="H30" s="34">
        <f t="shared" si="6"/>
        <v>28.542379350130307</v>
      </c>
      <c r="I30" s="34">
        <f t="shared" si="1"/>
        <v>28.291234813534974</v>
      </c>
      <c r="J30" s="35">
        <f>G30*'Enter Information'!$C$357/1000*'Enter Information'!$D$217</f>
        <v>0.63922229362972838</v>
      </c>
      <c r="K30" s="35">
        <f>G30*'Enter Information'!$C$357/1000*'Enter Information'!$E$217</f>
        <v>0.60652860131826458</v>
      </c>
      <c r="L30" s="35">
        <f>(F30+H30)/2*'Enter Information'!C450</f>
        <v>1.5040595112043658E-2</v>
      </c>
      <c r="M30" s="35">
        <f>(G30+I30)/2*'Enter Information'!D450</f>
        <v>5.8548643634585874E-3</v>
      </c>
      <c r="N30" s="36">
        <f>'Enter Information'!O$598/5</f>
        <v>99.4</v>
      </c>
      <c r="O30" s="36">
        <f>'Enter Information'!P$598/5</f>
        <v>374.6</v>
      </c>
      <c r="P30" s="36">
        <f>'Enter Information'!Q$598/5</f>
        <v>1808.6</v>
      </c>
      <c r="Q30" s="37">
        <f t="shared" si="0"/>
        <v>0</v>
      </c>
      <c r="R30" s="287">
        <f>(H30-L30+Q30*'Enter Information'!D241)*'Enter Information'!C$778</f>
        <v>28.726173593707614</v>
      </c>
      <c r="S30" s="287">
        <f>(I30-M30+Q30*'Enter Information'!E241)*'Enter Information'!C$778</f>
        <v>28.482528341026718</v>
      </c>
      <c r="T30" s="38">
        <f t="shared" si="2"/>
        <v>57.208701934734336</v>
      </c>
      <c r="AK30" s="87">
        <v>25</v>
      </c>
      <c r="AL30" s="40">
        <f t="shared" si="4"/>
        <v>57.208701934734336</v>
      </c>
      <c r="AM30" s="86">
        <f>T30*'Enter Information'!E$738*((Y$26/AJ$25)/('1'!Z$26/'1'!AK$25))+T30*(1-'Enter Information'!E$738)</f>
        <v>57.28587816120821</v>
      </c>
      <c r="AN30" s="40">
        <f t="shared" si="5"/>
        <v>57.208701934734336</v>
      </c>
      <c r="AO30" s="86">
        <f>T30*'Enter Information'!E$738*Y$26/AJ$25+T30*(1-'Enter Information'!E$738)</f>
        <v>73.916494730423011</v>
      </c>
      <c r="AP30" s="86">
        <f>INDEX($AL$6:$AO$106,'1'!AL30,'Enter Information'!$B$86)</f>
        <v>57.28587816120821</v>
      </c>
    </row>
    <row r="31" spans="1:43" x14ac:dyDescent="0.4">
      <c r="D31" s="31">
        <v>25</v>
      </c>
      <c r="E31" s="32">
        <f>'3'!AP31</f>
        <v>42.706106384237941</v>
      </c>
      <c r="F31" s="33">
        <f>E31*'Enter Information'!D242</f>
        <v>21.22522519418191</v>
      </c>
      <c r="G31" s="33">
        <f>E31*'Enter Information'!E242</f>
        <v>21.480881190056028</v>
      </c>
      <c r="H31" s="34">
        <f t="shared" si="6"/>
        <v>25.174031764311337</v>
      </c>
      <c r="I31" s="34">
        <f t="shared" si="1"/>
        <v>24.934804854270368</v>
      </c>
      <c r="J31" s="35">
        <f>G31*'Enter Information'!$C$358/1000*'Enter Information'!$D$217</f>
        <v>1.7208064514336261</v>
      </c>
      <c r="K31" s="35">
        <f>G31*'Enter Information'!$C$358/1000*'Enter Information'!$E$217</f>
        <v>1.6327940069187585</v>
      </c>
      <c r="L31" s="35">
        <f>(F31+H31)/2*'Enter Information'!C451</f>
        <v>1.3223788233170575E-2</v>
      </c>
      <c r="M31" s="35">
        <f>(G31+I31)/2*'Enter Information'!D451</f>
        <v>5.3378038950975355E-3</v>
      </c>
      <c r="N31" s="36">
        <f>'Enter Information'!O$599/5</f>
        <v>123</v>
      </c>
      <c r="O31" s="36">
        <f>'Enter Information'!P$599/5</f>
        <v>516.79999999999995</v>
      </c>
      <c r="P31" s="36">
        <f>'Enter Information'!Q$599/5</f>
        <v>1793.2</v>
      </c>
      <c r="Q31" s="37">
        <f t="shared" si="0"/>
        <v>0</v>
      </c>
      <c r="R31" s="287">
        <f>(H31-L31+Q31*'Enter Information'!D242)*'Enter Information'!C$779</f>
        <v>24.942245683166732</v>
      </c>
      <c r="S31" s="287">
        <f>(I31-M31+Q31*'Enter Information'!E242)*'Enter Information'!C$779</f>
        <v>24.712914327395527</v>
      </c>
      <c r="T31" s="38">
        <f t="shared" si="2"/>
        <v>49.655160010562255</v>
      </c>
      <c r="AK31" s="87">
        <v>26</v>
      </c>
      <c r="AL31" s="40">
        <f t="shared" si="4"/>
        <v>49.655160010562255</v>
      </c>
      <c r="AM31" s="86">
        <f>T31*'Enter Information'!E$739*((Y$26/AJ$25)/('1'!Z$26/'1'!AK$25))+T31*(1-'Enter Information'!E$739)</f>
        <v>49.722161708043544</v>
      </c>
      <c r="AN31" s="40">
        <f t="shared" si="5"/>
        <v>49.655160010562255</v>
      </c>
      <c r="AO31" s="86">
        <f>T31*'Enter Information'!E$739*Y$26/AJ$25+T31*(1-'Enter Information'!E$739)</f>
        <v>64.160280688570012</v>
      </c>
      <c r="AP31" s="86">
        <f>INDEX($AL$6:$AO$106,'1'!AL31,'Enter Information'!$B$86)</f>
        <v>49.722161708043544</v>
      </c>
    </row>
    <row r="32" spans="1:43" x14ac:dyDescent="0.4">
      <c r="D32" s="31">
        <v>26</v>
      </c>
      <c r="E32" s="32">
        <f>'3'!AP32</f>
        <v>42.223118545078734</v>
      </c>
      <c r="F32" s="33">
        <f>E32*'Enter Information'!D243</f>
        <v>20.838389006479591</v>
      </c>
      <c r="G32" s="33">
        <f>E32*'Enter Information'!E243</f>
        <v>21.384729538599142</v>
      </c>
      <c r="H32" s="34">
        <f t="shared" si="6"/>
        <v>21.22522519418191</v>
      </c>
      <c r="I32" s="34">
        <f t="shared" si="1"/>
        <v>21.480881190056028</v>
      </c>
      <c r="J32" s="35">
        <f>G32*'Enter Information'!$C$358/1000*'Enter Information'!$D$217</f>
        <v>1.7131038632260434</v>
      </c>
      <c r="K32" s="35">
        <f>G32*'Enter Information'!$C$358/1000*'Enter Information'!$E$217</f>
        <v>1.6254853756356611</v>
      </c>
      <c r="L32" s="35">
        <f>(F32+H32)/2*'Enter Information'!C452</f>
        <v>1.2198448118191837E-2</v>
      </c>
      <c r="M32" s="35">
        <f>(G32+I32)/2*'Enter Information'!D452</f>
        <v>5.1438732874386208E-3</v>
      </c>
      <c r="N32" s="36">
        <f>'Enter Information'!O$599/5</f>
        <v>123</v>
      </c>
      <c r="O32" s="36">
        <f>'Enter Information'!P$599/5</f>
        <v>516.79999999999995</v>
      </c>
      <c r="P32" s="36">
        <f>'Enter Information'!Q$599/5</f>
        <v>1793.2</v>
      </c>
      <c r="Q32" s="37">
        <f t="shared" si="0"/>
        <v>0</v>
      </c>
      <c r="R32" s="287">
        <f>(H32-L32+Q32*'Enter Information'!D243)*'Enter Information'!C$779</f>
        <v>21.028757315224322</v>
      </c>
      <c r="S32" s="287">
        <f>(I32-M32+Q32*'Enter Information'!E243)*'Enter Information'!C$779</f>
        <v>21.289185819917645</v>
      </c>
      <c r="T32" s="38">
        <f t="shared" si="2"/>
        <v>42.317943135141967</v>
      </c>
      <c r="AK32" s="87">
        <v>27</v>
      </c>
      <c r="AL32" s="40">
        <f t="shared" si="4"/>
        <v>42.317943135141967</v>
      </c>
      <c r="AM32" s="86">
        <f>T32*'Enter Information'!E$739*((Y$26/AJ$25)/('1'!Z$26/'1'!AK$25))+T32*(1-'Enter Information'!E$739)</f>
        <v>42.375044431832343</v>
      </c>
      <c r="AN32" s="40">
        <f t="shared" si="5"/>
        <v>42.317943135141967</v>
      </c>
      <c r="AO32" s="86">
        <f>T32*'Enter Information'!E$739*Y$26/AJ$25+T32*(1-'Enter Information'!E$739)</f>
        <v>54.679737395592149</v>
      </c>
      <c r="AP32" s="86">
        <f>INDEX($AL$6:$AO$106,'1'!AL32,'Enter Information'!$B$86)</f>
        <v>42.375044431832343</v>
      </c>
    </row>
    <row r="33" spans="4:42" x14ac:dyDescent="0.4">
      <c r="D33" s="31">
        <v>27</v>
      </c>
      <c r="E33" s="32">
        <f>'3'!AP33</f>
        <v>41.742576165453535</v>
      </c>
      <c r="F33" s="33">
        <f>E33*'Enter Information'!D244</f>
        <v>20.393123218673622</v>
      </c>
      <c r="G33" s="33">
        <f>E33*'Enter Information'!E244</f>
        <v>21.349452946779916</v>
      </c>
      <c r="H33" s="34">
        <f t="shared" si="6"/>
        <v>20.838389006479591</v>
      </c>
      <c r="I33" s="34">
        <f t="shared" si="1"/>
        <v>21.384729538599142</v>
      </c>
      <c r="J33" s="35">
        <f>G33*'Enter Information'!$C$358/1000*'Enter Information'!$D$217</f>
        <v>1.7102778996982895</v>
      </c>
      <c r="K33" s="35">
        <f>G33*'Enter Information'!$C$358/1000*'Enter Information'!$E$217</f>
        <v>1.6228039489661807</v>
      </c>
      <c r="L33" s="35">
        <f>(F33+H33)/2*'Enter Information'!C453</f>
        <v>1.2369453667545962E-2</v>
      </c>
      <c r="M33" s="35">
        <f>(G33+I33)/2*'Enter Information'!D453</f>
        <v>5.128101898245487E-3</v>
      </c>
      <c r="N33" s="36">
        <f>'Enter Information'!O$599/5</f>
        <v>123</v>
      </c>
      <c r="O33" s="36">
        <f>'Enter Information'!P$599/5</f>
        <v>516.79999999999995</v>
      </c>
      <c r="P33" s="36">
        <f>'Enter Information'!Q$599/5</f>
        <v>1793.2</v>
      </c>
      <c r="Q33" s="37">
        <f t="shared" si="0"/>
        <v>0</v>
      </c>
      <c r="R33" s="287">
        <f>(H33-L33+Q33*'Enter Information'!D244)*'Enter Information'!C$779</f>
        <v>20.645111905092282</v>
      </c>
      <c r="S33" s="287">
        <f>(I33-M33+Q33*'Enter Information'!E244)*'Enter Information'!C$779</f>
        <v>21.193885035384188</v>
      </c>
      <c r="T33" s="38">
        <f t="shared" si="2"/>
        <v>41.83899694047647</v>
      </c>
      <c r="AK33" s="87">
        <v>28</v>
      </c>
      <c r="AL33" s="40">
        <f t="shared" si="4"/>
        <v>41.83899694047647</v>
      </c>
      <c r="AM33" s="86">
        <f>T33*'Enter Information'!E$739*((Y$26/AJ$25)/('1'!Z$26/'1'!AK$25))+T33*(1-'Enter Information'!E$739)</f>
        <v>41.895451975871183</v>
      </c>
      <c r="AN33" s="40">
        <f t="shared" si="5"/>
        <v>41.83899694047647</v>
      </c>
      <c r="AO33" s="86">
        <f>T33*'Enter Information'!E$739*Y$26/AJ$25+T33*(1-'Enter Information'!E$739)</f>
        <v>54.060882833892542</v>
      </c>
      <c r="AP33" s="86">
        <f>INDEX($AL$6:$AO$106,'1'!AL33,'Enter Information'!$B$86)</f>
        <v>41.895451975871183</v>
      </c>
    </row>
    <row r="34" spans="4:42" x14ac:dyDescent="0.4">
      <c r="D34" s="31">
        <v>28</v>
      </c>
      <c r="E34" s="32">
        <f>'3'!AP34</f>
        <v>44.969051922578899</v>
      </c>
      <c r="F34" s="33">
        <f>E34*'Enter Information'!D245</f>
        <v>22.047265459507834</v>
      </c>
      <c r="G34" s="33">
        <f>E34*'Enter Information'!E245</f>
        <v>22.921786463071069</v>
      </c>
      <c r="H34" s="34">
        <f t="shared" si="6"/>
        <v>20.393123218673622</v>
      </c>
      <c r="I34" s="34">
        <f t="shared" si="1"/>
        <v>21.349452946779916</v>
      </c>
      <c r="J34" s="35">
        <f>G34*'Enter Information'!$C$358/1000*'Enter Information'!$D$217</f>
        <v>1.8362355657130176</v>
      </c>
      <c r="K34" s="35">
        <f>G34*'Enter Information'!$C$358/1000*'Enter Information'!$E$217</f>
        <v>1.7423193785038738</v>
      </c>
      <c r="L34" s="35">
        <f>(F34+H34)/2*'Enter Information'!C454</f>
        <v>1.3156520490236252E-2</v>
      </c>
      <c r="M34" s="35">
        <f>(G34+I34)/2*'Enter Information'!D454</f>
        <v>5.5339049262313729E-3</v>
      </c>
      <c r="N34" s="36">
        <f>'Enter Information'!O$599/5</f>
        <v>123</v>
      </c>
      <c r="O34" s="36">
        <f>'Enter Information'!P$599/5</f>
        <v>516.79999999999995</v>
      </c>
      <c r="P34" s="36">
        <f>'Enter Information'!Q$599/5</f>
        <v>1793.2</v>
      </c>
      <c r="Q34" s="37">
        <f t="shared" si="0"/>
        <v>0</v>
      </c>
      <c r="R34" s="287">
        <f>(H34-L34+Q34*'Enter Information'!D245)*'Enter Information'!C$779</f>
        <v>20.202933740607115</v>
      </c>
      <c r="S34" s="287">
        <f>(I34-M34+Q34*'Enter Information'!E245)*'Enter Information'!C$779</f>
        <v>21.158512599821343</v>
      </c>
      <c r="T34" s="38">
        <f t="shared" si="2"/>
        <v>41.361446340428458</v>
      </c>
      <c r="AK34" s="87">
        <v>29</v>
      </c>
      <c r="AL34" s="40">
        <f t="shared" si="4"/>
        <v>41.361446340428458</v>
      </c>
      <c r="AM34" s="86">
        <f>T34*'Enter Information'!E$739*((Y$26/AJ$25)/('1'!Z$26/'1'!AK$25))+T34*(1-'Enter Information'!E$739)</f>
        <v>41.417256997659258</v>
      </c>
      <c r="AN34" s="40">
        <f t="shared" si="5"/>
        <v>41.361446340428458</v>
      </c>
      <c r="AO34" s="86">
        <f>T34*'Enter Information'!E$739*Y$26/AJ$25+T34*(1-'Enter Information'!E$739)</f>
        <v>53.443831543844169</v>
      </c>
      <c r="AP34" s="86">
        <f>INDEX($AL$6:$AO$106,'1'!AL34,'Enter Information'!$B$86)</f>
        <v>41.417256997659258</v>
      </c>
    </row>
    <row r="35" spans="4:42" x14ac:dyDescent="0.4">
      <c r="D35" s="31">
        <v>29</v>
      </c>
      <c r="E35" s="32">
        <f>'3'!AP35</f>
        <v>45.158826288455664</v>
      </c>
      <c r="F35" s="33">
        <f>E35*'Enter Information'!D246</f>
        <v>22.195260508779015</v>
      </c>
      <c r="G35" s="33">
        <f>E35*'Enter Information'!E246</f>
        <v>22.963565779676649</v>
      </c>
      <c r="H35" s="34">
        <f t="shared" si="6"/>
        <v>22.047265459507834</v>
      </c>
      <c r="I35" s="34">
        <f t="shared" si="1"/>
        <v>22.921786463071069</v>
      </c>
      <c r="J35" s="35">
        <f>G35*'Enter Information'!$C$358/1000*'Enter Information'!$D$217</f>
        <v>1.8395824543678765</v>
      </c>
      <c r="K35" s="35">
        <f>G35*'Enter Information'!$C$358/1000*'Enter Information'!$E$217</f>
        <v>1.7454950870403712</v>
      </c>
      <c r="L35" s="35">
        <f>(F35+H35)/2*'Enter Information'!C455</f>
        <v>1.4600033569534659E-2</v>
      </c>
      <c r="M35" s="35">
        <f>(G35+I35)/2*'Enter Information'!D455</f>
        <v>6.1945225527709419E-3</v>
      </c>
      <c r="N35" s="36">
        <f>'Enter Information'!O$599/5</f>
        <v>123</v>
      </c>
      <c r="O35" s="36">
        <f>'Enter Information'!P$599/5</f>
        <v>516.79999999999995</v>
      </c>
      <c r="P35" s="36">
        <f>'Enter Information'!Q$599/5</f>
        <v>1793.2</v>
      </c>
      <c r="Q35" s="37">
        <f t="shared" si="0"/>
        <v>0</v>
      </c>
      <c r="R35" s="287">
        <f>(H35-L35+Q35*'Enter Information'!D246)*'Enter Information'!C$779</f>
        <v>21.841276108114243</v>
      </c>
      <c r="S35" s="287">
        <f>(I35-M35+Q35*'Enter Information'!E246)*'Enter Information'!C$779</f>
        <v>22.716532978552355</v>
      </c>
      <c r="T35" s="38">
        <f t="shared" si="2"/>
        <v>44.557809086666595</v>
      </c>
      <c r="AK35" s="87">
        <v>30</v>
      </c>
      <c r="AL35" s="40">
        <f t="shared" si="4"/>
        <v>44.557809086666595</v>
      </c>
      <c r="AM35" s="86">
        <f>T35*'Enter Information'!E$739*((Y$26/AJ$25)/('1'!Z$26/'1'!AK$25))+T35*(1-'Enter Information'!E$739)</f>
        <v>44.617932724254686</v>
      </c>
      <c r="AN35" s="40">
        <f t="shared" si="5"/>
        <v>44.557809086666595</v>
      </c>
      <c r="AO35" s="86">
        <f>T35*'Enter Information'!E$739*Y$26/AJ$25+T35*(1-'Enter Information'!E$739)</f>
        <v>57.573906463298755</v>
      </c>
      <c r="AP35" s="86">
        <f>INDEX($AL$6:$AO$106,'1'!AL35,'Enter Information'!$B$86)</f>
        <v>44.617932724254686</v>
      </c>
    </row>
    <row r="36" spans="4:42" x14ac:dyDescent="0.4">
      <c r="D36" s="31">
        <v>30</v>
      </c>
      <c r="E36" s="32">
        <f>'3'!AP36</f>
        <v>46.291358968623619</v>
      </c>
      <c r="F36" s="33">
        <f>E36*'Enter Information'!D247</f>
        <v>22.538573886484713</v>
      </c>
      <c r="G36" s="33">
        <f>E36*'Enter Information'!E247</f>
        <v>23.752785082138907</v>
      </c>
      <c r="H36" s="34">
        <f t="shared" si="6"/>
        <v>22.195260508779015</v>
      </c>
      <c r="I36" s="34">
        <f t="shared" si="1"/>
        <v>22.963565779676649</v>
      </c>
      <c r="J36" s="35">
        <f>G36*'Enter Information'!$C$359/1000*'Enter Information'!$D$217</f>
        <v>2.0681226063213551</v>
      </c>
      <c r="K36" s="35">
        <f>G36*'Enter Information'!$C$359/1000*'Enter Information'!$E$217</f>
        <v>1.9623463140560875</v>
      </c>
      <c r="L36" s="35">
        <f>(F36+H36)/2*'Enter Information'!C456</f>
        <v>1.5433172866365984E-2</v>
      </c>
      <c r="M36" s="35">
        <f>(G36+I36)/2*'Enter Information'!D456</f>
        <v>7.007452629272333E-3</v>
      </c>
      <c r="N36" s="36">
        <f>'Enter Information'!O$600/5</f>
        <v>117</v>
      </c>
      <c r="O36" s="36">
        <f>'Enter Information'!P$600/5</f>
        <v>573</v>
      </c>
      <c r="P36" s="36">
        <f>'Enter Information'!Q$600/5</f>
        <v>1815.2</v>
      </c>
      <c r="Q36" s="37">
        <f t="shared" si="0"/>
        <v>0</v>
      </c>
      <c r="R36" s="287">
        <f>(H36-L36+Q36*'Enter Information'!D247)*'Enter Information'!C$780</f>
        <v>22.445494146505258</v>
      </c>
      <c r="S36" s="287">
        <f>(I36-M36+Q36*'Enter Information'!E247)*'Enter Information'!C$780</f>
        <v>23.231528710746218</v>
      </c>
      <c r="T36" s="38">
        <f t="shared" si="2"/>
        <v>45.677022857251472</v>
      </c>
      <c r="AK36" s="87">
        <v>31</v>
      </c>
      <c r="AL36" s="40">
        <f t="shared" si="4"/>
        <v>45.677022857251472</v>
      </c>
      <c r="AM36" s="86">
        <f>T36*'Enter Information'!E$740*((Y$26/AJ$25)/('1'!Z$26/'1'!AK$25))+T36*(1-'Enter Information'!E$740)</f>
        <v>45.738431364436693</v>
      </c>
      <c r="AN36" s="40">
        <f t="shared" si="5"/>
        <v>45.677022857251472</v>
      </c>
      <c r="AO36" s="86">
        <f>T36*'Enter Information'!E$740*Y$26/AJ$25+T36*(1-'Enter Information'!E$740)</f>
        <v>58.971280180010687</v>
      </c>
      <c r="AP36" s="86">
        <f>INDEX($AL$6:$AO$106,'1'!AL36,'Enter Information'!$B$86)</f>
        <v>45.738431364436693</v>
      </c>
    </row>
    <row r="37" spans="4:42" x14ac:dyDescent="0.4">
      <c r="D37" s="31">
        <v>31</v>
      </c>
      <c r="E37" s="32">
        <f>'3'!AP37</f>
        <v>49.133060233239547</v>
      </c>
      <c r="F37" s="33">
        <f>E37*'Enter Information'!D248</f>
        <v>23.950194577763916</v>
      </c>
      <c r="G37" s="33">
        <f>E37*'Enter Information'!E248</f>
        <v>25.182865655475634</v>
      </c>
      <c r="H37" s="34">
        <f t="shared" si="6"/>
        <v>22.538573886484713</v>
      </c>
      <c r="I37" s="34">
        <f t="shared" si="1"/>
        <v>23.752785082138907</v>
      </c>
      <c r="J37" s="35">
        <f>G37*'Enter Information'!$C$359/1000*'Enter Information'!$D$217</f>
        <v>2.1926377716946428</v>
      </c>
      <c r="K37" s="35">
        <f>G37*'Enter Information'!$C$359/1000*'Enter Information'!$E$217</f>
        <v>2.0804930211553225</v>
      </c>
      <c r="L37" s="35">
        <f>(F37+H37)/2*'Enter Information'!C457</f>
        <v>1.7200844331771992E-2</v>
      </c>
      <c r="M37" s="35">
        <f>(G37+I37)/2*'Enter Information'!D457</f>
        <v>8.074382371706398E-3</v>
      </c>
      <c r="N37" s="36">
        <f>'Enter Information'!O$600/5</f>
        <v>117</v>
      </c>
      <c r="O37" s="36">
        <f>'Enter Information'!P$600/5</f>
        <v>573</v>
      </c>
      <c r="P37" s="36">
        <f>'Enter Information'!Q$600/5</f>
        <v>1815.2</v>
      </c>
      <c r="Q37" s="37">
        <f t="shared" si="0"/>
        <v>0</v>
      </c>
      <c r="R37" s="287">
        <f>(H37-L37+Q37*'Enter Information'!D248)*'Enter Information'!C$780</f>
        <v>22.791130838535217</v>
      </c>
      <c r="S37" s="287">
        <f>(I37-M37+Q37*'Enter Information'!E248)*'Enter Information'!C$780</f>
        <v>24.029121460253034</v>
      </c>
      <c r="T37" s="38">
        <f t="shared" si="2"/>
        <v>46.820252298788247</v>
      </c>
      <c r="AK37" s="87">
        <v>32</v>
      </c>
      <c r="AL37" s="40">
        <f t="shared" si="4"/>
        <v>46.820252298788247</v>
      </c>
      <c r="AM37" s="86">
        <f>T37*'Enter Information'!E$740*((Y$26/AJ$25)/('1'!Z$26/'1'!AK$25))+T37*(1-'Enter Information'!E$740)</f>
        <v>46.883197771585138</v>
      </c>
      <c r="AN37" s="40">
        <f t="shared" si="5"/>
        <v>46.820252298788247</v>
      </c>
      <c r="AO37" s="86">
        <f>T37*'Enter Information'!E$740*Y$26/AJ$25+T37*(1-'Enter Information'!E$740)</f>
        <v>60.447245544863698</v>
      </c>
      <c r="AP37" s="86">
        <f>INDEX($AL$6:$AO$106,'1'!AL37,'Enter Information'!$B$86)</f>
        <v>46.883197771585138</v>
      </c>
    </row>
    <row r="38" spans="4:42" x14ac:dyDescent="0.4">
      <c r="D38" s="31">
        <v>32</v>
      </c>
      <c r="E38" s="32">
        <f>'3'!AP38</f>
        <v>52.072220440598336</v>
      </c>
      <c r="F38" s="33">
        <f>E38*'Enter Information'!D249</f>
        <v>25.476491027558229</v>
      </c>
      <c r="G38" s="33">
        <f>E38*'Enter Information'!E249</f>
        <v>26.595729413040104</v>
      </c>
      <c r="H38" s="34">
        <f t="shared" si="6"/>
        <v>23.950194577763916</v>
      </c>
      <c r="I38" s="34">
        <f t="shared" si="1"/>
        <v>25.182865655475634</v>
      </c>
      <c r="J38" s="35">
        <f>G38*'Enter Information'!$C$359/1000*'Enter Information'!$D$217</f>
        <v>2.3156538923965648</v>
      </c>
      <c r="K38" s="35">
        <f>G38*'Enter Information'!$C$359/1000*'Enter Information'!$E$217</f>
        <v>2.1972173537896831</v>
      </c>
      <c r="L38" s="35">
        <f>(F38+H38)/2*'Enter Information'!C458</f>
        <v>1.952354081410225E-2</v>
      </c>
      <c r="M38" s="35">
        <f>(G38+I38)/2*'Enter Information'!D458</f>
        <v>9.3201471123328349E-3</v>
      </c>
      <c r="N38" s="36">
        <f>'Enter Information'!O$600/5</f>
        <v>117</v>
      </c>
      <c r="O38" s="36">
        <f>'Enter Information'!P$600/5</f>
        <v>573</v>
      </c>
      <c r="P38" s="36">
        <f>'Enter Information'!Q$600/5</f>
        <v>1815.2</v>
      </c>
      <c r="Q38" s="37">
        <f t="shared" ref="Q38:Q69" si="10">N$3/N$5*N38+O$3/O$5*O38+P$3/P$5*P38</f>
        <v>0</v>
      </c>
      <c r="R38" s="287">
        <f>(H38-L38+Q38*'Enter Information'!D249)*'Enter Information'!C$780</f>
        <v>24.217309203849947</v>
      </c>
      <c r="S38" s="287">
        <f>(I38-M38+Q38*'Enter Information'!E249)*'Enter Information'!C$780</f>
        <v>25.475070648538143</v>
      </c>
      <c r="T38" s="38">
        <f t="shared" si="2"/>
        <v>49.692379852388086</v>
      </c>
      <c r="AK38" s="87">
        <v>33</v>
      </c>
      <c r="AL38" s="40">
        <f t="shared" si="4"/>
        <v>49.692379852388086</v>
      </c>
      <c r="AM38" s="86">
        <f>T38*'Enter Information'!E$740*((Y$26/AJ$25)/('1'!Z$26/'1'!AK$25))+T38*(1-'Enter Information'!E$740)</f>
        <v>49.759186633441935</v>
      </c>
      <c r="AN38" s="40">
        <f t="shared" si="5"/>
        <v>49.692379852388086</v>
      </c>
      <c r="AO38" s="86">
        <f>T38*'Enter Information'!E$740*Y$26/AJ$25+T38*(1-'Enter Information'!E$740)</f>
        <v>64.155303296468588</v>
      </c>
      <c r="AP38" s="86">
        <f>INDEX($AL$6:$AO$106,'1'!AL38,'Enter Information'!$B$86)</f>
        <v>49.759186633441935</v>
      </c>
    </row>
    <row r="39" spans="4:42" x14ac:dyDescent="0.4">
      <c r="D39" s="31">
        <v>33</v>
      </c>
      <c r="E39" s="32">
        <f>'3'!AP39</f>
        <v>55.470185354973246</v>
      </c>
      <c r="F39" s="33">
        <f>E39*'Enter Information'!D250</f>
        <v>27.303085716897407</v>
      </c>
      <c r="G39" s="33">
        <f>E39*'Enter Information'!E250</f>
        <v>28.16709963807584</v>
      </c>
      <c r="H39" s="34">
        <f t="shared" si="6"/>
        <v>25.476491027558229</v>
      </c>
      <c r="I39" s="34">
        <f t="shared" si="1"/>
        <v>26.595729413040104</v>
      </c>
      <c r="J39" s="35">
        <f>G39*'Enter Information'!$C$359/1000*'Enter Information'!$D$217</f>
        <v>2.4524709550718966</v>
      </c>
      <c r="K39" s="35">
        <f>G39*'Enter Information'!$C$359/1000*'Enter Information'!$E$217</f>
        <v>2.3270367647957246</v>
      </c>
      <c r="L39" s="35">
        <f>(F39+H39)/2*'Enter Information'!C459</f>
        <v>2.2167422232671371E-2</v>
      </c>
      <c r="M39" s="35">
        <f>(G39+I39)/2*'Enter Information'!D459</f>
        <v>1.0678751664967609E-2</v>
      </c>
      <c r="N39" s="36">
        <f>'Enter Information'!O$600/5</f>
        <v>117</v>
      </c>
      <c r="O39" s="36">
        <f>'Enter Information'!P$600/5</f>
        <v>573</v>
      </c>
      <c r="P39" s="36">
        <f>'Enter Information'!Q$600/5</f>
        <v>1815.2</v>
      </c>
      <c r="Q39" s="37">
        <f t="shared" si="10"/>
        <v>0</v>
      </c>
      <c r="R39" s="287">
        <f>(H39-L39+Q39*'Enter Information'!D250)*'Enter Information'!C$780</f>
        <v>25.759211865527192</v>
      </c>
      <c r="S39" s="287">
        <f>(I39-M39+Q39*'Enter Information'!E250)*'Enter Information'!C$780</f>
        <v>26.903482609094347</v>
      </c>
      <c r="T39" s="38">
        <f t="shared" si="2"/>
        <v>52.662694474621539</v>
      </c>
      <c r="AK39" s="87">
        <v>34</v>
      </c>
      <c r="AL39" s="40">
        <f t="shared" si="4"/>
        <v>52.662694474621539</v>
      </c>
      <c r="AM39" s="86">
        <f>T39*'Enter Information'!E$740*((Y$26/AJ$25)/('1'!Z$26/'1'!AK$25))+T39*(1-'Enter Information'!E$740)</f>
        <v>52.733494567310252</v>
      </c>
      <c r="AN39" s="40">
        <f t="shared" si="5"/>
        <v>52.662694474621539</v>
      </c>
      <c r="AO39" s="86">
        <f>T39*'Enter Information'!E$740*Y$26/AJ$25+T39*(1-'Enter Information'!E$740)</f>
        <v>67.990125376662533</v>
      </c>
      <c r="AP39" s="86">
        <f>INDEX($AL$6:$AO$106,'1'!AL39,'Enter Information'!$B$86)</f>
        <v>52.733494567310252</v>
      </c>
    </row>
    <row r="40" spans="4:42" x14ac:dyDescent="0.4">
      <c r="D40" s="31">
        <v>34</v>
      </c>
      <c r="E40" s="32">
        <f>'3'!AP40</f>
        <v>57.436133597324705</v>
      </c>
      <c r="F40" s="33">
        <f>E40*'Enter Information'!D251</f>
        <v>28.263580341220191</v>
      </c>
      <c r="G40" s="33">
        <f>E40*'Enter Information'!E251</f>
        <v>29.172553256104511</v>
      </c>
      <c r="H40" s="34">
        <f t="shared" si="6"/>
        <v>27.303085716897407</v>
      </c>
      <c r="I40" s="34">
        <f t="shared" si="1"/>
        <v>28.16709963807584</v>
      </c>
      <c r="J40" s="35">
        <f>G40*'Enter Information'!$C$359/1000*'Enter Information'!$D$217</f>
        <v>2.5400144304943346</v>
      </c>
      <c r="K40" s="35">
        <f>G40*'Enter Information'!$C$359/1000*'Enter Information'!$E$217</f>
        <v>2.4101027376687991</v>
      </c>
      <c r="L40" s="35">
        <f>(F40+H40)/2*'Enter Information'!C460</f>
        <v>2.5004999726152919E-2</v>
      </c>
      <c r="M40" s="35">
        <f>(G40+I40)/2*'Enter Information'!D460</f>
        <v>1.2328025372248775E-2</v>
      </c>
      <c r="N40" s="36">
        <f>'Enter Information'!O$600/5</f>
        <v>117</v>
      </c>
      <c r="O40" s="36">
        <f>'Enter Information'!P$600/5</f>
        <v>573</v>
      </c>
      <c r="P40" s="36">
        <f>'Enter Information'!Q$600/5</f>
        <v>1815.2</v>
      </c>
      <c r="Q40" s="37">
        <f t="shared" si="10"/>
        <v>0</v>
      </c>
      <c r="R40" s="287">
        <f>(H40-L40+Q40*'Enter Information'!D251)*'Enter Information'!C$780</f>
        <v>27.604813680122902</v>
      </c>
      <c r="S40" s="287">
        <f>(I40-M40+Q40*'Enter Information'!E251)*'Enter Information'!C$780</f>
        <v>28.492005454249298</v>
      </c>
      <c r="T40" s="38">
        <f t="shared" si="2"/>
        <v>56.096819134372197</v>
      </c>
      <c r="AK40" s="87">
        <v>35</v>
      </c>
      <c r="AL40" s="40">
        <f t="shared" si="4"/>
        <v>56.096819134372197</v>
      </c>
      <c r="AM40" s="86">
        <f>T40*'Enter Information'!E$740*((Y$26/AJ$25)/('1'!Z$26/'1'!AK$25))+T40*(1-'Enter Information'!E$740)</f>
        <v>56.172236088135726</v>
      </c>
      <c r="AN40" s="40">
        <f t="shared" si="5"/>
        <v>56.096819134372197</v>
      </c>
      <c r="AO40" s="86">
        <f>T40*'Enter Information'!E$740*Y$26/AJ$25+T40*(1-'Enter Information'!E$740)</f>
        <v>72.423748997802051</v>
      </c>
      <c r="AP40" s="86">
        <f>INDEX($AL$6:$AO$106,'1'!AL40,'Enter Information'!$B$86)</f>
        <v>56.172236088135726</v>
      </c>
    </row>
    <row r="41" spans="4:42" x14ac:dyDescent="0.4">
      <c r="D41" s="31">
        <v>35</v>
      </c>
      <c r="E41" s="32">
        <f>'3'!AP41</f>
        <v>59.492176539712126</v>
      </c>
      <c r="F41" s="33">
        <f>E41*'Enter Information'!D252</f>
        <v>29.448389916794945</v>
      </c>
      <c r="G41" s="33">
        <f>E41*'Enter Information'!E252</f>
        <v>30.043786622917185</v>
      </c>
      <c r="H41" s="34">
        <f t="shared" si="6"/>
        <v>28.263580341220191</v>
      </c>
      <c r="I41" s="34">
        <f t="shared" si="1"/>
        <v>29.172553256104511</v>
      </c>
      <c r="J41" s="35">
        <f>G41*'Enter Information'!$C$360/1000*'Enter Information'!$D$217</f>
        <v>0.97133657531756168</v>
      </c>
      <c r="K41" s="35">
        <f>G41*'Enter Information'!$C$360/1000*'Enter Information'!$E$217</f>
        <v>0.92165655094923393</v>
      </c>
      <c r="L41" s="35">
        <f>(F41+H41)/2*'Enter Information'!C461</f>
        <v>2.7701745723847267E-2</v>
      </c>
      <c r="M41" s="35">
        <f>(G41+I41)/2*'Enter Information'!D461</f>
        <v>1.3915839871570098E-2</v>
      </c>
      <c r="N41" s="36">
        <f>'Enter Information'!O$601/5</f>
        <v>95.4</v>
      </c>
      <c r="O41" s="36">
        <f>'Enter Information'!P$601/5</f>
        <v>390.4</v>
      </c>
      <c r="P41" s="36">
        <f>'Enter Information'!Q$601/5</f>
        <v>1547.6</v>
      </c>
      <c r="Q41" s="37">
        <f t="shared" si="10"/>
        <v>0</v>
      </c>
      <c r="R41" s="287">
        <f>(H41-L41+Q41*'Enter Information'!D252)*'Enter Information'!C$781</f>
        <v>28.617794049066703</v>
      </c>
      <c r="S41" s="287">
        <f>(I41-M41+Q41*'Enter Information'!E252)*'Enter Information'!C$781</f>
        <v>29.553034006254066</v>
      </c>
      <c r="T41" s="38">
        <f t="shared" si="2"/>
        <v>58.170828055320769</v>
      </c>
      <c r="AB41" s="69"/>
      <c r="AK41" s="87">
        <v>36</v>
      </c>
      <c r="AL41" s="40">
        <f t="shared" si="4"/>
        <v>58.170828055320769</v>
      </c>
      <c r="AM41" s="86">
        <f>T41*'Enter Information'!E$741*((Y$26/AJ$25)/('1'!Z$26/'1'!AK$25))+T41*(1-'Enter Information'!E$741)</f>
        <v>58.248804113553668</v>
      </c>
      <c r="AN41" s="40">
        <f t="shared" si="5"/>
        <v>58.170828055320769</v>
      </c>
      <c r="AO41" s="86">
        <f>T41*'Enter Information'!E$741*Y$26/AJ$25+T41*(1-'Enter Information'!E$741)</f>
        <v>75.051775511605811</v>
      </c>
      <c r="AP41" s="86">
        <f>INDEX($AL$6:$AO$106,'1'!AL41,'Enter Information'!$B$86)</f>
        <v>58.248804113553668</v>
      </c>
    </row>
    <row r="42" spans="4:42" x14ac:dyDescent="0.4">
      <c r="D42" s="31">
        <v>36</v>
      </c>
      <c r="E42" s="32">
        <f>'3'!AP42</f>
        <v>60.963400232523142</v>
      </c>
      <c r="F42" s="33">
        <f>E42*'Enter Information'!D253</f>
        <v>30.065379743232707</v>
      </c>
      <c r="G42" s="33">
        <f>E42*'Enter Information'!E253</f>
        <v>30.898020489290435</v>
      </c>
      <c r="H42" s="34">
        <f t="shared" si="6"/>
        <v>29.448389916794945</v>
      </c>
      <c r="I42" s="34">
        <f t="shared" si="1"/>
        <v>30.043786622917185</v>
      </c>
      <c r="J42" s="35">
        <f>G42*'Enter Information'!$C$360/1000*'Enter Information'!$D$217</f>
        <v>0.99895455199598548</v>
      </c>
      <c r="K42" s="35">
        <f>G42*'Enter Information'!$C$360/1000*'Enter Information'!$E$217</f>
        <v>0.94786197734462174</v>
      </c>
      <c r="L42" s="35">
        <f>(F42+H42)/2*'Enter Information'!C462</f>
        <v>3.0352022526614102E-2</v>
      </c>
      <c r="M42" s="35">
        <f>(G42+I42)/2*'Enter Information'!D462</f>
        <v>1.5235451778051905E-2</v>
      </c>
      <c r="N42" s="36">
        <f>'Enter Information'!O$601/5</f>
        <v>95.4</v>
      </c>
      <c r="O42" s="36">
        <f>'Enter Information'!P$601/5</f>
        <v>390.4</v>
      </c>
      <c r="P42" s="36">
        <f>'Enter Information'!Q$601/5</f>
        <v>1547.6</v>
      </c>
      <c r="Q42" s="37">
        <f t="shared" si="10"/>
        <v>0</v>
      </c>
      <c r="R42" s="287">
        <f>(H42-L42+Q42*'Enter Information'!D253)*'Enter Information'!C$781</f>
        <v>29.815943107224285</v>
      </c>
      <c r="S42" s="287">
        <f>(I42-M42+Q42*'Enter Information'!E253)*'Enter Information'!C$781</f>
        <v>30.434714120940725</v>
      </c>
      <c r="T42" s="38">
        <f t="shared" si="2"/>
        <v>60.250657228165011</v>
      </c>
      <c r="AK42" s="87">
        <v>37</v>
      </c>
      <c r="AL42" s="40">
        <f t="shared" si="4"/>
        <v>60.250657228165011</v>
      </c>
      <c r="AM42" s="86">
        <f>T42*'Enter Information'!E$741*((Y$26/AJ$25)/('1'!Z$26/'1'!AK$25))+T42*(1-'Enter Information'!E$741)</f>
        <v>60.331421228156998</v>
      </c>
      <c r="AN42" s="40">
        <f t="shared" si="5"/>
        <v>60.250657228165011</v>
      </c>
      <c r="AO42" s="86">
        <f>T42*'Enter Information'!E$741*Y$26/AJ$25+T42*(1-'Enter Information'!E$741)</f>
        <v>77.735162999821512</v>
      </c>
      <c r="AP42" s="86">
        <f>INDEX($AL$6:$AO$106,'1'!AL42,'Enter Information'!$B$86)</f>
        <v>60.331421228156998</v>
      </c>
    </row>
    <row r="43" spans="4:42" x14ac:dyDescent="0.4">
      <c r="D43" s="31">
        <v>37</v>
      </c>
      <c r="E43" s="32">
        <f>'3'!AP43</f>
        <v>62.441197904080411</v>
      </c>
      <c r="F43" s="33">
        <f>E43*'Enter Information'!D254</f>
        <v>30.792940836744467</v>
      </c>
      <c r="G43" s="33">
        <f>E43*'Enter Information'!E254</f>
        <v>31.648257067335944</v>
      </c>
      <c r="H43" s="34">
        <f t="shared" si="6"/>
        <v>30.065379743232707</v>
      </c>
      <c r="I43" s="34">
        <f t="shared" si="1"/>
        <v>30.898020489290435</v>
      </c>
      <c r="J43" s="35">
        <f>G43*'Enter Information'!$C$360/1000*'Enter Information'!$D$217</f>
        <v>1.0232102238106968</v>
      </c>
      <c r="K43" s="35">
        <f>G43*'Enter Information'!$C$360/1000*'Enter Information'!$E$217</f>
        <v>0.97087706747277291</v>
      </c>
      <c r="L43" s="35">
        <f>(F43+H43)/2*'Enter Information'!C463</f>
        <v>3.2559201510287787E-2</v>
      </c>
      <c r="M43" s="35">
        <f>(G43+I43)/2*'Enter Information'!D463</f>
        <v>1.6887494940289124E-2</v>
      </c>
      <c r="N43" s="36">
        <f>'Enter Information'!O$601/5</f>
        <v>95.4</v>
      </c>
      <c r="O43" s="36">
        <f>'Enter Information'!P$601/5</f>
        <v>390.4</v>
      </c>
      <c r="P43" s="36">
        <f>'Enter Information'!Q$601/5</f>
        <v>1547.6</v>
      </c>
      <c r="Q43" s="37">
        <f t="shared" si="10"/>
        <v>0</v>
      </c>
      <c r="R43" s="287">
        <f>(H43-L43+Q43*'Enter Information'!D254)*'Enter Information'!C$781</f>
        <v>30.439041238570809</v>
      </c>
      <c r="S43" s="287">
        <f>(I43-M43+Q43*'Enter Information'!E254)*'Enter Information'!C$781</f>
        <v>31.298827874090314</v>
      </c>
      <c r="T43" s="38">
        <f t="shared" si="2"/>
        <v>61.737869112661123</v>
      </c>
      <c r="AK43" s="87">
        <v>38</v>
      </c>
      <c r="AL43" s="40">
        <f t="shared" si="4"/>
        <v>61.737869112661123</v>
      </c>
      <c r="AM43" s="86">
        <f>T43*'Enter Information'!E$741*((Y$26/AJ$25)/('1'!Z$26/'1'!AK$25))+T43*(1-'Enter Information'!E$741)</f>
        <v>61.820626670668133</v>
      </c>
      <c r="AN43" s="40">
        <f t="shared" si="5"/>
        <v>61.737869112661123</v>
      </c>
      <c r="AO43" s="86">
        <f>T43*'Enter Information'!E$741*Y$26/AJ$25+T43*(1-'Enter Information'!E$741)</f>
        <v>79.653957973605358</v>
      </c>
      <c r="AP43" s="86">
        <f>INDEX($AL$6:$AO$106,'1'!AL43,'Enter Information'!$B$86)</f>
        <v>61.820626670668133</v>
      </c>
    </row>
    <row r="44" spans="4:42" x14ac:dyDescent="0.4">
      <c r="D44" s="31">
        <v>38</v>
      </c>
      <c r="E44" s="32">
        <f>'3'!AP44</f>
        <v>62.237441121812189</v>
      </c>
      <c r="F44" s="33">
        <f>E44*'Enter Information'!D255</f>
        <v>30.847484424627503</v>
      </c>
      <c r="G44" s="33">
        <f>E44*'Enter Information'!E255</f>
        <v>31.389956697184687</v>
      </c>
      <c r="H44" s="34">
        <f t="shared" si="6"/>
        <v>30.792940836744467</v>
      </c>
      <c r="I44" s="34">
        <f t="shared" si="1"/>
        <v>31.648257067335944</v>
      </c>
      <c r="J44" s="35">
        <f>G44*'Enter Information'!$C$360/1000*'Enter Information'!$D$217</f>
        <v>1.0148591926941797</v>
      </c>
      <c r="K44" s="35">
        <f>G44*'Enter Information'!$C$360/1000*'Enter Information'!$E$217</f>
        <v>0.96295315857105923</v>
      </c>
      <c r="L44" s="35">
        <f>(F44+H44)/2*'Enter Information'!C464</f>
        <v>3.4518638146368304E-2</v>
      </c>
      <c r="M44" s="35">
        <f>(G44+I44)/2*'Enter Information'!D464</f>
        <v>1.8596273060533589E-2</v>
      </c>
      <c r="N44" s="36">
        <f>'Enter Information'!O$601/5</f>
        <v>95.4</v>
      </c>
      <c r="O44" s="36">
        <f>'Enter Information'!P$601/5</f>
        <v>390.4</v>
      </c>
      <c r="P44" s="36">
        <f>'Enter Information'!Q$601/5</f>
        <v>1547.6</v>
      </c>
      <c r="Q44" s="37">
        <f t="shared" si="10"/>
        <v>0</v>
      </c>
      <c r="R44" s="287">
        <f>(H44-L44+Q44*'Enter Information'!D255)*'Enter Information'!C$781</f>
        <v>31.17445730532787</v>
      </c>
      <c r="S44" s="287">
        <f>(I44-M44+Q44*'Enter Information'!E255)*'Enter Information'!C$781</f>
        <v>32.057480180439264</v>
      </c>
      <c r="T44" s="38">
        <f t="shared" si="2"/>
        <v>63.231937485767133</v>
      </c>
      <c r="AK44" s="87">
        <v>39</v>
      </c>
      <c r="AL44" s="40">
        <f t="shared" si="4"/>
        <v>63.231937485767133</v>
      </c>
      <c r="AM44" s="86">
        <f>T44*'Enter Information'!E$741*((Y$26/AJ$25)/('1'!Z$26/'1'!AK$25))+T44*(1-'Enter Information'!E$741)</f>
        <v>63.316697792683861</v>
      </c>
      <c r="AN44" s="40">
        <f t="shared" si="5"/>
        <v>63.231937485767133</v>
      </c>
      <c r="AO44" s="86">
        <f>T44*'Enter Information'!E$741*Y$26/AJ$25+T44*(1-'Enter Information'!E$741)</f>
        <v>81.58159916225587</v>
      </c>
      <c r="AP44" s="86">
        <f>INDEX($AL$6:$AO$106,'1'!AL44,'Enter Information'!$B$86)</f>
        <v>63.316697792683861</v>
      </c>
    </row>
    <row r="45" spans="4:42" x14ac:dyDescent="0.4">
      <c r="D45" s="31">
        <v>39</v>
      </c>
      <c r="E45" s="32">
        <f>'3'!AP45</f>
        <v>63.58439884159138</v>
      </c>
      <c r="F45" s="33">
        <f>E45*'Enter Information'!D256</f>
        <v>31.350464501798918</v>
      </c>
      <c r="G45" s="33">
        <f>E45*'Enter Information'!E256</f>
        <v>32.233934339792462</v>
      </c>
      <c r="H45" s="34">
        <f t="shared" si="6"/>
        <v>30.847484424627503</v>
      </c>
      <c r="I45" s="34">
        <f t="shared" si="1"/>
        <v>31.389956697184687</v>
      </c>
      <c r="J45" s="35">
        <f>G45*'Enter Information'!$C$360/1000*'Enter Information'!$D$217</f>
        <v>1.0421455785051448</v>
      </c>
      <c r="K45" s="35">
        <f>G45*'Enter Information'!$C$360/1000*'Enter Information'!$E$217</f>
        <v>0.98884395366047739</v>
      </c>
      <c r="L45" s="35">
        <f>(F45+H45)/2*'Enter Information'!C465</f>
        <v>3.7007779611223722E-2</v>
      </c>
      <c r="M45" s="35">
        <f>(G45+I45)/2*'Enter Information'!D465</f>
        <v>2.0041525676647801E-2</v>
      </c>
      <c r="N45" s="36">
        <f>'Enter Information'!O$601/5</f>
        <v>95.4</v>
      </c>
      <c r="O45" s="36">
        <f>'Enter Information'!P$601/5</f>
        <v>390.4</v>
      </c>
      <c r="P45" s="36">
        <f>'Enter Information'!Q$601/5</f>
        <v>1547.6</v>
      </c>
      <c r="Q45" s="37">
        <f t="shared" si="10"/>
        <v>0</v>
      </c>
      <c r="R45" s="287">
        <f>(H45-L45+Q45*'Enter Information'!D256)*'Enter Information'!C$781</f>
        <v>31.227215834583316</v>
      </c>
      <c r="S45" s="287">
        <f>(I45-M45+Q45*'Enter Information'!E256)*'Enter Information'!C$781</f>
        <v>31.794221266346579</v>
      </c>
      <c r="T45" s="38">
        <f t="shared" si="2"/>
        <v>63.021437100929894</v>
      </c>
      <c r="AK45" s="87">
        <v>40</v>
      </c>
      <c r="AL45" s="40">
        <f t="shared" si="4"/>
        <v>63.021437100929894</v>
      </c>
      <c r="AM45" s="86">
        <f>T45*'Enter Information'!E$741*((Y$26/AJ$25)/('1'!Z$26/'1'!AK$25))+T45*(1-'Enter Information'!E$741)</f>
        <v>63.105915239089278</v>
      </c>
      <c r="AN45" s="40">
        <f t="shared" si="5"/>
        <v>63.021437100929894</v>
      </c>
      <c r="AO45" s="86">
        <f>T45*'Enter Information'!E$741*Y$26/AJ$25+T45*(1-'Enter Information'!E$741)</f>
        <v>81.310012386614872</v>
      </c>
      <c r="AP45" s="86">
        <f>INDEX($AL$6:$AO$106,'1'!AL45,'Enter Information'!$B$86)</f>
        <v>63.105915239089278</v>
      </c>
    </row>
    <row r="46" spans="4:42" x14ac:dyDescent="0.4">
      <c r="D46" s="31">
        <v>40</v>
      </c>
      <c r="E46" s="32">
        <f>'3'!AP46</f>
        <v>64.247281486171076</v>
      </c>
      <c r="F46" s="33">
        <f>E46*'Enter Information'!D257</f>
        <v>31.612451245467515</v>
      </c>
      <c r="G46" s="33">
        <f>E46*'Enter Information'!E257</f>
        <v>32.634830240703565</v>
      </c>
      <c r="H46" s="34">
        <f t="shared" si="6"/>
        <v>31.350464501798918</v>
      </c>
      <c r="I46" s="34">
        <f t="shared" si="1"/>
        <v>32.233934339792462</v>
      </c>
      <c r="J46" s="35">
        <f>G46*'Enter Information'!$C$360/1000*'Enter Information'!$D$217</f>
        <v>1.0551068225832398</v>
      </c>
      <c r="K46" s="35">
        <f>G46*'Enter Information'!$C$360/1000*'Enter Information'!$E$217</f>
        <v>1.0011422813633366</v>
      </c>
      <c r="L46" s="35">
        <f>(F46+H46)/2*'Enter Information'!C466</f>
        <v>4.0296266078250521E-2</v>
      </c>
      <c r="M46" s="35">
        <f>(G46+I46)/2*'Enter Information'!D466</f>
        <v>2.2379723780271126E-2</v>
      </c>
      <c r="N46" s="36">
        <f>'Enter Information'!O$602/5</f>
        <v>73.400000000000006</v>
      </c>
      <c r="O46" s="36">
        <f>'Enter Information'!P$602/5</f>
        <v>282.60000000000002</v>
      </c>
      <c r="P46" s="36">
        <f>'Enter Information'!Q$602/5</f>
        <v>1483.2</v>
      </c>
      <c r="Q46" s="37">
        <f t="shared" si="10"/>
        <v>0</v>
      </c>
      <c r="R46" s="287">
        <f>(H46-L46+Q46*'Enter Information'!D257)*'Enter Information'!C$782</f>
        <v>31.401731106084345</v>
      </c>
      <c r="S46" s="287">
        <f>(I46-M46+Q46*'Enter Information'!E257)*'Enter Information'!C$782</f>
        <v>32.305753483846878</v>
      </c>
      <c r="T46" s="38">
        <f t="shared" si="2"/>
        <v>63.707484589931227</v>
      </c>
      <c r="AK46" s="87">
        <v>41</v>
      </c>
      <c r="AL46" s="40">
        <f t="shared" si="4"/>
        <v>63.707484589931227</v>
      </c>
      <c r="AM46" s="86">
        <f>T46*'Enter Information'!E$742*((Y$26/AJ$25)/('1'!Z$26/'1'!AK$25))+T46*(1-'Enter Information'!E$742)</f>
        <v>63.792772552833732</v>
      </c>
      <c r="AN46" s="40">
        <f t="shared" si="5"/>
        <v>63.707484589931227</v>
      </c>
      <c r="AO46" s="86">
        <f>T46*'Enter Information'!E$742*Y$26/AJ$25+T46*(1-'Enter Information'!E$742)</f>
        <v>82.171377905883944</v>
      </c>
      <c r="AP46" s="86">
        <f>INDEX($AL$6:$AO$106,'1'!AL46,'Enter Information'!$B$86)</f>
        <v>63.792772552833732</v>
      </c>
    </row>
    <row r="47" spans="4:42" x14ac:dyDescent="0.4">
      <c r="D47" s="31">
        <v>41</v>
      </c>
      <c r="E47" s="32">
        <f>'3'!AP47</f>
        <v>66.941453113942288</v>
      </c>
      <c r="F47" s="33">
        <f>E47*'Enter Information'!D258</f>
        <v>32.717234597198235</v>
      </c>
      <c r="G47" s="33">
        <f>E47*'Enter Information'!E258</f>
        <v>34.224218516744052</v>
      </c>
      <c r="H47" s="34">
        <f t="shared" si="6"/>
        <v>31.612451245467515</v>
      </c>
      <c r="I47" s="34">
        <f t="shared" si="1"/>
        <v>32.634830240703565</v>
      </c>
      <c r="J47" s="35">
        <f>G47*'Enter Information'!$C$360/1000*'Enter Information'!$D$217</f>
        <v>1.1064928540537677</v>
      </c>
      <c r="K47" s="35">
        <f>G47*'Enter Information'!$C$360/1000*'Enter Information'!$E$217</f>
        <v>1.0499001205465384</v>
      </c>
      <c r="L47" s="35">
        <f>(F47+H47)/2*'Enter Information'!C467</f>
        <v>4.4065834802226041E-2</v>
      </c>
      <c r="M47" s="35">
        <f>(G47+I47)/2*'Enter Information'!D467</f>
        <v>2.5406438527830099E-2</v>
      </c>
      <c r="N47" s="36">
        <f>'Enter Information'!O$602/5</f>
        <v>73.400000000000006</v>
      </c>
      <c r="O47" s="36">
        <f>'Enter Information'!P$602/5</f>
        <v>282.60000000000002</v>
      </c>
      <c r="P47" s="36">
        <f>'Enter Information'!Q$602/5</f>
        <v>1483.2</v>
      </c>
      <c r="Q47" s="37">
        <f t="shared" si="10"/>
        <v>0</v>
      </c>
      <c r="R47" s="287">
        <f>(H47-L47+Q47*'Enter Information'!D258)*'Enter Information'!C$782</f>
        <v>31.660703406505686</v>
      </c>
      <c r="S47" s="287">
        <f>(I47-M47+Q47*'Enter Information'!E258)*'Enter Information'!C$782</f>
        <v>32.704786191216698</v>
      </c>
      <c r="T47" s="38">
        <f t="shared" si="2"/>
        <v>64.365489597722387</v>
      </c>
      <c r="AK47" s="87">
        <v>42</v>
      </c>
      <c r="AL47" s="40">
        <f t="shared" si="4"/>
        <v>64.365489597722387</v>
      </c>
      <c r="AM47" s="86">
        <f>T47*'Enter Information'!E$742*((Y$26/AJ$25)/('1'!Z$26/'1'!AK$25))+T47*(1-'Enter Information'!E$742)</f>
        <v>64.45165846036619</v>
      </c>
      <c r="AN47" s="40">
        <f t="shared" si="5"/>
        <v>64.365489597722387</v>
      </c>
      <c r="AO47" s="86">
        <f>T47*'Enter Information'!E$742*Y$26/AJ$25+T47*(1-'Enter Information'!E$742)</f>
        <v>83.020087888819248</v>
      </c>
      <c r="AP47" s="86">
        <f>INDEX($AL$6:$AO$106,'1'!AL47,'Enter Information'!$B$86)</f>
        <v>64.45165846036619</v>
      </c>
    </row>
    <row r="48" spans="4:42" x14ac:dyDescent="0.4">
      <c r="D48" s="31">
        <v>42</v>
      </c>
      <c r="E48" s="32">
        <f>'3'!AP48</f>
        <v>69.56583351420997</v>
      </c>
      <c r="F48" s="33">
        <f>E48*'Enter Information'!D259</f>
        <v>33.877203426071702</v>
      </c>
      <c r="G48" s="33">
        <f>E48*'Enter Information'!E259</f>
        <v>35.688630088138268</v>
      </c>
      <c r="H48" s="34">
        <f t="shared" si="6"/>
        <v>32.717234597198235</v>
      </c>
      <c r="I48" s="34">
        <f t="shared" si="1"/>
        <v>34.224218516744052</v>
      </c>
      <c r="J48" s="35">
        <f>G48*'Enter Information'!$C$360/1000*'Enter Information'!$D$217</f>
        <v>1.1538383014990787</v>
      </c>
      <c r="K48" s="35">
        <f>G48*'Enter Information'!$C$360/1000*'Enter Information'!$E$217</f>
        <v>1.0948240355976393</v>
      </c>
      <c r="L48" s="35">
        <f>(F48+H48)/2*'Enter Information'!C468</f>
        <v>4.9279884137219745E-2</v>
      </c>
      <c r="M48" s="35">
        <f>(G48+I48)/2*'Enter Information'!D468</f>
        <v>2.9013832171026165E-2</v>
      </c>
      <c r="N48" s="36">
        <f>'Enter Information'!O$602/5</f>
        <v>73.400000000000006</v>
      </c>
      <c r="O48" s="36">
        <f>'Enter Information'!P$602/5</f>
        <v>282.60000000000002</v>
      </c>
      <c r="P48" s="36">
        <f>'Enter Information'!Q$602/5</f>
        <v>1483.2</v>
      </c>
      <c r="Q48" s="37">
        <f t="shared" si="10"/>
        <v>0</v>
      </c>
      <c r="R48" s="287">
        <f>(H48-L48+Q48*'Enter Information'!D259)*'Enter Information'!C$782</f>
        <v>32.763488268803009</v>
      </c>
      <c r="S48" s="287">
        <f>(I48-M48+Q48*'Enter Information'!E259)*'Enter Information'!C$782</f>
        <v>34.295204501566054</v>
      </c>
      <c r="T48" s="38">
        <f t="shared" si="2"/>
        <v>67.058692770369063</v>
      </c>
      <c r="AK48" s="87">
        <v>43</v>
      </c>
      <c r="AL48" s="40">
        <f t="shared" si="4"/>
        <v>67.058692770369063</v>
      </c>
      <c r="AM48" s="86">
        <f>T48*'Enter Information'!E$742*((Y$26/AJ$25)/('1'!Z$26/'1'!AK$25))+T48*(1-'Enter Information'!E$742)</f>
        <v>67.14846714049375</v>
      </c>
      <c r="AN48" s="40">
        <f t="shared" si="5"/>
        <v>67.058692770369063</v>
      </c>
      <c r="AO48" s="86">
        <f>T48*'Enter Information'!E$742*Y$26/AJ$25+T48*(1-'Enter Information'!E$742)</f>
        <v>86.493843242705125</v>
      </c>
      <c r="AP48" s="86">
        <f>INDEX($AL$6:$AO$106,'1'!AL48,'Enter Information'!$B$86)</f>
        <v>67.14846714049375</v>
      </c>
    </row>
    <row r="49" spans="4:42" x14ac:dyDescent="0.4">
      <c r="D49" s="31">
        <v>43</v>
      </c>
      <c r="E49" s="32">
        <f>'3'!AP49</f>
        <v>73.926067786197962</v>
      </c>
      <c r="F49" s="33">
        <f>E49*'Enter Information'!D260</f>
        <v>35.807513258233982</v>
      </c>
      <c r="G49" s="33">
        <f>E49*'Enter Information'!E260</f>
        <v>38.11855452796398</v>
      </c>
      <c r="H49" s="34">
        <f t="shared" si="6"/>
        <v>33.877203426071702</v>
      </c>
      <c r="I49" s="34">
        <f t="shared" si="1"/>
        <v>35.688630088138268</v>
      </c>
      <c r="J49" s="35">
        <f>G49*'Enter Information'!$C$360/1000*'Enter Information'!$D$217</f>
        <v>1.2323994533700069</v>
      </c>
      <c r="K49" s="35">
        <f>G49*'Enter Information'!$C$360/1000*'Enter Information'!$E$217</f>
        <v>1.16936709524541</v>
      </c>
      <c r="L49" s="35">
        <f>(F49+H49)/2*'Enter Information'!C469</f>
        <v>5.5050926180601492E-2</v>
      </c>
      <c r="M49" s="35">
        <f>(G49+I49)/2*'Enter Information'!D469</f>
        <v>3.3951304923407033E-2</v>
      </c>
      <c r="N49" s="36">
        <f>'Enter Information'!O$602/5</f>
        <v>73.400000000000006</v>
      </c>
      <c r="O49" s="36">
        <f>'Enter Information'!P$602/5</f>
        <v>282.60000000000002</v>
      </c>
      <c r="P49" s="36">
        <f>'Enter Information'!Q$602/5</f>
        <v>1483.2</v>
      </c>
      <c r="Q49" s="37">
        <f t="shared" si="10"/>
        <v>0</v>
      </c>
      <c r="R49" s="287">
        <f>(H49-L49+Q49*'Enter Information'!D260)*'Enter Information'!C$782</f>
        <v>33.921061370052811</v>
      </c>
      <c r="S49" s="287">
        <f>(I49-M49+Q49*'Enter Information'!E260)*'Enter Information'!C$782</f>
        <v>35.758946658963978</v>
      </c>
      <c r="T49" s="38">
        <f t="shared" si="2"/>
        <v>69.68000802901679</v>
      </c>
      <c r="AK49" s="87">
        <v>44</v>
      </c>
      <c r="AL49" s="40">
        <f t="shared" si="4"/>
        <v>69.68000802901679</v>
      </c>
      <c r="AM49" s="86">
        <f>T49*'Enter Information'!E$742*((Y$26/AJ$25)/('1'!Z$26/'1'!AK$25))+T49*(1-'Enter Information'!E$742)</f>
        <v>69.773291667165083</v>
      </c>
      <c r="AN49" s="40">
        <f t="shared" si="5"/>
        <v>69.68000802901679</v>
      </c>
      <c r="AO49" s="86">
        <f>T49*'Enter Information'!E$742*Y$26/AJ$25+T49*(1-'Enter Information'!E$742)</f>
        <v>89.874875912810666</v>
      </c>
      <c r="AP49" s="86">
        <f>INDEX($AL$6:$AO$106,'1'!AL49,'Enter Information'!$B$86)</f>
        <v>69.773291667165083</v>
      </c>
    </row>
    <row r="50" spans="4:42" x14ac:dyDescent="0.4">
      <c r="D50" s="31">
        <v>44</v>
      </c>
      <c r="E50" s="32">
        <f>'3'!AP50</f>
        <v>77.294619304543119</v>
      </c>
      <c r="F50" s="33">
        <f>E50*'Enter Information'!D261</f>
        <v>37.268205395896459</v>
      </c>
      <c r="G50" s="33">
        <f>E50*'Enter Information'!E261</f>
        <v>40.02641390864666</v>
      </c>
      <c r="H50" s="34">
        <f t="shared" si="6"/>
        <v>35.807513258233982</v>
      </c>
      <c r="I50" s="34">
        <f t="shared" si="1"/>
        <v>38.11855452796398</v>
      </c>
      <c r="J50" s="35">
        <f>G50*'Enter Information'!$C$360/1000*'Enter Information'!$D$217</f>
        <v>1.2940818777687415</v>
      </c>
      <c r="K50" s="35">
        <f>G50*'Enter Information'!$C$360/1000*'Enter Information'!$E$217</f>
        <v>1.2278947075788986</v>
      </c>
      <c r="L50" s="35">
        <f>(F50+H50)/2*'Enter Information'!C470</f>
        <v>6.1018225076198918E-2</v>
      </c>
      <c r="M50" s="35">
        <f>(G50+I50)/2*'Enter Information'!D470</f>
        <v>3.9463209060488377E-2</v>
      </c>
      <c r="N50" s="36">
        <f>'Enter Information'!O$602/5</f>
        <v>73.400000000000006</v>
      </c>
      <c r="O50" s="36">
        <f>'Enter Information'!P$602/5</f>
        <v>282.60000000000002</v>
      </c>
      <c r="P50" s="36">
        <f>'Enter Information'!Q$602/5</f>
        <v>1483.2</v>
      </c>
      <c r="Q50" s="37">
        <f t="shared" si="10"/>
        <v>0</v>
      </c>
      <c r="R50" s="287">
        <f>(H50-L50+Q50*'Enter Information'!D261)*'Enter Information'!C$782</f>
        <v>35.851031414630903</v>
      </c>
      <c r="S50" s="287">
        <f>(I50-M50+Q50*'Enter Information'!E261)*'Enter Information'!C$782</f>
        <v>38.190449101325804</v>
      </c>
      <c r="T50" s="38">
        <f t="shared" si="2"/>
        <v>74.041480515956707</v>
      </c>
      <c r="AK50" s="87">
        <v>45</v>
      </c>
      <c r="AL50" s="40">
        <f t="shared" si="4"/>
        <v>74.041480515956707</v>
      </c>
      <c r="AM50" s="86">
        <f>T50*'Enter Information'!E$742*((Y$26/AJ$25)/('1'!Z$26/'1'!AK$25))+T50*(1-'Enter Information'!E$742)</f>
        <v>74.140603045815453</v>
      </c>
      <c r="AN50" s="40">
        <f t="shared" si="5"/>
        <v>74.041480515956707</v>
      </c>
      <c r="AO50" s="86">
        <f>T50*'Enter Information'!E$742*Y$26/AJ$25+T50*(1-'Enter Information'!E$742)</f>
        <v>95.500403372532361</v>
      </c>
      <c r="AP50" s="86">
        <f>INDEX($AL$6:$AO$106,'1'!AL50,'Enter Information'!$B$86)</f>
        <v>74.140603045815453</v>
      </c>
    </row>
    <row r="51" spans="4:42" x14ac:dyDescent="0.4">
      <c r="D51" s="31">
        <v>45</v>
      </c>
      <c r="E51" s="32">
        <f>'3'!AP51</f>
        <v>80.351382440832424</v>
      </c>
      <c r="F51" s="33">
        <f>E51*'Enter Information'!D262</f>
        <v>38.292066730150914</v>
      </c>
      <c r="G51" s="33">
        <f>E51*'Enter Information'!E262</f>
        <v>42.059315710681503</v>
      </c>
      <c r="H51" s="34">
        <f t="shared" si="6"/>
        <v>37.268205395896459</v>
      </c>
      <c r="I51" s="34">
        <f t="shared" si="1"/>
        <v>40.02641390864666</v>
      </c>
      <c r="J51" s="35">
        <f>G51*'Enter Information'!$C$360/1000*'Enter Information'!$D$217</f>
        <v>1.3598070108596279</v>
      </c>
      <c r="K51" s="35">
        <f>G51*'Enter Information'!$C$360/1000*'Enter Information'!$E$217</f>
        <v>1.2902582600431116</v>
      </c>
      <c r="L51" s="35">
        <f>(F51+H51)/2*'Enter Information'!C471</f>
        <v>6.724864219218217E-2</v>
      </c>
      <c r="M51" s="35">
        <f>(G51+I51)/2*'Enter Information'!D471</f>
        <v>4.5147151290630495E-2</v>
      </c>
      <c r="N51" s="36">
        <f>'Enter Information'!O$603/5</f>
        <v>61</v>
      </c>
      <c r="O51" s="36">
        <f>'Enter Information'!P$603/5</f>
        <v>232.8</v>
      </c>
      <c r="P51" s="36">
        <f>'Enter Information'!Q$603/5</f>
        <v>1453.2</v>
      </c>
      <c r="Q51" s="37">
        <f t="shared" si="10"/>
        <v>0</v>
      </c>
      <c r="R51" s="287">
        <f>(H51-L51+Q51*'Enter Information'!D262)*'Enter Information'!C$783</f>
        <v>37.167353703759133</v>
      </c>
      <c r="S51" s="287">
        <f>(I51-M51+Q51*'Enter Information'!E262)*'Enter Information'!C$783</f>
        <v>39.945152296305679</v>
      </c>
      <c r="T51" s="38">
        <f t="shared" si="2"/>
        <v>77.112506000064812</v>
      </c>
      <c r="AK51" s="87">
        <v>46</v>
      </c>
      <c r="AL51" s="40">
        <f t="shared" si="4"/>
        <v>77.112506000064812</v>
      </c>
      <c r="AM51" s="86">
        <f>T51*'Enter Information'!E$743*((Y$26/AJ$25)/('1'!Z$26/'1'!AK$25))+T51*(1-'Enter Information'!E$743)</f>
        <v>77.215446103372514</v>
      </c>
      <c r="AN51" s="40">
        <f t="shared" si="5"/>
        <v>77.112506000064812</v>
      </c>
      <c r="AO51" s="86">
        <f>T51*'Enter Information'!E$743*Y$26/AJ$25+T51*(1-'Enter Information'!E$743)</f>
        <v>99.397890956195567</v>
      </c>
      <c r="AP51" s="86">
        <f>INDEX($AL$6:$AO$106,'1'!AL51,'Enter Information'!$B$86)</f>
        <v>77.215446103372514</v>
      </c>
    </row>
    <row r="52" spans="4:42" x14ac:dyDescent="0.4">
      <c r="D52" s="31">
        <v>46</v>
      </c>
      <c r="E52" s="32">
        <f>'3'!AP52</f>
        <v>84.061255788772826</v>
      </c>
      <c r="F52" s="33">
        <f>E52*'Enter Information'!D263</f>
        <v>40.785150513830438</v>
      </c>
      <c r="G52" s="33">
        <f>E52*'Enter Information'!E263</f>
        <v>43.276105274942388</v>
      </c>
      <c r="H52" s="34">
        <f t="shared" si="6"/>
        <v>38.292066730150914</v>
      </c>
      <c r="I52" s="34">
        <f t="shared" si="1"/>
        <v>42.059315710681503</v>
      </c>
      <c r="J52" s="35">
        <v>0</v>
      </c>
      <c r="K52" s="35">
        <v>0</v>
      </c>
      <c r="L52" s="35">
        <f>(F52+H52)/2*'Enter Information'!C472</f>
        <v>7.5518742468002192E-2</v>
      </c>
      <c r="M52" s="35">
        <f>(G52+I52)/2*'Enter Information'!D472</f>
        <v>5.1201252591374334E-2</v>
      </c>
      <c r="N52" s="36">
        <f>'Enter Information'!O$603/5</f>
        <v>61</v>
      </c>
      <c r="O52" s="36">
        <f>'Enter Information'!P$603/5</f>
        <v>232.8</v>
      </c>
      <c r="P52" s="36">
        <f>'Enter Information'!Q$603/5</f>
        <v>1453.2</v>
      </c>
      <c r="Q52" s="37">
        <f t="shared" si="10"/>
        <v>0</v>
      </c>
      <c r="R52" s="287">
        <f>(H52-L52+Q52*'Enter Information'!D263)*'Enter Information'!C$783</f>
        <v>38.182027569854334</v>
      </c>
      <c r="S52" s="287">
        <f>(I52-M52+Q52*'Enter Information'!E263)*'Enter Information'!C$783</f>
        <v>41.9701691768012</v>
      </c>
      <c r="T52" s="38">
        <f t="shared" si="2"/>
        <v>80.152196746655534</v>
      </c>
      <c r="AK52" s="87">
        <v>47</v>
      </c>
      <c r="AL52" s="40">
        <f t="shared" si="4"/>
        <v>80.152196746655534</v>
      </c>
      <c r="AM52" s="86">
        <f>T52*'Enter Information'!E$743*((Y$26/AJ$25)/('1'!Z$26/'1'!AK$25))+T52*(1-'Enter Information'!E$743)</f>
        <v>80.259194636380869</v>
      </c>
      <c r="AN52" s="40">
        <f t="shared" si="5"/>
        <v>80.152196746655534</v>
      </c>
      <c r="AO52" s="86">
        <f>T52*'Enter Information'!E$743*Y$26/AJ$25+T52*(1-'Enter Information'!E$743)</f>
        <v>103.31604723255789</v>
      </c>
      <c r="AP52" s="86">
        <f>INDEX($AL$6:$AO$106,'1'!AL52,'Enter Information'!$B$86)</f>
        <v>80.259194636380869</v>
      </c>
    </row>
    <row r="53" spans="4:42" x14ac:dyDescent="0.4">
      <c r="D53" s="31">
        <v>47</v>
      </c>
      <c r="E53" s="32">
        <f>'3'!AP53</f>
        <v>87.731790588781195</v>
      </c>
      <c r="F53" s="33">
        <f>E53*'Enter Information'!D264</f>
        <v>42.383884653236834</v>
      </c>
      <c r="G53" s="33">
        <f>E53*'Enter Information'!E264</f>
        <v>45.347905935544361</v>
      </c>
      <c r="H53" s="34">
        <f t="shared" si="6"/>
        <v>40.785150513830438</v>
      </c>
      <c r="I53" s="34">
        <f t="shared" si="1"/>
        <v>43.276105274942388</v>
      </c>
      <c r="J53" s="35">
        <v>0</v>
      </c>
      <c r="K53" s="35">
        <v>0</v>
      </c>
      <c r="L53" s="35">
        <f>(F53+H53)/2*'Enter Information'!C473</f>
        <v>8.6495796573749964E-2</v>
      </c>
      <c r="M53" s="35">
        <f>(G53+I53)/2*'Enter Information'!D473</f>
        <v>5.8048727342868818E-2</v>
      </c>
      <c r="N53" s="36">
        <f>'Enter Information'!O$603/5</f>
        <v>61</v>
      </c>
      <c r="O53" s="36">
        <f>'Enter Information'!P$603/5</f>
        <v>232.8</v>
      </c>
      <c r="P53" s="36">
        <f>'Enter Information'!Q$603/5</f>
        <v>1453.2</v>
      </c>
      <c r="Q53" s="37">
        <f t="shared" si="10"/>
        <v>0</v>
      </c>
      <c r="R53" s="287">
        <f>(H53-L53+Q53*'Enter Information'!D264)*'Enter Information'!C$783</f>
        <v>40.661892250736848</v>
      </c>
      <c r="S53" s="287">
        <f>(I53-M53+Q53*'Enter Information'!E264)*'Enter Information'!C$783</f>
        <v>43.179018344299642</v>
      </c>
      <c r="T53" s="38">
        <f t="shared" si="2"/>
        <v>83.84091059503649</v>
      </c>
      <c r="AK53" s="87">
        <v>48</v>
      </c>
      <c r="AL53" s="40">
        <f t="shared" si="4"/>
        <v>83.84091059503649</v>
      </c>
      <c r="AM53" s="86">
        <f>T53*'Enter Information'!E$743*((Y$26/AJ$25)/('1'!Z$26/'1'!AK$25))+T53*(1-'Enter Information'!E$743)</f>
        <v>83.952832674161471</v>
      </c>
      <c r="AN53" s="40">
        <f t="shared" si="5"/>
        <v>83.84091059503649</v>
      </c>
      <c r="AO53" s="86">
        <f>T53*'Enter Information'!E$743*Y$26/AJ$25+T53*(1-'Enter Information'!E$743)</f>
        <v>108.07079319905094</v>
      </c>
      <c r="AP53" s="86">
        <f>INDEX($AL$6:$AO$106,'1'!AL53,'Enter Information'!$B$86)</f>
        <v>83.952832674161471</v>
      </c>
    </row>
    <row r="54" spans="4:42" x14ac:dyDescent="0.4">
      <c r="D54" s="31">
        <v>48</v>
      </c>
      <c r="E54" s="32">
        <f>'3'!AP54</f>
        <v>92.721316334792959</v>
      </c>
      <c r="F54" s="33">
        <f>E54*'Enter Information'!D265</f>
        <v>45.088693994742258</v>
      </c>
      <c r="G54" s="33">
        <f>E54*'Enter Information'!E265</f>
        <v>47.632622340050695</v>
      </c>
      <c r="H54" s="34">
        <f t="shared" si="6"/>
        <v>42.383884653236834</v>
      </c>
      <c r="I54" s="34">
        <f t="shared" si="1"/>
        <v>45.347905935544361</v>
      </c>
      <c r="J54" s="35">
        <v>0</v>
      </c>
      <c r="K54" s="35">
        <v>0</v>
      </c>
      <c r="L54" s="35">
        <f>(F54+H54)/2*'Enter Information'!C474</f>
        <v>9.8844013872216363E-2</v>
      </c>
      <c r="M54" s="35">
        <f>(G54+I54)/2*'Enter Information'!D474</f>
        <v>6.648107771705046E-2</v>
      </c>
      <c r="N54" s="36">
        <f>'Enter Information'!O$603/5</f>
        <v>61</v>
      </c>
      <c r="O54" s="36">
        <f>'Enter Information'!P$603/5</f>
        <v>232.8</v>
      </c>
      <c r="P54" s="36">
        <f>'Enter Information'!Q$603/5</f>
        <v>1453.2</v>
      </c>
      <c r="Q54" s="37">
        <f t="shared" si="10"/>
        <v>0</v>
      </c>
      <c r="R54" s="287">
        <f>(H54-L54+Q54*'Enter Information'!D265)*'Enter Information'!C$783</f>
        <v>42.246845214931199</v>
      </c>
      <c r="S54" s="287">
        <f>(I54-M54+Q54*'Enter Information'!E265)*'Enter Information'!C$783</f>
        <v>45.240522845786096</v>
      </c>
      <c r="T54" s="38">
        <f t="shared" si="2"/>
        <v>87.487368060717301</v>
      </c>
      <c r="AK54" s="87">
        <v>49</v>
      </c>
      <c r="AL54" s="40">
        <f t="shared" si="4"/>
        <v>87.487368060717301</v>
      </c>
      <c r="AM54" s="86">
        <f>T54*'Enter Information'!E$743*((Y$26/AJ$25)/('1'!Z$26/'1'!AK$25))+T54*(1-'Enter Information'!E$743)</f>
        <v>87.604157919761448</v>
      </c>
      <c r="AN54" s="40">
        <f t="shared" si="5"/>
        <v>87.487368060717301</v>
      </c>
      <c r="AO54" s="86">
        <f>T54*'Enter Information'!E$743*Y$26/AJ$25+T54*(1-'Enter Information'!E$743)</f>
        <v>112.77107075908565</v>
      </c>
      <c r="AP54" s="86">
        <f>INDEX($AL$6:$AO$106,'1'!AL54,'Enter Information'!$B$86)</f>
        <v>87.604157919761448</v>
      </c>
    </row>
    <row r="55" spans="4:42" x14ac:dyDescent="0.4">
      <c r="D55" s="31">
        <v>49</v>
      </c>
      <c r="E55" s="32">
        <f>'3'!AP55</f>
        <v>96.743538759950923</v>
      </c>
      <c r="F55" s="33">
        <f>E55*'Enter Information'!D266</f>
        <v>46.904363137571089</v>
      </c>
      <c r="G55" s="33">
        <f>E55*'Enter Information'!E266</f>
        <v>49.839175622379834</v>
      </c>
      <c r="H55" s="34">
        <f t="shared" si="6"/>
        <v>45.088693994742258</v>
      </c>
      <c r="I55" s="34">
        <f t="shared" si="1"/>
        <v>47.632622340050695</v>
      </c>
      <c r="J55" s="35">
        <v>0</v>
      </c>
      <c r="K55" s="35">
        <v>0</v>
      </c>
      <c r="L55" s="35">
        <f>(F55+H55)/2*'Enter Information'!C475</f>
        <v>0.11269149498708383</v>
      </c>
      <c r="M55" s="35">
        <f>(G55+I55)/2*'Enter Information'!D475</f>
        <v>7.6028002410695808E-2</v>
      </c>
      <c r="N55" s="36">
        <f>'Enter Information'!O$603/5</f>
        <v>61</v>
      </c>
      <c r="O55" s="36">
        <f>'Enter Information'!P$603/5</f>
        <v>232.8</v>
      </c>
      <c r="P55" s="36">
        <f>'Enter Information'!Q$603/5</f>
        <v>1453.2</v>
      </c>
      <c r="Q55" s="37">
        <f t="shared" si="10"/>
        <v>0</v>
      </c>
      <c r="R55" s="287">
        <f>(H55-L55+Q55*'Enter Information'!D266)*'Enter Information'!C$783</f>
        <v>44.935376371015046</v>
      </c>
      <c r="S55" s="287">
        <f>(I55-M55+Q55*'Enter Information'!E266)*'Enter Information'!C$783</f>
        <v>47.513637200130646</v>
      </c>
      <c r="T55" s="38">
        <f t="shared" si="2"/>
        <v>92.449013571145684</v>
      </c>
      <c r="AK55" s="87">
        <v>50</v>
      </c>
      <c r="AL55" s="40">
        <f t="shared" si="4"/>
        <v>92.449013571145684</v>
      </c>
      <c r="AM55" s="86">
        <f>T55*'Enter Information'!E$743*((Y$26/AJ$25)/('1'!Z$26/'1'!AK$25))+T55*(1-'Enter Information'!E$743)</f>
        <v>92.572426899298975</v>
      </c>
      <c r="AN55" s="40">
        <f t="shared" si="5"/>
        <v>92.449013571145684</v>
      </c>
      <c r="AO55" s="86">
        <f>T55*'Enter Information'!E$743*Y$26/AJ$25+T55*(1-'Enter Information'!E$743)</f>
        <v>119.16662350390818</v>
      </c>
      <c r="AP55" s="86">
        <f>INDEX($AL$6:$AO$106,'1'!AL55,'Enter Information'!$B$86)</f>
        <v>92.572426899298975</v>
      </c>
    </row>
    <row r="56" spans="4:42" x14ac:dyDescent="0.4">
      <c r="D56" s="31">
        <v>50</v>
      </c>
      <c r="E56" s="32">
        <f>'3'!AP56</f>
        <v>100.5527778583829</v>
      </c>
      <c r="F56" s="33">
        <f>E56*'Enter Information'!D267</f>
        <v>48.725735692536375</v>
      </c>
      <c r="G56" s="33">
        <f>E56*'Enter Information'!E267</f>
        <v>51.827042165846528</v>
      </c>
      <c r="H56" s="34">
        <f t="shared" si="6"/>
        <v>46.904363137571089</v>
      </c>
      <c r="I56" s="34">
        <f t="shared" si="1"/>
        <v>49.839175622379834</v>
      </c>
      <c r="J56" s="35">
        <v>0</v>
      </c>
      <c r="K56" s="35">
        <v>0</v>
      </c>
      <c r="L56" s="35">
        <f>(F56+H56)/2*'Enter Information'!C476</f>
        <v>0.12623173045574185</v>
      </c>
      <c r="M56" s="35">
        <f>(G56+I56)/2*'Enter Information'!D476</f>
        <v>8.64162851199924E-2</v>
      </c>
      <c r="N56" s="36">
        <f>'Enter Information'!O$604/5</f>
        <v>57.4</v>
      </c>
      <c r="O56" s="36">
        <f>'Enter Information'!P$604/5</f>
        <v>216.6</v>
      </c>
      <c r="P56" s="36">
        <f>'Enter Information'!Q$604/5</f>
        <v>1391.2</v>
      </c>
      <c r="Q56" s="37">
        <f t="shared" si="10"/>
        <v>0</v>
      </c>
      <c r="R56" s="287">
        <f>(H56-L56+Q56*'Enter Information'!D267)*'Enter Information'!C$784</f>
        <v>46.638607046626561</v>
      </c>
      <c r="S56" s="287">
        <f>(I56-M56+Q56*'Enter Information'!E267)*'Enter Information'!C$784</f>
        <v>49.604362603139165</v>
      </c>
      <c r="T56" s="38">
        <f t="shared" si="2"/>
        <v>96.242969649765726</v>
      </c>
      <c r="AK56" s="87">
        <v>51</v>
      </c>
      <c r="AL56" s="40">
        <f t="shared" si="4"/>
        <v>96.242969649765726</v>
      </c>
      <c r="AM56" s="86">
        <f>T56*'Enter Information'!E$744*((Y$26/AJ$25)/('1'!Z$26/'1'!AK$25))+T56*(1-'Enter Information'!E$744)</f>
        <v>96.370889755193147</v>
      </c>
      <c r="AN56" s="40">
        <f t="shared" si="5"/>
        <v>96.242969649765726</v>
      </c>
      <c r="AO56" s="86">
        <f>T56*'Enter Information'!E$744*Y$26/AJ$25+T56*(1-'Enter Information'!E$744)</f>
        <v>123.93624662810336</v>
      </c>
      <c r="AP56" s="86">
        <f>INDEX($AL$6:$AO$106,'1'!AL56,'Enter Information'!$B$86)</f>
        <v>96.370889755193147</v>
      </c>
    </row>
    <row r="57" spans="4:42" x14ac:dyDescent="0.4">
      <c r="D57" s="31">
        <v>51</v>
      </c>
      <c r="E57" s="32">
        <f>'3'!AP57</f>
        <v>103.37367561259759</v>
      </c>
      <c r="F57" s="33">
        <f>E57*'Enter Information'!D268</f>
        <v>50.166493831731415</v>
      </c>
      <c r="G57" s="33">
        <f>E57*'Enter Information'!E268</f>
        <v>53.207181780866172</v>
      </c>
      <c r="H57" s="34">
        <f t="shared" si="6"/>
        <v>48.725735692536375</v>
      </c>
      <c r="I57" s="34">
        <f t="shared" si="1"/>
        <v>51.827042165846528</v>
      </c>
      <c r="J57" s="35">
        <v>0</v>
      </c>
      <c r="K57" s="35">
        <v>0</v>
      </c>
      <c r="L57" s="35">
        <f>(F57+H57)/2*'Enter Information'!C477</f>
        <v>0.14092142707208161</v>
      </c>
      <c r="M57" s="35">
        <f>(G57+I57)/2*'Enter Information'!D477</f>
        <v>9.8206999390176367E-2</v>
      </c>
      <c r="N57" s="36">
        <f>'Enter Information'!O$604/5</f>
        <v>57.4</v>
      </c>
      <c r="O57" s="36">
        <f>'Enter Information'!P$604/5</f>
        <v>216.6</v>
      </c>
      <c r="P57" s="36">
        <f>'Enter Information'!Q$604/5</f>
        <v>1391.2</v>
      </c>
      <c r="Q57" s="37">
        <f t="shared" si="10"/>
        <v>0</v>
      </c>
      <c r="R57" s="287">
        <f>(H57-L57+Q57*'Enter Information'!D268)*'Enter Information'!C$784</f>
        <v>48.439901141832678</v>
      </c>
      <c r="S57" s="287">
        <f>(I57-M57+Q57*'Enter Information'!E268)*'Enter Information'!C$784</f>
        <v>51.57454442357448</v>
      </c>
      <c r="T57" s="38">
        <f t="shared" si="2"/>
        <v>100.01444556540716</v>
      </c>
      <c r="AK57" s="87">
        <v>52</v>
      </c>
      <c r="AL57" s="40">
        <f t="shared" si="4"/>
        <v>100.01444556540716</v>
      </c>
      <c r="AM57" s="86">
        <f>T57*'Enter Information'!E$744*((Y$26/AJ$25)/('1'!Z$26/'1'!AK$25))+T57*(1-'Enter Information'!E$744)</f>
        <v>100.14737847954675</v>
      </c>
      <c r="AN57" s="40">
        <f t="shared" si="5"/>
        <v>100.01444556540716</v>
      </c>
      <c r="AO57" s="86">
        <f>T57*'Enter Information'!E$744*Y$26/AJ$25+T57*(1-'Enter Information'!E$744)</f>
        <v>128.79293975523638</v>
      </c>
      <c r="AP57" s="86">
        <f>INDEX($AL$6:$AO$106,'1'!AL57,'Enter Information'!$B$86)</f>
        <v>100.14737847954675</v>
      </c>
    </row>
    <row r="58" spans="4:42" x14ac:dyDescent="0.4">
      <c r="D58" s="31">
        <v>52</v>
      </c>
      <c r="E58" s="32">
        <f>'3'!AP58</f>
        <v>106.18098459550093</v>
      </c>
      <c r="F58" s="33">
        <f>E58*'Enter Information'!D269</f>
        <v>51.339091687256541</v>
      </c>
      <c r="G58" s="33">
        <f>E58*'Enter Information'!E269</f>
        <v>54.841892908244397</v>
      </c>
      <c r="H58" s="34">
        <f t="shared" si="6"/>
        <v>50.166493831731415</v>
      </c>
      <c r="I58" s="34">
        <f t="shared" si="1"/>
        <v>53.207181780866172</v>
      </c>
      <c r="J58" s="35">
        <v>0</v>
      </c>
      <c r="K58" s="35">
        <v>0</v>
      </c>
      <c r="L58" s="35">
        <f>(F58+H58)/2*'Enter Information'!C478</f>
        <v>0.15631860169924144</v>
      </c>
      <c r="M58" s="35">
        <f>(G58+I58)/2*'Enter Information'!D478</f>
        <v>0.11075030155633835</v>
      </c>
      <c r="N58" s="36">
        <f>'Enter Information'!O$604/5</f>
        <v>57.4</v>
      </c>
      <c r="O58" s="36">
        <f>'Enter Information'!P$604/5</f>
        <v>216.6</v>
      </c>
      <c r="P58" s="36">
        <f>'Enter Information'!Q$604/5</f>
        <v>1391.2</v>
      </c>
      <c r="Q58" s="37">
        <f t="shared" si="10"/>
        <v>0</v>
      </c>
      <c r="R58" s="287">
        <f>(H58-L58+Q58*'Enter Information'!D269)*'Enter Information'!C$784</f>
        <v>49.861010705776707</v>
      </c>
      <c r="S58" s="287">
        <f>(I58-M58+Q58*'Enter Information'!E269)*'Enter Information'!C$784</f>
        <v>52.938061629477389</v>
      </c>
      <c r="T58" s="38">
        <f t="shared" si="2"/>
        <v>102.7990723352541</v>
      </c>
      <c r="AK58" s="87">
        <v>53</v>
      </c>
      <c r="AL58" s="40">
        <f t="shared" si="4"/>
        <v>102.7990723352541</v>
      </c>
      <c r="AM58" s="86">
        <f>T58*'Enter Information'!E$744*((Y$26/AJ$25)/('1'!Z$26/'1'!AK$25))+T58*(1-'Enter Information'!E$744)</f>
        <v>102.93570640025459</v>
      </c>
      <c r="AN58" s="40">
        <f t="shared" si="5"/>
        <v>102.7990723352541</v>
      </c>
      <c r="AO58" s="86">
        <f>T58*'Enter Information'!E$744*Y$26/AJ$25+T58*(1-'Enter Information'!E$744)</f>
        <v>132.37882443201715</v>
      </c>
      <c r="AP58" s="86">
        <f>INDEX($AL$6:$AO$106,'1'!AL58,'Enter Information'!$B$86)</f>
        <v>102.93570640025459</v>
      </c>
    </row>
    <row r="59" spans="4:42" x14ac:dyDescent="0.4">
      <c r="D59" s="31">
        <v>53</v>
      </c>
      <c r="E59" s="32">
        <f>'3'!AP59</f>
        <v>107.37246200457245</v>
      </c>
      <c r="F59" s="33">
        <f>E59*'Enter Information'!D270</f>
        <v>52.144896740165592</v>
      </c>
      <c r="G59" s="33">
        <f>E59*'Enter Information'!E270</f>
        <v>55.22756526440687</v>
      </c>
      <c r="H59" s="34">
        <f t="shared" si="6"/>
        <v>51.339091687256541</v>
      </c>
      <c r="I59" s="34">
        <f t="shared" si="1"/>
        <v>54.841892908244397</v>
      </c>
      <c r="J59" s="35">
        <v>0</v>
      </c>
      <c r="K59" s="35">
        <v>0</v>
      </c>
      <c r="L59" s="35">
        <f>(F59+H59)/2*'Enter Information'!C479</f>
        <v>0.17281826067379497</v>
      </c>
      <c r="M59" s="35">
        <f>(G59+I59)/2*'Enter Information'!D479</f>
        <v>0.12272744586250617</v>
      </c>
      <c r="N59" s="36">
        <f>'Enter Information'!O$604/5</f>
        <v>57.4</v>
      </c>
      <c r="O59" s="36">
        <f>'Enter Information'!P$604/5</f>
        <v>216.6</v>
      </c>
      <c r="P59" s="36">
        <f>'Enter Information'!Q$604/5</f>
        <v>1391.2</v>
      </c>
      <c r="Q59" s="37">
        <f t="shared" si="10"/>
        <v>0</v>
      </c>
      <c r="R59" s="287">
        <f>(H59-L59+Q59*'Enter Information'!D270)*'Enter Information'!C$784</f>
        <v>51.013660627317485</v>
      </c>
      <c r="S59" s="287">
        <f>(I59-M59+Q59*'Enter Information'!E270)*'Enter Information'!C$784</f>
        <v>54.555955510680882</v>
      </c>
      <c r="T59" s="38">
        <f t="shared" si="2"/>
        <v>105.56961613799837</v>
      </c>
      <c r="AK59" s="87">
        <v>54</v>
      </c>
      <c r="AL59" s="40">
        <f t="shared" si="4"/>
        <v>105.56961613799837</v>
      </c>
      <c r="AM59" s="86">
        <f>T59*'Enter Information'!E$744*((Y$26/AJ$25)/('1'!Z$26/'1'!AK$25))+T59*(1-'Enter Information'!E$744)</f>
        <v>105.70993263566514</v>
      </c>
      <c r="AN59" s="40">
        <f t="shared" si="5"/>
        <v>105.56961613799837</v>
      </c>
      <c r="AO59" s="86">
        <f>T59*'Enter Information'!E$744*Y$26/AJ$25+T59*(1-'Enter Information'!E$744)</f>
        <v>135.94657386120065</v>
      </c>
      <c r="AP59" s="86">
        <f>INDEX($AL$6:$AO$106,'1'!AL59,'Enter Information'!$B$86)</f>
        <v>105.70993263566514</v>
      </c>
    </row>
    <row r="60" spans="4:42" x14ac:dyDescent="0.4">
      <c r="D60" s="31">
        <v>54</v>
      </c>
      <c r="E60" s="32">
        <f>'3'!AP60</f>
        <v>110.31973157077579</v>
      </c>
      <c r="F60" s="33">
        <f>E60*'Enter Information'!D271</f>
        <v>53.663235441764016</v>
      </c>
      <c r="G60" s="33">
        <f>E60*'Enter Information'!E271</f>
        <v>56.656496129011771</v>
      </c>
      <c r="H60" s="34">
        <f t="shared" si="6"/>
        <v>52.144896740165592</v>
      </c>
      <c r="I60" s="34">
        <f t="shared" si="1"/>
        <v>55.22756526440687</v>
      </c>
      <c r="J60" s="35">
        <v>0</v>
      </c>
      <c r="K60" s="35">
        <v>0</v>
      </c>
      <c r="L60" s="35">
        <f>(F60+H60)/2*'Enter Information'!C480</f>
        <v>0.19257080057111189</v>
      </c>
      <c r="M60" s="35">
        <f>(G60+I60)/2*'Enter Information'!D480</f>
        <v>0.13537971428603657</v>
      </c>
      <c r="N60" s="36">
        <f>'Enter Information'!O$604/5</f>
        <v>57.4</v>
      </c>
      <c r="O60" s="36">
        <f>'Enter Information'!P$604/5</f>
        <v>216.6</v>
      </c>
      <c r="P60" s="36">
        <f>'Enter Information'!Q$604/5</f>
        <v>1391.2</v>
      </c>
      <c r="Q60" s="37">
        <f t="shared" si="10"/>
        <v>0</v>
      </c>
      <c r="R60" s="287">
        <f>(H60-L60+Q60*'Enter Information'!D271)*'Enter Information'!C$784</f>
        <v>51.797368594472225</v>
      </c>
      <c r="S60" s="287">
        <f>(I60-M60+Q60*'Enter Information'!E271)*'Enter Information'!C$784</f>
        <v>54.927862997560709</v>
      </c>
      <c r="T60" s="38">
        <f t="shared" si="2"/>
        <v>106.72523159203294</v>
      </c>
      <c r="AK60" s="87">
        <v>55</v>
      </c>
      <c r="AL60" s="40">
        <f t="shared" si="4"/>
        <v>106.72523159203294</v>
      </c>
      <c r="AM60" s="86">
        <f>T60*'Enter Information'!E$744*((Y$26/AJ$25)/('1'!Z$26/'1'!AK$25))+T60*(1-'Enter Information'!E$744)</f>
        <v>106.86708406111926</v>
      </c>
      <c r="AN60" s="40">
        <f t="shared" si="5"/>
        <v>106.72523159203294</v>
      </c>
      <c r="AO60" s="86">
        <f>T60*'Enter Information'!E$744*Y$26/AJ$25+T60*(1-'Enter Information'!E$744)</f>
        <v>137.43471000703727</v>
      </c>
      <c r="AP60" s="86">
        <f>INDEX($AL$6:$AO$106,'1'!AL60,'Enter Information'!$B$86)</f>
        <v>106.86708406111926</v>
      </c>
    </row>
    <row r="61" spans="4:42" x14ac:dyDescent="0.4">
      <c r="D61" s="31">
        <v>55</v>
      </c>
      <c r="E61" s="32">
        <f>'3'!AP61</f>
        <v>113.11820196927773</v>
      </c>
      <c r="F61" s="33">
        <f>E61*'Enter Information'!D272</f>
        <v>54.485686078473464</v>
      </c>
      <c r="G61" s="33">
        <f>E61*'Enter Information'!E272</f>
        <v>58.632515890804271</v>
      </c>
      <c r="H61" s="34">
        <f t="shared" si="6"/>
        <v>53.663235441764016</v>
      </c>
      <c r="I61" s="34">
        <f t="shared" si="1"/>
        <v>56.656496129011771</v>
      </c>
      <c r="J61" s="35">
        <v>0</v>
      </c>
      <c r="K61" s="35">
        <v>0</v>
      </c>
      <c r="L61" s="35">
        <f>(F61+H61)/2*'Enter Information'!C481</f>
        <v>0.2141348646100702</v>
      </c>
      <c r="M61" s="35">
        <f>(G61+I61)/2*'Enter Information'!D481</f>
        <v>0.15045216068585993</v>
      </c>
      <c r="N61" s="36">
        <f>'Enter Information'!O$605/5</f>
        <v>52.4</v>
      </c>
      <c r="O61" s="36">
        <f>'Enter Information'!P$605/5</f>
        <v>188.4</v>
      </c>
      <c r="P61" s="36">
        <f>'Enter Information'!Q$605/5</f>
        <v>1366.6</v>
      </c>
      <c r="Q61" s="37">
        <f t="shared" si="10"/>
        <v>0</v>
      </c>
      <c r="R61" s="287">
        <f>(H61-L61+Q61*'Enter Information'!D272)*'Enter Information'!C$785</f>
        <v>53.228439125851587</v>
      </c>
      <c r="S61" s="287">
        <f>(I61-M61+Q61*'Enter Information'!E272)*'Enter Information'!C$785</f>
        <v>56.272762106989305</v>
      </c>
      <c r="T61" s="38">
        <f t="shared" si="2"/>
        <v>109.50120123284088</v>
      </c>
      <c r="AK61" s="87">
        <v>56</v>
      </c>
      <c r="AL61" s="40">
        <f t="shared" si="4"/>
        <v>109.50120123284088</v>
      </c>
      <c r="AM61" s="86">
        <f>T61*'Enter Information'!E$745*((Y$26/AJ$25)/('1'!Z$26/'1'!AK$25))+T61*(1-'Enter Information'!E$745)</f>
        <v>109.64669124668846</v>
      </c>
      <c r="AN61" s="40">
        <f t="shared" si="5"/>
        <v>109.50120123284088</v>
      </c>
      <c r="AO61" s="86">
        <f>T61*'Enter Information'!E$745*Y$26/AJ$25+T61*(1-'Enter Information'!E$745)</f>
        <v>140.99816754318795</v>
      </c>
      <c r="AP61" s="86">
        <f>INDEX($AL$6:$AO$106,'1'!AL61,'Enter Information'!$B$86)</f>
        <v>109.64669124668846</v>
      </c>
    </row>
    <row r="62" spans="4:42" x14ac:dyDescent="0.4">
      <c r="D62" s="31">
        <v>56</v>
      </c>
      <c r="E62" s="32">
        <f>'3'!AP62</f>
        <v>117.9796046788654</v>
      </c>
      <c r="F62" s="33">
        <f>E62*'Enter Information'!D273</f>
        <v>56.715931871678251</v>
      </c>
      <c r="G62" s="33">
        <f>E62*'Enter Information'!E273</f>
        <v>61.263672807187149</v>
      </c>
      <c r="H62" s="34">
        <f t="shared" si="6"/>
        <v>54.485686078473464</v>
      </c>
      <c r="I62" s="34">
        <f t="shared" si="1"/>
        <v>58.632515890804271</v>
      </c>
      <c r="J62" s="35">
        <v>0</v>
      </c>
      <c r="K62" s="35">
        <v>0</v>
      </c>
      <c r="L62" s="35">
        <f>(F62+H62)/2*'Enter Information'!C482</f>
        <v>0.23963948668257692</v>
      </c>
      <c r="M62" s="35">
        <f>(G62+I62)/2*'Enter Information'!D482</f>
        <v>0.16845414512067794</v>
      </c>
      <c r="N62" s="36">
        <f>'Enter Information'!O$605/5</f>
        <v>52.4</v>
      </c>
      <c r="O62" s="36">
        <f>'Enter Information'!P$605/5</f>
        <v>188.4</v>
      </c>
      <c r="P62" s="36">
        <f>'Enter Information'!Q$605/5</f>
        <v>1366.6</v>
      </c>
      <c r="Q62" s="37">
        <f t="shared" si="10"/>
        <v>0</v>
      </c>
      <c r="R62" s="287">
        <f>(H62-L62+Q62*'Enter Information'!D273)*'Enter Information'!C$785</f>
        <v>54.022094995990294</v>
      </c>
      <c r="S62" s="287">
        <f>(I62-M62+Q62*'Enter Information'!E273)*'Enter Information'!C$785</f>
        <v>58.222696323730212</v>
      </c>
      <c r="T62" s="38">
        <f t="shared" si="2"/>
        <v>112.24479131972051</v>
      </c>
      <c r="AK62" s="87">
        <v>57</v>
      </c>
      <c r="AL62" s="40">
        <f t="shared" si="4"/>
        <v>112.24479131972051</v>
      </c>
      <c r="AM62" s="86">
        <f>T62*'Enter Information'!E$745*((Y$26/AJ$25)/('1'!Z$26/'1'!AK$25))+T62*(1-'Enter Information'!E$745)</f>
        <v>112.39392663567654</v>
      </c>
      <c r="AN62" s="40">
        <f t="shared" si="5"/>
        <v>112.24479131972051</v>
      </c>
      <c r="AO62" s="86">
        <f>T62*'Enter Information'!E$745*Y$26/AJ$25+T62*(1-'Enter Information'!E$745)</f>
        <v>144.53092490460821</v>
      </c>
      <c r="AP62" s="86">
        <f>INDEX($AL$6:$AO$106,'1'!AL62,'Enter Information'!$B$86)</f>
        <v>112.39392663567654</v>
      </c>
    </row>
    <row r="63" spans="4:42" x14ac:dyDescent="0.4">
      <c r="D63" s="31">
        <v>57</v>
      </c>
      <c r="E63" s="32">
        <f>'3'!AP63</f>
        <v>122.78327722709525</v>
      </c>
      <c r="F63" s="33">
        <f>E63*'Enter Information'!D274</f>
        <v>59.602234662669751</v>
      </c>
      <c r="G63" s="33">
        <f>E63*'Enter Information'!E274</f>
        <v>63.181042564425503</v>
      </c>
      <c r="H63" s="34">
        <f t="shared" si="6"/>
        <v>56.715931871678251</v>
      </c>
      <c r="I63" s="34">
        <f t="shared" si="1"/>
        <v>61.263672807187149</v>
      </c>
      <c r="J63" s="35">
        <v>0</v>
      </c>
      <c r="K63" s="35">
        <v>0</v>
      </c>
      <c r="L63" s="35">
        <f>(F63+H63)/2*'Enter Information'!C483</f>
        <v>0.27334769135571779</v>
      </c>
      <c r="M63" s="35">
        <f>(G63+I63)/2*'Enter Information'!D483</f>
        <v>0.18853374378799317</v>
      </c>
      <c r="N63" s="36">
        <f>'Enter Information'!O$605/5</f>
        <v>52.4</v>
      </c>
      <c r="O63" s="36">
        <f>'Enter Information'!P$605/5</f>
        <v>188.4</v>
      </c>
      <c r="P63" s="36">
        <f>'Enter Information'!Q$605/5</f>
        <v>1366.6</v>
      </c>
      <c r="Q63" s="37">
        <f t="shared" si="10"/>
        <v>0</v>
      </c>
      <c r="R63" s="287">
        <f>(H63-L63+Q63*'Enter Information'!D274)*'Enter Information'!C$785</f>
        <v>56.209564308968339</v>
      </c>
      <c r="S63" s="287">
        <f>(I63-M63+Q63*'Enter Information'!E274)*'Enter Information'!C$785</f>
        <v>60.822993963131864</v>
      </c>
      <c r="T63" s="38">
        <f t="shared" si="2"/>
        <v>117.0325582721002</v>
      </c>
      <c r="AK63" s="87">
        <v>58</v>
      </c>
      <c r="AL63" s="40">
        <f t="shared" si="4"/>
        <v>117.0325582721002</v>
      </c>
      <c r="AM63" s="86">
        <f>T63*'Enter Information'!E$745*((Y$26/AJ$25)/('1'!Z$26/'1'!AK$25))+T63*(1-'Enter Information'!E$745)</f>
        <v>117.18805490895828</v>
      </c>
      <c r="AN63" s="40">
        <f t="shared" si="5"/>
        <v>117.0325582721002</v>
      </c>
      <c r="AO63" s="86">
        <f>T63*'Enter Information'!E$745*Y$26/AJ$25+T63*(1-'Enter Information'!E$745)</f>
        <v>150.69584692654956</v>
      </c>
      <c r="AP63" s="86">
        <f>INDEX($AL$6:$AO$106,'1'!AL63,'Enter Information'!$B$86)</f>
        <v>117.18805490895828</v>
      </c>
    </row>
    <row r="64" spans="4:42" x14ac:dyDescent="0.4">
      <c r="D64" s="31">
        <v>58</v>
      </c>
      <c r="E64" s="32">
        <f>'3'!AP64</f>
        <v>133.44516459764131</v>
      </c>
      <c r="F64" s="33">
        <f>E64*'Enter Information'!D275</f>
        <v>63.801149320093678</v>
      </c>
      <c r="G64" s="33">
        <f>E64*'Enter Information'!E275</f>
        <v>69.644015277547638</v>
      </c>
      <c r="H64" s="34">
        <f t="shared" si="6"/>
        <v>59.602234662669751</v>
      </c>
      <c r="I64" s="34">
        <f t="shared" si="1"/>
        <v>63.181042564425503</v>
      </c>
      <c r="J64" s="35">
        <v>0</v>
      </c>
      <c r="K64" s="35">
        <v>0</v>
      </c>
      <c r="L64" s="35">
        <f>(F64+H64)/2*'Enter Information'!C484</f>
        <v>0.31652967991578818</v>
      </c>
      <c r="M64" s="35">
        <f>(G64+I64)/2*'Enter Information'!D484</f>
        <v>0.21783309486083596</v>
      </c>
      <c r="N64" s="36">
        <f>'Enter Information'!O$605/5</f>
        <v>52.4</v>
      </c>
      <c r="O64" s="36">
        <f>'Enter Information'!P$605/5</f>
        <v>188.4</v>
      </c>
      <c r="P64" s="36">
        <f>'Enter Information'!Q$605/5</f>
        <v>1366.6</v>
      </c>
      <c r="Q64" s="37">
        <f t="shared" si="10"/>
        <v>0</v>
      </c>
      <c r="R64" s="287">
        <f>(H64-L64+Q64*'Enter Information'!D275)*'Enter Information'!C$785</f>
        <v>59.04094745527987</v>
      </c>
      <c r="S64" s="287">
        <f>(I64-M64+Q64*'Enter Information'!E275)*'Enter Information'!C$785</f>
        <v>62.703269582266593</v>
      </c>
      <c r="T64" s="38">
        <f t="shared" si="2"/>
        <v>121.74421703754646</v>
      </c>
      <c r="AK64" s="87">
        <v>59</v>
      </c>
      <c r="AL64" s="40">
        <f t="shared" si="4"/>
        <v>121.74421703754646</v>
      </c>
      <c r="AM64" s="86">
        <f>T64*'Enter Information'!E$745*((Y$26/AJ$25)/('1'!Z$26/'1'!AK$25))+T64*(1-'Enter Information'!E$745)</f>
        <v>121.90597387330018</v>
      </c>
      <c r="AN64" s="40">
        <f t="shared" si="5"/>
        <v>121.74421703754646</v>
      </c>
      <c r="AO64" s="86">
        <f>T64*'Enter Information'!E$745*Y$26/AJ$25+T64*(1-'Enter Information'!E$745)</f>
        <v>156.76276897431865</v>
      </c>
      <c r="AP64" s="86">
        <f>INDEX($AL$6:$AO$106,'1'!AL64,'Enter Information'!$B$86)</f>
        <v>121.90597387330018</v>
      </c>
    </row>
    <row r="65" spans="4:42" x14ac:dyDescent="0.4">
      <c r="D65" s="31">
        <v>59</v>
      </c>
      <c r="E65" s="32">
        <f>'3'!AP65</f>
        <v>138.5939957318906</v>
      </c>
      <c r="F65" s="33">
        <f>E65*'Enter Information'!D276</f>
        <v>66.62981818595199</v>
      </c>
      <c r="G65" s="33">
        <f>E65*'Enter Information'!E276</f>
        <v>71.964177545938611</v>
      </c>
      <c r="H65" s="34">
        <f t="shared" si="6"/>
        <v>63.801149320093678</v>
      </c>
      <c r="I65" s="34">
        <f t="shared" si="1"/>
        <v>69.644015277547638</v>
      </c>
      <c r="J65" s="35">
        <v>0</v>
      </c>
      <c r="K65" s="35">
        <v>0</v>
      </c>
      <c r="L65" s="35">
        <f>(F65+H65)/2*'Enter Information'!C485</f>
        <v>0.36520670901692787</v>
      </c>
      <c r="M65" s="35">
        <f>(G65+I65)/2*'Enter Information'!D485</f>
        <v>0.25064650129757071</v>
      </c>
      <c r="N65" s="36">
        <f>'Enter Information'!O$605/5</f>
        <v>52.4</v>
      </c>
      <c r="O65" s="36">
        <f>'Enter Information'!P$605/5</f>
        <v>188.4</v>
      </c>
      <c r="P65" s="36">
        <f>'Enter Information'!Q$605/5</f>
        <v>1366.6</v>
      </c>
      <c r="Q65" s="37">
        <f t="shared" si="10"/>
        <v>0</v>
      </c>
      <c r="R65" s="287">
        <f>(H65-L65+Q65*'Enter Information'!D276)*'Enter Information'!C$785</f>
        <v>63.174051072956523</v>
      </c>
      <c r="S65" s="287">
        <f>(I65-M65+Q65*'Enter Information'!E276)*'Enter Information'!C$785</f>
        <v>69.106882356467878</v>
      </c>
      <c r="T65" s="38">
        <f t="shared" si="2"/>
        <v>132.28093342942441</v>
      </c>
      <c r="AK65" s="87">
        <v>60</v>
      </c>
      <c r="AL65" s="40">
        <f t="shared" si="4"/>
        <v>132.28093342942441</v>
      </c>
      <c r="AM65" s="86">
        <f>T65*'Enter Information'!E$745*((Y$26/AJ$25)/('1'!Z$26/'1'!AK$25))+T65*(1-'Enter Information'!E$745)</f>
        <v>132.45668999300307</v>
      </c>
      <c r="AN65" s="40">
        <f t="shared" si="5"/>
        <v>132.28093342942441</v>
      </c>
      <c r="AO65" s="86">
        <f>T65*'Enter Information'!E$745*Y$26/AJ$25+T65*(1-'Enter Information'!E$745)</f>
        <v>170.33027039394227</v>
      </c>
      <c r="AP65" s="86">
        <f>INDEX($AL$6:$AO$106,'1'!AL65,'Enter Information'!$B$86)</f>
        <v>132.45668999300307</v>
      </c>
    </row>
    <row r="66" spans="4:42" x14ac:dyDescent="0.4">
      <c r="D66" s="31">
        <v>60</v>
      </c>
      <c r="E66" s="32">
        <f>'3'!AP66</f>
        <v>143.6060015440805</v>
      </c>
      <c r="F66" s="33">
        <f>E66*'Enter Information'!D277</f>
        <v>69.542229973258458</v>
      </c>
      <c r="G66" s="33">
        <f>E66*'Enter Information'!E277</f>
        <v>74.063771570822041</v>
      </c>
      <c r="H66" s="34">
        <f t="shared" si="6"/>
        <v>66.62981818595199</v>
      </c>
      <c r="I66" s="34">
        <f t="shared" si="1"/>
        <v>71.964177545938611</v>
      </c>
      <c r="J66" s="35">
        <v>0</v>
      </c>
      <c r="K66" s="35">
        <v>0</v>
      </c>
      <c r="L66" s="35">
        <f>(F66+H66)/2*'Enter Information'!C486</f>
        <v>0.41736732760798001</v>
      </c>
      <c r="M66" s="35">
        <f>(G66+I66)/2*'Enter Information'!D486</f>
        <v>0.27964352255859665</v>
      </c>
      <c r="N66" s="36">
        <f>'Enter Information'!O$606/5</f>
        <v>42.8</v>
      </c>
      <c r="O66" s="36">
        <f>'Enter Information'!P$606/5</f>
        <v>169</v>
      </c>
      <c r="P66" s="36">
        <f>'Enter Information'!Q$606/5</f>
        <v>1223.8</v>
      </c>
      <c r="Q66" s="37">
        <f t="shared" si="10"/>
        <v>0</v>
      </c>
      <c r="R66" s="287">
        <f>(H66-L66+Q66*'Enter Information'!D277)*'Enter Information'!C$786</f>
        <v>65.863932035283653</v>
      </c>
      <c r="S66" s="287">
        <f>(I66-M66+Q66*'Enter Information'!E277)*'Enter Information'!C$786</f>
        <v>71.307212098189396</v>
      </c>
      <c r="T66" s="38">
        <f t="shared" si="2"/>
        <v>137.17114413347304</v>
      </c>
      <c r="AK66" s="87">
        <v>61</v>
      </c>
      <c r="AL66" s="40">
        <f t="shared" si="4"/>
        <v>137.17114413347304</v>
      </c>
      <c r="AM66" s="86">
        <f>T66*'Enter Information'!E$746*((Y$26/AJ$25)/('1'!Z$26/'1'!AK$25))+T66*(1-'Enter Information'!E$746)</f>
        <v>137.35352523223696</v>
      </c>
      <c r="AN66" s="40">
        <f t="shared" si="5"/>
        <v>137.17114413347304</v>
      </c>
      <c r="AO66" s="86">
        <f>T66*'Enter Information'!E$746*Y$26/AJ$25+T66*(1-'Enter Information'!E$746)</f>
        <v>176.65461912598562</v>
      </c>
      <c r="AP66" s="86">
        <f>INDEX($AL$6:$AO$106,'1'!AL66,'Enter Information'!$B$86)</f>
        <v>137.35352523223696</v>
      </c>
    </row>
    <row r="67" spans="4:42" x14ac:dyDescent="0.4">
      <c r="D67" s="31">
        <v>61</v>
      </c>
      <c r="E67" s="32">
        <f>'3'!AP67</f>
        <v>140.88573582366567</v>
      </c>
      <c r="F67" s="33">
        <f>E67*'Enter Information'!D278</f>
        <v>67.495120089826756</v>
      </c>
      <c r="G67" s="33">
        <f>E67*'Enter Information'!E278</f>
        <v>73.390615733838914</v>
      </c>
      <c r="H67" s="34">
        <f t="shared" si="6"/>
        <v>69.542229973258458</v>
      </c>
      <c r="I67" s="34">
        <f t="shared" si="1"/>
        <v>74.063771570822041</v>
      </c>
      <c r="J67" s="35">
        <v>0</v>
      </c>
      <c r="K67" s="35">
        <v>0</v>
      </c>
      <c r="L67" s="35">
        <f>(F67+H67)/2*'Enter Information'!C487</f>
        <v>0.4577047492107047</v>
      </c>
      <c r="M67" s="35">
        <f>(G67+I67)/2*'Enter Information'!D487</f>
        <v>0.30449330978412487</v>
      </c>
      <c r="N67" s="36">
        <f>'Enter Information'!O$606/5</f>
        <v>42.8</v>
      </c>
      <c r="O67" s="36">
        <f>'Enter Information'!P$606/5</f>
        <v>169</v>
      </c>
      <c r="P67" s="36">
        <f>'Enter Information'!Q$606/5</f>
        <v>1223.8</v>
      </c>
      <c r="Q67" s="37">
        <f t="shared" si="10"/>
        <v>0</v>
      </c>
      <c r="R67" s="287">
        <f>(H67-L67+Q67*'Enter Information'!D278)*'Enter Information'!C$786</f>
        <v>68.72088882166959</v>
      </c>
      <c r="S67" s="287">
        <f>(I67-M67+Q67*'Enter Information'!E278)*'Enter Information'!C$786</f>
        <v>73.371035619116753</v>
      </c>
      <c r="T67" s="38">
        <f t="shared" si="2"/>
        <v>142.09192444078633</v>
      </c>
      <c r="AK67" s="87">
        <v>62</v>
      </c>
      <c r="AL67" s="40">
        <f t="shared" si="4"/>
        <v>142.09192444078633</v>
      </c>
      <c r="AM67" s="86">
        <f>T67*'Enter Information'!E$746*((Y$26/AJ$25)/('1'!Z$26/'1'!AK$25))+T67*(1-'Enter Information'!E$746)</f>
        <v>142.28084814969537</v>
      </c>
      <c r="AN67" s="40">
        <f t="shared" si="5"/>
        <v>142.09192444078633</v>
      </c>
      <c r="AO67" s="86">
        <f>T67*'Enter Information'!E$746*Y$26/AJ$25+T67*(1-'Enter Information'!E$746)</f>
        <v>182.99180160326549</v>
      </c>
      <c r="AP67" s="86">
        <f>INDEX($AL$6:$AO$106,'1'!AL67,'Enter Information'!$B$86)</f>
        <v>142.28084814969537</v>
      </c>
    </row>
    <row r="68" spans="4:42" x14ac:dyDescent="0.4">
      <c r="D68" s="31">
        <v>62</v>
      </c>
      <c r="E68" s="32">
        <f>'3'!AP68</f>
        <v>138.21447936883953</v>
      </c>
      <c r="F68" s="33">
        <f>E68*'Enter Information'!D279</f>
        <v>66.093080684277567</v>
      </c>
      <c r="G68" s="33">
        <f>E68*'Enter Information'!E279</f>
        <v>72.121398684561967</v>
      </c>
      <c r="H68" s="34">
        <f t="shared" si="6"/>
        <v>67.495120089826756</v>
      </c>
      <c r="I68" s="34">
        <f t="shared" si="1"/>
        <v>73.390615733838914</v>
      </c>
      <c r="J68" s="35">
        <v>0</v>
      </c>
      <c r="K68" s="35">
        <v>0</v>
      </c>
      <c r="L68" s="35">
        <f>(F68+H68)/2*'Enter Information'!C488</f>
        <v>0.48492516880999875</v>
      </c>
      <c r="M68" s="35">
        <f>(G68+I68)/2*'Enter Information'!D488</f>
        <v>0.32376423208094202</v>
      </c>
      <c r="N68" s="36">
        <f>'Enter Information'!O$606/5</f>
        <v>42.8</v>
      </c>
      <c r="O68" s="36">
        <f>'Enter Information'!P$606/5</f>
        <v>169</v>
      </c>
      <c r="P68" s="36">
        <f>'Enter Information'!Q$606/5</f>
        <v>1223.8</v>
      </c>
      <c r="Q68" s="37">
        <f t="shared" si="10"/>
        <v>0</v>
      </c>
      <c r="R68" s="287">
        <f>(H68-L68+Q68*'Enter Information'!D279)*'Enter Information'!C$786</f>
        <v>66.657477056564304</v>
      </c>
      <c r="S68" s="287">
        <f>(I68-M68+Q68*'Enter Information'!E279)*'Enter Information'!C$786</f>
        <v>72.682253548351895</v>
      </c>
      <c r="T68" s="38">
        <f t="shared" si="2"/>
        <v>139.33973060491621</v>
      </c>
      <c r="AK68" s="87">
        <v>63</v>
      </c>
      <c r="AL68" s="40">
        <f t="shared" si="4"/>
        <v>139.33973060491621</v>
      </c>
      <c r="AM68" s="86">
        <f>T68*'Enter Information'!E$746*((Y$26/AJ$25)/('1'!Z$26/'1'!AK$25))+T68*(1-'Enter Information'!E$746)</f>
        <v>139.52499503009639</v>
      </c>
      <c r="AN68" s="40">
        <f t="shared" si="5"/>
        <v>139.33973060491621</v>
      </c>
      <c r="AO68" s="86">
        <f>T68*'Enter Information'!E$746*Y$26/AJ$25+T68*(1-'Enter Information'!E$746)</f>
        <v>179.44741362788022</v>
      </c>
      <c r="AP68" s="86">
        <f>INDEX($AL$6:$AO$106,'1'!AL68,'Enter Information'!$B$86)</f>
        <v>139.52499503009639</v>
      </c>
    </row>
    <row r="69" spans="4:42" x14ac:dyDescent="0.4">
      <c r="D69" s="31">
        <v>63</v>
      </c>
      <c r="E69" s="32">
        <f>'3'!AP69</f>
        <v>129.50853982662184</v>
      </c>
      <c r="F69" s="33">
        <f>E69*'Enter Information'!D280</f>
        <v>62.250968644260752</v>
      </c>
      <c r="G69" s="33">
        <f>E69*'Enter Information'!E280</f>
        <v>67.25757118236109</v>
      </c>
      <c r="H69" s="34">
        <f t="shared" si="6"/>
        <v>66.093080684277567</v>
      </c>
      <c r="I69" s="34">
        <f t="shared" si="1"/>
        <v>72.121398684561967</v>
      </c>
      <c r="J69" s="35">
        <v>0</v>
      </c>
      <c r="K69" s="35">
        <v>0</v>
      </c>
      <c r="L69" s="35">
        <f>(F69+H69)/2*'Enter Information'!C489</f>
        <v>0.50631727460108367</v>
      </c>
      <c r="M69" s="35">
        <f>(G69+I69)/2*'Enter Information'!D489</f>
        <v>0.33590331737928453</v>
      </c>
      <c r="N69" s="36">
        <f>'Enter Information'!O$606/5</f>
        <v>42.8</v>
      </c>
      <c r="O69" s="36">
        <f>'Enter Information'!P$606/5</f>
        <v>169</v>
      </c>
      <c r="P69" s="36">
        <f>'Enter Information'!Q$606/5</f>
        <v>1223.8</v>
      </c>
      <c r="Q69" s="37">
        <f t="shared" si="10"/>
        <v>0</v>
      </c>
      <c r="R69" s="287">
        <f>(H69-L69+Q69*'Enter Information'!D280)*'Enter Information'!C$786</f>
        <v>65.241537983105545</v>
      </c>
      <c r="S69" s="287">
        <f>(I69-M69+Q69*'Enter Information'!E280)*'Enter Information'!C$786</f>
        <v>71.407642017339143</v>
      </c>
      <c r="T69" s="38">
        <f t="shared" si="2"/>
        <v>136.64918000044469</v>
      </c>
      <c r="AK69" s="87">
        <v>64</v>
      </c>
      <c r="AL69" s="40">
        <f t="shared" si="4"/>
        <v>136.64918000044469</v>
      </c>
      <c r="AM69" s="86">
        <f>T69*'Enter Information'!E$746*((Y$26/AJ$25)/('1'!Z$26/'1'!AK$25))+T69*(1-'Enter Information'!E$746)</f>
        <v>136.83086710199296</v>
      </c>
      <c r="AN69" s="40">
        <f t="shared" si="5"/>
        <v>136.64918000044469</v>
      </c>
      <c r="AO69" s="86">
        <f>T69*'Enter Information'!E$746*Y$26/AJ$25+T69*(1-'Enter Information'!E$746)</f>
        <v>175.98241233132748</v>
      </c>
      <c r="AP69" s="86">
        <f>INDEX($AL$6:$AO$106,'1'!AL69,'Enter Information'!$B$86)</f>
        <v>136.83086710199296</v>
      </c>
    </row>
    <row r="70" spans="4:42" x14ac:dyDescent="0.4">
      <c r="D70" s="31">
        <v>64</v>
      </c>
      <c r="E70" s="32">
        <f>'3'!AP70</f>
        <v>127.04818096184303</v>
      </c>
      <c r="F70" s="33">
        <f>E70*'Enter Information'!D281</f>
        <v>61.31421816510445</v>
      </c>
      <c r="G70" s="33">
        <f>E70*'Enter Information'!E281</f>
        <v>65.733962796738581</v>
      </c>
      <c r="H70" s="34">
        <f t="shared" si="6"/>
        <v>62.250968644260752</v>
      </c>
      <c r="I70" s="34">
        <f t="shared" si="1"/>
        <v>67.25757118236109</v>
      </c>
      <c r="J70" s="35">
        <v>0</v>
      </c>
      <c r="K70" s="35">
        <v>0</v>
      </c>
      <c r="L70" s="35">
        <f>(F70+H70)/2*'Enter Information'!C490</f>
        <v>0.53133030328027031</v>
      </c>
      <c r="M70" s="35">
        <f>(G70+I70)/2*'Enter Information'!D490</f>
        <v>0.34710790368545014</v>
      </c>
      <c r="N70" s="36">
        <f>'Enter Information'!O$606/5</f>
        <v>42.8</v>
      </c>
      <c r="O70" s="36">
        <f>'Enter Information'!P$606/5</f>
        <v>169</v>
      </c>
      <c r="P70" s="36">
        <f>'Enter Information'!Q$606/5</f>
        <v>1223.8</v>
      </c>
      <c r="Q70" s="37">
        <f t="shared" ref="Q70:Q101" si="11">N$3/N$5*N70+O$3/O$5*O70+P$3/P$5*P70</f>
        <v>0</v>
      </c>
      <c r="R70" s="287">
        <f>(H70-L70+Q70*'Enter Information'!D281)*'Enter Information'!C$786</f>
        <v>61.394768087191963</v>
      </c>
      <c r="S70" s="287">
        <f>(I70-M70+Q70*'Enter Information'!E281)*'Enter Information'!C$786</f>
        <v>66.558270366164393</v>
      </c>
      <c r="T70" s="38">
        <f t="shared" si="2"/>
        <v>127.95303845335636</v>
      </c>
      <c r="AK70" s="87">
        <v>65</v>
      </c>
      <c r="AL70" s="40">
        <f t="shared" si="4"/>
        <v>127.95303845335636</v>
      </c>
      <c r="AM70" s="86">
        <f>T70*'Enter Information'!E$746*((Y$26/AJ$25)/('1'!Z$26/'1'!AK$25))+T70*(1-'Enter Information'!E$746)</f>
        <v>128.12316326999124</v>
      </c>
      <c r="AN70" s="40">
        <f t="shared" si="5"/>
        <v>127.95303845335636</v>
      </c>
      <c r="AO70" s="86">
        <f>T70*'Enter Information'!E$746*Y$26/AJ$25+T70*(1-'Enter Information'!E$746)</f>
        <v>164.7831649781688</v>
      </c>
      <c r="AP70" s="86">
        <f>INDEX($AL$6:$AO$106,'1'!AL70,'Enter Information'!$B$86)</f>
        <v>128.12316326999124</v>
      </c>
    </row>
    <row r="71" spans="4:42" x14ac:dyDescent="0.4">
      <c r="D71" s="31">
        <v>65</v>
      </c>
      <c r="E71" s="32">
        <f>'3'!AP71</f>
        <v>124.54696659354245</v>
      </c>
      <c r="F71" s="33">
        <f>E71*'Enter Information'!D282</f>
        <v>59.827861134538999</v>
      </c>
      <c r="G71" s="33">
        <f>E71*'Enter Information'!E282</f>
        <v>64.719105459003444</v>
      </c>
      <c r="H71" s="34">
        <f t="shared" si="6"/>
        <v>61.31421816510445</v>
      </c>
      <c r="I71" s="34">
        <f t="shared" si="6"/>
        <v>65.733962796738581</v>
      </c>
      <c r="J71" s="35">
        <v>0</v>
      </c>
      <c r="K71" s="35">
        <v>0</v>
      </c>
      <c r="L71" s="35">
        <f>(F71+H71)/2*'Enter Information'!C491</f>
        <v>0.56755064151882961</v>
      </c>
      <c r="M71" s="35">
        <f>(G71+I71)/2*'Enter Information'!D491</f>
        <v>0.37244350987014352</v>
      </c>
      <c r="N71" s="36">
        <f>'Enter Information'!O$607/5</f>
        <v>31.4</v>
      </c>
      <c r="O71" s="36">
        <f>'Enter Information'!P$607/5</f>
        <v>136.4</v>
      </c>
      <c r="P71" s="36">
        <f>'Enter Information'!Q$607/5</f>
        <v>1086.5999999999999</v>
      </c>
      <c r="Q71" s="37">
        <f t="shared" si="11"/>
        <v>0</v>
      </c>
      <c r="R71" s="287">
        <f>(H71-L71+Q71*'Enter Information'!D282)*'Enter Information'!C$787</f>
        <v>60.429426584774511</v>
      </c>
      <c r="S71" s="287">
        <f>(I71-M71+Q71*'Enter Information'!E282)*'Enter Information'!C$787</f>
        <v>65.020177932914564</v>
      </c>
      <c r="T71" s="38">
        <f t="shared" ref="T71:T101" si="12">SUM(R71:S71)</f>
        <v>125.44960451768907</v>
      </c>
      <c r="AK71" s="87">
        <v>66</v>
      </c>
      <c r="AL71" s="40">
        <f t="shared" ref="AL71:AL106" si="13">T71</f>
        <v>125.44960451768907</v>
      </c>
      <c r="AM71" s="86">
        <f>T71*'Enter Information'!E$747*((Y$26/AJ$25)/('1'!Z$26/'1'!AK$25))+T71*(1-'Enter Information'!E$747)</f>
        <v>125.61583135642837</v>
      </c>
      <c r="AN71" s="40">
        <f t="shared" ref="AN71:AN106" si="14">T71</f>
        <v>125.44960451768907</v>
      </c>
      <c r="AO71" s="86">
        <f>T71*'Enter Information'!E$747*Y$26/AJ$25+T71*(1-'Enter Information'!E$747)</f>
        <v>161.43586227646807</v>
      </c>
      <c r="AP71" s="86">
        <f>INDEX($AL$6:$AO$106,'1'!AL71,'Enter Information'!$B$86)</f>
        <v>125.61583135642837</v>
      </c>
    </row>
    <row r="72" spans="4:42" x14ac:dyDescent="0.4">
      <c r="D72" s="31">
        <v>66</v>
      </c>
      <c r="E72" s="32">
        <f>'3'!AP72</f>
        <v>124.85102667558989</v>
      </c>
      <c r="F72" s="33">
        <f>E72*'Enter Information'!D283</f>
        <v>59.796716347121595</v>
      </c>
      <c r="G72" s="33">
        <f>E72*'Enter Information'!E283</f>
        <v>65.054310328468304</v>
      </c>
      <c r="H72" s="34">
        <f t="shared" ref="H72:I106" si="15">F71</f>
        <v>59.827861134538999</v>
      </c>
      <c r="I72" s="34">
        <f t="shared" si="15"/>
        <v>64.719105459003444</v>
      </c>
      <c r="J72" s="35">
        <v>0</v>
      </c>
      <c r="K72" s="35">
        <v>0</v>
      </c>
      <c r="L72" s="35">
        <f>(F72+H72)/2*'Enter Information'!C492</f>
        <v>0.61187971381869388</v>
      </c>
      <c r="M72" s="35">
        <f>(G72+I72)/2*'Enter Information'!D492</f>
        <v>0.4081373926515986</v>
      </c>
      <c r="N72" s="36">
        <f>'Enter Information'!O$607/5</f>
        <v>31.4</v>
      </c>
      <c r="O72" s="36">
        <f>'Enter Information'!P$607/5</f>
        <v>136.4</v>
      </c>
      <c r="P72" s="36">
        <f>'Enter Information'!Q$607/5</f>
        <v>1086.5999999999999</v>
      </c>
      <c r="Q72" s="37">
        <f t="shared" si="11"/>
        <v>0</v>
      </c>
      <c r="R72" s="287">
        <f>(H72-L72+Q72*'Enter Information'!D283)*'Enter Information'!C$787</f>
        <v>58.906734275084922</v>
      </c>
      <c r="S72" s="287">
        <f>(I72-M72+Q72*'Enter Information'!E283)*'Enter Information'!C$787</f>
        <v>63.975113068589224</v>
      </c>
      <c r="T72" s="38">
        <f t="shared" si="12"/>
        <v>122.88184734367414</v>
      </c>
      <c r="AK72" s="87">
        <v>67</v>
      </c>
      <c r="AL72" s="40">
        <f t="shared" si="13"/>
        <v>122.88184734367414</v>
      </c>
      <c r="AM72" s="86">
        <f>T72*'Enter Information'!E$747*((Y$26/AJ$25)/('1'!Z$26/'1'!AK$25))+T72*(1-'Enter Information'!E$747)</f>
        <v>123.04467177903938</v>
      </c>
      <c r="AN72" s="40">
        <f t="shared" si="14"/>
        <v>122.88184734367414</v>
      </c>
      <c r="AO72" s="86">
        <f>T72*'Enter Information'!E$747*Y$26/AJ$25+T72*(1-'Enter Information'!E$747)</f>
        <v>158.13152269646378</v>
      </c>
      <c r="AP72" s="86">
        <f>INDEX($AL$6:$AO$106,'1'!AL72,'Enter Information'!$B$86)</f>
        <v>123.04467177903938</v>
      </c>
    </row>
    <row r="73" spans="4:42" x14ac:dyDescent="0.4">
      <c r="D73" s="31">
        <v>67</v>
      </c>
      <c r="E73" s="32">
        <f>'3'!AP73</f>
        <v>125.03458390831642</v>
      </c>
      <c r="F73" s="33">
        <f>E73*'Enter Information'!D284</f>
        <v>60.238033359147828</v>
      </c>
      <c r="G73" s="33">
        <f>E73*'Enter Information'!E284</f>
        <v>64.7965505491686</v>
      </c>
      <c r="H73" s="34">
        <f t="shared" si="15"/>
        <v>59.796716347121595</v>
      </c>
      <c r="I73" s="34">
        <f t="shared" si="15"/>
        <v>65.054310328468304</v>
      </c>
      <c r="J73" s="35">
        <v>0</v>
      </c>
      <c r="K73" s="35">
        <v>0</v>
      </c>
      <c r="L73" s="35">
        <f>(F73+H73)/2*'Enter Information'!C493</f>
        <v>0.67459529334923418</v>
      </c>
      <c r="M73" s="35">
        <f>(G73+I73)/2*'Enter Information'!D493</f>
        <v>0.45253025015856457</v>
      </c>
      <c r="N73" s="36">
        <f>'Enter Information'!O$607/5</f>
        <v>31.4</v>
      </c>
      <c r="O73" s="36">
        <f>'Enter Information'!P$607/5</f>
        <v>136.4</v>
      </c>
      <c r="P73" s="36">
        <f>'Enter Information'!Q$607/5</f>
        <v>1086.5999999999999</v>
      </c>
      <c r="Q73" s="37">
        <f t="shared" si="11"/>
        <v>0</v>
      </c>
      <c r="R73" s="287">
        <f>(H73-L73+Q73*'Enter Information'!D284)*'Enter Information'!C$787</f>
        <v>58.813364080719964</v>
      </c>
      <c r="S73" s="287">
        <f>(I73-M73+Q73*'Enter Information'!E284)*'Enter Information'!C$787</f>
        <v>64.264406355661421</v>
      </c>
      <c r="T73" s="38">
        <f t="shared" si="12"/>
        <v>123.07777043638139</v>
      </c>
      <c r="AK73" s="87">
        <v>68</v>
      </c>
      <c r="AL73" s="40">
        <f t="shared" si="13"/>
        <v>123.07777043638139</v>
      </c>
      <c r="AM73" s="86">
        <f>T73*'Enter Information'!E$747*((Y$26/AJ$25)/('1'!Z$26/'1'!AK$25))+T73*(1-'Enter Information'!E$747)</f>
        <v>123.24085447939116</v>
      </c>
      <c r="AN73" s="40">
        <f t="shared" si="14"/>
        <v>123.07777043638139</v>
      </c>
      <c r="AO73" s="86">
        <f>T73*'Enter Information'!E$747*Y$26/AJ$25+T73*(1-'Enter Information'!E$747)</f>
        <v>158.3836479505263</v>
      </c>
      <c r="AP73" s="86">
        <f>INDEX($AL$6:$AO$106,'1'!AL73,'Enter Information'!$B$86)</f>
        <v>123.24085447939116</v>
      </c>
    </row>
    <row r="74" spans="4:42" x14ac:dyDescent="0.4">
      <c r="D74" s="31">
        <v>68</v>
      </c>
      <c r="E74" s="32">
        <f>'3'!AP74</f>
        <v>131.97386376885501</v>
      </c>
      <c r="F74" s="33">
        <f>E74*'Enter Information'!D285</f>
        <v>63.027393066978782</v>
      </c>
      <c r="G74" s="33">
        <f>E74*'Enter Information'!E285</f>
        <v>68.946470701876223</v>
      </c>
      <c r="H74" s="34">
        <f t="shared" si="15"/>
        <v>60.238033359147828</v>
      </c>
      <c r="I74" s="34">
        <f t="shared" si="15"/>
        <v>64.7965505491686</v>
      </c>
      <c r="J74" s="35">
        <v>0</v>
      </c>
      <c r="K74" s="35">
        <v>0</v>
      </c>
      <c r="L74" s="35">
        <f>(F74+H74)/2*'Enter Information'!C494</f>
        <v>0.76362931670985434</v>
      </c>
      <c r="M74" s="35">
        <f>(G74+I74)/2*'Enter Information'!D494</f>
        <v>0.51624806202903295</v>
      </c>
      <c r="N74" s="36">
        <f>'Enter Information'!O$607/5</f>
        <v>31.4</v>
      </c>
      <c r="O74" s="36">
        <f>'Enter Information'!P$607/5</f>
        <v>136.4</v>
      </c>
      <c r="P74" s="36">
        <f>'Enter Information'!Q$607/5</f>
        <v>1086.5999999999999</v>
      </c>
      <c r="Q74" s="37">
        <f t="shared" si="11"/>
        <v>0</v>
      </c>
      <c r="R74" s="287">
        <f>(H74-L74+Q74*'Enter Information'!D285)*'Enter Information'!C$787</f>
        <v>59.163807320958092</v>
      </c>
      <c r="S74" s="287">
        <f>(I74-M74+Q74*'Enter Information'!E285)*'Enter Information'!C$787</f>
        <v>63.944607636057164</v>
      </c>
      <c r="T74" s="38">
        <f t="shared" si="12"/>
        <v>123.10841495701526</v>
      </c>
      <c r="AK74" s="87">
        <v>69</v>
      </c>
      <c r="AL74" s="40">
        <f t="shared" si="13"/>
        <v>123.10841495701526</v>
      </c>
      <c r="AM74" s="86">
        <f>T74*'Enter Information'!E$747*((Y$26/AJ$25)/('1'!Z$26/'1'!AK$25))+T74*(1-'Enter Information'!E$747)</f>
        <v>123.27153960550808</v>
      </c>
      <c r="AN74" s="40">
        <f t="shared" si="14"/>
        <v>123.10841495701526</v>
      </c>
      <c r="AO74" s="86">
        <f>T74*'Enter Information'!E$747*Y$26/AJ$25+T74*(1-'Enter Information'!E$747)</f>
        <v>158.42308310563578</v>
      </c>
      <c r="AP74" s="86">
        <f>INDEX($AL$6:$AO$106,'1'!AL74,'Enter Information'!$B$86)</f>
        <v>123.27153960550808</v>
      </c>
    </row>
    <row r="75" spans="4:42" x14ac:dyDescent="0.4">
      <c r="D75" s="31">
        <v>69</v>
      </c>
      <c r="E75" s="32">
        <f>'3'!AP75</f>
        <v>132.15324154687247</v>
      </c>
      <c r="F75" s="33">
        <f>E75*'Enter Information'!D286</f>
        <v>63.919525408152865</v>
      </c>
      <c r="G75" s="33">
        <f>E75*'Enter Information'!E286</f>
        <v>68.233716138719586</v>
      </c>
      <c r="H75" s="34">
        <f t="shared" si="15"/>
        <v>63.027393066978782</v>
      </c>
      <c r="I75" s="34">
        <f t="shared" si="15"/>
        <v>68.946470701876223</v>
      </c>
      <c r="J75" s="35">
        <v>0</v>
      </c>
      <c r="K75" s="35">
        <v>0</v>
      </c>
      <c r="L75" s="35">
        <f>(F75+H75)/2*'Enter Information'!C495</f>
        <v>0.86895165696227616</v>
      </c>
      <c r="M75" s="35">
        <f>(G75+I75)/2*'Enter Information'!D495</f>
        <v>0.58850300154615609</v>
      </c>
      <c r="N75" s="36">
        <f>'Enter Information'!O$607/5</f>
        <v>31.4</v>
      </c>
      <c r="O75" s="36">
        <f>'Enter Information'!P$607/5</f>
        <v>136.4</v>
      </c>
      <c r="P75" s="36">
        <f>'Enter Information'!Q$607/5</f>
        <v>1086.5999999999999</v>
      </c>
      <c r="Q75" s="37">
        <f t="shared" si="11"/>
        <v>0</v>
      </c>
      <c r="R75" s="287">
        <f>(H75-L75+Q75*'Enter Information'!D286)*'Enter Information'!C$787</f>
        <v>61.83382768037788</v>
      </c>
      <c r="S75" s="287">
        <f>(I75-M75+Q75*'Enter Information'!E286)*'Enter Information'!C$787</f>
        <v>68.00097781541082</v>
      </c>
      <c r="T75" s="38">
        <f t="shared" si="12"/>
        <v>129.83480549578871</v>
      </c>
      <c r="AK75" s="87">
        <v>70</v>
      </c>
      <c r="AL75" s="40">
        <f t="shared" si="13"/>
        <v>129.83480549578871</v>
      </c>
      <c r="AM75" s="86">
        <f>T75*'Enter Information'!E$747*((Y$26/AJ$25)/('1'!Z$26/'1'!AK$25))+T75*(1-'Enter Information'!E$747)</f>
        <v>130.00684293950064</v>
      </c>
      <c r="AN75" s="40">
        <f t="shared" si="14"/>
        <v>129.83480549578871</v>
      </c>
      <c r="AO75" s="86">
        <f>T75*'Enter Information'!E$747*Y$26/AJ$25+T75*(1-'Enter Information'!E$747)</f>
        <v>167.07899446390596</v>
      </c>
      <c r="AP75" s="86">
        <f>INDEX($AL$6:$AO$106,'1'!AL75,'Enter Information'!$B$86)</f>
        <v>130.00684293950064</v>
      </c>
    </row>
    <row r="76" spans="4:42" x14ac:dyDescent="0.4">
      <c r="D76" s="31">
        <v>70</v>
      </c>
      <c r="E76" s="32">
        <f>'3'!AP76</f>
        <v>132.94956758867212</v>
      </c>
      <c r="F76" s="33">
        <f>E76*'Enter Information'!D287</f>
        <v>64.694741893220851</v>
      </c>
      <c r="G76" s="33">
        <f>E76*'Enter Information'!E287</f>
        <v>68.254825695451274</v>
      </c>
      <c r="H76" s="34">
        <f t="shared" si="15"/>
        <v>63.919525408152865</v>
      </c>
      <c r="I76" s="34">
        <f t="shared" si="15"/>
        <v>68.233716138719586</v>
      </c>
      <c r="J76" s="35">
        <v>0</v>
      </c>
      <c r="K76" s="35">
        <v>0</v>
      </c>
      <c r="L76" s="35">
        <f>(F76+H76)/2*'Enter Information'!C496</f>
        <v>0.97361000347139914</v>
      </c>
      <c r="M76" s="35">
        <f>(G76+I76)/2*'Enter Information'!D496</f>
        <v>0.65105034454899502</v>
      </c>
      <c r="N76" s="36">
        <f>'Enter Information'!O$608/5</f>
        <v>24.8</v>
      </c>
      <c r="O76" s="36">
        <f>'Enter Information'!P$608/5</f>
        <v>102.8</v>
      </c>
      <c r="P76" s="36">
        <f>'Enter Information'!Q$608/5</f>
        <v>818.6</v>
      </c>
      <c r="Q76" s="37">
        <f t="shared" si="11"/>
        <v>0</v>
      </c>
      <c r="R76" s="287">
        <f>(H76-L76+Q76*'Enter Information'!D287)*'Enter Information'!C$788</f>
        <v>62.870278724997249</v>
      </c>
      <c r="S76" s="287">
        <f>(I76-M76+Q76*'Enter Information'!E287)*'Enter Information'!C$788</f>
        <v>67.501457531298968</v>
      </c>
      <c r="T76" s="38">
        <f t="shared" si="12"/>
        <v>130.37173625629623</v>
      </c>
      <c r="AK76" s="87">
        <v>71</v>
      </c>
      <c r="AL76" s="40">
        <f t="shared" si="13"/>
        <v>130.37173625629623</v>
      </c>
      <c r="AM76" s="86">
        <f>T76*'Enter Information'!E$748*((Y$26/AJ$25)/('1'!Z$26/'1'!AK$25))+T76*(1-'Enter Information'!E$748)</f>
        <v>130.54192827702508</v>
      </c>
      <c r="AN76" s="40">
        <f t="shared" si="14"/>
        <v>130.37173625629623</v>
      </c>
      <c r="AO76" s="86">
        <f>T76*'Enter Information'!E$748*Y$26/AJ$25+T76*(1-'Enter Information'!E$748)</f>
        <v>167.21641171836794</v>
      </c>
      <c r="AP76" s="86">
        <f>INDEX($AL$6:$AO$106,'1'!AL76,'Enter Information'!$B$86)</f>
        <v>130.54192827702508</v>
      </c>
    </row>
    <row r="77" spans="4:42" x14ac:dyDescent="0.4">
      <c r="D77" s="31">
        <v>71</v>
      </c>
      <c r="E77" s="32">
        <f>'3'!AP77</f>
        <v>125.26624943312494</v>
      </c>
      <c r="F77" s="33">
        <f>E77*'Enter Information'!D288</f>
        <v>60.013833605448916</v>
      </c>
      <c r="G77" s="33">
        <f>E77*'Enter Information'!E288</f>
        <v>65.252415827676018</v>
      </c>
      <c r="H77" s="34">
        <f t="shared" si="15"/>
        <v>64.694741893220851</v>
      </c>
      <c r="I77" s="34">
        <f t="shared" si="15"/>
        <v>68.254825695451274</v>
      </c>
      <c r="J77" s="35">
        <v>0</v>
      </c>
      <c r="K77" s="35">
        <v>0</v>
      </c>
      <c r="L77" s="35">
        <f>(F77+H77)/2*'Enter Information'!C497</f>
        <v>1.0469284913113328</v>
      </c>
      <c r="M77" s="35">
        <f>(G77+I77)/2*'Enter Information'!D497</f>
        <v>0.71092606111065271</v>
      </c>
      <c r="N77" s="36">
        <f>'Enter Information'!O$608/5</f>
        <v>24.8</v>
      </c>
      <c r="O77" s="36">
        <f>'Enter Information'!P$608/5</f>
        <v>102.8</v>
      </c>
      <c r="P77" s="36">
        <f>'Enter Information'!Q$608/5</f>
        <v>818.6</v>
      </c>
      <c r="Q77" s="37">
        <f t="shared" si="11"/>
        <v>0</v>
      </c>
      <c r="R77" s="287">
        <f>(H77-L77+Q77*'Enter Information'!D288)*'Enter Information'!C$788</f>
        <v>63.571333311915893</v>
      </c>
      <c r="S77" s="287">
        <f>(I77-M77+Q77*'Enter Information'!E288)*'Enter Information'!C$788</f>
        <v>67.462737953421041</v>
      </c>
      <c r="T77" s="38">
        <f t="shared" si="12"/>
        <v>131.03407126533693</v>
      </c>
      <c r="AK77" s="87">
        <v>72</v>
      </c>
      <c r="AL77" s="40">
        <f t="shared" si="13"/>
        <v>131.03407126533693</v>
      </c>
      <c r="AM77" s="86">
        <f>T77*'Enter Information'!E$748*((Y$26/AJ$25)/('1'!Z$26/'1'!AK$25))+T77*(1-'Enter Information'!E$748)</f>
        <v>131.2051279223499</v>
      </c>
      <c r="AN77" s="40">
        <f t="shared" si="14"/>
        <v>131.03407126533693</v>
      </c>
      <c r="AO77" s="86">
        <f>T77*'Enter Information'!E$748*Y$26/AJ$25+T77*(1-'Enter Information'!E$748)</f>
        <v>168.06593084534737</v>
      </c>
      <c r="AP77" s="86">
        <f>INDEX($AL$6:$AO$106,'1'!AL77,'Enter Information'!$B$86)</f>
        <v>131.2051279223499</v>
      </c>
    </row>
    <row r="78" spans="4:42" x14ac:dyDescent="0.4">
      <c r="D78" s="31">
        <v>72</v>
      </c>
      <c r="E78" s="32">
        <f>'3'!AP78</f>
        <v>117.67055938065165</v>
      </c>
      <c r="F78" s="33">
        <f>E78*'Enter Information'!D289</f>
        <v>55.916313670710259</v>
      </c>
      <c r="G78" s="33">
        <f>E78*'Enter Information'!E289</f>
        <v>61.754245709941394</v>
      </c>
      <c r="H78" s="34">
        <f t="shared" si="15"/>
        <v>60.013833605448916</v>
      </c>
      <c r="I78" s="34">
        <f t="shared" si="15"/>
        <v>65.252415827676018</v>
      </c>
      <c r="J78" s="35">
        <v>0</v>
      </c>
      <c r="K78" s="35">
        <v>0</v>
      </c>
      <c r="L78" s="35">
        <f>(F78+H78)/2*'Enter Information'!C498</f>
        <v>1.0810486233501844</v>
      </c>
      <c r="M78" s="35">
        <f>(G78+I78)/2*'Enter Information'!D498</f>
        <v>0.75632466945651178</v>
      </c>
      <c r="N78" s="36">
        <f>'Enter Information'!O$608/5</f>
        <v>24.8</v>
      </c>
      <c r="O78" s="36">
        <f>'Enter Information'!P$608/5</f>
        <v>102.8</v>
      </c>
      <c r="P78" s="36">
        <f>'Enter Information'!Q$608/5</f>
        <v>818.6</v>
      </c>
      <c r="Q78" s="37">
        <f t="shared" si="11"/>
        <v>0</v>
      </c>
      <c r="R78" s="287">
        <f>(H78-L78+Q78*'Enter Information'!D289)*'Enter Information'!C$788</f>
        <v>58.861970535252858</v>
      </c>
      <c r="S78" s="287">
        <f>(I78-M78+Q78*'Enter Information'!E289)*'Enter Information'!C$788</f>
        <v>64.418591765980054</v>
      </c>
      <c r="T78" s="38">
        <f t="shared" si="12"/>
        <v>123.28056230123292</v>
      </c>
      <c r="AK78" s="87">
        <v>73</v>
      </c>
      <c r="AL78" s="40">
        <f t="shared" si="13"/>
        <v>123.28056230123292</v>
      </c>
      <c r="AM78" s="86">
        <f>T78*'Enter Information'!E$748*((Y$26/AJ$25)/('1'!Z$26/'1'!AK$25))+T78*(1-'Enter Information'!E$748)</f>
        <v>123.44149724478072</v>
      </c>
      <c r="AN78" s="40">
        <f t="shared" si="14"/>
        <v>123.28056230123292</v>
      </c>
      <c r="AO78" s="86">
        <f>T78*'Enter Information'!E$748*Y$26/AJ$25+T78*(1-'Enter Information'!E$748)</f>
        <v>158.12118373655014</v>
      </c>
      <c r="AP78" s="86">
        <f>INDEX($AL$6:$AO$106,'1'!AL78,'Enter Information'!$B$86)</f>
        <v>123.44149724478072</v>
      </c>
    </row>
    <row r="79" spans="4:42" x14ac:dyDescent="0.4">
      <c r="D79" s="31">
        <v>73</v>
      </c>
      <c r="E79" s="32">
        <f>'3'!AP79</f>
        <v>103.1591703681641</v>
      </c>
      <c r="F79" s="33">
        <f>E79*'Enter Information'!D290</f>
        <v>48.999313748882457</v>
      </c>
      <c r="G79" s="33">
        <f>E79*'Enter Information'!E290</f>
        <v>54.159856619281641</v>
      </c>
      <c r="H79" s="34">
        <f t="shared" si="15"/>
        <v>55.916313670710259</v>
      </c>
      <c r="I79" s="34">
        <f t="shared" si="15"/>
        <v>61.754245709941394</v>
      </c>
      <c r="J79" s="35">
        <v>0</v>
      </c>
      <c r="K79" s="35">
        <v>0</v>
      </c>
      <c r="L79" s="35">
        <f>(F79+H79)/2*'Enter Information'!C499</f>
        <v>1.0905979470266662</v>
      </c>
      <c r="M79" s="35">
        <f>(G79+I79)/2*'Enter Information'!D499</f>
        <v>0.77662448560579433</v>
      </c>
      <c r="N79" s="36">
        <f>'Enter Information'!O$608/5</f>
        <v>24.8</v>
      </c>
      <c r="O79" s="36">
        <f>'Enter Information'!P$608/5</f>
        <v>102.8</v>
      </c>
      <c r="P79" s="36">
        <f>'Enter Information'!Q$608/5</f>
        <v>818.6</v>
      </c>
      <c r="Q79" s="37">
        <f t="shared" si="11"/>
        <v>0</v>
      </c>
      <c r="R79" s="287">
        <f>(H79-L79+Q79*'Enter Information'!D290)*'Enter Information'!C$788</f>
        <v>54.759836387876177</v>
      </c>
      <c r="S79" s="287">
        <f>(I79-M79+Q79*'Enter Information'!E290)*'Enter Information'!C$788</f>
        <v>60.904349674072193</v>
      </c>
      <c r="T79" s="38">
        <f t="shared" si="12"/>
        <v>115.66418606194837</v>
      </c>
      <c r="AK79" s="87">
        <v>74</v>
      </c>
      <c r="AL79" s="40">
        <f t="shared" si="13"/>
        <v>115.66418606194837</v>
      </c>
      <c r="AM79" s="86">
        <f>T79*'Enter Information'!E$748*((Y$26/AJ$25)/('1'!Z$26/'1'!AK$25))+T79*(1-'Enter Information'!E$748)</f>
        <v>115.81517831009288</v>
      </c>
      <c r="AN79" s="40">
        <f t="shared" si="14"/>
        <v>115.66418606194837</v>
      </c>
      <c r="AO79" s="86">
        <f>T79*'Enter Information'!E$748*Y$26/AJ$25+T79*(1-'Enter Information'!E$748)</f>
        <v>148.35232476755951</v>
      </c>
      <c r="AP79" s="86">
        <f>INDEX($AL$6:$AO$106,'1'!AL79,'Enter Information'!$B$86)</f>
        <v>115.81517831009288</v>
      </c>
    </row>
    <row r="80" spans="4:42" x14ac:dyDescent="0.4">
      <c r="D80" s="31">
        <v>74</v>
      </c>
      <c r="E80" s="32">
        <f>'3'!AP80</f>
        <v>95.39507071613663</v>
      </c>
      <c r="F80" s="33">
        <f>E80*'Enter Information'!D291</f>
        <v>45.160126120716811</v>
      </c>
      <c r="G80" s="33">
        <f>E80*'Enter Information'!E291</f>
        <v>50.234944595419819</v>
      </c>
      <c r="H80" s="34">
        <f t="shared" si="15"/>
        <v>48.999313748882457</v>
      </c>
      <c r="I80" s="34">
        <f t="shared" si="15"/>
        <v>54.159856619281641</v>
      </c>
      <c r="J80" s="35">
        <v>0</v>
      </c>
      <c r="K80" s="35">
        <v>0</v>
      </c>
      <c r="L80" s="35">
        <f>(F80+H80)/2*'Enter Information'!C500</f>
        <v>1.0922495024873515</v>
      </c>
      <c r="M80" s="35">
        <f>(G80+I80)/2*'Enter Information'!D500</f>
        <v>0.79131259320743708</v>
      </c>
      <c r="N80" s="36">
        <f>'Enter Information'!O$608/5</f>
        <v>24.8</v>
      </c>
      <c r="O80" s="36">
        <f>'Enter Information'!P$608/5</f>
        <v>102.8</v>
      </c>
      <c r="P80" s="36">
        <f>'Enter Information'!Q$608/5</f>
        <v>818.6</v>
      </c>
      <c r="Q80" s="37">
        <f t="shared" si="11"/>
        <v>0</v>
      </c>
      <c r="R80" s="287">
        <f>(H80-L80+Q80*'Enter Information'!D291)*'Enter Information'!C$788</f>
        <v>47.849498457579109</v>
      </c>
      <c r="S80" s="287">
        <f>(I80-M80+Q80*'Enter Information'!E291)*'Enter Information'!C$788</f>
        <v>53.304415647866321</v>
      </c>
      <c r="T80" s="38">
        <f t="shared" si="12"/>
        <v>101.15391410544544</v>
      </c>
      <c r="AK80" s="87">
        <v>75</v>
      </c>
      <c r="AL80" s="40">
        <f t="shared" si="13"/>
        <v>101.15391410544544</v>
      </c>
      <c r="AM80" s="86">
        <f>T80*'Enter Information'!E$748*((Y$26/AJ$25)/('1'!Z$26/'1'!AK$25))+T80*(1-'Enter Information'!E$748)</f>
        <v>101.28596411521438</v>
      </c>
      <c r="AN80" s="40">
        <f t="shared" si="14"/>
        <v>101.15391410544544</v>
      </c>
      <c r="AO80" s="86">
        <f>T80*'Enter Information'!E$748*Y$26/AJ$25+T80*(1-'Enter Information'!E$748)</f>
        <v>129.74126934022257</v>
      </c>
      <c r="AP80" s="86">
        <f>INDEX($AL$6:$AO$106,'1'!AL80,'Enter Information'!$B$86)</f>
        <v>101.28596411521438</v>
      </c>
    </row>
    <row r="81" spans="1:42" x14ac:dyDescent="0.4">
      <c r="D81" s="31">
        <v>75</v>
      </c>
      <c r="E81" s="32">
        <f>'3'!AP81</f>
        <v>87.965930057083042</v>
      </c>
      <c r="F81" s="33">
        <f>E81*'Enter Information'!D292</f>
        <v>41.59311607521974</v>
      </c>
      <c r="G81" s="33">
        <f>E81*'Enter Information'!E292</f>
        <v>46.37281398186331</v>
      </c>
      <c r="H81" s="34">
        <f t="shared" si="15"/>
        <v>45.160126120716811</v>
      </c>
      <c r="I81" s="34">
        <f t="shared" si="15"/>
        <v>50.234944595419819</v>
      </c>
      <c r="J81" s="35">
        <v>0</v>
      </c>
      <c r="K81" s="35">
        <v>0</v>
      </c>
      <c r="L81" s="35">
        <f>(F81+H81)/2*'Enter Information'!C501</f>
        <v>1.1243220188593377</v>
      </c>
      <c r="M81" s="35">
        <f>(G81+I81)/2*'Enter Information'!D501</f>
        <v>0.82986064617886213</v>
      </c>
      <c r="N81" s="36">
        <f>'Enter Information'!O$609/5</f>
        <v>19.8</v>
      </c>
      <c r="O81" s="36">
        <f>'Enter Information'!P$609/5</f>
        <v>86.6</v>
      </c>
      <c r="P81" s="36">
        <f>'Enter Information'!Q$609/5</f>
        <v>588.20000000000005</v>
      </c>
      <c r="Q81" s="37">
        <f t="shared" si="11"/>
        <v>0</v>
      </c>
      <c r="R81" s="287">
        <f>(H81-L81+Q81*'Enter Information'!D292)*'Enter Information'!C$789</f>
        <v>44.192769902905006</v>
      </c>
      <c r="S81" s="287">
        <f>(I81-M81+Q81*'Enter Information'!E292)*'Enter Information'!C$789</f>
        <v>49.581188569925878</v>
      </c>
      <c r="T81" s="38">
        <f t="shared" si="12"/>
        <v>93.773958472830884</v>
      </c>
      <c r="AK81" s="87">
        <v>76</v>
      </c>
      <c r="AL81" s="40">
        <f t="shared" si="13"/>
        <v>93.773958472830884</v>
      </c>
      <c r="AM81" s="86">
        <f>T81*'Enter Information'!E$749*((Y$26/AJ$25)/('1'!Z$26/'1'!AK$25))+T81*(1-'Enter Information'!E$749)</f>
        <v>93.893441620509492</v>
      </c>
      <c r="AN81" s="40">
        <f t="shared" si="14"/>
        <v>93.773958472830884</v>
      </c>
      <c r="AO81" s="86">
        <f>T81*'Enter Information'!E$749*Y$26/AJ$25+T81*(1-'Enter Information'!E$749)</f>
        <v>119.64072814012903</v>
      </c>
      <c r="AP81" s="86">
        <f>INDEX($AL$6:$AO$106,'1'!AL81,'Enter Information'!$B$86)</f>
        <v>93.893441620509492</v>
      </c>
    </row>
    <row r="82" spans="1:42" x14ac:dyDescent="0.4">
      <c r="D82" s="31">
        <v>76</v>
      </c>
      <c r="E82" s="32">
        <f>'3'!AP82</f>
        <v>83.47456137390931</v>
      </c>
      <c r="F82" s="33">
        <f>E82*'Enter Information'!D293</f>
        <v>38.934546479186729</v>
      </c>
      <c r="G82" s="33">
        <f>E82*'Enter Information'!E293</f>
        <v>44.540014894722589</v>
      </c>
      <c r="H82" s="34">
        <f t="shared" si="15"/>
        <v>41.59311607521974</v>
      </c>
      <c r="I82" s="34">
        <f t="shared" si="15"/>
        <v>46.37281398186331</v>
      </c>
      <c r="J82" s="35">
        <v>0</v>
      </c>
      <c r="K82" s="35">
        <v>0</v>
      </c>
      <c r="L82" s="35">
        <f>(F82+H82)/2*'Enter Information'!C502</f>
        <v>1.167651107038894</v>
      </c>
      <c r="M82" s="35">
        <f>(G82+I82)/2*'Enter Information'!D502</f>
        <v>0.88458182496918092</v>
      </c>
      <c r="N82" s="36">
        <f>'Enter Information'!O$609/5</f>
        <v>19.8</v>
      </c>
      <c r="O82" s="36">
        <f>'Enter Information'!P$609/5</f>
        <v>86.6</v>
      </c>
      <c r="P82" s="36">
        <f>'Enter Information'!Q$609/5</f>
        <v>588.20000000000005</v>
      </c>
      <c r="Q82" s="37">
        <f t="shared" si="11"/>
        <v>0</v>
      </c>
      <c r="R82" s="287">
        <f>(H82-L82+Q82*'Enter Information'!D293)*'Enter Information'!C$789</f>
        <v>40.569561700848027</v>
      </c>
      <c r="S82" s="287">
        <f>(I82-M82+Q82*'Enter Information'!E293)*'Enter Information'!C$789</f>
        <v>45.650375143592584</v>
      </c>
      <c r="T82" s="38">
        <f t="shared" si="12"/>
        <v>86.21993684444061</v>
      </c>
      <c r="AK82" s="87">
        <v>77</v>
      </c>
      <c r="AL82" s="40">
        <f t="shared" si="13"/>
        <v>86.21993684444061</v>
      </c>
      <c r="AM82" s="86">
        <f>T82*'Enter Information'!E$749*((Y$26/AJ$25)/('1'!Z$26/'1'!AK$25))+T82*(1-'Enter Information'!E$749)</f>
        <v>86.329794950194028</v>
      </c>
      <c r="AN82" s="40">
        <f t="shared" si="14"/>
        <v>86.21993684444061</v>
      </c>
      <c r="AO82" s="86">
        <f>T82*'Enter Information'!E$749*Y$26/AJ$25+T82*(1-'Enter Information'!E$749)</f>
        <v>110.00299221935371</v>
      </c>
      <c r="AP82" s="86">
        <f>INDEX($AL$6:$AO$106,'1'!AL82,'Enter Information'!$B$86)</f>
        <v>86.329794950194028</v>
      </c>
    </row>
    <row r="83" spans="1:42" x14ac:dyDescent="0.4">
      <c r="D83" s="31">
        <v>77</v>
      </c>
      <c r="E83" s="32">
        <f>'3'!AP83</f>
        <v>78.916163065638401</v>
      </c>
      <c r="F83" s="33">
        <f>E83*'Enter Information'!D294</f>
        <v>36.514444169618869</v>
      </c>
      <c r="G83" s="33">
        <f>E83*'Enter Information'!E294</f>
        <v>42.401718896019531</v>
      </c>
      <c r="H83" s="34">
        <f t="shared" si="15"/>
        <v>38.934546479186729</v>
      </c>
      <c r="I83" s="34">
        <f t="shared" si="15"/>
        <v>44.540014894722589</v>
      </c>
      <c r="J83" s="35">
        <v>0</v>
      </c>
      <c r="K83" s="35">
        <v>0</v>
      </c>
      <c r="L83" s="35">
        <f>(F83+H83)/2*'Enter Information'!C503</f>
        <v>1.2249143631833588</v>
      </c>
      <c r="M83" s="35">
        <f>(G83+I83)/2*'Enter Information'!D503</f>
        <v>0.95853261504293186</v>
      </c>
      <c r="N83" s="36">
        <f>'Enter Information'!O$609/5</f>
        <v>19.8</v>
      </c>
      <c r="O83" s="36">
        <f>'Enter Information'!P$609/5</f>
        <v>86.6</v>
      </c>
      <c r="P83" s="36">
        <f>'Enter Information'!Q$609/5</f>
        <v>588.20000000000005</v>
      </c>
      <c r="Q83" s="37">
        <f t="shared" si="11"/>
        <v>0</v>
      </c>
      <c r="R83" s="287">
        <f>(H83-L83+Q83*'Enter Information'!D294)*'Enter Information'!C$789</f>
        <v>37.844048251532655</v>
      </c>
      <c r="S83" s="287">
        <f>(I83-M83+Q83*'Enter Information'!E294)*'Enter Information'!C$789</f>
        <v>43.73682864876254</v>
      </c>
      <c r="T83" s="38">
        <f t="shared" si="12"/>
        <v>81.580876900295195</v>
      </c>
      <c r="AK83" s="87">
        <v>78</v>
      </c>
      <c r="AL83" s="40">
        <f t="shared" si="13"/>
        <v>81.580876900295195</v>
      </c>
      <c r="AM83" s="86">
        <f>T83*'Enter Information'!E$749*((Y$26/AJ$25)/('1'!Z$26/'1'!AK$25))+T83*(1-'Enter Information'!E$749)</f>
        <v>81.684824095456563</v>
      </c>
      <c r="AN83" s="40">
        <f t="shared" si="14"/>
        <v>81.580876900295195</v>
      </c>
      <c r="AO83" s="86">
        <f>T83*'Enter Information'!E$749*Y$26/AJ$25+T83*(1-'Enter Information'!E$749)</f>
        <v>104.08428601731073</v>
      </c>
      <c r="AP83" s="86">
        <f>INDEX($AL$6:$AO$106,'1'!AL83,'Enter Information'!$B$86)</f>
        <v>81.684824095456563</v>
      </c>
    </row>
    <row r="84" spans="1:42" x14ac:dyDescent="0.4">
      <c r="D84" s="31">
        <v>78</v>
      </c>
      <c r="E84" s="32">
        <f>'3'!AP84</f>
        <v>74.905728710270282</v>
      </c>
      <c r="F84" s="33">
        <f>E84*'Enter Information'!D295</f>
        <v>33.874753954225874</v>
      </c>
      <c r="G84" s="33">
        <f>E84*'Enter Information'!E295</f>
        <v>41.030974756044401</v>
      </c>
      <c r="H84" s="34">
        <f t="shared" si="15"/>
        <v>36.514444169618869</v>
      </c>
      <c r="I84" s="34">
        <f t="shared" si="15"/>
        <v>42.401718896019531</v>
      </c>
      <c r="J84" s="35">
        <v>0</v>
      </c>
      <c r="K84" s="35">
        <v>0</v>
      </c>
      <c r="L84" s="35">
        <f>(F84+H84)/2*'Enter Information'!C504</f>
        <v>1.2824911898164513</v>
      </c>
      <c r="M84" s="35">
        <f>(G84+I84)/2*'Enter Information'!D504</f>
        <v>1.0458288149286212</v>
      </c>
      <c r="N84" s="36">
        <f>'Enter Information'!O$609/5</f>
        <v>19.8</v>
      </c>
      <c r="O84" s="36">
        <f>'Enter Information'!P$609/5</f>
        <v>86.6</v>
      </c>
      <c r="P84" s="36">
        <f>'Enter Information'!Q$609/5</f>
        <v>588.20000000000005</v>
      </c>
      <c r="Q84" s="37">
        <f t="shared" si="11"/>
        <v>0</v>
      </c>
      <c r="R84" s="287">
        <f>(H84-L84+Q84*'Enter Information'!D295)*'Enter Information'!C$789</f>
        <v>35.35753741807342</v>
      </c>
      <c r="S84" s="287">
        <f>(I84-M84+Q84*'Enter Information'!E295)*'Enter Information'!C$789</f>
        <v>41.503303317819757</v>
      </c>
      <c r="T84" s="38">
        <f t="shared" si="12"/>
        <v>76.860840735893177</v>
      </c>
      <c r="AK84" s="87">
        <v>79</v>
      </c>
      <c r="AL84" s="40">
        <f t="shared" si="13"/>
        <v>76.860840735893177</v>
      </c>
      <c r="AM84" s="86">
        <f>T84*'Enter Information'!E$749*((Y$26/AJ$25)/('1'!Z$26/'1'!AK$25))+T84*(1-'Enter Information'!E$749)</f>
        <v>76.958773843697401</v>
      </c>
      <c r="AN84" s="40">
        <f t="shared" si="14"/>
        <v>76.860840735893177</v>
      </c>
      <c r="AO84" s="86">
        <f>T84*'Enter Information'!E$749*Y$26/AJ$25+T84*(1-'Enter Information'!E$749)</f>
        <v>98.062266975420641</v>
      </c>
      <c r="AP84" s="86">
        <f>INDEX($AL$6:$AO$106,'1'!AL84,'Enter Information'!$B$86)</f>
        <v>76.958773843697401</v>
      </c>
    </row>
    <row r="85" spans="1:42" x14ac:dyDescent="0.4">
      <c r="D85" s="31">
        <v>79</v>
      </c>
      <c r="E85" s="32">
        <f>'3'!AP85</f>
        <v>69.901118778364221</v>
      </c>
      <c r="F85" s="33">
        <f>E85*'Enter Information'!D296</f>
        <v>31.902034220206762</v>
      </c>
      <c r="G85" s="33">
        <f>E85*'Enter Information'!E296</f>
        <v>37.999084558157456</v>
      </c>
      <c r="H85" s="34">
        <f t="shared" si="15"/>
        <v>33.874753954225874</v>
      </c>
      <c r="I85" s="34">
        <f t="shared" si="15"/>
        <v>41.030974756044401</v>
      </c>
      <c r="J85" s="35">
        <v>0</v>
      </c>
      <c r="K85" s="35">
        <v>0</v>
      </c>
      <c r="L85" s="35">
        <f>(F85+H85)/2*'Enter Information'!C505</f>
        <v>1.3494108093984856</v>
      </c>
      <c r="M85" s="35">
        <f>(G85+I85)/2*'Enter Information'!D505</f>
        <v>1.1297346978965155</v>
      </c>
      <c r="N85" s="36">
        <f>'Enter Information'!O$609/5</f>
        <v>19.8</v>
      </c>
      <c r="O85" s="36">
        <f>'Enter Information'!P$609/5</f>
        <v>86.6</v>
      </c>
      <c r="P85" s="36">
        <f>'Enter Information'!Q$609/5</f>
        <v>588.20000000000005</v>
      </c>
      <c r="Q85" s="37">
        <f t="shared" si="11"/>
        <v>0</v>
      </c>
      <c r="R85" s="287">
        <f>(H85-L85+Q85*'Enter Information'!D296)*'Enter Information'!C$789</f>
        <v>32.641279861442456</v>
      </c>
      <c r="S85" s="287">
        <f>(I85-M85+Q85*'Enter Information'!E296)*'Enter Information'!C$789</f>
        <v>40.043468189012266</v>
      </c>
      <c r="T85" s="38">
        <f t="shared" si="12"/>
        <v>72.684748050454715</v>
      </c>
      <c r="AK85" s="87">
        <v>80</v>
      </c>
      <c r="AL85" s="40">
        <f t="shared" si="13"/>
        <v>72.684748050454715</v>
      </c>
      <c r="AM85" s="86">
        <f>T85*'Enter Information'!E$749*((Y$26/AJ$25)/('1'!Z$26/'1'!AK$25))+T85*(1-'Enter Information'!E$749)</f>
        <v>72.777360142625398</v>
      </c>
      <c r="AN85" s="40">
        <f t="shared" si="14"/>
        <v>72.684748050454715</v>
      </c>
      <c r="AO85" s="86">
        <f>T85*'Enter Information'!E$749*Y$26/AJ$25+T85*(1-'Enter Information'!E$749)</f>
        <v>92.734233715405466</v>
      </c>
      <c r="AP85" s="86">
        <f>INDEX($AL$6:$AO$106,'1'!AL85,'Enter Information'!$B$86)</f>
        <v>72.777360142625398</v>
      </c>
    </row>
    <row r="86" spans="1:42" ht="12.75" customHeight="1" x14ac:dyDescent="0.4">
      <c r="A86" s="709" t="s">
        <v>831</v>
      </c>
      <c r="B86" s="709"/>
      <c r="D86" s="31">
        <v>80</v>
      </c>
      <c r="E86" s="32">
        <f>'3'!AP86</f>
        <v>64.88937363384774</v>
      </c>
      <c r="F86" s="33">
        <f>E86*'Enter Information'!D297</f>
        <v>29.075878930972298</v>
      </c>
      <c r="G86" s="33">
        <f>E86*'Enter Information'!E297</f>
        <v>35.813494702875438</v>
      </c>
      <c r="H86" s="34">
        <f t="shared" si="15"/>
        <v>31.902034220206762</v>
      </c>
      <c r="I86" s="34">
        <f t="shared" si="15"/>
        <v>37.999084558157456</v>
      </c>
      <c r="J86" s="35">
        <v>0</v>
      </c>
      <c r="K86" s="35">
        <v>0</v>
      </c>
      <c r="L86" s="35">
        <f>(F86+H86)/2*'Enter Information'!C506</f>
        <v>1.4134680268443305</v>
      </c>
      <c r="M86" s="35">
        <f>(G86+I86)/2*'Enter Information'!D506</f>
        <v>1.2094191111920241</v>
      </c>
      <c r="N86" s="36">
        <f>'Enter Information'!O$610/5</f>
        <v>15.8</v>
      </c>
      <c r="O86" s="36">
        <f>'Enter Information'!P$610/5</f>
        <v>66.2</v>
      </c>
      <c r="P86" s="36">
        <f>'Enter Information'!Q$610/5</f>
        <v>416.2</v>
      </c>
      <c r="Q86" s="37">
        <f t="shared" si="11"/>
        <v>0</v>
      </c>
      <c r="R86" s="287">
        <f>(H86-L86+Q86*'Enter Information'!D297)*'Enter Information'!C$790</f>
        <v>30.625485425638534</v>
      </c>
      <c r="S86" s="287">
        <f>(I86-M86+Q86*'Enter Information'!E297)*'Enter Information'!C$790</f>
        <v>36.95488189947902</v>
      </c>
      <c r="T86" s="38">
        <f t="shared" si="12"/>
        <v>67.58036732511755</v>
      </c>
      <c r="AK86" s="87">
        <v>81</v>
      </c>
      <c r="AL86" s="40">
        <f t="shared" si="13"/>
        <v>67.58036732511755</v>
      </c>
      <c r="AM86" s="86">
        <f>T86*'Enter Information'!E$750*((Y$26/AJ$25)/('1'!Z$26/'1'!AK$25))+T86*(1-'Enter Information'!E$750)</f>
        <v>67.661858938633813</v>
      </c>
      <c r="AN86" s="40">
        <f t="shared" si="14"/>
        <v>67.58036732511755</v>
      </c>
      <c r="AO86" s="86">
        <f>T86*'Enter Information'!E$750*Y$26/AJ$25+T86*(1-'Enter Information'!E$750)</f>
        <v>85.222393314520843</v>
      </c>
      <c r="AP86" s="86">
        <f>INDEX($AL$6:$AO$106,'1'!AL86,'Enter Information'!$B$86)</f>
        <v>67.661858938633813</v>
      </c>
    </row>
    <row r="87" spans="1:42" x14ac:dyDescent="0.4">
      <c r="A87" s="709"/>
      <c r="B87" s="709"/>
      <c r="D87" s="31">
        <v>81</v>
      </c>
      <c r="E87" s="32">
        <f>'3'!AP87</f>
        <v>60.728686551126614</v>
      </c>
      <c r="F87" s="33">
        <f>E87*'Enter Information'!D298</f>
        <v>26.736585703108361</v>
      </c>
      <c r="G87" s="33">
        <f>E87*'Enter Information'!E298</f>
        <v>33.992100848018254</v>
      </c>
      <c r="H87" s="34">
        <f t="shared" si="15"/>
        <v>29.075878930972298</v>
      </c>
      <c r="I87" s="34">
        <f t="shared" si="15"/>
        <v>35.813494702875438</v>
      </c>
      <c r="J87" s="35">
        <v>0</v>
      </c>
      <c r="K87" s="35">
        <v>0</v>
      </c>
      <c r="L87" s="35">
        <f>(F87+H87)/2*'Enter Information'!C507</f>
        <v>1.4625656357360834</v>
      </c>
      <c r="M87" s="35">
        <f>(G87+I87)/2*'Enter Information'!D507</f>
        <v>1.3158354761343458</v>
      </c>
      <c r="N87" s="36">
        <f>'Enter Information'!O$610/5</f>
        <v>15.8</v>
      </c>
      <c r="O87" s="36">
        <f>'Enter Information'!P$610/5</f>
        <v>66.2</v>
      </c>
      <c r="P87" s="36">
        <f>'Enter Information'!Q$610/5</f>
        <v>416.2</v>
      </c>
      <c r="Q87" s="37">
        <f t="shared" si="11"/>
        <v>0</v>
      </c>
      <c r="R87" s="287">
        <f>(H87-L87+Q87*'Enter Information'!D298)*'Enter Information'!C$790</f>
        <v>27.737320230590438</v>
      </c>
      <c r="S87" s="287">
        <f>(I87-M87+Q87*'Enter Information'!E298)*'Enter Information'!C$790</f>
        <v>34.652582649072329</v>
      </c>
      <c r="T87" s="38">
        <f t="shared" si="12"/>
        <v>62.38990287966277</v>
      </c>
      <c r="AK87" s="87">
        <v>82</v>
      </c>
      <c r="AL87" s="40">
        <f t="shared" si="13"/>
        <v>62.38990287966277</v>
      </c>
      <c r="AM87" s="86">
        <f>T87*'Enter Information'!E$750*((Y$26/AJ$25)/('1'!Z$26/'1'!AK$25))+T87*(1-'Enter Information'!E$750)</f>
        <v>62.465135584870296</v>
      </c>
      <c r="AN87" s="40">
        <f t="shared" si="14"/>
        <v>62.38990287966277</v>
      </c>
      <c r="AO87" s="86">
        <f>T87*'Enter Information'!E$750*Y$26/AJ$25+T87*(1-'Enter Information'!E$750)</f>
        <v>78.676944984423102</v>
      </c>
      <c r="AP87" s="86">
        <f>INDEX($AL$6:$AO$106,'1'!AL87,'Enter Information'!$B$86)</f>
        <v>62.465135584870296</v>
      </c>
    </row>
    <row r="88" spans="1:42" ht="12.75" customHeight="1" x14ac:dyDescent="0.4">
      <c r="A88" s="709"/>
      <c r="B88" s="709"/>
      <c r="D88" s="31">
        <v>82</v>
      </c>
      <c r="E88" s="32">
        <f>'3'!AP88</f>
        <v>56.500845075079532</v>
      </c>
      <c r="F88" s="33">
        <f>E88*'Enter Information'!D299</f>
        <v>24.593577692831552</v>
      </c>
      <c r="G88" s="33">
        <f>E88*'Enter Information'!E299</f>
        <v>31.90726738224798</v>
      </c>
      <c r="H88" s="34">
        <f t="shared" si="15"/>
        <v>26.736585703108361</v>
      </c>
      <c r="I88" s="34">
        <f t="shared" si="15"/>
        <v>33.992100848018254</v>
      </c>
      <c r="J88" s="35">
        <v>0</v>
      </c>
      <c r="K88" s="35">
        <v>0</v>
      </c>
      <c r="L88" s="35">
        <f>(F88+H88)/2*'Enter Information'!C508</f>
        <v>1.5193728365198216</v>
      </c>
      <c r="M88" s="35">
        <f>(G88+I88)/2*'Enter Information'!D508</f>
        <v>1.4342997495317444</v>
      </c>
      <c r="N88" s="36">
        <f>'Enter Information'!O$610/5</f>
        <v>15.8</v>
      </c>
      <c r="O88" s="36">
        <f>'Enter Information'!P$610/5</f>
        <v>66.2</v>
      </c>
      <c r="P88" s="36">
        <f>'Enter Information'!Q$610/5</f>
        <v>416.2</v>
      </c>
      <c r="Q88" s="37">
        <f t="shared" si="11"/>
        <v>0</v>
      </c>
      <c r="R88" s="287">
        <f>(H88-L88+Q88*'Enter Information'!D299)*'Enter Information'!C$790</f>
        <v>25.330459301463133</v>
      </c>
      <c r="S88" s="287">
        <f>(I88-M88+Q88*'Enter Information'!E299)*'Enter Information'!C$790</f>
        <v>32.704012930906927</v>
      </c>
      <c r="T88" s="38">
        <f t="shared" si="12"/>
        <v>58.034472232370064</v>
      </c>
      <c r="AK88" s="87">
        <v>83</v>
      </c>
      <c r="AL88" s="40">
        <f t="shared" si="13"/>
        <v>58.034472232370064</v>
      </c>
      <c r="AM88" s="86">
        <f>T88*'Enter Information'!E$750*((Y$26/AJ$25)/('1'!Z$26/'1'!AK$25))+T88*(1-'Enter Information'!E$750)</f>
        <v>58.104452952643882</v>
      </c>
      <c r="AN88" s="40">
        <f t="shared" si="14"/>
        <v>58.034472232370064</v>
      </c>
      <c r="AO88" s="86">
        <f>T88*'Enter Information'!E$750*Y$26/AJ$25+T88*(1-'Enter Information'!E$750)</f>
        <v>73.184518139626405</v>
      </c>
      <c r="AP88" s="86">
        <f>INDEX($AL$6:$AO$106,'1'!AL88,'Enter Information'!$B$86)</f>
        <v>58.104452952643882</v>
      </c>
    </row>
    <row r="89" spans="1:42" x14ac:dyDescent="0.4">
      <c r="A89" s="709"/>
      <c r="B89" s="709"/>
      <c r="D89" s="31">
        <v>83</v>
      </c>
      <c r="E89" s="32">
        <f>'3'!AP89</f>
        <v>52.949638792585802</v>
      </c>
      <c r="F89" s="33">
        <f>E89*'Enter Information'!D300</f>
        <v>22.445726706021144</v>
      </c>
      <c r="G89" s="33">
        <f>E89*'Enter Information'!E300</f>
        <v>30.503912086564654</v>
      </c>
      <c r="H89" s="34">
        <f t="shared" si="15"/>
        <v>24.593577692831552</v>
      </c>
      <c r="I89" s="34">
        <f t="shared" si="15"/>
        <v>31.90726738224798</v>
      </c>
      <c r="J89" s="35">
        <v>0</v>
      </c>
      <c r="K89" s="35">
        <v>0</v>
      </c>
      <c r="L89" s="35">
        <f>(F89+H89)/2*'Enter Information'!C509</f>
        <v>1.5715831599656687</v>
      </c>
      <c r="M89" s="35">
        <f>(G89+I89)/2*'Enter Information'!D509</f>
        <v>1.5687049959486057</v>
      </c>
      <c r="N89" s="36">
        <f>'Enter Information'!O$610/5</f>
        <v>15.8</v>
      </c>
      <c r="O89" s="36">
        <f>'Enter Information'!P$610/5</f>
        <v>66.2</v>
      </c>
      <c r="P89" s="36">
        <f>'Enter Information'!Q$610/5</f>
        <v>416.2</v>
      </c>
      <c r="Q89" s="37">
        <f t="shared" si="11"/>
        <v>0</v>
      </c>
      <c r="R89" s="287">
        <f>(H89-L89+Q89*'Enter Information'!D300)*'Enter Information'!C$790</f>
        <v>23.125382596342313</v>
      </c>
      <c r="S89" s="287">
        <f>(I89-M89+Q89*'Enter Information'!E300)*'Enter Information'!C$790</f>
        <v>30.474807975676978</v>
      </c>
      <c r="T89" s="38">
        <f t="shared" si="12"/>
        <v>53.600190572019287</v>
      </c>
      <c r="AK89" s="87">
        <v>84</v>
      </c>
      <c r="AL89" s="40">
        <f t="shared" si="13"/>
        <v>53.600190572019287</v>
      </c>
      <c r="AM89" s="86">
        <f>T89*'Enter Information'!E$750*((Y$26/AJ$25)/('1'!Z$26/'1'!AK$25))+T89*(1-'Enter Information'!E$750)</f>
        <v>53.664824225066475</v>
      </c>
      <c r="AN89" s="40">
        <f t="shared" si="14"/>
        <v>53.600190572019287</v>
      </c>
      <c r="AO89" s="86">
        <f>T89*'Enter Information'!E$750*Y$26/AJ$25+T89*(1-'Enter Information'!E$750)</f>
        <v>67.592656025178769</v>
      </c>
      <c r="AP89" s="86">
        <f>INDEX($AL$6:$AO$106,'1'!AL89,'Enter Information'!$B$86)</f>
        <v>53.664824225066475</v>
      </c>
    </row>
    <row r="90" spans="1:42" x14ac:dyDescent="0.4">
      <c r="A90" s="710"/>
      <c r="B90" s="710"/>
      <c r="D90" s="31">
        <v>84</v>
      </c>
      <c r="E90" s="32">
        <f>'3'!AP90</f>
        <v>48.659445124298024</v>
      </c>
      <c r="F90" s="33">
        <f>E90*'Enter Information'!D301</f>
        <v>20.514714028764164</v>
      </c>
      <c r="G90" s="33">
        <f>E90*'Enter Information'!E301</f>
        <v>28.14473109553386</v>
      </c>
      <c r="H90" s="34">
        <f t="shared" si="15"/>
        <v>22.445726706021144</v>
      </c>
      <c r="I90" s="34">
        <f t="shared" si="15"/>
        <v>30.503912086564654</v>
      </c>
      <c r="J90" s="35">
        <v>0</v>
      </c>
      <c r="K90" s="35">
        <v>0</v>
      </c>
      <c r="L90" s="35">
        <f>(F90+H90)/2*'Enter Information'!C510</f>
        <v>1.6221862421454933</v>
      </c>
      <c r="M90" s="35">
        <f>(G90+I90)/2*'Enter Information'!D510</f>
        <v>1.7002241658490358</v>
      </c>
      <c r="N90" s="36">
        <f>'Enter Information'!O$610/5</f>
        <v>15.8</v>
      </c>
      <c r="O90" s="36">
        <f>'Enter Information'!P$610/5</f>
        <v>66.2</v>
      </c>
      <c r="P90" s="36">
        <f>'Enter Information'!Q$610/5</f>
        <v>416.2</v>
      </c>
      <c r="Q90" s="37">
        <f t="shared" si="11"/>
        <v>0</v>
      </c>
      <c r="R90" s="287">
        <f>(H90-L90+Q90*'Enter Information'!D301)*'Enter Information'!C$790</f>
        <v>20.917055624788826</v>
      </c>
      <c r="S90" s="287">
        <f>(I90-M90+Q90*'Enter Information'!E301)*'Enter Information'!C$790</f>
        <v>28.933040636478403</v>
      </c>
      <c r="T90" s="38">
        <f t="shared" si="12"/>
        <v>49.850096261267225</v>
      </c>
      <c r="AK90" s="87">
        <v>85</v>
      </c>
      <c r="AL90" s="40">
        <f t="shared" si="13"/>
        <v>49.850096261267225</v>
      </c>
      <c r="AM90" s="86">
        <f>T90*'Enter Information'!E$750*((Y$26/AJ$25)/('1'!Z$26/'1'!AK$25))+T90*(1-'Enter Information'!E$750)</f>
        <v>49.910207872657686</v>
      </c>
      <c r="AN90" s="40">
        <f t="shared" si="14"/>
        <v>49.850096261267225</v>
      </c>
      <c r="AO90" s="86">
        <f>T90*'Enter Information'!E$750*Y$26/AJ$25+T90*(1-'Enter Information'!E$750)</f>
        <v>62.863590100160074</v>
      </c>
      <c r="AP90" s="86">
        <f>INDEX($AL$6:$AO$106,'1'!AL90,'Enter Information'!$B$86)</f>
        <v>49.910207872657686</v>
      </c>
    </row>
    <row r="91" spans="1:42" x14ac:dyDescent="0.4">
      <c r="A91" s="94">
        <f>'Enter Information'!E147</f>
        <v>0.15355961898147782</v>
      </c>
      <c r="B91" s="89"/>
      <c r="D91" s="31">
        <v>85</v>
      </c>
      <c r="E91" s="32">
        <f>'3'!AP91</f>
        <v>43.398345100774492</v>
      </c>
      <c r="F91" s="33">
        <f>E91*'Enter Information'!D302</f>
        <v>17.97447133143908</v>
      </c>
      <c r="G91" s="33">
        <f>E91*'Enter Information'!E302</f>
        <v>25.423873769335412</v>
      </c>
      <c r="H91" s="34">
        <f t="shared" si="15"/>
        <v>20.514714028764164</v>
      </c>
      <c r="I91" s="34">
        <f t="shared" si="15"/>
        <v>28.14473109553386</v>
      </c>
      <c r="J91" s="35">
        <v>0</v>
      </c>
      <c r="K91" s="35">
        <v>0</v>
      </c>
      <c r="L91" s="35">
        <f>(F91+H91)/2*'Enter Information'!C511</f>
        <v>1.6429108771002756</v>
      </c>
      <c r="M91" s="35">
        <f>(G91+I91)/2*'Enter Information'!D511</f>
        <v>1.7846380710731196</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18.503807850168577</v>
      </c>
      <c r="S91" s="287">
        <f>(I91-M91+Q91*'Enter Information'!E302)*'Enter Information'!C$791</f>
        <v>25.846077998868147</v>
      </c>
      <c r="T91" s="38">
        <f>SUM(R91:S91)</f>
        <v>44.349885849036724</v>
      </c>
      <c r="AK91" s="87">
        <v>86</v>
      </c>
      <c r="AL91" s="40">
        <f t="shared" si="13"/>
        <v>44.349885849036724</v>
      </c>
      <c r="AM91" s="86">
        <f>T91*'Enter Information'!E$751*((Y$26/AJ$25)/('1'!Z$26/'1'!AK$25))+T91*(1-'Enter Information'!E$751)</f>
        <v>44.393405411211809</v>
      </c>
      <c r="AN91" s="40">
        <f t="shared" si="14"/>
        <v>44.349885849036724</v>
      </c>
      <c r="AO91" s="86">
        <f>T91*'Enter Information'!E$751*Y$26/AJ$25+T91*(1-'Enter Information'!E$751)</f>
        <v>53.771385974163067</v>
      </c>
      <c r="AP91" s="86">
        <f>INDEX($AL$6:$AO$106,'1'!AL91,'Enter Information'!$B$86)</f>
        <v>44.393405411211809</v>
      </c>
    </row>
    <row r="92" spans="1:42" x14ac:dyDescent="0.4">
      <c r="A92" s="94">
        <f>'Enter Information'!E148</f>
        <v>0.14436561363080347</v>
      </c>
      <c r="B92" s="89"/>
      <c r="D92" s="31">
        <v>86</v>
      </c>
      <c r="E92" s="32">
        <f>'3'!AP92</f>
        <v>38.06559257462667</v>
      </c>
      <c r="F92" s="33">
        <f>E92*'Enter Information'!D303</f>
        <v>15.325703236873418</v>
      </c>
      <c r="G92" s="33">
        <f>E92*'Enter Information'!E303</f>
        <v>22.739889337753251</v>
      </c>
      <c r="H92" s="34">
        <f t="shared" si="15"/>
        <v>17.97447133143908</v>
      </c>
      <c r="I92" s="34">
        <f t="shared" si="15"/>
        <v>25.423873769335412</v>
      </c>
      <c r="J92" s="35">
        <v>0</v>
      </c>
      <c r="K92" s="35">
        <v>0</v>
      </c>
      <c r="L92" s="35">
        <f>(F92+H92)/2*'Enter Information'!C512</f>
        <v>1.606067419429712</v>
      </c>
      <c r="M92" s="35">
        <f>(G92+I92)/2*'Enter Information'!D512</f>
        <v>1.8374475625354327</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16.049224250999291</v>
      </c>
      <c r="S92" s="287">
        <f>(I92-M92+Q92*'Enter Information'!E303)*'Enter Information'!C$791</f>
        <v>23.126496969863069</v>
      </c>
      <c r="T92" s="38">
        <f>SUM(R92:S92)</f>
        <v>39.175721220862357</v>
      </c>
      <c r="AK92" s="87">
        <v>87</v>
      </c>
      <c r="AL92" s="40">
        <f t="shared" si="13"/>
        <v>39.175721220862357</v>
      </c>
      <c r="AM92" s="86">
        <f>T92*'Enter Information'!E$751*((Y$26/AJ$25)/('1'!Z$26/'1'!AK$25))+T92*(1-'Enter Information'!E$751)</f>
        <v>39.21416348971573</v>
      </c>
      <c r="AN92" s="40">
        <f t="shared" si="14"/>
        <v>39.175721220862357</v>
      </c>
      <c r="AO92" s="86">
        <f>T92*'Enter Information'!E$751*Y$26/AJ$25+T92*(1-'Enter Information'!E$751)</f>
        <v>47.49804393530259</v>
      </c>
      <c r="AP92" s="86">
        <f>INDEX($AL$6:$AO$106,'1'!AL92,'Enter Information'!$B$86)</f>
        <v>39.21416348971573</v>
      </c>
    </row>
    <row r="93" spans="1:42" x14ac:dyDescent="0.4">
      <c r="A93" s="94">
        <f>'Enter Information'!E149</f>
        <v>0.12447025956294934</v>
      </c>
      <c r="B93" s="89"/>
      <c r="D93" s="31">
        <v>87</v>
      </c>
      <c r="E93" s="32">
        <f>'3'!AP93</f>
        <v>33.060206104919843</v>
      </c>
      <c r="F93" s="33">
        <f>E93*'Enter Information'!D304</f>
        <v>13.081964639919144</v>
      </c>
      <c r="G93" s="33">
        <f>E93*'Enter Information'!E304</f>
        <v>19.9782414650007</v>
      </c>
      <c r="H93" s="34">
        <f t="shared" si="15"/>
        <v>15.325703236873418</v>
      </c>
      <c r="I93" s="34">
        <f t="shared" si="15"/>
        <v>22.739889337753251</v>
      </c>
      <c r="J93" s="35">
        <v>0</v>
      </c>
      <c r="K93" s="35">
        <v>0</v>
      </c>
      <c r="L93" s="35">
        <f>(F93+H93)/2*'Enter Information'!C513</f>
        <v>1.5426784040492201</v>
      </c>
      <c r="M93" s="35">
        <f>(G93+I93)/2*'Enter Information'!D513</f>
        <v>1.8625105030000721</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13.514259398058345</v>
      </c>
      <c r="S93" s="287">
        <f>(I93-M93+Q93*'Enter Information'!E304)*'Enter Information'!C$791</f>
        <v>20.470275323923612</v>
      </c>
      <c r="T93" s="38">
        <f t="shared" si="12"/>
        <v>33.984534721981959</v>
      </c>
      <c r="AK93" s="87">
        <v>88</v>
      </c>
      <c r="AL93" s="40">
        <f t="shared" si="13"/>
        <v>33.984534721981959</v>
      </c>
      <c r="AM93" s="86">
        <f>T93*'Enter Information'!E$751*((Y$26/AJ$25)/('1'!Z$26/'1'!AK$25))+T93*(1-'Enter Information'!E$751)</f>
        <v>34.017882994328339</v>
      </c>
      <c r="AN93" s="40">
        <f t="shared" si="14"/>
        <v>33.984534721981959</v>
      </c>
      <c r="AO93" s="86">
        <f>T93*'Enter Information'!E$751*Y$26/AJ$25+T93*(1-'Enter Information'!E$751)</f>
        <v>41.204063972302862</v>
      </c>
      <c r="AP93" s="86">
        <f>INDEX($AL$6:$AO$106,'1'!AL93,'Enter Information'!$B$86)</f>
        <v>34.017882994328339</v>
      </c>
    </row>
    <row r="94" spans="1:42" x14ac:dyDescent="0.4">
      <c r="A94" s="94">
        <f>'Enter Information'!E150</f>
        <v>0.11196167717598036</v>
      </c>
      <c r="B94" s="89"/>
      <c r="D94" s="31">
        <v>88</v>
      </c>
      <c r="E94" s="32">
        <f>'3'!AP94</f>
        <v>28.198136795152461</v>
      </c>
      <c r="F94" s="33">
        <f>E94*'Enter Information'!D305</f>
        <v>10.927846345227902</v>
      </c>
      <c r="G94" s="33">
        <f>E94*'Enter Information'!E305</f>
        <v>17.270290449924563</v>
      </c>
      <c r="H94" s="34">
        <f t="shared" si="15"/>
        <v>13.081964639919144</v>
      </c>
      <c r="I94" s="34">
        <f t="shared" si="15"/>
        <v>19.9782414650007</v>
      </c>
      <c r="J94" s="35">
        <v>0</v>
      </c>
      <c r="K94" s="35">
        <v>0</v>
      </c>
      <c r="L94" s="35">
        <f>(F94+H94)/2*'Enter Information'!C514</f>
        <v>1.4630378323799356</v>
      </c>
      <c r="M94" s="35">
        <f>(G94+I94)/2*'Enter Information'!D514</f>
        <v>1.8523694921292335</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11.392360726956952</v>
      </c>
      <c r="S94" s="287">
        <f>(I94-M94+Q94*'Enter Information'!E305)*'Enter Information'!C$791</f>
        <v>17.772422137266638</v>
      </c>
      <c r="T94" s="38">
        <f t="shared" si="12"/>
        <v>29.164782864223589</v>
      </c>
      <c r="AK94" s="87">
        <v>89</v>
      </c>
      <c r="AL94" s="40">
        <f t="shared" si="13"/>
        <v>29.164782864223589</v>
      </c>
      <c r="AM94" s="86">
        <f>T94*'Enter Information'!E$751*((Y$26/AJ$25)/('1'!Z$26/'1'!AK$25))+T94*(1-'Enter Information'!E$751)</f>
        <v>29.193401620661945</v>
      </c>
      <c r="AN94" s="40">
        <f t="shared" si="14"/>
        <v>29.164782864223589</v>
      </c>
      <c r="AO94" s="86">
        <f>T94*'Enter Information'!E$751*Y$26/AJ$25+T94*(1-'Enter Information'!E$751)</f>
        <v>35.360424637460156</v>
      </c>
      <c r="AP94" s="86">
        <f>INDEX($AL$6:$AO$106,'1'!AL94,'Enter Information'!$B$86)</f>
        <v>29.193401620661945</v>
      </c>
    </row>
    <row r="95" spans="1:42" x14ac:dyDescent="0.4">
      <c r="A95" s="94">
        <f>'Enter Information'!E151</f>
        <v>9.8584991279505652E-2</v>
      </c>
      <c r="B95" s="89"/>
      <c r="D95" s="31">
        <v>89</v>
      </c>
      <c r="E95" s="32">
        <f>'3'!AP95</f>
        <v>25.857224500564378</v>
      </c>
      <c r="F95" s="33">
        <f>E95*'Enter Information'!D306</f>
        <v>9.6726553066872665</v>
      </c>
      <c r="G95" s="33">
        <f>E95*'Enter Information'!E306</f>
        <v>16.184569193877113</v>
      </c>
      <c r="H95" s="34">
        <f t="shared" si="15"/>
        <v>10.927846345227902</v>
      </c>
      <c r="I95" s="34">
        <f t="shared" si="15"/>
        <v>17.270290449924563</v>
      </c>
      <c r="J95" s="35">
        <v>0</v>
      </c>
      <c r="K95" s="35">
        <v>0</v>
      </c>
      <c r="L95" s="35">
        <f>(F95+H95)/2*'Enter Information'!C515</f>
        <v>1.4038211850697591</v>
      </c>
      <c r="M95" s="35">
        <f>(G95+I95)/2*'Enter Information'!D515</f>
        <v>1.8948832502249271</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9.3383091222101555</v>
      </c>
      <c r="S95" s="287">
        <f>(I95-M95+Q95*'Enter Information'!E306)*'Enter Information'!C$791</f>
        <v>15.075590718858066</v>
      </c>
      <c r="T95" s="38">
        <f t="shared" si="12"/>
        <v>24.413899841068222</v>
      </c>
      <c r="AK95" s="87">
        <v>90</v>
      </c>
      <c r="AL95" s="40">
        <f t="shared" si="13"/>
        <v>24.413899841068222</v>
      </c>
      <c r="AM95" s="86">
        <f>T95*'Enter Information'!E$751*((Y$26/AJ$25)/('1'!Z$26/'1'!AK$25))+T95*(1-'Enter Information'!E$751)</f>
        <v>24.437856661062895</v>
      </c>
      <c r="AN95" s="40">
        <f t="shared" si="14"/>
        <v>24.413899841068222</v>
      </c>
      <c r="AO95" s="86">
        <f>T95*'Enter Information'!E$751*Y$26/AJ$25+T95*(1-'Enter Information'!E$751)</f>
        <v>29.600284337984402</v>
      </c>
      <c r="AP95" s="86">
        <f>INDEX($AL$6:$AO$106,'1'!AL95,'Enter Information'!$B$86)</f>
        <v>24.437856661062895</v>
      </c>
    </row>
    <row r="96" spans="1:42" x14ac:dyDescent="0.4">
      <c r="A96" s="94">
        <f>'Enter Information'!E152</f>
        <v>8.5295115733981519E-2</v>
      </c>
      <c r="B96" s="89"/>
      <c r="D96" s="31">
        <v>90</v>
      </c>
      <c r="E96" s="32">
        <f>'3'!AP96</f>
        <v>21.18789683834985</v>
      </c>
      <c r="F96" s="33">
        <f>E96*'Enter Information'!D307</f>
        <v>7.6023930365581718</v>
      </c>
      <c r="G96" s="33">
        <f>E96*'Enter Information'!E307</f>
        <v>13.585503801791679</v>
      </c>
      <c r="H96" s="34">
        <f t="shared" si="15"/>
        <v>9.6726553066872665</v>
      </c>
      <c r="I96" s="34">
        <f t="shared" si="15"/>
        <v>16.184569193877113</v>
      </c>
      <c r="J96" s="35">
        <v>0</v>
      </c>
      <c r="K96" s="35">
        <v>0</v>
      </c>
      <c r="L96" s="35">
        <f>(F96+H96)/2*'Enter Information'!C516</f>
        <v>1.3119535464277747</v>
      </c>
      <c r="M96" s="35">
        <f>(G96+I96)/2*'Enter Information'!D516</f>
        <v>1.9149599454463948</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8.197670229024606</v>
      </c>
      <c r="S96" s="287">
        <f>(I96-M96+Q96*'Enter Information'!E307)*'Enter Information'!C$791</f>
        <v>13.991355542868217</v>
      </c>
      <c r="T96" s="38">
        <f t="shared" si="12"/>
        <v>22.189025771892823</v>
      </c>
      <c r="AK96" s="87">
        <v>91</v>
      </c>
      <c r="AL96" s="40">
        <f t="shared" si="13"/>
        <v>22.189025771892823</v>
      </c>
      <c r="AM96" s="86">
        <f>T96*'Enter Information'!E$751*((Y$26/AJ$25)/('1'!Z$26/'1'!AK$25))+T96*(1-'Enter Information'!E$751)</f>
        <v>22.210799372167045</v>
      </c>
      <c r="AN96" s="40">
        <f t="shared" si="14"/>
        <v>22.189025771892823</v>
      </c>
      <c r="AO96" s="86">
        <f>T96*'Enter Information'!E$751*Y$26/AJ$25+T96*(1-'Enter Information'!E$751)</f>
        <v>26.902767534338881</v>
      </c>
      <c r="AP96" s="86">
        <f>INDEX($AL$6:$AO$106,'1'!AL96,'Enter Information'!$B$86)</f>
        <v>22.210799372167045</v>
      </c>
    </row>
    <row r="97" spans="1:64" x14ac:dyDescent="0.4">
      <c r="A97" s="94">
        <f>'Enter Information'!E153</f>
        <v>6.7633155240583054E-2</v>
      </c>
      <c r="B97" s="89"/>
      <c r="D97" s="31">
        <v>91</v>
      </c>
      <c r="E97" s="32">
        <f>'3'!AP97</f>
        <v>18.239296315591062</v>
      </c>
      <c r="F97" s="33">
        <f>E97*'Enter Information'!D308</f>
        <v>6.2911738516787841</v>
      </c>
      <c r="G97" s="33">
        <f>E97*'Enter Information'!E308</f>
        <v>11.948122463912279</v>
      </c>
      <c r="H97" s="34">
        <f t="shared" si="15"/>
        <v>7.6023930365581718</v>
      </c>
      <c r="I97" s="34">
        <f t="shared" si="15"/>
        <v>13.585503801791679</v>
      </c>
      <c r="J97" s="35">
        <v>0</v>
      </c>
      <c r="K97" s="35">
        <v>0</v>
      </c>
      <c r="L97" s="35">
        <f>(F97+H97)/2*'Enter Information'!C517</f>
        <v>1.1721307705261108</v>
      </c>
      <c r="M97" s="35">
        <f>(G97+I97)/2*'Enter Information'!D517</f>
        <v>1.8547626119407354</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6.3048738077980753</v>
      </c>
      <c r="S97" s="287">
        <f>(I97-M97+Q97*'Enter Information'!E308)*'Enter Information'!C$791</f>
        <v>11.501994757608612</v>
      </c>
      <c r="T97" s="38">
        <f t="shared" si="12"/>
        <v>17.806868565406688</v>
      </c>
      <c r="AK97" s="87">
        <v>92</v>
      </c>
      <c r="AL97" s="40">
        <f t="shared" si="13"/>
        <v>17.806868565406688</v>
      </c>
      <c r="AM97" s="86">
        <f>T97*'Enter Information'!E$751*((Y$26/AJ$25)/('1'!Z$26/'1'!AK$25))+T97*(1-'Enter Information'!E$751)</f>
        <v>17.824342051726667</v>
      </c>
      <c r="AN97" s="40">
        <f t="shared" si="14"/>
        <v>17.806868565406688</v>
      </c>
      <c r="AO97" s="86">
        <f>T97*'Enter Information'!E$751*Y$26/AJ$25+T97*(1-'Enter Information'!E$751)</f>
        <v>21.589683587482586</v>
      </c>
      <c r="AP97" s="86">
        <f>INDEX($AL$6:$AO$106,'1'!AL97,'Enter Information'!$B$86)</f>
        <v>17.824342051726667</v>
      </c>
    </row>
    <row r="98" spans="1:64" x14ac:dyDescent="0.4">
      <c r="A98" s="94">
        <f>'Enter Information'!E154</f>
        <v>5.6750293971415719E-2</v>
      </c>
      <c r="B98" s="89"/>
      <c r="D98" s="31">
        <v>92</v>
      </c>
      <c r="E98" s="32">
        <f>'3'!AP98</f>
        <v>15.278228295468095</v>
      </c>
      <c r="F98" s="33">
        <f>E98*'Enter Information'!D309</f>
        <v>5.0268791749516781</v>
      </c>
      <c r="G98" s="33">
        <f>E98*'Enter Information'!E309</f>
        <v>10.251349120516416</v>
      </c>
      <c r="H98" s="34">
        <f t="shared" si="15"/>
        <v>6.2911738516787841</v>
      </c>
      <c r="I98" s="34">
        <f t="shared" si="15"/>
        <v>11.948122463912279</v>
      </c>
      <c r="J98" s="35">
        <v>0</v>
      </c>
      <c r="K98" s="35">
        <v>0</v>
      </c>
      <c r="L98" s="35">
        <f>(F98+H98)/2*'Enter Information'!C518</f>
        <v>1.0560309376497552</v>
      </c>
      <c r="M98" s="35">
        <f>(G98+I98)/2*'Enter Information'!D518</f>
        <v>1.8091459367730163</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5.1330589753859259</v>
      </c>
      <c r="S98" s="287">
        <f>(I98-M98+Q98*'Enter Information'!E309)*'Enter Information'!C$791</f>
        <v>9.9412690959005285</v>
      </c>
      <c r="T98" s="38">
        <f t="shared" si="12"/>
        <v>15.074328071286455</v>
      </c>
      <c r="AK98" s="87">
        <v>93</v>
      </c>
      <c r="AL98" s="40">
        <f t="shared" si="13"/>
        <v>15.074328071286455</v>
      </c>
      <c r="AM98" s="86">
        <f>T98*'Enter Information'!E$751*((Y$26/AJ$25)/('1'!Z$26/'1'!AK$25))+T98*(1-'Enter Information'!E$751)</f>
        <v>15.089120176050356</v>
      </c>
      <c r="AN98" s="40">
        <f t="shared" si="14"/>
        <v>15.074328071286455</v>
      </c>
      <c r="AO98" s="86">
        <f>T98*'Enter Information'!E$751*Y$26/AJ$25+T98*(1-'Enter Information'!E$751)</f>
        <v>18.27665387418152</v>
      </c>
      <c r="AP98" s="86">
        <f>INDEX($AL$6:$AO$106,'1'!AL98,'Enter Information'!$B$86)</f>
        <v>15.089120176050356</v>
      </c>
    </row>
    <row r="99" spans="1:64" x14ac:dyDescent="0.4">
      <c r="A99" s="94">
        <f>'Enter Information'!E155</f>
        <v>4.4202252334014661E-2</v>
      </c>
      <c r="B99" s="89"/>
      <c r="D99" s="31">
        <v>93</v>
      </c>
      <c r="E99" s="32">
        <f>'3'!AP99</f>
        <v>12.801824008594302</v>
      </c>
      <c r="F99" s="33">
        <f>E99*'Enter Information'!D310</f>
        <v>4.0295689568205235</v>
      </c>
      <c r="G99" s="33">
        <f>E99*'Enter Information'!E310</f>
        <v>8.7722550517737776</v>
      </c>
      <c r="H99" s="34">
        <f t="shared" si="15"/>
        <v>5.0268791749516781</v>
      </c>
      <c r="I99" s="34">
        <f t="shared" si="15"/>
        <v>10.251349120516416</v>
      </c>
      <c r="J99" s="35">
        <v>0</v>
      </c>
      <c r="K99" s="35">
        <v>0</v>
      </c>
      <c r="L99" s="35">
        <f>(F99+H99)/2*'Enter Information'!C519</f>
        <v>0.92860290919126276</v>
      </c>
      <c r="M99" s="35">
        <f>(G99+I99)/2*'Enter Information'!D519</f>
        <v>1.729150501240317</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4.018360933986906</v>
      </c>
      <c r="S99" s="287">
        <f>(I99-M99+Q99*'Enter Information'!E310)*'Enter Information'!C$791</f>
        <v>8.3560179408798767</v>
      </c>
      <c r="T99" s="38">
        <f t="shared" si="12"/>
        <v>12.374378874866782</v>
      </c>
      <c r="AK99" s="87">
        <v>94</v>
      </c>
      <c r="AL99" s="40">
        <f t="shared" si="13"/>
        <v>12.374378874866782</v>
      </c>
      <c r="AM99" s="86">
        <f>T99*'Enter Information'!E$751*((Y$26/AJ$25)/('1'!Z$26/'1'!AK$25))+T99*(1-'Enter Information'!E$751)</f>
        <v>12.386521579194271</v>
      </c>
      <c r="AN99" s="40">
        <f t="shared" si="14"/>
        <v>12.374378874866782</v>
      </c>
      <c r="AO99" s="86">
        <f>T99*'Enter Information'!E$751*Y$26/AJ$25+T99*(1-'Enter Information'!E$751)</f>
        <v>15.003139014515494</v>
      </c>
      <c r="AP99" s="86">
        <f>INDEX($AL$6:$AO$106,'1'!AL99,'Enter Information'!$B$86)</f>
        <v>12.386521579194271</v>
      </c>
    </row>
    <row r="100" spans="1:64" x14ac:dyDescent="0.4">
      <c r="A100" s="94">
        <f>'Enter Information'!E156</f>
        <v>3.4116467923575325E-2</v>
      </c>
      <c r="B100" s="89"/>
      <c r="D100" s="31">
        <v>94</v>
      </c>
      <c r="E100" s="32">
        <f>'3'!AP100</f>
        <v>9.4016190668465924</v>
      </c>
      <c r="F100" s="33">
        <f>E100*'Enter Information'!D311</f>
        <v>2.9055200262102816</v>
      </c>
      <c r="G100" s="33">
        <f>E100*'Enter Information'!E311</f>
        <v>6.4960990406363113</v>
      </c>
      <c r="H100" s="34">
        <f t="shared" si="15"/>
        <v>4.0295689568205235</v>
      </c>
      <c r="I100" s="34">
        <f t="shared" si="15"/>
        <v>8.7722550517737776</v>
      </c>
      <c r="J100" s="35">
        <v>0</v>
      </c>
      <c r="K100" s="35">
        <v>0</v>
      </c>
      <c r="L100" s="35">
        <f>(F100+H100)/2*'Enter Information'!C520</f>
        <v>0.77572437819691076</v>
      </c>
      <c r="M100" s="35">
        <f>(G100+I100)/2*'Enter Information'!D520</f>
        <v>1.5393554595967853</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3.1903954472869542</v>
      </c>
      <c r="S100" s="287">
        <f>(I100-M100+Q100*'Enter Information'!E311)*'Enter Information'!C$791</f>
        <v>7.0918599127824011</v>
      </c>
      <c r="T100" s="38">
        <f t="shared" si="12"/>
        <v>10.282255360069355</v>
      </c>
      <c r="AK100" s="87">
        <v>95</v>
      </c>
      <c r="AL100" s="40">
        <f t="shared" si="13"/>
        <v>10.282255360069355</v>
      </c>
      <c r="AM100" s="86">
        <f>T100*'Enter Information'!E$751*((Y$26/AJ$25)/('1'!Z$26/'1'!AK$25))+T100*(1-'Enter Information'!E$751)</f>
        <v>10.292345109859598</v>
      </c>
      <c r="AN100" s="40">
        <f t="shared" si="14"/>
        <v>10.282255360069355</v>
      </c>
      <c r="AO100" s="86">
        <f>T100*'Enter Information'!E$751*Y$26/AJ$25+T100*(1-'Enter Information'!E$751)</f>
        <v>12.466573725424935</v>
      </c>
      <c r="AP100" s="86">
        <f>INDEX($AL$6:$AO$106,'1'!AL100,'Enter Information'!$B$86)</f>
        <v>10.292345109859598</v>
      </c>
    </row>
    <row r="101" spans="1:64" x14ac:dyDescent="0.4">
      <c r="A101" s="94">
        <f>'Enter Information'!E157</f>
        <v>2.7084829496578883E-2</v>
      </c>
      <c r="B101" s="89"/>
      <c r="D101" s="31">
        <v>95</v>
      </c>
      <c r="E101" s="32">
        <f>'3'!AP101</f>
        <v>7.5921238618688029</v>
      </c>
      <c r="F101" s="33">
        <f>E101*'Enter Information'!D312</f>
        <v>2.1369439541274078</v>
      </c>
      <c r="G101" s="33">
        <f>E101*'Enter Information'!E312</f>
        <v>5.4551799077413952</v>
      </c>
      <c r="H101" s="34">
        <f t="shared" si="15"/>
        <v>2.9055200262102816</v>
      </c>
      <c r="I101" s="34">
        <f t="shared" si="15"/>
        <v>6.4960990406363113</v>
      </c>
      <c r="J101" s="35">
        <v>0</v>
      </c>
      <c r="K101" s="35">
        <v>0</v>
      </c>
      <c r="L101" s="35">
        <f>(F101+H101)/2*'Enter Information'!C521</f>
        <v>0.60625544435600043</v>
      </c>
      <c r="M101" s="35">
        <f>(G101+I101)/2*'Enter Information'!D521</f>
        <v>1.326711476059409</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2.2544295146263589</v>
      </c>
      <c r="S101" s="287">
        <f>(I101-M101+Q101*'Enter Information'!E312)*'Enter Information'!C$791</f>
        <v>5.0685858383144655</v>
      </c>
      <c r="T101" s="38">
        <f t="shared" si="12"/>
        <v>7.3230153529408248</v>
      </c>
      <c r="AK101" s="87">
        <v>96</v>
      </c>
      <c r="AL101" s="40">
        <f t="shared" si="13"/>
        <v>7.3230153529408248</v>
      </c>
      <c r="AM101" s="86">
        <f>T101*'Enter Information'!E$751*((Y$26/AJ$25)/('1'!Z$26/'1'!AK$25))+T101*(1-'Enter Information'!E$751)</f>
        <v>7.33020126595639</v>
      </c>
      <c r="AN101" s="40">
        <f t="shared" si="14"/>
        <v>7.3230153529408248</v>
      </c>
      <c r="AO101" s="86">
        <f>T101*'Enter Information'!E$751*Y$26/AJ$25+T101*(1-'Enter Information'!E$751)</f>
        <v>8.8786854238601318</v>
      </c>
      <c r="AP101" s="86">
        <f>INDEX($AL$6:$AO$106,'1'!AL101,'Enter Information'!$B$86)</f>
        <v>7.33020126595639</v>
      </c>
    </row>
    <row r="102" spans="1:64" x14ac:dyDescent="0.4">
      <c r="A102" s="94">
        <f>'Enter Information'!E158</f>
        <v>1.8459037352126458E-2</v>
      </c>
      <c r="B102" s="89"/>
      <c r="D102" s="31">
        <v>96</v>
      </c>
      <c r="E102" s="32">
        <f>'3'!AP102</f>
        <v>5.5770879123179462</v>
      </c>
      <c r="F102" s="33">
        <f>E102*'Enter Information'!D313</f>
        <v>1.6023099944752714</v>
      </c>
      <c r="G102" s="33">
        <f>E102*'Enter Information'!E313</f>
        <v>3.9747779178426748</v>
      </c>
      <c r="H102" s="34">
        <f t="shared" si="15"/>
        <v>2.1369439541274078</v>
      </c>
      <c r="I102" s="34">
        <f t="shared" si="15"/>
        <v>5.4551799077413952</v>
      </c>
      <c r="J102" s="35">
        <v>0</v>
      </c>
      <c r="K102" s="35">
        <v>0</v>
      </c>
      <c r="L102" s="35">
        <f>(F102+H102)/2*'Enter Information'!C522</f>
        <v>0.48238245563948867</v>
      </c>
      <c r="M102" s="35">
        <f>(G102+I102)/2*'Enter Information'!D522</f>
        <v>1.1464942724345113</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1.6222979753584446</v>
      </c>
      <c r="S102" s="287">
        <f>(I102-M102+Q102*'Enter Information'!E313)*'Enter Information'!C$791</f>
        <v>4.2246673750129018</v>
      </c>
      <c r="T102" s="38">
        <f>SUM(R102:S102)</f>
        <v>5.8469653503713461</v>
      </c>
      <c r="AK102" s="87">
        <v>97</v>
      </c>
      <c r="AL102" s="40">
        <f t="shared" si="13"/>
        <v>5.8469653503713461</v>
      </c>
      <c r="AM102" s="86">
        <f>T102*'Enter Information'!E$751*((Y$26/AJ$25)/('1'!Z$26/'1'!AK$25))+T102*(1-'Enter Information'!E$751)</f>
        <v>5.852702848162596</v>
      </c>
      <c r="AN102" s="40">
        <f t="shared" si="14"/>
        <v>5.8469653503713461</v>
      </c>
      <c r="AO102" s="86">
        <f>T102*'Enter Information'!E$751*Y$26/AJ$25+T102*(1-'Enter Information'!E$751)</f>
        <v>7.0890696698197697</v>
      </c>
      <c r="AP102" s="86">
        <f>INDEX($AL$6:$AO$106,'1'!AL102,'Enter Information'!$B$86)</f>
        <v>5.852702848162596</v>
      </c>
    </row>
    <row r="103" spans="1:64" x14ac:dyDescent="0.4">
      <c r="A103" s="94">
        <f>'Enter Information'!E159</f>
        <v>1.0598754666056363E-2</v>
      </c>
      <c r="B103" s="89"/>
      <c r="D103" s="31">
        <v>97</v>
      </c>
      <c r="E103" s="32">
        <f>'3'!AP103</f>
        <v>3.9566428370034123</v>
      </c>
      <c r="F103" s="33">
        <f>E103*'Enter Information'!D314</f>
        <v>1.0193584673143565</v>
      </c>
      <c r="G103" s="33">
        <f>E103*'Enter Information'!E314</f>
        <v>2.9372843696890558</v>
      </c>
      <c r="H103" s="34">
        <f t="shared" si="15"/>
        <v>1.6023099944752714</v>
      </c>
      <c r="I103" s="34">
        <f t="shared" si="15"/>
        <v>3.9747779178426748</v>
      </c>
      <c r="J103" s="35">
        <v>0</v>
      </c>
      <c r="K103" s="35">
        <v>0</v>
      </c>
      <c r="L103" s="35">
        <f>(F103+H103)/2*'Enter Information'!C523</f>
        <v>0.36455610795415677</v>
      </c>
      <c r="M103" s="35">
        <f>(G103+I103)/2*'Enter Information'!D523</f>
        <v>0.91370551378881948</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1.2136180044865899</v>
      </c>
      <c r="S103" s="287">
        <f>(I103-M103+Q103*'Enter Information'!E314)*'Enter Information'!C$791</f>
        <v>3.0013822804776424</v>
      </c>
      <c r="T103" s="38">
        <f>SUM(R103:S103)</f>
        <v>4.2150002849642325</v>
      </c>
      <c r="AK103" s="87">
        <v>98</v>
      </c>
      <c r="AL103" s="40">
        <f t="shared" si="13"/>
        <v>4.2150002849642325</v>
      </c>
      <c r="AM103" s="86">
        <f>T103*'Enter Information'!E$751*((Y$26/AJ$25)/('1'!Z$26/'1'!AK$25))+T103*(1-'Enter Information'!E$751)</f>
        <v>4.2191363715281049</v>
      </c>
      <c r="AN103" s="40">
        <f t="shared" si="14"/>
        <v>4.2150002849642325</v>
      </c>
      <c r="AO103" s="86">
        <f>T103*'Enter Information'!E$751*Y$26/AJ$25+T103*(1-'Enter Information'!E$751)</f>
        <v>5.1104169236309724</v>
      </c>
      <c r="AP103" s="86">
        <f>INDEX($AL$6:$AO$106,'1'!AL103,'Enter Information'!$B$86)</f>
        <v>4.2191363715281049</v>
      </c>
    </row>
    <row r="104" spans="1:64" x14ac:dyDescent="0.4">
      <c r="A104" s="94">
        <f>'Enter Information'!E160</f>
        <v>7.9234174867614214E-3</v>
      </c>
      <c r="B104" s="89"/>
      <c r="D104" s="31">
        <v>98</v>
      </c>
      <c r="E104" s="32">
        <f>'3'!AP104</f>
        <v>3.0965705771857763</v>
      </c>
      <c r="F104" s="33">
        <f>E104*'Enter Information'!D315</f>
        <v>0.78956381250952068</v>
      </c>
      <c r="G104" s="33">
        <f>E104*'Enter Information'!E315</f>
        <v>2.3070067646762555</v>
      </c>
      <c r="H104" s="34">
        <f t="shared" si="15"/>
        <v>1.0193584673143565</v>
      </c>
      <c r="I104" s="34">
        <f t="shared" si="15"/>
        <v>2.9372843696890558</v>
      </c>
      <c r="J104" s="35">
        <v>0</v>
      </c>
      <c r="K104" s="35">
        <v>0</v>
      </c>
      <c r="L104" s="35">
        <f>(F104+H104)/2*'Enter Information'!C524</f>
        <v>0.27183579560053317</v>
      </c>
      <c r="M104" s="35">
        <f>(G104+I104)/2*'Enter Information'!D524</f>
        <v>0.74783591576049346</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0.73294617212122048</v>
      </c>
      <c r="S104" s="287">
        <f>(I104-M104+Q104*'Enter Information'!E315)*'Enter Information'!C$791</f>
        <v>2.1467547729147873</v>
      </c>
      <c r="T104" s="38">
        <f>SUM(R104:S104)</f>
        <v>2.8797009450360078</v>
      </c>
      <c r="AK104" s="87">
        <v>99</v>
      </c>
      <c r="AL104" s="40">
        <f t="shared" si="13"/>
        <v>2.8797009450360078</v>
      </c>
      <c r="AM104" s="86">
        <f>T104*'Enter Information'!E$751*((Y$26/AJ$25)/('1'!Z$26/'1'!AK$25))+T104*(1-'Enter Information'!E$751)</f>
        <v>2.8825267318880807</v>
      </c>
      <c r="AN104" s="40">
        <f t="shared" si="14"/>
        <v>2.8797009450360078</v>
      </c>
      <c r="AO104" s="86">
        <f>T104*'Enter Information'!E$751*Y$26/AJ$25+T104*(1-'Enter Information'!E$751)</f>
        <v>3.4914523012026319</v>
      </c>
      <c r="AP104" s="86">
        <f>INDEX($AL$6:$AO$106,'1'!AL104,'Enter Information'!$B$86)</f>
        <v>2.8825267318880807</v>
      </c>
    </row>
    <row r="105" spans="1:64" x14ac:dyDescent="0.4">
      <c r="A105" s="94">
        <f>'Enter Information'!E161</f>
        <v>5.7215913126514245E-3</v>
      </c>
      <c r="B105" s="89"/>
      <c r="D105" s="31">
        <v>99</v>
      </c>
      <c r="E105" s="32">
        <f>'3'!AP105</f>
        <v>2.1309102730784217</v>
      </c>
      <c r="F105" s="33">
        <f>E105*'Enter Information'!D316</f>
        <v>0.52317521187304705</v>
      </c>
      <c r="G105" s="33">
        <f>E105*'Enter Information'!E316</f>
        <v>1.6077350612053749</v>
      </c>
      <c r="H105" s="34">
        <f t="shared" si="15"/>
        <v>0.78956381250952068</v>
      </c>
      <c r="I105" s="34">
        <f t="shared" si="15"/>
        <v>2.3070067646762555</v>
      </c>
      <c r="J105" s="35">
        <v>0</v>
      </c>
      <c r="K105" s="35">
        <v>0</v>
      </c>
      <c r="L105" s="35">
        <f>(F105+H105)/2*'Enter Information'!C525</f>
        <v>0.21358263926704377</v>
      </c>
      <c r="M105" s="35">
        <f>(G105+I105)/2*'Enter Information'!D525</f>
        <v>0.59699812844694866</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0.56474968869383146</v>
      </c>
      <c r="S105" s="287">
        <f>(I105-M105+Q105*'Enter Information'!E316)*'Enter Information'!C$791</f>
        <v>1.6766639081929022</v>
      </c>
      <c r="T105" s="38">
        <f>SUM(R105:S105)</f>
        <v>2.2414135968867335</v>
      </c>
      <c r="AK105" s="87">
        <v>100</v>
      </c>
      <c r="AL105" s="40">
        <f t="shared" si="13"/>
        <v>2.2414135968867335</v>
      </c>
      <c r="AM105" s="86">
        <f>T105*'Enter Information'!E$751*((Y$26/AJ$25)/('1'!Z$26/'1'!AK$25))+T105*(1-'Enter Information'!E$751)</f>
        <v>2.2436130464799486</v>
      </c>
      <c r="AN105" s="40">
        <f t="shared" si="14"/>
        <v>2.2414135968867335</v>
      </c>
      <c r="AO105" s="86">
        <f>T105*'Enter Information'!E$751*Y$26/AJ$25+T105*(1-'Enter Information'!E$751)</f>
        <v>2.7175699179065975</v>
      </c>
      <c r="AP105" s="86">
        <f>INDEX($AL$6:$AO$106,'1'!AL105,'Enter Information'!$B$86)</f>
        <v>2.2436130464799486</v>
      </c>
    </row>
    <row r="106" spans="1:64" x14ac:dyDescent="0.4">
      <c r="A106" s="94">
        <f>'Enter Information'!E162</f>
        <v>9.2729238515385157E-3</v>
      </c>
      <c r="B106" s="89"/>
      <c r="D106" s="31">
        <v>100</v>
      </c>
      <c r="E106" s="32">
        <f>'3'!AP106</f>
        <v>1.0142895285263565</v>
      </c>
      <c r="F106" s="33">
        <f>E106*'Enter Information'!D317</f>
        <v>0.23652368580103972</v>
      </c>
      <c r="G106" s="33">
        <f>E106*'Enter Information'!E317</f>
        <v>0.77776584272531679</v>
      </c>
      <c r="H106" s="34">
        <f t="shared" si="15"/>
        <v>0.52317521187304705</v>
      </c>
      <c r="I106" s="34">
        <f t="shared" si="15"/>
        <v>1.6077350612053749</v>
      </c>
      <c r="J106" s="35">
        <v>0</v>
      </c>
      <c r="K106" s="35">
        <v>0</v>
      </c>
      <c r="L106" s="35">
        <f>(F106+H106)/2*'Enter Information'!C526</f>
        <v>0.13285234473075594</v>
      </c>
      <c r="M106" s="35">
        <f>(G106+I106)/2*'Enter Information'!D526</f>
        <v>0.38714294169891189</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0.38271167175093401</v>
      </c>
      <c r="S106" s="287">
        <f>(I106-M106+Q106*'Enter Information'!E317)*'Enter Information'!C$791</f>
        <v>1.1967908875091389</v>
      </c>
      <c r="T106" s="38">
        <f>SUM(R106:S106)</f>
        <v>1.5795025592600729</v>
      </c>
      <c r="AK106" s="87">
        <v>101</v>
      </c>
      <c r="AL106" s="40">
        <f t="shared" si="13"/>
        <v>1.5795025592600729</v>
      </c>
      <c r="AM106" s="86">
        <f>T106*'Enter Information'!E$751*((Y$26/AJ$25)/('1'!Z$26/'1'!AK$25))+T106*(1-'Enter Information'!E$751)</f>
        <v>1.5810524901903893</v>
      </c>
      <c r="AN106" s="40">
        <f t="shared" si="14"/>
        <v>1.5795025592600729</v>
      </c>
      <c r="AO106" s="86">
        <f>T106*'Enter Information'!E$751*Y$26/AJ$25+T106*(1-'Enter Information'!E$751)</f>
        <v>1.9150453295472569</v>
      </c>
      <c r="AP106" s="86">
        <f>INDEX($AL$6:$AO$108,'1'!AL106,'Enter Information'!$B$86)</f>
        <v>1.5810524901903893</v>
      </c>
    </row>
    <row r="107" spans="1:64" x14ac:dyDescent="0.4">
      <c r="A107" s="95">
        <f>SUM(A91:A106)</f>
        <v>0.99999999999999989</v>
      </c>
      <c r="D107" s="72"/>
      <c r="E107" s="81">
        <f>SUM(E6:E106)</f>
        <v>7512.1383095617448</v>
      </c>
      <c r="F107" s="81"/>
      <c r="G107" s="81"/>
      <c r="H107" s="73"/>
      <c r="J107" s="74"/>
      <c r="K107" s="74"/>
      <c r="L107" s="75"/>
      <c r="N107" s="76"/>
      <c r="Q107" s="77"/>
      <c r="R107" s="75"/>
      <c r="S107" s="75"/>
      <c r="AK107" s="87">
        <v>102</v>
      </c>
      <c r="AL107" s="84">
        <f>SUM(AL6:AL106)</f>
        <v>7484.6778340769606</v>
      </c>
      <c r="AM107" s="84">
        <f>SUM(AM6:AM106)</f>
        <v>7494.5134918973199</v>
      </c>
      <c r="AN107" s="84">
        <f>SUM(AN6:AN106)</f>
        <v>7484.6778340769606</v>
      </c>
      <c r="AO107" s="84">
        <f>SUM(AO6:AO106)</f>
        <v>9613.9881201591033</v>
      </c>
      <c r="AP107" s="84">
        <f>INDEX($AL$6:$AO$108,AK107,'Enter Information'!$B$86)</f>
        <v>7494.5134918973199</v>
      </c>
    </row>
    <row r="108" spans="1:64" x14ac:dyDescent="0.4">
      <c r="E108" s="69"/>
      <c r="F108" s="18"/>
      <c r="G108" s="18"/>
      <c r="H108" s="73"/>
      <c r="I108" s="73"/>
      <c r="J108" s="74"/>
      <c r="K108" s="74"/>
      <c r="L108" s="75"/>
      <c r="N108" s="76"/>
      <c r="Q108" s="77"/>
      <c r="AK108" s="87">
        <v>103</v>
      </c>
      <c r="AL108" s="56">
        <f>Y26</f>
        <v>3337.554938525207</v>
      </c>
      <c r="AM108" s="56">
        <f>Y26</f>
        <v>3337.554938525207</v>
      </c>
      <c r="AN108" s="56">
        <f>AJ25</f>
        <v>2579.8840250178137</v>
      </c>
      <c r="AO108" s="56">
        <f>Y26</f>
        <v>3337.554938525207</v>
      </c>
      <c r="AP108" s="56">
        <f>INDEX($AL$6:$AO$108,'1'!AL108,'Enter Information'!$B$86)</f>
        <v>3337.554938525207</v>
      </c>
    </row>
    <row r="109" spans="1:64" s="183" customFormat="1" x14ac:dyDescent="0.4">
      <c r="D109" s="184"/>
      <c r="E109" s="185"/>
      <c r="F109" s="185"/>
      <c r="G109" s="186">
        <f>SUM(F91:G106)</f>
        <v>268.85599459086842</v>
      </c>
      <c r="H109" s="186"/>
      <c r="I109" s="186">
        <f>SUM(H91:I106)</f>
        <v>316.50115018664007</v>
      </c>
      <c r="J109" s="187"/>
      <c r="K109" s="188"/>
      <c r="L109" s="188"/>
      <c r="M109" s="186">
        <f>SUM(L91:M106)</f>
        <v>38.172534629717816</v>
      </c>
      <c r="N109" s="198">
        <f>I109-M109</f>
        <v>278.32861555692227</v>
      </c>
      <c r="O109" s="191"/>
      <c r="P109" s="192"/>
      <c r="Q109" s="192"/>
      <c r="R109" s="193"/>
      <c r="S109" s="194"/>
      <c r="T109" s="189">
        <f>SUM(R91:S106)</f>
        <v>272.90127923015416</v>
      </c>
      <c r="AD109" s="195"/>
      <c r="AE109" s="195"/>
      <c r="AF109" s="195"/>
      <c r="AG109" s="195"/>
      <c r="AH109" s="195"/>
      <c r="AI109" s="195"/>
      <c r="AJ109" s="195"/>
      <c r="AK109" s="195"/>
      <c r="AL109" s="195"/>
      <c r="AM109" s="195"/>
      <c r="AN109" s="196"/>
      <c r="AO109" s="195"/>
      <c r="AP109" s="197">
        <f>SUM(AP91:AP106)</f>
        <v>273.16907122018426</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64" x14ac:dyDescent="0.4">
      <c r="F111" s="18"/>
      <c r="G111" s="18"/>
      <c r="I111" s="73"/>
      <c r="J111" s="74"/>
      <c r="K111" s="74"/>
      <c r="L111" s="75"/>
      <c r="M111" s="14"/>
      <c r="N111" s="76"/>
      <c r="Q111" s="77"/>
    </row>
    <row r="112" spans="1:64" x14ac:dyDescent="0.4">
      <c r="F112" s="18"/>
      <c r="G112" s="18"/>
      <c r="H112" s="73"/>
      <c r="I112" s="73"/>
      <c r="J112" s="74"/>
      <c r="K112" s="74"/>
      <c r="L112" s="75"/>
      <c r="M112" s="69">
        <f>SUM(H91:I91)-SUM(L91:M91)</f>
        <v>45.231896176124629</v>
      </c>
      <c r="N112" s="76"/>
      <c r="Q112" s="77"/>
    </row>
    <row r="113" spans="6:17" x14ac:dyDescent="0.4">
      <c r="F113" s="18"/>
      <c r="G113" s="18"/>
      <c r="H113" s="73"/>
      <c r="I113" s="73"/>
      <c r="J113" s="74"/>
      <c r="K113" s="74"/>
      <c r="L113" s="75"/>
      <c r="M113" s="69">
        <f t="shared" ref="M113:M126" si="16">SUM(H92:I92)-SUM(L92:M92)</f>
        <v>39.954830118809348</v>
      </c>
      <c r="N113" s="76"/>
      <c r="Q113" s="77"/>
    </row>
    <row r="114" spans="6:17" x14ac:dyDescent="0.4">
      <c r="F114" s="18"/>
      <c r="G114" s="18"/>
      <c r="H114" s="73"/>
      <c r="I114" s="73"/>
      <c r="J114" s="74"/>
      <c r="K114" s="74"/>
      <c r="L114" s="75"/>
      <c r="M114" s="69">
        <f t="shared" si="16"/>
        <v>34.660403667577377</v>
      </c>
      <c r="N114" s="76"/>
      <c r="Q114" s="77"/>
    </row>
    <row r="115" spans="6:17" x14ac:dyDescent="0.4">
      <c r="F115" s="18"/>
      <c r="G115" s="18"/>
      <c r="H115" s="73"/>
      <c r="I115" s="73"/>
      <c r="J115" s="74"/>
      <c r="K115" s="74"/>
      <c r="L115" s="75"/>
      <c r="M115" s="69">
        <f t="shared" si="16"/>
        <v>29.744798780410672</v>
      </c>
      <c r="N115" s="76"/>
      <c r="Q115" s="77"/>
    </row>
    <row r="116" spans="6:17" x14ac:dyDescent="0.4">
      <c r="F116" s="18"/>
      <c r="G116" s="18"/>
      <c r="H116" s="73"/>
      <c r="I116" s="73"/>
      <c r="J116" s="74"/>
      <c r="K116" s="74"/>
      <c r="L116" s="75"/>
      <c r="M116" s="69">
        <f t="shared" si="16"/>
        <v>24.899432359857776</v>
      </c>
      <c r="N116" s="76"/>
      <c r="Q116" s="77"/>
    </row>
    <row r="117" spans="6:17" x14ac:dyDescent="0.4">
      <c r="F117" s="18"/>
      <c r="G117" s="18"/>
      <c r="H117" s="73"/>
      <c r="I117" s="73"/>
      <c r="J117" s="74"/>
      <c r="K117" s="74"/>
      <c r="L117" s="75"/>
      <c r="M117" s="69">
        <f t="shared" si="16"/>
        <v>22.630311008690207</v>
      </c>
      <c r="N117" s="76"/>
      <c r="Q117" s="77"/>
    </row>
    <row r="118" spans="6:17" x14ac:dyDescent="0.4">
      <c r="F118" s="18"/>
      <c r="G118" s="18"/>
      <c r="H118" s="73"/>
      <c r="I118" s="73"/>
      <c r="J118" s="74"/>
      <c r="K118" s="74"/>
      <c r="L118" s="75"/>
      <c r="M118" s="69">
        <f t="shared" si="16"/>
        <v>18.161003455883005</v>
      </c>
      <c r="N118" s="76"/>
      <c r="Q118" s="77"/>
    </row>
    <row r="119" spans="6:17" x14ac:dyDescent="0.4">
      <c r="F119" s="18"/>
      <c r="G119" s="18"/>
      <c r="H119" s="73"/>
      <c r="I119" s="73"/>
      <c r="J119" s="74"/>
      <c r="K119" s="74"/>
      <c r="L119" s="75"/>
      <c r="M119" s="69">
        <f t="shared" si="16"/>
        <v>15.37411944116829</v>
      </c>
      <c r="N119" s="76"/>
      <c r="Q119" s="77"/>
    </row>
    <row r="120" spans="6:17" x14ac:dyDescent="0.4">
      <c r="F120" s="18"/>
      <c r="G120" s="18"/>
      <c r="H120" s="73"/>
      <c r="I120" s="73"/>
      <c r="J120" s="74"/>
      <c r="K120" s="74"/>
      <c r="L120" s="75"/>
      <c r="M120" s="69">
        <f t="shared" si="16"/>
        <v>12.620474885036513</v>
      </c>
      <c r="N120" s="76"/>
      <c r="Q120" s="77"/>
    </row>
    <row r="121" spans="6:17" x14ac:dyDescent="0.4">
      <c r="F121" s="18"/>
      <c r="G121" s="18"/>
      <c r="H121" s="73"/>
      <c r="I121" s="73"/>
      <c r="J121" s="74"/>
      <c r="K121" s="74"/>
      <c r="L121" s="75"/>
      <c r="M121" s="69">
        <f>SUM(H100:I100)-SUM(L100:M100)</f>
        <v>10.486744170800606</v>
      </c>
      <c r="N121" s="76"/>
      <c r="Q121" s="77"/>
    </row>
    <row r="122" spans="6:17" x14ac:dyDescent="0.4">
      <c r="F122" s="18"/>
      <c r="G122" s="18"/>
      <c r="H122" s="73"/>
      <c r="I122" s="73"/>
      <c r="J122" s="74"/>
      <c r="K122" s="74"/>
      <c r="L122" s="75"/>
      <c r="M122" s="69">
        <f t="shared" si="16"/>
        <v>7.4686521464311832</v>
      </c>
      <c r="N122" s="76"/>
      <c r="Q122" s="77"/>
    </row>
    <row r="123" spans="6:17" x14ac:dyDescent="0.4">
      <c r="F123" s="18"/>
      <c r="G123" s="18"/>
      <c r="H123" s="73"/>
      <c r="I123" s="73"/>
      <c r="J123" s="74"/>
      <c r="K123" s="74"/>
      <c r="L123" s="75"/>
      <c r="M123" s="69">
        <f t="shared" si="16"/>
        <v>5.9632471337948028</v>
      </c>
      <c r="N123" s="76"/>
      <c r="Q123" s="77"/>
    </row>
    <row r="124" spans="6:17" x14ac:dyDescent="0.4">
      <c r="F124" s="18"/>
      <c r="G124" s="18"/>
      <c r="H124" s="73"/>
      <c r="I124" s="73"/>
      <c r="J124" s="74"/>
      <c r="K124" s="74"/>
      <c r="L124" s="75"/>
      <c r="M124" s="69">
        <f t="shared" si="16"/>
        <v>4.2988262905749703</v>
      </c>
      <c r="N124" s="76"/>
      <c r="Q124" s="77"/>
    </row>
    <row r="125" spans="6:17" x14ac:dyDescent="0.4">
      <c r="F125" s="18"/>
      <c r="G125" s="18"/>
      <c r="H125" s="73"/>
      <c r="I125" s="73"/>
      <c r="J125" s="74"/>
      <c r="K125" s="74"/>
      <c r="L125" s="75"/>
      <c r="M125" s="69">
        <f t="shared" si="16"/>
        <v>2.9369711256423856</v>
      </c>
      <c r="N125" s="76"/>
      <c r="Q125" s="77"/>
    </row>
    <row r="126" spans="6:17" x14ac:dyDescent="0.4">
      <c r="F126" s="18"/>
      <c r="G126" s="18"/>
      <c r="H126" s="73"/>
      <c r="I126" s="73"/>
      <c r="J126" s="74"/>
      <c r="K126" s="74"/>
      <c r="L126" s="75"/>
      <c r="M126" s="69">
        <f t="shared" si="16"/>
        <v>2.2859898094717837</v>
      </c>
      <c r="N126" s="76"/>
      <c r="Q126" s="77"/>
    </row>
    <row r="127" spans="6:17" x14ac:dyDescent="0.4">
      <c r="F127" s="18"/>
      <c r="G127" s="18"/>
      <c r="H127" s="73"/>
      <c r="I127" s="73"/>
      <c r="J127" s="74"/>
      <c r="K127" s="74"/>
      <c r="L127" s="75"/>
      <c r="M127" s="69">
        <f>SUM(H106:I106)-SUM(L106:M106)</f>
        <v>1.6109149866487544</v>
      </c>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Information'!H8+4</f>
        <v>2022</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Information'!J598</f>
        <v>0</v>
      </c>
      <c r="O3" s="82">
        <f>'Enter Information'!K598</f>
        <v>0</v>
      </c>
      <c r="P3" s="82">
        <f>'Enter Information'!L598</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'4'!AP6</f>
        <v>81.824218999876734</v>
      </c>
      <c r="F6" s="33">
        <f>E6*'Enter Information'!D217</f>
        <v>41.985813661202279</v>
      </c>
      <c r="G6" s="33">
        <f>E6*'Enter Information'!E217</f>
        <v>39.838405338674455</v>
      </c>
      <c r="H6" s="34">
        <f>SUM($J6:$J106)</f>
        <v>43.898749064373781</v>
      </c>
      <c r="I6" s="34">
        <f>SUM($K6:$K106)</f>
        <v>41.653501661284707</v>
      </c>
      <c r="J6" s="35">
        <v>0</v>
      </c>
      <c r="K6" s="35">
        <v>0</v>
      </c>
      <c r="L6" s="35">
        <f>(F6+H6)/2*'Enter Information'!C426</f>
        <v>0.11036166310236523</v>
      </c>
      <c r="M6" s="35">
        <f>(G6+I6)/2*'Enter Information'!D426</f>
        <v>9.6567909794951612E-2</v>
      </c>
      <c r="N6" s="36">
        <f>'Enter Information'!O$594/5</f>
        <v>116.6</v>
      </c>
      <c r="O6" s="36">
        <f>'Enter Information'!P$594/5</f>
        <v>410.4</v>
      </c>
      <c r="P6" s="36">
        <f>'Enter Information'!Q$594/5</f>
        <v>1467.6</v>
      </c>
      <c r="Q6" s="37">
        <f t="shared" ref="Q6:Q37" si="0">N$3/N$5*N6+O$3/O$5*O6+P$3/P$5*P6</f>
        <v>0</v>
      </c>
      <c r="R6" s="287">
        <f>(H6-L6+Q6*'Enter Information'!D217)*'Enter Information'!C$774</f>
        <v>41.907994152179789</v>
      </c>
      <c r="S6" s="287">
        <f>(I6-M6+Q6*'Enter Information'!E217)*'Enter Information'!C$774</f>
        <v>39.772365231915082</v>
      </c>
      <c r="T6" s="38">
        <f>SUM(R6:S6)</f>
        <v>81.680359384094871</v>
      </c>
      <c r="V6" s="30" t="s">
        <v>646</v>
      </c>
      <c r="W6" s="38">
        <f>SUM(R6:R10)</f>
        <v>194.46661567361195</v>
      </c>
      <c r="X6" s="38">
        <f>SUM(S6:S10)</f>
        <v>184.49106131827665</v>
      </c>
      <c r="Y6" s="38">
        <f>SUM(T6:T10)*Z7</f>
        <v>377.24592510774619</v>
      </c>
      <c r="Z6" s="619">
        <f>'Enter Information'!U11</f>
        <v>0.95705726196628493</v>
      </c>
      <c r="AA6"/>
      <c r="AB6"/>
      <c r="AD6" s="39" t="s">
        <v>776</v>
      </c>
      <c r="AE6" s="38">
        <f>$Y6*'Enter Information'!$E734*'Enter Information'!P691</f>
        <v>0</v>
      </c>
      <c r="AF6" s="38">
        <f>$Y6*'Enter Information'!$E734*'Enter Information'!Q691</f>
        <v>303.42900128768093</v>
      </c>
      <c r="AG6" s="38">
        <f>$Y6*'Enter Information'!$E734*'Enter Information'!R691</f>
        <v>47.876095061122697</v>
      </c>
      <c r="AH6" s="38">
        <f>$Y6*'Enter Information'!$E734*'Enter Information'!S691</f>
        <v>0</v>
      </c>
      <c r="AI6" s="38">
        <f>$Y6*'Enter Information'!$E734*'Enter Information'!T691</f>
        <v>24.080535908719451</v>
      </c>
      <c r="AJ6" s="38">
        <f>SUM(AE6:AI6)</f>
        <v>375.38563225752313</v>
      </c>
      <c r="AK6" s="87">
        <v>1</v>
      </c>
      <c r="AL6" s="86">
        <f>T6</f>
        <v>81.680359384094871</v>
      </c>
      <c r="AM6" s="86">
        <f>T6*'Enter Information'!E$734*((Y$26/AJ$25)/('1'!Z$26/'1'!AK$25))+T6*(1-'Enter Information'!E$734)</f>
        <v>81.82156630487259</v>
      </c>
      <c r="AN6" s="86">
        <f>T6</f>
        <v>81.680359384094871</v>
      </c>
      <c r="AO6" s="86">
        <f>T6*'Enter Information'!E$734*Y$26/AJ$25+T6*(1-'Enter Information'!E$734)</f>
        <v>105.59027230173785</v>
      </c>
      <c r="AP6" s="86">
        <f>INDEX($AL$6:$AO$106,'1'!AL6,'Enter Information'!$B$86)</f>
        <v>81.82156630487259</v>
      </c>
      <c r="AQ6" s="41"/>
      <c r="AR6" s="42" t="s">
        <v>770</v>
      </c>
      <c r="AS6" s="43">
        <f>AE27*AP108/100</f>
        <v>681.36909071297714</v>
      </c>
    </row>
    <row r="7" spans="1:67" x14ac:dyDescent="0.4">
      <c r="A7" s="1"/>
      <c r="B7" s="1"/>
      <c r="D7" s="31">
        <v>1</v>
      </c>
      <c r="E7" s="32">
        <f>'4'!AP7</f>
        <v>78.903683455905366</v>
      </c>
      <c r="F7" s="33">
        <f>E7*'Enter Information'!D218</f>
        <v>40.569692267787296</v>
      </c>
      <c r="G7" s="33">
        <f>E7*'Enter Information'!E218</f>
        <v>38.33399118811807</v>
      </c>
      <c r="H7" s="34">
        <f>F6</f>
        <v>41.985813661202279</v>
      </c>
      <c r="I7" s="34">
        <f t="shared" ref="I7:I70" si="1">G6</f>
        <v>39.838405338674455</v>
      </c>
      <c r="J7" s="35">
        <v>0</v>
      </c>
      <c r="K7" s="35">
        <v>0</v>
      </c>
      <c r="L7" s="35">
        <f>(F7+H7)/2*'Enter Information'!C427</f>
        <v>7.8427730632540105E-3</v>
      </c>
      <c r="M7" s="35">
        <f>(G7+I7)/2*'Enter Information'!D427</f>
        <v>6.6446537047773653E-3</v>
      </c>
      <c r="N7" s="36">
        <f>'Enter Information'!O$594/5</f>
        <v>116.6</v>
      </c>
      <c r="O7" s="36">
        <f>'Enter Information'!P$594/5</f>
        <v>410.4</v>
      </c>
      <c r="P7" s="36">
        <f>'Enter Information'!Q$594/5</f>
        <v>1467.6</v>
      </c>
      <c r="Q7" s="37">
        <f t="shared" si="0"/>
        <v>0</v>
      </c>
      <c r="R7" s="287">
        <f>(H7-L7+Q7*'Enter Information'!D218)*'Enter Information'!C$774</f>
        <v>40.175321881102754</v>
      </c>
      <c r="S7" s="287">
        <f>(I7-M7+Q7*'Enter Information'!E218)*'Enter Information'!C$774</f>
        <v>38.121275820453398</v>
      </c>
      <c r="T7" s="38">
        <f t="shared" ref="T7:T70" si="2">SUM(R7:S7)</f>
        <v>78.296597701556152</v>
      </c>
      <c r="V7" s="44" t="s">
        <v>647</v>
      </c>
      <c r="W7" s="38">
        <f>SUM(R11:R15)</f>
        <v>160.71720178986806</v>
      </c>
      <c r="X7" s="38">
        <f>SUM(S11:S15)</f>
        <v>152.61185875347752</v>
      </c>
      <c r="Y7" s="38">
        <f>SUM(T11:T15)*Z8</f>
        <v>312.8554811820602</v>
      </c>
      <c r="Z7" s="619">
        <f>'Enter Information'!U12</f>
        <v>0.99548299984913891</v>
      </c>
      <c r="AA7"/>
      <c r="AB7"/>
      <c r="AD7" s="39" t="s">
        <v>777</v>
      </c>
      <c r="AE7" s="38">
        <f>$Y7*'Enter Information'!$E735*'Enter Information'!P692</f>
        <v>0</v>
      </c>
      <c r="AF7" s="38">
        <f>$Y7*'Enter Information'!$E735*'Enter Information'!Q692</f>
        <v>238.50483725682895</v>
      </c>
      <c r="AG7" s="38">
        <f>$Y7*'Enter Information'!$E735*'Enter Information'!R692</f>
        <v>55.209778260600082</v>
      </c>
      <c r="AH7" s="38">
        <f>$Y7*'Enter Information'!$E735*'Enter Information'!S692</f>
        <v>0</v>
      </c>
      <c r="AI7" s="38">
        <f>$Y7*'Enter Information'!$E735*'Enter Information'!T692</f>
        <v>18.930070281465294</v>
      </c>
      <c r="AJ7" s="38">
        <f t="shared" ref="AJ7:AJ22" si="3">SUM(AE7:AI7)</f>
        <v>312.64468579889433</v>
      </c>
      <c r="AK7" s="87">
        <v>2</v>
      </c>
      <c r="AL7" s="40">
        <f t="shared" ref="AL7:AL70" si="4">T7</f>
        <v>78.296597701556152</v>
      </c>
      <c r="AM7" s="86">
        <f>T7*'Enter Information'!E$734*((Y$26/AJ$25)/('1'!Z$26/'1'!AK$25))+T7*(1-'Enter Information'!E$734)</f>
        <v>78.431954861492471</v>
      </c>
      <c r="AN7" s="40">
        <f t="shared" ref="AN7:AN70" si="5">T7</f>
        <v>78.296597701556152</v>
      </c>
      <c r="AO7" s="86">
        <f>T7*'Enter Information'!E$734*Y$26/AJ$25+T7*(1-'Enter Information'!E$734)</f>
        <v>101.21599774959842</v>
      </c>
      <c r="AP7" s="86">
        <f>INDEX($AL$6:$AO$106,'1'!AL7,'Enter Information'!$B$86)</f>
        <v>78.431954861492471</v>
      </c>
      <c r="AQ7" s="41"/>
      <c r="AR7" s="42" t="s">
        <v>774</v>
      </c>
      <c r="AS7" s="43">
        <f>AF27*AP108/100</f>
        <v>854.14634128414696</v>
      </c>
    </row>
    <row r="8" spans="1:67" x14ac:dyDescent="0.4">
      <c r="A8" s="1"/>
      <c r="B8" s="1"/>
      <c r="D8" s="31">
        <v>2</v>
      </c>
      <c r="E8" s="32">
        <f>'4'!AP8</f>
        <v>76.171336187128105</v>
      </c>
      <c r="F8" s="33">
        <f>E8*'Enter Information'!D219</f>
        <v>39.033474845969728</v>
      </c>
      <c r="G8" s="33">
        <f>E8*'Enter Information'!E219</f>
        <v>37.137861341158377</v>
      </c>
      <c r="H8" s="34">
        <f t="shared" ref="H8:I71" si="6">F7</f>
        <v>40.569692267787296</v>
      </c>
      <c r="I8" s="34">
        <f t="shared" si="1"/>
        <v>38.33399118811807</v>
      </c>
      <c r="J8" s="35">
        <v>0</v>
      </c>
      <c r="K8" s="35">
        <v>0</v>
      </c>
      <c r="L8" s="35">
        <f>(F8+H8)/2*'Enter Information'!C428</f>
        <v>4.7761900268254217E-3</v>
      </c>
      <c r="M8" s="35">
        <f>(G8+I8)/2*'Enter Information'!D428</f>
        <v>3.7735926264638223E-3</v>
      </c>
      <c r="N8" s="36">
        <f>'Enter Information'!O$594/5</f>
        <v>116.6</v>
      </c>
      <c r="O8" s="36">
        <f>'Enter Information'!P$594/5</f>
        <v>410.4</v>
      </c>
      <c r="P8" s="36">
        <f>'Enter Information'!Q$594/5</f>
        <v>1467.6</v>
      </c>
      <c r="Q8" s="37">
        <f t="shared" si="0"/>
        <v>0</v>
      </c>
      <c r="R8" s="287">
        <f>(H8-L8+Q8*'Enter Information'!D219)*'Enter Information'!C$774</f>
        <v>38.822947513273569</v>
      </c>
      <c r="S8" s="287">
        <f>(I8-M8+Q8*'Enter Information'!E219)*'Enter Information'!C$774</f>
        <v>36.684213102513112</v>
      </c>
      <c r="T8" s="38">
        <f t="shared" si="2"/>
        <v>75.507160615786688</v>
      </c>
      <c r="V8" s="45" t="s">
        <v>648</v>
      </c>
      <c r="W8" s="38">
        <f>SUM(R16:R20)</f>
        <v>204.55736540294328</v>
      </c>
      <c r="X8" s="38">
        <f>SUM(S16:S20)</f>
        <v>193.93262536493262</v>
      </c>
      <c r="Y8" s="38">
        <f>SUM(T16:T20)*Z9</f>
        <v>399.33920136848741</v>
      </c>
      <c r="Z8" s="619">
        <f>'Enter Information'!U13</f>
        <v>0.99848855589563212</v>
      </c>
      <c r="AA8"/>
      <c r="AB8"/>
      <c r="AD8" s="39" t="s">
        <v>778</v>
      </c>
      <c r="AE8" s="38">
        <f>$Y8*'Enter Information'!$E736*'Enter Information'!P693</f>
        <v>0</v>
      </c>
      <c r="AF8" s="38">
        <f>$Y8*'Enter Information'!$E736*'Enter Information'!Q693</f>
        <v>279.95525061947842</v>
      </c>
      <c r="AG8" s="38">
        <f>$Y8*'Enter Information'!$E736*'Enter Information'!R693</f>
        <v>92.718454853297288</v>
      </c>
      <c r="AH8" s="38">
        <f>$Y8*'Enter Information'!$E736*'Enter Information'!S693</f>
        <v>0</v>
      </c>
      <c r="AI8" s="38">
        <f>$Y8*'Enter Information'!$E736*'Enter Information'!T693</f>
        <v>25.003822557499902</v>
      </c>
      <c r="AJ8" s="38">
        <f t="shared" si="3"/>
        <v>397.67752803027565</v>
      </c>
      <c r="AK8" s="87">
        <v>3</v>
      </c>
      <c r="AL8" s="40">
        <f t="shared" si="4"/>
        <v>75.507160615786688</v>
      </c>
      <c r="AM8" s="86">
        <f>T8*'Enter Information'!E$734*((Y$26/AJ$25)/('1'!Z$26/'1'!AK$25))+T8*(1-'Enter Information'!E$734)</f>
        <v>75.637695468077027</v>
      </c>
      <c r="AN8" s="40">
        <f t="shared" si="5"/>
        <v>75.507160615786688</v>
      </c>
      <c r="AO8" s="86">
        <f>T8*'Enter Information'!E$734*Y$26/AJ$25+T8*(1-'Enter Information'!E$734)</f>
        <v>97.610021678044575</v>
      </c>
      <c r="AP8" s="86">
        <f>INDEX($AL$6:$AO$106,'1'!AL8,'Enter Information'!$B$86)</f>
        <v>75.637695468077027</v>
      </c>
      <c r="AQ8" s="41"/>
      <c r="AR8" s="42" t="s">
        <v>771</v>
      </c>
      <c r="AS8" s="43">
        <f>AG27*AP108/100</f>
        <v>307.68883619560938</v>
      </c>
    </row>
    <row r="9" spans="1:67" x14ac:dyDescent="0.4">
      <c r="A9" s="1"/>
      <c r="B9" s="1"/>
      <c r="D9" s="31">
        <v>3</v>
      </c>
      <c r="E9" s="32">
        <f>'4'!AP9</f>
        <v>73.752423874408962</v>
      </c>
      <c r="F9" s="33">
        <f>E9*'Enter Information'!D220</f>
        <v>37.835005081057865</v>
      </c>
      <c r="G9" s="33">
        <f>E9*'Enter Information'!E220</f>
        <v>35.917418793351096</v>
      </c>
      <c r="H9" s="34">
        <f t="shared" si="6"/>
        <v>39.033474845969728</v>
      </c>
      <c r="I9" s="34">
        <f t="shared" si="1"/>
        <v>37.137861341158377</v>
      </c>
      <c r="J9" s="35">
        <v>0</v>
      </c>
      <c r="K9" s="35">
        <v>0</v>
      </c>
      <c r="L9" s="35">
        <f>(F9+H9)/2*'Enter Information'!C429</f>
        <v>4.2277663959865179E-3</v>
      </c>
      <c r="M9" s="35">
        <f>(G9+I9)/2*'Enter Information'!D429</f>
        <v>2.922211205380379E-3</v>
      </c>
      <c r="N9" s="36">
        <f>'Enter Information'!O$594/5</f>
        <v>116.6</v>
      </c>
      <c r="O9" s="36">
        <f>'Enter Information'!P$594/5</f>
        <v>410.4</v>
      </c>
      <c r="P9" s="36">
        <f>'Enter Information'!Q$594/5</f>
        <v>1467.6</v>
      </c>
      <c r="Q9" s="37">
        <f t="shared" si="0"/>
        <v>0</v>
      </c>
      <c r="R9" s="287">
        <f>(H9-L9+Q9*'Enter Information'!D220)*'Enter Information'!C$774</f>
        <v>37.353224346582472</v>
      </c>
      <c r="S9" s="287">
        <f>(I9-M9+Q9*'Enter Information'!E220)*'Enter Information'!C$774</f>
        <v>35.54026316699747</v>
      </c>
      <c r="T9" s="38">
        <f t="shared" si="2"/>
        <v>72.893487513579942</v>
      </c>
      <c r="V9" s="30" t="s">
        <v>649</v>
      </c>
      <c r="W9" s="38">
        <f>SUM(R21:R25)</f>
        <v>234.24404540013768</v>
      </c>
      <c r="X9" s="38">
        <f>SUM(S21:S25)</f>
        <v>225.45909094927225</v>
      </c>
      <c r="Y9" s="38">
        <f>SUM(T21:T25)*Z10</f>
        <v>462.90725572927829</v>
      </c>
      <c r="Z9" s="619">
        <f>'Enter Information'!U14</f>
        <v>1.002131071345042</v>
      </c>
      <c r="AA9"/>
      <c r="AB9"/>
      <c r="AD9" s="39" t="s">
        <v>779</v>
      </c>
      <c r="AE9" s="38">
        <f>$Y9*'Enter Information'!$E737*'Enter Information'!P694</f>
        <v>6.8718181714516895</v>
      </c>
      <c r="AF9" s="38">
        <f>$Y9*'Enter Information'!$E737*'Enter Information'!Q694</f>
        <v>274.32097503408244</v>
      </c>
      <c r="AG9" s="38">
        <f>$Y9*'Enter Information'!$E737*'Enter Information'!R694</f>
        <v>106.23730574550861</v>
      </c>
      <c r="AH9" s="38">
        <f>$Y9*'Enter Information'!$E737*'Enter Information'!S694</f>
        <v>9.5804180346516272</v>
      </c>
      <c r="AI9" s="38">
        <f>$Y9*'Enter Information'!$E737*'Enter Information'!T694</f>
        <v>61.846363543065209</v>
      </c>
      <c r="AJ9" s="38">
        <f t="shared" si="3"/>
        <v>458.85688052875958</v>
      </c>
      <c r="AK9" s="87">
        <v>4</v>
      </c>
      <c r="AL9" s="40">
        <f t="shared" si="4"/>
        <v>72.893487513579942</v>
      </c>
      <c r="AM9" s="86">
        <f>T9*'Enter Information'!E$734*((Y$26/AJ$25)/('1'!Z$26/'1'!AK$25))+T9*(1-'Enter Information'!E$734)</f>
        <v>73.019503914513479</v>
      </c>
      <c r="AN9" s="40">
        <f t="shared" si="5"/>
        <v>72.893487513579942</v>
      </c>
      <c r="AO9" s="86">
        <f>T9*'Enter Information'!E$734*Y$26/AJ$25+T9*(1-'Enter Information'!E$734)</f>
        <v>94.231260166088276</v>
      </c>
      <c r="AP9" s="86">
        <f>INDEX($AL$6:$AO$106,'1'!AL9,'Enter Information'!$B$86)</f>
        <v>73.019503914513479</v>
      </c>
      <c r="AQ9" s="41"/>
      <c r="AR9" s="42" t="s">
        <v>772</v>
      </c>
      <c r="AS9" s="43">
        <f>AH27*AP108/100</f>
        <v>44.514613338170456</v>
      </c>
    </row>
    <row r="10" spans="1:67" ht="12.75" customHeight="1" x14ac:dyDescent="0.4">
      <c r="A10" s="1"/>
      <c r="B10" s="1"/>
      <c r="D10" s="31">
        <v>4</v>
      </c>
      <c r="E10" s="32">
        <f>'4'!AP10</f>
        <v>54.005361893198227</v>
      </c>
      <c r="F10" s="33">
        <f>E10*'Enter Information'!D221</f>
        <v>27.75331463784018</v>
      </c>
      <c r="G10" s="33">
        <f>E10*'Enter Information'!E221</f>
        <v>26.252047255358047</v>
      </c>
      <c r="H10" s="34">
        <f t="shared" si="6"/>
        <v>37.835005081057865</v>
      </c>
      <c r="I10" s="34">
        <f t="shared" si="1"/>
        <v>35.917418793351096</v>
      </c>
      <c r="J10" s="35">
        <v>0</v>
      </c>
      <c r="K10" s="35">
        <v>0</v>
      </c>
      <c r="L10" s="35">
        <f>(F10+H10)/2*'Enter Information'!C430</f>
        <v>3.2794159859449025E-3</v>
      </c>
      <c r="M10" s="35">
        <f>(G10+I10)/2*'Enter Information'!D430</f>
        <v>2.1759313117048198E-3</v>
      </c>
      <c r="N10" s="36">
        <f>'Enter Information'!O$594/5</f>
        <v>116.6</v>
      </c>
      <c r="O10" s="36">
        <f>'Enter Information'!P$594/5</f>
        <v>410.4</v>
      </c>
      <c r="P10" s="36">
        <f>'Enter Information'!Q$594/5</f>
        <v>1467.6</v>
      </c>
      <c r="Q10" s="37">
        <f t="shared" si="0"/>
        <v>0</v>
      </c>
      <c r="R10" s="287">
        <f>(H10-L10+Q10*'Enter Information'!D221)*'Enter Information'!C$774</f>
        <v>36.207127780473364</v>
      </c>
      <c r="S10" s="287">
        <f>(I10-M10+Q10*'Enter Information'!E221)*'Enter Information'!C$774</f>
        <v>34.372943996397581</v>
      </c>
      <c r="T10" s="38">
        <f t="shared" si="2"/>
        <v>70.580071776870938</v>
      </c>
      <c r="V10" s="30" t="s">
        <v>650</v>
      </c>
      <c r="W10" s="38">
        <f>SUM(R26:R30)</f>
        <v>214.42567471661263</v>
      </c>
      <c r="X10" s="38">
        <f>SUM(S26:S30)</f>
        <v>209.31245469510196</v>
      </c>
      <c r="Y10" s="38">
        <f>SUM(T26:T30)*Z11</f>
        <v>420.05727873131195</v>
      </c>
      <c r="Z10" s="619">
        <f>'Enter Information'!U15</f>
        <v>1.0069699750263026</v>
      </c>
      <c r="AA10"/>
      <c r="AB10"/>
      <c r="AD10" s="39" t="s">
        <v>780</v>
      </c>
      <c r="AE10" s="38">
        <f>$Y10*'Enter Information'!$E738*'Enter Information'!P695</f>
        <v>42.650275719276934</v>
      </c>
      <c r="AF10" s="38">
        <f>$Y10*'Enter Information'!$E738*'Enter Information'!Q695</f>
        <v>172.37819769874429</v>
      </c>
      <c r="AG10" s="38">
        <f>$Y10*'Enter Information'!$E738*'Enter Information'!R695</f>
        <v>66.538531110121951</v>
      </c>
      <c r="AH10" s="38">
        <f>$Y10*'Enter Information'!$E738*'Enter Information'!S695</f>
        <v>16.130552996393199</v>
      </c>
      <c r="AI10" s="38">
        <f>$Y10*'Enter Information'!$E738*'Enter Information'!T695</f>
        <v>120.02225026129855</v>
      </c>
      <c r="AJ10" s="38">
        <f t="shared" si="3"/>
        <v>417.71980778583492</v>
      </c>
      <c r="AK10" s="87">
        <v>5</v>
      </c>
      <c r="AL10" s="40">
        <f t="shared" si="4"/>
        <v>70.580071776870938</v>
      </c>
      <c r="AM10" s="86">
        <f>T10*'Enter Information'!E$734*((Y$26/AJ$25)/('1'!Z$26/'1'!AK$25))+T10*(1-'Enter Information'!E$734)</f>
        <v>70.702088803718439</v>
      </c>
      <c r="AN10" s="40">
        <f t="shared" si="5"/>
        <v>70.580071776870938</v>
      </c>
      <c r="AO10" s="86">
        <f>T10*'Enter Information'!E$734*Y$26/AJ$25+T10*(1-'Enter Information'!E$734)</f>
        <v>91.240648966184636</v>
      </c>
      <c r="AP10" s="86">
        <f>INDEX($AL$6:$AO$106,'1'!AL10,'Enter Information'!$B$86)</f>
        <v>70.702088803718439</v>
      </c>
      <c r="AQ10" s="41"/>
      <c r="AR10" s="42" t="s">
        <v>946</v>
      </c>
      <c r="AS10" s="43">
        <f>AI27*AP108/100</f>
        <v>1449.8360569943036</v>
      </c>
    </row>
    <row r="11" spans="1:67" x14ac:dyDescent="0.4">
      <c r="A11" s="1"/>
      <c r="B11" s="1"/>
      <c r="D11" s="31">
        <v>5</v>
      </c>
      <c r="E11" s="32">
        <f>'4'!AP11</f>
        <v>58.224105612943568</v>
      </c>
      <c r="F11" s="33">
        <f>E11*'Enter Information'!D222</f>
        <v>29.990687782938018</v>
      </c>
      <c r="G11" s="33">
        <f>E11*'Enter Information'!E222</f>
        <v>28.23341783000555</v>
      </c>
      <c r="H11" s="34">
        <f t="shared" si="6"/>
        <v>27.75331463784018</v>
      </c>
      <c r="I11" s="34">
        <f t="shared" si="1"/>
        <v>26.252047255358047</v>
      </c>
      <c r="J11" s="35">
        <v>0</v>
      </c>
      <c r="K11" s="35">
        <v>0</v>
      </c>
      <c r="L11" s="35">
        <f>(F11+H11)/2*'Enter Information'!C431</f>
        <v>2.5984801089350192E-3</v>
      </c>
      <c r="M11" s="35">
        <f>(G11+I11)/2*'Enter Information'!D431</f>
        <v>1.6345639525609081E-3</v>
      </c>
      <c r="N11" s="36">
        <f>'Enter Information'!O$595/5</f>
        <v>73.2</v>
      </c>
      <c r="O11" s="36">
        <f>'Enter Information'!P$595/5</f>
        <v>267</v>
      </c>
      <c r="P11" s="36">
        <f>'Enter Information'!Q$595/5</f>
        <v>1379</v>
      </c>
      <c r="Q11" s="37">
        <f t="shared" si="0"/>
        <v>0</v>
      </c>
      <c r="R11" s="287">
        <f>(H11-L11+Q11*'Enter Information'!D222)*'Enter Information'!C$775</f>
        <v>27.625366168660268</v>
      </c>
      <c r="S11" s="287">
        <f>(I11-M11+Q11*'Enter Information'!E222)*'Enter Information'!C$775</f>
        <v>26.131839573318242</v>
      </c>
      <c r="T11" s="38">
        <f t="shared" si="2"/>
        <v>53.75720574197851</v>
      </c>
      <c r="V11" s="30" t="s">
        <v>651</v>
      </c>
      <c r="W11" s="38">
        <f>SUM(R31:R35)</f>
        <v>114.11162177326614</v>
      </c>
      <c r="X11" s="38">
        <f>SUM(S31:S35)</f>
        <v>116.46808608135916</v>
      </c>
      <c r="Y11" s="38">
        <f>SUM(T31:T35)*Z12</f>
        <v>233.34155873134196</v>
      </c>
      <c r="Z11" s="619">
        <f>'Enter Information'!U16</f>
        <v>0.99131338337309216</v>
      </c>
      <c r="AA11"/>
      <c r="AB11"/>
      <c r="AD11" s="39" t="s">
        <v>781</v>
      </c>
      <c r="AE11" s="38">
        <f>$Y11*'Enter Information'!$E739*'Enter Information'!P696</f>
        <v>54.683775970267263</v>
      </c>
      <c r="AF11" s="38">
        <f>$Y11*'Enter Information'!$E739*'Enter Information'!Q696</f>
        <v>83.246591028950874</v>
      </c>
      <c r="AG11" s="38">
        <f>$Y11*'Enter Information'!$E739*'Enter Information'!R696</f>
        <v>22.217433507416761</v>
      </c>
      <c r="AH11" s="38">
        <f>$Y11*'Enter Information'!$E739*'Enter Information'!S696</f>
        <v>6.8956585421626331</v>
      </c>
      <c r="AI11" s="38">
        <f>$Y11*'Enter Information'!$E739*'Enter Information'!T696</f>
        <v>65.053058017459449</v>
      </c>
      <c r="AJ11" s="38">
        <f t="shared" si="3"/>
        <v>232.09651706625698</v>
      </c>
      <c r="AK11" s="87">
        <v>6</v>
      </c>
      <c r="AL11" s="40">
        <f t="shared" si="4"/>
        <v>53.75720574197851</v>
      </c>
      <c r="AM11" s="86">
        <f>T11*'Enter Information'!E$735*((Y$26/AJ$25)/('1'!Z$26/'1'!AK$25))+T11*(1-'Enter Information'!E$735)</f>
        <v>53.850537452057679</v>
      </c>
      <c r="AN11" s="40">
        <f t="shared" si="5"/>
        <v>53.75720574197851</v>
      </c>
      <c r="AO11" s="86">
        <f>T11*'Enter Information'!E$735*Y$26/AJ$25+T11*(1-'Enter Information'!E$735)</f>
        <v>69.560631297588642</v>
      </c>
      <c r="AP11" s="86">
        <f>INDEX($AL$6:$AO$106,'1'!AL11,'Enter Information'!$B$86)</f>
        <v>53.850537452057679</v>
      </c>
      <c r="AQ11" s="41"/>
      <c r="AR11" s="42" t="s">
        <v>951</v>
      </c>
      <c r="AS11" s="43">
        <f>SUM(AS6:AS10)</f>
        <v>3337.5549385252075</v>
      </c>
    </row>
    <row r="12" spans="1:67" ht="12.75" customHeight="1" x14ac:dyDescent="0.4">
      <c r="A12" s="1"/>
      <c r="B12" s="1"/>
      <c r="D12" s="31">
        <v>6</v>
      </c>
      <c r="E12" s="32">
        <f>'4'!AP12</f>
        <v>62.690815789021016</v>
      </c>
      <c r="F12" s="33">
        <f>E12*'Enter Information'!D223</f>
        <v>31.981559277625461</v>
      </c>
      <c r="G12" s="33">
        <f>E12*'Enter Information'!E223</f>
        <v>30.709256511395555</v>
      </c>
      <c r="H12" s="34">
        <f t="shared" si="6"/>
        <v>29.990687782938018</v>
      </c>
      <c r="I12" s="34">
        <f t="shared" si="1"/>
        <v>28.23341783000555</v>
      </c>
      <c r="J12" s="35">
        <v>0</v>
      </c>
      <c r="K12" s="35">
        <v>0</v>
      </c>
      <c r="L12" s="35">
        <f>(F12+H12)/2*'Enter Information'!C432</f>
        <v>2.4788898824225393E-3</v>
      </c>
      <c r="M12" s="35">
        <f>(G12+I12)/2*'Enter Information'!D432</f>
        <v>1.768280230242033E-3</v>
      </c>
      <c r="N12" s="36">
        <f>'Enter Information'!O$595/5</f>
        <v>73.2</v>
      </c>
      <c r="O12" s="36">
        <f>'Enter Information'!P$595/5</f>
        <v>267</v>
      </c>
      <c r="P12" s="36">
        <f>'Enter Information'!Q$595/5</f>
        <v>1379</v>
      </c>
      <c r="Q12" s="37">
        <f t="shared" si="0"/>
        <v>0</v>
      </c>
      <c r="R12" s="287">
        <f>(H12-L12+Q12*'Enter Information'!D223)*'Enter Information'!C$775</f>
        <v>29.85275214896161</v>
      </c>
      <c r="S12" s="287">
        <f>(I12-M12+Q12*'Enter Information'!E223)*'Enter Information'!C$775</f>
        <v>28.104127184499916</v>
      </c>
      <c r="T12" s="38">
        <f t="shared" si="2"/>
        <v>57.956879333461529</v>
      </c>
      <c r="V12" s="30" t="s">
        <v>652</v>
      </c>
      <c r="W12" s="38">
        <f>SUM(R36:R40)</f>
        <v>118.66180761259818</v>
      </c>
      <c r="X12" s="38">
        <f>SUM(S36:S40)</f>
        <v>123.79865627858324</v>
      </c>
      <c r="Y12" s="38">
        <f>SUM(T36:T40)*Z13</f>
        <v>245.73995801872204</v>
      </c>
      <c r="Z12" s="619">
        <f>'Enter Information'!U17</f>
        <v>1.0119778574724274</v>
      </c>
      <c r="AA12"/>
      <c r="AB12"/>
      <c r="AD12" s="39" t="s">
        <v>782</v>
      </c>
      <c r="AE12" s="38">
        <f>$Y12*'Enter Information'!$E740*'Enter Information'!P697</f>
        <v>46.200357499949924</v>
      </c>
      <c r="AF12" s="38">
        <f>$Y12*'Enter Information'!$E740*'Enter Information'!Q697</f>
        <v>117.72962836252847</v>
      </c>
      <c r="AG12" s="38">
        <f>$Y12*'Enter Information'!$E740*'Enter Information'!R697</f>
        <v>19.053495904254795</v>
      </c>
      <c r="AH12" s="38">
        <f>$Y12*'Enter Information'!$E740*'Enter Information'!S697</f>
        <v>4.020462438512479</v>
      </c>
      <c r="AI12" s="38">
        <f>$Y12*'Enter Information'!$E740*'Enter Information'!T697</f>
        <v>56.531197939779823</v>
      </c>
      <c r="AJ12" s="38">
        <f t="shared" si="3"/>
        <v>243.53514214502547</v>
      </c>
      <c r="AK12" s="87">
        <v>7</v>
      </c>
      <c r="AL12" s="40">
        <f t="shared" si="4"/>
        <v>57.956879333461529</v>
      </c>
      <c r="AM12" s="86">
        <f>T12*'Enter Information'!E$735*((Y$26/AJ$25)/('1'!Z$26/'1'!AK$25))+T12*(1-'Enter Information'!E$735)</f>
        <v>58.057502395698194</v>
      </c>
      <c r="AN12" s="40">
        <f t="shared" si="5"/>
        <v>57.956879333461529</v>
      </c>
      <c r="AO12" s="86">
        <f>T12*'Enter Information'!E$735*Y$26/AJ$25+T12*(1-'Enter Information'!E$735)</f>
        <v>74.99491572951267</v>
      </c>
      <c r="AP12" s="86">
        <f>INDEX($AL$6:$AO$106,'1'!AL12,'Enter Information'!$B$86)</f>
        <v>58.057502395698194</v>
      </c>
      <c r="AQ12" s="41"/>
      <c r="AR12"/>
      <c r="AS12"/>
    </row>
    <row r="13" spans="1:67" x14ac:dyDescent="0.4">
      <c r="A13" s="1"/>
      <c r="B13" s="1"/>
      <c r="D13" s="31">
        <v>7</v>
      </c>
      <c r="E13" s="32">
        <f>'4'!AP13</f>
        <v>67.421755807758728</v>
      </c>
      <c r="F13" s="33">
        <f>E13*'Enter Information'!D224</f>
        <v>34.554691455290488</v>
      </c>
      <c r="G13" s="33">
        <f>E13*'Enter Information'!E224</f>
        <v>32.86706435246824</v>
      </c>
      <c r="H13" s="34">
        <f>F12</f>
        <v>31.981559277625461</v>
      </c>
      <c r="I13" s="34">
        <f t="shared" si="1"/>
        <v>30.709256511395555</v>
      </c>
      <c r="J13" s="35">
        <v>0</v>
      </c>
      <c r="K13" s="35">
        <v>0</v>
      </c>
      <c r="L13" s="35">
        <f>(F13+H13)/2*'Enter Information'!C433</f>
        <v>2.6614500293166382E-3</v>
      </c>
      <c r="M13" s="35">
        <f>(G13+I13)/2*'Enter Information'!D433</f>
        <v>1.9072896259159141E-3</v>
      </c>
      <c r="N13" s="36">
        <f>'Enter Information'!O$595/5</f>
        <v>73.2</v>
      </c>
      <c r="O13" s="36">
        <f>'Enter Information'!P$595/5</f>
        <v>267</v>
      </c>
      <c r="P13" s="36">
        <f>'Enter Information'!Q$595/5</f>
        <v>1379</v>
      </c>
      <c r="Q13" s="37">
        <f t="shared" si="0"/>
        <v>0</v>
      </c>
      <c r="R13" s="287">
        <f>(H13-L13+Q13*'Enter Information'!D224)*'Enter Information'!C$775</f>
        <v>31.834449141284523</v>
      </c>
      <c r="S13" s="287">
        <f>(I13-M13+Q13*'Enter Information'!E224)*'Enter Information'!C$775</f>
        <v>30.568644120702363</v>
      </c>
      <c r="T13" s="38">
        <f>SUM(R13:S13)</f>
        <v>62.403093261986882</v>
      </c>
      <c r="V13" s="30" t="s">
        <v>653</v>
      </c>
      <c r="W13" s="38">
        <f>SUM(R41:R45)</f>
        <v>149.93750439778458</v>
      </c>
      <c r="X13" s="38">
        <f>SUM(S41:S45)</f>
        <v>153.76006140342452</v>
      </c>
      <c r="Y13" s="38">
        <f>SUM(T41:T45)*Z14</f>
        <v>304.5856932822839</v>
      </c>
      <c r="Z13" s="619">
        <f>'Enter Information'!U18</f>
        <v>1.0135258923245007</v>
      </c>
      <c r="AA13"/>
      <c r="AB13"/>
      <c r="AD13" s="39" t="s">
        <v>783</v>
      </c>
      <c r="AE13" s="38">
        <f>$Y13*'Enter Information'!$E741*'Enter Information'!P698</f>
        <v>30.70268842558071</v>
      </c>
      <c r="AF13" s="38">
        <f>$Y13*'Enter Information'!$E741*'Enter Information'!Q698</f>
        <v>176.08332953053042</v>
      </c>
      <c r="AG13" s="38">
        <f>$Y13*'Enter Information'!$E741*'Enter Information'!R698</f>
        <v>30.375193082374516</v>
      </c>
      <c r="AH13" s="38">
        <f>$Y13*'Enter Information'!$E741*'Enter Information'!S698</f>
        <v>3.3295359892629746</v>
      </c>
      <c r="AI13" s="38">
        <f>$Y13*'Enter Information'!$E741*'Enter Information'!T698</f>
        <v>60.477473378743866</v>
      </c>
      <c r="AJ13" s="38">
        <f t="shared" si="3"/>
        <v>300.96822040649249</v>
      </c>
      <c r="AK13" s="87">
        <v>8</v>
      </c>
      <c r="AL13" s="40">
        <f t="shared" si="4"/>
        <v>62.403093261986882</v>
      </c>
      <c r="AM13" s="86">
        <f>T13*'Enter Information'!E$735*((Y$26/AJ$25)/('1'!Z$26/'1'!AK$25))+T13*(1-'Enter Information'!E$735)</f>
        <v>62.511435712603195</v>
      </c>
      <c r="AN13" s="40">
        <f t="shared" si="5"/>
        <v>62.403093261986882</v>
      </c>
      <c r="AO13" s="86">
        <f>T13*'Enter Information'!E$735*Y$26/AJ$25+T13*(1-'Enter Information'!E$735)</f>
        <v>80.748217886563594</v>
      </c>
      <c r="AP13" s="86">
        <f>INDEX($AL$6:$AO$106,'1'!AL13,'Enter Information'!$B$86)</f>
        <v>62.511435712603195</v>
      </c>
      <c r="AQ13" s="41"/>
      <c r="AR13"/>
      <c r="AS13"/>
    </row>
    <row r="14" spans="1:67" ht="12.75" customHeight="1" x14ac:dyDescent="0.4">
      <c r="A14" s="1"/>
      <c r="B14" s="1"/>
      <c r="D14" s="31">
        <v>8</v>
      </c>
      <c r="E14" s="32">
        <f>'4'!AP14</f>
        <v>72.431149662747615</v>
      </c>
      <c r="F14" s="33">
        <f>E14*'Enter Information'!D225</f>
        <v>37.179098084701138</v>
      </c>
      <c r="G14" s="33">
        <f>E14*'Enter Information'!E225</f>
        <v>35.252051578046476</v>
      </c>
      <c r="H14" s="34">
        <f t="shared" si="6"/>
        <v>34.554691455290488</v>
      </c>
      <c r="I14" s="34">
        <f t="shared" si="1"/>
        <v>32.86706435246824</v>
      </c>
      <c r="J14" s="35">
        <v>0</v>
      </c>
      <c r="K14" s="35">
        <v>0</v>
      </c>
      <c r="L14" s="35">
        <f>(F14+H14)/2*'Enter Information'!C434</f>
        <v>2.5106826338997064E-3</v>
      </c>
      <c r="M14" s="35">
        <f>(G14+I14)/2*'Enter Information'!D434</f>
        <v>2.0435734779154415E-3</v>
      </c>
      <c r="N14" s="36">
        <f>'Enter Information'!O$595/5</f>
        <v>73.2</v>
      </c>
      <c r="O14" s="36">
        <f>'Enter Information'!P$595/5</f>
        <v>267</v>
      </c>
      <c r="P14" s="36">
        <f>'Enter Information'!Q$595/5</f>
        <v>1379</v>
      </c>
      <c r="Q14" s="37">
        <f t="shared" si="0"/>
        <v>0</v>
      </c>
      <c r="R14" s="287">
        <f>(H14-L14+Q14*'Enter Information'!D225)*'Enter Information'!C$775</f>
        <v>34.396108566893922</v>
      </c>
      <c r="S14" s="287">
        <f>(I14-M14+Q14*'Enter Information'!E225)*'Enter Information'!C$775</f>
        <v>32.716569475173578</v>
      </c>
      <c r="T14" s="38">
        <f t="shared" si="2"/>
        <v>67.1126780420675</v>
      </c>
      <c r="V14" s="30" t="s">
        <v>654</v>
      </c>
      <c r="W14" s="38">
        <f>SUM(R46:R50)</f>
        <v>160.72721868344792</v>
      </c>
      <c r="X14" s="38">
        <f>SUM(S46:S50)</f>
        <v>168.11758452408623</v>
      </c>
      <c r="Y14" s="38">
        <f>SUM(T46:T50)*Z15</f>
        <v>328.54776277334469</v>
      </c>
      <c r="Z14" s="619">
        <f>'Enter Information'!U19</f>
        <v>1.0029243812960167</v>
      </c>
      <c r="AA14"/>
      <c r="AB14"/>
      <c r="AD14" s="39" t="s">
        <v>784</v>
      </c>
      <c r="AE14" s="38">
        <f>$Y14*'Enter Information'!$E742*'Enter Information'!P699</f>
        <v>23.303185323875578</v>
      </c>
      <c r="AF14" s="38">
        <f>$Y14*'Enter Information'!$E742*'Enter Information'!Q699</f>
        <v>186.6568617360644</v>
      </c>
      <c r="AG14" s="38">
        <f>$Y14*'Enter Information'!$E742*'Enter Information'!R699</f>
        <v>41.549083620016461</v>
      </c>
      <c r="AH14" s="38">
        <f>$Y14*'Enter Information'!$E742*'Enter Information'!S699</f>
        <v>3.5367955030562932</v>
      </c>
      <c r="AI14" s="38">
        <f>$Y14*'Enter Information'!$E742*'Enter Information'!T699</f>
        <v>69.182364372867497</v>
      </c>
      <c r="AJ14" s="38">
        <f t="shared" si="3"/>
        <v>324.22829055588022</v>
      </c>
      <c r="AK14" s="87">
        <v>9</v>
      </c>
      <c r="AL14" s="40">
        <f t="shared" si="4"/>
        <v>67.1126780420675</v>
      </c>
      <c r="AM14" s="86">
        <f>T14*'Enter Information'!E$735*((Y$26/AJ$25)/('1'!Z$26/'1'!AK$25))+T14*(1-'Enter Information'!E$735)</f>
        <v>67.229197137939479</v>
      </c>
      <c r="AN14" s="40">
        <f t="shared" si="5"/>
        <v>67.1126780420675</v>
      </c>
      <c r="AO14" s="86">
        <f>T14*'Enter Information'!E$735*Y$26/AJ$25+T14*(1-'Enter Information'!E$735)</f>
        <v>86.842316081033204</v>
      </c>
      <c r="AP14" s="86">
        <f>INDEX($AL$6:$AO$106,'1'!AL14,'Enter Information'!$B$86)</f>
        <v>67.229197137939479</v>
      </c>
      <c r="AQ14" s="41"/>
      <c r="AR14"/>
      <c r="AS14"/>
    </row>
    <row r="15" spans="1:67" x14ac:dyDescent="0.4">
      <c r="A15" s="1"/>
      <c r="B15" s="1"/>
      <c r="D15" s="31">
        <v>9</v>
      </c>
      <c r="E15" s="32">
        <f>'4'!AP15</f>
        <v>74.822402385089276</v>
      </c>
      <c r="F15" s="33">
        <f>E15*'Enter Information'!D226</f>
        <v>38.428965720683543</v>
      </c>
      <c r="G15" s="33">
        <f>E15*'Enter Information'!E226</f>
        <v>36.393436664405733</v>
      </c>
      <c r="H15" s="34">
        <f t="shared" si="6"/>
        <v>37.179098084701138</v>
      </c>
      <c r="I15" s="34">
        <f t="shared" si="1"/>
        <v>35.252051578046476</v>
      </c>
      <c r="J15" s="35">
        <v>0</v>
      </c>
      <c r="K15" s="35">
        <v>0</v>
      </c>
      <c r="L15" s="35">
        <f>(F15+H15)/2*'Enter Information'!C435</f>
        <v>2.646282233188464E-3</v>
      </c>
      <c r="M15" s="35">
        <f>(G15+I15)/2*'Enter Information'!D435</f>
        <v>2.1493646472735667E-3</v>
      </c>
      <c r="N15" s="36">
        <f>'Enter Information'!O$595/5</f>
        <v>73.2</v>
      </c>
      <c r="O15" s="36">
        <f>'Enter Information'!P$595/5</f>
        <v>267</v>
      </c>
      <c r="P15" s="36">
        <f>'Enter Information'!Q$595/5</f>
        <v>1379</v>
      </c>
      <c r="Q15" s="37">
        <f t="shared" si="0"/>
        <v>0</v>
      </c>
      <c r="R15" s="287">
        <f>(H15-L15+Q15*'Enter Information'!D226)*'Enter Information'!C$775</f>
        <v>37.008525764067727</v>
      </c>
      <c r="S15" s="287">
        <f>(I15-M15+Q15*'Enter Information'!E226)*'Enter Information'!C$775</f>
        <v>35.090678399783442</v>
      </c>
      <c r="T15" s="38">
        <f t="shared" si="2"/>
        <v>72.099204163851169</v>
      </c>
      <c r="V15" s="30" t="s">
        <v>655</v>
      </c>
      <c r="W15" s="38">
        <f>SUM(R51:R55)</f>
        <v>194.04794327629068</v>
      </c>
      <c r="X15" s="38">
        <f>SUM(S51:S55)</f>
        <v>208.05665756664342</v>
      </c>
      <c r="Y15" s="38">
        <f>SUM(T51:T55)*Z16</f>
        <v>400.9052500866174</v>
      </c>
      <c r="Z15" s="619">
        <f>'Enter Information'!U20</f>
        <v>0.9990967154375191</v>
      </c>
      <c r="AA15"/>
      <c r="AB15"/>
      <c r="AD15" s="39" t="s">
        <v>785</v>
      </c>
      <c r="AE15" s="38">
        <f>$Y15*'Enter Information'!$E743*'Enter Information'!P700</f>
        <v>32.684219687735229</v>
      </c>
      <c r="AF15" s="38">
        <f>$Y15*'Enter Information'!$E743*'Enter Information'!Q700</f>
        <v>214.78809474479127</v>
      </c>
      <c r="AG15" s="38">
        <f>$Y15*'Enter Information'!$E743*'Enter Information'!R700</f>
        <v>56.048329855139713</v>
      </c>
      <c r="AH15" s="38">
        <f>$Y15*'Enter Information'!$E743*'Enter Information'!S700</f>
        <v>4.2557577718405248</v>
      </c>
      <c r="AI15" s="38">
        <f>$Y15*'Enter Information'!$E743*'Enter Information'!T700</f>
        <v>86.732343390109889</v>
      </c>
      <c r="AJ15" s="38">
        <f t="shared" si="3"/>
        <v>394.50874544961664</v>
      </c>
      <c r="AK15" s="87">
        <v>10</v>
      </c>
      <c r="AL15" s="40">
        <f t="shared" si="4"/>
        <v>72.099204163851169</v>
      </c>
      <c r="AM15" s="86">
        <f>T15*'Enter Information'!E$735*((Y$26/AJ$25)/('1'!Z$26/'1'!AK$25))+T15*(1-'Enter Information'!E$735)</f>
        <v>72.224380722548389</v>
      </c>
      <c r="AN15" s="40">
        <f t="shared" si="5"/>
        <v>72.099204163851169</v>
      </c>
      <c r="AO15" s="86">
        <f>T15*'Enter Information'!E$735*Y$26/AJ$25+T15*(1-'Enter Information'!E$735)</f>
        <v>93.294770226028405</v>
      </c>
      <c r="AP15" s="86">
        <f>INDEX($AL$6:$AO$106,'1'!AL15,'Enter Information'!$B$86)</f>
        <v>72.224380722548389</v>
      </c>
      <c r="AQ15" s="41"/>
      <c r="AR15"/>
      <c r="AS15"/>
    </row>
    <row r="16" spans="1:67" x14ac:dyDescent="0.4">
      <c r="A16" s="1"/>
      <c r="B16" s="1"/>
      <c r="D16" s="31">
        <v>10</v>
      </c>
      <c r="E16" s="32">
        <f>'4'!AP16</f>
        <v>77.358748583571042</v>
      </c>
      <c r="F16" s="33">
        <f>E16*'Enter Information'!D227</f>
        <v>39.623407749610656</v>
      </c>
      <c r="G16" s="33">
        <f>E16*'Enter Information'!E227</f>
        <v>37.735340833960386</v>
      </c>
      <c r="H16" s="34">
        <f t="shared" si="6"/>
        <v>38.428965720683543</v>
      </c>
      <c r="I16" s="34">
        <f t="shared" si="1"/>
        <v>36.393436664405733</v>
      </c>
      <c r="J16" s="35">
        <v>0</v>
      </c>
      <c r="K16" s="35">
        <v>0</v>
      </c>
      <c r="L16" s="35">
        <f>(F16+H16)/2*'Enter Information'!C436</f>
        <v>2.7318330714602968E-3</v>
      </c>
      <c r="M16" s="35">
        <f>(G16+I16)/2*'Enter Information'!D436</f>
        <v>2.2238633249509836E-3</v>
      </c>
      <c r="N16" s="36">
        <f>'Enter Information'!O$596/5</f>
        <v>76.8</v>
      </c>
      <c r="O16" s="36">
        <f>'Enter Information'!P$596/5</f>
        <v>187.4</v>
      </c>
      <c r="P16" s="36">
        <f>'Enter Information'!Q$596/5</f>
        <v>1355</v>
      </c>
      <c r="Q16" s="37">
        <f t="shared" si="0"/>
        <v>0</v>
      </c>
      <c r="R16" s="287">
        <f>(H16-L16+Q16*'Enter Information'!D227)*'Enter Information'!C$776</f>
        <v>38.368154782949595</v>
      </c>
      <c r="S16" s="287">
        <f>(I16-M16+Q16*'Enter Information'!E227)*'Enter Information'!C$776</f>
        <v>36.336209517041794</v>
      </c>
      <c r="T16" s="38">
        <f t="shared" si="2"/>
        <v>74.704364299991397</v>
      </c>
      <c r="V16" s="30" t="s">
        <v>656</v>
      </c>
      <c r="W16" s="38">
        <f>SUM(R56:R60)</f>
        <v>239.80714735097874</v>
      </c>
      <c r="X16" s="38">
        <f>SUM(S56:S60)</f>
        <v>255.14657356688144</v>
      </c>
      <c r="Y16" s="38">
        <f>SUM(T56:T60)*Z17</f>
        <v>492.91033374752629</v>
      </c>
      <c r="Z16" s="619">
        <f>'Enter Information'!U21</f>
        <v>0.99701731650470415</v>
      </c>
      <c r="AA16"/>
      <c r="AB16"/>
      <c r="AD16" s="39" t="s">
        <v>786</v>
      </c>
      <c r="AE16" s="38">
        <f>$Y16*'Enter Information'!$E744*'Enter Information'!P701</f>
        <v>57.747525491730833</v>
      </c>
      <c r="AF16" s="38">
        <f>$Y16*'Enter Information'!$E744*'Enter Information'!Q701</f>
        <v>242.28853086747938</v>
      </c>
      <c r="AG16" s="38">
        <f>$Y16*'Enter Information'!$E744*'Enter Information'!R701</f>
        <v>62.8236312296618</v>
      </c>
      <c r="AH16" s="38">
        <f>$Y16*'Enter Information'!$E744*'Enter Information'!S701</f>
        <v>5.6765053413421613</v>
      </c>
      <c r="AI16" s="38">
        <f>$Y16*'Enter Information'!$E744*'Enter Information'!T701</f>
        <v>114.40341534089588</v>
      </c>
      <c r="AJ16" s="38">
        <f t="shared" si="3"/>
        <v>482.93960827111005</v>
      </c>
      <c r="AK16" s="87">
        <v>11</v>
      </c>
      <c r="AL16" s="40">
        <f t="shared" si="4"/>
        <v>74.704364299991397</v>
      </c>
      <c r="AM16" s="86">
        <f>T16*'Enter Information'!E$736*((Y$26/AJ$25)/('1'!Z$26/'1'!AK$25))+T16*(1-'Enter Information'!E$736)</f>
        <v>74.833611259109304</v>
      </c>
      <c r="AN16" s="40">
        <f t="shared" si="5"/>
        <v>74.704364299991397</v>
      </c>
      <c r="AO16" s="86">
        <f>T16*'Enter Information'!E$736*Y$26/AJ$25+T16*(1-'Enter Information'!E$736)</f>
        <v>96.589152385158684</v>
      </c>
      <c r="AP16" s="86">
        <f>INDEX($AL$6:$AO$106,'1'!AL16,'Enter Information'!$B$86)</f>
        <v>74.833611259109304</v>
      </c>
      <c r="AQ16" s="41"/>
      <c r="AR16" s="46"/>
      <c r="AS16" s="47"/>
    </row>
    <row r="17" spans="1:43" x14ac:dyDescent="0.4">
      <c r="A17" s="1"/>
      <c r="B17" s="1"/>
      <c r="D17" s="31">
        <v>11</v>
      </c>
      <c r="E17" s="32">
        <f>'4'!AP17</f>
        <v>79.909434647328411</v>
      </c>
      <c r="F17" s="33">
        <f>E17*'Enter Information'!D228</f>
        <v>40.99886166671218</v>
      </c>
      <c r="G17" s="33">
        <f>E17*'Enter Information'!E228</f>
        <v>38.91057298061623</v>
      </c>
      <c r="H17" s="34">
        <f t="shared" si="6"/>
        <v>39.623407749610656</v>
      </c>
      <c r="I17" s="34">
        <f t="shared" si="1"/>
        <v>37.735340833960386</v>
      </c>
      <c r="J17" s="35">
        <v>0</v>
      </c>
      <c r="K17" s="35">
        <v>0</v>
      </c>
      <c r="L17" s="35">
        <f>(F17+H17)/2*'Enter Information'!C437</f>
        <v>2.8217794295712991E-3</v>
      </c>
      <c r="M17" s="35">
        <f>(G17+I17)/2*'Enter Information'!D437</f>
        <v>2.6826069835101814E-3</v>
      </c>
      <c r="N17" s="36">
        <f>'Enter Information'!O$596/5</f>
        <v>76.8</v>
      </c>
      <c r="O17" s="36">
        <f>'Enter Information'!P$596/5</f>
        <v>187.4</v>
      </c>
      <c r="P17" s="36">
        <f>'Enter Information'!Q$596/5</f>
        <v>1355</v>
      </c>
      <c r="Q17" s="37">
        <f t="shared" si="0"/>
        <v>0</v>
      </c>
      <c r="R17" s="287">
        <f>(H17-L17+Q17*'Enter Information'!D228)*'Enter Information'!C$776</f>
        <v>39.560701669104851</v>
      </c>
      <c r="S17" s="287">
        <f>(I17-M17+Q17*'Enter Information'!E228)*'Enter Information'!C$776</f>
        <v>37.675627423157579</v>
      </c>
      <c r="T17" s="38">
        <f t="shared" si="2"/>
        <v>77.236329092262423</v>
      </c>
      <c r="V17" s="30" t="s">
        <v>657</v>
      </c>
      <c r="W17" s="38">
        <f>SUM(R61:R65)</f>
        <v>271.53741642458482</v>
      </c>
      <c r="X17" s="38">
        <f>SUM(S61:S65)</f>
        <v>291.86837197723895</v>
      </c>
      <c r="Y17" s="38">
        <f>SUM(T61:T65)*Z18</f>
        <v>560.44022044996984</v>
      </c>
      <c r="Z17" s="619">
        <f>'Enter Information'!U22</f>
        <v>0.99587155912972125</v>
      </c>
      <c r="AA17"/>
      <c r="AB17"/>
      <c r="AD17" s="39" t="s">
        <v>787</v>
      </c>
      <c r="AE17" s="38">
        <f>$Y17*'Enter Information'!$E745*'Enter Information'!P702</f>
        <v>106.32239604252572</v>
      </c>
      <c r="AF17" s="38">
        <f>$Y17*'Enter Information'!$E745*'Enter Information'!Q702</f>
        <v>232.49249026585909</v>
      </c>
      <c r="AG17" s="38">
        <f>$Y17*'Enter Information'!$E745*'Enter Information'!R702</f>
        <v>64.329516933292879</v>
      </c>
      <c r="AH17" s="38">
        <f>$Y17*'Enter Information'!$E745*'Enter Information'!S702</f>
        <v>7.0839051384876086</v>
      </c>
      <c r="AI17" s="38">
        <f>$Y17*'Enter Information'!$E745*'Enter Information'!T702</f>
        <v>138.67861140480699</v>
      </c>
      <c r="AJ17" s="38">
        <f t="shared" si="3"/>
        <v>548.90691978497239</v>
      </c>
      <c r="AK17" s="87">
        <v>12</v>
      </c>
      <c r="AL17" s="40">
        <f t="shared" si="4"/>
        <v>77.236329092262423</v>
      </c>
      <c r="AM17" s="86">
        <f>T17*'Enter Information'!E$736*((Y$26/AJ$25)/('1'!Z$26/'1'!AK$25))+T17*(1-'Enter Information'!E$736)</f>
        <v>77.369956635474196</v>
      </c>
      <c r="AN17" s="40">
        <f t="shared" si="5"/>
        <v>77.236329092262423</v>
      </c>
      <c r="AO17" s="86">
        <f>T17*'Enter Information'!E$736*Y$26/AJ$25+T17*(1-'Enter Information'!E$736)</f>
        <v>99.862861163034609</v>
      </c>
      <c r="AP17" s="86">
        <f>INDEX($AL$6:$AO$106,'1'!AL17,'Enter Information'!$B$86)</f>
        <v>77.369956635474196</v>
      </c>
      <c r="AQ17" s="41"/>
    </row>
    <row r="18" spans="1:43" x14ac:dyDescent="0.4">
      <c r="A18" s="1"/>
      <c r="B18" s="1"/>
      <c r="D18" s="31">
        <v>12</v>
      </c>
      <c r="E18" s="32">
        <f>'4'!AP18</f>
        <v>82.312142851653505</v>
      </c>
      <c r="F18" s="33">
        <f>E18*'Enter Information'!D229</f>
        <v>42.379682232354071</v>
      </c>
      <c r="G18" s="33">
        <f>E18*'Enter Information'!E229</f>
        <v>39.932460619299434</v>
      </c>
      <c r="H18" s="34">
        <f t="shared" si="6"/>
        <v>40.99886166671218</v>
      </c>
      <c r="I18" s="34">
        <f t="shared" si="1"/>
        <v>38.91057298061623</v>
      </c>
      <c r="J18" s="35">
        <v>0</v>
      </c>
      <c r="K18" s="35">
        <v>0</v>
      </c>
      <c r="L18" s="35">
        <f>(F18+H18)/2*'Enter Information'!C438</f>
        <v>3.7520344754579812E-3</v>
      </c>
      <c r="M18" s="35">
        <f>(G18+I18)/2*'Enter Information'!D438</f>
        <v>3.5479365119962048E-3</v>
      </c>
      <c r="N18" s="36">
        <f>'Enter Information'!O$596/5</f>
        <v>76.8</v>
      </c>
      <c r="O18" s="36">
        <f>'Enter Information'!P$596/5</f>
        <v>187.4</v>
      </c>
      <c r="P18" s="36">
        <f>'Enter Information'!Q$596/5</f>
        <v>1355</v>
      </c>
      <c r="Q18" s="37">
        <f t="shared" si="0"/>
        <v>0</v>
      </c>
      <c r="R18" s="287">
        <f>(H18-L18+Q18*'Enter Information'!D229)*'Enter Information'!C$776</f>
        <v>40.933147815475159</v>
      </c>
      <c r="S18" s="287">
        <f>(I18-M18+Q18*'Enter Information'!E229)*'Enter Information'!C$776</f>
        <v>38.848219250482828</v>
      </c>
      <c r="T18" s="38">
        <f t="shared" si="2"/>
        <v>79.781367065957994</v>
      </c>
      <c r="V18" s="30" t="s">
        <v>658</v>
      </c>
      <c r="W18" s="38">
        <f>SUM(R66:R70)</f>
        <v>326.70889808903996</v>
      </c>
      <c r="X18" s="38">
        <f>SUM(S66:S70)</f>
        <v>354.12671950387198</v>
      </c>
      <c r="Y18" s="38">
        <f>SUM(T66:T70)*Z19</f>
        <v>677.28004920856642</v>
      </c>
      <c r="Z18" s="619">
        <f>'Enter Information'!U23</f>
        <v>0.99473635519388959</v>
      </c>
      <c r="AA18"/>
      <c r="AB18"/>
      <c r="AD18" s="39" t="s">
        <v>788</v>
      </c>
      <c r="AE18" s="38">
        <f>$Y18*'Enter Information'!$E746*'Enter Information'!P703</f>
        <v>207.80054752428001</v>
      </c>
      <c r="AF18" s="38">
        <f>$Y18*'Enter Information'!$E746*'Enter Information'!Q703</f>
        <v>199.51269851624886</v>
      </c>
      <c r="AG18" s="38">
        <f>$Y18*'Enter Information'!$E746*'Enter Information'!R703</f>
        <v>60.518564110727162</v>
      </c>
      <c r="AH18" s="38">
        <f>$Y18*'Enter Information'!$E746*'Enter Information'!S703</f>
        <v>11.482124146543098</v>
      </c>
      <c r="AI18" s="38">
        <f>$Y18*'Enter Information'!$E746*'Enter Information'!T703</f>
        <v>184.49097218919252</v>
      </c>
      <c r="AJ18" s="38">
        <f t="shared" si="3"/>
        <v>663.80490648699151</v>
      </c>
      <c r="AK18" s="87">
        <v>13</v>
      </c>
      <c r="AL18" s="40">
        <f t="shared" si="4"/>
        <v>79.781367065957994</v>
      </c>
      <c r="AM18" s="86">
        <f>T18*'Enter Information'!E$736*((Y$26/AJ$25)/('1'!Z$26/'1'!AK$25))+T18*(1-'Enter Information'!E$736)</f>
        <v>79.919397811339039</v>
      </c>
      <c r="AN18" s="40">
        <f t="shared" si="5"/>
        <v>79.781367065957994</v>
      </c>
      <c r="AO18" s="86">
        <f>T18*'Enter Information'!E$736*Y$26/AJ$25+T18*(1-'Enter Information'!E$736)</f>
        <v>103.15347293613185</v>
      </c>
      <c r="AP18" s="86">
        <f>INDEX($AL$6:$AO$106,'1'!AL18,'Enter Information'!$B$86)</f>
        <v>79.919397811339039</v>
      </c>
      <c r="AQ18" s="41"/>
    </row>
    <row r="19" spans="1:43" x14ac:dyDescent="0.4">
      <c r="A19" s="1"/>
      <c r="B19" s="1"/>
      <c r="D19" s="31">
        <v>13</v>
      </c>
      <c r="E19" s="32">
        <f>'4'!AP19</f>
        <v>84.727880007489318</v>
      </c>
      <c r="F19" s="33">
        <f>E19*'Enter Information'!D230</f>
        <v>43.455470768515667</v>
      </c>
      <c r="G19" s="33">
        <f>E19*'Enter Information'!E230</f>
        <v>41.272409238973651</v>
      </c>
      <c r="H19" s="34">
        <f t="shared" si="6"/>
        <v>42.379682232354071</v>
      </c>
      <c r="I19" s="34">
        <f t="shared" si="1"/>
        <v>39.932460619299434</v>
      </c>
      <c r="J19" s="35">
        <v>0</v>
      </c>
      <c r="K19" s="35">
        <v>0</v>
      </c>
      <c r="L19" s="35">
        <f>(F19+H19)/2*'Enter Information'!C439</f>
        <v>4.2917576500434871E-3</v>
      </c>
      <c r="M19" s="35">
        <f>(G19+I19)/2*'Enter Information'!D439</f>
        <v>4.0602434929136542E-3</v>
      </c>
      <c r="N19" s="36">
        <f>'Enter Information'!O$596/5</f>
        <v>76.8</v>
      </c>
      <c r="O19" s="36">
        <f>'Enter Information'!P$596/5</f>
        <v>187.4</v>
      </c>
      <c r="P19" s="36">
        <f>'Enter Information'!Q$596/5</f>
        <v>1355</v>
      </c>
      <c r="Q19" s="37">
        <f t="shared" si="0"/>
        <v>0</v>
      </c>
      <c r="R19" s="287">
        <f>(H19-L19+Q19*'Enter Information'!D230)*'Enter Information'!C$776</f>
        <v>42.311342440600747</v>
      </c>
      <c r="S19" s="287">
        <f>(I19-M19+Q19*'Enter Information'!E230)*'Enter Information'!C$776</f>
        <v>39.868050830461662</v>
      </c>
      <c r="T19" s="38">
        <f t="shared" si="2"/>
        <v>82.179393271062409</v>
      </c>
      <c r="V19" s="30" t="s">
        <v>659</v>
      </c>
      <c r="W19" s="38">
        <f>SUM(R71:R75)</f>
        <v>294.39237282751117</v>
      </c>
      <c r="X19" s="38">
        <f>SUM(S71:S75)</f>
        <v>319.97720627060323</v>
      </c>
      <c r="Y19" s="38">
        <f>SUM(T71:T75)*Z20</f>
        <v>613.63134414254625</v>
      </c>
      <c r="Z19" s="619">
        <f>'Enter Information'!U24</f>
        <v>0.99477764045759487</v>
      </c>
      <c r="AA19"/>
      <c r="AB19"/>
      <c r="AD19" s="39" t="s">
        <v>789</v>
      </c>
      <c r="AE19" s="38">
        <f>$Y19*'Enter Information'!$E747*'Enter Information'!P704</f>
        <v>247.48266119485558</v>
      </c>
      <c r="AF19" s="38">
        <f>$Y19*'Enter Information'!$E747*'Enter Information'!Q704</f>
        <v>119.74967477170429</v>
      </c>
      <c r="AG19" s="38">
        <f>$Y19*'Enter Information'!$E747*'Enter Information'!R704</f>
        <v>42.932475992225847</v>
      </c>
      <c r="AH19" s="38">
        <f>$Y19*'Enter Information'!$E747*'Enter Information'!S704</f>
        <v>9.4912705189424891</v>
      </c>
      <c r="AI19" s="38">
        <f>$Y19*'Enter Information'!$E747*'Enter Information'!T704</f>
        <v>179.71321562035033</v>
      </c>
      <c r="AJ19" s="38">
        <f t="shared" si="3"/>
        <v>599.3692980980785</v>
      </c>
      <c r="AK19" s="87">
        <v>14</v>
      </c>
      <c r="AL19" s="40">
        <f t="shared" si="4"/>
        <v>82.179393271062409</v>
      </c>
      <c r="AM19" s="86">
        <f>T19*'Enter Information'!E$736*((Y$26/AJ$25)/('1'!Z$26/'1'!AK$25))+T19*(1-'Enter Information'!E$736)</f>
        <v>82.321572871705115</v>
      </c>
      <c r="AN19" s="40">
        <f t="shared" si="5"/>
        <v>82.179393271062409</v>
      </c>
      <c r="AO19" s="86">
        <f>T19*'Enter Information'!E$736*Y$26/AJ$25+T19*(1-'Enter Information'!E$736)</f>
        <v>106.25400555854065</v>
      </c>
      <c r="AP19" s="86">
        <f>INDEX($AL$6:$AO$106,'1'!AL19,'Enter Information'!$B$86)</f>
        <v>82.321572871705115</v>
      </c>
      <c r="AQ19" s="41"/>
    </row>
    <row r="20" spans="1:43" x14ac:dyDescent="0.4">
      <c r="A20" s="1"/>
      <c r="B20" s="1"/>
      <c r="D20" s="31">
        <v>14</v>
      </c>
      <c r="E20" s="32">
        <f>'4'!AP20</f>
        <v>89.096602515956732</v>
      </c>
      <c r="F20" s="33">
        <f>E20*'Enter Information'!D231</f>
        <v>45.472147696736378</v>
      </c>
      <c r="G20" s="33">
        <f>E20*'Enter Information'!E231</f>
        <v>43.624454819220354</v>
      </c>
      <c r="H20" s="34">
        <f t="shared" si="6"/>
        <v>43.455470768515667</v>
      </c>
      <c r="I20" s="34">
        <f t="shared" si="1"/>
        <v>41.272409238973651</v>
      </c>
      <c r="J20" s="35">
        <f>G20*'Enter Information'!$C$357/1000*'Enter Information'!$D$217</f>
        <v>1.1183453903435201</v>
      </c>
      <c r="K20" s="35">
        <f>G20*'Enter Information'!$C$357/1000*'Enter Information'!$E$217</f>
        <v>1.0611464464796911</v>
      </c>
      <c r="L20" s="35">
        <f>(F20+H20)/2*'Enter Information'!C440</f>
        <v>5.780295200241382E-3</v>
      </c>
      <c r="M20" s="35">
        <f>(G20+I20)/2*'Enter Information'!D440</f>
        <v>5.5182961637826105E-3</v>
      </c>
      <c r="N20" s="36">
        <f>'Enter Information'!O$596/5</f>
        <v>76.8</v>
      </c>
      <c r="O20" s="36">
        <f>'Enter Information'!P$596/5</f>
        <v>187.4</v>
      </c>
      <c r="P20" s="36">
        <f>'Enter Information'!Q$596/5</f>
        <v>1355</v>
      </c>
      <c r="Q20" s="37">
        <f t="shared" si="0"/>
        <v>0</v>
      </c>
      <c r="R20" s="287">
        <f>(H20-L20+Q20*'Enter Information'!D231)*'Enter Information'!C$776</f>
        <v>43.384018694812923</v>
      </c>
      <c r="S20" s="287">
        <f>(I20-M20+Q20*'Enter Information'!E231)*'Enter Information'!C$776</f>
        <v>41.204518343788763</v>
      </c>
      <c r="T20" s="38">
        <f t="shared" si="2"/>
        <v>84.588537038601686</v>
      </c>
      <c r="V20" s="30" t="s">
        <v>660</v>
      </c>
      <c r="W20" s="38">
        <f>SUM(R76:R80)</f>
        <v>297.04869097659781</v>
      </c>
      <c r="X20" s="38">
        <f>SUM(S76:S80)</f>
        <v>323.82789754058598</v>
      </c>
      <c r="Y20" s="38">
        <f>SUM(T76:T80)*Z21</f>
        <v>623.08970561714273</v>
      </c>
      <c r="Z20" s="619">
        <f>'Enter Information'!U25</f>
        <v>0.9987983862146107</v>
      </c>
      <c r="AA20"/>
      <c r="AB20"/>
      <c r="AD20" s="39" t="s">
        <v>790</v>
      </c>
      <c r="AE20" s="38">
        <f>$Y20*'Enter Information'!$E748*'Enter Information'!P705</f>
        <v>264.75226458527612</v>
      </c>
      <c r="AF20" s="38">
        <f>$Y20*'Enter Information'!$E748*'Enter Information'!Q705</f>
        <v>94.82096524573987</v>
      </c>
      <c r="AG20" s="38">
        <f>$Y20*'Enter Information'!$E748*'Enter Information'!R705</f>
        <v>41.287357560875662</v>
      </c>
      <c r="AH20" s="38">
        <f>$Y20*'Enter Information'!$E748*'Enter Information'!S705</f>
        <v>8.1641667493256946</v>
      </c>
      <c r="AI20" s="38">
        <f>$Y20*'Enter Information'!$E748*'Enter Information'!T705</f>
        <v>190.57497811997408</v>
      </c>
      <c r="AJ20" s="38">
        <f t="shared" si="3"/>
        <v>599.59973226119143</v>
      </c>
      <c r="AK20" s="87">
        <v>15</v>
      </c>
      <c r="AL20" s="40">
        <f t="shared" si="4"/>
        <v>84.588537038601686</v>
      </c>
      <c r="AM20" s="86">
        <f>T20*'Enter Information'!E$736*((Y$26/AJ$25)/('1'!Z$26/'1'!AK$25))+T20*(1-'Enter Information'!E$736)</f>
        <v>84.734884729140475</v>
      </c>
      <c r="AN20" s="40">
        <f t="shared" si="5"/>
        <v>84.588537038601686</v>
      </c>
      <c r="AO20" s="86">
        <f>T20*'Enter Information'!E$736*Y$26/AJ$25+T20*(1-'Enter Information'!E$736)</f>
        <v>109.36891265481363</v>
      </c>
      <c r="AP20" s="86">
        <f>INDEX($AL$6:$AO$106,'1'!AL20,'Enter Information'!$B$86)</f>
        <v>84.734884729140475</v>
      </c>
      <c r="AQ20" s="41"/>
    </row>
    <row r="21" spans="1:43" x14ac:dyDescent="0.4">
      <c r="A21" s="1"/>
      <c r="B21" s="1"/>
      <c r="D21" s="31">
        <v>15</v>
      </c>
      <c r="E21" s="32">
        <f>'4'!AP21</f>
        <v>91.645214277302259</v>
      </c>
      <c r="F21" s="33">
        <f>E21*'Enter Information'!D232</f>
        <v>47.079178384192886</v>
      </c>
      <c r="G21" s="33">
        <f>E21*'Enter Information'!E232</f>
        <v>44.566035893109373</v>
      </c>
      <c r="H21" s="34">
        <f t="shared" si="6"/>
        <v>45.472147696736378</v>
      </c>
      <c r="I21" s="34">
        <f t="shared" si="1"/>
        <v>43.624454819220354</v>
      </c>
      <c r="J21" s="35">
        <f>G21*'Enter Information'!$C$357/1000*'Enter Information'!$D$217</f>
        <v>1.1424835224527272</v>
      </c>
      <c r="K21" s="35">
        <f>G21*'Enter Information'!$C$357/1000*'Enter Information'!$E$217</f>
        <v>1.0840500085934264</v>
      </c>
      <c r="L21" s="35">
        <f>(F21+H21)/2*'Enter Information'!C441</f>
        <v>8.3296193472836358E-3</v>
      </c>
      <c r="M21" s="35">
        <f>(G21+I21)/2*'Enter Information'!D441</f>
        <v>7.0552392569863788E-3</v>
      </c>
      <c r="N21" s="36">
        <f>'Enter Information'!O$597/5</f>
        <v>88.4</v>
      </c>
      <c r="O21" s="36">
        <f>'Enter Information'!P$597/5</f>
        <v>206.6</v>
      </c>
      <c r="P21" s="36">
        <f>'Enter Information'!Q$597/5</f>
        <v>1506.2</v>
      </c>
      <c r="Q21" s="37">
        <f t="shared" si="0"/>
        <v>0</v>
      </c>
      <c r="R21" s="287">
        <f>(H21-L21+Q21*'Enter Information'!D232)*'Enter Information'!C$777</f>
        <v>45.560704717330019</v>
      </c>
      <c r="S21" s="287">
        <f>(I21-M21+Q21*'Enter Information'!E232)*'Enter Information'!C$777</f>
        <v>43.710351370353472</v>
      </c>
      <c r="T21" s="38">
        <f t="shared" si="2"/>
        <v>89.27105608768349</v>
      </c>
      <c r="V21" s="30" t="s">
        <v>661</v>
      </c>
      <c r="W21" s="38">
        <f>SUM(R81:R85)</f>
        <v>199.50848402198267</v>
      </c>
      <c r="X21" s="38">
        <f>SUM(S81:S85)</f>
        <v>230.71090476821902</v>
      </c>
      <c r="Y21" s="38">
        <f>SUM(T81:T85)*Z22</f>
        <v>432.15143466109845</v>
      </c>
      <c r="Z21" s="619">
        <f>'Enter Information'!U26</f>
        <v>1.0035645040268701</v>
      </c>
      <c r="AA21"/>
      <c r="AB21"/>
      <c r="AD21" s="39" t="s">
        <v>791</v>
      </c>
      <c r="AE21" s="38">
        <f>$Y21*'Enter Information'!$E749*'Enter Information'!P706</f>
        <v>174.49082101384357</v>
      </c>
      <c r="AF21" s="38">
        <f>$Y21*'Enter Information'!$E749*'Enter Information'!Q706</f>
        <v>55.978569889951011</v>
      </c>
      <c r="AG21" s="38">
        <f>$Y21*'Enter Information'!$E749*'Enter Information'!R706</f>
        <v>27.885235558562957</v>
      </c>
      <c r="AH21" s="38">
        <f>$Y21*'Enter Information'!$E749*'Enter Information'!S706</f>
        <v>4.161975456501934</v>
      </c>
      <c r="AI21" s="38">
        <f>$Y21*'Enter Information'!$E749*'Enter Information'!T706</f>
        <v>143.38005447649161</v>
      </c>
      <c r="AJ21" s="38">
        <f t="shared" si="3"/>
        <v>405.8966563953511</v>
      </c>
      <c r="AK21" s="87">
        <v>16</v>
      </c>
      <c r="AL21" s="40">
        <f t="shared" si="4"/>
        <v>89.27105608768349</v>
      </c>
      <c r="AM21" s="86">
        <f>T21*'Enter Information'!E$737*((Y$26/AJ$25)/('1'!Z$26/'1'!AK$25))+T21*(1-'Enter Information'!E$737)</f>
        <v>89.424793365467906</v>
      </c>
      <c r="AN21" s="40">
        <f t="shared" si="5"/>
        <v>89.27105608768349</v>
      </c>
      <c r="AO21" s="86">
        <f>T21*'Enter Information'!E$737*Y$26/AJ$25+T21*(1-'Enter Information'!E$737)</f>
        <v>115.30267623615462</v>
      </c>
      <c r="AP21" s="86">
        <f>INDEX($AL$6:$AO$106,'1'!AL21,'Enter Information'!$B$86)</f>
        <v>89.424793365467906</v>
      </c>
      <c r="AQ21" s="41"/>
    </row>
    <row r="22" spans="1:43" x14ac:dyDescent="0.4">
      <c r="A22" s="1"/>
      <c r="B22" s="1"/>
      <c r="D22" s="31">
        <v>16</v>
      </c>
      <c r="E22" s="32">
        <f>'4'!AP22</f>
        <v>94.209711187628926</v>
      </c>
      <c r="F22" s="33">
        <f>E22*'Enter Information'!D233</f>
        <v>47.498205764289878</v>
      </c>
      <c r="G22" s="33">
        <f>E22*'Enter Information'!E233</f>
        <v>46.711505423339048</v>
      </c>
      <c r="H22" s="34">
        <f t="shared" si="6"/>
        <v>47.079178384192886</v>
      </c>
      <c r="I22" s="34">
        <f t="shared" si="1"/>
        <v>44.566035893109373</v>
      </c>
      <c r="J22" s="35">
        <f>G22*'Enter Information'!$C$357/1000*'Enter Information'!$D$217</f>
        <v>1.1974842317841756</v>
      </c>
      <c r="K22" s="35">
        <f>G22*'Enter Information'!$C$357/1000*'Enter Information'!$E$217</f>
        <v>1.1362376491603547</v>
      </c>
      <c r="L22" s="35">
        <f>(F22+H22)/2*'Enter Information'!C442</f>
        <v>1.1822173018560346E-2</v>
      </c>
      <c r="M22" s="35">
        <f>(G22+I22)/2*'Enter Information'!D442</f>
        <v>8.2149787184803581E-3</v>
      </c>
      <c r="N22" s="36">
        <f>'Enter Information'!O$597/5</f>
        <v>88.4</v>
      </c>
      <c r="O22" s="36">
        <f>'Enter Information'!P$597/5</f>
        <v>206.6</v>
      </c>
      <c r="P22" s="36">
        <f>'Enter Information'!Q$597/5</f>
        <v>1506.2</v>
      </c>
      <c r="Q22" s="37">
        <f t="shared" si="0"/>
        <v>0</v>
      </c>
      <c r="R22" s="287">
        <f>(H22-L22+Q22*'Enter Information'!D233)*'Enter Information'!C$777</f>
        <v>47.167660105282842</v>
      </c>
      <c r="S22" s="287">
        <f>(I22-M22+Q22*'Enter Information'!E233)*'Enter Information'!C$777</f>
        <v>44.652776809739066</v>
      </c>
      <c r="T22" s="38">
        <f t="shared" si="2"/>
        <v>91.820436915021901</v>
      </c>
      <c r="V22" s="30" t="s">
        <v>662</v>
      </c>
      <c r="W22" s="38">
        <f>SUM(R86:R90)</f>
        <v>131.85487639954735</v>
      </c>
      <c r="X22" s="38">
        <f>SUM(S86:S90)</f>
        <v>168.92112573352057</v>
      </c>
      <c r="Y22" s="38">
        <f>SUM(T86:T90)*Z23</f>
        <v>294.91094754882937</v>
      </c>
      <c r="Z22" s="619">
        <f>'Enter Information'!U27</f>
        <v>1.0044908386772846</v>
      </c>
      <c r="AA22"/>
      <c r="AB22"/>
      <c r="AD22" s="39" t="s">
        <v>792</v>
      </c>
      <c r="AE22" s="38">
        <f>$Y22*'Enter Information'!$E750*'Enter Information'!P707</f>
        <v>94.002115846589689</v>
      </c>
      <c r="AF22" s="38">
        <f>$Y22*'Enter Information'!$E750*'Enter Information'!Q707</f>
        <v>27.965411665204162</v>
      </c>
      <c r="AG22" s="38">
        <f>$Y22*'Enter Information'!$E750*'Enter Information'!R707</f>
        <v>23.173830227240831</v>
      </c>
      <c r="AH22" s="38">
        <f>$Y22*'Enter Information'!$E750*'Enter Information'!S707</f>
        <v>2.3522308877274529</v>
      </c>
      <c r="AI22" s="38">
        <f>$Y22*'Enter Information'!$E750*'Enter Information'!T707</f>
        <v>114.64947586108622</v>
      </c>
      <c r="AJ22" s="38">
        <f t="shared" si="3"/>
        <v>262.14306448784833</v>
      </c>
      <c r="AK22" s="87">
        <v>17</v>
      </c>
      <c r="AL22" s="40">
        <f t="shared" si="4"/>
        <v>91.820436915021901</v>
      </c>
      <c r="AM22" s="86">
        <f>T22*'Enter Information'!E$737*((Y$26/AJ$25)/('1'!Z$26/'1'!AK$25))+T22*(1-'Enter Information'!E$737)</f>
        <v>91.978564584111268</v>
      </c>
      <c r="AN22" s="40">
        <f t="shared" si="5"/>
        <v>91.820436915021901</v>
      </c>
      <c r="AO22" s="86">
        <f>T22*'Enter Information'!E$737*Y$26/AJ$25+T22*(1-'Enter Information'!E$737)</f>
        <v>118.59546165866085</v>
      </c>
      <c r="AP22" s="86">
        <f>INDEX($AL$6:$AO$106,'1'!AL22,'Enter Information'!$B$86)</f>
        <v>91.978564584111268</v>
      </c>
      <c r="AQ22" s="41"/>
    </row>
    <row r="23" spans="1:43" x14ac:dyDescent="0.4">
      <c r="A23" s="1"/>
      <c r="B23" s="1"/>
      <c r="D23" s="31">
        <v>17</v>
      </c>
      <c r="E23" s="32">
        <f>'4'!AP23</f>
        <v>92.704573240256309</v>
      </c>
      <c r="F23" s="33">
        <f>E23*'Enter Information'!D234</f>
        <v>47.148892251374967</v>
      </c>
      <c r="G23" s="33">
        <f>E23*'Enter Information'!E234</f>
        <v>45.555680988881342</v>
      </c>
      <c r="H23" s="34">
        <f t="shared" si="6"/>
        <v>47.498205764289878</v>
      </c>
      <c r="I23" s="34">
        <f t="shared" si="1"/>
        <v>46.711505423339048</v>
      </c>
      <c r="J23" s="35">
        <f>G23*'Enter Information'!$C$357/1000*'Enter Information'!$D$217</f>
        <v>1.1678538115605015</v>
      </c>
      <c r="K23" s="35">
        <f>G23*'Enter Information'!$C$357/1000*'Enter Information'!$E$217</f>
        <v>1.1081227077482088</v>
      </c>
      <c r="L23" s="35">
        <f>(F23+H23)/2*'Enter Information'!C443</f>
        <v>1.56167711725847E-2</v>
      </c>
      <c r="M23" s="35">
        <f>(G23+I23)/2*'Enter Information'!D443</f>
        <v>9.2267186412220391E-3</v>
      </c>
      <c r="N23" s="36">
        <f>'Enter Information'!O$597/5</f>
        <v>88.4</v>
      </c>
      <c r="O23" s="36">
        <f>'Enter Information'!P$597/5</f>
        <v>206.6</v>
      </c>
      <c r="P23" s="36">
        <f>'Enter Information'!Q$597/5</f>
        <v>1506.2</v>
      </c>
      <c r="Q23" s="37">
        <f t="shared" si="0"/>
        <v>0</v>
      </c>
      <c r="R23" s="287">
        <f>(H23-L23+Q23*'Enter Information'!D234)*'Enter Information'!C$777</f>
        <v>47.583777777908935</v>
      </c>
      <c r="S23" s="287">
        <f>(I23-M23+Q23*'Enter Information'!E234)*'Enter Information'!C$777</f>
        <v>46.80180459259357</v>
      </c>
      <c r="T23" s="38">
        <f t="shared" si="2"/>
        <v>94.385582370502505</v>
      </c>
      <c r="V23" s="30" t="s">
        <v>663</v>
      </c>
      <c r="W23" s="38">
        <f>SUM(R91:R106)</f>
        <v>104.14735236064607</v>
      </c>
      <c r="X23" s="38">
        <f>SUM(S91:S106)</f>
        <v>173.100372017257</v>
      </c>
      <c r="Y23" s="38">
        <f>SUM(T91:T106)</f>
        <v>277.24772437790295</v>
      </c>
      <c r="Z23" s="619">
        <f>'Enter Information'!U28</f>
        <v>0.98050025752505432</v>
      </c>
      <c r="AA23"/>
      <c r="AB23"/>
      <c r="AD23" s="39" t="s">
        <v>793</v>
      </c>
      <c r="AE23" s="38">
        <f>$Y23*'Enter Information'!$E751*'Enter Information'!P708</f>
        <v>41.055716379717786</v>
      </c>
      <c r="AF23" s="38">
        <f>$Y23*'Enter Information'!$E751*'Enter Information'!Q708</f>
        <v>18.595040373281272</v>
      </c>
      <c r="AG23" s="38">
        <f>$Y23*'Enter Information'!$E751*'Enter Information'!R708</f>
        <v>21.594240433487926</v>
      </c>
      <c r="AH23" s="38">
        <f>$Y23*'Enter Information'!$E751*'Enter Information'!S708</f>
        <v>1.4662755849899209</v>
      </c>
      <c r="AI23" s="38">
        <f>$Y23*'Enter Information'!$E751*'Enter Information'!T708</f>
        <v>117.8352379210082</v>
      </c>
      <c r="AJ23" s="38">
        <f>SUM(AE23:AI23)</f>
        <v>200.5465106924851</v>
      </c>
      <c r="AK23" s="87">
        <v>18</v>
      </c>
      <c r="AL23" s="40">
        <f t="shared" si="4"/>
        <v>94.385582370502505</v>
      </c>
      <c r="AM23" s="86">
        <f>T23*'Enter Information'!E$737*((Y$26/AJ$25)/('1'!Z$26/'1'!AK$25))+T23*(1-'Enter Information'!E$737)</f>
        <v>94.548127579797281</v>
      </c>
      <c r="AN23" s="40">
        <f t="shared" si="5"/>
        <v>94.385582370502505</v>
      </c>
      <c r="AO23" s="86">
        <f>T23*'Enter Information'!E$737*Y$26/AJ$25+T23*(1-'Enter Information'!E$737)</f>
        <v>121.9086087066964</v>
      </c>
      <c r="AP23" s="86">
        <f>INDEX($AL$6:$AO$106,'1'!AL23,'Enter Information'!$B$86)</f>
        <v>94.548127579797281</v>
      </c>
      <c r="AQ23" s="41"/>
    </row>
    <row r="24" spans="1:43" x14ac:dyDescent="0.4">
      <c r="A24" s="1"/>
      <c r="B24" s="1"/>
      <c r="D24" s="31">
        <v>18</v>
      </c>
      <c r="E24" s="32">
        <f>'4'!AP24</f>
        <v>91.187647634944526</v>
      </c>
      <c r="F24" s="33">
        <f>E24*'Enter Information'!D235</f>
        <v>46.621904152531791</v>
      </c>
      <c r="G24" s="33">
        <f>E24*'Enter Information'!E235</f>
        <v>44.565743482412735</v>
      </c>
      <c r="H24" s="34">
        <f t="shared" si="6"/>
        <v>47.148892251374967</v>
      </c>
      <c r="I24" s="34">
        <f t="shared" si="1"/>
        <v>45.555680988881342</v>
      </c>
      <c r="J24" s="35">
        <f>G24*'Enter Information'!$C$357/1000*'Enter Information'!$D$217</f>
        <v>1.1424760262867344</v>
      </c>
      <c r="K24" s="35">
        <f>G24*'Enter Information'!$C$357/1000*'Enter Information'!$E$217</f>
        <v>1.0840428958266783</v>
      </c>
      <c r="L24" s="35">
        <f>(F24+H24)/2*'Enter Information'!C444</f>
        <v>1.8285305298761819E-2</v>
      </c>
      <c r="M24" s="35">
        <f>(G24+I24)/2*'Enter Information'!D444</f>
        <v>9.4627495694858781E-3</v>
      </c>
      <c r="N24" s="36">
        <f>'Enter Information'!O$597/5</f>
        <v>88.4</v>
      </c>
      <c r="O24" s="36">
        <f>'Enter Information'!P$597/5</f>
        <v>206.6</v>
      </c>
      <c r="P24" s="36">
        <f>'Enter Information'!Q$597/5</f>
        <v>1506.2</v>
      </c>
      <c r="Q24" s="37">
        <f t="shared" si="0"/>
        <v>0</v>
      </c>
      <c r="R24" s="287">
        <f>(H24-L24+Q24*'Enter Information'!D235)*'Enter Information'!C$777</f>
        <v>47.231045632013426</v>
      </c>
      <c r="S24" s="287">
        <f>(I24-M24+Q24*'Enter Information'!E235)*'Enter Information'!C$777</f>
        <v>45.64328047987668</v>
      </c>
      <c r="T24" s="38">
        <f t="shared" si="2"/>
        <v>92.874326111890099</v>
      </c>
      <c r="V24" s="30" t="s">
        <v>664</v>
      </c>
      <c r="W24" s="48">
        <f>SUM(W6:W23)</f>
        <v>3610.902237177449</v>
      </c>
      <c r="X24" s="48">
        <f>SUM(X6:X23)</f>
        <v>3853.6873083133355</v>
      </c>
      <c r="Y24" s="48">
        <f>SUM(Y6:Y23)</f>
        <v>7457.1871247647759</v>
      </c>
      <c r="Z24" s="49"/>
      <c r="AA24" s="50"/>
      <c r="AB24" s="51"/>
      <c r="AD24" s="52" t="s">
        <v>664</v>
      </c>
      <c r="AE24" s="38">
        <f t="shared" ref="AE24:AJ24" si="7">SUM(AE6:AE23)</f>
        <v>1430.7503688769566</v>
      </c>
      <c r="AF24" s="38">
        <f t="shared" si="7"/>
        <v>3038.4961488951481</v>
      </c>
      <c r="AG24" s="38">
        <f t="shared" si="7"/>
        <v>882.36855304592802</v>
      </c>
      <c r="AH24" s="38">
        <f t="shared" si="7"/>
        <v>97.627635099740104</v>
      </c>
      <c r="AI24" s="38">
        <f t="shared" si="7"/>
        <v>1771.5854405848145</v>
      </c>
      <c r="AJ24" s="38">
        <f t="shared" si="7"/>
        <v>7220.8281465025875</v>
      </c>
      <c r="AK24" s="87">
        <v>19</v>
      </c>
      <c r="AL24" s="40">
        <f t="shared" si="4"/>
        <v>92.874326111890099</v>
      </c>
      <c r="AM24" s="86">
        <f>T24*'Enter Information'!E$737*((Y$26/AJ$25)/('1'!Z$26/'1'!AK$25))+T24*(1-'Enter Information'!E$737)</f>
        <v>93.03426872597187</v>
      </c>
      <c r="AN24" s="40">
        <f t="shared" si="5"/>
        <v>92.874326111890099</v>
      </c>
      <c r="AO24" s="86">
        <f>T24*'Enter Information'!E$737*Y$26/AJ$25+T24*(1-'Enter Information'!E$737)</f>
        <v>119.95666707260733</v>
      </c>
      <c r="AP24" s="86">
        <f>INDEX($AL$6:$AO$106,'1'!AL24,'Enter Information'!$B$86)</f>
        <v>93.03426872597187</v>
      </c>
      <c r="AQ24" s="41"/>
    </row>
    <row r="25" spans="1:43" ht="12.75" customHeight="1" x14ac:dyDescent="0.4">
      <c r="A25" s="1"/>
      <c r="B25" s="1"/>
      <c r="D25" s="31">
        <v>19</v>
      </c>
      <c r="E25" s="32">
        <f>'4'!AP25</f>
        <v>90.600939454065482</v>
      </c>
      <c r="F25" s="33">
        <f>E25*'Enter Information'!D236</f>
        <v>45.915387368388174</v>
      </c>
      <c r="G25" s="33">
        <f>E25*'Enter Information'!E236</f>
        <v>44.685552085677308</v>
      </c>
      <c r="H25" s="34">
        <f t="shared" si="6"/>
        <v>46.621904152531791</v>
      </c>
      <c r="I25" s="34">
        <f t="shared" si="1"/>
        <v>44.565743482412735</v>
      </c>
      <c r="J25" s="35">
        <f>G25*'Enter Information'!$C$357/1000*'Enter Information'!$D$217</f>
        <v>1.1455474090636579</v>
      </c>
      <c r="K25" s="35">
        <f>G25*'Enter Information'!$C$357/1000*'Enter Information'!$E$217</f>
        <v>1.0869571895213215</v>
      </c>
      <c r="L25" s="35">
        <f>(F25+H25)/2*'Enter Information'!C445</f>
        <v>2.0358204134602393E-2</v>
      </c>
      <c r="M25" s="35">
        <f>(G25+I25)/2*'Enter Information'!D445</f>
        <v>9.8176425124899044E-3</v>
      </c>
      <c r="N25" s="36">
        <f>'Enter Information'!O$597/5</f>
        <v>88.4</v>
      </c>
      <c r="O25" s="36">
        <f>'Enter Information'!P$597/5</f>
        <v>206.6</v>
      </c>
      <c r="P25" s="36">
        <f>'Enter Information'!Q$597/5</f>
        <v>1506.2</v>
      </c>
      <c r="Q25" s="37">
        <f t="shared" si="0"/>
        <v>0</v>
      </c>
      <c r="R25" s="287">
        <f>(H25-L25+Q25*'Enter Information'!D236)*'Enter Information'!C$777</f>
        <v>46.700857167602472</v>
      </c>
      <c r="S25" s="287">
        <f>(I25-M25+Q25*'Enter Information'!E236)*'Enter Information'!C$777</f>
        <v>44.650877696709472</v>
      </c>
      <c r="T25" s="38">
        <f t="shared" si="2"/>
        <v>91.351734864311936</v>
      </c>
      <c r="V25" s="53" t="s">
        <v>823</v>
      </c>
      <c r="W25" s="54"/>
      <c r="X25" s="54"/>
      <c r="Y25" s="55"/>
      <c r="AD25" s="100" t="s">
        <v>950</v>
      </c>
      <c r="AE25" s="38">
        <f>AE24/AE26</f>
        <v>526.48873183019293</v>
      </c>
      <c r="AF25" s="38">
        <f>AF24/AF26</f>
        <v>659.99240374923681</v>
      </c>
      <c r="AG25" s="38">
        <f>AG24/AG26</f>
        <v>237.74883154359833</v>
      </c>
      <c r="AH25" s="38">
        <f>AH24/AH26</f>
        <v>34.396104319614963</v>
      </c>
      <c r="AI25" s="38">
        <f>AI24/AI26</f>
        <v>1120.2773319375053</v>
      </c>
      <c r="AJ25" s="38">
        <f>SUM(AE25:AI25)</f>
        <v>2578.9034033801481</v>
      </c>
      <c r="AK25" s="87">
        <v>20</v>
      </c>
      <c r="AL25" s="40">
        <f t="shared" si="4"/>
        <v>91.351734864311936</v>
      </c>
      <c r="AM25" s="86">
        <f>T25*'Enter Information'!E$737*((Y$26/AJ$25)/('1'!Z$26/'1'!AK$25))+T25*(1-'Enter Information'!E$737)</f>
        <v>91.509055362740099</v>
      </c>
      <c r="AN25" s="40">
        <f t="shared" si="5"/>
        <v>91.351734864311936</v>
      </c>
      <c r="AO25" s="86">
        <f>T25*'Enter Information'!E$737*Y$26/AJ$25+T25*(1-'Enter Information'!E$737)</f>
        <v>117.99008514389048</v>
      </c>
      <c r="AP25" s="86">
        <f>INDEX($AL$6:$AO$106,'1'!AL25,'Enter Information'!$B$86)</f>
        <v>91.509055362740099</v>
      </c>
      <c r="AQ25" s="41"/>
    </row>
    <row r="26" spans="1:43" ht="12.75" customHeight="1" x14ac:dyDescent="0.4">
      <c r="A26" s="752" t="s">
        <v>824</v>
      </c>
      <c r="B26" s="752"/>
      <c r="D26" s="31">
        <v>20</v>
      </c>
      <c r="E26" s="32">
        <f>'4'!AP26</f>
        <v>89.153182587230532</v>
      </c>
      <c r="F26" s="33">
        <f>E26*'Enter Information'!D237</f>
        <v>45.039636982127426</v>
      </c>
      <c r="G26" s="33">
        <f>E26*'Enter Information'!E237</f>
        <v>44.113545605103106</v>
      </c>
      <c r="H26" s="34">
        <f t="shared" si="6"/>
        <v>45.915387368388174</v>
      </c>
      <c r="I26" s="34">
        <f t="shared" si="1"/>
        <v>44.685552085677308</v>
      </c>
      <c r="J26" s="35">
        <f>G26*'Enter Information'!$C$357/1000*'Enter Information'!$D$217</f>
        <v>1.1308835969094957</v>
      </c>
      <c r="K26" s="35">
        <f>G26*'Enter Information'!$C$357/1000*'Enter Information'!$E$217</f>
        <v>1.0730433733661393</v>
      </c>
      <c r="L26" s="35">
        <f>(F26+H26)/2*'Enter Information'!C446</f>
        <v>2.1829205844123744E-2</v>
      </c>
      <c r="M26" s="35">
        <f>(G26+I26)/2*'Enter Information'!D446</f>
        <v>9.7679007459858455E-3</v>
      </c>
      <c r="N26" s="36">
        <f>'Enter Information'!O$598/5</f>
        <v>99.4</v>
      </c>
      <c r="O26" s="36">
        <f>'Enter Information'!P$598/5</f>
        <v>374.6</v>
      </c>
      <c r="P26" s="36">
        <f>'Enter Information'!Q$598/5</f>
        <v>1808.6</v>
      </c>
      <c r="Q26" s="37">
        <f t="shared" si="0"/>
        <v>0</v>
      </c>
      <c r="R26" s="287">
        <f>(H26-L26+Q26*'Enter Information'!D237)*'Enter Information'!C$778</f>
        <v>46.213435116805151</v>
      </c>
      <c r="S26" s="287">
        <f>(I26-M26+Q26*'Enter Information'!E237)*'Enter Information'!C$778</f>
        <v>44.987173284980777</v>
      </c>
      <c r="T26" s="38">
        <f t="shared" si="2"/>
        <v>91.200608401785928</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91.200608401785928</v>
      </c>
      <c r="AM26" s="86">
        <f>T26*'Enter Information'!E$738*((Y$26/AJ$25)/('1'!Z$26/'1'!AK$25))+T26*(1-'Enter Information'!E$738)</f>
        <v>91.35817332584088</v>
      </c>
      <c r="AN26" s="40">
        <f t="shared" si="5"/>
        <v>91.200608401785928</v>
      </c>
      <c r="AO26" s="86">
        <f>T26*'Enter Information'!E$738*Y$26/AJ$25+T26*(1-'Enter Information'!E$738)</f>
        <v>117.88034613899741</v>
      </c>
      <c r="AP26" s="86">
        <f>INDEX($AL$6:$AO$106,'1'!AL26,'Enter Information'!$B$86)</f>
        <v>91.35817332584088</v>
      </c>
    </row>
    <row r="27" spans="1:43" x14ac:dyDescent="0.4">
      <c r="A27" s="753" t="s">
        <v>828</v>
      </c>
      <c r="B27" s="753"/>
      <c r="D27" s="31">
        <v>21</v>
      </c>
      <c r="E27" s="32">
        <f>'4'!AP27</f>
        <v>87.697108333136711</v>
      </c>
      <c r="F27" s="33">
        <f>E27*'Enter Information'!D238</f>
        <v>44.59861371659774</v>
      </c>
      <c r="G27" s="33">
        <f>E27*'Enter Information'!E238</f>
        <v>43.098494616538972</v>
      </c>
      <c r="H27" s="34">
        <f t="shared" si="6"/>
        <v>45.039636982127426</v>
      </c>
      <c r="I27" s="34">
        <f t="shared" si="1"/>
        <v>44.113545605103106</v>
      </c>
      <c r="J27" s="35">
        <f>G27*'Enter Information'!$C$357/1000*'Enter Information'!$D$217</f>
        <v>1.1048620088179424</v>
      </c>
      <c r="K27" s="35">
        <f>G27*'Enter Information'!$C$357/1000*'Enter Information'!$E$217</f>
        <v>1.0483526865948296</v>
      </c>
      <c r="L27" s="35">
        <f>(F27+H27)/2*'Enter Information'!C447</f>
        <v>2.2409562674681291E-2</v>
      </c>
      <c r="M27" s="35">
        <f>(G27+I27)/2*'Enter Information'!D447</f>
        <v>9.5933244243806282E-3</v>
      </c>
      <c r="N27" s="36">
        <f>'Enter Information'!O$598/5</f>
        <v>99.4</v>
      </c>
      <c r="O27" s="36">
        <f>'Enter Information'!P$598/5</f>
        <v>374.6</v>
      </c>
      <c r="P27" s="36">
        <f>'Enter Information'!Q$598/5</f>
        <v>1808.6</v>
      </c>
      <c r="Q27" s="37">
        <f t="shared" si="0"/>
        <v>0</v>
      </c>
      <c r="R27" s="287">
        <f>(H27-L27+Q27*'Enter Information'!D238)*'Enter Information'!C$778</f>
        <v>45.330996370319717</v>
      </c>
      <c r="S27" s="287">
        <f>(I27-M27+Q27*'Enter Information'!E238)*'Enter Information'!C$778</f>
        <v>44.411355726636295</v>
      </c>
      <c r="T27" s="38">
        <f t="shared" si="2"/>
        <v>89.742352096956012</v>
      </c>
      <c r="AD27" s="64" t="s">
        <v>829</v>
      </c>
      <c r="AE27" s="65">
        <f t="shared" ref="AE27:AJ27" si="8">AE25/$AJ25*100</f>
        <v>20.415217225279875</v>
      </c>
      <c r="AF27" s="65">
        <f t="shared" si="8"/>
        <v>25.591978469770915</v>
      </c>
      <c r="AG27" s="65">
        <f t="shared" si="8"/>
        <v>9.2189894058064681</v>
      </c>
      <c r="AH27" s="65">
        <f t="shared" si="8"/>
        <v>1.3337492313412074</v>
      </c>
      <c r="AI27" s="65">
        <f t="shared" si="8"/>
        <v>43.440065667801548</v>
      </c>
      <c r="AJ27" s="66">
        <f t="shared" si="8"/>
        <v>100</v>
      </c>
      <c r="AK27" s="87">
        <v>22</v>
      </c>
      <c r="AL27" s="40">
        <f t="shared" si="4"/>
        <v>89.742352096956012</v>
      </c>
      <c r="AM27" s="86">
        <f>T27*'Enter Information'!E$738*((Y$26/AJ$25)/('1'!Z$26/'1'!AK$25))+T27*(1-'Enter Information'!E$738)</f>
        <v>89.897397629441656</v>
      </c>
      <c r="AN27" s="40">
        <f t="shared" si="5"/>
        <v>89.742352096956012</v>
      </c>
      <c r="AO27" s="86">
        <f>T27*'Enter Information'!E$738*Y$26/AJ$25+T27*(1-'Enter Information'!E$738)</f>
        <v>115.99549294574437</v>
      </c>
      <c r="AP27" s="86">
        <f>INDEX($AL$6:$AO$106,'1'!AL27,'Enter Information'!$B$86)</f>
        <v>89.897397629441656</v>
      </c>
    </row>
    <row r="28" spans="1:43" x14ac:dyDescent="0.4">
      <c r="A28" s="93">
        <f>A2</f>
        <v>2022</v>
      </c>
      <c r="B28" s="200">
        <f>'4'!AP108</f>
        <v>3337.554938525207</v>
      </c>
      <c r="D28" s="31">
        <v>22</v>
      </c>
      <c r="E28" s="32">
        <f>'4'!AP28</f>
        <v>80.421598598937223</v>
      </c>
      <c r="F28" s="33">
        <f>E28*'Enter Information'!D239</f>
        <v>40.791086939043829</v>
      </c>
      <c r="G28" s="33">
        <f>E28*'Enter Information'!E239</f>
        <v>39.630511659893394</v>
      </c>
      <c r="H28" s="34">
        <f t="shared" si="6"/>
        <v>44.59861371659774</v>
      </c>
      <c r="I28" s="34">
        <f t="shared" si="1"/>
        <v>43.098494616538972</v>
      </c>
      <c r="J28" s="35">
        <f>G28*'Enter Information'!$C$357/1000*'Enter Information'!$D$217</f>
        <v>1.0159576828056962</v>
      </c>
      <c r="K28" s="35">
        <f>G28*'Enter Information'!$C$357/1000*'Enter Information'!$E$217</f>
        <v>0.96399546525769986</v>
      </c>
      <c r="L28" s="35">
        <f>(F28+H28)/2*'Enter Information'!C448</f>
        <v>2.2201322170466806E-2</v>
      </c>
      <c r="M28" s="35">
        <f>(G28+I28)/2*'Enter Information'!D448</f>
        <v>9.1001906904075603E-3</v>
      </c>
      <c r="N28" s="36">
        <f>'Enter Information'!O$598/5</f>
        <v>99.4</v>
      </c>
      <c r="O28" s="36">
        <f>'Enter Information'!P$598/5</f>
        <v>374.6</v>
      </c>
      <c r="P28" s="36">
        <f>'Enter Information'!Q$598/5</f>
        <v>1808.6</v>
      </c>
      <c r="Q28" s="37">
        <f t="shared" si="0"/>
        <v>0</v>
      </c>
      <c r="R28" s="287">
        <f>(H28-L28+Q28*'Enter Information'!D239)*'Enter Information'!C$778</f>
        <v>44.887108875578598</v>
      </c>
      <c r="S28" s="287">
        <f>(I28-M28+Q28*'Enter Information'!E239)*'Enter Information'!C$778</f>
        <v>43.389726428895237</v>
      </c>
      <c r="T28" s="38">
        <f t="shared" si="2"/>
        <v>88.276835304473835</v>
      </c>
      <c r="AD28" s="64" t="s">
        <v>830</v>
      </c>
      <c r="AE28" s="65">
        <f t="shared" ref="AE28:AJ28" si="9">AE24/$AJ24*100</f>
        <v>19.81421437885821</v>
      </c>
      <c r="AF28" s="65">
        <f t="shared" si="9"/>
        <v>42.079607591365345</v>
      </c>
      <c r="AG28" s="65">
        <f t="shared" si="9"/>
        <v>12.219769466100697</v>
      </c>
      <c r="AH28" s="65">
        <f t="shared" si="9"/>
        <v>1.3520282316513252</v>
      </c>
      <c r="AI28" s="65">
        <f t="shared" si="9"/>
        <v>24.534380332024423</v>
      </c>
      <c r="AJ28" s="66">
        <f t="shared" si="9"/>
        <v>100</v>
      </c>
      <c r="AK28" s="87">
        <v>23</v>
      </c>
      <c r="AL28" s="40">
        <f t="shared" si="4"/>
        <v>88.276835304473835</v>
      </c>
      <c r="AM28" s="86">
        <f>T28*'Enter Information'!E$738*((Y$26/AJ$25)/('1'!Z$26/'1'!AK$25))+T28*(1-'Enter Information'!E$738)</f>
        <v>88.4293489016341</v>
      </c>
      <c r="AN28" s="40">
        <f t="shared" si="5"/>
        <v>88.276835304473835</v>
      </c>
      <c r="AO28" s="86">
        <f>T28*'Enter Information'!E$738*Y$26/AJ$25+T28*(1-'Enter Information'!E$738)</f>
        <v>114.10125528880646</v>
      </c>
      <c r="AP28" s="86">
        <f>INDEX($AL$6:$AO$106,'1'!AL28,'Enter Information'!$B$86)</f>
        <v>88.4293489016341</v>
      </c>
    </row>
    <row r="29" spans="1:43" x14ac:dyDescent="0.4">
      <c r="D29" s="31">
        <v>23</v>
      </c>
      <c r="E29" s="32">
        <f>'4'!AP29</f>
        <v>73.081957492872007</v>
      </c>
      <c r="F29" s="33">
        <f>E29*'Enter Information'!D240</f>
        <v>36.702451271262348</v>
      </c>
      <c r="G29" s="33">
        <f>E29*'Enter Information'!E240</f>
        <v>36.37950622160966</v>
      </c>
      <c r="H29" s="34">
        <f t="shared" si="6"/>
        <v>40.791086939043829</v>
      </c>
      <c r="I29" s="34">
        <f t="shared" si="1"/>
        <v>39.630511659893394</v>
      </c>
      <c r="J29" s="35">
        <f>G29*'Enter Information'!$C$357/1000*'Enter Information'!$D$217</f>
        <v>0.93261573707931733</v>
      </c>
      <c r="K29" s="35">
        <f>G29*'Enter Information'!$C$357/1000*'Enter Information'!$E$217</f>
        <v>0.88491613045301598</v>
      </c>
      <c r="L29" s="35">
        <f>(F29+H29)/2*'Enter Information'!C449</f>
        <v>2.0923255316782671E-2</v>
      </c>
      <c r="M29" s="35">
        <f>(G29+I29)/2*'Enter Information'!D449</f>
        <v>8.3611019669653352E-3</v>
      </c>
      <c r="N29" s="36">
        <f>'Enter Information'!O$598/5</f>
        <v>99.4</v>
      </c>
      <c r="O29" s="36">
        <f>'Enter Information'!P$598/5</f>
        <v>374.6</v>
      </c>
      <c r="P29" s="36">
        <f>'Enter Information'!Q$598/5</f>
        <v>1808.6</v>
      </c>
      <c r="Q29" s="37">
        <f t="shared" si="0"/>
        <v>0</v>
      </c>
      <c r="R29" s="287">
        <f>(H29-L29+Q29*'Enter Information'!D240)*'Enter Information'!C$778</f>
        <v>41.054330706420892</v>
      </c>
      <c r="S29" s="287">
        <f>(I29-M29+Q29*'Enter Information'!E240)*'Enter Information'!C$778</f>
        <v>39.898315957803582</v>
      </c>
      <c r="T29" s="38">
        <f t="shared" si="2"/>
        <v>80.952646664224474</v>
      </c>
      <c r="AK29" s="87">
        <v>24</v>
      </c>
      <c r="AL29" s="40">
        <f t="shared" si="4"/>
        <v>80.952646664224474</v>
      </c>
      <c r="AM29" s="86">
        <f>T29*'Enter Information'!E$738*((Y$26/AJ$25)/('1'!Z$26/'1'!AK$25))+T29*(1-'Enter Information'!E$738)</f>
        <v>81.0925064507678</v>
      </c>
      <c r="AN29" s="40">
        <f t="shared" si="5"/>
        <v>80.952646664224474</v>
      </c>
      <c r="AO29" s="86">
        <f>T29*'Enter Information'!E$738*Y$26/AJ$25+T29*(1-'Enter Information'!E$738)</f>
        <v>104.63445559053821</v>
      </c>
      <c r="AP29" s="86">
        <f>INDEX($AL$6:$AO$106,'1'!AL29,'Enter Information'!$B$86)</f>
        <v>81.0925064507678</v>
      </c>
    </row>
    <row r="30" spans="1:43" x14ac:dyDescent="0.4">
      <c r="D30" s="31">
        <v>24</v>
      </c>
      <c r="E30" s="32">
        <f>'4'!AP30</f>
        <v>57.28587816120821</v>
      </c>
      <c r="F30" s="33">
        <f>E30*'Enter Information'!D241</f>
        <v>28.779684658293363</v>
      </c>
      <c r="G30" s="33">
        <f>E30*'Enter Information'!E241</f>
        <v>28.506193502914847</v>
      </c>
      <c r="H30" s="34">
        <f t="shared" si="6"/>
        <v>36.702451271262348</v>
      </c>
      <c r="I30" s="34">
        <f t="shared" si="1"/>
        <v>36.37950622160966</v>
      </c>
      <c r="J30" s="35">
        <f>G30*'Enter Information'!$C$357/1000*'Enter Information'!$D$217</f>
        <v>0.73077750157188015</v>
      </c>
      <c r="K30" s="35">
        <f>G30*'Enter Information'!$C$357/1000*'Enter Information'!$E$217</f>
        <v>0.69340112245834018</v>
      </c>
      <c r="L30" s="35">
        <f>(F30+H30)/2*'Enter Information'!C450</f>
        <v>1.8334998060275599E-2</v>
      </c>
      <c r="M30" s="35">
        <f>(G30+I30)/2*'Enter Information'!D450</f>
        <v>7.1374269696976951E-3</v>
      </c>
      <c r="N30" s="36">
        <f>'Enter Information'!O$598/5</f>
        <v>99.4</v>
      </c>
      <c r="O30" s="36">
        <f>'Enter Information'!P$598/5</f>
        <v>374.6</v>
      </c>
      <c r="P30" s="36">
        <f>'Enter Information'!Q$598/5</f>
        <v>1808.6</v>
      </c>
      <c r="Q30" s="37">
        <f t="shared" si="0"/>
        <v>0</v>
      </c>
      <c r="R30" s="287">
        <f>(H30-L30+Q30*'Enter Information'!D241)*'Enter Information'!C$778</f>
        <v>36.939803647488269</v>
      </c>
      <c r="S30" s="287">
        <f>(I30-M30+Q30*'Enter Information'!E241)*'Enter Information'!C$778</f>
        <v>36.625883296786071</v>
      </c>
      <c r="T30" s="38">
        <f t="shared" si="2"/>
        <v>73.565686944274347</v>
      </c>
      <c r="AK30" s="87">
        <v>25</v>
      </c>
      <c r="AL30" s="40">
        <f t="shared" si="4"/>
        <v>73.565686944274347</v>
      </c>
      <c r="AM30" s="86">
        <f>T30*'Enter Information'!E$738*((Y$26/AJ$25)/('1'!Z$26/'1'!AK$25))+T30*(1-'Enter Information'!E$738)</f>
        <v>73.692784472235545</v>
      </c>
      <c r="AN30" s="40">
        <f t="shared" si="5"/>
        <v>73.565686944274347</v>
      </c>
      <c r="AO30" s="86">
        <f>T30*'Enter Information'!E$738*Y$26/AJ$25+T30*(1-'Enter Information'!E$738)</f>
        <v>95.086521821650095</v>
      </c>
      <c r="AP30" s="86">
        <f>INDEX($AL$6:$AO$106,'1'!AL30,'Enter Information'!$B$86)</f>
        <v>73.692784472235545</v>
      </c>
    </row>
    <row r="31" spans="1:43" x14ac:dyDescent="0.4">
      <c r="D31" s="31">
        <v>25</v>
      </c>
      <c r="E31" s="32">
        <f>'4'!AP31</f>
        <v>49.722161708043544</v>
      </c>
      <c r="F31" s="33">
        <f>E31*'Enter Information'!D242</f>
        <v>24.71225238609598</v>
      </c>
      <c r="G31" s="33">
        <f>E31*'Enter Information'!E242</f>
        <v>25.009909321947561</v>
      </c>
      <c r="H31" s="34">
        <f t="shared" si="6"/>
        <v>28.779684658293363</v>
      </c>
      <c r="I31" s="34">
        <f t="shared" si="1"/>
        <v>28.506193502914847</v>
      </c>
      <c r="J31" s="35">
        <f>G31*'Enter Information'!$C$358/1000*'Enter Information'!$D$217</f>
        <v>2.003512469074137</v>
      </c>
      <c r="K31" s="35">
        <f>G31*'Enter Information'!$C$358/1000*'Enter Information'!$E$217</f>
        <v>1.9010407298077447</v>
      </c>
      <c r="L31" s="35">
        <f>(F31+H31)/2*'Enter Information'!C451</f>
        <v>1.5245202057650963E-2</v>
      </c>
      <c r="M31" s="35">
        <f>(G31+I31)/2*'Enter Information'!D451</f>
        <v>6.1543518248591772E-3</v>
      </c>
      <c r="N31" s="36">
        <f>'Enter Information'!O$599/5</f>
        <v>123</v>
      </c>
      <c r="O31" s="36">
        <f>'Enter Information'!P$599/5</f>
        <v>516.79999999999995</v>
      </c>
      <c r="P31" s="36">
        <f>'Enter Information'!Q$599/5</f>
        <v>1793.2</v>
      </c>
      <c r="Q31" s="37">
        <f t="shared" si="0"/>
        <v>0</v>
      </c>
      <c r="R31" s="287">
        <f>(H31-L31+Q31*'Enter Information'!D242)*'Enter Information'!C$779</f>
        <v>28.514573798191488</v>
      </c>
      <c r="S31" s="287">
        <f>(I31-M31+Q31*'Enter Information'!E242)*'Enter Information'!C$779</f>
        <v>28.252470237132606</v>
      </c>
      <c r="T31" s="38">
        <f t="shared" si="2"/>
        <v>56.767044035324091</v>
      </c>
      <c r="AK31" s="87">
        <v>26</v>
      </c>
      <c r="AL31" s="40">
        <f t="shared" si="4"/>
        <v>56.767044035324091</v>
      </c>
      <c r="AM31" s="86">
        <f>T31*'Enter Information'!E$739*((Y$26/AJ$25)/('1'!Z$26/'1'!AK$25))+T31*(1-'Enter Information'!E$739)</f>
        <v>56.865141563188459</v>
      </c>
      <c r="AN31" s="40">
        <f t="shared" si="5"/>
        <v>56.767044035324091</v>
      </c>
      <c r="AO31" s="86">
        <f>T31*'Enter Information'!E$739*Y$26/AJ$25+T31*(1-'Enter Information'!E$739)</f>
        <v>73.3774434106152</v>
      </c>
      <c r="AP31" s="86">
        <f>INDEX($AL$6:$AO$106,'1'!AL31,'Enter Information'!$B$86)</f>
        <v>56.865141563188459</v>
      </c>
    </row>
    <row r="32" spans="1:43" x14ac:dyDescent="0.4">
      <c r="D32" s="31">
        <v>26</v>
      </c>
      <c r="E32" s="32">
        <f>'4'!AP32</f>
        <v>42.375044431832343</v>
      </c>
      <c r="F32" s="33">
        <f>E32*'Enter Information'!D243</f>
        <v>20.913369037264054</v>
      </c>
      <c r="G32" s="33">
        <f>E32*'Enter Information'!E243</f>
        <v>21.461675394568289</v>
      </c>
      <c r="H32" s="34">
        <f t="shared" si="6"/>
        <v>24.71225238609598</v>
      </c>
      <c r="I32" s="34">
        <f t="shared" si="1"/>
        <v>25.009909321947561</v>
      </c>
      <c r="J32" s="35">
        <f>G32*'Enter Information'!$C$358/1000*'Enter Information'!$D$217</f>
        <v>1.7192678992444579</v>
      </c>
      <c r="K32" s="35">
        <f>G32*'Enter Information'!$C$358/1000*'Enter Information'!$E$217</f>
        <v>1.6313341455893728</v>
      </c>
      <c r="L32" s="35">
        <f>(F32+H32)/2*'Enter Information'!C452</f>
        <v>1.3231430212774408E-2</v>
      </c>
      <c r="M32" s="35">
        <f>(G32+I32)/2*'Enter Information'!D452</f>
        <v>5.576590165981902E-3</v>
      </c>
      <c r="N32" s="36">
        <f>'Enter Information'!O$599/5</f>
        <v>123</v>
      </c>
      <c r="O32" s="36">
        <f>'Enter Information'!P$599/5</f>
        <v>516.79999999999995</v>
      </c>
      <c r="P32" s="36">
        <f>'Enter Information'!Q$599/5</f>
        <v>1793.2</v>
      </c>
      <c r="Q32" s="37">
        <f t="shared" si="0"/>
        <v>0</v>
      </c>
      <c r="R32" s="287">
        <f>(H32-L32+Q32*'Enter Information'!D243)*'Enter Information'!C$779</f>
        <v>24.484470029779487</v>
      </c>
      <c r="S32" s="287">
        <f>(I32-M32+Q32*'Enter Information'!E243)*'Enter Information'!C$779</f>
        <v>24.787129679328949</v>
      </c>
      <c r="T32" s="38">
        <f t="shared" si="2"/>
        <v>49.271599709108436</v>
      </c>
      <c r="AK32" s="87">
        <v>27</v>
      </c>
      <c r="AL32" s="40">
        <f t="shared" si="4"/>
        <v>49.271599709108436</v>
      </c>
      <c r="AM32" s="86">
        <f>T32*'Enter Information'!E$739*((Y$26/AJ$25)/('1'!Z$26/'1'!AK$25))+T32*(1-'Enter Information'!E$739)</f>
        <v>49.356744571017728</v>
      </c>
      <c r="AN32" s="40">
        <f t="shared" si="5"/>
        <v>49.271599709108436</v>
      </c>
      <c r="AO32" s="86">
        <f>T32*'Enter Information'!E$739*Y$26/AJ$25+T32*(1-'Enter Information'!E$739)</f>
        <v>63.688784238190031</v>
      </c>
      <c r="AP32" s="86">
        <f>INDEX($AL$6:$AO$106,'1'!AL32,'Enter Information'!$B$86)</f>
        <v>49.356744571017728</v>
      </c>
    </row>
    <row r="33" spans="4:42" x14ac:dyDescent="0.4">
      <c r="D33" s="31">
        <v>27</v>
      </c>
      <c r="E33" s="32">
        <f>'4'!AP33</f>
        <v>41.895451975871183</v>
      </c>
      <c r="F33" s="33">
        <f>E33*'Enter Information'!D244</f>
        <v>20.467809918091607</v>
      </c>
      <c r="G33" s="33">
        <f>E33*'Enter Information'!E244</f>
        <v>21.427642057779575</v>
      </c>
      <c r="H33" s="34">
        <f t="shared" si="6"/>
        <v>20.913369037264054</v>
      </c>
      <c r="I33" s="34">
        <f t="shared" si="1"/>
        <v>21.461675394568289</v>
      </c>
      <c r="J33" s="35">
        <f>G33*'Enter Information'!$C$358/1000*'Enter Information'!$D$217</f>
        <v>1.716541531317944</v>
      </c>
      <c r="K33" s="35">
        <f>G33*'Enter Information'!$C$358/1000*'Enter Information'!$E$217</f>
        <v>1.6287472206000115</v>
      </c>
      <c r="L33" s="35">
        <f>(F33+H33)/2*'Enter Information'!C453</f>
        <v>1.2414353686606698E-2</v>
      </c>
      <c r="M33" s="35">
        <f>(G33+I33)/2*'Enter Information'!D453</f>
        <v>5.1467180942817445E-3</v>
      </c>
      <c r="N33" s="36">
        <f>'Enter Information'!O$599/5</f>
        <v>123</v>
      </c>
      <c r="O33" s="36">
        <f>'Enter Information'!P$599/5</f>
        <v>516.79999999999995</v>
      </c>
      <c r="P33" s="36">
        <f>'Enter Information'!Q$599/5</f>
        <v>1793.2</v>
      </c>
      <c r="Q33" s="37">
        <f t="shared" si="0"/>
        <v>0</v>
      </c>
      <c r="R33" s="287">
        <f>(H33-L33+Q33*'Enter Information'!D244)*'Enter Information'!C$779</f>
        <v>20.719396103104838</v>
      </c>
      <c r="S33" s="287">
        <f>(I33-M33+Q33*'Enter Information'!E244)*'Enter Information'!C$779</f>
        <v>21.270144037717223</v>
      </c>
      <c r="T33" s="38">
        <f t="shared" si="2"/>
        <v>41.989540140822058</v>
      </c>
      <c r="AK33" s="87">
        <v>28</v>
      </c>
      <c r="AL33" s="40">
        <f t="shared" si="4"/>
        <v>41.989540140822058</v>
      </c>
      <c r="AM33" s="86">
        <f>T33*'Enter Information'!E$739*((Y$26/AJ$25)/('1'!Z$26/'1'!AK$25))+T33*(1-'Enter Information'!E$739)</f>
        <v>42.062101080958612</v>
      </c>
      <c r="AN33" s="40">
        <f t="shared" si="5"/>
        <v>41.989540140822058</v>
      </c>
      <c r="AO33" s="86">
        <f>T33*'Enter Information'!E$739*Y$26/AJ$25+T33*(1-'Enter Information'!E$739)</f>
        <v>54.275947565698104</v>
      </c>
      <c r="AP33" s="86">
        <f>INDEX($AL$6:$AO$106,'1'!AL33,'Enter Information'!$B$86)</f>
        <v>42.062101080958612</v>
      </c>
    </row>
    <row r="34" spans="4:42" x14ac:dyDescent="0.4">
      <c r="D34" s="31">
        <v>28</v>
      </c>
      <c r="E34" s="32">
        <f>'4'!AP34</f>
        <v>41.417256997659258</v>
      </c>
      <c r="F34" s="33">
        <f>E34*'Enter Information'!D245</f>
        <v>20.305904185041694</v>
      </c>
      <c r="G34" s="33">
        <f>E34*'Enter Information'!E245</f>
        <v>21.111352812617568</v>
      </c>
      <c r="H34" s="34">
        <f t="shared" si="6"/>
        <v>20.467809918091607</v>
      </c>
      <c r="I34" s="34">
        <f t="shared" si="1"/>
        <v>21.427642057779575</v>
      </c>
      <c r="J34" s="35">
        <f>G34*'Enter Information'!$C$358/1000*'Enter Information'!$D$217</f>
        <v>1.6912039965688661</v>
      </c>
      <c r="K34" s="35">
        <f>G34*'Enter Information'!$C$358/1000*'Enter Information'!$E$217</f>
        <v>1.604705600548016</v>
      </c>
      <c r="L34" s="35">
        <f>(F34+H34)/2*'Enter Information'!C454</f>
        <v>1.2639851371971324E-2</v>
      </c>
      <c r="M34" s="35">
        <f>(G34+I34)/2*'Enter Information'!D454</f>
        <v>5.3173743587996434E-3</v>
      </c>
      <c r="N34" s="36">
        <f>'Enter Information'!O$599/5</f>
        <v>123</v>
      </c>
      <c r="O34" s="36">
        <f>'Enter Information'!P$599/5</f>
        <v>516.79999999999995</v>
      </c>
      <c r="P34" s="36">
        <f>'Enter Information'!Q$599/5</f>
        <v>1793.2</v>
      </c>
      <c r="Q34" s="37">
        <f t="shared" si="0"/>
        <v>0</v>
      </c>
      <c r="R34" s="287">
        <f>(H34-L34+Q34*'Enter Information'!D245)*'Enter Information'!C$779</f>
        <v>20.277483846311842</v>
      </c>
      <c r="S34" s="287">
        <f>(I34-M34+Q34*'Enter Information'!E245)*'Enter Information'!C$779</f>
        <v>21.236237161638755</v>
      </c>
      <c r="T34" s="38">
        <f t="shared" si="2"/>
        <v>41.513721007950593</v>
      </c>
      <c r="AK34" s="87">
        <v>29</v>
      </c>
      <c r="AL34" s="40">
        <f t="shared" si="4"/>
        <v>41.513721007950593</v>
      </c>
      <c r="AM34" s="86">
        <f>T34*'Enter Information'!E$739*((Y$26/AJ$25)/('1'!Z$26/'1'!AK$25))+T34*(1-'Enter Information'!E$739)</f>
        <v>41.585459698462593</v>
      </c>
      <c r="AN34" s="40">
        <f t="shared" si="5"/>
        <v>41.513721007950593</v>
      </c>
      <c r="AO34" s="86">
        <f>T34*'Enter Information'!E$739*Y$26/AJ$25+T34*(1-'Enter Information'!E$739)</f>
        <v>53.660900717843248</v>
      </c>
      <c r="AP34" s="86">
        <f>INDEX($AL$6:$AO$106,'1'!AL34,'Enter Information'!$B$86)</f>
        <v>41.585459698462593</v>
      </c>
    </row>
    <row r="35" spans="4:42" x14ac:dyDescent="0.4">
      <c r="D35" s="31">
        <v>29</v>
      </c>
      <c r="E35" s="32">
        <f>'4'!AP35</f>
        <v>44.617932724254686</v>
      </c>
      <c r="F35" s="33">
        <f>E35*'Enter Information'!D246</f>
        <v>21.929414946534372</v>
      </c>
      <c r="G35" s="33">
        <f>E35*'Enter Information'!E246</f>
        <v>22.688517777720318</v>
      </c>
      <c r="H35" s="34">
        <f t="shared" si="6"/>
        <v>20.305904185041694</v>
      </c>
      <c r="I35" s="34">
        <f t="shared" si="1"/>
        <v>21.111352812617568</v>
      </c>
      <c r="J35" s="35">
        <f>G35*'Enter Information'!$C$358/1000*'Enter Information'!$D$217</f>
        <v>1.8175487038884275</v>
      </c>
      <c r="K35" s="35">
        <f>G35*'Enter Information'!$C$358/1000*'Enter Information'!$E$217</f>
        <v>1.7245882757584776</v>
      </c>
      <c r="L35" s="35">
        <f>(F35+H35)/2*'Enter Information'!C455</f>
        <v>1.3937655313420101E-2</v>
      </c>
      <c r="M35" s="35">
        <f>(G35+I35)/2*'Enter Information'!D455</f>
        <v>5.9129825296956153E-3</v>
      </c>
      <c r="N35" s="36">
        <f>'Enter Information'!O$599/5</f>
        <v>123</v>
      </c>
      <c r="O35" s="36">
        <f>'Enter Information'!P$599/5</f>
        <v>516.79999999999995</v>
      </c>
      <c r="P35" s="36">
        <f>'Enter Information'!Q$599/5</f>
        <v>1793.2</v>
      </c>
      <c r="Q35" s="37">
        <f t="shared" si="0"/>
        <v>0</v>
      </c>
      <c r="R35" s="287">
        <f>(H35-L35+Q35*'Enter Information'!D246)*'Enter Information'!C$779</f>
        <v>20.115697995878477</v>
      </c>
      <c r="S35" s="287">
        <f>(I35-M35+Q35*'Enter Information'!E246)*'Enter Information'!C$779</f>
        <v>20.922104965541628</v>
      </c>
      <c r="T35" s="38">
        <f t="shared" si="2"/>
        <v>41.037802961420105</v>
      </c>
      <c r="AK35" s="87">
        <v>30</v>
      </c>
      <c r="AL35" s="40">
        <f t="shared" si="4"/>
        <v>41.037802961420105</v>
      </c>
      <c r="AM35" s="86">
        <f>T35*'Enter Information'!E$739*((Y$26/AJ$25)/('1'!Z$26/'1'!AK$25))+T35*(1-'Enter Information'!E$739)</f>
        <v>41.108719231377641</v>
      </c>
      <c r="AN35" s="40">
        <f t="shared" si="5"/>
        <v>41.037802961420105</v>
      </c>
      <c r="AO35" s="86">
        <f>T35*'Enter Information'!E$739*Y$26/AJ$25+T35*(1-'Enter Information'!E$739)</f>
        <v>53.045726013561463</v>
      </c>
      <c r="AP35" s="86">
        <f>INDEX($AL$6:$AO$106,'1'!AL35,'Enter Information'!$B$86)</f>
        <v>41.108719231377641</v>
      </c>
    </row>
    <row r="36" spans="4:42" x14ac:dyDescent="0.4">
      <c r="D36" s="31">
        <v>30</v>
      </c>
      <c r="E36" s="32">
        <f>'4'!AP36</f>
        <v>45.738431364436693</v>
      </c>
      <c r="F36" s="33">
        <f>E36*'Enter Information'!D247</f>
        <v>22.269361663328965</v>
      </c>
      <c r="G36" s="33">
        <f>E36*'Enter Information'!E247</f>
        <v>23.469069701107728</v>
      </c>
      <c r="H36" s="34">
        <f t="shared" si="6"/>
        <v>21.929414946534372</v>
      </c>
      <c r="I36" s="34">
        <f t="shared" si="1"/>
        <v>22.688517777720318</v>
      </c>
      <c r="J36" s="35">
        <f>G36*'Enter Information'!$C$359/1000*'Enter Information'!$D$217</f>
        <v>2.0434198949869744</v>
      </c>
      <c r="K36" s="35">
        <f>G36*'Enter Information'!$C$359/1000*'Enter Information'!$E$217</f>
        <v>1.9389070487117381</v>
      </c>
      <c r="L36" s="35">
        <f>(F36+H36)/2*'Enter Information'!C456</f>
        <v>1.5248577930402851E-2</v>
      </c>
      <c r="M36" s="35">
        <f>(G36+I36)/2*'Enter Information'!D456</f>
        <v>6.9236381218242063E-3</v>
      </c>
      <c r="N36" s="36">
        <f>'Enter Information'!O$600/5</f>
        <v>117</v>
      </c>
      <c r="O36" s="36">
        <f>'Enter Information'!P$600/5</f>
        <v>573</v>
      </c>
      <c r="P36" s="36">
        <f>'Enter Information'!Q$600/5</f>
        <v>1815.2</v>
      </c>
      <c r="Q36" s="37">
        <f t="shared" si="0"/>
        <v>0</v>
      </c>
      <c r="R36" s="287">
        <f>(H36-L36+Q36*'Enter Information'!D247)*'Enter Information'!C$780</f>
        <v>22.17665112999417</v>
      </c>
      <c r="S36" s="287">
        <f>(I36-M36+Q36*'Enter Information'!E247)*'Enter Information'!C$780</f>
        <v>22.953271041450051</v>
      </c>
      <c r="T36" s="38">
        <f t="shared" si="2"/>
        <v>45.129922171444221</v>
      </c>
      <c r="AK36" s="87">
        <v>31</v>
      </c>
      <c r="AL36" s="40">
        <f t="shared" si="4"/>
        <v>45.129922171444221</v>
      </c>
      <c r="AM36" s="86">
        <f>T36*'Enter Information'!E$740*((Y$26/AJ$25)/('1'!Z$26/'1'!AK$25))+T36*(1-'Enter Information'!E$740)</f>
        <v>45.207624797688169</v>
      </c>
      <c r="AN36" s="40">
        <f t="shared" si="5"/>
        <v>45.129922171444221</v>
      </c>
      <c r="AO36" s="86">
        <f>T36*'Enter Information'!E$740*Y$26/AJ$25+T36*(1-'Enter Information'!E$740)</f>
        <v>58.286947455561815</v>
      </c>
      <c r="AP36" s="86">
        <f>INDEX($AL$6:$AO$106,'1'!AL36,'Enter Information'!$B$86)</f>
        <v>45.207624797688169</v>
      </c>
    </row>
    <row r="37" spans="4:42" x14ac:dyDescent="0.4">
      <c r="D37" s="31">
        <v>31</v>
      </c>
      <c r="E37" s="32">
        <f>'4'!AP37</f>
        <v>46.883197771585138</v>
      </c>
      <c r="F37" s="33">
        <f>E37*'Enter Information'!D248</f>
        <v>22.853486099317138</v>
      </c>
      <c r="G37" s="33">
        <f>E37*'Enter Information'!E248</f>
        <v>24.029711672268</v>
      </c>
      <c r="H37" s="34">
        <f t="shared" si="6"/>
        <v>22.269361663328965</v>
      </c>
      <c r="I37" s="34">
        <f t="shared" si="1"/>
        <v>23.469069701107728</v>
      </c>
      <c r="J37" s="35">
        <f>G37*'Enter Information'!$C$359/1000*'Enter Information'!$D$217</f>
        <v>2.0922342268895098</v>
      </c>
      <c r="K37" s="35">
        <f>G37*'Enter Information'!$C$359/1000*'Enter Information'!$E$217</f>
        <v>1.985224720589247</v>
      </c>
      <c r="L37" s="35">
        <f>(F37+H37)/2*'Enter Information'!C457</f>
        <v>1.6695453672179058E-2</v>
      </c>
      <c r="M37" s="35">
        <f>(G37+I37)/2*'Enter Information'!D457</f>
        <v>7.8372989266069955E-3</v>
      </c>
      <c r="N37" s="36">
        <f>'Enter Information'!O$600/5</f>
        <v>117</v>
      </c>
      <c r="O37" s="36">
        <f>'Enter Information'!P$600/5</f>
        <v>573</v>
      </c>
      <c r="P37" s="36">
        <f>'Enter Information'!Q$600/5</f>
        <v>1815.2</v>
      </c>
      <c r="Q37" s="37">
        <f t="shared" si="0"/>
        <v>0</v>
      </c>
      <c r="R37" s="287">
        <f>(H37-L37+Q37*'Enter Information'!D248)*'Enter Information'!C$780</f>
        <v>22.519205473897557</v>
      </c>
      <c r="S37" s="287">
        <f>(I37-M37+Q37*'Enter Information'!E248)*'Enter Information'!C$780</f>
        <v>23.742247700021942</v>
      </c>
      <c r="T37" s="38">
        <f t="shared" si="2"/>
        <v>46.261453173919499</v>
      </c>
      <c r="AK37" s="87">
        <v>32</v>
      </c>
      <c r="AL37" s="40">
        <f t="shared" si="4"/>
        <v>46.261453173919499</v>
      </c>
      <c r="AM37" s="86">
        <f>T37*'Enter Information'!E$740*((Y$26/AJ$25)/('1'!Z$26/'1'!AK$25))+T37*(1-'Enter Information'!E$740)</f>
        <v>46.341104018248885</v>
      </c>
      <c r="AN37" s="40">
        <f t="shared" si="5"/>
        <v>46.261453173919499</v>
      </c>
      <c r="AO37" s="86">
        <f>T37*'Enter Information'!E$740*Y$26/AJ$25+T37*(1-'Enter Information'!E$740)</f>
        <v>59.748361189781534</v>
      </c>
      <c r="AP37" s="86">
        <f>INDEX($AL$6:$AO$106,'1'!AL37,'Enter Information'!$B$86)</f>
        <v>46.341104018248885</v>
      </c>
    </row>
    <row r="38" spans="4:42" x14ac:dyDescent="0.4">
      <c r="D38" s="31">
        <v>32</v>
      </c>
      <c r="E38" s="32">
        <f>'4'!AP38</f>
        <v>49.759186633441935</v>
      </c>
      <c r="F38" s="33">
        <f>E38*'Enter Information'!D249</f>
        <v>24.344832255647756</v>
      </c>
      <c r="G38" s="33">
        <f>E38*'Enter Information'!E249</f>
        <v>25.414354377794176</v>
      </c>
      <c r="H38" s="34">
        <f t="shared" si="6"/>
        <v>22.853486099317138</v>
      </c>
      <c r="I38" s="34">
        <f t="shared" si="1"/>
        <v>24.029711672268</v>
      </c>
      <c r="J38" s="35">
        <f>G38*'Enter Information'!$C$359/1000*'Enter Information'!$D$217</f>
        <v>2.2127931790744464</v>
      </c>
      <c r="K38" s="35">
        <f>G38*'Enter Information'!$C$359/1000*'Enter Information'!$E$217</f>
        <v>2.0996175591586121</v>
      </c>
      <c r="L38" s="35">
        <f>(F38+H38)/2*'Enter Information'!C458</f>
        <v>1.8643335750211133E-2</v>
      </c>
      <c r="M38" s="35">
        <f>(G38+I38)/2*'Enter Information'!D458</f>
        <v>8.8999318890111926E-3</v>
      </c>
      <c r="N38" s="36">
        <f>'Enter Information'!O$600/5</f>
        <v>117</v>
      </c>
      <c r="O38" s="36">
        <f>'Enter Information'!P$600/5</f>
        <v>573</v>
      </c>
      <c r="P38" s="36">
        <f>'Enter Information'!Q$600/5</f>
        <v>1815.2</v>
      </c>
      <c r="Q38" s="37">
        <f t="shared" ref="Q38:Q69" si="10">N$3/N$5*N38+O$3/O$5*O38+P$3/P$5*P38</f>
        <v>0</v>
      </c>
      <c r="R38" s="287">
        <f>(H38-L38+Q38*'Enter Information'!D249)*'Enter Information'!C$780</f>
        <v>23.108355255594219</v>
      </c>
      <c r="S38" s="287">
        <f>(I38-M38+Q38*'Enter Information'!E249)*'Enter Information'!C$780</f>
        <v>24.308529599777259</v>
      </c>
      <c r="T38" s="38">
        <f t="shared" si="2"/>
        <v>47.416884855371478</v>
      </c>
      <c r="AK38" s="87">
        <v>33</v>
      </c>
      <c r="AL38" s="40">
        <f t="shared" si="4"/>
        <v>47.416884855371478</v>
      </c>
      <c r="AM38" s="86">
        <f>T38*'Enter Information'!E$740*((Y$26/AJ$25)/('1'!Z$26/'1'!AK$25))+T38*(1-'Enter Information'!E$740)</f>
        <v>47.498525068877107</v>
      </c>
      <c r="AN38" s="40">
        <f t="shared" si="5"/>
        <v>47.416884855371478</v>
      </c>
      <c r="AO38" s="86">
        <f>T38*'Enter Information'!E$740*Y$26/AJ$25+T38*(1-'Enter Information'!E$740)</f>
        <v>61.240643526308496</v>
      </c>
      <c r="AP38" s="86">
        <f>INDEX($AL$6:$AO$106,'1'!AL38,'Enter Information'!$B$86)</f>
        <v>47.498525068877107</v>
      </c>
    </row>
    <row r="39" spans="4:42" x14ac:dyDescent="0.4">
      <c r="D39" s="31">
        <v>33</v>
      </c>
      <c r="E39" s="32">
        <f>'4'!AP39</f>
        <v>52.733494567310252</v>
      </c>
      <c r="F39" s="33">
        <f>E39*'Enter Information'!D250</f>
        <v>25.956053925349462</v>
      </c>
      <c r="G39" s="33">
        <f>E39*'Enter Information'!E250</f>
        <v>26.777440641960791</v>
      </c>
      <c r="H39" s="34">
        <f t="shared" si="6"/>
        <v>24.344832255647756</v>
      </c>
      <c r="I39" s="34">
        <f t="shared" si="1"/>
        <v>25.414354377794176</v>
      </c>
      <c r="J39" s="35">
        <f>G39*'Enter Information'!$C$359/1000*'Enter Information'!$D$217</f>
        <v>2.3314752413059145</v>
      </c>
      <c r="K39" s="35">
        <f>G39*'Enter Information'!$C$359/1000*'Enter Information'!$E$217</f>
        <v>2.2122295032728716</v>
      </c>
      <c r="L39" s="35">
        <f>(F39+H39)/2*'Enter Information'!C459</f>
        <v>2.1126372196018831E-2</v>
      </c>
      <c r="M39" s="35">
        <f>(G39+I39)/2*'Enter Information'!D459</f>
        <v>1.0177400028852217E-2</v>
      </c>
      <c r="N39" s="36">
        <f>'Enter Information'!O$600/5</f>
        <v>117</v>
      </c>
      <c r="O39" s="36">
        <f>'Enter Information'!P$600/5</f>
        <v>573</v>
      </c>
      <c r="P39" s="36">
        <f>'Enter Information'!Q$600/5</f>
        <v>1815.2</v>
      </c>
      <c r="Q39" s="37">
        <f t="shared" si="10"/>
        <v>0</v>
      </c>
      <c r="R39" s="287">
        <f>(H39-L39+Q39*'Enter Information'!D250)*'Enter Information'!C$780</f>
        <v>24.615051765724967</v>
      </c>
      <c r="S39" s="287">
        <f>(I39-M39+Q39*'Enter Information'!E250)*'Enter Information'!C$780</f>
        <v>25.708464588809321</v>
      </c>
      <c r="T39" s="38">
        <f t="shared" si="2"/>
        <v>50.323516354534291</v>
      </c>
      <c r="AK39" s="87">
        <v>34</v>
      </c>
      <c r="AL39" s="40">
        <f t="shared" si="4"/>
        <v>50.323516354534291</v>
      </c>
      <c r="AM39" s="86">
        <f>T39*'Enter Information'!E$740*((Y$26/AJ$25)/('1'!Z$26/'1'!AK$25))+T39*(1-'Enter Information'!E$740)</f>
        <v>50.410161072593468</v>
      </c>
      <c r="AN39" s="40">
        <f t="shared" si="5"/>
        <v>50.323516354534291</v>
      </c>
      <c r="AO39" s="86">
        <f>T39*'Enter Information'!E$740*Y$26/AJ$25+T39*(1-'Enter Information'!E$740)</f>
        <v>64.994664568507048</v>
      </c>
      <c r="AP39" s="86">
        <f>INDEX($AL$6:$AO$106,'1'!AL39,'Enter Information'!$B$86)</f>
        <v>50.410161072593468</v>
      </c>
    </row>
    <row r="40" spans="4:42" x14ac:dyDescent="0.4">
      <c r="D40" s="31">
        <v>34</v>
      </c>
      <c r="E40" s="32">
        <f>'4'!AP40</f>
        <v>56.172236088135726</v>
      </c>
      <c r="F40" s="33">
        <f>E40*'Enter Information'!D251</f>
        <v>27.641632682896361</v>
      </c>
      <c r="G40" s="33">
        <f>E40*'Enter Information'!E251</f>
        <v>28.530603405239361</v>
      </c>
      <c r="H40" s="34">
        <f t="shared" si="6"/>
        <v>25.956053925349462</v>
      </c>
      <c r="I40" s="34">
        <f t="shared" si="1"/>
        <v>26.777440641960791</v>
      </c>
      <c r="J40" s="35">
        <f>G40*'Enter Information'!$C$359/1000*'Enter Information'!$D$217</f>
        <v>2.4841207323823959</v>
      </c>
      <c r="K40" s="35">
        <f>G40*'Enter Information'!$C$359/1000*'Enter Information'!$E$217</f>
        <v>2.3570677811658949</v>
      </c>
      <c r="L40" s="35">
        <f>(F40+H40)/2*'Enter Information'!C460</f>
        <v>2.4118958973710618E-2</v>
      </c>
      <c r="M40" s="35">
        <f>(G40+I40)/2*'Enter Information'!D460</f>
        <v>1.1891229470148033E-2</v>
      </c>
      <c r="N40" s="36">
        <f>'Enter Information'!O$600/5</f>
        <v>117</v>
      </c>
      <c r="O40" s="36">
        <f>'Enter Information'!P$600/5</f>
        <v>573</v>
      </c>
      <c r="P40" s="36">
        <f>'Enter Information'!Q$600/5</f>
        <v>1815.2</v>
      </c>
      <c r="Q40" s="37">
        <f t="shared" si="10"/>
        <v>0</v>
      </c>
      <c r="R40" s="287">
        <f>(H40-L40+Q40*'Enter Information'!D251)*'Enter Information'!C$780</f>
        <v>26.242543987387258</v>
      </c>
      <c r="S40" s="287">
        <f>(I40-M40+Q40*'Enter Information'!E251)*'Enter Information'!C$780</f>
        <v>27.086143348524669</v>
      </c>
      <c r="T40" s="38">
        <f t="shared" si="2"/>
        <v>53.328687335911923</v>
      </c>
      <c r="AK40" s="87">
        <v>35</v>
      </c>
      <c r="AL40" s="40">
        <f t="shared" si="4"/>
        <v>53.328687335911923</v>
      </c>
      <c r="AM40" s="86">
        <f>T40*'Enter Information'!E$740*((Y$26/AJ$25)/('1'!Z$26/'1'!AK$25))+T40*(1-'Enter Information'!E$740)</f>
        <v>53.420506219277172</v>
      </c>
      <c r="AN40" s="40">
        <f t="shared" si="5"/>
        <v>53.328687335911923</v>
      </c>
      <c r="AO40" s="86">
        <f>T40*'Enter Information'!E$740*Y$26/AJ$25+T40*(1-'Enter Information'!E$740)</f>
        <v>68.875952961186101</v>
      </c>
      <c r="AP40" s="86">
        <f>INDEX($AL$6:$AO$106,'1'!AL40,'Enter Information'!$B$86)</f>
        <v>53.420506219277172</v>
      </c>
    </row>
    <row r="41" spans="4:42" x14ac:dyDescent="0.4">
      <c r="D41" s="31">
        <v>35</v>
      </c>
      <c r="E41" s="32">
        <f>'4'!AP41</f>
        <v>58.248804113553668</v>
      </c>
      <c r="F41" s="33">
        <f>E41*'Enter Information'!D252</f>
        <v>28.832925528920949</v>
      </c>
      <c r="G41" s="33">
        <f>E41*'Enter Information'!E252</f>
        <v>29.415878584632722</v>
      </c>
      <c r="H41" s="34">
        <f t="shared" si="6"/>
        <v>27.641632682896361</v>
      </c>
      <c r="I41" s="34">
        <f t="shared" si="1"/>
        <v>28.530603405239361</v>
      </c>
      <c r="J41" s="35">
        <f>G41*'Enter Information'!$C$360/1000*'Enter Information'!$D$217</f>
        <v>0.95103587051038652</v>
      </c>
      <c r="K41" s="35">
        <f>G41*'Enter Information'!$C$360/1000*'Enter Information'!$E$217</f>
        <v>0.90239414690735731</v>
      </c>
      <c r="L41" s="35">
        <f>(F41+H41)/2*'Enter Information'!C461</f>
        <v>2.7107787941672311E-2</v>
      </c>
      <c r="M41" s="35">
        <f>(G41+I41)/2*'Enter Information'!D461</f>
        <v>1.3617423267619938E-2</v>
      </c>
      <c r="N41" s="36">
        <f>'Enter Information'!O$601/5</f>
        <v>95.4</v>
      </c>
      <c r="O41" s="36">
        <f>'Enter Information'!P$601/5</f>
        <v>390.4</v>
      </c>
      <c r="P41" s="36">
        <f>'Enter Information'!Q$601/5</f>
        <v>1547.6</v>
      </c>
      <c r="Q41" s="37">
        <f t="shared" si="10"/>
        <v>0</v>
      </c>
      <c r="R41" s="287">
        <f>(H41-L41+Q41*'Enter Information'!D252)*'Enter Information'!C$781</f>
        <v>27.988035985276088</v>
      </c>
      <c r="S41" s="287">
        <f>(I41-M41+Q41*'Enter Information'!E252)*'Enter Information'!C$781</f>
        <v>28.902703663783189</v>
      </c>
      <c r="T41" s="38">
        <f t="shared" si="2"/>
        <v>56.890739649059277</v>
      </c>
      <c r="AB41" s="69"/>
      <c r="AK41" s="87">
        <v>36</v>
      </c>
      <c r="AL41" s="40">
        <f t="shared" si="4"/>
        <v>56.890739649059277</v>
      </c>
      <c r="AM41" s="86">
        <f>T41*'Enter Information'!E$741*((Y$26/AJ$25)/('1'!Z$26/'1'!AK$25))+T41*(1-'Enter Information'!E$741)</f>
        <v>56.988404428651315</v>
      </c>
      <c r="AN41" s="40">
        <f t="shared" si="5"/>
        <v>56.890739649059277</v>
      </c>
      <c r="AO41" s="86">
        <f>T41*'Enter Information'!E$741*Y$26/AJ$25+T41*(1-'Enter Information'!E$741)</f>
        <v>73.427863766666647</v>
      </c>
      <c r="AP41" s="86">
        <f>INDEX($AL$6:$AO$106,'1'!AL41,'Enter Information'!$B$86)</f>
        <v>56.988404428651315</v>
      </c>
    </row>
    <row r="42" spans="4:42" x14ac:dyDescent="0.4">
      <c r="D42" s="31">
        <v>36</v>
      </c>
      <c r="E42" s="32">
        <f>'4'!AP42</f>
        <v>60.331421228156998</v>
      </c>
      <c r="F42" s="33">
        <f>E42*'Enter Information'!D253</f>
        <v>29.753706039280058</v>
      </c>
      <c r="G42" s="33">
        <f>E42*'Enter Information'!E253</f>
        <v>30.577715188876937</v>
      </c>
      <c r="H42" s="34">
        <f t="shared" si="6"/>
        <v>28.832925528920949</v>
      </c>
      <c r="I42" s="34">
        <f t="shared" si="1"/>
        <v>29.415878584632722</v>
      </c>
      <c r="J42" s="35">
        <f>G42*'Enter Information'!$C$360/1000*'Enter Information'!$D$217</f>
        <v>0.98859885823924765</v>
      </c>
      <c r="K42" s="35">
        <f>G42*'Enter Information'!$C$360/1000*'Enter Information'!$E$217</f>
        <v>0.93803593636865912</v>
      </c>
      <c r="L42" s="35">
        <f>(F42+H42)/2*'Enter Information'!C462</f>
        <v>2.9879182099782516E-2</v>
      </c>
      <c r="M42" s="35">
        <f>(G42+I42)/2*'Enter Information'!D462</f>
        <v>1.4998398443377414E-2</v>
      </c>
      <c r="N42" s="36">
        <f>'Enter Information'!O$601/5</f>
        <v>95.4</v>
      </c>
      <c r="O42" s="36">
        <f>'Enter Information'!P$601/5</f>
        <v>390.4</v>
      </c>
      <c r="P42" s="36">
        <f>'Enter Information'!Q$601/5</f>
        <v>1547.6</v>
      </c>
      <c r="Q42" s="37">
        <f t="shared" si="10"/>
        <v>0</v>
      </c>
      <c r="R42" s="287">
        <f>(H42-L42+Q42*'Enter Information'!D253)*'Enter Information'!C$781</f>
        <v>29.192633250325873</v>
      </c>
      <c r="S42" s="287">
        <f>(I42-M42+Q42*'Enter Information'!E253)*'Enter Information'!C$781</f>
        <v>29.798553325833289</v>
      </c>
      <c r="T42" s="38">
        <f t="shared" si="2"/>
        <v>58.991186576159166</v>
      </c>
      <c r="AK42" s="87">
        <v>37</v>
      </c>
      <c r="AL42" s="40">
        <f t="shared" si="4"/>
        <v>58.991186576159166</v>
      </c>
      <c r="AM42" s="86">
        <f>T42*'Enter Information'!E$741*((Y$26/AJ$25)/('1'!Z$26/'1'!AK$25))+T42*(1-'Enter Information'!E$741)</f>
        <v>59.092457209488479</v>
      </c>
      <c r="AN42" s="40">
        <f t="shared" si="5"/>
        <v>58.991186576159166</v>
      </c>
      <c r="AO42" s="86">
        <f>T42*'Enter Information'!E$741*Y$26/AJ$25+T42*(1-'Enter Information'!E$741)</f>
        <v>76.138873181619019</v>
      </c>
      <c r="AP42" s="86">
        <f>INDEX($AL$6:$AO$106,'1'!AL42,'Enter Information'!$B$86)</f>
        <v>59.092457209488479</v>
      </c>
    </row>
    <row r="43" spans="4:42" x14ac:dyDescent="0.4">
      <c r="D43" s="31">
        <v>37</v>
      </c>
      <c r="E43" s="32">
        <f>'4'!AP43</f>
        <v>61.820626670668133</v>
      </c>
      <c r="F43" s="33">
        <f>E43*'Enter Information'!D254</f>
        <v>30.486905496025916</v>
      </c>
      <c r="G43" s="33">
        <f>E43*'Enter Information'!E254</f>
        <v>31.333721174642218</v>
      </c>
      <c r="H43" s="34">
        <f t="shared" si="6"/>
        <v>29.753706039280058</v>
      </c>
      <c r="I43" s="34">
        <f t="shared" si="1"/>
        <v>30.577715188876937</v>
      </c>
      <c r="J43" s="35">
        <f>G43*'Enter Information'!$C$360/1000*'Enter Information'!$D$217</f>
        <v>1.0130410590293664</v>
      </c>
      <c r="K43" s="35">
        <f>G43*'Enter Information'!$C$360/1000*'Enter Information'!$E$217</f>
        <v>0.96122801525281365</v>
      </c>
      <c r="L43" s="35">
        <f>(F43+H43)/2*'Enter Information'!C463</f>
        <v>3.2228727171388694E-2</v>
      </c>
      <c r="M43" s="35">
        <f>(G43+I43)/2*'Enter Information'!D463</f>
        <v>1.6716087818150174E-2</v>
      </c>
      <c r="N43" s="36">
        <f>'Enter Information'!O$601/5</f>
        <v>95.4</v>
      </c>
      <c r="O43" s="36">
        <f>'Enter Information'!P$601/5</f>
        <v>390.4</v>
      </c>
      <c r="P43" s="36">
        <f>'Enter Information'!Q$601/5</f>
        <v>1547.6</v>
      </c>
      <c r="Q43" s="37">
        <f t="shared" si="10"/>
        <v>0</v>
      </c>
      <c r="R43" s="287">
        <f>(H43-L43+Q43*'Enter Information'!D254)*'Enter Information'!C$781</f>
        <v>30.123486813957342</v>
      </c>
      <c r="S43" s="287">
        <f>(I43-M43+Q43*'Enter Information'!E254)*'Enter Information'!C$781</f>
        <v>30.974363884228872</v>
      </c>
      <c r="T43" s="38">
        <f t="shared" si="2"/>
        <v>61.097850698186214</v>
      </c>
      <c r="AK43" s="87">
        <v>38</v>
      </c>
      <c r="AL43" s="40">
        <f t="shared" si="4"/>
        <v>61.097850698186214</v>
      </c>
      <c r="AM43" s="86">
        <f>T43*'Enter Information'!E$741*((Y$26/AJ$25)/('1'!Z$26/'1'!AK$25))+T43*(1-'Enter Information'!E$741)</f>
        <v>61.202737858360166</v>
      </c>
      <c r="AN43" s="40">
        <f t="shared" si="5"/>
        <v>61.097850698186214</v>
      </c>
      <c r="AO43" s="86">
        <f>T43*'Enter Information'!E$741*Y$26/AJ$25+T43*(1-'Enter Information'!E$741)</f>
        <v>78.857907019261944</v>
      </c>
      <c r="AP43" s="86">
        <f>INDEX($AL$6:$AO$106,'1'!AL43,'Enter Information'!$B$86)</f>
        <v>61.202737858360166</v>
      </c>
    </row>
    <row r="44" spans="4:42" x14ac:dyDescent="0.4">
      <c r="D44" s="31">
        <v>38</v>
      </c>
      <c r="E44" s="32">
        <f>'4'!AP44</f>
        <v>63.316697792683861</v>
      </c>
      <c r="F44" s="33">
        <f>E44*'Enter Information'!D255</f>
        <v>31.382409266407691</v>
      </c>
      <c r="G44" s="33">
        <f>E44*'Enter Information'!E255</f>
        <v>31.93428852627617</v>
      </c>
      <c r="H44" s="34">
        <f t="shared" si="6"/>
        <v>30.486905496025916</v>
      </c>
      <c r="I44" s="34">
        <f t="shared" si="1"/>
        <v>31.333721174642218</v>
      </c>
      <c r="J44" s="35">
        <f>G44*'Enter Information'!$C$360/1000*'Enter Information'!$D$217</f>
        <v>1.0324578203685872</v>
      </c>
      <c r="K44" s="35">
        <f>G44*'Enter Information'!$C$360/1000*'Enter Information'!$E$217</f>
        <v>0.97965168603928665</v>
      </c>
      <c r="L44" s="35">
        <f>(F44+H44)/2*'Enter Information'!C464</f>
        <v>3.4646816266962817E-2</v>
      </c>
      <c r="M44" s="35">
        <f>(G44+I44)/2*'Enter Information'!D464</f>
        <v>1.8664062861770924E-2</v>
      </c>
      <c r="N44" s="36">
        <f>'Enter Information'!O$601/5</f>
        <v>95.4</v>
      </c>
      <c r="O44" s="36">
        <f>'Enter Information'!P$601/5</f>
        <v>390.4</v>
      </c>
      <c r="P44" s="36">
        <f>'Enter Information'!Q$601/5</f>
        <v>1547.6</v>
      </c>
      <c r="Q44" s="37">
        <f t="shared" si="10"/>
        <v>0</v>
      </c>
      <c r="R44" s="287">
        <f>(H44-L44+Q44*'Enter Information'!D255)*'Enter Information'!C$781</f>
        <v>30.864152651699214</v>
      </c>
      <c r="S44" s="287">
        <f>(I44-M44+Q44*'Enter Information'!E255)*'Enter Information'!C$781</f>
        <v>31.738621202409981</v>
      </c>
      <c r="T44" s="38">
        <f t="shared" si="2"/>
        <v>62.602773854109195</v>
      </c>
      <c r="AK44" s="87">
        <v>39</v>
      </c>
      <c r="AL44" s="40">
        <f t="shared" si="4"/>
        <v>62.602773854109195</v>
      </c>
      <c r="AM44" s="86">
        <f>T44*'Enter Information'!E$741*((Y$26/AJ$25)/('1'!Z$26/'1'!AK$25))+T44*(1-'Enter Information'!E$741)</f>
        <v>62.710244527685028</v>
      </c>
      <c r="AN44" s="40">
        <f t="shared" si="5"/>
        <v>62.602773854109195</v>
      </c>
      <c r="AO44" s="86">
        <f>T44*'Enter Information'!E$741*Y$26/AJ$25+T44*(1-'Enter Information'!E$741)</f>
        <v>80.800284516093143</v>
      </c>
      <c r="AP44" s="86">
        <f>INDEX($AL$6:$AO$106,'1'!AL44,'Enter Information'!$B$86)</f>
        <v>62.710244527685028</v>
      </c>
    </row>
    <row r="45" spans="4:42" x14ac:dyDescent="0.4">
      <c r="D45" s="31">
        <v>39</v>
      </c>
      <c r="E45" s="32">
        <f>'4'!AP45</f>
        <v>63.105915239089278</v>
      </c>
      <c r="F45" s="33">
        <f>E45*'Enter Information'!D256</f>
        <v>31.114546832241224</v>
      </c>
      <c r="G45" s="33">
        <f>E45*'Enter Information'!E256</f>
        <v>31.991368406848053</v>
      </c>
      <c r="H45" s="34">
        <f t="shared" si="6"/>
        <v>31.382409266407691</v>
      </c>
      <c r="I45" s="34">
        <f t="shared" si="1"/>
        <v>31.93428852627617</v>
      </c>
      <c r="J45" s="35">
        <f>G45*'Enter Information'!$C$360/1000*'Enter Information'!$D$217</f>
        <v>1.0343032527173825</v>
      </c>
      <c r="K45" s="35">
        <f>G45*'Enter Information'!$C$360/1000*'Enter Information'!$E$217</f>
        <v>0.98140273182178961</v>
      </c>
      <c r="L45" s="35">
        <f>(F45+H45)/2*'Enter Information'!C465</f>
        <v>3.718568887869611E-2</v>
      </c>
      <c r="M45" s="35">
        <f>(G45+I45)/2*'Enter Information'!D465</f>
        <v>2.0136581933934132E-2</v>
      </c>
      <c r="N45" s="36">
        <f>'Enter Information'!O$601/5</f>
        <v>95.4</v>
      </c>
      <c r="O45" s="36">
        <f>'Enter Information'!P$601/5</f>
        <v>390.4</v>
      </c>
      <c r="P45" s="36">
        <f>'Enter Information'!Q$601/5</f>
        <v>1547.6</v>
      </c>
      <c r="Q45" s="37">
        <f t="shared" si="10"/>
        <v>0</v>
      </c>
      <c r="R45" s="287">
        <f>(H45-L45+Q45*'Enter Information'!D256)*'Enter Information'!C$781</f>
        <v>31.769195696526054</v>
      </c>
      <c r="S45" s="287">
        <f>(I45-M45+Q45*'Enter Information'!E256)*'Enter Information'!C$781</f>
        <v>32.345819327169167</v>
      </c>
      <c r="T45" s="38">
        <f t="shared" si="2"/>
        <v>64.115015023695221</v>
      </c>
      <c r="AK45" s="87">
        <v>40</v>
      </c>
      <c r="AL45" s="40">
        <f t="shared" si="4"/>
        <v>64.115015023695221</v>
      </c>
      <c r="AM45" s="86">
        <f>T45*'Enter Information'!E$741*((Y$26/AJ$25)/('1'!Z$26/'1'!AK$25))+T45*(1-'Enter Information'!E$741)</f>
        <v>64.225081773564469</v>
      </c>
      <c r="AN45" s="40">
        <f t="shared" si="5"/>
        <v>64.115015023695221</v>
      </c>
      <c r="AO45" s="86">
        <f>T45*'Enter Information'!E$741*Y$26/AJ$25+T45*(1-'Enter Information'!E$741)</f>
        <v>82.75210724273866</v>
      </c>
      <c r="AP45" s="86">
        <f>INDEX($AL$6:$AO$106,'1'!AL45,'Enter Information'!$B$86)</f>
        <v>64.225081773564469</v>
      </c>
    </row>
    <row r="46" spans="4:42" x14ac:dyDescent="0.4">
      <c r="D46" s="31">
        <v>40</v>
      </c>
      <c r="E46" s="32">
        <f>'4'!AP46</f>
        <v>63.792772552833732</v>
      </c>
      <c r="F46" s="33">
        <f>E46*'Enter Information'!D257</f>
        <v>31.388813121590648</v>
      </c>
      <c r="G46" s="33">
        <f>E46*'Enter Information'!E257</f>
        <v>32.403959431243088</v>
      </c>
      <c r="H46" s="34">
        <f t="shared" si="6"/>
        <v>31.114546832241224</v>
      </c>
      <c r="I46" s="34">
        <f t="shared" si="1"/>
        <v>31.991368406848053</v>
      </c>
      <c r="J46" s="35">
        <f>G46*'Enter Information'!$C$360/1000*'Enter Information'!$D$217</f>
        <v>1.0476426082943833</v>
      </c>
      <c r="K46" s="35">
        <f>G46*'Enter Information'!$C$360/1000*'Enter Information'!$E$217</f>
        <v>0.99405983211574755</v>
      </c>
      <c r="L46" s="35">
        <f>(F46+H46)/2*'Enter Information'!C466</f>
        <v>4.0002150370452405E-2</v>
      </c>
      <c r="M46" s="35">
        <f>(G46+I46)/2*'Enter Information'!D466</f>
        <v>2.2216388104141439E-2</v>
      </c>
      <c r="N46" s="36">
        <f>'Enter Information'!O$602/5</f>
        <v>73.400000000000006</v>
      </c>
      <c r="O46" s="36">
        <f>'Enter Information'!P$602/5</f>
        <v>282.60000000000002</v>
      </c>
      <c r="P46" s="36">
        <f>'Enter Information'!Q$602/5</f>
        <v>1483.2</v>
      </c>
      <c r="Q46" s="37">
        <f t="shared" si="10"/>
        <v>0</v>
      </c>
      <c r="R46" s="287">
        <f>(H46-L46+Q46*'Enter Information'!D257)*'Enter Information'!C$782</f>
        <v>31.165418499120669</v>
      </c>
      <c r="S46" s="287">
        <f>(I46-M46+Q46*'Enter Information'!E257)*'Enter Information'!C$782</f>
        <v>32.062642008957042</v>
      </c>
      <c r="T46" s="38">
        <f t="shared" si="2"/>
        <v>63.228060508077711</v>
      </c>
      <c r="AK46" s="87">
        <v>41</v>
      </c>
      <c r="AL46" s="40">
        <f t="shared" si="4"/>
        <v>63.228060508077711</v>
      </c>
      <c r="AM46" s="86">
        <f>T46*'Enter Information'!E$742*((Y$26/AJ$25)/('1'!Z$26/'1'!AK$25))+T46*(1-'Enter Information'!E$742)</f>
        <v>63.336465056972557</v>
      </c>
      <c r="AN46" s="40">
        <f t="shared" si="5"/>
        <v>63.228060508077711</v>
      </c>
      <c r="AO46" s="86">
        <f>T46*'Enter Information'!E$742*Y$26/AJ$25+T46*(1-'Enter Information'!E$742)</f>
        <v>81.583699946120845</v>
      </c>
      <c r="AP46" s="86">
        <f>INDEX($AL$6:$AO$106,'1'!AL46,'Enter Information'!$B$86)</f>
        <v>63.336465056972557</v>
      </c>
    </row>
    <row r="47" spans="4:42" x14ac:dyDescent="0.4">
      <c r="D47" s="31">
        <v>41</v>
      </c>
      <c r="E47" s="32">
        <f>'4'!AP47</f>
        <v>64.45165846036619</v>
      </c>
      <c r="F47" s="33">
        <f>E47*'Enter Information'!D258</f>
        <v>31.500362360480491</v>
      </c>
      <c r="G47" s="33">
        <f>E47*'Enter Information'!E258</f>
        <v>32.951296099885695</v>
      </c>
      <c r="H47" s="34">
        <f t="shared" si="6"/>
        <v>31.388813121590648</v>
      </c>
      <c r="I47" s="34">
        <f t="shared" si="1"/>
        <v>32.403959431243088</v>
      </c>
      <c r="J47" s="35">
        <f>G47*'Enter Information'!$C$360/1000*'Enter Information'!$D$217</f>
        <v>1.06533838452718</v>
      </c>
      <c r="K47" s="35">
        <f>G47*'Enter Information'!$C$360/1000*'Enter Information'!$E$217</f>
        <v>1.0108505393778073</v>
      </c>
      <c r="L47" s="35">
        <f>(F47+H47)/2*'Enter Information'!C467</f>
        <v>4.3079085205218727E-2</v>
      </c>
      <c r="M47" s="35">
        <f>(G47+I47)/2*'Enter Information'!D467</f>
        <v>2.4834997101828942E-2</v>
      </c>
      <c r="N47" s="36">
        <f>'Enter Information'!O$602/5</f>
        <v>73.400000000000006</v>
      </c>
      <c r="O47" s="36">
        <f>'Enter Information'!P$602/5</f>
        <v>282.60000000000002</v>
      </c>
      <c r="P47" s="36">
        <f>'Enter Information'!Q$602/5</f>
        <v>1483.2</v>
      </c>
      <c r="Q47" s="37">
        <f t="shared" si="10"/>
        <v>0</v>
      </c>
      <c r="R47" s="287">
        <f>(H47-L47+Q47*'Enter Information'!D258)*'Enter Information'!C$782</f>
        <v>31.43740091471135</v>
      </c>
      <c r="S47" s="287">
        <f>(I47-M47+Q47*'Enter Information'!E258)*'Enter Information'!C$782</f>
        <v>32.473813340017863</v>
      </c>
      <c r="T47" s="38">
        <f t="shared" si="2"/>
        <v>63.911214254729217</v>
      </c>
      <c r="AK47" s="87">
        <v>42</v>
      </c>
      <c r="AL47" s="40">
        <f t="shared" si="4"/>
        <v>63.911214254729217</v>
      </c>
      <c r="AM47" s="86">
        <f>T47*'Enter Information'!E$742*((Y$26/AJ$25)/('1'!Z$26/'1'!AK$25))+T47*(1-'Enter Information'!E$742)</f>
        <v>64.02079007114574</v>
      </c>
      <c r="AN47" s="40">
        <f t="shared" si="5"/>
        <v>63.911214254729217</v>
      </c>
      <c r="AO47" s="86">
        <f>T47*'Enter Information'!E$742*Y$26/AJ$25+T47*(1-'Enter Information'!E$742)</f>
        <v>82.465178989381442</v>
      </c>
      <c r="AP47" s="86">
        <f>INDEX($AL$6:$AO$106,'1'!AL47,'Enter Information'!$B$86)</f>
        <v>64.02079007114574</v>
      </c>
    </row>
    <row r="48" spans="4:42" x14ac:dyDescent="0.4">
      <c r="D48" s="31">
        <v>42</v>
      </c>
      <c r="E48" s="32">
        <f>'4'!AP48</f>
        <v>67.14846714049375</v>
      </c>
      <c r="F48" s="33">
        <f>E48*'Enter Information'!D259</f>
        <v>32.699993174130974</v>
      </c>
      <c r="G48" s="33">
        <f>E48*'Enter Information'!E259</f>
        <v>34.448473966362776</v>
      </c>
      <c r="H48" s="34">
        <f t="shared" si="6"/>
        <v>31.500362360480491</v>
      </c>
      <c r="I48" s="34">
        <f t="shared" si="1"/>
        <v>32.951296099885695</v>
      </c>
      <c r="J48" s="35">
        <f>G48*'Enter Information'!$C$360/1000*'Enter Information'!$D$217</f>
        <v>1.1137431891451104</v>
      </c>
      <c r="K48" s="35">
        <f>G48*'Enter Information'!$C$360/1000*'Enter Information'!$E$217</f>
        <v>1.0567796296717129</v>
      </c>
      <c r="L48" s="35">
        <f>(F48+H48)/2*'Enter Information'!C468</f>
        <v>4.7508263095612478E-2</v>
      </c>
      <c r="M48" s="35">
        <f>(G48+I48)/2*'Enter Information'!D468</f>
        <v>2.7970904577493114E-2</v>
      </c>
      <c r="N48" s="36">
        <f>'Enter Information'!O$602/5</f>
        <v>73.400000000000006</v>
      </c>
      <c r="O48" s="36">
        <f>'Enter Information'!P$602/5</f>
        <v>282.60000000000002</v>
      </c>
      <c r="P48" s="36">
        <f>'Enter Information'!Q$602/5</f>
        <v>1483.2</v>
      </c>
      <c r="Q48" s="37">
        <f t="shared" si="10"/>
        <v>0</v>
      </c>
      <c r="R48" s="287">
        <f>(H48-L48+Q48*'Enter Information'!D259)*'Enter Information'!C$782</f>
        <v>31.544834235613614</v>
      </c>
      <c r="S48" s="287">
        <f>(I48-M48+Q48*'Enter Information'!E259)*'Enter Information'!C$782</f>
        <v>33.019605551712033</v>
      </c>
      <c r="T48" s="38">
        <f t="shared" si="2"/>
        <v>64.564439787325654</v>
      </c>
      <c r="AK48" s="87">
        <v>43</v>
      </c>
      <c r="AL48" s="40">
        <f t="shared" si="4"/>
        <v>64.564439787325654</v>
      </c>
      <c r="AM48" s="86">
        <f>T48*'Enter Information'!E$742*((Y$26/AJ$25)/('1'!Z$26/'1'!AK$25))+T48*(1-'Enter Information'!E$742)</f>
        <v>64.675135559322314</v>
      </c>
      <c r="AN48" s="40">
        <f t="shared" si="5"/>
        <v>64.564439787325654</v>
      </c>
      <c r="AO48" s="86">
        <f>T48*'Enter Information'!E$742*Y$26/AJ$25+T48*(1-'Enter Information'!E$742)</f>
        <v>83.30804140553424</v>
      </c>
      <c r="AP48" s="86">
        <f>INDEX($AL$6:$AO$106,'1'!AL48,'Enter Information'!$B$86)</f>
        <v>64.675135559322314</v>
      </c>
    </row>
    <row r="49" spans="4:42" x14ac:dyDescent="0.4">
      <c r="D49" s="31">
        <v>43</v>
      </c>
      <c r="E49" s="32">
        <f>'4'!AP49</f>
        <v>69.773291667165083</v>
      </c>
      <c r="F49" s="33">
        <f>E49*'Enter Information'!D260</f>
        <v>33.796036246216985</v>
      </c>
      <c r="G49" s="33">
        <f>E49*'Enter Information'!E260</f>
        <v>35.977255420948097</v>
      </c>
      <c r="H49" s="34">
        <f t="shared" si="6"/>
        <v>32.699993174130974</v>
      </c>
      <c r="I49" s="34">
        <f t="shared" si="1"/>
        <v>34.448473966362776</v>
      </c>
      <c r="J49" s="35">
        <f>G49*'Enter Information'!$C$360/1000*'Enter Information'!$D$217</f>
        <v>1.1631697598082502</v>
      </c>
      <c r="K49" s="35">
        <f>G49*'Enter Information'!$C$360/1000*'Enter Information'!$E$217</f>
        <v>1.1036782267185139</v>
      </c>
      <c r="L49" s="35">
        <f>(F49+H49)/2*'Enter Information'!C469</f>
        <v>5.2531863242074886E-2</v>
      </c>
      <c r="M49" s="35">
        <f>(G49+I49)/2*'Enter Information'!D469</f>
        <v>3.2395835518162996E-2</v>
      </c>
      <c r="N49" s="36">
        <f>'Enter Information'!O$602/5</f>
        <v>73.400000000000006</v>
      </c>
      <c r="O49" s="36">
        <f>'Enter Information'!P$602/5</f>
        <v>282.60000000000002</v>
      </c>
      <c r="P49" s="36">
        <f>'Enter Information'!Q$602/5</f>
        <v>1483.2</v>
      </c>
      <c r="Q49" s="37">
        <f t="shared" si="10"/>
        <v>0</v>
      </c>
      <c r="R49" s="287">
        <f>(H49-L49+Q49*'Enter Information'!D260)*'Enter Information'!C$782</f>
        <v>32.742934936108895</v>
      </c>
      <c r="S49" s="287">
        <f>(I49-M49+Q49*'Enter Information'!E260)*'Enter Information'!C$782</f>
        <v>34.516723866012704</v>
      </c>
      <c r="T49" s="38">
        <f t="shared" si="2"/>
        <v>67.259658802121606</v>
      </c>
      <c r="AK49" s="87">
        <v>44</v>
      </c>
      <c r="AL49" s="40">
        <f t="shared" si="4"/>
        <v>67.259658802121606</v>
      </c>
      <c r="AM49" s="86">
        <f>T49*'Enter Information'!E$742*((Y$26/AJ$25)/('1'!Z$26/'1'!AK$25))+T49*(1-'Enter Information'!E$742)</f>
        <v>67.374975528788141</v>
      </c>
      <c r="AN49" s="40">
        <f t="shared" si="5"/>
        <v>67.259658802121606</v>
      </c>
      <c r="AO49" s="86">
        <f>T49*'Enter Information'!E$742*Y$26/AJ$25+T49*(1-'Enter Information'!E$742)</f>
        <v>86.785705240630065</v>
      </c>
      <c r="AP49" s="86">
        <f>INDEX($AL$6:$AO$106,'1'!AL49,'Enter Information'!$B$86)</f>
        <v>67.374975528788141</v>
      </c>
    </row>
    <row r="50" spans="4:42" x14ac:dyDescent="0.4">
      <c r="D50" s="31">
        <v>44</v>
      </c>
      <c r="E50" s="32">
        <f>'4'!AP50</f>
        <v>74.140603045815453</v>
      </c>
      <c r="F50" s="33">
        <f>E50*'Enter Information'!D261</f>
        <v>35.747471781967519</v>
      </c>
      <c r="G50" s="33">
        <f>E50*'Enter Information'!E261</f>
        <v>38.393131263847934</v>
      </c>
      <c r="H50" s="34">
        <f t="shared" si="6"/>
        <v>33.796036246216985</v>
      </c>
      <c r="I50" s="34">
        <f t="shared" si="1"/>
        <v>35.977255420948097</v>
      </c>
      <c r="J50" s="35">
        <f>G50*'Enter Information'!$C$360/1000*'Enter Information'!$D$217</f>
        <v>1.2412767107424831</v>
      </c>
      <c r="K50" s="35">
        <f>G50*'Enter Information'!$C$360/1000*'Enter Information'!$E$217</f>
        <v>1.1777903160112198</v>
      </c>
      <c r="L50" s="35">
        <f>(F50+H50)/2*'Enter Information'!C470</f>
        <v>5.806882920353406E-2</v>
      </c>
      <c r="M50" s="35">
        <f>(G50+I50)/2*'Enter Information'!D470</f>
        <v>3.7557045275821994E-2</v>
      </c>
      <c r="N50" s="36">
        <f>'Enter Information'!O$602/5</f>
        <v>73.400000000000006</v>
      </c>
      <c r="O50" s="36">
        <f>'Enter Information'!P$602/5</f>
        <v>282.60000000000002</v>
      </c>
      <c r="P50" s="36">
        <f>'Enter Information'!Q$602/5</f>
        <v>1483.2</v>
      </c>
      <c r="Q50" s="37">
        <f t="shared" si="10"/>
        <v>0</v>
      </c>
      <c r="R50" s="287">
        <f>(H50-L50+Q50*'Enter Information'!D261)*'Enter Information'!C$782</f>
        <v>33.836630097893384</v>
      </c>
      <c r="S50" s="287">
        <f>(I50-M50+Q50*'Enter Information'!E261)*'Enter Information'!C$782</f>
        <v>36.044799757386571</v>
      </c>
      <c r="T50" s="38">
        <f t="shared" si="2"/>
        <v>69.881429855279947</v>
      </c>
      <c r="AK50" s="87">
        <v>45</v>
      </c>
      <c r="AL50" s="40">
        <f t="shared" si="4"/>
        <v>69.881429855279947</v>
      </c>
      <c r="AM50" s="86">
        <f>T50*'Enter Information'!E$742*((Y$26/AJ$25)/('1'!Z$26/'1'!AK$25))+T50*(1-'Enter Information'!E$742)</f>
        <v>70.001241610040651</v>
      </c>
      <c r="AN50" s="40">
        <f t="shared" si="5"/>
        <v>69.881429855279947</v>
      </c>
      <c r="AO50" s="86">
        <f>T50*'Enter Information'!E$742*Y$26/AJ$25+T50*(1-'Enter Information'!E$742)</f>
        <v>90.168598551124205</v>
      </c>
      <c r="AP50" s="86">
        <f>INDEX($AL$6:$AO$106,'1'!AL50,'Enter Information'!$B$86)</f>
        <v>70.001241610040651</v>
      </c>
    </row>
    <row r="51" spans="4:42" x14ac:dyDescent="0.4">
      <c r="D51" s="31">
        <v>45</v>
      </c>
      <c r="E51" s="32">
        <f>'4'!AP51</f>
        <v>77.215446103372514</v>
      </c>
      <c r="F51" s="33">
        <f>E51*'Enter Information'!D262</f>
        <v>36.797612249744887</v>
      </c>
      <c r="G51" s="33">
        <f>E51*'Enter Information'!E262</f>
        <v>40.41783385362762</v>
      </c>
      <c r="H51" s="34">
        <f t="shared" si="6"/>
        <v>35.747471781967519</v>
      </c>
      <c r="I51" s="34">
        <f t="shared" si="1"/>
        <v>38.393131263847934</v>
      </c>
      <c r="J51" s="35">
        <f>G51*'Enter Information'!$C$360/1000*'Enter Information'!$D$217</f>
        <v>1.3067367575826854</v>
      </c>
      <c r="K51" s="35">
        <f>G51*'Enter Information'!$C$360/1000*'Enter Information'!$E$217</f>
        <v>1.2399023403381033</v>
      </c>
      <c r="L51" s="35">
        <f>(F51+H51)/2*'Enter Information'!C471</f>
        <v>6.4565124788224043E-2</v>
      </c>
      <c r="M51" s="35">
        <f>(G51+I51)/2*'Enter Information'!D471</f>
        <v>4.3346030814611552E-2</v>
      </c>
      <c r="N51" s="36">
        <f>'Enter Information'!O$603/5</f>
        <v>61</v>
      </c>
      <c r="O51" s="36">
        <f>'Enter Information'!P$603/5</f>
        <v>232.8</v>
      </c>
      <c r="P51" s="36">
        <f>'Enter Information'!Q$603/5</f>
        <v>1453.2</v>
      </c>
      <c r="Q51" s="37">
        <f t="shared" si="10"/>
        <v>0</v>
      </c>
      <c r="R51" s="287">
        <f>(H51-L51+Q51*'Enter Information'!D262)*'Enter Information'!C$783</f>
        <v>35.650674838451415</v>
      </c>
      <c r="S51" s="287">
        <f>(I51-M51+Q51*'Enter Information'!E262)*'Enter Information'!C$783</f>
        <v>38.315144464057866</v>
      </c>
      <c r="T51" s="38">
        <f t="shared" si="2"/>
        <v>73.965819302509288</v>
      </c>
      <c r="AK51" s="87">
        <v>46</v>
      </c>
      <c r="AL51" s="40">
        <f t="shared" si="4"/>
        <v>73.965819302509288</v>
      </c>
      <c r="AM51" s="86">
        <f>T51*'Enter Information'!E$743*((Y$26/AJ$25)/('1'!Z$26/'1'!AK$25))+T51*(1-'Enter Information'!E$743)</f>
        <v>74.092272908294774</v>
      </c>
      <c r="AN51" s="40">
        <f t="shared" si="5"/>
        <v>73.965819302509288</v>
      </c>
      <c r="AO51" s="86">
        <f>T51*'Enter Information'!E$743*Y$26/AJ$25+T51*(1-'Enter Information'!E$743)</f>
        <v>95.377621824656032</v>
      </c>
      <c r="AP51" s="86">
        <f>INDEX($AL$6:$AO$106,'1'!AL51,'Enter Information'!$B$86)</f>
        <v>74.092272908294774</v>
      </c>
    </row>
    <row r="52" spans="4:42" x14ac:dyDescent="0.4">
      <c r="D52" s="31">
        <v>46</v>
      </c>
      <c r="E52" s="32">
        <f>'4'!AP52</f>
        <v>80.259194636380869</v>
      </c>
      <c r="F52" s="33">
        <f>E52*'Enter Information'!D263</f>
        <v>38.940452443262188</v>
      </c>
      <c r="G52" s="33">
        <f>E52*'Enter Information'!E263</f>
        <v>41.318742193118688</v>
      </c>
      <c r="H52" s="34">
        <f t="shared" si="6"/>
        <v>36.797612249744887</v>
      </c>
      <c r="I52" s="34">
        <f t="shared" si="1"/>
        <v>40.41783385362762</v>
      </c>
      <c r="J52" s="35">
        <v>0</v>
      </c>
      <c r="K52" s="35">
        <v>0</v>
      </c>
      <c r="L52" s="35">
        <f>(F52+H52)/2*'Enter Information'!C472</f>
        <v>7.2329851781821761E-2</v>
      </c>
      <c r="M52" s="35">
        <f>(G52+I52)/2*'Enter Information'!D472</f>
        <v>4.9041945628047777E-2</v>
      </c>
      <c r="N52" s="36">
        <f>'Enter Information'!O$603/5</f>
        <v>61</v>
      </c>
      <c r="O52" s="36">
        <f>'Enter Information'!P$603/5</f>
        <v>232.8</v>
      </c>
      <c r="P52" s="36">
        <f>'Enter Information'!Q$603/5</f>
        <v>1453.2</v>
      </c>
      <c r="Q52" s="37">
        <f t="shared" si="10"/>
        <v>0</v>
      </c>
      <c r="R52" s="287">
        <f>(H52-L52+Q52*'Enter Information'!D263)*'Enter Information'!C$783</f>
        <v>36.692109017320234</v>
      </c>
      <c r="S52" s="287">
        <f>(I52-M52+Q52*'Enter Information'!E263)*'Enter Information'!C$783</f>
        <v>40.332327401463075</v>
      </c>
      <c r="T52" s="38">
        <f t="shared" si="2"/>
        <v>77.02443641878331</v>
      </c>
      <c r="AK52" s="87">
        <v>47</v>
      </c>
      <c r="AL52" s="40">
        <f t="shared" si="4"/>
        <v>77.02443641878331</v>
      </c>
      <c r="AM52" s="86">
        <f>T52*'Enter Information'!E$743*((Y$26/AJ$25)/('1'!Z$26/'1'!AK$25))+T52*(1-'Enter Information'!E$743)</f>
        <v>77.156119104253406</v>
      </c>
      <c r="AN52" s="40">
        <f t="shared" si="5"/>
        <v>77.02443641878331</v>
      </c>
      <c r="AO52" s="86">
        <f>T52*'Enter Information'!E$743*Y$26/AJ$25+T52*(1-'Enter Information'!E$743)</f>
        <v>99.321654749232948</v>
      </c>
      <c r="AP52" s="86">
        <f>INDEX($AL$6:$AO$106,'1'!AL52,'Enter Information'!$B$86)</f>
        <v>77.156119104253406</v>
      </c>
    </row>
    <row r="53" spans="4:42" x14ac:dyDescent="0.4">
      <c r="D53" s="31">
        <v>47</v>
      </c>
      <c r="E53" s="32">
        <f>'4'!AP53</f>
        <v>83.952832674161471</v>
      </c>
      <c r="F53" s="33">
        <f>E53*'Enter Information'!D264</f>
        <v>40.558241801452155</v>
      </c>
      <c r="G53" s="33">
        <f>E53*'Enter Information'!E264</f>
        <v>43.394590872709315</v>
      </c>
      <c r="H53" s="34">
        <f t="shared" si="6"/>
        <v>38.940452443262188</v>
      </c>
      <c r="I53" s="34">
        <f t="shared" si="1"/>
        <v>41.318742193118688</v>
      </c>
      <c r="J53" s="35">
        <v>0</v>
      </c>
      <c r="K53" s="35">
        <v>0</v>
      </c>
      <c r="L53" s="35">
        <f>(F53+H53)/2*'Enter Information'!C473</f>
        <v>8.2678642014502909E-2</v>
      </c>
      <c r="M53" s="35">
        <f>(G53+I53)/2*'Enter Information'!D473</f>
        <v>5.5487233158117343E-2</v>
      </c>
      <c r="N53" s="36">
        <f>'Enter Information'!O$603/5</f>
        <v>61</v>
      </c>
      <c r="O53" s="36">
        <f>'Enter Information'!P$603/5</f>
        <v>232.8</v>
      </c>
      <c r="P53" s="36">
        <f>'Enter Information'!Q$603/5</f>
        <v>1453.2</v>
      </c>
      <c r="Q53" s="37">
        <f t="shared" si="10"/>
        <v>0</v>
      </c>
      <c r="R53" s="287">
        <f>(H53-L53+Q53*'Enter Information'!D264)*'Enter Information'!C$783</f>
        <v>38.82267417404065</v>
      </c>
      <c r="S53" s="287">
        <f>(I53-M53+Q53*'Enter Information'!E264)*'Enter Information'!C$783</f>
        <v>41.225982498757524</v>
      </c>
      <c r="T53" s="38">
        <f t="shared" si="2"/>
        <v>80.048656672798174</v>
      </c>
      <c r="AK53" s="87">
        <v>48</v>
      </c>
      <c r="AL53" s="40">
        <f t="shared" si="4"/>
        <v>80.048656672798174</v>
      </c>
      <c r="AM53" s="86">
        <f>T53*'Enter Information'!E$743*((Y$26/AJ$25)/('1'!Z$26/'1'!AK$25))+T53*(1-'Enter Information'!E$743)</f>
        <v>80.18550963231398</v>
      </c>
      <c r="AN53" s="40">
        <f t="shared" si="5"/>
        <v>80.048656672798174</v>
      </c>
      <c r="AO53" s="86">
        <f>T53*'Enter Information'!E$743*Y$26/AJ$25+T53*(1-'Enter Information'!E$743)</f>
        <v>103.22133352548238</v>
      </c>
      <c r="AP53" s="86">
        <f>INDEX($AL$6:$AO$106,'1'!AL53,'Enter Information'!$B$86)</f>
        <v>80.18550963231398</v>
      </c>
    </row>
    <row r="54" spans="4:42" x14ac:dyDescent="0.4">
      <c r="D54" s="31">
        <v>48</v>
      </c>
      <c r="E54" s="32">
        <f>'4'!AP54</f>
        <v>87.604157919761448</v>
      </c>
      <c r="F54" s="33">
        <f>E54*'Enter Information'!D265</f>
        <v>42.60031269237934</v>
      </c>
      <c r="G54" s="33">
        <f>E54*'Enter Information'!E265</f>
        <v>45.003845227382101</v>
      </c>
      <c r="H54" s="34">
        <f t="shared" si="6"/>
        <v>40.558241801452155</v>
      </c>
      <c r="I54" s="34">
        <f t="shared" si="1"/>
        <v>43.394590872709315</v>
      </c>
      <c r="J54" s="35">
        <v>0</v>
      </c>
      <c r="K54" s="35">
        <v>0</v>
      </c>
      <c r="L54" s="35">
        <f>(F54+H54)/2*'Enter Information'!C474</f>
        <v>9.3969166578029589E-2</v>
      </c>
      <c r="M54" s="35">
        <f>(G54+I54)/2*'Enter Information'!D474</f>
        <v>6.3204881811565361E-2</v>
      </c>
      <c r="N54" s="36">
        <f>'Enter Information'!O$603/5</f>
        <v>61</v>
      </c>
      <c r="O54" s="36">
        <f>'Enter Information'!P$603/5</f>
        <v>232.8</v>
      </c>
      <c r="P54" s="36">
        <f>'Enter Information'!Q$603/5</f>
        <v>1453.2</v>
      </c>
      <c r="Q54" s="37">
        <f t="shared" si="10"/>
        <v>0</v>
      </c>
      <c r="R54" s="287">
        <f>(H54-L54+Q54*'Enter Information'!D265)*'Enter Information'!C$783</f>
        <v>40.427721882071026</v>
      </c>
      <c r="S54" s="287">
        <f>(I54-M54+Q54*'Enter Information'!E265)*'Enter Information'!C$783</f>
        <v>43.29224541886127</v>
      </c>
      <c r="T54" s="38">
        <f t="shared" si="2"/>
        <v>83.719967300932296</v>
      </c>
      <c r="AK54" s="87">
        <v>49</v>
      </c>
      <c r="AL54" s="40">
        <f t="shared" si="4"/>
        <v>83.719967300932296</v>
      </c>
      <c r="AM54" s="86">
        <f>T54*'Enter Information'!E$743*((Y$26/AJ$25)/('1'!Z$26/'1'!AK$25))+T54*(1-'Enter Information'!E$743)</f>
        <v>83.863096814554638</v>
      </c>
      <c r="AN54" s="40">
        <f t="shared" si="5"/>
        <v>83.719967300932296</v>
      </c>
      <c r="AO54" s="86">
        <f>T54*'Enter Information'!E$743*Y$26/AJ$25+T54*(1-'Enter Information'!E$743)</f>
        <v>107.95542394715282</v>
      </c>
      <c r="AP54" s="86">
        <f>INDEX($AL$6:$AO$106,'1'!AL54,'Enter Information'!$B$86)</f>
        <v>83.863096814554638</v>
      </c>
    </row>
    <row r="55" spans="4:42" x14ac:dyDescent="0.4">
      <c r="D55" s="31">
        <v>49</v>
      </c>
      <c r="E55" s="32">
        <f>'4'!AP55</f>
        <v>92.572426899298975</v>
      </c>
      <c r="F55" s="33">
        <f>E55*'Enter Information'!D266</f>
        <v>44.882074642575084</v>
      </c>
      <c r="G55" s="33">
        <f>E55*'Enter Information'!E266</f>
        <v>47.690352256723891</v>
      </c>
      <c r="H55" s="34">
        <f t="shared" si="6"/>
        <v>42.60031269237934</v>
      </c>
      <c r="I55" s="34">
        <f t="shared" si="1"/>
        <v>45.003845227382101</v>
      </c>
      <c r="J55" s="35">
        <v>0</v>
      </c>
      <c r="K55" s="35">
        <v>0</v>
      </c>
      <c r="L55" s="35">
        <f>(F55+H55)/2*'Enter Information'!C475</f>
        <v>0.10716592448531917</v>
      </c>
      <c r="M55" s="35">
        <f>(G55+I55)/2*'Enter Information'!D475</f>
        <v>7.2301474037602662E-2</v>
      </c>
      <c r="N55" s="36">
        <f>'Enter Information'!O$603/5</f>
        <v>61</v>
      </c>
      <c r="O55" s="36">
        <f>'Enter Information'!P$603/5</f>
        <v>232.8</v>
      </c>
      <c r="P55" s="36">
        <f>'Enter Information'!Q$603/5</f>
        <v>1453.2</v>
      </c>
      <c r="Q55" s="37">
        <f t="shared" si="10"/>
        <v>0</v>
      </c>
      <c r="R55" s="287">
        <f>(H55-L55+Q55*'Enter Information'!D266)*'Enter Information'!C$783</f>
        <v>42.454763364407341</v>
      </c>
      <c r="S55" s="287">
        <f>(I55-M55+Q55*'Enter Information'!E266)*'Enter Information'!C$783</f>
        <v>44.890957783503666</v>
      </c>
      <c r="T55" s="38">
        <f t="shared" si="2"/>
        <v>87.345721147911007</v>
      </c>
      <c r="AK55" s="87">
        <v>50</v>
      </c>
      <c r="AL55" s="40">
        <f t="shared" si="4"/>
        <v>87.345721147911007</v>
      </c>
      <c r="AM55" s="86">
        <f>T55*'Enter Information'!E$743*((Y$26/AJ$25)/('1'!Z$26/'1'!AK$25))+T55*(1-'Enter Information'!E$743)</f>
        <v>87.495049330756032</v>
      </c>
      <c r="AN55" s="40">
        <f t="shared" si="5"/>
        <v>87.345721147911007</v>
      </c>
      <c r="AO55" s="86">
        <f>T55*'Enter Information'!E$743*Y$26/AJ$25+T55*(1-'Enter Information'!E$743)</f>
        <v>112.63076970154908</v>
      </c>
      <c r="AP55" s="86">
        <f>INDEX($AL$6:$AO$106,'1'!AL55,'Enter Information'!$B$86)</f>
        <v>87.495049330756032</v>
      </c>
    </row>
    <row r="56" spans="4:42" x14ac:dyDescent="0.4">
      <c r="D56" s="31">
        <v>50</v>
      </c>
      <c r="E56" s="32">
        <f>'4'!AP56</f>
        <v>96.370889755193147</v>
      </c>
      <c r="F56" s="33">
        <f>E56*'Enter Information'!D267</f>
        <v>46.699281737193971</v>
      </c>
      <c r="G56" s="33">
        <f>E56*'Enter Information'!E267</f>
        <v>49.671608017999183</v>
      </c>
      <c r="H56" s="34">
        <f t="shared" si="6"/>
        <v>44.882074642575084</v>
      </c>
      <c r="I56" s="34">
        <f t="shared" si="1"/>
        <v>47.690352256723891</v>
      </c>
      <c r="J56" s="35">
        <v>0</v>
      </c>
      <c r="K56" s="35">
        <v>0</v>
      </c>
      <c r="L56" s="35">
        <f>(F56+H56)/2*'Enter Information'!C476</f>
        <v>0.12088739042129516</v>
      </c>
      <c r="M56" s="35">
        <f>(G56+I56)/2*'Enter Information'!D476</f>
        <v>8.2757666233514604E-2</v>
      </c>
      <c r="N56" s="36">
        <f>'Enter Information'!O$604/5</f>
        <v>57.4</v>
      </c>
      <c r="O56" s="36">
        <f>'Enter Information'!P$604/5</f>
        <v>216.6</v>
      </c>
      <c r="P56" s="36">
        <f>'Enter Information'!Q$604/5</f>
        <v>1391.2</v>
      </c>
      <c r="Q56" s="37">
        <f t="shared" si="10"/>
        <v>0</v>
      </c>
      <c r="R56" s="287">
        <f>(H56-L56+Q56*'Enter Information'!D267)*'Enter Information'!C$784</f>
        <v>44.627678797706942</v>
      </c>
      <c r="S56" s="287">
        <f>(I56-M56+Q56*'Enter Information'!E267)*'Enter Information'!C$784</f>
        <v>47.465596203854588</v>
      </c>
      <c r="T56" s="38">
        <f t="shared" si="2"/>
        <v>92.093275001561523</v>
      </c>
      <c r="AK56" s="87">
        <v>51</v>
      </c>
      <c r="AL56" s="40">
        <f t="shared" si="4"/>
        <v>92.093275001561523</v>
      </c>
      <c r="AM56" s="86">
        <f>T56*'Enter Information'!E$744*((Y$26/AJ$25)/('1'!Z$26/'1'!AK$25))+T56*(1-'Enter Information'!E$744)</f>
        <v>92.250036019125247</v>
      </c>
      <c r="AN56" s="40">
        <f t="shared" si="5"/>
        <v>92.093275001561523</v>
      </c>
      <c r="AO56" s="86">
        <f>T56*'Enter Information'!E$744*Y$26/AJ$25+T56*(1-'Enter Information'!E$744)</f>
        <v>118.63689098147286</v>
      </c>
      <c r="AP56" s="86">
        <f>INDEX($AL$6:$AO$106,'1'!AL56,'Enter Information'!$B$86)</f>
        <v>92.250036019125247</v>
      </c>
    </row>
    <row r="57" spans="4:42" x14ac:dyDescent="0.4">
      <c r="D57" s="31">
        <v>51</v>
      </c>
      <c r="E57" s="32">
        <f>'4'!AP57</f>
        <v>100.14737847954675</v>
      </c>
      <c r="F57" s="33">
        <f>E57*'Enter Information'!D268</f>
        <v>48.600795270029074</v>
      </c>
      <c r="G57" s="33">
        <f>E57*'Enter Information'!E268</f>
        <v>51.546583209517664</v>
      </c>
      <c r="H57" s="34">
        <f t="shared" si="6"/>
        <v>46.699281737193971</v>
      </c>
      <c r="I57" s="34">
        <f t="shared" si="1"/>
        <v>49.671608017999183</v>
      </c>
      <c r="J57" s="35">
        <v>0</v>
      </c>
      <c r="K57" s="35">
        <v>0</v>
      </c>
      <c r="L57" s="35">
        <f>(F57+H57)/2*'Enter Information'!C477</f>
        <v>0.13580260973529285</v>
      </c>
      <c r="M57" s="35">
        <f>(G57+I57)/2*'Enter Information'!D477</f>
        <v>9.4639008797728255E-2</v>
      </c>
      <c r="N57" s="36">
        <f>'Enter Information'!O$604/5</f>
        <v>57.4</v>
      </c>
      <c r="O57" s="36">
        <f>'Enter Information'!P$604/5</f>
        <v>216.6</v>
      </c>
      <c r="P57" s="36">
        <f>'Enter Information'!Q$604/5</f>
        <v>1391.2</v>
      </c>
      <c r="Q57" s="37">
        <f t="shared" si="10"/>
        <v>0</v>
      </c>
      <c r="R57" s="287">
        <f>(H57-L57+Q57*'Enter Information'!D268)*'Enter Information'!C$784</f>
        <v>46.424595006781651</v>
      </c>
      <c r="S57" s="287">
        <f>(I57-M57+Q57*'Enter Information'!E268)*'Enter Information'!C$784</f>
        <v>49.429096601990913</v>
      </c>
      <c r="T57" s="38">
        <f t="shared" si="2"/>
        <v>95.853691608772564</v>
      </c>
      <c r="AK57" s="87">
        <v>52</v>
      </c>
      <c r="AL57" s="40">
        <f t="shared" si="4"/>
        <v>95.853691608772564</v>
      </c>
      <c r="AM57" s="86">
        <f>T57*'Enter Information'!E$744*((Y$26/AJ$25)/('1'!Z$26/'1'!AK$25))+T57*(1-'Enter Information'!E$744)</f>
        <v>96.016853601150132</v>
      </c>
      <c r="AN57" s="40">
        <f t="shared" si="5"/>
        <v>95.853691608772564</v>
      </c>
      <c r="AO57" s="86">
        <f>T57*'Enter Information'!E$744*Y$26/AJ$25+T57*(1-'Enter Information'!E$744)</f>
        <v>123.48115496347427</v>
      </c>
      <c r="AP57" s="86">
        <f>INDEX($AL$6:$AO$106,'1'!AL57,'Enter Information'!$B$86)</f>
        <v>96.016853601150132</v>
      </c>
    </row>
    <row r="58" spans="4:42" x14ac:dyDescent="0.4">
      <c r="D58" s="31">
        <v>52</v>
      </c>
      <c r="E58" s="32">
        <f>'4'!AP58</f>
        <v>102.93570640025459</v>
      </c>
      <c r="F58" s="33">
        <f>E58*'Enter Information'!D269</f>
        <v>49.769981780703027</v>
      </c>
      <c r="G58" s="33">
        <f>E58*'Enter Information'!E269</f>
        <v>53.165724619551568</v>
      </c>
      <c r="H58" s="34">
        <f t="shared" si="6"/>
        <v>48.600795270029074</v>
      </c>
      <c r="I58" s="34">
        <f t="shared" si="1"/>
        <v>51.546583209517664</v>
      </c>
      <c r="J58" s="35">
        <v>0</v>
      </c>
      <c r="K58" s="35">
        <v>0</v>
      </c>
      <c r="L58" s="35">
        <f>(F58+H58)/2*'Enter Information'!C478</f>
        <v>0.15149099665812743</v>
      </c>
      <c r="M58" s="35">
        <f>(G58+I58)/2*'Enter Information'!D478</f>
        <v>0.10733011552479597</v>
      </c>
      <c r="N58" s="36">
        <f>'Enter Information'!O$604/5</f>
        <v>57.4</v>
      </c>
      <c r="O58" s="36">
        <f>'Enter Information'!P$604/5</f>
        <v>216.6</v>
      </c>
      <c r="P58" s="36">
        <f>'Enter Information'!Q$604/5</f>
        <v>1391.2</v>
      </c>
      <c r="Q58" s="37">
        <f t="shared" si="10"/>
        <v>0</v>
      </c>
      <c r="R58" s="287">
        <f>(H58-L58+Q58*'Enter Information'!D269)*'Enter Information'!C$784</f>
        <v>48.3047953331562</v>
      </c>
      <c r="S58" s="287">
        <f>(I58-M58+Q58*'Enter Information'!E269)*'Enter Information'!C$784</f>
        <v>51.285826082779067</v>
      </c>
      <c r="T58" s="38">
        <f t="shared" si="2"/>
        <v>99.59062141593526</v>
      </c>
      <c r="AK58" s="87">
        <v>53</v>
      </c>
      <c r="AL58" s="40">
        <f t="shared" si="4"/>
        <v>99.59062141593526</v>
      </c>
      <c r="AM58" s="86">
        <f>T58*'Enter Information'!E$744*((Y$26/AJ$25)/('1'!Z$26/'1'!AK$25))+T58*(1-'Enter Information'!E$744)</f>
        <v>99.7601444039352</v>
      </c>
      <c r="AN58" s="40">
        <f t="shared" si="5"/>
        <v>99.59062141593526</v>
      </c>
      <c r="AO58" s="86">
        <f>T58*'Enter Information'!E$744*Y$26/AJ$25+T58*(1-'Enter Information'!E$744)</f>
        <v>128.29516265437528</v>
      </c>
      <c r="AP58" s="86">
        <f>INDEX($AL$6:$AO$106,'1'!AL58,'Enter Information'!$B$86)</f>
        <v>99.7601444039352</v>
      </c>
    </row>
    <row r="59" spans="4:42" x14ac:dyDescent="0.4">
      <c r="D59" s="31">
        <v>53</v>
      </c>
      <c r="E59" s="32">
        <f>'4'!AP59</f>
        <v>105.70993263566514</v>
      </c>
      <c r="F59" s="33">
        <f>E59*'Enter Information'!D270</f>
        <v>51.337497704596558</v>
      </c>
      <c r="G59" s="33">
        <f>E59*'Enter Information'!E270</f>
        <v>54.372434931068589</v>
      </c>
      <c r="H59" s="34">
        <f t="shared" si="6"/>
        <v>49.769981780703027</v>
      </c>
      <c r="I59" s="34">
        <f t="shared" si="1"/>
        <v>53.165724619551568</v>
      </c>
      <c r="J59" s="35">
        <v>0</v>
      </c>
      <c r="K59" s="35">
        <v>0</v>
      </c>
      <c r="L59" s="35">
        <f>(F59+H59)/2*'Enter Information'!C479</f>
        <v>0.16884949074045033</v>
      </c>
      <c r="M59" s="35">
        <f>(G59+I59)/2*'Enter Information'!D479</f>
        <v>0.11990504789894148</v>
      </c>
      <c r="N59" s="36">
        <f>'Enter Information'!O$604/5</f>
        <v>57.4</v>
      </c>
      <c r="O59" s="36">
        <f>'Enter Information'!P$604/5</f>
        <v>216.6</v>
      </c>
      <c r="P59" s="36">
        <f>'Enter Information'!Q$604/5</f>
        <v>1391.2</v>
      </c>
      <c r="Q59" s="37">
        <f t="shared" si="10"/>
        <v>0</v>
      </c>
      <c r="R59" s="287">
        <f>(H59-L59+Q59*'Enter Information'!D270)*'Enter Information'!C$784</f>
        <v>49.453187811333322</v>
      </c>
      <c r="S59" s="287">
        <f>(I59-M59+Q59*'Enter Information'!E270)*'Enter Information'!C$784</f>
        <v>52.887600681121818</v>
      </c>
      <c r="T59" s="38">
        <f t="shared" si="2"/>
        <v>102.34078849245515</v>
      </c>
      <c r="AK59" s="87">
        <v>54</v>
      </c>
      <c r="AL59" s="40">
        <f t="shared" si="4"/>
        <v>102.34078849245515</v>
      </c>
      <c r="AM59" s="86">
        <f>T59*'Enter Information'!E$744*((Y$26/AJ$25)/('1'!Z$26/'1'!AK$25))+T59*(1-'Enter Information'!E$744)</f>
        <v>102.51499281021971</v>
      </c>
      <c r="AN59" s="40">
        <f t="shared" si="5"/>
        <v>102.34078849245515</v>
      </c>
      <c r="AO59" s="86">
        <f>T59*'Enter Information'!E$744*Y$26/AJ$25+T59*(1-'Enter Information'!E$744)</f>
        <v>131.83799758594213</v>
      </c>
      <c r="AP59" s="86">
        <f>INDEX($AL$6:$AO$106,'1'!AL59,'Enter Information'!$B$86)</f>
        <v>102.51499281021971</v>
      </c>
    </row>
    <row r="60" spans="4:42" x14ac:dyDescent="0.4">
      <c r="D60" s="31">
        <v>54</v>
      </c>
      <c r="E60" s="32">
        <f>'4'!AP60</f>
        <v>106.86708406111926</v>
      </c>
      <c r="F60" s="33">
        <f>E60*'Enter Information'!D271</f>
        <v>51.983751331623196</v>
      </c>
      <c r="G60" s="33">
        <f>E60*'Enter Information'!E271</f>
        <v>54.883332729496061</v>
      </c>
      <c r="H60" s="34">
        <f t="shared" si="6"/>
        <v>51.337497704596558</v>
      </c>
      <c r="I60" s="34">
        <f t="shared" si="1"/>
        <v>54.372434931068589</v>
      </c>
      <c r="J60" s="35">
        <v>0</v>
      </c>
      <c r="K60" s="35">
        <v>0</v>
      </c>
      <c r="L60" s="35">
        <f>(F60+H60)/2*'Enter Information'!C480</f>
        <v>0.18804467324591995</v>
      </c>
      <c r="M60" s="35">
        <f>(G60+I60)/2*'Enter Information'!D480</f>
        <v>0.13219947886928324</v>
      </c>
      <c r="N60" s="36">
        <f>'Enter Information'!O$604/5</f>
        <v>57.4</v>
      </c>
      <c r="O60" s="36">
        <f>'Enter Information'!P$604/5</f>
        <v>216.6</v>
      </c>
      <c r="P60" s="36">
        <f>'Enter Information'!Q$604/5</f>
        <v>1391.2</v>
      </c>
      <c r="Q60" s="37">
        <f t="shared" si="10"/>
        <v>0</v>
      </c>
      <c r="R60" s="287">
        <f>(H60-L60+Q60*'Enter Information'!D271)*'Enter Information'!C$784</f>
        <v>50.996890402000616</v>
      </c>
      <c r="S60" s="287">
        <f>(I60-M60+Q60*'Enter Information'!E271)*'Enter Information'!C$784</f>
        <v>54.078453997135071</v>
      </c>
      <c r="T60" s="38">
        <f t="shared" si="2"/>
        <v>105.07534439913569</v>
      </c>
      <c r="AK60" s="87">
        <v>55</v>
      </c>
      <c r="AL60" s="40">
        <f t="shared" si="4"/>
        <v>105.07534439913569</v>
      </c>
      <c r="AM60" s="86">
        <f>T60*'Enter Information'!E$744*((Y$26/AJ$25)/('1'!Z$26/'1'!AK$25))+T60*(1-'Enter Information'!E$744)</f>
        <v>105.25420347335786</v>
      </c>
      <c r="AN60" s="40">
        <f t="shared" si="5"/>
        <v>105.07534439913569</v>
      </c>
      <c r="AO60" s="86">
        <f>T60*'Enter Information'!E$744*Y$26/AJ$25+T60*(1-'Enter Information'!E$744)</f>
        <v>135.36072181285337</v>
      </c>
      <c r="AP60" s="86">
        <f>INDEX($AL$6:$AO$106,'1'!AL60,'Enter Information'!$B$86)</f>
        <v>105.25420347335786</v>
      </c>
    </row>
    <row r="61" spans="4:42" x14ac:dyDescent="0.4">
      <c r="D61" s="31">
        <v>55</v>
      </c>
      <c r="E61" s="32">
        <f>'4'!AP61</f>
        <v>109.64669124668846</v>
      </c>
      <c r="F61" s="33">
        <f>E61*'Enter Information'!D272</f>
        <v>52.813562227880212</v>
      </c>
      <c r="G61" s="33">
        <f>E61*'Enter Information'!E272</f>
        <v>56.833129018808251</v>
      </c>
      <c r="H61" s="34">
        <f t="shared" si="6"/>
        <v>51.983751331623196</v>
      </c>
      <c r="I61" s="34">
        <f t="shared" si="1"/>
        <v>54.883332729496061</v>
      </c>
      <c r="J61" s="35">
        <v>0</v>
      </c>
      <c r="K61" s="35">
        <v>0</v>
      </c>
      <c r="L61" s="35">
        <f>(F61+H61)/2*'Enter Information'!C481</f>
        <v>0.20749868084781675</v>
      </c>
      <c r="M61" s="35">
        <f>(G61+I61)/2*'Enter Information'!D481</f>
        <v>0.14578998258153711</v>
      </c>
      <c r="N61" s="36">
        <f>'Enter Information'!O$605/5</f>
        <v>52.4</v>
      </c>
      <c r="O61" s="36">
        <f>'Enter Information'!P$605/5</f>
        <v>188.4</v>
      </c>
      <c r="P61" s="36">
        <f>'Enter Information'!Q$605/5</f>
        <v>1366.6</v>
      </c>
      <c r="Q61" s="37">
        <f t="shared" si="10"/>
        <v>0</v>
      </c>
      <c r="R61" s="287">
        <f>(H61-L61+Q61*'Enter Information'!D272)*'Enter Information'!C$785</f>
        <v>51.562497453222036</v>
      </c>
      <c r="S61" s="287">
        <f>(I61-M61+Q61*'Enter Information'!E272)*'Enter Information'!C$785</f>
        <v>54.51156203829953</v>
      </c>
      <c r="T61" s="38">
        <f t="shared" si="2"/>
        <v>106.07405949152157</v>
      </c>
      <c r="AK61" s="87">
        <v>56</v>
      </c>
      <c r="AL61" s="40">
        <f t="shared" si="4"/>
        <v>106.07405949152157</v>
      </c>
      <c r="AM61" s="86">
        <f>T61*'Enter Information'!E$745*((Y$26/AJ$25)/('1'!Z$26/'1'!AK$25))+T61*(1-'Enter Information'!E$745)</f>
        <v>106.25455394230764</v>
      </c>
      <c r="AN61" s="40">
        <f t="shared" si="5"/>
        <v>106.07405949152157</v>
      </c>
      <c r="AO61" s="86">
        <f>T61*'Enter Information'!E$745*Y$26/AJ$25+T61*(1-'Enter Information'!E$745)</f>
        <v>136.636347633235</v>
      </c>
      <c r="AP61" s="86">
        <f>INDEX($AL$6:$AO$106,'1'!AL61,'Enter Information'!$B$86)</f>
        <v>106.25455394230764</v>
      </c>
    </row>
    <row r="62" spans="4:42" x14ac:dyDescent="0.4">
      <c r="D62" s="31">
        <v>56</v>
      </c>
      <c r="E62" s="32">
        <f>'4'!AP62</f>
        <v>112.39392663567654</v>
      </c>
      <c r="F62" s="33">
        <f>E62*'Enter Information'!D273</f>
        <v>54.030747968774577</v>
      </c>
      <c r="G62" s="33">
        <f>E62*'Enter Information'!E273</f>
        <v>58.363178666901959</v>
      </c>
      <c r="H62" s="34">
        <f t="shared" si="6"/>
        <v>52.813562227880212</v>
      </c>
      <c r="I62" s="34">
        <f t="shared" si="1"/>
        <v>56.833129018808251</v>
      </c>
      <c r="J62" s="35">
        <v>0</v>
      </c>
      <c r="K62" s="35">
        <v>0</v>
      </c>
      <c r="L62" s="35">
        <f>(F62+H62)/2*'Enter Information'!C482</f>
        <v>0.23024948847379104</v>
      </c>
      <c r="M62" s="35">
        <f>(G62+I62)/2*'Enter Information'!D482</f>
        <v>0.16185081229842285</v>
      </c>
      <c r="N62" s="36">
        <f>'Enter Information'!O$605/5</f>
        <v>52.4</v>
      </c>
      <c r="O62" s="36">
        <f>'Enter Information'!P$605/5</f>
        <v>188.4</v>
      </c>
      <c r="P62" s="36">
        <f>'Enter Information'!Q$605/5</f>
        <v>1366.6</v>
      </c>
      <c r="Q62" s="37">
        <f t="shared" si="10"/>
        <v>0</v>
      </c>
      <c r="R62" s="287">
        <f>(H62-L62+Q62*'Enter Information'!D273)*'Enter Information'!C$785</f>
        <v>52.366225641998412</v>
      </c>
      <c r="S62" s="287">
        <f>(I62-M62+Q62*'Enter Information'!E273)*'Enter Information'!C$785</f>
        <v>56.437314185391131</v>
      </c>
      <c r="T62" s="38">
        <f t="shared" si="2"/>
        <v>108.80353982738954</v>
      </c>
      <c r="AK62" s="87">
        <v>57</v>
      </c>
      <c r="AL62" s="40">
        <f t="shared" si="4"/>
        <v>108.80353982738954</v>
      </c>
      <c r="AM62" s="86">
        <f>T62*'Enter Information'!E$745*((Y$26/AJ$25)/('1'!Z$26/'1'!AK$25))+T62*(1-'Enter Information'!E$745)</f>
        <v>108.9886787318386</v>
      </c>
      <c r="AN62" s="40">
        <f t="shared" si="5"/>
        <v>108.80353982738954</v>
      </c>
      <c r="AO62" s="86">
        <f>T62*'Enter Information'!E$745*Y$26/AJ$25+T62*(1-'Enter Information'!E$745)</f>
        <v>140.15225176490955</v>
      </c>
      <c r="AP62" s="86">
        <f>INDEX($AL$6:$AO$106,'1'!AL62,'Enter Information'!$B$86)</f>
        <v>108.9886787318386</v>
      </c>
    </row>
    <row r="63" spans="4:42" x14ac:dyDescent="0.4">
      <c r="D63" s="31">
        <v>57</v>
      </c>
      <c r="E63" s="32">
        <f>'4'!AP63</f>
        <v>117.18805490895828</v>
      </c>
      <c r="F63" s="33">
        <f>E63*'Enter Information'!D274</f>
        <v>56.886166472222278</v>
      </c>
      <c r="G63" s="33">
        <f>E63*'Enter Information'!E274</f>
        <v>60.301888436736</v>
      </c>
      <c r="H63" s="34">
        <f t="shared" si="6"/>
        <v>54.030747968774577</v>
      </c>
      <c r="I63" s="34">
        <f t="shared" si="1"/>
        <v>58.363178666901959</v>
      </c>
      <c r="J63" s="35">
        <v>0</v>
      </c>
      <c r="K63" s="35">
        <v>0</v>
      </c>
      <c r="L63" s="35">
        <f>(F63+H63)/2*'Enter Information'!C483</f>
        <v>0.26065474893634266</v>
      </c>
      <c r="M63" s="35">
        <f>(G63+I63)/2*'Enter Information'!D483</f>
        <v>0.17977757666201152</v>
      </c>
      <c r="N63" s="36">
        <f>'Enter Information'!O$605/5</f>
        <v>52.4</v>
      </c>
      <c r="O63" s="36">
        <f>'Enter Information'!P$605/5</f>
        <v>188.4</v>
      </c>
      <c r="P63" s="36">
        <f>'Enter Information'!Q$605/5</f>
        <v>1366.6</v>
      </c>
      <c r="Q63" s="37">
        <f t="shared" si="10"/>
        <v>0</v>
      </c>
      <c r="R63" s="287">
        <f>(H63-L63+Q63*'Enter Information'!D274)*'Enter Information'!C$785</f>
        <v>53.548106569390761</v>
      </c>
      <c r="S63" s="287">
        <f>(I63-M63+Q63*'Enter Information'!E274)*'Enter Information'!C$785</f>
        <v>57.943194359207176</v>
      </c>
      <c r="T63" s="38">
        <f t="shared" si="2"/>
        <v>111.49130092859794</v>
      </c>
      <c r="AK63" s="87">
        <v>58</v>
      </c>
      <c r="AL63" s="40">
        <f t="shared" si="4"/>
        <v>111.49130092859794</v>
      </c>
      <c r="AM63" s="86">
        <f>T63*'Enter Information'!E$745*((Y$26/AJ$25)/('1'!Z$26/'1'!AK$25))+T63*(1-'Enter Information'!E$745)</f>
        <v>111.68101329772001</v>
      </c>
      <c r="AN63" s="40">
        <f t="shared" si="5"/>
        <v>111.49130092859794</v>
      </c>
      <c r="AO63" s="86">
        <f>T63*'Enter Information'!E$745*Y$26/AJ$25+T63*(1-'Enter Information'!E$745)</f>
        <v>143.61441642552717</v>
      </c>
      <c r="AP63" s="86">
        <f>INDEX($AL$6:$AO$106,'1'!AL63,'Enter Information'!$B$86)</f>
        <v>111.68101329772001</v>
      </c>
    </row>
    <row r="64" spans="4:42" x14ac:dyDescent="0.4">
      <c r="D64" s="31">
        <v>58</v>
      </c>
      <c r="E64" s="32">
        <f>'4'!AP64</f>
        <v>121.90597387330018</v>
      </c>
      <c r="F64" s="33">
        <f>E64*'Enter Information'!D275</f>
        <v>58.284174368947781</v>
      </c>
      <c r="G64" s="33">
        <f>E64*'Enter Information'!E275</f>
        <v>63.621799504352403</v>
      </c>
      <c r="H64" s="34">
        <f t="shared" si="6"/>
        <v>56.886166472222278</v>
      </c>
      <c r="I64" s="34">
        <f t="shared" si="1"/>
        <v>60.301888436736</v>
      </c>
      <c r="J64" s="35">
        <v>0</v>
      </c>
      <c r="K64" s="35">
        <v>0</v>
      </c>
      <c r="L64" s="35">
        <f>(F64+H64)/2*'Enter Information'!C484</f>
        <v>0.29541192425760121</v>
      </c>
      <c r="M64" s="35">
        <f>(G64+I64)/2*'Enter Information'!D484</f>
        <v>0.20323484822338497</v>
      </c>
      <c r="N64" s="36">
        <f>'Enter Information'!O$605/5</f>
        <v>52.4</v>
      </c>
      <c r="O64" s="36">
        <f>'Enter Information'!P$605/5</f>
        <v>188.4</v>
      </c>
      <c r="P64" s="36">
        <f>'Enter Information'!Q$605/5</f>
        <v>1366.6</v>
      </c>
      <c r="Q64" s="37">
        <f t="shared" si="10"/>
        <v>0</v>
      </c>
      <c r="R64" s="287">
        <f>(H64-L64+Q64*'Enter Information'!D275)*'Enter Information'!C$785</f>
        <v>56.357122964008951</v>
      </c>
      <c r="S64" s="287">
        <f>(I64-M64+Q64*'Enter Information'!E275)*'Enter Information'!C$785</f>
        <v>59.850539850789076</v>
      </c>
      <c r="T64" s="38">
        <f t="shared" si="2"/>
        <v>116.20766281479803</v>
      </c>
      <c r="AK64" s="87">
        <v>59</v>
      </c>
      <c r="AL64" s="40">
        <f t="shared" si="4"/>
        <v>116.20766281479803</v>
      </c>
      <c r="AM64" s="86">
        <f>T64*'Enter Information'!E$745*((Y$26/AJ$25)/('1'!Z$26/'1'!AK$25))+T64*(1-'Enter Information'!E$745)</f>
        <v>116.40540049333542</v>
      </c>
      <c r="AN64" s="40">
        <f t="shared" si="5"/>
        <v>116.20766281479803</v>
      </c>
      <c r="AO64" s="86">
        <f>T64*'Enter Information'!E$745*Y$26/AJ$25+T64*(1-'Enter Information'!E$745)</f>
        <v>149.68966673023041</v>
      </c>
      <c r="AP64" s="86">
        <f>INDEX($AL$6:$AO$106,'1'!AL64,'Enter Information'!$B$86)</f>
        <v>116.40540049333542</v>
      </c>
    </row>
    <row r="65" spans="4:42" x14ac:dyDescent="0.4">
      <c r="D65" s="31">
        <v>59</v>
      </c>
      <c r="E65" s="32">
        <f>'4'!AP65</f>
        <v>132.45668999300307</v>
      </c>
      <c r="F65" s="33">
        <f>E65*'Enter Information'!D276</f>
        <v>63.679275030209922</v>
      </c>
      <c r="G65" s="33">
        <f>E65*'Enter Information'!E276</f>
        <v>68.777414962793145</v>
      </c>
      <c r="H65" s="34">
        <f t="shared" si="6"/>
        <v>58.284174368947781</v>
      </c>
      <c r="I65" s="34">
        <f t="shared" si="1"/>
        <v>63.621799504352403</v>
      </c>
      <c r="J65" s="35">
        <v>0</v>
      </c>
      <c r="K65" s="35">
        <v>0</v>
      </c>
      <c r="L65" s="35">
        <f>(F65+H65)/2*'Enter Information'!C485</f>
        <v>0.34149765831764156</v>
      </c>
      <c r="M65" s="35">
        <f>(G65+I65)/2*'Enter Information'!D485</f>
        <v>0.23434660960684764</v>
      </c>
      <c r="N65" s="36">
        <f>'Enter Information'!O$605/5</f>
        <v>52.4</v>
      </c>
      <c r="O65" s="36">
        <f>'Enter Information'!P$605/5</f>
        <v>188.4</v>
      </c>
      <c r="P65" s="36">
        <f>'Enter Information'!Q$605/5</f>
        <v>1366.6</v>
      </c>
      <c r="Q65" s="37">
        <f t="shared" si="10"/>
        <v>0</v>
      </c>
      <c r="R65" s="287">
        <f>(H65-L65+Q65*'Enter Information'!D276)*'Enter Information'!C$785</f>
        <v>57.703463795964623</v>
      </c>
      <c r="S65" s="287">
        <f>(I65-M65+Q65*'Enter Information'!E276)*'Enter Information'!C$785</f>
        <v>63.125761543552024</v>
      </c>
      <c r="T65" s="38">
        <f t="shared" si="2"/>
        <v>120.82922533951665</v>
      </c>
      <c r="AK65" s="87">
        <v>60</v>
      </c>
      <c r="AL65" s="40">
        <f t="shared" si="4"/>
        <v>120.82922533951665</v>
      </c>
      <c r="AM65" s="86">
        <f>T65*'Enter Information'!E$745*((Y$26/AJ$25)/('1'!Z$26/'1'!AK$25))+T65*(1-'Enter Information'!E$745)</f>
        <v>121.03482701792046</v>
      </c>
      <c r="AN65" s="40">
        <f t="shared" si="5"/>
        <v>120.82922533951665</v>
      </c>
      <c r="AO65" s="86">
        <f>T65*'Enter Information'!E$745*Y$26/AJ$25+T65*(1-'Enter Information'!E$745)</f>
        <v>155.64280387576088</v>
      </c>
      <c r="AP65" s="86">
        <f>INDEX($AL$6:$AO$106,'1'!AL65,'Enter Information'!$B$86)</f>
        <v>121.03482701792046</v>
      </c>
    </row>
    <row r="66" spans="4:42" x14ac:dyDescent="0.4">
      <c r="D66" s="31">
        <v>60</v>
      </c>
      <c r="E66" s="32">
        <f>'4'!AP66</f>
        <v>137.35352523223696</v>
      </c>
      <c r="F66" s="33">
        <f>E66*'Enter Information'!D277</f>
        <v>66.514423747157892</v>
      </c>
      <c r="G66" s="33">
        <f>E66*'Enter Information'!E277</f>
        <v>70.83910148507907</v>
      </c>
      <c r="H66" s="34">
        <f t="shared" si="6"/>
        <v>63.679275030209922</v>
      </c>
      <c r="I66" s="34">
        <f t="shared" si="1"/>
        <v>68.777414962793145</v>
      </c>
      <c r="J66" s="35">
        <v>0</v>
      </c>
      <c r="K66" s="35">
        <v>0</v>
      </c>
      <c r="L66" s="35">
        <f>(F66+H66)/2*'Enter Information'!C486</f>
        <v>0.39904368675263235</v>
      </c>
      <c r="M66" s="35">
        <f>(G66+I66)/2*'Enter Information'!D486</f>
        <v>0.2673656289976753</v>
      </c>
      <c r="N66" s="36">
        <f>'Enter Information'!O$606/5</f>
        <v>42.8</v>
      </c>
      <c r="O66" s="36">
        <f>'Enter Information'!P$606/5</f>
        <v>169</v>
      </c>
      <c r="P66" s="36">
        <f>'Enter Information'!Q$606/5</f>
        <v>1223.8</v>
      </c>
      <c r="Q66" s="37">
        <f t="shared" si="10"/>
        <v>0</v>
      </c>
      <c r="R66" s="287">
        <f>(H66-L66+Q66*'Enter Information'!D277)*'Enter Information'!C$786</f>
        <v>62.947146682416836</v>
      </c>
      <c r="S66" s="287">
        <f>(I66-M66+Q66*'Enter Information'!E277)*'Enter Information'!C$786</f>
        <v>68.14943676845327</v>
      </c>
      <c r="T66" s="38">
        <f t="shared" si="2"/>
        <v>131.0965834508701</v>
      </c>
      <c r="AK66" s="87">
        <v>61</v>
      </c>
      <c r="AL66" s="40">
        <f t="shared" si="4"/>
        <v>131.0965834508701</v>
      </c>
      <c r="AM66" s="86">
        <f>T66*'Enter Information'!E$746*((Y$26/AJ$25)/('1'!Z$26/'1'!AK$25))+T66*(1-'Enter Information'!E$746)</f>
        <v>131.319811520147</v>
      </c>
      <c r="AN66" s="40">
        <f t="shared" si="5"/>
        <v>131.0965834508701</v>
      </c>
      <c r="AO66" s="86">
        <f>T66*'Enter Information'!E$746*Y$26/AJ$25+T66*(1-'Enter Information'!E$746)</f>
        <v>168.89475699497018</v>
      </c>
      <c r="AP66" s="86">
        <f>INDEX($AL$6:$AO$106,'1'!AL66,'Enter Information'!$B$86)</f>
        <v>131.319811520147</v>
      </c>
    </row>
    <row r="67" spans="4:42" x14ac:dyDescent="0.4">
      <c r="D67" s="31">
        <v>61</v>
      </c>
      <c r="E67" s="32">
        <f>'4'!AP67</f>
        <v>142.28084814969537</v>
      </c>
      <c r="F67" s="33">
        <f>E67*'Enter Information'!D278</f>
        <v>68.163486361498343</v>
      </c>
      <c r="G67" s="33">
        <f>E67*'Enter Information'!E278</f>
        <v>74.11736178819703</v>
      </c>
      <c r="H67" s="34">
        <f t="shared" si="6"/>
        <v>66.514423747157892</v>
      </c>
      <c r="I67" s="34">
        <f t="shared" si="1"/>
        <v>70.83910148507907</v>
      </c>
      <c r="J67" s="35">
        <v>0</v>
      </c>
      <c r="K67" s="35">
        <v>0</v>
      </c>
      <c r="L67" s="35">
        <f>(F67+H67)/2*'Enter Information'!C487</f>
        <v>0.44982421976291187</v>
      </c>
      <c r="M67" s="35">
        <f>(G67+I67)/2*'Enter Information'!D487</f>
        <v>0.29933509665931513</v>
      </c>
      <c r="N67" s="36">
        <f>'Enter Information'!O$606/5</f>
        <v>42.8</v>
      </c>
      <c r="O67" s="36">
        <f>'Enter Information'!P$606/5</f>
        <v>169</v>
      </c>
      <c r="P67" s="36">
        <f>'Enter Information'!Q$606/5</f>
        <v>1223.8</v>
      </c>
      <c r="Q67" s="37">
        <f t="shared" si="10"/>
        <v>0</v>
      </c>
      <c r="R67" s="287">
        <f>(H67-L67+Q67*'Enter Information'!D278)*'Enter Information'!C$786</f>
        <v>65.716858941224842</v>
      </c>
      <c r="S67" s="287">
        <f>(I67-M67+Q67*'Enter Information'!E278)*'Enter Information'!C$786</f>
        <v>70.168470113445096</v>
      </c>
      <c r="T67" s="38">
        <f t="shared" si="2"/>
        <v>135.88532905466994</v>
      </c>
      <c r="AK67" s="87">
        <v>62</v>
      </c>
      <c r="AL67" s="40">
        <f t="shared" si="4"/>
        <v>135.88532905466994</v>
      </c>
      <c r="AM67" s="86">
        <f>T67*'Enter Information'!E$746*((Y$26/AJ$25)/('1'!Z$26/'1'!AK$25))+T67*(1-'Enter Information'!E$746)</f>
        <v>136.11671128332503</v>
      </c>
      <c r="AN67" s="40">
        <f t="shared" si="5"/>
        <v>135.88532905466994</v>
      </c>
      <c r="AO67" s="86">
        <f>T67*'Enter Information'!E$746*Y$26/AJ$25+T67*(1-'Enter Information'!E$746)</f>
        <v>175.06420858382575</v>
      </c>
      <c r="AP67" s="86">
        <f>INDEX($AL$6:$AO$106,'1'!AL67,'Enter Information'!$B$86)</f>
        <v>136.11671128332503</v>
      </c>
    </row>
    <row r="68" spans="4:42" x14ac:dyDescent="0.4">
      <c r="D68" s="31">
        <v>62</v>
      </c>
      <c r="E68" s="32">
        <f>'4'!AP68</f>
        <v>139.52499503009639</v>
      </c>
      <c r="F68" s="33">
        <f>E68*'Enter Information'!D279</f>
        <v>66.719759001433573</v>
      </c>
      <c r="G68" s="33">
        <f>E68*'Enter Information'!E279</f>
        <v>72.805236028662819</v>
      </c>
      <c r="H68" s="34">
        <f t="shared" si="6"/>
        <v>68.163486361498343</v>
      </c>
      <c r="I68" s="34">
        <f t="shared" si="1"/>
        <v>74.11736178819703</v>
      </c>
      <c r="J68" s="35">
        <v>0</v>
      </c>
      <c r="K68" s="35">
        <v>0</v>
      </c>
      <c r="L68" s="35">
        <f>(F68+H68)/2*'Enter Information'!C488</f>
        <v>0.48962618066744285</v>
      </c>
      <c r="M68" s="35">
        <f>(G68+I68)/2*'Enter Information'!D488</f>
        <v>0.32690278014251317</v>
      </c>
      <c r="N68" s="36">
        <f>'Enter Information'!O$606/5</f>
        <v>42.8</v>
      </c>
      <c r="O68" s="36">
        <f>'Enter Information'!P$606/5</f>
        <v>169</v>
      </c>
      <c r="P68" s="36">
        <f>'Enter Information'!Q$606/5</f>
        <v>1223.8</v>
      </c>
      <c r="Q68" s="37">
        <f t="shared" si="10"/>
        <v>0</v>
      </c>
      <c r="R68" s="287">
        <f>(H68-L68+Q68*'Enter Information'!D279)*'Enter Information'!C$786</f>
        <v>67.317649018180632</v>
      </c>
      <c r="S68" s="287">
        <f>(I68-M68+Q68*'Enter Information'!E279)*'Enter Information'!C$786</f>
        <v>73.402052241756266</v>
      </c>
      <c r="T68" s="38">
        <f t="shared" si="2"/>
        <v>140.7197012599369</v>
      </c>
      <c r="AK68" s="87">
        <v>63</v>
      </c>
      <c r="AL68" s="40">
        <f t="shared" si="4"/>
        <v>140.7197012599369</v>
      </c>
      <c r="AM68" s="86">
        <f>T68*'Enter Information'!E$746*((Y$26/AJ$25)/('1'!Z$26/'1'!AK$25))+T68*(1-'Enter Information'!E$746)</f>
        <v>140.95931533983585</v>
      </c>
      <c r="AN68" s="40">
        <f t="shared" si="5"/>
        <v>140.7197012599369</v>
      </c>
      <c r="AO68" s="86">
        <f>T68*'Enter Information'!E$746*Y$26/AJ$25+T68*(1-'Enter Information'!E$746)</f>
        <v>181.29244197739695</v>
      </c>
      <c r="AP68" s="86">
        <f>INDEX($AL$6:$AO$106,'1'!AL68,'Enter Information'!$B$86)</f>
        <v>140.95931533983585</v>
      </c>
    </row>
    <row r="69" spans="4:42" x14ac:dyDescent="0.4">
      <c r="D69" s="31">
        <v>63</v>
      </c>
      <c r="E69" s="32">
        <f>'4'!AP69</f>
        <v>136.83086710199296</v>
      </c>
      <c r="F69" s="33">
        <f>E69*'Enter Information'!D280</f>
        <v>65.770597282127952</v>
      </c>
      <c r="G69" s="33">
        <f>E69*'Enter Information'!E280</f>
        <v>71.060269819865013</v>
      </c>
      <c r="H69" s="34">
        <f t="shared" si="6"/>
        <v>66.719759001433573</v>
      </c>
      <c r="I69" s="34">
        <f t="shared" si="1"/>
        <v>72.805236028662819</v>
      </c>
      <c r="J69" s="35">
        <v>0</v>
      </c>
      <c r="K69" s="35">
        <v>0</v>
      </c>
      <c r="L69" s="35">
        <f>(F69+H69)/2*'Enter Information'!C489</f>
        <v>0.52267445553865022</v>
      </c>
      <c r="M69" s="35">
        <f>(G69+I69)/2*'Enter Information'!D489</f>
        <v>0.34671586909495206</v>
      </c>
      <c r="N69" s="36">
        <f>'Enter Information'!O$606/5</f>
        <v>42.8</v>
      </c>
      <c r="O69" s="36">
        <f>'Enter Information'!P$606/5</f>
        <v>169</v>
      </c>
      <c r="P69" s="36">
        <f>'Enter Information'!Q$606/5</f>
        <v>1223.8</v>
      </c>
      <c r="Q69" s="37">
        <f t="shared" si="10"/>
        <v>0</v>
      </c>
      <c r="R69" s="287">
        <f>(H69-L69+Q69*'Enter Information'!D280)*'Enter Information'!C$786</f>
        <v>65.848646605645271</v>
      </c>
      <c r="S69" s="287">
        <f>(I69-M69+Q69*'Enter Information'!E280)*'Enter Information'!C$786</f>
        <v>72.077124246271509</v>
      </c>
      <c r="T69" s="38">
        <f t="shared" si="2"/>
        <v>137.92577085191678</v>
      </c>
      <c r="AK69" s="87">
        <v>64</v>
      </c>
      <c r="AL69" s="40">
        <f t="shared" si="4"/>
        <v>137.92577085191678</v>
      </c>
      <c r="AM69" s="86">
        <f>T69*'Enter Information'!E$746*((Y$26/AJ$25)/('1'!Z$26/'1'!AK$25))+T69*(1-'Enter Information'!E$746)</f>
        <v>138.16062749516669</v>
      </c>
      <c r="AN69" s="40">
        <f t="shared" si="5"/>
        <v>137.92577085191678</v>
      </c>
      <c r="AO69" s="86">
        <f>T69*'Enter Information'!E$746*Y$26/AJ$25+T69*(1-'Enter Information'!E$746)</f>
        <v>177.69295688860163</v>
      </c>
      <c r="AP69" s="86">
        <f>INDEX($AL$6:$AO$106,'1'!AL69,'Enter Information'!$B$86)</f>
        <v>138.16062749516669</v>
      </c>
    </row>
    <row r="70" spans="4:42" x14ac:dyDescent="0.4">
      <c r="D70" s="31">
        <v>64</v>
      </c>
      <c r="E70" s="32">
        <f>'4'!AP70</f>
        <v>128.12316326999124</v>
      </c>
      <c r="F70" s="33">
        <f>E70*'Enter Information'!D281</f>
        <v>61.833011108588011</v>
      </c>
      <c r="G70" s="33">
        <f>E70*'Enter Information'!E281</f>
        <v>66.290152161403228</v>
      </c>
      <c r="H70" s="34">
        <f t="shared" si="6"/>
        <v>65.770597282127952</v>
      </c>
      <c r="I70" s="34">
        <f t="shared" si="1"/>
        <v>71.060269819865013</v>
      </c>
      <c r="J70" s="35">
        <v>0</v>
      </c>
      <c r="K70" s="35">
        <v>0</v>
      </c>
      <c r="L70" s="35">
        <f>(F70+H70)/2*'Enter Information'!C490</f>
        <v>0.5486955160800786</v>
      </c>
      <c r="M70" s="35">
        <f>(G70+I70)/2*'Enter Information'!D490</f>
        <v>0.35848460137111016</v>
      </c>
      <c r="N70" s="36">
        <f>'Enter Information'!O$606/5</f>
        <v>42.8</v>
      </c>
      <c r="O70" s="36">
        <f>'Enter Information'!P$606/5</f>
        <v>169</v>
      </c>
      <c r="P70" s="36">
        <f>'Enter Information'!Q$606/5</f>
        <v>1223.8</v>
      </c>
      <c r="Q70" s="37">
        <f t="shared" ref="Q70:Q101" si="11">N$3/N$5*N70+O$3/O$5*O70+P$3/P$5*P70</f>
        <v>0</v>
      </c>
      <c r="R70" s="287">
        <f>(H70-L70+Q70*'Enter Information'!D281)*'Enter Information'!C$786</f>
        <v>64.878596841572374</v>
      </c>
      <c r="S70" s="287">
        <f>(I70-M70+Q70*'Enter Information'!E281)*'Enter Information'!C$786</f>
        <v>70.32963613394584</v>
      </c>
      <c r="T70" s="38">
        <f t="shared" si="2"/>
        <v>135.20823297551823</v>
      </c>
      <c r="AK70" s="87">
        <v>65</v>
      </c>
      <c r="AL70" s="40">
        <f t="shared" si="4"/>
        <v>135.20823297551823</v>
      </c>
      <c r="AM70" s="86">
        <f>T70*'Enter Information'!E$746*((Y$26/AJ$25)/('1'!Z$26/'1'!AK$25))+T70*(1-'Enter Information'!E$746)</f>
        <v>135.43846226146127</v>
      </c>
      <c r="AN70" s="40">
        <f t="shared" si="5"/>
        <v>135.20823297551823</v>
      </c>
      <c r="AO70" s="86">
        <f>T70*'Enter Information'!E$746*Y$26/AJ$25+T70*(1-'Enter Information'!E$746)</f>
        <v>174.19189006308082</v>
      </c>
      <c r="AP70" s="86">
        <f>INDEX($AL$6:$AO$106,'1'!AL70,'Enter Information'!$B$86)</f>
        <v>135.43846226146127</v>
      </c>
    </row>
    <row r="71" spans="4:42" x14ac:dyDescent="0.4">
      <c r="D71" s="31">
        <v>65</v>
      </c>
      <c r="E71" s="32">
        <f>'4'!AP71</f>
        <v>125.61583135642837</v>
      </c>
      <c r="F71" s="33">
        <f>E71*'Enter Information'!D282</f>
        <v>60.341305133654885</v>
      </c>
      <c r="G71" s="33">
        <f>E71*'Enter Information'!E282</f>
        <v>65.274526222773474</v>
      </c>
      <c r="H71" s="34">
        <f t="shared" si="6"/>
        <v>61.833011108588011</v>
      </c>
      <c r="I71" s="34">
        <f t="shared" si="6"/>
        <v>66.290152161403228</v>
      </c>
      <c r="J71" s="35">
        <v>0</v>
      </c>
      <c r="K71" s="35">
        <v>0</v>
      </c>
      <c r="L71" s="35">
        <f>(F71+H71)/2*'Enter Information'!C491</f>
        <v>0.57238667159490797</v>
      </c>
      <c r="M71" s="35">
        <f>(G71+I71)/2*'Enter Information'!D491</f>
        <v>0.3756171567868245</v>
      </c>
      <c r="N71" s="36">
        <f>'Enter Information'!O$607/5</f>
        <v>31.4</v>
      </c>
      <c r="O71" s="36">
        <f>'Enter Information'!P$607/5</f>
        <v>136.4</v>
      </c>
      <c r="P71" s="36">
        <f>'Enter Information'!Q$607/5</f>
        <v>1086.5999999999999</v>
      </c>
      <c r="Q71" s="37">
        <f t="shared" si="11"/>
        <v>0</v>
      </c>
      <c r="R71" s="287">
        <f>(H71-L71+Q71*'Enter Information'!D282)*'Enter Information'!C$787</f>
        <v>60.940699430390879</v>
      </c>
      <c r="S71" s="287">
        <f>(I71-M71+Q71*'Enter Information'!E282)*'Enter Information'!C$787</f>
        <v>65.570305603751848</v>
      </c>
      <c r="T71" s="38">
        <f t="shared" ref="T71:T101" si="12">SUM(R71:S71)</f>
        <v>126.51100503414273</v>
      </c>
      <c r="AK71" s="87">
        <v>66</v>
      </c>
      <c r="AL71" s="40">
        <f t="shared" ref="AL71:AL106" si="13">T71</f>
        <v>126.51100503414273</v>
      </c>
      <c r="AM71" s="86">
        <f>T71*'Enter Information'!E$747*((Y$26/AJ$25)/('1'!Z$26/'1'!AK$25))+T71*(1-'Enter Information'!E$747)</f>
        <v>126.7256894490085</v>
      </c>
      <c r="AN71" s="40">
        <f t="shared" ref="AN71:AN106" si="14">T71</f>
        <v>126.51100503414273</v>
      </c>
      <c r="AO71" s="86">
        <f>T71*'Enter Information'!E$747*Y$26/AJ$25+T71*(1-'Enter Information'!E$747)</f>
        <v>162.862521205901</v>
      </c>
      <c r="AP71" s="86">
        <f>INDEX($AL$6:$AO$106,'1'!AL71,'Enter Information'!$B$86)</f>
        <v>126.7256894490085</v>
      </c>
    </row>
    <row r="72" spans="4:42" x14ac:dyDescent="0.4">
      <c r="D72" s="31">
        <v>66</v>
      </c>
      <c r="E72" s="32">
        <f>'4'!AP72</f>
        <v>123.04467177903938</v>
      </c>
      <c r="F72" s="33">
        <f>E72*'Enter Information'!D283</f>
        <v>58.931572549370323</v>
      </c>
      <c r="G72" s="33">
        <f>E72*'Enter Information'!E283</f>
        <v>64.113099229669061</v>
      </c>
      <c r="H72" s="34">
        <f t="shared" ref="H72:I106" si="15">F71</f>
        <v>60.341305133654885</v>
      </c>
      <c r="I72" s="34">
        <f t="shared" si="15"/>
        <v>65.274526222773474</v>
      </c>
      <c r="J72" s="35">
        <v>0</v>
      </c>
      <c r="K72" s="35">
        <v>0</v>
      </c>
      <c r="L72" s="35">
        <f>(F72+H72)/2*'Enter Information'!C492</f>
        <v>0.61008076934867383</v>
      </c>
      <c r="M72" s="35">
        <f>(G72+I72)/2*'Enter Information'!D492</f>
        <v>0.40692408204793173</v>
      </c>
      <c r="N72" s="36">
        <f>'Enter Information'!O$607/5</f>
        <v>31.4</v>
      </c>
      <c r="O72" s="36">
        <f>'Enter Information'!P$607/5</f>
        <v>136.4</v>
      </c>
      <c r="P72" s="36">
        <f>'Enter Information'!Q$607/5</f>
        <v>1086.5999999999999</v>
      </c>
      <c r="Q72" s="37">
        <f t="shared" si="11"/>
        <v>0</v>
      </c>
      <c r="R72" s="287">
        <f>(H72-L72+Q72*'Enter Information'!D283)*'Enter Information'!C$787</f>
        <v>59.419286434767734</v>
      </c>
      <c r="S72" s="287">
        <f>(I72-M72+Q72*'Enter Information'!E283)*'Enter Information'!C$787</f>
        <v>64.528840199692979</v>
      </c>
      <c r="T72" s="38">
        <f t="shared" si="12"/>
        <v>123.94812663446072</v>
      </c>
      <c r="AK72" s="87">
        <v>67</v>
      </c>
      <c r="AL72" s="40">
        <f t="shared" si="13"/>
        <v>123.94812663446072</v>
      </c>
      <c r="AM72" s="86">
        <f>T72*'Enter Information'!E$747*((Y$26/AJ$25)/('1'!Z$26/'1'!AK$25))+T72*(1-'Enter Information'!E$747)</f>
        <v>124.15846194112471</v>
      </c>
      <c r="AN72" s="40">
        <f t="shared" si="14"/>
        <v>123.94812663446072</v>
      </c>
      <c r="AO72" s="86">
        <f>T72*'Enter Information'!E$747*Y$26/AJ$25+T72*(1-'Enter Information'!E$747)</f>
        <v>159.56322848742397</v>
      </c>
      <c r="AP72" s="86">
        <f>INDEX($AL$6:$AO$106,'1'!AL72,'Enter Information'!$B$86)</f>
        <v>124.15846194112471</v>
      </c>
    </row>
    <row r="73" spans="4:42" x14ac:dyDescent="0.4">
      <c r="D73" s="31">
        <v>67</v>
      </c>
      <c r="E73" s="32">
        <f>'4'!AP73</f>
        <v>123.24085447939116</v>
      </c>
      <c r="F73" s="33">
        <f>E73*'Enter Information'!D284</f>
        <v>59.373866583848965</v>
      </c>
      <c r="G73" s="33">
        <f>E73*'Enter Information'!E284</f>
        <v>63.866987895542195</v>
      </c>
      <c r="H73" s="34">
        <f t="shared" si="15"/>
        <v>58.931572549370323</v>
      </c>
      <c r="I73" s="34">
        <f t="shared" si="15"/>
        <v>64.113099229669061</v>
      </c>
      <c r="J73" s="35">
        <v>0</v>
      </c>
      <c r="K73" s="35">
        <v>0</v>
      </c>
      <c r="L73" s="35">
        <f>(F73+H73)/2*'Enter Information'!C493</f>
        <v>0.66487656792869243</v>
      </c>
      <c r="M73" s="35">
        <f>(G73+I73)/2*'Enter Information'!D493</f>
        <v>0.44601060363136119</v>
      </c>
      <c r="N73" s="36">
        <f>'Enter Information'!O$607/5</f>
        <v>31.4</v>
      </c>
      <c r="O73" s="36">
        <f>'Enter Information'!P$607/5</f>
        <v>136.4</v>
      </c>
      <c r="P73" s="36">
        <f>'Enter Information'!Q$607/5</f>
        <v>1086.5999999999999</v>
      </c>
      <c r="Q73" s="37">
        <f t="shared" si="11"/>
        <v>0</v>
      </c>
      <c r="R73" s="287">
        <f>(H73-L73+Q73*'Enter Information'!D284)*'Enter Information'!C$787</f>
        <v>57.962406345678531</v>
      </c>
      <c r="S73" s="287">
        <f>(I73-M73+Q73*'Enter Information'!E284)*'Enter Information'!C$787</f>
        <v>63.334596198214356</v>
      </c>
      <c r="T73" s="38">
        <f t="shared" si="12"/>
        <v>121.29700254389289</v>
      </c>
      <c r="AK73" s="87">
        <v>68</v>
      </c>
      <c r="AL73" s="40">
        <f t="shared" si="13"/>
        <v>121.29700254389289</v>
      </c>
      <c r="AM73" s="86">
        <f>T73*'Enter Information'!E$747*((Y$26/AJ$25)/('1'!Z$26/'1'!AK$25))+T73*(1-'Enter Information'!E$747)</f>
        <v>121.50283899273842</v>
      </c>
      <c r="AN73" s="40">
        <f t="shared" si="14"/>
        <v>121.29700254389289</v>
      </c>
      <c r="AO73" s="86">
        <f>T73*'Enter Information'!E$747*Y$26/AJ$25+T73*(1-'Enter Information'!E$747)</f>
        <v>156.15033367006757</v>
      </c>
      <c r="AP73" s="86">
        <f>INDEX($AL$6:$AO$106,'1'!AL73,'Enter Information'!$B$86)</f>
        <v>121.50283899273842</v>
      </c>
    </row>
    <row r="74" spans="4:42" x14ac:dyDescent="0.4">
      <c r="D74" s="31">
        <v>68</v>
      </c>
      <c r="E74" s="32">
        <f>'4'!AP74</f>
        <v>123.27153960550808</v>
      </c>
      <c r="F74" s="33">
        <f>E74*'Enter Information'!D285</f>
        <v>58.871382248047425</v>
      </c>
      <c r="G74" s="33">
        <f>E74*'Enter Information'!E285</f>
        <v>64.400157357460643</v>
      </c>
      <c r="H74" s="34">
        <f t="shared" si="15"/>
        <v>59.373866583848965</v>
      </c>
      <c r="I74" s="34">
        <f t="shared" si="15"/>
        <v>63.866987895542195</v>
      </c>
      <c r="J74" s="35">
        <v>0</v>
      </c>
      <c r="K74" s="35">
        <v>0</v>
      </c>
      <c r="L74" s="35">
        <f>(F74+H74)/2*'Enter Information'!C494</f>
        <v>0.73252931651359809</v>
      </c>
      <c r="M74" s="35">
        <f>(G74+I74)/2*'Enter Information'!D494</f>
        <v>0.49511118067659099</v>
      </c>
      <c r="N74" s="36">
        <f>'Enter Information'!O$607/5</f>
        <v>31.4</v>
      </c>
      <c r="O74" s="36">
        <f>'Enter Information'!P$607/5</f>
        <v>136.4</v>
      </c>
      <c r="P74" s="36">
        <f>'Enter Information'!Q$607/5</f>
        <v>1086.5999999999999</v>
      </c>
      <c r="Q74" s="37">
        <f t="shared" si="11"/>
        <v>0</v>
      </c>
      <c r="R74" s="287">
        <f>(H74-L74+Q74*'Enter Information'!D285)*'Enter Information'!C$787</f>
        <v>58.335091120077898</v>
      </c>
      <c r="S74" s="287">
        <f>(I74-M74+Q74*'Enter Information'!E285)*'Enter Information'!C$787</f>
        <v>63.040925989783609</v>
      </c>
      <c r="T74" s="38">
        <f t="shared" si="12"/>
        <v>121.37601710986151</v>
      </c>
      <c r="AK74" s="87">
        <v>69</v>
      </c>
      <c r="AL74" s="40">
        <f t="shared" si="13"/>
        <v>121.37601710986151</v>
      </c>
      <c r="AM74" s="86">
        <f>T74*'Enter Information'!E$747*((Y$26/AJ$25)/('1'!Z$26/'1'!AK$25))+T74*(1-'Enter Information'!E$747)</f>
        <v>121.58198764345212</v>
      </c>
      <c r="AN74" s="40">
        <f t="shared" si="14"/>
        <v>121.37601710986151</v>
      </c>
      <c r="AO74" s="86">
        <f>T74*'Enter Information'!E$747*Y$26/AJ$25+T74*(1-'Enter Information'!E$747)</f>
        <v>156.25205218397997</v>
      </c>
      <c r="AP74" s="86">
        <f>INDEX($AL$6:$AO$106,'1'!AL74,'Enter Information'!$B$86)</f>
        <v>121.58198764345212</v>
      </c>
    </row>
    <row r="75" spans="4:42" x14ac:dyDescent="0.4">
      <c r="D75" s="31">
        <v>69</v>
      </c>
      <c r="E75" s="32">
        <f>'4'!AP75</f>
        <v>130.00684293950064</v>
      </c>
      <c r="F75" s="33">
        <f>E75*'Enter Information'!D286</f>
        <v>62.881361086839071</v>
      </c>
      <c r="G75" s="33">
        <f>E75*'Enter Information'!E286</f>
        <v>67.125481852661565</v>
      </c>
      <c r="H75" s="34">
        <f t="shared" si="15"/>
        <v>58.871382248047425</v>
      </c>
      <c r="I75" s="34">
        <f t="shared" si="15"/>
        <v>64.400157357460643</v>
      </c>
      <c r="J75" s="35">
        <v>0</v>
      </c>
      <c r="K75" s="35">
        <v>0</v>
      </c>
      <c r="L75" s="35">
        <f>(F75+H75)/2*'Enter Information'!C495</f>
        <v>0.83339752812729817</v>
      </c>
      <c r="M75" s="35">
        <f>(G75+I75)/2*'Enter Information'!D495</f>
        <v>0.56424499221142443</v>
      </c>
      <c r="N75" s="36">
        <f>'Enter Information'!O$607/5</f>
        <v>31.4</v>
      </c>
      <c r="O75" s="36">
        <f>'Enter Information'!P$607/5</f>
        <v>136.4</v>
      </c>
      <c r="P75" s="36">
        <f>'Enter Information'!Q$607/5</f>
        <v>1086.5999999999999</v>
      </c>
      <c r="Q75" s="37">
        <f t="shared" si="11"/>
        <v>0</v>
      </c>
      <c r="R75" s="287">
        <f>(H75-L75+Q75*'Enter Information'!D286)*'Enter Information'!C$787</f>
        <v>57.734889496596089</v>
      </c>
      <c r="S75" s="287">
        <f>(I75-M75+Q75*'Enter Information'!E286)*'Enter Information'!C$787</f>
        <v>63.502538279160426</v>
      </c>
      <c r="T75" s="38">
        <f t="shared" si="12"/>
        <v>121.23742777575652</v>
      </c>
      <c r="AK75" s="87">
        <v>70</v>
      </c>
      <c r="AL75" s="40">
        <f t="shared" si="13"/>
        <v>121.23742777575652</v>
      </c>
      <c r="AM75" s="86">
        <f>T75*'Enter Information'!E$747*((Y$26/AJ$25)/('1'!Z$26/'1'!AK$25))+T75*(1-'Enter Information'!E$747)</f>
        <v>121.44316312846234</v>
      </c>
      <c r="AN75" s="40">
        <f t="shared" si="14"/>
        <v>121.23742777575652</v>
      </c>
      <c r="AO75" s="86">
        <f>T75*'Enter Information'!E$747*Y$26/AJ$25+T75*(1-'Enter Information'!E$747)</f>
        <v>156.07364076152311</v>
      </c>
      <c r="AP75" s="86">
        <f>INDEX($AL$6:$AO$106,'1'!AL75,'Enter Information'!$B$86)</f>
        <v>121.44316312846234</v>
      </c>
    </row>
    <row r="76" spans="4:42" x14ac:dyDescent="0.4">
      <c r="D76" s="31">
        <v>70</v>
      </c>
      <c r="E76" s="32">
        <f>'4'!AP76</f>
        <v>130.54192827702508</v>
      </c>
      <c r="F76" s="33">
        <f>E76*'Enter Information'!D287</f>
        <v>63.523157760500069</v>
      </c>
      <c r="G76" s="33">
        <f>E76*'Enter Information'!E287</f>
        <v>67.018770516525009</v>
      </c>
      <c r="H76" s="34">
        <f t="shared" si="15"/>
        <v>62.881361086839071</v>
      </c>
      <c r="I76" s="34">
        <f t="shared" si="15"/>
        <v>67.125481852661565</v>
      </c>
      <c r="J76" s="35">
        <v>0</v>
      </c>
      <c r="K76" s="35">
        <v>0</v>
      </c>
      <c r="L76" s="35">
        <f>(F76+H76)/2*'Enter Information'!C496</f>
        <v>0.95688220767435739</v>
      </c>
      <c r="M76" s="35">
        <f>(G76+I76)/2*'Enter Information'!D496</f>
        <v>0.63986808380102</v>
      </c>
      <c r="N76" s="36">
        <f>'Enter Information'!O$608/5</f>
        <v>24.8</v>
      </c>
      <c r="O76" s="36">
        <f>'Enter Information'!P$608/5</f>
        <v>102.8</v>
      </c>
      <c r="P76" s="36">
        <f>'Enter Information'!Q$608/5</f>
        <v>818.6</v>
      </c>
      <c r="Q76" s="37">
        <f t="shared" si="11"/>
        <v>0</v>
      </c>
      <c r="R76" s="287">
        <f>(H76-L76+Q76*'Enter Information'!D287)*'Enter Information'!C$788</f>
        <v>61.850069571690462</v>
      </c>
      <c r="S76" s="287">
        <f>(I76-M76+Q76*'Enter Information'!E287)*'Enter Information'!C$788</f>
        <v>66.405723738825813</v>
      </c>
      <c r="T76" s="38">
        <f t="shared" si="12"/>
        <v>128.25579331051628</v>
      </c>
      <c r="AK76" s="87">
        <v>71</v>
      </c>
      <c r="AL76" s="40">
        <f t="shared" si="13"/>
        <v>128.25579331051628</v>
      </c>
      <c r="AM76" s="86">
        <f>T76*'Enter Information'!E$748*((Y$26/AJ$25)/('1'!Z$26/'1'!AK$25))+T76*(1-'Enter Information'!E$748)</f>
        <v>128.47021716539513</v>
      </c>
      <c r="AN76" s="40">
        <f t="shared" si="14"/>
        <v>128.25579331051628</v>
      </c>
      <c r="AO76" s="86">
        <f>T76*'Enter Information'!E$748*Y$26/AJ$25+T76*(1-'Enter Information'!E$748)</f>
        <v>164.56319006827667</v>
      </c>
      <c r="AP76" s="86">
        <f>INDEX($AL$6:$AO$106,'1'!AL76,'Enter Information'!$B$86)</f>
        <v>128.47021716539513</v>
      </c>
    </row>
    <row r="77" spans="4:42" x14ac:dyDescent="0.4">
      <c r="D77" s="31">
        <v>71</v>
      </c>
      <c r="E77" s="32">
        <f>'4'!AP77</f>
        <v>131.2051279223499</v>
      </c>
      <c r="F77" s="33">
        <f>E77*'Enter Information'!D288</f>
        <v>62.85909214131339</v>
      </c>
      <c r="G77" s="33">
        <f>E77*'Enter Information'!E288</f>
        <v>68.346035781036505</v>
      </c>
      <c r="H77" s="34">
        <f t="shared" si="15"/>
        <v>63.523157760500069</v>
      </c>
      <c r="I77" s="34">
        <f t="shared" si="15"/>
        <v>67.018770516525009</v>
      </c>
      <c r="J77" s="35">
        <v>0</v>
      </c>
      <c r="K77" s="35">
        <v>0</v>
      </c>
      <c r="L77" s="35">
        <f>(F77+H77)/2*'Enter Information'!C497</f>
        <v>1.0609789879257239</v>
      </c>
      <c r="M77" s="35">
        <f>(G77+I77)/2*'Enter Information'!D497</f>
        <v>0.72081759353451513</v>
      </c>
      <c r="N77" s="36">
        <f>'Enter Information'!O$608/5</f>
        <v>24.8</v>
      </c>
      <c r="O77" s="36">
        <f>'Enter Information'!P$608/5</f>
        <v>102.8</v>
      </c>
      <c r="P77" s="36">
        <f>'Enter Information'!Q$608/5</f>
        <v>818.6</v>
      </c>
      <c r="Q77" s="37">
        <f t="shared" si="11"/>
        <v>0</v>
      </c>
      <c r="R77" s="287">
        <f>(H77-L77+Q77*'Enter Information'!D288)*'Enter Information'!C$788</f>
        <v>62.387123357495774</v>
      </c>
      <c r="S77" s="287">
        <f>(I77-M77+Q77*'Enter Information'!E288)*'Enter Information'!C$788</f>
        <v>66.218288388815139</v>
      </c>
      <c r="T77" s="38">
        <f t="shared" si="12"/>
        <v>128.60541174631092</v>
      </c>
      <c r="AK77" s="87">
        <v>72</v>
      </c>
      <c r="AL77" s="40">
        <f t="shared" si="13"/>
        <v>128.60541174631092</v>
      </c>
      <c r="AM77" s="86">
        <f>T77*'Enter Information'!E$748*((Y$26/AJ$25)/('1'!Z$26/'1'!AK$25))+T77*(1-'Enter Information'!E$748)</f>
        <v>128.8204201091547</v>
      </c>
      <c r="AN77" s="40">
        <f t="shared" si="14"/>
        <v>128.60541174631092</v>
      </c>
      <c r="AO77" s="86">
        <f>T77*'Enter Information'!E$748*Y$26/AJ$25+T77*(1-'Enter Information'!E$748)</f>
        <v>165.01178052657863</v>
      </c>
      <c r="AP77" s="86">
        <f>INDEX($AL$6:$AO$106,'1'!AL77,'Enter Information'!$B$86)</f>
        <v>128.8204201091547</v>
      </c>
    </row>
    <row r="78" spans="4:42" x14ac:dyDescent="0.4">
      <c r="D78" s="31">
        <v>72</v>
      </c>
      <c r="E78" s="32">
        <f>'4'!AP78</f>
        <v>123.44149724478072</v>
      </c>
      <c r="F78" s="33">
        <f>E78*'Enter Information'!D289</f>
        <v>58.65862724075928</v>
      </c>
      <c r="G78" s="33">
        <f>E78*'Enter Information'!E289</f>
        <v>64.782870004021447</v>
      </c>
      <c r="H78" s="34">
        <f t="shared" si="15"/>
        <v>62.85909214131339</v>
      </c>
      <c r="I78" s="34">
        <f t="shared" si="15"/>
        <v>68.346035781036505</v>
      </c>
      <c r="J78" s="35">
        <v>0</v>
      </c>
      <c r="K78" s="35">
        <v>0</v>
      </c>
      <c r="L78" s="35">
        <f>(F78+H78)/2*'Enter Information'!C498</f>
        <v>1.1331527332378277</v>
      </c>
      <c r="M78" s="35">
        <f>(G78+I78)/2*'Enter Information'!D498</f>
        <v>0.79278263395002013</v>
      </c>
      <c r="N78" s="36">
        <f>'Enter Information'!O$608/5</f>
        <v>24.8</v>
      </c>
      <c r="O78" s="36">
        <f>'Enter Information'!P$608/5</f>
        <v>102.8</v>
      </c>
      <c r="P78" s="36">
        <f>'Enter Information'!Q$608/5</f>
        <v>818.6</v>
      </c>
      <c r="Q78" s="37">
        <f t="shared" si="11"/>
        <v>0</v>
      </c>
      <c r="R78" s="287">
        <f>(H78-L78+Q78*'Enter Information'!D289)*'Enter Information'!C$788</f>
        <v>61.651768668366714</v>
      </c>
      <c r="S78" s="287">
        <f>(I78-M78+Q78*'Enter Information'!E289)*'Enter Information'!C$788</f>
        <v>67.472080226857045</v>
      </c>
      <c r="T78" s="38">
        <f t="shared" si="12"/>
        <v>129.12384889522377</v>
      </c>
      <c r="AK78" s="87">
        <v>73</v>
      </c>
      <c r="AL78" s="40">
        <f t="shared" si="13"/>
        <v>129.12384889522377</v>
      </c>
      <c r="AM78" s="86">
        <f>T78*'Enter Information'!E$748*((Y$26/AJ$25)/('1'!Z$26/'1'!AK$25))+T78*(1-'Enter Information'!E$748)</f>
        <v>129.33972400481724</v>
      </c>
      <c r="AN78" s="40">
        <f t="shared" si="14"/>
        <v>129.12384889522377</v>
      </c>
      <c r="AO78" s="86">
        <f>T78*'Enter Information'!E$748*Y$26/AJ$25+T78*(1-'Enter Information'!E$748)</f>
        <v>165.67697988227906</v>
      </c>
      <c r="AP78" s="86">
        <f>INDEX($AL$6:$AO$106,'1'!AL78,'Enter Information'!$B$86)</f>
        <v>129.33972400481724</v>
      </c>
    </row>
    <row r="79" spans="4:42" x14ac:dyDescent="0.4">
      <c r="D79" s="31">
        <v>73</v>
      </c>
      <c r="E79" s="32">
        <f>'4'!AP79</f>
        <v>115.81517831009288</v>
      </c>
      <c r="F79" s="33">
        <f>E79*'Enter Information'!D290</f>
        <v>55.010758991624506</v>
      </c>
      <c r="G79" s="33">
        <f>E79*'Enter Information'!E290</f>
        <v>60.804419318468369</v>
      </c>
      <c r="H79" s="34">
        <f t="shared" si="15"/>
        <v>58.65862724075928</v>
      </c>
      <c r="I79" s="34">
        <f t="shared" si="15"/>
        <v>64.782870004021447</v>
      </c>
      <c r="J79" s="35">
        <v>0</v>
      </c>
      <c r="K79" s="35">
        <v>0</v>
      </c>
      <c r="L79" s="35">
        <f>(F79+H79)/2*'Enter Information'!C499</f>
        <v>1.1815932698856295</v>
      </c>
      <c r="M79" s="35">
        <f>(G79+I79)/2*'Enter Information'!D499</f>
        <v>0.8414348384606819</v>
      </c>
      <c r="N79" s="36">
        <f>'Enter Information'!O$608/5</f>
        <v>24.8</v>
      </c>
      <c r="O79" s="36">
        <f>'Enter Information'!P$608/5</f>
        <v>102.8</v>
      </c>
      <c r="P79" s="36">
        <f>'Enter Information'!Q$608/5</f>
        <v>818.6</v>
      </c>
      <c r="Q79" s="37">
        <f t="shared" si="11"/>
        <v>0</v>
      </c>
      <c r="R79" s="287">
        <f>(H79-L79+Q79*'Enter Information'!D290)*'Enter Information'!C$788</f>
        <v>57.407968774510955</v>
      </c>
      <c r="S79" s="287">
        <f>(I79-M79+Q79*'Enter Information'!E290)*'Enter Information'!C$788</f>
        <v>63.864602255608247</v>
      </c>
      <c r="T79" s="38">
        <f t="shared" si="12"/>
        <v>121.2725710301192</v>
      </c>
      <c r="AK79" s="87">
        <v>74</v>
      </c>
      <c r="AL79" s="40">
        <f t="shared" si="13"/>
        <v>121.2725710301192</v>
      </c>
      <c r="AM79" s="86">
        <f>T79*'Enter Information'!E$748*((Y$26/AJ$25)/('1'!Z$26/'1'!AK$25))+T79*(1-'Enter Information'!E$748)</f>
        <v>121.4753200171251</v>
      </c>
      <c r="AN79" s="40">
        <f t="shared" si="14"/>
        <v>121.2725710301192</v>
      </c>
      <c r="AO79" s="86">
        <f>T79*'Enter Information'!E$748*Y$26/AJ$25+T79*(1-'Enter Information'!E$748)</f>
        <v>155.60311656394961</v>
      </c>
      <c r="AP79" s="86">
        <f>INDEX($AL$6:$AO$106,'1'!AL79,'Enter Information'!$B$86)</f>
        <v>121.4753200171251</v>
      </c>
    </row>
    <row r="80" spans="4:42" x14ac:dyDescent="0.4">
      <c r="D80" s="31">
        <v>74</v>
      </c>
      <c r="E80" s="32">
        <f>'4'!AP80</f>
        <v>101.28596411521438</v>
      </c>
      <c r="F80" s="33">
        <f>E80*'Enter Information'!D291</f>
        <v>47.948881209097372</v>
      </c>
      <c r="G80" s="33">
        <f>E80*'Enter Information'!E291</f>
        <v>53.337082906117011</v>
      </c>
      <c r="H80" s="34">
        <f t="shared" si="15"/>
        <v>55.010758991624506</v>
      </c>
      <c r="I80" s="34">
        <f t="shared" si="15"/>
        <v>60.804419318468369</v>
      </c>
      <c r="J80" s="35">
        <v>0</v>
      </c>
      <c r="K80" s="35">
        <v>0</v>
      </c>
      <c r="L80" s="35">
        <f>(F80+H80)/2*'Enter Information'!C500</f>
        <v>1.1943318263283738</v>
      </c>
      <c r="M80" s="35">
        <f>(G80+I80)/2*'Enter Information'!D500</f>
        <v>0.86519258686235723</v>
      </c>
      <c r="N80" s="36">
        <f>'Enter Information'!O$608/5</f>
        <v>24.8</v>
      </c>
      <c r="O80" s="36">
        <f>'Enter Information'!P$608/5</f>
        <v>102.8</v>
      </c>
      <c r="P80" s="36">
        <f>'Enter Information'!Q$608/5</f>
        <v>818.6</v>
      </c>
      <c r="Q80" s="37">
        <f t="shared" si="11"/>
        <v>0</v>
      </c>
      <c r="R80" s="287">
        <f>(H80-L80+Q80*'Enter Information'!D291)*'Enter Information'!C$788</f>
        <v>53.751760604533914</v>
      </c>
      <c r="S80" s="287">
        <f>(I80-M80+Q80*'Enter Information'!E291)*'Enter Information'!C$788</f>
        <v>59.867202930479742</v>
      </c>
      <c r="T80" s="38">
        <f t="shared" si="12"/>
        <v>113.61896353501365</v>
      </c>
      <c r="AK80" s="87">
        <v>75</v>
      </c>
      <c r="AL80" s="40">
        <f t="shared" si="13"/>
        <v>113.61896353501365</v>
      </c>
      <c r="AM80" s="86">
        <f>T80*'Enter Information'!E$748*((Y$26/AJ$25)/('1'!Z$26/'1'!AK$25))+T80*(1-'Enter Information'!E$748)</f>
        <v>113.80891687372586</v>
      </c>
      <c r="AN80" s="40">
        <f t="shared" si="14"/>
        <v>113.61896353501365</v>
      </c>
      <c r="AO80" s="86">
        <f>T80*'Enter Information'!E$748*Y$26/AJ$25+T80*(1-'Enter Information'!E$748)</f>
        <v>145.78288129492202</v>
      </c>
      <c r="AP80" s="86">
        <f>INDEX($AL$6:$AO$106,'1'!AL80,'Enter Information'!$B$86)</f>
        <v>113.80891687372586</v>
      </c>
    </row>
    <row r="81" spans="1:42" x14ac:dyDescent="0.4">
      <c r="D81" s="31">
        <v>75</v>
      </c>
      <c r="E81" s="32">
        <f>'4'!AP81</f>
        <v>93.893441620509492</v>
      </c>
      <c r="F81" s="33">
        <f>E81*'Enter Information'!D292</f>
        <v>44.3958338585117</v>
      </c>
      <c r="G81" s="33">
        <f>E81*'Enter Information'!E292</f>
        <v>49.497607761997799</v>
      </c>
      <c r="H81" s="34">
        <f t="shared" si="15"/>
        <v>47.948881209097372</v>
      </c>
      <c r="I81" s="34">
        <f t="shared" si="15"/>
        <v>53.337082906117011</v>
      </c>
      <c r="J81" s="35">
        <v>0</v>
      </c>
      <c r="K81" s="35">
        <v>0</v>
      </c>
      <c r="L81" s="35">
        <f>(F81+H81)/2*'Enter Information'!C501</f>
        <v>1.1967875072762135</v>
      </c>
      <c r="M81" s="35">
        <f>(G81+I81)/2*'Enter Information'!D501</f>
        <v>0.8833499928391062</v>
      </c>
      <c r="N81" s="36">
        <f>'Enter Information'!O$609/5</f>
        <v>19.8</v>
      </c>
      <c r="O81" s="36">
        <f>'Enter Information'!P$609/5</f>
        <v>86.6</v>
      </c>
      <c r="P81" s="36">
        <f>'Enter Information'!Q$609/5</f>
        <v>588.20000000000005</v>
      </c>
      <c r="Q81" s="37">
        <f t="shared" si="11"/>
        <v>0</v>
      </c>
      <c r="R81" s="287">
        <f>(H81-L81+Q81*'Enter Information'!D292)*'Enter Information'!C$789</f>
        <v>46.918741728085912</v>
      </c>
      <c r="S81" s="287">
        <f>(I81-M81+Q81*'Enter Information'!E292)*'Enter Information'!C$789</f>
        <v>52.640704455471656</v>
      </c>
      <c r="T81" s="38">
        <f t="shared" si="12"/>
        <v>99.559446183557569</v>
      </c>
      <c r="AK81" s="87">
        <v>76</v>
      </c>
      <c r="AL81" s="40">
        <f t="shared" si="13"/>
        <v>99.559446183557569</v>
      </c>
      <c r="AM81" s="86">
        <f>T81*'Enter Information'!E$749*((Y$26/AJ$25)/('1'!Z$26/'1'!AK$25))+T81*(1-'Enter Information'!E$749)</f>
        <v>99.721906479783826</v>
      </c>
      <c r="AN81" s="40">
        <f t="shared" si="14"/>
        <v>99.559446183557569</v>
      </c>
      <c r="AO81" s="86">
        <f>T81*'Enter Information'!E$749*Y$26/AJ$25+T81*(1-'Enter Information'!E$749)</f>
        <v>127.06809458372224</v>
      </c>
      <c r="AP81" s="86">
        <f>INDEX($AL$6:$AO$106,'1'!AL81,'Enter Information'!$B$86)</f>
        <v>99.721906479783826</v>
      </c>
    </row>
    <row r="82" spans="1:42" x14ac:dyDescent="0.4">
      <c r="D82" s="31">
        <v>76</v>
      </c>
      <c r="E82" s="32">
        <f>'4'!AP82</f>
        <v>86.329794950194028</v>
      </c>
      <c r="F82" s="33">
        <f>E82*'Enter Information'!D293</f>
        <v>40.266296206949157</v>
      </c>
      <c r="G82" s="33">
        <f>E82*'Enter Information'!E293</f>
        <v>46.063498743244878</v>
      </c>
      <c r="H82" s="34">
        <f t="shared" si="15"/>
        <v>44.3958338585117</v>
      </c>
      <c r="I82" s="34">
        <f t="shared" si="15"/>
        <v>49.497607761997799</v>
      </c>
      <c r="J82" s="35">
        <v>0</v>
      </c>
      <c r="K82" s="35">
        <v>0</v>
      </c>
      <c r="L82" s="35">
        <f>(F82+H82)/2*'Enter Information'!C502</f>
        <v>1.2276008859491825</v>
      </c>
      <c r="M82" s="35">
        <f>(G82+I82)/2*'Enter Information'!D502</f>
        <v>0.9298095662960113</v>
      </c>
      <c r="N82" s="36">
        <f>'Enter Information'!O$609/5</f>
        <v>19.8</v>
      </c>
      <c r="O82" s="36">
        <f>'Enter Information'!P$609/5</f>
        <v>86.6</v>
      </c>
      <c r="P82" s="36">
        <f>'Enter Information'!Q$609/5</f>
        <v>588.20000000000005</v>
      </c>
      <c r="Q82" s="37">
        <f t="shared" si="11"/>
        <v>0</v>
      </c>
      <c r="R82" s="287">
        <f>(H82-L82+Q82*'Enter Information'!D293)*'Enter Information'!C$789</f>
        <v>43.322106312826087</v>
      </c>
      <c r="S82" s="287">
        <f>(I82-M82+Q82*'Enter Information'!E293)*'Enter Information'!C$789</f>
        <v>48.740918307946586</v>
      </c>
      <c r="T82" s="38">
        <f t="shared" si="12"/>
        <v>92.063024620772666</v>
      </c>
      <c r="AK82" s="87">
        <v>77</v>
      </c>
      <c r="AL82" s="40">
        <f t="shared" si="13"/>
        <v>92.063024620772666</v>
      </c>
      <c r="AM82" s="86">
        <f>T82*'Enter Information'!E$749*((Y$26/AJ$25)/('1'!Z$26/'1'!AK$25))+T82*(1-'Enter Information'!E$749)</f>
        <v>92.21325231713611</v>
      </c>
      <c r="AN82" s="40">
        <f t="shared" si="14"/>
        <v>92.063024620772666</v>
      </c>
      <c r="AO82" s="86">
        <f>T82*'Enter Information'!E$749*Y$26/AJ$25+T82*(1-'Enter Information'!E$749)</f>
        <v>117.50038362615845</v>
      </c>
      <c r="AP82" s="86">
        <f>INDEX($AL$6:$AO$106,'1'!AL82,'Enter Information'!$B$86)</f>
        <v>92.21325231713611</v>
      </c>
    </row>
    <row r="83" spans="1:42" x14ac:dyDescent="0.4">
      <c r="D83" s="31">
        <v>77</v>
      </c>
      <c r="E83" s="32">
        <f>'4'!AP83</f>
        <v>81.684824095456563</v>
      </c>
      <c r="F83" s="33">
        <f>E83*'Enter Information'!D294</f>
        <v>37.795501365897003</v>
      </c>
      <c r="G83" s="33">
        <f>E83*'Enter Information'!E294</f>
        <v>43.889322729559559</v>
      </c>
      <c r="H83" s="34">
        <f t="shared" si="15"/>
        <v>40.266296206949157</v>
      </c>
      <c r="I83" s="34">
        <f t="shared" si="15"/>
        <v>46.063498743244878</v>
      </c>
      <c r="J83" s="35">
        <v>0</v>
      </c>
      <c r="K83" s="35">
        <v>0</v>
      </c>
      <c r="L83" s="35">
        <f>(F83+H83)/2*'Enter Information'!C503</f>
        <v>1.2673332835951574</v>
      </c>
      <c r="M83" s="35">
        <f>(G83+I83)/2*'Enter Information'!D503</f>
        <v>0.99172985673766889</v>
      </c>
      <c r="N83" s="36">
        <f>'Enter Information'!O$609/5</f>
        <v>19.8</v>
      </c>
      <c r="O83" s="36">
        <f>'Enter Information'!P$609/5</f>
        <v>86.6</v>
      </c>
      <c r="P83" s="36">
        <f>'Enter Information'!Q$609/5</f>
        <v>588.20000000000005</v>
      </c>
      <c r="Q83" s="37">
        <f t="shared" si="11"/>
        <v>0</v>
      </c>
      <c r="R83" s="287">
        <f>(H83-L83+Q83*'Enter Information'!D294)*'Enter Information'!C$789</f>
        <v>39.137974883738053</v>
      </c>
      <c r="S83" s="287">
        <f>(I83-M83+Q83*'Enter Information'!E294)*'Enter Information'!C$789</f>
        <v>45.232427388201323</v>
      </c>
      <c r="T83" s="38">
        <f t="shared" si="12"/>
        <v>84.370402271939383</v>
      </c>
      <c r="AK83" s="87">
        <v>78</v>
      </c>
      <c r="AL83" s="40">
        <f t="shared" si="13"/>
        <v>84.370402271939383</v>
      </c>
      <c r="AM83" s="86">
        <f>T83*'Enter Information'!E$749*((Y$26/AJ$25)/('1'!Z$26/'1'!AK$25))+T83*(1-'Enter Information'!E$749)</f>
        <v>84.508077209589771</v>
      </c>
      <c r="AN83" s="40">
        <f t="shared" si="14"/>
        <v>84.370402271939383</v>
      </c>
      <c r="AO83" s="86">
        <f>T83*'Enter Information'!E$749*Y$26/AJ$25+T83*(1-'Enter Information'!E$749)</f>
        <v>107.68226086946679</v>
      </c>
      <c r="AP83" s="86">
        <f>INDEX($AL$6:$AO$106,'1'!AL83,'Enter Information'!$B$86)</f>
        <v>84.508077209589771</v>
      </c>
    </row>
    <row r="84" spans="1:42" x14ac:dyDescent="0.4">
      <c r="D84" s="31">
        <v>78</v>
      </c>
      <c r="E84" s="32">
        <f>'4'!AP84</f>
        <v>76.958773843697401</v>
      </c>
      <c r="F84" s="33">
        <f>E84*'Enter Information'!D295</f>
        <v>34.803206289570809</v>
      </c>
      <c r="G84" s="33">
        <f>E84*'Enter Information'!E295</f>
        <v>42.155567554126584</v>
      </c>
      <c r="H84" s="34">
        <f t="shared" si="15"/>
        <v>37.795501365897003</v>
      </c>
      <c r="I84" s="34">
        <f t="shared" si="15"/>
        <v>43.889322729559559</v>
      </c>
      <c r="J84" s="35">
        <v>0</v>
      </c>
      <c r="K84" s="35">
        <v>0</v>
      </c>
      <c r="L84" s="35">
        <f>(F84+H84)/2*'Enter Information'!C504</f>
        <v>1.3227484534826237</v>
      </c>
      <c r="M84" s="35">
        <f>(G84+I84)/2*'Enter Information'!D504</f>
        <v>1.0785726997060057</v>
      </c>
      <c r="N84" s="36">
        <f>'Enter Information'!O$609/5</f>
        <v>19.8</v>
      </c>
      <c r="O84" s="36">
        <f>'Enter Information'!P$609/5</f>
        <v>86.6</v>
      </c>
      <c r="P84" s="36">
        <f>'Enter Information'!Q$609/5</f>
        <v>588.20000000000005</v>
      </c>
      <c r="Q84" s="37">
        <f t="shared" si="11"/>
        <v>0</v>
      </c>
      <c r="R84" s="287">
        <f>(H84-L84+Q84*'Enter Information'!D295)*'Enter Information'!C$789</f>
        <v>36.602760187041717</v>
      </c>
      <c r="S84" s="287">
        <f>(I84-M84+Q84*'Enter Information'!E295)*'Enter Information'!C$789</f>
        <v>42.963349120728296</v>
      </c>
      <c r="T84" s="38">
        <f t="shared" si="12"/>
        <v>79.566109307770006</v>
      </c>
      <c r="AK84" s="87">
        <v>79</v>
      </c>
      <c r="AL84" s="40">
        <f t="shared" si="13"/>
        <v>79.566109307770006</v>
      </c>
      <c r="AM84" s="86">
        <f>T84*'Enter Information'!E$749*((Y$26/AJ$25)/('1'!Z$26/'1'!AK$25))+T84*(1-'Enter Information'!E$749)</f>
        <v>79.695944639154618</v>
      </c>
      <c r="AN84" s="40">
        <f t="shared" si="14"/>
        <v>79.566109307770006</v>
      </c>
      <c r="AO84" s="86">
        <f>T84*'Enter Information'!E$749*Y$26/AJ$25+T84*(1-'Enter Information'!E$749)</f>
        <v>101.5505237397377</v>
      </c>
      <c r="AP84" s="86">
        <f>INDEX($AL$6:$AO$106,'1'!AL84,'Enter Information'!$B$86)</f>
        <v>79.695944639154618</v>
      </c>
    </row>
    <row r="85" spans="1:42" x14ac:dyDescent="0.4">
      <c r="D85" s="31">
        <v>79</v>
      </c>
      <c r="E85" s="32">
        <f>'4'!AP85</f>
        <v>72.777360142625398</v>
      </c>
      <c r="F85" s="33">
        <f>E85*'Enter Information'!D296</f>
        <v>33.214716363666746</v>
      </c>
      <c r="G85" s="33">
        <f>E85*'Enter Information'!E296</f>
        <v>39.562643778958652</v>
      </c>
      <c r="H85" s="34">
        <f t="shared" si="15"/>
        <v>34.803206289570809</v>
      </c>
      <c r="I85" s="34">
        <f t="shared" si="15"/>
        <v>42.155567554126584</v>
      </c>
      <c r="J85" s="35">
        <v>0</v>
      </c>
      <c r="K85" s="35">
        <v>0</v>
      </c>
      <c r="L85" s="35">
        <f>(F85+H85)/2*'Enter Information'!C505</f>
        <v>1.3953876832311682</v>
      </c>
      <c r="M85" s="35">
        <f>(G85+I85)/2*'Enter Information'!D505</f>
        <v>1.1681618310064534</v>
      </c>
      <c r="N85" s="36">
        <f>'Enter Information'!O$609/5</f>
        <v>19.8</v>
      </c>
      <c r="O85" s="36">
        <f>'Enter Information'!P$609/5</f>
        <v>86.6</v>
      </c>
      <c r="P85" s="36">
        <f>'Enter Information'!Q$609/5</f>
        <v>588.20000000000005</v>
      </c>
      <c r="Q85" s="37">
        <f t="shared" si="11"/>
        <v>0</v>
      </c>
      <c r="R85" s="287">
        <f>(H85-L85+Q85*'Enter Information'!D296)*'Enter Information'!C$789</f>
        <v>33.526900910290884</v>
      </c>
      <c r="S85" s="287">
        <f>(I85-M85+Q85*'Enter Information'!E296)*'Enter Information'!C$789</f>
        <v>41.133505495871155</v>
      </c>
      <c r="T85" s="38">
        <f t="shared" si="12"/>
        <v>74.660406406162039</v>
      </c>
      <c r="AK85" s="87">
        <v>80</v>
      </c>
      <c r="AL85" s="40">
        <f t="shared" si="13"/>
        <v>74.660406406162039</v>
      </c>
      <c r="AM85" s="86">
        <f>T85*'Enter Information'!E$749*((Y$26/AJ$25)/('1'!Z$26/'1'!AK$25))+T85*(1-'Enter Information'!E$749)</f>
        <v>74.782236651368052</v>
      </c>
      <c r="AN85" s="40">
        <f t="shared" si="14"/>
        <v>74.660406406162039</v>
      </c>
      <c r="AO85" s="86">
        <f>T85*'Enter Information'!E$749*Y$26/AJ$25+T85*(1-'Enter Information'!E$749)</f>
        <v>95.289356726495413</v>
      </c>
      <c r="AP85" s="86">
        <f>INDEX($AL$6:$AO$106,'1'!AL85,'Enter Information'!$B$86)</f>
        <v>74.782236651368052</v>
      </c>
    </row>
    <row r="86" spans="1:42" ht="12.75" customHeight="1" x14ac:dyDescent="0.4">
      <c r="A86" s="709" t="s">
        <v>831</v>
      </c>
      <c r="B86" s="709"/>
      <c r="D86" s="31">
        <v>80</v>
      </c>
      <c r="E86" s="32">
        <f>'4'!AP86</f>
        <v>67.661858938633813</v>
      </c>
      <c r="F86" s="33">
        <f>E86*'Enter Information'!D297</f>
        <v>30.318184759269126</v>
      </c>
      <c r="G86" s="33">
        <f>E86*'Enter Information'!E297</f>
        <v>37.343674179364683</v>
      </c>
      <c r="H86" s="34">
        <f t="shared" si="15"/>
        <v>33.214716363666746</v>
      </c>
      <c r="I86" s="34">
        <f t="shared" si="15"/>
        <v>39.562643778958652</v>
      </c>
      <c r="J86" s="35">
        <v>0</v>
      </c>
      <c r="K86" s="35">
        <v>0</v>
      </c>
      <c r="L86" s="35">
        <f>(F86+H86)/2*'Enter Information'!C506</f>
        <v>1.4726926480296534</v>
      </c>
      <c r="M86" s="35">
        <f>(G86+I86)/2*'Enter Information'!D506</f>
        <v>1.260110019747128</v>
      </c>
      <c r="N86" s="36">
        <f>'Enter Information'!O$610/5</f>
        <v>15.8</v>
      </c>
      <c r="O86" s="36">
        <f>'Enter Information'!P$610/5</f>
        <v>66.2</v>
      </c>
      <c r="P86" s="36">
        <f>'Enter Information'!Q$610/5</f>
        <v>416.2</v>
      </c>
      <c r="Q86" s="37">
        <f t="shared" si="11"/>
        <v>0</v>
      </c>
      <c r="R86" s="287">
        <f>(H86-L86+Q86*'Enter Information'!D297)*'Enter Information'!C$790</f>
        <v>31.884572023434561</v>
      </c>
      <c r="S86" s="287">
        <f>(I86-M86+Q86*'Enter Information'!E297)*'Enter Information'!C$790</f>
        <v>38.474544259255389</v>
      </c>
      <c r="T86" s="38">
        <f t="shared" si="12"/>
        <v>70.359116282689953</v>
      </c>
      <c r="AK86" s="87">
        <v>81</v>
      </c>
      <c r="AL86" s="40">
        <f t="shared" si="13"/>
        <v>70.359116282689953</v>
      </c>
      <c r="AM86" s="86">
        <f>T86*'Enter Information'!E$750*((Y$26/AJ$25)/('1'!Z$26/'1'!AK$25))+T86*(1-'Enter Information'!E$750)</f>
        <v>70.467772131190259</v>
      </c>
      <c r="AN86" s="40">
        <f t="shared" si="14"/>
        <v>70.359116282689953</v>
      </c>
      <c r="AO86" s="86">
        <f>T86*'Enter Information'!E$750*Y$26/AJ$25+T86*(1-'Enter Information'!E$750)</f>
        <v>88.757307117290523</v>
      </c>
      <c r="AP86" s="86">
        <f>INDEX($AL$6:$AO$106,'1'!AL86,'Enter Information'!$B$86)</f>
        <v>70.467772131190259</v>
      </c>
    </row>
    <row r="87" spans="1:42" x14ac:dyDescent="0.4">
      <c r="A87" s="709"/>
      <c r="B87" s="709"/>
      <c r="D87" s="31">
        <v>81</v>
      </c>
      <c r="E87" s="32">
        <f>'4'!AP87</f>
        <v>62.465135584870296</v>
      </c>
      <c r="F87" s="33">
        <f>E87*'Enter Information'!D298</f>
        <v>27.501079734618191</v>
      </c>
      <c r="G87" s="33">
        <f>E87*'Enter Information'!E298</f>
        <v>34.964055850252109</v>
      </c>
      <c r="H87" s="34">
        <f t="shared" si="15"/>
        <v>30.318184759269126</v>
      </c>
      <c r="I87" s="34">
        <f t="shared" si="15"/>
        <v>37.343674179364683</v>
      </c>
      <c r="J87" s="35">
        <v>0</v>
      </c>
      <c r="K87" s="35">
        <v>0</v>
      </c>
      <c r="L87" s="35">
        <f>(F87+H87)/2*'Enter Information'!C507</f>
        <v>1.5151538260623172</v>
      </c>
      <c r="M87" s="35">
        <f>(G87+I87)/2*'Enter Information'!D507</f>
        <v>1.3630007110582765</v>
      </c>
      <c r="N87" s="36">
        <f>'Enter Information'!O$610/5</f>
        <v>15.8</v>
      </c>
      <c r="O87" s="36">
        <f>'Enter Information'!P$610/5</f>
        <v>66.2</v>
      </c>
      <c r="P87" s="36">
        <f>'Enter Information'!Q$610/5</f>
        <v>416.2</v>
      </c>
      <c r="Q87" s="37">
        <f t="shared" si="11"/>
        <v>0</v>
      </c>
      <c r="R87" s="287">
        <f>(H87-L87+Q87*'Enter Information'!D298)*'Enter Information'!C$790</f>
        <v>28.93238069854468</v>
      </c>
      <c r="S87" s="287">
        <f>(I87-M87+Q87*'Enter Information'!E298)*'Enter Information'!C$790</f>
        <v>36.142256868352625</v>
      </c>
      <c r="T87" s="38">
        <f t="shared" si="12"/>
        <v>65.074637566897309</v>
      </c>
      <c r="AK87" s="87">
        <v>82</v>
      </c>
      <c r="AL87" s="40">
        <f t="shared" si="13"/>
        <v>65.074637566897309</v>
      </c>
      <c r="AM87" s="86">
        <f>T87*'Enter Information'!E$750*((Y$26/AJ$25)/('1'!Z$26/'1'!AK$25))+T87*(1-'Enter Information'!E$750)</f>
        <v>65.17513257499651</v>
      </c>
      <c r="AN87" s="40">
        <f t="shared" si="14"/>
        <v>65.074637566897309</v>
      </c>
      <c r="AO87" s="86">
        <f>T87*'Enter Information'!E$750*Y$26/AJ$25+T87*(1-'Enter Information'!E$750)</f>
        <v>82.090991149820255</v>
      </c>
      <c r="AP87" s="86">
        <f>INDEX($AL$6:$AO$106,'1'!AL87,'Enter Information'!$B$86)</f>
        <v>65.17513257499651</v>
      </c>
    </row>
    <row r="88" spans="1:42" ht="12.75" customHeight="1" x14ac:dyDescent="0.4">
      <c r="A88" s="709"/>
      <c r="B88" s="709"/>
      <c r="D88" s="31">
        <v>82</v>
      </c>
      <c r="E88" s="32">
        <f>'4'!AP88</f>
        <v>58.104452952643882</v>
      </c>
      <c r="F88" s="33">
        <f>E88*'Enter Information'!D299</f>
        <v>25.291593003457596</v>
      </c>
      <c r="G88" s="33">
        <f>E88*'Enter Information'!E299</f>
        <v>32.81285994918629</v>
      </c>
      <c r="H88" s="34">
        <f t="shared" si="15"/>
        <v>27.501079734618191</v>
      </c>
      <c r="I88" s="34">
        <f t="shared" si="15"/>
        <v>34.964055850252109</v>
      </c>
      <c r="J88" s="35">
        <v>0</v>
      </c>
      <c r="K88" s="35">
        <v>0</v>
      </c>
      <c r="L88" s="35">
        <f>(F88+H88)/2*'Enter Information'!C508</f>
        <v>1.5626631130470434</v>
      </c>
      <c r="M88" s="35">
        <f>(G88+I88)/2*'Enter Information'!D508</f>
        <v>1.4751645723747768</v>
      </c>
      <c r="N88" s="36">
        <f>'Enter Information'!O$610/5</f>
        <v>15.8</v>
      </c>
      <c r="O88" s="36">
        <f>'Enter Information'!P$610/5</f>
        <v>66.2</v>
      </c>
      <c r="P88" s="36">
        <f>'Enter Information'!Q$610/5</f>
        <v>416.2</v>
      </c>
      <c r="Q88" s="37">
        <f t="shared" si="11"/>
        <v>0</v>
      </c>
      <c r="R88" s="287">
        <f>(H88-L88+Q88*'Enter Information'!D299)*'Enter Information'!C$790</f>
        <v>26.054901866162819</v>
      </c>
      <c r="S88" s="287">
        <f>(I88-M88+Q88*'Enter Information'!E299)*'Enter Information'!C$790</f>
        <v>33.639284486087398</v>
      </c>
      <c r="T88" s="38">
        <f t="shared" si="12"/>
        <v>59.694186352250213</v>
      </c>
      <c r="AK88" s="87">
        <v>83</v>
      </c>
      <c r="AL88" s="40">
        <f t="shared" si="13"/>
        <v>59.694186352250213</v>
      </c>
      <c r="AM88" s="86">
        <f>T88*'Enter Information'!E$750*((Y$26/AJ$25)/('1'!Z$26/'1'!AK$25))+T88*(1-'Enter Information'!E$750)</f>
        <v>59.786372309256535</v>
      </c>
      <c r="AN88" s="40">
        <f t="shared" si="14"/>
        <v>59.694186352250213</v>
      </c>
      <c r="AO88" s="86">
        <f>T88*'Enter Information'!E$750*Y$26/AJ$25+T88*(1-'Enter Information'!E$750)</f>
        <v>75.303606854524304</v>
      </c>
      <c r="AP88" s="86">
        <f>INDEX($AL$6:$AO$106,'1'!AL88,'Enter Information'!$B$86)</f>
        <v>59.786372309256535</v>
      </c>
    </row>
    <row r="89" spans="1:42" x14ac:dyDescent="0.4">
      <c r="A89" s="709"/>
      <c r="B89" s="709"/>
      <c r="D89" s="31">
        <v>83</v>
      </c>
      <c r="E89" s="32">
        <f>'4'!AP89</f>
        <v>53.664824225066475</v>
      </c>
      <c r="F89" s="33">
        <f>E89*'Enter Information'!D300</f>
        <v>22.748898873530557</v>
      </c>
      <c r="G89" s="33">
        <f>E89*'Enter Information'!E300</f>
        <v>30.915925351535915</v>
      </c>
      <c r="H89" s="34">
        <f t="shared" si="15"/>
        <v>25.291593003457596</v>
      </c>
      <c r="I89" s="34">
        <f t="shared" si="15"/>
        <v>32.81285994918629</v>
      </c>
      <c r="J89" s="35">
        <v>0</v>
      </c>
      <c r="K89" s="35">
        <v>0</v>
      </c>
      <c r="L89" s="35">
        <f>(F89+H89)/2*'Enter Information'!C509</f>
        <v>1.6050328336101745</v>
      </c>
      <c r="M89" s="35">
        <f>(G89+I89)/2*'Enter Information'!D509</f>
        <v>1.6018230185336528</v>
      </c>
      <c r="N89" s="36">
        <f>'Enter Information'!O$610/5</f>
        <v>15.8</v>
      </c>
      <c r="O89" s="36">
        <f>'Enter Information'!P$610/5</f>
        <v>66.2</v>
      </c>
      <c r="P89" s="36">
        <f>'Enter Information'!Q$610/5</f>
        <v>416.2</v>
      </c>
      <c r="Q89" s="37">
        <f t="shared" si="11"/>
        <v>0</v>
      </c>
      <c r="R89" s="287">
        <f>(H89-L89+Q89*'Enter Information'!D300)*'Enter Information'!C$790</f>
        <v>23.79293269039</v>
      </c>
      <c r="S89" s="287">
        <f>(I89-M89+Q89*'Enter Information'!E300)*'Enter Information'!C$790</f>
        <v>31.351200662458968</v>
      </c>
      <c r="T89" s="38">
        <f t="shared" si="12"/>
        <v>55.144133352848968</v>
      </c>
      <c r="AK89" s="87">
        <v>84</v>
      </c>
      <c r="AL89" s="40">
        <f t="shared" si="13"/>
        <v>55.144133352848968</v>
      </c>
      <c r="AM89" s="86">
        <f>T89*'Enter Information'!E$750*((Y$26/AJ$25)/('1'!Z$26/'1'!AK$25))+T89*(1-'Enter Information'!E$750)</f>
        <v>55.229292645856489</v>
      </c>
      <c r="AN89" s="40">
        <f t="shared" si="14"/>
        <v>55.144133352848968</v>
      </c>
      <c r="AO89" s="86">
        <f>T89*'Enter Information'!E$750*Y$26/AJ$25+T89*(1-'Enter Information'!E$750)</f>
        <v>69.563761432856296</v>
      </c>
      <c r="AP89" s="86">
        <f>INDEX($AL$6:$AO$106,'1'!AL89,'Enter Information'!$B$86)</f>
        <v>55.229292645856489</v>
      </c>
    </row>
    <row r="90" spans="1:42" x14ac:dyDescent="0.4">
      <c r="A90" s="710"/>
      <c r="B90" s="710"/>
      <c r="D90" s="31">
        <v>84</v>
      </c>
      <c r="E90" s="32">
        <f>'4'!AP90</f>
        <v>49.910207872657686</v>
      </c>
      <c r="F90" s="33">
        <f>E90*'Enter Information'!D301</f>
        <v>21.042032826479282</v>
      </c>
      <c r="G90" s="33">
        <f>E90*'Enter Information'!E301</f>
        <v>28.868175046178404</v>
      </c>
      <c r="H90" s="34">
        <f t="shared" si="15"/>
        <v>22.748898873530557</v>
      </c>
      <c r="I90" s="34">
        <f t="shared" si="15"/>
        <v>30.915925351535915</v>
      </c>
      <c r="J90" s="35">
        <v>0</v>
      </c>
      <c r="K90" s="35">
        <v>0</v>
      </c>
      <c r="L90" s="35">
        <f>(F90+H90)/2*'Enter Information'!C510</f>
        <v>1.6535455809923714</v>
      </c>
      <c r="M90" s="35">
        <f>(G90+I90)/2*'Enter Information'!D510</f>
        <v>1.7331410705297381</v>
      </c>
      <c r="N90" s="36">
        <f>'Enter Information'!O$610/5</f>
        <v>15.8</v>
      </c>
      <c r="O90" s="36">
        <f>'Enter Information'!P$610/5</f>
        <v>66.2</v>
      </c>
      <c r="P90" s="36">
        <f>'Enter Information'!Q$610/5</f>
        <v>416.2</v>
      </c>
      <c r="Q90" s="37">
        <f t="shared" si="11"/>
        <v>0</v>
      </c>
      <c r="R90" s="287">
        <f>(H90-L90+Q90*'Enter Information'!D301)*'Enter Information'!C$790</f>
        <v>21.190089121015298</v>
      </c>
      <c r="S90" s="287">
        <f>(I90-M90+Q90*'Enter Information'!E301)*'Enter Information'!C$790</f>
        <v>29.313839457366175</v>
      </c>
      <c r="T90" s="38">
        <f t="shared" si="12"/>
        <v>50.503928578381476</v>
      </c>
      <c r="AK90" s="87">
        <v>85</v>
      </c>
      <c r="AL90" s="40">
        <f t="shared" si="13"/>
        <v>50.503928578381476</v>
      </c>
      <c r="AM90" s="86">
        <f>T90*'Enter Information'!E$750*((Y$26/AJ$25)/('1'!Z$26/'1'!AK$25))+T90*(1-'Enter Information'!E$750)</f>
        <v>50.581921985664124</v>
      </c>
      <c r="AN90" s="40">
        <f t="shared" si="14"/>
        <v>50.503928578381476</v>
      </c>
      <c r="AO90" s="86">
        <f>T90*'Enter Information'!E$750*Y$26/AJ$25+T90*(1-'Enter Information'!E$750)</f>
        <v>63.710190467016091</v>
      </c>
      <c r="AP90" s="86">
        <f>INDEX($AL$6:$AO$106,'1'!AL90,'Enter Information'!$B$86)</f>
        <v>50.581921985664124</v>
      </c>
    </row>
    <row r="91" spans="1:42" x14ac:dyDescent="0.4">
      <c r="A91" s="94">
        <f>'Enter Information'!E147</f>
        <v>0.15355961898147782</v>
      </c>
      <c r="B91" s="89"/>
      <c r="D91" s="31">
        <v>85</v>
      </c>
      <c r="E91" s="32">
        <f>'4'!AP91</f>
        <v>44.393405411211809</v>
      </c>
      <c r="F91" s="33">
        <f>E91*'Enter Information'!D302</f>
        <v>18.386599558482679</v>
      </c>
      <c r="G91" s="33">
        <f>E91*'Enter Information'!E302</f>
        <v>26.00680585272913</v>
      </c>
      <c r="H91" s="34">
        <f t="shared" si="15"/>
        <v>21.042032826479282</v>
      </c>
      <c r="I91" s="34">
        <f t="shared" si="15"/>
        <v>28.868175046178404</v>
      </c>
      <c r="J91" s="35">
        <v>0</v>
      </c>
      <c r="K91" s="35">
        <v>0</v>
      </c>
      <c r="L91" s="35">
        <f>(F91+H91)/2*'Enter Information'!C511</f>
        <v>1.6830111733521012</v>
      </c>
      <c r="M91" s="35">
        <f>(G91+I91)/2*'Enter Information'!D511</f>
        <v>1.8281599886471045</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18.981525716324303</v>
      </c>
      <c r="S91" s="287">
        <f>(I91-M91+Q91*'Enter Information'!E302)*'Enter Information'!C$791</f>
        <v>26.512741727390786</v>
      </c>
      <c r="T91" s="38">
        <f t="shared" si="12"/>
        <v>45.494267443715088</v>
      </c>
      <c r="AK91" s="87">
        <v>86</v>
      </c>
      <c r="AL91" s="40">
        <f t="shared" si="13"/>
        <v>45.494267443715088</v>
      </c>
      <c r="AM91" s="86">
        <f>T91*'Enter Information'!E$751*((Y$26/AJ$25)/('1'!Z$26/'1'!AK$25))+T91*(1-'Enter Information'!E$751)</f>
        <v>45.551440189506124</v>
      </c>
      <c r="AN91" s="40">
        <f t="shared" si="14"/>
        <v>45.494267443715088</v>
      </c>
      <c r="AO91" s="86">
        <f>T91*'Enter Information'!E$751*Y$26/AJ$25+T91*(1-'Enter Information'!E$751)</f>
        <v>55.175063297043572</v>
      </c>
      <c r="AP91" s="86">
        <f>INDEX($AL$6:$AO$106,'1'!AL91,'Enter Information'!$B$86)</f>
        <v>45.551440189506124</v>
      </c>
    </row>
    <row r="92" spans="1:42" x14ac:dyDescent="0.4">
      <c r="A92" s="94">
        <f>'Enter Information'!E148</f>
        <v>0.14436561363080347</v>
      </c>
      <c r="B92" s="89"/>
      <c r="D92" s="31">
        <v>86</v>
      </c>
      <c r="E92" s="32">
        <f>'4'!AP92</f>
        <v>39.21416348971573</v>
      </c>
      <c r="F92" s="33">
        <f>E92*'Enter Information'!D303</f>
        <v>15.788132843260064</v>
      </c>
      <c r="G92" s="33">
        <f>E92*'Enter Information'!E303</f>
        <v>23.426030646455665</v>
      </c>
      <c r="H92" s="34">
        <f t="shared" si="15"/>
        <v>18.386599558482679</v>
      </c>
      <c r="I92" s="34">
        <f t="shared" si="15"/>
        <v>26.00680585272913</v>
      </c>
      <c r="J92" s="35">
        <v>0</v>
      </c>
      <c r="K92" s="35">
        <v>0</v>
      </c>
      <c r="L92" s="35">
        <f>(F92+H92)/2*'Enter Information'!C512</f>
        <v>1.6482473437360525</v>
      </c>
      <c r="M92" s="35">
        <f>(G92+I92)/2*'Enter Information'!D512</f>
        <v>1.8858627124439</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16.41195865710413</v>
      </c>
      <c r="S92" s="287">
        <f>(I92-M92+Q92*'Enter Information'!E303)*'Enter Information'!C$791</f>
        <v>23.650590960796862</v>
      </c>
      <c r="T92" s="38">
        <f t="shared" si="12"/>
        <v>40.062549617900991</v>
      </c>
      <c r="AK92" s="87">
        <v>87</v>
      </c>
      <c r="AL92" s="40">
        <f t="shared" si="13"/>
        <v>40.062549617900991</v>
      </c>
      <c r="AM92" s="86">
        <f>T92*'Enter Information'!E$751*((Y$26/AJ$25)/('1'!Z$26/'1'!AK$25))+T92*(1-'Enter Information'!E$751)</f>
        <v>40.112896311973579</v>
      </c>
      <c r="AN92" s="40">
        <f t="shared" si="14"/>
        <v>40.062549617900991</v>
      </c>
      <c r="AO92" s="86">
        <f>T92*'Enter Information'!E$751*Y$26/AJ$25+T92*(1-'Enter Information'!E$751)</f>
        <v>48.587521795869776</v>
      </c>
      <c r="AP92" s="86">
        <f>INDEX($AL$6:$AO$106,'1'!AL92,'Enter Information'!$B$86)</f>
        <v>40.112896311973579</v>
      </c>
    </row>
    <row r="93" spans="1:42" x14ac:dyDescent="0.4">
      <c r="A93" s="94">
        <f>'Enter Information'!E149</f>
        <v>0.12447025956294934</v>
      </c>
      <c r="B93" s="89"/>
      <c r="D93" s="31">
        <v>87</v>
      </c>
      <c r="E93" s="32">
        <f>'4'!AP93</f>
        <v>34.017882994328339</v>
      </c>
      <c r="F93" s="33">
        <f>E93*'Enter Information'!D304</f>
        <v>13.460918575171391</v>
      </c>
      <c r="G93" s="33">
        <f>E93*'Enter Information'!E304</f>
        <v>20.556964419156948</v>
      </c>
      <c r="H93" s="34">
        <f t="shared" si="15"/>
        <v>15.788132843260064</v>
      </c>
      <c r="I93" s="34">
        <f t="shared" si="15"/>
        <v>23.426030646455665</v>
      </c>
      <c r="J93" s="35">
        <v>0</v>
      </c>
      <c r="K93" s="35">
        <v>0</v>
      </c>
      <c r="L93" s="35">
        <f>(F93+H93)/2*'Enter Information'!C513</f>
        <v>1.5883697372779202</v>
      </c>
      <c r="M93" s="35">
        <f>(G93+I93)/2*'Enter Information'!D513</f>
        <v>1.9176585848607099</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13.922871382210257</v>
      </c>
      <c r="S93" s="287">
        <f>(I93-M93+Q93*'Enter Information'!E304)*'Enter Information'!C$791</f>
        <v>21.088964345338535</v>
      </c>
      <c r="T93" s="38">
        <f t="shared" si="12"/>
        <v>35.011835727548792</v>
      </c>
      <c r="AK93" s="87">
        <v>88</v>
      </c>
      <c r="AL93" s="40">
        <f t="shared" si="13"/>
        <v>35.011835727548792</v>
      </c>
      <c r="AM93" s="86">
        <f>T93*'Enter Information'!E$751*((Y$26/AJ$25)/('1'!Z$26/'1'!AK$25))+T93*(1-'Enter Information'!E$751)</f>
        <v>35.055835178385209</v>
      </c>
      <c r="AN93" s="40">
        <f t="shared" si="14"/>
        <v>35.011835727548792</v>
      </c>
      <c r="AO93" s="86">
        <f>T93*'Enter Information'!E$751*Y$26/AJ$25+T93*(1-'Enter Information'!E$751)</f>
        <v>42.462058649546769</v>
      </c>
      <c r="AP93" s="86">
        <f>INDEX($AL$6:$AO$106,'1'!AL93,'Enter Information'!$B$86)</f>
        <v>35.055835178385209</v>
      </c>
    </row>
    <row r="94" spans="1:42" x14ac:dyDescent="0.4">
      <c r="A94" s="94">
        <f>'Enter Information'!E150</f>
        <v>0.11196167717598036</v>
      </c>
      <c r="B94" s="89"/>
      <c r="D94" s="31">
        <v>88</v>
      </c>
      <c r="E94" s="32">
        <f>'4'!AP94</f>
        <v>29.193401620661945</v>
      </c>
      <c r="F94" s="33">
        <f>E94*'Enter Information'!D305</f>
        <v>11.313549172510001</v>
      </c>
      <c r="G94" s="33">
        <f>E94*'Enter Information'!E305</f>
        <v>17.879852448151947</v>
      </c>
      <c r="H94" s="34">
        <f t="shared" si="15"/>
        <v>13.460918575171391</v>
      </c>
      <c r="I94" s="34">
        <f t="shared" si="15"/>
        <v>20.556964419156948</v>
      </c>
      <c r="J94" s="35">
        <v>0</v>
      </c>
      <c r="K94" s="35">
        <v>0</v>
      </c>
      <c r="L94" s="35">
        <f>(F94+H94)/2*'Enter Information'!C514</f>
        <v>1.5096321922049656</v>
      </c>
      <c r="M94" s="35">
        <f>(G94+I94)/2*'Enter Information'!D514</f>
        <v>1.9114629028112713</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11.718239376254257</v>
      </c>
      <c r="S94" s="287">
        <f>(I94-M94+Q94*'Enter Information'!E305)*'Enter Information'!C$791</f>
        <v>18.281919038460725</v>
      </c>
      <c r="T94" s="38">
        <f t="shared" si="12"/>
        <v>30.000158414714981</v>
      </c>
      <c r="AK94" s="87">
        <v>89</v>
      </c>
      <c r="AL94" s="40">
        <f t="shared" si="13"/>
        <v>30.000158414714981</v>
      </c>
      <c r="AM94" s="86">
        <f>T94*'Enter Information'!E$751*((Y$26/AJ$25)/('1'!Z$26/'1'!AK$25))+T94*(1-'Enter Information'!E$751)</f>
        <v>30.037859679667925</v>
      </c>
      <c r="AN94" s="40">
        <f t="shared" si="14"/>
        <v>30.000158414714981</v>
      </c>
      <c r="AO94" s="86">
        <f>T94*'Enter Information'!E$751*Y$26/AJ$25+T94*(1-'Enter Information'!E$751)</f>
        <v>36.38393873472301</v>
      </c>
      <c r="AP94" s="86">
        <f>INDEX($AL$6:$AO$106,'1'!AL94,'Enter Information'!$B$86)</f>
        <v>30.037859679667925</v>
      </c>
    </row>
    <row r="95" spans="1:42" x14ac:dyDescent="0.4">
      <c r="A95" s="94">
        <f>'Enter Information'!E151</f>
        <v>9.8584991279505652E-2</v>
      </c>
      <c r="B95" s="89"/>
      <c r="D95" s="31">
        <v>89</v>
      </c>
      <c r="E95" s="32">
        <f>'4'!AP95</f>
        <v>24.437856661062895</v>
      </c>
      <c r="F95" s="33">
        <f>E95*'Enter Information'!D306</f>
        <v>9.1416990215455414</v>
      </c>
      <c r="G95" s="33">
        <f>E95*'Enter Information'!E306</f>
        <v>15.296157639517356</v>
      </c>
      <c r="H95" s="34">
        <f t="shared" si="15"/>
        <v>11.313549172510001</v>
      </c>
      <c r="I95" s="34">
        <f t="shared" si="15"/>
        <v>17.879852448151947</v>
      </c>
      <c r="J95" s="35">
        <v>0</v>
      </c>
      <c r="K95" s="35">
        <v>0</v>
      </c>
      <c r="L95" s="35">
        <f>(F95+H95)/2*'Enter Information'!C515</f>
        <v>1.393922888183915</v>
      </c>
      <c r="M95" s="35">
        <f>(G95+I95)/2*'Enter Information'!D515</f>
        <v>1.8790892113655895</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9.726196126334024</v>
      </c>
      <c r="S95" s="287">
        <f>(I95-M95+Q95*'Enter Information'!E306)*'Enter Information'!C$791</f>
        <v>15.688752474266446</v>
      </c>
      <c r="T95" s="38">
        <f t="shared" si="12"/>
        <v>25.414948600600468</v>
      </c>
      <c r="AK95" s="87">
        <v>90</v>
      </c>
      <c r="AL95" s="40">
        <f t="shared" si="13"/>
        <v>25.414948600600468</v>
      </c>
      <c r="AM95" s="86">
        <f>T95*'Enter Information'!E$751*((Y$26/AJ$25)/('1'!Z$26/'1'!AK$25))+T95*(1-'Enter Information'!E$751)</f>
        <v>25.446887622311987</v>
      </c>
      <c r="AN95" s="40">
        <f t="shared" si="14"/>
        <v>25.414948600600468</v>
      </c>
      <c r="AO95" s="86">
        <f>T95*'Enter Information'!E$751*Y$26/AJ$25+T95*(1-'Enter Information'!E$751)</f>
        <v>30.823035000269243</v>
      </c>
      <c r="AP95" s="86">
        <f>INDEX($AL$6:$AO$106,'1'!AL95,'Enter Information'!$B$86)</f>
        <v>25.446887622311987</v>
      </c>
    </row>
    <row r="96" spans="1:42" x14ac:dyDescent="0.4">
      <c r="A96" s="94">
        <f>'Enter Information'!E152</f>
        <v>8.5295115733981519E-2</v>
      </c>
      <c r="B96" s="89"/>
      <c r="D96" s="31">
        <v>90</v>
      </c>
      <c r="E96" s="32">
        <f>'4'!AP96</f>
        <v>22.210799372167045</v>
      </c>
      <c r="F96" s="33">
        <f>E96*'Enter Information'!D307</f>
        <v>7.9694189457127873</v>
      </c>
      <c r="G96" s="33">
        <f>E96*'Enter Information'!E307</f>
        <v>14.24138042645426</v>
      </c>
      <c r="H96" s="34">
        <f t="shared" si="15"/>
        <v>9.1416990215455414</v>
      </c>
      <c r="I96" s="34">
        <f t="shared" si="15"/>
        <v>15.296157639517356</v>
      </c>
      <c r="J96" s="35">
        <v>0</v>
      </c>
      <c r="K96" s="35">
        <v>0</v>
      </c>
      <c r="L96" s="35">
        <f>(F96+H96)/2*'Enter Information'!C516</f>
        <v>1.2995038540234338</v>
      </c>
      <c r="M96" s="35">
        <f>(G96+I96)/2*'Enter Information'!D516</f>
        <v>1.9000021360936241</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7.6892743813171629</v>
      </c>
      <c r="S96" s="287">
        <f>(I96-M96+Q96*'Enter Information'!E307)*'Enter Information'!C$791</f>
        <v>13.134933920952642</v>
      </c>
      <c r="T96" s="38">
        <f t="shared" si="12"/>
        <v>20.824208302269806</v>
      </c>
      <c r="AK96" s="87">
        <v>91</v>
      </c>
      <c r="AL96" s="40">
        <f t="shared" si="13"/>
        <v>20.824208302269806</v>
      </c>
      <c r="AM96" s="86">
        <f>T96*'Enter Information'!E$751*((Y$26/AJ$25)/('1'!Z$26/'1'!AK$25))+T96*(1-'Enter Information'!E$751)</f>
        <v>20.850378130568245</v>
      </c>
      <c r="AN96" s="40">
        <f t="shared" si="14"/>
        <v>20.824208302269806</v>
      </c>
      <c r="AO96" s="86">
        <f>T96*'Enter Information'!E$751*Y$26/AJ$25+T96*(1-'Enter Information'!E$751)</f>
        <v>25.255423941270315</v>
      </c>
      <c r="AP96" s="86">
        <f>INDEX($AL$6:$AO$106,'1'!AL96,'Enter Information'!$B$86)</f>
        <v>20.850378130568245</v>
      </c>
    </row>
    <row r="97" spans="1:43" x14ac:dyDescent="0.4">
      <c r="A97" s="94">
        <f>'Enter Information'!E153</f>
        <v>6.7633155240583054E-2</v>
      </c>
      <c r="B97" s="89"/>
      <c r="D97" s="31">
        <v>91</v>
      </c>
      <c r="E97" s="32">
        <f>'4'!AP97</f>
        <v>17.824342051726667</v>
      </c>
      <c r="F97" s="33">
        <f>E97*'Enter Information'!D308</f>
        <v>6.1480461032560125</v>
      </c>
      <c r="G97" s="33">
        <f>E97*'Enter Information'!E308</f>
        <v>11.676295948470655</v>
      </c>
      <c r="H97" s="34">
        <f t="shared" si="15"/>
        <v>7.9694189457127873</v>
      </c>
      <c r="I97" s="34">
        <f t="shared" si="15"/>
        <v>14.24138042645426</v>
      </c>
      <c r="J97" s="35">
        <v>0</v>
      </c>
      <c r="K97" s="35">
        <v>0</v>
      </c>
      <c r="L97" s="35">
        <f>(F97+H97)/2*'Enter Information'!C517</f>
        <v>1.1910199388562528</v>
      </c>
      <c r="M97" s="35">
        <f>(G97+I97)/2*'Enter Information'!D517</f>
        <v>1.8826600118745458</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6.6462219718304043</v>
      </c>
      <c r="S97" s="287">
        <f>(I97-M97+Q97*'Enter Information'!E308)*'Enter Information'!C$791</f>
        <v>12.117728549175556</v>
      </c>
      <c r="T97" s="38">
        <f t="shared" si="12"/>
        <v>18.76395052100596</v>
      </c>
      <c r="AK97" s="87">
        <v>92</v>
      </c>
      <c r="AL97" s="40">
        <f t="shared" si="13"/>
        <v>18.76395052100596</v>
      </c>
      <c r="AM97" s="86">
        <f>T97*'Enter Information'!E$751*((Y$26/AJ$25)/('1'!Z$26/'1'!AK$25))+T97*(1-'Enter Information'!E$751)</f>
        <v>18.78753121882685</v>
      </c>
      <c r="AN97" s="40">
        <f t="shared" si="14"/>
        <v>18.76395052100596</v>
      </c>
      <c r="AO97" s="86">
        <f>T97*'Enter Information'!E$751*Y$26/AJ$25+T97*(1-'Enter Information'!E$751)</f>
        <v>22.756760705729789</v>
      </c>
      <c r="AP97" s="86">
        <f>INDEX($AL$6:$AO$106,'1'!AL97,'Enter Information'!$B$86)</f>
        <v>18.78753121882685</v>
      </c>
    </row>
    <row r="98" spans="1:43" x14ac:dyDescent="0.4">
      <c r="A98" s="94">
        <f>'Enter Information'!E154</f>
        <v>5.6750293971415719E-2</v>
      </c>
      <c r="B98" s="89"/>
      <c r="D98" s="31">
        <v>92</v>
      </c>
      <c r="E98" s="32">
        <f>'4'!AP98</f>
        <v>15.089120176050356</v>
      </c>
      <c r="F98" s="33">
        <f>E98*'Enter Information'!D309</f>
        <v>4.9646583697031215</v>
      </c>
      <c r="G98" s="33">
        <f>E98*'Enter Information'!E309</f>
        <v>10.124461806347234</v>
      </c>
      <c r="H98" s="34">
        <f t="shared" si="15"/>
        <v>6.1480461032560125</v>
      </c>
      <c r="I98" s="34">
        <f t="shared" si="15"/>
        <v>11.676295948470655</v>
      </c>
      <c r="J98" s="35">
        <v>0</v>
      </c>
      <c r="K98" s="35">
        <v>0</v>
      </c>
      <c r="L98" s="35">
        <f>(F98+H98)/2*'Enter Information'!C518</f>
        <v>1.0368708908494519</v>
      </c>
      <c r="M98" s="35">
        <f>(G98+I98)/2*'Enter Information'!D518</f>
        <v>1.7766527532288836</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5.0115086120203074</v>
      </c>
      <c r="S98" s="287">
        <f>(I98-M98+Q98*'Enter Information'!E309)*'Enter Information'!C$791</f>
        <v>9.7066027023407084</v>
      </c>
      <c r="T98" s="38">
        <f t="shared" si="12"/>
        <v>14.718111314361016</v>
      </c>
      <c r="AK98" s="87">
        <v>93</v>
      </c>
      <c r="AL98" s="40">
        <f t="shared" si="13"/>
        <v>14.718111314361016</v>
      </c>
      <c r="AM98" s="86">
        <f>T98*'Enter Information'!E$751*((Y$26/AJ$25)/('1'!Z$26/'1'!AK$25))+T98*(1-'Enter Information'!E$751)</f>
        <v>14.736607597167222</v>
      </c>
      <c r="AN98" s="40">
        <f t="shared" si="14"/>
        <v>14.718111314361016</v>
      </c>
      <c r="AO98" s="86">
        <f>T98*'Enter Information'!E$751*Y$26/AJ$25+T98*(1-'Enter Information'!E$751)</f>
        <v>17.850001088323665</v>
      </c>
      <c r="AP98" s="86">
        <f>INDEX($AL$6:$AO$106,'1'!AL98,'Enter Information'!$B$86)</f>
        <v>14.736607597167222</v>
      </c>
    </row>
    <row r="99" spans="1:43" x14ac:dyDescent="0.4">
      <c r="A99" s="94">
        <f>'Enter Information'!E155</f>
        <v>4.4202252334014661E-2</v>
      </c>
      <c r="B99" s="89"/>
      <c r="D99" s="31">
        <v>93</v>
      </c>
      <c r="E99" s="32">
        <f>'4'!AP99</f>
        <v>12.386521579194271</v>
      </c>
      <c r="F99" s="33">
        <f>E99*'Enter Information'!D310</f>
        <v>3.8988461960577574</v>
      </c>
      <c r="G99" s="33">
        <f>E99*'Enter Information'!E310</f>
        <v>8.4876753831365139</v>
      </c>
      <c r="H99" s="34">
        <f t="shared" si="15"/>
        <v>4.9646583697031215</v>
      </c>
      <c r="I99" s="34">
        <f t="shared" si="15"/>
        <v>10.124461806347234</v>
      </c>
      <c r="J99" s="35">
        <v>0</v>
      </c>
      <c r="K99" s="35">
        <v>0</v>
      </c>
      <c r="L99" s="35">
        <f>(F99+H99)/2*'Enter Information'!C519</f>
        <v>0.90881944065029174</v>
      </c>
      <c r="M99" s="35">
        <f>(G99+I99)/2*'Enter Information'!D519</f>
        <v>1.6917502098381252</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3.97675111441644</v>
      </c>
      <c r="S99" s="287">
        <f>(I99-M99+Q99*'Enter Information'!E310)*'Enter Information'!C$791</f>
        <v>8.2682758920116939</v>
      </c>
      <c r="T99" s="38">
        <f t="shared" si="12"/>
        <v>12.245027006428135</v>
      </c>
      <c r="AK99" s="87">
        <v>94</v>
      </c>
      <c r="AL99" s="40">
        <f t="shared" si="13"/>
        <v>12.245027006428135</v>
      </c>
      <c r="AM99" s="86">
        <f>T99*'Enter Information'!E$751*((Y$26/AJ$25)/('1'!Z$26/'1'!AK$25))+T99*(1-'Enter Information'!E$751)</f>
        <v>12.260415358754262</v>
      </c>
      <c r="AN99" s="40">
        <f t="shared" si="14"/>
        <v>12.245027006428135</v>
      </c>
      <c r="AO99" s="86">
        <f>T99*'Enter Information'!E$751*Y$26/AJ$25+T99*(1-'Enter Information'!E$751)</f>
        <v>14.850665328099824</v>
      </c>
      <c r="AP99" s="86">
        <f>INDEX($AL$6:$AO$106,'1'!AL99,'Enter Information'!$B$86)</f>
        <v>12.260415358754262</v>
      </c>
    </row>
    <row r="100" spans="1:43" x14ac:dyDescent="0.4">
      <c r="A100" s="94">
        <f>'Enter Information'!E156</f>
        <v>3.4116467923575325E-2</v>
      </c>
      <c r="B100" s="89"/>
      <c r="D100" s="31">
        <v>94</v>
      </c>
      <c r="E100" s="32">
        <f>'4'!AP100</f>
        <v>10.292345109859598</v>
      </c>
      <c r="F100" s="33">
        <f>E100*'Enter Information'!D311</f>
        <v>3.1807941398964656</v>
      </c>
      <c r="G100" s="33">
        <f>E100*'Enter Information'!E311</f>
        <v>7.1115509699631323</v>
      </c>
      <c r="H100" s="34">
        <f t="shared" si="15"/>
        <v>3.8988461960577574</v>
      </c>
      <c r="I100" s="34">
        <f t="shared" si="15"/>
        <v>8.4876753831365139</v>
      </c>
      <c r="J100" s="35">
        <v>0</v>
      </c>
      <c r="K100" s="35">
        <v>0</v>
      </c>
      <c r="L100" s="35">
        <f>(F100+H100)/2*'Enter Information'!C520</f>
        <v>0.7918931697781596</v>
      </c>
      <c r="M100" s="35">
        <f>(G100+I100)/2*'Enter Information'!D520</f>
        <v>1.5727140009195064</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3.0463682423853924</v>
      </c>
      <c r="S100" s="287">
        <f>(I100-M100+Q100*'Enter Information'!E311)*'Enter Information'!C$791</f>
        <v>6.7801214160395809</v>
      </c>
      <c r="T100" s="38">
        <f t="shared" si="12"/>
        <v>9.8264896584249737</v>
      </c>
      <c r="AK100" s="87">
        <v>95</v>
      </c>
      <c r="AL100" s="40">
        <f t="shared" si="13"/>
        <v>9.8264896584249737</v>
      </c>
      <c r="AM100" s="86">
        <f>T100*'Enter Information'!E$751*((Y$26/AJ$25)/('1'!Z$26/'1'!AK$25))+T100*(1-'Enter Information'!E$751)</f>
        <v>9.8388386295553367</v>
      </c>
      <c r="AN100" s="40">
        <f t="shared" si="14"/>
        <v>9.8264896584249737</v>
      </c>
      <c r="AO100" s="86">
        <f>T100*'Enter Information'!E$751*Y$26/AJ$25+T100*(1-'Enter Information'!E$751)</f>
        <v>11.917483660158204</v>
      </c>
      <c r="AP100" s="86">
        <f>INDEX($AL$6:$AO$106,'1'!AL100,'Enter Information'!$B$86)</f>
        <v>9.8388386295553367</v>
      </c>
    </row>
    <row r="101" spans="1:43" x14ac:dyDescent="0.4">
      <c r="A101" s="94">
        <f>'Enter Information'!E157</f>
        <v>2.7084829496578883E-2</v>
      </c>
      <c r="B101" s="89"/>
      <c r="D101" s="31">
        <v>95</v>
      </c>
      <c r="E101" s="32">
        <f>'4'!AP101</f>
        <v>7.33020126595639</v>
      </c>
      <c r="F101" s="33">
        <f>E101*'Enter Information'!D312</f>
        <v>2.0632209856975154</v>
      </c>
      <c r="G101" s="33">
        <f>E101*'Enter Information'!E312</f>
        <v>5.266980280258875</v>
      </c>
      <c r="H101" s="34">
        <f t="shared" si="15"/>
        <v>3.1807941398964656</v>
      </c>
      <c r="I101" s="34">
        <f t="shared" si="15"/>
        <v>7.1115509699631323</v>
      </c>
      <c r="J101" s="35">
        <v>0</v>
      </c>
      <c r="K101" s="35">
        <v>0</v>
      </c>
      <c r="L101" s="35">
        <f>(F101+H101)/2*'Enter Information'!C521</f>
        <v>0.63048793855016427</v>
      </c>
      <c r="M101" s="35">
        <f>(G101+I101)/2*'Enter Information'!D521</f>
        <v>1.3741407540871451</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2.5005758871877917</v>
      </c>
      <c r="S101" s="287">
        <f>(I101-M101+Q101*'Enter Information'!E312)*'Enter Information'!C$791</f>
        <v>5.6255321941932825</v>
      </c>
      <c r="T101" s="38">
        <f t="shared" si="12"/>
        <v>8.1261080813810747</v>
      </c>
      <c r="AK101" s="87">
        <v>96</v>
      </c>
      <c r="AL101" s="40">
        <f t="shared" si="13"/>
        <v>8.1261080813810747</v>
      </c>
      <c r="AM101" s="86">
        <f>T101*'Enter Information'!E$751*((Y$26/AJ$25)/('1'!Z$26/'1'!AK$25))+T101*(1-'Enter Information'!E$751)</f>
        <v>8.1363201792499353</v>
      </c>
      <c r="AN101" s="40">
        <f t="shared" si="14"/>
        <v>8.1261080813810747</v>
      </c>
      <c r="AO101" s="86">
        <f>T101*'Enter Information'!E$751*Y$26/AJ$25+T101*(1-'Enter Information'!E$751)</f>
        <v>9.8552752454695831</v>
      </c>
      <c r="AP101" s="86">
        <f>INDEX($AL$6:$AO$106,'1'!AL101,'Enter Information'!$B$86)</f>
        <v>8.1363201792499353</v>
      </c>
    </row>
    <row r="102" spans="1:43" x14ac:dyDescent="0.4">
      <c r="A102" s="94">
        <f>'Enter Information'!E158</f>
        <v>1.8459037352126458E-2</v>
      </c>
      <c r="B102" s="89"/>
      <c r="D102" s="31">
        <v>96</v>
      </c>
      <c r="E102" s="32">
        <f>'4'!AP102</f>
        <v>5.852702848162596</v>
      </c>
      <c r="F102" s="33">
        <f>E102*'Enter Information'!D313</f>
        <v>1.6814947900663808</v>
      </c>
      <c r="G102" s="33">
        <f>E102*'Enter Information'!E313</f>
        <v>4.171208058096215</v>
      </c>
      <c r="H102" s="34">
        <f t="shared" si="15"/>
        <v>2.0632209856975154</v>
      </c>
      <c r="I102" s="34">
        <f t="shared" si="15"/>
        <v>5.266980280258875</v>
      </c>
      <c r="J102" s="35">
        <v>0</v>
      </c>
      <c r="K102" s="35">
        <v>0</v>
      </c>
      <c r="L102" s="35">
        <f>(F102+H102)/2*'Enter Information'!C522</f>
        <v>0.48308705865242146</v>
      </c>
      <c r="M102" s="35">
        <f>(G102+I102)/2*'Enter Information'!D522</f>
        <v>1.1474949381772117</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1.5493217223917901</v>
      </c>
      <c r="S102" s="287">
        <f>(I102-M102+Q102*'Enter Information'!E313)*'Enter Information'!C$791</f>
        <v>4.0391564387817578</v>
      </c>
      <c r="T102" s="38">
        <f>SUM(R102:S102)</f>
        <v>5.5884781611735477</v>
      </c>
      <c r="AK102" s="87">
        <v>97</v>
      </c>
      <c r="AL102" s="40">
        <f t="shared" si="13"/>
        <v>5.5884781611735477</v>
      </c>
      <c r="AM102" s="86">
        <f>T102*'Enter Information'!E$751*((Y$26/AJ$25)/('1'!Z$26/'1'!AK$25))+T102*(1-'Enter Information'!E$751)</f>
        <v>5.5955012139496549</v>
      </c>
      <c r="AN102" s="40">
        <f t="shared" si="14"/>
        <v>5.5884781611735477</v>
      </c>
      <c r="AO102" s="86">
        <f>T102*'Enter Information'!E$751*Y$26/AJ$25+T102*(1-'Enter Information'!E$751)</f>
        <v>6.7776591118513139</v>
      </c>
      <c r="AP102" s="86">
        <f>INDEX($AL$6:$AO$106,'1'!AL102,'Enter Information'!$B$86)</f>
        <v>5.5955012139496549</v>
      </c>
    </row>
    <row r="103" spans="1:43" x14ac:dyDescent="0.4">
      <c r="A103" s="94">
        <f>'Enter Information'!E159</f>
        <v>1.0598754666056363E-2</v>
      </c>
      <c r="B103" s="89"/>
      <c r="D103" s="31">
        <v>97</v>
      </c>
      <c r="E103" s="32">
        <f>'4'!AP103</f>
        <v>4.2191363715281049</v>
      </c>
      <c r="F103" s="33">
        <f>E103*'Enter Information'!D314</f>
        <v>1.0869852453825199</v>
      </c>
      <c r="G103" s="33">
        <f>E103*'Enter Information'!E314</f>
        <v>3.132151126145585</v>
      </c>
      <c r="H103" s="34">
        <f t="shared" si="15"/>
        <v>1.6814947900663808</v>
      </c>
      <c r="I103" s="34">
        <f t="shared" si="15"/>
        <v>4.171208058096215</v>
      </c>
      <c r="J103" s="35">
        <v>0</v>
      </c>
      <c r="K103" s="35">
        <v>0</v>
      </c>
      <c r="L103" s="35">
        <f>(F103+H103)/2*'Enter Information'!C523</f>
        <v>0.38497099132934698</v>
      </c>
      <c r="M103" s="35">
        <f>(G103+I103)/2*'Enter Information'!D523</f>
        <v>0.96543105056492351</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1.2712419185490236</v>
      </c>
      <c r="S103" s="287">
        <f>(I103-M103+Q103*'Enter Information'!E314)*'Enter Information'!C$791</f>
        <v>3.1432651814523291</v>
      </c>
      <c r="T103" s="38">
        <f>SUM(R103:S103)</f>
        <v>4.4145071000013525</v>
      </c>
      <c r="AK103" s="87">
        <v>98</v>
      </c>
      <c r="AL103" s="40">
        <f t="shared" si="13"/>
        <v>4.4145071000013525</v>
      </c>
      <c r="AM103" s="86">
        <f>T103*'Enter Information'!E$751*((Y$26/AJ$25)/('1'!Z$26/'1'!AK$25))+T103*(1-'Enter Information'!E$751)</f>
        <v>4.4200548207671249</v>
      </c>
      <c r="AN103" s="40">
        <f t="shared" si="14"/>
        <v>4.4145071000013525</v>
      </c>
      <c r="AO103" s="86">
        <f>T103*'Enter Information'!E$751*Y$26/AJ$25+T103*(1-'Enter Information'!E$751)</f>
        <v>5.3538769245853963</v>
      </c>
      <c r="AP103" s="86">
        <f>INDEX($AL$6:$AO$106,'1'!AL103,'Enter Information'!$B$86)</f>
        <v>4.4200548207671249</v>
      </c>
    </row>
    <row r="104" spans="1:43" x14ac:dyDescent="0.4">
      <c r="A104" s="94">
        <f>'Enter Information'!E160</f>
        <v>7.9234174867614214E-3</v>
      </c>
      <c r="B104" s="89"/>
      <c r="D104" s="31">
        <v>98</v>
      </c>
      <c r="E104" s="32">
        <f>'4'!AP104</f>
        <v>2.8825267318880807</v>
      </c>
      <c r="F104" s="33">
        <f>E104*'Enter Information'!D315</f>
        <v>0.73498689578022769</v>
      </c>
      <c r="G104" s="33">
        <f>E104*'Enter Information'!E315</f>
        <v>2.1475398361078528</v>
      </c>
      <c r="H104" s="34">
        <f t="shared" si="15"/>
        <v>1.0869852453825199</v>
      </c>
      <c r="I104" s="34">
        <f t="shared" si="15"/>
        <v>3.132151126145585</v>
      </c>
      <c r="J104" s="35">
        <v>0</v>
      </c>
      <c r="K104" s="35">
        <v>0</v>
      </c>
      <c r="L104" s="35">
        <f>(F104+H104)/2*'Enter Information'!C524</f>
        <v>0.2737968635132319</v>
      </c>
      <c r="M104" s="35">
        <f>(G104+I104)/2*'Enter Information'!D524</f>
        <v>0.75288393121734032</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0.79733141783921913</v>
      </c>
      <c r="S104" s="287">
        <f>(I104-M104+Q104*'Enter Information'!E315)*'Enter Information'!C$791</f>
        <v>2.3328720973480577</v>
      </c>
      <c r="T104" s="38">
        <f>SUM(R104:S104)</f>
        <v>3.1302035151872767</v>
      </c>
      <c r="AK104" s="87">
        <v>99</v>
      </c>
      <c r="AL104" s="40">
        <f t="shared" si="13"/>
        <v>3.1302035151872767</v>
      </c>
      <c r="AM104" s="86">
        <f>T104*'Enter Information'!E$751*((Y$26/AJ$25)/('1'!Z$26/'1'!AK$25))+T104*(1-'Enter Information'!E$751)</f>
        <v>3.1341372488179902</v>
      </c>
      <c r="AN104" s="40">
        <f t="shared" si="14"/>
        <v>3.1302035151872767</v>
      </c>
      <c r="AO104" s="86">
        <f>T104*'Enter Information'!E$751*Y$26/AJ$25+T104*(1-'Enter Information'!E$751)</f>
        <v>3.7962843845493239</v>
      </c>
      <c r="AP104" s="86">
        <f>INDEX($AL$6:$AO$106,'1'!AL104,'Enter Information'!$B$86)</f>
        <v>3.1341372488179902</v>
      </c>
    </row>
    <row r="105" spans="1:43" x14ac:dyDescent="0.4">
      <c r="A105" s="94">
        <f>'Enter Information'!E161</f>
        <v>5.7215913126514245E-3</v>
      </c>
      <c r="B105" s="89"/>
      <c r="D105" s="31">
        <v>99</v>
      </c>
      <c r="E105" s="32">
        <f>'4'!AP105</f>
        <v>2.2436130464799486</v>
      </c>
      <c r="F105" s="33">
        <f>E105*'Enter Information'!D316</f>
        <v>0.55084568589438743</v>
      </c>
      <c r="G105" s="33">
        <f>E105*'Enter Information'!E316</f>
        <v>1.6927673605855613</v>
      </c>
      <c r="H105" s="34">
        <f t="shared" si="15"/>
        <v>0.73498689578022769</v>
      </c>
      <c r="I105" s="34">
        <f t="shared" si="15"/>
        <v>2.1475398361078528</v>
      </c>
      <c r="J105" s="35">
        <v>0</v>
      </c>
      <c r="K105" s="35">
        <v>0</v>
      </c>
      <c r="L105" s="35">
        <f>(F105+H105)/2*'Enter Information'!C525</f>
        <v>0.20920496103845992</v>
      </c>
      <c r="M105" s="35">
        <f>(G105+I105)/2*'Enter Information'!D525</f>
        <v>0.58564684749574569</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0.51552932241632465</v>
      </c>
      <c r="S105" s="287">
        <f>(I105-M105+Q105*'Enter Information'!E316)*'Enter Information'!C$791</f>
        <v>1.5314364775607479</v>
      </c>
      <c r="T105" s="38">
        <f>SUM(R105:S105)</f>
        <v>2.0469657999770723</v>
      </c>
      <c r="AK105" s="87">
        <v>100</v>
      </c>
      <c r="AL105" s="40">
        <f t="shared" si="13"/>
        <v>2.0469657999770723</v>
      </c>
      <c r="AM105" s="86">
        <f>T105*'Enter Information'!E$751*((Y$26/AJ$25)/('1'!Z$26/'1'!AK$25))+T105*(1-'Enter Information'!E$751)</f>
        <v>2.0495382263925501</v>
      </c>
      <c r="AN105" s="40">
        <f t="shared" si="14"/>
        <v>2.0469657999770723</v>
      </c>
      <c r="AO105" s="86">
        <f>T105*'Enter Information'!E$751*Y$26/AJ$25+T105*(1-'Enter Information'!E$751)</f>
        <v>2.4825428329041257</v>
      </c>
      <c r="AP105" s="86">
        <f>INDEX($AL$6:$AO$106,'1'!AL105,'Enter Information'!$B$86)</f>
        <v>2.0495382263925501</v>
      </c>
    </row>
    <row r="106" spans="1:43" x14ac:dyDescent="0.4">
      <c r="A106" s="94">
        <f>'Enter Information'!E162</f>
        <v>9.2729238515385157E-3</v>
      </c>
      <c r="B106" s="89"/>
      <c r="D106" s="31">
        <v>100</v>
      </c>
      <c r="E106" s="32">
        <f>'4'!AP106</f>
        <v>1.5810524901903893</v>
      </c>
      <c r="F106" s="33">
        <f>E106*'Enter Information'!D317</f>
        <v>0.36868798494652483</v>
      </c>
      <c r="G106" s="33">
        <f>E106*'Enter Information'!E317</f>
        <v>1.2123645052438645</v>
      </c>
      <c r="H106" s="34">
        <f t="shared" si="15"/>
        <v>0.55084568589438743</v>
      </c>
      <c r="I106" s="34">
        <f t="shared" si="15"/>
        <v>1.6927673605855613</v>
      </c>
      <c r="J106" s="35">
        <v>0</v>
      </c>
      <c r="K106" s="35">
        <v>0</v>
      </c>
      <c r="L106" s="35">
        <f>(F106+H106)/2*'Enter Information'!C526</f>
        <v>0.16080345068830454</v>
      </c>
      <c r="M106" s="35">
        <f>(G106+I106)/2*'Enter Information'!D526</f>
        <v>0.47147385050545748</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0.38243651206521206</v>
      </c>
      <c r="S106" s="287">
        <f>(I106-M106+Q106*'Enter Information'!E317)*'Enter Information'!C$791</f>
        <v>1.1974786011472194</v>
      </c>
      <c r="T106" s="38">
        <f>SUM(R106:S106)</f>
        <v>1.5799151132124314</v>
      </c>
      <c r="AK106" s="87">
        <v>101</v>
      </c>
      <c r="AL106" s="40">
        <f t="shared" si="13"/>
        <v>1.5799151132124314</v>
      </c>
      <c r="AM106" s="86">
        <f>T106*'Enter Information'!E$751*((Y$26/AJ$25)/('1'!Z$26/'1'!AK$25))+T106*(1-'Enter Information'!E$751)</f>
        <v>1.5819005960043209</v>
      </c>
      <c r="AN106" s="40">
        <f t="shared" si="14"/>
        <v>1.5799151132124314</v>
      </c>
      <c r="AO106" s="86">
        <f>T106*'Enter Information'!E$751*Y$26/AJ$25+T106*(1-'Enter Information'!E$751)</f>
        <v>1.9161077048509378</v>
      </c>
      <c r="AP106" s="86">
        <f>INDEX($AL$6:$AO$108,'1'!AL106,'Enter Information'!$B$86)</f>
        <v>1.5819005960043209</v>
      </c>
    </row>
    <row r="107" spans="1:43" x14ac:dyDescent="0.4">
      <c r="A107" s="95">
        <f>SUM(A91:A106)</f>
        <v>0.99999999999999989</v>
      </c>
      <c r="D107" s="72"/>
      <c r="E107" s="81">
        <f>SUM(E6:E106)</f>
        <v>7494.5134918973199</v>
      </c>
      <c r="F107" s="81"/>
      <c r="G107" s="81"/>
      <c r="H107" s="73"/>
      <c r="J107" s="74"/>
      <c r="K107" s="74"/>
      <c r="L107" s="75"/>
      <c r="N107" s="76"/>
      <c r="Q107" s="77"/>
      <c r="R107" s="75"/>
      <c r="S107" s="75"/>
      <c r="AK107" s="87">
        <v>102</v>
      </c>
      <c r="AL107" s="84">
        <f>SUM(AL6:AL106)</f>
        <v>7464.5895454907868</v>
      </c>
      <c r="AM107" s="84">
        <f>SUM(AM6:AM106)</f>
        <v>7477.1463973759246</v>
      </c>
      <c r="AN107" s="84">
        <f>SUM(AN6:AN106)</f>
        <v>7464.5895454907868</v>
      </c>
      <c r="AO107" s="84">
        <f>SUM(AO6:AO106)</f>
        <v>9590.7830311911966</v>
      </c>
      <c r="AP107" s="84">
        <f>INDEX($AL$6:$AO$108,AK107,'Enter Information'!$B$86)</f>
        <v>7477.1463973759246</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2578.9034033801481</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Information'!H8+5</f>
        <v>2023</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Information'!J599</f>
        <v>0</v>
      </c>
      <c r="O3" s="82">
        <f>'Enter Information'!K599</f>
        <v>0</v>
      </c>
      <c r="P3" s="82">
        <f>'Enter Information'!L599</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'5'!AP6</f>
        <v>81.82156630487259</v>
      </c>
      <c r="F6" s="33">
        <f>E6*'Enter Information'!D217</f>
        <v>41.98445250481722</v>
      </c>
      <c r="G6" s="33">
        <f>E6*'Enter Information'!E217</f>
        <v>39.83711380005537</v>
      </c>
      <c r="H6" s="34">
        <f>SUM($J6:$J106)</f>
        <v>44.122830844424193</v>
      </c>
      <c r="I6" s="34">
        <f>SUM($K6:$K106)</f>
        <v>41.866122544488142</v>
      </c>
      <c r="J6" s="35">
        <v>0</v>
      </c>
      <c r="K6" s="35">
        <v>0</v>
      </c>
      <c r="L6" s="35">
        <f>(F6+H6)/2*'Enter Information'!C426</f>
        <v>0.11064785910377521</v>
      </c>
      <c r="M6" s="35">
        <f>(G6+I6)/2*'Enter Information'!D426</f>
        <v>9.6818335068284064E-2</v>
      </c>
      <c r="N6" s="36">
        <f>'Enter Information'!O$594/5</f>
        <v>116.6</v>
      </c>
      <c r="O6" s="36">
        <f>'Enter Information'!P$594/5</f>
        <v>410.4</v>
      </c>
      <c r="P6" s="36">
        <f>'Enter Information'!Q$594/5</f>
        <v>1467.6</v>
      </c>
      <c r="Q6" s="37">
        <f t="shared" ref="Q6:Q37" si="0">N$3/N$5*N6+O$3/O$5*O6+P$3/P$5*P6</f>
        <v>0</v>
      </c>
      <c r="R6" s="287">
        <f>(H6-L6+Q6*'Enter Information'!D217)*'Enter Information'!C$774</f>
        <v>42.122179341089868</v>
      </c>
      <c r="S6" s="287">
        <f>(I6-M6+Q6*'Enter Information'!E217)*'Enter Information'!C$774</f>
        <v>39.97561592090419</v>
      </c>
      <c r="T6" s="38">
        <f>SUM(R6:S6)</f>
        <v>82.097795261994065</v>
      </c>
      <c r="V6" s="30" t="s">
        <v>646</v>
      </c>
      <c r="W6" s="38">
        <f>SUM(R6:R10)</f>
        <v>193.8255003316855</v>
      </c>
      <c r="X6" s="38">
        <f>SUM(S6:S10)</f>
        <v>183.88293064674875</v>
      </c>
      <c r="Y6" s="38">
        <f>SUM(T6:T10)*Z7</f>
        <v>376.00232193872313</v>
      </c>
      <c r="Z6" s="619">
        <f>'Enter Information'!U11</f>
        <v>0.95705726196628493</v>
      </c>
      <c r="AA6"/>
      <c r="AB6"/>
      <c r="AD6" s="39" t="s">
        <v>776</v>
      </c>
      <c r="AE6" s="38">
        <f>$Y6*'Enter Information'!$E734*'Enter Information'!P691</f>
        <v>0</v>
      </c>
      <c r="AF6" s="38">
        <f>$Y6*'Enter Information'!$E734*'Enter Information'!Q691</f>
        <v>302.42873795159034</v>
      </c>
      <c r="AG6" s="38">
        <f>$Y6*'Enter Information'!$E734*'Enter Information'!R691</f>
        <v>47.718269993770527</v>
      </c>
      <c r="AH6" s="38">
        <f>$Y6*'Enter Information'!$E734*'Enter Information'!S691</f>
        <v>0</v>
      </c>
      <c r="AI6" s="38">
        <f>$Y6*'Enter Information'!$E734*'Enter Information'!T691</f>
        <v>24.00115365758101</v>
      </c>
      <c r="AJ6" s="38">
        <f>SUM(AE6:AI6)</f>
        <v>374.14816160294191</v>
      </c>
      <c r="AK6" s="87">
        <v>1</v>
      </c>
      <c r="AL6" s="86">
        <f>T6</f>
        <v>82.097795261994065</v>
      </c>
      <c r="AM6" s="86">
        <f>T6*'Enter Information'!E$734*((Y$26/AJ$25)/('1'!Z$26/'1'!AK$25))+T6*(1-'Enter Information'!E$734)</f>
        <v>82.251580154147319</v>
      </c>
      <c r="AN6" s="86">
        <f>T6</f>
        <v>82.097795261994065</v>
      </c>
      <c r="AO6" s="86">
        <f>T6*'Enter Information'!E$734*Y$26/AJ$25+T6*(1-'Enter Information'!E$734)</f>
        <v>106.14521980060987</v>
      </c>
      <c r="AP6" s="86">
        <f>INDEX($AL$6:$AO$106,'1'!AL6,'Enter Information'!$B$86)</f>
        <v>82.251580154147319</v>
      </c>
      <c r="AQ6" s="41"/>
      <c r="AR6" s="42" t="s">
        <v>770</v>
      </c>
      <c r="AS6" s="43">
        <f>AE27*AP108/100</f>
        <v>686.43196264931601</v>
      </c>
    </row>
    <row r="7" spans="1:67" x14ac:dyDescent="0.4">
      <c r="A7" s="1"/>
      <c r="B7" s="1"/>
      <c r="D7" s="31">
        <v>1</v>
      </c>
      <c r="E7" s="32">
        <f>'5'!AP7</f>
        <v>78.431954861492471</v>
      </c>
      <c r="F7" s="33">
        <f>E7*'Enter Information'!D218</f>
        <v>40.327144859719304</v>
      </c>
      <c r="G7" s="33">
        <f>E7*'Enter Information'!E218</f>
        <v>38.104810001773167</v>
      </c>
      <c r="H7" s="34">
        <f>F6</f>
        <v>41.98445250481722</v>
      </c>
      <c r="I7" s="34">
        <f t="shared" ref="I7:I70" si="1">G6</f>
        <v>39.83711380005537</v>
      </c>
      <c r="J7" s="35">
        <v>0</v>
      </c>
      <c r="K7" s="35">
        <v>0</v>
      </c>
      <c r="L7" s="35">
        <f>(F7+H7)/2*'Enter Information'!C427</f>
        <v>7.8196017496309708E-3</v>
      </c>
      <c r="M7" s="35">
        <f>(G7+I7)/2*'Enter Information'!D427</f>
        <v>6.6250635231554257E-3</v>
      </c>
      <c r="N7" s="36">
        <f>'Enter Information'!O$594/5</f>
        <v>116.6</v>
      </c>
      <c r="O7" s="36">
        <f>'Enter Information'!P$594/5</f>
        <v>410.4</v>
      </c>
      <c r="P7" s="36">
        <f>'Enter Information'!Q$594/5</f>
        <v>1467.6</v>
      </c>
      <c r="Q7" s="37">
        <f t="shared" si="0"/>
        <v>0</v>
      </c>
      <c r="R7" s="287">
        <f>(H7-L7+Q7*'Enter Information'!D218)*'Enter Information'!C$774</f>
        <v>40.174041352773735</v>
      </c>
      <c r="S7" s="287">
        <f>(I7-M7+Q7*'Enter Information'!E218)*'Enter Information'!C$774</f>
        <v>38.120058492964475</v>
      </c>
      <c r="T7" s="38">
        <f t="shared" ref="T7:T70" si="2">SUM(R7:S7)</f>
        <v>78.294099845738202</v>
      </c>
      <c r="V7" s="44" t="s">
        <v>647</v>
      </c>
      <c r="W7" s="38">
        <f>SUM(R11:R15)</f>
        <v>159.50032810066045</v>
      </c>
      <c r="X7" s="38">
        <f>SUM(S11:S15)</f>
        <v>151.41801400171477</v>
      </c>
      <c r="Y7" s="38">
        <f>SUM(T11:T15)*Z8</f>
        <v>310.44840640726471</v>
      </c>
      <c r="Z7" s="619">
        <f>'Enter Information'!U12</f>
        <v>0.99548299984913891</v>
      </c>
      <c r="AA7"/>
      <c r="AB7"/>
      <c r="AD7" s="39" t="s">
        <v>777</v>
      </c>
      <c r="AE7" s="38">
        <f>$Y7*'Enter Information'!$E735*'Enter Information'!P692</f>
        <v>0</v>
      </c>
      <c r="AF7" s="38">
        <f>$Y7*'Enter Information'!$E735*'Enter Information'!Q692</f>
        <v>236.66980794790172</v>
      </c>
      <c r="AG7" s="38">
        <f>$Y7*'Enter Information'!$E735*'Enter Information'!R692</f>
        <v>54.785000455617954</v>
      </c>
      <c r="AH7" s="38">
        <f>$Y7*'Enter Information'!$E735*'Enter Information'!S692</f>
        <v>0</v>
      </c>
      <c r="AI7" s="38">
        <f>$Y7*'Enter Information'!$E735*'Enter Information'!T692</f>
        <v>18.784424456474603</v>
      </c>
      <c r="AJ7" s="38">
        <f t="shared" ref="AJ7:AJ22" si="3">SUM(AE7:AI7)</f>
        <v>310.23923285999427</v>
      </c>
      <c r="AK7" s="87">
        <v>2</v>
      </c>
      <c r="AL7" s="40">
        <f t="shared" ref="AL7:AL70" si="4">T7</f>
        <v>78.294099845738202</v>
      </c>
      <c r="AM7" s="86">
        <f>T7*'Enter Information'!E$734*((Y$26/AJ$25)/('1'!Z$26/'1'!AK$25))+T7*(1-'Enter Information'!E$734)</f>
        <v>78.440759687973781</v>
      </c>
      <c r="AN7" s="40">
        <f t="shared" ref="AN7:AN70" si="5">T7</f>
        <v>78.294099845738202</v>
      </c>
      <c r="AO7" s="86">
        <f>T7*'Enter Information'!E$734*Y$26/AJ$25+T7*(1-'Enter Information'!E$734)</f>
        <v>101.22737657808963</v>
      </c>
      <c r="AP7" s="86">
        <f>INDEX($AL$6:$AO$106,'1'!AL7,'Enter Information'!$B$86)</f>
        <v>78.440759687973781</v>
      </c>
      <c r="AQ7" s="41"/>
      <c r="AR7" s="42" t="s">
        <v>774</v>
      </c>
      <c r="AS7" s="43">
        <f>AF27*AP108/100</f>
        <v>845.0172931978542</v>
      </c>
    </row>
    <row r="8" spans="1:67" x14ac:dyDescent="0.4">
      <c r="A8" s="1"/>
      <c r="B8" s="1"/>
      <c r="D8" s="31">
        <v>2</v>
      </c>
      <c r="E8" s="32">
        <f>'5'!AP8</f>
        <v>75.637695468077027</v>
      </c>
      <c r="F8" s="33">
        <f>E8*'Enter Information'!D219</f>
        <v>38.760014347223937</v>
      </c>
      <c r="G8" s="33">
        <f>E8*'Enter Information'!E219</f>
        <v>36.87768112085309</v>
      </c>
      <c r="H8" s="34">
        <f t="shared" ref="H8:I71" si="6">F7</f>
        <v>40.327144859719304</v>
      </c>
      <c r="I8" s="34">
        <f t="shared" si="1"/>
        <v>38.104810001773167</v>
      </c>
      <c r="J8" s="35">
        <v>0</v>
      </c>
      <c r="K8" s="35">
        <v>0</v>
      </c>
      <c r="L8" s="35">
        <f>(F8+H8)/2*'Enter Information'!C428</f>
        <v>4.7452295524165944E-3</v>
      </c>
      <c r="M8" s="35">
        <f>(G8+I8)/2*'Enter Information'!D428</f>
        <v>3.7491245561313128E-3</v>
      </c>
      <c r="N8" s="36">
        <f>'Enter Information'!O$594/5</f>
        <v>116.6</v>
      </c>
      <c r="O8" s="36">
        <f>'Enter Information'!P$594/5</f>
        <v>410.4</v>
      </c>
      <c r="P8" s="36">
        <f>'Enter Information'!Q$594/5</f>
        <v>1467.6</v>
      </c>
      <c r="Q8" s="37">
        <f t="shared" si="0"/>
        <v>0</v>
      </c>
      <c r="R8" s="287">
        <f>(H8-L8+Q8*'Enter Information'!D219)*'Enter Information'!C$774</f>
        <v>38.590845385957856</v>
      </c>
      <c r="S8" s="287">
        <f>(I8-M8+Q8*'Enter Information'!E219)*'Enter Information'!C$774</f>
        <v>36.464897001160075</v>
      </c>
      <c r="T8" s="38">
        <f t="shared" si="2"/>
        <v>75.055742387117931</v>
      </c>
      <c r="V8" s="45" t="s">
        <v>648</v>
      </c>
      <c r="W8" s="38">
        <f>SUM(R16:R20)</f>
        <v>198.17092730206056</v>
      </c>
      <c r="X8" s="38">
        <f>SUM(S16:S20)</f>
        <v>187.87745347359842</v>
      </c>
      <c r="Y8" s="38">
        <f>SUM(T16:T20)*Z9</f>
        <v>386.87107741772985</v>
      </c>
      <c r="Z8" s="619">
        <f>'Enter Information'!U13</f>
        <v>0.99848855589563212</v>
      </c>
      <c r="AA8"/>
      <c r="AB8"/>
      <c r="AD8" s="39" t="s">
        <v>778</v>
      </c>
      <c r="AE8" s="38">
        <f>$Y8*'Enter Information'!$E736*'Enter Information'!P693</f>
        <v>0</v>
      </c>
      <c r="AF8" s="38">
        <f>$Y8*'Enter Information'!$E736*'Enter Information'!Q693</f>
        <v>271.21451904735261</v>
      </c>
      <c r="AG8" s="38">
        <f>$Y8*'Enter Information'!$E736*'Enter Information'!R693</f>
        <v>89.82360960977482</v>
      </c>
      <c r="AH8" s="38">
        <f>$Y8*'Enter Information'!$E736*'Enter Information'!S693</f>
        <v>0</v>
      </c>
      <c r="AI8" s="38">
        <f>$Y8*'Enter Information'!$E736*'Enter Information'!T693</f>
        <v>24.223156001796571</v>
      </c>
      <c r="AJ8" s="38">
        <f t="shared" si="3"/>
        <v>385.26128465892401</v>
      </c>
      <c r="AK8" s="87">
        <v>3</v>
      </c>
      <c r="AL8" s="40">
        <f t="shared" si="4"/>
        <v>75.055742387117931</v>
      </c>
      <c r="AM8" s="86">
        <f>T8*'Enter Information'!E$734*((Y$26/AJ$25)/('1'!Z$26/'1'!AK$25))+T8*(1-'Enter Information'!E$734)</f>
        <v>75.196336165692017</v>
      </c>
      <c r="AN8" s="40">
        <f t="shared" si="5"/>
        <v>75.055742387117931</v>
      </c>
      <c r="AO8" s="86">
        <f>T8*'Enter Information'!E$734*Y$26/AJ$25+T8*(1-'Enter Information'!E$734)</f>
        <v>97.040465551535902</v>
      </c>
      <c r="AP8" s="86">
        <f>INDEX($AL$6:$AO$106,'1'!AL8,'Enter Information'!$B$86)</f>
        <v>75.196336165692017</v>
      </c>
      <c r="AQ8" s="41"/>
      <c r="AR8" s="42" t="s">
        <v>771</v>
      </c>
      <c r="AS8" s="43">
        <f>AG27*AP108/100</f>
        <v>305.65357033882651</v>
      </c>
    </row>
    <row r="9" spans="1:67" x14ac:dyDescent="0.4">
      <c r="A9" s="1"/>
      <c r="B9" s="1"/>
      <c r="D9" s="31">
        <v>3</v>
      </c>
      <c r="E9" s="32">
        <f>'5'!AP9</f>
        <v>73.019503914513479</v>
      </c>
      <c r="F9" s="33">
        <f>E9*'Enter Information'!D220</f>
        <v>37.459017026022892</v>
      </c>
      <c r="G9" s="33">
        <f>E9*'Enter Information'!E220</f>
        <v>35.560486888490587</v>
      </c>
      <c r="H9" s="34">
        <f t="shared" si="6"/>
        <v>38.760014347223937</v>
      </c>
      <c r="I9" s="34">
        <f t="shared" si="1"/>
        <v>36.87768112085309</v>
      </c>
      <c r="J9" s="35">
        <v>0</v>
      </c>
      <c r="K9" s="35">
        <v>0</v>
      </c>
      <c r="L9" s="35">
        <f>(F9+H9)/2*'Enter Information'!C429</f>
        <v>4.1920467255285752E-3</v>
      </c>
      <c r="M9" s="35">
        <f>(G9+I9)/2*'Enter Information'!D429</f>
        <v>2.8975267203737477E-3</v>
      </c>
      <c r="N9" s="36">
        <f>'Enter Information'!O$594/5</f>
        <v>116.6</v>
      </c>
      <c r="O9" s="36">
        <f>'Enter Information'!P$594/5</f>
        <v>410.4</v>
      </c>
      <c r="P9" s="36">
        <f>'Enter Information'!Q$594/5</f>
        <v>1467.6</v>
      </c>
      <c r="Q9" s="37">
        <f t="shared" si="0"/>
        <v>0</v>
      </c>
      <c r="R9" s="287">
        <f>(H9-L9+Q9*'Enter Information'!D220)*'Enter Information'!C$774</f>
        <v>37.091541176166892</v>
      </c>
      <c r="S9" s="287">
        <f>(I9-M9+Q9*'Enter Information'!E220)*'Enter Information'!C$774</f>
        <v>35.291279422199942</v>
      </c>
      <c r="T9" s="38">
        <f t="shared" si="2"/>
        <v>72.382820598366834</v>
      </c>
      <c r="V9" s="30" t="s">
        <v>649</v>
      </c>
      <c r="W9" s="38">
        <f>SUM(R21:R25)</f>
        <v>231.62854347243223</v>
      </c>
      <c r="X9" s="38">
        <f>SUM(S21:S25)</f>
        <v>222.94064223624284</v>
      </c>
      <c r="Y9" s="38">
        <f>SUM(T21:T25)*Z10</f>
        <v>457.73752158079122</v>
      </c>
      <c r="Z9" s="619">
        <f>'Enter Information'!U14</f>
        <v>1.002131071345042</v>
      </c>
      <c r="AA9"/>
      <c r="AB9"/>
      <c r="AD9" s="39" t="s">
        <v>779</v>
      </c>
      <c r="AE9" s="38">
        <f>$Y9*'Enter Information'!$E737*'Enter Information'!P694</f>
        <v>6.7950739151812201</v>
      </c>
      <c r="AF9" s="38">
        <f>$Y9*'Enter Information'!$E737*'Enter Information'!Q694</f>
        <v>271.25736673084742</v>
      </c>
      <c r="AG9" s="38">
        <f>$Y9*'Enter Information'!$E737*'Enter Information'!R694</f>
        <v>105.05085074710821</v>
      </c>
      <c r="AH9" s="38">
        <f>$Y9*'Enter Information'!$E737*'Enter Information'!S694</f>
        <v>9.473424217515424</v>
      </c>
      <c r="AI9" s="38">
        <f>$Y9*'Enter Information'!$E737*'Enter Information'!T694</f>
        <v>61.155665236630981</v>
      </c>
      <c r="AJ9" s="38">
        <f t="shared" si="3"/>
        <v>453.7323808472832</v>
      </c>
      <c r="AK9" s="87">
        <v>4</v>
      </c>
      <c r="AL9" s="40">
        <f t="shared" si="4"/>
        <v>72.382820598366834</v>
      </c>
      <c r="AM9" s="86">
        <f>T9*'Enter Information'!E$734*((Y$26/AJ$25)/('1'!Z$26/'1'!AK$25))+T9*(1-'Enter Information'!E$734)</f>
        <v>72.51840748256933</v>
      </c>
      <c r="AN9" s="40">
        <f t="shared" si="5"/>
        <v>72.382820598366834</v>
      </c>
      <c r="AO9" s="86">
        <f>T9*'Enter Information'!E$734*Y$26/AJ$25+T9*(1-'Enter Information'!E$734)</f>
        <v>93.584613054262249</v>
      </c>
      <c r="AP9" s="86">
        <f>INDEX($AL$6:$AO$106,'1'!AL9,'Enter Information'!$B$86)</f>
        <v>72.51840748256933</v>
      </c>
      <c r="AQ9" s="41"/>
      <c r="AR9" s="42" t="s">
        <v>772</v>
      </c>
      <c r="AS9" s="43">
        <f>AH27*AP108/100</f>
        <v>44.888462887228776</v>
      </c>
    </row>
    <row r="10" spans="1:67" ht="12.75" customHeight="1" x14ac:dyDescent="0.4">
      <c r="A10" s="1"/>
      <c r="B10" s="1"/>
      <c r="D10" s="31">
        <v>4</v>
      </c>
      <c r="E10" s="32">
        <f>'5'!AP10</f>
        <v>70.702088803718439</v>
      </c>
      <c r="F10" s="33">
        <f>E10*'Enter Information'!D221</f>
        <v>36.3337499710237</v>
      </c>
      <c r="G10" s="33">
        <f>E10*'Enter Information'!E221</f>
        <v>34.368338832694739</v>
      </c>
      <c r="H10" s="34">
        <f t="shared" si="6"/>
        <v>37.459017026022892</v>
      </c>
      <c r="I10" s="34">
        <f t="shared" si="1"/>
        <v>35.560486888490587</v>
      </c>
      <c r="J10" s="35">
        <v>0</v>
      </c>
      <c r="K10" s="35">
        <v>0</v>
      </c>
      <c r="L10" s="35">
        <f>(F10+H10)/2*'Enter Information'!C430</f>
        <v>3.6896383498523293E-3</v>
      </c>
      <c r="M10" s="35">
        <f>(G10+I10)/2*'Enter Information'!D430</f>
        <v>2.4475089002414861E-3</v>
      </c>
      <c r="N10" s="36">
        <f>'Enter Information'!O$594/5</f>
        <v>116.6</v>
      </c>
      <c r="O10" s="36">
        <f>'Enter Information'!P$594/5</f>
        <v>410.4</v>
      </c>
      <c r="P10" s="36">
        <f>'Enter Information'!Q$594/5</f>
        <v>1467.6</v>
      </c>
      <c r="Q10" s="37">
        <f t="shared" si="0"/>
        <v>0</v>
      </c>
      <c r="R10" s="287">
        <f>(H10-L10+Q10*'Enter Information'!D221)*'Enter Information'!C$774</f>
        <v>35.84689307569716</v>
      </c>
      <c r="S10" s="287">
        <f>(I10-M10+Q10*'Enter Information'!E221)*'Enter Information'!C$774</f>
        <v>34.031079809520072</v>
      </c>
      <c r="T10" s="38">
        <f t="shared" si="2"/>
        <v>69.877972885217233</v>
      </c>
      <c r="V10" s="30" t="s">
        <v>650</v>
      </c>
      <c r="W10" s="38">
        <f>SUM(R26:R30)</f>
        <v>225.27060186991542</v>
      </c>
      <c r="X10" s="38">
        <f>SUM(S26:S30)</f>
        <v>219.9367560916607</v>
      </c>
      <c r="Y10" s="38">
        <f>SUM(T26:T30)*Z11</f>
        <v>441.34001232348533</v>
      </c>
      <c r="Z10" s="619">
        <f>'Enter Information'!U15</f>
        <v>1.0069699750263026</v>
      </c>
      <c r="AA10"/>
      <c r="AB10"/>
      <c r="AD10" s="39" t="s">
        <v>780</v>
      </c>
      <c r="AE10" s="38">
        <f>$Y10*'Enter Information'!$E738*'Enter Information'!P695</f>
        <v>44.811205910768102</v>
      </c>
      <c r="AF10" s="38">
        <f>$Y10*'Enter Information'!$E738*'Enter Information'!Q695</f>
        <v>181.11195722268775</v>
      </c>
      <c r="AG10" s="38">
        <f>$Y10*'Enter Information'!$E738*'Enter Information'!R695</f>
        <v>69.909789990597361</v>
      </c>
      <c r="AH10" s="38">
        <f>$Y10*'Enter Information'!$E738*'Enter Information'!S695</f>
        <v>16.947827876508448</v>
      </c>
      <c r="AI10" s="38">
        <f>$Y10*'Enter Information'!$E738*'Enter Information'!T695</f>
        <v>126.10332945402048</v>
      </c>
      <c r="AJ10" s="38">
        <f t="shared" si="3"/>
        <v>438.88411045458213</v>
      </c>
      <c r="AK10" s="87">
        <v>5</v>
      </c>
      <c r="AL10" s="40">
        <f t="shared" si="4"/>
        <v>69.877972885217233</v>
      </c>
      <c r="AM10" s="86">
        <f>T10*'Enter Information'!E$734*((Y$26/AJ$25)/('1'!Z$26/'1'!AK$25))+T10*(1-'Enter Information'!E$734)</f>
        <v>70.008867709977721</v>
      </c>
      <c r="AN10" s="40">
        <f t="shared" si="5"/>
        <v>69.877972885217233</v>
      </c>
      <c r="AO10" s="86">
        <f>T10*'Enter Information'!E$734*Y$26/AJ$25+T10*(1-'Enter Information'!E$734)</f>
        <v>90.346065536258394</v>
      </c>
      <c r="AP10" s="86">
        <f>INDEX($AL$6:$AO$106,'1'!AL10,'Enter Information'!$B$86)</f>
        <v>70.008867709977721</v>
      </c>
      <c r="AQ10" s="41"/>
      <c r="AR10" s="42" t="s">
        <v>946</v>
      </c>
      <c r="AS10" s="43">
        <f>AI27*AP108/100</f>
        <v>1455.5636494519817</v>
      </c>
    </row>
    <row r="11" spans="1:67" x14ac:dyDescent="0.4">
      <c r="A11" s="1"/>
      <c r="B11" s="1"/>
      <c r="D11" s="31">
        <v>5</v>
      </c>
      <c r="E11" s="32">
        <f>'5'!AP11</f>
        <v>53.850537452057679</v>
      </c>
      <c r="F11" s="33">
        <f>E11*'Enter Information'!D222</f>
        <v>27.737904063382384</v>
      </c>
      <c r="G11" s="33">
        <f>E11*'Enter Information'!E222</f>
        <v>26.112633388675295</v>
      </c>
      <c r="H11" s="34">
        <f t="shared" si="6"/>
        <v>36.3337499710237</v>
      </c>
      <c r="I11" s="34">
        <f t="shared" si="1"/>
        <v>34.368338832694739</v>
      </c>
      <c r="J11" s="35">
        <v>0</v>
      </c>
      <c r="K11" s="35">
        <v>0</v>
      </c>
      <c r="L11" s="35">
        <f>(F11+H11)/2*'Enter Information'!C431</f>
        <v>2.8832244315482739E-3</v>
      </c>
      <c r="M11" s="35">
        <f>(G11+I11)/2*'Enter Information'!D431</f>
        <v>1.8144291666411011E-3</v>
      </c>
      <c r="N11" s="36">
        <f>'Enter Information'!O$595/5</f>
        <v>73.2</v>
      </c>
      <c r="O11" s="36">
        <f>'Enter Information'!P$595/5</f>
        <v>267</v>
      </c>
      <c r="P11" s="36">
        <f>'Enter Information'!Q$595/5</f>
        <v>1379</v>
      </c>
      <c r="Q11" s="37">
        <f t="shared" si="0"/>
        <v>0</v>
      </c>
      <c r="R11" s="287">
        <f>(H11-L11+Q11*'Enter Information'!D222)*'Enter Information'!C$775</f>
        <v>36.166760216016883</v>
      </c>
      <c r="S11" s="287">
        <f>(I11-M11+Q11*'Enter Information'!E222)*'Enter Information'!C$775</f>
        <v>34.211290807612791</v>
      </c>
      <c r="T11" s="38">
        <f t="shared" si="2"/>
        <v>70.378051023629666</v>
      </c>
      <c r="V11" s="30" t="s">
        <v>651</v>
      </c>
      <c r="W11" s="38">
        <f>SUM(R31:R35)</f>
        <v>129.37421229836821</v>
      </c>
      <c r="X11" s="38">
        <f>SUM(S31:S35)</f>
        <v>131.79549082340722</v>
      </c>
      <c r="Y11" s="38">
        <f>SUM(T31:T35)*Z12</f>
        <v>264.29795660188421</v>
      </c>
      <c r="Z11" s="619">
        <f>'Enter Information'!U16</f>
        <v>0.99131338337309216</v>
      </c>
      <c r="AA11"/>
      <c r="AB11"/>
      <c r="AD11" s="39" t="s">
        <v>781</v>
      </c>
      <c r="AE11" s="38">
        <f>$Y11*'Enter Information'!$E739*'Enter Information'!P696</f>
        <v>61.938431914124273</v>
      </c>
      <c r="AF11" s="38">
        <f>$Y11*'Enter Information'!$E739*'Enter Information'!Q696</f>
        <v>94.290549967382262</v>
      </c>
      <c r="AG11" s="38">
        <f>$Y11*'Enter Information'!$E739*'Enter Information'!R696</f>
        <v>25.16492265190206</v>
      </c>
      <c r="AH11" s="38">
        <f>$Y11*'Enter Information'!$E739*'Enter Information'!S696</f>
        <v>7.810475219359696</v>
      </c>
      <c r="AI11" s="38">
        <f>$Y11*'Enter Information'!$E739*'Enter Information'!T696</f>
        <v>73.683360984632742</v>
      </c>
      <c r="AJ11" s="38">
        <f t="shared" si="3"/>
        <v>262.88774073740103</v>
      </c>
      <c r="AK11" s="87">
        <v>6</v>
      </c>
      <c r="AL11" s="40">
        <f t="shared" si="4"/>
        <v>70.378051023629666</v>
      </c>
      <c r="AM11" s="86">
        <f>T11*'Enter Information'!E$735*((Y$26/AJ$25)/('1'!Z$26/'1'!AK$25))+T11*(1-'Enter Information'!E$735)</f>
        <v>70.510446640690262</v>
      </c>
      <c r="AN11" s="40">
        <f t="shared" si="5"/>
        <v>70.378051023629666</v>
      </c>
      <c r="AO11" s="86">
        <f>T11*'Enter Information'!E$735*Y$26/AJ$25+T11*(1-'Enter Information'!E$735)</f>
        <v>91.080823356658669</v>
      </c>
      <c r="AP11" s="86">
        <f>INDEX($AL$6:$AO$106,'1'!AL11,'Enter Information'!$B$86)</f>
        <v>70.510446640690262</v>
      </c>
      <c r="AQ11" s="41"/>
      <c r="AR11" s="42" t="s">
        <v>951</v>
      </c>
      <c r="AS11" s="43">
        <f>SUM(AS6:AS10)</f>
        <v>3337.554938525207</v>
      </c>
    </row>
    <row r="12" spans="1:67" ht="12.75" customHeight="1" x14ac:dyDescent="0.4">
      <c r="A12" s="1"/>
      <c r="B12" s="1"/>
      <c r="D12" s="31">
        <v>6</v>
      </c>
      <c r="E12" s="32">
        <f>'5'!AP12</f>
        <v>58.057502395698194</v>
      </c>
      <c r="F12" s="33">
        <f>E12*'Enter Information'!D223</f>
        <v>29.617886304553057</v>
      </c>
      <c r="G12" s="33">
        <f>E12*'Enter Information'!E223</f>
        <v>28.439616091145137</v>
      </c>
      <c r="H12" s="34">
        <f t="shared" si="6"/>
        <v>27.737904063382384</v>
      </c>
      <c r="I12" s="34">
        <f t="shared" si="1"/>
        <v>26.112633388675295</v>
      </c>
      <c r="J12" s="35">
        <v>0</v>
      </c>
      <c r="K12" s="35">
        <v>0</v>
      </c>
      <c r="L12" s="35">
        <f>(F12+H12)/2*'Enter Information'!C432</f>
        <v>2.2942316147174179E-3</v>
      </c>
      <c r="M12" s="35">
        <f>(G12+I12)/2*'Enter Information'!D432</f>
        <v>1.636567484394613E-3</v>
      </c>
      <c r="N12" s="36">
        <f>'Enter Information'!O$595/5</f>
        <v>73.2</v>
      </c>
      <c r="O12" s="36">
        <f>'Enter Information'!P$595/5</f>
        <v>267</v>
      </c>
      <c r="P12" s="36">
        <f>'Enter Information'!Q$595/5</f>
        <v>1379</v>
      </c>
      <c r="Q12" s="37">
        <f t="shared" si="0"/>
        <v>0</v>
      </c>
      <c r="R12" s="287">
        <f>(H12-L12+Q12*'Enter Information'!D223)*'Enter Information'!C$775</f>
        <v>27.61032807797335</v>
      </c>
      <c r="S12" s="287">
        <f>(I12-M12+Q12*'Enter Information'!E223)*'Enter Information'!C$775</f>
        <v>25.99305344461045</v>
      </c>
      <c r="T12" s="38">
        <f t="shared" si="2"/>
        <v>53.603381522583803</v>
      </c>
      <c r="V12" s="30" t="s">
        <v>652</v>
      </c>
      <c r="W12" s="38">
        <f>SUM(R36:R40)</f>
        <v>114.11442061225952</v>
      </c>
      <c r="X12" s="38">
        <f>SUM(S36:S40)</f>
        <v>119.07535993962149</v>
      </c>
      <c r="Y12" s="38">
        <f>SUM(T36:T40)*Z13</f>
        <v>236.34388041479974</v>
      </c>
      <c r="Z12" s="619">
        <f>'Enter Information'!U17</f>
        <v>1.0119778574724274</v>
      </c>
      <c r="AA12"/>
      <c r="AB12"/>
      <c r="AD12" s="39" t="s">
        <v>782</v>
      </c>
      <c r="AE12" s="38">
        <f>$Y12*'Enter Information'!$E740*'Enter Information'!P697</f>
        <v>44.43384729176713</v>
      </c>
      <c r="AF12" s="38">
        <f>$Y12*'Enter Information'!$E740*'Enter Information'!Q697</f>
        <v>113.22813526676188</v>
      </c>
      <c r="AG12" s="38">
        <f>$Y12*'Enter Information'!$E740*'Enter Information'!R697</f>
        <v>18.324969182000068</v>
      </c>
      <c r="AH12" s="38">
        <f>$Y12*'Enter Information'!$E740*'Enter Information'!S697</f>
        <v>3.8667366163853347</v>
      </c>
      <c r="AI12" s="38">
        <f>$Y12*'Enter Information'!$E740*'Enter Information'!T697</f>
        <v>54.369679206044232</v>
      </c>
      <c r="AJ12" s="38">
        <f t="shared" si="3"/>
        <v>234.22336756295866</v>
      </c>
      <c r="AK12" s="87">
        <v>7</v>
      </c>
      <c r="AL12" s="40">
        <f t="shared" si="4"/>
        <v>53.603381522583803</v>
      </c>
      <c r="AM12" s="86">
        <f>T12*'Enter Information'!E$735*((Y$26/AJ$25)/('1'!Z$26/'1'!AK$25))+T12*(1-'Enter Information'!E$735)</f>
        <v>53.704220529490009</v>
      </c>
      <c r="AN12" s="40">
        <f t="shared" si="5"/>
        <v>53.603381522583803</v>
      </c>
      <c r="AO12" s="86">
        <f>T12*'Enter Information'!E$735*Y$26/AJ$25+T12*(1-'Enter Information'!E$735)</f>
        <v>69.371630114320837</v>
      </c>
      <c r="AP12" s="86">
        <f>INDEX($AL$6:$AO$106,'1'!AL12,'Enter Information'!$B$86)</f>
        <v>53.704220529490009</v>
      </c>
      <c r="AQ12" s="41"/>
      <c r="AR12"/>
      <c r="AS12"/>
    </row>
    <row r="13" spans="1:67" x14ac:dyDescent="0.4">
      <c r="A13" s="1"/>
      <c r="B13" s="1"/>
      <c r="D13" s="31">
        <v>7</v>
      </c>
      <c r="E13" s="32">
        <f>'5'!AP13</f>
        <v>62.511435712603195</v>
      </c>
      <c r="F13" s="33">
        <f>E13*'Enter Information'!D224</f>
        <v>32.038076546616061</v>
      </c>
      <c r="G13" s="33">
        <f>E13*'Enter Information'!E224</f>
        <v>30.473359165987134</v>
      </c>
      <c r="H13" s="34">
        <f>F12</f>
        <v>29.617886304553057</v>
      </c>
      <c r="I13" s="34">
        <f t="shared" si="1"/>
        <v>28.439616091145137</v>
      </c>
      <c r="J13" s="35">
        <v>0</v>
      </c>
      <c r="K13" s="35">
        <v>0</v>
      </c>
      <c r="L13" s="35">
        <f>(F13+H13)/2*'Enter Information'!C433</f>
        <v>2.4662385140467652E-3</v>
      </c>
      <c r="M13" s="35">
        <f>(G13+I13)/2*'Enter Information'!D433</f>
        <v>1.7673892577139683E-3</v>
      </c>
      <c r="N13" s="36">
        <f>'Enter Information'!O$595/5</f>
        <v>73.2</v>
      </c>
      <c r="O13" s="36">
        <f>'Enter Information'!P$595/5</f>
        <v>267</v>
      </c>
      <c r="P13" s="36">
        <f>'Enter Information'!Q$595/5</f>
        <v>1379</v>
      </c>
      <c r="Q13" s="37">
        <f t="shared" si="0"/>
        <v>0</v>
      </c>
      <c r="R13" s="287">
        <f>(H13-L13+Q13*'Enter Information'!D224)*'Enter Information'!C$775</f>
        <v>29.481647209132898</v>
      </c>
      <c r="S13" s="287">
        <f>(I13-M13+Q13*'Enter Information'!E224)*'Enter Information'!C$775</f>
        <v>28.309394935010832</v>
      </c>
      <c r="T13" s="38">
        <f>SUM(R13:S13)</f>
        <v>57.791042144143731</v>
      </c>
      <c r="V13" s="30" t="s">
        <v>653</v>
      </c>
      <c r="W13" s="38">
        <f>SUM(R41:R45)</f>
        <v>146.70228698499699</v>
      </c>
      <c r="X13" s="38">
        <f>SUM(S41:S45)</f>
        <v>150.43571033710163</v>
      </c>
      <c r="Y13" s="38">
        <f>SUM(T41:T45)*Z14</f>
        <v>298.00694212380324</v>
      </c>
      <c r="Z13" s="619">
        <f>'Enter Information'!U18</f>
        <v>1.0135258923245007</v>
      </c>
      <c r="AA13"/>
      <c r="AB13"/>
      <c r="AD13" s="39" t="s">
        <v>783</v>
      </c>
      <c r="AE13" s="38">
        <f>$Y13*'Enter Information'!$E741*'Enter Information'!P698</f>
        <v>30.039540577526459</v>
      </c>
      <c r="AF13" s="38">
        <f>$Y13*'Enter Information'!$E741*'Enter Information'!Q698</f>
        <v>172.28010293884506</v>
      </c>
      <c r="AG13" s="38">
        <f>$Y13*'Enter Information'!$E741*'Enter Information'!R698</f>
        <v>29.719118811366176</v>
      </c>
      <c r="AH13" s="38">
        <f>$Y13*'Enter Information'!$E741*'Enter Information'!S698</f>
        <v>3.2576212892962024</v>
      </c>
      <c r="AI13" s="38">
        <f>$Y13*'Enter Information'!$E741*'Enter Information'!T698</f>
        <v>59.17121948426545</v>
      </c>
      <c r="AJ13" s="38">
        <f t="shared" si="3"/>
        <v>294.46760310129935</v>
      </c>
      <c r="AK13" s="87">
        <v>8</v>
      </c>
      <c r="AL13" s="40">
        <f t="shared" si="4"/>
        <v>57.791042144143731</v>
      </c>
      <c r="AM13" s="86">
        <f>T13*'Enter Information'!E$735*((Y$26/AJ$25)/('1'!Z$26/'1'!AK$25))+T13*(1-'Enter Information'!E$735)</f>
        <v>57.899759003646984</v>
      </c>
      <c r="AN13" s="40">
        <f t="shared" si="5"/>
        <v>57.791042144143731</v>
      </c>
      <c r="AO13" s="86">
        <f>T13*'Enter Information'!E$735*Y$26/AJ$25+T13*(1-'Enter Information'!E$735)</f>
        <v>74.791154693395541</v>
      </c>
      <c r="AP13" s="86">
        <f>INDEX($AL$6:$AO$106,'1'!AL13,'Enter Information'!$B$86)</f>
        <v>57.899759003646984</v>
      </c>
      <c r="AQ13" s="41"/>
      <c r="AR13"/>
      <c r="AS13"/>
    </row>
    <row r="14" spans="1:67" ht="12.75" customHeight="1" x14ac:dyDescent="0.4">
      <c r="A14" s="1"/>
      <c r="B14" s="1"/>
      <c r="D14" s="31">
        <v>8</v>
      </c>
      <c r="E14" s="32">
        <f>'5'!AP14</f>
        <v>67.229197137939479</v>
      </c>
      <c r="F14" s="33">
        <f>E14*'Enter Information'!D225</f>
        <v>34.50892228254525</v>
      </c>
      <c r="G14" s="33">
        <f>E14*'Enter Information'!E225</f>
        <v>32.72027485539423</v>
      </c>
      <c r="H14" s="34">
        <f t="shared" si="6"/>
        <v>32.038076546616061</v>
      </c>
      <c r="I14" s="34">
        <f t="shared" si="1"/>
        <v>30.473359165987134</v>
      </c>
      <c r="J14" s="35">
        <v>0</v>
      </c>
      <c r="K14" s="35">
        <v>0</v>
      </c>
      <c r="L14" s="35">
        <f>(F14+H14)/2*'Enter Information'!C434</f>
        <v>2.3291449590206455E-3</v>
      </c>
      <c r="M14" s="35">
        <f>(G14+I14)/2*'Enter Information'!D434</f>
        <v>1.8958090206414408E-3</v>
      </c>
      <c r="N14" s="36">
        <f>'Enter Information'!O$595/5</f>
        <v>73.2</v>
      </c>
      <c r="O14" s="36">
        <f>'Enter Information'!P$595/5</f>
        <v>267</v>
      </c>
      <c r="P14" s="36">
        <f>'Enter Information'!Q$595/5</f>
        <v>1379</v>
      </c>
      <c r="Q14" s="37">
        <f t="shared" si="0"/>
        <v>0</v>
      </c>
      <c r="R14" s="287">
        <f>(H14-L14+Q14*'Enter Information'!D225)*'Enter Information'!C$775</f>
        <v>31.891041925810807</v>
      </c>
      <c r="S14" s="287">
        <f>(I14-M14+Q14*'Enter Information'!E225)*'Enter Information'!C$775</f>
        <v>30.333823752386117</v>
      </c>
      <c r="T14" s="38">
        <f t="shared" si="2"/>
        <v>62.22486567819692</v>
      </c>
      <c r="V14" s="30" t="s">
        <v>654</v>
      </c>
      <c r="W14" s="38">
        <f>SUM(R46:R50)</f>
        <v>158.47686440319856</v>
      </c>
      <c r="X14" s="38">
        <f>SUM(S46:S50)</f>
        <v>165.72391545528671</v>
      </c>
      <c r="Y14" s="38">
        <f>SUM(T46:T50)*Z15</f>
        <v>323.90793429889493</v>
      </c>
      <c r="Z14" s="619">
        <f>'Enter Information'!U19</f>
        <v>1.0029243812960167</v>
      </c>
      <c r="AA14"/>
      <c r="AB14"/>
      <c r="AD14" s="39" t="s">
        <v>784</v>
      </c>
      <c r="AE14" s="38">
        <f>$Y14*'Enter Information'!$E742*'Enter Information'!P699</f>
        <v>22.974092281517262</v>
      </c>
      <c r="AF14" s="38">
        <f>$Y14*'Enter Information'!$E742*'Enter Information'!Q699</f>
        <v>184.02084980670639</v>
      </c>
      <c r="AG14" s="38">
        <f>$Y14*'Enter Information'!$E742*'Enter Information'!R699</f>
        <v>40.962317727471209</v>
      </c>
      <c r="AH14" s="38">
        <f>$Y14*'Enter Information'!$E742*'Enter Information'!S699</f>
        <v>3.4868480484004922</v>
      </c>
      <c r="AI14" s="38">
        <f>$Y14*'Enter Information'!$E742*'Enter Information'!T699</f>
        <v>68.205354815908706</v>
      </c>
      <c r="AJ14" s="38">
        <f t="shared" si="3"/>
        <v>319.64946268000409</v>
      </c>
      <c r="AK14" s="87">
        <v>9</v>
      </c>
      <c r="AL14" s="40">
        <f t="shared" si="4"/>
        <v>62.22486567819692</v>
      </c>
      <c r="AM14" s="86">
        <f>T14*'Enter Information'!E$735*((Y$26/AJ$25)/('1'!Z$26/'1'!AK$25))+T14*(1-'Enter Information'!E$735)</f>
        <v>62.341923473463396</v>
      </c>
      <c r="AN14" s="40">
        <f t="shared" si="5"/>
        <v>62.22486567819692</v>
      </c>
      <c r="AO14" s="86">
        <f>T14*'Enter Information'!E$735*Y$26/AJ$25+T14*(1-'Enter Information'!E$735)</f>
        <v>80.52925474342544</v>
      </c>
      <c r="AP14" s="86">
        <f>INDEX($AL$6:$AO$106,'1'!AL14,'Enter Information'!$B$86)</f>
        <v>62.341923473463396</v>
      </c>
      <c r="AQ14" s="41"/>
      <c r="AR14"/>
      <c r="AS14"/>
    </row>
    <row r="15" spans="1:67" x14ac:dyDescent="0.4">
      <c r="A15" s="1"/>
      <c r="B15" s="1"/>
      <c r="D15" s="31">
        <v>9</v>
      </c>
      <c r="E15" s="32">
        <f>'5'!AP15</f>
        <v>72.224380722548389</v>
      </c>
      <c r="F15" s="33">
        <f>E15*'Enter Information'!D226</f>
        <v>37.094615549761031</v>
      </c>
      <c r="G15" s="33">
        <f>E15*'Enter Information'!E226</f>
        <v>35.129765172787359</v>
      </c>
      <c r="H15" s="34">
        <f t="shared" si="6"/>
        <v>34.50892228254525</v>
      </c>
      <c r="I15" s="34">
        <f t="shared" si="1"/>
        <v>32.72027485539423</v>
      </c>
      <c r="J15" s="35">
        <v>0</v>
      </c>
      <c r="K15" s="35">
        <v>0</v>
      </c>
      <c r="L15" s="35">
        <f>(F15+H15)/2*'Enter Information'!C435</f>
        <v>2.5061238241307193E-3</v>
      </c>
      <c r="M15" s="35">
        <f>(G15+I15)/2*'Enter Information'!D435</f>
        <v>2.0355012008454474E-3</v>
      </c>
      <c r="N15" s="36">
        <f>'Enter Information'!O$595/5</f>
        <v>73.2</v>
      </c>
      <c r="O15" s="36">
        <f>'Enter Information'!P$595/5</f>
        <v>267</v>
      </c>
      <c r="P15" s="36">
        <f>'Enter Information'!Q$595/5</f>
        <v>1379</v>
      </c>
      <c r="Q15" s="37">
        <f t="shared" si="0"/>
        <v>0</v>
      </c>
      <c r="R15" s="287">
        <f>(H15-L15+Q15*'Enter Information'!D226)*'Enter Information'!C$775</f>
        <v>34.350550671726495</v>
      </c>
      <c r="S15" s="287">
        <f>(I15-M15+Q15*'Enter Information'!E226)*'Enter Information'!C$775</f>
        <v>32.570451062094584</v>
      </c>
      <c r="T15" s="38">
        <f t="shared" si="2"/>
        <v>66.921001733821072</v>
      </c>
      <c r="V15" s="30" t="s">
        <v>655</v>
      </c>
      <c r="W15" s="38">
        <f>SUM(R51:R55)</f>
        <v>185.44550456179348</v>
      </c>
      <c r="X15" s="38">
        <f>SUM(S51:S55)</f>
        <v>198.83263912262481</v>
      </c>
      <c r="Y15" s="38">
        <f>SUM(T51:T55)*Z16</f>
        <v>383.13196360764783</v>
      </c>
      <c r="Z15" s="619">
        <f>'Enter Information'!U20</f>
        <v>0.9990967154375191</v>
      </c>
      <c r="AA15"/>
      <c r="AB15"/>
      <c r="AD15" s="39" t="s">
        <v>785</v>
      </c>
      <c r="AE15" s="38">
        <f>$Y15*'Enter Information'!$E743*'Enter Information'!P700</f>
        <v>31.235233924325577</v>
      </c>
      <c r="AF15" s="38">
        <f>$Y15*'Enter Information'!$E743*'Enter Information'!Q700</f>
        <v>205.26591877092599</v>
      </c>
      <c r="AG15" s="38">
        <f>$Y15*'Enter Information'!$E743*'Enter Information'!R700</f>
        <v>53.563545674917691</v>
      </c>
      <c r="AH15" s="38">
        <f>$Y15*'Enter Information'!$E743*'Enter Information'!S700</f>
        <v>4.0670877505632266</v>
      </c>
      <c r="AI15" s="38">
        <f>$Y15*'Enter Information'!$E743*'Enter Information'!T700</f>
        <v>82.887248356478551</v>
      </c>
      <c r="AJ15" s="38">
        <f t="shared" si="3"/>
        <v>377.01903447721105</v>
      </c>
      <c r="AK15" s="87">
        <v>10</v>
      </c>
      <c r="AL15" s="40">
        <f t="shared" si="4"/>
        <v>66.921001733821072</v>
      </c>
      <c r="AM15" s="86">
        <f>T15*'Enter Information'!E$735*((Y$26/AJ$25)/('1'!Z$26/'1'!AK$25))+T15*(1-'Enter Information'!E$735)</f>
        <v>67.04689392875963</v>
      </c>
      <c r="AN15" s="40">
        <f t="shared" si="5"/>
        <v>66.921001733821072</v>
      </c>
      <c r="AO15" s="86">
        <f>T15*'Enter Information'!E$735*Y$26/AJ$25+T15*(1-'Enter Information'!E$735)</f>
        <v>86.606830526214978</v>
      </c>
      <c r="AP15" s="86">
        <f>INDEX($AL$6:$AO$106,'1'!AL15,'Enter Information'!$B$86)</f>
        <v>67.04689392875963</v>
      </c>
      <c r="AQ15" s="41"/>
      <c r="AR15"/>
      <c r="AS15"/>
    </row>
    <row r="16" spans="1:67" x14ac:dyDescent="0.4">
      <c r="A16" s="1"/>
      <c r="B16" s="1"/>
      <c r="D16" s="31">
        <v>10</v>
      </c>
      <c r="E16" s="32">
        <f>'5'!AP16</f>
        <v>74.833611259109304</v>
      </c>
      <c r="F16" s="33">
        <f>E16*'Enter Information'!D227</f>
        <v>38.330024032023516</v>
      </c>
      <c r="G16" s="33">
        <f>E16*'Enter Information'!E227</f>
        <v>36.503587227085788</v>
      </c>
      <c r="H16" s="34">
        <f t="shared" si="6"/>
        <v>37.094615549761031</v>
      </c>
      <c r="I16" s="34">
        <f t="shared" si="1"/>
        <v>35.129765172787359</v>
      </c>
      <c r="J16" s="35">
        <v>0</v>
      </c>
      <c r="K16" s="35">
        <v>0</v>
      </c>
      <c r="L16" s="35">
        <f>(F16+H16)/2*'Enter Information'!C436</f>
        <v>2.6398623853624587E-3</v>
      </c>
      <c r="M16" s="35">
        <f>(G16+I16)/2*'Enter Information'!D436</f>
        <v>2.1490005719961946E-3</v>
      </c>
      <c r="N16" s="36">
        <f>'Enter Information'!O$596/5</f>
        <v>76.8</v>
      </c>
      <c r="O16" s="36">
        <f>'Enter Information'!P$596/5</f>
        <v>187.4</v>
      </c>
      <c r="P16" s="36">
        <f>'Enter Information'!Q$596/5</f>
        <v>1355</v>
      </c>
      <c r="Q16" s="37">
        <f t="shared" si="0"/>
        <v>0</v>
      </c>
      <c r="R16" s="287">
        <f>(H16-L16+Q16*'Enter Information'!D227)*'Enter Information'!C$776</f>
        <v>37.035913239403627</v>
      </c>
      <c r="S16" s="287">
        <f>(I16-M16+Q16*'Enter Information'!E227)*'Enter Information'!C$776</f>
        <v>35.074522743851368</v>
      </c>
      <c r="T16" s="38">
        <f t="shared" si="2"/>
        <v>72.110435983255002</v>
      </c>
      <c r="V16" s="30" t="s">
        <v>656</v>
      </c>
      <c r="W16" s="38">
        <f>SUM(R56:R60)</f>
        <v>230.3119241499403</v>
      </c>
      <c r="X16" s="38">
        <f>SUM(S56:S60)</f>
        <v>245.04612176810184</v>
      </c>
      <c r="Y16" s="38">
        <f>SUM(T56:T60)*Z17</f>
        <v>473.39555833325824</v>
      </c>
      <c r="Z16" s="619">
        <f>'Enter Information'!U21</f>
        <v>0.99701731650470415</v>
      </c>
      <c r="AA16"/>
      <c r="AB16"/>
      <c r="AD16" s="39" t="s">
        <v>786</v>
      </c>
      <c r="AE16" s="38">
        <f>$Y16*'Enter Information'!$E744*'Enter Information'!P701</f>
        <v>55.461247616132326</v>
      </c>
      <c r="AF16" s="38">
        <f>$Y16*'Enter Information'!$E744*'Enter Information'!Q701</f>
        <v>232.69610412855519</v>
      </c>
      <c r="AG16" s="38">
        <f>$Y16*'Enter Information'!$E744*'Enter Information'!R701</f>
        <v>60.336385639100477</v>
      </c>
      <c r="AH16" s="38">
        <f>$Y16*'Enter Information'!$E744*'Enter Information'!S701</f>
        <v>5.4517672514912681</v>
      </c>
      <c r="AI16" s="38">
        <f>$Y16*'Enter Information'!$E744*'Enter Information'!T701</f>
        <v>109.87407845313172</v>
      </c>
      <c r="AJ16" s="38">
        <f t="shared" si="3"/>
        <v>463.81958308841092</v>
      </c>
      <c r="AK16" s="87">
        <v>11</v>
      </c>
      <c r="AL16" s="40">
        <f t="shared" si="4"/>
        <v>72.110435983255002</v>
      </c>
      <c r="AM16" s="86">
        <f>T16*'Enter Information'!E$736*((Y$26/AJ$25)/('1'!Z$26/'1'!AK$25))+T16*(1-'Enter Information'!E$736)</f>
        <v>72.245617189115521</v>
      </c>
      <c r="AN16" s="40">
        <f t="shared" si="5"/>
        <v>72.110435983255002</v>
      </c>
      <c r="AO16" s="86">
        <f>T16*'Enter Information'!E$736*Y$26/AJ$25+T16*(1-'Enter Information'!E$736)</f>
        <v>93.248792303267066</v>
      </c>
      <c r="AP16" s="86">
        <f>INDEX($AL$6:$AO$106,'1'!AL16,'Enter Information'!$B$86)</f>
        <v>72.245617189115521</v>
      </c>
      <c r="AQ16" s="41"/>
      <c r="AR16" s="46"/>
      <c r="AS16" s="47"/>
    </row>
    <row r="17" spans="1:43" x14ac:dyDescent="0.4">
      <c r="A17" s="1"/>
      <c r="B17" s="1"/>
      <c r="D17" s="31">
        <v>11</v>
      </c>
      <c r="E17" s="32">
        <f>'5'!AP17</f>
        <v>77.369956635474196</v>
      </c>
      <c r="F17" s="33">
        <f>E17*'Enter Information'!D228</f>
        <v>39.695940326157448</v>
      </c>
      <c r="G17" s="33">
        <f>E17*'Enter Information'!E228</f>
        <v>37.674016309316748</v>
      </c>
      <c r="H17" s="34">
        <f t="shared" si="6"/>
        <v>38.330024032023516</v>
      </c>
      <c r="I17" s="34">
        <f t="shared" si="1"/>
        <v>36.503587227085788</v>
      </c>
      <c r="J17" s="35">
        <v>0</v>
      </c>
      <c r="K17" s="35">
        <v>0</v>
      </c>
      <c r="L17" s="35">
        <f>(F17+H17)/2*'Enter Information'!C437</f>
        <v>2.7309087525363338E-3</v>
      </c>
      <c r="M17" s="35">
        <f>(G17+I17)/2*'Enter Information'!D437</f>
        <v>2.5962161237740883E-3</v>
      </c>
      <c r="N17" s="36">
        <f>'Enter Information'!O$596/5</f>
        <v>76.8</v>
      </c>
      <c r="O17" s="36">
        <f>'Enter Information'!P$596/5</f>
        <v>187.4</v>
      </c>
      <c r="P17" s="36">
        <f>'Enter Information'!Q$596/5</f>
        <v>1355</v>
      </c>
      <c r="Q17" s="37">
        <f t="shared" si="0"/>
        <v>0</v>
      </c>
      <c r="R17" s="287">
        <f>(H17-L17+Q17*'Enter Information'!D228)*'Enter Information'!C$776</f>
        <v>38.269363562043431</v>
      </c>
      <c r="S17" s="287">
        <f>(I17-M17+Q17*'Enter Information'!E228)*'Enter Information'!C$776</f>
        <v>36.445821803294905</v>
      </c>
      <c r="T17" s="38">
        <f t="shared" si="2"/>
        <v>74.715185365338328</v>
      </c>
      <c r="V17" s="30" t="s">
        <v>657</v>
      </c>
      <c r="W17" s="38">
        <f>SUM(R61:R65)</f>
        <v>262.27554605785451</v>
      </c>
      <c r="X17" s="38">
        <f>SUM(S61:S65)</f>
        <v>281.89066418628357</v>
      </c>
      <c r="Y17" s="38">
        <f>SUM(T61:T65)*Z18</f>
        <v>541.30191259792571</v>
      </c>
      <c r="Z17" s="619">
        <f>'Enter Information'!U22</f>
        <v>0.99587155912972125</v>
      </c>
      <c r="AA17"/>
      <c r="AB17"/>
      <c r="AD17" s="39" t="s">
        <v>787</v>
      </c>
      <c r="AE17" s="38">
        <f>$Y17*'Enter Information'!$E745*'Enter Information'!P702</f>
        <v>102.69162388738832</v>
      </c>
      <c r="AF17" s="38">
        <f>$Y17*'Enter Information'!$E745*'Enter Information'!Q702</f>
        <v>224.55317276215825</v>
      </c>
      <c r="AG17" s="38">
        <f>$Y17*'Enter Information'!$E745*'Enter Information'!R702</f>
        <v>62.132747225982847</v>
      </c>
      <c r="AH17" s="38">
        <f>$Y17*'Enter Information'!$E745*'Enter Information'!S702</f>
        <v>6.8419989504802539</v>
      </c>
      <c r="AI17" s="38">
        <f>$Y17*'Enter Information'!$E745*'Enter Information'!T702</f>
        <v>133.94291639093328</v>
      </c>
      <c r="AJ17" s="38">
        <f t="shared" si="3"/>
        <v>530.16245921694292</v>
      </c>
      <c r="AK17" s="87">
        <v>12</v>
      </c>
      <c r="AL17" s="40">
        <f t="shared" si="4"/>
        <v>74.715185365338328</v>
      </c>
      <c r="AM17" s="86">
        <f>T17*'Enter Information'!E$736*((Y$26/AJ$25)/('1'!Z$26/'1'!AK$25))+T17*(1-'Enter Information'!E$736)</f>
        <v>74.855249542125776</v>
      </c>
      <c r="AN17" s="40">
        <f t="shared" si="5"/>
        <v>74.715185365338328</v>
      </c>
      <c r="AO17" s="86">
        <f>T17*'Enter Information'!E$736*Y$26/AJ$25+T17*(1-'Enter Information'!E$736)</f>
        <v>96.617094419598104</v>
      </c>
      <c r="AP17" s="86">
        <f>INDEX($AL$6:$AO$106,'1'!AL17,'Enter Information'!$B$86)</f>
        <v>74.855249542125776</v>
      </c>
      <c r="AQ17" s="41"/>
    </row>
    <row r="18" spans="1:43" x14ac:dyDescent="0.4">
      <c r="A18" s="1"/>
      <c r="B18" s="1"/>
      <c r="D18" s="31">
        <v>12</v>
      </c>
      <c r="E18" s="32">
        <f>'5'!AP18</f>
        <v>79.919397811339039</v>
      </c>
      <c r="F18" s="33">
        <f>E18*'Enter Information'!D229</f>
        <v>41.147740371062447</v>
      </c>
      <c r="G18" s="33">
        <f>E18*'Enter Information'!E229</f>
        <v>38.771657440276591</v>
      </c>
      <c r="H18" s="34">
        <f t="shared" si="6"/>
        <v>39.695940326157448</v>
      </c>
      <c r="I18" s="34">
        <f t="shared" si="1"/>
        <v>37.674016309316748</v>
      </c>
      <c r="J18" s="35">
        <v>0</v>
      </c>
      <c r="K18" s="35">
        <v>0</v>
      </c>
      <c r="L18" s="35">
        <f>(F18+H18)/2*'Enter Information'!C438</f>
        <v>3.6379656313748955E-3</v>
      </c>
      <c r="M18" s="35">
        <f>(G18+I18)/2*'Enter Information'!D438</f>
        <v>3.4400553187317003E-3</v>
      </c>
      <c r="N18" s="36">
        <f>'Enter Information'!O$596/5</f>
        <v>76.8</v>
      </c>
      <c r="O18" s="36">
        <f>'Enter Information'!P$596/5</f>
        <v>187.4</v>
      </c>
      <c r="P18" s="36">
        <f>'Enter Information'!Q$596/5</f>
        <v>1355</v>
      </c>
      <c r="Q18" s="37">
        <f t="shared" si="0"/>
        <v>0</v>
      </c>
      <c r="R18" s="287">
        <f>(H18-L18+Q18*'Enter Information'!D229)*'Enter Information'!C$776</f>
        <v>39.632309664134468</v>
      </c>
      <c r="S18" s="287">
        <f>(I18-M18+Q18*'Enter Information'!E229)*'Enter Information'!C$776</f>
        <v>37.613639283610766</v>
      </c>
      <c r="T18" s="38">
        <f t="shared" si="2"/>
        <v>77.245948947745234</v>
      </c>
      <c r="V18" s="30" t="s">
        <v>658</v>
      </c>
      <c r="W18" s="38">
        <f>SUM(R66:R70)</f>
        <v>316.75104127177531</v>
      </c>
      <c r="X18" s="38">
        <f>SUM(S66:S70)</f>
        <v>343.38963588463741</v>
      </c>
      <c r="Y18" s="38">
        <f>SUM(T66:T70)*Z19</f>
        <v>656.6931851917351</v>
      </c>
      <c r="Z18" s="619">
        <f>'Enter Information'!U23</f>
        <v>0.99473635519388959</v>
      </c>
      <c r="AA18"/>
      <c r="AB18"/>
      <c r="AD18" s="39" t="s">
        <v>788</v>
      </c>
      <c r="AE18" s="38">
        <f>$Y18*'Enter Information'!$E746*'Enter Information'!P703</f>
        <v>201.48416241961843</v>
      </c>
      <c r="AF18" s="38">
        <f>$Y18*'Enter Information'!$E746*'Enter Information'!Q703</f>
        <v>193.44823404725307</v>
      </c>
      <c r="AG18" s="38">
        <f>$Y18*'Enter Information'!$E746*'Enter Information'!R703</f>
        <v>58.679018635709397</v>
      </c>
      <c r="AH18" s="38">
        <f>$Y18*'Enter Information'!$E746*'Enter Information'!S703</f>
        <v>11.133109099214478</v>
      </c>
      <c r="AI18" s="38">
        <f>$Y18*'Enter Information'!$E746*'Enter Information'!T703</f>
        <v>178.88311387234091</v>
      </c>
      <c r="AJ18" s="38">
        <f t="shared" si="3"/>
        <v>643.62763807413626</v>
      </c>
      <c r="AK18" s="87">
        <v>13</v>
      </c>
      <c r="AL18" s="40">
        <f t="shared" si="4"/>
        <v>77.245948947745234</v>
      </c>
      <c r="AM18" s="86">
        <f>T18*'Enter Information'!E$736*((Y$26/AJ$25)/('1'!Z$26/'1'!AK$25))+T18*(1-'Enter Information'!E$736)</f>
        <v>77.390757398619414</v>
      </c>
      <c r="AN18" s="40">
        <f t="shared" si="5"/>
        <v>77.245948947745234</v>
      </c>
      <c r="AO18" s="86">
        <f>T18*'Enter Information'!E$736*Y$26/AJ$25+T18*(1-'Enter Information'!E$736)</f>
        <v>99.889722638339336</v>
      </c>
      <c r="AP18" s="86">
        <f>INDEX($AL$6:$AO$106,'1'!AL18,'Enter Information'!$B$86)</f>
        <v>77.390757398619414</v>
      </c>
      <c r="AQ18" s="41"/>
    </row>
    <row r="19" spans="1:43" x14ac:dyDescent="0.4">
      <c r="A19" s="1"/>
      <c r="B19" s="1"/>
      <c r="D19" s="31">
        <v>13</v>
      </c>
      <c r="E19" s="32">
        <f>'5'!AP19</f>
        <v>82.321572871705115</v>
      </c>
      <c r="F19" s="33">
        <f>E19*'Enter Information'!D230</f>
        <v>42.22131727158056</v>
      </c>
      <c r="G19" s="33">
        <f>E19*'Enter Information'!E230</f>
        <v>40.100255600124555</v>
      </c>
      <c r="H19" s="34">
        <f t="shared" si="6"/>
        <v>41.147740371062447</v>
      </c>
      <c r="I19" s="34">
        <f t="shared" si="1"/>
        <v>38.771657440276591</v>
      </c>
      <c r="J19" s="35">
        <v>0</v>
      </c>
      <c r="K19" s="35">
        <v>0</v>
      </c>
      <c r="L19" s="35">
        <f>(F19+H19)/2*'Enter Information'!C439</f>
        <v>4.1684528821321508E-3</v>
      </c>
      <c r="M19" s="35">
        <f>(G19+I19)/2*'Enter Information'!D439</f>
        <v>3.943595652020058E-3</v>
      </c>
      <c r="N19" s="36">
        <f>'Enter Information'!O$596/5</f>
        <v>76.8</v>
      </c>
      <c r="O19" s="36">
        <f>'Enter Information'!P$596/5</f>
        <v>187.4</v>
      </c>
      <c r="P19" s="36">
        <f>'Enter Information'!Q$596/5</f>
        <v>1355</v>
      </c>
      <c r="Q19" s="37">
        <f t="shared" si="0"/>
        <v>0</v>
      </c>
      <c r="R19" s="287">
        <f>(H19-L19+Q19*'Enter Information'!D230)*'Enter Information'!C$776</f>
        <v>41.081385708971943</v>
      </c>
      <c r="S19" s="287">
        <f>(I19-M19+Q19*'Enter Information'!E230)*'Enter Information'!C$776</f>
        <v>38.709118612094294</v>
      </c>
      <c r="T19" s="38">
        <f t="shared" si="2"/>
        <v>79.790504321066237</v>
      </c>
      <c r="V19" s="30" t="s">
        <v>659</v>
      </c>
      <c r="W19" s="38">
        <f>SUM(R71:R75)</f>
        <v>297.35089120531677</v>
      </c>
      <c r="X19" s="38">
        <f>SUM(S71:S75)</f>
        <v>323.13390431197513</v>
      </c>
      <c r="Y19" s="38">
        <f>SUM(T71:T75)*Z20</f>
        <v>619.73921243337384</v>
      </c>
      <c r="Z19" s="619">
        <f>'Enter Information'!U24</f>
        <v>0.99477764045759487</v>
      </c>
      <c r="AA19"/>
      <c r="AB19"/>
      <c r="AD19" s="39" t="s">
        <v>789</v>
      </c>
      <c r="AE19" s="38">
        <f>$Y19*'Enter Information'!$E747*'Enter Information'!P704</f>
        <v>249.94601563929629</v>
      </c>
      <c r="AF19" s="38">
        <f>$Y19*'Enter Information'!$E747*'Enter Information'!Q704</f>
        <v>120.94162047062723</v>
      </c>
      <c r="AG19" s="38">
        <f>$Y19*'Enter Information'!$E747*'Enter Information'!R704</f>
        <v>43.359810598358216</v>
      </c>
      <c r="AH19" s="38">
        <f>$Y19*'Enter Information'!$E747*'Enter Information'!S704</f>
        <v>9.5857432521163801</v>
      </c>
      <c r="AI19" s="38">
        <f>$Y19*'Enter Information'!$E747*'Enter Information'!T704</f>
        <v>181.50201709147467</v>
      </c>
      <c r="AJ19" s="38">
        <f t="shared" si="3"/>
        <v>605.33520705187277</v>
      </c>
      <c r="AK19" s="87">
        <v>14</v>
      </c>
      <c r="AL19" s="40">
        <f t="shared" si="4"/>
        <v>79.790504321066237</v>
      </c>
      <c r="AM19" s="86">
        <f>T19*'Enter Information'!E$736*((Y$26/AJ$25)/('1'!Z$26/'1'!AK$25))+T19*(1-'Enter Information'!E$736)</f>
        <v>79.940082900688822</v>
      </c>
      <c r="AN19" s="40">
        <f t="shared" si="5"/>
        <v>79.790504321066237</v>
      </c>
      <c r="AO19" s="86">
        <f>T19*'Enter Information'!E$736*Y$26/AJ$25+T19*(1-'Enter Information'!E$736)</f>
        <v>103.18018555505323</v>
      </c>
      <c r="AP19" s="86">
        <f>INDEX($AL$6:$AO$106,'1'!AL19,'Enter Information'!$B$86)</f>
        <v>79.940082900688822</v>
      </c>
      <c r="AQ19" s="41"/>
    </row>
    <row r="20" spans="1:43" x14ac:dyDescent="0.4">
      <c r="A20" s="1"/>
      <c r="B20" s="1"/>
      <c r="D20" s="31">
        <v>14</v>
      </c>
      <c r="E20" s="32">
        <f>'5'!AP20</f>
        <v>84.734884729140475</v>
      </c>
      <c r="F20" s="33">
        <f>E20*'Enter Information'!D231</f>
        <v>43.24606196717032</v>
      </c>
      <c r="G20" s="33">
        <f>E20*'Enter Information'!E231</f>
        <v>41.488822761970155</v>
      </c>
      <c r="H20" s="34">
        <f t="shared" si="6"/>
        <v>42.22131727158056</v>
      </c>
      <c r="I20" s="34">
        <f t="shared" si="1"/>
        <v>40.100255600124555</v>
      </c>
      <c r="J20" s="35">
        <f>G20*'Enter Information'!$C$357/1000*'Enter Information'!$D$217</f>
        <v>1.063596871958751</v>
      </c>
      <c r="K20" s="35">
        <f>G20*'Enter Information'!$C$357/1000*'Enter Information'!$E$217</f>
        <v>1.0091980982898887</v>
      </c>
      <c r="L20" s="35">
        <f>(F20+H20)/2*'Enter Information'!C440</f>
        <v>5.5553796505188064E-3</v>
      </c>
      <c r="M20" s="35">
        <f>(G20+I20)/2*'Enter Information'!D440</f>
        <v>5.3032900935361558E-3</v>
      </c>
      <c r="N20" s="36">
        <f>'Enter Information'!O$596/5</f>
        <v>76.8</v>
      </c>
      <c r="O20" s="36">
        <f>'Enter Information'!P$596/5</f>
        <v>187.4</v>
      </c>
      <c r="P20" s="36">
        <f>'Enter Information'!Q$596/5</f>
        <v>1355</v>
      </c>
      <c r="Q20" s="37">
        <f t="shared" si="0"/>
        <v>0</v>
      </c>
      <c r="R20" s="287">
        <f>(H20-L20+Q20*'Enter Information'!D231)*'Enter Information'!C$776</f>
        <v>42.151955127507087</v>
      </c>
      <c r="S20" s="287">
        <f>(I20-M20+Q20*'Enter Information'!E231)*'Enter Information'!C$776</f>
        <v>40.034351030747111</v>
      </c>
      <c r="T20" s="38">
        <f t="shared" si="2"/>
        <v>82.186306158254197</v>
      </c>
      <c r="V20" s="30" t="s">
        <v>660</v>
      </c>
      <c r="W20" s="38">
        <f>SUM(R76:R80)</f>
        <v>296.13294497408583</v>
      </c>
      <c r="X20" s="38">
        <f>SUM(S76:S80)</f>
        <v>323.08267826048893</v>
      </c>
      <c r="Y20" s="38">
        <f>SUM(T76:T80)*Z21</f>
        <v>621.42281981709527</v>
      </c>
      <c r="Z20" s="619">
        <f>'Enter Information'!U25</f>
        <v>0.9987983862146107</v>
      </c>
      <c r="AA20"/>
      <c r="AB20"/>
      <c r="AD20" s="39" t="s">
        <v>790</v>
      </c>
      <c r="AE20" s="38">
        <f>$Y20*'Enter Information'!$E748*'Enter Information'!P705</f>
        <v>264.04400093336659</v>
      </c>
      <c r="AF20" s="38">
        <f>$Y20*'Enter Information'!$E748*'Enter Information'!Q705</f>
        <v>94.567300774813674</v>
      </c>
      <c r="AG20" s="38">
        <f>$Y20*'Enter Information'!$E748*'Enter Information'!R705</f>
        <v>41.176905872428094</v>
      </c>
      <c r="AH20" s="38">
        <f>$Y20*'Enter Information'!$E748*'Enter Information'!S705</f>
        <v>8.1423260199716569</v>
      </c>
      <c r="AI20" s="38">
        <f>$Y20*'Enter Information'!$E748*'Enter Information'!T705</f>
        <v>190.06515309476697</v>
      </c>
      <c r="AJ20" s="38">
        <f t="shared" si="3"/>
        <v>597.99568669534699</v>
      </c>
      <c r="AK20" s="87">
        <v>15</v>
      </c>
      <c r="AL20" s="40">
        <f t="shared" si="4"/>
        <v>82.186306158254197</v>
      </c>
      <c r="AM20" s="86">
        <f>T20*'Enter Information'!E$736*((Y$26/AJ$25)/('1'!Z$26/'1'!AK$25))+T20*(1-'Enter Information'!E$736)</f>
        <v>82.340376007093752</v>
      </c>
      <c r="AN20" s="40">
        <f t="shared" si="5"/>
        <v>82.186306158254197</v>
      </c>
      <c r="AO20" s="86">
        <f>T20*'Enter Information'!E$736*Y$26/AJ$25+T20*(1-'Enter Information'!E$736)</f>
        <v>106.27828952391016</v>
      </c>
      <c r="AP20" s="86">
        <f>INDEX($AL$6:$AO$106,'1'!AL20,'Enter Information'!$B$86)</f>
        <v>82.340376007093752</v>
      </c>
      <c r="AQ20" s="41"/>
    </row>
    <row r="21" spans="1:43" x14ac:dyDescent="0.4">
      <c r="A21" s="1"/>
      <c r="B21" s="1"/>
      <c r="D21" s="31">
        <v>15</v>
      </c>
      <c r="E21" s="32">
        <f>'5'!AP21</f>
        <v>89.424793365467906</v>
      </c>
      <c r="F21" s="33">
        <f>E21*'Enter Information'!D232</f>
        <v>45.938523162634503</v>
      </c>
      <c r="G21" s="33">
        <f>E21*'Enter Information'!E232</f>
        <v>43.486270202833403</v>
      </c>
      <c r="H21" s="34">
        <f t="shared" si="6"/>
        <v>43.24606196717032</v>
      </c>
      <c r="I21" s="34">
        <f t="shared" si="1"/>
        <v>41.488822761970155</v>
      </c>
      <c r="J21" s="35">
        <f>G21*'Enter Information'!$C$357/1000*'Enter Information'!$D$217</f>
        <v>1.1148029247839355</v>
      </c>
      <c r="K21" s="35">
        <f>G21*'Enter Information'!$C$357/1000*'Enter Information'!$E$217</f>
        <v>1.0577851640236735</v>
      </c>
      <c r="L21" s="35">
        <f>(F21+H21)/2*'Enter Information'!C441</f>
        <v>8.0266126616824335E-3</v>
      </c>
      <c r="M21" s="35">
        <f>(G21+I21)/2*'Enter Information'!D441</f>
        <v>6.7980074371842862E-3</v>
      </c>
      <c r="N21" s="36">
        <f>'Enter Information'!O$597/5</f>
        <v>88.4</v>
      </c>
      <c r="O21" s="36">
        <f>'Enter Information'!P$597/5</f>
        <v>206.6</v>
      </c>
      <c r="P21" s="36">
        <f>'Enter Information'!Q$597/5</f>
        <v>1506.2</v>
      </c>
      <c r="Q21" s="37">
        <f t="shared" si="0"/>
        <v>0</v>
      </c>
      <c r="R21" s="287">
        <f>(H21-L21+Q21*'Enter Information'!D232)*'Enter Information'!C$777</f>
        <v>43.330178692668547</v>
      </c>
      <c r="S21" s="287">
        <f>(I21-M21+Q21*'Enter Information'!E232)*'Enter Information'!C$777</f>
        <v>41.570425908821676</v>
      </c>
      <c r="T21" s="38">
        <f t="shared" si="2"/>
        <v>84.900604601490215</v>
      </c>
      <c r="V21" s="30" t="s">
        <v>661</v>
      </c>
      <c r="W21" s="38">
        <f>SUM(R81:R85)</f>
        <v>213.18107110408127</v>
      </c>
      <c r="X21" s="38">
        <f>SUM(S81:S85)</f>
        <v>246.31940090710202</v>
      </c>
      <c r="Y21" s="38">
        <f>SUM(T81:T85)*Z22</f>
        <v>461.56401450312165</v>
      </c>
      <c r="Z21" s="619">
        <f>'Enter Information'!U26</f>
        <v>1.0035645040268701</v>
      </c>
      <c r="AA21"/>
      <c r="AB21"/>
      <c r="AD21" s="39" t="s">
        <v>791</v>
      </c>
      <c r="AE21" s="38">
        <f>$Y21*'Enter Information'!$E749*'Enter Information'!P706</f>
        <v>186.36680890404841</v>
      </c>
      <c r="AF21" s="38">
        <f>$Y21*'Enter Information'!$E749*'Enter Information'!Q706</f>
        <v>59.788517108156263</v>
      </c>
      <c r="AG21" s="38">
        <f>$Y21*'Enter Information'!$E749*'Enter Information'!R706</f>
        <v>29.783127481386391</v>
      </c>
      <c r="AH21" s="38">
        <f>$Y21*'Enter Information'!$E749*'Enter Information'!S706</f>
        <v>4.4452429076696101</v>
      </c>
      <c r="AI21" s="38">
        <f>$Y21*'Enter Information'!$E749*'Enter Information'!T706</f>
        <v>153.13861816921809</v>
      </c>
      <c r="AJ21" s="38">
        <f t="shared" si="3"/>
        <v>433.52231457047878</v>
      </c>
      <c r="AK21" s="87">
        <v>16</v>
      </c>
      <c r="AL21" s="40">
        <f t="shared" si="4"/>
        <v>84.900604601490215</v>
      </c>
      <c r="AM21" s="86">
        <f>T21*'Enter Information'!E$737*((Y$26/AJ$25)/('1'!Z$26/'1'!AK$25))+T21*(1-'Enter Information'!E$737)</f>
        <v>85.059029388731915</v>
      </c>
      <c r="AN21" s="40">
        <f t="shared" si="5"/>
        <v>84.900604601490215</v>
      </c>
      <c r="AO21" s="86">
        <f>T21*'Enter Information'!E$737*Y$26/AJ$25+T21*(1-'Enter Information'!E$737)</f>
        <v>109.67357197753438</v>
      </c>
      <c r="AP21" s="86">
        <f>INDEX($AL$6:$AO$106,'1'!AL21,'Enter Information'!$B$86)</f>
        <v>85.059029388731915</v>
      </c>
      <c r="AQ21" s="41"/>
    </row>
    <row r="22" spans="1:43" x14ac:dyDescent="0.4">
      <c r="A22" s="1"/>
      <c r="B22" s="1"/>
      <c r="D22" s="31">
        <v>16</v>
      </c>
      <c r="E22" s="32">
        <f>'5'!AP22</f>
        <v>91.978564584111268</v>
      </c>
      <c r="F22" s="33">
        <f>E22*'Enter Information'!D233</f>
        <v>46.373316842243227</v>
      </c>
      <c r="G22" s="33">
        <f>E22*'Enter Information'!E233</f>
        <v>45.605247741868041</v>
      </c>
      <c r="H22" s="34">
        <f t="shared" si="6"/>
        <v>45.938523162634503</v>
      </c>
      <c r="I22" s="34">
        <f t="shared" si="1"/>
        <v>43.486270202833403</v>
      </c>
      <c r="J22" s="35">
        <f>G22*'Enter Information'!$C$357/1000*'Enter Information'!$D$217</f>
        <v>1.169124492190132</v>
      </c>
      <c r="K22" s="35">
        <f>G22*'Enter Information'!$C$357/1000*'Enter Information'!$E$217</f>
        <v>1.1093283980889439</v>
      </c>
      <c r="L22" s="35">
        <f>(F22+H22)/2*'Enter Information'!C442</f>
        <v>1.1538980000609716E-2</v>
      </c>
      <c r="M22" s="35">
        <f>(G22+I22)/2*'Enter Information'!D442</f>
        <v>8.0182366150231311E-3</v>
      </c>
      <c r="N22" s="36">
        <f>'Enter Information'!O$597/5</f>
        <v>88.4</v>
      </c>
      <c r="O22" s="36">
        <f>'Enter Information'!P$597/5</f>
        <v>206.6</v>
      </c>
      <c r="P22" s="36">
        <f>'Enter Information'!Q$597/5</f>
        <v>1506.2</v>
      </c>
      <c r="Q22" s="37">
        <f t="shared" si="0"/>
        <v>0</v>
      </c>
      <c r="R22" s="287">
        <f>(H22-L22+Q22*'Enter Information'!D233)*'Enter Information'!C$777</f>
        <v>46.024857862589705</v>
      </c>
      <c r="S22" s="287">
        <f>(I22-M22+Q22*'Enter Information'!E233)*'Enter Information'!C$777</f>
        <v>43.570907223116102</v>
      </c>
      <c r="T22" s="38">
        <f t="shared" si="2"/>
        <v>89.595765085705807</v>
      </c>
      <c r="V22" s="30" t="s">
        <v>662</v>
      </c>
      <c r="W22" s="38">
        <f>SUM(R86:R90)</f>
        <v>136.38189985519412</v>
      </c>
      <c r="X22" s="38">
        <f>SUM(S86:S90)</f>
        <v>174.71489067973906</v>
      </c>
      <c r="Y22" s="38">
        <f>SUM(T86:T90)*Z23</f>
        <v>305.0304832347199</v>
      </c>
      <c r="Z22" s="619">
        <f>'Enter Information'!U27</f>
        <v>1.0044908386772846</v>
      </c>
      <c r="AA22"/>
      <c r="AB22"/>
      <c r="AD22" s="39" t="s">
        <v>792</v>
      </c>
      <c r="AE22" s="38">
        <f>$Y22*'Enter Information'!$E750*'Enter Information'!P707</f>
        <v>97.227692156201854</v>
      </c>
      <c r="AF22" s="38">
        <f>$Y22*'Enter Information'!$E750*'Enter Information'!Q707</f>
        <v>28.925013143782014</v>
      </c>
      <c r="AG22" s="38">
        <f>$Y22*'Enter Information'!$E750*'Enter Information'!R707</f>
        <v>23.969014006996932</v>
      </c>
      <c r="AH22" s="38">
        <f>$Y22*'Enter Information'!$E750*'Enter Information'!S707</f>
        <v>2.4329450307854033</v>
      </c>
      <c r="AI22" s="38">
        <f>$Y22*'Enter Information'!$E750*'Enter Information'!T707</f>
        <v>118.58354298198483</v>
      </c>
      <c r="AJ22" s="38">
        <f t="shared" si="3"/>
        <v>271.13820731975102</v>
      </c>
      <c r="AK22" s="87">
        <v>17</v>
      </c>
      <c r="AL22" s="40">
        <f t="shared" si="4"/>
        <v>89.595765085705807</v>
      </c>
      <c r="AM22" s="86">
        <f>T22*'Enter Information'!E$737*((Y$26/AJ$25)/('1'!Z$26/'1'!AK$25))+T22*(1-'Enter Information'!E$737)</f>
        <v>89.762951056737293</v>
      </c>
      <c r="AN22" s="40">
        <f t="shared" si="5"/>
        <v>89.595765085705807</v>
      </c>
      <c r="AO22" s="86">
        <f>T22*'Enter Information'!E$737*Y$26/AJ$25+T22*(1-'Enter Information'!E$737)</f>
        <v>115.73872338285966</v>
      </c>
      <c r="AP22" s="86">
        <f>INDEX($AL$6:$AO$106,'1'!AL22,'Enter Information'!$B$86)</f>
        <v>89.762951056737293</v>
      </c>
      <c r="AQ22" s="41"/>
    </row>
    <row r="23" spans="1:43" x14ac:dyDescent="0.4">
      <c r="A23" s="1"/>
      <c r="B23" s="1"/>
      <c r="D23" s="31">
        <v>17</v>
      </c>
      <c r="E23" s="32">
        <f>'5'!AP23</f>
        <v>94.548127579797281</v>
      </c>
      <c r="F23" s="33">
        <f>E23*'Enter Information'!D234</f>
        <v>48.086510988794785</v>
      </c>
      <c r="G23" s="33">
        <f>E23*'Enter Information'!E234</f>
        <v>46.461616591002496</v>
      </c>
      <c r="H23" s="34">
        <f t="shared" si="6"/>
        <v>46.373316842243227</v>
      </c>
      <c r="I23" s="34">
        <f t="shared" si="1"/>
        <v>45.605247741868041</v>
      </c>
      <c r="J23" s="35">
        <f>G23*'Enter Information'!$C$357/1000*'Enter Information'!$D$217</f>
        <v>1.1910781454525525</v>
      </c>
      <c r="K23" s="35">
        <f>G23*'Enter Information'!$C$357/1000*'Enter Information'!$E$217</f>
        <v>1.1301592088096901</v>
      </c>
      <c r="L23" s="35">
        <f>(F23+H23)/2*'Enter Information'!C443</f>
        <v>1.5585871592121272E-2</v>
      </c>
      <c r="M23" s="35">
        <f>(G23+I23)/2*'Enter Information'!D443</f>
        <v>9.2066864332870542E-3</v>
      </c>
      <c r="N23" s="36">
        <f>'Enter Information'!O$597/5</f>
        <v>88.4</v>
      </c>
      <c r="O23" s="36">
        <f>'Enter Information'!P$597/5</f>
        <v>206.6</v>
      </c>
      <c r="P23" s="36">
        <f>'Enter Information'!Q$597/5</f>
        <v>1506.2</v>
      </c>
      <c r="Q23" s="37">
        <f t="shared" si="0"/>
        <v>0</v>
      </c>
      <c r="R23" s="287">
        <f>(H23-L23+Q23*'Enter Information'!D234)*'Enter Information'!C$777</f>
        <v>46.456522602743824</v>
      </c>
      <c r="S23" s="287">
        <f>(I23-M23+Q23*'Enter Information'!E234)*'Enter Information'!C$777</f>
        <v>45.693209471975351</v>
      </c>
      <c r="T23" s="38">
        <f t="shared" si="2"/>
        <v>92.149732074719168</v>
      </c>
      <c r="V23" s="30" t="s">
        <v>663</v>
      </c>
      <c r="W23" s="38">
        <f>SUM(R91:R106)</f>
        <v>105.91235961511333</v>
      </c>
      <c r="X23" s="38">
        <f>SUM(S91:S106)</f>
        <v>175.84621506465339</v>
      </c>
      <c r="Y23" s="38">
        <f>SUM(T91:T106)</f>
        <v>281.75857467976687</v>
      </c>
      <c r="Z23" s="619">
        <f>'Enter Information'!U28</f>
        <v>0.98050025752505432</v>
      </c>
      <c r="AA23"/>
      <c r="AB23"/>
      <c r="AD23" s="39" t="s">
        <v>793</v>
      </c>
      <c r="AE23" s="38">
        <f>$Y23*'Enter Information'!$E751*'Enter Information'!P708</f>
        <v>41.723697301978696</v>
      </c>
      <c r="AF23" s="38">
        <f>$Y23*'Enter Information'!$E751*'Enter Information'!Q708</f>
        <v>18.897583680603987</v>
      </c>
      <c r="AG23" s="38">
        <f>$Y23*'Enter Information'!$E751*'Enter Information'!R708</f>
        <v>21.945581048443337</v>
      </c>
      <c r="AH23" s="38">
        <f>$Y23*'Enter Information'!$E751*'Enter Information'!S708</f>
        <v>1.4901320464992391</v>
      </c>
      <c r="AI23" s="38">
        <f>$Y23*'Enter Information'!$E751*'Enter Information'!T708</f>
        <v>119.75242991866612</v>
      </c>
      <c r="AJ23" s="38">
        <f>SUM(AE23:AI23)</f>
        <v>203.80942399619138</v>
      </c>
      <c r="AK23" s="87">
        <v>18</v>
      </c>
      <c r="AL23" s="40">
        <f t="shared" si="4"/>
        <v>92.149732074719168</v>
      </c>
      <c r="AM23" s="86">
        <f>T23*'Enter Information'!E$737*((Y$26/AJ$25)/('1'!Z$26/'1'!AK$25))+T23*(1-'Enter Information'!E$737)</f>
        <v>92.321683755945003</v>
      </c>
      <c r="AN23" s="40">
        <f t="shared" si="5"/>
        <v>92.149732074719168</v>
      </c>
      <c r="AO23" s="86">
        <f>T23*'Enter Information'!E$737*Y$26/AJ$25+T23*(1-'Enter Information'!E$737)</f>
        <v>119.03790698364273</v>
      </c>
      <c r="AP23" s="86">
        <f>INDEX($AL$6:$AO$106,'1'!AL23,'Enter Information'!$B$86)</f>
        <v>92.321683755945003</v>
      </c>
      <c r="AQ23" s="41"/>
    </row>
    <row r="24" spans="1:43" x14ac:dyDescent="0.4">
      <c r="A24" s="1"/>
      <c r="B24" s="1"/>
      <c r="D24" s="31">
        <v>18</v>
      </c>
      <c r="E24" s="32">
        <f>'5'!AP24</f>
        <v>93.03426872597187</v>
      </c>
      <c r="F24" s="33">
        <f>E24*'Enter Information'!D235</f>
        <v>47.56603412786113</v>
      </c>
      <c r="G24" s="33">
        <f>E24*'Enter Information'!E235</f>
        <v>45.46823459811074</v>
      </c>
      <c r="H24" s="34">
        <f t="shared" si="6"/>
        <v>48.086510988794785</v>
      </c>
      <c r="I24" s="34">
        <f t="shared" si="1"/>
        <v>46.461616591002496</v>
      </c>
      <c r="J24" s="35">
        <f>G24*'Enter Information'!$C$357/1000*'Enter Information'!$D$217</f>
        <v>1.1656120582039093</v>
      </c>
      <c r="K24" s="35">
        <f>G24*'Enter Information'!$C$357/1000*'Enter Information'!$E$217</f>
        <v>1.1059956112100802</v>
      </c>
      <c r="L24" s="35">
        <f>(F24+H24)/2*'Enter Information'!C444</f>
        <v>1.8652246297747904E-2</v>
      </c>
      <c r="M24" s="35">
        <f>(G24+I24)/2*'Enter Information'!D444</f>
        <v>9.6526343748568905E-3</v>
      </c>
      <c r="N24" s="36">
        <f>'Enter Information'!O$597/5</f>
        <v>88.4</v>
      </c>
      <c r="O24" s="36">
        <f>'Enter Information'!P$597/5</f>
        <v>206.6</v>
      </c>
      <c r="P24" s="36">
        <f>'Enter Information'!Q$597/5</f>
        <v>1506.2</v>
      </c>
      <c r="Q24" s="37">
        <f t="shared" si="0"/>
        <v>0</v>
      </c>
      <c r="R24" s="287">
        <f>(H24-L24+Q24*'Enter Information'!D235)*'Enter Information'!C$777</f>
        <v>48.170294778880695</v>
      </c>
      <c r="S24" s="287">
        <f>(I24-M24+Q24*'Enter Information'!E235)*'Enter Information'!C$777</f>
        <v>46.550956405936532</v>
      </c>
      <c r="T24" s="38">
        <f t="shared" si="2"/>
        <v>94.72125118481722</v>
      </c>
      <c r="V24" s="30" t="s">
        <v>664</v>
      </c>
      <c r="W24" s="48">
        <f>SUM(W6:W23)</f>
        <v>3600.8068681707327</v>
      </c>
      <c r="X24" s="48">
        <f>SUM(X6:X23)</f>
        <v>3845.3424231909889</v>
      </c>
      <c r="Y24" s="48">
        <f>SUM(Y6:Y23)</f>
        <v>7438.9937775060207</v>
      </c>
      <c r="Z24" s="49"/>
      <c r="AA24" s="50"/>
      <c r="AB24" s="51"/>
      <c r="AD24" s="52" t="s">
        <v>664</v>
      </c>
      <c r="AE24" s="38">
        <f t="shared" ref="AE24:AJ24" si="7">SUM(AE6:AE23)</f>
        <v>1441.1726746732409</v>
      </c>
      <c r="AF24" s="38">
        <f t="shared" si="7"/>
        <v>3005.5854917669512</v>
      </c>
      <c r="AG24" s="38">
        <f t="shared" si="7"/>
        <v>876.40498535293193</v>
      </c>
      <c r="AH24" s="38">
        <f t="shared" si="7"/>
        <v>98.433285576257106</v>
      </c>
      <c r="AI24" s="38">
        <f t="shared" si="7"/>
        <v>1778.3264616263498</v>
      </c>
      <c r="AJ24" s="38">
        <f t="shared" si="7"/>
        <v>7199.922898995731</v>
      </c>
      <c r="AK24" s="87">
        <v>19</v>
      </c>
      <c r="AL24" s="40">
        <f t="shared" si="4"/>
        <v>94.72125118481722</v>
      </c>
      <c r="AM24" s="86">
        <f>T24*'Enter Information'!E$737*((Y$26/AJ$25)/('1'!Z$26/'1'!AK$25))+T24*(1-'Enter Information'!E$737)</f>
        <v>94.898001328548929</v>
      </c>
      <c r="AN24" s="40">
        <f t="shared" si="5"/>
        <v>94.72125118481722</v>
      </c>
      <c r="AO24" s="86">
        <f>T24*'Enter Information'!E$737*Y$26/AJ$25+T24*(1-'Enter Information'!E$737)</f>
        <v>122.35976420170068</v>
      </c>
      <c r="AP24" s="86">
        <f>INDEX($AL$6:$AO$106,'1'!AL24,'Enter Information'!$B$86)</f>
        <v>94.898001328548929</v>
      </c>
      <c r="AQ24" s="41"/>
    </row>
    <row r="25" spans="1:43" ht="12.75" customHeight="1" x14ac:dyDescent="0.4">
      <c r="A25" s="1"/>
      <c r="B25" s="1"/>
      <c r="D25" s="31">
        <v>19</v>
      </c>
      <c r="E25" s="32">
        <f>'5'!AP25</f>
        <v>91.509055362740099</v>
      </c>
      <c r="F25" s="33">
        <f>E25*'Enter Information'!D236</f>
        <v>46.37560879626124</v>
      </c>
      <c r="G25" s="33">
        <f>E25*'Enter Information'!E236</f>
        <v>45.13344656647886</v>
      </c>
      <c r="H25" s="34">
        <f t="shared" si="6"/>
        <v>47.56603412786113</v>
      </c>
      <c r="I25" s="34">
        <f t="shared" si="1"/>
        <v>45.46823459811074</v>
      </c>
      <c r="J25" s="35">
        <f>G25*'Enter Information'!$C$357/1000*'Enter Information'!$D$217</f>
        <v>1.1570295176662857</v>
      </c>
      <c r="K25" s="35">
        <f>G25*'Enter Information'!$C$357/1000*'Enter Information'!$E$217</f>
        <v>1.0978520336785722</v>
      </c>
      <c r="L25" s="35">
        <f>(F25+H25)/2*'Enter Information'!C445</f>
        <v>2.0667161443306919E-2</v>
      </c>
      <c r="M25" s="35">
        <f>(G25+I25)/2*'Enter Information'!D445</f>
        <v>9.9661849281048563E-3</v>
      </c>
      <c r="N25" s="36">
        <f>'Enter Information'!O$597/5</f>
        <v>88.4</v>
      </c>
      <c r="O25" s="36">
        <f>'Enter Information'!P$597/5</f>
        <v>206.6</v>
      </c>
      <c r="P25" s="36">
        <f>'Enter Information'!Q$597/5</f>
        <v>1506.2</v>
      </c>
      <c r="Q25" s="37">
        <f t="shared" si="0"/>
        <v>0</v>
      </c>
      <c r="R25" s="287">
        <f>(H25-L25+Q25*'Enter Information'!D236)*'Enter Information'!C$777</f>
        <v>47.646689535549463</v>
      </c>
      <c r="S25" s="287">
        <f>(I25-M25+Q25*'Enter Information'!E236)*'Enter Information'!C$777</f>
        <v>45.555143226393199</v>
      </c>
      <c r="T25" s="38">
        <f t="shared" si="2"/>
        <v>93.201832761942654</v>
      </c>
      <c r="V25" s="53" t="s">
        <v>823</v>
      </c>
      <c r="W25" s="54"/>
      <c r="X25" s="54"/>
      <c r="Y25" s="55"/>
      <c r="AD25" s="100" t="s">
        <v>950</v>
      </c>
      <c r="AE25" s="38">
        <f>AE24/AE26</f>
        <v>530.32394073930493</v>
      </c>
      <c r="AF25" s="38">
        <f>AF24/AF26</f>
        <v>652.84387281728107</v>
      </c>
      <c r="AG25" s="38">
        <f>AG24/AG26</f>
        <v>236.14198455664868</v>
      </c>
      <c r="AH25" s="38">
        <f>AH24/AH26</f>
        <v>34.679950566705919</v>
      </c>
      <c r="AI25" s="38">
        <f>AI24/AI26</f>
        <v>1124.5400747293252</v>
      </c>
      <c r="AJ25" s="38">
        <f>SUM(AE25:AI25)</f>
        <v>2578.5298234092656</v>
      </c>
      <c r="AK25" s="87">
        <v>20</v>
      </c>
      <c r="AL25" s="40">
        <f t="shared" si="4"/>
        <v>93.201832761942654</v>
      </c>
      <c r="AM25" s="86">
        <f>T25*'Enter Information'!E$737*((Y$26/AJ$25)/('1'!Z$26/'1'!AK$25))+T25*(1-'Enter Information'!E$737)</f>
        <v>93.375747666261105</v>
      </c>
      <c r="AN25" s="40">
        <f t="shared" si="5"/>
        <v>93.201832761942654</v>
      </c>
      <c r="AO25" s="86">
        <f>T25*'Enter Information'!E$737*Y$26/AJ$25+T25*(1-'Enter Information'!E$737)</f>
        <v>120.39699789930145</v>
      </c>
      <c r="AP25" s="86">
        <f>INDEX($AL$6:$AO$106,'1'!AL25,'Enter Information'!$B$86)</f>
        <v>93.375747666261105</v>
      </c>
      <c r="AQ25" s="41"/>
    </row>
    <row r="26" spans="1:43" ht="12.75" customHeight="1" x14ac:dyDescent="0.4">
      <c r="A26" s="752" t="s">
        <v>824</v>
      </c>
      <c r="B26" s="752"/>
      <c r="D26" s="31">
        <v>20</v>
      </c>
      <c r="E26" s="32">
        <f>'5'!AP26</f>
        <v>91.35817332584088</v>
      </c>
      <c r="F26" s="33">
        <f>E26*'Enter Information'!D237</f>
        <v>46.153584679045515</v>
      </c>
      <c r="G26" s="33">
        <f>E26*'Enter Information'!E237</f>
        <v>45.204588646795365</v>
      </c>
      <c r="H26" s="34">
        <f t="shared" si="6"/>
        <v>46.37560879626124</v>
      </c>
      <c r="I26" s="34">
        <f t="shared" si="1"/>
        <v>45.13344656647886</v>
      </c>
      <c r="J26" s="35">
        <f>G26*'Enter Information'!$C$357/1000*'Enter Information'!$D$217</f>
        <v>1.1588532978811015</v>
      </c>
      <c r="K26" s="35">
        <f>G26*'Enter Information'!$C$357/1000*'Enter Information'!$E$217</f>
        <v>1.0995825347481183</v>
      </c>
      <c r="L26" s="35">
        <f>(F26+H26)/2*'Enter Information'!C446</f>
        <v>2.2207006434073622E-2</v>
      </c>
      <c r="M26" s="35">
        <f>(G26+I26)/2*'Enter Information'!D446</f>
        <v>9.9371838734601658E-3</v>
      </c>
      <c r="N26" s="36">
        <f>'Enter Information'!O$598/5</f>
        <v>99.4</v>
      </c>
      <c r="O26" s="36">
        <f>'Enter Information'!P$598/5</f>
        <v>374.6</v>
      </c>
      <c r="P26" s="36">
        <f>'Enter Information'!Q$598/5</f>
        <v>1808.6</v>
      </c>
      <c r="Q26" s="37">
        <f t="shared" si="0"/>
        <v>0</v>
      </c>
      <c r="R26" s="287">
        <f>(H26-L26+Q26*'Enter Information'!D237)*'Enter Information'!C$778</f>
        <v>46.67648384268643</v>
      </c>
      <c r="S26" s="287">
        <f>(I26-M26+Q26*'Enter Information'!E237)*'Enter Information'!C$778</f>
        <v>45.438019116101287</v>
      </c>
      <c r="T26" s="38">
        <f t="shared" si="2"/>
        <v>92.11450295878771</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92.11450295878771</v>
      </c>
      <c r="AM26" s="86">
        <f>T26*'Enter Information'!E$738*((Y$26/AJ$25)/('1'!Z$26/'1'!AK$25))+T26*(1-'Enter Information'!E$738)</f>
        <v>92.286941228871314</v>
      </c>
      <c r="AN26" s="40">
        <f t="shared" si="5"/>
        <v>92.11450295878771</v>
      </c>
      <c r="AO26" s="86">
        <f>T26*'Enter Information'!E$738*Y$26/AJ$25+T26*(1-'Enter Information'!E$738)</f>
        <v>119.07876602354084</v>
      </c>
      <c r="AP26" s="86">
        <f>INDEX($AL$6:$AO$106,'1'!AL26,'Enter Information'!$B$86)</f>
        <v>92.286941228871314</v>
      </c>
    </row>
    <row r="27" spans="1:43" x14ac:dyDescent="0.4">
      <c r="A27" s="753" t="s">
        <v>828</v>
      </c>
      <c r="B27" s="753"/>
      <c r="D27" s="31">
        <v>21</v>
      </c>
      <c r="E27" s="32">
        <f>'5'!AP27</f>
        <v>89.897397629441656</v>
      </c>
      <c r="F27" s="33">
        <f>E27*'Enter Information'!D238</f>
        <v>45.717577092424236</v>
      </c>
      <c r="G27" s="33">
        <f>E27*'Enter Information'!E238</f>
        <v>44.17982053701742</v>
      </c>
      <c r="H27" s="34">
        <f t="shared" si="6"/>
        <v>46.153584679045515</v>
      </c>
      <c r="I27" s="34">
        <f t="shared" si="1"/>
        <v>45.204588646795365</v>
      </c>
      <c r="J27" s="35">
        <f>G27*'Enter Information'!$C$357/1000*'Enter Information'!$D$217</f>
        <v>1.1325826041500184</v>
      </c>
      <c r="K27" s="35">
        <f>G27*'Enter Information'!$C$357/1000*'Enter Information'!$E$217</f>
        <v>1.0746554831055735</v>
      </c>
      <c r="L27" s="35">
        <f>(F27+H27)/2*'Enter Information'!C447</f>
        <v>2.2967790442867439E-2</v>
      </c>
      <c r="M27" s="35">
        <f>(G27+I27)/2*'Enter Information'!D447</f>
        <v>9.8322850102194066E-3</v>
      </c>
      <c r="N27" s="36">
        <f>'Enter Information'!O$598/5</f>
        <v>99.4</v>
      </c>
      <c r="O27" s="36">
        <f>'Enter Information'!P$598/5</f>
        <v>374.6</v>
      </c>
      <c r="P27" s="36">
        <f>'Enter Information'!Q$598/5</f>
        <v>1808.6</v>
      </c>
      <c r="Q27" s="37">
        <f t="shared" si="0"/>
        <v>0</v>
      </c>
      <c r="R27" s="287">
        <f>(H27-L27+Q27*'Enter Information'!D238)*'Enter Information'!C$778</f>
        <v>46.45214613626414</v>
      </c>
      <c r="S27" s="287">
        <f>(I27-M27+Q27*'Enter Information'!E238)*'Enter Information'!C$778</f>
        <v>45.509762684946615</v>
      </c>
      <c r="T27" s="38">
        <f t="shared" si="2"/>
        <v>91.961908821210756</v>
      </c>
      <c r="AD27" s="64" t="s">
        <v>829</v>
      </c>
      <c r="AE27" s="65">
        <f t="shared" ref="AE27:AJ27" si="8">AE25/$AJ25*100</f>
        <v>20.566911265665496</v>
      </c>
      <c r="AF27" s="65">
        <f t="shared" si="8"/>
        <v>25.318453441585863</v>
      </c>
      <c r="AG27" s="65">
        <f t="shared" si="8"/>
        <v>9.1580086610915288</v>
      </c>
      <c r="AH27" s="65">
        <f t="shared" si="8"/>
        <v>1.344950531572793</v>
      </c>
      <c r="AI27" s="65">
        <f t="shared" si="8"/>
        <v>43.611676100084324</v>
      </c>
      <c r="AJ27" s="66">
        <f t="shared" si="8"/>
        <v>100</v>
      </c>
      <c r="AK27" s="87">
        <v>22</v>
      </c>
      <c r="AL27" s="40">
        <f t="shared" si="4"/>
        <v>91.961908821210756</v>
      </c>
      <c r="AM27" s="86">
        <f>T27*'Enter Information'!E$738*((Y$26/AJ$25)/('1'!Z$26/'1'!AK$25))+T27*(1-'Enter Information'!E$738)</f>
        <v>92.134061435200437</v>
      </c>
      <c r="AN27" s="40">
        <f t="shared" si="5"/>
        <v>91.961908821210756</v>
      </c>
      <c r="AO27" s="86">
        <f>T27*'Enter Information'!E$738*Y$26/AJ$25+T27*(1-'Enter Information'!E$738)</f>
        <v>118.88150369218764</v>
      </c>
      <c r="AP27" s="86">
        <f>INDEX($AL$6:$AO$106,'1'!AL27,'Enter Information'!$B$86)</f>
        <v>92.134061435200437</v>
      </c>
    </row>
    <row r="28" spans="1:43" x14ac:dyDescent="0.4">
      <c r="A28" s="93">
        <f>A2</f>
        <v>2023</v>
      </c>
      <c r="B28" s="200">
        <f>'5'!AP108</f>
        <v>3337.554938525207</v>
      </c>
      <c r="D28" s="31">
        <v>22</v>
      </c>
      <c r="E28" s="32">
        <f>'5'!AP28</f>
        <v>88.4293489016341</v>
      </c>
      <c r="F28" s="33">
        <f>E28*'Enter Information'!D239</f>
        <v>44.852742569795986</v>
      </c>
      <c r="G28" s="33">
        <f>E28*'Enter Information'!E239</f>
        <v>43.576606331838114</v>
      </c>
      <c r="H28" s="34">
        <f t="shared" si="6"/>
        <v>45.717577092424236</v>
      </c>
      <c r="I28" s="34">
        <f t="shared" si="1"/>
        <v>44.17982053701742</v>
      </c>
      <c r="J28" s="35">
        <f>G28*'Enter Information'!$C$357/1000*'Enter Information'!$D$217</f>
        <v>1.1171187587324067</v>
      </c>
      <c r="K28" s="35">
        <f>G28*'Enter Information'!$C$357/1000*'Enter Information'!$E$217</f>
        <v>1.0599825522243815</v>
      </c>
      <c r="L28" s="35">
        <f>(F28+H28)/2*'Enter Information'!C448</f>
        <v>2.3548283112177253E-2</v>
      </c>
      <c r="M28" s="35">
        <f>(G28+I28)/2*'Enter Information'!D448</f>
        <v>9.6532069555741087E-3</v>
      </c>
      <c r="N28" s="36">
        <f>'Enter Information'!O$598/5</f>
        <v>99.4</v>
      </c>
      <c r="O28" s="36">
        <f>'Enter Information'!P$598/5</f>
        <v>374.6</v>
      </c>
      <c r="P28" s="36">
        <f>'Enter Information'!Q$598/5</f>
        <v>1808.6</v>
      </c>
      <c r="Q28" s="37">
        <f t="shared" si="0"/>
        <v>0</v>
      </c>
      <c r="R28" s="287">
        <f>(H28-L28+Q28*'Enter Information'!D239)*'Enter Information'!C$778</f>
        <v>46.012515048964111</v>
      </c>
      <c r="S28" s="287">
        <f>(I28-M28+Q28*'Enter Information'!E239)*'Enter Information'!C$778</f>
        <v>44.478032293259979</v>
      </c>
      <c r="T28" s="38">
        <f t="shared" si="2"/>
        <v>90.49054734222409</v>
      </c>
      <c r="AD28" s="64" t="s">
        <v>830</v>
      </c>
      <c r="AE28" s="65">
        <f t="shared" ref="AE28:AJ28" si="9">AE24/$AJ24*100</f>
        <v>20.016501494401563</v>
      </c>
      <c r="AF28" s="65">
        <f t="shared" si="9"/>
        <v>41.7446899630853</v>
      </c>
      <c r="AG28" s="65">
        <f t="shared" si="9"/>
        <v>12.172421811283227</v>
      </c>
      <c r="AH28" s="65">
        <f t="shared" si="9"/>
        <v>1.3671436063570475</v>
      </c>
      <c r="AI28" s="65">
        <f t="shared" si="9"/>
        <v>24.699243124872861</v>
      </c>
      <c r="AJ28" s="66">
        <f t="shared" si="9"/>
        <v>100</v>
      </c>
      <c r="AK28" s="87">
        <v>23</v>
      </c>
      <c r="AL28" s="40">
        <f t="shared" si="4"/>
        <v>90.49054734222409</v>
      </c>
      <c r="AM28" s="86">
        <f>T28*'Enter Information'!E$738*((Y$26/AJ$25)/('1'!Z$26/'1'!AK$25))+T28*(1-'Enter Information'!E$738)</f>
        <v>90.659945568794257</v>
      </c>
      <c r="AN28" s="40">
        <f t="shared" si="5"/>
        <v>90.49054734222409</v>
      </c>
      <c r="AO28" s="86">
        <f>T28*'Enter Information'!E$738*Y$26/AJ$25+T28*(1-'Enter Information'!E$738)</f>
        <v>116.97943720249825</v>
      </c>
      <c r="AP28" s="86">
        <f>INDEX($AL$6:$AO$106,'1'!AL28,'Enter Information'!$B$86)</f>
        <v>90.659945568794257</v>
      </c>
    </row>
    <row r="29" spans="1:43" x14ac:dyDescent="0.4">
      <c r="D29" s="31">
        <v>23</v>
      </c>
      <c r="E29" s="32">
        <f>'5'!AP29</f>
        <v>81.0925064507678</v>
      </c>
      <c r="F29" s="33">
        <f>E29*'Enter Information'!D240</f>
        <v>40.725424832307255</v>
      </c>
      <c r="G29" s="33">
        <f>E29*'Enter Information'!E240</f>
        <v>40.367081618460546</v>
      </c>
      <c r="H29" s="34">
        <f t="shared" si="6"/>
        <v>44.852742569795986</v>
      </c>
      <c r="I29" s="34">
        <f t="shared" si="1"/>
        <v>43.576606331838114</v>
      </c>
      <c r="J29" s="35">
        <f>G29*'Enter Information'!$C$357/1000*'Enter Information'!$D$217</f>
        <v>1.034840202283422</v>
      </c>
      <c r="K29" s="35">
        <f>G29*'Enter Information'!$C$357/1000*'Enter Information'!$E$217</f>
        <v>0.98191221854106381</v>
      </c>
      <c r="L29" s="35">
        <f>(F29+H29)/2*'Enter Information'!C449</f>
        <v>2.3106105198567876E-2</v>
      </c>
      <c r="M29" s="35">
        <f>(G29+I29)/2*'Enter Information'!D449</f>
        <v>9.2338056745328526E-3</v>
      </c>
      <c r="N29" s="36">
        <f>'Enter Information'!O$598/5</f>
        <v>99.4</v>
      </c>
      <c r="O29" s="36">
        <f>'Enter Information'!P$598/5</f>
        <v>374.6</v>
      </c>
      <c r="P29" s="36">
        <f>'Enter Information'!Q$598/5</f>
        <v>1808.6</v>
      </c>
      <c r="Q29" s="37">
        <f t="shared" si="0"/>
        <v>0</v>
      </c>
      <c r="R29" s="287">
        <f>(H29-L29+Q29*'Enter Information'!D240)*'Enter Information'!C$778</f>
        <v>45.142097911193886</v>
      </c>
      <c r="S29" s="287">
        <f>(I29-M29+Q29*'Enter Information'!E240)*'Enter Information'!C$778</f>
        <v>43.871036024632559</v>
      </c>
      <c r="T29" s="38">
        <f t="shared" si="2"/>
        <v>89.013133935826446</v>
      </c>
      <c r="AK29" s="87">
        <v>24</v>
      </c>
      <c r="AL29" s="40">
        <f t="shared" si="4"/>
        <v>89.013133935826446</v>
      </c>
      <c r="AM29" s="86">
        <f>T29*'Enter Information'!E$738*((Y$26/AJ$25)/('1'!Z$26/'1'!AK$25))+T29*(1-'Enter Information'!E$738)</f>
        <v>89.17976644577422</v>
      </c>
      <c r="AN29" s="40">
        <f t="shared" si="5"/>
        <v>89.013133935826446</v>
      </c>
      <c r="AO29" s="86">
        <f>T29*'Enter Information'!E$738*Y$26/AJ$25+T29*(1-'Enter Information'!E$738)</f>
        <v>115.06954723197778</v>
      </c>
      <c r="AP29" s="86">
        <f>INDEX($AL$6:$AO$106,'1'!AL29,'Enter Information'!$B$86)</f>
        <v>89.17976644577422</v>
      </c>
    </row>
    <row r="30" spans="1:43" x14ac:dyDescent="0.4">
      <c r="D30" s="31">
        <v>24</v>
      </c>
      <c r="E30" s="32">
        <f>'5'!AP30</f>
        <v>73.692784472235545</v>
      </c>
      <c r="F30" s="33">
        <f>E30*'Enter Information'!D241</f>
        <v>37.022302298207208</v>
      </c>
      <c r="G30" s="33">
        <f>E30*'Enter Information'!E241</f>
        <v>36.670482174028336</v>
      </c>
      <c r="H30" s="34">
        <f t="shared" si="6"/>
        <v>40.725424832307255</v>
      </c>
      <c r="I30" s="34">
        <f t="shared" si="1"/>
        <v>40.367081618460546</v>
      </c>
      <c r="J30" s="35">
        <f>G30*'Enter Information'!$C$357/1000*'Enter Information'!$D$217</f>
        <v>0.94007512233551715</v>
      </c>
      <c r="K30" s="35">
        <f>G30*'Enter Information'!$C$357/1000*'Enter Information'!$E$217</f>
        <v>0.89199399765387055</v>
      </c>
      <c r="L30" s="35">
        <f>(F30+H30)/2*'Enter Information'!C450</f>
        <v>2.1769363596544047E-2</v>
      </c>
      <c r="M30" s="35">
        <f>(G30+I30)/2*'Enter Information'!D450</f>
        <v>8.4741320171737768E-3</v>
      </c>
      <c r="N30" s="36">
        <f>'Enter Information'!O$598/5</f>
        <v>99.4</v>
      </c>
      <c r="O30" s="36">
        <f>'Enter Information'!P$598/5</f>
        <v>374.6</v>
      </c>
      <c r="P30" s="36">
        <f>'Enter Information'!Q$598/5</f>
        <v>1808.6</v>
      </c>
      <c r="Q30" s="37">
        <f t="shared" si="0"/>
        <v>0</v>
      </c>
      <c r="R30" s="287">
        <f>(H30-L30+Q30*'Enter Information'!D241)*'Enter Information'!C$778</f>
        <v>40.987358930806849</v>
      </c>
      <c r="S30" s="287">
        <f>(I30-M30+Q30*'Enter Information'!E241)*'Enter Information'!C$778</f>
        <v>40.639905972720229</v>
      </c>
      <c r="T30" s="38">
        <f t="shared" si="2"/>
        <v>81.627264903527077</v>
      </c>
      <c r="AK30" s="87">
        <v>25</v>
      </c>
      <c r="AL30" s="40">
        <f t="shared" si="4"/>
        <v>81.627264903527077</v>
      </c>
      <c r="AM30" s="86">
        <f>T30*'Enter Information'!E$738*((Y$26/AJ$25)/('1'!Z$26/'1'!AK$25))+T30*(1-'Enter Information'!E$738)</f>
        <v>81.780071073017211</v>
      </c>
      <c r="AN30" s="40">
        <f t="shared" si="5"/>
        <v>81.627264903527077</v>
      </c>
      <c r="AO30" s="86">
        <f>T30*'Enter Information'!E$738*Y$26/AJ$25+T30*(1-'Enter Information'!E$738)</f>
        <v>105.52164606411083</v>
      </c>
      <c r="AP30" s="86">
        <f>INDEX($AL$6:$AO$106,'1'!AL30,'Enter Information'!$B$86)</f>
        <v>81.780071073017211</v>
      </c>
    </row>
    <row r="31" spans="1:43" x14ac:dyDescent="0.4">
      <c r="D31" s="31">
        <v>25</v>
      </c>
      <c r="E31" s="32">
        <f>'5'!AP31</f>
        <v>56.865141563188459</v>
      </c>
      <c r="F31" s="33">
        <f>E31*'Enter Information'!D242</f>
        <v>28.262361932933825</v>
      </c>
      <c r="G31" s="33">
        <f>E31*'Enter Information'!E242</f>
        <v>28.602779630254631</v>
      </c>
      <c r="H31" s="34">
        <f t="shared" si="6"/>
        <v>37.022302298207208</v>
      </c>
      <c r="I31" s="34">
        <f t="shared" si="1"/>
        <v>36.670482174028336</v>
      </c>
      <c r="J31" s="35">
        <f>G31*'Enter Information'!$C$358/1000*'Enter Information'!$D$217</f>
        <v>2.2913328033982805</v>
      </c>
      <c r="K31" s="35">
        <f>G31*'Enter Information'!$C$358/1000*'Enter Information'!$E$217</f>
        <v>2.1741401923081862</v>
      </c>
      <c r="L31" s="35">
        <f>(F31+H31)/2*'Enter Information'!C451</f>
        <v>1.8606129305875196E-2</v>
      </c>
      <c r="M31" s="35">
        <f>(G31+I31)/2*'Enter Information'!D451</f>
        <v>7.5064251074925415E-3</v>
      </c>
      <c r="N31" s="36">
        <f>'Enter Information'!O$599/5</f>
        <v>123</v>
      </c>
      <c r="O31" s="36">
        <f>'Enter Information'!P$599/5</f>
        <v>516.79999999999995</v>
      </c>
      <c r="P31" s="36">
        <f>'Enter Information'!Q$599/5</f>
        <v>1793.2</v>
      </c>
      <c r="Q31" s="37">
        <f t="shared" si="0"/>
        <v>0</v>
      </c>
      <c r="R31" s="287">
        <f>(H31-L31+Q31*'Enter Information'!D242)*'Enter Information'!C$779</f>
        <v>36.682259246503513</v>
      </c>
      <c r="S31" s="287">
        <f>(I31-M31+Q31*'Enter Information'!E242)*'Enter Information'!C$779</f>
        <v>36.344498534188347</v>
      </c>
      <c r="T31" s="38">
        <f t="shared" si="2"/>
        <v>73.026757780691867</v>
      </c>
      <c r="AK31" s="87">
        <v>26</v>
      </c>
      <c r="AL31" s="40">
        <f t="shared" si="4"/>
        <v>73.026757780691867</v>
      </c>
      <c r="AM31" s="86">
        <f>T31*'Enter Information'!E$739*((Y$26/AJ$25)/('1'!Z$26/'1'!AK$25))+T31*(1-'Enter Information'!E$739)</f>
        <v>73.163495281340488</v>
      </c>
      <c r="AN31" s="40">
        <f t="shared" si="5"/>
        <v>73.026757780691867</v>
      </c>
      <c r="AO31" s="86">
        <f>T31*'Enter Information'!E$739*Y$26/AJ$25+T31*(1-'Enter Information'!E$739)</f>
        <v>94.408472735955115</v>
      </c>
      <c r="AP31" s="86">
        <f>INDEX($AL$6:$AO$106,'1'!AL31,'Enter Information'!$B$86)</f>
        <v>73.163495281340488</v>
      </c>
    </row>
    <row r="32" spans="1:43" x14ac:dyDescent="0.4">
      <c r="D32" s="31">
        <v>26</v>
      </c>
      <c r="E32" s="32">
        <f>'5'!AP32</f>
        <v>49.356744571017728</v>
      </c>
      <c r="F32" s="33">
        <f>E32*'Enter Information'!D243</f>
        <v>24.359049707951865</v>
      </c>
      <c r="G32" s="33">
        <f>E32*'Enter Information'!E243</f>
        <v>24.997694863065863</v>
      </c>
      <c r="H32" s="34">
        <f t="shared" si="6"/>
        <v>28.262361932933825</v>
      </c>
      <c r="I32" s="34">
        <f t="shared" si="1"/>
        <v>28.602779630254631</v>
      </c>
      <c r="J32" s="35">
        <f>G32*'Enter Information'!$C$358/1000*'Enter Information'!$D$217</f>
        <v>2.0025339840921466</v>
      </c>
      <c r="K32" s="35">
        <f>G32*'Enter Information'!$C$358/1000*'Enter Information'!$E$217</f>
        <v>1.9001122904628531</v>
      </c>
      <c r="L32" s="35">
        <f>(F32+H32)/2*'Enter Information'!C452</f>
        <v>1.5260209375856849E-2</v>
      </c>
      <c r="M32" s="35">
        <f>(G32+I32)/2*'Enter Information'!D452</f>
        <v>6.4320569391984588E-3</v>
      </c>
      <c r="N32" s="36">
        <f>'Enter Information'!O$599/5</f>
        <v>123</v>
      </c>
      <c r="O32" s="36">
        <f>'Enter Information'!P$599/5</f>
        <v>516.79999999999995</v>
      </c>
      <c r="P32" s="36">
        <f>'Enter Information'!Q$599/5</f>
        <v>1793.2</v>
      </c>
      <c r="Q32" s="37">
        <f t="shared" si="0"/>
        <v>0</v>
      </c>
      <c r="R32" s="287">
        <f>(H32-L32+Q32*'Enter Information'!D243)*'Enter Information'!C$779</f>
        <v>28.001729980064152</v>
      </c>
      <c r="S32" s="287">
        <f>(I32-M32+Q32*'Enter Information'!E243)*'Enter Information'!C$779</f>
        <v>28.347942065016237</v>
      </c>
      <c r="T32" s="38">
        <f t="shared" si="2"/>
        <v>56.349672045080389</v>
      </c>
      <c r="AK32" s="87">
        <v>27</v>
      </c>
      <c r="AL32" s="40">
        <f t="shared" si="4"/>
        <v>56.349672045080389</v>
      </c>
      <c r="AM32" s="86">
        <f>T32*'Enter Information'!E$739*((Y$26/AJ$25)/('1'!Z$26/'1'!AK$25))+T32*(1-'Enter Information'!E$739)</f>
        <v>56.455182868126279</v>
      </c>
      <c r="AN32" s="40">
        <f t="shared" si="5"/>
        <v>56.349672045080389</v>
      </c>
      <c r="AO32" s="86">
        <f>T32*'Enter Information'!E$739*Y$26/AJ$25+T32*(1-'Enter Information'!E$739)</f>
        <v>72.848454985831935</v>
      </c>
      <c r="AP32" s="86">
        <f>INDEX($AL$6:$AO$106,'1'!AL32,'Enter Information'!$B$86)</f>
        <v>56.455182868126279</v>
      </c>
    </row>
    <row r="33" spans="4:42" x14ac:dyDescent="0.4">
      <c r="D33" s="31">
        <v>27</v>
      </c>
      <c r="E33" s="32">
        <f>'5'!AP33</f>
        <v>42.062101080958612</v>
      </c>
      <c r="F33" s="33">
        <f>E33*'Enter Information'!D244</f>
        <v>20.549225490548352</v>
      </c>
      <c r="G33" s="33">
        <f>E33*'Enter Information'!E244</f>
        <v>21.51287559041026</v>
      </c>
      <c r="H33" s="34">
        <f t="shared" si="6"/>
        <v>24.359049707951865</v>
      </c>
      <c r="I33" s="34">
        <f t="shared" si="1"/>
        <v>24.997694863065863</v>
      </c>
      <c r="J33" s="35">
        <f>G33*'Enter Information'!$C$358/1000*'Enter Information'!$D$217</f>
        <v>1.7233694827195494</v>
      </c>
      <c r="K33" s="35">
        <f>G33*'Enter Information'!$C$358/1000*'Enter Information'!$E$217</f>
        <v>1.6352259492907286</v>
      </c>
      <c r="L33" s="35">
        <f>(F33+H33)/2*'Enter Information'!C453</f>
        <v>1.3472482559550065E-2</v>
      </c>
      <c r="M33" s="35">
        <f>(G33+I33)/2*'Enter Information'!D453</f>
        <v>5.5812684544171345E-3</v>
      </c>
      <c r="N33" s="36">
        <f>'Enter Information'!O$599/5</f>
        <v>123</v>
      </c>
      <c r="O33" s="36">
        <f>'Enter Information'!P$599/5</f>
        <v>516.79999999999995</v>
      </c>
      <c r="P33" s="36">
        <f>'Enter Information'!Q$599/5</f>
        <v>1793.2</v>
      </c>
      <c r="Q33" s="37">
        <f t="shared" si="0"/>
        <v>0</v>
      </c>
      <c r="R33" s="287">
        <f>(H33-L33+Q33*'Enter Information'!D244)*'Enter Information'!C$779</f>
        <v>24.134096529474554</v>
      </c>
      <c r="S33" s="287">
        <f>(I33-M33+Q33*'Enter Information'!E244)*'Enter Information'!C$779</f>
        <v>24.775016685118924</v>
      </c>
      <c r="T33" s="38">
        <f t="shared" si="2"/>
        <v>48.909113214593475</v>
      </c>
      <c r="AK33" s="87">
        <v>28</v>
      </c>
      <c r="AL33" s="40">
        <f t="shared" si="4"/>
        <v>48.909113214593475</v>
      </c>
      <c r="AM33" s="86">
        <f>T33*'Enter Information'!E$739*((Y$26/AJ$25)/('1'!Z$26/'1'!AK$25))+T33*(1-'Enter Information'!E$739)</f>
        <v>49.000692111194475</v>
      </c>
      <c r="AN33" s="40">
        <f t="shared" si="5"/>
        <v>48.909113214593475</v>
      </c>
      <c r="AO33" s="86">
        <f>T33*'Enter Information'!E$739*Y$26/AJ$25+T33*(1-'Enter Information'!E$739)</f>
        <v>63.229353483368406</v>
      </c>
      <c r="AP33" s="86">
        <f>INDEX($AL$6:$AO$106,'1'!AL33,'Enter Information'!$B$86)</f>
        <v>49.000692111194475</v>
      </c>
    </row>
    <row r="34" spans="4:42" x14ac:dyDescent="0.4">
      <c r="D34" s="31">
        <v>28</v>
      </c>
      <c r="E34" s="32">
        <f>'5'!AP34</f>
        <v>41.585459698462593</v>
      </c>
      <c r="F34" s="33">
        <f>E34*'Enter Information'!D245</f>
        <v>20.388370001799448</v>
      </c>
      <c r="G34" s="33">
        <f>E34*'Enter Information'!E245</f>
        <v>21.197089696663149</v>
      </c>
      <c r="H34" s="34">
        <f t="shared" si="6"/>
        <v>20.549225490548352</v>
      </c>
      <c r="I34" s="34">
        <f t="shared" si="1"/>
        <v>21.51287559041026</v>
      </c>
      <c r="J34" s="35">
        <f>G34*'Enter Information'!$C$358/1000*'Enter Information'!$D$217</f>
        <v>1.6980722708210301</v>
      </c>
      <c r="K34" s="35">
        <f>G34*'Enter Information'!$C$358/1000*'Enter Information'!$E$217</f>
        <v>1.611222589734955</v>
      </c>
      <c r="L34" s="35">
        <f>(F34+H34)/2*'Enter Information'!C454</f>
        <v>1.2690654602627817E-2</v>
      </c>
      <c r="M34" s="35">
        <f>(G34+I34)/2*'Enter Information'!D454</f>
        <v>5.3387456608841762E-3</v>
      </c>
      <c r="N34" s="36">
        <f>'Enter Information'!O$599/5</f>
        <v>123</v>
      </c>
      <c r="O34" s="36">
        <f>'Enter Information'!P$599/5</f>
        <v>516.79999999999995</v>
      </c>
      <c r="P34" s="36">
        <f>'Enter Information'!Q$599/5</f>
        <v>1793.2</v>
      </c>
      <c r="Q34" s="37">
        <f t="shared" si="0"/>
        <v>0</v>
      </c>
      <c r="R34" s="287">
        <f>(H34-L34+Q34*'Enter Information'!D245)*'Enter Information'!C$779</f>
        <v>20.358141830980724</v>
      </c>
      <c r="S34" s="287">
        <f>(I34-M34+Q34*'Enter Information'!E245)*'Enter Information'!C$779</f>
        <v>21.320709117589946</v>
      </c>
      <c r="T34" s="38">
        <f t="shared" si="2"/>
        <v>41.67885094857067</v>
      </c>
      <c r="AK34" s="87">
        <v>29</v>
      </c>
      <c r="AL34" s="40">
        <f t="shared" si="4"/>
        <v>41.67885094857067</v>
      </c>
      <c r="AM34" s="86">
        <f>T34*'Enter Information'!E$739*((Y$26/AJ$25)/('1'!Z$26/'1'!AK$25))+T34*(1-'Enter Information'!E$739)</f>
        <v>41.756891684347671</v>
      </c>
      <c r="AN34" s="40">
        <f t="shared" si="5"/>
        <v>41.67885094857067</v>
      </c>
      <c r="AO34" s="86">
        <f>T34*'Enter Information'!E$739*Y$26/AJ$25+T34*(1-'Enter Information'!E$739)</f>
        <v>53.882121882787935</v>
      </c>
      <c r="AP34" s="86">
        <f>INDEX($AL$6:$AO$106,'1'!AL34,'Enter Information'!$B$86)</f>
        <v>41.756891684347671</v>
      </c>
    </row>
    <row r="35" spans="4:42" x14ac:dyDescent="0.4">
      <c r="D35" s="31">
        <v>29</v>
      </c>
      <c r="E35" s="32">
        <f>'5'!AP35</f>
        <v>41.108719231377641</v>
      </c>
      <c r="F35" s="33">
        <f>E35*'Enter Information'!D246</f>
        <v>20.204660030234887</v>
      </c>
      <c r="G35" s="33">
        <f>E35*'Enter Information'!E246</f>
        <v>20.904059201142758</v>
      </c>
      <c r="H35" s="34">
        <f t="shared" si="6"/>
        <v>20.388370001799448</v>
      </c>
      <c r="I35" s="34">
        <f t="shared" si="1"/>
        <v>21.197089696663149</v>
      </c>
      <c r="J35" s="35">
        <f>G35*'Enter Information'!$C$358/1000*'Enter Information'!$D$217</f>
        <v>1.6745979653352889</v>
      </c>
      <c r="K35" s="35">
        <f>G35*'Enter Information'!$C$358/1000*'Enter Information'!$E$217</f>
        <v>1.5889489021382088</v>
      </c>
      <c r="L35" s="35">
        <f>(F35+H35)/2*'Enter Information'!C455</f>
        <v>1.3395699910571331E-2</v>
      </c>
      <c r="M35" s="35">
        <f>(G35+I35)/2*'Enter Information'!D455</f>
        <v>5.6836551012037972E-3</v>
      </c>
      <c r="N35" s="36">
        <f>'Enter Information'!O$599/5</f>
        <v>123</v>
      </c>
      <c r="O35" s="36">
        <f>'Enter Information'!P$599/5</f>
        <v>516.79999999999995</v>
      </c>
      <c r="P35" s="36">
        <f>'Enter Information'!Q$599/5</f>
        <v>1793.2</v>
      </c>
      <c r="Q35" s="37">
        <f t="shared" si="0"/>
        <v>0</v>
      </c>
      <c r="R35" s="287">
        <f>(H35-L35+Q35*'Enter Information'!D246)*'Enter Information'!C$779</f>
        <v>20.197984711345267</v>
      </c>
      <c r="S35" s="287">
        <f>(I35-M35+Q35*'Enter Information'!E246)*'Enter Information'!C$779</f>
        <v>21.007324421493756</v>
      </c>
      <c r="T35" s="38">
        <f t="shared" si="2"/>
        <v>41.20530913283902</v>
      </c>
      <c r="AK35" s="87">
        <v>30</v>
      </c>
      <c r="AL35" s="40">
        <f t="shared" si="4"/>
        <v>41.20530913283902</v>
      </c>
      <c r="AM35" s="86">
        <f>T35*'Enter Information'!E$739*((Y$26/AJ$25)/('1'!Z$26/'1'!AK$25))+T35*(1-'Enter Information'!E$739)</f>
        <v>41.282463194658369</v>
      </c>
      <c r="AN35" s="40">
        <f t="shared" si="5"/>
        <v>41.20530913283902</v>
      </c>
      <c r="AO35" s="86">
        <f>T35*'Enter Information'!E$739*Y$26/AJ$25+T35*(1-'Enter Information'!E$739)</f>
        <v>53.269930393551959</v>
      </c>
      <c r="AP35" s="86">
        <f>INDEX($AL$6:$AO$106,'1'!AL35,'Enter Information'!$B$86)</f>
        <v>41.282463194658369</v>
      </c>
    </row>
    <row r="36" spans="4:42" x14ac:dyDescent="0.4">
      <c r="D36" s="31">
        <v>30</v>
      </c>
      <c r="E36" s="32">
        <f>'5'!AP36</f>
        <v>45.207624797688169</v>
      </c>
      <c r="F36" s="33">
        <f>E36*'Enter Information'!D247</f>
        <v>22.010919844150532</v>
      </c>
      <c r="G36" s="33">
        <f>E36*'Enter Information'!E247</f>
        <v>23.196704953537637</v>
      </c>
      <c r="H36" s="34">
        <f t="shared" si="6"/>
        <v>20.204660030234887</v>
      </c>
      <c r="I36" s="34">
        <f t="shared" si="1"/>
        <v>20.904059201142758</v>
      </c>
      <c r="J36" s="35">
        <f>G36*'Enter Information'!$C$359/1000*'Enter Information'!$D$217</f>
        <v>2.0197054678296182</v>
      </c>
      <c r="K36" s="35">
        <f>G36*'Enter Information'!$C$359/1000*'Enter Information'!$E$217</f>
        <v>1.9164055207172426</v>
      </c>
      <c r="L36" s="35">
        <f>(F36+H36)/2*'Enter Information'!C456</f>
        <v>1.4564375056662969E-2</v>
      </c>
      <c r="M36" s="35">
        <f>(G36+I36)/2*'Enter Information'!D456</f>
        <v>6.6151146232020577E-3</v>
      </c>
      <c r="N36" s="36">
        <f>'Enter Information'!O$600/5</f>
        <v>117</v>
      </c>
      <c r="O36" s="36">
        <f>'Enter Information'!P$600/5</f>
        <v>573</v>
      </c>
      <c r="P36" s="36">
        <f>'Enter Information'!Q$600/5</f>
        <v>1815.2</v>
      </c>
      <c r="Q36" s="37">
        <f t="shared" si="0"/>
        <v>0</v>
      </c>
      <c r="R36" s="287">
        <f>(H36-L36+Q36*'Enter Information'!D247)*'Enter Information'!C$780</f>
        <v>20.431929743290627</v>
      </c>
      <c r="S36" s="287">
        <f>(I36-M36+Q36*'Enter Information'!E247)*'Enter Information'!C$780</f>
        <v>21.147750693325907</v>
      </c>
      <c r="T36" s="38">
        <f t="shared" si="2"/>
        <v>41.579680436616535</v>
      </c>
      <c r="AK36" s="87">
        <v>31</v>
      </c>
      <c r="AL36" s="40">
        <f t="shared" si="4"/>
        <v>41.579680436616535</v>
      </c>
      <c r="AM36" s="86">
        <f>T36*'Enter Information'!E$740*((Y$26/AJ$25)/('1'!Z$26/'1'!AK$25))+T36*(1-'Enter Information'!E$740)</f>
        <v>41.657250848169234</v>
      </c>
      <c r="AN36" s="40">
        <f t="shared" si="5"/>
        <v>41.579680436616535</v>
      </c>
      <c r="AO36" s="86">
        <f>T36*'Enter Information'!E$740*Y$26/AJ$25+T36*(1-'Enter Information'!E$740)</f>
        <v>53.709406524300427</v>
      </c>
      <c r="AP36" s="86">
        <f>INDEX($AL$6:$AO$106,'1'!AL36,'Enter Information'!$B$86)</f>
        <v>41.657250848169234</v>
      </c>
    </row>
    <row r="37" spans="4:42" x14ac:dyDescent="0.4">
      <c r="D37" s="31">
        <v>31</v>
      </c>
      <c r="E37" s="32">
        <f>'5'!AP37</f>
        <v>46.341104018248885</v>
      </c>
      <c r="F37" s="33">
        <f>E37*'Enter Information'!D248</f>
        <v>22.589239361781132</v>
      </c>
      <c r="G37" s="33">
        <f>E37*'Enter Information'!E248</f>
        <v>23.751864656467756</v>
      </c>
      <c r="H37" s="34">
        <f t="shared" si="6"/>
        <v>22.010919844150532</v>
      </c>
      <c r="I37" s="34">
        <f t="shared" si="1"/>
        <v>23.196704953537637</v>
      </c>
      <c r="J37" s="35">
        <f>G37*'Enter Information'!$C$359/1000*'Enter Information'!$D$217</f>
        <v>2.0680424661133179</v>
      </c>
      <c r="K37" s="35">
        <f>G37*'Enter Information'!$C$359/1000*'Enter Information'!$E$217</f>
        <v>1.9622702727027515</v>
      </c>
      <c r="L37" s="35">
        <f>(F37+H37)/2*'Enter Information'!C457</f>
        <v>1.6502058906194713E-2</v>
      </c>
      <c r="M37" s="35">
        <f>(G37+I37)/2*'Enter Information'!D457</f>
        <v>7.7465139856508899E-3</v>
      </c>
      <c r="N37" s="36">
        <f>'Enter Information'!O$600/5</f>
        <v>117</v>
      </c>
      <c r="O37" s="36">
        <f>'Enter Information'!P$600/5</f>
        <v>573</v>
      </c>
      <c r="P37" s="36">
        <f>'Enter Information'!Q$600/5</f>
        <v>1815.2</v>
      </c>
      <c r="Q37" s="37">
        <f t="shared" si="0"/>
        <v>0</v>
      </c>
      <c r="R37" s="287">
        <f>(H37-L37+Q37*'Enter Information'!D248)*'Enter Information'!C$780</f>
        <v>22.257863786665016</v>
      </c>
      <c r="S37" s="287">
        <f>(I37-M37+Q37*'Enter Information'!E248)*'Enter Information'!C$780</f>
        <v>23.466712478674982</v>
      </c>
      <c r="T37" s="38">
        <f t="shared" si="2"/>
        <v>45.724576265339998</v>
      </c>
      <c r="AK37" s="87">
        <v>32</v>
      </c>
      <c r="AL37" s="40">
        <f t="shared" si="4"/>
        <v>45.724576265339998</v>
      </c>
      <c r="AM37" s="86">
        <f>T37*'Enter Information'!E$740*((Y$26/AJ$25)/('1'!Z$26/'1'!AK$25))+T37*(1-'Enter Information'!E$740)</f>
        <v>45.809879330725074</v>
      </c>
      <c r="AN37" s="40">
        <f t="shared" si="5"/>
        <v>45.724576265339998</v>
      </c>
      <c r="AO37" s="86">
        <f>T37*'Enter Information'!E$740*Y$26/AJ$25+T37*(1-'Enter Information'!E$740)</f>
        <v>59.063461503273736</v>
      </c>
      <c r="AP37" s="86">
        <f>INDEX($AL$6:$AO$106,'1'!AL37,'Enter Information'!$B$86)</f>
        <v>45.809879330725074</v>
      </c>
    </row>
    <row r="38" spans="4:42" x14ac:dyDescent="0.4">
      <c r="D38" s="31">
        <v>32</v>
      </c>
      <c r="E38" s="32">
        <f>'5'!AP38</f>
        <v>47.498525068877107</v>
      </c>
      <c r="F38" s="33">
        <f>E38*'Enter Information'!D249</f>
        <v>23.238796761507807</v>
      </c>
      <c r="G38" s="33">
        <f>E38*'Enter Information'!E249</f>
        <v>24.259728307369297</v>
      </c>
      <c r="H38" s="34">
        <f t="shared" si="6"/>
        <v>22.589239361781132</v>
      </c>
      <c r="I38" s="34">
        <f t="shared" si="1"/>
        <v>23.751864656467756</v>
      </c>
      <c r="J38" s="35">
        <f>G38*'Enter Information'!$C$359/1000*'Enter Information'!$D$217</f>
        <v>2.112261461642738</v>
      </c>
      <c r="K38" s="35">
        <f>G38*'Enter Information'!$C$359/1000*'Enter Information'!$E$217</f>
        <v>2.0042276414889115</v>
      </c>
      <c r="L38" s="35">
        <f>(F38+H38)/2*'Enter Information'!C458</f>
        <v>1.8102074268699132E-2</v>
      </c>
      <c r="M38" s="35">
        <f>(G38+I38)/2*'Enter Information'!D458</f>
        <v>8.6420867334906695E-3</v>
      </c>
      <c r="N38" s="36">
        <f>'Enter Information'!O$600/5</f>
        <v>117</v>
      </c>
      <c r="O38" s="36">
        <f>'Enter Information'!P$600/5</f>
        <v>573</v>
      </c>
      <c r="P38" s="36">
        <f>'Enter Information'!Q$600/5</f>
        <v>1815.2</v>
      </c>
      <c r="Q38" s="37">
        <f t="shared" ref="Q38:Q69" si="10">N$3/N$5*N38+O$3/O$5*O38+P$3/P$5*P38</f>
        <v>0</v>
      </c>
      <c r="R38" s="287">
        <f>(H38-L38+Q38*'Enter Information'!D249)*'Enter Information'!C$780</f>
        <v>22.841491152932846</v>
      </c>
      <c r="S38" s="287">
        <f>(I38-M38+Q38*'Enter Information'!E249)*'Enter Information'!C$780</f>
        <v>24.027615505610662</v>
      </c>
      <c r="T38" s="38">
        <f t="shared" si="2"/>
        <v>46.869106658543508</v>
      </c>
      <c r="AK38" s="87">
        <v>33</v>
      </c>
      <c r="AL38" s="40">
        <f t="shared" si="4"/>
        <v>46.869106658543508</v>
      </c>
      <c r="AM38" s="86">
        <f>T38*'Enter Information'!E$740*((Y$26/AJ$25)/('1'!Z$26/'1'!AK$25))+T38*(1-'Enter Information'!E$740)</f>
        <v>46.956544942205952</v>
      </c>
      <c r="AN38" s="40">
        <f t="shared" si="5"/>
        <v>46.869106658543508</v>
      </c>
      <c r="AO38" s="86">
        <f>T38*'Enter Information'!E$740*Y$26/AJ$25+T38*(1-'Enter Information'!E$740)</f>
        <v>60.541877102491526</v>
      </c>
      <c r="AP38" s="86">
        <f>INDEX($AL$6:$AO$106,'1'!AL38,'Enter Information'!$B$86)</f>
        <v>46.956544942205952</v>
      </c>
    </row>
    <row r="39" spans="4:42" x14ac:dyDescent="0.4">
      <c r="D39" s="31">
        <v>33</v>
      </c>
      <c r="E39" s="32">
        <f>'5'!AP39</f>
        <v>50.410161072593468</v>
      </c>
      <c r="F39" s="33">
        <f>E39*'Enter Information'!D250</f>
        <v>24.812481515247466</v>
      </c>
      <c r="G39" s="33">
        <f>E39*'Enter Information'!E250</f>
        <v>25.597679557346002</v>
      </c>
      <c r="H39" s="34">
        <f t="shared" si="6"/>
        <v>23.238796761507807</v>
      </c>
      <c r="I39" s="34">
        <f t="shared" si="1"/>
        <v>24.259728307369297</v>
      </c>
      <c r="J39" s="35">
        <f>G39*'Enter Information'!$C$359/1000*'Enter Information'!$D$217</f>
        <v>2.2287550524643649</v>
      </c>
      <c r="K39" s="35">
        <f>G39*'Enter Information'!$C$359/1000*'Enter Information'!$E$217</f>
        <v>2.1147630458509372</v>
      </c>
      <c r="L39" s="35">
        <f>(F39+H39)/2*'Enter Information'!C459</f>
        <v>2.0181536876237215E-2</v>
      </c>
      <c r="M39" s="35">
        <f>(G39+I39)/2*'Enter Information'!D459</f>
        <v>9.7221945336194836E-3</v>
      </c>
      <c r="N39" s="36">
        <f>'Enter Information'!O$600/5</f>
        <v>117</v>
      </c>
      <c r="O39" s="36">
        <f>'Enter Information'!P$600/5</f>
        <v>573</v>
      </c>
      <c r="P39" s="36">
        <f>'Enter Information'!Q$600/5</f>
        <v>1815.2</v>
      </c>
      <c r="Q39" s="37">
        <f t="shared" si="10"/>
        <v>0</v>
      </c>
      <c r="R39" s="287">
        <f>(H39-L39+Q39*'Enter Information'!D250)*'Enter Information'!C$780</f>
        <v>23.496724488499339</v>
      </c>
      <c r="S39" s="287">
        <f>(I39-M39+Q39*'Enter Information'!E250)*'Enter Information'!C$780</f>
        <v>24.540469229760717</v>
      </c>
      <c r="T39" s="38">
        <f t="shared" si="2"/>
        <v>48.037193718260056</v>
      </c>
      <c r="AK39" s="87">
        <v>34</v>
      </c>
      <c r="AL39" s="40">
        <f t="shared" si="4"/>
        <v>48.037193718260056</v>
      </c>
      <c r="AM39" s="86">
        <f>T39*'Enter Information'!E$740*((Y$26/AJ$25)/('1'!Z$26/'1'!AK$25))+T39*(1-'Enter Information'!E$740)</f>
        <v>48.126811167154173</v>
      </c>
      <c r="AN39" s="40">
        <f t="shared" si="5"/>
        <v>48.037193718260056</v>
      </c>
      <c r="AO39" s="86">
        <f>T39*'Enter Information'!E$740*Y$26/AJ$25+T39*(1-'Enter Information'!E$740)</f>
        <v>62.050721376601011</v>
      </c>
      <c r="AP39" s="86">
        <f>INDEX($AL$6:$AO$106,'1'!AL39,'Enter Information'!$B$86)</f>
        <v>48.126811167154173</v>
      </c>
    </row>
    <row r="40" spans="4:42" x14ac:dyDescent="0.4">
      <c r="D40" s="31">
        <v>34</v>
      </c>
      <c r="E40" s="32">
        <f>'5'!AP40</f>
        <v>53.420506219277172</v>
      </c>
      <c r="F40" s="33">
        <f>E40*'Enter Information'!D251</f>
        <v>26.28754191538269</v>
      </c>
      <c r="G40" s="33">
        <f>E40*'Enter Information'!E251</f>
        <v>27.132964303894479</v>
      </c>
      <c r="H40" s="34">
        <f t="shared" si="6"/>
        <v>24.812481515247466</v>
      </c>
      <c r="I40" s="34">
        <f t="shared" si="1"/>
        <v>25.597679557346002</v>
      </c>
      <c r="J40" s="35">
        <f>G40*'Enter Information'!$C$359/1000*'Enter Information'!$D$217</f>
        <v>2.3624302017362222</v>
      </c>
      <c r="K40" s="35">
        <f>G40*'Enter Information'!$C$359/1000*'Enter Information'!$E$217</f>
        <v>2.2416012398983973</v>
      </c>
      <c r="L40" s="35">
        <f>(F40+H40)/2*'Enter Information'!C460</f>
        <v>2.299501054378357E-2</v>
      </c>
      <c r="M40" s="35">
        <f>(G40+I40)/2*'Enter Information'!D460</f>
        <v>1.1337088430166703E-2</v>
      </c>
      <c r="N40" s="36">
        <f>'Enter Information'!O$600/5</f>
        <v>117</v>
      </c>
      <c r="O40" s="36">
        <f>'Enter Information'!P$600/5</f>
        <v>573</v>
      </c>
      <c r="P40" s="36">
        <f>'Enter Information'!Q$600/5</f>
        <v>1815.2</v>
      </c>
      <c r="Q40" s="37">
        <f t="shared" si="10"/>
        <v>0</v>
      </c>
      <c r="R40" s="287">
        <f>(H40-L40+Q40*'Enter Information'!D251)*'Enter Information'!C$780</f>
        <v>25.086411440871686</v>
      </c>
      <c r="S40" s="287">
        <f>(I40-M40+Q40*'Enter Information'!E251)*'Enter Information'!C$780</f>
        <v>25.892812032249225</v>
      </c>
      <c r="T40" s="38">
        <f t="shared" si="2"/>
        <v>50.979223473120911</v>
      </c>
      <c r="AK40" s="87">
        <v>35</v>
      </c>
      <c r="AL40" s="40">
        <f t="shared" si="4"/>
        <v>50.979223473120911</v>
      </c>
      <c r="AM40" s="86">
        <f>T40*'Enter Information'!E$740*((Y$26/AJ$25)/('1'!Z$26/'1'!AK$25))+T40*(1-'Enter Information'!E$740)</f>
        <v>51.074329527422485</v>
      </c>
      <c r="AN40" s="40">
        <f t="shared" si="5"/>
        <v>50.979223473120911</v>
      </c>
      <c r="AO40" s="86">
        <f>T40*'Enter Information'!E$740*Y$26/AJ$25+T40*(1-'Enter Information'!E$740)</f>
        <v>65.851007248236897</v>
      </c>
      <c r="AP40" s="86">
        <f>INDEX($AL$6:$AO$106,'1'!AL40,'Enter Information'!$B$86)</f>
        <v>51.074329527422485</v>
      </c>
    </row>
    <row r="41" spans="4:42" x14ac:dyDescent="0.4">
      <c r="D41" s="31">
        <v>35</v>
      </c>
      <c r="E41" s="32">
        <f>'5'!AP41</f>
        <v>56.988404428651315</v>
      </c>
      <c r="F41" s="33">
        <f>E41*'Enter Information'!D252</f>
        <v>28.209032715935127</v>
      </c>
      <c r="G41" s="33">
        <f>E41*'Enter Information'!E252</f>
        <v>28.779371712716188</v>
      </c>
      <c r="H41" s="34">
        <f t="shared" si="6"/>
        <v>26.28754191538269</v>
      </c>
      <c r="I41" s="34">
        <f t="shared" si="1"/>
        <v>27.132964303894479</v>
      </c>
      <c r="J41" s="35">
        <f>G41*'Enter Information'!$C$360/1000*'Enter Information'!$D$217</f>
        <v>0.93045715941469875</v>
      </c>
      <c r="K41" s="35">
        <f>G41*'Enter Information'!$C$360/1000*'Enter Information'!$E$217</f>
        <v>0.88286795549916131</v>
      </c>
      <c r="L41" s="35">
        <f>(F41+H41)/2*'Enter Information'!C461</f>
        <v>2.615835582303255E-2</v>
      </c>
      <c r="M41" s="35">
        <f>(G41+I41)/2*'Enter Information'!D461</f>
        <v>1.3139398963903506E-2</v>
      </c>
      <c r="N41" s="36">
        <f>'Enter Information'!O$601/5</f>
        <v>95.4</v>
      </c>
      <c r="O41" s="36">
        <f>'Enter Information'!P$601/5</f>
        <v>390.4</v>
      </c>
      <c r="P41" s="36">
        <f>'Enter Information'!Q$601/5</f>
        <v>1547.6</v>
      </c>
      <c r="Q41" s="37">
        <f t="shared" si="10"/>
        <v>0</v>
      </c>
      <c r="R41" s="287">
        <f>(H41-L41+Q41*'Enter Information'!D252)*'Enter Information'!C$781</f>
        <v>26.616592205878675</v>
      </c>
      <c r="S41" s="287">
        <f>(I41-M41+Q41*'Enter Information'!E252)*'Enter Information'!C$781</f>
        <v>27.486644736453979</v>
      </c>
      <c r="T41" s="38">
        <f t="shared" si="2"/>
        <v>54.103236942332657</v>
      </c>
      <c r="AB41" s="69"/>
      <c r="AK41" s="87">
        <v>36</v>
      </c>
      <c r="AL41" s="40">
        <f t="shared" si="4"/>
        <v>54.103236942332657</v>
      </c>
      <c r="AM41" s="86">
        <f>T41*'Enter Information'!E$741*((Y$26/AJ$25)/('1'!Z$26/'1'!AK$25))+T41*(1-'Enter Information'!E$741)</f>
        <v>54.203875285616462</v>
      </c>
      <c r="AN41" s="40">
        <f t="shared" si="5"/>
        <v>54.103236942332657</v>
      </c>
      <c r="AO41" s="86">
        <f>T41*'Enter Information'!E$741*Y$26/AJ$25+T41*(1-'Enter Information'!E$741)</f>
        <v>69.840107657805262</v>
      </c>
      <c r="AP41" s="86">
        <f>INDEX($AL$6:$AO$106,'1'!AL41,'Enter Information'!$B$86)</f>
        <v>54.203875285616462</v>
      </c>
    </row>
    <row r="42" spans="4:42" x14ac:dyDescent="0.4">
      <c r="D42" s="31">
        <v>36</v>
      </c>
      <c r="E42" s="32">
        <f>'5'!AP42</f>
        <v>59.092457209488479</v>
      </c>
      <c r="F42" s="33">
        <f>E42*'Enter Information'!D253</f>
        <v>29.142684941910257</v>
      </c>
      <c r="G42" s="33">
        <f>E42*'Enter Information'!E253</f>
        <v>29.949772267578219</v>
      </c>
      <c r="H42" s="34">
        <f t="shared" si="6"/>
        <v>28.209032715935127</v>
      </c>
      <c r="I42" s="34">
        <f t="shared" si="1"/>
        <v>28.779371712716188</v>
      </c>
      <c r="J42" s="35">
        <f>G42*'Enter Information'!$C$360/1000*'Enter Information'!$D$217</f>
        <v>0.96829702563989273</v>
      </c>
      <c r="K42" s="35">
        <f>G42*'Enter Information'!$C$360/1000*'Enter Information'!$E$217</f>
        <v>0.91877246221671249</v>
      </c>
      <c r="L42" s="35">
        <f>(F42+H42)/2*'Enter Information'!C462</f>
        <v>2.9249376005501149E-2</v>
      </c>
      <c r="M42" s="35">
        <f>(G42+I42)/2*'Enter Information'!D462</f>
        <v>1.4682285995073603E-2</v>
      </c>
      <c r="N42" s="36">
        <f>'Enter Information'!O$601/5</f>
        <v>95.4</v>
      </c>
      <c r="O42" s="36">
        <f>'Enter Information'!P$601/5</f>
        <v>390.4</v>
      </c>
      <c r="P42" s="36">
        <f>'Enter Information'!Q$601/5</f>
        <v>1547.6</v>
      </c>
      <c r="Q42" s="37">
        <f t="shared" si="10"/>
        <v>0</v>
      </c>
      <c r="R42" s="287">
        <f>(H42-L42+Q42*'Enter Information'!D253)*'Enter Information'!C$781</f>
        <v>28.560940055113271</v>
      </c>
      <c r="S42" s="287">
        <f>(I42-M42+Q42*'Enter Information'!E253)*'Enter Information'!C$781</f>
        <v>29.153757518654647</v>
      </c>
      <c r="T42" s="38">
        <f t="shared" si="2"/>
        <v>57.714697573767921</v>
      </c>
      <c r="AK42" s="87">
        <v>37</v>
      </c>
      <c r="AL42" s="40">
        <f t="shared" si="4"/>
        <v>57.714697573767921</v>
      </c>
      <c r="AM42" s="86">
        <f>T42*'Enter Information'!E$741*((Y$26/AJ$25)/('1'!Z$26/'1'!AK$25))+T42*(1-'Enter Information'!E$741)</f>
        <v>57.822053655865943</v>
      </c>
      <c r="AN42" s="40">
        <f t="shared" si="5"/>
        <v>57.714697573767921</v>
      </c>
      <c r="AO42" s="86">
        <f>T42*'Enter Information'!E$741*Y$26/AJ$25+T42*(1-'Enter Information'!E$741)</f>
        <v>74.502024643848159</v>
      </c>
      <c r="AP42" s="86">
        <f>INDEX($AL$6:$AO$106,'1'!AL42,'Enter Information'!$B$86)</f>
        <v>57.822053655865943</v>
      </c>
    </row>
    <row r="43" spans="4:42" x14ac:dyDescent="0.4">
      <c r="D43" s="31">
        <v>37</v>
      </c>
      <c r="E43" s="32">
        <f>'5'!AP43</f>
        <v>61.202737858360166</v>
      </c>
      <c r="F43" s="33">
        <f>E43*'Enter Information'!D254</f>
        <v>30.18219299402822</v>
      </c>
      <c r="G43" s="33">
        <f>E43*'Enter Information'!E254</f>
        <v>31.020544864331946</v>
      </c>
      <c r="H43" s="34">
        <f t="shared" si="6"/>
        <v>29.142684941910257</v>
      </c>
      <c r="I43" s="34">
        <f t="shared" si="1"/>
        <v>29.949772267578219</v>
      </c>
      <c r="J43" s="35">
        <f>G43*'Enter Information'!$C$360/1000*'Enter Information'!$D$217</f>
        <v>1.0029158504947229</v>
      </c>
      <c r="K43" s="35">
        <f>G43*'Enter Information'!$C$360/1000*'Enter Information'!$E$217</f>
        <v>0.9516206710913625</v>
      </c>
      <c r="L43" s="35">
        <f>(F43+H43)/2*'Enter Information'!C463</f>
        <v>3.173880969572708E-2</v>
      </c>
      <c r="M43" s="35">
        <f>(G43+I43)/2*'Enter Information'!D463</f>
        <v>1.6461985625615745E-2</v>
      </c>
      <c r="N43" s="36">
        <f>'Enter Information'!O$601/5</f>
        <v>95.4</v>
      </c>
      <c r="O43" s="36">
        <f>'Enter Information'!P$601/5</f>
        <v>390.4</v>
      </c>
      <c r="P43" s="36">
        <f>'Enter Information'!Q$601/5</f>
        <v>1547.6</v>
      </c>
      <c r="Q43" s="37">
        <f t="shared" si="10"/>
        <v>0</v>
      </c>
      <c r="R43" s="287">
        <f>(H43-L43+Q43*'Enter Information'!D254)*'Enter Information'!C$781</f>
        <v>29.504697655063204</v>
      </c>
      <c r="S43" s="287">
        <f>(I43-M43+Q43*'Enter Information'!E254)*'Enter Information'!C$781</f>
        <v>30.338185013742166</v>
      </c>
      <c r="T43" s="38">
        <f t="shared" si="2"/>
        <v>59.842882668805373</v>
      </c>
      <c r="AK43" s="87">
        <v>38</v>
      </c>
      <c r="AL43" s="40">
        <f t="shared" si="4"/>
        <v>59.842882668805373</v>
      </c>
      <c r="AM43" s="86">
        <f>T43*'Enter Information'!E$741*((Y$26/AJ$25)/('1'!Z$26/'1'!AK$25))+T43*(1-'Enter Information'!E$741)</f>
        <v>59.954197423882505</v>
      </c>
      <c r="AN43" s="40">
        <f t="shared" si="5"/>
        <v>59.842882668805373</v>
      </c>
      <c r="AO43" s="86">
        <f>T43*'Enter Information'!E$741*Y$26/AJ$25+T43*(1-'Enter Information'!E$741)</f>
        <v>77.249229516480398</v>
      </c>
      <c r="AP43" s="86">
        <f>INDEX($AL$6:$AO$106,'1'!AL43,'Enter Information'!$B$86)</f>
        <v>59.954197423882505</v>
      </c>
    </row>
    <row r="44" spans="4:42" x14ac:dyDescent="0.4">
      <c r="D44" s="31">
        <v>38</v>
      </c>
      <c r="E44" s="32">
        <f>'5'!AP44</f>
        <v>62.710244527685028</v>
      </c>
      <c r="F44" s="33">
        <f>E44*'Enter Information'!D255</f>
        <v>31.081825609542665</v>
      </c>
      <c r="G44" s="33">
        <f>E44*'Enter Information'!E255</f>
        <v>31.628418918142362</v>
      </c>
      <c r="H44" s="34">
        <f t="shared" si="6"/>
        <v>30.18219299402822</v>
      </c>
      <c r="I44" s="34">
        <f t="shared" si="1"/>
        <v>31.020544864331946</v>
      </c>
      <c r="J44" s="35">
        <f>G44*'Enter Information'!$C$360/1000*'Enter Information'!$D$217</f>
        <v>1.0225688426113098</v>
      </c>
      <c r="K44" s="35">
        <f>G44*'Enter Information'!$C$360/1000*'Enter Information'!$E$217</f>
        <v>0.97026849038518881</v>
      </c>
      <c r="L44" s="35">
        <f>(F44+H44)/2*'Enter Information'!C464</f>
        <v>3.4307850417999698E-2</v>
      </c>
      <c r="M44" s="35">
        <f>(G44+I44)/2*'Enter Information'!D464</f>
        <v>1.8481444315829924E-2</v>
      </c>
      <c r="N44" s="36">
        <f>'Enter Information'!O$601/5</f>
        <v>95.4</v>
      </c>
      <c r="O44" s="36">
        <f>'Enter Information'!P$601/5</f>
        <v>390.4</v>
      </c>
      <c r="P44" s="36">
        <f>'Enter Information'!Q$601/5</f>
        <v>1547.6</v>
      </c>
      <c r="Q44" s="37">
        <f t="shared" si="10"/>
        <v>0</v>
      </c>
      <c r="R44" s="287">
        <f>(H44-L44+Q44*'Enter Information'!D255)*'Enter Information'!C$781</f>
        <v>30.555662191874109</v>
      </c>
      <c r="S44" s="287">
        <f>(I44-M44+Q44*'Enter Information'!E255)*'Enter Information'!C$781</f>
        <v>31.421393991672595</v>
      </c>
      <c r="T44" s="38">
        <f t="shared" si="2"/>
        <v>61.977056183546708</v>
      </c>
      <c r="AK44" s="87">
        <v>39</v>
      </c>
      <c r="AL44" s="40">
        <f t="shared" si="4"/>
        <v>61.977056183546708</v>
      </c>
      <c r="AM44" s="86">
        <f>T44*'Enter Information'!E$741*((Y$26/AJ$25)/('1'!Z$26/'1'!AK$25))+T44*(1-'Enter Information'!E$741)</f>
        <v>62.092340750763405</v>
      </c>
      <c r="AN44" s="40">
        <f t="shared" si="5"/>
        <v>61.977056183546708</v>
      </c>
      <c r="AO44" s="86">
        <f>T44*'Enter Information'!E$741*Y$26/AJ$25+T44*(1-'Enter Information'!E$741)</f>
        <v>80.004164645201826</v>
      </c>
      <c r="AP44" s="86">
        <f>INDEX($AL$6:$AO$106,'1'!AL44,'Enter Information'!$B$86)</f>
        <v>62.092340750763405</v>
      </c>
    </row>
    <row r="45" spans="4:42" x14ac:dyDescent="0.4">
      <c r="D45" s="31">
        <v>39</v>
      </c>
      <c r="E45" s="32">
        <f>'5'!AP45</f>
        <v>64.225081773564469</v>
      </c>
      <c r="F45" s="33">
        <f>E45*'Enter Information'!D256</f>
        <v>31.666355001381536</v>
      </c>
      <c r="G45" s="33">
        <f>E45*'Enter Information'!E256</f>
        <v>32.558726772182936</v>
      </c>
      <c r="H45" s="34">
        <f t="shared" si="6"/>
        <v>31.081825609542665</v>
      </c>
      <c r="I45" s="34">
        <f t="shared" si="1"/>
        <v>31.628418918142362</v>
      </c>
      <c r="J45" s="35">
        <f>G45*'Enter Information'!$C$360/1000*'Enter Information'!$D$217</f>
        <v>1.0526463443682126</v>
      </c>
      <c r="K45" s="35">
        <f>G45*'Enter Information'!$C$360/1000*'Enter Information'!$E$217</f>
        <v>0.99880764687826484</v>
      </c>
      <c r="L45" s="35">
        <f>(F45+H45)/2*'Enter Information'!C465</f>
        <v>3.7335167463499901E-2</v>
      </c>
      <c r="M45" s="35">
        <f>(G45+I45)/2*'Enter Information'!D465</f>
        <v>2.0218950892452469E-2</v>
      </c>
      <c r="N45" s="36">
        <f>'Enter Information'!O$601/5</f>
        <v>95.4</v>
      </c>
      <c r="O45" s="36">
        <f>'Enter Information'!P$601/5</f>
        <v>390.4</v>
      </c>
      <c r="P45" s="36">
        <f>'Enter Information'!Q$601/5</f>
        <v>1547.6</v>
      </c>
      <c r="Q45" s="37">
        <f t="shared" si="10"/>
        <v>0</v>
      </c>
      <c r="R45" s="287">
        <f>(H45-L45+Q45*'Enter Information'!D256)*'Enter Information'!C$781</f>
        <v>31.464394877067722</v>
      </c>
      <c r="S45" s="287">
        <f>(I45-M45+Q45*'Enter Information'!E256)*'Enter Information'!C$781</f>
        <v>32.035729076578221</v>
      </c>
      <c r="T45" s="38">
        <f t="shared" si="2"/>
        <v>63.500123953645939</v>
      </c>
      <c r="AK45" s="87">
        <v>40</v>
      </c>
      <c r="AL45" s="40">
        <f t="shared" si="4"/>
        <v>63.500123953645939</v>
      </c>
      <c r="AM45" s="86">
        <f>T45*'Enter Information'!E$741*((Y$26/AJ$25)/('1'!Z$26/'1'!AK$25))+T45*(1-'Enter Information'!E$741)</f>
        <v>63.618241604902607</v>
      </c>
      <c r="AN45" s="40">
        <f t="shared" si="5"/>
        <v>63.500123953645939</v>
      </c>
      <c r="AO45" s="86">
        <f>T45*'Enter Information'!E$741*Y$26/AJ$25+T45*(1-'Enter Information'!E$741)</f>
        <v>81.970243257970267</v>
      </c>
      <c r="AP45" s="86">
        <f>INDEX($AL$6:$AO$106,'1'!AL45,'Enter Information'!$B$86)</f>
        <v>63.618241604902607</v>
      </c>
    </row>
    <row r="46" spans="4:42" x14ac:dyDescent="0.4">
      <c r="D46" s="31">
        <v>40</v>
      </c>
      <c r="E46" s="32">
        <f>'5'!AP46</f>
        <v>63.336465056972557</v>
      </c>
      <c r="F46" s="33">
        <f>E46*'Enter Information'!D257</f>
        <v>31.164290026882622</v>
      </c>
      <c r="G46" s="33">
        <f>E46*'Enter Information'!E257</f>
        <v>32.172175030089939</v>
      </c>
      <c r="H46" s="34">
        <f t="shared" si="6"/>
        <v>31.666355001381536</v>
      </c>
      <c r="I46" s="34">
        <f t="shared" si="1"/>
        <v>32.558726772182936</v>
      </c>
      <c r="J46" s="35">
        <f>G46*'Enter Information'!$C$360/1000*'Enter Information'!$D$217</f>
        <v>1.0401488569489257</v>
      </c>
      <c r="K46" s="35">
        <f>G46*'Enter Information'!$C$360/1000*'Enter Information'!$E$217</f>
        <v>0.98694935651518889</v>
      </c>
      <c r="L46" s="35">
        <f>(F46+H46)/2*'Enter Information'!C466</f>
        <v>4.0211612818089063E-2</v>
      </c>
      <c r="M46" s="35">
        <f>(G46+I46)/2*'Enter Information'!D466</f>
        <v>2.2332161121784145E-2</v>
      </c>
      <c r="N46" s="36">
        <f>'Enter Information'!O$602/5</f>
        <v>73.400000000000006</v>
      </c>
      <c r="O46" s="36">
        <f>'Enter Information'!P$602/5</f>
        <v>282.60000000000002</v>
      </c>
      <c r="P46" s="36">
        <f>'Enter Information'!Q$602/5</f>
        <v>1483.2</v>
      </c>
      <c r="Q46" s="37">
        <f t="shared" si="10"/>
        <v>0</v>
      </c>
      <c r="R46" s="287">
        <f>(H46-L46+Q46*'Enter Information'!D257)*'Enter Information'!C$782</f>
        <v>31.718630290754103</v>
      </c>
      <c r="S46" s="287">
        <f>(I46-M46+Q46*'Enter Information'!E257)*'Enter Information'!C$782</f>
        <v>32.631543434901559</v>
      </c>
      <c r="T46" s="38">
        <f t="shared" si="2"/>
        <v>64.350173725655665</v>
      </c>
      <c r="AK46" s="87">
        <v>41</v>
      </c>
      <c r="AL46" s="40">
        <f t="shared" si="4"/>
        <v>64.350173725655665</v>
      </c>
      <c r="AM46" s="86">
        <f>T46*'Enter Information'!E$742*((Y$26/AJ$25)/('1'!Z$26/'1'!AK$25))+T46*(1-'Enter Information'!E$742)</f>
        <v>64.469718667577922</v>
      </c>
      <c r="AN46" s="40">
        <f t="shared" si="5"/>
        <v>64.350173725655665</v>
      </c>
      <c r="AO46" s="86">
        <f>T46*'Enter Information'!E$742*Y$26/AJ$25+T46*(1-'Enter Information'!E$742)</f>
        <v>83.043479222686656</v>
      </c>
      <c r="AP46" s="86">
        <f>INDEX($AL$6:$AO$106,'1'!AL46,'Enter Information'!$B$86)</f>
        <v>64.469718667577922</v>
      </c>
    </row>
    <row r="47" spans="4:42" x14ac:dyDescent="0.4">
      <c r="D47" s="31">
        <v>41</v>
      </c>
      <c r="E47" s="32">
        <f>'5'!AP47</f>
        <v>64.02079007114574</v>
      </c>
      <c r="F47" s="33">
        <f>E47*'Enter Information'!D258</f>
        <v>31.289778013788048</v>
      </c>
      <c r="G47" s="33">
        <f>E47*'Enter Information'!E258</f>
        <v>32.731012057357695</v>
      </c>
      <c r="H47" s="34">
        <f t="shared" si="6"/>
        <v>31.164290026882622</v>
      </c>
      <c r="I47" s="34">
        <f t="shared" si="1"/>
        <v>32.172175030089939</v>
      </c>
      <c r="J47" s="35">
        <f>G47*'Enter Information'!$C$360/1000*'Enter Information'!$D$217</f>
        <v>1.0582164477969065</v>
      </c>
      <c r="K47" s="35">
        <f>G47*'Enter Information'!$C$360/1000*'Enter Information'!$E$217</f>
        <v>1.0040928615453253</v>
      </c>
      <c r="L47" s="35">
        <f>(F47+H47)/2*'Enter Information'!C467</f>
        <v>4.2781036607859403E-2</v>
      </c>
      <c r="M47" s="35">
        <f>(G47+I47)/2*'Enter Information'!D467</f>
        <v>2.4663211093230102E-2</v>
      </c>
      <c r="N47" s="36">
        <f>'Enter Information'!O$602/5</f>
        <v>73.400000000000006</v>
      </c>
      <c r="O47" s="36">
        <f>'Enter Information'!P$602/5</f>
        <v>282.60000000000002</v>
      </c>
      <c r="P47" s="36">
        <f>'Enter Information'!Q$602/5</f>
        <v>1483.2</v>
      </c>
      <c r="Q47" s="37">
        <f t="shared" si="10"/>
        <v>0</v>
      </c>
      <c r="R47" s="287">
        <f>(H47-L47+Q47*'Enter Information'!D258)*'Enter Information'!C$782</f>
        <v>31.212520149069736</v>
      </c>
      <c r="S47" s="287">
        <f>(I47-M47+Q47*'Enter Information'!E258)*'Enter Information'!C$782</f>
        <v>32.24152340127366</v>
      </c>
      <c r="T47" s="38">
        <f t="shared" si="2"/>
        <v>63.4540435503434</v>
      </c>
      <c r="AK47" s="87">
        <v>42</v>
      </c>
      <c r="AL47" s="40">
        <f t="shared" si="4"/>
        <v>63.4540435503434</v>
      </c>
      <c r="AM47" s="86">
        <f>T47*'Enter Information'!E$742*((Y$26/AJ$25)/('1'!Z$26/'1'!AK$25))+T47*(1-'Enter Information'!E$742)</f>
        <v>63.571923728620739</v>
      </c>
      <c r="AN47" s="40">
        <f t="shared" si="5"/>
        <v>63.4540435503434</v>
      </c>
      <c r="AO47" s="86">
        <f>T47*'Enter Information'!E$742*Y$26/AJ$25+T47*(1-'Enter Information'!E$742)</f>
        <v>81.887029079884655</v>
      </c>
      <c r="AP47" s="86">
        <f>INDEX($AL$6:$AO$106,'1'!AL47,'Enter Information'!$B$86)</f>
        <v>63.571923728620739</v>
      </c>
    </row>
    <row r="48" spans="4:42" x14ac:dyDescent="0.4">
      <c r="D48" s="31">
        <v>42</v>
      </c>
      <c r="E48" s="32">
        <f>'5'!AP48</f>
        <v>64.675135559322314</v>
      </c>
      <c r="F48" s="33">
        <f>E48*'Enter Information'!D259</f>
        <v>31.495528958254702</v>
      </c>
      <c r="G48" s="33">
        <f>E48*'Enter Information'!E259</f>
        <v>33.179606601067611</v>
      </c>
      <c r="H48" s="34">
        <f t="shared" si="6"/>
        <v>31.289778013788048</v>
      </c>
      <c r="I48" s="34">
        <f t="shared" si="1"/>
        <v>32.731012057357695</v>
      </c>
      <c r="J48" s="35">
        <f>G48*'Enter Information'!$C$360/1000*'Enter Information'!$D$217</f>
        <v>1.0727198222637242</v>
      </c>
      <c r="K48" s="35">
        <f>G48*'Enter Information'!$C$360/1000*'Enter Information'!$E$217</f>
        <v>1.0178544457663687</v>
      </c>
      <c r="L48" s="35">
        <f>(F48+H48)/2*'Enter Information'!C468</f>
        <v>4.6461127159311631E-2</v>
      </c>
      <c r="M48" s="35">
        <f>(G48+I48)/2*'Enter Information'!D468</f>
        <v>2.7352906743246502E-2</v>
      </c>
      <c r="N48" s="36">
        <f>'Enter Information'!O$602/5</f>
        <v>73.400000000000006</v>
      </c>
      <c r="O48" s="36">
        <f>'Enter Information'!P$602/5</f>
        <v>282.60000000000002</v>
      </c>
      <c r="P48" s="36">
        <f>'Enter Information'!Q$602/5</f>
        <v>1483.2</v>
      </c>
      <c r="Q48" s="37">
        <f t="shared" si="10"/>
        <v>0</v>
      </c>
      <c r="R48" s="287">
        <f>(H48-L48+Q48*'Enter Information'!D259)*'Enter Information'!C$782</f>
        <v>31.334684258157516</v>
      </c>
      <c r="S48" s="287">
        <f>(I48-M48+Q48*'Enter Information'!E259)*'Enter Information'!C$782</f>
        <v>32.799297119745809</v>
      </c>
      <c r="T48" s="38">
        <f t="shared" si="2"/>
        <v>64.133981377903325</v>
      </c>
      <c r="AK48" s="87">
        <v>43</v>
      </c>
      <c r="AL48" s="40">
        <f t="shared" si="4"/>
        <v>64.133981377903325</v>
      </c>
      <c r="AM48" s="86">
        <f>T48*'Enter Information'!E$742*((Y$26/AJ$25)/('1'!Z$26/'1'!AK$25))+T48*(1-'Enter Information'!E$742)</f>
        <v>64.253124693844498</v>
      </c>
      <c r="AN48" s="40">
        <f t="shared" si="5"/>
        <v>64.133981377903325</v>
      </c>
      <c r="AO48" s="86">
        <f>T48*'Enter Information'!E$742*Y$26/AJ$25+T48*(1-'Enter Information'!E$742)</f>
        <v>82.764484408854187</v>
      </c>
      <c r="AP48" s="86">
        <f>INDEX($AL$6:$AO$106,'1'!AL48,'Enter Information'!$B$86)</f>
        <v>64.253124693844498</v>
      </c>
    </row>
    <row r="49" spans="4:42" x14ac:dyDescent="0.4">
      <c r="D49" s="31">
        <v>43</v>
      </c>
      <c r="E49" s="32">
        <f>'5'!AP49</f>
        <v>67.374975528788141</v>
      </c>
      <c r="F49" s="33">
        <f>E49*'Enter Information'!D260</f>
        <v>32.634365681366489</v>
      </c>
      <c r="G49" s="33">
        <f>E49*'Enter Information'!E260</f>
        <v>34.740609847421652</v>
      </c>
      <c r="H49" s="34">
        <f t="shared" si="6"/>
        <v>31.495528958254702</v>
      </c>
      <c r="I49" s="34">
        <f t="shared" si="1"/>
        <v>33.179606601067611</v>
      </c>
      <c r="J49" s="35">
        <f>G49*'Enter Information'!$C$360/1000*'Enter Information'!$D$217</f>
        <v>1.1231881459275772</v>
      </c>
      <c r="K49" s="35">
        <f>G49*'Enter Information'!$C$360/1000*'Enter Information'!$E$217</f>
        <v>1.0657415142678397</v>
      </c>
      <c r="L49" s="35">
        <f>(F49+H49)/2*'Enter Information'!C469</f>
        <v>5.0662616765300747E-2</v>
      </c>
      <c r="M49" s="35">
        <f>(G49+I49)/2*'Enter Information'!D469</f>
        <v>3.1243299566305064E-2</v>
      </c>
      <c r="N49" s="36">
        <f>'Enter Information'!O$602/5</f>
        <v>73.400000000000006</v>
      </c>
      <c r="O49" s="36">
        <f>'Enter Information'!P$602/5</f>
        <v>282.60000000000002</v>
      </c>
      <c r="P49" s="36">
        <f>'Enter Information'!Q$602/5</f>
        <v>1483.2</v>
      </c>
      <c r="Q49" s="37">
        <f t="shared" si="10"/>
        <v>0</v>
      </c>
      <c r="R49" s="287">
        <f>(H49-L49+Q49*'Enter Information'!D260)*'Enter Information'!C$782</f>
        <v>31.536823120474196</v>
      </c>
      <c r="S49" s="287">
        <f>(I49-M49+Q49*'Enter Information'!E260)*'Enter Information'!C$782</f>
        <v>33.245301755133781</v>
      </c>
      <c r="T49" s="38">
        <f t="shared" si="2"/>
        <v>64.782124875607977</v>
      </c>
      <c r="AK49" s="87">
        <v>44</v>
      </c>
      <c r="AL49" s="40">
        <f t="shared" si="4"/>
        <v>64.782124875607977</v>
      </c>
      <c r="AM49" s="86">
        <f>T49*'Enter Information'!E$742*((Y$26/AJ$25)/('1'!Z$26/'1'!AK$25))+T49*(1-'Enter Information'!E$742)</f>
        <v>64.902472264083897</v>
      </c>
      <c r="AN49" s="40">
        <f t="shared" si="5"/>
        <v>64.782124875607977</v>
      </c>
      <c r="AO49" s="86">
        <f>T49*'Enter Information'!E$742*Y$26/AJ$25+T49*(1-'Enter Information'!E$742)</f>
        <v>83.60090936264568</v>
      </c>
      <c r="AP49" s="86">
        <f>INDEX($AL$6:$AO$106,'1'!AL49,'Enter Information'!$B$86)</f>
        <v>64.902472264083897</v>
      </c>
    </row>
    <row r="50" spans="4:42" x14ac:dyDescent="0.4">
      <c r="D50" s="31">
        <v>44</v>
      </c>
      <c r="E50" s="32">
        <f>'5'!AP50</f>
        <v>70.001241610040651</v>
      </c>
      <c r="F50" s="33">
        <f>E50*'Enter Information'!D261</f>
        <v>33.751646282284369</v>
      </c>
      <c r="G50" s="33">
        <f>E50*'Enter Information'!E261</f>
        <v>36.249595327756282</v>
      </c>
      <c r="H50" s="34">
        <f t="shared" si="6"/>
        <v>32.634365681366489</v>
      </c>
      <c r="I50" s="34">
        <f t="shared" si="1"/>
        <v>34.740609847421652</v>
      </c>
      <c r="J50" s="35">
        <f>G50*'Enter Information'!$C$360/1000*'Enter Information'!$D$217</f>
        <v>1.1719746989366484</v>
      </c>
      <c r="K50" s="35">
        <f>G50*'Enter Information'!$C$360/1000*'Enter Information'!$E$217</f>
        <v>1.1120328280324243</v>
      </c>
      <c r="L50" s="35">
        <f>(F50+H50)/2*'Enter Information'!C470</f>
        <v>5.5432319989648468E-2</v>
      </c>
      <c r="M50" s="35">
        <f>(G50+I50)/2*'Enter Information'!D470</f>
        <v>3.5850053613464855E-2</v>
      </c>
      <c r="N50" s="36">
        <f>'Enter Information'!O$602/5</f>
        <v>73.400000000000006</v>
      </c>
      <c r="O50" s="36">
        <f>'Enter Information'!P$602/5</f>
        <v>282.60000000000002</v>
      </c>
      <c r="P50" s="36">
        <f>'Enter Information'!Q$602/5</f>
        <v>1483.2</v>
      </c>
      <c r="Q50" s="37">
        <f t="shared" si="10"/>
        <v>0</v>
      </c>
      <c r="R50" s="287">
        <f>(H50-L50+Q50*'Enter Information'!D261)*'Enter Information'!C$782</f>
        <v>32.674206584743025</v>
      </c>
      <c r="S50" s="287">
        <f>(I50-M50+Q50*'Enter Information'!E261)*'Enter Information'!C$782</f>
        <v>34.806249744231948</v>
      </c>
      <c r="T50" s="38">
        <f t="shared" si="2"/>
        <v>67.480456328974981</v>
      </c>
      <c r="AK50" s="87">
        <v>45</v>
      </c>
      <c r="AL50" s="40">
        <f t="shared" si="4"/>
        <v>67.480456328974981</v>
      </c>
      <c r="AM50" s="86">
        <f>T50*'Enter Information'!E$742*((Y$26/AJ$25)/('1'!Z$26/'1'!AK$25))+T50*(1-'Enter Information'!E$742)</f>
        <v>67.605816475897456</v>
      </c>
      <c r="AN50" s="40">
        <f t="shared" si="5"/>
        <v>67.480456328974981</v>
      </c>
      <c r="AO50" s="86">
        <f>T50*'Enter Information'!E$742*Y$26/AJ$25+T50*(1-'Enter Information'!E$742)</f>
        <v>87.083088493022544</v>
      </c>
      <c r="AP50" s="86">
        <f>INDEX($AL$6:$AO$106,'1'!AL50,'Enter Information'!$B$86)</f>
        <v>67.605816475897456</v>
      </c>
    </row>
    <row r="51" spans="4:42" x14ac:dyDescent="0.4">
      <c r="D51" s="31">
        <v>45</v>
      </c>
      <c r="E51" s="32">
        <f>'5'!AP51</f>
        <v>74.092272908294774</v>
      </c>
      <c r="F51" s="33">
        <f>E51*'Enter Information'!D262</f>
        <v>35.309240142596657</v>
      </c>
      <c r="G51" s="33">
        <f>E51*'Enter Information'!E262</f>
        <v>38.783032765698117</v>
      </c>
      <c r="H51" s="34">
        <f t="shared" si="6"/>
        <v>33.751646282284369</v>
      </c>
      <c r="I51" s="34">
        <f t="shared" si="1"/>
        <v>36.249595327756282</v>
      </c>
      <c r="J51" s="35">
        <f>G51*'Enter Information'!$C$360/1000*'Enter Information'!$D$217</f>
        <v>1.2538824982309831</v>
      </c>
      <c r="K51" s="35">
        <f>G51*'Enter Information'!$C$360/1000*'Enter Information'!$E$217</f>
        <v>1.1897513673232756</v>
      </c>
      <c r="L51" s="35">
        <f>(F51+H51)/2*'Enter Information'!C471</f>
        <v>6.1464188918144119E-2</v>
      </c>
      <c r="M51" s="35">
        <f>(G51+I51)/2*'Enter Information'!D471</f>
        <v>4.1267945451399925E-2</v>
      </c>
      <c r="N51" s="36">
        <f>'Enter Information'!O$603/5</f>
        <v>61</v>
      </c>
      <c r="O51" s="36">
        <f>'Enter Information'!P$603/5</f>
        <v>232.8</v>
      </c>
      <c r="P51" s="36">
        <f>'Enter Information'!Q$603/5</f>
        <v>1453.2</v>
      </c>
      <c r="Q51" s="37">
        <f t="shared" si="10"/>
        <v>0</v>
      </c>
      <c r="R51" s="287">
        <f>(H51-L51+Q51*'Enter Information'!D262)*'Enter Information'!C$783</f>
        <v>33.659750271974119</v>
      </c>
      <c r="S51" s="287">
        <f>(I51-M51+Q51*'Enter Information'!E262)*'Enter Information'!C$783</f>
        <v>36.175620959147189</v>
      </c>
      <c r="T51" s="38">
        <f t="shared" si="2"/>
        <v>69.835371231121314</v>
      </c>
      <c r="AK51" s="87">
        <v>46</v>
      </c>
      <c r="AL51" s="40">
        <f t="shared" si="4"/>
        <v>69.835371231121314</v>
      </c>
      <c r="AM51" s="86">
        <f>T51*'Enter Information'!E$743*((Y$26/AJ$25)/('1'!Z$26/'1'!AK$25))+T51*(1-'Enter Information'!E$743)</f>
        <v>69.964737015738748</v>
      </c>
      <c r="AN51" s="40">
        <f t="shared" si="5"/>
        <v>69.835371231121314</v>
      </c>
      <c r="AO51" s="86">
        <f>T51*'Enter Information'!E$743*Y$26/AJ$25+T51*(1-'Enter Information'!E$743)</f>
        <v>90.064367070104254</v>
      </c>
      <c r="AP51" s="86">
        <f>INDEX($AL$6:$AO$106,'1'!AL51,'Enter Information'!$B$86)</f>
        <v>69.964737015738748</v>
      </c>
    </row>
    <row r="52" spans="4:42" x14ac:dyDescent="0.4">
      <c r="D52" s="31">
        <v>46</v>
      </c>
      <c r="E52" s="32">
        <f>'5'!AP52</f>
        <v>77.156119104253406</v>
      </c>
      <c r="F52" s="33">
        <f>E52*'Enter Information'!D263</f>
        <v>37.434890797221371</v>
      </c>
      <c r="G52" s="33">
        <f>E52*'Enter Information'!E263</f>
        <v>39.721228307032042</v>
      </c>
      <c r="H52" s="34">
        <f t="shared" si="6"/>
        <v>35.309240142596657</v>
      </c>
      <c r="I52" s="34">
        <f t="shared" si="1"/>
        <v>38.783032765698117</v>
      </c>
      <c r="J52" s="35">
        <v>0</v>
      </c>
      <c r="K52" s="35">
        <v>0</v>
      </c>
      <c r="L52" s="35">
        <f>(F52+H52)/2*'Enter Information'!C472</f>
        <v>6.947064504752623E-2</v>
      </c>
      <c r="M52" s="35">
        <f>(G52+I52)/2*'Enter Information'!D472</f>
        <v>4.7102556643638091E-2</v>
      </c>
      <c r="N52" s="36">
        <f>'Enter Information'!O$603/5</f>
        <v>61</v>
      </c>
      <c r="O52" s="36">
        <f>'Enter Information'!P$603/5</f>
        <v>232.8</v>
      </c>
      <c r="P52" s="36">
        <f>'Enter Information'!Q$603/5</f>
        <v>1453.2</v>
      </c>
      <c r="Q52" s="37">
        <f t="shared" si="10"/>
        <v>0</v>
      </c>
      <c r="R52" s="287">
        <f>(H52-L52+Q52*'Enter Information'!D263)*'Enter Information'!C$783</f>
        <v>35.207937957776615</v>
      </c>
      <c r="S52" s="287">
        <f>(I52-M52+Q52*'Enter Information'!E263)*'Enter Information'!C$783</f>
        <v>38.700940641283303</v>
      </c>
      <c r="T52" s="38">
        <f t="shared" si="2"/>
        <v>73.908878599059918</v>
      </c>
      <c r="AK52" s="87">
        <v>47</v>
      </c>
      <c r="AL52" s="40">
        <f t="shared" si="4"/>
        <v>73.908878599059918</v>
      </c>
      <c r="AM52" s="86">
        <f>T52*'Enter Information'!E$743*((Y$26/AJ$25)/('1'!Z$26/'1'!AK$25))+T52*(1-'Enter Information'!E$743)</f>
        <v>74.045790308722331</v>
      </c>
      <c r="AN52" s="40">
        <f t="shared" si="5"/>
        <v>73.908878599059918</v>
      </c>
      <c r="AO52" s="86">
        <f>T52*'Enter Information'!E$743*Y$26/AJ$25+T52*(1-'Enter Information'!E$743)</f>
        <v>95.31783470951305</v>
      </c>
      <c r="AP52" s="86">
        <f>INDEX($AL$6:$AO$106,'1'!AL52,'Enter Information'!$B$86)</f>
        <v>74.045790308722331</v>
      </c>
    </row>
    <row r="53" spans="4:42" x14ac:dyDescent="0.4">
      <c r="D53" s="31">
        <v>47</v>
      </c>
      <c r="E53" s="32">
        <f>'5'!AP53</f>
        <v>80.18550963231398</v>
      </c>
      <c r="F53" s="33">
        <f>E53*'Enter Information'!D264</f>
        <v>38.738219843783781</v>
      </c>
      <c r="G53" s="33">
        <f>E53*'Enter Information'!E264</f>
        <v>41.447289788530199</v>
      </c>
      <c r="H53" s="34">
        <f t="shared" si="6"/>
        <v>37.434890797221371</v>
      </c>
      <c r="I53" s="34">
        <f t="shared" si="1"/>
        <v>39.721228307032042</v>
      </c>
      <c r="J53" s="35">
        <v>0</v>
      </c>
      <c r="K53" s="35">
        <v>0</v>
      </c>
      <c r="L53" s="35">
        <f>(F53+H53)/2*'Enter Information'!C473</f>
        <v>7.922003506664535E-2</v>
      </c>
      <c r="M53" s="35">
        <f>(G53+I53)/2*'Enter Information'!D473</f>
        <v>5.3165379352593259E-2</v>
      </c>
      <c r="N53" s="36">
        <f>'Enter Information'!O$603/5</f>
        <v>61</v>
      </c>
      <c r="O53" s="36">
        <f>'Enter Information'!P$603/5</f>
        <v>232.8</v>
      </c>
      <c r="P53" s="36">
        <f>'Enter Information'!Q$603/5</f>
        <v>1453.2</v>
      </c>
      <c r="Q53" s="37">
        <f t="shared" si="10"/>
        <v>0</v>
      </c>
      <c r="R53" s="287">
        <f>(H53-L53+Q53*'Enter Information'!D264)*'Enter Information'!C$783</f>
        <v>37.321927961434149</v>
      </c>
      <c r="S53" s="287">
        <f>(I53-M53+Q53*'Enter Information'!E264)*'Enter Information'!C$783</f>
        <v>39.632231378813358</v>
      </c>
      <c r="T53" s="38">
        <f t="shared" si="2"/>
        <v>76.954159340247514</v>
      </c>
      <c r="AK53" s="87">
        <v>48</v>
      </c>
      <c r="AL53" s="40">
        <f t="shared" si="4"/>
        <v>76.954159340247514</v>
      </c>
      <c r="AM53" s="86">
        <f>T53*'Enter Information'!E$743*((Y$26/AJ$25)/('1'!Z$26/'1'!AK$25))+T53*(1-'Enter Information'!E$743)</f>
        <v>77.096712247565478</v>
      </c>
      <c r="AN53" s="40">
        <f t="shared" si="5"/>
        <v>76.954159340247514</v>
      </c>
      <c r="AO53" s="86">
        <f>T53*'Enter Information'!E$743*Y$26/AJ$25+T53*(1-'Enter Information'!E$743)</f>
        <v>99.245232497635826</v>
      </c>
      <c r="AP53" s="86">
        <f>INDEX($AL$6:$AO$106,'1'!AL53,'Enter Information'!$B$86)</f>
        <v>77.096712247565478</v>
      </c>
    </row>
    <row r="54" spans="4:42" x14ac:dyDescent="0.4">
      <c r="D54" s="31">
        <v>48</v>
      </c>
      <c r="E54" s="32">
        <f>'5'!AP54</f>
        <v>83.863096814554638</v>
      </c>
      <c r="F54" s="33">
        <f>E54*'Enter Information'!D265</f>
        <v>40.781102546793797</v>
      </c>
      <c r="G54" s="33">
        <f>E54*'Enter Information'!E265</f>
        <v>43.081994267760834</v>
      </c>
      <c r="H54" s="34">
        <f t="shared" si="6"/>
        <v>38.738219843783781</v>
      </c>
      <c r="I54" s="34">
        <f t="shared" si="1"/>
        <v>41.447289788530199</v>
      </c>
      <c r="J54" s="35">
        <v>0</v>
      </c>
      <c r="K54" s="35">
        <v>0</v>
      </c>
      <c r="L54" s="35">
        <f>(F54+H54)/2*'Enter Information'!C474</f>
        <v>8.9856834301352648E-2</v>
      </c>
      <c r="M54" s="35">
        <f>(G54+I54)/2*'Enter Information'!D474</f>
        <v>6.0438438100248092E-2</v>
      </c>
      <c r="N54" s="36">
        <f>'Enter Information'!O$603/5</f>
        <v>61</v>
      </c>
      <c r="O54" s="36">
        <f>'Enter Information'!P$603/5</f>
        <v>232.8</v>
      </c>
      <c r="P54" s="36">
        <f>'Enter Information'!Q$603/5</f>
        <v>1453.2</v>
      </c>
      <c r="Q54" s="37">
        <f t="shared" si="10"/>
        <v>0</v>
      </c>
      <c r="R54" s="287">
        <f>(H54-L54+Q54*'Enter Information'!D265)*'Enter Information'!C$783</f>
        <v>38.613452539810808</v>
      </c>
      <c r="S54" s="287">
        <f>(I54-M54+Q54*'Enter Information'!E265)*'Enter Information'!C$783</f>
        <v>41.349467246515417</v>
      </c>
      <c r="T54" s="38">
        <f t="shared" si="2"/>
        <v>79.962919786326225</v>
      </c>
      <c r="AK54" s="87">
        <v>49</v>
      </c>
      <c r="AL54" s="40">
        <f t="shared" si="4"/>
        <v>79.962919786326225</v>
      </c>
      <c r="AM54" s="86">
        <f>T54*'Enter Information'!E$743*((Y$26/AJ$25)/('1'!Z$26/'1'!AK$25))+T54*(1-'Enter Information'!E$743)</f>
        <v>80.111046239670671</v>
      </c>
      <c r="AN54" s="40">
        <f t="shared" si="5"/>
        <v>79.962919786326225</v>
      </c>
      <c r="AO54" s="86">
        <f>T54*'Enter Information'!E$743*Y$26/AJ$25+T54*(1-'Enter Information'!E$743)</f>
        <v>103.12553126979849</v>
      </c>
      <c r="AP54" s="86">
        <f>INDEX($AL$6:$AO$106,'1'!AL54,'Enter Information'!$B$86)</f>
        <v>80.111046239670671</v>
      </c>
    </row>
    <row r="55" spans="4:42" x14ac:dyDescent="0.4">
      <c r="D55" s="31">
        <v>49</v>
      </c>
      <c r="E55" s="32">
        <f>'5'!AP55</f>
        <v>87.495049330756032</v>
      </c>
      <c r="F55" s="33">
        <f>E55*'Enter Information'!D266</f>
        <v>42.420399534199952</v>
      </c>
      <c r="G55" s="33">
        <f>E55*'Enter Information'!E266</f>
        <v>45.074649796556081</v>
      </c>
      <c r="H55" s="34">
        <f t="shared" si="6"/>
        <v>40.781102546793797</v>
      </c>
      <c r="I55" s="34">
        <f t="shared" si="1"/>
        <v>43.081994267760834</v>
      </c>
      <c r="J55" s="35">
        <v>0</v>
      </c>
      <c r="K55" s="35">
        <v>0</v>
      </c>
      <c r="L55" s="35">
        <f>(F55+H55)/2*'Enter Information'!C475</f>
        <v>0.10192184004921734</v>
      </c>
      <c r="M55" s="35">
        <f>(G55+I55)/2*'Enter Information'!D475</f>
        <v>6.876218237016718E-2</v>
      </c>
      <c r="N55" s="36">
        <f>'Enter Information'!O$603/5</f>
        <v>61</v>
      </c>
      <c r="O55" s="36">
        <f>'Enter Information'!P$603/5</f>
        <v>232.8</v>
      </c>
      <c r="P55" s="36">
        <f>'Enter Information'!Q$603/5</f>
        <v>1453.2</v>
      </c>
      <c r="Q55" s="37">
        <f t="shared" si="10"/>
        <v>0</v>
      </c>
      <c r="R55" s="287">
        <f>(H55-L55+Q55*'Enter Information'!D266)*'Enter Information'!C$783</f>
        <v>40.642435830797808</v>
      </c>
      <c r="S55" s="287">
        <f>(I55-M55+Q55*'Enter Information'!E266)*'Enter Information'!C$783</f>
        <v>42.974378896865531</v>
      </c>
      <c r="T55" s="38">
        <f t="shared" si="2"/>
        <v>83.616814727663339</v>
      </c>
      <c r="AK55" s="87">
        <v>50</v>
      </c>
      <c r="AL55" s="40">
        <f t="shared" si="4"/>
        <v>83.616814727663339</v>
      </c>
      <c r="AM55" s="86">
        <f>T55*'Enter Information'!E$743*((Y$26/AJ$25)/('1'!Z$26/'1'!AK$25))+T55*(1-'Enter Information'!E$743)</f>
        <v>83.771709799512465</v>
      </c>
      <c r="AN55" s="40">
        <f t="shared" si="5"/>
        <v>83.616814727663339</v>
      </c>
      <c r="AO55" s="86">
        <f>T55*'Enter Information'!E$743*Y$26/AJ$25+T55*(1-'Enter Information'!E$743)</f>
        <v>107.83783864972304</v>
      </c>
      <c r="AP55" s="86">
        <f>INDEX($AL$6:$AO$106,'1'!AL55,'Enter Information'!$B$86)</f>
        <v>83.771709799512465</v>
      </c>
    </row>
    <row r="56" spans="4:42" x14ac:dyDescent="0.4">
      <c r="D56" s="31">
        <v>50</v>
      </c>
      <c r="E56" s="32">
        <f>'5'!AP56</f>
        <v>92.250036019125247</v>
      </c>
      <c r="F56" s="33">
        <f>E56*'Enter Information'!D267</f>
        <v>44.702403736925916</v>
      </c>
      <c r="G56" s="33">
        <f>E56*'Enter Information'!E267</f>
        <v>47.547632282199338</v>
      </c>
      <c r="H56" s="34">
        <f t="shared" si="6"/>
        <v>42.420399534199952</v>
      </c>
      <c r="I56" s="34">
        <f t="shared" si="1"/>
        <v>45.074649796556081</v>
      </c>
      <c r="J56" s="35">
        <v>0</v>
      </c>
      <c r="K56" s="35">
        <v>0</v>
      </c>
      <c r="L56" s="35">
        <f>(F56+H56)/2*'Enter Information'!C476</f>
        <v>0.11500210031788613</v>
      </c>
      <c r="M56" s="35">
        <f>(G56+I56)/2*'Enter Information'!D476</f>
        <v>7.8728939766942105E-2</v>
      </c>
      <c r="N56" s="36">
        <f>'Enter Information'!O$604/5</f>
        <v>57.4</v>
      </c>
      <c r="O56" s="36">
        <f>'Enter Information'!P$604/5</f>
        <v>216.6</v>
      </c>
      <c r="P56" s="36">
        <f>'Enter Information'!Q$604/5</f>
        <v>1391.2</v>
      </c>
      <c r="Q56" s="37">
        <f t="shared" si="10"/>
        <v>0</v>
      </c>
      <c r="R56" s="287">
        <f>(H56-L56+Q56*'Enter Information'!D267)*'Enter Information'!C$784</f>
        <v>42.17921382319409</v>
      </c>
      <c r="S56" s="287">
        <f>(I56-M56+Q56*'Enter Information'!E267)*'Enter Information'!C$784</f>
        <v>44.861712266293956</v>
      </c>
      <c r="T56" s="38">
        <f t="shared" si="2"/>
        <v>87.040926089488039</v>
      </c>
      <c r="AK56" s="87">
        <v>51</v>
      </c>
      <c r="AL56" s="40">
        <f t="shared" si="4"/>
        <v>87.040926089488039</v>
      </c>
      <c r="AM56" s="86">
        <f>T56*'Enter Information'!E$744*((Y$26/AJ$25)/('1'!Z$26/'1'!AK$25))+T56*(1-'Enter Information'!E$744)</f>
        <v>87.201463958879543</v>
      </c>
      <c r="AN56" s="40">
        <f t="shared" si="5"/>
        <v>87.040926089488039</v>
      </c>
      <c r="AO56" s="86">
        <f>T56*'Enter Information'!E$744*Y$26/AJ$25+T56*(1-'Enter Information'!E$744)</f>
        <v>112.14431723362786</v>
      </c>
      <c r="AP56" s="86">
        <f>INDEX($AL$6:$AO$106,'1'!AL56,'Enter Information'!$B$86)</f>
        <v>87.201463958879543</v>
      </c>
    </row>
    <row r="57" spans="4:42" x14ac:dyDescent="0.4">
      <c r="D57" s="31">
        <v>51</v>
      </c>
      <c r="E57" s="32">
        <f>'5'!AP57</f>
        <v>96.016853601150132</v>
      </c>
      <c r="F57" s="33">
        <f>E57*'Enter Information'!D268</f>
        <v>46.596281552141647</v>
      </c>
      <c r="G57" s="33">
        <f>E57*'Enter Information'!E268</f>
        <v>49.420572049008477</v>
      </c>
      <c r="H57" s="34">
        <f t="shared" si="6"/>
        <v>44.702403736925916</v>
      </c>
      <c r="I57" s="34">
        <f t="shared" si="1"/>
        <v>47.547632282199338</v>
      </c>
      <c r="J57" s="35">
        <v>0</v>
      </c>
      <c r="K57" s="35">
        <v>0</v>
      </c>
      <c r="L57" s="35">
        <f>(F57+H57)/2*'Enter Information'!C477</f>
        <v>0.13010062653692128</v>
      </c>
      <c r="M57" s="35">
        <f>(G57+I57)/2*'Enter Information'!D477</f>
        <v>9.0665271049679308E-2</v>
      </c>
      <c r="N57" s="36">
        <f>'Enter Information'!O$604/5</f>
        <v>57.4</v>
      </c>
      <c r="O57" s="36">
        <f>'Enter Information'!P$604/5</f>
        <v>216.6</v>
      </c>
      <c r="P57" s="36">
        <f>'Enter Information'!Q$604/5</f>
        <v>1391.2</v>
      </c>
      <c r="Q57" s="37">
        <f t="shared" si="10"/>
        <v>0</v>
      </c>
      <c r="R57" s="287">
        <f>(H57-L57+Q57*'Enter Information'!D268)*'Enter Information'!C$784</f>
        <v>44.439358037554314</v>
      </c>
      <c r="S57" s="287">
        <f>(I57-M57+Q57*'Enter Information'!E268)*'Enter Information'!C$784</f>
        <v>47.315417898908706</v>
      </c>
      <c r="T57" s="38">
        <f t="shared" si="2"/>
        <v>91.75477593646302</v>
      </c>
      <c r="AK57" s="87">
        <v>52</v>
      </c>
      <c r="AL57" s="40">
        <f t="shared" si="4"/>
        <v>91.75477593646302</v>
      </c>
      <c r="AM57" s="86">
        <f>T57*'Enter Information'!E$744*((Y$26/AJ$25)/('1'!Z$26/'1'!AK$25))+T57*(1-'Enter Information'!E$744)</f>
        <v>91.924008008054159</v>
      </c>
      <c r="AN57" s="40">
        <f t="shared" si="5"/>
        <v>91.75477593646302</v>
      </c>
      <c r="AO57" s="86">
        <f>T57*'Enter Information'!E$744*Y$26/AJ$25+T57*(1-'Enter Information'!E$744)</f>
        <v>118.21768405520046</v>
      </c>
      <c r="AP57" s="86">
        <f>INDEX($AL$6:$AO$106,'1'!AL57,'Enter Information'!$B$86)</f>
        <v>91.924008008054159</v>
      </c>
    </row>
    <row r="58" spans="4:42" x14ac:dyDescent="0.4">
      <c r="D58" s="31">
        <v>52</v>
      </c>
      <c r="E58" s="32">
        <f>'5'!AP58</f>
        <v>99.7601444039352</v>
      </c>
      <c r="F58" s="33">
        <f>E58*'Enter Information'!D269</f>
        <v>48.234580040846524</v>
      </c>
      <c r="G58" s="33">
        <f>E58*'Enter Information'!E269</f>
        <v>51.525564363088677</v>
      </c>
      <c r="H58" s="34">
        <f t="shared" si="6"/>
        <v>46.596281552141647</v>
      </c>
      <c r="I58" s="34">
        <f t="shared" si="1"/>
        <v>49.420572049008477</v>
      </c>
      <c r="J58" s="35">
        <v>0</v>
      </c>
      <c r="K58" s="35">
        <v>0</v>
      </c>
      <c r="L58" s="35">
        <f>(F58+H58)/2*'Enter Information'!C478</f>
        <v>0.14603952685320176</v>
      </c>
      <c r="M58" s="35">
        <f>(G58+I58)/2*'Enter Information'!D478</f>
        <v>0.1034697898223996</v>
      </c>
      <c r="N58" s="36">
        <f>'Enter Information'!O$604/5</f>
        <v>57.4</v>
      </c>
      <c r="O58" s="36">
        <f>'Enter Information'!P$604/5</f>
        <v>216.6</v>
      </c>
      <c r="P58" s="36">
        <f>'Enter Information'!Q$604/5</f>
        <v>1391.2</v>
      </c>
      <c r="Q58" s="37">
        <f t="shared" si="10"/>
        <v>0</v>
      </c>
      <c r="R58" s="287">
        <f>(H58-L58+Q58*'Enter Information'!D269)*'Enter Information'!C$784</f>
        <v>46.311695655047124</v>
      </c>
      <c r="S58" s="287">
        <f>(I58-M58+Q58*'Enter Information'!E269)*'Enter Information'!C$784</f>
        <v>49.17000495224179</v>
      </c>
      <c r="T58" s="38">
        <f t="shared" si="2"/>
        <v>95.481700607288914</v>
      </c>
      <c r="AK58" s="87">
        <v>53</v>
      </c>
      <c r="AL58" s="40">
        <f t="shared" si="4"/>
        <v>95.481700607288914</v>
      </c>
      <c r="AM58" s="86">
        <f>T58*'Enter Information'!E$744*((Y$26/AJ$25)/('1'!Z$26/'1'!AK$25))+T58*(1-'Enter Information'!E$744)</f>
        <v>95.657806600986774</v>
      </c>
      <c r="AN58" s="40">
        <f t="shared" si="5"/>
        <v>95.481700607288914</v>
      </c>
      <c r="AO58" s="86">
        <f>T58*'Enter Information'!E$744*Y$26/AJ$25+T58*(1-'Enter Information'!E$744)</f>
        <v>123.01948754429972</v>
      </c>
      <c r="AP58" s="86">
        <f>INDEX($AL$6:$AO$106,'1'!AL58,'Enter Information'!$B$86)</f>
        <v>95.657806600986774</v>
      </c>
    </row>
    <row r="59" spans="4:42" x14ac:dyDescent="0.4">
      <c r="D59" s="31">
        <v>53</v>
      </c>
      <c r="E59" s="32">
        <f>'5'!AP59</f>
        <v>102.51499281021971</v>
      </c>
      <c r="F59" s="33">
        <f>E59*'Enter Information'!D270</f>
        <v>49.785891229541527</v>
      </c>
      <c r="G59" s="33">
        <f>E59*'Enter Information'!E270</f>
        <v>52.729101580678183</v>
      </c>
      <c r="H59" s="34">
        <f t="shared" si="6"/>
        <v>48.234580040846524</v>
      </c>
      <c r="I59" s="34">
        <f t="shared" si="1"/>
        <v>51.525564363088677</v>
      </c>
      <c r="J59" s="35">
        <v>0</v>
      </c>
      <c r="K59" s="35">
        <v>0</v>
      </c>
      <c r="L59" s="35">
        <f>(F59+H59)/2*'Enter Information'!C479</f>
        <v>0.16369418702154803</v>
      </c>
      <c r="M59" s="35">
        <f>(G59+I59)/2*'Enter Information'!D479</f>
        <v>0.11624395252730006</v>
      </c>
      <c r="N59" s="36">
        <f>'Enter Information'!O$604/5</f>
        <v>57.4</v>
      </c>
      <c r="O59" s="36">
        <f>'Enter Information'!P$604/5</f>
        <v>216.6</v>
      </c>
      <c r="P59" s="36">
        <f>'Enter Information'!Q$604/5</f>
        <v>1391.2</v>
      </c>
      <c r="Q59" s="37">
        <f t="shared" si="10"/>
        <v>0</v>
      </c>
      <c r="R59" s="287">
        <f>(H59-L59+Q59*'Enter Information'!D270)*'Enter Information'!C$784</f>
        <v>47.927505615984522</v>
      </c>
      <c r="S59" s="287">
        <f>(I59-M59+Q59*'Enter Information'!E270)*'Enter Information'!C$784</f>
        <v>51.255982679068424</v>
      </c>
      <c r="T59" s="38">
        <f t="shared" si="2"/>
        <v>99.183488295052939</v>
      </c>
      <c r="AK59" s="87">
        <v>54</v>
      </c>
      <c r="AL59" s="40">
        <f t="shared" si="4"/>
        <v>99.183488295052939</v>
      </c>
      <c r="AM59" s="86">
        <f>T59*'Enter Information'!E$744*((Y$26/AJ$25)/('1'!Z$26/'1'!AK$25))+T59*(1-'Enter Information'!E$744)</f>
        <v>99.366421848325743</v>
      </c>
      <c r="AN59" s="40">
        <f t="shared" si="5"/>
        <v>99.183488295052939</v>
      </c>
      <c r="AO59" s="86">
        <f>T59*'Enter Information'!E$744*Y$26/AJ$25+T59*(1-'Enter Information'!E$744)</f>
        <v>127.78890431683431</v>
      </c>
      <c r="AP59" s="86">
        <f>INDEX($AL$6:$AO$106,'1'!AL59,'Enter Information'!$B$86)</f>
        <v>99.366421848325743</v>
      </c>
    </row>
    <row r="60" spans="4:42" x14ac:dyDescent="0.4">
      <c r="D60" s="31">
        <v>54</v>
      </c>
      <c r="E60" s="32">
        <f>'5'!AP60</f>
        <v>105.25420347335786</v>
      </c>
      <c r="F60" s="33">
        <f>E60*'Enter Information'!D271</f>
        <v>51.199191856286156</v>
      </c>
      <c r="G60" s="33">
        <f>E60*'Enter Information'!E271</f>
        <v>54.055011617071706</v>
      </c>
      <c r="H60" s="34">
        <f t="shared" si="6"/>
        <v>49.785891229541527</v>
      </c>
      <c r="I60" s="34">
        <f t="shared" si="1"/>
        <v>52.729101580678183</v>
      </c>
      <c r="J60" s="35">
        <v>0</v>
      </c>
      <c r="K60" s="35">
        <v>0</v>
      </c>
      <c r="L60" s="35">
        <f>(F60+H60)/2*'Enter Information'!C480</f>
        <v>0.18379285121620639</v>
      </c>
      <c r="M60" s="35">
        <f>(G60+I60)/2*'Enter Information'!D480</f>
        <v>0.12920877696927735</v>
      </c>
      <c r="N60" s="36">
        <f>'Enter Information'!O$604/5</f>
        <v>57.4</v>
      </c>
      <c r="O60" s="36">
        <f>'Enter Information'!P$604/5</f>
        <v>216.6</v>
      </c>
      <c r="P60" s="36">
        <f>'Enter Information'!Q$604/5</f>
        <v>1391.2</v>
      </c>
      <c r="Q60" s="37">
        <f t="shared" si="10"/>
        <v>0</v>
      </c>
      <c r="R60" s="287">
        <f>(H60-L60+Q60*'Enter Information'!D271)*'Enter Information'!C$784</f>
        <v>49.454151018160253</v>
      </c>
      <c r="S60" s="287">
        <f>(I60-M60+Q60*'Enter Information'!E271)*'Enter Information'!C$784</f>
        <v>52.443003971588951</v>
      </c>
      <c r="T60" s="38">
        <f t="shared" si="2"/>
        <v>101.8971549897492</v>
      </c>
      <c r="AK60" s="87">
        <v>55</v>
      </c>
      <c r="AL60" s="40">
        <f t="shared" si="4"/>
        <v>101.8971549897492</v>
      </c>
      <c r="AM60" s="86">
        <f>T60*'Enter Information'!E$744*((Y$26/AJ$25)/('1'!Z$26/'1'!AK$25))+T60*(1-'Enter Information'!E$744)</f>
        <v>102.085093616945</v>
      </c>
      <c r="AN60" s="40">
        <f t="shared" si="5"/>
        <v>101.8971549897492</v>
      </c>
      <c r="AO60" s="86">
        <f>T60*'Enter Information'!E$744*Y$26/AJ$25+T60*(1-'Enter Information'!E$744)</f>
        <v>131.2852170555507</v>
      </c>
      <c r="AP60" s="86">
        <f>INDEX($AL$6:$AO$106,'1'!AL60,'Enter Information'!$B$86)</f>
        <v>102.085093616945</v>
      </c>
    </row>
    <row r="61" spans="4:42" x14ac:dyDescent="0.4">
      <c r="D61" s="31">
        <v>55</v>
      </c>
      <c r="E61" s="32">
        <f>'5'!AP61</f>
        <v>106.25455394230764</v>
      </c>
      <c r="F61" s="33">
        <f>E61*'Enter Information'!D272</f>
        <v>51.179670200920924</v>
      </c>
      <c r="G61" s="33">
        <f>E61*'Enter Information'!E272</f>
        <v>55.074883741386714</v>
      </c>
      <c r="H61" s="34">
        <f t="shared" si="6"/>
        <v>51.199191856286156</v>
      </c>
      <c r="I61" s="34">
        <f t="shared" si="1"/>
        <v>54.055011617071706</v>
      </c>
      <c r="J61" s="35">
        <v>0</v>
      </c>
      <c r="K61" s="35">
        <v>0</v>
      </c>
      <c r="L61" s="35">
        <f>(F61+H61)/2*'Enter Information'!C481</f>
        <v>0.20271014687326999</v>
      </c>
      <c r="M61" s="35">
        <f>(G61+I61)/2*'Enter Information'!D481</f>
        <v>0.14241451344278822</v>
      </c>
      <c r="N61" s="36">
        <f>'Enter Information'!O$605/5</f>
        <v>52.4</v>
      </c>
      <c r="O61" s="36">
        <f>'Enter Information'!P$605/5</f>
        <v>188.4</v>
      </c>
      <c r="P61" s="36">
        <f>'Enter Information'!Q$605/5</f>
        <v>1366.6</v>
      </c>
      <c r="Q61" s="37">
        <f t="shared" si="10"/>
        <v>0</v>
      </c>
      <c r="R61" s="287">
        <f>(H61-L61+Q61*'Enter Information'!D272)*'Enter Information'!C$785</f>
        <v>50.785945750083322</v>
      </c>
      <c r="S61" s="287">
        <f>(I61-M61+Q61*'Enter Information'!E272)*'Enter Information'!C$785</f>
        <v>53.690022134323428</v>
      </c>
      <c r="T61" s="38">
        <f t="shared" si="2"/>
        <v>104.47596788440674</v>
      </c>
      <c r="AK61" s="87">
        <v>56</v>
      </c>
      <c r="AL61" s="40">
        <f t="shared" si="4"/>
        <v>104.47596788440674</v>
      </c>
      <c r="AM61" s="86">
        <f>T61*'Enter Information'!E$745*((Y$26/AJ$25)/('1'!Z$26/'1'!AK$25))+T61*(1-'Enter Information'!E$745)</f>
        <v>104.66859388296031</v>
      </c>
      <c r="AN61" s="40">
        <f t="shared" si="5"/>
        <v>104.47596788440674</v>
      </c>
      <c r="AO61" s="86">
        <f>T61*'Enter Information'!E$745*Y$26/AJ$25+T61*(1-'Enter Information'!E$745)</f>
        <v>134.59699667686107</v>
      </c>
      <c r="AP61" s="86">
        <f>INDEX($AL$6:$AO$106,'1'!AL61,'Enter Information'!$B$86)</f>
        <v>104.66859388296031</v>
      </c>
    </row>
    <row r="62" spans="4:42" x14ac:dyDescent="0.4">
      <c r="D62" s="31">
        <v>56</v>
      </c>
      <c r="E62" s="32">
        <f>'5'!AP62</f>
        <v>108.9886787318386</v>
      </c>
      <c r="F62" s="33">
        <f>E62*'Enter Information'!D273</f>
        <v>52.393754789776033</v>
      </c>
      <c r="G62" s="33">
        <f>E62*'Enter Information'!E273</f>
        <v>56.594923942062572</v>
      </c>
      <c r="H62" s="34">
        <f t="shared" si="6"/>
        <v>51.179670200920924</v>
      </c>
      <c r="I62" s="34">
        <f t="shared" si="1"/>
        <v>55.074883741386714</v>
      </c>
      <c r="J62" s="35">
        <v>0</v>
      </c>
      <c r="K62" s="35">
        <v>0</v>
      </c>
      <c r="L62" s="35">
        <f>(F62+H62)/2*'Enter Information'!C482</f>
        <v>0.22320073085495193</v>
      </c>
      <c r="M62" s="35">
        <f>(G62+I62)/2*'Enter Information'!D482</f>
        <v>0.15689607979524622</v>
      </c>
      <c r="N62" s="36">
        <f>'Enter Information'!O$605/5</f>
        <v>52.4</v>
      </c>
      <c r="O62" s="36">
        <f>'Enter Information'!P$605/5</f>
        <v>188.4</v>
      </c>
      <c r="P62" s="36">
        <f>'Enter Information'!Q$605/5</f>
        <v>1366.6</v>
      </c>
      <c r="Q62" s="37">
        <f t="shared" si="10"/>
        <v>0</v>
      </c>
      <c r="R62" s="287">
        <f>(H62-L62+Q62*'Enter Information'!D273)*'Enter Information'!C$785</f>
        <v>50.746098698900646</v>
      </c>
      <c r="S62" s="287">
        <f>(I62-M62+Q62*'Enter Information'!E273)*'Enter Information'!C$785</f>
        <v>54.691261996815889</v>
      </c>
      <c r="T62" s="38">
        <f t="shared" si="2"/>
        <v>105.43736069571654</v>
      </c>
      <c r="AK62" s="87">
        <v>57</v>
      </c>
      <c r="AL62" s="40">
        <f t="shared" si="4"/>
        <v>105.43736069571654</v>
      </c>
      <c r="AM62" s="86">
        <f>T62*'Enter Information'!E$745*((Y$26/AJ$25)/('1'!Z$26/'1'!AK$25))+T62*(1-'Enter Information'!E$745)</f>
        <v>105.6317592478442</v>
      </c>
      <c r="AN62" s="40">
        <f t="shared" si="5"/>
        <v>105.43736069571654</v>
      </c>
      <c r="AO62" s="86">
        <f>T62*'Enter Information'!E$745*Y$26/AJ$25+T62*(1-'Enter Information'!E$745)</f>
        <v>135.83556462362748</v>
      </c>
      <c r="AP62" s="86">
        <f>INDEX($AL$6:$AO$106,'1'!AL62,'Enter Information'!$B$86)</f>
        <v>105.6317592478442</v>
      </c>
    </row>
    <row r="63" spans="4:42" x14ac:dyDescent="0.4">
      <c r="D63" s="31">
        <v>57</v>
      </c>
      <c r="E63" s="32">
        <f>'5'!AP63</f>
        <v>111.68101329772001</v>
      </c>
      <c r="F63" s="33">
        <f>E63*'Enter Information'!D274</f>
        <v>54.212903517992572</v>
      </c>
      <c r="G63" s="33">
        <f>E63*'Enter Information'!E274</f>
        <v>57.468109779727442</v>
      </c>
      <c r="H63" s="34">
        <f t="shared" si="6"/>
        <v>52.393754789776033</v>
      </c>
      <c r="I63" s="34">
        <f t="shared" si="1"/>
        <v>56.594923942062572</v>
      </c>
      <c r="J63" s="35">
        <v>0</v>
      </c>
      <c r="K63" s="35">
        <v>0</v>
      </c>
      <c r="L63" s="35">
        <f>(F63+H63)/2*'Enter Information'!C483</f>
        <v>0.25052564702325625</v>
      </c>
      <c r="M63" s="35">
        <f>(G63+I63)/2*'Enter Information'!D483</f>
        <v>0.1728054960885119</v>
      </c>
      <c r="N63" s="36">
        <f>'Enter Information'!O$605/5</f>
        <v>52.4</v>
      </c>
      <c r="O63" s="36">
        <f>'Enter Information'!P$605/5</f>
        <v>188.4</v>
      </c>
      <c r="P63" s="36">
        <f>'Enter Information'!Q$605/5</f>
        <v>1366.6</v>
      </c>
      <c r="Q63" s="37">
        <f t="shared" si="10"/>
        <v>0</v>
      </c>
      <c r="R63" s="287">
        <f>(H63-L63+Q63*'Enter Information'!D274)*'Enter Information'!C$785</f>
        <v>51.927958904451522</v>
      </c>
      <c r="S63" s="287">
        <f>(I63-M63+Q63*'Enter Information'!E274)*'Enter Information'!C$785</f>
        <v>56.189183066193991</v>
      </c>
      <c r="T63" s="38">
        <f t="shared" si="2"/>
        <v>108.11714197064552</v>
      </c>
      <c r="AK63" s="87">
        <v>58</v>
      </c>
      <c r="AL63" s="40">
        <f t="shared" si="4"/>
        <v>108.11714197064552</v>
      </c>
      <c r="AM63" s="86">
        <f>T63*'Enter Information'!E$745*((Y$26/AJ$25)/('1'!Z$26/'1'!AK$25))+T63*(1-'Enter Information'!E$745)</f>
        <v>108.31648132929971</v>
      </c>
      <c r="AN63" s="40">
        <f t="shared" si="5"/>
        <v>108.11714197064552</v>
      </c>
      <c r="AO63" s="86">
        <f>T63*'Enter Information'!E$745*Y$26/AJ$25+T63*(1-'Enter Information'!E$745)</f>
        <v>139.28794241595767</v>
      </c>
      <c r="AP63" s="86">
        <f>INDEX($AL$6:$AO$106,'1'!AL63,'Enter Information'!$B$86)</f>
        <v>108.31648132929971</v>
      </c>
    </row>
    <row r="64" spans="4:42" x14ac:dyDescent="0.4">
      <c r="D64" s="31">
        <v>58</v>
      </c>
      <c r="E64" s="32">
        <f>'5'!AP64</f>
        <v>116.40540049333542</v>
      </c>
      <c r="F64" s="33">
        <f>E64*'Enter Information'!D275</f>
        <v>55.654308351550945</v>
      </c>
      <c r="G64" s="33">
        <f>E64*'Enter Information'!E275</f>
        <v>60.751092141784476</v>
      </c>
      <c r="H64" s="34">
        <f t="shared" si="6"/>
        <v>54.212903517992572</v>
      </c>
      <c r="I64" s="34">
        <f t="shared" si="1"/>
        <v>57.468109779727442</v>
      </c>
      <c r="J64" s="35">
        <v>0</v>
      </c>
      <c r="K64" s="35">
        <v>0</v>
      </c>
      <c r="L64" s="35">
        <f>(F64+H64)/2*'Enter Information'!C484</f>
        <v>0.28180939844537917</v>
      </c>
      <c r="M64" s="35">
        <f>(G64+I64)/2*'Enter Information'!D484</f>
        <v>0.19387949115127953</v>
      </c>
      <c r="N64" s="36">
        <f>'Enter Information'!O$605/5</f>
        <v>52.4</v>
      </c>
      <c r="O64" s="36">
        <f>'Enter Information'!P$605/5</f>
        <v>188.4</v>
      </c>
      <c r="P64" s="36">
        <f>'Enter Information'!Q$605/5</f>
        <v>1366.6</v>
      </c>
      <c r="Q64" s="37">
        <f t="shared" si="10"/>
        <v>0</v>
      </c>
      <c r="R64" s="287">
        <f>(H64-L64+Q64*'Enter Information'!D275)*'Enter Information'!C$785</f>
        <v>53.7084427864052</v>
      </c>
      <c r="S64" s="287">
        <f>(I64-M64+Q64*'Enter Information'!E275)*'Enter Information'!C$785</f>
        <v>57.037777015439048</v>
      </c>
      <c r="T64" s="38">
        <f t="shared" si="2"/>
        <v>110.74621980184425</v>
      </c>
      <c r="AK64" s="87">
        <v>59</v>
      </c>
      <c r="AL64" s="40">
        <f t="shared" si="4"/>
        <v>110.74621980184425</v>
      </c>
      <c r="AM64" s="86">
        <f>T64*'Enter Information'!E$745*((Y$26/AJ$25)/('1'!Z$26/'1'!AK$25))+T64*(1-'Enter Information'!E$745)</f>
        <v>110.95040648331118</v>
      </c>
      <c r="AN64" s="40">
        <f t="shared" si="5"/>
        <v>110.74621980184425</v>
      </c>
      <c r="AO64" s="86">
        <f>T64*'Enter Information'!E$745*Y$26/AJ$25+T64*(1-'Enter Information'!E$745)</f>
        <v>142.67499866702383</v>
      </c>
      <c r="AP64" s="86">
        <f>INDEX($AL$6:$AO$106,'1'!AL64,'Enter Information'!$B$86)</f>
        <v>110.95040648331118</v>
      </c>
    </row>
    <row r="65" spans="4:42" x14ac:dyDescent="0.4">
      <c r="D65" s="31">
        <v>59</v>
      </c>
      <c r="E65" s="32">
        <f>'5'!AP65</f>
        <v>121.03482701792046</v>
      </c>
      <c r="F65" s="33">
        <f>E65*'Enter Information'!D276</f>
        <v>58.188152205186299</v>
      </c>
      <c r="G65" s="33">
        <f>E65*'Enter Information'!E276</f>
        <v>62.846674812734165</v>
      </c>
      <c r="H65" s="34">
        <f t="shared" si="6"/>
        <v>55.654308351550945</v>
      </c>
      <c r="I65" s="34">
        <f t="shared" si="1"/>
        <v>60.751092141784476</v>
      </c>
      <c r="J65" s="35">
        <v>0</v>
      </c>
      <c r="K65" s="35">
        <v>0</v>
      </c>
      <c r="L65" s="35">
        <f>(F65+H65)/2*'Enter Information'!C485</f>
        <v>0.31875888955886428</v>
      </c>
      <c r="M65" s="35">
        <f>(G65+I65)/2*'Enter Information'!D485</f>
        <v>0.21876804750949802</v>
      </c>
      <c r="N65" s="36">
        <f>'Enter Information'!O$605/5</f>
        <v>52.4</v>
      </c>
      <c r="O65" s="36">
        <f>'Enter Information'!P$605/5</f>
        <v>188.4</v>
      </c>
      <c r="P65" s="36">
        <f>'Enter Information'!Q$605/5</f>
        <v>1366.6</v>
      </c>
      <c r="Q65" s="37">
        <f t="shared" si="10"/>
        <v>0</v>
      </c>
      <c r="R65" s="287">
        <f>(H65-L65+Q65*'Enter Information'!D276)*'Enter Information'!C$785</f>
        <v>55.107099918013859</v>
      </c>
      <c r="S65" s="287">
        <f>(I65-M65+Q65*'Enter Information'!E276)*'Enter Information'!C$785</f>
        <v>60.28241997351121</v>
      </c>
      <c r="T65" s="38">
        <f t="shared" si="2"/>
        <v>115.38951989152507</v>
      </c>
      <c r="AK65" s="87">
        <v>60</v>
      </c>
      <c r="AL65" s="40">
        <f t="shared" si="4"/>
        <v>115.38951989152507</v>
      </c>
      <c r="AM65" s="86">
        <f>T65*'Enter Information'!E$745*((Y$26/AJ$25)/('1'!Z$26/'1'!AK$25))+T65*(1-'Enter Information'!E$745)</f>
        <v>115.60226758787869</v>
      </c>
      <c r="AN65" s="40">
        <f t="shared" si="5"/>
        <v>115.38951989152507</v>
      </c>
      <c r="AO65" s="86">
        <f>T65*'Enter Information'!E$745*Y$26/AJ$25+T65*(1-'Enter Information'!E$745)</f>
        <v>148.65698916106655</v>
      </c>
      <c r="AP65" s="86">
        <f>INDEX($AL$6:$AO$106,'1'!AL65,'Enter Information'!$B$86)</f>
        <v>115.60226758787869</v>
      </c>
    </row>
    <row r="66" spans="4:42" x14ac:dyDescent="0.4">
      <c r="D66" s="31">
        <v>60</v>
      </c>
      <c r="E66" s="32">
        <f>'5'!AP66</f>
        <v>131.319811520147</v>
      </c>
      <c r="F66" s="33">
        <f>E66*'Enter Information'!D277</f>
        <v>63.592554869483124</v>
      </c>
      <c r="G66" s="33">
        <f>E66*'Enter Information'!E277</f>
        <v>67.727256650663875</v>
      </c>
      <c r="H66" s="34">
        <f t="shared" si="6"/>
        <v>58.188152205186299</v>
      </c>
      <c r="I66" s="34">
        <f t="shared" si="1"/>
        <v>62.846674812734165</v>
      </c>
      <c r="J66" s="35">
        <v>0</v>
      </c>
      <c r="K66" s="35">
        <v>0</v>
      </c>
      <c r="L66" s="35">
        <f>(F66+H66)/2*'Enter Information'!C486</f>
        <v>0.37325786718386178</v>
      </c>
      <c r="M66" s="35">
        <f>(G66+I66)/2*'Enter Information'!D486</f>
        <v>0.25004907875240723</v>
      </c>
      <c r="N66" s="36">
        <f>'Enter Information'!O$606/5</f>
        <v>42.8</v>
      </c>
      <c r="O66" s="36">
        <f>'Enter Information'!P$606/5</f>
        <v>169</v>
      </c>
      <c r="P66" s="36">
        <f>'Enter Information'!Q$606/5</f>
        <v>1223.8</v>
      </c>
      <c r="Q66" s="37">
        <f t="shared" si="10"/>
        <v>0</v>
      </c>
      <c r="R66" s="287">
        <f>(H66-L66+Q66*'Enter Information'!D277)*'Enter Information'!C$786</f>
        <v>57.510577269704392</v>
      </c>
      <c r="S66" s="287">
        <f>(I66-M66+Q66*'Enter Information'!E277)*'Enter Information'!C$786</f>
        <v>62.267139330057049</v>
      </c>
      <c r="T66" s="38">
        <f t="shared" si="2"/>
        <v>119.77771659976145</v>
      </c>
      <c r="AK66" s="87">
        <v>61</v>
      </c>
      <c r="AL66" s="40">
        <f t="shared" si="4"/>
        <v>119.77771659976145</v>
      </c>
      <c r="AM66" s="86">
        <f>T66*'Enter Information'!E$746*((Y$26/AJ$25)/('1'!Z$26/'1'!AK$25))+T66*(1-'Enter Information'!E$746)</f>
        <v>119.99870897736564</v>
      </c>
      <c r="AN66" s="40">
        <f t="shared" si="5"/>
        <v>119.77771659976145</v>
      </c>
      <c r="AO66" s="86">
        <f>T66*'Enter Information'!E$746*Y$26/AJ$25+T66*(1-'Enter Information'!E$746)</f>
        <v>154.33441101646872</v>
      </c>
      <c r="AP66" s="86">
        <f>INDEX($AL$6:$AO$106,'1'!AL66,'Enter Information'!$B$86)</f>
        <v>119.99870897736564</v>
      </c>
    </row>
    <row r="67" spans="4:42" x14ac:dyDescent="0.4">
      <c r="D67" s="31">
        <v>61</v>
      </c>
      <c r="E67" s="32">
        <f>'5'!AP67</f>
        <v>136.11671128332503</v>
      </c>
      <c r="F67" s="33">
        <f>E67*'Enter Information'!D278</f>
        <v>65.210389970203437</v>
      </c>
      <c r="G67" s="33">
        <f>E67*'Enter Information'!E278</f>
        <v>70.906321313121595</v>
      </c>
      <c r="H67" s="34">
        <f t="shared" si="6"/>
        <v>63.592554869483124</v>
      </c>
      <c r="I67" s="34">
        <f t="shared" si="1"/>
        <v>67.727256650663875</v>
      </c>
      <c r="J67" s="35">
        <v>0</v>
      </c>
      <c r="K67" s="35">
        <v>0</v>
      </c>
      <c r="L67" s="35">
        <f>(F67+H67)/2*'Enter Information'!C487</f>
        <v>0.43020183576455318</v>
      </c>
      <c r="M67" s="35">
        <f>(G67+I67)/2*'Enter Information'!D487</f>
        <v>0.28627833849521694</v>
      </c>
      <c r="N67" s="36">
        <f>'Enter Information'!O$606/5</f>
        <v>42.8</v>
      </c>
      <c r="O67" s="36">
        <f>'Enter Information'!P$606/5</f>
        <v>169</v>
      </c>
      <c r="P67" s="36">
        <f>'Enter Information'!Q$606/5</f>
        <v>1223.8</v>
      </c>
      <c r="Q67" s="37">
        <f t="shared" si="10"/>
        <v>0</v>
      </c>
      <c r="R67" s="287">
        <f>(H67-L67+Q67*'Enter Information'!D278)*'Enter Information'!C$786</f>
        <v>62.829888842230922</v>
      </c>
      <c r="S67" s="287">
        <f>(I67-M67+Q67*'Enter Information'!E278)*'Enter Information'!C$786</f>
        <v>67.085992956956801</v>
      </c>
      <c r="T67" s="38">
        <f t="shared" si="2"/>
        <v>129.91588179918773</v>
      </c>
      <c r="AK67" s="87">
        <v>62</v>
      </c>
      <c r="AL67" s="40">
        <f t="shared" si="4"/>
        <v>129.91588179918773</v>
      </c>
      <c r="AM67" s="86">
        <f>T67*'Enter Information'!E$746*((Y$26/AJ$25)/('1'!Z$26/'1'!AK$25))+T67*(1-'Enter Information'!E$746)</f>
        <v>130.15557930238262</v>
      </c>
      <c r="AN67" s="40">
        <f t="shared" si="5"/>
        <v>129.91588179918773</v>
      </c>
      <c r="AO67" s="86">
        <f>T67*'Enter Information'!E$746*Y$26/AJ$25+T67*(1-'Enter Information'!E$746)</f>
        <v>167.39750655091999</v>
      </c>
      <c r="AP67" s="86">
        <f>INDEX($AL$6:$AO$106,'1'!AL67,'Enter Information'!$B$86)</f>
        <v>130.15557930238262</v>
      </c>
    </row>
    <row r="68" spans="4:42" x14ac:dyDescent="0.4">
      <c r="D68" s="31">
        <v>62</v>
      </c>
      <c r="E68" s="32">
        <f>'5'!AP68</f>
        <v>140.95931533983585</v>
      </c>
      <c r="F68" s="33">
        <f>E68*'Enter Information'!D279</f>
        <v>67.405639731090915</v>
      </c>
      <c r="G68" s="33">
        <f>E68*'Enter Information'!E279</f>
        <v>73.553675608744939</v>
      </c>
      <c r="H68" s="34">
        <f t="shared" si="6"/>
        <v>65.210389970203437</v>
      </c>
      <c r="I68" s="34">
        <f t="shared" si="1"/>
        <v>70.906321313121595</v>
      </c>
      <c r="J68" s="35">
        <v>0</v>
      </c>
      <c r="K68" s="35">
        <v>0</v>
      </c>
      <c r="L68" s="35">
        <f>(F68+H68)/2*'Enter Information'!C488</f>
        <v>0.48139618781569843</v>
      </c>
      <c r="M68" s="35">
        <f>(G68+I68)/2*'Enter Information'!D488</f>
        <v>0.32142349315115304</v>
      </c>
      <c r="N68" s="36">
        <f>'Enter Information'!O$606/5</f>
        <v>42.8</v>
      </c>
      <c r="O68" s="36">
        <f>'Enter Information'!P$606/5</f>
        <v>169</v>
      </c>
      <c r="P68" s="36">
        <f>'Enter Information'!Q$606/5</f>
        <v>1223.8</v>
      </c>
      <c r="Q68" s="37">
        <f t="shared" si="10"/>
        <v>0</v>
      </c>
      <c r="R68" s="287">
        <f>(H68-L68+Q68*'Enter Information'!D279)*'Enter Information'!C$786</f>
        <v>64.388283350460313</v>
      </c>
      <c r="S68" s="287">
        <f>(I68-M68+Q68*'Enter Information'!E279)*'Enter Information'!C$786</f>
        <v>70.213363989170517</v>
      </c>
      <c r="T68" s="38">
        <f t="shared" si="2"/>
        <v>134.60164733963083</v>
      </c>
      <c r="AK68" s="87">
        <v>63</v>
      </c>
      <c r="AL68" s="40">
        <f t="shared" si="4"/>
        <v>134.60164733963083</v>
      </c>
      <c r="AM68" s="86">
        <f>T68*'Enter Information'!E$746*((Y$26/AJ$25)/('1'!Z$26/'1'!AK$25))+T68*(1-'Enter Information'!E$746)</f>
        <v>134.8499901776766</v>
      </c>
      <c r="AN68" s="40">
        <f t="shared" si="5"/>
        <v>134.60164733963083</v>
      </c>
      <c r="AO68" s="86">
        <f>T68*'Enter Information'!E$746*Y$26/AJ$25+T68*(1-'Enter Information'!E$746)</f>
        <v>173.43514765291269</v>
      </c>
      <c r="AP68" s="86">
        <f>INDEX($AL$6:$AO$106,'1'!AL68,'Enter Information'!$B$86)</f>
        <v>134.8499901776766</v>
      </c>
    </row>
    <row r="69" spans="4:42" x14ac:dyDescent="0.4">
      <c r="D69" s="31">
        <v>63</v>
      </c>
      <c r="E69" s="32">
        <f>'5'!AP69</f>
        <v>138.16062749516669</v>
      </c>
      <c r="F69" s="33">
        <f>E69*'Enter Information'!D280</f>
        <v>66.409774224827302</v>
      </c>
      <c r="G69" s="33">
        <f>E69*'Enter Information'!E280</f>
        <v>71.750853270339391</v>
      </c>
      <c r="H69" s="34">
        <f t="shared" si="6"/>
        <v>67.405639731090915</v>
      </c>
      <c r="I69" s="34">
        <f t="shared" si="1"/>
        <v>73.553675608744939</v>
      </c>
      <c r="J69" s="35">
        <v>0</v>
      </c>
      <c r="K69" s="35">
        <v>0</v>
      </c>
      <c r="L69" s="35">
        <f>(F69+H69)/2*'Enter Information'!C489</f>
        <v>0.52790180805609732</v>
      </c>
      <c r="M69" s="35">
        <f>(G69+I69)/2*'Enter Information'!D489</f>
        <v>0.35018391459859322</v>
      </c>
      <c r="N69" s="36">
        <f>'Enter Information'!O$606/5</f>
        <v>42.8</v>
      </c>
      <c r="O69" s="36">
        <f>'Enter Information'!P$606/5</f>
        <v>169</v>
      </c>
      <c r="P69" s="36">
        <f>'Enter Information'!Q$606/5</f>
        <v>1223.8</v>
      </c>
      <c r="Q69" s="37">
        <f t="shared" si="10"/>
        <v>0</v>
      </c>
      <c r="R69" s="287">
        <f>(H69-L69+Q69*'Enter Information'!D280)*'Enter Information'!C$786</f>
        <v>66.525717265171821</v>
      </c>
      <c r="S69" s="287">
        <f>(I69-M69+Q69*'Enter Information'!E280)*'Enter Information'!C$786</f>
        <v>72.818174515301308</v>
      </c>
      <c r="T69" s="38">
        <f t="shared" si="2"/>
        <v>139.34389178047314</v>
      </c>
      <c r="AK69" s="87">
        <v>64</v>
      </c>
      <c r="AL69" s="40">
        <f t="shared" si="4"/>
        <v>139.34389178047314</v>
      </c>
      <c r="AM69" s="86">
        <f>T69*'Enter Information'!E$746*((Y$26/AJ$25)/('1'!Z$26/'1'!AK$25))+T69*(1-'Enter Information'!E$746)</f>
        <v>139.60098415811535</v>
      </c>
      <c r="AN69" s="40">
        <f t="shared" si="5"/>
        <v>139.34389178047314</v>
      </c>
      <c r="AO69" s="86">
        <f>T69*'Enter Information'!E$746*Y$26/AJ$25+T69*(1-'Enter Information'!E$746)</f>
        <v>179.54556220622351</v>
      </c>
      <c r="AP69" s="86">
        <f>INDEX($AL$6:$AO$106,'1'!AL69,'Enter Information'!$B$86)</f>
        <v>139.60098415811535</v>
      </c>
    </row>
    <row r="70" spans="4:42" x14ac:dyDescent="0.4">
      <c r="D70" s="31">
        <v>64</v>
      </c>
      <c r="E70" s="32">
        <f>'5'!AP70</f>
        <v>135.43846226146127</v>
      </c>
      <c r="F70" s="33">
        <f>E70*'Enter Information'!D281</f>
        <v>65.363418509231323</v>
      </c>
      <c r="G70" s="33">
        <f>E70*'Enter Information'!E281</f>
        <v>70.075043752229945</v>
      </c>
      <c r="H70" s="34">
        <f t="shared" si="6"/>
        <v>66.409774224827302</v>
      </c>
      <c r="I70" s="34">
        <f t="shared" si="1"/>
        <v>71.750853270339391</v>
      </c>
      <c r="J70" s="35">
        <v>0</v>
      </c>
      <c r="K70" s="35">
        <v>0</v>
      </c>
      <c r="L70" s="35">
        <f>(F70+H70)/2*'Enter Information'!C490</f>
        <v>0.56662472875645209</v>
      </c>
      <c r="M70" s="35">
        <f>(G70+I70)/2*'Enter Information'!D490</f>
        <v>0.37016559122890597</v>
      </c>
      <c r="N70" s="36">
        <f>'Enter Information'!O$606/5</f>
        <v>42.8</v>
      </c>
      <c r="O70" s="36">
        <f>'Enter Information'!P$606/5</f>
        <v>169</v>
      </c>
      <c r="P70" s="36">
        <f>'Enter Information'!Q$606/5</f>
        <v>1223.8</v>
      </c>
      <c r="Q70" s="37">
        <f t="shared" ref="Q70:Q101" si="11">N$3/N$5*N70+O$3/O$5*O70+P$3/P$5*P70</f>
        <v>0</v>
      </c>
      <c r="R70" s="287">
        <f>(H70-L70+Q70*'Enter Information'!D281)*'Enter Information'!C$786</f>
        <v>65.496574544207903</v>
      </c>
      <c r="S70" s="287">
        <f>(I70-M70+Q70*'Enter Information'!E281)*'Enter Information'!C$786</f>
        <v>71.004965093151739</v>
      </c>
      <c r="T70" s="38">
        <f t="shared" si="2"/>
        <v>136.50153963735966</v>
      </c>
      <c r="AK70" s="87">
        <v>65</v>
      </c>
      <c r="AL70" s="40">
        <f t="shared" si="4"/>
        <v>136.50153963735966</v>
      </c>
      <c r="AM70" s="86">
        <f>T70*'Enter Information'!E$746*((Y$26/AJ$25)/('1'!Z$26/'1'!AK$25))+T70*(1-'Enter Information'!E$746)</f>
        <v>136.75338781619823</v>
      </c>
      <c r="AN70" s="40">
        <f t="shared" si="5"/>
        <v>136.50153963735966</v>
      </c>
      <c r="AO70" s="86">
        <f>T70*'Enter Information'!E$746*Y$26/AJ$25+T70*(1-'Enter Information'!E$746)</f>
        <v>175.88317193563049</v>
      </c>
      <c r="AP70" s="86">
        <f>INDEX($AL$6:$AO$106,'1'!AL70,'Enter Information'!$B$86)</f>
        <v>136.75338781619823</v>
      </c>
    </row>
    <row r="71" spans="4:42" x14ac:dyDescent="0.4">
      <c r="D71" s="31">
        <v>65</v>
      </c>
      <c r="E71" s="32">
        <f>'5'!AP71</f>
        <v>126.7256894490085</v>
      </c>
      <c r="F71" s="33">
        <f>E71*'Enter Information'!D282</f>
        <v>60.874440846695776</v>
      </c>
      <c r="G71" s="33">
        <f>E71*'Enter Information'!E282</f>
        <v>65.851248602312722</v>
      </c>
      <c r="H71" s="34">
        <f t="shared" si="6"/>
        <v>65.363418509231323</v>
      </c>
      <c r="I71" s="34">
        <f t="shared" si="6"/>
        <v>70.075043752229945</v>
      </c>
      <c r="J71" s="35">
        <v>0</v>
      </c>
      <c r="K71" s="35">
        <v>0</v>
      </c>
      <c r="L71" s="35">
        <f>(F71+H71)/2*'Enter Information'!C491</f>
        <v>0.59142437108251844</v>
      </c>
      <c r="M71" s="35">
        <f>(G71+I71)/2*'Enter Information'!D491</f>
        <v>0.38806956467221937</v>
      </c>
      <c r="N71" s="36">
        <f>'Enter Information'!O$607/5</f>
        <v>31.4</v>
      </c>
      <c r="O71" s="36">
        <f>'Enter Information'!P$607/5</f>
        <v>136.4</v>
      </c>
      <c r="P71" s="36">
        <f>'Enter Information'!Q$607/5</f>
        <v>1086.5999999999999</v>
      </c>
      <c r="Q71" s="37">
        <f t="shared" si="11"/>
        <v>0</v>
      </c>
      <c r="R71" s="287">
        <f>(H71-L71+Q71*'Enter Information'!D282)*'Enter Information'!C$787</f>
        <v>64.433731496480831</v>
      </c>
      <c r="S71" s="287">
        <f>(I71-M71+Q71*'Enter Information'!E282)*'Enter Information'!C$787</f>
        <v>69.323043752927987</v>
      </c>
      <c r="T71" s="38">
        <f t="shared" ref="T71:T101" si="12">SUM(R71:S71)</f>
        <v>133.7567752494088</v>
      </c>
      <c r="AK71" s="87">
        <v>66</v>
      </c>
      <c r="AL71" s="40">
        <f t="shared" ref="AL71:AL106" si="13">T71</f>
        <v>133.7567752494088</v>
      </c>
      <c r="AM71" s="86">
        <f>T71*'Enter Information'!E$747*((Y$26/AJ$25)/('1'!Z$26/'1'!AK$25))+T71*(1-'Enter Information'!E$747)</f>
        <v>134.002716760455</v>
      </c>
      <c r="AN71" s="40">
        <f t="shared" ref="AN71:AN106" si="14">T71</f>
        <v>133.7567752494088</v>
      </c>
      <c r="AO71" s="86">
        <f>T71*'Enter Information'!E$747*Y$26/AJ$25+T71*(1-'Enter Information'!E$747)</f>
        <v>172.21477879570617</v>
      </c>
      <c r="AP71" s="86">
        <f>INDEX($AL$6:$AO$106,'1'!AL71,'Enter Information'!$B$86)</f>
        <v>134.002716760455</v>
      </c>
    </row>
    <row r="72" spans="4:42" x14ac:dyDescent="0.4">
      <c r="D72" s="31">
        <v>66</v>
      </c>
      <c r="E72" s="32">
        <f>'5'!AP72</f>
        <v>124.15846194112471</v>
      </c>
      <c r="F72" s="33">
        <f>E72*'Enter Information'!D283</f>
        <v>59.465016255568159</v>
      </c>
      <c r="G72" s="33">
        <f>E72*'Enter Information'!E283</f>
        <v>64.693445685556554</v>
      </c>
      <c r="H72" s="34">
        <f t="shared" ref="H72:I106" si="15">F71</f>
        <v>60.874440846695776</v>
      </c>
      <c r="I72" s="34">
        <f t="shared" si="15"/>
        <v>65.851248602312722</v>
      </c>
      <c r="J72" s="35">
        <v>0</v>
      </c>
      <c r="K72" s="35">
        <v>0</v>
      </c>
      <c r="L72" s="35">
        <f>(F72+H72)/2*'Enter Information'!C492</f>
        <v>0.61553632307808004</v>
      </c>
      <c r="M72" s="35">
        <f>(G72+I72)/2*'Enter Information'!D492</f>
        <v>0.41056306353534883</v>
      </c>
      <c r="N72" s="36">
        <f>'Enter Information'!O$607/5</f>
        <v>31.4</v>
      </c>
      <c r="O72" s="36">
        <f>'Enter Information'!P$607/5</f>
        <v>136.4</v>
      </c>
      <c r="P72" s="36">
        <f>'Enter Information'!Q$607/5</f>
        <v>1086.5999999999999</v>
      </c>
      <c r="Q72" s="37">
        <f t="shared" si="11"/>
        <v>0</v>
      </c>
      <c r="R72" s="287">
        <f>(H72-L72+Q72*'Enter Information'!D283)*'Enter Information'!C$787</f>
        <v>59.944210858563899</v>
      </c>
      <c r="S72" s="287">
        <f>(I72-M72+Q72*'Enter Information'!E283)*'Enter Information'!C$787</f>
        <v>65.098930750192409</v>
      </c>
      <c r="T72" s="38">
        <f t="shared" si="12"/>
        <v>125.04314160875632</v>
      </c>
      <c r="AK72" s="87">
        <v>67</v>
      </c>
      <c r="AL72" s="40">
        <f t="shared" si="13"/>
        <v>125.04314160875632</v>
      </c>
      <c r="AM72" s="86">
        <f>T72*'Enter Information'!E$747*((Y$26/AJ$25)/('1'!Z$26/'1'!AK$25))+T72*(1-'Enter Information'!E$747)</f>
        <v>125.27306117085608</v>
      </c>
      <c r="AN72" s="40">
        <f t="shared" si="14"/>
        <v>125.04314160875632</v>
      </c>
      <c r="AO72" s="86">
        <f>T72*'Enter Information'!E$747*Y$26/AJ$25+T72*(1-'Enter Information'!E$747)</f>
        <v>160.99578456432107</v>
      </c>
      <c r="AP72" s="86">
        <f>INDEX($AL$6:$AO$106,'1'!AL72,'Enter Information'!$B$86)</f>
        <v>125.27306117085608</v>
      </c>
    </row>
    <row r="73" spans="4:42" x14ac:dyDescent="0.4">
      <c r="D73" s="31">
        <v>67</v>
      </c>
      <c r="E73" s="32">
        <f>'5'!AP73</f>
        <v>121.50283899273842</v>
      </c>
      <c r="F73" s="33">
        <f>E73*'Enter Information'!D284</f>
        <v>58.53654116882241</v>
      </c>
      <c r="G73" s="33">
        <f>E73*'Enter Information'!E284</f>
        <v>62.966297823916008</v>
      </c>
      <c r="H73" s="34">
        <f t="shared" si="15"/>
        <v>59.465016255568159</v>
      </c>
      <c r="I73" s="34">
        <f t="shared" si="15"/>
        <v>64.693445685556554</v>
      </c>
      <c r="J73" s="35">
        <v>0</v>
      </c>
      <c r="K73" s="35">
        <v>0</v>
      </c>
      <c r="L73" s="35">
        <f>(F73+H73)/2*'Enter Information'!C493</f>
        <v>0.66316875272507503</v>
      </c>
      <c r="M73" s="35">
        <f>(G73+I73)/2*'Enter Information'!D493</f>
        <v>0.44489420613051184</v>
      </c>
      <c r="N73" s="36">
        <f>'Enter Information'!O$607/5</f>
        <v>31.4</v>
      </c>
      <c r="O73" s="36">
        <f>'Enter Information'!P$607/5</f>
        <v>136.4</v>
      </c>
      <c r="P73" s="36">
        <f>'Enter Information'!Q$607/5</f>
        <v>1086.5999999999999</v>
      </c>
      <c r="Q73" s="37">
        <f t="shared" si="11"/>
        <v>0</v>
      </c>
      <c r="R73" s="287">
        <f>(H73-L73+Q73*'Enter Information'!D284)*'Enter Information'!C$787</f>
        <v>58.494763113425556</v>
      </c>
      <c r="S73" s="287">
        <f>(I73-M73+Q73*'Enter Information'!E284)*'Enter Information'!C$787</f>
        <v>63.913022443521754</v>
      </c>
      <c r="T73" s="38">
        <f t="shared" si="12"/>
        <v>122.40778555694732</v>
      </c>
      <c r="AK73" s="87">
        <v>68</v>
      </c>
      <c r="AL73" s="40">
        <f t="shared" si="13"/>
        <v>122.40778555694732</v>
      </c>
      <c r="AM73" s="86">
        <f>T73*'Enter Information'!E$747*((Y$26/AJ$25)/('1'!Z$26/'1'!AK$25))+T73*(1-'Enter Information'!E$747)</f>
        <v>122.63285943217764</v>
      </c>
      <c r="AN73" s="40">
        <f t="shared" si="14"/>
        <v>122.40778555694732</v>
      </c>
      <c r="AO73" s="86">
        <f>T73*'Enter Information'!E$747*Y$26/AJ$25+T73*(1-'Enter Information'!E$747)</f>
        <v>157.60270590595815</v>
      </c>
      <c r="AP73" s="86">
        <f>INDEX($AL$6:$AO$106,'1'!AL73,'Enter Information'!$B$86)</f>
        <v>122.63285943217764</v>
      </c>
    </row>
    <row r="74" spans="4:42" x14ac:dyDescent="0.4">
      <c r="D74" s="31">
        <v>68</v>
      </c>
      <c r="E74" s="32">
        <f>'5'!AP74</f>
        <v>121.58198764345212</v>
      </c>
      <c r="F74" s="33">
        <f>E74*'Enter Information'!D285</f>
        <v>58.064494788829791</v>
      </c>
      <c r="G74" s="33">
        <f>E74*'Enter Information'!E285</f>
        <v>63.517492854622326</v>
      </c>
      <c r="H74" s="34">
        <f t="shared" si="15"/>
        <v>58.53654116882241</v>
      </c>
      <c r="I74" s="34">
        <f t="shared" si="15"/>
        <v>62.966297823916008</v>
      </c>
      <c r="J74" s="35">
        <v>0</v>
      </c>
      <c r="K74" s="35">
        <v>0</v>
      </c>
      <c r="L74" s="35">
        <f>(F74+H74)/2*'Enter Information'!C494</f>
        <v>0.72234341775765543</v>
      </c>
      <c r="M74" s="35">
        <f>(G74+I74)/2*'Enter Information'!D494</f>
        <v>0.48822743201915797</v>
      </c>
      <c r="N74" s="36">
        <f>'Enter Information'!O$607/5</f>
        <v>31.4</v>
      </c>
      <c r="O74" s="36">
        <f>'Enter Information'!P$607/5</f>
        <v>136.4</v>
      </c>
      <c r="P74" s="36">
        <f>'Enter Information'!Q$607/5</f>
        <v>1086.5999999999999</v>
      </c>
      <c r="Q74" s="37">
        <f t="shared" si="11"/>
        <v>0</v>
      </c>
      <c r="R74" s="287">
        <f>(H74-L74+Q74*'Enter Information'!D285)*'Enter Information'!C$787</f>
        <v>57.512271223752983</v>
      </c>
      <c r="S74" s="287">
        <f>(I74-M74+Q74*'Enter Information'!E285)*'Enter Information'!C$787</f>
        <v>62.151787444794671</v>
      </c>
      <c r="T74" s="38">
        <f t="shared" si="12"/>
        <v>119.66405866854765</v>
      </c>
      <c r="AK74" s="87">
        <v>69</v>
      </c>
      <c r="AL74" s="40">
        <f t="shared" si="13"/>
        <v>119.66405866854765</v>
      </c>
      <c r="AM74" s="86">
        <f>T74*'Enter Information'!E$747*((Y$26/AJ$25)/('1'!Z$26/'1'!AK$25))+T74*(1-'Enter Information'!E$747)</f>
        <v>119.88408759307866</v>
      </c>
      <c r="AN74" s="40">
        <f t="shared" si="14"/>
        <v>119.66405866854765</v>
      </c>
      <c r="AO74" s="86">
        <f>T74*'Enter Information'!E$747*Y$26/AJ$25+T74*(1-'Enter Information'!E$747)</f>
        <v>154.0700974210383</v>
      </c>
      <c r="AP74" s="86">
        <f>INDEX($AL$6:$AO$106,'1'!AL74,'Enter Information'!$B$86)</f>
        <v>119.88408759307866</v>
      </c>
    </row>
    <row r="75" spans="4:42" x14ac:dyDescent="0.4">
      <c r="D75" s="31">
        <v>69</v>
      </c>
      <c r="E75" s="32">
        <f>'5'!AP75</f>
        <v>121.44316312846234</v>
      </c>
      <c r="F75" s="33">
        <f>E75*'Enter Information'!D286</f>
        <v>58.739303405455601</v>
      </c>
      <c r="G75" s="33">
        <f>E75*'Enter Information'!E286</f>
        <v>62.703859723006737</v>
      </c>
      <c r="H75" s="34">
        <f t="shared" si="15"/>
        <v>58.064494788829791</v>
      </c>
      <c r="I75" s="34">
        <f t="shared" si="15"/>
        <v>63.517492854622326</v>
      </c>
      <c r="J75" s="35">
        <v>0</v>
      </c>
      <c r="K75" s="35">
        <v>0</v>
      </c>
      <c r="L75" s="35">
        <f>(F75+H75)/2*'Enter Information'!C495</f>
        <v>0.7995219986398836</v>
      </c>
      <c r="M75" s="35">
        <f>(G75+I75)/2*'Enter Information'!D495</f>
        <v>0.54148960255802869</v>
      </c>
      <c r="N75" s="36">
        <f>'Enter Information'!O$607/5</f>
        <v>31.4</v>
      </c>
      <c r="O75" s="36">
        <f>'Enter Information'!P$607/5</f>
        <v>136.4</v>
      </c>
      <c r="P75" s="36">
        <f>'Enter Information'!Q$607/5</f>
        <v>1086.5999999999999</v>
      </c>
      <c r="Q75" s="37">
        <f t="shared" si="11"/>
        <v>0</v>
      </c>
      <c r="R75" s="287">
        <f>(H75-L75+Q75*'Enter Information'!D286)*'Enter Information'!C$787</f>
        <v>56.965914513093487</v>
      </c>
      <c r="S75" s="287">
        <f>(I75-M75+Q75*'Enter Information'!E286)*'Enter Information'!C$787</f>
        <v>62.647119920538337</v>
      </c>
      <c r="T75" s="38">
        <f t="shared" si="12"/>
        <v>119.61303443363182</v>
      </c>
      <c r="AK75" s="87">
        <v>70</v>
      </c>
      <c r="AL75" s="40">
        <f t="shared" si="13"/>
        <v>119.61303443363182</v>
      </c>
      <c r="AM75" s="86">
        <f>T75*'Enter Information'!E$747*((Y$26/AJ$25)/('1'!Z$26/'1'!AK$25))+T75*(1-'Enter Information'!E$747)</f>
        <v>119.83296953878501</v>
      </c>
      <c r="AN75" s="40">
        <f t="shared" si="14"/>
        <v>119.61303443363182</v>
      </c>
      <c r="AO75" s="86">
        <f>T75*'Enter Information'!E$747*Y$26/AJ$25+T75*(1-'Enter Information'!E$747)</f>
        <v>154.00440260062368</v>
      </c>
      <c r="AP75" s="86">
        <f>INDEX($AL$6:$AO$106,'1'!AL75,'Enter Information'!$B$86)</f>
        <v>119.83296953878501</v>
      </c>
    </row>
    <row r="76" spans="4:42" x14ac:dyDescent="0.4">
      <c r="D76" s="31">
        <v>70</v>
      </c>
      <c r="E76" s="32">
        <f>'5'!AP76</f>
        <v>128.47021716539513</v>
      </c>
      <c r="F76" s="33">
        <f>E76*'Enter Information'!D287</f>
        <v>62.515040035297048</v>
      </c>
      <c r="G76" s="33">
        <f>E76*'Enter Information'!E287</f>
        <v>65.955177130098079</v>
      </c>
      <c r="H76" s="34">
        <f t="shared" si="15"/>
        <v>58.739303405455601</v>
      </c>
      <c r="I76" s="34">
        <f t="shared" si="15"/>
        <v>62.703859723006737</v>
      </c>
      <c r="J76" s="35">
        <v>0</v>
      </c>
      <c r="K76" s="35">
        <v>0</v>
      </c>
      <c r="L76" s="35">
        <f>(F76+H76)/2*'Enter Information'!C496</f>
        <v>0.91789537984649761</v>
      </c>
      <c r="M76" s="35">
        <f>(G76+I76)/2*'Enter Information'!D496</f>
        <v>0.61370360578931005</v>
      </c>
      <c r="N76" s="36">
        <f>'Enter Information'!O$608/5</f>
        <v>24.8</v>
      </c>
      <c r="O76" s="36">
        <f>'Enter Information'!P$608/5</f>
        <v>102.8</v>
      </c>
      <c r="P76" s="36">
        <f>'Enter Information'!Q$608/5</f>
        <v>818.6</v>
      </c>
      <c r="Q76" s="37">
        <f t="shared" si="11"/>
        <v>0</v>
      </c>
      <c r="R76" s="287">
        <f>(H76-L76+Q76*'Enter Information'!D287)*'Enter Information'!C$788</f>
        <v>57.751929024634912</v>
      </c>
      <c r="S76" s="287">
        <f>(I76-M76+Q76*'Enter Information'!E287)*'Enter Information'!C$788</f>
        <v>62.015547729690006</v>
      </c>
      <c r="T76" s="38">
        <f t="shared" si="12"/>
        <v>119.76747675432492</v>
      </c>
      <c r="AK76" s="87">
        <v>71</v>
      </c>
      <c r="AL76" s="40">
        <f t="shared" si="13"/>
        <v>119.76747675432492</v>
      </c>
      <c r="AM76" s="86">
        <f>T76*'Enter Information'!E$748*((Y$26/AJ$25)/('1'!Z$26/'1'!AK$25))+T76*(1-'Enter Information'!E$748)</f>
        <v>119.98443634032488</v>
      </c>
      <c r="AN76" s="40">
        <f t="shared" si="14"/>
        <v>119.76747675432492</v>
      </c>
      <c r="AO76" s="86">
        <f>T76*'Enter Information'!E$748*Y$26/AJ$25+T76*(1-'Enter Information'!E$748)</f>
        <v>153.69356142500999</v>
      </c>
      <c r="AP76" s="86">
        <f>INDEX($AL$6:$AO$106,'1'!AL76,'Enter Information'!$B$86)</f>
        <v>119.98443634032488</v>
      </c>
    </row>
    <row r="77" spans="4:42" x14ac:dyDescent="0.4">
      <c r="D77" s="31">
        <v>71</v>
      </c>
      <c r="E77" s="32">
        <f>'5'!AP77</f>
        <v>128.8204201091547</v>
      </c>
      <c r="F77" s="33">
        <f>E77*'Enter Information'!D288</f>
        <v>61.716601976992514</v>
      </c>
      <c r="G77" s="33">
        <f>E77*'Enter Information'!E288</f>
        <v>67.103818132162189</v>
      </c>
      <c r="H77" s="34">
        <f t="shared" si="15"/>
        <v>62.515040035297048</v>
      </c>
      <c r="I77" s="34">
        <f t="shared" si="15"/>
        <v>65.955177130098079</v>
      </c>
      <c r="J77" s="35">
        <v>0</v>
      </c>
      <c r="K77" s="35">
        <v>0</v>
      </c>
      <c r="L77" s="35">
        <f>(F77+H77)/2*'Enter Information'!C497</f>
        <v>1.0429246346931709</v>
      </c>
      <c r="M77" s="35">
        <f>(G77+I77)/2*'Enter Information'!D497</f>
        <v>0.70853914977153598</v>
      </c>
      <c r="N77" s="36">
        <f>'Enter Information'!O$608/5</f>
        <v>24.8</v>
      </c>
      <c r="O77" s="36">
        <f>'Enter Information'!P$608/5</f>
        <v>102.8</v>
      </c>
      <c r="P77" s="36">
        <f>'Enter Information'!Q$608/5</f>
        <v>818.6</v>
      </c>
      <c r="Q77" s="37">
        <f t="shared" si="11"/>
        <v>0</v>
      </c>
      <c r="R77" s="287">
        <f>(H77-L77+Q77*'Enter Information'!D288)*'Enter Information'!C$788</f>
        <v>61.398249659321472</v>
      </c>
      <c r="S77" s="287">
        <f>(I77-M77+Q77*'Enter Information'!E288)*'Enter Information'!C$788</f>
        <v>65.168236720679076</v>
      </c>
      <c r="T77" s="38">
        <f t="shared" si="12"/>
        <v>126.56648638000055</v>
      </c>
      <c r="AK77" s="87">
        <v>72</v>
      </c>
      <c r="AL77" s="40">
        <f t="shared" si="13"/>
        <v>126.56648638000055</v>
      </c>
      <c r="AM77" s="86">
        <f>T77*'Enter Information'!E$748*((Y$26/AJ$25)/('1'!Z$26/'1'!AK$25))+T77*(1-'Enter Information'!E$748)</f>
        <v>126.79576241745772</v>
      </c>
      <c r="AN77" s="40">
        <f t="shared" si="14"/>
        <v>126.56648638000055</v>
      </c>
      <c r="AO77" s="86">
        <f>T77*'Enter Information'!E$748*Y$26/AJ$25+T77*(1-'Enter Information'!E$748)</f>
        <v>162.41850104844809</v>
      </c>
      <c r="AP77" s="86">
        <f>INDEX($AL$6:$AO$106,'1'!AL77,'Enter Information'!$B$86)</f>
        <v>126.79576241745772</v>
      </c>
    </row>
    <row r="78" spans="4:42" x14ac:dyDescent="0.4">
      <c r="D78" s="31">
        <v>72</v>
      </c>
      <c r="E78" s="32">
        <f>'5'!AP78</f>
        <v>129.33972400481724</v>
      </c>
      <c r="F78" s="33">
        <f>E78*'Enter Information'!D289</f>
        <v>61.461427697824234</v>
      </c>
      <c r="G78" s="33">
        <f>E78*'Enter Information'!E289</f>
        <v>67.878296306993008</v>
      </c>
      <c r="H78" s="34">
        <f t="shared" si="15"/>
        <v>61.716601976992514</v>
      </c>
      <c r="I78" s="34">
        <f t="shared" si="15"/>
        <v>67.103818132162189</v>
      </c>
      <c r="J78" s="35">
        <v>0</v>
      </c>
      <c r="K78" s="35">
        <v>0</v>
      </c>
      <c r="L78" s="35">
        <f>(F78+H78)/2*'Enter Information'!C498</f>
        <v>1.1486351267176662</v>
      </c>
      <c r="M78" s="35">
        <f>(G78+I78)/2*'Enter Information'!D498</f>
        <v>0.80381849148516926</v>
      </c>
      <c r="N78" s="36">
        <f>'Enter Information'!O$608/5</f>
        <v>24.8</v>
      </c>
      <c r="O78" s="36">
        <f>'Enter Information'!P$608/5</f>
        <v>102.8</v>
      </c>
      <c r="P78" s="36">
        <f>'Enter Information'!Q$608/5</f>
        <v>818.6</v>
      </c>
      <c r="Q78" s="37">
        <f t="shared" si="11"/>
        <v>0</v>
      </c>
      <c r="R78" s="287">
        <f>(H78-L78+Q78*'Enter Information'!D289)*'Enter Information'!C$788</f>
        <v>60.495187546354558</v>
      </c>
      <c r="S78" s="287">
        <f>(I78-M78+Q78*'Enter Information'!E289)*'Enter Information'!C$788</f>
        <v>66.220332647137468</v>
      </c>
      <c r="T78" s="38">
        <f t="shared" si="12"/>
        <v>126.71552019349203</v>
      </c>
      <c r="AK78" s="87">
        <v>73</v>
      </c>
      <c r="AL78" s="40">
        <f t="shared" si="13"/>
        <v>126.71552019349203</v>
      </c>
      <c r="AM78" s="86">
        <f>T78*'Enter Information'!E$748*((Y$26/AJ$25)/('1'!Z$26/'1'!AK$25))+T78*(1-'Enter Information'!E$748)</f>
        <v>126.94506620670013</v>
      </c>
      <c r="AN78" s="40">
        <f t="shared" si="14"/>
        <v>126.71552019349203</v>
      </c>
      <c r="AO78" s="86">
        <f>T78*'Enter Information'!E$748*Y$26/AJ$25+T78*(1-'Enter Information'!E$748)</f>
        <v>162.60975111222996</v>
      </c>
      <c r="AP78" s="86">
        <f>INDEX($AL$6:$AO$106,'1'!AL78,'Enter Information'!$B$86)</f>
        <v>126.94506620670013</v>
      </c>
    </row>
    <row r="79" spans="4:42" x14ac:dyDescent="0.4">
      <c r="D79" s="31">
        <v>73</v>
      </c>
      <c r="E79" s="32">
        <f>'5'!AP79</f>
        <v>121.4753200171251</v>
      </c>
      <c r="F79" s="33">
        <f>E79*'Enter Information'!D290</f>
        <v>57.69925540329784</v>
      </c>
      <c r="G79" s="33">
        <f>E79*'Enter Information'!E290</f>
        <v>63.776064613827259</v>
      </c>
      <c r="H79" s="34">
        <f t="shared" si="15"/>
        <v>61.461427697824234</v>
      </c>
      <c r="I79" s="34">
        <f t="shared" si="15"/>
        <v>67.878296306993008</v>
      </c>
      <c r="J79" s="35">
        <v>0</v>
      </c>
      <c r="K79" s="35">
        <v>0</v>
      </c>
      <c r="L79" s="35">
        <f>(F79+H79)/2*'Enter Information'!C499</f>
        <v>1.238675300836164</v>
      </c>
      <c r="M79" s="35">
        <f>(G79+I79)/2*'Enter Information'!D499</f>
        <v>0.88208421816949578</v>
      </c>
      <c r="N79" s="36">
        <f>'Enter Information'!O$608/5</f>
        <v>24.8</v>
      </c>
      <c r="O79" s="36">
        <f>'Enter Information'!P$608/5</f>
        <v>102.8</v>
      </c>
      <c r="P79" s="36">
        <f>'Enter Information'!Q$608/5</f>
        <v>818.6</v>
      </c>
      <c r="Q79" s="37">
        <f t="shared" si="11"/>
        <v>0</v>
      </c>
      <c r="R79" s="287">
        <f>(H79-L79+Q79*'Enter Information'!D290)*'Enter Information'!C$788</f>
        <v>60.15038790751376</v>
      </c>
      <c r="S79" s="287">
        <f>(I79-M79+Q79*'Enter Information'!E290)*'Enter Information'!C$788</f>
        <v>66.915708516808721</v>
      </c>
      <c r="T79" s="38">
        <f t="shared" si="12"/>
        <v>127.06609642432248</v>
      </c>
      <c r="AK79" s="87">
        <v>74</v>
      </c>
      <c r="AL79" s="40">
        <f t="shared" si="13"/>
        <v>127.06609642432248</v>
      </c>
      <c r="AM79" s="86">
        <f>T79*'Enter Information'!E$748*((Y$26/AJ$25)/('1'!Z$26/'1'!AK$25))+T79*(1-'Enter Information'!E$748)</f>
        <v>127.29627750871988</v>
      </c>
      <c r="AN79" s="40">
        <f t="shared" si="14"/>
        <v>127.06609642432248</v>
      </c>
      <c r="AO79" s="86">
        <f>T79*'Enter Information'!E$748*Y$26/AJ$25+T79*(1-'Enter Information'!E$748)</f>
        <v>163.05963375923449</v>
      </c>
      <c r="AP79" s="86">
        <f>INDEX($AL$6:$AO$106,'1'!AL79,'Enter Information'!$B$86)</f>
        <v>127.29627750871988</v>
      </c>
    </row>
    <row r="80" spans="4:42" x14ac:dyDescent="0.4">
      <c r="D80" s="31">
        <v>74</v>
      </c>
      <c r="E80" s="32">
        <f>'5'!AP80</f>
        <v>113.80891687372586</v>
      </c>
      <c r="F80" s="33">
        <f>E80*'Enter Information'!D291</f>
        <v>53.87726012566641</v>
      </c>
      <c r="G80" s="33">
        <f>E80*'Enter Information'!E291</f>
        <v>59.931656748059453</v>
      </c>
      <c r="H80" s="34">
        <f t="shared" si="15"/>
        <v>57.69925540329784</v>
      </c>
      <c r="I80" s="34">
        <f t="shared" si="15"/>
        <v>63.776064613827259</v>
      </c>
      <c r="J80" s="35">
        <v>0</v>
      </c>
      <c r="K80" s="35">
        <v>0</v>
      </c>
      <c r="L80" s="35">
        <f>(F80+H80)/2*'Enter Information'!C500</f>
        <v>1.2942875801359852</v>
      </c>
      <c r="M80" s="35">
        <f>(G80+I80)/2*'Enter Information'!D500</f>
        <v>0.93770452792310122</v>
      </c>
      <c r="N80" s="36">
        <f>'Enter Information'!O$608/5</f>
        <v>24.8</v>
      </c>
      <c r="O80" s="36">
        <f>'Enter Information'!P$608/5</f>
        <v>102.8</v>
      </c>
      <c r="P80" s="36">
        <f>'Enter Information'!Q$608/5</f>
        <v>818.6</v>
      </c>
      <c r="Q80" s="37">
        <f t="shared" si="11"/>
        <v>0</v>
      </c>
      <c r="R80" s="287">
        <f>(H80-L80+Q80*'Enter Information'!D291)*'Enter Information'!C$788</f>
        <v>56.337190836261101</v>
      </c>
      <c r="S80" s="287">
        <f>(I80-M80+Q80*'Enter Information'!E291)*'Enter Information'!C$788</f>
        <v>62.762852646173677</v>
      </c>
      <c r="T80" s="38">
        <f t="shared" si="12"/>
        <v>119.10004348243478</v>
      </c>
      <c r="AK80" s="87">
        <v>75</v>
      </c>
      <c r="AL80" s="40">
        <f t="shared" si="13"/>
        <v>119.10004348243478</v>
      </c>
      <c r="AM80" s="86">
        <f>T80*'Enter Information'!E$748*((Y$26/AJ$25)/('1'!Z$26/'1'!AK$25))+T80*(1-'Enter Information'!E$748)</f>
        <v>119.31579400859415</v>
      </c>
      <c r="AN80" s="40">
        <f t="shared" si="14"/>
        <v>119.10004348243478</v>
      </c>
      <c r="AO80" s="86">
        <f>T80*'Enter Information'!E$748*Y$26/AJ$25+T80*(1-'Enter Information'!E$748)</f>
        <v>152.83706682939655</v>
      </c>
      <c r="AP80" s="86">
        <f>INDEX($AL$6:$AO$106,'1'!AL80,'Enter Information'!$B$86)</f>
        <v>119.31579400859415</v>
      </c>
    </row>
    <row r="81" spans="1:42" x14ac:dyDescent="0.4">
      <c r="D81" s="31">
        <v>75</v>
      </c>
      <c r="E81" s="32">
        <f>'5'!AP81</f>
        <v>99.721906479783826</v>
      </c>
      <c r="F81" s="33">
        <f>E81*'Enter Information'!D292</f>
        <v>47.151719179963109</v>
      </c>
      <c r="G81" s="33">
        <f>E81*'Enter Information'!E292</f>
        <v>52.570187299820716</v>
      </c>
      <c r="H81" s="34">
        <f t="shared" si="15"/>
        <v>53.87726012566641</v>
      </c>
      <c r="I81" s="34">
        <f t="shared" si="15"/>
        <v>59.931656748059453</v>
      </c>
      <c r="J81" s="35">
        <v>0</v>
      </c>
      <c r="K81" s="35">
        <v>0</v>
      </c>
      <c r="L81" s="35">
        <f>(F81+H81)/2*'Enter Information'!C501</f>
        <v>1.3093355718009585</v>
      </c>
      <c r="M81" s="35">
        <f>(G81+I81)/2*'Enter Information'!D501</f>
        <v>0.96639084037129075</v>
      </c>
      <c r="N81" s="36">
        <f>'Enter Information'!O$609/5</f>
        <v>19.8</v>
      </c>
      <c r="O81" s="36">
        <f>'Enter Information'!P$609/5</f>
        <v>86.6</v>
      </c>
      <c r="P81" s="36">
        <f>'Enter Information'!Q$609/5</f>
        <v>588.20000000000005</v>
      </c>
      <c r="Q81" s="37">
        <f t="shared" si="11"/>
        <v>0</v>
      </c>
      <c r="R81" s="287">
        <f>(H81-L81+Q81*'Enter Information'!D292)*'Enter Information'!C$789</f>
        <v>52.755303132621911</v>
      </c>
      <c r="S81" s="287">
        <f>(I81-M81+Q81*'Enter Information'!E292)*'Enter Information'!C$789</f>
        <v>59.17544783546159</v>
      </c>
      <c r="T81" s="38">
        <f t="shared" si="12"/>
        <v>111.9307509680835</v>
      </c>
      <c r="AK81" s="87">
        <v>76</v>
      </c>
      <c r="AL81" s="40">
        <f t="shared" si="13"/>
        <v>111.9307509680835</v>
      </c>
      <c r="AM81" s="86">
        <f>T81*'Enter Information'!E$749*((Y$26/AJ$25)/('1'!Z$26/'1'!AK$25))+T81*(1-'Enter Information'!E$749)</f>
        <v>112.12865653994807</v>
      </c>
      <c r="AN81" s="40">
        <f t="shared" si="14"/>
        <v>111.9307509680835</v>
      </c>
      <c r="AO81" s="86">
        <f>T81*'Enter Information'!E$749*Y$26/AJ$25+T81*(1-'Enter Information'!E$749)</f>
        <v>142.87734941835345</v>
      </c>
      <c r="AP81" s="86">
        <f>INDEX($AL$6:$AO$106,'1'!AL81,'Enter Information'!$B$86)</f>
        <v>112.12865653994807</v>
      </c>
    </row>
    <row r="82" spans="1:42" x14ac:dyDescent="0.4">
      <c r="D82" s="31">
        <v>76</v>
      </c>
      <c r="E82" s="32">
        <f>'5'!AP82</f>
        <v>92.21325231713611</v>
      </c>
      <c r="F82" s="33">
        <f>E82*'Enter Information'!D293</f>
        <v>43.010482466107121</v>
      </c>
      <c r="G82" s="33">
        <f>E82*'Enter Information'!E293</f>
        <v>49.202769851028997</v>
      </c>
      <c r="H82" s="34">
        <f t="shared" si="15"/>
        <v>47.151719179963109</v>
      </c>
      <c r="I82" s="34">
        <f t="shared" si="15"/>
        <v>52.570187299820716</v>
      </c>
      <c r="J82" s="35">
        <v>0</v>
      </c>
      <c r="K82" s="35">
        <v>0</v>
      </c>
      <c r="L82" s="35">
        <f>(F82+H82)/2*'Enter Information'!C502</f>
        <v>1.3073519238680185</v>
      </c>
      <c r="M82" s="35">
        <f>(G82+I82)/2*'Enter Information'!D502</f>
        <v>0.99025087307776782</v>
      </c>
      <c r="N82" s="36">
        <f>'Enter Information'!O$609/5</f>
        <v>19.8</v>
      </c>
      <c r="O82" s="36">
        <f>'Enter Information'!P$609/5</f>
        <v>86.6</v>
      </c>
      <c r="P82" s="36">
        <f>'Enter Information'!Q$609/5</f>
        <v>588.20000000000005</v>
      </c>
      <c r="Q82" s="37">
        <f t="shared" si="11"/>
        <v>0</v>
      </c>
      <c r="R82" s="287">
        <f>(H82-L82+Q82*'Enter Information'!D293)*'Enter Information'!C$789</f>
        <v>46.007779687788755</v>
      </c>
      <c r="S82" s="287">
        <f>(I82-M82+Q82*'Enter Information'!E293)*'Enter Information'!C$789</f>
        <v>51.763793317841781</v>
      </c>
      <c r="T82" s="38">
        <f t="shared" si="12"/>
        <v>97.771573005630529</v>
      </c>
      <c r="AK82" s="87">
        <v>77</v>
      </c>
      <c r="AL82" s="40">
        <f t="shared" si="13"/>
        <v>97.771573005630529</v>
      </c>
      <c r="AM82" s="86">
        <f>T82*'Enter Information'!E$749*((Y$26/AJ$25)/('1'!Z$26/'1'!AK$25))+T82*(1-'Enter Information'!E$749)</f>
        <v>97.944443632338775</v>
      </c>
      <c r="AN82" s="40">
        <f t="shared" si="14"/>
        <v>97.771573005630529</v>
      </c>
      <c r="AO82" s="86">
        <f>T82*'Enter Information'!E$749*Y$26/AJ$25+T82*(1-'Enter Information'!E$749)</f>
        <v>124.80344390337214</v>
      </c>
      <c r="AP82" s="86">
        <f>INDEX($AL$6:$AO$106,'1'!AL82,'Enter Information'!$B$86)</f>
        <v>97.944443632338775</v>
      </c>
    </row>
    <row r="83" spans="1:42" x14ac:dyDescent="0.4">
      <c r="D83" s="31">
        <v>77</v>
      </c>
      <c r="E83" s="32">
        <f>'5'!AP83</f>
        <v>84.508077209589771</v>
      </c>
      <c r="F83" s="33">
        <f>E83*'Enter Information'!D294</f>
        <v>39.101818274981589</v>
      </c>
      <c r="G83" s="33">
        <f>E83*'Enter Information'!E294</f>
        <v>45.406258934608189</v>
      </c>
      <c r="H83" s="34">
        <f t="shared" si="15"/>
        <v>43.010482466107121</v>
      </c>
      <c r="I83" s="34">
        <f t="shared" si="15"/>
        <v>49.202769851028997</v>
      </c>
      <c r="J83" s="35">
        <v>0</v>
      </c>
      <c r="K83" s="35">
        <v>0</v>
      </c>
      <c r="L83" s="35">
        <f>(F83+H83)/2*'Enter Information'!C503</f>
        <v>1.3330932025315754</v>
      </c>
      <c r="M83" s="35">
        <f>(G83+I83)/2*'Enter Information'!D503</f>
        <v>1.0430645423616498</v>
      </c>
      <c r="N83" s="36">
        <f>'Enter Information'!O$609/5</f>
        <v>19.8</v>
      </c>
      <c r="O83" s="36">
        <f>'Enter Information'!P$609/5</f>
        <v>86.6</v>
      </c>
      <c r="P83" s="36">
        <f>'Enter Information'!Q$609/5</f>
        <v>588.20000000000005</v>
      </c>
      <c r="Q83" s="37">
        <f t="shared" si="11"/>
        <v>0</v>
      </c>
      <c r="R83" s="287">
        <f>(H83-L83+Q83*'Enter Information'!D294)*'Enter Information'!C$789</f>
        <v>41.825948485434999</v>
      </c>
      <c r="S83" s="287">
        <f>(I83-M83+Q83*'Enter Information'!E294)*'Enter Information'!C$789</f>
        <v>48.331370772172974</v>
      </c>
      <c r="T83" s="38">
        <f t="shared" si="12"/>
        <v>90.15731925760798</v>
      </c>
      <c r="AK83" s="87">
        <v>78</v>
      </c>
      <c r="AL83" s="40">
        <f t="shared" si="13"/>
        <v>90.15731925760798</v>
      </c>
      <c r="AM83" s="86">
        <f>T83*'Enter Information'!E$749*((Y$26/AJ$25)/('1'!Z$26/'1'!AK$25))+T83*(1-'Enter Information'!E$749)</f>
        <v>90.316727067089587</v>
      </c>
      <c r="AN83" s="40">
        <f t="shared" si="14"/>
        <v>90.15731925760798</v>
      </c>
      <c r="AO83" s="86">
        <f>T83*'Enter Information'!E$749*Y$26/AJ$25+T83*(1-'Enter Information'!E$749)</f>
        <v>115.08400233877089</v>
      </c>
      <c r="AP83" s="86">
        <f>INDEX($AL$6:$AO$106,'1'!AL83,'Enter Information'!$B$86)</f>
        <v>90.316727067089587</v>
      </c>
    </row>
    <row r="84" spans="1:42" x14ac:dyDescent="0.4">
      <c r="D84" s="31">
        <v>78</v>
      </c>
      <c r="E84" s="32">
        <f>'5'!AP84</f>
        <v>79.695944639154618</v>
      </c>
      <c r="F84" s="33">
        <f>E84*'Enter Information'!D295</f>
        <v>36.041042017535538</v>
      </c>
      <c r="G84" s="33">
        <f>E84*'Enter Information'!E295</f>
        <v>43.654902621619073</v>
      </c>
      <c r="H84" s="34">
        <f t="shared" si="15"/>
        <v>39.101818274981589</v>
      </c>
      <c r="I84" s="34">
        <f t="shared" si="15"/>
        <v>45.406258934608189</v>
      </c>
      <c r="J84" s="35">
        <v>0</v>
      </c>
      <c r="K84" s="35">
        <v>0</v>
      </c>
      <c r="L84" s="35">
        <f>(F84+H84)/2*'Enter Information'!C504</f>
        <v>1.369102914529662</v>
      </c>
      <c r="M84" s="35">
        <f>(G84+I84)/2*'Enter Information'!D504</f>
        <v>1.1163816601073087</v>
      </c>
      <c r="N84" s="36">
        <f>'Enter Information'!O$609/5</f>
        <v>19.8</v>
      </c>
      <c r="O84" s="36">
        <f>'Enter Information'!P$609/5</f>
        <v>86.6</v>
      </c>
      <c r="P84" s="36">
        <f>'Enter Information'!Q$609/5</f>
        <v>588.20000000000005</v>
      </c>
      <c r="Q84" s="37">
        <f t="shared" si="11"/>
        <v>0</v>
      </c>
      <c r="R84" s="287">
        <f>(H84-L84+Q84*'Enter Information'!D295)*'Enter Information'!C$789</f>
        <v>37.867213776299003</v>
      </c>
      <c r="S84" s="287">
        <f>(I84-M84+Q84*'Enter Information'!E295)*'Enter Information'!C$789</f>
        <v>44.447748720395424</v>
      </c>
      <c r="T84" s="38">
        <f t="shared" si="12"/>
        <v>82.31496249669442</v>
      </c>
      <c r="AK84" s="87">
        <v>79</v>
      </c>
      <c r="AL84" s="40">
        <f t="shared" si="13"/>
        <v>82.31496249669442</v>
      </c>
      <c r="AM84" s="86">
        <f>T84*'Enter Information'!E$749*((Y$26/AJ$25)/('1'!Z$26/'1'!AK$25))+T84*(1-'Enter Information'!E$749)</f>
        <v>82.4605041783594</v>
      </c>
      <c r="AN84" s="40">
        <f t="shared" si="14"/>
        <v>82.31496249669442</v>
      </c>
      <c r="AO84" s="86">
        <f>T84*'Enter Information'!E$749*Y$26/AJ$25+T84*(1-'Enter Information'!E$749)</f>
        <v>105.07339187201956</v>
      </c>
      <c r="AP84" s="86">
        <f>INDEX($AL$6:$AO$106,'1'!AL84,'Enter Information'!$B$86)</f>
        <v>82.4605041783594</v>
      </c>
    </row>
    <row r="85" spans="1:42" x14ac:dyDescent="0.4">
      <c r="D85" s="31">
        <v>79</v>
      </c>
      <c r="E85" s="32">
        <f>'5'!AP85</f>
        <v>74.782236651368052</v>
      </c>
      <c r="F85" s="33">
        <f>E85*'Enter Information'!D296</f>
        <v>34.129718013239682</v>
      </c>
      <c r="G85" s="33">
        <f>E85*'Enter Information'!E296</f>
        <v>40.65251863812837</v>
      </c>
      <c r="H85" s="34">
        <f t="shared" si="15"/>
        <v>36.041042017535538</v>
      </c>
      <c r="I85" s="34">
        <f t="shared" si="15"/>
        <v>43.654902621619073</v>
      </c>
      <c r="J85" s="35">
        <v>0</v>
      </c>
      <c r="K85" s="35">
        <v>0</v>
      </c>
      <c r="L85" s="35">
        <f>(F85+H85)/2*'Enter Information'!C505</f>
        <v>1.4395531420313536</v>
      </c>
      <c r="M85" s="35">
        <f>(G85+I85)/2*'Enter Information'!D505</f>
        <v>1.2051745869080897</v>
      </c>
      <c r="N85" s="36">
        <f>'Enter Information'!O$609/5</f>
        <v>19.8</v>
      </c>
      <c r="O85" s="36">
        <f>'Enter Information'!P$609/5</f>
        <v>86.6</v>
      </c>
      <c r="P85" s="36">
        <f>'Enter Information'!Q$609/5</f>
        <v>588.20000000000005</v>
      </c>
      <c r="Q85" s="37">
        <f t="shared" si="11"/>
        <v>0</v>
      </c>
      <c r="R85" s="287">
        <f>(H85-L85+Q85*'Enter Information'!D296)*'Enter Information'!C$789</f>
        <v>34.724826021936622</v>
      </c>
      <c r="S85" s="287">
        <f>(I85-M85+Q85*'Enter Information'!E296)*'Enter Information'!C$789</f>
        <v>42.601040261230253</v>
      </c>
      <c r="T85" s="38">
        <f t="shared" si="12"/>
        <v>77.325866283166874</v>
      </c>
      <c r="AK85" s="87">
        <v>80</v>
      </c>
      <c r="AL85" s="40">
        <f t="shared" si="13"/>
        <v>77.325866283166874</v>
      </c>
      <c r="AM85" s="86">
        <f>T85*'Enter Information'!E$749*((Y$26/AJ$25)/('1'!Z$26/'1'!AK$25))+T85*(1-'Enter Information'!E$749)</f>
        <v>77.462586707664485</v>
      </c>
      <c r="AN85" s="40">
        <f t="shared" si="14"/>
        <v>77.325866283166874</v>
      </c>
      <c r="AO85" s="86">
        <f>T85*'Enter Information'!E$749*Y$26/AJ$25+T85*(1-'Enter Information'!E$749)</f>
        <v>98.704911031707667</v>
      </c>
      <c r="AP85" s="86">
        <f>INDEX($AL$6:$AO$106,'1'!AL85,'Enter Information'!$B$86)</f>
        <v>77.462586707664485</v>
      </c>
    </row>
    <row r="86" spans="1:42" ht="12.75" customHeight="1" x14ac:dyDescent="0.4">
      <c r="A86" s="709" t="s">
        <v>831</v>
      </c>
      <c r="B86" s="709"/>
      <c r="D86" s="31">
        <v>80</v>
      </c>
      <c r="E86" s="32">
        <f>'5'!AP86</f>
        <v>70.467772131190259</v>
      </c>
      <c r="F86" s="33">
        <f>E86*'Enter Information'!D297</f>
        <v>31.575469083478307</v>
      </c>
      <c r="G86" s="33">
        <f>E86*'Enter Information'!E297</f>
        <v>38.892303047711948</v>
      </c>
      <c r="H86" s="34">
        <f t="shared" si="15"/>
        <v>34.129718013239682</v>
      </c>
      <c r="I86" s="34">
        <f t="shared" si="15"/>
        <v>40.65251863812837</v>
      </c>
      <c r="J86" s="35">
        <v>0</v>
      </c>
      <c r="K86" s="35">
        <v>0</v>
      </c>
      <c r="L86" s="35">
        <f>(F86+H86)/2*'Enter Information'!C506</f>
        <v>1.5230462369019231</v>
      </c>
      <c r="M86" s="35">
        <f>(G86+I86)/2*'Enter Information'!D506</f>
        <v>1.3033419033224936</v>
      </c>
      <c r="N86" s="36">
        <f>'Enter Information'!O$610/5</f>
        <v>15.8</v>
      </c>
      <c r="O86" s="36">
        <f>'Enter Information'!P$610/5</f>
        <v>66.2</v>
      </c>
      <c r="P86" s="36">
        <f>'Enter Information'!Q$610/5</f>
        <v>416.2</v>
      </c>
      <c r="Q86" s="37">
        <f t="shared" si="11"/>
        <v>0</v>
      </c>
      <c r="R86" s="287">
        <f>(H86-L86+Q86*'Enter Information'!D297)*'Enter Information'!C$790</f>
        <v>32.753103079088454</v>
      </c>
      <c r="S86" s="287">
        <f>(I86-M86+Q86*'Enter Information'!E297)*'Enter Information'!C$790</f>
        <v>39.525887539605854</v>
      </c>
      <c r="T86" s="38">
        <f t="shared" si="12"/>
        <v>72.278990618694309</v>
      </c>
      <c r="AK86" s="87">
        <v>81</v>
      </c>
      <c r="AL86" s="40">
        <f t="shared" si="13"/>
        <v>72.278990618694309</v>
      </c>
      <c r="AM86" s="86">
        <f>T86*'Enter Information'!E$750*((Y$26/AJ$25)/('1'!Z$26/'1'!AK$25))+T86*(1-'Enter Information'!E$750)</f>
        <v>72.39993582115865</v>
      </c>
      <c r="AN86" s="40">
        <f t="shared" si="14"/>
        <v>72.278990618694309</v>
      </c>
      <c r="AO86" s="86">
        <f>T86*'Enter Information'!E$750*Y$26/AJ$25+T86*(1-'Enter Information'!E$750)</f>
        <v>91.191255593790999</v>
      </c>
      <c r="AP86" s="86">
        <f>INDEX($AL$6:$AO$106,'1'!AL86,'Enter Information'!$B$86)</f>
        <v>72.39993582115865</v>
      </c>
    </row>
    <row r="87" spans="1:42" x14ac:dyDescent="0.4">
      <c r="A87" s="709"/>
      <c r="B87" s="709"/>
      <c r="D87" s="31">
        <v>81</v>
      </c>
      <c r="E87" s="32">
        <f>'5'!AP87</f>
        <v>65.17513257499651</v>
      </c>
      <c r="F87" s="33">
        <f>E87*'Enter Information'!D298</f>
        <v>28.694190781416076</v>
      </c>
      <c r="G87" s="33">
        <f>E87*'Enter Information'!E298</f>
        <v>36.480941793580435</v>
      </c>
      <c r="H87" s="34">
        <f t="shared" si="15"/>
        <v>31.575469083478307</v>
      </c>
      <c r="I87" s="34">
        <f t="shared" si="15"/>
        <v>38.892303047711948</v>
      </c>
      <c r="J87" s="35">
        <v>0</v>
      </c>
      <c r="K87" s="35">
        <v>0</v>
      </c>
      <c r="L87" s="35">
        <f>(F87+H87)/2*'Enter Information'!C507</f>
        <v>1.5793664367595572</v>
      </c>
      <c r="M87" s="35">
        <f>(G87+I87)/2*'Enter Information'!D507</f>
        <v>1.4207856652583613</v>
      </c>
      <c r="N87" s="36">
        <f>'Enter Information'!O$610/5</f>
        <v>15.8</v>
      </c>
      <c r="O87" s="36">
        <f>'Enter Information'!P$610/5</f>
        <v>66.2</v>
      </c>
      <c r="P87" s="36">
        <f>'Enter Information'!Q$610/5</f>
        <v>416.2</v>
      </c>
      <c r="Q87" s="37">
        <f t="shared" si="11"/>
        <v>0</v>
      </c>
      <c r="R87" s="287">
        <f>(H87-L87+Q87*'Enter Information'!D298)*'Enter Information'!C$790</f>
        <v>30.130810304652435</v>
      </c>
      <c r="S87" s="287">
        <f>(I87-M87+Q87*'Enter Information'!E298)*'Enter Information'!C$790</f>
        <v>37.639795922011253</v>
      </c>
      <c r="T87" s="38">
        <f t="shared" si="12"/>
        <v>67.770606226663688</v>
      </c>
      <c r="AK87" s="87">
        <v>82</v>
      </c>
      <c r="AL87" s="40">
        <f t="shared" si="13"/>
        <v>67.770606226663688</v>
      </c>
      <c r="AM87" s="86">
        <f>T87*'Enter Information'!E$750*((Y$26/AJ$25)/('1'!Z$26/'1'!AK$25))+T87*(1-'Enter Information'!E$750)</f>
        <v>67.884007501654594</v>
      </c>
      <c r="AN87" s="40">
        <f t="shared" si="14"/>
        <v>67.770606226663688</v>
      </c>
      <c r="AO87" s="86">
        <f>T87*'Enter Information'!E$750*Y$26/AJ$25+T87*(1-'Enter Information'!E$750)</f>
        <v>85.503223291602382</v>
      </c>
      <c r="AP87" s="86">
        <f>INDEX($AL$6:$AO$106,'1'!AL87,'Enter Information'!$B$86)</f>
        <v>67.884007501654594</v>
      </c>
    </row>
    <row r="88" spans="1:42" ht="12.75" customHeight="1" x14ac:dyDescent="0.4">
      <c r="A88" s="709"/>
      <c r="B88" s="709"/>
      <c r="D88" s="31">
        <v>82</v>
      </c>
      <c r="E88" s="32">
        <f>'5'!AP88</f>
        <v>59.786372309256535</v>
      </c>
      <c r="F88" s="33">
        <f>E88*'Enter Information'!D299</f>
        <v>26.023695582011324</v>
      </c>
      <c r="G88" s="33">
        <f>E88*'Enter Information'!E299</f>
        <v>33.762676727245207</v>
      </c>
      <c r="H88" s="34">
        <f t="shared" si="15"/>
        <v>28.694190781416076</v>
      </c>
      <c r="I88" s="34">
        <f t="shared" si="15"/>
        <v>36.480941793580435</v>
      </c>
      <c r="J88" s="35">
        <v>0</v>
      </c>
      <c r="K88" s="35">
        <v>0</v>
      </c>
      <c r="L88" s="35">
        <f>(F88+H88)/2*'Enter Information'!C508</f>
        <v>1.619649436357451</v>
      </c>
      <c r="M88" s="35">
        <f>(G88+I88)/2*'Enter Information'!D508</f>
        <v>1.5288523571057699</v>
      </c>
      <c r="N88" s="36">
        <f>'Enter Information'!O$610/5</f>
        <v>15.8</v>
      </c>
      <c r="O88" s="36">
        <f>'Enter Information'!P$610/5</f>
        <v>66.2</v>
      </c>
      <c r="P88" s="36">
        <f>'Enter Information'!Q$610/5</f>
        <v>416.2</v>
      </c>
      <c r="Q88" s="37">
        <f t="shared" si="11"/>
        <v>0</v>
      </c>
      <c r="R88" s="287">
        <f>(H88-L88+Q88*'Enter Information'!D299)*'Enter Information'!C$790</f>
        <v>27.196128742500754</v>
      </c>
      <c r="S88" s="287">
        <f>(I88-M88+Q88*'Enter Information'!E299)*'Enter Information'!C$790</f>
        <v>35.109053631567896</v>
      </c>
      <c r="T88" s="38">
        <f t="shared" si="12"/>
        <v>62.30518237406865</v>
      </c>
      <c r="AK88" s="87">
        <v>83</v>
      </c>
      <c r="AL88" s="40">
        <f t="shared" si="13"/>
        <v>62.30518237406865</v>
      </c>
      <c r="AM88" s="86">
        <f>T88*'Enter Information'!E$750*((Y$26/AJ$25)/('1'!Z$26/'1'!AK$25))+T88*(1-'Enter Information'!E$750)</f>
        <v>62.409438297294848</v>
      </c>
      <c r="AN88" s="40">
        <f t="shared" si="14"/>
        <v>62.30518237406865</v>
      </c>
      <c r="AO88" s="86">
        <f>T88*'Enter Information'!E$750*Y$26/AJ$25+T88*(1-'Enter Information'!E$750)</f>
        <v>78.607735969433136</v>
      </c>
      <c r="AP88" s="86">
        <f>INDEX($AL$6:$AO$106,'1'!AL88,'Enter Information'!$B$86)</f>
        <v>62.409438297294848</v>
      </c>
    </row>
    <row r="89" spans="1:42" x14ac:dyDescent="0.4">
      <c r="A89" s="709"/>
      <c r="B89" s="709"/>
      <c r="D89" s="31">
        <v>83</v>
      </c>
      <c r="E89" s="32">
        <f>'5'!AP89</f>
        <v>55.229292645856489</v>
      </c>
      <c r="F89" s="33">
        <f>E89*'Enter Information'!D300</f>
        <v>23.41208811171985</v>
      </c>
      <c r="G89" s="33">
        <f>E89*'Enter Information'!E300</f>
        <v>31.817204534136639</v>
      </c>
      <c r="H89" s="34">
        <f t="shared" si="15"/>
        <v>26.023695582011324</v>
      </c>
      <c r="I89" s="34">
        <f t="shared" si="15"/>
        <v>33.762676727245207</v>
      </c>
      <c r="J89" s="35">
        <v>0</v>
      </c>
      <c r="K89" s="35">
        <v>0</v>
      </c>
      <c r="L89" s="35">
        <f>(F89+H89)/2*'Enter Information'!C509</f>
        <v>1.6516495332075587</v>
      </c>
      <c r="M89" s="35">
        <f>(G89+I89)/2*'Enter Information'!D509</f>
        <v>1.6483503155048327</v>
      </c>
      <c r="N89" s="36">
        <f>'Enter Information'!O$610/5</f>
        <v>15.8</v>
      </c>
      <c r="O89" s="36">
        <f>'Enter Information'!P$610/5</f>
        <v>66.2</v>
      </c>
      <c r="P89" s="36">
        <f>'Enter Information'!Q$610/5</f>
        <v>416.2</v>
      </c>
      <c r="Q89" s="37">
        <f t="shared" si="11"/>
        <v>0</v>
      </c>
      <c r="R89" s="287">
        <f>(H89-L89+Q89*'Enter Information'!D300)*'Enter Information'!C$790</f>
        <v>24.481496975844298</v>
      </c>
      <c r="S89" s="287">
        <f>(I89-M89+Q89*'Enter Information'!E300)*'Enter Information'!C$790</f>
        <v>32.25854667088516</v>
      </c>
      <c r="T89" s="38">
        <f t="shared" si="12"/>
        <v>56.740043646729461</v>
      </c>
      <c r="AK89" s="87">
        <v>84</v>
      </c>
      <c r="AL89" s="40">
        <f t="shared" si="13"/>
        <v>56.740043646729461</v>
      </c>
      <c r="AM89" s="86">
        <f>T89*'Enter Information'!E$750*((Y$26/AJ$25)/('1'!Z$26/'1'!AK$25))+T89*(1-'Enter Information'!E$750)</f>
        <v>56.834987364232269</v>
      </c>
      <c r="AN89" s="40">
        <f t="shared" si="14"/>
        <v>56.740043646729461</v>
      </c>
      <c r="AO89" s="86">
        <f>T89*'Enter Information'!E$750*Y$26/AJ$25+T89*(1-'Enter Information'!E$750)</f>
        <v>71.586442731167651</v>
      </c>
      <c r="AP89" s="86">
        <f>INDEX($AL$6:$AO$106,'1'!AL89,'Enter Information'!$B$86)</f>
        <v>56.834987364232269</v>
      </c>
    </row>
    <row r="90" spans="1:42" x14ac:dyDescent="0.4">
      <c r="A90" s="710"/>
      <c r="B90" s="710"/>
      <c r="D90" s="31">
        <v>84</v>
      </c>
      <c r="E90" s="32">
        <f>'5'!AP90</f>
        <v>50.581921985664124</v>
      </c>
      <c r="F90" s="33">
        <f>E90*'Enter Information'!D301</f>
        <v>21.325226005156342</v>
      </c>
      <c r="G90" s="33">
        <f>E90*'Enter Information'!E301</f>
        <v>29.256695980507782</v>
      </c>
      <c r="H90" s="34">
        <f t="shared" si="15"/>
        <v>23.41208811171985</v>
      </c>
      <c r="I90" s="34">
        <f t="shared" si="15"/>
        <v>31.817204534136639</v>
      </c>
      <c r="J90" s="35">
        <v>0</v>
      </c>
      <c r="K90" s="35">
        <v>0</v>
      </c>
      <c r="L90" s="35">
        <f>(F90+H90)/2*'Enter Information'!C510</f>
        <v>1.689280981053245</v>
      </c>
      <c r="M90" s="35">
        <f>(G90+I90)/2*'Enter Information'!D510</f>
        <v>1.7705323759195417</v>
      </c>
      <c r="N90" s="36">
        <f>'Enter Information'!O$610/5</f>
        <v>15.8</v>
      </c>
      <c r="O90" s="36">
        <f>'Enter Information'!P$610/5</f>
        <v>66.2</v>
      </c>
      <c r="P90" s="36">
        <f>'Enter Information'!Q$610/5</f>
        <v>416.2</v>
      </c>
      <c r="Q90" s="37">
        <f t="shared" si="11"/>
        <v>0</v>
      </c>
      <c r="R90" s="287">
        <f>(H90-L90+Q90*'Enter Information'!D301)*'Enter Information'!C$790</f>
        <v>21.820360753108197</v>
      </c>
      <c r="S90" s="287">
        <f>(I90-M90+Q90*'Enter Information'!E301)*'Enter Information'!C$790</f>
        <v>30.181606915668912</v>
      </c>
      <c r="T90" s="38">
        <f t="shared" si="12"/>
        <v>52.001967668777112</v>
      </c>
      <c r="AK90" s="87">
        <v>85</v>
      </c>
      <c r="AL90" s="40">
        <f t="shared" si="13"/>
        <v>52.001967668777112</v>
      </c>
      <c r="AM90" s="86">
        <f>T90*'Enter Information'!E$750*((Y$26/AJ$25)/('1'!Z$26/'1'!AK$25))+T90*(1-'Enter Information'!E$750)</f>
        <v>52.088983113436882</v>
      </c>
      <c r="AN90" s="40">
        <f t="shared" si="14"/>
        <v>52.001967668777112</v>
      </c>
      <c r="AO90" s="86">
        <f>T90*'Enter Information'!E$750*Y$26/AJ$25+T90*(1-'Enter Information'!E$750)</f>
        <v>65.608618555292921</v>
      </c>
      <c r="AP90" s="86">
        <f>INDEX($AL$6:$AO$106,'1'!AL90,'Enter Information'!$B$86)</f>
        <v>52.088983113436882</v>
      </c>
    </row>
    <row r="91" spans="1:42" x14ac:dyDescent="0.4">
      <c r="A91" s="94">
        <f>'Enter Information'!E147</f>
        <v>0.15355961898147782</v>
      </c>
      <c r="B91" s="89"/>
      <c r="D91" s="31">
        <v>85</v>
      </c>
      <c r="E91" s="32">
        <f>'5'!AP91</f>
        <v>45.551440189506124</v>
      </c>
      <c r="F91" s="33">
        <f>E91*'Enter Information'!D302</f>
        <v>18.866227592107609</v>
      </c>
      <c r="G91" s="33">
        <f>E91*'Enter Information'!E302</f>
        <v>26.685212597398515</v>
      </c>
      <c r="H91" s="34">
        <f t="shared" si="15"/>
        <v>21.325226005156342</v>
      </c>
      <c r="I91" s="34">
        <f t="shared" si="15"/>
        <v>29.256695980507782</v>
      </c>
      <c r="J91" s="35">
        <v>0</v>
      </c>
      <c r="K91" s="35">
        <v>0</v>
      </c>
      <c r="L91" s="35">
        <f>(F91+H91)/2*'Enter Information'!C511</f>
        <v>1.7155721967992117</v>
      </c>
      <c r="M91" s="35">
        <f>(G91+I91)/2*'Enter Information'!D511</f>
        <v>1.8637046842729481</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19.227270609071329</v>
      </c>
      <c r="S91" s="287">
        <f>(I91-M91+Q91*'Enter Information'!E302)*'Enter Information'!C$791</f>
        <v>26.858835020339825</v>
      </c>
      <c r="T91" s="38">
        <f t="shared" si="12"/>
        <v>46.086105629411151</v>
      </c>
      <c r="AK91" s="87">
        <v>86</v>
      </c>
      <c r="AL91" s="40">
        <f t="shared" si="13"/>
        <v>46.086105629411151</v>
      </c>
      <c r="AM91" s="86">
        <f>T91*'Enter Information'!E$751*((Y$26/AJ$25)/('1'!Z$26/'1'!AK$25))+T91*(1-'Enter Information'!E$751)</f>
        <v>46.148860323975626</v>
      </c>
      <c r="AN91" s="40">
        <f t="shared" si="14"/>
        <v>46.086105629411151</v>
      </c>
      <c r="AO91" s="86">
        <f>T91*'Enter Information'!E$751*Y$26/AJ$25+T91*(1-'Enter Information'!E$751)</f>
        <v>55.899090252630515</v>
      </c>
      <c r="AP91" s="86">
        <f>INDEX($AL$6:$AO$106,'1'!AL91,'Enter Information'!$B$86)</f>
        <v>46.148860323975626</v>
      </c>
    </row>
    <row r="92" spans="1:42" x14ac:dyDescent="0.4">
      <c r="A92" s="94">
        <f>'Enter Information'!E148</f>
        <v>0.14436561363080347</v>
      </c>
      <c r="B92" s="89"/>
      <c r="D92" s="31">
        <v>86</v>
      </c>
      <c r="E92" s="32">
        <f>'5'!AP92</f>
        <v>40.112896311973579</v>
      </c>
      <c r="F92" s="33">
        <f>E92*'Enter Information'!D303</f>
        <v>16.149974380237545</v>
      </c>
      <c r="G92" s="33">
        <f>E92*'Enter Information'!E303</f>
        <v>23.962921931736034</v>
      </c>
      <c r="H92" s="34">
        <f t="shared" si="15"/>
        <v>18.866227592107609</v>
      </c>
      <c r="I92" s="34">
        <f t="shared" si="15"/>
        <v>26.685212597398515</v>
      </c>
      <c r="J92" s="35">
        <v>0</v>
      </c>
      <c r="K92" s="35">
        <v>0</v>
      </c>
      <c r="L92" s="35">
        <f>(F92+H92)/2*'Enter Information'!C512</f>
        <v>1.688831421126207</v>
      </c>
      <c r="M92" s="35">
        <f>(G92+I92)/2*'Enter Information'!D512</f>
        <v>1.9322263322864832</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16.842441369257148</v>
      </c>
      <c r="S92" s="287">
        <f>(I92-M92+Q92*'Enter Information'!E303)*'Enter Information'!C$791</f>
        <v>24.27030940745648</v>
      </c>
      <c r="T92" s="38">
        <f t="shared" si="12"/>
        <v>41.112750776713625</v>
      </c>
      <c r="AK92" s="87">
        <v>87</v>
      </c>
      <c r="AL92" s="40">
        <f t="shared" si="13"/>
        <v>41.112750776713625</v>
      </c>
      <c r="AM92" s="86">
        <f>T92*'Enter Information'!E$751*((Y$26/AJ$25)/('1'!Z$26/'1'!AK$25))+T92*(1-'Enter Information'!E$751)</f>
        <v>41.168733335501408</v>
      </c>
      <c r="AN92" s="40">
        <f t="shared" si="14"/>
        <v>41.112750776713625</v>
      </c>
      <c r="AO92" s="86">
        <f>T92*'Enter Information'!E$751*Y$26/AJ$25+T92*(1-'Enter Information'!E$751)</f>
        <v>49.866772963666975</v>
      </c>
      <c r="AP92" s="86">
        <f>INDEX($AL$6:$AO$106,'1'!AL92,'Enter Information'!$B$86)</f>
        <v>41.168733335501408</v>
      </c>
    </row>
    <row r="93" spans="1:42" x14ac:dyDescent="0.4">
      <c r="A93" s="94">
        <f>'Enter Information'!E149</f>
        <v>0.12447025956294934</v>
      </c>
      <c r="B93" s="89"/>
      <c r="D93" s="31">
        <v>87</v>
      </c>
      <c r="E93" s="32">
        <f>'5'!AP93</f>
        <v>35.055835178385209</v>
      </c>
      <c r="F93" s="33">
        <f>E93*'Enter Information'!D304</f>
        <v>13.871637544274797</v>
      </c>
      <c r="G93" s="33">
        <f>E93*'Enter Information'!E304</f>
        <v>21.184197634110411</v>
      </c>
      <c r="H93" s="34">
        <f t="shared" si="15"/>
        <v>16.149974380237545</v>
      </c>
      <c r="I93" s="34">
        <f t="shared" si="15"/>
        <v>23.962921931736034</v>
      </c>
      <c r="J93" s="35">
        <v>0</v>
      </c>
      <c r="K93" s="35">
        <v>0</v>
      </c>
      <c r="L93" s="35">
        <f>(F93+H93)/2*'Enter Information'!C513</f>
        <v>1.6303236355606427</v>
      </c>
      <c r="M93" s="35">
        <f>(G93+I93)/2*'Enter Information'!D513</f>
        <v>1.9684144130709049</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14.236521294329549</v>
      </c>
      <c r="S93" s="287">
        <f>(I93-M93+Q93*'Enter Information'!E304)*'Enter Information'!C$791</f>
        <v>21.565620286187901</v>
      </c>
      <c r="T93" s="38">
        <f t="shared" si="12"/>
        <v>35.80214158051745</v>
      </c>
      <c r="AK93" s="87">
        <v>88</v>
      </c>
      <c r="AL93" s="40">
        <f t="shared" si="13"/>
        <v>35.80214158051745</v>
      </c>
      <c r="AM93" s="86">
        <f>T93*'Enter Information'!E$751*((Y$26/AJ$25)/('1'!Z$26/'1'!AK$25))+T93*(1-'Enter Information'!E$751)</f>
        <v>35.850892769817463</v>
      </c>
      <c r="AN93" s="40">
        <f t="shared" si="14"/>
        <v>35.80214158051745</v>
      </c>
      <c r="AO93" s="86">
        <f>T93*'Enter Information'!E$751*Y$26/AJ$25+T93*(1-'Enter Information'!E$751)</f>
        <v>43.425390714063937</v>
      </c>
      <c r="AP93" s="86">
        <f>INDEX($AL$6:$AO$106,'1'!AL93,'Enter Information'!$B$86)</f>
        <v>35.850892769817463</v>
      </c>
    </row>
    <row r="94" spans="1:42" x14ac:dyDescent="0.4">
      <c r="A94" s="94">
        <f>'Enter Information'!E150</f>
        <v>0.11196167717598036</v>
      </c>
      <c r="B94" s="89"/>
      <c r="D94" s="31">
        <v>88</v>
      </c>
      <c r="E94" s="32">
        <f>'5'!AP94</f>
        <v>30.037859679667925</v>
      </c>
      <c r="F94" s="33">
        <f>E94*'Enter Information'!D305</f>
        <v>11.640808664186526</v>
      </c>
      <c r="G94" s="33">
        <f>E94*'Enter Information'!E305</f>
        <v>18.397051015481399</v>
      </c>
      <c r="H94" s="34">
        <f t="shared" si="15"/>
        <v>13.871637544274797</v>
      </c>
      <c r="I94" s="34">
        <f t="shared" si="15"/>
        <v>21.184197634110411</v>
      </c>
      <c r="J94" s="35">
        <v>0</v>
      </c>
      <c r="K94" s="35">
        <v>0</v>
      </c>
      <c r="L94" s="35">
        <f>(F94+H94)/2*'Enter Information'!C514</f>
        <v>1.5546009097125908</v>
      </c>
      <c r="M94" s="35">
        <f>(G94+I94)/2*'Enter Information'!D514</f>
        <v>1.968375495344201</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12.076857592133772</v>
      </c>
      <c r="S94" s="287">
        <f>(I94-M94+Q94*'Enter Information'!E305)*'Enter Information'!C$791</f>
        <v>18.84111855561591</v>
      </c>
      <c r="T94" s="38">
        <f t="shared" si="12"/>
        <v>30.917976147749684</v>
      </c>
      <c r="AK94" s="87">
        <v>89</v>
      </c>
      <c r="AL94" s="40">
        <f t="shared" si="13"/>
        <v>30.917976147749684</v>
      </c>
      <c r="AM94" s="86">
        <f>T94*'Enter Information'!E$751*((Y$26/AJ$25)/('1'!Z$26/'1'!AK$25))+T94*(1-'Enter Information'!E$751)</f>
        <v>30.960076649044066</v>
      </c>
      <c r="AN94" s="40">
        <f t="shared" si="14"/>
        <v>30.917976147749684</v>
      </c>
      <c r="AO94" s="86">
        <f>T94*'Enter Information'!E$751*Y$26/AJ$25+T94*(1-'Enter Information'!E$751)</f>
        <v>37.501253696922966</v>
      </c>
      <c r="AP94" s="86">
        <f>INDEX($AL$6:$AO$106,'1'!AL94,'Enter Information'!$B$86)</f>
        <v>30.960076649044066</v>
      </c>
    </row>
    <row r="95" spans="1:42" x14ac:dyDescent="0.4">
      <c r="A95" s="94">
        <f>'Enter Information'!E151</f>
        <v>9.8584991279505652E-2</v>
      </c>
      <c r="B95" s="89"/>
      <c r="D95" s="31">
        <v>89</v>
      </c>
      <c r="E95" s="32">
        <f>'5'!AP95</f>
        <v>25.446887622311987</v>
      </c>
      <c r="F95" s="33">
        <f>E95*'Enter Information'!D306</f>
        <v>9.5191567290316943</v>
      </c>
      <c r="G95" s="33">
        <f>E95*'Enter Information'!E306</f>
        <v>15.927730893280295</v>
      </c>
      <c r="H95" s="34">
        <f t="shared" si="15"/>
        <v>11.640808664186526</v>
      </c>
      <c r="I95" s="34">
        <f t="shared" si="15"/>
        <v>18.397051015481399</v>
      </c>
      <c r="J95" s="35">
        <v>0</v>
      </c>
      <c r="K95" s="35">
        <v>0</v>
      </c>
      <c r="L95" s="35">
        <f>(F95+H95)/2*'Enter Information'!C515</f>
        <v>1.4419458417208557</v>
      </c>
      <c r="M95" s="35">
        <f>(G95+I95)/2*'Enter Information'!D515</f>
        <v>1.9441556473122623</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9.9999876238902932</v>
      </c>
      <c r="S95" s="287">
        <f>(I95-M95+Q95*'Enter Information'!E306)*'Enter Information'!C$791</f>
        <v>16.132068145522613</v>
      </c>
      <c r="T95" s="38">
        <f t="shared" si="12"/>
        <v>26.132055769412908</v>
      </c>
      <c r="AK95" s="87">
        <v>90</v>
      </c>
      <c r="AL95" s="40">
        <f t="shared" si="13"/>
        <v>26.132055769412908</v>
      </c>
      <c r="AM95" s="86">
        <f>T95*'Enter Information'!E$751*((Y$26/AJ$25)/('1'!Z$26/'1'!AK$25))+T95*(1-'Enter Information'!E$751)</f>
        <v>26.167639361381784</v>
      </c>
      <c r="AN95" s="40">
        <f t="shared" si="14"/>
        <v>26.132055769412908</v>
      </c>
      <c r="AO95" s="86">
        <f>T95*'Enter Information'!E$751*Y$26/AJ$25+T95*(1-'Enter Information'!E$751)</f>
        <v>31.696280776845725</v>
      </c>
      <c r="AP95" s="86">
        <f>INDEX($AL$6:$AO$106,'1'!AL95,'Enter Information'!$B$86)</f>
        <v>26.167639361381784</v>
      </c>
    </row>
    <row r="96" spans="1:42" x14ac:dyDescent="0.4">
      <c r="A96" s="94">
        <f>'Enter Information'!E152</f>
        <v>8.5295115733981519E-2</v>
      </c>
      <c r="B96" s="89"/>
      <c r="D96" s="31">
        <v>90</v>
      </c>
      <c r="E96" s="32">
        <f>'5'!AP96</f>
        <v>20.850378130568245</v>
      </c>
      <c r="F96" s="33">
        <f>E96*'Enter Information'!D307</f>
        <v>7.4812885261235804</v>
      </c>
      <c r="G96" s="33">
        <f>E96*'Enter Information'!E307</f>
        <v>13.369089604444666</v>
      </c>
      <c r="H96" s="34">
        <f t="shared" si="15"/>
        <v>9.5191567290316943</v>
      </c>
      <c r="I96" s="34">
        <f t="shared" si="15"/>
        <v>15.927730893280295</v>
      </c>
      <c r="J96" s="35">
        <v>0</v>
      </c>
      <c r="K96" s="35">
        <v>0</v>
      </c>
      <c r="L96" s="35">
        <f>(F96+H96)/2*'Enter Information'!C516</f>
        <v>1.2910988149027673</v>
      </c>
      <c r="M96" s="35">
        <f>(G96+I96)/2*'Enter Information'!D516</f>
        <v>1.8845179785161577</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8.0676129037344744</v>
      </c>
      <c r="S96" s="287">
        <f>(I96-M96+Q96*'Enter Information'!E307)*'Enter Information'!C$791</f>
        <v>13.769373879405405</v>
      </c>
      <c r="T96" s="38">
        <f t="shared" si="12"/>
        <v>21.836986783139878</v>
      </c>
      <c r="AK96" s="87">
        <v>91</v>
      </c>
      <c r="AL96" s="40">
        <f t="shared" si="13"/>
        <v>21.836986783139878</v>
      </c>
      <c r="AM96" s="86">
        <f>T96*'Enter Information'!E$751*((Y$26/AJ$25)/('1'!Z$26/'1'!AK$25))+T96*(1-'Enter Information'!E$751)</f>
        <v>21.866721850077493</v>
      </c>
      <c r="AN96" s="40">
        <f t="shared" si="14"/>
        <v>21.836986783139878</v>
      </c>
      <c r="AO96" s="86">
        <f>T96*'Enter Information'!E$751*Y$26/AJ$25+T96*(1-'Enter Information'!E$751)</f>
        <v>26.486674852761524</v>
      </c>
      <c r="AP96" s="86">
        <f>INDEX($AL$6:$AO$106,'1'!AL96,'Enter Information'!$B$86)</f>
        <v>21.866721850077493</v>
      </c>
    </row>
    <row r="97" spans="1:64" x14ac:dyDescent="0.4">
      <c r="A97" s="94">
        <f>'Enter Information'!E153</f>
        <v>6.7633155240583054E-2</v>
      </c>
      <c r="B97" s="89"/>
      <c r="D97" s="31">
        <v>91</v>
      </c>
      <c r="E97" s="32">
        <f>'5'!AP97</f>
        <v>18.78753121882685</v>
      </c>
      <c r="F97" s="33">
        <f>E97*'Enter Information'!D308</f>
        <v>6.4802733118847335</v>
      </c>
      <c r="G97" s="33">
        <f>E97*'Enter Information'!E308</f>
        <v>12.307257906942118</v>
      </c>
      <c r="H97" s="34">
        <f t="shared" si="15"/>
        <v>7.4812885261235804</v>
      </c>
      <c r="I97" s="34">
        <f t="shared" si="15"/>
        <v>13.369089604444666</v>
      </c>
      <c r="J97" s="35">
        <v>0</v>
      </c>
      <c r="K97" s="35">
        <v>0</v>
      </c>
      <c r="L97" s="35">
        <f>(F97+H97)/2*'Enter Information'!C517</f>
        <v>1.1778671644635714</v>
      </c>
      <c r="M97" s="35">
        <f>(G97+I97)/2*'Enter Information'!D517</f>
        <v>1.8651298832271359</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6.1805062683965675</v>
      </c>
      <c r="S97" s="287">
        <f>(I97-M97+Q97*'Enter Information'!E308)*'Enter Information'!C$791</f>
        <v>11.279635469211641</v>
      </c>
      <c r="T97" s="38">
        <f t="shared" si="12"/>
        <v>17.460141737608208</v>
      </c>
      <c r="AK97" s="87">
        <v>92</v>
      </c>
      <c r="AL97" s="40">
        <f t="shared" si="13"/>
        <v>17.460141737608208</v>
      </c>
      <c r="AM97" s="86">
        <f>T97*'Enter Information'!E$751*((Y$26/AJ$25)/('1'!Z$26/'1'!AK$25))+T97*(1-'Enter Information'!E$751)</f>
        <v>17.483916926395192</v>
      </c>
      <c r="AN97" s="40">
        <f t="shared" si="14"/>
        <v>17.460141737608208</v>
      </c>
      <c r="AO97" s="86">
        <f>T97*'Enter Information'!E$751*Y$26/AJ$25+T97*(1-'Enter Information'!E$751)</f>
        <v>21.177880523526298</v>
      </c>
      <c r="AP97" s="86">
        <f>INDEX($AL$6:$AO$106,'1'!AL97,'Enter Information'!$B$86)</f>
        <v>17.483916926395192</v>
      </c>
    </row>
    <row r="98" spans="1:64" x14ac:dyDescent="0.4">
      <c r="A98" s="94">
        <f>'Enter Information'!E154</f>
        <v>5.6750293971415719E-2</v>
      </c>
      <c r="B98" s="89"/>
      <c r="D98" s="31">
        <v>92</v>
      </c>
      <c r="E98" s="32">
        <f>'5'!AP98</f>
        <v>14.736607597167222</v>
      </c>
      <c r="F98" s="33">
        <f>E98*'Enter Information'!D309</f>
        <v>4.8486738388120774</v>
      </c>
      <c r="G98" s="33">
        <f>E98*'Enter Information'!E309</f>
        <v>9.8879337583551425</v>
      </c>
      <c r="H98" s="34">
        <f t="shared" si="15"/>
        <v>6.4802733118847335</v>
      </c>
      <c r="I98" s="34">
        <f t="shared" si="15"/>
        <v>12.307257906942118</v>
      </c>
      <c r="J98" s="35">
        <v>0</v>
      </c>
      <c r="K98" s="35">
        <v>0</v>
      </c>
      <c r="L98" s="35">
        <f>(F98+H98)/2*'Enter Information'!C518</f>
        <v>1.057047413895766</v>
      </c>
      <c r="M98" s="35">
        <f>(G98+I98)/2*'Enter Information'!D518</f>
        <v>1.8087971447634001</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5.3174743895947261</v>
      </c>
      <c r="S98" s="287">
        <f>(I98-M98+Q98*'Enter Information'!E309)*'Enter Information'!C$791</f>
        <v>10.29374348093291</v>
      </c>
      <c r="T98" s="38">
        <f t="shared" si="12"/>
        <v>15.611217870527636</v>
      </c>
      <c r="AK98" s="87">
        <v>93</v>
      </c>
      <c r="AL98" s="40">
        <f t="shared" si="13"/>
        <v>15.611217870527636</v>
      </c>
      <c r="AM98" s="86">
        <f>T98*'Enter Information'!E$751*((Y$26/AJ$25)/('1'!Z$26/'1'!AK$25))+T98*(1-'Enter Information'!E$751)</f>
        <v>15.632475409993486</v>
      </c>
      <c r="AN98" s="40">
        <f t="shared" si="14"/>
        <v>15.611217870527636</v>
      </c>
      <c r="AO98" s="86">
        <f>T98*'Enter Information'!E$751*Y$26/AJ$25+T98*(1-'Enter Information'!E$751)</f>
        <v>18.935270506805303</v>
      </c>
      <c r="AP98" s="86">
        <f>INDEX($AL$6:$AO$106,'1'!AL98,'Enter Information'!$B$86)</f>
        <v>15.632475409993486</v>
      </c>
    </row>
    <row r="99" spans="1:64" x14ac:dyDescent="0.4">
      <c r="A99" s="94">
        <f>'Enter Information'!E155</f>
        <v>4.4202252334014661E-2</v>
      </c>
      <c r="B99" s="89"/>
      <c r="D99" s="31">
        <v>93</v>
      </c>
      <c r="E99" s="32">
        <f>'5'!AP99</f>
        <v>12.260415358754262</v>
      </c>
      <c r="F99" s="33">
        <f>E99*'Enter Information'!D310</f>
        <v>3.8591523437749977</v>
      </c>
      <c r="G99" s="33">
        <f>E99*'Enter Information'!E310</f>
        <v>8.4012630149792642</v>
      </c>
      <c r="H99" s="34">
        <f t="shared" si="15"/>
        <v>4.8486738388120774</v>
      </c>
      <c r="I99" s="34">
        <f t="shared" si="15"/>
        <v>9.8879337583551425</v>
      </c>
      <c r="J99" s="35">
        <v>0</v>
      </c>
      <c r="K99" s="35">
        <v>0</v>
      </c>
      <c r="L99" s="35">
        <f>(F99+H99)/2*'Enter Information'!C519</f>
        <v>0.89285695763156581</v>
      </c>
      <c r="M99" s="35">
        <f>(G99+I99)/2*'Enter Information'!D519</f>
        <v>1.662396540712231</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3.8786794707194487</v>
      </c>
      <c r="S99" s="287">
        <f>(I99-M99+Q99*'Enter Information'!E310)*'Enter Information'!C$791</f>
        <v>8.0651413601807924</v>
      </c>
      <c r="T99" s="38">
        <f t="shared" si="12"/>
        <v>11.943820830900242</v>
      </c>
      <c r="AK99" s="87">
        <v>94</v>
      </c>
      <c r="AL99" s="40">
        <f t="shared" si="13"/>
        <v>11.943820830900242</v>
      </c>
      <c r="AM99" s="86">
        <f>T99*'Enter Information'!E$751*((Y$26/AJ$25)/('1'!Z$26/'1'!AK$25))+T99*(1-'Enter Information'!E$751)</f>
        <v>11.960084535935403</v>
      </c>
      <c r="AN99" s="40">
        <f t="shared" si="14"/>
        <v>11.943820830900242</v>
      </c>
      <c r="AO99" s="86">
        <f>T99*'Enter Information'!E$751*Y$26/AJ$25+T99*(1-'Enter Information'!E$751)</f>
        <v>14.486984948488729</v>
      </c>
      <c r="AP99" s="86">
        <f>INDEX($AL$6:$AO$106,'1'!AL99,'Enter Information'!$B$86)</f>
        <v>11.960084535935403</v>
      </c>
    </row>
    <row r="100" spans="1:64" x14ac:dyDescent="0.4">
      <c r="A100" s="94">
        <f>'Enter Information'!E156</f>
        <v>3.4116467923575325E-2</v>
      </c>
      <c r="B100" s="89"/>
      <c r="D100" s="31">
        <v>94</v>
      </c>
      <c r="E100" s="32">
        <f>'5'!AP100</f>
        <v>9.8388386295553367</v>
      </c>
      <c r="F100" s="33">
        <f>E100*'Enter Information'!D311</f>
        <v>3.0406403907207791</v>
      </c>
      <c r="G100" s="33">
        <f>E100*'Enter Information'!E311</f>
        <v>6.7981982388345576</v>
      </c>
      <c r="H100" s="34">
        <f t="shared" si="15"/>
        <v>3.8591523437749977</v>
      </c>
      <c r="I100" s="34">
        <f t="shared" si="15"/>
        <v>8.4012630149792642</v>
      </c>
      <c r="J100" s="35">
        <v>0</v>
      </c>
      <c r="K100" s="35">
        <v>0</v>
      </c>
      <c r="L100" s="35">
        <f>(F100+H100)/2*'Enter Information'!C520</f>
        <v>0.77177631631702504</v>
      </c>
      <c r="M100" s="35">
        <f>(G100+I100)/2*'Enter Information'!D520</f>
        <v>1.5324096836095098</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3.0271729899992215</v>
      </c>
      <c r="S100" s="287">
        <f>(I100-M100+Q100*'Enter Information'!E311)*'Enter Information'!C$791</f>
        <v>6.7349124603098716</v>
      </c>
      <c r="T100" s="38">
        <f t="shared" si="12"/>
        <v>9.7620854503090939</v>
      </c>
      <c r="AK100" s="87">
        <v>95</v>
      </c>
      <c r="AL100" s="40">
        <f t="shared" si="13"/>
        <v>9.7620854503090939</v>
      </c>
      <c r="AM100" s="86">
        <f>T100*'Enter Information'!E$751*((Y$26/AJ$25)/('1'!Z$26/'1'!AK$25))+T100*(1-'Enter Information'!E$751)</f>
        <v>9.7753783220408188</v>
      </c>
      <c r="AN100" s="40">
        <f t="shared" si="14"/>
        <v>9.7620854503090939</v>
      </c>
      <c r="AO100" s="86">
        <f>T100*'Enter Information'!E$751*Y$26/AJ$25+T100*(1-'Enter Information'!E$751)</f>
        <v>11.840698800387914</v>
      </c>
      <c r="AP100" s="86">
        <f>INDEX($AL$6:$AO$106,'1'!AL100,'Enter Information'!$B$86)</f>
        <v>9.7753783220408188</v>
      </c>
    </row>
    <row r="101" spans="1:64" x14ac:dyDescent="0.4">
      <c r="A101" s="94">
        <f>'Enter Information'!E157</f>
        <v>2.7084829496578883E-2</v>
      </c>
      <c r="B101" s="89"/>
      <c r="D101" s="31">
        <v>95</v>
      </c>
      <c r="E101" s="32">
        <f>'5'!AP101</f>
        <v>8.1363201792499353</v>
      </c>
      <c r="F101" s="33">
        <f>E101*'Enter Information'!D312</f>
        <v>2.2901180924112579</v>
      </c>
      <c r="G101" s="33">
        <f>E101*'Enter Information'!E312</f>
        <v>5.8462020868386775</v>
      </c>
      <c r="H101" s="34">
        <f t="shared" si="15"/>
        <v>3.0406403907207791</v>
      </c>
      <c r="I101" s="34">
        <f t="shared" si="15"/>
        <v>6.7981982388345576</v>
      </c>
      <c r="J101" s="35">
        <v>0</v>
      </c>
      <c r="K101" s="35">
        <v>0</v>
      </c>
      <c r="L101" s="35">
        <f>(F101+H101)/2*'Enter Information'!C521</f>
        <v>0.64091709242696482</v>
      </c>
      <c r="M101" s="35">
        <f>(G101+I101)/2*'Enter Information'!D521</f>
        <v>1.4036548801529858</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2.3529293119659576</v>
      </c>
      <c r="S101" s="287">
        <f>(I101-M101+Q101*'Enter Information'!E312)*'Enter Information'!C$791</f>
        <v>5.2893511524173533</v>
      </c>
      <c r="T101" s="38">
        <f t="shared" si="12"/>
        <v>7.6422804643833109</v>
      </c>
      <c r="AK101" s="87">
        <v>96</v>
      </c>
      <c r="AL101" s="40">
        <f t="shared" si="13"/>
        <v>7.6422804643833109</v>
      </c>
      <c r="AM101" s="86">
        <f>T101*'Enter Information'!E$751*((Y$26/AJ$25)/('1'!Z$26/'1'!AK$25))+T101*(1-'Enter Information'!E$751)</f>
        <v>7.6526868324148163</v>
      </c>
      <c r="AN101" s="40">
        <f t="shared" si="14"/>
        <v>7.6422804643833109</v>
      </c>
      <c r="AO101" s="86">
        <f>T101*'Enter Information'!E$751*Y$26/AJ$25+T101*(1-'Enter Information'!E$751)</f>
        <v>9.2695297113985315</v>
      </c>
      <c r="AP101" s="86">
        <f>INDEX($AL$6:$AO$106,'1'!AL101,'Enter Information'!$B$86)</f>
        <v>7.6526868324148163</v>
      </c>
    </row>
    <row r="102" spans="1:64" x14ac:dyDescent="0.4">
      <c r="A102" s="94">
        <f>'Enter Information'!E158</f>
        <v>1.8459037352126458E-2</v>
      </c>
      <c r="B102" s="89"/>
      <c r="D102" s="31">
        <v>96</v>
      </c>
      <c r="E102" s="32">
        <f>'5'!AP102</f>
        <v>5.5955012139496549</v>
      </c>
      <c r="F102" s="33">
        <f>E102*'Enter Information'!D313</f>
        <v>1.6076001777572331</v>
      </c>
      <c r="G102" s="33">
        <f>E102*'Enter Information'!E313</f>
        <v>3.9879010361924219</v>
      </c>
      <c r="H102" s="34">
        <f t="shared" si="15"/>
        <v>2.2901180924112579</v>
      </c>
      <c r="I102" s="34">
        <f t="shared" si="15"/>
        <v>5.8462020868386775</v>
      </c>
      <c r="J102" s="35">
        <v>0</v>
      </c>
      <c r="K102" s="35">
        <v>0</v>
      </c>
      <c r="L102" s="35">
        <f>(F102+H102)/2*'Enter Information'!C522</f>
        <v>0.50282514544308621</v>
      </c>
      <c r="M102" s="35">
        <f>(G102+I102)/2*'Enter Information'!D522</f>
        <v>1.195630257698121</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1.7524411947750056</v>
      </c>
      <c r="S102" s="287">
        <f>(I102-M102+Q102*'Enter Information'!E313)*'Enter Information'!C$791</f>
        <v>4.5598868761110785</v>
      </c>
      <c r="T102" s="38">
        <f>SUM(R102:S102)</f>
        <v>6.3123280708860836</v>
      </c>
      <c r="AK102" s="87">
        <v>97</v>
      </c>
      <c r="AL102" s="40">
        <f t="shared" si="13"/>
        <v>6.3123280708860836</v>
      </c>
      <c r="AM102" s="86">
        <f>T102*'Enter Information'!E$751*((Y$26/AJ$25)/('1'!Z$26/'1'!AK$25))+T102*(1-'Enter Information'!E$751)</f>
        <v>6.320923464544741</v>
      </c>
      <c r="AN102" s="40">
        <f t="shared" si="14"/>
        <v>6.3123280708860836</v>
      </c>
      <c r="AO102" s="86">
        <f>T102*'Enter Information'!E$751*Y$26/AJ$25+T102*(1-'Enter Information'!E$751)</f>
        <v>7.6563943019192955</v>
      </c>
      <c r="AP102" s="86">
        <f>INDEX($AL$6:$AO$106,'1'!AL102,'Enter Information'!$B$86)</f>
        <v>6.320923464544741</v>
      </c>
    </row>
    <row r="103" spans="1:64" x14ac:dyDescent="0.4">
      <c r="A103" s="94">
        <f>'Enter Information'!E159</f>
        <v>1.0598754666056363E-2</v>
      </c>
      <c r="B103" s="89"/>
      <c r="D103" s="31">
        <v>97</v>
      </c>
      <c r="E103" s="32">
        <f>'5'!AP103</f>
        <v>4.4200548207671249</v>
      </c>
      <c r="F103" s="33">
        <f>E103*'Enter Information'!D314</f>
        <v>1.1387483008082093</v>
      </c>
      <c r="G103" s="33">
        <f>E103*'Enter Information'!E314</f>
        <v>3.2813065199589153</v>
      </c>
      <c r="H103" s="34">
        <f t="shared" si="15"/>
        <v>1.6076001777572331</v>
      </c>
      <c r="I103" s="34">
        <f t="shared" si="15"/>
        <v>3.9879010361924219</v>
      </c>
      <c r="J103" s="35">
        <v>0</v>
      </c>
      <c r="K103" s="35">
        <v>0</v>
      </c>
      <c r="L103" s="35">
        <f>(F103+H103)/2*'Enter Information'!C523</f>
        <v>0.38189348768691767</v>
      </c>
      <c r="M103" s="35">
        <f>(G103+I103)/2*'Enter Information'!D523</f>
        <v>0.96091654684764527</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1.2018057252641261</v>
      </c>
      <c r="S103" s="287">
        <f>(I103-M103+Q103*'Enter Information'!E314)*'Enter Information'!C$791</f>
        <v>2.9679590713268986</v>
      </c>
      <c r="T103" s="38">
        <f>SUM(R103:S103)</f>
        <v>4.1697647965910249</v>
      </c>
      <c r="AK103" s="87">
        <v>98</v>
      </c>
      <c r="AL103" s="40">
        <f t="shared" si="13"/>
        <v>4.1697647965910249</v>
      </c>
      <c r="AM103" s="86">
        <f>T103*'Enter Information'!E$751*((Y$26/AJ$25)/('1'!Z$26/'1'!AK$25))+T103*(1-'Enter Information'!E$751)</f>
        <v>4.175442696961257</v>
      </c>
      <c r="AN103" s="40">
        <f t="shared" si="14"/>
        <v>4.1697647965910249</v>
      </c>
      <c r="AO103" s="86">
        <f>T103*'Enter Information'!E$751*Y$26/AJ$25+T103*(1-'Enter Information'!E$751)</f>
        <v>5.0576210663400634</v>
      </c>
      <c r="AP103" s="86">
        <f>INDEX($AL$6:$AO$106,'1'!AL103,'Enter Information'!$B$86)</f>
        <v>4.175442696961257</v>
      </c>
    </row>
    <row r="104" spans="1:64" x14ac:dyDescent="0.4">
      <c r="A104" s="94">
        <f>'Enter Information'!E160</f>
        <v>7.9234174867614214E-3</v>
      </c>
      <c r="B104" s="89"/>
      <c r="D104" s="31">
        <v>98</v>
      </c>
      <c r="E104" s="32">
        <f>'5'!AP104</f>
        <v>3.1341372488179902</v>
      </c>
      <c r="F104" s="33">
        <f>E104*'Enter Information'!D315</f>
        <v>0.79914256543566287</v>
      </c>
      <c r="G104" s="33">
        <f>E104*'Enter Information'!E315</f>
        <v>2.3349946833823272</v>
      </c>
      <c r="H104" s="34">
        <f t="shared" si="15"/>
        <v>1.1387483008082093</v>
      </c>
      <c r="I104" s="34">
        <f t="shared" si="15"/>
        <v>3.2813065199589153</v>
      </c>
      <c r="J104" s="35">
        <v>0</v>
      </c>
      <c r="K104" s="35">
        <v>0</v>
      </c>
      <c r="L104" s="35">
        <f>(F104+H104)/2*'Enter Information'!C524</f>
        <v>0.29121654992479784</v>
      </c>
      <c r="M104" s="35">
        <f>(G104+I104)/2*'Enter Information'!D524</f>
        <v>0.80088455159646121</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0.83100510000184513</v>
      </c>
      <c r="S104" s="287">
        <f>(I104-M104+Q104*'Enter Information'!E315)*'Enter Information'!C$791</f>
        <v>2.4320543787501885</v>
      </c>
      <c r="T104" s="38">
        <f>SUM(R104:S104)</f>
        <v>3.2630594787520337</v>
      </c>
      <c r="AK104" s="87">
        <v>99</v>
      </c>
      <c r="AL104" s="40">
        <f t="shared" si="13"/>
        <v>3.2630594787520337</v>
      </c>
      <c r="AM104" s="86">
        <f>T104*'Enter Information'!E$751*((Y$26/AJ$25)/('1'!Z$26/'1'!AK$25))+T104*(1-'Enter Information'!E$751)</f>
        <v>3.2675027333542221</v>
      </c>
      <c r="AN104" s="40">
        <f t="shared" si="14"/>
        <v>3.2630594787520337</v>
      </c>
      <c r="AO104" s="86">
        <f>T104*'Enter Information'!E$751*Y$26/AJ$25+T104*(1-'Enter Information'!E$751)</f>
        <v>3.9578535398325432</v>
      </c>
      <c r="AP104" s="86">
        <f>INDEX($AL$6:$AO$106,'1'!AL104,'Enter Information'!$B$86)</f>
        <v>3.2675027333542221</v>
      </c>
    </row>
    <row r="105" spans="1:64" x14ac:dyDescent="0.4">
      <c r="A105" s="94">
        <f>'Enter Information'!E161</f>
        <v>5.7215913126514245E-3</v>
      </c>
      <c r="B105" s="89"/>
      <c r="D105" s="31">
        <v>99</v>
      </c>
      <c r="E105" s="32">
        <f>'5'!AP105</f>
        <v>2.0495382263925501</v>
      </c>
      <c r="F105" s="33">
        <f>E105*'Enter Information'!D316</f>
        <v>0.50319697144534337</v>
      </c>
      <c r="G105" s="33">
        <f>E105*'Enter Information'!E316</f>
        <v>1.5463412549472069</v>
      </c>
      <c r="H105" s="34">
        <f t="shared" si="15"/>
        <v>0.79914256543566287</v>
      </c>
      <c r="I105" s="34">
        <f t="shared" si="15"/>
        <v>2.3349946833823272</v>
      </c>
      <c r="J105" s="35">
        <v>0</v>
      </c>
      <c r="K105" s="35">
        <v>0</v>
      </c>
      <c r="L105" s="35">
        <f>(F105+H105)/2*'Enter Information'!C525</f>
        <v>0.21189064265053972</v>
      </c>
      <c r="M105" s="35">
        <f>(G105+I105)/2*'Enter Information'!D525</f>
        <v>0.59190373059525392</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0.57580066152289655</v>
      </c>
      <c r="S105" s="287">
        <f>(I105-M105+Q105*'Enter Information'!E316)*'Enter Information'!C$791</f>
        <v>1.7091011280973176</v>
      </c>
      <c r="T105" s="38">
        <f>SUM(R105:S105)</f>
        <v>2.2849017896202142</v>
      </c>
      <c r="AK105" s="87">
        <v>100</v>
      </c>
      <c r="AL105" s="40">
        <f t="shared" si="13"/>
        <v>2.2849017896202142</v>
      </c>
      <c r="AM105" s="86">
        <f>T105*'Enter Information'!E$751*((Y$26/AJ$25)/('1'!Z$26/'1'!AK$25))+T105*(1-'Enter Information'!E$751)</f>
        <v>2.2880131029316595</v>
      </c>
      <c r="AN105" s="40">
        <f t="shared" si="14"/>
        <v>2.2849017896202142</v>
      </c>
      <c r="AO105" s="86">
        <f>T105*'Enter Information'!E$751*Y$26/AJ$25+T105*(1-'Enter Information'!E$751)</f>
        <v>2.7714194899311844</v>
      </c>
      <c r="AP105" s="86">
        <f>INDEX($AL$6:$AO$106,'1'!AL105,'Enter Information'!$B$86)</f>
        <v>2.2880131029316595</v>
      </c>
    </row>
    <row r="106" spans="1:64" x14ac:dyDescent="0.4">
      <c r="A106" s="94">
        <f>'Enter Information'!E162</f>
        <v>9.2729238515385157E-3</v>
      </c>
      <c r="B106" s="89"/>
      <c r="D106" s="31">
        <v>100</v>
      </c>
      <c r="E106" s="32">
        <f>'5'!AP106</f>
        <v>1.5819005960043209</v>
      </c>
      <c r="F106" s="33">
        <f>E106*'Enter Information'!D317</f>
        <v>0.36888575600441181</v>
      </c>
      <c r="G106" s="33">
        <f>E106*'Enter Information'!E317</f>
        <v>1.213014839999909</v>
      </c>
      <c r="H106" s="34">
        <f t="shared" si="15"/>
        <v>0.50319697144534337</v>
      </c>
      <c r="I106" s="34">
        <f t="shared" si="15"/>
        <v>1.5463412549472069</v>
      </c>
      <c r="J106" s="35">
        <v>0</v>
      </c>
      <c r="K106" s="35">
        <v>0</v>
      </c>
      <c r="L106" s="35">
        <f>(F106+H106)/2*'Enter Information'!C526</f>
        <v>0.15250546696277592</v>
      </c>
      <c r="M106" s="35">
        <f>(G106+I106)/2*'Enter Information'!D526</f>
        <v>0.44781590064896742</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0.34385311045700617</v>
      </c>
      <c r="S106" s="287">
        <f>(I106-M106+Q106*'Enter Information'!E317)*'Enter Information'!C$791</f>
        <v>1.0771043927872253</v>
      </c>
      <c r="T106" s="38">
        <f>SUM(R106:S106)</f>
        <v>1.4209575032442314</v>
      </c>
      <c r="AK106" s="87">
        <v>101</v>
      </c>
      <c r="AL106" s="40">
        <f t="shared" si="13"/>
        <v>1.4209575032442314</v>
      </c>
      <c r="AM106" s="86">
        <f>T106*'Enter Information'!E$751*((Y$26/AJ$25)/('1'!Z$26/'1'!AK$25))+T106*(1-'Enter Information'!E$751)</f>
        <v>1.4228923977832113</v>
      </c>
      <c r="AN106" s="40">
        <f t="shared" si="14"/>
        <v>1.4209575032442314</v>
      </c>
      <c r="AO106" s="86">
        <f>T106*'Enter Information'!E$751*Y$26/AJ$25+T106*(1-'Enter Information'!E$751)</f>
        <v>1.7235179808360974</v>
      </c>
      <c r="AP106" s="86">
        <f>INDEX($AL$6:$AO$108,'1'!AL106,'Enter Information'!$B$86)</f>
        <v>1.4228923977832113</v>
      </c>
    </row>
    <row r="107" spans="1:64" x14ac:dyDescent="0.4">
      <c r="A107" s="95">
        <f>SUM(A91:A106)</f>
        <v>0.99999999999999989</v>
      </c>
      <c r="D107" s="72"/>
      <c r="E107" s="81">
        <f>SUM(E6:E106)</f>
        <v>7477.1463973759246</v>
      </c>
      <c r="F107" s="81"/>
      <c r="G107" s="81"/>
      <c r="H107" s="73"/>
      <c r="J107" s="74"/>
      <c r="K107" s="74"/>
      <c r="L107" s="75"/>
      <c r="N107" s="76"/>
      <c r="Q107" s="77"/>
      <c r="R107" s="75"/>
      <c r="S107" s="75"/>
      <c r="AK107" s="87">
        <v>102</v>
      </c>
      <c r="AL107" s="84">
        <f>SUM(AL6:AL106)</f>
        <v>7446.149291361723</v>
      </c>
      <c r="AM107" s="84">
        <f>SUM(AM6:AM106)</f>
        <v>7459.715272788244</v>
      </c>
      <c r="AN107" s="84">
        <f>SUM(AN6:AN106)</f>
        <v>7446.149291361723</v>
      </c>
      <c r="AO107" s="84">
        <f>SUM(AO6:AO106)</f>
        <v>9567.4689481819041</v>
      </c>
      <c r="AP107" s="84">
        <f>INDEX($AL$6:$AO$108,AK107,'Enter Information'!$B$86)</f>
        <v>7459.715272788244</v>
      </c>
    </row>
    <row r="108" spans="1:64" x14ac:dyDescent="0.4">
      <c r="E108" s="69"/>
      <c r="F108" s="18"/>
      <c r="G108" s="18"/>
      <c r="H108" s="73"/>
      <c r="I108" s="73"/>
      <c r="J108" s="74"/>
      <c r="K108" s="74"/>
      <c r="L108" s="75"/>
      <c r="N108" s="76"/>
      <c r="Q108" s="77"/>
      <c r="AK108" s="87">
        <v>103</v>
      </c>
      <c r="AL108" s="56">
        <f>Y26</f>
        <v>3337.554938525207</v>
      </c>
      <c r="AM108" s="56">
        <f>Y26</f>
        <v>3337.554938525207</v>
      </c>
      <c r="AN108" s="56">
        <f>AJ25</f>
        <v>2578.5298234092656</v>
      </c>
      <c r="AO108" s="56">
        <f>Y26</f>
        <v>3337.554938525207</v>
      </c>
      <c r="AP108" s="56">
        <f>INDEX($AL$6:$AO$108,'1'!AL108,'Enter Information'!$B$86)</f>
        <v>3337.554938525207</v>
      </c>
    </row>
    <row r="109" spans="1:64" s="183" customFormat="1" x14ac:dyDescent="0.4">
      <c r="D109" s="184"/>
      <c r="E109" s="185"/>
      <c r="F109" s="185"/>
      <c r="G109" s="186">
        <f>SUM(F91:G106)</f>
        <v>277.59614220189826</v>
      </c>
      <c r="H109" s="186"/>
      <c r="I109" s="186">
        <f>SUM(H91:I106)</f>
        <v>326.59616359155814</v>
      </c>
      <c r="J109" s="187"/>
      <c r="K109" s="188"/>
      <c r="L109" s="188"/>
      <c r="M109" s="186">
        <f>SUM(L91:M106)</f>
        <v>39.23410272787995</v>
      </c>
      <c r="N109" s="198">
        <f>I109-M109</f>
        <v>287.36206086367821</v>
      </c>
      <c r="O109" s="191"/>
      <c r="P109" s="192"/>
      <c r="Q109" s="192"/>
      <c r="R109" s="193"/>
      <c r="S109" s="194"/>
      <c r="T109" s="189">
        <f>SUM(R91:S106)</f>
        <v>281.75857467976687</v>
      </c>
      <c r="AD109" s="195"/>
      <c r="AE109" s="195"/>
      <c r="AF109" s="195"/>
      <c r="AG109" s="195"/>
      <c r="AH109" s="195"/>
      <c r="AI109" s="195"/>
      <c r="AJ109" s="195"/>
      <c r="AK109" s="195"/>
      <c r="AL109" s="195"/>
      <c r="AM109" s="195"/>
      <c r="AN109" s="196"/>
      <c r="AO109" s="195"/>
      <c r="AP109" s="197">
        <f>SUM(AP91:AP106)</f>
        <v>282.14224071215261</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64" x14ac:dyDescent="0.4">
      <c r="F111" s="18"/>
      <c r="G111" s="18"/>
      <c r="I111" s="73"/>
      <c r="J111" s="74"/>
      <c r="K111" s="74"/>
      <c r="L111" s="75"/>
      <c r="M111" s="14"/>
      <c r="N111" s="76"/>
      <c r="Q111" s="77"/>
    </row>
    <row r="112" spans="1:64"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Information'!H8+6</f>
        <v>2024</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Information'!J600</f>
        <v>0</v>
      </c>
      <c r="O3" s="82">
        <f>'Enter Information'!K600</f>
        <v>0</v>
      </c>
      <c r="P3" s="82">
        <f>'Enter Information'!L600</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'6'!AP6</f>
        <v>82.251580154147319</v>
      </c>
      <c r="F6" s="33">
        <f>E6*'Enter Information'!D217</f>
        <v>42.205102106708466</v>
      </c>
      <c r="G6" s="33">
        <f>E6*'Enter Information'!E217</f>
        <v>40.046478047438853</v>
      </c>
      <c r="H6" s="34">
        <f>SUM($J6:$J106)</f>
        <v>44.881819996629055</v>
      </c>
      <c r="I6" s="34">
        <f>SUM($K6:$K106)</f>
        <v>42.586292403221535</v>
      </c>
      <c r="J6" s="35">
        <v>0</v>
      </c>
      <c r="K6" s="35">
        <v>0</v>
      </c>
      <c r="L6" s="35">
        <f>(F6+H6)/2*'Enter Information'!C426</f>
        <v>0.11190669490278869</v>
      </c>
      <c r="M6" s="35">
        <f>(G6+I6)/2*'Enter Information'!D426</f>
        <v>9.7919832984032562E-2</v>
      </c>
      <c r="N6" s="36">
        <f>'Enter Information'!O$594/5</f>
        <v>116.6</v>
      </c>
      <c r="O6" s="36">
        <f>'Enter Information'!P$594/5</f>
        <v>410.4</v>
      </c>
      <c r="P6" s="36">
        <f>'Enter Information'!Q$594/5</f>
        <v>1467.6</v>
      </c>
      <c r="Q6" s="37">
        <f t="shared" ref="Q6:Q37" si="0">N$3/N$5*N6+O$3/O$5*O6+P$3/P$5*P6</f>
        <v>0</v>
      </c>
      <c r="R6" s="287">
        <f>(H6-L6+Q6*'Enter Information'!D217)*'Enter Information'!C$774</f>
        <v>42.847370643018102</v>
      </c>
      <c r="S6" s="287">
        <f>(I6-M6+Q6*'Enter Information'!E217)*'Enter Information'!C$774</f>
        <v>40.663805517474906</v>
      </c>
      <c r="T6" s="38">
        <f>SUM(R6:S6)</f>
        <v>83.511176160493008</v>
      </c>
      <c r="V6" s="30" t="s">
        <v>646</v>
      </c>
      <c r="W6" s="38">
        <f>SUM(R6:R10)</f>
        <v>194.30376304337182</v>
      </c>
      <c r="X6" s="38">
        <f>SUM(S6:S10)</f>
        <v>184.33611612381239</v>
      </c>
      <c r="Y6" s="38">
        <f>SUM(T6:T10)*Z7</f>
        <v>376.92956277586399</v>
      </c>
      <c r="Z6" s="619">
        <f>'Enter Information'!U11</f>
        <v>0.95705726196628493</v>
      </c>
      <c r="AA6"/>
      <c r="AB6"/>
      <c r="AD6" s="39" t="s">
        <v>776</v>
      </c>
      <c r="AE6" s="38">
        <f>$Y6*'Enter Information'!$E734*'Enter Information'!P691</f>
        <v>0</v>
      </c>
      <c r="AF6" s="38">
        <f>$Y6*'Enter Information'!$E734*'Enter Information'!Q691</f>
        <v>303.17454259106114</v>
      </c>
      <c r="AG6" s="38">
        <f>$Y6*'Enter Information'!$E734*'Enter Information'!R691</f>
        <v>47.835945672973246</v>
      </c>
      <c r="AH6" s="38">
        <f>$Y6*'Enter Information'!$E734*'Enter Information'!S691</f>
        <v>0</v>
      </c>
      <c r="AI6" s="38">
        <f>$Y6*'Enter Information'!$E734*'Enter Information'!T691</f>
        <v>24.060341722418091</v>
      </c>
      <c r="AJ6" s="38">
        <f>SUM(AE6:AI6)</f>
        <v>375.07082998645251</v>
      </c>
      <c r="AK6" s="87">
        <v>1</v>
      </c>
      <c r="AL6" s="86">
        <f>T6</f>
        <v>83.511176160493008</v>
      </c>
      <c r="AM6" s="86">
        <f>T6*'Enter Information'!E$734*((Y$26/AJ$25)/('1'!Z$26/'1'!AK$25))+T6*(1-'Enter Information'!E$734)</f>
        <v>83.679112754108033</v>
      </c>
      <c r="AN6" s="86">
        <f>T6</f>
        <v>83.511176160493008</v>
      </c>
      <c r="AO6" s="86">
        <f>T6*'Enter Information'!E$734*Y$26/AJ$25+T6*(1-'Enter Information'!E$734)</f>
        <v>107.98745943847391</v>
      </c>
      <c r="AP6" s="86">
        <f>INDEX($AL$6:$AO$106,'1'!AL6,'Enter Information'!$B$86)</f>
        <v>83.679112754108033</v>
      </c>
      <c r="AQ6" s="41"/>
      <c r="AR6" s="42" t="s">
        <v>770</v>
      </c>
      <c r="AS6" s="43">
        <f>AE27*AP108/100</f>
        <v>691.30972027395808</v>
      </c>
    </row>
    <row r="7" spans="1:67" x14ac:dyDescent="0.4">
      <c r="A7" s="1"/>
      <c r="B7" s="1"/>
      <c r="D7" s="31">
        <v>1</v>
      </c>
      <c r="E7" s="32">
        <f>'6'!AP7</f>
        <v>78.440759687973781</v>
      </c>
      <c r="F7" s="33">
        <f>E7*'Enter Information'!D218</f>
        <v>40.331672013397977</v>
      </c>
      <c r="G7" s="33">
        <f>E7*'Enter Information'!E218</f>
        <v>38.109087674575804</v>
      </c>
      <c r="H7" s="34">
        <f>F6</f>
        <v>42.205102106708466</v>
      </c>
      <c r="I7" s="34">
        <f t="shared" ref="I7:I70" si="1">G6</f>
        <v>40.046478047438853</v>
      </c>
      <c r="J7" s="35">
        <v>0</v>
      </c>
      <c r="K7" s="35">
        <v>0</v>
      </c>
      <c r="L7" s="35">
        <f>(F7+H7)/2*'Enter Information'!C427</f>
        <v>7.8409935414101121E-3</v>
      </c>
      <c r="M7" s="35">
        <f>(G7+I7)/2*'Enter Information'!D427</f>
        <v>6.6432230863712463E-3</v>
      </c>
      <c r="N7" s="36">
        <f>'Enter Information'!O$594/5</f>
        <v>116.6</v>
      </c>
      <c r="O7" s="36">
        <f>'Enter Information'!P$594/5</f>
        <v>410.4</v>
      </c>
      <c r="P7" s="36">
        <f>'Enter Information'!Q$594/5</f>
        <v>1467.6</v>
      </c>
      <c r="Q7" s="37">
        <f t="shared" si="0"/>
        <v>0</v>
      </c>
      <c r="R7" s="287">
        <f>(H7-L7+Q7*'Enter Information'!D218)*'Enter Information'!C$774</f>
        <v>40.385195183444054</v>
      </c>
      <c r="S7" s="287">
        <f>(I7-M7+Q7*'Enter Information'!E218)*'Enter Information'!C$774</f>
        <v>38.320414686577095</v>
      </c>
      <c r="T7" s="38">
        <f t="shared" ref="T7:T70" si="2">SUM(R7:S7)</f>
        <v>78.705609870021149</v>
      </c>
      <c r="V7" s="44" t="s">
        <v>647</v>
      </c>
      <c r="W7" s="38">
        <f>SUM(R11:R15)</f>
        <v>160.62721990386521</v>
      </c>
      <c r="X7" s="38">
        <f>SUM(S11:S15)</f>
        <v>152.39594415476023</v>
      </c>
      <c r="Y7" s="38">
        <f>SUM(T11:T15)*Z8</f>
        <v>312.55004704277849</v>
      </c>
      <c r="Z7" s="619">
        <f>'Enter Information'!U12</f>
        <v>0.99548299984913891</v>
      </c>
      <c r="AA7"/>
      <c r="AB7"/>
      <c r="AD7" s="39" t="s">
        <v>777</v>
      </c>
      <c r="AE7" s="38">
        <f>$Y7*'Enter Information'!$E735*'Enter Information'!P692</f>
        <v>0</v>
      </c>
      <c r="AF7" s="38">
        <f>$Y7*'Enter Information'!$E735*'Enter Information'!Q692</f>
        <v>238.27199006678825</v>
      </c>
      <c r="AG7" s="38">
        <f>$Y7*'Enter Information'!$E735*'Enter Information'!R692</f>
        <v>55.155878130612749</v>
      </c>
      <c r="AH7" s="38">
        <f>$Y7*'Enter Information'!$E735*'Enter Information'!S692</f>
        <v>0</v>
      </c>
      <c r="AI7" s="38">
        <f>$Y7*'Enter Information'!$E735*'Enter Information'!T692</f>
        <v>18.911589257252079</v>
      </c>
      <c r="AJ7" s="38">
        <f t="shared" ref="AJ7:AJ22" si="3">SUM(AE7:AI7)</f>
        <v>312.33945745465309</v>
      </c>
      <c r="AK7" s="87">
        <v>2</v>
      </c>
      <c r="AL7" s="40">
        <f t="shared" ref="AL7:AL70" si="4">T7</f>
        <v>78.705609870021149</v>
      </c>
      <c r="AM7" s="86">
        <f>T7*'Enter Information'!E$734*((Y$26/AJ$25)/('1'!Z$26/'1'!AK$25))+T7*(1-'Enter Information'!E$734)</f>
        <v>78.863882721963293</v>
      </c>
      <c r="AN7" s="40">
        <f t="shared" ref="AN7:AN70" si="5">T7</f>
        <v>78.705609870021149</v>
      </c>
      <c r="AO7" s="86">
        <f>T7*'Enter Information'!E$734*Y$26/AJ$25+T7*(1-'Enter Information'!E$734)</f>
        <v>101.77343014646731</v>
      </c>
      <c r="AP7" s="86">
        <f>INDEX($AL$6:$AO$106,'1'!AL7,'Enter Information'!$B$86)</f>
        <v>78.863882721963293</v>
      </c>
      <c r="AQ7" s="41"/>
      <c r="AR7" s="42" t="s">
        <v>774</v>
      </c>
      <c r="AS7" s="43">
        <f>AF27*AP108/100</f>
        <v>836.39974348180283</v>
      </c>
    </row>
    <row r="8" spans="1:67" x14ac:dyDescent="0.4">
      <c r="A8" s="1"/>
      <c r="B8" s="1"/>
      <c r="D8" s="31">
        <v>2</v>
      </c>
      <c r="E8" s="32">
        <f>'6'!AP8</f>
        <v>75.196336165692017</v>
      </c>
      <c r="F8" s="33">
        <f>E8*'Enter Information'!D219</f>
        <v>38.533842822736602</v>
      </c>
      <c r="G8" s="33">
        <f>E8*'Enter Information'!E219</f>
        <v>36.662493342955415</v>
      </c>
      <c r="H8" s="34">
        <f t="shared" ref="H8:I71" si="6">F7</f>
        <v>40.331672013397977</v>
      </c>
      <c r="I8" s="34">
        <f t="shared" si="1"/>
        <v>38.109087674575804</v>
      </c>
      <c r="J8" s="35">
        <v>0</v>
      </c>
      <c r="K8" s="35">
        <v>0</v>
      </c>
      <c r="L8" s="35">
        <f>(F8+H8)/2*'Enter Information'!C428</f>
        <v>4.7319308901680752E-3</v>
      </c>
      <c r="M8" s="35">
        <f>(G8+I8)/2*'Enter Information'!D428</f>
        <v>3.7385790508765609E-3</v>
      </c>
      <c r="N8" s="36">
        <f>'Enter Information'!O$594/5</f>
        <v>116.6</v>
      </c>
      <c r="O8" s="36">
        <f>'Enter Information'!P$594/5</f>
        <v>410.4</v>
      </c>
      <c r="P8" s="36">
        <f>'Enter Information'!Q$594/5</f>
        <v>1467.6</v>
      </c>
      <c r="Q8" s="37">
        <f t="shared" si="0"/>
        <v>0</v>
      </c>
      <c r="R8" s="287">
        <f>(H8-L8+Q8*'Enter Information'!D219)*'Enter Information'!C$774</f>
        <v>38.595190858843353</v>
      </c>
      <c r="S8" s="287">
        <f>(I8-M8+Q8*'Enter Information'!E219)*'Enter Information'!C$774</f>
        <v>36.46900107163254</v>
      </c>
      <c r="T8" s="38">
        <f t="shared" si="2"/>
        <v>75.064191930475886</v>
      </c>
      <c r="V8" s="45" t="s">
        <v>648</v>
      </c>
      <c r="W8" s="38">
        <f>SUM(R16:R20)</f>
        <v>190.38504976967988</v>
      </c>
      <c r="X8" s="38">
        <f>SUM(S16:S20)</f>
        <v>180.49718452652758</v>
      </c>
      <c r="Y8" s="38">
        <f>SUM(T16:T20)*Z9</f>
        <v>371.67261079810123</v>
      </c>
      <c r="Z8" s="619">
        <f>'Enter Information'!U13</f>
        <v>0.99848855589563212</v>
      </c>
      <c r="AA8"/>
      <c r="AB8"/>
      <c r="AD8" s="39" t="s">
        <v>778</v>
      </c>
      <c r="AE8" s="38">
        <f>$Y8*'Enter Information'!$E736*'Enter Information'!P693</f>
        <v>0</v>
      </c>
      <c r="AF8" s="38">
        <f>$Y8*'Enter Information'!$E736*'Enter Information'!Q693</f>
        <v>260.55969097901141</v>
      </c>
      <c r="AG8" s="38">
        <f>$Y8*'Enter Information'!$E736*'Enter Information'!R693</f>
        <v>86.294834232145234</v>
      </c>
      <c r="AH8" s="38">
        <f>$Y8*'Enter Information'!$E736*'Enter Information'!S693</f>
        <v>0</v>
      </c>
      <c r="AI8" s="38">
        <f>$Y8*'Enter Information'!$E736*'Enter Information'!T693</f>
        <v>23.271534520106325</v>
      </c>
      <c r="AJ8" s="38">
        <f t="shared" si="3"/>
        <v>370.12605973126301</v>
      </c>
      <c r="AK8" s="87">
        <v>3</v>
      </c>
      <c r="AL8" s="40">
        <f t="shared" si="4"/>
        <v>75.064191930475886</v>
      </c>
      <c r="AM8" s="86">
        <f>T8*'Enter Information'!E$734*((Y$26/AJ$25)/('1'!Z$26/'1'!AK$25))+T8*(1-'Enter Information'!E$734)</f>
        <v>75.215142081998621</v>
      </c>
      <c r="AN8" s="40">
        <f t="shared" si="5"/>
        <v>75.064191930475886</v>
      </c>
      <c r="AO8" s="86">
        <f>T8*'Enter Information'!E$734*Y$26/AJ$25+T8*(1-'Enter Information'!E$734)</f>
        <v>97.064749343200148</v>
      </c>
      <c r="AP8" s="86">
        <f>INDEX($AL$6:$AO$106,'1'!AL8,'Enter Information'!$B$86)</f>
        <v>75.215142081998621</v>
      </c>
      <c r="AQ8" s="41"/>
      <c r="AR8" s="42" t="s">
        <v>771</v>
      </c>
      <c r="AS8" s="43">
        <f>AG27*AP108/100</f>
        <v>303.39497850011497</v>
      </c>
    </row>
    <row r="9" spans="1:67" x14ac:dyDescent="0.4">
      <c r="A9" s="1"/>
      <c r="B9" s="1"/>
      <c r="D9" s="31">
        <v>3</v>
      </c>
      <c r="E9" s="32">
        <f>'6'!AP9</f>
        <v>72.51840748256933</v>
      </c>
      <c r="F9" s="33">
        <f>E9*'Enter Information'!D220</f>
        <v>37.201954477394096</v>
      </c>
      <c r="G9" s="33">
        <f>E9*'Enter Information'!E220</f>
        <v>35.316453005175234</v>
      </c>
      <c r="H9" s="34">
        <f t="shared" si="6"/>
        <v>38.533842822736602</v>
      </c>
      <c r="I9" s="34">
        <f t="shared" si="1"/>
        <v>36.662493342955415</v>
      </c>
      <c r="J9" s="35">
        <v>0</v>
      </c>
      <c r="K9" s="35">
        <v>0</v>
      </c>
      <c r="L9" s="35">
        <f>(F9+H9)/2*'Enter Information'!C429</f>
        <v>4.1654688515071888E-3</v>
      </c>
      <c r="M9" s="35">
        <f>(G9+I9)/2*'Enter Information'!D429</f>
        <v>2.8791578539252263E-3</v>
      </c>
      <c r="N9" s="36">
        <f>'Enter Information'!O$594/5</f>
        <v>116.6</v>
      </c>
      <c r="O9" s="36">
        <f>'Enter Information'!P$594/5</f>
        <v>410.4</v>
      </c>
      <c r="P9" s="36">
        <f>'Enter Information'!Q$594/5</f>
        <v>1467.6</v>
      </c>
      <c r="Q9" s="37">
        <f t="shared" si="0"/>
        <v>0</v>
      </c>
      <c r="R9" s="287">
        <f>(H9-L9+Q9*'Enter Information'!D220)*'Enter Information'!C$774</f>
        <v>36.875107512753644</v>
      </c>
      <c r="S9" s="287">
        <f>(I9-M9+Q9*'Enter Information'!E220)*'Enter Information'!C$774</f>
        <v>35.08534997673361</v>
      </c>
      <c r="T9" s="38">
        <f t="shared" si="2"/>
        <v>71.960457489487254</v>
      </c>
      <c r="V9" s="30" t="s">
        <v>649</v>
      </c>
      <c r="W9" s="38">
        <f>SUM(R21:R25)</f>
        <v>226.85776067959551</v>
      </c>
      <c r="X9" s="38">
        <f>SUM(S21:S25)</f>
        <v>218.35423997448106</v>
      </c>
      <c r="Y9" s="38">
        <f>SUM(T21:T25)*Z10</f>
        <v>448.31511718004572</v>
      </c>
      <c r="Z9" s="619">
        <f>'Enter Information'!U14</f>
        <v>1.002131071345042</v>
      </c>
      <c r="AA9"/>
      <c r="AB9"/>
      <c r="AD9" s="39" t="s">
        <v>779</v>
      </c>
      <c r="AE9" s="38">
        <f>$Y9*'Enter Information'!$E737*'Enter Information'!P694</f>
        <v>6.655199136856992</v>
      </c>
      <c r="AF9" s="38">
        <f>$Y9*'Enter Information'!$E737*'Enter Information'!Q694</f>
        <v>265.67360641949557</v>
      </c>
      <c r="AG9" s="38">
        <f>$Y9*'Enter Information'!$E737*'Enter Information'!R694</f>
        <v>102.88840709389132</v>
      </c>
      <c r="AH9" s="38">
        <f>$Y9*'Enter Information'!$E737*'Enter Information'!S694</f>
        <v>9.2784163148882151</v>
      </c>
      <c r="AI9" s="38">
        <f>$Y9*'Enter Information'!$E737*'Enter Information'!T694</f>
        <v>59.896792231712929</v>
      </c>
      <c r="AJ9" s="38">
        <f t="shared" si="3"/>
        <v>444.39242119684502</v>
      </c>
      <c r="AK9" s="87">
        <v>4</v>
      </c>
      <c r="AL9" s="40">
        <f t="shared" si="4"/>
        <v>71.960457489487254</v>
      </c>
      <c r="AM9" s="86">
        <f>T9*'Enter Information'!E$734*((Y$26/AJ$25)/('1'!Z$26/'1'!AK$25))+T9*(1-'Enter Information'!E$734)</f>
        <v>72.10516619389513</v>
      </c>
      <c r="AN9" s="40">
        <f t="shared" si="5"/>
        <v>71.960457489487254</v>
      </c>
      <c r="AO9" s="86">
        <f>T9*'Enter Information'!E$734*Y$26/AJ$25+T9*(1-'Enter Information'!E$734)</f>
        <v>93.051341647804605</v>
      </c>
      <c r="AP9" s="86">
        <f>INDEX($AL$6:$AO$106,'1'!AL9,'Enter Information'!$B$86)</f>
        <v>72.10516619389513</v>
      </c>
      <c r="AQ9" s="41"/>
      <c r="AR9" s="42" t="s">
        <v>772</v>
      </c>
      <c r="AS9" s="43">
        <f>AH27*AP108/100</f>
        <v>45.203273640417926</v>
      </c>
    </row>
    <row r="10" spans="1:67" ht="12.75" customHeight="1" x14ac:dyDescent="0.4">
      <c r="A10" s="1"/>
      <c r="B10" s="1"/>
      <c r="D10" s="31">
        <v>4</v>
      </c>
      <c r="E10" s="32">
        <f>'6'!AP10</f>
        <v>70.008867709977721</v>
      </c>
      <c r="F10" s="33">
        <f>E10*'Enter Information'!D221</f>
        <v>35.977504175166956</v>
      </c>
      <c r="G10" s="33">
        <f>E10*'Enter Information'!E221</f>
        <v>34.031363534810765</v>
      </c>
      <c r="H10" s="34">
        <f t="shared" si="6"/>
        <v>37.201954477394096</v>
      </c>
      <c r="I10" s="34">
        <f t="shared" si="1"/>
        <v>35.316453005175234</v>
      </c>
      <c r="J10" s="35">
        <v>0</v>
      </c>
      <c r="K10" s="35">
        <v>0</v>
      </c>
      <c r="L10" s="35">
        <f>(F10+H10)/2*'Enter Information'!C430</f>
        <v>3.6589729326280528E-3</v>
      </c>
      <c r="M10" s="35">
        <f>(G10+I10)/2*'Enter Information'!D430</f>
        <v>2.4271735788995098E-3</v>
      </c>
      <c r="N10" s="36">
        <f>'Enter Information'!O$594/5</f>
        <v>116.6</v>
      </c>
      <c r="O10" s="36">
        <f>'Enter Information'!P$594/5</f>
        <v>410.4</v>
      </c>
      <c r="P10" s="36">
        <f>'Enter Information'!Q$594/5</f>
        <v>1467.6</v>
      </c>
      <c r="Q10" s="37">
        <f t="shared" si="0"/>
        <v>0</v>
      </c>
      <c r="R10" s="287">
        <f>(H10-L10+Q10*'Enter Information'!D221)*'Enter Information'!C$774</f>
        <v>35.600898845312663</v>
      </c>
      <c r="S10" s="287">
        <f>(I10-M10+Q10*'Enter Information'!E221)*'Enter Information'!C$774</f>
        <v>33.797544871394244</v>
      </c>
      <c r="T10" s="38">
        <f t="shared" si="2"/>
        <v>69.398443716706907</v>
      </c>
      <c r="V10" s="30" t="s">
        <v>650</v>
      </c>
      <c r="W10" s="38">
        <f>SUM(R26:R30)</f>
        <v>233.06512234321198</v>
      </c>
      <c r="X10" s="38">
        <f>SUM(S26:S30)</f>
        <v>227.59213380717293</v>
      </c>
      <c r="Y10" s="38">
        <f>SUM(T26:T30)*Z11</f>
        <v>456.65570316980325</v>
      </c>
      <c r="Z10" s="619">
        <f>'Enter Information'!U15</f>
        <v>1.0069699750263026</v>
      </c>
      <c r="AA10"/>
      <c r="AB10"/>
      <c r="AD10" s="39" t="s">
        <v>780</v>
      </c>
      <c r="AE10" s="38">
        <f>$Y10*'Enter Information'!$E738*'Enter Information'!P695</f>
        <v>46.366275827422236</v>
      </c>
      <c r="AF10" s="38">
        <f>$Y10*'Enter Information'!$E738*'Enter Information'!Q695</f>
        <v>187.39703146916489</v>
      </c>
      <c r="AG10" s="38">
        <f>$Y10*'Enter Information'!$E738*'Enter Information'!R695</f>
        <v>72.335848586531327</v>
      </c>
      <c r="AH10" s="38">
        <f>$Y10*'Enter Information'!$E738*'Enter Information'!S695</f>
        <v>17.535963293704565</v>
      </c>
      <c r="AI10" s="38">
        <f>$Y10*'Enter Information'!$E738*'Enter Information'!T695</f>
        <v>130.47945569383566</v>
      </c>
      <c r="AJ10" s="38">
        <f t="shared" si="3"/>
        <v>454.11457487065866</v>
      </c>
      <c r="AK10" s="87">
        <v>5</v>
      </c>
      <c r="AL10" s="40">
        <f t="shared" si="4"/>
        <v>69.398443716706907</v>
      </c>
      <c r="AM10" s="86">
        <f>T10*'Enter Information'!E$734*((Y$26/AJ$25)/('1'!Z$26/'1'!AK$25))+T10*(1-'Enter Information'!E$734)</f>
        <v>69.538000345840828</v>
      </c>
      <c r="AN10" s="40">
        <f t="shared" si="5"/>
        <v>69.398443716706907</v>
      </c>
      <c r="AO10" s="86">
        <f>T10*'Enter Information'!E$734*Y$26/AJ$25+T10*(1-'Enter Information'!E$734)</f>
        <v>89.738427483630588</v>
      </c>
      <c r="AP10" s="86">
        <f>INDEX($AL$6:$AO$106,'1'!AL10,'Enter Information'!$B$86)</f>
        <v>69.538000345840828</v>
      </c>
      <c r="AQ10" s="41"/>
      <c r="AR10" s="42" t="s">
        <v>946</v>
      </c>
      <c r="AS10" s="43">
        <f>AI27*AP108/100</f>
        <v>1461.2472226289131</v>
      </c>
    </row>
    <row r="11" spans="1:67" x14ac:dyDescent="0.4">
      <c r="A11" s="1"/>
      <c r="B11" s="1"/>
      <c r="D11" s="31">
        <v>5</v>
      </c>
      <c r="E11" s="32">
        <f>'6'!AP11</f>
        <v>70.510446640690262</v>
      </c>
      <c r="F11" s="33">
        <f>E11*'Enter Information'!D222</f>
        <v>36.319266193525721</v>
      </c>
      <c r="G11" s="33">
        <f>E11*'Enter Information'!E222</f>
        <v>34.191180447164541</v>
      </c>
      <c r="H11" s="34">
        <f t="shared" si="6"/>
        <v>35.977504175166956</v>
      </c>
      <c r="I11" s="34">
        <f t="shared" si="1"/>
        <v>34.031363534810765</v>
      </c>
      <c r="J11" s="35">
        <v>0</v>
      </c>
      <c r="K11" s="35">
        <v>0</v>
      </c>
      <c r="L11" s="35">
        <f>(F11+H11)/2*'Enter Information'!C431</f>
        <v>3.2533546665911707E-3</v>
      </c>
      <c r="M11" s="35">
        <f>(G11+I11)/2*'Enter Information'!D431</f>
        <v>2.0466763194592593E-3</v>
      </c>
      <c r="N11" s="36">
        <f>'Enter Information'!O$595/5</f>
        <v>73.2</v>
      </c>
      <c r="O11" s="36">
        <f>'Enter Information'!P$595/5</f>
        <v>267</v>
      </c>
      <c r="P11" s="36">
        <f>'Enter Information'!Q$595/5</f>
        <v>1379</v>
      </c>
      <c r="Q11" s="37">
        <f t="shared" si="0"/>
        <v>0</v>
      </c>
      <c r="R11" s="287">
        <f>(H11-L11+Q11*'Enter Information'!D222)*'Enter Information'!C$775</f>
        <v>35.811755124117049</v>
      </c>
      <c r="S11" s="287">
        <f>(I11-M11+Q11*'Enter Information'!E222)*'Enter Information'!C$775</f>
        <v>33.875606429107798</v>
      </c>
      <c r="T11" s="38">
        <f t="shared" si="2"/>
        <v>69.687361553224846</v>
      </c>
      <c r="V11" s="30" t="s">
        <v>651</v>
      </c>
      <c r="W11" s="38">
        <f>SUM(R31:R35)</f>
        <v>148.3384986502212</v>
      </c>
      <c r="X11" s="38">
        <f>SUM(S31:S35)</f>
        <v>151.07598857094504</v>
      </c>
      <c r="Y11" s="38">
        <f>SUM(T31:T35)*Z12</f>
        <v>303.00083127428132</v>
      </c>
      <c r="Z11" s="619">
        <f>'Enter Information'!U16</f>
        <v>0.99131338337309216</v>
      </c>
      <c r="AA11"/>
      <c r="AB11"/>
      <c r="AD11" s="39" t="s">
        <v>781</v>
      </c>
      <c r="AE11" s="38">
        <f>$Y11*'Enter Information'!$E739*'Enter Information'!P696</f>
        <v>71.008480727963885</v>
      </c>
      <c r="AF11" s="38">
        <f>$Y11*'Enter Information'!$E739*'Enter Information'!Q696</f>
        <v>108.09813056731861</v>
      </c>
      <c r="AG11" s="38">
        <f>$Y11*'Enter Information'!$E739*'Enter Information'!R696</f>
        <v>28.84998650960042</v>
      </c>
      <c r="AH11" s="38">
        <f>$Y11*'Enter Information'!$E739*'Enter Information'!S696</f>
        <v>8.9542140792180884</v>
      </c>
      <c r="AI11" s="38">
        <f>$Y11*'Enter Information'!$E739*'Enter Information'!T696</f>
        <v>84.473296413172136</v>
      </c>
      <c r="AJ11" s="38">
        <f t="shared" si="3"/>
        <v>301.38410829727314</v>
      </c>
      <c r="AK11" s="87">
        <v>6</v>
      </c>
      <c r="AL11" s="40">
        <f t="shared" si="4"/>
        <v>69.687361553224846</v>
      </c>
      <c r="AM11" s="86">
        <f>T11*'Enter Information'!E$735*((Y$26/AJ$25)/('1'!Z$26/'1'!AK$25))+T11*(1-'Enter Information'!E$735)</f>
        <v>69.828098769188998</v>
      </c>
      <c r="AN11" s="40">
        <f t="shared" si="5"/>
        <v>69.687361553224846</v>
      </c>
      <c r="AO11" s="86">
        <f>T11*'Enter Information'!E$735*Y$26/AJ$25+T11*(1-'Enter Information'!E$735)</f>
        <v>90.199412509728347</v>
      </c>
      <c r="AP11" s="86">
        <f>INDEX($AL$6:$AO$106,'1'!AL11,'Enter Information'!$B$86)</f>
        <v>69.828098769188998</v>
      </c>
      <c r="AQ11" s="41"/>
      <c r="AR11" s="42" t="s">
        <v>951</v>
      </c>
      <c r="AS11" s="43">
        <f>SUM(AS6:AS10)</f>
        <v>3337.554938525207</v>
      </c>
    </row>
    <row r="12" spans="1:67" ht="12.75" customHeight="1" x14ac:dyDescent="0.4">
      <c r="A12" s="1"/>
      <c r="B12" s="1"/>
      <c r="D12" s="31">
        <v>6</v>
      </c>
      <c r="E12" s="32">
        <f>'6'!AP12</f>
        <v>53.704220529490009</v>
      </c>
      <c r="F12" s="33">
        <f>E12*'Enter Information'!D223</f>
        <v>27.3970706985655</v>
      </c>
      <c r="G12" s="33">
        <f>E12*'Enter Information'!E223</f>
        <v>26.307149830924509</v>
      </c>
      <c r="H12" s="34">
        <f t="shared" si="6"/>
        <v>36.319266193525721</v>
      </c>
      <c r="I12" s="34">
        <f t="shared" si="1"/>
        <v>34.191180447164541</v>
      </c>
      <c r="J12" s="35">
        <v>0</v>
      </c>
      <c r="K12" s="35">
        <v>0</v>
      </c>
      <c r="L12" s="35">
        <f>(F12+H12)/2*'Enter Information'!C432</f>
        <v>2.5486534756836488E-3</v>
      </c>
      <c r="M12" s="35">
        <f>(G12+I12)/2*'Enter Information'!D432</f>
        <v>1.8149499083426716E-3</v>
      </c>
      <c r="N12" s="36">
        <f>'Enter Information'!O$595/5</f>
        <v>73.2</v>
      </c>
      <c r="O12" s="36">
        <f>'Enter Information'!P$595/5</f>
        <v>267</v>
      </c>
      <c r="P12" s="36">
        <f>'Enter Information'!Q$595/5</f>
        <v>1379</v>
      </c>
      <c r="Q12" s="37">
        <f t="shared" si="0"/>
        <v>0</v>
      </c>
      <c r="R12" s="287">
        <f>(H12-L12+Q12*'Enter Information'!D223)*'Enter Information'!C$775</f>
        <v>36.152674921442852</v>
      </c>
      <c r="S12" s="287">
        <f>(I12-M12+Q12*'Enter Information'!E223)*'Enter Information'!C$775</f>
        <v>34.034932128147247</v>
      </c>
      <c r="T12" s="38">
        <f t="shared" si="2"/>
        <v>70.187607049590099</v>
      </c>
      <c r="V12" s="30" t="s">
        <v>652</v>
      </c>
      <c r="W12" s="38">
        <f>SUM(R36:R40)</f>
        <v>110.78691780646261</v>
      </c>
      <c r="X12" s="38">
        <f>SUM(S36:S40)</f>
        <v>115.59369206128542</v>
      </c>
      <c r="Y12" s="38">
        <f>SUM(T36:T40)*Z13</f>
        <v>229.442609621174</v>
      </c>
      <c r="Z12" s="619">
        <f>'Enter Information'!U17</f>
        <v>1.0119778574724274</v>
      </c>
      <c r="AA12"/>
      <c r="AB12"/>
      <c r="AD12" s="39" t="s">
        <v>782</v>
      </c>
      <c r="AE12" s="38">
        <f>$Y12*'Enter Information'!$E740*'Enter Information'!P697</f>
        <v>43.136373407421551</v>
      </c>
      <c r="AF12" s="38">
        <f>$Y12*'Enter Information'!$E740*'Enter Information'!Q697</f>
        <v>109.92185959098907</v>
      </c>
      <c r="AG12" s="38">
        <f>$Y12*'Enter Information'!$E740*'Enter Information'!R697</f>
        <v>17.789877795720582</v>
      </c>
      <c r="AH12" s="38">
        <f>$Y12*'Enter Information'!$E740*'Enter Information'!S697</f>
        <v>3.7538274247850758</v>
      </c>
      <c r="AI12" s="38">
        <f>$Y12*'Enter Information'!$E740*'Enter Information'!T697</f>
        <v>52.782077790238851</v>
      </c>
      <c r="AJ12" s="38">
        <f t="shared" si="3"/>
        <v>227.38401600915512</v>
      </c>
      <c r="AK12" s="87">
        <v>7</v>
      </c>
      <c r="AL12" s="40">
        <f t="shared" si="4"/>
        <v>70.187607049590099</v>
      </c>
      <c r="AM12" s="86">
        <f>T12*'Enter Information'!E$735*((Y$26/AJ$25)/('1'!Z$26/'1'!AK$25))+T12*(1-'Enter Information'!E$735)</f>
        <v>70.329354537099732</v>
      </c>
      <c r="AN12" s="40">
        <f t="shared" si="5"/>
        <v>70.187607049590099</v>
      </c>
      <c r="AO12" s="86">
        <f>T12*'Enter Information'!E$735*Y$26/AJ$25+T12*(1-'Enter Information'!E$735)</f>
        <v>90.846902224894578</v>
      </c>
      <c r="AP12" s="86">
        <f>INDEX($AL$6:$AO$106,'1'!AL12,'Enter Information'!$B$86)</f>
        <v>70.329354537099732</v>
      </c>
      <c r="AQ12" s="41"/>
      <c r="AR12"/>
      <c r="AS12"/>
    </row>
    <row r="13" spans="1:67" x14ac:dyDescent="0.4">
      <c r="A13" s="1"/>
      <c r="B13" s="1"/>
      <c r="D13" s="31">
        <v>7</v>
      </c>
      <c r="E13" s="32">
        <f>'6'!AP13</f>
        <v>57.899759003646984</v>
      </c>
      <c r="F13" s="33">
        <f>E13*'Enter Information'!D224</f>
        <v>29.674520987133093</v>
      </c>
      <c r="G13" s="33">
        <f>E13*'Enter Information'!E224</f>
        <v>28.225238016513892</v>
      </c>
      <c r="H13" s="34">
        <f>F12</f>
        <v>27.3970706985655</v>
      </c>
      <c r="I13" s="34">
        <f t="shared" si="1"/>
        <v>26.307149830924509</v>
      </c>
      <c r="J13" s="35">
        <v>0</v>
      </c>
      <c r="K13" s="35">
        <v>0</v>
      </c>
      <c r="L13" s="35">
        <f>(F13+H13)/2*'Enter Information'!C433</f>
        <v>2.2828636674279441E-3</v>
      </c>
      <c r="M13" s="35">
        <f>(G13+I13)/2*'Enter Information'!D433</f>
        <v>1.635971635423152E-3</v>
      </c>
      <c r="N13" s="36">
        <f>'Enter Information'!O$595/5</f>
        <v>73.2</v>
      </c>
      <c r="O13" s="36">
        <f>'Enter Information'!P$595/5</f>
        <v>267</v>
      </c>
      <c r="P13" s="36">
        <f>'Enter Information'!Q$595/5</f>
        <v>1379</v>
      </c>
      <c r="Q13" s="37">
        <f t="shared" si="0"/>
        <v>0</v>
      </c>
      <c r="R13" s="287">
        <f>(H13-L13+Q13*'Enter Information'!D224)*'Enter Information'!C$775</f>
        <v>27.271045574115028</v>
      </c>
      <c r="S13" s="287">
        <f>(I13-M13+Q13*'Enter Information'!E224)*'Enter Information'!C$775</f>
        <v>26.186691849218199</v>
      </c>
      <c r="T13" s="38">
        <f>SUM(R13:S13)</f>
        <v>53.457737423333228</v>
      </c>
      <c r="V13" s="30" t="s">
        <v>653</v>
      </c>
      <c r="W13" s="38">
        <f>SUM(R41:R45)</f>
        <v>142.56955523576735</v>
      </c>
      <c r="X13" s="38">
        <f>SUM(S41:S45)</f>
        <v>146.19486064605923</v>
      </c>
      <c r="Y13" s="38">
        <f>SUM(T41:T45)*Z14</f>
        <v>289.60887313858655</v>
      </c>
      <c r="Z13" s="619">
        <f>'Enter Information'!U18</f>
        <v>1.0135258923245007</v>
      </c>
      <c r="AA13"/>
      <c r="AB13"/>
      <c r="AD13" s="39" t="s">
        <v>783</v>
      </c>
      <c r="AE13" s="38">
        <f>$Y13*'Enter Information'!$E741*'Enter Information'!P698</f>
        <v>29.193002801404855</v>
      </c>
      <c r="AF13" s="38">
        <f>$Y13*'Enter Information'!$E741*'Enter Information'!Q698</f>
        <v>167.42511473303477</v>
      </c>
      <c r="AG13" s="38">
        <f>$Y13*'Enter Information'!$E741*'Enter Information'!R698</f>
        <v>28.881610771523203</v>
      </c>
      <c r="AH13" s="38">
        <f>$Y13*'Enter Information'!$E741*'Enter Information'!S698</f>
        <v>3.1658189704634596</v>
      </c>
      <c r="AI13" s="38">
        <f>$Y13*'Enter Information'!$E741*'Enter Information'!T698</f>
        <v>57.503728184811699</v>
      </c>
      <c r="AJ13" s="38">
        <f t="shared" si="3"/>
        <v>286.16927546123799</v>
      </c>
      <c r="AK13" s="87">
        <v>8</v>
      </c>
      <c r="AL13" s="40">
        <f t="shared" si="4"/>
        <v>53.457737423333228</v>
      </c>
      <c r="AM13" s="86">
        <f>T13*'Enter Information'!E$735*((Y$26/AJ$25)/('1'!Z$26/'1'!AK$25))+T13*(1-'Enter Information'!E$735)</f>
        <v>53.565698077446335</v>
      </c>
      <c r="AN13" s="40">
        <f t="shared" si="5"/>
        <v>53.457737423333228</v>
      </c>
      <c r="AO13" s="86">
        <f>T13*'Enter Information'!E$735*Y$26/AJ$25+T13*(1-'Enter Information'!E$735)</f>
        <v>69.192697243978827</v>
      </c>
      <c r="AP13" s="86">
        <f>INDEX($AL$6:$AO$106,'1'!AL13,'Enter Information'!$B$86)</f>
        <v>53.565698077446335</v>
      </c>
      <c r="AQ13" s="41"/>
      <c r="AR13"/>
      <c r="AS13"/>
    </row>
    <row r="14" spans="1:67" ht="12.75" customHeight="1" x14ac:dyDescent="0.4">
      <c r="A14" s="1"/>
      <c r="B14" s="1"/>
      <c r="D14" s="31">
        <v>8</v>
      </c>
      <c r="E14" s="32">
        <f>'6'!AP14</f>
        <v>62.341923473463396</v>
      </c>
      <c r="F14" s="33">
        <f>E14*'Enter Information'!D225</f>
        <v>32.000271960351256</v>
      </c>
      <c r="G14" s="33">
        <f>E14*'Enter Information'!E225</f>
        <v>30.341651513112136</v>
      </c>
      <c r="H14" s="34">
        <f t="shared" si="6"/>
        <v>29.674520987133093</v>
      </c>
      <c r="I14" s="34">
        <f t="shared" si="1"/>
        <v>28.225238016513892</v>
      </c>
      <c r="J14" s="35">
        <v>0</v>
      </c>
      <c r="K14" s="35">
        <v>0</v>
      </c>
      <c r="L14" s="35">
        <f>(F14+H14)/2*'Enter Information'!C434</f>
        <v>2.1586177531619519E-3</v>
      </c>
      <c r="M14" s="35">
        <f>(G14+I14)/2*'Enter Information'!D434</f>
        <v>1.7570066858887809E-3</v>
      </c>
      <c r="N14" s="36">
        <f>'Enter Information'!O$595/5</f>
        <v>73.2</v>
      </c>
      <c r="O14" s="36">
        <f>'Enter Information'!P$595/5</f>
        <v>267</v>
      </c>
      <c r="P14" s="36">
        <f>'Enter Information'!Q$595/5</f>
        <v>1379</v>
      </c>
      <c r="Q14" s="37">
        <f t="shared" si="0"/>
        <v>0</v>
      </c>
      <c r="R14" s="287">
        <f>(H14-L14+Q14*'Enter Information'!D225)*'Enter Information'!C$775</f>
        <v>29.538332304081038</v>
      </c>
      <c r="S14" s="287">
        <f>(I14-M14+Q14*'Enter Information'!E225)*'Enter Information'!C$775</f>
        <v>28.095995541848783</v>
      </c>
      <c r="T14" s="38">
        <f t="shared" si="2"/>
        <v>57.634327845929818</v>
      </c>
      <c r="V14" s="30" t="s">
        <v>654</v>
      </c>
      <c r="W14" s="38">
        <f>SUM(R46:R50)</f>
        <v>157.11178365751695</v>
      </c>
      <c r="X14" s="38">
        <f>SUM(S46:S50)</f>
        <v>164.26871322970914</v>
      </c>
      <c r="Y14" s="38">
        <f>SUM(T46:T50)*Z15</f>
        <v>321.09019884570546</v>
      </c>
      <c r="Z14" s="619">
        <f>'Enter Information'!U19</f>
        <v>1.0029243812960167</v>
      </c>
      <c r="AA14"/>
      <c r="AB14"/>
      <c r="AD14" s="39" t="s">
        <v>784</v>
      </c>
      <c r="AE14" s="38">
        <f>$Y14*'Enter Information'!$E742*'Enter Information'!P699</f>
        <v>22.774236373490194</v>
      </c>
      <c r="AF14" s="38">
        <f>$Y14*'Enter Information'!$E742*'Enter Information'!Q699</f>
        <v>182.42001815758744</v>
      </c>
      <c r="AG14" s="38">
        <f>$Y14*'Enter Information'!$E742*'Enter Information'!R699</f>
        <v>40.605978895712312</v>
      </c>
      <c r="AH14" s="38">
        <f>$Y14*'Enter Information'!$E742*'Enter Information'!S699</f>
        <v>3.4565153077495756</v>
      </c>
      <c r="AI14" s="38">
        <f>$Y14*'Enter Information'!$E742*'Enter Information'!T699</f>
        <v>67.612023730092176</v>
      </c>
      <c r="AJ14" s="38">
        <f t="shared" si="3"/>
        <v>316.86877246463166</v>
      </c>
      <c r="AK14" s="87">
        <v>9</v>
      </c>
      <c r="AL14" s="40">
        <f t="shared" si="4"/>
        <v>57.634327845929818</v>
      </c>
      <c r="AM14" s="86">
        <f>T14*'Enter Information'!E$735*((Y$26/AJ$25)/('1'!Z$26/'1'!AK$25))+T14*(1-'Enter Information'!E$735)</f>
        <v>57.750723339520235</v>
      </c>
      <c r="AN14" s="40">
        <f t="shared" si="5"/>
        <v>57.634327845929818</v>
      </c>
      <c r="AO14" s="86">
        <f>T14*'Enter Information'!E$735*Y$26/AJ$25+T14*(1-'Enter Information'!E$735)</f>
        <v>74.598641650759674</v>
      </c>
      <c r="AP14" s="86">
        <f>INDEX($AL$6:$AO$106,'1'!AL14,'Enter Information'!$B$86)</f>
        <v>57.750723339520235</v>
      </c>
      <c r="AQ14" s="41"/>
      <c r="AR14"/>
      <c r="AS14"/>
    </row>
    <row r="15" spans="1:67" x14ac:dyDescent="0.4">
      <c r="A15" s="1"/>
      <c r="B15" s="1"/>
      <c r="D15" s="31">
        <v>9</v>
      </c>
      <c r="E15" s="32">
        <f>'6'!AP15</f>
        <v>67.04689392875963</v>
      </c>
      <c r="F15" s="33">
        <f>E15*'Enter Information'!D226</f>
        <v>34.435445886993691</v>
      </c>
      <c r="G15" s="33">
        <f>E15*'Enter Information'!E226</f>
        <v>32.611448041765939</v>
      </c>
      <c r="H15" s="34">
        <f t="shared" si="6"/>
        <v>32.000271960351256</v>
      </c>
      <c r="I15" s="34">
        <f t="shared" si="1"/>
        <v>30.341651513112136</v>
      </c>
      <c r="J15" s="35">
        <v>0</v>
      </c>
      <c r="K15" s="35">
        <v>0</v>
      </c>
      <c r="L15" s="35">
        <f>(F15+H15)/2*'Enter Information'!C435</f>
        <v>2.3252501246570729E-3</v>
      </c>
      <c r="M15" s="35">
        <f>(G15+I15)/2*'Enter Information'!D435</f>
        <v>1.8885929866463425E-3</v>
      </c>
      <c r="N15" s="36">
        <f>'Enter Information'!O$595/5</f>
        <v>73.2</v>
      </c>
      <c r="O15" s="36">
        <f>'Enter Information'!P$595/5</f>
        <v>267</v>
      </c>
      <c r="P15" s="36">
        <f>'Enter Information'!Q$595/5</f>
        <v>1379</v>
      </c>
      <c r="Q15" s="37">
        <f t="shared" si="0"/>
        <v>0</v>
      </c>
      <c r="R15" s="287">
        <f>(H15-L15+Q15*'Enter Information'!D226)*'Enter Information'!C$775</f>
        <v>31.853411980109261</v>
      </c>
      <c r="S15" s="287">
        <f>(I15-M15+Q15*'Enter Information'!E226)*'Enter Information'!C$775</f>
        <v>30.202718206438195</v>
      </c>
      <c r="T15" s="38">
        <f t="shared" si="2"/>
        <v>62.056130186547456</v>
      </c>
      <c r="V15" s="30" t="s">
        <v>655</v>
      </c>
      <c r="W15" s="38">
        <f>SUM(R51:R55)</f>
        <v>177.52224408976656</v>
      </c>
      <c r="X15" s="38">
        <f>SUM(S51:S55)</f>
        <v>190.32577178364321</v>
      </c>
      <c r="Y15" s="38">
        <f>SUM(T51:T55)*Z16</f>
        <v>366.75084166768687</v>
      </c>
      <c r="Z15" s="619">
        <f>'Enter Information'!U20</f>
        <v>0.9990967154375191</v>
      </c>
      <c r="AA15"/>
      <c r="AB15"/>
      <c r="AD15" s="39" t="s">
        <v>785</v>
      </c>
      <c r="AE15" s="38">
        <f>$Y15*'Enter Information'!$E743*'Enter Information'!P700</f>
        <v>29.899745830563802</v>
      </c>
      <c r="AF15" s="38">
        <f>$Y15*'Enter Information'!$E743*'Enter Information'!Q700</f>
        <v>196.48960573809308</v>
      </c>
      <c r="AG15" s="38">
        <f>$Y15*'Enter Information'!$E743*'Enter Information'!R700</f>
        <v>51.273392264130891</v>
      </c>
      <c r="AH15" s="38">
        <f>$Y15*'Enter Information'!$E743*'Enter Information'!S700</f>
        <v>3.8931960716879952</v>
      </c>
      <c r="AI15" s="38">
        <f>$Y15*'Enter Information'!$E743*'Enter Information'!T700</f>
        <v>79.343335941001342</v>
      </c>
      <c r="AJ15" s="38">
        <f t="shared" si="3"/>
        <v>360.89927584547712</v>
      </c>
      <c r="AK15" s="87">
        <v>10</v>
      </c>
      <c r="AL15" s="40">
        <f t="shared" si="4"/>
        <v>62.056130186547456</v>
      </c>
      <c r="AM15" s="86">
        <f>T15*'Enter Information'!E$735*((Y$26/AJ$25)/('1'!Z$26/'1'!AK$25))+T15*(1-'Enter Information'!E$735)</f>
        <v>62.181455737713478</v>
      </c>
      <c r="AN15" s="40">
        <f t="shared" si="5"/>
        <v>62.056130186547456</v>
      </c>
      <c r="AO15" s="86">
        <f>T15*'Enter Information'!E$735*Y$26/AJ$25+T15*(1-'Enter Information'!E$735)</f>
        <v>80.321974611977154</v>
      </c>
      <c r="AP15" s="86">
        <f>INDEX($AL$6:$AO$106,'1'!AL15,'Enter Information'!$B$86)</f>
        <v>62.181455737713478</v>
      </c>
      <c r="AQ15" s="41"/>
      <c r="AR15"/>
      <c r="AS15"/>
    </row>
    <row r="16" spans="1:67" x14ac:dyDescent="0.4">
      <c r="A16" s="1"/>
      <c r="B16" s="1"/>
      <c r="D16" s="31">
        <v>10</v>
      </c>
      <c r="E16" s="32">
        <f>'6'!AP16</f>
        <v>72.245617189115521</v>
      </c>
      <c r="F16" s="33">
        <f>E16*'Enter Information'!D227</f>
        <v>37.004444880776539</v>
      </c>
      <c r="G16" s="33">
        <f>E16*'Enter Information'!E227</f>
        <v>35.241172308338982</v>
      </c>
      <c r="H16" s="34">
        <f t="shared" si="6"/>
        <v>34.435445886993691</v>
      </c>
      <c r="I16" s="34">
        <f t="shared" si="1"/>
        <v>32.611448041765939</v>
      </c>
      <c r="J16" s="35">
        <v>0</v>
      </c>
      <c r="K16" s="35">
        <v>0</v>
      </c>
      <c r="L16" s="35">
        <f>(F16+H16)/2*'Enter Information'!C436</f>
        <v>2.5003961768719583E-3</v>
      </c>
      <c r="M16" s="35">
        <f>(G16+I16)/2*'Enter Information'!D436</f>
        <v>2.0355786105031477E-3</v>
      </c>
      <c r="N16" s="36">
        <f>'Enter Information'!O$596/5</f>
        <v>76.8</v>
      </c>
      <c r="O16" s="36">
        <f>'Enter Information'!P$596/5</f>
        <v>187.4</v>
      </c>
      <c r="P16" s="36">
        <f>'Enter Information'!Q$596/5</f>
        <v>1355</v>
      </c>
      <c r="Q16" s="37">
        <f t="shared" si="0"/>
        <v>0</v>
      </c>
      <c r="R16" s="287">
        <f>(H16-L16+Q16*'Enter Information'!D227)*'Enter Information'!C$776</f>
        <v>34.380902018358704</v>
      </c>
      <c r="S16" s="287">
        <f>(I16-M16+Q16*'Enter Information'!E227)*'Enter Information'!C$776</f>
        <v>32.560125158941098</v>
      </c>
      <c r="T16" s="38">
        <f t="shared" si="2"/>
        <v>66.941027177299802</v>
      </c>
      <c r="V16" s="30" t="s">
        <v>656</v>
      </c>
      <c r="W16" s="38">
        <f>SUM(R56:R60)</f>
        <v>220.61997178373423</v>
      </c>
      <c r="X16" s="38">
        <f>SUM(S56:S60)</f>
        <v>234.7324270413462</v>
      </c>
      <c r="Y16" s="38">
        <f>SUM(T56:T60)*Z17</f>
        <v>453.47250337139155</v>
      </c>
      <c r="Z16" s="619">
        <f>'Enter Information'!U21</f>
        <v>0.99701731650470415</v>
      </c>
      <c r="AA16"/>
      <c r="AB16"/>
      <c r="AD16" s="39" t="s">
        <v>786</v>
      </c>
      <c r="AE16" s="38">
        <f>$Y16*'Enter Information'!$E744*'Enter Information'!P701</f>
        <v>53.127137240445109</v>
      </c>
      <c r="AF16" s="38">
        <f>$Y16*'Enter Information'!$E744*'Enter Information'!Q701</f>
        <v>222.90298885665015</v>
      </c>
      <c r="AG16" s="38">
        <f>$Y16*'Enter Information'!$E744*'Enter Information'!R701</f>
        <v>57.797102990314102</v>
      </c>
      <c r="AH16" s="38">
        <f>$Y16*'Enter Information'!$E744*'Enter Information'!S701</f>
        <v>5.2223272901760787</v>
      </c>
      <c r="AI16" s="38">
        <f>$Y16*'Enter Information'!$E744*'Enter Information'!T701</f>
        <v>105.24998077124097</v>
      </c>
      <c r="AJ16" s="38">
        <f t="shared" si="3"/>
        <v>444.2995371488264</v>
      </c>
      <c r="AK16" s="87">
        <v>11</v>
      </c>
      <c r="AL16" s="40">
        <f t="shared" si="4"/>
        <v>66.941027177299802</v>
      </c>
      <c r="AM16" s="86">
        <f>T16*'Enter Information'!E$736*((Y$26/AJ$25)/('1'!Z$26/'1'!AK$25))+T16*(1-'Enter Information'!E$736)</f>
        <v>67.075746263504598</v>
      </c>
      <c r="AN16" s="40">
        <f t="shared" si="5"/>
        <v>66.941027177299802</v>
      </c>
      <c r="AO16" s="86">
        <f>T16*'Enter Information'!E$736*Y$26/AJ$25+T16*(1-'Enter Information'!E$736)</f>
        <v>86.575952751997747</v>
      </c>
      <c r="AP16" s="86">
        <f>INDEX($AL$6:$AO$106,'1'!AL16,'Enter Information'!$B$86)</f>
        <v>67.075746263504598</v>
      </c>
      <c r="AQ16" s="41"/>
      <c r="AR16" s="46"/>
      <c r="AS16" s="47"/>
    </row>
    <row r="17" spans="1:43" x14ac:dyDescent="0.4">
      <c r="A17" s="1"/>
      <c r="B17" s="1"/>
      <c r="D17" s="31">
        <v>11</v>
      </c>
      <c r="E17" s="32">
        <f>'6'!AP17</f>
        <v>74.855249542125776</v>
      </c>
      <c r="F17" s="33">
        <f>E17*'Enter Information'!D228</f>
        <v>38.405728116453886</v>
      </c>
      <c r="G17" s="33">
        <f>E17*'Enter Information'!E228</f>
        <v>36.44952142567189</v>
      </c>
      <c r="H17" s="34">
        <f t="shared" si="6"/>
        <v>37.004444880776539</v>
      </c>
      <c r="I17" s="34">
        <f t="shared" si="1"/>
        <v>35.241172308338982</v>
      </c>
      <c r="J17" s="35">
        <v>0</v>
      </c>
      <c r="K17" s="35">
        <v>0</v>
      </c>
      <c r="L17" s="35">
        <f>(F17+H17)/2*'Enter Information'!C437</f>
        <v>2.639356054903065E-3</v>
      </c>
      <c r="M17" s="35">
        <f>(G17+I17)/2*'Enter Information'!D437</f>
        <v>2.5091742806903801E-3</v>
      </c>
      <c r="N17" s="36">
        <f>'Enter Information'!O$596/5</f>
        <v>76.8</v>
      </c>
      <c r="O17" s="36">
        <f>'Enter Information'!P$596/5</f>
        <v>187.4</v>
      </c>
      <c r="P17" s="36">
        <f>'Enter Information'!Q$596/5</f>
        <v>1355</v>
      </c>
      <c r="Q17" s="37">
        <f t="shared" si="0"/>
        <v>0</v>
      </c>
      <c r="R17" s="287">
        <f>(H17-L17+Q17*'Enter Information'!D228)*'Enter Information'!C$776</f>
        <v>36.945879363910329</v>
      </c>
      <c r="S17" s="287">
        <f>(I17-M17+Q17*'Enter Information'!E228)*'Enter Information'!C$776</f>
        <v>35.185401864418516</v>
      </c>
      <c r="T17" s="38">
        <f t="shared" si="2"/>
        <v>72.131281228328845</v>
      </c>
      <c r="V17" s="30" t="s">
        <v>657</v>
      </c>
      <c r="W17" s="38">
        <f>SUM(R61:R65)</f>
        <v>254.19133438162277</v>
      </c>
      <c r="X17" s="38">
        <f>SUM(S61:S65)</f>
        <v>273.18538066718497</v>
      </c>
      <c r="Y17" s="38">
        <f>SUM(T61:T65)*Z18</f>
        <v>524.60079134177749</v>
      </c>
      <c r="Z17" s="619">
        <f>'Enter Information'!U22</f>
        <v>0.99587155912972125</v>
      </c>
      <c r="AA17"/>
      <c r="AB17"/>
      <c r="AD17" s="39" t="s">
        <v>787</v>
      </c>
      <c r="AE17" s="38">
        <f>$Y17*'Enter Information'!$E745*'Enter Information'!P702</f>
        <v>99.523215975613638</v>
      </c>
      <c r="AF17" s="38">
        <f>$Y17*'Enter Information'!$E745*'Enter Information'!Q702</f>
        <v>217.62489543767137</v>
      </c>
      <c r="AG17" s="38">
        <f>$Y17*'Enter Information'!$E745*'Enter Information'!R702</f>
        <v>60.21572731297632</v>
      </c>
      <c r="AH17" s="38">
        <f>$Y17*'Enter Information'!$E745*'Enter Information'!S702</f>
        <v>6.6308985433932257</v>
      </c>
      <c r="AI17" s="38">
        <f>$Y17*'Enter Information'!$E745*'Enter Information'!T702</f>
        <v>129.81029310624757</v>
      </c>
      <c r="AJ17" s="38">
        <f t="shared" si="3"/>
        <v>513.80503037590211</v>
      </c>
      <c r="AK17" s="87">
        <v>12</v>
      </c>
      <c r="AL17" s="40">
        <f t="shared" si="4"/>
        <v>72.131281228328845</v>
      </c>
      <c r="AM17" s="86">
        <f>T17*'Enter Information'!E$736*((Y$26/AJ$25)/('1'!Z$26/'1'!AK$25))+T17*(1-'Enter Information'!E$736)</f>
        <v>72.276445721668992</v>
      </c>
      <c r="AN17" s="40">
        <f t="shared" si="5"/>
        <v>72.131281228328845</v>
      </c>
      <c r="AO17" s="86">
        <f>T17*'Enter Information'!E$736*Y$26/AJ$25+T17*(1-'Enter Information'!E$736)</f>
        <v>93.288595333692911</v>
      </c>
      <c r="AP17" s="86">
        <f>INDEX($AL$6:$AO$106,'1'!AL17,'Enter Information'!$B$86)</f>
        <v>72.276445721668992</v>
      </c>
      <c r="AQ17" s="41"/>
    </row>
    <row r="18" spans="1:43" x14ac:dyDescent="0.4">
      <c r="A18" s="1"/>
      <c r="B18" s="1"/>
      <c r="D18" s="31">
        <v>12</v>
      </c>
      <c r="E18" s="32">
        <f>'6'!AP18</f>
        <v>77.390757398619414</v>
      </c>
      <c r="F18" s="33">
        <f>E18*'Enter Information'!D229</f>
        <v>39.8458306714926</v>
      </c>
      <c r="G18" s="33">
        <f>E18*'Enter Information'!E229</f>
        <v>37.544926727126814</v>
      </c>
      <c r="H18" s="34">
        <f t="shared" si="6"/>
        <v>38.405728116453886</v>
      </c>
      <c r="I18" s="34">
        <f t="shared" si="1"/>
        <v>36.44952142567189</v>
      </c>
      <c r="J18" s="35">
        <v>0</v>
      </c>
      <c r="K18" s="35">
        <v>0</v>
      </c>
      <c r="L18" s="35">
        <f>(F18+H18)/2*'Enter Information'!C438</f>
        <v>3.5213201454575922E-3</v>
      </c>
      <c r="M18" s="35">
        <f>(G18+I18)/2*'Enter Information'!D438</f>
        <v>3.3297501668759417E-3</v>
      </c>
      <c r="N18" s="36">
        <f>'Enter Information'!O$596/5</f>
        <v>76.8</v>
      </c>
      <c r="O18" s="36">
        <f>'Enter Information'!P$596/5</f>
        <v>187.4</v>
      </c>
      <c r="P18" s="36">
        <f>'Enter Information'!Q$596/5</f>
        <v>1355</v>
      </c>
      <c r="Q18" s="37">
        <f t="shared" si="0"/>
        <v>0</v>
      </c>
      <c r="R18" s="287">
        <f>(H18-L18+Q18*'Enter Information'!D229)*'Enter Information'!C$776</f>
        <v>38.344164007251429</v>
      </c>
      <c r="S18" s="287">
        <f>(I18-M18+Q18*'Enter Information'!E229)*'Enter Information'!C$776</f>
        <v>36.391105293970412</v>
      </c>
      <c r="T18" s="38">
        <f t="shared" si="2"/>
        <v>74.735269301221848</v>
      </c>
      <c r="V18" s="30" t="s">
        <v>658</v>
      </c>
      <c r="W18" s="38">
        <f>SUM(R66:R70)</f>
        <v>303.71773161473732</v>
      </c>
      <c r="X18" s="38">
        <f>SUM(S66:S70)</f>
        <v>329.31057245735769</v>
      </c>
      <c r="Y18" s="38">
        <f>SUM(T66:T70)*Z19</f>
        <v>629.72240266771155</v>
      </c>
      <c r="Z18" s="619">
        <f>'Enter Information'!U23</f>
        <v>0.99473635519388959</v>
      </c>
      <c r="AA18"/>
      <c r="AB18"/>
      <c r="AD18" s="39" t="s">
        <v>788</v>
      </c>
      <c r="AE18" s="38">
        <f>$Y18*'Enter Information'!$E746*'Enter Information'!P703</f>
        <v>193.20908716500321</v>
      </c>
      <c r="AF18" s="38">
        <f>$Y18*'Enter Information'!$E746*'Enter Information'!Q703</f>
        <v>185.50319918501137</v>
      </c>
      <c r="AG18" s="38">
        <f>$Y18*'Enter Information'!$E746*'Enter Information'!R703</f>
        <v>56.269036187231926</v>
      </c>
      <c r="AH18" s="38">
        <f>$Y18*'Enter Information'!$E746*'Enter Information'!S703</f>
        <v>10.675865638946998</v>
      </c>
      <c r="AI18" s="38">
        <f>$Y18*'Enter Information'!$E746*'Enter Information'!T703</f>
        <v>171.53627722127621</v>
      </c>
      <c r="AJ18" s="38">
        <f t="shared" si="3"/>
        <v>617.19346539746971</v>
      </c>
      <c r="AK18" s="87">
        <v>13</v>
      </c>
      <c r="AL18" s="40">
        <f t="shared" si="4"/>
        <v>74.735269301221848</v>
      </c>
      <c r="AM18" s="86">
        <f>T18*'Enter Information'!E$736*((Y$26/AJ$25)/('1'!Z$26/'1'!AK$25))+T18*(1-'Enter Information'!E$736)</f>
        <v>74.885674331023125</v>
      </c>
      <c r="AN18" s="40">
        <f t="shared" si="5"/>
        <v>74.735269301221848</v>
      </c>
      <c r="AO18" s="86">
        <f>T18*'Enter Information'!E$736*Y$26/AJ$25+T18*(1-'Enter Information'!E$736)</f>
        <v>96.656376765675475</v>
      </c>
      <c r="AP18" s="86">
        <f>INDEX($AL$6:$AO$106,'1'!AL18,'Enter Information'!$B$86)</f>
        <v>74.885674331023125</v>
      </c>
      <c r="AQ18" s="41"/>
    </row>
    <row r="19" spans="1:43" x14ac:dyDescent="0.4">
      <c r="A19" s="1"/>
      <c r="B19" s="1"/>
      <c r="D19" s="31">
        <v>13</v>
      </c>
      <c r="E19" s="32">
        <f>'6'!AP19</f>
        <v>79.940082900688822</v>
      </c>
      <c r="F19" s="33">
        <f>E19*'Enter Information'!D230</f>
        <v>40.999892071140465</v>
      </c>
      <c r="G19" s="33">
        <f>E19*'Enter Information'!E230</f>
        <v>38.940190829548357</v>
      </c>
      <c r="H19" s="34">
        <f t="shared" si="6"/>
        <v>39.8458306714926</v>
      </c>
      <c r="I19" s="34">
        <f t="shared" si="1"/>
        <v>37.544926727126814</v>
      </c>
      <c r="J19" s="35">
        <v>0</v>
      </c>
      <c r="K19" s="35">
        <v>0</v>
      </c>
      <c r="L19" s="35">
        <f>(F19+H19)/2*'Enter Information'!C439</f>
        <v>4.0422861371316532E-3</v>
      </c>
      <c r="M19" s="35">
        <f>(G19+I19)/2*'Enter Information'!D439</f>
        <v>3.8242558778337583E-3</v>
      </c>
      <c r="N19" s="36">
        <f>'Enter Information'!O$596/5</f>
        <v>76.8</v>
      </c>
      <c r="O19" s="36">
        <f>'Enter Information'!P$596/5</f>
        <v>187.4</v>
      </c>
      <c r="P19" s="36">
        <f>'Enter Information'!Q$596/5</f>
        <v>1355</v>
      </c>
      <c r="Q19" s="37">
        <f t="shared" si="0"/>
        <v>0</v>
      </c>
      <c r="R19" s="287">
        <f>(H19-L19+Q19*'Enter Information'!D230)*'Enter Information'!C$776</f>
        <v>39.781569749192954</v>
      </c>
      <c r="S19" s="287">
        <f>(I19-M19+Q19*'Enter Information'!E230)*'Enter Information'!C$776</f>
        <v>37.484361193247345</v>
      </c>
      <c r="T19" s="38">
        <f t="shared" si="2"/>
        <v>77.265930942440292</v>
      </c>
      <c r="V19" s="30" t="s">
        <v>659</v>
      </c>
      <c r="W19" s="38">
        <f>SUM(R71:R75)</f>
        <v>301.692191953541</v>
      </c>
      <c r="X19" s="38">
        <f>SUM(S71:S75)</f>
        <v>327.82836536198215</v>
      </c>
      <c r="Y19" s="38">
        <f>SUM(T71:T75)*Z20</f>
        <v>628.7641167356669</v>
      </c>
      <c r="Z19" s="619">
        <f>'Enter Information'!U24</f>
        <v>0.99477764045759487</v>
      </c>
      <c r="AA19"/>
      <c r="AB19"/>
      <c r="AD19" s="39" t="s">
        <v>789</v>
      </c>
      <c r="AE19" s="38">
        <f>$Y19*'Enter Information'!$E747*'Enter Information'!P704</f>
        <v>253.58583514180455</v>
      </c>
      <c r="AF19" s="38">
        <f>$Y19*'Enter Information'!$E747*'Enter Information'!Q704</f>
        <v>122.70282345571187</v>
      </c>
      <c r="AG19" s="38">
        <f>$Y19*'Enter Information'!$E747*'Enter Information'!R704</f>
        <v>43.991234483381149</v>
      </c>
      <c r="AH19" s="38">
        <f>$Y19*'Enter Information'!$E747*'Enter Information'!S704</f>
        <v>9.7253348961193851</v>
      </c>
      <c r="AI19" s="38">
        <f>$Y19*'Enter Information'!$E747*'Enter Information'!T704</f>
        <v>184.14512616390539</v>
      </c>
      <c r="AJ19" s="38">
        <f t="shared" si="3"/>
        <v>614.15035414092233</v>
      </c>
      <c r="AK19" s="87">
        <v>14</v>
      </c>
      <c r="AL19" s="40">
        <f t="shared" si="4"/>
        <v>77.265930942440292</v>
      </c>
      <c r="AM19" s="86">
        <f>T19*'Enter Information'!E$736*((Y$26/AJ$25)/('1'!Z$26/'1'!AK$25))+T19*(1-'Enter Information'!E$736)</f>
        <v>77.421428938964283</v>
      </c>
      <c r="AN19" s="40">
        <f t="shared" si="5"/>
        <v>77.265930942440292</v>
      </c>
      <c r="AO19" s="86">
        <f>T19*'Enter Information'!E$736*Y$26/AJ$25+T19*(1-'Enter Information'!E$736)</f>
        <v>99.929323894214875</v>
      </c>
      <c r="AP19" s="86">
        <f>INDEX($AL$6:$AO$106,'1'!AL19,'Enter Information'!$B$86)</f>
        <v>77.421428938964283</v>
      </c>
      <c r="AQ19" s="41"/>
    </row>
    <row r="20" spans="1:43" x14ac:dyDescent="0.4">
      <c r="A20" s="1"/>
      <c r="B20" s="1"/>
      <c r="D20" s="31">
        <v>14</v>
      </c>
      <c r="E20" s="32">
        <f>'6'!AP20</f>
        <v>82.340376007093752</v>
      </c>
      <c r="F20" s="33">
        <f>E20*'Enter Information'!D231</f>
        <v>42.023978843961082</v>
      </c>
      <c r="G20" s="33">
        <f>E20*'Enter Information'!E231</f>
        <v>40.31639716313267</v>
      </c>
      <c r="H20" s="34">
        <f t="shared" si="6"/>
        <v>40.999892071140465</v>
      </c>
      <c r="I20" s="34">
        <f t="shared" si="1"/>
        <v>38.940190829548357</v>
      </c>
      <c r="J20" s="35">
        <f>G20*'Enter Information'!$C$357/1000*'Enter Information'!$D$217</f>
        <v>1.0335408685218219</v>
      </c>
      <c r="K20" s="35">
        <f>G20*'Enter Information'!$C$357/1000*'Enter Information'!$E$217</f>
        <v>0.98067934056274142</v>
      </c>
      <c r="L20" s="35">
        <f>(F20+H20)/2*'Enter Information'!C440</f>
        <v>5.3965516094816009E-3</v>
      </c>
      <c r="M20" s="35">
        <f>(G20+I20)/2*'Enter Information'!D440</f>
        <v>5.1516782195242666E-3</v>
      </c>
      <c r="N20" s="36">
        <f>'Enter Information'!O$596/5</f>
        <v>76.8</v>
      </c>
      <c r="O20" s="36">
        <f>'Enter Information'!P$596/5</f>
        <v>187.4</v>
      </c>
      <c r="P20" s="36">
        <f>'Enter Information'!Q$596/5</f>
        <v>1355</v>
      </c>
      <c r="Q20" s="37">
        <f t="shared" si="0"/>
        <v>0</v>
      </c>
      <c r="R20" s="287">
        <f>(H20-L20+Q20*'Enter Information'!D231)*'Enter Information'!C$776</f>
        <v>40.932534630966458</v>
      </c>
      <c r="S20" s="287">
        <f>(I20-M20+Q20*'Enter Information'!E231)*'Enter Information'!C$776</f>
        <v>38.876191015950219</v>
      </c>
      <c r="T20" s="38">
        <f t="shared" si="2"/>
        <v>79.808725646916685</v>
      </c>
      <c r="V20" s="30" t="s">
        <v>660</v>
      </c>
      <c r="W20" s="38">
        <f>SUM(R76:R80)</f>
        <v>291.90729419408393</v>
      </c>
      <c r="X20" s="38">
        <f>SUM(S76:S80)</f>
        <v>318.65492358846001</v>
      </c>
      <c r="Y20" s="38">
        <f>SUM(T76:T80)*Z21</f>
        <v>612.73856926648466</v>
      </c>
      <c r="Z20" s="619">
        <f>'Enter Information'!U25</f>
        <v>0.9987983862146107</v>
      </c>
      <c r="AA20"/>
      <c r="AB20"/>
      <c r="AD20" s="39" t="s">
        <v>790</v>
      </c>
      <c r="AE20" s="38">
        <f>$Y20*'Enter Information'!$E748*'Enter Information'!P705</f>
        <v>260.3540426837389</v>
      </c>
      <c r="AF20" s="38">
        <f>$Y20*'Enter Information'!$E748*'Enter Information'!Q705</f>
        <v>93.245743040475645</v>
      </c>
      <c r="AG20" s="38">
        <f>$Y20*'Enter Information'!$E748*'Enter Information'!R705</f>
        <v>40.601467449358402</v>
      </c>
      <c r="AH20" s="38">
        <f>$Y20*'Enter Information'!$E748*'Enter Information'!S705</f>
        <v>8.0285387611725643</v>
      </c>
      <c r="AI20" s="38">
        <f>$Y20*'Enter Information'!$E748*'Enter Information'!T705</f>
        <v>187.40903336794241</v>
      </c>
      <c r="AJ20" s="38">
        <f t="shared" si="3"/>
        <v>589.63882530268791</v>
      </c>
      <c r="AK20" s="87">
        <v>15</v>
      </c>
      <c r="AL20" s="40">
        <f t="shared" si="4"/>
        <v>79.808725646916685</v>
      </c>
      <c r="AM20" s="86">
        <f>T20*'Enter Information'!E$736*((Y$26/AJ$25)/('1'!Z$26/'1'!AK$25))+T20*(1-'Enter Information'!E$736)</f>
        <v>79.969341028001963</v>
      </c>
      <c r="AN20" s="40">
        <f t="shared" si="5"/>
        <v>79.808725646916685</v>
      </c>
      <c r="AO20" s="86">
        <f>T20*'Enter Information'!E$736*Y$26/AJ$25+T20*(1-'Enter Information'!E$736)</f>
        <v>103.21796291688332</v>
      </c>
      <c r="AP20" s="86">
        <f>INDEX($AL$6:$AO$106,'1'!AL20,'Enter Information'!$B$86)</f>
        <v>79.969341028001963</v>
      </c>
      <c r="AQ20" s="41"/>
    </row>
    <row r="21" spans="1:43" x14ac:dyDescent="0.4">
      <c r="A21" s="1"/>
      <c r="B21" s="1"/>
      <c r="D21" s="31">
        <v>15</v>
      </c>
      <c r="E21" s="32">
        <f>'6'!AP21</f>
        <v>85.059029388731915</v>
      </c>
      <c r="F21" s="33">
        <f>E21*'Enter Information'!D232</f>
        <v>43.695781054769277</v>
      </c>
      <c r="G21" s="33">
        <f>E21*'Enter Information'!E232</f>
        <v>41.363248333962638</v>
      </c>
      <c r="H21" s="34">
        <f t="shared" si="6"/>
        <v>42.023978843961082</v>
      </c>
      <c r="I21" s="34">
        <f t="shared" si="1"/>
        <v>40.31639716313267</v>
      </c>
      <c r="J21" s="35">
        <f>G21*'Enter Information'!$C$357/1000*'Enter Information'!$D$217</f>
        <v>1.0603776779702143</v>
      </c>
      <c r="K21" s="35">
        <f>G21*'Enter Information'!$C$357/1000*'Enter Information'!$E$217</f>
        <v>1.0061435533425398</v>
      </c>
      <c r="L21" s="35">
        <f>(F21+H21)/2*'Enter Information'!C441</f>
        <v>7.7147783908857329E-3</v>
      </c>
      <c r="M21" s="35">
        <f>(G21+I21)/2*'Enter Information'!D441</f>
        <v>6.5343716397676249E-3</v>
      </c>
      <c r="N21" s="36">
        <f>'Enter Information'!O$597/5</f>
        <v>88.4</v>
      </c>
      <c r="O21" s="36">
        <f>'Enter Information'!P$597/5</f>
        <v>206.6</v>
      </c>
      <c r="P21" s="36">
        <f>'Enter Information'!Q$597/5</f>
        <v>1506.2</v>
      </c>
      <c r="Q21" s="37">
        <f t="shared" si="0"/>
        <v>0</v>
      </c>
      <c r="R21" s="287">
        <f>(H21-L21+Q21*'Enter Information'!D232)*'Enter Information'!C$777</f>
        <v>42.105803721946053</v>
      </c>
      <c r="S21" s="287">
        <f>(I21-M21+Q21*'Enter Information'!E232)*'Enter Information'!C$777</f>
        <v>40.395765985010428</v>
      </c>
      <c r="T21" s="38">
        <f t="shared" si="2"/>
        <v>82.501569706956474</v>
      </c>
      <c r="V21" s="30" t="s">
        <v>661</v>
      </c>
      <c r="W21" s="38">
        <f>SUM(R81:R85)</f>
        <v>227.8744147616755</v>
      </c>
      <c r="X21" s="38">
        <f>SUM(S81:S85)</f>
        <v>263.16977295303781</v>
      </c>
      <c r="Y21" s="38">
        <f>SUM(T81:T85)*Z22</f>
        <v>493.24938794515833</v>
      </c>
      <c r="Z21" s="619">
        <f>'Enter Information'!U26</f>
        <v>1.0035645040268701</v>
      </c>
      <c r="AA21"/>
      <c r="AB21"/>
      <c r="AD21" s="39" t="s">
        <v>791</v>
      </c>
      <c r="AE21" s="38">
        <f>$Y21*'Enter Information'!$E749*'Enter Information'!P706</f>
        <v>199.16048811598256</v>
      </c>
      <c r="AF21" s="38">
        <f>$Y21*'Enter Information'!$E749*'Enter Information'!Q706</f>
        <v>63.892869771257381</v>
      </c>
      <c r="AG21" s="38">
        <f>$Y21*'Enter Information'!$E749*'Enter Information'!R706</f>
        <v>31.827674904641224</v>
      </c>
      <c r="AH21" s="38">
        <f>$Y21*'Enter Information'!$E749*'Enter Information'!S706</f>
        <v>4.75039923949869</v>
      </c>
      <c r="AI21" s="38">
        <f>$Y21*'Enter Information'!$E749*'Enter Information'!T706</f>
        <v>163.65125380072988</v>
      </c>
      <c r="AJ21" s="38">
        <f t="shared" si="3"/>
        <v>463.28268583210973</v>
      </c>
      <c r="AK21" s="87">
        <v>16</v>
      </c>
      <c r="AL21" s="40">
        <f t="shared" si="4"/>
        <v>82.501569706956474</v>
      </c>
      <c r="AM21" s="86">
        <f>T21*'Enter Information'!E$737*((Y$26/AJ$25)/('1'!Z$26/'1'!AK$25))+T21*(1-'Enter Information'!E$737)</f>
        <v>82.666839362777779</v>
      </c>
      <c r="AN21" s="40">
        <f t="shared" si="5"/>
        <v>82.501569706956474</v>
      </c>
      <c r="AO21" s="86">
        <f>T21*'Enter Information'!E$737*Y$26/AJ$25+T21*(1-'Enter Information'!E$737)</f>
        <v>106.58915434863373</v>
      </c>
      <c r="AP21" s="86">
        <f>INDEX($AL$6:$AO$106,'1'!AL21,'Enter Information'!$B$86)</f>
        <v>82.666839362777779</v>
      </c>
      <c r="AQ21" s="41"/>
    </row>
    <row r="22" spans="1:43" x14ac:dyDescent="0.4">
      <c r="A22" s="1"/>
      <c r="B22" s="1"/>
      <c r="D22" s="31">
        <v>16</v>
      </c>
      <c r="E22" s="32">
        <f>'6'!AP22</f>
        <v>89.762951056737293</v>
      </c>
      <c r="F22" s="33">
        <f>E22*'Enter Information'!D233</f>
        <v>45.256259312921642</v>
      </c>
      <c r="G22" s="33">
        <f>E22*'Enter Information'!E233</f>
        <v>44.506691743815651</v>
      </c>
      <c r="H22" s="34">
        <f t="shared" si="6"/>
        <v>43.695781054769277</v>
      </c>
      <c r="I22" s="34">
        <f t="shared" si="1"/>
        <v>41.363248333962638</v>
      </c>
      <c r="J22" s="35">
        <f>G22*'Enter Information'!$C$357/1000*'Enter Information'!$D$217</f>
        <v>1.1409621909866603</v>
      </c>
      <c r="K22" s="35">
        <f>G22*'Enter Information'!$C$357/1000*'Enter Information'!$E$217</f>
        <v>1.0826064872152603</v>
      </c>
      <c r="L22" s="35">
        <f>(F22+H22)/2*'Enter Information'!C442</f>
        <v>1.1119005045961366E-2</v>
      </c>
      <c r="M22" s="35">
        <f>(G22+I22)/2*'Enter Information'!D442</f>
        <v>7.7282946070000467E-3</v>
      </c>
      <c r="N22" s="36">
        <f>'Enter Information'!O$597/5</f>
        <v>88.4</v>
      </c>
      <c r="O22" s="36">
        <f>'Enter Information'!P$597/5</f>
        <v>206.6</v>
      </c>
      <c r="P22" s="36">
        <f>'Enter Information'!Q$597/5</f>
        <v>1506.2</v>
      </c>
      <c r="Q22" s="37">
        <f t="shared" si="0"/>
        <v>0</v>
      </c>
      <c r="R22" s="287">
        <f>(H22-L22+Q22*'Enter Information'!D233)*'Enter Information'!C$777</f>
        <v>43.777757181235323</v>
      </c>
      <c r="S22" s="287">
        <f>(I22-M22+Q22*'Enter Information'!E233)*'Enter Information'!C$777</f>
        <v>41.443651603070819</v>
      </c>
      <c r="T22" s="38">
        <f t="shared" si="2"/>
        <v>85.221408784306135</v>
      </c>
      <c r="V22" s="30" t="s">
        <v>662</v>
      </c>
      <c r="W22" s="38">
        <f>SUM(R86:R90)</f>
        <v>141.22560848306031</v>
      </c>
      <c r="X22" s="38">
        <f>SUM(S86:S90)</f>
        <v>180.920847170614</v>
      </c>
      <c r="Y22" s="38">
        <f>SUM(T86:T90)*Z23</f>
        <v>315.86468272921115</v>
      </c>
      <c r="Z22" s="619">
        <f>'Enter Information'!U27</f>
        <v>1.0044908386772846</v>
      </c>
      <c r="AA22"/>
      <c r="AB22"/>
      <c r="AD22" s="39" t="s">
        <v>792</v>
      </c>
      <c r="AE22" s="38">
        <f>$Y22*'Enter Information'!$E750*'Enter Information'!P707</f>
        <v>100.68106574050259</v>
      </c>
      <c r="AF22" s="38">
        <f>$Y22*'Enter Information'!$E750*'Enter Information'!Q707</f>
        <v>29.952383783782512</v>
      </c>
      <c r="AG22" s="38">
        <f>$Y22*'Enter Information'!$E750*'Enter Information'!R707</f>
        <v>24.820355409614169</v>
      </c>
      <c r="AH22" s="38">
        <f>$Y22*'Enter Information'!$E750*'Enter Information'!S707</f>
        <v>2.5193593836826413</v>
      </c>
      <c r="AI22" s="38">
        <f>$Y22*'Enter Information'!$E750*'Enter Information'!T707</f>
        <v>122.79544255282799</v>
      </c>
      <c r="AJ22" s="38">
        <f t="shared" si="3"/>
        <v>280.76860687040994</v>
      </c>
      <c r="AK22" s="87">
        <v>17</v>
      </c>
      <c r="AL22" s="40">
        <f t="shared" si="4"/>
        <v>85.221408784306135</v>
      </c>
      <c r="AM22" s="86">
        <f>T22*'Enter Information'!E$737*((Y$26/AJ$25)/('1'!Z$26/'1'!AK$25))+T22*(1-'Enter Information'!E$737)</f>
        <v>85.3921269045603</v>
      </c>
      <c r="AN22" s="40">
        <f t="shared" si="5"/>
        <v>85.221408784306135</v>
      </c>
      <c r="AO22" s="86">
        <f>T22*'Enter Information'!E$737*Y$26/AJ$25+T22*(1-'Enter Information'!E$737)</f>
        <v>110.10309169853878</v>
      </c>
      <c r="AP22" s="86">
        <f>INDEX($AL$6:$AO$106,'1'!AL22,'Enter Information'!$B$86)</f>
        <v>85.3921269045603</v>
      </c>
      <c r="AQ22" s="41"/>
    </row>
    <row r="23" spans="1:43" x14ac:dyDescent="0.4">
      <c r="A23" s="1"/>
      <c r="B23" s="1"/>
      <c r="D23" s="31">
        <v>17</v>
      </c>
      <c r="E23" s="32">
        <f>'6'!AP23</f>
        <v>92.321683755945003</v>
      </c>
      <c r="F23" s="33">
        <f>E23*'Enter Information'!D234</f>
        <v>46.954157359567724</v>
      </c>
      <c r="G23" s="33">
        <f>E23*'Enter Information'!E234</f>
        <v>45.367526396377279</v>
      </c>
      <c r="H23" s="34">
        <f t="shared" si="6"/>
        <v>45.256259312921642</v>
      </c>
      <c r="I23" s="34">
        <f t="shared" si="1"/>
        <v>44.506691743815651</v>
      </c>
      <c r="J23" s="35">
        <f>G23*'Enter Information'!$C$357/1000*'Enter Information'!$D$217</f>
        <v>1.1630303284460219</v>
      </c>
      <c r="K23" s="35">
        <f>G23*'Enter Information'!$C$357/1000*'Enter Information'!$E$217</f>
        <v>1.103545926719038</v>
      </c>
      <c r="L23" s="35">
        <f>(F23+H23)/2*'Enter Information'!C443</f>
        <v>1.5214718750960747E-2</v>
      </c>
      <c r="M23" s="35">
        <f>(G23+I23)/2*'Enter Information'!D443</f>
        <v>8.9874218140192936E-3</v>
      </c>
      <c r="N23" s="36">
        <f>'Enter Information'!O$597/5</f>
        <v>88.4</v>
      </c>
      <c r="O23" s="36">
        <f>'Enter Information'!P$597/5</f>
        <v>206.6</v>
      </c>
      <c r="P23" s="36">
        <f>'Enter Information'!Q$597/5</f>
        <v>1506.2</v>
      </c>
      <c r="Q23" s="37">
        <f t="shared" si="0"/>
        <v>0</v>
      </c>
      <c r="R23" s="287">
        <f>(H23-L23+Q23*'Enter Information'!D234)*'Enter Information'!C$777</f>
        <v>45.337456487925081</v>
      </c>
      <c r="S23" s="287">
        <f>(I23-M23+Q23*'Enter Information'!E234)*'Enter Information'!C$777</f>
        <v>44.592532104602398</v>
      </c>
      <c r="T23" s="38">
        <f t="shared" si="2"/>
        <v>89.929988592527479</v>
      </c>
      <c r="V23" s="30" t="s">
        <v>663</v>
      </c>
      <c r="W23" s="38">
        <f>SUM(R91:R106)</f>
        <v>108.06302236083378</v>
      </c>
      <c r="X23" s="38">
        <f>SUM(S91:S106)</f>
        <v>179.20042624753324</v>
      </c>
      <c r="Y23" s="38">
        <f>SUM(T91:T106)</f>
        <v>287.26344860836713</v>
      </c>
      <c r="Z23" s="619">
        <f>'Enter Information'!U28</f>
        <v>0.98050025752505432</v>
      </c>
      <c r="AA23"/>
      <c r="AB23"/>
      <c r="AD23" s="39" t="s">
        <v>793</v>
      </c>
      <c r="AE23" s="38">
        <f>$Y23*'Enter Information'!$E751*'Enter Information'!P708</f>
        <v>42.538876374145417</v>
      </c>
      <c r="AF23" s="38">
        <f>$Y23*'Enter Information'!$E751*'Enter Information'!Q708</f>
        <v>19.266796279848332</v>
      </c>
      <c r="AG23" s="38">
        <f>$Y23*'Enter Information'!$E751*'Enter Information'!R708</f>
        <v>22.374344066920642</v>
      </c>
      <c r="AH23" s="38">
        <f>$Y23*'Enter Information'!$E751*'Enter Information'!S708</f>
        <v>1.5192455847909079</v>
      </c>
      <c r="AI23" s="38">
        <f>$Y23*'Enter Information'!$E751*'Enter Information'!T708</f>
        <v>122.0920997231966</v>
      </c>
      <c r="AJ23" s="38">
        <f>SUM(AE23:AI23)</f>
        <v>207.79136202890191</v>
      </c>
      <c r="AK23" s="87">
        <v>18</v>
      </c>
      <c r="AL23" s="40">
        <f t="shared" si="4"/>
        <v>89.929988592527479</v>
      </c>
      <c r="AM23" s="86">
        <f>T23*'Enter Information'!E$737*((Y$26/AJ$25)/('1'!Z$26/'1'!AK$25))+T23*(1-'Enter Information'!E$737)</f>
        <v>90.110139083184734</v>
      </c>
      <c r="AN23" s="40">
        <f t="shared" si="5"/>
        <v>89.929988592527479</v>
      </c>
      <c r="AO23" s="86">
        <f>T23*'Enter Information'!E$737*Y$26/AJ$25+T23*(1-'Enter Information'!E$737)</f>
        <v>116.1864128004771</v>
      </c>
      <c r="AP23" s="86">
        <f>INDEX($AL$6:$AO$106,'1'!AL23,'Enter Information'!$B$86)</f>
        <v>90.110139083184734</v>
      </c>
      <c r="AQ23" s="41"/>
    </row>
    <row r="24" spans="1:43" x14ac:dyDescent="0.4">
      <c r="A24" s="1"/>
      <c r="B24" s="1"/>
      <c r="D24" s="31">
        <v>18</v>
      </c>
      <c r="E24" s="32">
        <f>'6'!AP24</f>
        <v>94.898001328548929</v>
      </c>
      <c r="F24" s="33">
        <f>E24*'Enter Information'!D235</f>
        <v>48.518912779925387</v>
      </c>
      <c r="G24" s="33">
        <f>E24*'Enter Information'!E235</f>
        <v>46.379088548623542</v>
      </c>
      <c r="H24" s="34">
        <f t="shared" si="6"/>
        <v>46.954157359567724</v>
      </c>
      <c r="I24" s="34">
        <f t="shared" si="1"/>
        <v>45.367526396377279</v>
      </c>
      <c r="J24" s="35">
        <f>G24*'Enter Information'!$C$357/1000*'Enter Information'!$D$217</f>
        <v>1.1889624776201166</v>
      </c>
      <c r="K24" s="35">
        <f>G24*'Enter Information'!$C$357/1000*'Enter Information'!$E$217</f>
        <v>1.1281517490198028</v>
      </c>
      <c r="L24" s="35">
        <f>(F24+H24)/2*'Enter Information'!C444</f>
        <v>1.8617248677201156E-2</v>
      </c>
      <c r="M24" s="35">
        <f>(G24+I24)/2*'Enter Information'!D444</f>
        <v>9.6333945692250872E-3</v>
      </c>
      <c r="N24" s="36">
        <f>'Enter Information'!O$597/5</f>
        <v>88.4</v>
      </c>
      <c r="O24" s="36">
        <f>'Enter Information'!P$597/5</f>
        <v>206.6</v>
      </c>
      <c r="P24" s="36">
        <f>'Enter Information'!Q$597/5</f>
        <v>1506.2</v>
      </c>
      <c r="Q24" s="37">
        <f t="shared" si="0"/>
        <v>0</v>
      </c>
      <c r="R24" s="287">
        <f>(H24-L24+Q24*'Enter Information'!D235)*'Enter Information'!C$777</f>
        <v>47.03556309548491</v>
      </c>
      <c r="S24" s="287">
        <f>(I24-M24+Q24*'Enter Information'!E235)*'Enter Information'!C$777</f>
        <v>45.454553907855683</v>
      </c>
      <c r="T24" s="38">
        <f t="shared" si="2"/>
        <v>92.4901170033406</v>
      </c>
      <c r="V24" s="30" t="s">
        <v>664</v>
      </c>
      <c r="W24" s="48">
        <f>SUM(W6:W23)</f>
        <v>3590.8594847127479</v>
      </c>
      <c r="X24" s="48">
        <f>SUM(X6:X23)</f>
        <v>3837.6373603659117</v>
      </c>
      <c r="Y24" s="48">
        <f>SUM(Y6:Y23)</f>
        <v>7421.6922981797961</v>
      </c>
      <c r="Z24" s="49"/>
      <c r="AA24" s="50"/>
      <c r="AB24" s="51"/>
      <c r="AD24" s="52" t="s">
        <v>664</v>
      </c>
      <c r="AE24" s="38">
        <f t="shared" ref="AE24:AJ24" si="7">SUM(AE6:AE23)</f>
        <v>1451.2130625423597</v>
      </c>
      <c r="AF24" s="38">
        <f t="shared" si="7"/>
        <v>2974.5232901229529</v>
      </c>
      <c r="AG24" s="38">
        <f t="shared" si="7"/>
        <v>869.80870275727932</v>
      </c>
      <c r="AH24" s="38">
        <f t="shared" si="7"/>
        <v>99.109920800277493</v>
      </c>
      <c r="AI24" s="38">
        <f t="shared" si="7"/>
        <v>1785.023682192008</v>
      </c>
      <c r="AJ24" s="38">
        <f t="shared" si="7"/>
        <v>7179.6786584148758</v>
      </c>
      <c r="AK24" s="87">
        <v>19</v>
      </c>
      <c r="AL24" s="40">
        <f t="shared" si="4"/>
        <v>92.4901170033406</v>
      </c>
      <c r="AM24" s="86">
        <f>T24*'Enter Information'!E$737*((Y$26/AJ$25)/('1'!Z$26/'1'!AK$25))+T24*(1-'Enter Information'!E$737)</f>
        <v>92.675396021161831</v>
      </c>
      <c r="AN24" s="40">
        <f t="shared" si="5"/>
        <v>92.4901170033406</v>
      </c>
      <c r="AO24" s="86">
        <f>T24*'Enter Information'!E$737*Y$26/AJ$25+T24*(1-'Enter Information'!E$737)</f>
        <v>119.49400953229387</v>
      </c>
      <c r="AP24" s="86">
        <f>INDEX($AL$6:$AO$106,'1'!AL24,'Enter Information'!$B$86)</f>
        <v>92.675396021161831</v>
      </c>
      <c r="AQ24" s="41"/>
    </row>
    <row r="25" spans="1:43" ht="12.75" customHeight="1" x14ac:dyDescent="0.4">
      <c r="A25" s="1"/>
      <c r="B25" s="1"/>
      <c r="D25" s="31">
        <v>19</v>
      </c>
      <c r="E25" s="32">
        <f>'6'!AP25</f>
        <v>93.375747666261105</v>
      </c>
      <c r="F25" s="33">
        <f>E25*'Enter Information'!D236</f>
        <v>47.32162437546183</v>
      </c>
      <c r="G25" s="33">
        <f>E25*'Enter Information'!E236</f>
        <v>46.054123290799275</v>
      </c>
      <c r="H25" s="34">
        <f t="shared" si="6"/>
        <v>48.518912779925387</v>
      </c>
      <c r="I25" s="34">
        <f t="shared" si="1"/>
        <v>46.379088548623542</v>
      </c>
      <c r="J25" s="35">
        <f>G25*'Enter Information'!$C$357/1000*'Enter Information'!$D$217</f>
        <v>1.1806317512049538</v>
      </c>
      <c r="K25" s="35">
        <f>G25*'Enter Information'!$C$357/1000*'Enter Information'!$E$217</f>
        <v>1.1202471063142703</v>
      </c>
      <c r="L25" s="35">
        <f>(F25+H25)/2*'Enter Information'!C445</f>
        <v>2.1084918174185188E-2</v>
      </c>
      <c r="M25" s="35">
        <f>(G25+I25)/2*'Enter Information'!D445</f>
        <v>1.016765330233651E-2</v>
      </c>
      <c r="N25" s="36">
        <f>'Enter Information'!O$597/5</f>
        <v>88.4</v>
      </c>
      <c r="O25" s="36">
        <f>'Enter Information'!P$597/5</f>
        <v>206.6</v>
      </c>
      <c r="P25" s="36">
        <f>'Enter Information'!Q$597/5</f>
        <v>1506.2</v>
      </c>
      <c r="Q25" s="37">
        <f t="shared" si="0"/>
        <v>0</v>
      </c>
      <c r="R25" s="287">
        <f>(H25-L25+Q25*'Enter Information'!D236)*'Enter Information'!C$777</f>
        <v>48.601180193004161</v>
      </c>
      <c r="S25" s="287">
        <f>(I25-M25+Q25*'Enter Information'!E236)*'Enter Information'!C$777</f>
        <v>46.46773637394174</v>
      </c>
      <c r="T25" s="38">
        <f t="shared" si="2"/>
        <v>95.068916566945902</v>
      </c>
      <c r="V25" s="53" t="s">
        <v>823</v>
      </c>
      <c r="W25" s="54"/>
      <c r="X25" s="54"/>
      <c r="Y25" s="55"/>
      <c r="AD25" s="100" t="s">
        <v>950</v>
      </c>
      <c r="AE25" s="38">
        <f>AE24/AE26</f>
        <v>534.0186111662955</v>
      </c>
      <c r="AF25" s="38">
        <f>AF24/AF26</f>
        <v>646.09684529966501</v>
      </c>
      <c r="AG25" s="38">
        <f>AG24/AG26</f>
        <v>234.36465639345184</v>
      </c>
      <c r="AH25" s="38">
        <f>AH24/AH26</f>
        <v>34.918342244717515</v>
      </c>
      <c r="AI25" s="38">
        <f>AI24/AI26</f>
        <v>1128.775119912478</v>
      </c>
      <c r="AJ25" s="38">
        <f>SUM(AE25:AI25)</f>
        <v>2578.1735750166081</v>
      </c>
      <c r="AK25" s="87">
        <v>20</v>
      </c>
      <c r="AL25" s="40">
        <f t="shared" si="4"/>
        <v>95.068916566945902</v>
      </c>
      <c r="AM25" s="86">
        <f>T25*'Enter Information'!E$737*((Y$26/AJ$25)/('1'!Z$26/'1'!AK$25))+T25*(1-'Enter Information'!E$737)</f>
        <v>95.259361514552751</v>
      </c>
      <c r="AN25" s="40">
        <f t="shared" si="5"/>
        <v>95.068916566945902</v>
      </c>
      <c r="AO25" s="86">
        <f>T25*'Enter Information'!E$737*Y$26/AJ$25+T25*(1-'Enter Information'!E$737)</f>
        <v>122.82572874316047</v>
      </c>
      <c r="AP25" s="86">
        <f>INDEX($AL$6:$AO$106,'1'!AL25,'Enter Information'!$B$86)</f>
        <v>95.259361514552751</v>
      </c>
      <c r="AQ25" s="41"/>
    </row>
    <row r="26" spans="1:43" ht="12.75" customHeight="1" x14ac:dyDescent="0.4">
      <c r="A26" s="752" t="s">
        <v>824</v>
      </c>
      <c r="B26" s="752"/>
      <c r="D26" s="31">
        <v>20</v>
      </c>
      <c r="E26" s="32">
        <f>'6'!AP26</f>
        <v>92.286941228871314</v>
      </c>
      <c r="F26" s="33">
        <f>E26*'Enter Information'!D237</f>
        <v>46.62279248497228</v>
      </c>
      <c r="G26" s="33">
        <f>E26*'Enter Information'!E237</f>
        <v>45.664148743899034</v>
      </c>
      <c r="H26" s="34">
        <f t="shared" si="6"/>
        <v>47.32162437546183</v>
      </c>
      <c r="I26" s="34">
        <f t="shared" si="1"/>
        <v>46.054123290799275</v>
      </c>
      <c r="J26" s="35">
        <f>G26*'Enter Information'!$C$357/1000*'Enter Information'!$D$217</f>
        <v>1.170634463246067</v>
      </c>
      <c r="K26" s="35">
        <f>G26*'Enter Information'!$C$357/1000*'Enter Information'!$E$217</f>
        <v>1.1107611400970283</v>
      </c>
      <c r="L26" s="35">
        <f>(F26+H26)/2*'Enter Information'!C446</f>
        <v>2.2546660046504186E-2</v>
      </c>
      <c r="M26" s="35">
        <f>(G26+I26)/2*'Enter Information'!D446</f>
        <v>1.0089009923816816E-2</v>
      </c>
      <c r="N26" s="36">
        <f>'Enter Information'!O$598/5</f>
        <v>99.4</v>
      </c>
      <c r="O26" s="36">
        <f>'Enter Information'!P$598/5</f>
        <v>374.6</v>
      </c>
      <c r="P26" s="36">
        <f>'Enter Information'!Q$598/5</f>
        <v>1808.6</v>
      </c>
      <c r="Q26" s="37">
        <f t="shared" si="0"/>
        <v>0</v>
      </c>
      <c r="R26" s="287">
        <f>(H26-L26+Q26*'Enter Information'!D237)*'Enter Information'!C$778</f>
        <v>47.628751105858917</v>
      </c>
      <c r="S26" s="287">
        <f>(I26-M26+Q26*'Enter Information'!E237)*'Enter Information'!C$778</f>
        <v>46.364960049923383</v>
      </c>
      <c r="T26" s="38">
        <f t="shared" si="2"/>
        <v>93.993711155782307</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93.993711155782307</v>
      </c>
      <c r="AM26" s="86">
        <f>T26*'Enter Information'!E$738*((Y$26/AJ$25)/('1'!Z$26/'1'!AK$25))+T26*(1-'Enter Information'!E$738)</f>
        <v>94.182607260761571</v>
      </c>
      <c r="AN26" s="40">
        <f t="shared" si="5"/>
        <v>93.993711155782307</v>
      </c>
      <c r="AO26" s="86">
        <f>T26*'Enter Information'!E$738*Y$26/AJ$25+T26*(1-'Enter Information'!E$738)</f>
        <v>121.52478390207509</v>
      </c>
      <c r="AP26" s="86">
        <f>INDEX($AL$6:$AO$106,'1'!AL26,'Enter Information'!$B$86)</f>
        <v>94.182607260761571</v>
      </c>
    </row>
    <row r="27" spans="1:43" x14ac:dyDescent="0.4">
      <c r="A27" s="753" t="s">
        <v>828</v>
      </c>
      <c r="B27" s="753"/>
      <c r="D27" s="31">
        <v>21</v>
      </c>
      <c r="E27" s="32">
        <f>'6'!AP27</f>
        <v>92.134061435200437</v>
      </c>
      <c r="F27" s="33">
        <f>E27*'Enter Information'!D238</f>
        <v>46.855038828425847</v>
      </c>
      <c r="G27" s="33">
        <f>E27*'Enter Information'!E238</f>
        <v>45.279022606774589</v>
      </c>
      <c r="H27" s="34">
        <f t="shared" si="6"/>
        <v>46.62279248497228</v>
      </c>
      <c r="I27" s="34">
        <f t="shared" si="1"/>
        <v>45.664148743899034</v>
      </c>
      <c r="J27" s="35">
        <f>G27*'Enter Information'!$C$357/1000*'Enter Information'!$D$217</f>
        <v>1.1607614678828293</v>
      </c>
      <c r="K27" s="35">
        <f>G27*'Enter Information'!$C$357/1000*'Enter Information'!$E$217</f>
        <v>1.1013931094007225</v>
      </c>
      <c r="L27" s="35">
        <f>(F27+H27)/2*'Enter Information'!C447</f>
        <v>2.3369457828349531E-2</v>
      </c>
      <c r="M27" s="35">
        <f>(G27+I27)/2*'Enter Information'!D447</f>
        <v>1.00037488485741E-2</v>
      </c>
      <c r="N27" s="36">
        <f>'Enter Information'!O$598/5</f>
        <v>99.4</v>
      </c>
      <c r="O27" s="36">
        <f>'Enter Information'!P$598/5</f>
        <v>374.6</v>
      </c>
      <c r="P27" s="36">
        <f>'Enter Information'!Q$598/5</f>
        <v>1808.6</v>
      </c>
      <c r="Q27" s="37">
        <f t="shared" si="0"/>
        <v>0</v>
      </c>
      <c r="R27" s="287">
        <f>(H27-L27+Q27*'Enter Information'!D238)*'Enter Information'!C$778</f>
        <v>46.924219841883229</v>
      </c>
      <c r="S27" s="287">
        <f>(I27-M27+Q27*'Enter Information'!E238)*'Enter Information'!C$778</f>
        <v>45.972353245513155</v>
      </c>
      <c r="T27" s="38">
        <f t="shared" si="2"/>
        <v>92.896573087396376</v>
      </c>
      <c r="AD27" s="64" t="s">
        <v>829</v>
      </c>
      <c r="AE27" s="65">
        <f t="shared" ref="AE27:AJ27" si="8">AE25/$AJ25*100</f>
        <v>20.713058901119776</v>
      </c>
      <c r="AF27" s="65">
        <f t="shared" si="8"/>
        <v>25.060253954992266</v>
      </c>
      <c r="AG27" s="65">
        <f t="shared" si="8"/>
        <v>9.0903366113331643</v>
      </c>
      <c r="AH27" s="65">
        <f t="shared" si="8"/>
        <v>1.3543829082373779</v>
      </c>
      <c r="AI27" s="65">
        <f t="shared" si="8"/>
        <v>43.78196762431741</v>
      </c>
      <c r="AJ27" s="66">
        <f t="shared" si="8"/>
        <v>100</v>
      </c>
      <c r="AK27" s="87">
        <v>22</v>
      </c>
      <c r="AL27" s="40">
        <f t="shared" si="4"/>
        <v>92.896573087396376</v>
      </c>
      <c r="AM27" s="86">
        <f>T27*'Enter Information'!E$738*((Y$26/AJ$25)/('1'!Z$26/'1'!AK$25))+T27*(1-'Enter Information'!E$738)</f>
        <v>93.083264309674519</v>
      </c>
      <c r="AN27" s="40">
        <f t="shared" si="5"/>
        <v>92.896573087396376</v>
      </c>
      <c r="AO27" s="86">
        <f>T27*'Enter Information'!E$738*Y$26/AJ$25+T27*(1-'Enter Information'!E$738)</f>
        <v>120.10629041956577</v>
      </c>
      <c r="AP27" s="86">
        <f>INDEX($AL$6:$AO$106,'1'!AL27,'Enter Information'!$B$86)</f>
        <v>93.083264309674519</v>
      </c>
    </row>
    <row r="28" spans="1:43" x14ac:dyDescent="0.4">
      <c r="A28" s="93">
        <f>A2</f>
        <v>2024</v>
      </c>
      <c r="B28" s="200">
        <f>'6'!AP108</f>
        <v>3337.554938525207</v>
      </c>
      <c r="D28" s="31">
        <v>22</v>
      </c>
      <c r="E28" s="32">
        <f>'6'!AP28</f>
        <v>90.659945568794257</v>
      </c>
      <c r="F28" s="33">
        <f>E28*'Enter Information'!D239</f>
        <v>45.984135928809295</v>
      </c>
      <c r="G28" s="33">
        <f>E28*'Enter Information'!E239</f>
        <v>44.675809639984962</v>
      </c>
      <c r="H28" s="34">
        <f t="shared" si="6"/>
        <v>46.855038828425847</v>
      </c>
      <c r="I28" s="34">
        <f t="shared" si="1"/>
        <v>45.279022606774589</v>
      </c>
      <c r="J28" s="35">
        <f>G28*'Enter Information'!$C$357/1000*'Enter Information'!$D$217</f>
        <v>1.1452976542122595</v>
      </c>
      <c r="K28" s="35">
        <f>G28*'Enter Information'!$C$357/1000*'Enter Information'!$E$217</f>
        <v>1.0867202086428371</v>
      </c>
      <c r="L28" s="35">
        <f>(F28+H28)/2*'Enter Information'!C448</f>
        <v>2.4138185436881135E-2</v>
      </c>
      <c r="M28" s="35">
        <f>(G28+I28)/2*'Enter Information'!D448</f>
        <v>9.8950315471435513E-3</v>
      </c>
      <c r="N28" s="36">
        <f>'Enter Information'!O$598/5</f>
        <v>99.4</v>
      </c>
      <c r="O28" s="36">
        <f>'Enter Information'!P$598/5</f>
        <v>374.6</v>
      </c>
      <c r="P28" s="36">
        <f>'Enter Information'!Q$598/5</f>
        <v>1808.6</v>
      </c>
      <c r="Q28" s="37">
        <f t="shared" si="0"/>
        <v>0</v>
      </c>
      <c r="R28" s="287">
        <f>(H28-L28+Q28*'Enter Information'!D239)*'Enter Information'!C$778</f>
        <v>47.157310850929854</v>
      </c>
      <c r="S28" s="287">
        <f>(I28-M28+Q28*'Enter Information'!E239)*'Enter Information'!C$778</f>
        <v>45.584652263889282</v>
      </c>
      <c r="T28" s="38">
        <f t="shared" si="2"/>
        <v>92.741963114819129</v>
      </c>
      <c r="AD28" s="64" t="s">
        <v>830</v>
      </c>
      <c r="AE28" s="65">
        <f t="shared" ref="AE28:AJ28" si="9">AE24/$AJ24*100</f>
        <v>20.212785719058317</v>
      </c>
      <c r="AF28" s="65">
        <f t="shared" si="9"/>
        <v>41.429755169288676</v>
      </c>
      <c r="AG28" s="65">
        <f t="shared" si="9"/>
        <v>12.114869538594574</v>
      </c>
      <c r="AH28" s="65">
        <f t="shared" si="9"/>
        <v>1.380422794885348</v>
      </c>
      <c r="AI28" s="65">
        <f t="shared" si="9"/>
        <v>24.862166778173108</v>
      </c>
      <c r="AJ28" s="66">
        <f t="shared" si="9"/>
        <v>100</v>
      </c>
      <c r="AK28" s="87">
        <v>23</v>
      </c>
      <c r="AL28" s="40">
        <f t="shared" si="4"/>
        <v>92.741963114819129</v>
      </c>
      <c r="AM28" s="86">
        <f>T28*'Enter Information'!E$738*((Y$26/AJ$25)/('1'!Z$26/'1'!AK$25))+T28*(1-'Enter Information'!E$738)</f>
        <v>92.92834362246272</v>
      </c>
      <c r="AN28" s="40">
        <f t="shared" si="5"/>
        <v>92.741963114819129</v>
      </c>
      <c r="AO28" s="86">
        <f>T28*'Enter Information'!E$738*Y$26/AJ$25+T28*(1-'Enter Information'!E$738)</f>
        <v>119.90639466829134</v>
      </c>
      <c r="AP28" s="86">
        <f>INDEX($AL$6:$AO$106,'1'!AL28,'Enter Information'!$B$86)</f>
        <v>92.92834362246272</v>
      </c>
    </row>
    <row r="29" spans="1:43" x14ac:dyDescent="0.4">
      <c r="D29" s="31">
        <v>23</v>
      </c>
      <c r="E29" s="32">
        <f>'6'!AP29</f>
        <v>89.17976644577422</v>
      </c>
      <c r="F29" s="33">
        <f>E29*'Enter Information'!D240</f>
        <v>44.786923402781412</v>
      </c>
      <c r="G29" s="33">
        <f>E29*'Enter Information'!E240</f>
        <v>44.392843042992808</v>
      </c>
      <c r="H29" s="34">
        <f t="shared" si="6"/>
        <v>45.984135928809295</v>
      </c>
      <c r="I29" s="34">
        <f t="shared" si="1"/>
        <v>44.675809639984962</v>
      </c>
      <c r="J29" s="35">
        <f>G29*'Enter Information'!$C$357/1000*'Enter Information'!$D$217</f>
        <v>1.1380435947477057</v>
      </c>
      <c r="K29" s="35">
        <f>G29*'Enter Information'!$C$357/1000*'Enter Information'!$E$217</f>
        <v>1.0798371656314119</v>
      </c>
      <c r="L29" s="35">
        <f>(F29+H29)/2*'Enter Information'!C449</f>
        <v>2.450818601952949E-2</v>
      </c>
      <c r="M29" s="35">
        <f>(G29+I29)/2*'Enter Information'!D449</f>
        <v>9.7975517951275556E-3</v>
      </c>
      <c r="N29" s="36">
        <f>'Enter Information'!O$598/5</f>
        <v>99.4</v>
      </c>
      <c r="O29" s="36">
        <f>'Enter Information'!P$598/5</f>
        <v>374.6</v>
      </c>
      <c r="P29" s="36">
        <f>'Enter Information'!Q$598/5</f>
        <v>1808.6</v>
      </c>
      <c r="Q29" s="37">
        <f t="shared" si="0"/>
        <v>0</v>
      </c>
      <c r="R29" s="287">
        <f>(H29-L29+Q29*'Enter Information'!D240)*'Enter Information'!C$778</f>
        <v>46.279965200375173</v>
      </c>
      <c r="S29" s="287">
        <f>(I29-M29+Q29*'Enter Information'!E240)*'Enter Information'!C$778</f>
        <v>44.977333076969053</v>
      </c>
      <c r="T29" s="38">
        <f t="shared" si="2"/>
        <v>91.257298277344233</v>
      </c>
      <c r="AK29" s="87">
        <v>24</v>
      </c>
      <c r="AL29" s="40">
        <f t="shared" si="4"/>
        <v>91.257298277344233</v>
      </c>
      <c r="AM29" s="86">
        <f>T29*'Enter Information'!E$738*((Y$26/AJ$25)/('1'!Z$26/'1'!AK$25))+T29*(1-'Enter Information'!E$738)</f>
        <v>91.440695102339802</v>
      </c>
      <c r="AN29" s="40">
        <f t="shared" si="5"/>
        <v>91.257298277344233</v>
      </c>
      <c r="AO29" s="86">
        <f>T29*'Enter Information'!E$738*Y$26/AJ$25+T29*(1-'Enter Information'!E$738)</f>
        <v>117.9868665283489</v>
      </c>
      <c r="AP29" s="86">
        <f>INDEX($AL$6:$AO$106,'1'!AL29,'Enter Information'!$B$86)</f>
        <v>91.440695102339802</v>
      </c>
    </row>
    <row r="30" spans="1:43" x14ac:dyDescent="0.4">
      <c r="D30" s="31">
        <v>24</v>
      </c>
      <c r="E30" s="32">
        <f>'6'!AP30</f>
        <v>81.780071073017211</v>
      </c>
      <c r="F30" s="33">
        <f>E30*'Enter Information'!D241</f>
        <v>41.085250542742394</v>
      </c>
      <c r="G30" s="33">
        <f>E30*'Enter Information'!E241</f>
        <v>40.694820530274818</v>
      </c>
      <c r="H30" s="34">
        <f t="shared" si="6"/>
        <v>44.786923402781412</v>
      </c>
      <c r="I30" s="34">
        <f t="shared" si="1"/>
        <v>44.392843042992808</v>
      </c>
      <c r="J30" s="35">
        <f>G30*'Enter Information'!$C$357/1000*'Enter Information'!$D$217</f>
        <v>1.0432420333844081</v>
      </c>
      <c r="K30" s="35">
        <f>G30*'Enter Information'!$C$357/1000*'Enter Information'!$E$217</f>
        <v>0.98988432920894565</v>
      </c>
      <c r="L30" s="35">
        <f>(F30+H30)/2*'Enter Information'!C450</f>
        <v>2.4044208704746661E-2</v>
      </c>
      <c r="M30" s="35">
        <f>(G30+I30)/2*'Enter Information'!D450</f>
        <v>9.3596429930594398E-3</v>
      </c>
      <c r="N30" s="36">
        <f>'Enter Information'!O$598/5</f>
        <v>99.4</v>
      </c>
      <c r="O30" s="36">
        <f>'Enter Information'!P$598/5</f>
        <v>374.6</v>
      </c>
      <c r="P30" s="36">
        <f>'Enter Information'!Q$598/5</f>
        <v>1808.6</v>
      </c>
      <c r="Q30" s="37">
        <f t="shared" si="0"/>
        <v>0</v>
      </c>
      <c r="R30" s="287">
        <f>(H30-L30+Q30*'Enter Information'!D241)*'Enter Information'!C$778</f>
        <v>45.074875344164781</v>
      </c>
      <c r="S30" s="287">
        <f>(I30-M30+Q30*'Enter Information'!E241)*'Enter Information'!C$778</f>
        <v>44.692835170878062</v>
      </c>
      <c r="T30" s="38">
        <f t="shared" si="2"/>
        <v>89.767710515042836</v>
      </c>
      <c r="AK30" s="87">
        <v>25</v>
      </c>
      <c r="AL30" s="40">
        <f t="shared" si="4"/>
        <v>89.767710515042836</v>
      </c>
      <c r="AM30" s="86">
        <f>T30*'Enter Information'!E$738*((Y$26/AJ$25)/('1'!Z$26/'1'!AK$25))+T30*(1-'Enter Information'!E$738)</f>
        <v>89.948113763948442</v>
      </c>
      <c r="AN30" s="40">
        <f t="shared" si="5"/>
        <v>89.767710515042836</v>
      </c>
      <c r="AO30" s="86">
        <f>T30*'Enter Information'!E$738*Y$26/AJ$25+T30*(1-'Enter Information'!E$738)</f>
        <v>116.06097352241331</v>
      </c>
      <c r="AP30" s="86">
        <f>INDEX($AL$6:$AO$106,'1'!AL30,'Enter Information'!$B$86)</f>
        <v>89.948113763948442</v>
      </c>
    </row>
    <row r="31" spans="1:43" x14ac:dyDescent="0.4">
      <c r="D31" s="31">
        <v>25</v>
      </c>
      <c r="E31" s="32">
        <f>'6'!AP31</f>
        <v>73.163495281340488</v>
      </c>
      <c r="F31" s="33">
        <f>E31*'Enter Information'!D242</f>
        <v>36.362754529012022</v>
      </c>
      <c r="G31" s="33">
        <f>E31*'Enter Information'!E242</f>
        <v>36.800740752328458</v>
      </c>
      <c r="H31" s="34">
        <f t="shared" si="6"/>
        <v>41.085250542742394</v>
      </c>
      <c r="I31" s="34">
        <f t="shared" si="1"/>
        <v>40.694820530274818</v>
      </c>
      <c r="J31" s="35">
        <f>G31*'Enter Information'!$C$358/1000*'Enter Information'!$D$217</f>
        <v>2.9480611872411737</v>
      </c>
      <c r="K31" s="35">
        <f>G31*'Enter Information'!$C$358/1000*'Enter Information'!$E$217</f>
        <v>2.7972795165586088</v>
      </c>
      <c r="L31" s="35">
        <f>(F31+H31)/2*'Enter Information'!C451</f>
        <v>2.2072681445450007E-2</v>
      </c>
      <c r="M31" s="35">
        <f>(G31+I31)/2*'Enter Information'!D451</f>
        <v>8.9119895474993778E-3</v>
      </c>
      <c r="N31" s="36">
        <f>'Enter Information'!O$599/5</f>
        <v>123</v>
      </c>
      <c r="O31" s="36">
        <f>'Enter Information'!P$599/5</f>
        <v>516.79999999999995</v>
      </c>
      <c r="P31" s="36">
        <f>'Enter Information'!Q$599/5</f>
        <v>1793.2</v>
      </c>
      <c r="Q31" s="37">
        <f t="shared" si="0"/>
        <v>0</v>
      </c>
      <c r="R31" s="287">
        <f>(H31-L31+Q31*'Enter Information'!D242)*'Enter Information'!C$779</f>
        <v>40.706477777733326</v>
      </c>
      <c r="S31" s="287">
        <f>(I31-M31+Q31*'Enter Information'!E242)*'Enter Information'!C$779</f>
        <v>40.332485651116585</v>
      </c>
      <c r="T31" s="38">
        <f t="shared" si="2"/>
        <v>81.038963428849911</v>
      </c>
      <c r="AK31" s="87">
        <v>26</v>
      </c>
      <c r="AL31" s="40">
        <f t="shared" si="4"/>
        <v>81.038963428849911</v>
      </c>
      <c r="AM31" s="86">
        <f>T31*'Enter Information'!E$739*((Y$26/AJ$25)/('1'!Z$26/'1'!AK$25))+T31*(1-'Enter Information'!E$739)</f>
        <v>81.201862293237099</v>
      </c>
      <c r="AN31" s="40">
        <f t="shared" si="5"/>
        <v>81.038963428849911</v>
      </c>
      <c r="AO31" s="86">
        <f>T31*'Enter Information'!E$739*Y$26/AJ$25+T31*(1-'Enter Information'!E$739)</f>
        <v>104.7810119280737</v>
      </c>
      <c r="AP31" s="86">
        <f>INDEX($AL$6:$AO$106,'1'!AL31,'Enter Information'!$B$86)</f>
        <v>81.201862293237099</v>
      </c>
    </row>
    <row r="32" spans="1:43" x14ac:dyDescent="0.4">
      <c r="D32" s="31">
        <v>26</v>
      </c>
      <c r="E32" s="32">
        <f>'6'!AP32</f>
        <v>56.455182868126279</v>
      </c>
      <c r="F32" s="33">
        <f>E32*'Enter Information'!D243</f>
        <v>27.862344198521445</v>
      </c>
      <c r="G32" s="33">
        <f>E32*'Enter Information'!E243</f>
        <v>28.592838669604834</v>
      </c>
      <c r="H32" s="34">
        <f t="shared" si="6"/>
        <v>36.362754529012022</v>
      </c>
      <c r="I32" s="34">
        <f t="shared" si="1"/>
        <v>36.800740752328458</v>
      </c>
      <c r="J32" s="35">
        <f>G32*'Enter Information'!$C$358/1000*'Enter Information'!$D$217</f>
        <v>2.2905364455082915</v>
      </c>
      <c r="K32" s="35">
        <f>G32*'Enter Information'!$C$358/1000*'Enter Information'!$E$217</f>
        <v>2.1733845649748198</v>
      </c>
      <c r="L32" s="35">
        <f>(F32+H32)/2*'Enter Information'!C452</f>
        <v>1.8625278630984704E-2</v>
      </c>
      <c r="M32" s="35">
        <f>(G32+I32)/2*'Enter Information'!D452</f>
        <v>7.8472295306319956E-3</v>
      </c>
      <c r="N32" s="36">
        <f>'Enter Information'!O$599/5</f>
        <v>123</v>
      </c>
      <c r="O32" s="36">
        <f>'Enter Information'!P$599/5</f>
        <v>516.79999999999995</v>
      </c>
      <c r="P32" s="36">
        <f>'Enter Information'!Q$599/5</f>
        <v>1793.2</v>
      </c>
      <c r="Q32" s="37">
        <f t="shared" si="0"/>
        <v>0</v>
      </c>
      <c r="R32" s="287">
        <f>(H32-L32+Q32*'Enter Information'!D243)*'Enter Information'!C$779</f>
        <v>36.028421732944189</v>
      </c>
      <c r="S32" s="287">
        <f>(I32-M32+Q32*'Enter Information'!E243)*'Enter Information'!C$779</f>
        <v>36.473287762170642</v>
      </c>
      <c r="T32" s="38">
        <f t="shared" si="2"/>
        <v>72.501709495114824</v>
      </c>
      <c r="AK32" s="87">
        <v>27</v>
      </c>
      <c r="AL32" s="40">
        <f t="shared" si="4"/>
        <v>72.501709495114824</v>
      </c>
      <c r="AM32" s="86">
        <f>T32*'Enter Information'!E$739*((Y$26/AJ$25)/('1'!Z$26/'1'!AK$25))+T32*(1-'Enter Information'!E$739)</f>
        <v>72.647447367900597</v>
      </c>
      <c r="AN32" s="40">
        <f t="shared" si="5"/>
        <v>72.501709495114824</v>
      </c>
      <c r="AO32" s="86">
        <f>T32*'Enter Information'!E$739*Y$26/AJ$25+T32*(1-'Enter Information'!E$739)</f>
        <v>93.74259203208041</v>
      </c>
      <c r="AP32" s="86">
        <f>INDEX($AL$6:$AO$106,'1'!AL32,'Enter Information'!$B$86)</f>
        <v>72.647447367900597</v>
      </c>
    </row>
    <row r="33" spans="4:42" x14ac:dyDescent="0.4">
      <c r="D33" s="31">
        <v>27</v>
      </c>
      <c r="E33" s="32">
        <f>'6'!AP33</f>
        <v>49.000692111194475</v>
      </c>
      <c r="F33" s="33">
        <f>E33*'Enter Information'!D244</f>
        <v>23.939038838021851</v>
      </c>
      <c r="G33" s="33">
        <f>E33*'Enter Information'!E244</f>
        <v>25.061653273172627</v>
      </c>
      <c r="H33" s="34">
        <f t="shared" si="6"/>
        <v>27.862344198521445</v>
      </c>
      <c r="I33" s="34">
        <f t="shared" si="1"/>
        <v>28.592838669604834</v>
      </c>
      <c r="J33" s="35">
        <f>G33*'Enter Information'!$C$358/1000*'Enter Information'!$D$217</f>
        <v>2.0076576121110059</v>
      </c>
      <c r="K33" s="35">
        <f>G33*'Enter Information'!$C$358/1000*'Enter Information'!$E$217</f>
        <v>1.9049738651715631</v>
      </c>
      <c r="L33" s="35">
        <f>(F33+H33)/2*'Enter Information'!C453</f>
        <v>1.5540414910962988E-2</v>
      </c>
      <c r="M33" s="35">
        <f>(G33+I33)/2*'Enter Information'!D453</f>
        <v>6.4385390331332957E-3</v>
      </c>
      <c r="N33" s="36">
        <f>'Enter Information'!O$599/5</f>
        <v>123</v>
      </c>
      <c r="O33" s="36">
        <f>'Enter Information'!P$599/5</f>
        <v>516.79999999999995</v>
      </c>
      <c r="P33" s="36">
        <f>'Enter Information'!Q$599/5</f>
        <v>1793.2</v>
      </c>
      <c r="Q33" s="37">
        <f t="shared" si="0"/>
        <v>0</v>
      </c>
      <c r="R33" s="287">
        <f>(H33-L33+Q33*'Enter Information'!D244)*'Enter Information'!C$779</f>
        <v>27.604909274857533</v>
      </c>
      <c r="S33" s="287">
        <f>(I33-M33+Q33*'Enter Information'!E244)*'Enter Information'!C$779</f>
        <v>28.338081031894035</v>
      </c>
      <c r="T33" s="38">
        <f t="shared" si="2"/>
        <v>55.942990306751568</v>
      </c>
      <c r="AK33" s="87">
        <v>28</v>
      </c>
      <c r="AL33" s="40">
        <f t="shared" si="4"/>
        <v>55.942990306751568</v>
      </c>
      <c r="AM33" s="86">
        <f>T33*'Enter Information'!E$739*((Y$26/AJ$25)/('1'!Z$26/'1'!AK$25))+T33*(1-'Enter Information'!E$739)</f>
        <v>56.05544299871368</v>
      </c>
      <c r="AN33" s="40">
        <f t="shared" si="5"/>
        <v>55.942990306751568</v>
      </c>
      <c r="AO33" s="86">
        <f>T33*'Enter Information'!E$739*Y$26/AJ$25+T33*(1-'Enter Information'!E$739)</f>
        <v>72.332651931935473</v>
      </c>
      <c r="AP33" s="86">
        <f>INDEX($AL$6:$AO$106,'1'!AL33,'Enter Information'!$B$86)</f>
        <v>56.05544299871368</v>
      </c>
    </row>
    <row r="34" spans="4:42" x14ac:dyDescent="0.4">
      <c r="D34" s="31">
        <v>28</v>
      </c>
      <c r="E34" s="32">
        <f>'6'!AP34</f>
        <v>41.756891684347671</v>
      </c>
      <c r="F34" s="33">
        <f>E34*'Enter Information'!D245</f>
        <v>20.472419060862691</v>
      </c>
      <c r="G34" s="33">
        <f>E34*'Enter Information'!E245</f>
        <v>21.284472623484984</v>
      </c>
      <c r="H34" s="34">
        <f t="shared" si="6"/>
        <v>23.939038838021851</v>
      </c>
      <c r="I34" s="34">
        <f t="shared" si="1"/>
        <v>25.061653273172627</v>
      </c>
      <c r="J34" s="35">
        <f>G34*'Enter Information'!$C$358/1000*'Enter Information'!$D$217</f>
        <v>1.7050724074955803</v>
      </c>
      <c r="K34" s="35">
        <f>G34*'Enter Information'!$C$358/1000*'Enter Information'!$E$217</f>
        <v>1.617864697102867</v>
      </c>
      <c r="L34" s="35">
        <f>(F34+H34)/2*'Enter Information'!C454</f>
        <v>1.3767551948654208E-2</v>
      </c>
      <c r="M34" s="35">
        <f>(G34+I34)/2*'Enter Information'!D454</f>
        <v>5.7932657370822014E-3</v>
      </c>
      <c r="N34" s="36">
        <f>'Enter Information'!O$599/5</f>
        <v>123</v>
      </c>
      <c r="O34" s="36">
        <f>'Enter Information'!P$599/5</f>
        <v>516.79999999999995</v>
      </c>
      <c r="P34" s="36">
        <f>'Enter Information'!Q$599/5</f>
        <v>1793.2</v>
      </c>
      <c r="Q34" s="37">
        <f t="shared" si="0"/>
        <v>0</v>
      </c>
      <c r="R34" s="287">
        <f>(H34-L34+Q34*'Enter Information'!D245)*'Enter Information'!C$779</f>
        <v>23.717441626716312</v>
      </c>
      <c r="S34" s="287">
        <f>(I34-M34+Q34*'Enter Information'!E245)*'Enter Information'!C$779</f>
        <v>24.838209357293479</v>
      </c>
      <c r="T34" s="38">
        <f t="shared" si="2"/>
        <v>48.555650984009787</v>
      </c>
      <c r="AK34" s="87">
        <v>29</v>
      </c>
      <c r="AL34" s="40">
        <f t="shared" si="4"/>
        <v>48.555650984009787</v>
      </c>
      <c r="AM34" s="86">
        <f>T34*'Enter Information'!E$739*((Y$26/AJ$25)/('1'!Z$26/'1'!AK$25))+T34*(1-'Enter Information'!E$739)</f>
        <v>48.653254162409524</v>
      </c>
      <c r="AN34" s="40">
        <f t="shared" si="5"/>
        <v>48.555650984009787</v>
      </c>
      <c r="AO34" s="86">
        <f>T34*'Enter Information'!E$739*Y$26/AJ$25+T34*(1-'Enter Information'!E$739)</f>
        <v>62.781038029907549</v>
      </c>
      <c r="AP34" s="86">
        <f>INDEX($AL$6:$AO$106,'1'!AL34,'Enter Information'!$B$86)</f>
        <v>48.653254162409524</v>
      </c>
    </row>
    <row r="35" spans="4:42" x14ac:dyDescent="0.4">
      <c r="D35" s="31">
        <v>29</v>
      </c>
      <c r="E35" s="32">
        <f>'6'!AP35</f>
        <v>41.282463194658369</v>
      </c>
      <c r="F35" s="33">
        <f>E35*'Enter Information'!D246</f>
        <v>20.290054023918671</v>
      </c>
      <c r="G35" s="33">
        <f>E35*'Enter Information'!E246</f>
        <v>20.992409170739702</v>
      </c>
      <c r="H35" s="34">
        <f t="shared" si="6"/>
        <v>20.472419060862691</v>
      </c>
      <c r="I35" s="34">
        <f t="shared" si="1"/>
        <v>21.284472623484984</v>
      </c>
      <c r="J35" s="35">
        <f>G35*'Enter Information'!$C$358/1000*'Enter Information'!$D$217</f>
        <v>1.6816755705937161</v>
      </c>
      <c r="K35" s="35">
        <f>G35*'Enter Information'!$C$358/1000*'Enter Information'!$E$217</f>
        <v>1.5956645158783065</v>
      </c>
      <c r="L35" s="35">
        <f>(F35+H35)/2*'Enter Information'!C455</f>
        <v>1.3451616117977849E-2</v>
      </c>
      <c r="M35" s="35">
        <f>(G35+I35)/2*'Enter Information'!D455</f>
        <v>5.7073790422203325E-3</v>
      </c>
      <c r="N35" s="36">
        <f>'Enter Information'!O$599/5</f>
        <v>123</v>
      </c>
      <c r="O35" s="36">
        <f>'Enter Information'!P$599/5</f>
        <v>516.79999999999995</v>
      </c>
      <c r="P35" s="36">
        <f>'Enter Information'!Q$599/5</f>
        <v>1793.2</v>
      </c>
      <c r="Q35" s="37">
        <f t="shared" si="0"/>
        <v>0</v>
      </c>
      <c r="R35" s="287">
        <f>(H35-L35+Q35*'Enter Information'!D246)*'Enter Information'!C$779</f>
        <v>20.28124823796983</v>
      </c>
      <c r="S35" s="287">
        <f>(I35-M35+Q35*'Enter Information'!E246)*'Enter Information'!C$779</f>
        <v>21.093924768470316</v>
      </c>
      <c r="T35" s="38">
        <f t="shared" si="2"/>
        <v>41.37517300644015</v>
      </c>
      <c r="AK35" s="87">
        <v>30</v>
      </c>
      <c r="AL35" s="40">
        <f t="shared" si="4"/>
        <v>41.37517300644015</v>
      </c>
      <c r="AM35" s="86">
        <f>T35*'Enter Information'!E$739*((Y$26/AJ$25)/('1'!Z$26/'1'!AK$25))+T35*(1-'Enter Information'!E$739)</f>
        <v>41.458342489506038</v>
      </c>
      <c r="AN35" s="40">
        <f t="shared" si="5"/>
        <v>41.37517300644015</v>
      </c>
      <c r="AO35" s="86">
        <f>T35*'Enter Information'!E$739*Y$26/AJ$25+T35*(1-'Enter Information'!E$739)</f>
        <v>53.496889803140526</v>
      </c>
      <c r="AP35" s="86">
        <f>INDEX($AL$6:$AO$106,'1'!AL35,'Enter Information'!$B$86)</f>
        <v>41.458342489506038</v>
      </c>
    </row>
    <row r="36" spans="4:42" x14ac:dyDescent="0.4">
      <c r="D36" s="31">
        <v>30</v>
      </c>
      <c r="E36" s="32">
        <f>'6'!AP36</f>
        <v>41.657250848169234</v>
      </c>
      <c r="F36" s="33">
        <f>E36*'Enter Information'!D247</f>
        <v>20.282295596153816</v>
      </c>
      <c r="G36" s="33">
        <f>E36*'Enter Information'!E247</f>
        <v>21.374955252015418</v>
      </c>
      <c r="H36" s="34">
        <f t="shared" si="6"/>
        <v>20.290054023918671</v>
      </c>
      <c r="I36" s="34">
        <f t="shared" si="1"/>
        <v>20.992409170739702</v>
      </c>
      <c r="J36" s="35">
        <f>G36*'Enter Information'!$C$359/1000*'Enter Information'!$D$217</f>
        <v>1.8610882055696925</v>
      </c>
      <c r="K36" s="35">
        <f>G36*'Enter Information'!$C$359/1000*'Enter Information'!$E$217</f>
        <v>1.7659009041195417</v>
      </c>
      <c r="L36" s="35">
        <f>(F36+H36)/2*'Enter Information'!C456</f>
        <v>1.3997460618925006E-2</v>
      </c>
      <c r="M36" s="35">
        <f>(G36+I36)/2*'Enter Information'!D456</f>
        <v>6.3551046634132673E-3</v>
      </c>
      <c r="N36" s="36">
        <f>'Enter Information'!O$600/5</f>
        <v>117</v>
      </c>
      <c r="O36" s="36">
        <f>'Enter Information'!P$600/5</f>
        <v>573</v>
      </c>
      <c r="P36" s="36">
        <f>'Enter Information'!Q$600/5</f>
        <v>1815.2</v>
      </c>
      <c r="Q36" s="37">
        <f t="shared" si="0"/>
        <v>0</v>
      </c>
      <c r="R36" s="287">
        <f>(H36-L36+Q36*'Enter Information'!D247)*'Enter Information'!C$780</f>
        <v>20.518920278917829</v>
      </c>
      <c r="S36" s="287">
        <f>(I36-M36+Q36*'Enter Information'!E247)*'Enter Information'!C$780</f>
        <v>21.237422030588405</v>
      </c>
      <c r="T36" s="38">
        <f t="shared" si="2"/>
        <v>41.756342309506238</v>
      </c>
      <c r="AK36" s="87">
        <v>31</v>
      </c>
      <c r="AL36" s="40">
        <f t="shared" si="4"/>
        <v>41.756342309506238</v>
      </c>
      <c r="AM36" s="86">
        <f>T36*'Enter Information'!E$740*((Y$26/AJ$25)/('1'!Z$26/'1'!AK$25))+T36*(1-'Enter Information'!E$740)</f>
        <v>41.839971127590793</v>
      </c>
      <c r="AN36" s="40">
        <f t="shared" si="5"/>
        <v>41.756342309506238</v>
      </c>
      <c r="AO36" s="86">
        <f>T36*'Enter Information'!E$740*Y$26/AJ$25+T36*(1-'Enter Information'!E$740)</f>
        <v>53.945005885312305</v>
      </c>
      <c r="AP36" s="86">
        <f>INDEX($AL$6:$AO$106,'1'!AL36,'Enter Information'!$B$86)</f>
        <v>41.839971127590793</v>
      </c>
    </row>
    <row r="37" spans="4:42" x14ac:dyDescent="0.4">
      <c r="D37" s="31">
        <v>31</v>
      </c>
      <c r="E37" s="32">
        <f>'6'!AP37</f>
        <v>45.809879330725074</v>
      </c>
      <c r="F37" s="33">
        <f>E37*'Enter Information'!D248</f>
        <v>22.330290813282218</v>
      </c>
      <c r="G37" s="33">
        <f>E37*'Enter Information'!E248</f>
        <v>23.47958851744286</v>
      </c>
      <c r="H37" s="34">
        <f t="shared" si="6"/>
        <v>20.282295596153816</v>
      </c>
      <c r="I37" s="34">
        <f t="shared" si="1"/>
        <v>21.374955252015418</v>
      </c>
      <c r="J37" s="35">
        <f>G37*'Enter Information'!$C$359/1000*'Enter Information'!$D$217</f>
        <v>2.0443357539811595</v>
      </c>
      <c r="K37" s="35">
        <f>G37*'Enter Information'!$C$359/1000*'Enter Information'!$E$217</f>
        <v>1.9397760651404263</v>
      </c>
      <c r="L37" s="35">
        <f>(F37+H37)/2*'Enter Information'!C457</f>
        <v>1.5766656971491332E-2</v>
      </c>
      <c r="M37" s="35">
        <f>(G37+I37)/2*'Enter Information'!D457</f>
        <v>7.4009997219606155E-3</v>
      </c>
      <c r="N37" s="36">
        <f>'Enter Information'!O$600/5</f>
        <v>117</v>
      </c>
      <c r="O37" s="36">
        <f>'Enter Information'!P$600/5</f>
        <v>573</v>
      </c>
      <c r="P37" s="36">
        <f>'Enter Information'!Q$600/5</f>
        <v>1815.2</v>
      </c>
      <c r="Q37" s="37">
        <f t="shared" si="0"/>
        <v>0</v>
      </c>
      <c r="R37" s="287">
        <f>(H37-L37+Q37*'Enter Information'!D248)*'Enter Information'!C$780</f>
        <v>20.509278534276678</v>
      </c>
      <c r="S37" s="287">
        <f>(I37-M37+Q37*'Enter Information'!E248)*'Enter Information'!C$780</f>
        <v>21.62349177166179</v>
      </c>
      <c r="T37" s="38">
        <f t="shared" si="2"/>
        <v>42.132770305938465</v>
      </c>
      <c r="AK37" s="87">
        <v>32</v>
      </c>
      <c r="AL37" s="40">
        <f t="shared" si="4"/>
        <v>42.132770305938465</v>
      </c>
      <c r="AM37" s="86">
        <f>T37*'Enter Information'!E$740*((Y$26/AJ$25)/('1'!Z$26/'1'!AK$25))+T37*(1-'Enter Information'!E$740)</f>
        <v>42.217153026943976</v>
      </c>
      <c r="AN37" s="40">
        <f t="shared" si="5"/>
        <v>42.132770305938465</v>
      </c>
      <c r="AO37" s="86">
        <f>T37*'Enter Information'!E$740*Y$26/AJ$25+T37*(1-'Enter Information'!E$740)</f>
        <v>54.431313099014538</v>
      </c>
      <c r="AP37" s="86">
        <f>INDEX($AL$6:$AO$106,'1'!AL37,'Enter Information'!$B$86)</f>
        <v>42.217153026943976</v>
      </c>
    </row>
    <row r="38" spans="4:42" x14ac:dyDescent="0.4">
      <c r="D38" s="31">
        <v>32</v>
      </c>
      <c r="E38" s="32">
        <f>'6'!AP38</f>
        <v>46.956544942205952</v>
      </c>
      <c r="F38" s="33">
        <f>E38*'Enter Information'!D249</f>
        <v>22.973631348598175</v>
      </c>
      <c r="G38" s="33">
        <f>E38*'Enter Information'!E249</f>
        <v>23.982913593607773</v>
      </c>
      <c r="H38" s="34">
        <f t="shared" si="6"/>
        <v>22.330290813282218</v>
      </c>
      <c r="I38" s="34">
        <f t="shared" si="1"/>
        <v>23.47958851744286</v>
      </c>
      <c r="J38" s="35">
        <f>G38*'Enter Information'!$C$359/1000*'Enter Information'!$D$217</f>
        <v>2.0881595819973451</v>
      </c>
      <c r="K38" s="35">
        <f>G38*'Enter Information'!$C$359/1000*'Enter Information'!$E$217</f>
        <v>1.9813584776688384</v>
      </c>
      <c r="L38" s="35">
        <f>(F38+H38)/2*'Enter Information'!C458</f>
        <v>1.7895049253942755E-2</v>
      </c>
      <c r="M38" s="35">
        <f>(G38+I38)/2*'Enter Information'!D458</f>
        <v>8.5432503799891136E-3</v>
      </c>
      <c r="N38" s="36">
        <f>'Enter Information'!O$600/5</f>
        <v>117</v>
      </c>
      <c r="O38" s="36">
        <f>'Enter Information'!P$600/5</f>
        <v>573</v>
      </c>
      <c r="P38" s="36">
        <f>'Enter Information'!Q$600/5</f>
        <v>1815.2</v>
      </c>
      <c r="Q38" s="37">
        <f t="shared" ref="Q38:Q69" si="10">N$3/N$5*N38+O$3/O$5*O38+P$3/P$5*P38</f>
        <v>0</v>
      </c>
      <c r="R38" s="287">
        <f>(H38-L38+Q38*'Enter Information'!D249)*'Enter Information'!C$780</f>
        <v>22.579650460358199</v>
      </c>
      <c r="S38" s="287">
        <f>(I38-M38+Q38*'Enter Information'!E249)*'Enter Information'!C$780</f>
        <v>23.752178102000642</v>
      </c>
      <c r="T38" s="38">
        <f t="shared" si="2"/>
        <v>46.331828562358837</v>
      </c>
      <c r="AK38" s="87">
        <v>33</v>
      </c>
      <c r="AL38" s="40">
        <f t="shared" si="4"/>
        <v>46.331828562358837</v>
      </c>
      <c r="AM38" s="86">
        <f>T38*'Enter Information'!E$740*((Y$26/AJ$25)/('1'!Z$26/'1'!AK$25))+T38*(1-'Enter Information'!E$740)</f>
        <v>46.424621078371054</v>
      </c>
      <c r="AN38" s="40">
        <f t="shared" si="5"/>
        <v>46.331828562358837</v>
      </c>
      <c r="AO38" s="86">
        <f>T38*'Enter Information'!E$740*Y$26/AJ$25+T38*(1-'Enter Information'!E$740)</f>
        <v>59.856075178900952</v>
      </c>
      <c r="AP38" s="86">
        <f>INDEX($AL$6:$AO$106,'1'!AL38,'Enter Information'!$B$86)</f>
        <v>46.424621078371054</v>
      </c>
    </row>
    <row r="39" spans="4:42" x14ac:dyDescent="0.4">
      <c r="D39" s="31">
        <v>33</v>
      </c>
      <c r="E39" s="32">
        <f>'6'!AP39</f>
        <v>48.126811167154173</v>
      </c>
      <c r="F39" s="33">
        <f>E39*'Enter Information'!D250</f>
        <v>23.688589503873661</v>
      </c>
      <c r="G39" s="33">
        <f>E39*'Enter Information'!E250</f>
        <v>24.438221663280512</v>
      </c>
      <c r="H39" s="34">
        <f t="shared" si="6"/>
        <v>22.973631348598175</v>
      </c>
      <c r="I39" s="34">
        <f t="shared" si="1"/>
        <v>23.982913593607773</v>
      </c>
      <c r="J39" s="35">
        <f>G39*'Enter Information'!$C$359/1000*'Enter Information'!$D$217</f>
        <v>2.127802634737245</v>
      </c>
      <c r="K39" s="35">
        <f>G39*'Enter Information'!$C$359/1000*'Enter Information'!$E$217</f>
        <v>2.0189739450421422</v>
      </c>
      <c r="L39" s="35">
        <f>(F39+H39)/2*'Enter Information'!C459</f>
        <v>1.9598132758038171E-2</v>
      </c>
      <c r="M39" s="35">
        <f>(G39+I39)/2*'Enter Information'!D459</f>
        <v>9.4421213750932147E-3</v>
      </c>
      <c r="N39" s="36">
        <f>'Enter Information'!O$600/5</f>
        <v>117</v>
      </c>
      <c r="O39" s="36">
        <f>'Enter Information'!P$600/5</f>
        <v>573</v>
      </c>
      <c r="P39" s="36">
        <f>'Enter Information'!Q$600/5</f>
        <v>1815.2</v>
      </c>
      <c r="Q39" s="37">
        <f t="shared" si="10"/>
        <v>0</v>
      </c>
      <c r="R39" s="287">
        <f>(H39-L39+Q39*'Enter Information'!D250)*'Enter Information'!C$780</f>
        <v>23.228973354116835</v>
      </c>
      <c r="S39" s="287">
        <f>(I39-M39+Q39*'Enter Information'!E250)*'Enter Information'!C$780</f>
        <v>24.260622296646385</v>
      </c>
      <c r="T39" s="38">
        <f t="shared" si="2"/>
        <v>47.489595650763221</v>
      </c>
      <c r="AK39" s="87">
        <v>34</v>
      </c>
      <c r="AL39" s="40">
        <f t="shared" si="4"/>
        <v>47.489595650763221</v>
      </c>
      <c r="AM39" s="86">
        <f>T39*'Enter Information'!E$740*((Y$26/AJ$25)/('1'!Z$26/'1'!AK$25))+T39*(1-'Enter Information'!E$740)</f>
        <v>47.584706920954211</v>
      </c>
      <c r="AN39" s="40">
        <f t="shared" si="5"/>
        <v>47.489595650763221</v>
      </c>
      <c r="AO39" s="86">
        <f>T39*'Enter Information'!E$740*Y$26/AJ$25+T39*(1-'Enter Information'!E$740)</f>
        <v>61.351794127051662</v>
      </c>
      <c r="AP39" s="86">
        <f>INDEX($AL$6:$AO$106,'1'!AL39,'Enter Information'!$B$86)</f>
        <v>47.584706920954211</v>
      </c>
    </row>
    <row r="40" spans="4:42" x14ac:dyDescent="0.4">
      <c r="D40" s="31">
        <v>34</v>
      </c>
      <c r="E40" s="32">
        <f>'6'!AP40</f>
        <v>51.074329527422485</v>
      </c>
      <c r="F40" s="33">
        <f>E40*'Enter Information'!D251</f>
        <v>25.133018634100718</v>
      </c>
      <c r="G40" s="33">
        <f>E40*'Enter Information'!E251</f>
        <v>25.941310893321766</v>
      </c>
      <c r="H40" s="34">
        <f t="shared" si="6"/>
        <v>23.688589503873661</v>
      </c>
      <c r="I40" s="34">
        <f t="shared" si="1"/>
        <v>24.438221663280512</v>
      </c>
      <c r="J40" s="35">
        <f>G40*'Enter Information'!$C$359/1000*'Enter Information'!$D$217</f>
        <v>2.2586745642906343</v>
      </c>
      <c r="K40" s="35">
        <f>G40*'Enter Information'!$C$359/1000*'Enter Information'!$E$217</f>
        <v>2.1431522929735105</v>
      </c>
      <c r="L40" s="35">
        <f>(F40+H40)/2*'Enter Information'!C460</f>
        <v>2.1969723662088471E-2</v>
      </c>
      <c r="M40" s="35">
        <f>(G40+I40)/2*'Enter Information'!D460</f>
        <v>1.0831599499669489E-2</v>
      </c>
      <c r="N40" s="36">
        <f>'Enter Information'!O$600/5</f>
        <v>117</v>
      </c>
      <c r="O40" s="36">
        <f>'Enter Information'!P$600/5</f>
        <v>573</v>
      </c>
      <c r="P40" s="36">
        <f>'Enter Information'!Q$600/5</f>
        <v>1815.2</v>
      </c>
      <c r="Q40" s="37">
        <f t="shared" si="10"/>
        <v>0</v>
      </c>
      <c r="R40" s="287">
        <f>(H40-L40+Q40*'Enter Information'!D251)*'Enter Information'!C$780</f>
        <v>23.950095178793077</v>
      </c>
      <c r="S40" s="287">
        <f>(I40-M40+Q40*'Enter Information'!E251)*'Enter Information'!C$780</f>
        <v>24.719977860388198</v>
      </c>
      <c r="T40" s="38">
        <f t="shared" si="2"/>
        <v>48.670073039181275</v>
      </c>
      <c r="AK40" s="87">
        <v>35</v>
      </c>
      <c r="AL40" s="40">
        <f t="shared" si="4"/>
        <v>48.670073039181275</v>
      </c>
      <c r="AM40" s="86">
        <f>T40*'Enter Information'!E$740*((Y$26/AJ$25)/('1'!Z$26/'1'!AK$25))+T40*(1-'Enter Information'!E$740)</f>
        <v>48.767548547313346</v>
      </c>
      <c r="AN40" s="40">
        <f t="shared" si="5"/>
        <v>48.670073039181275</v>
      </c>
      <c r="AO40" s="86">
        <f>T40*'Enter Information'!E$740*Y$26/AJ$25+T40*(1-'Enter Information'!E$740)</f>
        <v>62.876852504858682</v>
      </c>
      <c r="AP40" s="86">
        <f>INDEX($AL$6:$AO$106,'1'!AL40,'Enter Information'!$B$86)</f>
        <v>48.767548547313346</v>
      </c>
    </row>
    <row r="41" spans="4:42" x14ac:dyDescent="0.4">
      <c r="D41" s="31">
        <v>35</v>
      </c>
      <c r="E41" s="32">
        <f>'6'!AP41</f>
        <v>54.203875285616462</v>
      </c>
      <c r="F41" s="33">
        <f>E41*'Enter Information'!D252</f>
        <v>26.830701904924496</v>
      </c>
      <c r="G41" s="33">
        <f>E41*'Enter Information'!E252</f>
        <v>27.37317338069197</v>
      </c>
      <c r="H41" s="34">
        <f t="shared" si="6"/>
        <v>25.133018634100718</v>
      </c>
      <c r="I41" s="34">
        <f t="shared" si="1"/>
        <v>25.941310893321766</v>
      </c>
      <c r="J41" s="35">
        <f>G41*'Enter Information'!$C$360/1000*'Enter Information'!$D$217</f>
        <v>0.88499378659857775</v>
      </c>
      <c r="K41" s="35">
        <f>G41*'Enter Information'!$C$360/1000*'Enter Information'!$E$217</f>
        <v>0.83972985440322945</v>
      </c>
      <c r="L41" s="35">
        <f>(F41+H41)/2*'Enter Information'!C461</f>
        <v>2.4942585858732106E-2</v>
      </c>
      <c r="M41" s="35">
        <f>(G41+I41)/2*'Enter Information'!D461</f>
        <v>1.2528903804393228E-2</v>
      </c>
      <c r="N41" s="36">
        <f>'Enter Information'!O$601/5</f>
        <v>95.4</v>
      </c>
      <c r="O41" s="36">
        <f>'Enter Information'!P$601/5</f>
        <v>390.4</v>
      </c>
      <c r="P41" s="36">
        <f>'Enter Information'!Q$601/5</f>
        <v>1547.6</v>
      </c>
      <c r="Q41" s="37">
        <f t="shared" si="10"/>
        <v>0</v>
      </c>
      <c r="R41" s="287">
        <f>(H41-L41+Q41*'Enter Information'!D252)*'Enter Information'!C$781</f>
        <v>25.447685181345886</v>
      </c>
      <c r="S41" s="287">
        <f>(I41-M41+Q41*'Enter Information'!E252)*'Enter Information'!C$781</f>
        <v>26.279491902813039</v>
      </c>
      <c r="T41" s="38">
        <f t="shared" si="2"/>
        <v>51.727177084158924</v>
      </c>
      <c r="AB41" s="69"/>
      <c r="AK41" s="87">
        <v>36</v>
      </c>
      <c r="AL41" s="40">
        <f t="shared" si="4"/>
        <v>51.727177084158924</v>
      </c>
      <c r="AM41" s="86">
        <f>T41*'Enter Information'!E$741*((Y$26/AJ$25)/('1'!Z$26/'1'!AK$25))+T41*(1-'Enter Information'!E$741)</f>
        <v>51.830471672483945</v>
      </c>
      <c r="AN41" s="40">
        <f t="shared" si="5"/>
        <v>51.727177084158924</v>
      </c>
      <c r="AO41" s="86">
        <f>T41*'Enter Information'!E$741*Y$26/AJ$25+T41*(1-'Enter Information'!E$741)</f>
        <v>66.782071020625551</v>
      </c>
      <c r="AP41" s="86">
        <f>INDEX($AL$6:$AO$106,'1'!AL41,'Enter Information'!$B$86)</f>
        <v>51.830471672483945</v>
      </c>
    </row>
    <row r="42" spans="4:42" x14ac:dyDescent="0.4">
      <c r="D42" s="31">
        <v>36</v>
      </c>
      <c r="E42" s="32">
        <f>'6'!AP42</f>
        <v>57.822053655865943</v>
      </c>
      <c r="F42" s="33">
        <f>E42*'Enter Information'!D253</f>
        <v>28.516158778324694</v>
      </c>
      <c r="G42" s="33">
        <f>E42*'Enter Information'!E253</f>
        <v>29.305894877541245</v>
      </c>
      <c r="H42" s="34">
        <f t="shared" si="6"/>
        <v>26.830701904924496</v>
      </c>
      <c r="I42" s="34">
        <f t="shared" si="1"/>
        <v>27.37317338069197</v>
      </c>
      <c r="J42" s="35">
        <f>G42*'Enter Information'!$C$360/1000*'Enter Information'!$D$217</f>
        <v>0.9474800205528624</v>
      </c>
      <c r="K42" s="35">
        <f>G42*'Enter Information'!$C$360/1000*'Enter Information'!$E$217</f>
        <v>0.89902016461242185</v>
      </c>
      <c r="L42" s="35">
        <f>(F42+H42)/2*'Enter Information'!C462</f>
        <v>2.8226898948457087E-2</v>
      </c>
      <c r="M42" s="35">
        <f>(G42+I42)/2*'Enter Information'!D462</f>
        <v>1.4169767064558305E-2</v>
      </c>
      <c r="N42" s="36">
        <f>'Enter Information'!O$601/5</f>
        <v>95.4</v>
      </c>
      <c r="O42" s="36">
        <f>'Enter Information'!P$601/5</f>
        <v>390.4</v>
      </c>
      <c r="P42" s="36">
        <f>'Enter Information'!Q$601/5</f>
        <v>1547.6</v>
      </c>
      <c r="Q42" s="37">
        <f t="shared" si="10"/>
        <v>0</v>
      </c>
      <c r="R42" s="287">
        <f>(H42-L42+Q42*'Enter Information'!D253)*'Enter Information'!C$781</f>
        <v>27.165002396936991</v>
      </c>
      <c r="S42" s="287">
        <f>(I42-M42+Q42*'Enter Information'!E253)*'Enter Information'!C$781</f>
        <v>27.729058550610961</v>
      </c>
      <c r="T42" s="38">
        <f t="shared" si="2"/>
        <v>54.894060947547956</v>
      </c>
      <c r="AK42" s="87">
        <v>37</v>
      </c>
      <c r="AL42" s="40">
        <f t="shared" si="4"/>
        <v>54.894060947547956</v>
      </c>
      <c r="AM42" s="86">
        <f>T42*'Enter Information'!E$741*((Y$26/AJ$25)/('1'!Z$26/'1'!AK$25))+T42*(1-'Enter Information'!E$741)</f>
        <v>55.003679522283633</v>
      </c>
      <c r="AN42" s="40">
        <f t="shared" si="5"/>
        <v>54.894060947547956</v>
      </c>
      <c r="AO42" s="86">
        <f>T42*'Enter Information'!E$741*Y$26/AJ$25+T42*(1-'Enter Information'!E$741)</f>
        <v>70.870658007207652</v>
      </c>
      <c r="AP42" s="86">
        <f>INDEX($AL$6:$AO$106,'1'!AL42,'Enter Information'!$B$86)</f>
        <v>55.003679522283633</v>
      </c>
    </row>
    <row r="43" spans="4:42" x14ac:dyDescent="0.4">
      <c r="D43" s="31">
        <v>37</v>
      </c>
      <c r="E43" s="32">
        <f>'6'!AP43</f>
        <v>59.954197423882505</v>
      </c>
      <c r="F43" s="33">
        <f>E43*'Enter Information'!D254</f>
        <v>29.566473997249631</v>
      </c>
      <c r="G43" s="33">
        <f>E43*'Enter Information'!E254</f>
        <v>30.387723426632874</v>
      </c>
      <c r="H43" s="34">
        <f t="shared" si="6"/>
        <v>28.516158778324694</v>
      </c>
      <c r="I43" s="34">
        <f t="shared" si="1"/>
        <v>29.305894877541245</v>
      </c>
      <c r="J43" s="35">
        <f>G43*'Enter Information'!$C$360/1000*'Enter Information'!$D$217</f>
        <v>0.98245629205766227</v>
      </c>
      <c r="K43" s="35">
        <f>G43*'Enter Information'!$C$360/1000*'Enter Information'!$E$217</f>
        <v>0.93220753815453183</v>
      </c>
      <c r="L43" s="35">
        <f>(F43+H43)/2*'Enter Information'!C463</f>
        <v>3.1074208534932264E-2</v>
      </c>
      <c r="M43" s="35">
        <f>(G43+I43)/2*'Enter Information'!D463</f>
        <v>1.6117276942127015E-2</v>
      </c>
      <c r="N43" s="36">
        <f>'Enter Information'!O$601/5</f>
        <v>95.4</v>
      </c>
      <c r="O43" s="36">
        <f>'Enter Information'!P$601/5</f>
        <v>390.4</v>
      </c>
      <c r="P43" s="36">
        <f>'Enter Information'!Q$601/5</f>
        <v>1547.6</v>
      </c>
      <c r="Q43" s="37">
        <f t="shared" si="10"/>
        <v>0</v>
      </c>
      <c r="R43" s="287">
        <f>(H43-L43+Q43*'Enter Information'!D254)*'Enter Information'!C$781</f>
        <v>28.870370756535035</v>
      </c>
      <c r="S43" s="287">
        <f>(I43-M43+Q43*'Enter Information'!E254)*'Enter Information'!C$781</f>
        <v>29.685947978633397</v>
      </c>
      <c r="T43" s="38">
        <f t="shared" si="2"/>
        <v>58.556318735168432</v>
      </c>
      <c r="AK43" s="87">
        <v>38</v>
      </c>
      <c r="AL43" s="40">
        <f t="shared" si="4"/>
        <v>58.556318735168432</v>
      </c>
      <c r="AM43" s="86">
        <f>T43*'Enter Information'!E$741*((Y$26/AJ$25)/('1'!Z$26/'1'!AK$25))+T43*(1-'Enter Information'!E$741)</f>
        <v>58.673250514139035</v>
      </c>
      <c r="AN43" s="40">
        <f t="shared" si="5"/>
        <v>58.556318735168432</v>
      </c>
      <c r="AO43" s="86">
        <f>T43*'Enter Information'!E$741*Y$26/AJ$25+T43*(1-'Enter Information'!E$741)</f>
        <v>75.598794616533809</v>
      </c>
      <c r="AP43" s="86">
        <f>INDEX($AL$6:$AO$106,'1'!AL43,'Enter Information'!$B$86)</f>
        <v>58.673250514139035</v>
      </c>
    </row>
    <row r="44" spans="4:42" x14ac:dyDescent="0.4">
      <c r="D44" s="31">
        <v>38</v>
      </c>
      <c r="E44" s="32">
        <f>'6'!AP44</f>
        <v>62.092340750763405</v>
      </c>
      <c r="F44" s="33">
        <f>E44*'Enter Information'!D255</f>
        <v>30.775566599034793</v>
      </c>
      <c r="G44" s="33">
        <f>E44*'Enter Information'!E255</f>
        <v>31.316774151728612</v>
      </c>
      <c r="H44" s="34">
        <f t="shared" si="6"/>
        <v>29.566473997249631</v>
      </c>
      <c r="I44" s="34">
        <f t="shared" si="1"/>
        <v>30.387723426632874</v>
      </c>
      <c r="J44" s="35">
        <f>G44*'Enter Information'!$C$360/1000*'Enter Information'!$D$217</f>
        <v>1.012493149959004</v>
      </c>
      <c r="K44" s="35">
        <f>G44*'Enter Information'!$C$360/1000*'Enter Information'!$E$217</f>
        <v>0.9607081295645199</v>
      </c>
      <c r="L44" s="35">
        <f>(F44+H44)/2*'Enter Information'!C464</f>
        <v>3.3791542733919273E-2</v>
      </c>
      <c r="M44" s="35">
        <f>(G44+I44)/2*'Enter Information'!D464</f>
        <v>1.820282678561664E-2</v>
      </c>
      <c r="N44" s="36">
        <f>'Enter Information'!O$601/5</f>
        <v>95.4</v>
      </c>
      <c r="O44" s="36">
        <f>'Enter Information'!P$601/5</f>
        <v>390.4</v>
      </c>
      <c r="P44" s="36">
        <f>'Enter Information'!Q$601/5</f>
        <v>1547.6</v>
      </c>
      <c r="Q44" s="37">
        <f t="shared" si="10"/>
        <v>0</v>
      </c>
      <c r="R44" s="287">
        <f>(H44-L44+Q44*'Enter Information'!D255)*'Enter Information'!C$781</f>
        <v>29.932138337449164</v>
      </c>
      <c r="S44" s="287">
        <f>(I44-M44+Q44*'Enter Information'!E255)*'Enter Information'!C$781</f>
        <v>30.780295465427496</v>
      </c>
      <c r="T44" s="38">
        <f t="shared" si="2"/>
        <v>60.71243380287666</v>
      </c>
      <c r="AK44" s="87">
        <v>39</v>
      </c>
      <c r="AL44" s="40">
        <f t="shared" si="4"/>
        <v>60.71243380287666</v>
      </c>
      <c r="AM44" s="86">
        <f>T44*'Enter Information'!E$741*((Y$26/AJ$25)/('1'!Z$26/'1'!AK$25))+T44*(1-'Enter Information'!E$741)</f>
        <v>60.833671152552149</v>
      </c>
      <c r="AN44" s="40">
        <f t="shared" si="5"/>
        <v>60.71243380287666</v>
      </c>
      <c r="AO44" s="86">
        <f>T44*'Enter Information'!E$741*Y$26/AJ$25+T44*(1-'Enter Information'!E$741)</f>
        <v>78.382434430205905</v>
      </c>
      <c r="AP44" s="86">
        <f>INDEX($AL$6:$AO$106,'1'!AL44,'Enter Information'!$B$86)</f>
        <v>60.833671152552149</v>
      </c>
    </row>
    <row r="45" spans="4:42" x14ac:dyDescent="0.4">
      <c r="D45" s="31">
        <v>39</v>
      </c>
      <c r="E45" s="32">
        <f>'6'!AP45</f>
        <v>63.618241604902607</v>
      </c>
      <c r="F45" s="33">
        <f>E45*'Enter Information'!D256</f>
        <v>31.367150770272961</v>
      </c>
      <c r="G45" s="33">
        <f>E45*'Enter Information'!E256</f>
        <v>32.25109083462965</v>
      </c>
      <c r="H45" s="34">
        <f t="shared" si="6"/>
        <v>30.775566599034793</v>
      </c>
      <c r="I45" s="34">
        <f t="shared" si="1"/>
        <v>31.316774151728612</v>
      </c>
      <c r="J45" s="35">
        <f>G45*'Enter Information'!$C$360/1000*'Enter Information'!$D$217</f>
        <v>1.042700259948891</v>
      </c>
      <c r="K45" s="35">
        <f>G45*'Enter Information'!$C$360/1000*'Enter Information'!$E$217</f>
        <v>0.98937026534204009</v>
      </c>
      <c r="L45" s="35">
        <f>(F45+H45)/2*'Enter Information'!C465</f>
        <v>3.6974916834738115E-2</v>
      </c>
      <c r="M45" s="35">
        <f>(G45+I45)/2*'Enter Information'!D465</f>
        <v>2.0023877470702854E-2</v>
      </c>
      <c r="N45" s="36">
        <f>'Enter Information'!O$601/5</f>
        <v>95.4</v>
      </c>
      <c r="O45" s="36">
        <f>'Enter Information'!P$601/5</f>
        <v>390.4</v>
      </c>
      <c r="P45" s="36">
        <f>'Enter Information'!Q$601/5</f>
        <v>1547.6</v>
      </c>
      <c r="Q45" s="37">
        <f t="shared" si="10"/>
        <v>0</v>
      </c>
      <c r="R45" s="287">
        <f>(H45-L45+Q45*'Enter Information'!D256)*'Enter Information'!C$781</f>
        <v>31.154358563500288</v>
      </c>
      <c r="S45" s="287">
        <f>(I45-M45+Q45*'Enter Information'!E256)*'Enter Information'!C$781</f>
        <v>31.720066748574311</v>
      </c>
      <c r="T45" s="38">
        <f t="shared" si="2"/>
        <v>62.8744253120746</v>
      </c>
      <c r="AK45" s="87">
        <v>40</v>
      </c>
      <c r="AL45" s="40">
        <f t="shared" si="4"/>
        <v>62.8744253120746</v>
      </c>
      <c r="AM45" s="86">
        <f>T45*'Enter Information'!E$741*((Y$26/AJ$25)/('1'!Z$26/'1'!AK$25))+T45*(1-'Enter Information'!E$741)</f>
        <v>62.999979967187841</v>
      </c>
      <c r="AN45" s="40">
        <f t="shared" si="5"/>
        <v>62.8744253120746</v>
      </c>
      <c r="AO45" s="86">
        <f>T45*'Enter Information'!E$741*Y$26/AJ$25+T45*(1-'Enter Information'!E$741)</f>
        <v>81.173660989473575</v>
      </c>
      <c r="AP45" s="86">
        <f>INDEX($AL$6:$AO$106,'1'!AL45,'Enter Information'!$B$86)</f>
        <v>62.999979967187841</v>
      </c>
    </row>
    <row r="46" spans="4:42" x14ac:dyDescent="0.4">
      <c r="D46" s="31">
        <v>40</v>
      </c>
      <c r="E46" s="32">
        <f>'6'!AP46</f>
        <v>64.469718667577922</v>
      </c>
      <c r="F46" s="33">
        <f>E46*'Enter Information'!D257</f>
        <v>31.721899993955287</v>
      </c>
      <c r="G46" s="33">
        <f>E46*'Enter Information'!E257</f>
        <v>32.747818673622632</v>
      </c>
      <c r="H46" s="34">
        <f t="shared" si="6"/>
        <v>31.367150770272961</v>
      </c>
      <c r="I46" s="34">
        <f t="shared" si="1"/>
        <v>32.25109083462965</v>
      </c>
      <c r="J46" s="35">
        <f>G46*'Enter Information'!$C$360/1000*'Enter Information'!$D$217</f>
        <v>1.058759817422392</v>
      </c>
      <c r="K46" s="35">
        <f>G46*'Enter Information'!$C$360/1000*'Enter Information'!$E$217</f>
        <v>1.004608439963395</v>
      </c>
      <c r="L46" s="35">
        <f>(F46+H46)/2*'Enter Information'!C466</f>
        <v>4.0376992489106082E-2</v>
      </c>
      <c r="M46" s="35">
        <f>(G46+I46)/2*'Enter Information'!D466</f>
        <v>2.2424623780347035E-2</v>
      </c>
      <c r="N46" s="36">
        <f>'Enter Information'!O$602/5</f>
        <v>73.400000000000006</v>
      </c>
      <c r="O46" s="36">
        <f>'Enter Information'!P$602/5</f>
        <v>282.60000000000002</v>
      </c>
      <c r="P46" s="36">
        <f>'Enter Information'!Q$602/5</f>
        <v>1483.2</v>
      </c>
      <c r="Q46" s="37">
        <f t="shared" si="10"/>
        <v>0</v>
      </c>
      <c r="R46" s="287">
        <f>(H46-L46+Q46*'Enter Information'!D257)*'Enter Information'!C$782</f>
        <v>31.418385209084153</v>
      </c>
      <c r="S46" s="287">
        <f>(I46-M46+Q46*'Enter Information'!E257)*'Enter Information'!C$782</f>
        <v>32.322915119511876</v>
      </c>
      <c r="T46" s="38">
        <f t="shared" si="2"/>
        <v>63.741300328596026</v>
      </c>
      <c r="AK46" s="87">
        <v>41</v>
      </c>
      <c r="AL46" s="40">
        <f t="shared" si="4"/>
        <v>63.741300328596026</v>
      </c>
      <c r="AM46" s="86">
        <f>T46*'Enter Information'!E$742*((Y$26/AJ$25)/('1'!Z$26/'1'!AK$25))+T46*(1-'Enter Information'!E$742)</f>
        <v>63.868422400303196</v>
      </c>
      <c r="AN46" s="40">
        <f t="shared" si="5"/>
        <v>63.741300328596026</v>
      </c>
      <c r="AO46" s="86">
        <f>T46*'Enter Information'!E$742*Y$26/AJ$25+T46*(1-'Enter Information'!E$742)</f>
        <v>82.268982538949885</v>
      </c>
      <c r="AP46" s="86">
        <f>INDEX($AL$6:$AO$106,'1'!AL46,'Enter Information'!$B$86)</f>
        <v>63.868422400303196</v>
      </c>
    </row>
    <row r="47" spans="4:42" x14ac:dyDescent="0.4">
      <c r="D47" s="31">
        <v>41</v>
      </c>
      <c r="E47" s="32">
        <f>'6'!AP47</f>
        <v>63.571923728620739</v>
      </c>
      <c r="F47" s="33">
        <f>E47*'Enter Information'!D258</f>
        <v>31.070397275127057</v>
      </c>
      <c r="G47" s="33">
        <f>E47*'Enter Information'!E258</f>
        <v>32.501526453493682</v>
      </c>
      <c r="H47" s="34">
        <f t="shared" si="6"/>
        <v>31.721899993955287</v>
      </c>
      <c r="I47" s="34">
        <f t="shared" si="1"/>
        <v>32.747818673622632</v>
      </c>
      <c r="J47" s="35">
        <f>G47*'Enter Information'!$C$360/1000*'Enter Information'!$D$217</f>
        <v>1.0507970181710842</v>
      </c>
      <c r="K47" s="35">
        <f>G47*'Enter Information'!$C$360/1000*'Enter Information'!$E$217</f>
        <v>0.99705290640237154</v>
      </c>
      <c r="L47" s="35">
        <f>(F47+H47)/2*'Enter Information'!C467</f>
        <v>4.3012723629321403E-2</v>
      </c>
      <c r="M47" s="35">
        <f>(G47+I47)/2*'Enter Information'!D467</f>
        <v>2.4794751148304199E-2</v>
      </c>
      <c r="N47" s="36">
        <f>'Enter Information'!O$602/5</f>
        <v>73.400000000000006</v>
      </c>
      <c r="O47" s="36">
        <f>'Enter Information'!P$602/5</f>
        <v>282.60000000000002</v>
      </c>
      <c r="P47" s="36">
        <f>'Enter Information'!Q$602/5</f>
        <v>1483.2</v>
      </c>
      <c r="Q47" s="37">
        <f t="shared" si="10"/>
        <v>0</v>
      </c>
      <c r="R47" s="287">
        <f>(H47-L47+Q47*'Enter Information'!D258)*'Enter Information'!C$782</f>
        <v>31.771528415737929</v>
      </c>
      <c r="S47" s="287">
        <f>(I47-M47+Q47*'Enter Information'!E258)*'Enter Information'!C$782</f>
        <v>32.818718521582319</v>
      </c>
      <c r="T47" s="38">
        <f t="shared" si="2"/>
        <v>64.590246937320245</v>
      </c>
      <c r="AK47" s="87">
        <v>42</v>
      </c>
      <c r="AL47" s="40">
        <f t="shared" si="4"/>
        <v>64.590246937320245</v>
      </c>
      <c r="AM47" s="86">
        <f>T47*'Enter Information'!E$742*((Y$26/AJ$25)/('1'!Z$26/'1'!AK$25))+T47*(1-'Enter Information'!E$742)</f>
        <v>64.719062100494227</v>
      </c>
      <c r="AN47" s="40">
        <f t="shared" si="5"/>
        <v>64.590246937320245</v>
      </c>
      <c r="AO47" s="86">
        <f>T47*'Enter Information'!E$742*Y$26/AJ$25+T47*(1-'Enter Information'!E$742)</f>
        <v>83.364692437706069</v>
      </c>
      <c r="AP47" s="86">
        <f>INDEX($AL$6:$AO$106,'1'!AL47,'Enter Information'!$B$86)</f>
        <v>64.719062100494227</v>
      </c>
    </row>
    <row r="48" spans="4:42" x14ac:dyDescent="0.4">
      <c r="D48" s="31">
        <v>42</v>
      </c>
      <c r="E48" s="32">
        <f>'6'!AP48</f>
        <v>64.253124693844498</v>
      </c>
      <c r="F48" s="33">
        <f>E48*'Enter Information'!D259</f>
        <v>31.290017901812259</v>
      </c>
      <c r="G48" s="33">
        <f>E48*'Enter Information'!E259</f>
        <v>32.963106792032242</v>
      </c>
      <c r="H48" s="34">
        <f t="shared" si="6"/>
        <v>31.070397275127057</v>
      </c>
      <c r="I48" s="34">
        <f t="shared" si="1"/>
        <v>32.501526453493682</v>
      </c>
      <c r="J48" s="35">
        <f>G48*'Enter Information'!$C$360/1000*'Enter Information'!$D$217</f>
        <v>1.0657202324415507</v>
      </c>
      <c r="K48" s="35">
        <f>G48*'Enter Information'!$C$360/1000*'Enter Information'!$E$217</f>
        <v>1.0112128572814969</v>
      </c>
      <c r="L48" s="35">
        <f>(F48+H48)/2*'Enter Information'!C468</f>
        <v>4.6146707230935093E-2</v>
      </c>
      <c r="M48" s="35">
        <f>(G48+I48)/2*'Enter Information'!D468</f>
        <v>2.7167822796893261E-2</v>
      </c>
      <c r="N48" s="36">
        <f>'Enter Information'!O$602/5</f>
        <v>73.400000000000006</v>
      </c>
      <c r="O48" s="36">
        <f>'Enter Information'!P$602/5</f>
        <v>282.60000000000002</v>
      </c>
      <c r="P48" s="36">
        <f>'Enter Information'!Q$602/5</f>
        <v>1483.2</v>
      </c>
      <c r="Q48" s="37">
        <f t="shared" si="10"/>
        <v>0</v>
      </c>
      <c r="R48" s="287">
        <f>(H48-L48+Q48*'Enter Information'!D259)*'Enter Information'!C$782</f>
        <v>31.114977305979814</v>
      </c>
      <c r="S48" s="287">
        <f>(I48-M48+Q48*'Enter Information'!E259)*'Enter Information'!C$782</f>
        <v>32.569326037676539</v>
      </c>
      <c r="T48" s="38">
        <f t="shared" si="2"/>
        <v>63.684303343656353</v>
      </c>
      <c r="AK48" s="87">
        <v>43</v>
      </c>
      <c r="AL48" s="40">
        <f t="shared" si="4"/>
        <v>63.684303343656353</v>
      </c>
      <c r="AM48" s="86">
        <f>T48*'Enter Information'!E$742*((Y$26/AJ$25)/('1'!Z$26/'1'!AK$25))+T48*(1-'Enter Information'!E$742)</f>
        <v>63.811311743775882</v>
      </c>
      <c r="AN48" s="40">
        <f t="shared" si="5"/>
        <v>63.684303343656353</v>
      </c>
      <c r="AO48" s="86">
        <f>T48*'Enter Information'!E$742*Y$26/AJ$25+T48*(1-'Enter Information'!E$742)</f>
        <v>82.195418241789298</v>
      </c>
      <c r="AP48" s="86">
        <f>INDEX($AL$6:$AO$106,'1'!AL48,'Enter Information'!$B$86)</f>
        <v>63.811311743775882</v>
      </c>
    </row>
    <row r="49" spans="4:42" x14ac:dyDescent="0.4">
      <c r="D49" s="31">
        <v>43</v>
      </c>
      <c r="E49" s="32">
        <f>'6'!AP49</f>
        <v>64.902472264083897</v>
      </c>
      <c r="F49" s="33">
        <f>E49*'Enter Information'!D260</f>
        <v>31.436761154530647</v>
      </c>
      <c r="G49" s="33">
        <f>E49*'Enter Information'!E260</f>
        <v>33.465711109553247</v>
      </c>
      <c r="H49" s="34">
        <f t="shared" si="6"/>
        <v>31.290017901812259</v>
      </c>
      <c r="I49" s="34">
        <f t="shared" si="1"/>
        <v>32.963106792032242</v>
      </c>
      <c r="J49" s="35">
        <f>G49*'Enter Information'!$C$360/1000*'Enter Information'!$D$217</f>
        <v>1.0819697805643655</v>
      </c>
      <c r="K49" s="35">
        <f>G49*'Enter Information'!$C$360/1000*'Enter Information'!$E$217</f>
        <v>1.0266313052818319</v>
      </c>
      <c r="L49" s="35">
        <f>(F49+H49)/2*'Enter Information'!C469</f>
        <v>4.9554155454510897E-2</v>
      </c>
      <c r="M49" s="35">
        <f>(G49+I49)/2*'Enter Information'!D469</f>
        <v>3.0557256234729328E-2</v>
      </c>
      <c r="N49" s="36">
        <f>'Enter Information'!O$602/5</f>
        <v>73.400000000000006</v>
      </c>
      <c r="O49" s="36">
        <f>'Enter Information'!P$602/5</f>
        <v>282.60000000000002</v>
      </c>
      <c r="P49" s="36">
        <f>'Enter Information'!Q$602/5</f>
        <v>1483.2</v>
      </c>
      <c r="Q49" s="37">
        <f t="shared" si="10"/>
        <v>0</v>
      </c>
      <c r="R49" s="287">
        <f>(H49-L49+Q49*'Enter Information'!D260)*'Enter Information'!C$782</f>
        <v>31.331822774216484</v>
      </c>
      <c r="S49" s="287">
        <f>(I49-M49+Q49*'Enter Information'!E260)*'Enter Information'!C$782</f>
        <v>33.028856867690145</v>
      </c>
      <c r="T49" s="38">
        <f t="shared" si="2"/>
        <v>64.360679641906628</v>
      </c>
      <c r="AK49" s="87">
        <v>44</v>
      </c>
      <c r="AL49" s="40">
        <f t="shared" si="4"/>
        <v>64.360679641906628</v>
      </c>
      <c r="AM49" s="86">
        <f>T49*'Enter Information'!E$742*((Y$26/AJ$25)/('1'!Z$26/'1'!AK$25))+T49*(1-'Enter Information'!E$742)</f>
        <v>64.489036968951766</v>
      </c>
      <c r="AN49" s="40">
        <f t="shared" si="5"/>
        <v>64.360679641906628</v>
      </c>
      <c r="AO49" s="86">
        <f>T49*'Enter Information'!E$742*Y$26/AJ$25+T49*(1-'Enter Information'!E$742)</f>
        <v>83.06839682213915</v>
      </c>
      <c r="AP49" s="86">
        <f>INDEX($AL$6:$AO$106,'1'!AL49,'Enter Information'!$B$86)</f>
        <v>64.489036968951766</v>
      </c>
    </row>
    <row r="50" spans="4:42" x14ac:dyDescent="0.4">
      <c r="D50" s="31">
        <v>44</v>
      </c>
      <c r="E50" s="32">
        <f>'6'!AP50</f>
        <v>67.605816475897456</v>
      </c>
      <c r="F50" s="33">
        <f>E50*'Enter Information'!D261</f>
        <v>32.596673313752085</v>
      </c>
      <c r="G50" s="33">
        <f>E50*'Enter Information'!E261</f>
        <v>35.009143162145371</v>
      </c>
      <c r="H50" s="34">
        <f t="shared" si="6"/>
        <v>31.436761154530647</v>
      </c>
      <c r="I50" s="34">
        <f t="shared" si="1"/>
        <v>33.465711109553247</v>
      </c>
      <c r="J50" s="35">
        <f>G50*'Enter Information'!$C$360/1000*'Enter Information'!$D$217</f>
        <v>1.1318700152790073</v>
      </c>
      <c r="K50" s="35">
        <f>G50*'Enter Information'!$C$360/1000*'Enter Information'!$E$217</f>
        <v>1.0739793403371556</v>
      </c>
      <c r="L50" s="35">
        <f>(F50+H50)/2*'Enter Information'!C470</f>
        <v>5.3467917781016082E-2</v>
      </c>
      <c r="M50" s="35">
        <f>(G50+I50)/2*'Enter Information'!D470</f>
        <v>3.4579801407207802E-2</v>
      </c>
      <c r="N50" s="36">
        <f>'Enter Information'!O$602/5</f>
        <v>73.400000000000006</v>
      </c>
      <c r="O50" s="36">
        <f>'Enter Information'!P$602/5</f>
        <v>282.60000000000002</v>
      </c>
      <c r="P50" s="36">
        <f>'Enter Information'!Q$602/5</f>
        <v>1483.2</v>
      </c>
      <c r="Q50" s="37">
        <f t="shared" si="10"/>
        <v>0</v>
      </c>
      <c r="R50" s="287">
        <f>(H50-L50+Q50*'Enter Information'!D261)*'Enter Information'!C$782</f>
        <v>31.475069952498586</v>
      </c>
      <c r="S50" s="287">
        <f>(I50-M50+Q50*'Enter Information'!E261)*'Enter Information'!C$782</f>
        <v>33.528896683248263</v>
      </c>
      <c r="T50" s="38">
        <f t="shared" si="2"/>
        <v>65.003966635746849</v>
      </c>
      <c r="AK50" s="87">
        <v>45</v>
      </c>
      <c r="AL50" s="40">
        <f t="shared" si="4"/>
        <v>65.003966635746849</v>
      </c>
      <c r="AM50" s="86">
        <f>T50*'Enter Information'!E$742*((Y$26/AJ$25)/('1'!Z$26/'1'!AK$25))+T50*(1-'Enter Information'!E$742)</f>
        <v>65.133606898266137</v>
      </c>
      <c r="AN50" s="40">
        <f t="shared" si="5"/>
        <v>65.003966635746849</v>
      </c>
      <c r="AO50" s="86">
        <f>T50*'Enter Information'!E$742*Y$26/AJ$25+T50*(1-'Enter Information'!E$742)</f>
        <v>83.898668030773919</v>
      </c>
      <c r="AP50" s="86">
        <f>INDEX($AL$6:$AO$106,'1'!AL50,'Enter Information'!$B$86)</f>
        <v>65.133606898266137</v>
      </c>
    </row>
    <row r="51" spans="4:42" x14ac:dyDescent="0.4">
      <c r="D51" s="31">
        <v>45</v>
      </c>
      <c r="E51" s="32">
        <f>'6'!AP51</f>
        <v>69.964737015738748</v>
      </c>
      <c r="F51" s="33">
        <f>E51*'Enter Information'!D262</f>
        <v>33.342231299342075</v>
      </c>
      <c r="G51" s="33">
        <f>E51*'Enter Information'!E262</f>
        <v>36.622505716396674</v>
      </c>
      <c r="H51" s="34">
        <f t="shared" si="6"/>
        <v>32.596673313752085</v>
      </c>
      <c r="I51" s="34">
        <f t="shared" si="1"/>
        <v>35.009143162145371</v>
      </c>
      <c r="J51" s="35">
        <f>G51*'Enter Information'!$C$360/1000*'Enter Information'!$D$217</f>
        <v>1.1840311518847599</v>
      </c>
      <c r="K51" s="35">
        <f>G51*'Enter Information'!$C$360/1000*'Enter Information'!$E$217</f>
        <v>1.1234726410933145</v>
      </c>
      <c r="L51" s="35">
        <f>(F51+H51)/2*'Enter Information'!C471</f>
        <v>5.8685625105653803E-2</v>
      </c>
      <c r="M51" s="35">
        <f>(G51+I51)/2*'Enter Information'!D471</f>
        <v>3.9397406883198129E-2</v>
      </c>
      <c r="N51" s="36">
        <f>'Enter Information'!O$603/5</f>
        <v>61</v>
      </c>
      <c r="O51" s="36">
        <f>'Enter Information'!P$603/5</f>
        <v>232.8</v>
      </c>
      <c r="P51" s="36">
        <f>'Enter Information'!Q$603/5</f>
        <v>1453.2</v>
      </c>
      <c r="Q51" s="37">
        <f t="shared" si="10"/>
        <v>0</v>
      </c>
      <c r="R51" s="287">
        <f>(H51-L51+Q51*'Enter Information'!D262)*'Enter Information'!C$783</f>
        <v>32.508596626673082</v>
      </c>
      <c r="S51" s="287">
        <f>(I51-M51+Q51*'Enter Information'!E262)*'Enter Information'!C$783</f>
        <v>34.938158123767565</v>
      </c>
      <c r="T51" s="38">
        <f t="shared" si="2"/>
        <v>67.446754750440647</v>
      </c>
      <c r="AK51" s="87">
        <v>46</v>
      </c>
      <c r="AL51" s="40">
        <f t="shared" si="4"/>
        <v>67.446754750440647</v>
      </c>
      <c r="AM51" s="86">
        <f>T51*'Enter Information'!E$743*((Y$26/AJ$25)/('1'!Z$26/'1'!AK$25))+T51*(1-'Enter Information'!E$743)</f>
        <v>67.580884032600792</v>
      </c>
      <c r="AN51" s="40">
        <f t="shared" si="5"/>
        <v>67.446754750440647</v>
      </c>
      <c r="AO51" s="86">
        <f>T51*'Enter Information'!E$743*Y$26/AJ$25+T51*(1-'Enter Information'!E$743)</f>
        <v>86.995718054708547</v>
      </c>
      <c r="AP51" s="86">
        <f>INDEX($AL$6:$AO$106,'1'!AL51,'Enter Information'!$B$86)</f>
        <v>67.580884032600792</v>
      </c>
    </row>
    <row r="52" spans="4:42" x14ac:dyDescent="0.4">
      <c r="D52" s="31">
        <v>46</v>
      </c>
      <c r="E52" s="32">
        <f>'6'!AP52</f>
        <v>74.045790308722331</v>
      </c>
      <c r="F52" s="33">
        <f>E52*'Enter Information'!D263</f>
        <v>35.925809986056777</v>
      </c>
      <c r="G52" s="33">
        <f>E52*'Enter Information'!E263</f>
        <v>38.119980322665562</v>
      </c>
      <c r="H52" s="34">
        <f t="shared" si="6"/>
        <v>33.342231299342075</v>
      </c>
      <c r="I52" s="34">
        <f t="shared" si="1"/>
        <v>36.622505716396674</v>
      </c>
      <c r="J52" s="35">
        <v>0</v>
      </c>
      <c r="K52" s="35">
        <v>0</v>
      </c>
      <c r="L52" s="35">
        <f>(F52+H52)/2*'Enter Information'!C472</f>
        <v>6.6150979427555906E-2</v>
      </c>
      <c r="M52" s="35">
        <f>(G52+I52)/2*'Enter Information'!D472</f>
        <v>4.4845491623437345E-2</v>
      </c>
      <c r="N52" s="36">
        <f>'Enter Information'!O$603/5</f>
        <v>61</v>
      </c>
      <c r="O52" s="36">
        <f>'Enter Information'!P$603/5</f>
        <v>232.8</v>
      </c>
      <c r="P52" s="36">
        <f>'Enter Information'!Q$603/5</f>
        <v>1453.2</v>
      </c>
      <c r="Q52" s="37">
        <f t="shared" si="10"/>
        <v>0</v>
      </c>
      <c r="R52" s="287">
        <f>(H52-L52+Q52*'Enter Information'!D263)*'Enter Information'!C$783</f>
        <v>33.246022550261664</v>
      </c>
      <c r="S52" s="287">
        <f>(I52-M52+Q52*'Enter Information'!E263)*'Enter Information'!C$783</f>
        <v>36.544620188960529</v>
      </c>
      <c r="T52" s="38">
        <f t="shared" si="2"/>
        <v>69.790642739222193</v>
      </c>
      <c r="AK52" s="87">
        <v>47</v>
      </c>
      <c r="AL52" s="40">
        <f t="shared" si="4"/>
        <v>69.790642739222193</v>
      </c>
      <c r="AM52" s="86">
        <f>T52*'Enter Information'!E$743*((Y$26/AJ$25)/('1'!Z$26/'1'!AK$25))+T52*(1-'Enter Information'!E$743)</f>
        <v>69.929433239176461</v>
      </c>
      <c r="AN52" s="40">
        <f t="shared" si="5"/>
        <v>69.790642739222193</v>
      </c>
      <c r="AO52" s="86">
        <f>T52*'Enter Information'!E$743*Y$26/AJ$25+T52*(1-'Enter Information'!E$743)</f>
        <v>90.018965346269653</v>
      </c>
      <c r="AP52" s="86">
        <f>INDEX($AL$6:$AO$106,'1'!AL52,'Enter Information'!$B$86)</f>
        <v>69.929433239176461</v>
      </c>
    </row>
    <row r="53" spans="4:42" x14ac:dyDescent="0.4">
      <c r="D53" s="31">
        <v>47</v>
      </c>
      <c r="E53" s="32">
        <f>'6'!AP53</f>
        <v>77.096712247565478</v>
      </c>
      <c r="F53" s="33">
        <f>E53*'Enter Information'!D264</f>
        <v>37.245998709417222</v>
      </c>
      <c r="G53" s="33">
        <f>E53*'Enter Information'!E264</f>
        <v>39.850713538148256</v>
      </c>
      <c r="H53" s="34">
        <f t="shared" si="6"/>
        <v>35.925809986056777</v>
      </c>
      <c r="I53" s="34">
        <f t="shared" si="1"/>
        <v>38.119980322665562</v>
      </c>
      <c r="J53" s="35">
        <v>0</v>
      </c>
      <c r="K53" s="35">
        <v>0</v>
      </c>
      <c r="L53" s="35">
        <f>(F53+H53)/2*'Enter Information'!C473</f>
        <v>7.6098681043292954E-2</v>
      </c>
      <c r="M53" s="35">
        <f>(G53+I53)/2*'Enter Information'!D473</f>
        <v>5.1070804478833047E-2</v>
      </c>
      <c r="N53" s="36">
        <f>'Enter Information'!O$603/5</f>
        <v>61</v>
      </c>
      <c r="O53" s="36">
        <f>'Enter Information'!P$603/5</f>
        <v>232.8</v>
      </c>
      <c r="P53" s="36">
        <f>'Enter Information'!Q$603/5</f>
        <v>1453.2</v>
      </c>
      <c r="Q53" s="37">
        <f t="shared" si="10"/>
        <v>0</v>
      </c>
      <c r="R53" s="287">
        <f>(H53-L53+Q53*'Enter Information'!D264)*'Enter Information'!C$783</f>
        <v>35.817328814222272</v>
      </c>
      <c r="S53" s="287">
        <f>(I53-M53+Q53*'Enter Information'!E264)*'Enter Information'!C$783</f>
        <v>38.034522459908466</v>
      </c>
      <c r="T53" s="38">
        <f t="shared" si="2"/>
        <v>73.851851274130738</v>
      </c>
      <c r="AK53" s="87">
        <v>48</v>
      </c>
      <c r="AL53" s="40">
        <f t="shared" si="4"/>
        <v>73.851851274130738</v>
      </c>
      <c r="AM53" s="86">
        <f>T53*'Enter Information'!E$743*((Y$26/AJ$25)/('1'!Z$26/'1'!AK$25))+T53*(1-'Enter Information'!E$743)</f>
        <v>73.99871817431368</v>
      </c>
      <c r="AN53" s="40">
        <f t="shared" si="5"/>
        <v>73.851851274130738</v>
      </c>
      <c r="AO53" s="86">
        <f>T53*'Enter Information'!E$743*Y$26/AJ$25+T53*(1-'Enter Information'!E$743)</f>
        <v>95.257286359216124</v>
      </c>
      <c r="AP53" s="86">
        <f>INDEX($AL$6:$AO$106,'1'!AL53,'Enter Information'!$B$86)</f>
        <v>73.99871817431368</v>
      </c>
    </row>
    <row r="54" spans="4:42" x14ac:dyDescent="0.4">
      <c r="D54" s="31">
        <v>48</v>
      </c>
      <c r="E54" s="32">
        <f>'6'!AP54</f>
        <v>80.111046239670671</v>
      </c>
      <c r="F54" s="33">
        <f>E54*'Enter Information'!D265</f>
        <v>38.956548421473876</v>
      </c>
      <c r="G54" s="33">
        <f>E54*'Enter Information'!E265</f>
        <v>41.154497818196795</v>
      </c>
      <c r="H54" s="34">
        <f t="shared" si="6"/>
        <v>37.245998709417222</v>
      </c>
      <c r="I54" s="34">
        <f t="shared" si="1"/>
        <v>39.850713538148256</v>
      </c>
      <c r="J54" s="35">
        <v>0</v>
      </c>
      <c r="K54" s="35">
        <v>0</v>
      </c>
      <c r="L54" s="35">
        <f>(F54+H54)/2*'Enter Information'!C474</f>
        <v>8.6108878257906946E-2</v>
      </c>
      <c r="M54" s="35">
        <f>(G54+I54)/2*'Enter Information'!D474</f>
        <v>5.7918726119786719E-2</v>
      </c>
      <c r="N54" s="36">
        <f>'Enter Information'!O$603/5</f>
        <v>61</v>
      </c>
      <c r="O54" s="36">
        <f>'Enter Information'!P$603/5</f>
        <v>232.8</v>
      </c>
      <c r="P54" s="36">
        <f>'Enter Information'!Q$603/5</f>
        <v>1453.2</v>
      </c>
      <c r="Q54" s="37">
        <f t="shared" si="10"/>
        <v>0</v>
      </c>
      <c r="R54" s="287">
        <f>(H54-L54+Q54*'Enter Information'!D265)*'Enter Information'!C$783</f>
        <v>37.126323876331334</v>
      </c>
      <c r="S54" s="287">
        <f>(I54-M54+Q54*'Enter Information'!E265)*'Enter Information'!C$783</f>
        <v>39.756850594776793</v>
      </c>
      <c r="T54" s="38">
        <f t="shared" si="2"/>
        <v>76.883174471108134</v>
      </c>
      <c r="AK54" s="87">
        <v>49</v>
      </c>
      <c r="AL54" s="40">
        <f t="shared" si="4"/>
        <v>76.883174471108134</v>
      </c>
      <c r="AM54" s="86">
        <f>T54*'Enter Information'!E$743*((Y$26/AJ$25)/('1'!Z$26/'1'!AK$25))+T54*(1-'Enter Information'!E$743)</f>
        <v>77.036069670293912</v>
      </c>
      <c r="AN54" s="40">
        <f t="shared" si="5"/>
        <v>76.883174471108134</v>
      </c>
      <c r="AO54" s="86">
        <f>T54*'Enter Information'!E$743*Y$26/AJ$25+T54*(1-'Enter Information'!E$743)</f>
        <v>99.167217076456765</v>
      </c>
      <c r="AP54" s="86">
        <f>INDEX($AL$6:$AO$106,'1'!AL54,'Enter Information'!$B$86)</f>
        <v>77.036069670293912</v>
      </c>
    </row>
    <row r="55" spans="4:42" x14ac:dyDescent="0.4">
      <c r="D55" s="31">
        <v>49</v>
      </c>
      <c r="E55" s="32">
        <f>'6'!AP55</f>
        <v>83.771709799512465</v>
      </c>
      <c r="F55" s="33">
        <f>E55*'Enter Information'!D266</f>
        <v>40.615205392074792</v>
      </c>
      <c r="G55" s="33">
        <f>E55*'Enter Information'!E266</f>
        <v>43.156504407437673</v>
      </c>
      <c r="H55" s="34">
        <f t="shared" si="6"/>
        <v>38.956548421473876</v>
      </c>
      <c r="I55" s="34">
        <f t="shared" si="1"/>
        <v>41.154497818196795</v>
      </c>
      <c r="J55" s="35">
        <v>0</v>
      </c>
      <c r="K55" s="35">
        <v>0</v>
      </c>
      <c r="L55" s="35">
        <f>(F55+H55)/2*'Enter Information'!C475</f>
        <v>9.7475398421597109E-2</v>
      </c>
      <c r="M55" s="35">
        <f>(G55+I55)/2*'Enter Information'!D475</f>
        <v>6.5762581735994891E-2</v>
      </c>
      <c r="N55" s="36">
        <f>'Enter Information'!O$603/5</f>
        <v>61</v>
      </c>
      <c r="O55" s="36">
        <f>'Enter Information'!P$603/5</f>
        <v>232.8</v>
      </c>
      <c r="P55" s="36">
        <f>'Enter Information'!Q$603/5</f>
        <v>1453.2</v>
      </c>
      <c r="Q55" s="37">
        <f t="shared" si="10"/>
        <v>0</v>
      </c>
      <c r="R55" s="287">
        <f>(H55-L55+Q55*'Enter Information'!D266)*'Enter Information'!C$783</f>
        <v>38.823972222278243</v>
      </c>
      <c r="S55" s="287">
        <f>(I55-M55+Q55*'Enter Information'!E266)*'Enter Information'!C$783</f>
        <v>41.051620416229838</v>
      </c>
      <c r="T55" s="38">
        <f t="shared" si="2"/>
        <v>79.875592638508081</v>
      </c>
      <c r="AK55" s="87">
        <v>50</v>
      </c>
      <c r="AL55" s="40">
        <f t="shared" si="4"/>
        <v>79.875592638508081</v>
      </c>
      <c r="AM55" s="86">
        <f>T55*'Enter Information'!E$743*((Y$26/AJ$25)/('1'!Z$26/'1'!AK$25))+T55*(1-'Enter Information'!E$743)</f>
        <v>80.034438767463584</v>
      </c>
      <c r="AN55" s="40">
        <f t="shared" si="5"/>
        <v>79.875592638508081</v>
      </c>
      <c r="AO55" s="86">
        <f>T55*'Enter Information'!E$743*Y$26/AJ$25+T55*(1-'Enter Information'!E$743)</f>
        <v>103.02696641734278</v>
      </c>
      <c r="AP55" s="86">
        <f>INDEX($AL$6:$AO$106,'1'!AL55,'Enter Information'!$B$86)</f>
        <v>80.034438767463584</v>
      </c>
    </row>
    <row r="56" spans="4:42" x14ac:dyDescent="0.4">
      <c r="D56" s="31">
        <v>50</v>
      </c>
      <c r="E56" s="32">
        <f>'6'!AP56</f>
        <v>87.201463958879543</v>
      </c>
      <c r="F56" s="33">
        <f>E56*'Enter Information'!D267</f>
        <v>42.255973185015037</v>
      </c>
      <c r="G56" s="33">
        <f>E56*'Enter Information'!E267</f>
        <v>44.945490773864513</v>
      </c>
      <c r="H56" s="34">
        <f t="shared" si="6"/>
        <v>40.615205392074792</v>
      </c>
      <c r="I56" s="34">
        <f t="shared" si="1"/>
        <v>43.156504407437673</v>
      </c>
      <c r="J56" s="35">
        <v>0</v>
      </c>
      <c r="K56" s="35">
        <v>0</v>
      </c>
      <c r="L56" s="35">
        <f>(F56+H56)/2*'Enter Information'!C476</f>
        <v>0.10938995572175858</v>
      </c>
      <c r="M56" s="35">
        <f>(G56+I56)/2*'Enter Information'!D476</f>
        <v>7.4886695904106848E-2</v>
      </c>
      <c r="N56" s="36">
        <f>'Enter Information'!O$604/5</f>
        <v>57.4</v>
      </c>
      <c r="O56" s="36">
        <f>'Enter Information'!P$604/5</f>
        <v>216.6</v>
      </c>
      <c r="P56" s="36">
        <f>'Enter Information'!Q$604/5</f>
        <v>1391.2</v>
      </c>
      <c r="Q56" s="37">
        <f t="shared" si="10"/>
        <v>0</v>
      </c>
      <c r="R56" s="287">
        <f>(H56-L56+Q56*'Enter Information'!D267)*'Enter Information'!C$784</f>
        <v>40.384999409187522</v>
      </c>
      <c r="S56" s="287">
        <f>(I56-M56+Q56*'Enter Information'!E267)*'Enter Information'!C$784</f>
        <v>42.953118881434733</v>
      </c>
      <c r="T56" s="38">
        <f t="shared" si="2"/>
        <v>83.338118290622248</v>
      </c>
      <c r="AK56" s="87">
        <v>51</v>
      </c>
      <c r="AL56" s="40">
        <f t="shared" si="4"/>
        <v>83.338118290622248</v>
      </c>
      <c r="AM56" s="86">
        <f>T56*'Enter Information'!E$744*((Y$26/AJ$25)/('1'!Z$26/'1'!AK$25))+T56*(1-'Enter Information'!E$744)</f>
        <v>83.503130562370416</v>
      </c>
      <c r="AN56" s="40">
        <f t="shared" si="5"/>
        <v>83.338118290622248</v>
      </c>
      <c r="AO56" s="86">
        <f>T56*'Enter Information'!E$744*Y$26/AJ$25+T56*(1-'Enter Information'!E$744)</f>
        <v>107.38818993200751</v>
      </c>
      <c r="AP56" s="86">
        <f>INDEX($AL$6:$AO$106,'1'!AL56,'Enter Information'!$B$86)</f>
        <v>83.503130562370416</v>
      </c>
    </row>
    <row r="57" spans="4:42" x14ac:dyDescent="0.4">
      <c r="D57" s="31">
        <v>51</v>
      </c>
      <c r="E57" s="32">
        <f>'6'!AP57</f>
        <v>91.924008008054159</v>
      </c>
      <c r="F57" s="33">
        <f>E57*'Enter Information'!D268</f>
        <v>44.61005331769492</v>
      </c>
      <c r="G57" s="33">
        <f>E57*'Enter Information'!E268</f>
        <v>47.313954690359232</v>
      </c>
      <c r="H57" s="34">
        <f t="shared" si="6"/>
        <v>42.255973185015037</v>
      </c>
      <c r="I57" s="34">
        <f t="shared" si="1"/>
        <v>44.945490773864513</v>
      </c>
      <c r="J57" s="35">
        <v>0</v>
      </c>
      <c r="K57" s="35">
        <v>0</v>
      </c>
      <c r="L57" s="35">
        <f>(F57+H57)/2*'Enter Information'!C477</f>
        <v>0.1237840877663617</v>
      </c>
      <c r="M57" s="35">
        <f>(G57+I57)/2*'Enter Information'!D477</f>
        <v>8.6262581509049197E-2</v>
      </c>
      <c r="N57" s="36">
        <f>'Enter Information'!O$604/5</f>
        <v>57.4</v>
      </c>
      <c r="O57" s="36">
        <f>'Enter Information'!P$604/5</f>
        <v>216.6</v>
      </c>
      <c r="P57" s="36">
        <f>'Enter Information'!Q$604/5</f>
        <v>1391.2</v>
      </c>
      <c r="Q57" s="37">
        <f t="shared" si="10"/>
        <v>0</v>
      </c>
      <c r="R57" s="287">
        <f>(H57-L57+Q57*'Enter Information'!D268)*'Enter Information'!C$784</f>
        <v>42.006522112207627</v>
      </c>
      <c r="S57" s="287">
        <f>(I57-M57+Q57*'Enter Information'!E268)*'Enter Information'!C$784</f>
        <v>44.725427312814418</v>
      </c>
      <c r="T57" s="38">
        <f t="shared" si="2"/>
        <v>86.731949425022037</v>
      </c>
      <c r="AK57" s="87">
        <v>52</v>
      </c>
      <c r="AL57" s="40">
        <f t="shared" si="4"/>
        <v>86.731949425022037</v>
      </c>
      <c r="AM57" s="86">
        <f>T57*'Enter Information'!E$744*((Y$26/AJ$25)/('1'!Z$26/'1'!AK$25))+T57*(1-'Enter Information'!E$744)</f>
        <v>86.903681596342025</v>
      </c>
      <c r="AN57" s="40">
        <f t="shared" si="5"/>
        <v>86.731949425022037</v>
      </c>
      <c r="AO57" s="86">
        <f>T57*'Enter Information'!E$744*Y$26/AJ$25+T57*(1-'Enter Information'!E$744)</f>
        <v>111.76142741244982</v>
      </c>
      <c r="AP57" s="86">
        <f>INDEX($AL$6:$AO$106,'1'!AL57,'Enter Information'!$B$86)</f>
        <v>86.903681596342025</v>
      </c>
    </row>
    <row r="58" spans="4:42" x14ac:dyDescent="0.4">
      <c r="D58" s="31">
        <v>52</v>
      </c>
      <c r="E58" s="32">
        <f>'6'!AP58</f>
        <v>95.657806600986774</v>
      </c>
      <c r="F58" s="33">
        <f>E58*'Enter Information'!D269</f>
        <v>46.251077086904324</v>
      </c>
      <c r="G58" s="33">
        <f>E58*'Enter Information'!E269</f>
        <v>49.406729514082457</v>
      </c>
      <c r="H58" s="34">
        <f t="shared" si="6"/>
        <v>44.61005331769492</v>
      </c>
      <c r="I58" s="34">
        <f t="shared" si="1"/>
        <v>47.313954690359232</v>
      </c>
      <c r="J58" s="35">
        <v>0</v>
      </c>
      <c r="K58" s="35">
        <v>0</v>
      </c>
      <c r="L58" s="35">
        <f>(F58+H58)/2*'Enter Information'!C478</f>
        <v>0.13992614082308283</v>
      </c>
      <c r="M58" s="35">
        <f>(G58+I58)/2*'Enter Information'!D478</f>
        <v>9.9138701309552726E-2</v>
      </c>
      <c r="N58" s="36">
        <f>'Enter Information'!O$604/5</f>
        <v>57.4</v>
      </c>
      <c r="O58" s="36">
        <f>'Enter Information'!P$604/5</f>
        <v>216.6</v>
      </c>
      <c r="P58" s="36">
        <f>'Enter Information'!Q$604/5</f>
        <v>1391.2</v>
      </c>
      <c r="Q58" s="37">
        <f t="shared" si="10"/>
        <v>0</v>
      </c>
      <c r="R58" s="287">
        <f>(H58-L58+Q58*'Enter Information'!D269)*'Enter Information'!C$784</f>
        <v>44.337486862507674</v>
      </c>
      <c r="S58" s="287">
        <f>(I58-M58+Q58*'Enter Information'!E269)*'Enter Information'!C$784</f>
        <v>47.073989136665709</v>
      </c>
      <c r="T58" s="38">
        <f t="shared" si="2"/>
        <v>91.411475999173376</v>
      </c>
      <c r="AK58" s="87">
        <v>53</v>
      </c>
      <c r="AL58" s="40">
        <f t="shared" si="4"/>
        <v>91.411475999173376</v>
      </c>
      <c r="AM58" s="86">
        <f>T58*'Enter Information'!E$744*((Y$26/AJ$25)/('1'!Z$26/'1'!AK$25))+T58*(1-'Enter Information'!E$744)</f>
        <v>91.592473790194717</v>
      </c>
      <c r="AN58" s="40">
        <f t="shared" si="5"/>
        <v>91.411475999173376</v>
      </c>
      <c r="AO58" s="86">
        <f>T58*'Enter Information'!E$744*Y$26/AJ$25+T58*(1-'Enter Information'!E$744)</f>
        <v>117.79139183742517</v>
      </c>
      <c r="AP58" s="86">
        <f>INDEX($AL$6:$AO$106,'1'!AL58,'Enter Information'!$B$86)</f>
        <v>91.592473790194717</v>
      </c>
    </row>
    <row r="59" spans="4:42" x14ac:dyDescent="0.4">
      <c r="D59" s="31">
        <v>53</v>
      </c>
      <c r="E59" s="32">
        <f>'6'!AP59</f>
        <v>99.366421848325743</v>
      </c>
      <c r="F59" s="33">
        <f>E59*'Enter Information'!D270</f>
        <v>48.256803560116076</v>
      </c>
      <c r="G59" s="33">
        <f>E59*'Enter Information'!E270</f>
        <v>51.109618288209674</v>
      </c>
      <c r="H59" s="34">
        <f t="shared" si="6"/>
        <v>46.251077086904324</v>
      </c>
      <c r="I59" s="34">
        <f t="shared" si="1"/>
        <v>49.406729514082457</v>
      </c>
      <c r="J59" s="35">
        <v>0</v>
      </c>
      <c r="K59" s="35">
        <v>0</v>
      </c>
      <c r="L59" s="35">
        <f>(F59+H59)/2*'Enter Information'!C479</f>
        <v>0.15782816068052408</v>
      </c>
      <c r="M59" s="35">
        <f>(G59+I59)/2*'Enter Information'!D479</f>
        <v>0.11207572779955574</v>
      </c>
      <c r="N59" s="36">
        <f>'Enter Information'!O$604/5</f>
        <v>57.4</v>
      </c>
      <c r="O59" s="36">
        <f>'Enter Information'!P$604/5</f>
        <v>216.6</v>
      </c>
      <c r="P59" s="36">
        <f>'Enter Information'!Q$604/5</f>
        <v>1391.2</v>
      </c>
      <c r="Q59" s="37">
        <f t="shared" si="10"/>
        <v>0</v>
      </c>
      <c r="R59" s="287">
        <f>(H59-L59+Q59*'Enter Information'!D270)*'Enter Information'!C$784</f>
        <v>45.955767353406991</v>
      </c>
      <c r="S59" s="287">
        <f>(I59-M59+Q59*'Enter Information'!E270)*'Enter Information'!C$784</f>
        <v>49.147623436028233</v>
      </c>
      <c r="T59" s="38">
        <f t="shared" si="2"/>
        <v>95.103390789435224</v>
      </c>
      <c r="AK59" s="87">
        <v>54</v>
      </c>
      <c r="AL59" s="40">
        <f t="shared" si="4"/>
        <v>95.103390789435224</v>
      </c>
      <c r="AM59" s="86">
        <f>T59*'Enter Information'!E$744*((Y$26/AJ$25)/('1'!Z$26/'1'!AK$25))+T59*(1-'Enter Information'!E$744)</f>
        <v>95.29169869567319</v>
      </c>
      <c r="AN59" s="40">
        <f t="shared" si="5"/>
        <v>95.103390789435224</v>
      </c>
      <c r="AO59" s="86">
        <f>T59*'Enter Information'!E$744*Y$26/AJ$25+T59*(1-'Enter Information'!E$744)</f>
        <v>122.54873523371877</v>
      </c>
      <c r="AP59" s="86">
        <f>INDEX($AL$6:$AO$106,'1'!AL59,'Enter Information'!$B$86)</f>
        <v>95.29169869567319</v>
      </c>
    </row>
    <row r="60" spans="4:42" x14ac:dyDescent="0.4">
      <c r="D60" s="31">
        <v>54</v>
      </c>
      <c r="E60" s="32">
        <f>'6'!AP60</f>
        <v>102.085093616945</v>
      </c>
      <c r="F60" s="33">
        <f>E60*'Enter Information'!D271</f>
        <v>49.657630016495126</v>
      </c>
      <c r="G60" s="33">
        <f>E60*'Enter Information'!E271</f>
        <v>52.427463600449876</v>
      </c>
      <c r="H60" s="34">
        <f t="shared" si="6"/>
        <v>48.256803560116076</v>
      </c>
      <c r="I60" s="34">
        <f t="shared" si="1"/>
        <v>51.109618288209674</v>
      </c>
      <c r="J60" s="35">
        <v>0</v>
      </c>
      <c r="K60" s="35">
        <v>0</v>
      </c>
      <c r="L60" s="35">
        <f>(F60+H60)/2*'Enter Information'!C480</f>
        <v>0.17820426910943238</v>
      </c>
      <c r="M60" s="35">
        <f>(G60+I60)/2*'Enter Information'!D480</f>
        <v>0.12527986908527805</v>
      </c>
      <c r="N60" s="36">
        <f>'Enter Information'!O$604/5</f>
        <v>57.4</v>
      </c>
      <c r="O60" s="36">
        <f>'Enter Information'!P$604/5</f>
        <v>216.6</v>
      </c>
      <c r="P60" s="36">
        <f>'Enter Information'!Q$604/5</f>
        <v>1391.2</v>
      </c>
      <c r="Q60" s="37">
        <f t="shared" si="10"/>
        <v>0</v>
      </c>
      <c r="R60" s="287">
        <f>(H60-L60+Q60*'Enter Information'!D271)*'Enter Information'!C$784</f>
        <v>47.935196046424416</v>
      </c>
      <c r="S60" s="287">
        <f>(I60-M60+Q60*'Enter Information'!E271)*'Enter Information'!C$784</f>
        <v>50.832268274403098</v>
      </c>
      <c r="T60" s="38">
        <f t="shared" si="2"/>
        <v>98.767464320827514</v>
      </c>
      <c r="AK60" s="87">
        <v>55</v>
      </c>
      <c r="AL60" s="40">
        <f t="shared" si="4"/>
        <v>98.767464320827514</v>
      </c>
      <c r="AM60" s="86">
        <f>T60*'Enter Information'!E$744*((Y$26/AJ$25)/('1'!Z$26/'1'!AK$25))+T60*(1-'Enter Information'!E$744)</f>
        <v>98.963027215654961</v>
      </c>
      <c r="AN60" s="40">
        <f t="shared" si="5"/>
        <v>98.767464320827514</v>
      </c>
      <c r="AO60" s="86">
        <f>T60*'Enter Information'!E$744*Y$26/AJ$25+T60*(1-'Enter Information'!E$744)</f>
        <v>127.27020282123779</v>
      </c>
      <c r="AP60" s="86">
        <f>INDEX($AL$6:$AO$106,'1'!AL60,'Enter Information'!$B$86)</f>
        <v>98.963027215654961</v>
      </c>
    </row>
    <row r="61" spans="4:42" x14ac:dyDescent="0.4">
      <c r="D61" s="31">
        <v>55</v>
      </c>
      <c r="E61" s="32">
        <f>'6'!AP61</f>
        <v>104.66859388296031</v>
      </c>
      <c r="F61" s="33">
        <f>E61*'Enter Information'!D272</f>
        <v>50.415760233981523</v>
      </c>
      <c r="G61" s="33">
        <f>E61*'Enter Information'!E272</f>
        <v>54.252833648978786</v>
      </c>
      <c r="H61" s="34">
        <f t="shared" si="6"/>
        <v>49.657630016495126</v>
      </c>
      <c r="I61" s="34">
        <f t="shared" si="1"/>
        <v>52.427463600449876</v>
      </c>
      <c r="J61" s="35">
        <v>0</v>
      </c>
      <c r="K61" s="35">
        <v>0</v>
      </c>
      <c r="L61" s="35">
        <f>(F61+H61)/2*'Enter Information'!C481</f>
        <v>0.19814531269594376</v>
      </c>
      <c r="M61" s="35">
        <f>(G61+I61)/2*'Enter Information'!D481</f>
        <v>0.1392177879105044</v>
      </c>
      <c r="N61" s="36">
        <f>'Enter Information'!O$605/5</f>
        <v>52.4</v>
      </c>
      <c r="O61" s="36">
        <f>'Enter Information'!P$605/5</f>
        <v>188.4</v>
      </c>
      <c r="P61" s="36">
        <f>'Enter Information'!Q$605/5</f>
        <v>1366.6</v>
      </c>
      <c r="Q61" s="37">
        <f t="shared" si="10"/>
        <v>0</v>
      </c>
      <c r="R61" s="287">
        <f>(H61-L61+Q61*'Enter Information'!D272)*'Enter Information'!C$785</f>
        <v>49.255294145725095</v>
      </c>
      <c r="S61" s="287">
        <f>(I61-M61+Q61*'Enter Information'!E272)*'Enter Information'!C$785</f>
        <v>52.072376881491707</v>
      </c>
      <c r="T61" s="38">
        <f t="shared" si="2"/>
        <v>101.32767102721681</v>
      </c>
      <c r="AK61" s="87">
        <v>56</v>
      </c>
      <c r="AL61" s="40">
        <f t="shared" si="4"/>
        <v>101.32767102721681</v>
      </c>
      <c r="AM61" s="86">
        <f>T61*'Enter Information'!E$745*((Y$26/AJ$25)/('1'!Z$26/'1'!AK$25))+T61*(1-'Enter Information'!E$745)</f>
        <v>101.52823139712885</v>
      </c>
      <c r="AN61" s="40">
        <f t="shared" si="5"/>
        <v>101.32767102721681</v>
      </c>
      <c r="AO61" s="86">
        <f>T61*'Enter Information'!E$745*Y$26/AJ$25+T61*(1-'Enter Information'!E$745)</f>
        <v>130.55877737892163</v>
      </c>
      <c r="AP61" s="86">
        <f>INDEX($AL$6:$AO$106,'1'!AL61,'Enter Information'!$B$86)</f>
        <v>101.52823139712885</v>
      </c>
    </row>
    <row r="62" spans="4:42" x14ac:dyDescent="0.4">
      <c r="D62" s="31">
        <v>56</v>
      </c>
      <c r="E62" s="32">
        <f>'6'!AP62</f>
        <v>105.6317592478442</v>
      </c>
      <c r="F62" s="33">
        <f>E62*'Enter Information'!D273</f>
        <v>50.779994366767582</v>
      </c>
      <c r="G62" s="33">
        <f>E62*'Enter Information'!E273</f>
        <v>54.851764881076619</v>
      </c>
      <c r="H62" s="34">
        <f t="shared" si="6"/>
        <v>50.415760233981523</v>
      </c>
      <c r="I62" s="34">
        <f t="shared" si="1"/>
        <v>54.252833648978786</v>
      </c>
      <c r="J62" s="35">
        <v>0</v>
      </c>
      <c r="K62" s="35">
        <v>0</v>
      </c>
      <c r="L62" s="35">
        <f>(F62+H62)/2*'Enter Information'!C482</f>
        <v>0.21807685116461428</v>
      </c>
      <c r="M62" s="35">
        <f>(G62+I62)/2*'Enter Information'!D482</f>
        <v>0.15329196093472783</v>
      </c>
      <c r="N62" s="36">
        <f>'Enter Information'!O$605/5</f>
        <v>52.4</v>
      </c>
      <c r="O62" s="36">
        <f>'Enter Information'!P$605/5</f>
        <v>188.4</v>
      </c>
      <c r="P62" s="36">
        <f>'Enter Information'!Q$605/5</f>
        <v>1366.6</v>
      </c>
      <c r="Q62" s="37">
        <f t="shared" si="10"/>
        <v>0</v>
      </c>
      <c r="R62" s="287">
        <f>(H62-L62+Q62*'Enter Information'!D273)*'Enter Information'!C$785</f>
        <v>49.990445215145968</v>
      </c>
      <c r="S62" s="287">
        <f>(I62-M62+Q62*'Enter Information'!E273)*'Enter Information'!C$785</f>
        <v>53.876194929075787</v>
      </c>
      <c r="T62" s="38">
        <f t="shared" si="2"/>
        <v>103.86664014422175</v>
      </c>
      <c r="AK62" s="87">
        <v>57</v>
      </c>
      <c r="AL62" s="40">
        <f t="shared" si="4"/>
        <v>103.86664014422175</v>
      </c>
      <c r="AM62" s="86">
        <f>T62*'Enter Information'!E$745*((Y$26/AJ$25)/('1'!Z$26/'1'!AK$25))+T62*(1-'Enter Information'!E$745)</f>
        <v>104.07222595861641</v>
      </c>
      <c r="AN62" s="40">
        <f t="shared" si="5"/>
        <v>103.86664014422175</v>
      </c>
      <c r="AO62" s="86">
        <f>T62*'Enter Information'!E$745*Y$26/AJ$25+T62*(1-'Enter Information'!E$745)</f>
        <v>133.83019080783552</v>
      </c>
      <c r="AP62" s="86">
        <f>INDEX($AL$6:$AO$106,'1'!AL62,'Enter Information'!$B$86)</f>
        <v>104.07222595861641</v>
      </c>
    </row>
    <row r="63" spans="4:42" x14ac:dyDescent="0.4">
      <c r="D63" s="31">
        <v>57</v>
      </c>
      <c r="E63" s="32">
        <f>'6'!AP63</f>
        <v>108.31648132929971</v>
      </c>
      <c r="F63" s="33">
        <f>E63*'Enter Information'!D274</f>
        <v>52.579671139442013</v>
      </c>
      <c r="G63" s="33">
        <f>E63*'Enter Information'!E274</f>
        <v>55.736810189857692</v>
      </c>
      <c r="H63" s="34">
        <f t="shared" si="6"/>
        <v>50.779994366767582</v>
      </c>
      <c r="I63" s="34">
        <f t="shared" si="1"/>
        <v>54.851764881076619</v>
      </c>
      <c r="J63" s="35">
        <v>0</v>
      </c>
      <c r="K63" s="35">
        <v>0</v>
      </c>
      <c r="L63" s="35">
        <f>(F63+H63)/2*'Enter Information'!C483</f>
        <v>0.24289521393959257</v>
      </c>
      <c r="M63" s="35">
        <f>(G63+I63)/2*'Enter Information'!D483</f>
        <v>0.16754169123246548</v>
      </c>
      <c r="N63" s="36">
        <f>'Enter Information'!O$605/5</f>
        <v>52.4</v>
      </c>
      <c r="O63" s="36">
        <f>'Enter Information'!P$605/5</f>
        <v>188.4</v>
      </c>
      <c r="P63" s="36">
        <f>'Enter Information'!Q$605/5</f>
        <v>1366.6</v>
      </c>
      <c r="Q63" s="37">
        <f t="shared" si="10"/>
        <v>0</v>
      </c>
      <c r="R63" s="287">
        <f>(H63-L63+Q63*'Enter Information'!D274)*'Enter Information'!C$785</f>
        <v>50.328459727220128</v>
      </c>
      <c r="S63" s="287">
        <f>(I63-M63+Q63*'Enter Information'!E274)*'Enter Information'!C$785</f>
        <v>54.458462607867759</v>
      </c>
      <c r="T63" s="38">
        <f t="shared" si="2"/>
        <v>104.78692233508789</v>
      </c>
      <c r="AK63" s="87">
        <v>58</v>
      </c>
      <c r="AL63" s="40">
        <f t="shared" si="4"/>
        <v>104.78692233508789</v>
      </c>
      <c r="AM63" s="86">
        <f>T63*'Enter Information'!E$745*((Y$26/AJ$25)/('1'!Z$26/'1'!AK$25))+T63*(1-'Enter Information'!E$745)</f>
        <v>104.99432968682525</v>
      </c>
      <c r="AN63" s="40">
        <f t="shared" si="5"/>
        <v>104.78692233508789</v>
      </c>
      <c r="AO63" s="86">
        <f>T63*'Enter Information'!E$745*Y$26/AJ$25+T63*(1-'Enter Information'!E$745)</f>
        <v>135.01595691165534</v>
      </c>
      <c r="AP63" s="86">
        <f>INDEX($AL$6:$AO$106,'1'!AL63,'Enter Information'!$B$86)</f>
        <v>104.99432968682525</v>
      </c>
    </row>
    <row r="64" spans="4:42" x14ac:dyDescent="0.4">
      <c r="D64" s="31">
        <v>58</v>
      </c>
      <c r="E64" s="32">
        <f>'6'!AP64</f>
        <v>110.95040648331118</v>
      </c>
      <c r="F64" s="33">
        <f>E64*'Enter Information'!D275</f>
        <v>53.046234177989433</v>
      </c>
      <c r="G64" s="33">
        <f>E64*'Enter Information'!E275</f>
        <v>57.904172305321751</v>
      </c>
      <c r="H64" s="34">
        <f t="shared" si="6"/>
        <v>52.579671139442013</v>
      </c>
      <c r="I64" s="34">
        <f t="shared" si="1"/>
        <v>55.736810189857692</v>
      </c>
      <c r="J64" s="35">
        <v>0</v>
      </c>
      <c r="K64" s="35">
        <v>0</v>
      </c>
      <c r="L64" s="35">
        <f>(F64+H64)/2*'Enter Information'!C484</f>
        <v>0.27093044713921166</v>
      </c>
      <c r="M64" s="35">
        <f>(G64+I64)/2*'Enter Information'!D484</f>
        <v>0.18637121129209427</v>
      </c>
      <c r="N64" s="36">
        <f>'Enter Information'!O$605/5</f>
        <v>52.4</v>
      </c>
      <c r="O64" s="36">
        <f>'Enter Information'!P$605/5</f>
        <v>188.4</v>
      </c>
      <c r="P64" s="36">
        <f>'Enter Information'!Q$605/5</f>
        <v>1366.6</v>
      </c>
      <c r="Q64" s="37">
        <f t="shared" si="10"/>
        <v>0</v>
      </c>
      <c r="R64" s="287">
        <f>(H64-L64+Q64*'Enter Information'!D275)*'Enter Information'!C$785</f>
        <v>52.092787149355885</v>
      </c>
      <c r="S64" s="287">
        <f>(I64-M64+Q64*'Enter Information'!E275)*'Enter Information'!C$785</f>
        <v>55.321102275924567</v>
      </c>
      <c r="T64" s="38">
        <f t="shared" si="2"/>
        <v>107.41388942528044</v>
      </c>
      <c r="AK64" s="87">
        <v>59</v>
      </c>
      <c r="AL64" s="40">
        <f t="shared" si="4"/>
        <v>107.41388942528044</v>
      </c>
      <c r="AM64" s="86">
        <f>T64*'Enter Information'!E$745*((Y$26/AJ$25)/('1'!Z$26/'1'!AK$25))+T64*(1-'Enter Information'!E$745)</f>
        <v>107.62649639806914</v>
      </c>
      <c r="AN64" s="40">
        <f t="shared" si="5"/>
        <v>107.41388942528044</v>
      </c>
      <c r="AO64" s="86">
        <f>T64*'Enter Information'!E$745*Y$26/AJ$25+T64*(1-'Enter Information'!E$745)</f>
        <v>138.40075405574521</v>
      </c>
      <c r="AP64" s="86">
        <f>INDEX($AL$6:$AO$106,'1'!AL64,'Enter Information'!$B$86)</f>
        <v>107.62649639806914</v>
      </c>
    </row>
    <row r="65" spans="4:42" x14ac:dyDescent="0.4">
      <c r="D65" s="31">
        <v>59</v>
      </c>
      <c r="E65" s="32">
        <f>'6'!AP65</f>
        <v>115.60226758787869</v>
      </c>
      <c r="F65" s="33">
        <f>E65*'Enter Information'!D276</f>
        <v>55.576419675241119</v>
      </c>
      <c r="G65" s="33">
        <f>E65*'Enter Information'!E276</f>
        <v>60.025847912637566</v>
      </c>
      <c r="H65" s="34">
        <f t="shared" si="6"/>
        <v>53.046234177989433</v>
      </c>
      <c r="I65" s="34">
        <f t="shared" si="1"/>
        <v>57.904172305321751</v>
      </c>
      <c r="J65" s="35">
        <v>0</v>
      </c>
      <c r="K65" s="35">
        <v>0</v>
      </c>
      <c r="L65" s="35">
        <f>(F65+H65)/2*'Enter Information'!C485</f>
        <v>0.30414343078904554</v>
      </c>
      <c r="M65" s="35">
        <f>(G65+I65)/2*'Enter Information'!D485</f>
        <v>0.20873613578578798</v>
      </c>
      <c r="N65" s="36">
        <f>'Enter Information'!O$605/5</f>
        <v>52.4</v>
      </c>
      <c r="O65" s="36">
        <f>'Enter Information'!P$605/5</f>
        <v>188.4</v>
      </c>
      <c r="P65" s="36">
        <f>'Enter Information'!Q$605/5</f>
        <v>1366.6</v>
      </c>
      <c r="Q65" s="37">
        <f t="shared" si="10"/>
        <v>0</v>
      </c>
      <c r="R65" s="287">
        <f>(H65-L65+Q65*'Enter Information'!D276)*'Enter Information'!C$785</f>
        <v>52.524348144175697</v>
      </c>
      <c r="S65" s="287">
        <f>(I65-M65+Q65*'Enter Information'!E276)*'Enter Information'!C$785</f>
        <v>57.457243972825097</v>
      </c>
      <c r="T65" s="38">
        <f t="shared" si="2"/>
        <v>109.98159211700079</v>
      </c>
      <c r="AK65" s="87">
        <v>60</v>
      </c>
      <c r="AL65" s="40">
        <f t="shared" si="4"/>
        <v>109.98159211700079</v>
      </c>
      <c r="AM65" s="86">
        <f>T65*'Enter Information'!E$745*((Y$26/AJ$25)/('1'!Z$26/'1'!AK$25))+T65*(1-'Enter Information'!E$745)</f>
        <v>110.19928140734849</v>
      </c>
      <c r="AN65" s="40">
        <f t="shared" si="5"/>
        <v>109.98159211700079</v>
      </c>
      <c r="AO65" s="86">
        <f>T65*'Enter Information'!E$745*Y$26/AJ$25+T65*(1-'Enter Information'!E$745)</f>
        <v>141.70919014931269</v>
      </c>
      <c r="AP65" s="86">
        <f>INDEX($AL$6:$AO$106,'1'!AL65,'Enter Information'!$B$86)</f>
        <v>110.19928140734849</v>
      </c>
    </row>
    <row r="66" spans="4:42" x14ac:dyDescent="0.4">
      <c r="D66" s="31">
        <v>60</v>
      </c>
      <c r="E66" s="32">
        <f>'6'!AP66</f>
        <v>119.99870897736564</v>
      </c>
      <c r="F66" s="33">
        <f>E66*'Enter Information'!D277</f>
        <v>58.110230258284481</v>
      </c>
      <c r="G66" s="33">
        <f>E66*'Enter Information'!E277</f>
        <v>61.888478719081156</v>
      </c>
      <c r="H66" s="34">
        <f t="shared" si="6"/>
        <v>55.576419675241119</v>
      </c>
      <c r="I66" s="34">
        <f t="shared" si="1"/>
        <v>60.025847912637566</v>
      </c>
      <c r="J66" s="35">
        <v>0</v>
      </c>
      <c r="K66" s="35">
        <v>0</v>
      </c>
      <c r="L66" s="35">
        <f>(F66+H66)/2*'Enter Information'!C486</f>
        <v>0.34844958204625598</v>
      </c>
      <c r="M66" s="35">
        <f>(G66+I66)/2*'Enter Information'!D486</f>
        <v>0.23346593549974134</v>
      </c>
      <c r="N66" s="36">
        <f>'Enter Information'!O$606/5</f>
        <v>42.8</v>
      </c>
      <c r="O66" s="36">
        <f>'Enter Information'!P$606/5</f>
        <v>169</v>
      </c>
      <c r="P66" s="36">
        <f>'Enter Information'!Q$606/5</f>
        <v>1223.8</v>
      </c>
      <c r="Q66" s="37">
        <f t="shared" si="10"/>
        <v>0</v>
      </c>
      <c r="R66" s="287">
        <f>(H66-L66+Q66*'Enter Information'!D277)*'Enter Information'!C$786</f>
        <v>54.937269675261795</v>
      </c>
      <c r="S66" s="287">
        <f>(I66-M66+Q66*'Enter Information'!E277)*'Enter Information'!C$786</f>
        <v>59.477656116298888</v>
      </c>
      <c r="T66" s="38">
        <f t="shared" si="2"/>
        <v>114.41492579156068</v>
      </c>
      <c r="AK66" s="87">
        <v>61</v>
      </c>
      <c r="AL66" s="40">
        <f t="shared" si="4"/>
        <v>114.41492579156068</v>
      </c>
      <c r="AM66" s="86">
        <f>T66*'Enter Information'!E$746*((Y$26/AJ$25)/('1'!Z$26/'1'!AK$25))+T66*(1-'Enter Information'!E$746)</f>
        <v>114.6415480219336</v>
      </c>
      <c r="AN66" s="40">
        <f t="shared" si="5"/>
        <v>114.41492579156068</v>
      </c>
      <c r="AO66" s="86">
        <f>T66*'Enter Information'!E$746*Y$26/AJ$25+T66*(1-'Enter Information'!E$746)</f>
        <v>147.44447455334716</v>
      </c>
      <c r="AP66" s="86">
        <f>INDEX($AL$6:$AO$106,'1'!AL66,'Enter Information'!$B$86)</f>
        <v>114.6415480219336</v>
      </c>
    </row>
    <row r="67" spans="4:42" x14ac:dyDescent="0.4">
      <c r="D67" s="31">
        <v>61</v>
      </c>
      <c r="E67" s="32">
        <f>'6'!AP67</f>
        <v>130.15557930238262</v>
      </c>
      <c r="F67" s="33">
        <f>E67*'Enter Information'!D278</f>
        <v>62.354548556785993</v>
      </c>
      <c r="G67" s="33">
        <f>E67*'Enter Information'!E278</f>
        <v>67.801030745596634</v>
      </c>
      <c r="H67" s="34">
        <f t="shared" si="6"/>
        <v>58.110230258284481</v>
      </c>
      <c r="I67" s="34">
        <f t="shared" si="1"/>
        <v>61.888478719081156</v>
      </c>
      <c r="J67" s="35">
        <v>0</v>
      </c>
      <c r="K67" s="35">
        <v>0</v>
      </c>
      <c r="L67" s="35">
        <f>(F67+H67)/2*'Enter Information'!C487</f>
        <v>0.40235236124233542</v>
      </c>
      <c r="M67" s="35">
        <f>(G67+I67)/2*'Enter Information'!D487</f>
        <v>0.26780883704455966</v>
      </c>
      <c r="N67" s="36">
        <f>'Enter Information'!O$606/5</f>
        <v>42.8</v>
      </c>
      <c r="O67" s="36">
        <f>'Enter Information'!P$606/5</f>
        <v>169</v>
      </c>
      <c r="P67" s="36">
        <f>'Enter Information'!Q$606/5</f>
        <v>1223.8</v>
      </c>
      <c r="Q67" s="37">
        <f t="shared" si="10"/>
        <v>0</v>
      </c>
      <c r="R67" s="287">
        <f>(H67-L67+Q67*'Enter Information'!D278)*'Enter Information'!C$786</f>
        <v>57.404124125277725</v>
      </c>
      <c r="S67" s="287">
        <f>(I67-M67+Q67*'Enter Information'!E278)*'Enter Information'!C$786</f>
        <v>61.29632056306297</v>
      </c>
      <c r="T67" s="38">
        <f t="shared" si="2"/>
        <v>118.7004446883407</v>
      </c>
      <c r="AK67" s="87">
        <v>62</v>
      </c>
      <c r="AL67" s="40">
        <f t="shared" si="4"/>
        <v>118.7004446883407</v>
      </c>
      <c r="AM67" s="86">
        <f>T67*'Enter Information'!E$746*((Y$26/AJ$25)/('1'!Z$26/'1'!AK$25))+T67*(1-'Enter Information'!E$746)</f>
        <v>118.93555526797378</v>
      </c>
      <c r="AN67" s="40">
        <f t="shared" si="5"/>
        <v>118.7004446883407</v>
      </c>
      <c r="AO67" s="86">
        <f>T67*'Enter Information'!E$746*Y$26/AJ$25+T67*(1-'Enter Information'!E$746)</f>
        <v>152.96714633373455</v>
      </c>
      <c r="AP67" s="86">
        <f>INDEX($AL$6:$AO$106,'1'!AL67,'Enter Information'!$B$86)</f>
        <v>118.93555526797378</v>
      </c>
    </row>
    <row r="68" spans="4:42" x14ac:dyDescent="0.4">
      <c r="D68" s="31">
        <v>62</v>
      </c>
      <c r="E68" s="32">
        <f>'6'!AP68</f>
        <v>134.8499901776766</v>
      </c>
      <c r="F68" s="33">
        <f>E68*'Enter Information'!D279</f>
        <v>64.484208324533725</v>
      </c>
      <c r="G68" s="33">
        <f>E68*'Enter Information'!E279</f>
        <v>70.365781853142877</v>
      </c>
      <c r="H68" s="34">
        <f t="shared" si="6"/>
        <v>62.354548556785993</v>
      </c>
      <c r="I68" s="34">
        <f t="shared" si="1"/>
        <v>67.801030745596634</v>
      </c>
      <c r="J68" s="35">
        <v>0</v>
      </c>
      <c r="K68" s="35">
        <v>0</v>
      </c>
      <c r="L68" s="35">
        <f>(F68+H68)/2*'Enter Information'!C488</f>
        <v>0.46042468747919052</v>
      </c>
      <c r="M68" s="35">
        <f>(G68+I68)/2*'Enter Information'!D488</f>
        <v>0.30742115803219539</v>
      </c>
      <c r="N68" s="36">
        <f>'Enter Information'!O$606/5</f>
        <v>42.8</v>
      </c>
      <c r="O68" s="36">
        <f>'Enter Information'!P$606/5</f>
        <v>169</v>
      </c>
      <c r="P68" s="36">
        <f>'Enter Information'!Q$606/5</f>
        <v>1223.8</v>
      </c>
      <c r="Q68" s="37">
        <f t="shared" si="10"/>
        <v>0</v>
      </c>
      <c r="R68" s="287">
        <f>(H68-L68+Q68*'Enter Information'!D279)*'Enter Information'!C$786</f>
        <v>61.568335185673369</v>
      </c>
      <c r="S68" s="287">
        <f>(I68-M68+Q68*'Enter Information'!E279)*'Enter Information'!C$786</f>
        <v>67.138347200013214</v>
      </c>
      <c r="T68" s="38">
        <f t="shared" si="2"/>
        <v>128.70668238568658</v>
      </c>
      <c r="AK68" s="87">
        <v>63</v>
      </c>
      <c r="AL68" s="40">
        <f t="shared" si="4"/>
        <v>128.70668238568658</v>
      </c>
      <c r="AM68" s="86">
        <f>T68*'Enter Information'!E$746*((Y$26/AJ$25)/('1'!Z$26/'1'!AK$25))+T68*(1-'Enter Information'!E$746)</f>
        <v>128.96161237165086</v>
      </c>
      <c r="AN68" s="40">
        <f t="shared" si="5"/>
        <v>128.70668238568658</v>
      </c>
      <c r="AO68" s="86">
        <f>T68*'Enter Information'!E$746*Y$26/AJ$25+T68*(1-'Enter Information'!E$746)</f>
        <v>165.86200641718955</v>
      </c>
      <c r="AP68" s="86">
        <f>INDEX($AL$6:$AO$106,'1'!AL68,'Enter Information'!$B$86)</f>
        <v>128.96161237165086</v>
      </c>
    </row>
    <row r="69" spans="4:42" x14ac:dyDescent="0.4">
      <c r="D69" s="31">
        <v>63</v>
      </c>
      <c r="E69" s="32">
        <f>'6'!AP69</f>
        <v>139.60098415811535</v>
      </c>
      <c r="F69" s="33">
        <f>E69*'Enter Information'!D280</f>
        <v>67.102111560896461</v>
      </c>
      <c r="G69" s="33">
        <f>E69*'Enter Information'!E280</f>
        <v>72.498872597218906</v>
      </c>
      <c r="H69" s="34">
        <f t="shared" si="6"/>
        <v>64.484208324533725</v>
      </c>
      <c r="I69" s="34">
        <f t="shared" si="1"/>
        <v>70.365781853142877</v>
      </c>
      <c r="J69" s="35">
        <v>0</v>
      </c>
      <c r="K69" s="35">
        <v>0</v>
      </c>
      <c r="L69" s="35">
        <f>(F69+H69)/2*'Enter Information'!C489</f>
        <v>0.51910803194802202</v>
      </c>
      <c r="M69" s="35">
        <f>(G69+I69)/2*'Enter Information'!D489</f>
        <v>0.3443038172253719</v>
      </c>
      <c r="N69" s="36">
        <f>'Enter Information'!O$606/5</f>
        <v>42.8</v>
      </c>
      <c r="O69" s="36">
        <f>'Enter Information'!P$606/5</f>
        <v>169</v>
      </c>
      <c r="P69" s="36">
        <f>'Enter Information'!Q$606/5</f>
        <v>1223.8</v>
      </c>
      <c r="Q69" s="37">
        <f t="shared" si="10"/>
        <v>0</v>
      </c>
      <c r="R69" s="287">
        <f>(H69-L69+Q69*'Enter Information'!D280)*'Enter Information'!C$786</f>
        <v>63.628410724658302</v>
      </c>
      <c r="S69" s="287">
        <f>(I69-M69+Q69*'Enter Information'!E280)*'Enter Information'!C$786</f>
        <v>69.652909846737586</v>
      </c>
      <c r="T69" s="38">
        <f t="shared" si="2"/>
        <v>133.2813205713959</v>
      </c>
      <c r="AK69" s="87">
        <v>64</v>
      </c>
      <c r="AL69" s="40">
        <f t="shared" si="4"/>
        <v>133.2813205713959</v>
      </c>
      <c r="AM69" s="86">
        <f>T69*'Enter Information'!E$746*((Y$26/AJ$25)/('1'!Z$26/'1'!AK$25))+T69*(1-'Enter Information'!E$746)</f>
        <v>133.54531156667883</v>
      </c>
      <c r="AN69" s="40">
        <f t="shared" si="5"/>
        <v>133.2813205713959</v>
      </c>
      <c r="AO69" s="86">
        <f>T69*'Enter Information'!E$746*Y$26/AJ$25+T69*(1-'Enter Information'!E$746)</f>
        <v>171.75726106947494</v>
      </c>
      <c r="AP69" s="86">
        <f>INDEX($AL$6:$AO$106,'1'!AL69,'Enter Information'!$B$86)</f>
        <v>133.54531156667883</v>
      </c>
    </row>
    <row r="70" spans="4:42" x14ac:dyDescent="0.4">
      <c r="D70" s="31">
        <v>64</v>
      </c>
      <c r="E70" s="32">
        <f>'6'!AP70</f>
        <v>136.75338781619823</v>
      </c>
      <c r="F70" s="33">
        <f>E70*'Enter Information'!D281</f>
        <v>65.998009510248707</v>
      </c>
      <c r="G70" s="33">
        <f>E70*'Enter Information'!E281</f>
        <v>70.75537830594952</v>
      </c>
      <c r="H70" s="34">
        <f t="shared" si="6"/>
        <v>67.102111560896461</v>
      </c>
      <c r="I70" s="34">
        <f t="shared" si="1"/>
        <v>72.498872597218906</v>
      </c>
      <c r="J70" s="35">
        <v>0</v>
      </c>
      <c r="K70" s="35">
        <v>0</v>
      </c>
      <c r="L70" s="35">
        <f>(F70+H70)/2*'Enter Information'!C490</f>
        <v>0.57233052060592426</v>
      </c>
      <c r="M70" s="35">
        <f>(G70+I70)/2*'Enter Information'!D490</f>
        <v>0.37389359485726964</v>
      </c>
      <c r="N70" s="36">
        <f>'Enter Information'!O$606/5</f>
        <v>42.8</v>
      </c>
      <c r="O70" s="36">
        <f>'Enter Information'!P$606/5</f>
        <v>169</v>
      </c>
      <c r="P70" s="36">
        <f>'Enter Information'!Q$606/5</f>
        <v>1223.8</v>
      </c>
      <c r="Q70" s="37">
        <f t="shared" ref="Q70:Q101" si="11">N$3/N$5*N70+O$3/O$5*O70+P$3/P$5*P70</f>
        <v>0</v>
      </c>
      <c r="R70" s="287">
        <f>(H70-L70+Q70*'Enter Information'!D281)*'Enter Information'!C$786</f>
        <v>66.17959190386614</v>
      </c>
      <c r="S70" s="287">
        <f>(I70-M70+Q70*'Enter Information'!E281)*'Enter Information'!C$786</f>
        <v>71.745338731245042</v>
      </c>
      <c r="T70" s="38">
        <f t="shared" si="2"/>
        <v>137.9249306351112</v>
      </c>
      <c r="AK70" s="87">
        <v>65</v>
      </c>
      <c r="AL70" s="40">
        <f t="shared" si="4"/>
        <v>137.9249306351112</v>
      </c>
      <c r="AM70" s="86">
        <f>T70*'Enter Information'!E$746*((Y$26/AJ$25)/('1'!Z$26/'1'!AK$25))+T70*(1-'Enter Information'!E$746)</f>
        <v>138.19811925266538</v>
      </c>
      <c r="AN70" s="40">
        <f t="shared" si="5"/>
        <v>137.9249306351112</v>
      </c>
      <c r="AO70" s="86">
        <f>T70*'Enter Information'!E$746*Y$26/AJ$25+T70*(1-'Enter Information'!E$746)</f>
        <v>177.74139855099958</v>
      </c>
      <c r="AP70" s="86">
        <f>INDEX($AL$6:$AO$106,'1'!AL70,'Enter Information'!$B$86)</f>
        <v>138.19811925266538</v>
      </c>
    </row>
    <row r="71" spans="4:42" x14ac:dyDescent="0.4">
      <c r="D71" s="31">
        <v>65</v>
      </c>
      <c r="E71" s="32">
        <f>'6'!AP71</f>
        <v>134.002716760455</v>
      </c>
      <c r="F71" s="33">
        <f>E71*'Enter Information'!D282</f>
        <v>64.370061746739779</v>
      </c>
      <c r="G71" s="33">
        <f>E71*'Enter Information'!E282</f>
        <v>69.632655013715222</v>
      </c>
      <c r="H71" s="34">
        <f t="shared" si="6"/>
        <v>65.998009510248707</v>
      </c>
      <c r="I71" s="34">
        <f t="shared" si="6"/>
        <v>70.75537830594952</v>
      </c>
      <c r="J71" s="35">
        <v>0</v>
      </c>
      <c r="K71" s="35">
        <v>0</v>
      </c>
      <c r="L71" s="35">
        <f>(F71+H71)/2*'Enter Information'!C491</f>
        <v>0.610774413838991</v>
      </c>
      <c r="M71" s="35">
        <f>(G71+I71)/2*'Enter Information'!D491</f>
        <v>0.40080783512764284</v>
      </c>
      <c r="N71" s="36">
        <f>'Enter Information'!O$607/5</f>
        <v>31.4</v>
      </c>
      <c r="O71" s="36">
        <f>'Enter Information'!P$607/5</f>
        <v>136.4</v>
      </c>
      <c r="P71" s="36">
        <f>'Enter Information'!Q$607/5</f>
        <v>1086.5999999999999</v>
      </c>
      <c r="Q71" s="37">
        <f t="shared" si="11"/>
        <v>0</v>
      </c>
      <c r="R71" s="287">
        <f>(H71-L71+Q71*'Enter Information'!D282)*'Enter Information'!C$787</f>
        <v>65.045759445252486</v>
      </c>
      <c r="S71" s="287">
        <f>(I71-M71+Q71*'Enter Information'!E282)*'Enter Information'!C$787</f>
        <v>69.98715360837177</v>
      </c>
      <c r="T71" s="38">
        <f t="shared" ref="T71:T101" si="12">SUM(R71:S71)</f>
        <v>135.03291305362427</v>
      </c>
      <c r="AK71" s="87">
        <v>66</v>
      </c>
      <c r="AL71" s="40">
        <f t="shared" ref="AL71:AL106" si="13">T71</f>
        <v>135.03291305362427</v>
      </c>
      <c r="AM71" s="86">
        <f>T71*'Enter Information'!E$747*((Y$26/AJ$25)/('1'!Z$26/'1'!AK$25))+T71*(1-'Enter Information'!E$747)</f>
        <v>135.29946032765068</v>
      </c>
      <c r="AN71" s="40">
        <f t="shared" ref="AN71:AN106" si="14">T71</f>
        <v>135.03291305362427</v>
      </c>
      <c r="AO71" s="86">
        <f>T71*'Enter Information'!E$747*Y$26/AJ$25+T71*(1-'Enter Information'!E$747)</f>
        <v>173.88142394458649</v>
      </c>
      <c r="AP71" s="86">
        <f>INDEX($AL$6:$AO$106,'1'!AL71,'Enter Information'!$B$86)</f>
        <v>135.29946032765068</v>
      </c>
    </row>
    <row r="72" spans="4:42" x14ac:dyDescent="0.4">
      <c r="D72" s="31">
        <v>66</v>
      </c>
      <c r="E72" s="32">
        <f>'6'!AP72</f>
        <v>125.27306117085608</v>
      </c>
      <c r="F72" s="33">
        <f>E72*'Enter Information'!D283</f>
        <v>59.998847460289824</v>
      </c>
      <c r="G72" s="33">
        <f>E72*'Enter Information'!E283</f>
        <v>65.274213710566258</v>
      </c>
      <c r="H72" s="34">
        <f t="shared" ref="H72:I106" si="15">F71</f>
        <v>64.370061746739779</v>
      </c>
      <c r="I72" s="34">
        <f t="shared" si="15"/>
        <v>69.632655013715222</v>
      </c>
      <c r="J72" s="35">
        <v>0</v>
      </c>
      <c r="K72" s="35">
        <v>0</v>
      </c>
      <c r="L72" s="35">
        <f>(F72+H72)/2*'Enter Information'!C492</f>
        <v>0.63614697059395642</v>
      </c>
      <c r="M72" s="35">
        <f>(G72+I72)/2*'Enter Information'!D492</f>
        <v>0.42428210213786521</v>
      </c>
      <c r="N72" s="36">
        <f>'Enter Information'!O$607/5</f>
        <v>31.4</v>
      </c>
      <c r="O72" s="36">
        <f>'Enter Information'!P$607/5</f>
        <v>136.4</v>
      </c>
      <c r="P72" s="36">
        <f>'Enter Information'!Q$607/5</f>
        <v>1086.5999999999999</v>
      </c>
      <c r="Q72" s="37">
        <f t="shared" si="11"/>
        <v>0</v>
      </c>
      <c r="R72" s="287">
        <f>(H72-L72+Q72*'Enter Information'!D283)*'Enter Information'!C$787</f>
        <v>63.401073358139783</v>
      </c>
      <c r="S72" s="287">
        <f>(I72-M72+Q72*'Enter Information'!E283)*'Enter Information'!C$787</f>
        <v>68.846941904888254</v>
      </c>
      <c r="T72" s="38">
        <f t="shared" si="12"/>
        <v>132.24801526302804</v>
      </c>
      <c r="AK72" s="87">
        <v>67</v>
      </c>
      <c r="AL72" s="40">
        <f t="shared" si="13"/>
        <v>132.24801526302804</v>
      </c>
      <c r="AM72" s="86">
        <f>T72*'Enter Information'!E$747*((Y$26/AJ$25)/('1'!Z$26/'1'!AK$25))+T72*(1-'Enter Information'!E$747)</f>
        <v>132.50906530754398</v>
      </c>
      <c r="AN72" s="40">
        <f t="shared" si="14"/>
        <v>132.24801526302804</v>
      </c>
      <c r="AO72" s="86">
        <f>T72*'Enter Information'!E$747*Y$26/AJ$25+T72*(1-'Enter Information'!E$747)</f>
        <v>170.29532050936913</v>
      </c>
      <c r="AP72" s="86">
        <f>INDEX($AL$6:$AO$106,'1'!AL72,'Enter Information'!$B$86)</f>
        <v>132.50906530754398</v>
      </c>
    </row>
    <row r="73" spans="4:42" x14ac:dyDescent="0.4">
      <c r="D73" s="31">
        <v>67</v>
      </c>
      <c r="E73" s="32">
        <f>'6'!AP73</f>
        <v>122.63285943217764</v>
      </c>
      <c r="F73" s="33">
        <f>E73*'Enter Information'!D284</f>
        <v>59.080952217347772</v>
      </c>
      <c r="G73" s="33">
        <f>E73*'Enter Information'!E284</f>
        <v>63.551907214829868</v>
      </c>
      <c r="H73" s="34">
        <f t="shared" si="15"/>
        <v>59.998847460289824</v>
      </c>
      <c r="I73" s="34">
        <f t="shared" si="15"/>
        <v>65.274213710566258</v>
      </c>
      <c r="J73" s="35">
        <v>0</v>
      </c>
      <c r="K73" s="35">
        <v>0</v>
      </c>
      <c r="L73" s="35">
        <f>(F73+H73)/2*'Enter Information'!C493</f>
        <v>0.66922847418832332</v>
      </c>
      <c r="M73" s="35">
        <f>(G73+I73)/2*'Enter Information'!D493</f>
        <v>0.44895903142500554</v>
      </c>
      <c r="N73" s="36">
        <f>'Enter Information'!O$607/5</f>
        <v>31.4</v>
      </c>
      <c r="O73" s="36">
        <f>'Enter Information'!P$607/5</f>
        <v>136.4</v>
      </c>
      <c r="P73" s="36">
        <f>'Enter Information'!Q$607/5</f>
        <v>1086.5999999999999</v>
      </c>
      <c r="Q73" s="37">
        <f t="shared" si="11"/>
        <v>0</v>
      </c>
      <c r="R73" s="287">
        <f>(H73-L73+Q73*'Enter Information'!D284)*'Enter Information'!C$787</f>
        <v>59.019778384242173</v>
      </c>
      <c r="S73" s="287">
        <f>(I73-M73+Q73*'Enter Information'!E284)*'Enter Information'!C$787</f>
        <v>64.486713891778791</v>
      </c>
      <c r="T73" s="38">
        <f t="shared" si="12"/>
        <v>123.50649227602096</v>
      </c>
      <c r="AK73" s="87">
        <v>68</v>
      </c>
      <c r="AL73" s="40">
        <f t="shared" si="13"/>
        <v>123.50649227602096</v>
      </c>
      <c r="AM73" s="86">
        <f>T73*'Enter Information'!E$747*((Y$26/AJ$25)/('1'!Z$26/'1'!AK$25))+T73*(1-'Enter Information'!E$747)</f>
        <v>123.75028705239275</v>
      </c>
      <c r="AN73" s="40">
        <f t="shared" si="14"/>
        <v>123.50649227602096</v>
      </c>
      <c r="AO73" s="86">
        <f>T73*'Enter Information'!E$747*Y$26/AJ$25+T73*(1-'Enter Information'!E$747)</f>
        <v>159.03889102079322</v>
      </c>
      <c r="AP73" s="86">
        <f>INDEX($AL$6:$AO$106,'1'!AL73,'Enter Information'!$B$86)</f>
        <v>123.75028705239275</v>
      </c>
    </row>
    <row r="74" spans="4:42" x14ac:dyDescent="0.4">
      <c r="D74" s="31">
        <v>68</v>
      </c>
      <c r="E74" s="32">
        <f>'6'!AP74</f>
        <v>119.88408759307866</v>
      </c>
      <c r="F74" s="33">
        <f>E74*'Enter Information'!D285</f>
        <v>57.2536204929104</v>
      </c>
      <c r="G74" s="33">
        <f>E74*'Enter Information'!E285</f>
        <v>62.630467100168254</v>
      </c>
      <c r="H74" s="34">
        <f t="shared" si="15"/>
        <v>59.080952217347772</v>
      </c>
      <c r="I74" s="34">
        <f t="shared" si="15"/>
        <v>63.551907214829868</v>
      </c>
      <c r="J74" s="35">
        <v>0</v>
      </c>
      <c r="K74" s="35">
        <v>0</v>
      </c>
      <c r="L74" s="35">
        <f>(F74+H74)/2*'Enter Information'!C494</f>
        <v>0.72069267794004932</v>
      </c>
      <c r="M74" s="35">
        <f>(G74+I74)/2*'Enter Information'!D494</f>
        <v>0.48706396485589282</v>
      </c>
      <c r="N74" s="36">
        <f>'Enter Information'!O$607/5</f>
        <v>31.4</v>
      </c>
      <c r="O74" s="36">
        <f>'Enter Information'!P$607/5</f>
        <v>136.4</v>
      </c>
      <c r="P74" s="36">
        <f>'Enter Information'!Q$607/5</f>
        <v>1086.5999999999999</v>
      </c>
      <c r="Q74" s="37">
        <f t="shared" si="11"/>
        <v>0</v>
      </c>
      <c r="R74" s="287">
        <f>(H74-L74+Q74*'Enter Information'!D285)*'Enter Information'!C$787</f>
        <v>58.055481281104854</v>
      </c>
      <c r="S74" s="287">
        <f>(I74-M74+Q74*'Enter Information'!E285)*'Enter Information'!C$787</f>
        <v>62.735495964037192</v>
      </c>
      <c r="T74" s="38">
        <f t="shared" si="12"/>
        <v>120.79097724514205</v>
      </c>
      <c r="AK74" s="87">
        <v>69</v>
      </c>
      <c r="AL74" s="40">
        <f t="shared" si="13"/>
        <v>120.79097724514205</v>
      </c>
      <c r="AM74" s="86">
        <f>T74*'Enter Information'!E$747*((Y$26/AJ$25)/('1'!Z$26/'1'!AK$25))+T74*(1-'Enter Information'!E$747)</f>
        <v>121.02941174961647</v>
      </c>
      <c r="AN74" s="40">
        <f t="shared" si="14"/>
        <v>120.79097724514205</v>
      </c>
      <c r="AO74" s="86">
        <f>T74*'Enter Information'!E$747*Y$26/AJ$25+T74*(1-'Enter Information'!E$747)</f>
        <v>155.54213152983385</v>
      </c>
      <c r="AP74" s="86">
        <f>INDEX($AL$6:$AO$106,'1'!AL74,'Enter Information'!$B$86)</f>
        <v>121.02941174961647</v>
      </c>
    </row>
    <row r="75" spans="4:42" x14ac:dyDescent="0.4">
      <c r="D75" s="31">
        <v>69</v>
      </c>
      <c r="E75" s="32">
        <f>'6'!AP75</f>
        <v>119.83296953878501</v>
      </c>
      <c r="F75" s="33">
        <f>E75*'Enter Information'!D286</f>
        <v>57.960489288883814</v>
      </c>
      <c r="G75" s="33">
        <f>E75*'Enter Information'!E286</f>
        <v>61.872480249901187</v>
      </c>
      <c r="H75" s="34">
        <f t="shared" si="15"/>
        <v>57.2536204929104</v>
      </c>
      <c r="I75" s="34">
        <f t="shared" si="15"/>
        <v>62.630467100168254</v>
      </c>
      <c r="J75" s="35">
        <v>0</v>
      </c>
      <c r="K75" s="35">
        <v>0</v>
      </c>
      <c r="L75" s="35">
        <f>(F75+H75)/2*'Enter Information'!C495</f>
        <v>0.78864058145638138</v>
      </c>
      <c r="M75" s="35">
        <f>(G75+I75)/2*'Enter Information'!D495</f>
        <v>0.53411764413179796</v>
      </c>
      <c r="N75" s="36">
        <f>'Enter Information'!O$607/5</f>
        <v>31.4</v>
      </c>
      <c r="O75" s="36">
        <f>'Enter Information'!P$607/5</f>
        <v>136.4</v>
      </c>
      <c r="P75" s="36">
        <f>'Enter Information'!Q$607/5</f>
        <v>1086.5999999999999</v>
      </c>
      <c r="Q75" s="37">
        <f t="shared" si="11"/>
        <v>0</v>
      </c>
      <c r="R75" s="287">
        <f>(H75-L75+Q75*'Enter Information'!D286)*'Enter Information'!C$787</f>
        <v>56.170099484801717</v>
      </c>
      <c r="S75" s="287">
        <f>(I75-M75+Q75*'Enter Information'!E286)*'Enter Information'!C$787</f>
        <v>61.7720599929062</v>
      </c>
      <c r="T75" s="38">
        <f t="shared" si="12"/>
        <v>117.94215947770792</v>
      </c>
      <c r="AK75" s="87">
        <v>70</v>
      </c>
      <c r="AL75" s="40">
        <f t="shared" si="13"/>
        <v>117.94215947770792</v>
      </c>
      <c r="AM75" s="86">
        <f>T75*'Enter Information'!E$747*((Y$26/AJ$25)/('1'!Z$26/'1'!AK$25))+T75*(1-'Enter Information'!E$747)</f>
        <v>118.17497057828076</v>
      </c>
      <c r="AN75" s="40">
        <f t="shared" si="14"/>
        <v>117.94215947770792</v>
      </c>
      <c r="AO75" s="86">
        <f>T75*'Enter Information'!E$747*Y$26/AJ$25+T75*(1-'Enter Information'!E$747)</f>
        <v>151.87371855733605</v>
      </c>
      <c r="AP75" s="86">
        <f>INDEX($AL$6:$AO$106,'1'!AL75,'Enter Information'!$B$86)</f>
        <v>118.17497057828076</v>
      </c>
    </row>
    <row r="76" spans="4:42" x14ac:dyDescent="0.4">
      <c r="D76" s="31">
        <v>70</v>
      </c>
      <c r="E76" s="32">
        <f>'6'!AP76</f>
        <v>119.98443634032488</v>
      </c>
      <c r="F76" s="33">
        <f>E76*'Enter Information'!D287</f>
        <v>58.385764474666047</v>
      </c>
      <c r="G76" s="33">
        <f>E76*'Enter Information'!E287</f>
        <v>61.598671865658829</v>
      </c>
      <c r="H76" s="34">
        <f t="shared" si="15"/>
        <v>57.960489288883814</v>
      </c>
      <c r="I76" s="34">
        <f t="shared" si="15"/>
        <v>61.872480249901187</v>
      </c>
      <c r="J76" s="35">
        <v>0</v>
      </c>
      <c r="K76" s="35">
        <v>0</v>
      </c>
      <c r="L76" s="35">
        <f>(F76+H76)/2*'Enter Information'!C496</f>
        <v>0.8807411409900725</v>
      </c>
      <c r="M76" s="35">
        <f>(G76+I76)/2*'Enter Information'!D496</f>
        <v>0.58895739559122129</v>
      </c>
      <c r="N76" s="36">
        <f>'Enter Information'!O$608/5</f>
        <v>24.8</v>
      </c>
      <c r="O76" s="36">
        <f>'Enter Information'!P$608/5</f>
        <v>102.8</v>
      </c>
      <c r="P76" s="36">
        <f>'Enter Information'!Q$608/5</f>
        <v>818.6</v>
      </c>
      <c r="Q76" s="37">
        <f t="shared" si="11"/>
        <v>0</v>
      </c>
      <c r="R76" s="287">
        <f>(H76-L76+Q76*'Enter Information'!D287)*'Enter Information'!C$788</f>
        <v>57.011160335652683</v>
      </c>
      <c r="S76" s="287">
        <f>(I76-M76+Q76*'Enter Information'!E287)*'Enter Information'!C$788</f>
        <v>61.209883728431002</v>
      </c>
      <c r="T76" s="38">
        <f t="shared" si="12"/>
        <v>118.22104406408369</v>
      </c>
      <c r="AK76" s="87">
        <v>71</v>
      </c>
      <c r="AL76" s="40">
        <f t="shared" si="13"/>
        <v>118.22104406408369</v>
      </c>
      <c r="AM76" s="86">
        <f>T76*'Enter Information'!E$748*((Y$26/AJ$25)/('1'!Z$26/'1'!AK$25))+T76*(1-'Enter Information'!E$748)</f>
        <v>118.45095164687902</v>
      </c>
      <c r="AN76" s="40">
        <f t="shared" si="14"/>
        <v>118.22104406408369</v>
      </c>
      <c r="AO76" s="86">
        <f>T76*'Enter Information'!E$748*Y$26/AJ$25+T76*(1-'Enter Information'!E$748)</f>
        <v>151.72942364426274</v>
      </c>
      <c r="AP76" s="86">
        <f>INDEX($AL$6:$AO$106,'1'!AL76,'Enter Information'!$B$86)</f>
        <v>118.45095164687902</v>
      </c>
    </row>
    <row r="77" spans="4:42" x14ac:dyDescent="0.4">
      <c r="D77" s="31">
        <v>71</v>
      </c>
      <c r="E77" s="32">
        <f>'6'!AP77</f>
        <v>126.79576241745772</v>
      </c>
      <c r="F77" s="33">
        <f>E77*'Enter Information'!D288</f>
        <v>60.746608300584384</v>
      </c>
      <c r="G77" s="33">
        <f>E77*'Enter Information'!E288</f>
        <v>66.049154116873339</v>
      </c>
      <c r="H77" s="34">
        <f t="shared" si="15"/>
        <v>58.385764474666047</v>
      </c>
      <c r="I77" s="34">
        <f t="shared" si="15"/>
        <v>61.598671865658829</v>
      </c>
      <c r="J77" s="35">
        <v>0</v>
      </c>
      <c r="K77" s="35">
        <v>0</v>
      </c>
      <c r="L77" s="35">
        <f>(F77+H77)/2*'Enter Information'!C497</f>
        <v>1.0001162694482273</v>
      </c>
      <c r="M77" s="35">
        <f>(G77+I77)/2*'Enter Information'!D497</f>
        <v>0.67972467335698383</v>
      </c>
      <c r="N77" s="36">
        <f>'Enter Information'!O$608/5</f>
        <v>24.8</v>
      </c>
      <c r="O77" s="36">
        <f>'Enter Information'!P$608/5</f>
        <v>102.8</v>
      </c>
      <c r="P77" s="36">
        <f>'Enter Information'!Q$608/5</f>
        <v>818.6</v>
      </c>
      <c r="Q77" s="37">
        <f t="shared" si="11"/>
        <v>0</v>
      </c>
      <c r="R77" s="287">
        <f>(H77-L77+Q77*'Enter Information'!D288)*'Enter Information'!C$788</f>
        <v>57.316692819250932</v>
      </c>
      <c r="S77" s="287">
        <f>(I77-M77+Q77*'Enter Information'!E288)*'Enter Information'!C$788</f>
        <v>60.845746145564171</v>
      </c>
      <c r="T77" s="38">
        <f t="shared" si="12"/>
        <v>118.1624389648151</v>
      </c>
      <c r="AK77" s="87">
        <v>72</v>
      </c>
      <c r="AL77" s="40">
        <f t="shared" si="13"/>
        <v>118.1624389648151</v>
      </c>
      <c r="AM77" s="86">
        <f>T77*'Enter Information'!E$748*((Y$26/AJ$25)/('1'!Z$26/'1'!AK$25))+T77*(1-'Enter Information'!E$748)</f>
        <v>118.39223257672801</v>
      </c>
      <c r="AN77" s="40">
        <f t="shared" si="14"/>
        <v>118.1624389648151</v>
      </c>
      <c r="AO77" s="86">
        <f>T77*'Enter Information'!E$748*Y$26/AJ$25+T77*(1-'Enter Information'!E$748)</f>
        <v>151.65420761140635</v>
      </c>
      <c r="AP77" s="86">
        <f>INDEX($AL$6:$AO$106,'1'!AL77,'Enter Information'!$B$86)</f>
        <v>118.39223257672801</v>
      </c>
    </row>
    <row r="78" spans="4:42" x14ac:dyDescent="0.4">
      <c r="D78" s="31">
        <v>72</v>
      </c>
      <c r="E78" s="32">
        <f>'6'!AP78</f>
        <v>126.94506620670013</v>
      </c>
      <c r="F78" s="33">
        <f>E78*'Enter Information'!D289</f>
        <v>60.323501293137269</v>
      </c>
      <c r="G78" s="33">
        <f>E78*'Enter Information'!E289</f>
        <v>66.621564913562864</v>
      </c>
      <c r="H78" s="34">
        <f t="shared" si="15"/>
        <v>60.746608300584384</v>
      </c>
      <c r="I78" s="34">
        <f t="shared" si="15"/>
        <v>66.049154116873339</v>
      </c>
      <c r="J78" s="35">
        <v>0</v>
      </c>
      <c r="K78" s="35">
        <v>0</v>
      </c>
      <c r="L78" s="35">
        <f>(F78+H78)/2*'Enter Information'!C498</f>
        <v>1.1289787719614544</v>
      </c>
      <c r="M78" s="35">
        <f>(G78+I78)/2*'Enter Information'!D498</f>
        <v>0.79005413182624762</v>
      </c>
      <c r="N78" s="36">
        <f>'Enter Information'!O$608/5</f>
        <v>24.8</v>
      </c>
      <c r="O78" s="36">
        <f>'Enter Information'!P$608/5</f>
        <v>102.8</v>
      </c>
      <c r="P78" s="36">
        <f>'Enter Information'!Q$608/5</f>
        <v>818.6</v>
      </c>
      <c r="Q78" s="37">
        <f t="shared" si="11"/>
        <v>0</v>
      </c>
      <c r="R78" s="287">
        <f>(H78-L78+Q78*'Enter Information'!D289)*'Enter Information'!C$788</f>
        <v>59.5459921631291</v>
      </c>
      <c r="S78" s="287">
        <f>(I78-M78+Q78*'Enter Information'!E289)*'Enter Information'!C$788</f>
        <v>65.180683750882949</v>
      </c>
      <c r="T78" s="38">
        <f t="shared" si="12"/>
        <v>124.72667591401205</v>
      </c>
      <c r="AK78" s="87">
        <v>73</v>
      </c>
      <c r="AL78" s="40">
        <f t="shared" si="13"/>
        <v>124.72667591401205</v>
      </c>
      <c r="AM78" s="86">
        <f>T78*'Enter Information'!E$748*((Y$26/AJ$25)/('1'!Z$26/'1'!AK$25))+T78*(1-'Enter Information'!E$748)</f>
        <v>124.9692351706698</v>
      </c>
      <c r="AN78" s="40">
        <f t="shared" si="14"/>
        <v>124.72667591401205</v>
      </c>
      <c r="AO78" s="86">
        <f>T78*'Enter Information'!E$748*Y$26/AJ$25+T78*(1-'Enter Information'!E$748)</f>
        <v>160.0790011568443</v>
      </c>
      <c r="AP78" s="86">
        <f>INDEX($AL$6:$AO$106,'1'!AL78,'Enter Information'!$B$86)</f>
        <v>124.9692351706698</v>
      </c>
    </row>
    <row r="79" spans="4:42" x14ac:dyDescent="0.4">
      <c r="D79" s="31">
        <v>73</v>
      </c>
      <c r="E79" s="32">
        <f>'6'!AP79</f>
        <v>127.29627750871988</v>
      </c>
      <c r="F79" s="33">
        <f>E79*'Enter Information'!D290</f>
        <v>60.464137298253277</v>
      </c>
      <c r="G79" s="33">
        <f>E79*'Enter Information'!E290</f>
        <v>66.832140210466605</v>
      </c>
      <c r="H79" s="34">
        <f t="shared" si="15"/>
        <v>60.323501293137269</v>
      </c>
      <c r="I79" s="34">
        <f t="shared" si="15"/>
        <v>66.621564913562864</v>
      </c>
      <c r="J79" s="35">
        <v>0</v>
      </c>
      <c r="K79" s="35">
        <v>0</v>
      </c>
      <c r="L79" s="35">
        <f>(F79+H79)/2*'Enter Information'!C499</f>
        <v>1.2555875031575048</v>
      </c>
      <c r="M79" s="35">
        <f>(G79+I79)/2*'Enter Information'!D499</f>
        <v>0.89413982433099737</v>
      </c>
      <c r="N79" s="36">
        <f>'Enter Information'!O$608/5</f>
        <v>24.8</v>
      </c>
      <c r="O79" s="36">
        <f>'Enter Information'!P$608/5</f>
        <v>102.8</v>
      </c>
      <c r="P79" s="36">
        <f>'Enter Information'!Q$608/5</f>
        <v>818.6</v>
      </c>
      <c r="Q79" s="37">
        <f t="shared" si="11"/>
        <v>0</v>
      </c>
      <c r="R79" s="287">
        <f>(H79-L79+Q79*'Enter Information'!D290)*'Enter Information'!C$788</f>
        <v>58.996936970495533</v>
      </c>
      <c r="S79" s="287">
        <f>(I79-M79+Q79*'Enter Information'!E290)*'Enter Information'!C$788</f>
        <v>65.648446109166514</v>
      </c>
      <c r="T79" s="38">
        <f t="shared" si="12"/>
        <v>124.64538307966205</v>
      </c>
      <c r="AK79" s="87">
        <v>74</v>
      </c>
      <c r="AL79" s="40">
        <f t="shared" si="13"/>
        <v>124.64538307966205</v>
      </c>
      <c r="AM79" s="86">
        <f>T79*'Enter Information'!E$748*((Y$26/AJ$25)/('1'!Z$26/'1'!AK$25))+T79*(1-'Enter Information'!E$748)</f>
        <v>124.88778424400053</v>
      </c>
      <c r="AN79" s="40">
        <f t="shared" si="14"/>
        <v>124.64538307966205</v>
      </c>
      <c r="AO79" s="86">
        <f>T79*'Enter Information'!E$748*Y$26/AJ$25+T79*(1-'Enter Information'!E$748)</f>
        <v>159.97466681434221</v>
      </c>
      <c r="AP79" s="86">
        <f>INDEX($AL$6:$AO$106,'1'!AL79,'Enter Information'!$B$86)</f>
        <v>124.88778424400053</v>
      </c>
    </row>
    <row r="80" spans="4:42" x14ac:dyDescent="0.4">
      <c r="D80" s="31">
        <v>74</v>
      </c>
      <c r="E80" s="32">
        <f>'6'!AP80</f>
        <v>119.31579400859415</v>
      </c>
      <c r="F80" s="33">
        <f>E80*'Enter Information'!D291</f>
        <v>56.484221513450947</v>
      </c>
      <c r="G80" s="33">
        <f>E80*'Enter Information'!E291</f>
        <v>62.831572495143206</v>
      </c>
      <c r="H80" s="34">
        <f t="shared" si="15"/>
        <v>60.464137298253277</v>
      </c>
      <c r="I80" s="34">
        <f t="shared" si="15"/>
        <v>66.832140210466605</v>
      </c>
      <c r="J80" s="35">
        <v>0</v>
      </c>
      <c r="K80" s="35">
        <v>0</v>
      </c>
      <c r="L80" s="35">
        <f>(F80+H80)/2*'Enter Information'!C500</f>
        <v>1.3566009622157689</v>
      </c>
      <c r="M80" s="35">
        <f>(G80+I80)/2*'Enter Information'!D500</f>
        <v>0.98285094230852232</v>
      </c>
      <c r="N80" s="36">
        <f>'Enter Information'!O$608/5</f>
        <v>24.8</v>
      </c>
      <c r="O80" s="36">
        <f>'Enter Information'!P$608/5</f>
        <v>102.8</v>
      </c>
      <c r="P80" s="36">
        <f>'Enter Information'!Q$608/5</f>
        <v>818.6</v>
      </c>
      <c r="Q80" s="37">
        <f t="shared" si="11"/>
        <v>0</v>
      </c>
      <c r="R80" s="287">
        <f>(H80-L80+Q80*'Enter Information'!D291)*'Enter Information'!C$788</f>
        <v>59.03651190555572</v>
      </c>
      <c r="S80" s="287">
        <f>(I80-M80+Q80*'Enter Information'!E291)*'Enter Information'!C$788</f>
        <v>65.770163854415387</v>
      </c>
      <c r="T80" s="38">
        <f t="shared" si="12"/>
        <v>124.80667575997111</v>
      </c>
      <c r="AK80" s="87">
        <v>75</v>
      </c>
      <c r="AL80" s="40">
        <f t="shared" si="13"/>
        <v>124.80667575997111</v>
      </c>
      <c r="AM80" s="86">
        <f>T80*'Enter Information'!E$748*((Y$26/AJ$25)/('1'!Z$26/'1'!AK$25))+T80*(1-'Enter Information'!E$748)</f>
        <v>125.04939059443952</v>
      </c>
      <c r="AN80" s="40">
        <f t="shared" si="14"/>
        <v>124.80667575997111</v>
      </c>
      <c r="AO80" s="86">
        <f>T80*'Enter Information'!E$748*Y$26/AJ$25+T80*(1-'Enter Information'!E$748)</f>
        <v>160.18167602843837</v>
      </c>
      <c r="AP80" s="86">
        <f>INDEX($AL$6:$AO$106,'1'!AL80,'Enter Information'!$B$86)</f>
        <v>125.04939059443952</v>
      </c>
    </row>
    <row r="81" spans="1:42" x14ac:dyDescent="0.4">
      <c r="D81" s="31">
        <v>75</v>
      </c>
      <c r="E81" s="32">
        <f>'6'!AP81</f>
        <v>112.12865653994807</v>
      </c>
      <c r="F81" s="33">
        <f>E81*'Enter Information'!D292</f>
        <v>53.018028955051989</v>
      </c>
      <c r="G81" s="33">
        <f>E81*'Enter Information'!E292</f>
        <v>59.110627584896086</v>
      </c>
      <c r="H81" s="34">
        <f t="shared" si="15"/>
        <v>56.484221513450947</v>
      </c>
      <c r="I81" s="34">
        <f t="shared" si="15"/>
        <v>62.831572495143206</v>
      </c>
      <c r="J81" s="35">
        <v>0</v>
      </c>
      <c r="K81" s="35">
        <v>0</v>
      </c>
      <c r="L81" s="35">
        <f>(F81+H81)/2*'Enter Information'!C501</f>
        <v>1.4191491660717981</v>
      </c>
      <c r="M81" s="35">
        <f>(G81+I81)/2*'Enter Information'!D501</f>
        <v>1.0474834986875377</v>
      </c>
      <c r="N81" s="36">
        <f>'Enter Information'!O$609/5</f>
        <v>19.8</v>
      </c>
      <c r="O81" s="36">
        <f>'Enter Information'!P$609/5</f>
        <v>86.6</v>
      </c>
      <c r="P81" s="36">
        <f>'Enter Information'!Q$609/5</f>
        <v>588.20000000000005</v>
      </c>
      <c r="Q81" s="37">
        <f t="shared" si="11"/>
        <v>0</v>
      </c>
      <c r="R81" s="287">
        <f>(H81-L81+Q81*'Enter Information'!D292)*'Enter Information'!C$789</f>
        <v>55.261352019501281</v>
      </c>
      <c r="S81" s="287">
        <f>(I81-M81+Q81*'Enter Information'!E292)*'Enter Information'!C$789</f>
        <v>62.004318630480036</v>
      </c>
      <c r="T81" s="38">
        <f t="shared" si="12"/>
        <v>117.26567064998132</v>
      </c>
      <c r="AK81" s="87">
        <v>76</v>
      </c>
      <c r="AL81" s="40">
        <f t="shared" si="13"/>
        <v>117.26567064998132</v>
      </c>
      <c r="AM81" s="86">
        <f>T81*'Enter Information'!E$749*((Y$26/AJ$25)/('1'!Z$26/'1'!AK$25))+T81*(1-'Enter Information'!E$749)</f>
        <v>117.48825675867593</v>
      </c>
      <c r="AN81" s="40">
        <f t="shared" si="14"/>
        <v>117.26567064998132</v>
      </c>
      <c r="AO81" s="86">
        <f>T81*'Enter Information'!E$749*Y$26/AJ$25+T81*(1-'Enter Information'!E$749)</f>
        <v>149.70696609891684</v>
      </c>
      <c r="AP81" s="86">
        <f>INDEX($AL$6:$AO$106,'1'!AL81,'Enter Information'!$B$86)</f>
        <v>117.48825675867593</v>
      </c>
    </row>
    <row r="82" spans="1:42" x14ac:dyDescent="0.4">
      <c r="D82" s="31">
        <v>76</v>
      </c>
      <c r="E82" s="32">
        <f>'6'!AP82</f>
        <v>97.944443632338775</v>
      </c>
      <c r="F82" s="33">
        <f>E82*'Enter Information'!D293</f>
        <v>45.683648170366979</v>
      </c>
      <c r="G82" s="33">
        <f>E82*'Enter Information'!E293</f>
        <v>52.260795461971796</v>
      </c>
      <c r="H82" s="34">
        <f t="shared" si="15"/>
        <v>53.018028955051989</v>
      </c>
      <c r="I82" s="34">
        <f t="shared" si="15"/>
        <v>59.110627584896086</v>
      </c>
      <c r="J82" s="35">
        <v>0</v>
      </c>
      <c r="K82" s="35">
        <v>0</v>
      </c>
      <c r="L82" s="35">
        <f>(F82+H82)/2*'Enter Information'!C502</f>
        <v>1.431174318318575</v>
      </c>
      <c r="M82" s="35">
        <f>(G82+I82)/2*'Enter Information'!D502</f>
        <v>1.0836439462460246</v>
      </c>
      <c r="N82" s="36">
        <f>'Enter Information'!O$609/5</f>
        <v>19.8</v>
      </c>
      <c r="O82" s="36">
        <f>'Enter Information'!P$609/5</f>
        <v>86.6</v>
      </c>
      <c r="P82" s="36">
        <f>'Enter Information'!Q$609/5</f>
        <v>588.20000000000005</v>
      </c>
      <c r="Q82" s="37">
        <f t="shared" si="11"/>
        <v>0</v>
      </c>
      <c r="R82" s="287">
        <f>(H82-L82+Q82*'Enter Information'!D293)*'Enter Information'!C$789</f>
        <v>51.770736187819615</v>
      </c>
      <c r="S82" s="287">
        <f>(I82-M82+Q82*'Enter Information'!E293)*'Enter Information'!C$789</f>
        <v>58.233821055497152</v>
      </c>
      <c r="T82" s="38">
        <f t="shared" si="12"/>
        <v>110.00455724331677</v>
      </c>
      <c r="AK82" s="87">
        <v>77</v>
      </c>
      <c r="AL82" s="40">
        <f t="shared" si="13"/>
        <v>110.00455724331677</v>
      </c>
      <c r="AM82" s="86">
        <f>T82*'Enter Information'!E$749*((Y$26/AJ$25)/('1'!Z$26/'1'!AK$25))+T82*(1-'Enter Information'!E$749)</f>
        <v>110.21336077635202</v>
      </c>
      <c r="AN82" s="40">
        <f t="shared" si="14"/>
        <v>110.00455724331677</v>
      </c>
      <c r="AO82" s="86">
        <f>T82*'Enter Information'!E$749*Y$26/AJ$25+T82*(1-'Enter Information'!E$749)</f>
        <v>140.43708129301694</v>
      </c>
      <c r="AP82" s="86">
        <f>INDEX($AL$6:$AO$106,'1'!AL82,'Enter Information'!$B$86)</f>
        <v>110.21336077635202</v>
      </c>
    </row>
    <row r="83" spans="1:42" x14ac:dyDescent="0.4">
      <c r="D83" s="31">
        <v>77</v>
      </c>
      <c r="E83" s="32">
        <f>'6'!AP83</f>
        <v>90.316727067089587</v>
      </c>
      <c r="F83" s="33">
        <f>E83*'Enter Information'!D294</f>
        <v>41.78947581791266</v>
      </c>
      <c r="G83" s="33">
        <f>E83*'Enter Information'!E294</f>
        <v>48.527251249176928</v>
      </c>
      <c r="H83" s="34">
        <f t="shared" si="15"/>
        <v>45.683648170366979</v>
      </c>
      <c r="I83" s="34">
        <f t="shared" si="15"/>
        <v>52.260795461971796</v>
      </c>
      <c r="J83" s="35">
        <v>0</v>
      </c>
      <c r="K83" s="35">
        <v>0</v>
      </c>
      <c r="L83" s="35">
        <f>(F83+H83)/2*'Enter Information'!C503</f>
        <v>1.4201261679497199</v>
      </c>
      <c r="M83" s="35">
        <f>(G83+I83)/2*'Enter Information'!D503</f>
        <v>1.1111882149904146</v>
      </c>
      <c r="N83" s="36">
        <f>'Enter Information'!O$609/5</f>
        <v>19.8</v>
      </c>
      <c r="O83" s="36">
        <f>'Enter Information'!P$609/5</f>
        <v>86.6</v>
      </c>
      <c r="P83" s="36">
        <f>'Enter Information'!Q$609/5</f>
        <v>588.20000000000005</v>
      </c>
      <c r="Q83" s="37">
        <f t="shared" si="11"/>
        <v>0</v>
      </c>
      <c r="R83" s="287">
        <f>(H83-L83+Q83*'Enter Information'!D294)*'Enter Information'!C$789</f>
        <v>44.421299504838331</v>
      </c>
      <c r="S83" s="287">
        <f>(I83-M83+Q83*'Enter Information'!E294)*'Enter Information'!C$789</f>
        <v>51.331930227986071</v>
      </c>
      <c r="T83" s="38">
        <f t="shared" si="12"/>
        <v>95.753229732824394</v>
      </c>
      <c r="AK83" s="87">
        <v>78</v>
      </c>
      <c r="AL83" s="40">
        <f t="shared" si="13"/>
        <v>95.753229732824394</v>
      </c>
      <c r="AM83" s="86">
        <f>T83*'Enter Information'!E$749*((Y$26/AJ$25)/('1'!Z$26/'1'!AK$25))+T83*(1-'Enter Information'!E$749)</f>
        <v>95.9349823180698</v>
      </c>
      <c r="AN83" s="40">
        <f t="shared" si="14"/>
        <v>95.753229732824394</v>
      </c>
      <c r="AO83" s="86">
        <f>T83*'Enter Information'!E$749*Y$26/AJ$25+T83*(1-'Enter Information'!E$749)</f>
        <v>122.24315469325312</v>
      </c>
      <c r="AP83" s="86">
        <f>INDEX($AL$6:$AO$106,'1'!AL83,'Enter Information'!$B$86)</f>
        <v>95.9349823180698</v>
      </c>
    </row>
    <row r="84" spans="1:42" x14ac:dyDescent="0.4">
      <c r="D84" s="31">
        <v>78</v>
      </c>
      <c r="E84" s="32">
        <f>'6'!AP84</f>
        <v>82.4605041783594</v>
      </c>
      <c r="F84" s="33">
        <f>E84*'Enter Information'!D295</f>
        <v>37.291263806907573</v>
      </c>
      <c r="G84" s="33">
        <f>E84*'Enter Information'!E295</f>
        <v>45.169240371451828</v>
      </c>
      <c r="H84" s="34">
        <f t="shared" si="15"/>
        <v>41.78947581791266</v>
      </c>
      <c r="I84" s="34">
        <f t="shared" si="15"/>
        <v>48.527251249176928</v>
      </c>
      <c r="J84" s="35">
        <v>0</v>
      </c>
      <c r="K84" s="35">
        <v>0</v>
      </c>
      <c r="L84" s="35">
        <f>(F84+H84)/2*'Enter Information'!C504</f>
        <v>1.4408510759642248</v>
      </c>
      <c r="M84" s="35">
        <f>(G84+I84)/2*'Enter Information'!D504</f>
        <v>1.1744855224645814</v>
      </c>
      <c r="N84" s="36">
        <f>'Enter Information'!O$609/5</f>
        <v>19.8</v>
      </c>
      <c r="O84" s="36">
        <f>'Enter Information'!P$609/5</f>
        <v>86.6</v>
      </c>
      <c r="P84" s="36">
        <f>'Enter Information'!Q$609/5</f>
        <v>588.20000000000005</v>
      </c>
      <c r="Q84" s="37">
        <f t="shared" si="11"/>
        <v>0</v>
      </c>
      <c r="R84" s="287">
        <f>(H84-L84+Q84*'Enter Information'!D295)*'Enter Information'!C$789</f>
        <v>40.49244757731978</v>
      </c>
      <c r="S84" s="287">
        <f>(I84-M84+Q84*'Enter Information'!E295)*'Enter Information'!C$789</f>
        <v>47.52155485082865</v>
      </c>
      <c r="T84" s="38">
        <f t="shared" si="12"/>
        <v>88.01400242814843</v>
      </c>
      <c r="AK84" s="87">
        <v>79</v>
      </c>
      <c r="AL84" s="40">
        <f t="shared" si="13"/>
        <v>88.01400242814843</v>
      </c>
      <c r="AM84" s="86">
        <f>T84*'Enter Information'!E$749*((Y$26/AJ$25)/('1'!Z$26/'1'!AK$25))+T84*(1-'Enter Information'!E$749)</f>
        <v>88.181064912868223</v>
      </c>
      <c r="AN84" s="40">
        <f t="shared" si="14"/>
        <v>88.01400242814843</v>
      </c>
      <c r="AO84" s="86">
        <f>T84*'Enter Information'!E$749*Y$26/AJ$25+T84*(1-'Enter Information'!E$749)</f>
        <v>112.3628868082792</v>
      </c>
      <c r="AP84" s="86">
        <f>INDEX($AL$6:$AO$106,'1'!AL84,'Enter Information'!$B$86)</f>
        <v>88.181064912868223</v>
      </c>
    </row>
    <row r="85" spans="1:42" x14ac:dyDescent="0.4">
      <c r="D85" s="31">
        <v>79</v>
      </c>
      <c r="E85" s="32">
        <f>'6'!AP85</f>
        <v>77.462586707664485</v>
      </c>
      <c r="F85" s="33">
        <f>E85*'Enter Information'!D296</f>
        <v>35.3529977076495</v>
      </c>
      <c r="G85" s="33">
        <f>E85*'Enter Information'!E296</f>
        <v>42.109589000014985</v>
      </c>
      <c r="H85" s="34">
        <f t="shared" si="15"/>
        <v>37.291263806907573</v>
      </c>
      <c r="I85" s="34">
        <f t="shared" si="15"/>
        <v>45.169240371451828</v>
      </c>
      <c r="J85" s="35">
        <v>0</v>
      </c>
      <c r="K85" s="35">
        <v>0</v>
      </c>
      <c r="L85" s="35">
        <f>(F85+H85)/2*'Enter Information'!C505</f>
        <v>1.4902970249711383</v>
      </c>
      <c r="M85" s="35">
        <f>(G85+I85)/2*'Enter Information'!D505</f>
        <v>1.2476508658651182</v>
      </c>
      <c r="N85" s="36">
        <f>'Enter Information'!O$609/5</f>
        <v>19.8</v>
      </c>
      <c r="O85" s="36">
        <f>'Enter Information'!P$609/5</f>
        <v>86.6</v>
      </c>
      <c r="P85" s="36">
        <f>'Enter Information'!Q$609/5</f>
        <v>588.20000000000005</v>
      </c>
      <c r="Q85" s="37">
        <f t="shared" si="11"/>
        <v>0</v>
      </c>
      <c r="R85" s="287">
        <f>(H85-L85+Q85*'Enter Information'!D296)*'Enter Information'!C$789</f>
        <v>35.928579472196489</v>
      </c>
      <c r="S85" s="287">
        <f>(I85-M85+Q85*'Enter Information'!E296)*'Enter Information'!C$789</f>
        <v>44.078148188245912</v>
      </c>
      <c r="T85" s="38">
        <f t="shared" si="12"/>
        <v>80.006727660442408</v>
      </c>
      <c r="AK85" s="87">
        <v>80</v>
      </c>
      <c r="AL85" s="40">
        <f t="shared" si="13"/>
        <v>80.006727660442408</v>
      </c>
      <c r="AM85" s="86">
        <f>T85*'Enter Information'!E$749*((Y$26/AJ$25)/('1'!Z$26/'1'!AK$25))+T85*(1-'Enter Information'!E$749)</f>
        <v>80.158591254285511</v>
      </c>
      <c r="AN85" s="40">
        <f t="shared" si="14"/>
        <v>80.006727660442408</v>
      </c>
      <c r="AO85" s="86">
        <f>T85*'Enter Information'!E$749*Y$26/AJ$25+T85*(1-'Enter Information'!E$749)</f>
        <v>102.14041670642192</v>
      </c>
      <c r="AP85" s="86">
        <f>INDEX($AL$6:$AO$106,'1'!AL85,'Enter Information'!$B$86)</f>
        <v>80.158591254285511</v>
      </c>
    </row>
    <row r="86" spans="1:42" ht="12.75" customHeight="1" x14ac:dyDescent="0.4">
      <c r="A86" s="709" t="s">
        <v>831</v>
      </c>
      <c r="B86" s="709"/>
      <c r="D86" s="31">
        <v>80</v>
      </c>
      <c r="E86" s="32">
        <f>'6'!AP86</f>
        <v>72.39993582115865</v>
      </c>
      <c r="F86" s="33">
        <f>E86*'Enter Information'!D297</f>
        <v>32.441240385900578</v>
      </c>
      <c r="G86" s="33">
        <f>E86*'Enter Information'!E297</f>
        <v>39.958695435258072</v>
      </c>
      <c r="H86" s="34">
        <f t="shared" si="15"/>
        <v>35.3529977076495</v>
      </c>
      <c r="I86" s="34">
        <f t="shared" si="15"/>
        <v>42.109589000014985</v>
      </c>
      <c r="J86" s="35">
        <v>0</v>
      </c>
      <c r="K86" s="35">
        <v>0</v>
      </c>
      <c r="L86" s="35">
        <f>(F86+H86)/2*'Enter Information'!C506</f>
        <v>1.5714704390084908</v>
      </c>
      <c r="M86" s="35">
        <f>(G86+I86)/2*'Enter Information'!D506</f>
        <v>1.344688840471949</v>
      </c>
      <c r="N86" s="36">
        <f>'Enter Information'!O$610/5</f>
        <v>15.8</v>
      </c>
      <c r="O86" s="36">
        <f>'Enter Information'!P$610/5</f>
        <v>66.2</v>
      </c>
      <c r="P86" s="36">
        <f>'Enter Information'!Q$610/5</f>
        <v>416.2</v>
      </c>
      <c r="Q86" s="37">
        <f t="shared" si="11"/>
        <v>0</v>
      </c>
      <c r="R86" s="287">
        <f>(H86-L86+Q86*'Enter Information'!D297)*'Enter Information'!C$790</f>
        <v>33.933234657876767</v>
      </c>
      <c r="S86" s="287">
        <f>(I86-M86+Q86*'Enter Information'!E297)*'Enter Information'!C$790</f>
        <v>40.947968749855164</v>
      </c>
      <c r="T86" s="38">
        <f t="shared" si="12"/>
        <v>74.881203407731931</v>
      </c>
      <c r="AK86" s="87">
        <v>81</v>
      </c>
      <c r="AL86" s="40">
        <f t="shared" si="13"/>
        <v>74.881203407731931</v>
      </c>
      <c r="AM86" s="86">
        <f>T86*'Enter Information'!E$750*((Y$26/AJ$25)/('1'!Z$26/'1'!AK$25))+T86*(1-'Enter Information'!E$750)</f>
        <v>75.015717549041071</v>
      </c>
      <c r="AN86" s="40">
        <f t="shared" si="14"/>
        <v>74.881203407731931</v>
      </c>
      <c r="AO86" s="86">
        <f>T86*'Enter Information'!E$750*Y$26/AJ$25+T86*(1-'Enter Information'!E$750)</f>
        <v>94.486258843858963</v>
      </c>
      <c r="AP86" s="86">
        <f>INDEX($AL$6:$AO$106,'1'!AL86,'Enter Information'!$B$86)</f>
        <v>75.015717549041071</v>
      </c>
    </row>
    <row r="87" spans="1:42" x14ac:dyDescent="0.4">
      <c r="A87" s="709"/>
      <c r="B87" s="709"/>
      <c r="D87" s="31">
        <v>81</v>
      </c>
      <c r="E87" s="32">
        <f>'6'!AP87</f>
        <v>67.884007501654594</v>
      </c>
      <c r="F87" s="33">
        <f>E87*'Enter Information'!D298</f>
        <v>29.886807825333545</v>
      </c>
      <c r="G87" s="33">
        <f>E87*'Enter Information'!E298</f>
        <v>37.997199676321053</v>
      </c>
      <c r="H87" s="34">
        <f t="shared" si="15"/>
        <v>32.441240385900578</v>
      </c>
      <c r="I87" s="34">
        <f t="shared" si="15"/>
        <v>39.958695435258072</v>
      </c>
      <c r="J87" s="35">
        <v>0</v>
      </c>
      <c r="K87" s="35">
        <v>0</v>
      </c>
      <c r="L87" s="35">
        <f>(F87+H87)/2*'Enter Information'!C507</f>
        <v>1.63330650337539</v>
      </c>
      <c r="M87" s="35">
        <f>(G87+I87)/2*'Enter Information'!D507</f>
        <v>1.4694686228532663</v>
      </c>
      <c r="N87" s="36">
        <f>'Enter Information'!O$610/5</f>
        <v>15.8</v>
      </c>
      <c r="O87" s="36">
        <f>'Enter Information'!P$610/5</f>
        <v>66.2</v>
      </c>
      <c r="P87" s="36">
        <f>'Enter Information'!Q$610/5</f>
        <v>416.2</v>
      </c>
      <c r="Q87" s="37">
        <f t="shared" si="11"/>
        <v>0</v>
      </c>
      <c r="R87" s="287">
        <f>(H87-L87+Q87*'Enter Information'!D298)*'Enter Information'!C$790</f>
        <v>30.94628734357206</v>
      </c>
      <c r="S87" s="287">
        <f>(I87-M87+Q87*'Enter Information'!E298)*'Enter Information'!C$790</f>
        <v>38.662075720832739</v>
      </c>
      <c r="T87" s="38">
        <f t="shared" si="12"/>
        <v>69.608363064404799</v>
      </c>
      <c r="AK87" s="87">
        <v>82</v>
      </c>
      <c r="AL87" s="40">
        <f t="shared" si="13"/>
        <v>69.608363064404799</v>
      </c>
      <c r="AM87" s="86">
        <f>T87*'Enter Information'!E$750*((Y$26/AJ$25)/('1'!Z$26/'1'!AK$25))+T87*(1-'Enter Information'!E$750)</f>
        <v>69.733405248016069</v>
      </c>
      <c r="AN87" s="40">
        <f t="shared" si="14"/>
        <v>69.608363064404799</v>
      </c>
      <c r="AO87" s="86">
        <f>T87*'Enter Information'!E$750*Y$26/AJ$25+T87*(1-'Enter Information'!E$750)</f>
        <v>87.832907470628953</v>
      </c>
      <c r="AP87" s="86">
        <f>INDEX($AL$6:$AO$106,'1'!AL87,'Enter Information'!$B$86)</f>
        <v>69.733405248016069</v>
      </c>
    </row>
    <row r="88" spans="1:42" ht="12.75" customHeight="1" x14ac:dyDescent="0.4">
      <c r="A88" s="709"/>
      <c r="B88" s="709"/>
      <c r="D88" s="31">
        <v>82</v>
      </c>
      <c r="E88" s="32">
        <f>'6'!AP88</f>
        <v>62.409438297294848</v>
      </c>
      <c r="F88" s="33">
        <f>E88*'Enter Information'!D299</f>
        <v>27.165458631475829</v>
      </c>
      <c r="G88" s="33">
        <f>E88*'Enter Information'!E299</f>
        <v>35.243979665819019</v>
      </c>
      <c r="H88" s="34">
        <f t="shared" si="15"/>
        <v>29.886807825333545</v>
      </c>
      <c r="I88" s="34">
        <f t="shared" si="15"/>
        <v>37.997199676321053</v>
      </c>
      <c r="J88" s="35">
        <v>0</v>
      </c>
      <c r="K88" s="35">
        <v>0</v>
      </c>
      <c r="L88" s="35">
        <f>(F88+H88)/2*'Enter Information'!C508</f>
        <v>1.6887470871215577</v>
      </c>
      <c r="M88" s="35">
        <f>(G88+I88)/2*'Enter Information'!D508</f>
        <v>1.5940942683816786</v>
      </c>
      <c r="N88" s="36">
        <f>'Enter Information'!O$610/5</f>
        <v>15.8</v>
      </c>
      <c r="O88" s="36">
        <f>'Enter Information'!P$610/5</f>
        <v>66.2</v>
      </c>
      <c r="P88" s="36">
        <f>'Enter Information'!Q$610/5</f>
        <v>416.2</v>
      </c>
      <c r="Q88" s="37">
        <f t="shared" si="11"/>
        <v>0</v>
      </c>
      <c r="R88" s="287">
        <f>(H88-L88+Q88*'Enter Information'!D299)*'Enter Information'!C$790</f>
        <v>28.324693679999569</v>
      </c>
      <c r="S88" s="287">
        <f>(I88-M88+Q88*'Enter Information'!E299)*'Enter Information'!C$790</f>
        <v>36.566585881678613</v>
      </c>
      <c r="T88" s="38">
        <f t="shared" si="12"/>
        <v>64.891279561678175</v>
      </c>
      <c r="AK88" s="87">
        <v>83</v>
      </c>
      <c r="AL88" s="40">
        <f t="shared" si="13"/>
        <v>64.891279561678175</v>
      </c>
      <c r="AM88" s="86">
        <f>T88*'Enter Information'!E$750*((Y$26/AJ$25)/('1'!Z$26/'1'!AK$25))+T88*(1-'Enter Information'!E$750)</f>
        <v>65.007848130978033</v>
      </c>
      <c r="AN88" s="40">
        <f t="shared" si="14"/>
        <v>64.891279561678175</v>
      </c>
      <c r="AO88" s="86">
        <f>T88*'Enter Information'!E$750*Y$26/AJ$25+T88*(1-'Enter Information'!E$750)</f>
        <v>81.880818661373723</v>
      </c>
      <c r="AP88" s="86">
        <f>INDEX($AL$6:$AO$106,'1'!AL88,'Enter Information'!$B$86)</f>
        <v>65.007848130978033</v>
      </c>
    </row>
    <row r="89" spans="1:42" x14ac:dyDescent="0.4">
      <c r="A89" s="709"/>
      <c r="B89" s="709"/>
      <c r="D89" s="31">
        <v>83</v>
      </c>
      <c r="E89" s="32">
        <f>'6'!AP89</f>
        <v>56.834987364232269</v>
      </c>
      <c r="F89" s="33">
        <f>E89*'Enter Information'!D300</f>
        <v>24.092753469289974</v>
      </c>
      <c r="G89" s="33">
        <f>E89*'Enter Information'!E300</f>
        <v>32.742233894942295</v>
      </c>
      <c r="H89" s="34">
        <f t="shared" si="15"/>
        <v>27.165458631475829</v>
      </c>
      <c r="I89" s="34">
        <f t="shared" si="15"/>
        <v>35.243979665819019</v>
      </c>
      <c r="J89" s="35">
        <v>0</v>
      </c>
      <c r="K89" s="35">
        <v>0</v>
      </c>
      <c r="L89" s="35">
        <f>(F89+H89)/2*'Enter Information'!C509</f>
        <v>1.7125368662865856</v>
      </c>
      <c r="M89" s="35">
        <f>(G89+I89)/2*'Enter Information'!D509</f>
        <v>1.7088334778497356</v>
      </c>
      <c r="N89" s="36">
        <f>'Enter Information'!O$610/5</f>
        <v>15.8</v>
      </c>
      <c r="O89" s="36">
        <f>'Enter Information'!P$610/5</f>
        <v>66.2</v>
      </c>
      <c r="P89" s="36">
        <f>'Enter Information'!Q$610/5</f>
        <v>416.2</v>
      </c>
      <c r="Q89" s="37">
        <f t="shared" si="11"/>
        <v>0</v>
      </c>
      <c r="R89" s="287">
        <f>(H89-L89+Q89*'Enter Information'!D300)*'Enter Information'!C$790</f>
        <v>25.567226730702256</v>
      </c>
      <c r="S89" s="287">
        <f>(I89-M89+Q89*'Enter Information'!E300)*'Enter Information'!C$790</f>
        <v>33.685747119518609</v>
      </c>
      <c r="T89" s="38">
        <f t="shared" si="12"/>
        <v>59.252973850220869</v>
      </c>
      <c r="AK89" s="87">
        <v>84</v>
      </c>
      <c r="AL89" s="40">
        <f t="shared" si="13"/>
        <v>59.252973850220869</v>
      </c>
      <c r="AM89" s="86">
        <f>T89*'Enter Information'!E$750*((Y$26/AJ$25)/('1'!Z$26/'1'!AK$25))+T89*(1-'Enter Information'!E$750)</f>
        <v>59.359413951805195</v>
      </c>
      <c r="AN89" s="40">
        <f t="shared" si="14"/>
        <v>59.252973850220869</v>
      </c>
      <c r="AO89" s="86">
        <f>T89*'Enter Information'!E$750*Y$26/AJ$25+T89*(1-'Enter Information'!E$750)</f>
        <v>74.766317442786814</v>
      </c>
      <c r="AP89" s="86">
        <f>INDEX($AL$6:$AO$106,'1'!AL89,'Enter Information'!$B$86)</f>
        <v>59.359413951805195</v>
      </c>
    </row>
    <row r="90" spans="1:42" x14ac:dyDescent="0.4">
      <c r="A90" s="710"/>
      <c r="B90" s="710"/>
      <c r="D90" s="31">
        <v>84</v>
      </c>
      <c r="E90" s="32">
        <f>'6'!AP90</f>
        <v>52.088983113436882</v>
      </c>
      <c r="F90" s="33">
        <f>E90*'Enter Information'!D301</f>
        <v>21.960599630588142</v>
      </c>
      <c r="G90" s="33">
        <f>E90*'Enter Information'!E301</f>
        <v>30.12838348284874</v>
      </c>
      <c r="H90" s="34">
        <f t="shared" si="15"/>
        <v>24.092753469289974</v>
      </c>
      <c r="I90" s="34">
        <f t="shared" si="15"/>
        <v>32.742233894942295</v>
      </c>
      <c r="J90" s="35">
        <v>0</v>
      </c>
      <c r="K90" s="35">
        <v>0</v>
      </c>
      <c r="L90" s="35">
        <f>(F90+H90)/2*'Enter Information'!C510</f>
        <v>1.7389746130513977</v>
      </c>
      <c r="M90" s="35">
        <f>(G90+I90)/2*'Enter Information'!D510</f>
        <v>1.822619197782162</v>
      </c>
      <c r="N90" s="36">
        <f>'Enter Information'!O$610/5</f>
        <v>15.8</v>
      </c>
      <c r="O90" s="36">
        <f>'Enter Information'!P$610/5</f>
        <v>66.2</v>
      </c>
      <c r="P90" s="36">
        <f>'Enter Information'!Q$610/5</f>
        <v>416.2</v>
      </c>
      <c r="Q90" s="37">
        <f t="shared" si="11"/>
        <v>0</v>
      </c>
      <c r="R90" s="287">
        <f>(H90-L90+Q90*'Enter Information'!D301)*'Enter Information'!C$790</f>
        <v>22.45416607090964</v>
      </c>
      <c r="S90" s="287">
        <f>(I90-M90+Q90*'Enter Information'!E301)*'Enter Information'!C$790</f>
        <v>31.058469698728874</v>
      </c>
      <c r="T90" s="38">
        <f t="shared" si="12"/>
        <v>53.512635769638514</v>
      </c>
      <c r="AK90" s="87">
        <v>85</v>
      </c>
      <c r="AL90" s="40">
        <f t="shared" si="13"/>
        <v>53.512635769638514</v>
      </c>
      <c r="AM90" s="86">
        <f>T90*'Enter Information'!E$750*((Y$26/AJ$25)/('1'!Z$26/'1'!AK$25))+T90*(1-'Enter Information'!E$750)</f>
        <v>53.608764115901153</v>
      </c>
      <c r="AN90" s="40">
        <f t="shared" si="14"/>
        <v>53.512635769638514</v>
      </c>
      <c r="AO90" s="86">
        <f>T90*'Enter Information'!E$750*Y$26/AJ$25+T90*(1-'Enter Information'!E$750)</f>
        <v>67.52307020516082</v>
      </c>
      <c r="AP90" s="86">
        <f>INDEX($AL$6:$AO$106,'1'!AL90,'Enter Information'!$B$86)</f>
        <v>53.608764115901153</v>
      </c>
    </row>
    <row r="91" spans="1:42" x14ac:dyDescent="0.4">
      <c r="A91" s="94">
        <f>'Enter Information'!E147</f>
        <v>0.15355961898147782</v>
      </c>
      <c r="B91" s="89"/>
      <c r="D91" s="31">
        <v>85</v>
      </c>
      <c r="E91" s="32">
        <f>'6'!AP91</f>
        <v>46.148860323975626</v>
      </c>
      <c r="F91" s="33">
        <f>E91*'Enter Information'!D302</f>
        <v>19.113663549744043</v>
      </c>
      <c r="G91" s="33">
        <f>E91*'Enter Information'!E302</f>
        <v>27.035196774231583</v>
      </c>
      <c r="H91" s="34">
        <f t="shared" si="15"/>
        <v>21.960599630588142</v>
      </c>
      <c r="I91" s="34">
        <f t="shared" si="15"/>
        <v>30.12838348284874</v>
      </c>
      <c r="J91" s="35">
        <v>0</v>
      </c>
      <c r="K91" s="35">
        <v>0</v>
      </c>
      <c r="L91" s="35">
        <f>(F91+H91)/2*'Enter Information'!C511</f>
        <v>1.7532549238524793</v>
      </c>
      <c r="M91" s="35">
        <f>(G91+I91)/2*'Enter Information'!D511</f>
        <v>1.9044046762646309</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19.81330668885186</v>
      </c>
      <c r="S91" s="287">
        <f>(I91-M91+Q91*'Enter Information'!E302)*'Enter Information'!C$791</f>
        <v>27.673618488237395</v>
      </c>
      <c r="T91" s="38">
        <f t="shared" si="12"/>
        <v>47.486925177089255</v>
      </c>
      <c r="AK91" s="87">
        <v>86</v>
      </c>
      <c r="AL91" s="40">
        <f t="shared" si="13"/>
        <v>47.486925177089255</v>
      </c>
      <c r="AM91" s="86">
        <f>T91*'Enter Information'!E$751*((Y$26/AJ$25)/('1'!Z$26/'1'!AK$25))+T91*(1-'Enter Information'!E$751)</f>
        <v>47.556342653310189</v>
      </c>
      <c r="AN91" s="40">
        <f t="shared" si="14"/>
        <v>47.486925177089255</v>
      </c>
      <c r="AO91" s="86">
        <f>T91*'Enter Information'!E$751*Y$26/AJ$25+T91*(1-'Enter Information'!E$751)</f>
        <v>57.604325892748591</v>
      </c>
      <c r="AP91" s="86">
        <f>INDEX($AL$6:$AO$106,'1'!AL91,'Enter Information'!$B$86)</f>
        <v>47.556342653310189</v>
      </c>
    </row>
    <row r="92" spans="1:42" x14ac:dyDescent="0.4">
      <c r="A92" s="94">
        <f>'Enter Information'!E148</f>
        <v>0.14436561363080347</v>
      </c>
      <c r="B92" s="89"/>
      <c r="D92" s="31">
        <v>86</v>
      </c>
      <c r="E92" s="32">
        <f>'6'!AP92</f>
        <v>41.168733335501408</v>
      </c>
      <c r="F92" s="33">
        <f>E92*'Enter Information'!D303</f>
        <v>16.575068114358928</v>
      </c>
      <c r="G92" s="33">
        <f>E92*'Enter Information'!E303</f>
        <v>24.593665221142476</v>
      </c>
      <c r="H92" s="34">
        <f t="shared" si="15"/>
        <v>19.113663549744043</v>
      </c>
      <c r="I92" s="34">
        <f t="shared" si="15"/>
        <v>27.035196774231583</v>
      </c>
      <c r="J92" s="35">
        <v>0</v>
      </c>
      <c r="K92" s="35">
        <v>0</v>
      </c>
      <c r="L92" s="35">
        <f>(F92+H92)/2*'Enter Information'!C512</f>
        <v>1.7212675281596865</v>
      </c>
      <c r="M92" s="35">
        <f>(G92+I92)/2*'Enter Information'!D512</f>
        <v>1.9696410851235204</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17.053248778141192</v>
      </c>
      <c r="S92" s="287">
        <f>(I92-M92+Q92*'Enter Information'!E303)*'Enter Information'!C$791</f>
        <v>24.576783808179044</v>
      </c>
      <c r="T92" s="38">
        <f t="shared" si="12"/>
        <v>41.63003258632024</v>
      </c>
      <c r="AK92" s="87">
        <v>87</v>
      </c>
      <c r="AL92" s="40">
        <f t="shared" si="13"/>
        <v>41.63003258632024</v>
      </c>
      <c r="AM92" s="86">
        <f>T92*'Enter Information'!E$751*((Y$26/AJ$25)/('1'!Z$26/'1'!AK$25))+T92*(1-'Enter Information'!E$751)</f>
        <v>41.690888322638408</v>
      </c>
      <c r="AN92" s="40">
        <f t="shared" si="14"/>
        <v>41.63003258632024</v>
      </c>
      <c r="AO92" s="86">
        <f>T92*'Enter Information'!E$751*Y$26/AJ$25+T92*(1-'Enter Information'!E$751)</f>
        <v>50.49958393989926</v>
      </c>
      <c r="AP92" s="86">
        <f>INDEX($AL$6:$AO$106,'1'!AL92,'Enter Information'!$B$86)</f>
        <v>41.690888322638408</v>
      </c>
    </row>
    <row r="93" spans="1:42" x14ac:dyDescent="0.4">
      <c r="A93" s="94">
        <f>'Enter Information'!E149</f>
        <v>0.12447025956294934</v>
      </c>
      <c r="B93" s="89"/>
      <c r="D93" s="31">
        <v>87</v>
      </c>
      <c r="E93" s="32">
        <f>'6'!AP93</f>
        <v>35.850892769817463</v>
      </c>
      <c r="F93" s="33">
        <f>E93*'Enter Information'!D304</f>
        <v>14.186242821229444</v>
      </c>
      <c r="G93" s="33">
        <f>E93*'Enter Information'!E304</f>
        <v>21.664649948588018</v>
      </c>
      <c r="H93" s="34">
        <f t="shared" si="15"/>
        <v>16.575068114358928</v>
      </c>
      <c r="I93" s="34">
        <f t="shared" si="15"/>
        <v>24.593665221142476</v>
      </c>
      <c r="J93" s="35">
        <v>0</v>
      </c>
      <c r="K93" s="35">
        <v>0</v>
      </c>
      <c r="L93" s="35">
        <f>(F93+H93)/2*'Enter Information'!C513</f>
        <v>1.6704929903571264</v>
      </c>
      <c r="M93" s="35">
        <f>(G93+I93)/2*'Enter Information'!D513</f>
        <v>2.0168625414002497</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14.613939747385285</v>
      </c>
      <c r="S93" s="287">
        <f>(I93-M93+Q93*'Enter Information'!E304)*'Enter Information'!C$791</f>
        <v>22.136560841579588</v>
      </c>
      <c r="T93" s="38">
        <f t="shared" si="12"/>
        <v>36.750500588964869</v>
      </c>
      <c r="AK93" s="87">
        <v>88</v>
      </c>
      <c r="AL93" s="40">
        <f t="shared" si="13"/>
        <v>36.750500588964869</v>
      </c>
      <c r="AM93" s="86">
        <f>T93*'Enter Information'!E$751*((Y$26/AJ$25)/('1'!Z$26/'1'!AK$25))+T93*(1-'Enter Information'!E$751)</f>
        <v>36.804223313509105</v>
      </c>
      <c r="AN93" s="40">
        <f t="shared" si="14"/>
        <v>36.750500588964869</v>
      </c>
      <c r="AO93" s="86">
        <f>T93*'Enter Information'!E$751*Y$26/AJ$25+T93*(1-'Enter Information'!E$751)</f>
        <v>44.580435662104151</v>
      </c>
      <c r="AP93" s="86">
        <f>INDEX($AL$6:$AO$106,'1'!AL93,'Enter Information'!$B$86)</f>
        <v>36.804223313509105</v>
      </c>
    </row>
    <row r="94" spans="1:42" x14ac:dyDescent="0.4">
      <c r="A94" s="94">
        <f>'Enter Information'!E150</f>
        <v>0.11196167717598036</v>
      </c>
      <c r="B94" s="89"/>
      <c r="D94" s="31">
        <v>88</v>
      </c>
      <c r="E94" s="32">
        <f>'6'!AP94</f>
        <v>30.960076649044066</v>
      </c>
      <c r="F94" s="33">
        <f>E94*'Enter Information'!D305</f>
        <v>11.998202679667603</v>
      </c>
      <c r="G94" s="33">
        <f>E94*'Enter Information'!E305</f>
        <v>18.961873969376466</v>
      </c>
      <c r="H94" s="34">
        <f t="shared" si="15"/>
        <v>14.186242821229444</v>
      </c>
      <c r="I94" s="34">
        <f t="shared" si="15"/>
        <v>21.664649948588018</v>
      </c>
      <c r="J94" s="35">
        <v>0</v>
      </c>
      <c r="K94" s="35">
        <v>0</v>
      </c>
      <c r="L94" s="35">
        <f>(F94+H94)/2*'Enter Information'!C514</f>
        <v>1.5955491865971618</v>
      </c>
      <c r="M94" s="35">
        <f>(G94+I94)/2*'Enter Information'!D514</f>
        <v>2.0203570344403738</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12.345178351176013</v>
      </c>
      <c r="S94" s="287">
        <f>(I94-M94+Q94*'Enter Information'!E305)*'Enter Information'!C$791</f>
        <v>19.261234261219364</v>
      </c>
      <c r="T94" s="38">
        <f t="shared" si="12"/>
        <v>31.606412612395378</v>
      </c>
      <c r="AK94" s="87">
        <v>89</v>
      </c>
      <c r="AL94" s="40">
        <f t="shared" si="13"/>
        <v>31.606412612395378</v>
      </c>
      <c r="AM94" s="86">
        <f>T94*'Enter Information'!E$751*((Y$26/AJ$25)/('1'!Z$26/'1'!AK$25))+T94*(1-'Enter Information'!E$751)</f>
        <v>31.652615591168328</v>
      </c>
      <c r="AN94" s="40">
        <f t="shared" si="14"/>
        <v>31.606412612395378</v>
      </c>
      <c r="AO94" s="86">
        <f>T94*'Enter Information'!E$751*Y$26/AJ$25+T94*(1-'Enter Information'!E$751)</f>
        <v>38.340366019392405</v>
      </c>
      <c r="AP94" s="86">
        <f>INDEX($AL$6:$AO$106,'1'!AL94,'Enter Information'!$B$86)</f>
        <v>31.652615591168328</v>
      </c>
    </row>
    <row r="95" spans="1:42" x14ac:dyDescent="0.4">
      <c r="A95" s="94">
        <f>'Enter Information'!E151</f>
        <v>9.8584991279505652E-2</v>
      </c>
      <c r="B95" s="89"/>
      <c r="D95" s="31">
        <v>89</v>
      </c>
      <c r="E95" s="32">
        <f>'6'!AP95</f>
        <v>26.167639361381784</v>
      </c>
      <c r="F95" s="33">
        <f>E95*'Enter Information'!D306</f>
        <v>9.7887751149325233</v>
      </c>
      <c r="G95" s="33">
        <f>E95*'Enter Information'!E306</f>
        <v>16.378864246449261</v>
      </c>
      <c r="H95" s="34">
        <f t="shared" si="15"/>
        <v>11.998202679667603</v>
      </c>
      <c r="I95" s="34">
        <f t="shared" si="15"/>
        <v>18.961873969376466</v>
      </c>
      <c r="J95" s="35">
        <v>0</v>
      </c>
      <c r="K95" s="35">
        <v>0</v>
      </c>
      <c r="L95" s="35">
        <f>(F95+H95)/2*'Enter Information'!C515</f>
        <v>1.4846736018130255</v>
      </c>
      <c r="M95" s="35">
        <f>(G95+I95)/2*'Enter Information'!D515</f>
        <v>2.0016994125443692</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10.308517968333561</v>
      </c>
      <c r="S95" s="287">
        <f>(I95-M95+Q95*'Enter Information'!E306)*'Enter Information'!C$791</f>
        <v>16.629455520643745</v>
      </c>
      <c r="T95" s="38">
        <f t="shared" si="12"/>
        <v>26.937973488977306</v>
      </c>
      <c r="AK95" s="87">
        <v>90</v>
      </c>
      <c r="AL95" s="40">
        <f t="shared" si="13"/>
        <v>26.937973488977306</v>
      </c>
      <c r="AM95" s="86">
        <f>T95*'Enter Information'!E$751*((Y$26/AJ$25)/('1'!Z$26/'1'!AK$25))+T95*(1-'Enter Information'!E$751)</f>
        <v>26.977352036380356</v>
      </c>
      <c r="AN95" s="40">
        <f t="shared" si="14"/>
        <v>26.937973488977306</v>
      </c>
      <c r="AO95" s="86">
        <f>T95*'Enter Information'!E$751*Y$26/AJ$25+T95*(1-'Enter Information'!E$751)</f>
        <v>32.677285336173576</v>
      </c>
      <c r="AP95" s="86">
        <f>INDEX($AL$6:$AO$106,'1'!AL95,'Enter Information'!$B$86)</f>
        <v>26.977352036380356</v>
      </c>
    </row>
    <row r="96" spans="1:42" x14ac:dyDescent="0.4">
      <c r="A96" s="94">
        <f>'Enter Information'!E152</f>
        <v>8.5295115733981519E-2</v>
      </c>
      <c r="B96" s="89"/>
      <c r="D96" s="31">
        <v>90</v>
      </c>
      <c r="E96" s="32">
        <f>'6'!AP96</f>
        <v>21.866721850077493</v>
      </c>
      <c r="F96" s="33">
        <f>E96*'Enter Information'!D307</f>
        <v>7.8459610783309142</v>
      </c>
      <c r="G96" s="33">
        <f>E96*'Enter Information'!E307</f>
        <v>14.020760771746581</v>
      </c>
      <c r="H96" s="34">
        <f t="shared" si="15"/>
        <v>9.7887751149325233</v>
      </c>
      <c r="I96" s="34">
        <f t="shared" si="15"/>
        <v>16.378864246449261</v>
      </c>
      <c r="J96" s="35">
        <v>0</v>
      </c>
      <c r="K96" s="35">
        <v>0</v>
      </c>
      <c r="L96" s="35">
        <f>(F96+H96)/2*'Enter Information'!C516</f>
        <v>1.3392700401973916</v>
      </c>
      <c r="M96" s="35">
        <f>(G96+I96)/2*'Enter Information'!D516</f>
        <v>1.9554558792954473</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8.2847419017370498</v>
      </c>
      <c r="S96" s="287">
        <f>(I96-M96+Q96*'Enter Information'!E307)*'Enter Information'!C$791</f>
        <v>14.142155618383336</v>
      </c>
      <c r="T96" s="38">
        <f t="shared" si="12"/>
        <v>22.426897520120384</v>
      </c>
      <c r="AK96" s="87">
        <v>91</v>
      </c>
      <c r="AL96" s="40">
        <f t="shared" si="13"/>
        <v>22.426897520120384</v>
      </c>
      <c r="AM96" s="86">
        <f>T96*'Enter Information'!E$751*((Y$26/AJ$25)/('1'!Z$26/'1'!AK$25))+T96*(1-'Enter Information'!E$751)</f>
        <v>22.459681673221613</v>
      </c>
      <c r="AN96" s="40">
        <f t="shared" si="14"/>
        <v>22.426897520120384</v>
      </c>
      <c r="AO96" s="86">
        <f>T96*'Enter Information'!E$751*Y$26/AJ$25+T96*(1-'Enter Information'!E$751)</f>
        <v>27.205095059209661</v>
      </c>
      <c r="AP96" s="86">
        <f>INDEX($AL$6:$AO$106,'1'!AL96,'Enter Information'!$B$86)</f>
        <v>22.459681673221613</v>
      </c>
    </row>
    <row r="97" spans="1:64" x14ac:dyDescent="0.4">
      <c r="A97" s="94">
        <f>'Enter Information'!E153</f>
        <v>6.7633155240583054E-2</v>
      </c>
      <c r="B97" s="89"/>
      <c r="D97" s="31">
        <v>91</v>
      </c>
      <c r="E97" s="32">
        <f>'6'!AP97</f>
        <v>17.483916926395192</v>
      </c>
      <c r="F97" s="33">
        <f>E97*'Enter Information'!D308</f>
        <v>6.0306252548919703</v>
      </c>
      <c r="G97" s="33">
        <f>E97*'Enter Information'!E308</f>
        <v>11.453291671503223</v>
      </c>
      <c r="H97" s="34">
        <f t="shared" si="15"/>
        <v>7.8459610783309142</v>
      </c>
      <c r="I97" s="34">
        <f t="shared" si="15"/>
        <v>14.020760771746581</v>
      </c>
      <c r="J97" s="35">
        <v>0</v>
      </c>
      <c r="K97" s="35">
        <v>0</v>
      </c>
      <c r="L97" s="35">
        <f>(F97+H97)/2*'Enter Information'!C517</f>
        <v>1.1706982060023488</v>
      </c>
      <c r="M97" s="35">
        <f>(G97+I97)/2*'Enter Information'!D517</f>
        <v>1.8504351694776657</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6.5450969653655919</v>
      </c>
      <c r="S97" s="287">
        <f>(I97-M97+Q97*'Enter Information'!E308)*'Enter Information'!C$791</f>
        <v>11.933007387188432</v>
      </c>
      <c r="T97" s="38">
        <f t="shared" si="12"/>
        <v>18.478104352554023</v>
      </c>
      <c r="AK97" s="87">
        <v>92</v>
      </c>
      <c r="AL97" s="40">
        <f t="shared" si="13"/>
        <v>18.478104352554023</v>
      </c>
      <c r="AM97" s="86">
        <f>T97*'Enter Information'!E$751*((Y$26/AJ$25)/('1'!Z$26/'1'!AK$25))+T97*(1-'Enter Information'!E$751)</f>
        <v>18.505116069246942</v>
      </c>
      <c r="AN97" s="40">
        <f t="shared" si="14"/>
        <v>18.478104352554023</v>
      </c>
      <c r="AO97" s="86">
        <f>T97*'Enter Information'!E$751*Y$26/AJ$25+T97*(1-'Enter Information'!E$751)</f>
        <v>22.414985620468897</v>
      </c>
      <c r="AP97" s="86">
        <f>INDEX($AL$6:$AO$106,'1'!AL97,'Enter Information'!$B$86)</f>
        <v>18.505116069246942</v>
      </c>
    </row>
    <row r="98" spans="1:64" x14ac:dyDescent="0.4">
      <c r="A98" s="94">
        <f>'Enter Information'!E154</f>
        <v>5.6750293971415719E-2</v>
      </c>
      <c r="B98" s="89"/>
      <c r="D98" s="31">
        <v>92</v>
      </c>
      <c r="E98" s="32">
        <f>'6'!AP98</f>
        <v>15.632475409993486</v>
      </c>
      <c r="F98" s="33">
        <f>E98*'Enter Information'!D309</f>
        <v>5.1434344069037117</v>
      </c>
      <c r="G98" s="33">
        <f>E98*'Enter Information'!E309</f>
        <v>10.489041003089774</v>
      </c>
      <c r="H98" s="34">
        <f t="shared" si="15"/>
        <v>6.0306252548919703</v>
      </c>
      <c r="I98" s="34">
        <f t="shared" si="15"/>
        <v>11.453291671503223</v>
      </c>
      <c r="J98" s="35">
        <v>0</v>
      </c>
      <c r="K98" s="35">
        <v>0</v>
      </c>
      <c r="L98" s="35">
        <f>(F98+H98)/2*'Enter Information'!C518</f>
        <v>1.042595636743846</v>
      </c>
      <c r="M98" s="35">
        <f>(G98+I98)/2*'Enter Information'!D518</f>
        <v>1.7881904013159562</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4.8907643251368338</v>
      </c>
      <c r="S98" s="287">
        <f>(I98-M98+Q98*'Enter Information'!E309)*'Enter Information'!C$791</f>
        <v>9.4766342844243443</v>
      </c>
      <c r="T98" s="38">
        <f t="shared" si="12"/>
        <v>14.367398609561178</v>
      </c>
      <c r="AK98" s="87">
        <v>93</v>
      </c>
      <c r="AL98" s="40">
        <f t="shared" si="13"/>
        <v>14.367398609561178</v>
      </c>
      <c r="AM98" s="86">
        <f>T98*'Enter Information'!E$751*((Y$26/AJ$25)/('1'!Z$26/'1'!AK$25))+T98*(1-'Enter Information'!E$751)</f>
        <v>14.388401202329957</v>
      </c>
      <c r="AN98" s="40">
        <f t="shared" si="14"/>
        <v>14.367398609561178</v>
      </c>
      <c r="AO98" s="86">
        <f>T98*'Enter Information'!E$751*Y$26/AJ$25+T98*(1-'Enter Information'!E$751)</f>
        <v>17.428467070668205</v>
      </c>
      <c r="AP98" s="86">
        <f>INDEX($AL$6:$AO$106,'1'!AL98,'Enter Information'!$B$86)</f>
        <v>14.388401202329957</v>
      </c>
    </row>
    <row r="99" spans="1:64" x14ac:dyDescent="0.4">
      <c r="A99" s="94">
        <f>'Enter Information'!E155</f>
        <v>4.4202252334014661E-2</v>
      </c>
      <c r="B99" s="89"/>
      <c r="D99" s="31">
        <v>93</v>
      </c>
      <c r="E99" s="32">
        <f>'6'!AP99</f>
        <v>11.960084535935403</v>
      </c>
      <c r="F99" s="33">
        <f>E99*'Enter Information'!D310</f>
        <v>3.7646186461085724</v>
      </c>
      <c r="G99" s="33">
        <f>E99*'Enter Information'!E310</f>
        <v>8.1954658898268296</v>
      </c>
      <c r="H99" s="34">
        <f t="shared" si="15"/>
        <v>5.1434344069037117</v>
      </c>
      <c r="I99" s="34">
        <f t="shared" si="15"/>
        <v>10.489041003089774</v>
      </c>
      <c r="J99" s="35">
        <v>0</v>
      </c>
      <c r="K99" s="35">
        <v>0</v>
      </c>
      <c r="L99" s="35">
        <f>(F99+H99)/2*'Enter Information'!C519</f>
        <v>0.91338721979061466</v>
      </c>
      <c r="M99" s="35">
        <f>(G99+I99)/2*'Enter Information'!D519</f>
        <v>1.6983282540316547</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4.1475623563075237</v>
      </c>
      <c r="S99" s="287">
        <f>(I99-M99+Q99*'Enter Information'!E310)*'Enter Information'!C$791</f>
        <v>8.6192961142802638</v>
      </c>
      <c r="T99" s="38">
        <f t="shared" si="12"/>
        <v>12.766858470587788</v>
      </c>
      <c r="AK99" s="87">
        <v>94</v>
      </c>
      <c r="AL99" s="40">
        <f t="shared" si="13"/>
        <v>12.766858470587788</v>
      </c>
      <c r="AM99" s="86">
        <f>T99*'Enter Information'!E$751*((Y$26/AJ$25)/('1'!Z$26/'1'!AK$25))+T99*(1-'Enter Information'!E$751)</f>
        <v>12.785521357076922</v>
      </c>
      <c r="AN99" s="40">
        <f t="shared" si="14"/>
        <v>12.766858470587788</v>
      </c>
      <c r="AO99" s="86">
        <f>T99*'Enter Information'!E$751*Y$26/AJ$25+T99*(1-'Enter Information'!E$751)</f>
        <v>15.486921362538624</v>
      </c>
      <c r="AP99" s="86">
        <f>INDEX($AL$6:$AO$106,'1'!AL99,'Enter Information'!$B$86)</f>
        <v>12.785521357076922</v>
      </c>
    </row>
    <row r="100" spans="1:64" x14ac:dyDescent="0.4">
      <c r="A100" s="94">
        <f>'Enter Information'!E156</f>
        <v>3.4116467923575325E-2</v>
      </c>
      <c r="B100" s="89"/>
      <c r="D100" s="31">
        <v>94</v>
      </c>
      <c r="E100" s="32">
        <f>'6'!AP100</f>
        <v>9.7753783220408188</v>
      </c>
      <c r="F100" s="33">
        <f>E100*'Enter Information'!D311</f>
        <v>3.0210283225182821</v>
      </c>
      <c r="G100" s="33">
        <f>E100*'Enter Information'!E311</f>
        <v>6.7543499995225371</v>
      </c>
      <c r="H100" s="34">
        <f t="shared" si="15"/>
        <v>3.7646186461085724</v>
      </c>
      <c r="I100" s="34">
        <f t="shared" si="15"/>
        <v>8.1954658898268296</v>
      </c>
      <c r="J100" s="35">
        <v>0</v>
      </c>
      <c r="K100" s="35">
        <v>0</v>
      </c>
      <c r="L100" s="35">
        <f>(F100+H100)/2*'Enter Information'!C520</f>
        <v>0.75900854167575682</v>
      </c>
      <c r="M100" s="35">
        <f>(G100+I100)/2*'Enter Information'!D520</f>
        <v>1.5072404379642033</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2.9470014814162813</v>
      </c>
      <c r="S100" s="287">
        <f>(I100-M100+Q100*'Enter Information'!E311)*'Enter Information'!C$791</f>
        <v>6.5578067779369285</v>
      </c>
      <c r="T100" s="38">
        <f t="shared" si="12"/>
        <v>9.5048082593532097</v>
      </c>
      <c r="AK100" s="87">
        <v>95</v>
      </c>
      <c r="AL100" s="40">
        <f t="shared" si="13"/>
        <v>9.5048082593532097</v>
      </c>
      <c r="AM100" s="86">
        <f>T100*'Enter Information'!E$751*((Y$26/AJ$25)/('1'!Z$26/'1'!AK$25))+T100*(1-'Enter Information'!E$751)</f>
        <v>9.5187026060363777</v>
      </c>
      <c r="AN100" s="40">
        <f t="shared" si="14"/>
        <v>9.5048082593532097</v>
      </c>
      <c r="AO100" s="86">
        <f>T100*'Enter Information'!E$751*Y$26/AJ$25+T100*(1-'Enter Information'!E$751)</f>
        <v>11.529869969008409</v>
      </c>
      <c r="AP100" s="86">
        <f>INDEX($AL$6:$AO$106,'1'!AL100,'Enter Information'!$B$86)</f>
        <v>9.5187026060363777</v>
      </c>
    </row>
    <row r="101" spans="1:64" x14ac:dyDescent="0.4">
      <c r="A101" s="94">
        <f>'Enter Information'!E157</f>
        <v>2.7084829496578883E-2</v>
      </c>
      <c r="B101" s="89"/>
      <c r="D101" s="31">
        <v>95</v>
      </c>
      <c r="E101" s="32">
        <f>'6'!AP101</f>
        <v>7.6526868324148163</v>
      </c>
      <c r="F101" s="33">
        <f>E101*'Enter Information'!D312</f>
        <v>2.1539905245083659</v>
      </c>
      <c r="G101" s="33">
        <f>E101*'Enter Information'!E312</f>
        <v>5.4986963079064504</v>
      </c>
      <c r="H101" s="34">
        <f t="shared" si="15"/>
        <v>3.0210283225182821</v>
      </c>
      <c r="I101" s="34">
        <f t="shared" si="15"/>
        <v>6.7543499995225371</v>
      </c>
      <c r="J101" s="35">
        <v>0</v>
      </c>
      <c r="K101" s="35">
        <v>0</v>
      </c>
      <c r="L101" s="35">
        <f>(F101+H101)/2*'Enter Information'!C521</f>
        <v>0.62219251597801384</v>
      </c>
      <c r="M101" s="35">
        <f>(G101+I101)/2*'Enter Information'!D521</f>
        <v>1.360210670587692</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2.3520591260730543</v>
      </c>
      <c r="S101" s="287">
        <f>(I101-M101+Q101*'Enter Information'!E312)*'Enter Information'!C$791</f>
        <v>5.2889550011466389</v>
      </c>
      <c r="T101" s="38">
        <f t="shared" si="12"/>
        <v>7.6410141272196928</v>
      </c>
      <c r="AK101" s="87">
        <v>96</v>
      </c>
      <c r="AL101" s="40">
        <f t="shared" si="13"/>
        <v>7.6410141272196928</v>
      </c>
      <c r="AM101" s="86">
        <f>T101*'Enter Information'!E$751*((Y$26/AJ$25)/('1'!Z$26/'1'!AK$25))+T101*(1-'Enter Information'!E$751)</f>
        <v>7.6521839368989255</v>
      </c>
      <c r="AN101" s="40">
        <f t="shared" si="14"/>
        <v>7.6410141272196928</v>
      </c>
      <c r="AO101" s="86">
        <f>T101*'Enter Information'!E$751*Y$26/AJ$25+T101*(1-'Enter Information'!E$751)</f>
        <v>9.2689822786803298</v>
      </c>
      <c r="AP101" s="86">
        <f>INDEX($AL$6:$AO$106,'1'!AL101,'Enter Information'!$B$86)</f>
        <v>7.6521839368989255</v>
      </c>
    </row>
    <row r="102" spans="1:64" x14ac:dyDescent="0.4">
      <c r="A102" s="94">
        <f>'Enter Information'!E158</f>
        <v>1.8459037352126458E-2</v>
      </c>
      <c r="B102" s="89"/>
      <c r="D102" s="31">
        <v>96</v>
      </c>
      <c r="E102" s="32">
        <f>'6'!AP102</f>
        <v>6.320923464544741</v>
      </c>
      <c r="F102" s="33">
        <f>E102*'Enter Information'!D313</f>
        <v>1.8160156341060565</v>
      </c>
      <c r="G102" s="33">
        <f>E102*'Enter Information'!E313</f>
        <v>4.5049078304386843</v>
      </c>
      <c r="H102" s="34">
        <f t="shared" si="15"/>
        <v>2.1539905245083659</v>
      </c>
      <c r="I102" s="34">
        <f t="shared" si="15"/>
        <v>5.4986963079064504</v>
      </c>
      <c r="J102" s="35">
        <v>0</v>
      </c>
      <c r="K102" s="35">
        <v>0</v>
      </c>
      <c r="L102" s="35">
        <f>(F102+H102)/2*'Enter Information'!C522</f>
        <v>0.51215064449205361</v>
      </c>
      <c r="M102" s="35">
        <f>(G102+I102)/2*'Enter Information'!D522</f>
        <v>1.2162381911400015</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1.6098244251708984</v>
      </c>
      <c r="S102" s="287">
        <f>(I102-M102+Q102*'Enter Information'!E313)*'Enter Information'!C$791</f>
        <v>4.1989512863297627</v>
      </c>
      <c r="T102" s="38">
        <f>SUM(R102:S102)</f>
        <v>5.8087757115006609</v>
      </c>
      <c r="AK102" s="87">
        <v>97</v>
      </c>
      <c r="AL102" s="40">
        <f t="shared" si="13"/>
        <v>5.8087757115006609</v>
      </c>
      <c r="AM102" s="86">
        <f>T102*'Enter Information'!E$751*((Y$26/AJ$25)/('1'!Z$26/'1'!AK$25))+T102*(1-'Enter Information'!E$751)</f>
        <v>5.8172671130458671</v>
      </c>
      <c r="AN102" s="40">
        <f t="shared" si="14"/>
        <v>5.8087757115006609</v>
      </c>
      <c r="AO102" s="86">
        <f>T102*'Enter Information'!E$751*Y$26/AJ$25+T102*(1-'Enter Information'!E$751)</f>
        <v>7.0463734570164229</v>
      </c>
      <c r="AP102" s="86">
        <f>INDEX($AL$6:$AO$106,'1'!AL102,'Enter Information'!$B$86)</f>
        <v>5.8172671130458671</v>
      </c>
    </row>
    <row r="103" spans="1:64" x14ac:dyDescent="0.4">
      <c r="A103" s="94">
        <f>'Enter Information'!E159</f>
        <v>1.0598754666056363E-2</v>
      </c>
      <c r="B103" s="89"/>
      <c r="D103" s="31">
        <v>97</v>
      </c>
      <c r="E103" s="32">
        <f>'6'!AP103</f>
        <v>4.175442696961257</v>
      </c>
      <c r="F103" s="33">
        <f>E103*'Enter Information'!D314</f>
        <v>1.0757283493288123</v>
      </c>
      <c r="G103" s="33">
        <f>E103*'Enter Information'!E314</f>
        <v>3.0997143476324447</v>
      </c>
      <c r="H103" s="34">
        <f t="shared" si="15"/>
        <v>1.8160156341060565</v>
      </c>
      <c r="I103" s="34">
        <f t="shared" si="15"/>
        <v>4.5049078304386843</v>
      </c>
      <c r="J103" s="35">
        <v>0</v>
      </c>
      <c r="K103" s="35">
        <v>0</v>
      </c>
      <c r="L103" s="35">
        <f>(F103+H103)/2*'Enter Information'!C523</f>
        <v>0.40211145961653572</v>
      </c>
      <c r="M103" s="35">
        <f>(G103+I103)/2*'Enter Information'!D523</f>
        <v>1.0052550057192224</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1.3863334072027242</v>
      </c>
      <c r="S103" s="287">
        <f>(I103-M103+Q103*'Enter Information'!E314)*'Enter Information'!C$791</f>
        <v>3.4314104958857161</v>
      </c>
      <c r="T103" s="38">
        <f>SUM(R103:S103)</f>
        <v>4.8177439030884406</v>
      </c>
      <c r="AK103" s="87">
        <v>98</v>
      </c>
      <c r="AL103" s="40">
        <f t="shared" si="13"/>
        <v>4.8177439030884406</v>
      </c>
      <c r="AM103" s="86">
        <f>T103*'Enter Information'!E$751*((Y$26/AJ$25)/('1'!Z$26/'1'!AK$25))+T103*(1-'Enter Information'!E$751)</f>
        <v>4.8247865916092074</v>
      </c>
      <c r="AN103" s="40">
        <f t="shared" si="14"/>
        <v>4.8177439030884406</v>
      </c>
      <c r="AO103" s="86">
        <f>T103*'Enter Information'!E$751*Y$26/AJ$25+T103*(1-'Enter Information'!E$751)</f>
        <v>5.8441958249847694</v>
      </c>
      <c r="AP103" s="86">
        <f>INDEX($AL$6:$AO$106,'1'!AL103,'Enter Information'!$B$86)</f>
        <v>4.8247865916092074</v>
      </c>
    </row>
    <row r="104" spans="1:64" x14ac:dyDescent="0.4">
      <c r="A104" s="94">
        <f>'Enter Information'!E160</f>
        <v>7.9234174867614214E-3</v>
      </c>
      <c r="B104" s="89"/>
      <c r="D104" s="31">
        <v>98</v>
      </c>
      <c r="E104" s="32">
        <f>'6'!AP104</f>
        <v>3.2675027333542221</v>
      </c>
      <c r="F104" s="33">
        <f>E104*'Enter Information'!D315</f>
        <v>0.83314810730944311</v>
      </c>
      <c r="G104" s="33">
        <f>E104*'Enter Information'!E315</f>
        <v>2.434354626044779</v>
      </c>
      <c r="H104" s="34">
        <f t="shared" si="15"/>
        <v>1.0757283493288123</v>
      </c>
      <c r="I104" s="34">
        <f t="shared" si="15"/>
        <v>3.0997143476324447</v>
      </c>
      <c r="J104" s="35">
        <v>0</v>
      </c>
      <c r="K104" s="35">
        <v>0</v>
      </c>
      <c r="L104" s="35">
        <f>(F104+H104)/2*'Enter Information'!C524</f>
        <v>0.2868564095213138</v>
      </c>
      <c r="M104" s="35">
        <f>(G104+I104)/2*'Enter Information'!D524</f>
        <v>0.78915823564637211</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0.77348914013554149</v>
      </c>
      <c r="S104" s="287">
        <f>(I104-M104+Q104*'Enter Information'!E315)*'Enter Information'!C$791</f>
        <v>2.2655008628284321</v>
      </c>
      <c r="T104" s="38">
        <f>SUM(R104:S104)</f>
        <v>3.0389900029639736</v>
      </c>
      <c r="AK104" s="87">
        <v>99</v>
      </c>
      <c r="AL104" s="40">
        <f t="shared" si="13"/>
        <v>3.0389900029639736</v>
      </c>
      <c r="AM104" s="86">
        <f>T104*'Enter Information'!E$751*((Y$26/AJ$25)/('1'!Z$26/'1'!AK$25))+T104*(1-'Enter Information'!E$751)</f>
        <v>3.0434324682421461</v>
      </c>
      <c r="AN104" s="40">
        <f t="shared" si="14"/>
        <v>3.0389900029639736</v>
      </c>
      <c r="AO104" s="86">
        <f>T104*'Enter Information'!E$751*Y$26/AJ$25+T104*(1-'Enter Information'!E$751)</f>
        <v>3.6864667455875084</v>
      </c>
      <c r="AP104" s="86">
        <f>INDEX($AL$6:$AO$106,'1'!AL104,'Enter Information'!$B$86)</f>
        <v>3.0434324682421461</v>
      </c>
    </row>
    <row r="105" spans="1:64" x14ac:dyDescent="0.4">
      <c r="A105" s="94">
        <f>'Enter Information'!E161</f>
        <v>5.7215913126514245E-3</v>
      </c>
      <c r="B105" s="89"/>
      <c r="D105" s="31">
        <v>99</v>
      </c>
      <c r="E105" s="32">
        <f>'6'!AP105</f>
        <v>2.2880131029316595</v>
      </c>
      <c r="F105" s="33">
        <f>E105*'Enter Information'!D316</f>
        <v>0.56174666527149708</v>
      </c>
      <c r="G105" s="33">
        <f>E105*'Enter Information'!E316</f>
        <v>1.7262664376601624</v>
      </c>
      <c r="H105" s="34">
        <f t="shared" si="15"/>
        <v>0.83314810730944311</v>
      </c>
      <c r="I105" s="34">
        <f t="shared" si="15"/>
        <v>2.434354626044779</v>
      </c>
      <c r="J105" s="35">
        <v>0</v>
      </c>
      <c r="K105" s="35">
        <v>0</v>
      </c>
      <c r="L105" s="35">
        <f>(F105+H105)/2*'Enter Information'!C525</f>
        <v>0.226949379498919</v>
      </c>
      <c r="M105" s="35">
        <f>(G105+I105)/2*'Enter Information'!D525</f>
        <v>0.63449471221500364</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0.59437800872957913</v>
      </c>
      <c r="S105" s="287">
        <f>(I105-M105+Q105*'Enter Information'!E316)*'Enter Information'!C$791</f>
        <v>1.7647631090191169</v>
      </c>
      <c r="T105" s="38">
        <f>SUM(R105:S105)</f>
        <v>2.3591411177486963</v>
      </c>
      <c r="AK105" s="87">
        <v>100</v>
      </c>
      <c r="AL105" s="40">
        <f t="shared" si="13"/>
        <v>2.3591411177486963</v>
      </c>
      <c r="AM105" s="86">
        <f>T105*'Enter Information'!E$751*((Y$26/AJ$25)/('1'!Z$26/'1'!AK$25))+T105*(1-'Enter Information'!E$751)</f>
        <v>2.3625897643357816</v>
      </c>
      <c r="AN105" s="40">
        <f t="shared" si="14"/>
        <v>2.3591411177486963</v>
      </c>
      <c r="AO105" s="86">
        <f>T105*'Enter Information'!E$751*Y$26/AJ$25+T105*(1-'Enter Information'!E$751)</f>
        <v>2.8617715985398098</v>
      </c>
      <c r="AP105" s="86">
        <f>INDEX($AL$6:$AO$106,'1'!AL105,'Enter Information'!$B$86)</f>
        <v>2.3625897643357816</v>
      </c>
    </row>
    <row r="106" spans="1:64" x14ac:dyDescent="0.4">
      <c r="A106" s="94">
        <f>'Enter Information'!E162</f>
        <v>9.2729238515385157E-3</v>
      </c>
      <c r="B106" s="89"/>
      <c r="D106" s="31">
        <v>100</v>
      </c>
      <c r="E106" s="32">
        <f>'6'!AP106</f>
        <v>1.4228923977832113</v>
      </c>
      <c r="F106" s="33">
        <f>E106*'Enter Information'!D317</f>
        <v>0.33180639744051055</v>
      </c>
      <c r="G106" s="33">
        <f>E106*'Enter Information'!E317</f>
        <v>1.0910860003427008</v>
      </c>
      <c r="H106" s="34">
        <f t="shared" si="15"/>
        <v>0.56174666527149708</v>
      </c>
      <c r="I106" s="34">
        <f t="shared" si="15"/>
        <v>1.7262664376601624</v>
      </c>
      <c r="J106" s="35">
        <v>0</v>
      </c>
      <c r="K106" s="35">
        <v>0</v>
      </c>
      <c r="L106" s="35">
        <f>(F106+H106)/2*'Enter Information'!C526</f>
        <v>0.15626009184176234</v>
      </c>
      <c r="M106" s="35">
        <f>(G106+I106)/2*'Enter Information'!D526</f>
        <v>0.4572281271634846</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0.39757968967080676</v>
      </c>
      <c r="S106" s="287">
        <f>(I106-M106+Q106*'Enter Information'!E317)*'Enter Information'!C$791</f>
        <v>1.2442923902511525</v>
      </c>
      <c r="T106" s="38">
        <f>SUM(R106:S106)</f>
        <v>1.6418720799219593</v>
      </c>
      <c r="AK106" s="87">
        <v>101</v>
      </c>
      <c r="AL106" s="40">
        <f t="shared" si="13"/>
        <v>1.6418720799219593</v>
      </c>
      <c r="AM106" s="86">
        <f>T106*'Enter Information'!E$751*((Y$26/AJ$25)/('1'!Z$26/'1'!AK$25))+T106*(1-'Enter Information'!E$751)</f>
        <v>1.6442722061807296</v>
      </c>
      <c r="AN106" s="40">
        <f t="shared" si="14"/>
        <v>1.6418720799219593</v>
      </c>
      <c r="AO106" s="86">
        <f>T106*'Enter Information'!E$751*Y$26/AJ$25+T106*(1-'Enter Information'!E$751)</f>
        <v>1.9916836900541302</v>
      </c>
      <c r="AP106" s="86">
        <f>INDEX($AL$6:$AO$108,'1'!AL106,'Enter Information'!$B$86)</f>
        <v>1.6442722061807296</v>
      </c>
    </row>
    <row r="107" spans="1:64" x14ac:dyDescent="0.4">
      <c r="A107" s="95">
        <f>SUM(A91:A106)</f>
        <v>0.99999999999999989</v>
      </c>
      <c r="D107" s="72"/>
      <c r="E107" s="81">
        <f>SUM(E6:E106)</f>
        <v>7459.715272788244</v>
      </c>
      <c r="F107" s="81"/>
      <c r="G107" s="81"/>
      <c r="H107" s="73"/>
      <c r="J107" s="74"/>
      <c r="K107" s="74"/>
      <c r="L107" s="75"/>
      <c r="N107" s="76"/>
      <c r="Q107" s="77"/>
      <c r="R107" s="75"/>
      <c r="S107" s="75"/>
      <c r="AK107" s="87">
        <v>102</v>
      </c>
      <c r="AL107" s="84">
        <f>SUM(AL6:AL106)</f>
        <v>7428.4968450786582</v>
      </c>
      <c r="AM107" s="84">
        <f>SUM(AM6:AM106)</f>
        <v>7443.018838983141</v>
      </c>
      <c r="AN107" s="84">
        <f>SUM(AN6:AN106)</f>
        <v>7428.4968450786582</v>
      </c>
      <c r="AO107" s="84">
        <f>SUM(AO6:AO106)</f>
        <v>9545.0363610698951</v>
      </c>
      <c r="AP107" s="84">
        <f>INDEX($AL$6:$AO$108,AK107,'Enter Information'!$B$86)</f>
        <v>7443.018838983141</v>
      </c>
    </row>
    <row r="108" spans="1:64" x14ac:dyDescent="0.4">
      <c r="E108" s="69"/>
      <c r="F108" s="18"/>
      <c r="G108" s="18"/>
      <c r="H108" s="73"/>
      <c r="I108" s="73"/>
      <c r="J108" s="74"/>
      <c r="K108" s="74"/>
      <c r="L108" s="75"/>
      <c r="N108" s="76"/>
      <c r="Q108" s="77"/>
      <c r="AK108" s="87">
        <v>103</v>
      </c>
      <c r="AL108" s="56">
        <f>Y26</f>
        <v>3337.554938525207</v>
      </c>
      <c r="AM108" s="56">
        <f>Y26</f>
        <v>3337.554938525207</v>
      </c>
      <c r="AN108" s="56">
        <f>AJ25</f>
        <v>2578.1735750166081</v>
      </c>
      <c r="AO108" s="56">
        <f>Y26</f>
        <v>3337.554938525207</v>
      </c>
      <c r="AP108" s="56">
        <f>INDEX($AL$6:$AO$108,'1'!AL108,'Enter Information'!$B$86)</f>
        <v>3337.554938525207</v>
      </c>
    </row>
    <row r="109" spans="1:64" s="183" customFormat="1" x14ac:dyDescent="0.4">
      <c r="D109" s="184"/>
      <c r="E109" s="185"/>
      <c r="F109" s="185"/>
      <c r="G109" s="186">
        <f>SUM(F91:G106)</f>
        <v>282.14224071215267</v>
      </c>
      <c r="H109" s="186"/>
      <c r="I109" s="186">
        <f>SUM(H91:I106)</f>
        <v>332.80833142780637</v>
      </c>
      <c r="J109" s="187"/>
      <c r="K109" s="188"/>
      <c r="L109" s="188"/>
      <c r="M109" s="186">
        <f>SUM(L91:M106)</f>
        <v>39.831918210467876</v>
      </c>
      <c r="N109" s="198">
        <f>I109-M109</f>
        <v>292.97641321733852</v>
      </c>
      <c r="O109" s="191"/>
      <c r="P109" s="192"/>
      <c r="Q109" s="192"/>
      <c r="R109" s="193"/>
      <c r="S109" s="194"/>
      <c r="T109" s="189">
        <f>SUM(R91:S106)</f>
        <v>287.26344860836696</v>
      </c>
      <c r="AD109" s="195"/>
      <c r="AE109" s="195"/>
      <c r="AF109" s="195"/>
      <c r="AG109" s="195"/>
      <c r="AH109" s="195"/>
      <c r="AI109" s="195"/>
      <c r="AJ109" s="195"/>
      <c r="AK109" s="195"/>
      <c r="AL109" s="195"/>
      <c r="AM109" s="195"/>
      <c r="AN109" s="196"/>
      <c r="AO109" s="195"/>
      <c r="AP109" s="197">
        <f>SUM(AP91:AP106)</f>
        <v>287.68337690523094</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64" x14ac:dyDescent="0.4">
      <c r="F111" s="18"/>
      <c r="G111" s="18"/>
      <c r="I111" s="73"/>
      <c r="J111" s="74"/>
      <c r="K111" s="74"/>
      <c r="L111" s="75"/>
      <c r="M111" s="14"/>
      <c r="N111" s="76"/>
      <c r="Q111" s="77"/>
    </row>
    <row r="112" spans="1:64"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customXML/_rels/item2.xml.rels>&#65279;<?xml version="1.0" encoding="utf-8"?><Relationships xmlns="http://schemas.openxmlformats.org/package/2006/relationships"><Relationship Type="http://schemas.openxmlformats.org/officeDocument/2006/relationships/customXmlProps" Target="/customXML/itemProps2.xml" Id="Rd3c4172d526e4b2384ade4b889302c76" /></Relationships>
</file>

<file path=customXML/item2.xml><?xml version="1.0" encoding="utf-8"?>
<metadata xmlns="http://www.objective.com/ecm/document/metadata/9676E22B47CC48CBA49BA16071DCFF24" version="1.0.0">
  <systemFields>
    <field name="Objective-Id">
      <value order="0">A8955726</value>
    </field>
    <field name="Objective-Title">
      <value order="0">Create Your Population Projections - A Do It Yourself Tool</value>
    </field>
    <field name="Objective-Description">
      <value order="0"/>
    </field>
    <field name="Objective-CreationStamp">
      <value order="0">2022-07-22T10:27:01Z</value>
    </field>
    <field name="Objective-IsApproved">
      <value order="0">false</value>
    </field>
    <field name="Objective-IsPublished">
      <value order="0">true</value>
    </field>
    <field name="Objective-DatePublished">
      <value order="0">2022-07-23T10:30:17Z</value>
    </field>
    <field name="Objective-ModificationStamp">
      <value order="0">2023-05-16T00:59:33Z</value>
    </field>
    <field name="Objective-Owner">
      <value order="0">Hayden Brown</value>
    </field>
    <field name="Objective-Path">
      <value order="0">Classified Object:Classified Object:Classified Object:Census Themes Z 2011</value>
    </field>
    <field name="Objective-Parent">
      <value order="0">Census Themes Z 2011</value>
    </field>
    <field name="Objective-State">
      <value order="0">Published</value>
    </field>
    <field name="Objective-VersionId">
      <value order="0">vA11447323</value>
    </field>
    <field name="Objective-Version">
      <value order="0">1.0</value>
    </field>
    <field name="Objective-VersionNumber">
      <value order="0">1</value>
    </field>
    <field name="Objective-VersionComment">
      <value order="0">First version</value>
    </field>
    <field name="Objective-FileNumber">
      <value order="0">qA268988</value>
    </field>
    <field name="Objective-Classification">
      <value order="0"/>
    </field>
    <field name="Objective-Caveats">
      <value order="0"/>
    </field>
  </systemFields>
  <catalogues>
    <catalogue name="Document Type Catalogue" type="type" ori="id:cA11">
      <field name="Objective-Business Unit">
        <value order="0"/>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2.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9</vt:i4>
      </vt:variant>
    </vt:vector>
  </HeadingPairs>
  <TitlesOfParts>
    <vt:vector size="41" baseType="lpstr">
      <vt:lpstr>Frontpage</vt:lpstr>
      <vt:lpstr>Enter Information</vt:lpstr>
      <vt:lpstr>1</vt:lpstr>
      <vt:lpstr>2</vt:lpstr>
      <vt:lpstr>3</vt:lpstr>
      <vt:lpstr>4</vt:lpstr>
      <vt:lpstr>5</vt:lpstr>
      <vt:lpstr>6</vt:lpstr>
      <vt:lpstr>7</vt:lpstr>
      <vt:lpstr>8</vt:lpstr>
      <vt:lpstr>9</vt:lpstr>
      <vt:lpstr>10</vt:lpstr>
      <vt:lpstr>11</vt:lpstr>
      <vt:lpstr>12</vt:lpstr>
      <vt:lpstr>13</vt:lpstr>
      <vt:lpstr>14</vt:lpstr>
      <vt:lpstr>15</vt:lpstr>
      <vt:lpstr>Results</vt:lpstr>
      <vt:lpstr>Summary</vt:lpstr>
      <vt:lpstr>Serv Demand</vt:lpstr>
      <vt:lpstr>Serv Benchmarks</vt:lpstr>
      <vt:lpstr>About the Forecasts</vt:lpstr>
      <vt:lpstr>Table 1</vt:lpstr>
      <vt:lpstr>Table 2</vt:lpstr>
      <vt:lpstr>Table 3</vt:lpstr>
      <vt:lpstr>Table 4</vt:lpstr>
      <vt:lpstr>Table 5</vt:lpstr>
      <vt:lpstr>Table 6</vt:lpstr>
      <vt:lpstr>Sheet 7</vt:lpstr>
      <vt:lpstr>Sheet 8</vt:lpstr>
      <vt:lpstr>Table 9</vt:lpstr>
      <vt:lpstr>Notes</vt:lpstr>
      <vt:lpstr>'1'!Print_Area</vt:lpstr>
      <vt:lpstr>'About the Forecasts'!Print_Area</vt:lpstr>
      <vt:lpstr>Frontpage!Print_Area</vt:lpstr>
      <vt:lpstr>Notes!Print_Area</vt:lpstr>
      <vt:lpstr>Results!Print_Area</vt:lpstr>
      <vt:lpstr>'Serv Benchmarks'!Print_Area</vt:lpstr>
      <vt:lpstr>'Serv Demand'!Print_Area</vt:lpstr>
      <vt:lpstr>Summary!Print_Area</vt:lpstr>
      <vt:lpstr>Results!Print_Titles</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cp:lastModifiedBy>
  <cp:lastPrinted>2016-05-18T00:01:33Z</cp:lastPrinted>
  <dcterms:created xsi:type="dcterms:W3CDTF">2010-12-29T02:12:26Z</dcterms:created>
  <dcterms:modified xsi:type="dcterms:W3CDTF">2022-07-22T10:21:47Z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A8955726</vt:lpwstr>
  </property>
  <property fmtid="{D5CDD505-2E9C-101B-9397-08002B2CF9AE}" pid="3" name="Objective-Title">
    <vt:lpwstr>Create Your Population Projections - A Do It Yourself Tool</vt:lpwstr>
  </property>
  <property fmtid="{D5CDD505-2E9C-101B-9397-08002B2CF9AE}" pid="4" name="Objective-Comment">
    <vt:lpwstr/>
  </property>
  <property fmtid="{D5CDD505-2E9C-101B-9397-08002B2CF9AE}" pid="5" name="Objective-CreationStamp">
    <vt:filetime>2022-07-22T10:27:01Z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2022-07-23T10:30:17Z</vt:filetime>
  </property>
  <property fmtid="{D5CDD505-2E9C-101B-9397-08002B2CF9AE}" pid="9" name="Objective-ModificationStamp">
    <vt:filetime>2023-05-16T00:59:33Z</vt:filetime>
  </property>
  <property fmtid="{D5CDD505-2E9C-101B-9397-08002B2CF9AE}" pid="10" name="Objective-Owner">
    <vt:lpwstr>Hayden Brown</vt:lpwstr>
  </property>
  <property fmtid="{D5CDD505-2E9C-101B-9397-08002B2CF9AE}" pid="11" name="Objective-Path">
    <vt:lpwstr>Classified Object:Classified Object:Classified Object:Census Themes Z 2011</vt:lpwstr>
  </property>
  <property fmtid="{D5CDD505-2E9C-101B-9397-08002B2CF9AE}" pid="12" name="Objective-Parent">
    <vt:lpwstr>Census Themes Z 2011</vt:lpwstr>
  </property>
  <property fmtid="{D5CDD505-2E9C-101B-9397-08002B2CF9AE}" pid="13" name="Objective-State">
    <vt:lpwstr>Published</vt:lpwstr>
  </property>
  <property fmtid="{D5CDD505-2E9C-101B-9397-08002B2CF9AE}" pid="14" name="Objective-Version">
    <vt:lpwstr>1.0</vt:lpwstr>
  </property>
  <property fmtid="{D5CDD505-2E9C-101B-9397-08002B2CF9AE}" pid="15" name="Objective-VersionNumber">
    <vt:r8>1</vt:r8>
  </property>
  <property fmtid="{D5CDD505-2E9C-101B-9397-08002B2CF9AE}" pid="16" name="Objective-VersionComment">
    <vt:lpwstr>First version</vt:lpwstr>
  </property>
  <property fmtid="{D5CDD505-2E9C-101B-9397-08002B2CF9AE}" pid="17" name="Objective-FileNumber">
    <vt:lpwstr>qA268988</vt:lpwstr>
  </property>
  <property fmtid="{D5CDD505-2E9C-101B-9397-08002B2CF9AE}" pid="18" name="Objective-Classification">
    <vt:lpwstr/>
  </property>
  <property fmtid="{D5CDD505-2E9C-101B-9397-08002B2CF9AE}" pid="19" name="Objective-Caveats">
    <vt:lpwstr/>
  </property>
  <property fmtid="{D5CDD505-2E9C-101B-9397-08002B2CF9AE}" pid="20" name="Objective-Business Unit [system]">
    <vt:lpwstr>Community Development</vt:lpwstr>
  </property>
  <property fmtid="{D5CDD505-2E9C-101B-9397-08002B2CF9AE}" pid="21" name="Objective-Corporate Document Type [system]">
    <vt:lpwstr/>
  </property>
  <property fmtid="{D5CDD505-2E9C-101B-9397-08002B2CF9AE}" pid="22" name="Objective-Records Audit Vital Record [system]">
    <vt:lpwstr/>
  </property>
  <property fmtid="{D5CDD505-2E9C-101B-9397-08002B2CF9AE}" pid="23" name="Objective-Records Audit Date [system]">
    <vt:lpwstr/>
  </property>
  <property fmtid="{D5CDD505-2E9C-101B-9397-08002B2CF9AE}" pid="24" name="Objective-Description">
    <vt:lpwstr/>
  </property>
  <property fmtid="{D5CDD505-2E9C-101B-9397-08002B2CF9AE}" pid="25" name="Objective-VersionId">
    <vt:lpwstr>vA11447323</vt:lpwstr>
  </property>
  <property fmtid="{D5CDD505-2E9C-101B-9397-08002B2CF9AE}" pid="26" name="Objective-Business Unit">
    <vt:lpwstr/>
  </property>
  <property fmtid="{D5CDD505-2E9C-101B-9397-08002B2CF9AE}" pid="27" name="Objective-Corporate Document Type">
    <vt:lpwstr/>
  </property>
  <property fmtid="{D5CDD505-2E9C-101B-9397-08002B2CF9AE}" pid="28" name="Objective-Records Audit Date">
    <vt:lpwstr/>
  </property>
  <property fmtid="{D5CDD505-2E9C-101B-9397-08002B2CF9AE}" pid="29" name="Objective-Records Audit Vital Record">
    <vt:lpwstr/>
  </property>
  <property fmtid="{D5CDD505-2E9C-101B-9397-08002B2CF9AE}" pid="30" name="Objective-Connect Creator">
    <vt:lpwstr/>
  </property>
  <property fmtid="{D5CDD505-2E9C-101B-9397-08002B2CF9AE}" pid="31" name="Objective-Bulk Update Status">
    <vt:lpwstr/>
  </property>
</Properties>
</file>